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c88fe74bbb4629/Documents/"/>
    </mc:Choice>
  </mc:AlternateContent>
  <xr:revisionPtr revIDLastSave="14009" documentId="8_{8A47996A-4499-4AC7-9B11-630A0AB3A054}" xr6:coauthVersionLast="47" xr6:coauthVersionMax="47" xr10:uidLastSave="{1310A6CF-4732-41B9-9D7B-6FDF36F49124}"/>
  <bookViews>
    <workbookView xWindow="-120" yWindow="-120" windowWidth="29040" windowHeight="15720" xr2:uid="{4757E4D9-6352-4377-B2C6-95AFFE52E208}"/>
  </bookViews>
  <sheets>
    <sheet name="claim_data" sheetId="1" r:id="rId1"/>
    <sheet name="Sheet1" sheetId="2" r:id="rId2"/>
    <sheet name="Analysis Dashboard" sheetId="3" r:id="rId3"/>
    <sheet name="Financial Analysis" sheetId="6" r:id="rId4"/>
  </sheets>
  <definedNames>
    <definedName name="_xlnm._FilterDatabase" localSheetId="0" hidden="1">claim_data!$A$1:$S$13001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5" i="6" l="1"/>
  <c r="C95" i="6"/>
  <c r="B96" i="6"/>
  <c r="C96" i="6"/>
  <c r="B97" i="6"/>
  <c r="C97" i="6"/>
  <c r="B98" i="6"/>
  <c r="C98" i="6"/>
  <c r="B99" i="6"/>
  <c r="C99" i="6"/>
  <c r="B100" i="6"/>
  <c r="C100" i="6"/>
  <c r="B101" i="6"/>
  <c r="C101" i="6"/>
  <c r="B102" i="6"/>
  <c r="C102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60" i="6" a="1"/>
  <c r="B60" i="6" s="1"/>
  <c r="C60" i="6" a="1"/>
  <c r="C60" i="6" s="1"/>
  <c r="D60" i="6" a="1"/>
  <c r="D60" i="6" s="1"/>
  <c r="B61" i="6" a="1"/>
  <c r="B61" i="6" s="1"/>
  <c r="C61" i="6" a="1"/>
  <c r="C61" i="6" s="1"/>
  <c r="D61" i="6" a="1"/>
  <c r="D61" i="6" s="1"/>
  <c r="B62" i="6" a="1"/>
  <c r="B62" i="6" s="1"/>
  <c r="C62" i="6" a="1"/>
  <c r="C62" i="6" s="1"/>
  <c r="D62" i="6" a="1"/>
  <c r="D62" i="6" s="1"/>
  <c r="B63" i="6" a="1"/>
  <c r="B63" i="6" s="1"/>
  <c r="C63" i="6" a="1"/>
  <c r="C63" i="6" s="1"/>
  <c r="D63" i="6" a="1"/>
  <c r="D63" i="6" s="1"/>
  <c r="B64" i="6" a="1"/>
  <c r="B64" i="6" s="1"/>
  <c r="C64" i="6" a="1"/>
  <c r="C64" i="6" s="1"/>
  <c r="D64" i="6" a="1"/>
  <c r="D64" i="6" s="1"/>
  <c r="B65" i="6" a="1"/>
  <c r="B65" i="6" s="1"/>
  <c r="C65" i="6" a="1"/>
  <c r="C65" i="6" s="1"/>
  <c r="D65" i="6" a="1"/>
  <c r="D65" i="6" s="1"/>
  <c r="B66" i="6" a="1"/>
  <c r="B66" i="6" s="1"/>
  <c r="C66" i="6" a="1"/>
  <c r="C66" i="6" s="1"/>
  <c r="D66" i="6" a="1"/>
  <c r="D66" i="6" s="1"/>
  <c r="B67" i="6" a="1"/>
  <c r="B67" i="6" s="1"/>
  <c r="C67" i="6" a="1"/>
  <c r="C67" i="6" s="1"/>
  <c r="D67" i="6" a="1"/>
  <c r="D67" i="6" s="1"/>
  <c r="B68" i="6" a="1"/>
  <c r="B68" i="6" s="1"/>
  <c r="C68" i="6" a="1"/>
  <c r="C68" i="6" s="1"/>
  <c r="D68" i="6" a="1"/>
  <c r="D68" i="6" s="1"/>
  <c r="B69" i="6" a="1"/>
  <c r="B69" i="6" s="1"/>
  <c r="C69" i="6" a="1"/>
  <c r="C69" i="6" s="1"/>
  <c r="D69" i="6" a="1"/>
  <c r="D69" i="6" s="1"/>
  <c r="B48" i="6" a="1"/>
  <c r="B48" i="6" s="1"/>
  <c r="C48" i="6" a="1"/>
  <c r="C48" i="6" s="1"/>
  <c r="D48" i="6" a="1"/>
  <c r="D48" i="6" s="1"/>
  <c r="B49" i="6" a="1"/>
  <c r="B49" i="6" s="1"/>
  <c r="C49" i="6" a="1"/>
  <c r="C49" i="6" s="1"/>
  <c r="D49" i="6" a="1"/>
  <c r="D49" i="6" s="1"/>
  <c r="B50" i="6" a="1"/>
  <c r="B50" i="6" s="1"/>
  <c r="C50" i="6" a="1"/>
  <c r="C50" i="6" s="1"/>
  <c r="D50" i="6" a="1"/>
  <c r="D50" i="6" s="1"/>
  <c r="B51" i="6" a="1"/>
  <c r="B51" i="6" s="1"/>
  <c r="C51" i="6" a="1"/>
  <c r="C51" i="6" s="1"/>
  <c r="D51" i="6" a="1"/>
  <c r="D51" i="6" s="1"/>
  <c r="B52" i="6" a="1"/>
  <c r="B52" i="6" s="1"/>
  <c r="C52" i="6" a="1"/>
  <c r="C52" i="6" s="1"/>
  <c r="D52" i="6" a="1"/>
  <c r="D52" i="6" s="1"/>
  <c r="B53" i="6" a="1"/>
  <c r="B53" i="6" s="1"/>
  <c r="C53" i="6" a="1"/>
  <c r="C53" i="6" s="1"/>
  <c r="D53" i="6" a="1"/>
  <c r="D53" i="6" s="1"/>
  <c r="B54" i="6" a="1"/>
  <c r="B54" i="6" s="1"/>
  <c r="C54" i="6" a="1"/>
  <c r="C54" i="6" s="1"/>
  <c r="D54" i="6" a="1"/>
  <c r="D54" i="6" s="1"/>
  <c r="B55" i="6" a="1"/>
  <c r="B55" i="6" s="1"/>
  <c r="C55" i="6" a="1"/>
  <c r="C55" i="6" s="1"/>
  <c r="D55" i="6" a="1"/>
  <c r="D55" i="6" s="1"/>
  <c r="B56" i="6" a="1"/>
  <c r="B56" i="6" s="1"/>
  <c r="C56" i="6" a="1"/>
  <c r="C56" i="6" s="1"/>
  <c r="D56" i="6" a="1"/>
  <c r="D56" i="6" s="1"/>
  <c r="B57" i="6" a="1"/>
  <c r="B57" i="6" s="1"/>
  <c r="C57" i="6" a="1"/>
  <c r="C57" i="6" s="1"/>
  <c r="D57" i="6" a="1"/>
  <c r="D57" i="6" s="1"/>
  <c r="B58" i="6" a="1"/>
  <c r="B58" i="6" s="1"/>
  <c r="C58" i="6" a="1"/>
  <c r="C58" i="6" s="1"/>
  <c r="D58" i="6" a="1"/>
  <c r="D58" i="6" s="1"/>
  <c r="B59" i="6" a="1"/>
  <c r="B59" i="6" s="1"/>
  <c r="C59" i="6" a="1"/>
  <c r="C59" i="6" s="1"/>
  <c r="D59" i="6" a="1"/>
  <c r="D59" i="6" s="1"/>
  <c r="B30" i="6"/>
  <c r="B31" i="6"/>
  <c r="B32" i="6"/>
  <c r="B39" i="6"/>
  <c r="C39" i="6"/>
  <c r="B40" i="6"/>
  <c r="C40" i="6"/>
  <c r="B41" i="6"/>
  <c r="C41" i="6"/>
  <c r="B17" i="6"/>
  <c r="C17" i="6"/>
  <c r="D17" i="6"/>
  <c r="E17" i="6"/>
  <c r="B18" i="6"/>
  <c r="C18" i="6"/>
  <c r="D18" i="6"/>
  <c r="E18" i="6"/>
  <c r="B19" i="6"/>
  <c r="C19" i="6"/>
  <c r="D19" i="6"/>
  <c r="E19" i="6"/>
  <c r="B20" i="6"/>
  <c r="C20" i="6"/>
  <c r="D20" i="6"/>
  <c r="E20" i="6"/>
  <c r="B21" i="6"/>
  <c r="C21" i="6"/>
  <c r="D21" i="6"/>
  <c r="E21" i="6"/>
  <c r="B22" i="6"/>
  <c r="C22" i="6"/>
  <c r="D22" i="6"/>
  <c r="E22" i="6"/>
  <c r="B23" i="6"/>
  <c r="C23" i="6"/>
  <c r="D23" i="6"/>
  <c r="E23" i="6"/>
  <c r="B24" i="6"/>
  <c r="C24" i="6"/>
  <c r="D24" i="6"/>
  <c r="E24" i="6"/>
  <c r="B4" i="6"/>
  <c r="C4" i="6"/>
  <c r="D4" i="6"/>
  <c r="B5" i="6"/>
  <c r="C5" i="6"/>
  <c r="D5" i="6"/>
  <c r="B6" i="6"/>
  <c r="C6" i="6"/>
  <c r="D6" i="6"/>
  <c r="B7" i="6"/>
  <c r="C7" i="6"/>
  <c r="D7" i="6"/>
  <c r="B8" i="6"/>
  <c r="C8" i="6"/>
  <c r="D8" i="6"/>
  <c r="B9" i="6"/>
  <c r="C9" i="6"/>
  <c r="D9" i="6"/>
  <c r="B10" i="6"/>
  <c r="C10" i="6"/>
  <c r="D10" i="6"/>
  <c r="B11" i="6"/>
  <c r="C11" i="6"/>
  <c r="D11" i="6"/>
  <c r="I25" i="3" a="1"/>
  <c r="I25" i="3" s="1"/>
  <c r="H25" i="3" a="1"/>
  <c r="H25" i="3" s="1"/>
  <c r="I24" i="3" a="1"/>
  <c r="I24" i="3" s="1"/>
  <c r="H24" i="3" a="1"/>
  <c r="H24" i="3" s="1"/>
  <c r="I23" i="3" a="1"/>
  <c r="I23" i="3" s="1"/>
  <c r="H23" i="3" a="1"/>
  <c r="H23" i="3" s="1"/>
  <c r="I22" i="3" a="1"/>
  <c r="I22" i="3" s="1"/>
  <c r="H22" i="3" a="1"/>
  <c r="H22" i="3" s="1"/>
  <c r="I21" i="3" a="1"/>
  <c r="I21" i="3" s="1"/>
  <c r="H21" i="3" a="1"/>
  <c r="H21" i="3" s="1"/>
  <c r="I20" i="3" a="1"/>
  <c r="I20" i="3" s="1"/>
  <c r="H20" i="3" a="1"/>
  <c r="H20" i="3" s="1"/>
  <c r="I19" i="3" a="1"/>
  <c r="I19" i="3" s="1"/>
  <c r="H19" i="3" a="1"/>
  <c r="H19" i="3" s="1"/>
  <c r="I18" i="3" a="1"/>
  <c r="I18" i="3" s="1"/>
  <c r="H18" i="3" a="1"/>
  <c r="H18" i="3" s="1"/>
  <c r="I17" i="3" a="1"/>
  <c r="I17" i="3" s="1"/>
  <c r="H17" i="3" a="1"/>
  <c r="H17" i="3" s="1"/>
  <c r="I16" i="3" a="1"/>
  <c r="I16" i="3" s="1"/>
  <c r="H16" i="3" a="1"/>
  <c r="H16" i="3" s="1"/>
  <c r="I15" i="3" a="1"/>
  <c r="I15" i="3" s="1"/>
  <c r="H15" i="3" a="1"/>
  <c r="H15" i="3" s="1"/>
  <c r="I14" i="3" a="1"/>
  <c r="I14" i="3" s="1"/>
  <c r="H14" i="3" a="1"/>
  <c r="H14" i="3" s="1"/>
  <c r="I13" i="3" a="1"/>
  <c r="I13" i="3" s="1"/>
  <c r="H13" i="3" a="1"/>
  <c r="H13" i="3" s="1"/>
  <c r="I12" i="3" a="1"/>
  <c r="I12" i="3" s="1"/>
  <c r="H12" i="3" a="1"/>
  <c r="H12" i="3" s="1"/>
  <c r="I11" i="3" a="1"/>
  <c r="I11" i="3" s="1"/>
  <c r="H11" i="3" a="1"/>
  <c r="H11" i="3" s="1"/>
  <c r="I10" i="3" a="1"/>
  <c r="I10" i="3" s="1"/>
  <c r="H10" i="3" a="1"/>
  <c r="H10" i="3" s="1"/>
  <c r="I9" i="3" a="1"/>
  <c r="I9" i="3" s="1"/>
  <c r="H9" i="3" a="1"/>
  <c r="H9" i="3" s="1"/>
  <c r="I8" i="3" a="1"/>
  <c r="I8" i="3" s="1"/>
  <c r="H8" i="3" a="1"/>
  <c r="H8" i="3" s="1"/>
  <c r="I7" i="3" a="1"/>
  <c r="I7" i="3" s="1"/>
  <c r="H7" i="3" a="1"/>
  <c r="H7" i="3" s="1"/>
  <c r="I6" i="3" a="1"/>
  <c r="I6" i="3" s="1"/>
  <c r="H6" i="3" a="1"/>
  <c r="H6" i="3" s="1"/>
  <c r="I5" i="3" a="1"/>
  <c r="I5" i="3" s="1"/>
  <c r="H5" i="3" a="1"/>
  <c r="H5" i="3" s="1"/>
  <c r="I4" i="3" a="1"/>
  <c r="I4" i="3" s="1"/>
  <c r="H4" i="3" a="1"/>
  <c r="H4" i="3" s="1"/>
  <c r="H38" i="3"/>
  <c r="H34" i="3"/>
  <c r="H33" i="3"/>
  <c r="H32" i="3"/>
  <c r="H31" i="3"/>
  <c r="B67" i="3"/>
  <c r="B66" i="3"/>
  <c r="B65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9996" i="1"/>
  <c r="W9997" i="1"/>
  <c r="W9998" i="1"/>
  <c r="W9999" i="1"/>
  <c r="W10000" i="1"/>
  <c r="W10001" i="1"/>
  <c r="W10002" i="1"/>
  <c r="W10003" i="1"/>
  <c r="W10004" i="1"/>
  <c r="W10005" i="1"/>
  <c r="W10006" i="1"/>
  <c r="W10007" i="1"/>
  <c r="W10008" i="1"/>
  <c r="W10009" i="1"/>
  <c r="W10010" i="1"/>
  <c r="W10011" i="1"/>
  <c r="W10012" i="1"/>
  <c r="W10013" i="1"/>
  <c r="W10014" i="1"/>
  <c r="W10015" i="1"/>
  <c r="W10016" i="1"/>
  <c r="W10017" i="1"/>
  <c r="W10018" i="1"/>
  <c r="W10019" i="1"/>
  <c r="W10020" i="1"/>
  <c r="W10021" i="1"/>
  <c r="W10022" i="1"/>
  <c r="W10023" i="1"/>
  <c r="W10024" i="1"/>
  <c r="W10025" i="1"/>
  <c r="W10026" i="1"/>
  <c r="W10027" i="1"/>
  <c r="W10028" i="1"/>
  <c r="W10029" i="1"/>
  <c r="W10030" i="1"/>
  <c r="W10031" i="1"/>
  <c r="W10032" i="1"/>
  <c r="W10033" i="1"/>
  <c r="W10034" i="1"/>
  <c r="W10035" i="1"/>
  <c r="W10036" i="1"/>
  <c r="W10037" i="1"/>
  <c r="W10038" i="1"/>
  <c r="W10039" i="1"/>
  <c r="W10040" i="1"/>
  <c r="W10041" i="1"/>
  <c r="W10042" i="1"/>
  <c r="W10043" i="1"/>
  <c r="W10044" i="1"/>
  <c r="W10045" i="1"/>
  <c r="W10046" i="1"/>
  <c r="W10047" i="1"/>
  <c r="W10048" i="1"/>
  <c r="W10049" i="1"/>
  <c r="W10050" i="1"/>
  <c r="W10051" i="1"/>
  <c r="W10052" i="1"/>
  <c r="W10053" i="1"/>
  <c r="W10054" i="1"/>
  <c r="W10055" i="1"/>
  <c r="W10056" i="1"/>
  <c r="W10057" i="1"/>
  <c r="W10058" i="1"/>
  <c r="W10059" i="1"/>
  <c r="W10060" i="1"/>
  <c r="W10061" i="1"/>
  <c r="W10062" i="1"/>
  <c r="W10063" i="1"/>
  <c r="W10064" i="1"/>
  <c r="W10065" i="1"/>
  <c r="W10066" i="1"/>
  <c r="W10067" i="1"/>
  <c r="W10068" i="1"/>
  <c r="W10069" i="1"/>
  <c r="W10070" i="1"/>
  <c r="W10071" i="1"/>
  <c r="W10072" i="1"/>
  <c r="W10073" i="1"/>
  <c r="W10074" i="1"/>
  <c r="W10075" i="1"/>
  <c r="W10076" i="1"/>
  <c r="W10077" i="1"/>
  <c r="W10078" i="1"/>
  <c r="W10079" i="1"/>
  <c r="W10080" i="1"/>
  <c r="W10081" i="1"/>
  <c r="W10082" i="1"/>
  <c r="W10083" i="1"/>
  <c r="W10084" i="1"/>
  <c r="W10085" i="1"/>
  <c r="W10086" i="1"/>
  <c r="W10087" i="1"/>
  <c r="W10088" i="1"/>
  <c r="W10089" i="1"/>
  <c r="W10090" i="1"/>
  <c r="W10091" i="1"/>
  <c r="W10092" i="1"/>
  <c r="W10093" i="1"/>
  <c r="W10094" i="1"/>
  <c r="W10095" i="1"/>
  <c r="W10096" i="1"/>
  <c r="W10097" i="1"/>
  <c r="W10098" i="1"/>
  <c r="W10099" i="1"/>
  <c r="W10100" i="1"/>
  <c r="W10101" i="1"/>
  <c r="W10102" i="1"/>
  <c r="W10103" i="1"/>
  <c r="W10104" i="1"/>
  <c r="W10105" i="1"/>
  <c r="W10106" i="1"/>
  <c r="W10107" i="1"/>
  <c r="W10108" i="1"/>
  <c r="W10109" i="1"/>
  <c r="W10110" i="1"/>
  <c r="W10111" i="1"/>
  <c r="W10112" i="1"/>
  <c r="W10113" i="1"/>
  <c r="W10114" i="1"/>
  <c r="W10115" i="1"/>
  <c r="W10116" i="1"/>
  <c r="W10117" i="1"/>
  <c r="W10118" i="1"/>
  <c r="W10119" i="1"/>
  <c r="W10120" i="1"/>
  <c r="W10121" i="1"/>
  <c r="W10122" i="1"/>
  <c r="W10123" i="1"/>
  <c r="W10124" i="1"/>
  <c r="W10125" i="1"/>
  <c r="W10126" i="1"/>
  <c r="W10127" i="1"/>
  <c r="W10128" i="1"/>
  <c r="W10129" i="1"/>
  <c r="W10130" i="1"/>
  <c r="W10131" i="1"/>
  <c r="W10132" i="1"/>
  <c r="W10133" i="1"/>
  <c r="W10134" i="1"/>
  <c r="W10135" i="1"/>
  <c r="W10136" i="1"/>
  <c r="W10137" i="1"/>
  <c r="W10138" i="1"/>
  <c r="W10139" i="1"/>
  <c r="W10140" i="1"/>
  <c r="W10141" i="1"/>
  <c r="W10142" i="1"/>
  <c r="W10143" i="1"/>
  <c r="W10144" i="1"/>
  <c r="W10145" i="1"/>
  <c r="W10146" i="1"/>
  <c r="W10147" i="1"/>
  <c r="W10148" i="1"/>
  <c r="W10149" i="1"/>
  <c r="W10150" i="1"/>
  <c r="W10151" i="1"/>
  <c r="W10152" i="1"/>
  <c r="W10153" i="1"/>
  <c r="W10154" i="1"/>
  <c r="W10155" i="1"/>
  <c r="W10156" i="1"/>
  <c r="W10157" i="1"/>
  <c r="W10158" i="1"/>
  <c r="W10159" i="1"/>
  <c r="W10160" i="1"/>
  <c r="W10161" i="1"/>
  <c r="W10162" i="1"/>
  <c r="W10163" i="1"/>
  <c r="W10164" i="1"/>
  <c r="W10165" i="1"/>
  <c r="W10166" i="1"/>
  <c r="W10167" i="1"/>
  <c r="W10168" i="1"/>
  <c r="W10169" i="1"/>
  <c r="W10170" i="1"/>
  <c r="W10171" i="1"/>
  <c r="W10172" i="1"/>
  <c r="W10173" i="1"/>
  <c r="W10174" i="1"/>
  <c r="W10175" i="1"/>
  <c r="W10176" i="1"/>
  <c r="W10177" i="1"/>
  <c r="W10178" i="1"/>
  <c r="W10179" i="1"/>
  <c r="W10180" i="1"/>
  <c r="W10181" i="1"/>
  <c r="W10182" i="1"/>
  <c r="W10183" i="1"/>
  <c r="W10184" i="1"/>
  <c r="W10185" i="1"/>
  <c r="W10186" i="1"/>
  <c r="W10187" i="1"/>
  <c r="W10188" i="1"/>
  <c r="W10189" i="1"/>
  <c r="W10190" i="1"/>
  <c r="W10191" i="1"/>
  <c r="W10192" i="1"/>
  <c r="W10193" i="1"/>
  <c r="W10194" i="1"/>
  <c r="W10195" i="1"/>
  <c r="W10196" i="1"/>
  <c r="W10197" i="1"/>
  <c r="W10198" i="1"/>
  <c r="W10199" i="1"/>
  <c r="W10200" i="1"/>
  <c r="W10201" i="1"/>
  <c r="W10202" i="1"/>
  <c r="W10203" i="1"/>
  <c r="W10204" i="1"/>
  <c r="W10205" i="1"/>
  <c r="W10206" i="1"/>
  <c r="W10207" i="1"/>
  <c r="W10208" i="1"/>
  <c r="W10209" i="1"/>
  <c r="W10210" i="1"/>
  <c r="W10211" i="1"/>
  <c r="W10212" i="1"/>
  <c r="W10213" i="1"/>
  <c r="W10214" i="1"/>
  <c r="W10215" i="1"/>
  <c r="W10216" i="1"/>
  <c r="W10217" i="1"/>
  <c r="W10218" i="1"/>
  <c r="W10219" i="1"/>
  <c r="W10220" i="1"/>
  <c r="W10221" i="1"/>
  <c r="W10222" i="1"/>
  <c r="W10223" i="1"/>
  <c r="W10224" i="1"/>
  <c r="W10225" i="1"/>
  <c r="W10226" i="1"/>
  <c r="W10227" i="1"/>
  <c r="W10228" i="1"/>
  <c r="W10229" i="1"/>
  <c r="W10230" i="1"/>
  <c r="W10231" i="1"/>
  <c r="W10232" i="1"/>
  <c r="W10233" i="1"/>
  <c r="W10234" i="1"/>
  <c r="W10235" i="1"/>
  <c r="W10236" i="1"/>
  <c r="W10237" i="1"/>
  <c r="W10238" i="1"/>
  <c r="W10239" i="1"/>
  <c r="W10240" i="1"/>
  <c r="W10241" i="1"/>
  <c r="W10242" i="1"/>
  <c r="W10243" i="1"/>
  <c r="W10244" i="1"/>
  <c r="W10245" i="1"/>
  <c r="W10246" i="1"/>
  <c r="W10247" i="1"/>
  <c r="W10248" i="1"/>
  <c r="W10249" i="1"/>
  <c r="W10250" i="1"/>
  <c r="W10251" i="1"/>
  <c r="W10252" i="1"/>
  <c r="W10253" i="1"/>
  <c r="W10254" i="1"/>
  <c r="W10255" i="1"/>
  <c r="W10256" i="1"/>
  <c r="W10257" i="1"/>
  <c r="W10258" i="1"/>
  <c r="W10259" i="1"/>
  <c r="W10260" i="1"/>
  <c r="W10261" i="1"/>
  <c r="W10262" i="1"/>
  <c r="W10263" i="1"/>
  <c r="W10264" i="1"/>
  <c r="W10265" i="1"/>
  <c r="W10266" i="1"/>
  <c r="W10267" i="1"/>
  <c r="W10268" i="1"/>
  <c r="W10269" i="1"/>
  <c r="W10270" i="1"/>
  <c r="W10271" i="1"/>
  <c r="W10272" i="1"/>
  <c r="W10273" i="1"/>
  <c r="W10274" i="1"/>
  <c r="W10275" i="1"/>
  <c r="W10276" i="1"/>
  <c r="W10277" i="1"/>
  <c r="W10278" i="1"/>
  <c r="W10279" i="1"/>
  <c r="W10280" i="1"/>
  <c r="W10281" i="1"/>
  <c r="W10282" i="1"/>
  <c r="W10283" i="1"/>
  <c r="W10284" i="1"/>
  <c r="W10285" i="1"/>
  <c r="W10286" i="1"/>
  <c r="W10287" i="1"/>
  <c r="W10288" i="1"/>
  <c r="W10289" i="1"/>
  <c r="W10290" i="1"/>
  <c r="W10291" i="1"/>
  <c r="W10292" i="1"/>
  <c r="W10293" i="1"/>
  <c r="W10294" i="1"/>
  <c r="W10295" i="1"/>
  <c r="W10296" i="1"/>
  <c r="W10297" i="1"/>
  <c r="W10298" i="1"/>
  <c r="W10299" i="1"/>
  <c r="W10300" i="1"/>
  <c r="W10301" i="1"/>
  <c r="W10302" i="1"/>
  <c r="W10303" i="1"/>
  <c r="W10304" i="1"/>
  <c r="W10305" i="1"/>
  <c r="W10306" i="1"/>
  <c r="W10307" i="1"/>
  <c r="W10308" i="1"/>
  <c r="W10309" i="1"/>
  <c r="W10310" i="1"/>
  <c r="W10311" i="1"/>
  <c r="W10312" i="1"/>
  <c r="W10313" i="1"/>
  <c r="W10314" i="1"/>
  <c r="W10315" i="1"/>
  <c r="W10316" i="1"/>
  <c r="W10317" i="1"/>
  <c r="W10318" i="1"/>
  <c r="W10319" i="1"/>
  <c r="W10320" i="1"/>
  <c r="W10321" i="1"/>
  <c r="W10322" i="1"/>
  <c r="W10323" i="1"/>
  <c r="W10324" i="1"/>
  <c r="W10325" i="1"/>
  <c r="W10326" i="1"/>
  <c r="W10327" i="1"/>
  <c r="W10328" i="1"/>
  <c r="W10329" i="1"/>
  <c r="W10330" i="1"/>
  <c r="W10331" i="1"/>
  <c r="W10332" i="1"/>
  <c r="W10333" i="1"/>
  <c r="W10334" i="1"/>
  <c r="W10335" i="1"/>
  <c r="W10336" i="1"/>
  <c r="W10337" i="1"/>
  <c r="W10338" i="1"/>
  <c r="W10339" i="1"/>
  <c r="W10340" i="1"/>
  <c r="W10341" i="1"/>
  <c r="W10342" i="1"/>
  <c r="W10343" i="1"/>
  <c r="W10344" i="1"/>
  <c r="W10345" i="1"/>
  <c r="W10346" i="1"/>
  <c r="W10347" i="1"/>
  <c r="W10348" i="1"/>
  <c r="W10349" i="1"/>
  <c r="W10350" i="1"/>
  <c r="W10351" i="1"/>
  <c r="W10352" i="1"/>
  <c r="W10353" i="1"/>
  <c r="W10354" i="1"/>
  <c r="W10355" i="1"/>
  <c r="W10356" i="1"/>
  <c r="W10357" i="1"/>
  <c r="W10358" i="1"/>
  <c r="W10359" i="1"/>
  <c r="W10360" i="1"/>
  <c r="W10361" i="1"/>
  <c r="W10362" i="1"/>
  <c r="W10363" i="1"/>
  <c r="W10364" i="1"/>
  <c r="W10365" i="1"/>
  <c r="W10366" i="1"/>
  <c r="W10367" i="1"/>
  <c r="W10368" i="1"/>
  <c r="W10369" i="1"/>
  <c r="W10370" i="1"/>
  <c r="W10371" i="1"/>
  <c r="W10372" i="1"/>
  <c r="W10373" i="1"/>
  <c r="W10374" i="1"/>
  <c r="W10375" i="1"/>
  <c r="W10376" i="1"/>
  <c r="W10377" i="1"/>
  <c r="W10378" i="1"/>
  <c r="W10379" i="1"/>
  <c r="W10380" i="1"/>
  <c r="W10381" i="1"/>
  <c r="W10382" i="1"/>
  <c r="W10383" i="1"/>
  <c r="W10384" i="1"/>
  <c r="W10385" i="1"/>
  <c r="W10386" i="1"/>
  <c r="W10387" i="1"/>
  <c r="W10388" i="1"/>
  <c r="W10389" i="1"/>
  <c r="W10390" i="1"/>
  <c r="W10391" i="1"/>
  <c r="W10392" i="1"/>
  <c r="W10393" i="1"/>
  <c r="W10394" i="1"/>
  <c r="W10395" i="1"/>
  <c r="W10396" i="1"/>
  <c r="W10397" i="1"/>
  <c r="W10398" i="1"/>
  <c r="W10399" i="1"/>
  <c r="W10400" i="1"/>
  <c r="W10401" i="1"/>
  <c r="W10402" i="1"/>
  <c r="W10403" i="1"/>
  <c r="W10404" i="1"/>
  <c r="W10405" i="1"/>
  <c r="W10406" i="1"/>
  <c r="W10407" i="1"/>
  <c r="W10408" i="1"/>
  <c r="W10409" i="1"/>
  <c r="W10410" i="1"/>
  <c r="W10411" i="1"/>
  <c r="W10412" i="1"/>
  <c r="W10413" i="1"/>
  <c r="W10414" i="1"/>
  <c r="W10415" i="1"/>
  <c r="W10416" i="1"/>
  <c r="W10417" i="1"/>
  <c r="W10418" i="1"/>
  <c r="W10419" i="1"/>
  <c r="W10420" i="1"/>
  <c r="W10421" i="1"/>
  <c r="W10422" i="1"/>
  <c r="W10423" i="1"/>
  <c r="W10424" i="1"/>
  <c r="W10425" i="1"/>
  <c r="W10426" i="1"/>
  <c r="W10427" i="1"/>
  <c r="W10428" i="1"/>
  <c r="W10429" i="1"/>
  <c r="W10430" i="1"/>
  <c r="W10431" i="1"/>
  <c r="W10432" i="1"/>
  <c r="W10433" i="1"/>
  <c r="W10434" i="1"/>
  <c r="W10435" i="1"/>
  <c r="W10436" i="1"/>
  <c r="W10437" i="1"/>
  <c r="W10438" i="1"/>
  <c r="W10439" i="1"/>
  <c r="W10440" i="1"/>
  <c r="W10441" i="1"/>
  <c r="W10442" i="1"/>
  <c r="W10443" i="1"/>
  <c r="W10444" i="1"/>
  <c r="W10445" i="1"/>
  <c r="W10446" i="1"/>
  <c r="W10447" i="1"/>
  <c r="W10448" i="1"/>
  <c r="W10449" i="1"/>
  <c r="W10450" i="1"/>
  <c r="W10451" i="1"/>
  <c r="W10452" i="1"/>
  <c r="W10453" i="1"/>
  <c r="W10454" i="1"/>
  <c r="W10455" i="1"/>
  <c r="W10456" i="1"/>
  <c r="W10457" i="1"/>
  <c r="W10458" i="1"/>
  <c r="W10459" i="1"/>
  <c r="W10460" i="1"/>
  <c r="W10461" i="1"/>
  <c r="W10462" i="1"/>
  <c r="W10463" i="1"/>
  <c r="W10464" i="1"/>
  <c r="W10465" i="1"/>
  <c r="W10466" i="1"/>
  <c r="W10467" i="1"/>
  <c r="W10468" i="1"/>
  <c r="W10469" i="1"/>
  <c r="W10470" i="1"/>
  <c r="W10471" i="1"/>
  <c r="W10472" i="1"/>
  <c r="W10473" i="1"/>
  <c r="W10474" i="1"/>
  <c r="W10475" i="1"/>
  <c r="W10476" i="1"/>
  <c r="W10477" i="1"/>
  <c r="W10478" i="1"/>
  <c r="W10479" i="1"/>
  <c r="W10480" i="1"/>
  <c r="W10481" i="1"/>
  <c r="W10482" i="1"/>
  <c r="W10483" i="1"/>
  <c r="W10484" i="1"/>
  <c r="W10485" i="1"/>
  <c r="W10486" i="1"/>
  <c r="W10487" i="1"/>
  <c r="W10488" i="1"/>
  <c r="W10489" i="1"/>
  <c r="W10490" i="1"/>
  <c r="W10491" i="1"/>
  <c r="W10492" i="1"/>
  <c r="W10493" i="1"/>
  <c r="W10494" i="1"/>
  <c r="W10495" i="1"/>
  <c r="W10496" i="1"/>
  <c r="W10497" i="1"/>
  <c r="W10498" i="1"/>
  <c r="W10499" i="1"/>
  <c r="W10500" i="1"/>
  <c r="W10501" i="1"/>
  <c r="W10502" i="1"/>
  <c r="W10503" i="1"/>
  <c r="W10504" i="1"/>
  <c r="W10505" i="1"/>
  <c r="W10506" i="1"/>
  <c r="W10507" i="1"/>
  <c r="W10508" i="1"/>
  <c r="W10509" i="1"/>
  <c r="W10510" i="1"/>
  <c r="W10511" i="1"/>
  <c r="W10512" i="1"/>
  <c r="W10513" i="1"/>
  <c r="W10514" i="1"/>
  <c r="W10515" i="1"/>
  <c r="W10516" i="1"/>
  <c r="W10517" i="1"/>
  <c r="W10518" i="1"/>
  <c r="W10519" i="1"/>
  <c r="W10520" i="1"/>
  <c r="W10521" i="1"/>
  <c r="W10522" i="1"/>
  <c r="W10523" i="1"/>
  <c r="W10524" i="1"/>
  <c r="W10525" i="1"/>
  <c r="W10526" i="1"/>
  <c r="W10527" i="1"/>
  <c r="W10528" i="1"/>
  <c r="W10529" i="1"/>
  <c r="W10530" i="1"/>
  <c r="W10531" i="1"/>
  <c r="W10532" i="1"/>
  <c r="W10533" i="1"/>
  <c r="W10534" i="1"/>
  <c r="W10535" i="1"/>
  <c r="W10536" i="1"/>
  <c r="W10537" i="1"/>
  <c r="W10538" i="1"/>
  <c r="W10539" i="1"/>
  <c r="W10540" i="1"/>
  <c r="W10541" i="1"/>
  <c r="W10542" i="1"/>
  <c r="W10543" i="1"/>
  <c r="W10544" i="1"/>
  <c r="W10545" i="1"/>
  <c r="W10546" i="1"/>
  <c r="W10547" i="1"/>
  <c r="W10548" i="1"/>
  <c r="W10549" i="1"/>
  <c r="W10550" i="1"/>
  <c r="W10551" i="1"/>
  <c r="W10552" i="1"/>
  <c r="W10553" i="1"/>
  <c r="W10554" i="1"/>
  <c r="W10555" i="1"/>
  <c r="W10556" i="1"/>
  <c r="W10557" i="1"/>
  <c r="W10558" i="1"/>
  <c r="W10559" i="1"/>
  <c r="W10560" i="1"/>
  <c r="W10561" i="1"/>
  <c r="W10562" i="1"/>
  <c r="W10563" i="1"/>
  <c r="W10564" i="1"/>
  <c r="W10565" i="1"/>
  <c r="W10566" i="1"/>
  <c r="W10567" i="1"/>
  <c r="W10568" i="1"/>
  <c r="W10569" i="1"/>
  <c r="W10570" i="1"/>
  <c r="W10571" i="1"/>
  <c r="W10572" i="1"/>
  <c r="W10573" i="1"/>
  <c r="W10574" i="1"/>
  <c r="W10575" i="1"/>
  <c r="W10576" i="1"/>
  <c r="W10577" i="1"/>
  <c r="W10578" i="1"/>
  <c r="W10579" i="1"/>
  <c r="W10580" i="1"/>
  <c r="W10581" i="1"/>
  <c r="W10582" i="1"/>
  <c r="W10583" i="1"/>
  <c r="W10584" i="1"/>
  <c r="W10585" i="1"/>
  <c r="W10586" i="1"/>
  <c r="W10587" i="1"/>
  <c r="W10588" i="1"/>
  <c r="W10589" i="1"/>
  <c r="W10590" i="1"/>
  <c r="W10591" i="1"/>
  <c r="W10592" i="1"/>
  <c r="W10593" i="1"/>
  <c r="W10594" i="1"/>
  <c r="W10595" i="1"/>
  <c r="W10596" i="1"/>
  <c r="W10597" i="1"/>
  <c r="W10598" i="1"/>
  <c r="W10599" i="1"/>
  <c r="W10600" i="1"/>
  <c r="W10601" i="1"/>
  <c r="W10602" i="1"/>
  <c r="W10603" i="1"/>
  <c r="W10604" i="1"/>
  <c r="W10605" i="1"/>
  <c r="W10606" i="1"/>
  <c r="W10607" i="1"/>
  <c r="W10608" i="1"/>
  <c r="W10609" i="1"/>
  <c r="W10610" i="1"/>
  <c r="W10611" i="1"/>
  <c r="W10612" i="1"/>
  <c r="W10613" i="1"/>
  <c r="W10614" i="1"/>
  <c r="W10615" i="1"/>
  <c r="W10616" i="1"/>
  <c r="W10617" i="1"/>
  <c r="W10618" i="1"/>
  <c r="W10619" i="1"/>
  <c r="W10620" i="1"/>
  <c r="W10621" i="1"/>
  <c r="W10622" i="1"/>
  <c r="W10623" i="1"/>
  <c r="W10624" i="1"/>
  <c r="W10625" i="1"/>
  <c r="W10626" i="1"/>
  <c r="W10627" i="1"/>
  <c r="W10628" i="1"/>
  <c r="W10629" i="1"/>
  <c r="W10630" i="1"/>
  <c r="W10631" i="1"/>
  <c r="W10632" i="1"/>
  <c r="W10633" i="1"/>
  <c r="W10634" i="1"/>
  <c r="W10635" i="1"/>
  <c r="W10636" i="1"/>
  <c r="W10637" i="1"/>
  <c r="W10638" i="1"/>
  <c r="W10639" i="1"/>
  <c r="W10640" i="1"/>
  <c r="W10641" i="1"/>
  <c r="W10642" i="1"/>
  <c r="W10643" i="1"/>
  <c r="W10644" i="1"/>
  <c r="W10645" i="1"/>
  <c r="W10646" i="1"/>
  <c r="W10647" i="1"/>
  <c r="W10648" i="1"/>
  <c r="W10649" i="1"/>
  <c r="W10650" i="1"/>
  <c r="W10651" i="1"/>
  <c r="W10652" i="1"/>
  <c r="W10653" i="1"/>
  <c r="W10654" i="1"/>
  <c r="W10655" i="1"/>
  <c r="W10656" i="1"/>
  <c r="W10657" i="1"/>
  <c r="W10658" i="1"/>
  <c r="W10659" i="1"/>
  <c r="W10660" i="1"/>
  <c r="W10661" i="1"/>
  <c r="W10662" i="1"/>
  <c r="W10663" i="1"/>
  <c r="W10664" i="1"/>
  <c r="W10665" i="1"/>
  <c r="W10666" i="1"/>
  <c r="W10667" i="1"/>
  <c r="W10668" i="1"/>
  <c r="W10669" i="1"/>
  <c r="W10670" i="1"/>
  <c r="W10671" i="1"/>
  <c r="W10672" i="1"/>
  <c r="W10673" i="1"/>
  <c r="W10674" i="1"/>
  <c r="W10675" i="1"/>
  <c r="W10676" i="1"/>
  <c r="W10677" i="1"/>
  <c r="W10678" i="1"/>
  <c r="W10679" i="1"/>
  <c r="W10680" i="1"/>
  <c r="W10681" i="1"/>
  <c r="W10682" i="1"/>
  <c r="W10683" i="1"/>
  <c r="W10684" i="1"/>
  <c r="W10685" i="1"/>
  <c r="W10686" i="1"/>
  <c r="W10687" i="1"/>
  <c r="W10688" i="1"/>
  <c r="W10689" i="1"/>
  <c r="W10690" i="1"/>
  <c r="W10691" i="1"/>
  <c r="W10692" i="1"/>
  <c r="W10693" i="1"/>
  <c r="W10694" i="1"/>
  <c r="W10695" i="1"/>
  <c r="W10696" i="1"/>
  <c r="W10697" i="1"/>
  <c r="W10698" i="1"/>
  <c r="W10699" i="1"/>
  <c r="W10700" i="1"/>
  <c r="W10701" i="1"/>
  <c r="W10702" i="1"/>
  <c r="W10703" i="1"/>
  <c r="W10704" i="1"/>
  <c r="W10705" i="1"/>
  <c r="W10706" i="1"/>
  <c r="W10707" i="1"/>
  <c r="W10708" i="1"/>
  <c r="W10709" i="1"/>
  <c r="W10710" i="1"/>
  <c r="W10711" i="1"/>
  <c r="W10712" i="1"/>
  <c r="W10713" i="1"/>
  <c r="W10714" i="1"/>
  <c r="W10715" i="1"/>
  <c r="W10716" i="1"/>
  <c r="W10717" i="1"/>
  <c r="W10718" i="1"/>
  <c r="W10719" i="1"/>
  <c r="W10720" i="1"/>
  <c r="W10721" i="1"/>
  <c r="W10722" i="1"/>
  <c r="W10723" i="1"/>
  <c r="W10724" i="1"/>
  <c r="W10725" i="1"/>
  <c r="W10726" i="1"/>
  <c r="W10727" i="1"/>
  <c r="W10728" i="1"/>
  <c r="W10729" i="1"/>
  <c r="W10730" i="1"/>
  <c r="W10731" i="1"/>
  <c r="W10732" i="1"/>
  <c r="W10733" i="1"/>
  <c r="W10734" i="1"/>
  <c r="W10735" i="1"/>
  <c r="W10736" i="1"/>
  <c r="W10737" i="1"/>
  <c r="W10738" i="1"/>
  <c r="W10739" i="1"/>
  <c r="W10740" i="1"/>
  <c r="W10741" i="1"/>
  <c r="W10742" i="1"/>
  <c r="W10743" i="1"/>
  <c r="W10744" i="1"/>
  <c r="W10745" i="1"/>
  <c r="W10746" i="1"/>
  <c r="W10747" i="1"/>
  <c r="W10748" i="1"/>
  <c r="W10749" i="1"/>
  <c r="W10750" i="1"/>
  <c r="W10751" i="1"/>
  <c r="W10752" i="1"/>
  <c r="W10753" i="1"/>
  <c r="W10754" i="1"/>
  <c r="W10755" i="1"/>
  <c r="W10756" i="1"/>
  <c r="W10757" i="1"/>
  <c r="W10758" i="1"/>
  <c r="W10759" i="1"/>
  <c r="W10760" i="1"/>
  <c r="W10761" i="1"/>
  <c r="W10762" i="1"/>
  <c r="W10763" i="1"/>
  <c r="W10764" i="1"/>
  <c r="W10765" i="1"/>
  <c r="W10766" i="1"/>
  <c r="W10767" i="1"/>
  <c r="W10768" i="1"/>
  <c r="W10769" i="1"/>
  <c r="W10770" i="1"/>
  <c r="W10771" i="1"/>
  <c r="W10772" i="1"/>
  <c r="W10773" i="1"/>
  <c r="W10774" i="1"/>
  <c r="W10775" i="1"/>
  <c r="W10776" i="1"/>
  <c r="W10777" i="1"/>
  <c r="W10778" i="1"/>
  <c r="W10779" i="1"/>
  <c r="W10780" i="1"/>
  <c r="W10781" i="1"/>
  <c r="W10782" i="1"/>
  <c r="W10783" i="1"/>
  <c r="W10784" i="1"/>
  <c r="W10785" i="1"/>
  <c r="W10786" i="1"/>
  <c r="W10787" i="1"/>
  <c r="W10788" i="1"/>
  <c r="W10789" i="1"/>
  <c r="W10790" i="1"/>
  <c r="W10791" i="1"/>
  <c r="W10792" i="1"/>
  <c r="W10793" i="1"/>
  <c r="W10794" i="1"/>
  <c r="W10795" i="1"/>
  <c r="W10796" i="1"/>
  <c r="W10797" i="1"/>
  <c r="W10798" i="1"/>
  <c r="W10799" i="1"/>
  <c r="W10800" i="1"/>
  <c r="W10801" i="1"/>
  <c r="W10802" i="1"/>
  <c r="W10803" i="1"/>
  <c r="W10804" i="1"/>
  <c r="W10805" i="1"/>
  <c r="W10806" i="1"/>
  <c r="W10807" i="1"/>
  <c r="W10808" i="1"/>
  <c r="W10809" i="1"/>
  <c r="W10810" i="1"/>
  <c r="W10811" i="1"/>
  <c r="W10812" i="1"/>
  <c r="W10813" i="1"/>
  <c r="W10814" i="1"/>
  <c r="W10815" i="1"/>
  <c r="W10816" i="1"/>
  <c r="W10817" i="1"/>
  <c r="W10818" i="1"/>
  <c r="W10819" i="1"/>
  <c r="W10820" i="1"/>
  <c r="W10821" i="1"/>
  <c r="W10822" i="1"/>
  <c r="W10823" i="1"/>
  <c r="W10824" i="1"/>
  <c r="W10825" i="1"/>
  <c r="W10826" i="1"/>
  <c r="W10827" i="1"/>
  <c r="W10828" i="1"/>
  <c r="W10829" i="1"/>
  <c r="W10830" i="1"/>
  <c r="W10831" i="1"/>
  <c r="W10832" i="1"/>
  <c r="W10833" i="1"/>
  <c r="W10834" i="1"/>
  <c r="W10835" i="1"/>
  <c r="W10836" i="1"/>
  <c r="W10837" i="1"/>
  <c r="W10838" i="1"/>
  <c r="W10839" i="1"/>
  <c r="W10840" i="1"/>
  <c r="W10841" i="1"/>
  <c r="W10842" i="1"/>
  <c r="W10843" i="1"/>
  <c r="W10844" i="1"/>
  <c r="W10845" i="1"/>
  <c r="W10846" i="1"/>
  <c r="W10847" i="1"/>
  <c r="W10848" i="1"/>
  <c r="W10849" i="1"/>
  <c r="W10850" i="1"/>
  <c r="W10851" i="1"/>
  <c r="W10852" i="1"/>
  <c r="W10853" i="1"/>
  <c r="W10854" i="1"/>
  <c r="W10855" i="1"/>
  <c r="W10856" i="1"/>
  <c r="W10857" i="1"/>
  <c r="W10858" i="1"/>
  <c r="W10859" i="1"/>
  <c r="W10860" i="1"/>
  <c r="W10861" i="1"/>
  <c r="W10862" i="1"/>
  <c r="W10863" i="1"/>
  <c r="W10864" i="1"/>
  <c r="W10865" i="1"/>
  <c r="W10866" i="1"/>
  <c r="W10867" i="1"/>
  <c r="W10868" i="1"/>
  <c r="W10869" i="1"/>
  <c r="W10870" i="1"/>
  <c r="W10871" i="1"/>
  <c r="W10872" i="1"/>
  <c r="W10873" i="1"/>
  <c r="W10874" i="1"/>
  <c r="W10875" i="1"/>
  <c r="W10876" i="1"/>
  <c r="W10877" i="1"/>
  <c r="W10878" i="1"/>
  <c r="W10879" i="1"/>
  <c r="W10880" i="1"/>
  <c r="W10881" i="1"/>
  <c r="W10882" i="1"/>
  <c r="W10883" i="1"/>
  <c r="W10884" i="1"/>
  <c r="W10885" i="1"/>
  <c r="W10886" i="1"/>
  <c r="W10887" i="1"/>
  <c r="W10888" i="1"/>
  <c r="W10889" i="1"/>
  <c r="W10890" i="1"/>
  <c r="W10891" i="1"/>
  <c r="W10892" i="1"/>
  <c r="W10893" i="1"/>
  <c r="W10894" i="1"/>
  <c r="W10895" i="1"/>
  <c r="W10896" i="1"/>
  <c r="W10897" i="1"/>
  <c r="W10898" i="1"/>
  <c r="W10899" i="1"/>
  <c r="W10900" i="1"/>
  <c r="W10901" i="1"/>
  <c r="W10902" i="1"/>
  <c r="W10903" i="1"/>
  <c r="W10904" i="1"/>
  <c r="W10905" i="1"/>
  <c r="W10906" i="1"/>
  <c r="W10907" i="1"/>
  <c r="W10908" i="1"/>
  <c r="W10909" i="1"/>
  <c r="W10910" i="1"/>
  <c r="W10911" i="1"/>
  <c r="W10912" i="1"/>
  <c r="W10913" i="1"/>
  <c r="W10914" i="1"/>
  <c r="W10915" i="1"/>
  <c r="W10916" i="1"/>
  <c r="W10917" i="1"/>
  <c r="W10918" i="1"/>
  <c r="W10919" i="1"/>
  <c r="W10920" i="1"/>
  <c r="W10921" i="1"/>
  <c r="W10922" i="1"/>
  <c r="W10923" i="1"/>
  <c r="W10924" i="1"/>
  <c r="W10925" i="1"/>
  <c r="W10926" i="1"/>
  <c r="W10927" i="1"/>
  <c r="W10928" i="1"/>
  <c r="W10929" i="1"/>
  <c r="W10930" i="1"/>
  <c r="W10931" i="1"/>
  <c r="W10932" i="1"/>
  <c r="W10933" i="1"/>
  <c r="W10934" i="1"/>
  <c r="W10935" i="1"/>
  <c r="W10936" i="1"/>
  <c r="W10937" i="1"/>
  <c r="W10938" i="1"/>
  <c r="W10939" i="1"/>
  <c r="W10940" i="1"/>
  <c r="W10941" i="1"/>
  <c r="W10942" i="1"/>
  <c r="W10943" i="1"/>
  <c r="W10944" i="1"/>
  <c r="W10945" i="1"/>
  <c r="W10946" i="1"/>
  <c r="W10947" i="1"/>
  <c r="W10948" i="1"/>
  <c r="W10949" i="1"/>
  <c r="W10950" i="1"/>
  <c r="W10951" i="1"/>
  <c r="W10952" i="1"/>
  <c r="W10953" i="1"/>
  <c r="W10954" i="1"/>
  <c r="W10955" i="1"/>
  <c r="W10956" i="1"/>
  <c r="W10957" i="1"/>
  <c r="W10958" i="1"/>
  <c r="W10959" i="1"/>
  <c r="W10960" i="1"/>
  <c r="W10961" i="1"/>
  <c r="W10962" i="1"/>
  <c r="W10963" i="1"/>
  <c r="W10964" i="1"/>
  <c r="W10965" i="1"/>
  <c r="W10966" i="1"/>
  <c r="W10967" i="1"/>
  <c r="W10968" i="1"/>
  <c r="W10969" i="1"/>
  <c r="W10970" i="1"/>
  <c r="W10971" i="1"/>
  <c r="W10972" i="1"/>
  <c r="W10973" i="1"/>
  <c r="W10974" i="1"/>
  <c r="W10975" i="1"/>
  <c r="W10976" i="1"/>
  <c r="W10977" i="1"/>
  <c r="W10978" i="1"/>
  <c r="W10979" i="1"/>
  <c r="W10980" i="1"/>
  <c r="W10981" i="1"/>
  <c r="W10982" i="1"/>
  <c r="W10983" i="1"/>
  <c r="W10984" i="1"/>
  <c r="W10985" i="1"/>
  <c r="W10986" i="1"/>
  <c r="W10987" i="1"/>
  <c r="W10988" i="1"/>
  <c r="W10989" i="1"/>
  <c r="W10990" i="1"/>
  <c r="W10991" i="1"/>
  <c r="W10992" i="1"/>
  <c r="W10993" i="1"/>
  <c r="W10994" i="1"/>
  <c r="W10995" i="1"/>
  <c r="W10996" i="1"/>
  <c r="W10997" i="1"/>
  <c r="W10998" i="1"/>
  <c r="W10999" i="1"/>
  <c r="W11000" i="1"/>
  <c r="W11001" i="1"/>
  <c r="W11002" i="1"/>
  <c r="W11003" i="1"/>
  <c r="W11004" i="1"/>
  <c r="W11005" i="1"/>
  <c r="W11006" i="1"/>
  <c r="W11007" i="1"/>
  <c r="W11008" i="1"/>
  <c r="W11009" i="1"/>
  <c r="W11010" i="1"/>
  <c r="W11011" i="1"/>
  <c r="W11012" i="1"/>
  <c r="W11013" i="1"/>
  <c r="W11014" i="1"/>
  <c r="W11015" i="1"/>
  <c r="W11016" i="1"/>
  <c r="W11017" i="1"/>
  <c r="W11018" i="1"/>
  <c r="W11019" i="1"/>
  <c r="W11020" i="1"/>
  <c r="W11021" i="1"/>
  <c r="W11022" i="1"/>
  <c r="W11023" i="1"/>
  <c r="W11024" i="1"/>
  <c r="W11025" i="1"/>
  <c r="W11026" i="1"/>
  <c r="W11027" i="1"/>
  <c r="W11028" i="1"/>
  <c r="W11029" i="1"/>
  <c r="W11030" i="1"/>
  <c r="W11031" i="1"/>
  <c r="W11032" i="1"/>
  <c r="W11033" i="1"/>
  <c r="W11034" i="1"/>
  <c r="W11035" i="1"/>
  <c r="W11036" i="1"/>
  <c r="W11037" i="1"/>
  <c r="W11038" i="1"/>
  <c r="W11039" i="1"/>
  <c r="W11040" i="1"/>
  <c r="W11041" i="1"/>
  <c r="W11042" i="1"/>
  <c r="W11043" i="1"/>
  <c r="W11044" i="1"/>
  <c r="W11045" i="1"/>
  <c r="W11046" i="1"/>
  <c r="W11047" i="1"/>
  <c r="W11048" i="1"/>
  <c r="W11049" i="1"/>
  <c r="W11050" i="1"/>
  <c r="W11051" i="1"/>
  <c r="W11052" i="1"/>
  <c r="W11053" i="1"/>
  <c r="W11054" i="1"/>
  <c r="W11055" i="1"/>
  <c r="W11056" i="1"/>
  <c r="W11057" i="1"/>
  <c r="W11058" i="1"/>
  <c r="W11059" i="1"/>
  <c r="W11060" i="1"/>
  <c r="W11061" i="1"/>
  <c r="W11062" i="1"/>
  <c r="W11063" i="1"/>
  <c r="W11064" i="1"/>
  <c r="W11065" i="1"/>
  <c r="W11066" i="1"/>
  <c r="W11067" i="1"/>
  <c r="W11068" i="1"/>
  <c r="W11069" i="1"/>
  <c r="W11070" i="1"/>
  <c r="W11071" i="1"/>
  <c r="W11072" i="1"/>
  <c r="W11073" i="1"/>
  <c r="W11074" i="1"/>
  <c r="W11075" i="1"/>
  <c r="W11076" i="1"/>
  <c r="W11077" i="1"/>
  <c r="W11078" i="1"/>
  <c r="W11079" i="1"/>
  <c r="W11080" i="1"/>
  <c r="W11081" i="1"/>
  <c r="W11082" i="1"/>
  <c r="W11083" i="1"/>
  <c r="W11084" i="1"/>
  <c r="W11085" i="1"/>
  <c r="W11086" i="1"/>
  <c r="W11087" i="1"/>
  <c r="W11088" i="1"/>
  <c r="W11089" i="1"/>
  <c r="W11090" i="1"/>
  <c r="W11091" i="1"/>
  <c r="W11092" i="1"/>
  <c r="W11093" i="1"/>
  <c r="W11094" i="1"/>
  <c r="W11095" i="1"/>
  <c r="W11096" i="1"/>
  <c r="W11097" i="1"/>
  <c r="W11098" i="1"/>
  <c r="W11099" i="1"/>
  <c r="W11100" i="1"/>
  <c r="W11101" i="1"/>
  <c r="W11102" i="1"/>
  <c r="W11103" i="1"/>
  <c r="W11104" i="1"/>
  <c r="W11105" i="1"/>
  <c r="W11106" i="1"/>
  <c r="W11107" i="1"/>
  <c r="W11108" i="1"/>
  <c r="W11109" i="1"/>
  <c r="W11110" i="1"/>
  <c r="W11111" i="1"/>
  <c r="W11112" i="1"/>
  <c r="W11113" i="1"/>
  <c r="W11114" i="1"/>
  <c r="W11115" i="1"/>
  <c r="W11116" i="1"/>
  <c r="W11117" i="1"/>
  <c r="W11118" i="1"/>
  <c r="W11119" i="1"/>
  <c r="W11120" i="1"/>
  <c r="W11121" i="1"/>
  <c r="W11122" i="1"/>
  <c r="W11123" i="1"/>
  <c r="W11124" i="1"/>
  <c r="W11125" i="1"/>
  <c r="W11126" i="1"/>
  <c r="W11127" i="1"/>
  <c r="W11128" i="1"/>
  <c r="W11129" i="1"/>
  <c r="W11130" i="1"/>
  <c r="W11131" i="1"/>
  <c r="W11132" i="1"/>
  <c r="W11133" i="1"/>
  <c r="W11134" i="1"/>
  <c r="W11135" i="1"/>
  <c r="W11136" i="1"/>
  <c r="W11137" i="1"/>
  <c r="W11138" i="1"/>
  <c r="W11139" i="1"/>
  <c r="W11140" i="1"/>
  <c r="W11141" i="1"/>
  <c r="W11142" i="1"/>
  <c r="W11143" i="1"/>
  <c r="W11144" i="1"/>
  <c r="W11145" i="1"/>
  <c r="W11146" i="1"/>
  <c r="W11147" i="1"/>
  <c r="W11148" i="1"/>
  <c r="W11149" i="1"/>
  <c r="W11150" i="1"/>
  <c r="W11151" i="1"/>
  <c r="W11152" i="1"/>
  <c r="W11153" i="1"/>
  <c r="W11154" i="1"/>
  <c r="W11155" i="1"/>
  <c r="W11156" i="1"/>
  <c r="W11157" i="1"/>
  <c r="W11158" i="1"/>
  <c r="W11159" i="1"/>
  <c r="W11160" i="1"/>
  <c r="W11161" i="1"/>
  <c r="W11162" i="1"/>
  <c r="W11163" i="1"/>
  <c r="W11164" i="1"/>
  <c r="W11165" i="1"/>
  <c r="W11166" i="1"/>
  <c r="W11167" i="1"/>
  <c r="W11168" i="1"/>
  <c r="W11169" i="1"/>
  <c r="W11170" i="1"/>
  <c r="W11171" i="1"/>
  <c r="W11172" i="1"/>
  <c r="W11173" i="1"/>
  <c r="W11174" i="1"/>
  <c r="W11175" i="1"/>
  <c r="W11176" i="1"/>
  <c r="W11177" i="1"/>
  <c r="W11178" i="1"/>
  <c r="W11179" i="1"/>
  <c r="W11180" i="1"/>
  <c r="W11181" i="1"/>
  <c r="W11182" i="1"/>
  <c r="W11183" i="1"/>
  <c r="W11184" i="1"/>
  <c r="W11185" i="1"/>
  <c r="W11186" i="1"/>
  <c r="W11187" i="1"/>
  <c r="W11188" i="1"/>
  <c r="W11189" i="1"/>
  <c r="W11190" i="1"/>
  <c r="W11191" i="1"/>
  <c r="W11192" i="1"/>
  <c r="W11193" i="1"/>
  <c r="W11194" i="1"/>
  <c r="W11195" i="1"/>
  <c r="W11196" i="1"/>
  <c r="W11197" i="1"/>
  <c r="W11198" i="1"/>
  <c r="W11199" i="1"/>
  <c r="W11200" i="1"/>
  <c r="W11201" i="1"/>
  <c r="W11202" i="1"/>
  <c r="W11203" i="1"/>
  <c r="W11204" i="1"/>
  <c r="W11205" i="1"/>
  <c r="W11206" i="1"/>
  <c r="W11207" i="1"/>
  <c r="W11208" i="1"/>
  <c r="W11209" i="1"/>
  <c r="W11210" i="1"/>
  <c r="W11211" i="1"/>
  <c r="W11212" i="1"/>
  <c r="W11213" i="1"/>
  <c r="W11214" i="1"/>
  <c r="W11215" i="1"/>
  <c r="W11216" i="1"/>
  <c r="W11217" i="1"/>
  <c r="W11218" i="1"/>
  <c r="W11219" i="1"/>
  <c r="W11220" i="1"/>
  <c r="W11221" i="1"/>
  <c r="W11222" i="1"/>
  <c r="W11223" i="1"/>
  <c r="W11224" i="1"/>
  <c r="W11225" i="1"/>
  <c r="W11226" i="1"/>
  <c r="W11227" i="1"/>
  <c r="W11228" i="1"/>
  <c r="W11229" i="1"/>
  <c r="W11230" i="1"/>
  <c r="W11231" i="1"/>
  <c r="W11232" i="1"/>
  <c r="W11233" i="1"/>
  <c r="W11234" i="1"/>
  <c r="W11235" i="1"/>
  <c r="W11236" i="1"/>
  <c r="W11237" i="1"/>
  <c r="W11238" i="1"/>
  <c r="W11239" i="1"/>
  <c r="W11240" i="1"/>
  <c r="W11241" i="1"/>
  <c r="W11242" i="1"/>
  <c r="W11243" i="1"/>
  <c r="W11244" i="1"/>
  <c r="W11245" i="1"/>
  <c r="W11246" i="1"/>
  <c r="W11247" i="1"/>
  <c r="W11248" i="1"/>
  <c r="W11249" i="1"/>
  <c r="W11250" i="1"/>
  <c r="W11251" i="1"/>
  <c r="W11252" i="1"/>
  <c r="W11253" i="1"/>
  <c r="W11254" i="1"/>
  <c r="W11255" i="1"/>
  <c r="W11256" i="1"/>
  <c r="W11257" i="1"/>
  <c r="W11258" i="1"/>
  <c r="W11259" i="1"/>
  <c r="W11260" i="1"/>
  <c r="W11261" i="1"/>
  <c r="W11262" i="1"/>
  <c r="W11263" i="1"/>
  <c r="W11264" i="1"/>
  <c r="W11265" i="1"/>
  <c r="W11266" i="1"/>
  <c r="W11267" i="1"/>
  <c r="W11268" i="1"/>
  <c r="W11269" i="1"/>
  <c r="W11270" i="1"/>
  <c r="W11271" i="1"/>
  <c r="W11272" i="1"/>
  <c r="W11273" i="1"/>
  <c r="W11274" i="1"/>
  <c r="W11275" i="1"/>
  <c r="W11276" i="1"/>
  <c r="W11277" i="1"/>
  <c r="W11278" i="1"/>
  <c r="W11279" i="1"/>
  <c r="W11280" i="1"/>
  <c r="W11281" i="1"/>
  <c r="W11282" i="1"/>
  <c r="W11283" i="1"/>
  <c r="W11284" i="1"/>
  <c r="W11285" i="1"/>
  <c r="W11286" i="1"/>
  <c r="W11287" i="1"/>
  <c r="W11288" i="1"/>
  <c r="W11289" i="1"/>
  <c r="W11290" i="1"/>
  <c r="W11291" i="1"/>
  <c r="W11292" i="1"/>
  <c r="W11293" i="1"/>
  <c r="W11294" i="1"/>
  <c r="W11295" i="1"/>
  <c r="W11296" i="1"/>
  <c r="W11297" i="1"/>
  <c r="W11298" i="1"/>
  <c r="W11299" i="1"/>
  <c r="W11300" i="1"/>
  <c r="W11301" i="1"/>
  <c r="W11302" i="1"/>
  <c r="W11303" i="1"/>
  <c r="W11304" i="1"/>
  <c r="W11305" i="1"/>
  <c r="W11306" i="1"/>
  <c r="W11307" i="1"/>
  <c r="W11308" i="1"/>
  <c r="W11309" i="1"/>
  <c r="W11310" i="1"/>
  <c r="W11311" i="1"/>
  <c r="W11312" i="1"/>
  <c r="W11313" i="1"/>
  <c r="W11314" i="1"/>
  <c r="W11315" i="1"/>
  <c r="W11316" i="1"/>
  <c r="W11317" i="1"/>
  <c r="W11318" i="1"/>
  <c r="W11319" i="1"/>
  <c r="W11320" i="1"/>
  <c r="W11321" i="1"/>
  <c r="W11322" i="1"/>
  <c r="W11323" i="1"/>
  <c r="W11324" i="1"/>
  <c r="W11325" i="1"/>
  <c r="W11326" i="1"/>
  <c r="W11327" i="1"/>
  <c r="W11328" i="1"/>
  <c r="W11329" i="1"/>
  <c r="W11330" i="1"/>
  <c r="W11331" i="1"/>
  <c r="W11332" i="1"/>
  <c r="W11333" i="1"/>
  <c r="W11334" i="1"/>
  <c r="W11335" i="1"/>
  <c r="W11336" i="1"/>
  <c r="W11337" i="1"/>
  <c r="W11338" i="1"/>
  <c r="W11339" i="1"/>
  <c r="W11340" i="1"/>
  <c r="W11341" i="1"/>
  <c r="W11342" i="1"/>
  <c r="W11343" i="1"/>
  <c r="W11344" i="1"/>
  <c r="W11345" i="1"/>
  <c r="W11346" i="1"/>
  <c r="W11347" i="1"/>
  <c r="W11348" i="1"/>
  <c r="W11349" i="1"/>
  <c r="W11350" i="1"/>
  <c r="W11351" i="1"/>
  <c r="W11352" i="1"/>
  <c r="W11353" i="1"/>
  <c r="W11354" i="1"/>
  <c r="W11355" i="1"/>
  <c r="W11356" i="1"/>
  <c r="W11357" i="1"/>
  <c r="W11358" i="1"/>
  <c r="W11359" i="1"/>
  <c r="W11360" i="1"/>
  <c r="W11361" i="1"/>
  <c r="W11362" i="1"/>
  <c r="W11363" i="1"/>
  <c r="W11364" i="1"/>
  <c r="W11365" i="1"/>
  <c r="W11366" i="1"/>
  <c r="W11367" i="1"/>
  <c r="W11368" i="1"/>
  <c r="W11369" i="1"/>
  <c r="W11370" i="1"/>
  <c r="W11371" i="1"/>
  <c r="W11372" i="1"/>
  <c r="W11373" i="1"/>
  <c r="W11374" i="1"/>
  <c r="W11375" i="1"/>
  <c r="W11376" i="1"/>
  <c r="W11377" i="1"/>
  <c r="W11378" i="1"/>
  <c r="W11379" i="1"/>
  <c r="W11380" i="1"/>
  <c r="W11381" i="1"/>
  <c r="W11382" i="1"/>
  <c r="W11383" i="1"/>
  <c r="W11384" i="1"/>
  <c r="W11385" i="1"/>
  <c r="W11386" i="1"/>
  <c r="W11387" i="1"/>
  <c r="W11388" i="1"/>
  <c r="W11389" i="1"/>
  <c r="W11390" i="1"/>
  <c r="W11391" i="1"/>
  <c r="W11392" i="1"/>
  <c r="W11393" i="1"/>
  <c r="W11394" i="1"/>
  <c r="W11395" i="1"/>
  <c r="W11396" i="1"/>
  <c r="W11397" i="1"/>
  <c r="W11398" i="1"/>
  <c r="W11399" i="1"/>
  <c r="W11400" i="1"/>
  <c r="W11401" i="1"/>
  <c r="W11402" i="1"/>
  <c r="W11403" i="1"/>
  <c r="W11404" i="1"/>
  <c r="W11405" i="1"/>
  <c r="W11406" i="1"/>
  <c r="W11407" i="1"/>
  <c r="W11408" i="1"/>
  <c r="W11409" i="1"/>
  <c r="W11410" i="1"/>
  <c r="W11411" i="1"/>
  <c r="W11412" i="1"/>
  <c r="W11413" i="1"/>
  <c r="W11414" i="1"/>
  <c r="W11415" i="1"/>
  <c r="W11416" i="1"/>
  <c r="W11417" i="1"/>
  <c r="W11418" i="1"/>
  <c r="W11419" i="1"/>
  <c r="W11420" i="1"/>
  <c r="W11421" i="1"/>
  <c r="W11422" i="1"/>
  <c r="W11423" i="1"/>
  <c r="W11424" i="1"/>
  <c r="W11425" i="1"/>
  <c r="W11426" i="1"/>
  <c r="W11427" i="1"/>
  <c r="W11428" i="1"/>
  <c r="W11429" i="1"/>
  <c r="W11430" i="1"/>
  <c r="W11431" i="1"/>
  <c r="W11432" i="1"/>
  <c r="W11433" i="1"/>
  <c r="W11434" i="1"/>
  <c r="W11435" i="1"/>
  <c r="W11436" i="1"/>
  <c r="W11437" i="1"/>
  <c r="W11438" i="1"/>
  <c r="W11439" i="1"/>
  <c r="W11440" i="1"/>
  <c r="W11441" i="1"/>
  <c r="W11442" i="1"/>
  <c r="W11443" i="1"/>
  <c r="W11444" i="1"/>
  <c r="W11445" i="1"/>
  <c r="W11446" i="1"/>
  <c r="W11447" i="1"/>
  <c r="W11448" i="1"/>
  <c r="W11449" i="1"/>
  <c r="W11450" i="1"/>
  <c r="W11451" i="1"/>
  <c r="W11452" i="1"/>
  <c r="W11453" i="1"/>
  <c r="W11454" i="1"/>
  <c r="W11455" i="1"/>
  <c r="W11456" i="1"/>
  <c r="W11457" i="1"/>
  <c r="W11458" i="1"/>
  <c r="W11459" i="1"/>
  <c r="W11460" i="1"/>
  <c r="W11461" i="1"/>
  <c r="W11462" i="1"/>
  <c r="W11463" i="1"/>
  <c r="W11464" i="1"/>
  <c r="W11465" i="1"/>
  <c r="W11466" i="1"/>
  <c r="W11467" i="1"/>
  <c r="W11468" i="1"/>
  <c r="W11469" i="1"/>
  <c r="W11470" i="1"/>
  <c r="W11471" i="1"/>
  <c r="W11472" i="1"/>
  <c r="W11473" i="1"/>
  <c r="W11474" i="1"/>
  <c r="W11475" i="1"/>
  <c r="W11476" i="1"/>
  <c r="W11477" i="1"/>
  <c r="W11478" i="1"/>
  <c r="W11479" i="1"/>
  <c r="W11480" i="1"/>
  <c r="W11481" i="1"/>
  <c r="W11482" i="1"/>
  <c r="W11483" i="1"/>
  <c r="W11484" i="1"/>
  <c r="W11485" i="1"/>
  <c r="W11486" i="1"/>
  <c r="W11487" i="1"/>
  <c r="W11488" i="1"/>
  <c r="W11489" i="1"/>
  <c r="W11490" i="1"/>
  <c r="W11491" i="1"/>
  <c r="W11492" i="1"/>
  <c r="W11493" i="1"/>
  <c r="W11494" i="1"/>
  <c r="W11495" i="1"/>
  <c r="W11496" i="1"/>
  <c r="W11497" i="1"/>
  <c r="W11498" i="1"/>
  <c r="W11499" i="1"/>
  <c r="W11500" i="1"/>
  <c r="W11501" i="1"/>
  <c r="W11502" i="1"/>
  <c r="W11503" i="1"/>
  <c r="W11504" i="1"/>
  <c r="W11505" i="1"/>
  <c r="W11506" i="1"/>
  <c r="W11507" i="1"/>
  <c r="W11508" i="1"/>
  <c r="W11509" i="1"/>
  <c r="W11510" i="1"/>
  <c r="W11511" i="1"/>
  <c r="W11512" i="1"/>
  <c r="W11513" i="1"/>
  <c r="W11514" i="1"/>
  <c r="W11515" i="1"/>
  <c r="W11516" i="1"/>
  <c r="W11517" i="1"/>
  <c r="W11518" i="1"/>
  <c r="W11519" i="1"/>
  <c r="W11520" i="1"/>
  <c r="W11521" i="1"/>
  <c r="W11522" i="1"/>
  <c r="W11523" i="1"/>
  <c r="W11524" i="1"/>
  <c r="W11525" i="1"/>
  <c r="W11526" i="1"/>
  <c r="W11527" i="1"/>
  <c r="W11528" i="1"/>
  <c r="W11529" i="1"/>
  <c r="W11530" i="1"/>
  <c r="W11531" i="1"/>
  <c r="W11532" i="1"/>
  <c r="W11533" i="1"/>
  <c r="W11534" i="1"/>
  <c r="W11535" i="1"/>
  <c r="W11536" i="1"/>
  <c r="W11537" i="1"/>
  <c r="W11538" i="1"/>
  <c r="W11539" i="1"/>
  <c r="W11540" i="1"/>
  <c r="W11541" i="1"/>
  <c r="W11542" i="1"/>
  <c r="W11543" i="1"/>
  <c r="W11544" i="1"/>
  <c r="W11545" i="1"/>
  <c r="W11546" i="1"/>
  <c r="W11547" i="1"/>
  <c r="W11548" i="1"/>
  <c r="W11549" i="1"/>
  <c r="W11550" i="1"/>
  <c r="W11551" i="1"/>
  <c r="W11552" i="1"/>
  <c r="W11553" i="1"/>
  <c r="W11554" i="1"/>
  <c r="W11555" i="1"/>
  <c r="W11556" i="1"/>
  <c r="W11557" i="1"/>
  <c r="W11558" i="1"/>
  <c r="W11559" i="1"/>
  <c r="W11560" i="1"/>
  <c r="W11561" i="1"/>
  <c r="W11562" i="1"/>
  <c r="W11563" i="1"/>
  <c r="W11564" i="1"/>
  <c r="W11565" i="1"/>
  <c r="W11566" i="1"/>
  <c r="W11567" i="1"/>
  <c r="W11568" i="1"/>
  <c r="W11569" i="1"/>
  <c r="W11570" i="1"/>
  <c r="W11571" i="1"/>
  <c r="W11572" i="1"/>
  <c r="W11573" i="1"/>
  <c r="W11574" i="1"/>
  <c r="W11575" i="1"/>
  <c r="W11576" i="1"/>
  <c r="W11577" i="1"/>
  <c r="W11578" i="1"/>
  <c r="W11579" i="1"/>
  <c r="W11580" i="1"/>
  <c r="W11581" i="1"/>
  <c r="W11582" i="1"/>
  <c r="W11583" i="1"/>
  <c r="W11584" i="1"/>
  <c r="W11585" i="1"/>
  <c r="W11586" i="1"/>
  <c r="W11587" i="1"/>
  <c r="W11588" i="1"/>
  <c r="W11589" i="1"/>
  <c r="W11590" i="1"/>
  <c r="W11591" i="1"/>
  <c r="W11592" i="1"/>
  <c r="W11593" i="1"/>
  <c r="W11594" i="1"/>
  <c r="W11595" i="1"/>
  <c r="W11596" i="1"/>
  <c r="W11597" i="1"/>
  <c r="W11598" i="1"/>
  <c r="W11599" i="1"/>
  <c r="W11600" i="1"/>
  <c r="W11601" i="1"/>
  <c r="W11602" i="1"/>
  <c r="W11603" i="1"/>
  <c r="W11604" i="1"/>
  <c r="W11605" i="1"/>
  <c r="W11606" i="1"/>
  <c r="W11607" i="1"/>
  <c r="W11608" i="1"/>
  <c r="W11609" i="1"/>
  <c r="W11610" i="1"/>
  <c r="W11611" i="1"/>
  <c r="W11612" i="1"/>
  <c r="W11613" i="1"/>
  <c r="W11614" i="1"/>
  <c r="W11615" i="1"/>
  <c r="W11616" i="1"/>
  <c r="W11617" i="1"/>
  <c r="W11618" i="1"/>
  <c r="W11619" i="1"/>
  <c r="W11620" i="1"/>
  <c r="W11621" i="1"/>
  <c r="W11622" i="1"/>
  <c r="W11623" i="1"/>
  <c r="W11624" i="1"/>
  <c r="W11625" i="1"/>
  <c r="W11626" i="1"/>
  <c r="W11627" i="1"/>
  <c r="W11628" i="1"/>
  <c r="W11629" i="1"/>
  <c r="W11630" i="1"/>
  <c r="W11631" i="1"/>
  <c r="W11632" i="1"/>
  <c r="W11633" i="1"/>
  <c r="W11634" i="1"/>
  <c r="W11635" i="1"/>
  <c r="W11636" i="1"/>
  <c r="W11637" i="1"/>
  <c r="W11638" i="1"/>
  <c r="W11639" i="1"/>
  <c r="W11640" i="1"/>
  <c r="W11641" i="1"/>
  <c r="W11642" i="1"/>
  <c r="W11643" i="1"/>
  <c r="W11644" i="1"/>
  <c r="W11645" i="1"/>
  <c r="W11646" i="1"/>
  <c r="W11647" i="1"/>
  <c r="W11648" i="1"/>
  <c r="W11649" i="1"/>
  <c r="W11650" i="1"/>
  <c r="W11651" i="1"/>
  <c r="W11652" i="1"/>
  <c r="W11653" i="1"/>
  <c r="W11654" i="1"/>
  <c r="W11655" i="1"/>
  <c r="W11656" i="1"/>
  <c r="W11657" i="1"/>
  <c r="W11658" i="1"/>
  <c r="W11659" i="1"/>
  <c r="W11660" i="1"/>
  <c r="W11661" i="1"/>
  <c r="W11662" i="1"/>
  <c r="W11663" i="1"/>
  <c r="W11664" i="1"/>
  <c r="W11665" i="1"/>
  <c r="W11666" i="1"/>
  <c r="W11667" i="1"/>
  <c r="W11668" i="1"/>
  <c r="W11669" i="1"/>
  <c r="W11670" i="1"/>
  <c r="W11671" i="1"/>
  <c r="W11672" i="1"/>
  <c r="W11673" i="1"/>
  <c r="W11674" i="1"/>
  <c r="W11675" i="1"/>
  <c r="W11676" i="1"/>
  <c r="W11677" i="1"/>
  <c r="W11678" i="1"/>
  <c r="W11679" i="1"/>
  <c r="W11680" i="1"/>
  <c r="W11681" i="1"/>
  <c r="W11682" i="1"/>
  <c r="W11683" i="1"/>
  <c r="W11684" i="1"/>
  <c r="W11685" i="1"/>
  <c r="W11686" i="1"/>
  <c r="W11687" i="1"/>
  <c r="W11688" i="1"/>
  <c r="W11689" i="1"/>
  <c r="W11690" i="1"/>
  <c r="W11691" i="1"/>
  <c r="W11692" i="1"/>
  <c r="W11693" i="1"/>
  <c r="W11694" i="1"/>
  <c r="W11695" i="1"/>
  <c r="W11696" i="1"/>
  <c r="W11697" i="1"/>
  <c r="W11698" i="1"/>
  <c r="W11699" i="1"/>
  <c r="W11700" i="1"/>
  <c r="W11701" i="1"/>
  <c r="W11702" i="1"/>
  <c r="W11703" i="1"/>
  <c r="W11704" i="1"/>
  <c r="W11705" i="1"/>
  <c r="W11706" i="1"/>
  <c r="W11707" i="1"/>
  <c r="W11708" i="1"/>
  <c r="W11709" i="1"/>
  <c r="W11710" i="1"/>
  <c r="W11711" i="1"/>
  <c r="W11712" i="1"/>
  <c r="W11713" i="1"/>
  <c r="W11714" i="1"/>
  <c r="W11715" i="1"/>
  <c r="W11716" i="1"/>
  <c r="W11717" i="1"/>
  <c r="W11718" i="1"/>
  <c r="W11719" i="1"/>
  <c r="W11720" i="1"/>
  <c r="W11721" i="1"/>
  <c r="W11722" i="1"/>
  <c r="W11723" i="1"/>
  <c r="W11724" i="1"/>
  <c r="W11725" i="1"/>
  <c r="W11726" i="1"/>
  <c r="W11727" i="1"/>
  <c r="W11728" i="1"/>
  <c r="W11729" i="1"/>
  <c r="W11730" i="1"/>
  <c r="W11731" i="1"/>
  <c r="W11732" i="1"/>
  <c r="W11733" i="1"/>
  <c r="W11734" i="1"/>
  <c r="W11735" i="1"/>
  <c r="W11736" i="1"/>
  <c r="W11737" i="1"/>
  <c r="W11738" i="1"/>
  <c r="W11739" i="1"/>
  <c r="W11740" i="1"/>
  <c r="W11741" i="1"/>
  <c r="W11742" i="1"/>
  <c r="W11743" i="1"/>
  <c r="W11744" i="1"/>
  <c r="W11745" i="1"/>
  <c r="W11746" i="1"/>
  <c r="W11747" i="1"/>
  <c r="W11748" i="1"/>
  <c r="W11749" i="1"/>
  <c r="W11750" i="1"/>
  <c r="W11751" i="1"/>
  <c r="W11752" i="1"/>
  <c r="W11753" i="1"/>
  <c r="W11754" i="1"/>
  <c r="W11755" i="1"/>
  <c r="W11756" i="1"/>
  <c r="W11757" i="1"/>
  <c r="W11758" i="1"/>
  <c r="W11759" i="1"/>
  <c r="W11760" i="1"/>
  <c r="W11761" i="1"/>
  <c r="W11762" i="1"/>
  <c r="W11763" i="1"/>
  <c r="W11764" i="1"/>
  <c r="W11765" i="1"/>
  <c r="W11766" i="1"/>
  <c r="W11767" i="1"/>
  <c r="W11768" i="1"/>
  <c r="W11769" i="1"/>
  <c r="W11770" i="1"/>
  <c r="W11771" i="1"/>
  <c r="W11772" i="1"/>
  <c r="W11773" i="1"/>
  <c r="W11774" i="1"/>
  <c r="W11775" i="1"/>
  <c r="W11776" i="1"/>
  <c r="W11777" i="1"/>
  <c r="W11778" i="1"/>
  <c r="W11779" i="1"/>
  <c r="W11780" i="1"/>
  <c r="W11781" i="1"/>
  <c r="W11782" i="1"/>
  <c r="W11783" i="1"/>
  <c r="W11784" i="1"/>
  <c r="W11785" i="1"/>
  <c r="W11786" i="1"/>
  <c r="W11787" i="1"/>
  <c r="W11788" i="1"/>
  <c r="W11789" i="1"/>
  <c r="W11790" i="1"/>
  <c r="W11791" i="1"/>
  <c r="W11792" i="1"/>
  <c r="W11793" i="1"/>
  <c r="W11794" i="1"/>
  <c r="W11795" i="1"/>
  <c r="W11796" i="1"/>
  <c r="W11797" i="1"/>
  <c r="W11798" i="1"/>
  <c r="W11799" i="1"/>
  <c r="W11800" i="1"/>
  <c r="W11801" i="1"/>
  <c r="W11802" i="1"/>
  <c r="W11803" i="1"/>
  <c r="W11804" i="1"/>
  <c r="W11805" i="1"/>
  <c r="W11806" i="1"/>
  <c r="W11807" i="1"/>
  <c r="W11808" i="1"/>
  <c r="W11809" i="1"/>
  <c r="W11810" i="1"/>
  <c r="W11811" i="1"/>
  <c r="W11812" i="1"/>
  <c r="W11813" i="1"/>
  <c r="W11814" i="1"/>
  <c r="W11815" i="1"/>
  <c r="W11816" i="1"/>
  <c r="W11817" i="1"/>
  <c r="W11818" i="1"/>
  <c r="W11819" i="1"/>
  <c r="W11820" i="1"/>
  <c r="W11821" i="1"/>
  <c r="W11822" i="1"/>
  <c r="W11823" i="1"/>
  <c r="W11824" i="1"/>
  <c r="W11825" i="1"/>
  <c r="W11826" i="1"/>
  <c r="W11827" i="1"/>
  <c r="W11828" i="1"/>
  <c r="W11829" i="1"/>
  <c r="W11830" i="1"/>
  <c r="W11831" i="1"/>
  <c r="W11832" i="1"/>
  <c r="W11833" i="1"/>
  <c r="W11834" i="1"/>
  <c r="W11835" i="1"/>
  <c r="W11836" i="1"/>
  <c r="W11837" i="1"/>
  <c r="W11838" i="1"/>
  <c r="W11839" i="1"/>
  <c r="W11840" i="1"/>
  <c r="W11841" i="1"/>
  <c r="W11842" i="1"/>
  <c r="W11843" i="1"/>
  <c r="W11844" i="1"/>
  <c r="W11845" i="1"/>
  <c r="W11846" i="1"/>
  <c r="W11847" i="1"/>
  <c r="W11848" i="1"/>
  <c r="W11849" i="1"/>
  <c r="W11850" i="1"/>
  <c r="W11851" i="1"/>
  <c r="W11852" i="1"/>
  <c r="W11853" i="1"/>
  <c r="W11854" i="1"/>
  <c r="W11855" i="1"/>
  <c r="W11856" i="1"/>
  <c r="W11857" i="1"/>
  <c r="W11858" i="1"/>
  <c r="W11859" i="1"/>
  <c r="W11860" i="1"/>
  <c r="W11861" i="1"/>
  <c r="W11862" i="1"/>
  <c r="W11863" i="1"/>
  <c r="W11864" i="1"/>
  <c r="W11865" i="1"/>
  <c r="W11866" i="1"/>
  <c r="W11867" i="1"/>
  <c r="W11868" i="1"/>
  <c r="W11869" i="1"/>
  <c r="W11870" i="1"/>
  <c r="W11871" i="1"/>
  <c r="W11872" i="1"/>
  <c r="W11873" i="1"/>
  <c r="W11874" i="1"/>
  <c r="W11875" i="1"/>
  <c r="W11876" i="1"/>
  <c r="W11877" i="1"/>
  <c r="W11878" i="1"/>
  <c r="W11879" i="1"/>
  <c r="W11880" i="1"/>
  <c r="W11881" i="1"/>
  <c r="W11882" i="1"/>
  <c r="W11883" i="1"/>
  <c r="W11884" i="1"/>
  <c r="W11885" i="1"/>
  <c r="W11886" i="1"/>
  <c r="W11887" i="1"/>
  <c r="W11888" i="1"/>
  <c r="W11889" i="1"/>
  <c r="W11890" i="1"/>
  <c r="W11891" i="1"/>
  <c r="W11892" i="1"/>
  <c r="W11893" i="1"/>
  <c r="W11894" i="1"/>
  <c r="W11895" i="1"/>
  <c r="W11896" i="1"/>
  <c r="W11897" i="1"/>
  <c r="W11898" i="1"/>
  <c r="W11899" i="1"/>
  <c r="W11900" i="1"/>
  <c r="W11901" i="1"/>
  <c r="W11902" i="1"/>
  <c r="W11903" i="1"/>
  <c r="W11904" i="1"/>
  <c r="W11905" i="1"/>
  <c r="W11906" i="1"/>
  <c r="W11907" i="1"/>
  <c r="W11908" i="1"/>
  <c r="W11909" i="1"/>
  <c r="W11910" i="1"/>
  <c r="W11911" i="1"/>
  <c r="W11912" i="1"/>
  <c r="W11913" i="1"/>
  <c r="W11914" i="1"/>
  <c r="W11915" i="1"/>
  <c r="W11916" i="1"/>
  <c r="W11917" i="1"/>
  <c r="W11918" i="1"/>
  <c r="W11919" i="1"/>
  <c r="W11920" i="1"/>
  <c r="W11921" i="1"/>
  <c r="W11922" i="1"/>
  <c r="W11923" i="1"/>
  <c r="W11924" i="1"/>
  <c r="W11925" i="1"/>
  <c r="W11926" i="1"/>
  <c r="W11927" i="1"/>
  <c r="W11928" i="1"/>
  <c r="W11929" i="1"/>
  <c r="W11930" i="1"/>
  <c r="W11931" i="1"/>
  <c r="W11932" i="1"/>
  <c r="W11933" i="1"/>
  <c r="W11934" i="1"/>
  <c r="W11935" i="1"/>
  <c r="W11936" i="1"/>
  <c r="W11937" i="1"/>
  <c r="W11938" i="1"/>
  <c r="W11939" i="1"/>
  <c r="W11940" i="1"/>
  <c r="W11941" i="1"/>
  <c r="W11942" i="1"/>
  <c r="W11943" i="1"/>
  <c r="W11944" i="1"/>
  <c r="W11945" i="1"/>
  <c r="W11946" i="1"/>
  <c r="W11947" i="1"/>
  <c r="W11948" i="1"/>
  <c r="W11949" i="1"/>
  <c r="W11950" i="1"/>
  <c r="W11951" i="1"/>
  <c r="W11952" i="1"/>
  <c r="W11953" i="1"/>
  <c r="W11954" i="1"/>
  <c r="W11955" i="1"/>
  <c r="W11956" i="1"/>
  <c r="W11957" i="1"/>
  <c r="W11958" i="1"/>
  <c r="W11959" i="1"/>
  <c r="W11960" i="1"/>
  <c r="W11961" i="1"/>
  <c r="W11962" i="1"/>
  <c r="W11963" i="1"/>
  <c r="W11964" i="1"/>
  <c r="W11965" i="1"/>
  <c r="W11966" i="1"/>
  <c r="W11967" i="1"/>
  <c r="W11968" i="1"/>
  <c r="W11969" i="1"/>
  <c r="W11970" i="1"/>
  <c r="W11971" i="1"/>
  <c r="W11972" i="1"/>
  <c r="W11973" i="1"/>
  <c r="W11974" i="1"/>
  <c r="W11975" i="1"/>
  <c r="W11976" i="1"/>
  <c r="W11977" i="1"/>
  <c r="W11978" i="1"/>
  <c r="W11979" i="1"/>
  <c r="W11980" i="1"/>
  <c r="W11981" i="1"/>
  <c r="W11982" i="1"/>
  <c r="W11983" i="1"/>
  <c r="W11984" i="1"/>
  <c r="W11985" i="1"/>
  <c r="W11986" i="1"/>
  <c r="W11987" i="1"/>
  <c r="W11988" i="1"/>
  <c r="W11989" i="1"/>
  <c r="W11990" i="1"/>
  <c r="W11991" i="1"/>
  <c r="W11992" i="1"/>
  <c r="W11993" i="1"/>
  <c r="W11994" i="1"/>
  <c r="W11995" i="1"/>
  <c r="W11996" i="1"/>
  <c r="W11997" i="1"/>
  <c r="W11998" i="1"/>
  <c r="W11999" i="1"/>
  <c r="W12000" i="1"/>
  <c r="W12001" i="1"/>
  <c r="W12002" i="1"/>
  <c r="W12003" i="1"/>
  <c r="W12004" i="1"/>
  <c r="W12005" i="1"/>
  <c r="W12006" i="1"/>
  <c r="W12007" i="1"/>
  <c r="W12008" i="1"/>
  <c r="W12009" i="1"/>
  <c r="W12010" i="1"/>
  <c r="W12011" i="1"/>
  <c r="W12012" i="1"/>
  <c r="W12013" i="1"/>
  <c r="W12014" i="1"/>
  <c r="W12015" i="1"/>
  <c r="W12016" i="1"/>
  <c r="W12017" i="1"/>
  <c r="W12018" i="1"/>
  <c r="W12019" i="1"/>
  <c r="W12020" i="1"/>
  <c r="W12021" i="1"/>
  <c r="W12022" i="1"/>
  <c r="W12023" i="1"/>
  <c r="W12024" i="1"/>
  <c r="W12025" i="1"/>
  <c r="W12026" i="1"/>
  <c r="W12027" i="1"/>
  <c r="W12028" i="1"/>
  <c r="W12029" i="1"/>
  <c r="W12030" i="1"/>
  <c r="W12031" i="1"/>
  <c r="W12032" i="1"/>
  <c r="W12033" i="1"/>
  <c r="W12034" i="1"/>
  <c r="W12035" i="1"/>
  <c r="W12036" i="1"/>
  <c r="W12037" i="1"/>
  <c r="W12038" i="1"/>
  <c r="W12039" i="1"/>
  <c r="W12040" i="1"/>
  <c r="W12041" i="1"/>
  <c r="W12042" i="1"/>
  <c r="W12043" i="1"/>
  <c r="W12044" i="1"/>
  <c r="W12045" i="1"/>
  <c r="W12046" i="1"/>
  <c r="W12047" i="1"/>
  <c r="W12048" i="1"/>
  <c r="W12049" i="1"/>
  <c r="W12050" i="1"/>
  <c r="W12051" i="1"/>
  <c r="W12052" i="1"/>
  <c r="W12053" i="1"/>
  <c r="W12054" i="1"/>
  <c r="W12055" i="1"/>
  <c r="W12056" i="1"/>
  <c r="W12057" i="1"/>
  <c r="W12058" i="1"/>
  <c r="W12059" i="1"/>
  <c r="W12060" i="1"/>
  <c r="W12061" i="1"/>
  <c r="W12062" i="1"/>
  <c r="W12063" i="1"/>
  <c r="W12064" i="1"/>
  <c r="W12065" i="1"/>
  <c r="W12066" i="1"/>
  <c r="W12067" i="1"/>
  <c r="W12068" i="1"/>
  <c r="W12069" i="1"/>
  <c r="W12070" i="1"/>
  <c r="W12071" i="1"/>
  <c r="W12072" i="1"/>
  <c r="W12073" i="1"/>
  <c r="W12074" i="1"/>
  <c r="W12075" i="1"/>
  <c r="W12076" i="1"/>
  <c r="W12077" i="1"/>
  <c r="W12078" i="1"/>
  <c r="W12079" i="1"/>
  <c r="W12080" i="1"/>
  <c r="W12081" i="1"/>
  <c r="W12082" i="1"/>
  <c r="W12083" i="1"/>
  <c r="W12084" i="1"/>
  <c r="W12085" i="1"/>
  <c r="W12086" i="1"/>
  <c r="W12087" i="1"/>
  <c r="W12088" i="1"/>
  <c r="W12089" i="1"/>
  <c r="W12090" i="1"/>
  <c r="W12091" i="1"/>
  <c r="W12092" i="1"/>
  <c r="W12093" i="1"/>
  <c r="W12094" i="1"/>
  <c r="W12095" i="1"/>
  <c r="W12096" i="1"/>
  <c r="W12097" i="1"/>
  <c r="W12098" i="1"/>
  <c r="W12099" i="1"/>
  <c r="W12100" i="1"/>
  <c r="W12101" i="1"/>
  <c r="W12102" i="1"/>
  <c r="W12103" i="1"/>
  <c r="W12104" i="1"/>
  <c r="W12105" i="1"/>
  <c r="W12106" i="1"/>
  <c r="W12107" i="1"/>
  <c r="W12108" i="1"/>
  <c r="W12109" i="1"/>
  <c r="W12110" i="1"/>
  <c r="W12111" i="1"/>
  <c r="W12112" i="1"/>
  <c r="W12113" i="1"/>
  <c r="W12114" i="1"/>
  <c r="W12115" i="1"/>
  <c r="W12116" i="1"/>
  <c r="W12117" i="1"/>
  <c r="W12118" i="1"/>
  <c r="W12119" i="1"/>
  <c r="W12120" i="1"/>
  <c r="W12121" i="1"/>
  <c r="W12122" i="1"/>
  <c r="W12123" i="1"/>
  <c r="W12124" i="1"/>
  <c r="W12125" i="1"/>
  <c r="W12126" i="1"/>
  <c r="W12127" i="1"/>
  <c r="W12128" i="1"/>
  <c r="W12129" i="1"/>
  <c r="W12130" i="1"/>
  <c r="W12131" i="1"/>
  <c r="W12132" i="1"/>
  <c r="W12133" i="1"/>
  <c r="W12134" i="1"/>
  <c r="W12135" i="1"/>
  <c r="W12136" i="1"/>
  <c r="W12137" i="1"/>
  <c r="W12138" i="1"/>
  <c r="W12139" i="1"/>
  <c r="W12140" i="1"/>
  <c r="W12141" i="1"/>
  <c r="W12142" i="1"/>
  <c r="W12143" i="1"/>
  <c r="W12144" i="1"/>
  <c r="W12145" i="1"/>
  <c r="W12146" i="1"/>
  <c r="W12147" i="1"/>
  <c r="W12148" i="1"/>
  <c r="W12149" i="1"/>
  <c r="W12150" i="1"/>
  <c r="W12151" i="1"/>
  <c r="W12152" i="1"/>
  <c r="W12153" i="1"/>
  <c r="W12154" i="1"/>
  <c r="W12155" i="1"/>
  <c r="W12156" i="1"/>
  <c r="W12157" i="1"/>
  <c r="W12158" i="1"/>
  <c r="W12159" i="1"/>
  <c r="W12160" i="1"/>
  <c r="W12161" i="1"/>
  <c r="W12162" i="1"/>
  <c r="W12163" i="1"/>
  <c r="W12164" i="1"/>
  <c r="W12165" i="1"/>
  <c r="W12166" i="1"/>
  <c r="W12167" i="1"/>
  <c r="W12168" i="1"/>
  <c r="W12169" i="1"/>
  <c r="W12170" i="1"/>
  <c r="W12171" i="1"/>
  <c r="W12172" i="1"/>
  <c r="W12173" i="1"/>
  <c r="W12174" i="1"/>
  <c r="W12175" i="1"/>
  <c r="W12176" i="1"/>
  <c r="W12177" i="1"/>
  <c r="W12178" i="1"/>
  <c r="W12179" i="1"/>
  <c r="W12180" i="1"/>
  <c r="W12181" i="1"/>
  <c r="W12182" i="1"/>
  <c r="W12183" i="1"/>
  <c r="W12184" i="1"/>
  <c r="W12185" i="1"/>
  <c r="W12186" i="1"/>
  <c r="W12187" i="1"/>
  <c r="W12188" i="1"/>
  <c r="W12189" i="1"/>
  <c r="W12190" i="1"/>
  <c r="W12191" i="1"/>
  <c r="W12192" i="1"/>
  <c r="W12193" i="1"/>
  <c r="W12194" i="1"/>
  <c r="W12195" i="1"/>
  <c r="W12196" i="1"/>
  <c r="W12197" i="1"/>
  <c r="W12198" i="1"/>
  <c r="W12199" i="1"/>
  <c r="W12200" i="1"/>
  <c r="W12201" i="1"/>
  <c r="W12202" i="1"/>
  <c r="W12203" i="1"/>
  <c r="W12204" i="1"/>
  <c r="W12205" i="1"/>
  <c r="W12206" i="1"/>
  <c r="W12207" i="1"/>
  <c r="W12208" i="1"/>
  <c r="W12209" i="1"/>
  <c r="W12210" i="1"/>
  <c r="W12211" i="1"/>
  <c r="W12212" i="1"/>
  <c r="W12213" i="1"/>
  <c r="W12214" i="1"/>
  <c r="W12215" i="1"/>
  <c r="W12216" i="1"/>
  <c r="W12217" i="1"/>
  <c r="W12218" i="1"/>
  <c r="W12219" i="1"/>
  <c r="W12220" i="1"/>
  <c r="W12221" i="1"/>
  <c r="W12222" i="1"/>
  <c r="W12223" i="1"/>
  <c r="W12224" i="1"/>
  <c r="W12225" i="1"/>
  <c r="W12226" i="1"/>
  <c r="W12227" i="1"/>
  <c r="W12228" i="1"/>
  <c r="W12229" i="1"/>
  <c r="W12230" i="1"/>
  <c r="W12231" i="1"/>
  <c r="W12232" i="1"/>
  <c r="W12233" i="1"/>
  <c r="W12234" i="1"/>
  <c r="W12235" i="1"/>
  <c r="W12236" i="1"/>
  <c r="W12237" i="1"/>
  <c r="W12238" i="1"/>
  <c r="W12239" i="1"/>
  <c r="W12240" i="1"/>
  <c r="W12241" i="1"/>
  <c r="W12242" i="1"/>
  <c r="W12243" i="1"/>
  <c r="W12244" i="1"/>
  <c r="W12245" i="1"/>
  <c r="W12246" i="1"/>
  <c r="W12247" i="1"/>
  <c r="W12248" i="1"/>
  <c r="W12249" i="1"/>
  <c r="W12250" i="1"/>
  <c r="W12251" i="1"/>
  <c r="W12252" i="1"/>
  <c r="W12253" i="1"/>
  <c r="W12254" i="1"/>
  <c r="W12255" i="1"/>
  <c r="W12256" i="1"/>
  <c r="W12257" i="1"/>
  <c r="W12258" i="1"/>
  <c r="W12259" i="1"/>
  <c r="W12260" i="1"/>
  <c r="W12261" i="1"/>
  <c r="W12262" i="1"/>
  <c r="W12263" i="1"/>
  <c r="W12264" i="1"/>
  <c r="W12265" i="1"/>
  <c r="W12266" i="1"/>
  <c r="W12267" i="1"/>
  <c r="W12268" i="1"/>
  <c r="W12269" i="1"/>
  <c r="W12270" i="1"/>
  <c r="W12271" i="1"/>
  <c r="W12272" i="1"/>
  <c r="W12273" i="1"/>
  <c r="W12274" i="1"/>
  <c r="W12275" i="1"/>
  <c r="W12276" i="1"/>
  <c r="W12277" i="1"/>
  <c r="W12278" i="1"/>
  <c r="W12279" i="1"/>
  <c r="W12280" i="1"/>
  <c r="W12281" i="1"/>
  <c r="W12282" i="1"/>
  <c r="W12283" i="1"/>
  <c r="W12284" i="1"/>
  <c r="W12285" i="1"/>
  <c r="W12286" i="1"/>
  <c r="W12287" i="1"/>
  <c r="W12288" i="1"/>
  <c r="W12289" i="1"/>
  <c r="W12290" i="1"/>
  <c r="W12291" i="1"/>
  <c r="W12292" i="1"/>
  <c r="W12293" i="1"/>
  <c r="W12294" i="1"/>
  <c r="W12295" i="1"/>
  <c r="W12296" i="1"/>
  <c r="W12297" i="1"/>
  <c r="W12298" i="1"/>
  <c r="W12299" i="1"/>
  <c r="W12300" i="1"/>
  <c r="W12301" i="1"/>
  <c r="W12302" i="1"/>
  <c r="W12303" i="1"/>
  <c r="W12304" i="1"/>
  <c r="W12305" i="1"/>
  <c r="W12306" i="1"/>
  <c r="W12307" i="1"/>
  <c r="W12308" i="1"/>
  <c r="W12309" i="1"/>
  <c r="W12310" i="1"/>
  <c r="W12311" i="1"/>
  <c r="W12312" i="1"/>
  <c r="W12313" i="1"/>
  <c r="W12314" i="1"/>
  <c r="W12315" i="1"/>
  <c r="W12316" i="1"/>
  <c r="W12317" i="1"/>
  <c r="W12318" i="1"/>
  <c r="W12319" i="1"/>
  <c r="W12320" i="1"/>
  <c r="W12321" i="1"/>
  <c r="W12322" i="1"/>
  <c r="W12323" i="1"/>
  <c r="W12324" i="1"/>
  <c r="W12325" i="1"/>
  <c r="W12326" i="1"/>
  <c r="W12327" i="1"/>
  <c r="W12328" i="1"/>
  <c r="W12329" i="1"/>
  <c r="W12330" i="1"/>
  <c r="W12331" i="1"/>
  <c r="W12332" i="1"/>
  <c r="W12333" i="1"/>
  <c r="W12334" i="1"/>
  <c r="W12335" i="1"/>
  <c r="W12336" i="1"/>
  <c r="W12337" i="1"/>
  <c r="W12338" i="1"/>
  <c r="W12339" i="1"/>
  <c r="W12340" i="1"/>
  <c r="W12341" i="1"/>
  <c r="W12342" i="1"/>
  <c r="W12343" i="1"/>
  <c r="W12344" i="1"/>
  <c r="W12345" i="1"/>
  <c r="W12346" i="1"/>
  <c r="W12347" i="1"/>
  <c r="W12348" i="1"/>
  <c r="W12349" i="1"/>
  <c r="W12350" i="1"/>
  <c r="W12351" i="1"/>
  <c r="W12352" i="1"/>
  <c r="W12353" i="1"/>
  <c r="W12354" i="1"/>
  <c r="W12355" i="1"/>
  <c r="W12356" i="1"/>
  <c r="W12357" i="1"/>
  <c r="W12358" i="1"/>
  <c r="W12359" i="1"/>
  <c r="W12360" i="1"/>
  <c r="W12361" i="1"/>
  <c r="W12362" i="1"/>
  <c r="W12363" i="1"/>
  <c r="W12364" i="1"/>
  <c r="W12365" i="1"/>
  <c r="W12366" i="1"/>
  <c r="W12367" i="1"/>
  <c r="W12368" i="1"/>
  <c r="W12369" i="1"/>
  <c r="W12370" i="1"/>
  <c r="W12371" i="1"/>
  <c r="W12372" i="1"/>
  <c r="W12373" i="1"/>
  <c r="W12374" i="1"/>
  <c r="W12375" i="1"/>
  <c r="W12376" i="1"/>
  <c r="W12377" i="1"/>
  <c r="W12378" i="1"/>
  <c r="W12379" i="1"/>
  <c r="W12380" i="1"/>
  <c r="W12381" i="1"/>
  <c r="W12382" i="1"/>
  <c r="W12383" i="1"/>
  <c r="W12384" i="1"/>
  <c r="W12385" i="1"/>
  <c r="W12386" i="1"/>
  <c r="W12387" i="1"/>
  <c r="W12388" i="1"/>
  <c r="W12389" i="1"/>
  <c r="W12390" i="1"/>
  <c r="W12391" i="1"/>
  <c r="W12392" i="1"/>
  <c r="W12393" i="1"/>
  <c r="W12394" i="1"/>
  <c r="W12395" i="1"/>
  <c r="W12396" i="1"/>
  <c r="W12397" i="1"/>
  <c r="W12398" i="1"/>
  <c r="W12399" i="1"/>
  <c r="W12400" i="1"/>
  <c r="W12401" i="1"/>
  <c r="W12402" i="1"/>
  <c r="W12403" i="1"/>
  <c r="W12404" i="1"/>
  <c r="W12405" i="1"/>
  <c r="W12406" i="1"/>
  <c r="W12407" i="1"/>
  <c r="W12408" i="1"/>
  <c r="W12409" i="1"/>
  <c r="W12410" i="1"/>
  <c r="W12411" i="1"/>
  <c r="W12412" i="1"/>
  <c r="W12413" i="1"/>
  <c r="W12414" i="1"/>
  <c r="W12415" i="1"/>
  <c r="W12416" i="1"/>
  <c r="W12417" i="1"/>
  <c r="W12418" i="1"/>
  <c r="W12419" i="1"/>
  <c r="W12420" i="1"/>
  <c r="W12421" i="1"/>
  <c r="W12422" i="1"/>
  <c r="W12423" i="1"/>
  <c r="W12424" i="1"/>
  <c r="W12425" i="1"/>
  <c r="W12426" i="1"/>
  <c r="W12427" i="1"/>
  <c r="W12428" i="1"/>
  <c r="W12429" i="1"/>
  <c r="W12430" i="1"/>
  <c r="W12431" i="1"/>
  <c r="W12432" i="1"/>
  <c r="W12433" i="1"/>
  <c r="W12434" i="1"/>
  <c r="W12435" i="1"/>
  <c r="W12436" i="1"/>
  <c r="W12437" i="1"/>
  <c r="W12438" i="1"/>
  <c r="W12439" i="1"/>
  <c r="W12440" i="1"/>
  <c r="W12441" i="1"/>
  <c r="W12442" i="1"/>
  <c r="W12443" i="1"/>
  <c r="W12444" i="1"/>
  <c r="W12445" i="1"/>
  <c r="W12446" i="1"/>
  <c r="W12447" i="1"/>
  <c r="W12448" i="1"/>
  <c r="W12449" i="1"/>
  <c r="W12450" i="1"/>
  <c r="W12451" i="1"/>
  <c r="W12452" i="1"/>
  <c r="W12453" i="1"/>
  <c r="W12454" i="1"/>
  <c r="W12455" i="1"/>
  <c r="W12456" i="1"/>
  <c r="W12457" i="1"/>
  <c r="W12458" i="1"/>
  <c r="W12459" i="1"/>
  <c r="W12460" i="1"/>
  <c r="W12461" i="1"/>
  <c r="W12462" i="1"/>
  <c r="W12463" i="1"/>
  <c r="W12464" i="1"/>
  <c r="W12465" i="1"/>
  <c r="W12466" i="1"/>
  <c r="W12467" i="1"/>
  <c r="W12468" i="1"/>
  <c r="W12469" i="1"/>
  <c r="W12470" i="1"/>
  <c r="W12471" i="1"/>
  <c r="W12472" i="1"/>
  <c r="W12473" i="1"/>
  <c r="W12474" i="1"/>
  <c r="W12475" i="1"/>
  <c r="W12476" i="1"/>
  <c r="W12477" i="1"/>
  <c r="W12478" i="1"/>
  <c r="W12479" i="1"/>
  <c r="W12480" i="1"/>
  <c r="W12481" i="1"/>
  <c r="W12482" i="1"/>
  <c r="W12483" i="1"/>
  <c r="W12484" i="1"/>
  <c r="W12485" i="1"/>
  <c r="W12486" i="1"/>
  <c r="W12487" i="1"/>
  <c r="W12488" i="1"/>
  <c r="W12489" i="1"/>
  <c r="W12490" i="1"/>
  <c r="W12491" i="1"/>
  <c r="W12492" i="1"/>
  <c r="W12493" i="1"/>
  <c r="W12494" i="1"/>
  <c r="W12495" i="1"/>
  <c r="W12496" i="1"/>
  <c r="W12497" i="1"/>
  <c r="W12498" i="1"/>
  <c r="W12499" i="1"/>
  <c r="W12500" i="1"/>
  <c r="W12501" i="1"/>
  <c r="W12502" i="1"/>
  <c r="W12503" i="1"/>
  <c r="W12504" i="1"/>
  <c r="W12505" i="1"/>
  <c r="W12506" i="1"/>
  <c r="W12507" i="1"/>
  <c r="W12508" i="1"/>
  <c r="W12509" i="1"/>
  <c r="W12510" i="1"/>
  <c r="W12511" i="1"/>
  <c r="W12512" i="1"/>
  <c r="W12513" i="1"/>
  <c r="W12514" i="1"/>
  <c r="W12515" i="1"/>
  <c r="W12516" i="1"/>
  <c r="W12517" i="1"/>
  <c r="W12518" i="1"/>
  <c r="W12519" i="1"/>
  <c r="W12520" i="1"/>
  <c r="W12521" i="1"/>
  <c r="W12522" i="1"/>
  <c r="W12523" i="1"/>
  <c r="W12524" i="1"/>
  <c r="W12525" i="1"/>
  <c r="W12526" i="1"/>
  <c r="W12527" i="1"/>
  <c r="W12528" i="1"/>
  <c r="W12529" i="1"/>
  <c r="W12530" i="1"/>
  <c r="W12531" i="1"/>
  <c r="W12532" i="1"/>
  <c r="W12533" i="1"/>
  <c r="W12534" i="1"/>
  <c r="W12535" i="1"/>
  <c r="W12536" i="1"/>
  <c r="W12537" i="1"/>
  <c r="W12538" i="1"/>
  <c r="W12539" i="1"/>
  <c r="W12540" i="1"/>
  <c r="W12541" i="1"/>
  <c r="W12542" i="1"/>
  <c r="W12543" i="1"/>
  <c r="W12544" i="1"/>
  <c r="W12545" i="1"/>
  <c r="W12546" i="1"/>
  <c r="W12547" i="1"/>
  <c r="W12548" i="1"/>
  <c r="W12549" i="1"/>
  <c r="W12550" i="1"/>
  <c r="W12551" i="1"/>
  <c r="W12552" i="1"/>
  <c r="W12553" i="1"/>
  <c r="W12554" i="1"/>
  <c r="W12555" i="1"/>
  <c r="W12556" i="1"/>
  <c r="W12557" i="1"/>
  <c r="W12558" i="1"/>
  <c r="W12559" i="1"/>
  <c r="W12560" i="1"/>
  <c r="W12561" i="1"/>
  <c r="W12562" i="1"/>
  <c r="W12563" i="1"/>
  <c r="W12564" i="1"/>
  <c r="W12565" i="1"/>
  <c r="W12566" i="1"/>
  <c r="W12567" i="1"/>
  <c r="W12568" i="1"/>
  <c r="W12569" i="1"/>
  <c r="W12570" i="1"/>
  <c r="W12571" i="1"/>
  <c r="W12572" i="1"/>
  <c r="W12573" i="1"/>
  <c r="W12574" i="1"/>
  <c r="W12575" i="1"/>
  <c r="W12576" i="1"/>
  <c r="W12577" i="1"/>
  <c r="W12578" i="1"/>
  <c r="W12579" i="1"/>
  <c r="W12580" i="1"/>
  <c r="W12581" i="1"/>
  <c r="W12582" i="1"/>
  <c r="W12583" i="1"/>
  <c r="W12584" i="1"/>
  <c r="W12585" i="1"/>
  <c r="W12586" i="1"/>
  <c r="W12587" i="1"/>
  <c r="W12588" i="1"/>
  <c r="W12589" i="1"/>
  <c r="W12590" i="1"/>
  <c r="W12591" i="1"/>
  <c r="W12592" i="1"/>
  <c r="W12593" i="1"/>
  <c r="W12594" i="1"/>
  <c r="W12595" i="1"/>
  <c r="W12596" i="1"/>
  <c r="W12597" i="1"/>
  <c r="W12598" i="1"/>
  <c r="W12599" i="1"/>
  <c r="W12600" i="1"/>
  <c r="W12601" i="1"/>
  <c r="W12602" i="1"/>
  <c r="W12603" i="1"/>
  <c r="W12604" i="1"/>
  <c r="W12605" i="1"/>
  <c r="W12606" i="1"/>
  <c r="W12607" i="1"/>
  <c r="W12608" i="1"/>
  <c r="W12609" i="1"/>
  <c r="W12610" i="1"/>
  <c r="W12611" i="1"/>
  <c r="W12612" i="1"/>
  <c r="W12613" i="1"/>
  <c r="W12614" i="1"/>
  <c r="W12615" i="1"/>
  <c r="W12616" i="1"/>
  <c r="W12617" i="1"/>
  <c r="W12618" i="1"/>
  <c r="W12619" i="1"/>
  <c r="W12620" i="1"/>
  <c r="W12621" i="1"/>
  <c r="W12622" i="1"/>
  <c r="W12623" i="1"/>
  <c r="W12624" i="1"/>
  <c r="W12625" i="1"/>
  <c r="W12626" i="1"/>
  <c r="W12627" i="1"/>
  <c r="W12628" i="1"/>
  <c r="W12629" i="1"/>
  <c r="W12630" i="1"/>
  <c r="W12631" i="1"/>
  <c r="W12632" i="1"/>
  <c r="W12633" i="1"/>
  <c r="W12634" i="1"/>
  <c r="W12635" i="1"/>
  <c r="W12636" i="1"/>
  <c r="W12637" i="1"/>
  <c r="W12638" i="1"/>
  <c r="W12639" i="1"/>
  <c r="W12640" i="1"/>
  <c r="W12641" i="1"/>
  <c r="W12642" i="1"/>
  <c r="W12643" i="1"/>
  <c r="W12644" i="1"/>
  <c r="W12645" i="1"/>
  <c r="W12646" i="1"/>
  <c r="W12647" i="1"/>
  <c r="W12648" i="1"/>
  <c r="W12649" i="1"/>
  <c r="W12650" i="1"/>
  <c r="W12651" i="1"/>
  <c r="W12652" i="1"/>
  <c r="W12653" i="1"/>
  <c r="W12654" i="1"/>
  <c r="W12655" i="1"/>
  <c r="W12656" i="1"/>
  <c r="W12657" i="1"/>
  <c r="W12658" i="1"/>
  <c r="W12659" i="1"/>
  <c r="W12660" i="1"/>
  <c r="W12661" i="1"/>
  <c r="W12662" i="1"/>
  <c r="W12663" i="1"/>
  <c r="W12664" i="1"/>
  <c r="W12665" i="1"/>
  <c r="W12666" i="1"/>
  <c r="W12667" i="1"/>
  <c r="W12668" i="1"/>
  <c r="W12669" i="1"/>
  <c r="W12670" i="1"/>
  <c r="W12671" i="1"/>
  <c r="W12672" i="1"/>
  <c r="W12673" i="1"/>
  <c r="W12674" i="1"/>
  <c r="W12675" i="1"/>
  <c r="W12676" i="1"/>
  <c r="W12677" i="1"/>
  <c r="W12678" i="1"/>
  <c r="W12679" i="1"/>
  <c r="W12680" i="1"/>
  <c r="W12681" i="1"/>
  <c r="W12682" i="1"/>
  <c r="W12683" i="1"/>
  <c r="W12684" i="1"/>
  <c r="W12685" i="1"/>
  <c r="W12686" i="1"/>
  <c r="W12687" i="1"/>
  <c r="W12688" i="1"/>
  <c r="W12689" i="1"/>
  <c r="W12690" i="1"/>
  <c r="W12691" i="1"/>
  <c r="W12692" i="1"/>
  <c r="W12693" i="1"/>
  <c r="W12694" i="1"/>
  <c r="W12695" i="1"/>
  <c r="W12696" i="1"/>
  <c r="W12697" i="1"/>
  <c r="W12698" i="1"/>
  <c r="W12699" i="1"/>
  <c r="W12700" i="1"/>
  <c r="W12701" i="1"/>
  <c r="W12702" i="1"/>
  <c r="W12703" i="1"/>
  <c r="W12704" i="1"/>
  <c r="W12705" i="1"/>
  <c r="W12706" i="1"/>
  <c r="W12707" i="1"/>
  <c r="W12708" i="1"/>
  <c r="W12709" i="1"/>
  <c r="W12710" i="1"/>
  <c r="W12711" i="1"/>
  <c r="W12712" i="1"/>
  <c r="W12713" i="1"/>
  <c r="W12714" i="1"/>
  <c r="W12715" i="1"/>
  <c r="W12716" i="1"/>
  <c r="W12717" i="1"/>
  <c r="W12718" i="1"/>
  <c r="W12719" i="1"/>
  <c r="W12720" i="1"/>
  <c r="W12721" i="1"/>
  <c r="W12722" i="1"/>
  <c r="W12723" i="1"/>
  <c r="W12724" i="1"/>
  <c r="W12725" i="1"/>
  <c r="W12726" i="1"/>
  <c r="W12727" i="1"/>
  <c r="W12728" i="1"/>
  <c r="W12729" i="1"/>
  <c r="W12730" i="1"/>
  <c r="W12731" i="1"/>
  <c r="W12732" i="1"/>
  <c r="W12733" i="1"/>
  <c r="W12734" i="1"/>
  <c r="W12735" i="1"/>
  <c r="W12736" i="1"/>
  <c r="W12737" i="1"/>
  <c r="W12738" i="1"/>
  <c r="W12739" i="1"/>
  <c r="W12740" i="1"/>
  <c r="W12741" i="1"/>
  <c r="W12742" i="1"/>
  <c r="W12743" i="1"/>
  <c r="W12744" i="1"/>
  <c r="W12745" i="1"/>
  <c r="W12746" i="1"/>
  <c r="W12747" i="1"/>
  <c r="W12748" i="1"/>
  <c r="W12749" i="1"/>
  <c r="W12750" i="1"/>
  <c r="W12751" i="1"/>
  <c r="W12752" i="1"/>
  <c r="W12753" i="1"/>
  <c r="W12754" i="1"/>
  <c r="W12755" i="1"/>
  <c r="W12756" i="1"/>
  <c r="W12757" i="1"/>
  <c r="W12758" i="1"/>
  <c r="W12759" i="1"/>
  <c r="W12760" i="1"/>
  <c r="W12761" i="1"/>
  <c r="W12762" i="1"/>
  <c r="W12763" i="1"/>
  <c r="W12764" i="1"/>
  <c r="W12765" i="1"/>
  <c r="W12766" i="1"/>
  <c r="W12767" i="1"/>
  <c r="W12768" i="1"/>
  <c r="W12769" i="1"/>
  <c r="W12770" i="1"/>
  <c r="W12771" i="1"/>
  <c r="W12772" i="1"/>
  <c r="W12773" i="1"/>
  <c r="W12774" i="1"/>
  <c r="W12775" i="1"/>
  <c r="W12776" i="1"/>
  <c r="W12777" i="1"/>
  <c r="W12778" i="1"/>
  <c r="W12779" i="1"/>
  <c r="W12780" i="1"/>
  <c r="W12781" i="1"/>
  <c r="W12782" i="1"/>
  <c r="W12783" i="1"/>
  <c r="W12784" i="1"/>
  <c r="W12785" i="1"/>
  <c r="W12786" i="1"/>
  <c r="W12787" i="1"/>
  <c r="W12788" i="1"/>
  <c r="W12789" i="1"/>
  <c r="W12790" i="1"/>
  <c r="W12791" i="1"/>
  <c r="W12792" i="1"/>
  <c r="W12793" i="1"/>
  <c r="W12794" i="1"/>
  <c r="W12795" i="1"/>
  <c r="W12796" i="1"/>
  <c r="W12797" i="1"/>
  <c r="W12798" i="1"/>
  <c r="W12799" i="1"/>
  <c r="W12800" i="1"/>
  <c r="W12801" i="1"/>
  <c r="W12802" i="1"/>
  <c r="W12803" i="1"/>
  <c r="W12804" i="1"/>
  <c r="W12805" i="1"/>
  <c r="W12806" i="1"/>
  <c r="W12807" i="1"/>
  <c r="W12808" i="1"/>
  <c r="W12809" i="1"/>
  <c r="W12810" i="1"/>
  <c r="W12811" i="1"/>
  <c r="W12812" i="1"/>
  <c r="W12813" i="1"/>
  <c r="W12814" i="1"/>
  <c r="W12815" i="1"/>
  <c r="W12816" i="1"/>
  <c r="W12817" i="1"/>
  <c r="W12818" i="1"/>
  <c r="W12819" i="1"/>
  <c r="W12820" i="1"/>
  <c r="W12821" i="1"/>
  <c r="W12822" i="1"/>
  <c r="W12823" i="1"/>
  <c r="W12824" i="1"/>
  <c r="W12825" i="1"/>
  <c r="W12826" i="1"/>
  <c r="W12827" i="1"/>
  <c r="W12828" i="1"/>
  <c r="W12829" i="1"/>
  <c r="W12830" i="1"/>
  <c r="W12831" i="1"/>
  <c r="W12832" i="1"/>
  <c r="W12833" i="1"/>
  <c r="W12834" i="1"/>
  <c r="W12835" i="1"/>
  <c r="W12836" i="1"/>
  <c r="W12837" i="1"/>
  <c r="W12838" i="1"/>
  <c r="W12839" i="1"/>
  <c r="W12840" i="1"/>
  <c r="W12841" i="1"/>
  <c r="W12842" i="1"/>
  <c r="W12843" i="1"/>
  <c r="W12844" i="1"/>
  <c r="W12845" i="1"/>
  <c r="W12846" i="1"/>
  <c r="W12847" i="1"/>
  <c r="W12848" i="1"/>
  <c r="W12849" i="1"/>
  <c r="W12850" i="1"/>
  <c r="W12851" i="1"/>
  <c r="W12852" i="1"/>
  <c r="W12853" i="1"/>
  <c r="W12854" i="1"/>
  <c r="W12855" i="1"/>
  <c r="W12856" i="1"/>
  <c r="W12857" i="1"/>
  <c r="W12858" i="1"/>
  <c r="W12859" i="1"/>
  <c r="W12860" i="1"/>
  <c r="W12861" i="1"/>
  <c r="W12862" i="1"/>
  <c r="W12863" i="1"/>
  <c r="W12864" i="1"/>
  <c r="W12865" i="1"/>
  <c r="W12866" i="1"/>
  <c r="W12867" i="1"/>
  <c r="W12868" i="1"/>
  <c r="W12869" i="1"/>
  <c r="W12870" i="1"/>
  <c r="W12871" i="1"/>
  <c r="W12872" i="1"/>
  <c r="W12873" i="1"/>
  <c r="W12874" i="1"/>
  <c r="W12875" i="1"/>
  <c r="W12876" i="1"/>
  <c r="W12877" i="1"/>
  <c r="W12878" i="1"/>
  <c r="W12879" i="1"/>
  <c r="W12880" i="1"/>
  <c r="W12881" i="1"/>
  <c r="W12882" i="1"/>
  <c r="W12883" i="1"/>
  <c r="W12884" i="1"/>
  <c r="W12885" i="1"/>
  <c r="W12886" i="1"/>
  <c r="W12887" i="1"/>
  <c r="W12888" i="1"/>
  <c r="W12889" i="1"/>
  <c r="W12890" i="1"/>
  <c r="W12891" i="1"/>
  <c r="W12892" i="1"/>
  <c r="W12893" i="1"/>
  <c r="W12894" i="1"/>
  <c r="W12895" i="1"/>
  <c r="W12896" i="1"/>
  <c r="W12897" i="1"/>
  <c r="W12898" i="1"/>
  <c r="W12899" i="1"/>
  <c r="W12900" i="1"/>
  <c r="W12901" i="1"/>
  <c r="W12902" i="1"/>
  <c r="W12903" i="1"/>
  <c r="W12904" i="1"/>
  <c r="W12905" i="1"/>
  <c r="W12906" i="1"/>
  <c r="W12907" i="1"/>
  <c r="W12908" i="1"/>
  <c r="W12909" i="1"/>
  <c r="W12910" i="1"/>
  <c r="W12911" i="1"/>
  <c r="W12912" i="1"/>
  <c r="W12913" i="1"/>
  <c r="W12914" i="1"/>
  <c r="W12915" i="1"/>
  <c r="W12916" i="1"/>
  <c r="W12917" i="1"/>
  <c r="W12918" i="1"/>
  <c r="W12919" i="1"/>
  <c r="W12920" i="1"/>
  <c r="W12921" i="1"/>
  <c r="W12922" i="1"/>
  <c r="W12923" i="1"/>
  <c r="W12924" i="1"/>
  <c r="W12925" i="1"/>
  <c r="W12926" i="1"/>
  <c r="W12927" i="1"/>
  <c r="W12928" i="1"/>
  <c r="W12929" i="1"/>
  <c r="W12930" i="1"/>
  <c r="W12931" i="1"/>
  <c r="W12932" i="1"/>
  <c r="W12933" i="1"/>
  <c r="W12934" i="1"/>
  <c r="W12935" i="1"/>
  <c r="W12936" i="1"/>
  <c r="W12937" i="1"/>
  <c r="W12938" i="1"/>
  <c r="W12939" i="1"/>
  <c r="W12940" i="1"/>
  <c r="W12941" i="1"/>
  <c r="W12942" i="1"/>
  <c r="W12943" i="1"/>
  <c r="W12944" i="1"/>
  <c r="W12945" i="1"/>
  <c r="W12946" i="1"/>
  <c r="W12947" i="1"/>
  <c r="W12948" i="1"/>
  <c r="W12949" i="1"/>
  <c r="W12950" i="1"/>
  <c r="W12951" i="1"/>
  <c r="W12952" i="1"/>
  <c r="W12953" i="1"/>
  <c r="W12954" i="1"/>
  <c r="W12955" i="1"/>
  <c r="W12956" i="1"/>
  <c r="W12957" i="1"/>
  <c r="W12958" i="1"/>
  <c r="W12959" i="1"/>
  <c r="W12960" i="1"/>
  <c r="W12961" i="1"/>
  <c r="W12962" i="1"/>
  <c r="W12963" i="1"/>
  <c r="W12964" i="1"/>
  <c r="W12965" i="1"/>
  <c r="W12966" i="1"/>
  <c r="W12967" i="1"/>
  <c r="W12968" i="1"/>
  <c r="W12969" i="1"/>
  <c r="W12970" i="1"/>
  <c r="W12971" i="1"/>
  <c r="W12972" i="1"/>
  <c r="W12973" i="1"/>
  <c r="W12974" i="1"/>
  <c r="W12975" i="1"/>
  <c r="W12976" i="1"/>
  <c r="W12977" i="1"/>
  <c r="W12978" i="1"/>
  <c r="W12979" i="1"/>
  <c r="W12980" i="1"/>
  <c r="W12981" i="1"/>
  <c r="W12982" i="1"/>
  <c r="W12983" i="1"/>
  <c r="W12984" i="1"/>
  <c r="W12985" i="1"/>
  <c r="W12986" i="1"/>
  <c r="W12987" i="1"/>
  <c r="W12988" i="1"/>
  <c r="W12989" i="1"/>
  <c r="W12990" i="1"/>
  <c r="W12991" i="1"/>
  <c r="W12992" i="1"/>
  <c r="W12993" i="1"/>
  <c r="W12994" i="1"/>
  <c r="W12995" i="1"/>
  <c r="W12996" i="1"/>
  <c r="W12997" i="1"/>
  <c r="W12998" i="1"/>
  <c r="W12999" i="1"/>
  <c r="W13000" i="1"/>
  <c r="W13001" i="1"/>
  <c r="V1502" i="1"/>
  <c r="W1502" i="1" s="1"/>
  <c r="V1503" i="1"/>
  <c r="W1503" i="1" s="1"/>
  <c r="V1504" i="1"/>
  <c r="W1504" i="1" s="1"/>
  <c r="V1505" i="1"/>
  <c r="W1505" i="1" s="1"/>
  <c r="V1506" i="1"/>
  <c r="W1506" i="1" s="1"/>
  <c r="V1507" i="1"/>
  <c r="W1507" i="1" s="1"/>
  <c r="V1508" i="1"/>
  <c r="W1508" i="1" s="1"/>
  <c r="V1509" i="1"/>
  <c r="W1509" i="1" s="1"/>
  <c r="V1510" i="1"/>
  <c r="W1510" i="1" s="1"/>
  <c r="V1511" i="1"/>
  <c r="W1511" i="1" s="1"/>
  <c r="V1512" i="1"/>
  <c r="W1512" i="1" s="1"/>
  <c r="V1513" i="1"/>
  <c r="W1513" i="1" s="1"/>
  <c r="V1514" i="1"/>
  <c r="W1514" i="1" s="1"/>
  <c r="V1515" i="1"/>
  <c r="W1515" i="1" s="1"/>
  <c r="V1516" i="1"/>
  <c r="W1516" i="1" s="1"/>
  <c r="V1517" i="1"/>
  <c r="W1517" i="1" s="1"/>
  <c r="V1518" i="1"/>
  <c r="W1518" i="1" s="1"/>
  <c r="V1519" i="1"/>
  <c r="W1519" i="1" s="1"/>
  <c r="V1520" i="1"/>
  <c r="W1520" i="1" s="1"/>
  <c r="V1521" i="1"/>
  <c r="W1521" i="1" s="1"/>
  <c r="V1522" i="1"/>
  <c r="W1522" i="1" s="1"/>
  <c r="V1523" i="1"/>
  <c r="W1523" i="1" s="1"/>
  <c r="V1524" i="1"/>
  <c r="W1524" i="1" s="1"/>
  <c r="V1525" i="1"/>
  <c r="W1525" i="1" s="1"/>
  <c r="V1526" i="1"/>
  <c r="W1526" i="1" s="1"/>
  <c r="V1527" i="1"/>
  <c r="W1527" i="1" s="1"/>
  <c r="V1528" i="1"/>
  <c r="W1528" i="1" s="1"/>
  <c r="V1529" i="1"/>
  <c r="W1529" i="1" s="1"/>
  <c r="V1530" i="1"/>
  <c r="W1530" i="1" s="1"/>
  <c r="V1531" i="1"/>
  <c r="W1531" i="1" s="1"/>
  <c r="V1532" i="1"/>
  <c r="W1532" i="1" s="1"/>
  <c r="V1533" i="1"/>
  <c r="W1533" i="1" s="1"/>
  <c r="V1534" i="1"/>
  <c r="W1534" i="1" s="1"/>
  <c r="V1535" i="1"/>
  <c r="W1535" i="1" s="1"/>
  <c r="V1536" i="1"/>
  <c r="W1536" i="1" s="1"/>
  <c r="V1537" i="1"/>
  <c r="W1537" i="1" s="1"/>
  <c r="V1538" i="1"/>
  <c r="W1538" i="1" s="1"/>
  <c r="V1539" i="1"/>
  <c r="W1539" i="1" s="1"/>
  <c r="V1540" i="1"/>
  <c r="W1540" i="1" s="1"/>
  <c r="V1541" i="1"/>
  <c r="W1541" i="1" s="1"/>
  <c r="V1542" i="1"/>
  <c r="W1542" i="1" s="1"/>
  <c r="V1543" i="1"/>
  <c r="W1543" i="1" s="1"/>
  <c r="V1544" i="1"/>
  <c r="W1544" i="1" s="1"/>
  <c r="V1545" i="1"/>
  <c r="W1545" i="1" s="1"/>
  <c r="V1546" i="1"/>
  <c r="W1546" i="1" s="1"/>
  <c r="V1547" i="1"/>
  <c r="W1547" i="1" s="1"/>
  <c r="V1548" i="1"/>
  <c r="W1548" i="1" s="1"/>
  <c r="V1549" i="1"/>
  <c r="W1549" i="1" s="1"/>
  <c r="V1550" i="1"/>
  <c r="W1550" i="1" s="1"/>
  <c r="V1551" i="1"/>
  <c r="W1551" i="1" s="1"/>
  <c r="V1552" i="1"/>
  <c r="W1552" i="1" s="1"/>
  <c r="V1553" i="1"/>
  <c r="W1553" i="1" s="1"/>
  <c r="V1554" i="1"/>
  <c r="W1554" i="1" s="1"/>
  <c r="V1555" i="1"/>
  <c r="W1555" i="1" s="1"/>
  <c r="V1556" i="1"/>
  <c r="W1556" i="1" s="1"/>
  <c r="V1557" i="1"/>
  <c r="W1557" i="1" s="1"/>
  <c r="V1558" i="1"/>
  <c r="W1558" i="1" s="1"/>
  <c r="V1559" i="1"/>
  <c r="W1559" i="1" s="1"/>
  <c r="V1560" i="1"/>
  <c r="W1560" i="1" s="1"/>
  <c r="V1561" i="1"/>
  <c r="W1561" i="1" s="1"/>
  <c r="V1562" i="1"/>
  <c r="W1562" i="1" s="1"/>
  <c r="V1563" i="1"/>
  <c r="W1563" i="1" s="1"/>
  <c r="V1564" i="1"/>
  <c r="W1564" i="1" s="1"/>
  <c r="V1565" i="1"/>
  <c r="W1565" i="1" s="1"/>
  <c r="V1566" i="1"/>
  <c r="W1566" i="1" s="1"/>
  <c r="V1567" i="1"/>
  <c r="W1567" i="1" s="1"/>
  <c r="V1568" i="1"/>
  <c r="W1568" i="1" s="1"/>
  <c r="V1569" i="1"/>
  <c r="W1569" i="1" s="1"/>
  <c r="V1570" i="1"/>
  <c r="W1570" i="1" s="1"/>
  <c r="V1571" i="1"/>
  <c r="W1571" i="1" s="1"/>
  <c r="V1572" i="1"/>
  <c r="W1572" i="1" s="1"/>
  <c r="V1573" i="1"/>
  <c r="W1573" i="1" s="1"/>
  <c r="V1574" i="1"/>
  <c r="W1574" i="1" s="1"/>
  <c r="V1575" i="1"/>
  <c r="W1575" i="1" s="1"/>
  <c r="V1576" i="1"/>
  <c r="W1576" i="1" s="1"/>
  <c r="V1577" i="1"/>
  <c r="W1577" i="1" s="1"/>
  <c r="V1578" i="1"/>
  <c r="W1578" i="1" s="1"/>
  <c r="V1579" i="1"/>
  <c r="W1579" i="1" s="1"/>
  <c r="V1580" i="1"/>
  <c r="W1580" i="1" s="1"/>
  <c r="V1581" i="1"/>
  <c r="W1581" i="1" s="1"/>
  <c r="V1582" i="1"/>
  <c r="W1582" i="1" s="1"/>
  <c r="V1583" i="1"/>
  <c r="W1583" i="1" s="1"/>
  <c r="V1584" i="1"/>
  <c r="W1584" i="1" s="1"/>
  <c r="V1585" i="1"/>
  <c r="W1585" i="1" s="1"/>
  <c r="V1586" i="1"/>
  <c r="W1586" i="1" s="1"/>
  <c r="V1587" i="1"/>
  <c r="W1587" i="1" s="1"/>
  <c r="V1588" i="1"/>
  <c r="W1588" i="1" s="1"/>
  <c r="V1589" i="1"/>
  <c r="W1589" i="1" s="1"/>
  <c r="V1590" i="1"/>
  <c r="W1590" i="1" s="1"/>
  <c r="V1591" i="1"/>
  <c r="W1591" i="1" s="1"/>
  <c r="V1592" i="1"/>
  <c r="W1592" i="1" s="1"/>
  <c r="V1593" i="1"/>
  <c r="W1593" i="1" s="1"/>
  <c r="V1594" i="1"/>
  <c r="W1594" i="1" s="1"/>
  <c r="V1595" i="1"/>
  <c r="W1595" i="1" s="1"/>
  <c r="V1596" i="1"/>
  <c r="W1596" i="1" s="1"/>
  <c r="V1597" i="1"/>
  <c r="W1597" i="1" s="1"/>
  <c r="V1598" i="1"/>
  <c r="W1598" i="1" s="1"/>
  <c r="V1599" i="1"/>
  <c r="W1599" i="1" s="1"/>
  <c r="V1600" i="1"/>
  <c r="W1600" i="1" s="1"/>
  <c r="V1601" i="1"/>
  <c r="W1601" i="1" s="1"/>
  <c r="V1602" i="1"/>
  <c r="W1602" i="1" s="1"/>
  <c r="V1603" i="1"/>
  <c r="W1603" i="1" s="1"/>
  <c r="V1604" i="1"/>
  <c r="W1604" i="1" s="1"/>
  <c r="V1605" i="1"/>
  <c r="W1605" i="1" s="1"/>
  <c r="V1606" i="1"/>
  <c r="W1606" i="1" s="1"/>
  <c r="V1607" i="1"/>
  <c r="W1607" i="1" s="1"/>
  <c r="V1608" i="1"/>
  <c r="W1608" i="1" s="1"/>
  <c r="V1609" i="1"/>
  <c r="W1609" i="1" s="1"/>
  <c r="V1610" i="1"/>
  <c r="W1610" i="1" s="1"/>
  <c r="V1611" i="1"/>
  <c r="W1611" i="1" s="1"/>
  <c r="V1612" i="1"/>
  <c r="W1612" i="1" s="1"/>
  <c r="V1613" i="1"/>
  <c r="W1613" i="1" s="1"/>
  <c r="V1614" i="1"/>
  <c r="W1614" i="1" s="1"/>
  <c r="V1615" i="1"/>
  <c r="W1615" i="1" s="1"/>
  <c r="V1616" i="1"/>
  <c r="W1616" i="1" s="1"/>
  <c r="V1617" i="1"/>
  <c r="W1617" i="1" s="1"/>
  <c r="V1618" i="1"/>
  <c r="W1618" i="1" s="1"/>
  <c r="V1619" i="1"/>
  <c r="W1619" i="1" s="1"/>
  <c r="V1620" i="1"/>
  <c r="W1620" i="1" s="1"/>
  <c r="V1621" i="1"/>
  <c r="W1621" i="1" s="1"/>
  <c r="V1622" i="1"/>
  <c r="W1622" i="1" s="1"/>
  <c r="V1623" i="1"/>
  <c r="W1623" i="1" s="1"/>
  <c r="V1624" i="1"/>
  <c r="W1624" i="1" s="1"/>
  <c r="V1625" i="1"/>
  <c r="W1625" i="1" s="1"/>
  <c r="V1626" i="1"/>
  <c r="W1626" i="1" s="1"/>
  <c r="V1627" i="1"/>
  <c r="W1627" i="1" s="1"/>
  <c r="V1628" i="1"/>
  <c r="W1628" i="1" s="1"/>
  <c r="V1629" i="1"/>
  <c r="W1629" i="1" s="1"/>
  <c r="V1630" i="1"/>
  <c r="W1630" i="1" s="1"/>
  <c r="V1631" i="1"/>
  <c r="W1631" i="1" s="1"/>
  <c r="V1632" i="1"/>
  <c r="W1632" i="1" s="1"/>
  <c r="V1633" i="1"/>
  <c r="W1633" i="1" s="1"/>
  <c r="V1634" i="1"/>
  <c r="W1634" i="1" s="1"/>
  <c r="V1635" i="1"/>
  <c r="W1635" i="1" s="1"/>
  <c r="V1636" i="1"/>
  <c r="W1636" i="1" s="1"/>
  <c r="V1637" i="1"/>
  <c r="W1637" i="1" s="1"/>
  <c r="V1638" i="1"/>
  <c r="W1638" i="1" s="1"/>
  <c r="V1639" i="1"/>
  <c r="W1639" i="1" s="1"/>
  <c r="V1640" i="1"/>
  <c r="W1640" i="1" s="1"/>
  <c r="V1641" i="1"/>
  <c r="W1641" i="1" s="1"/>
  <c r="V1642" i="1"/>
  <c r="W1642" i="1" s="1"/>
  <c r="V1643" i="1"/>
  <c r="W1643" i="1" s="1"/>
  <c r="V1644" i="1"/>
  <c r="W1644" i="1" s="1"/>
  <c r="V1645" i="1"/>
  <c r="W1645" i="1" s="1"/>
  <c r="V1646" i="1"/>
  <c r="W1646" i="1" s="1"/>
  <c r="V1647" i="1"/>
  <c r="W1647" i="1" s="1"/>
  <c r="V1648" i="1"/>
  <c r="W1648" i="1" s="1"/>
  <c r="V1649" i="1"/>
  <c r="W1649" i="1" s="1"/>
  <c r="V1650" i="1"/>
  <c r="W1650" i="1" s="1"/>
  <c r="V1651" i="1"/>
  <c r="W1651" i="1" s="1"/>
  <c r="V1652" i="1"/>
  <c r="W1652" i="1" s="1"/>
  <c r="V1653" i="1"/>
  <c r="W1653" i="1" s="1"/>
  <c r="V1654" i="1"/>
  <c r="W1654" i="1" s="1"/>
  <c r="V1655" i="1"/>
  <c r="W1655" i="1" s="1"/>
  <c r="V1656" i="1"/>
  <c r="W1656" i="1" s="1"/>
  <c r="V1657" i="1"/>
  <c r="W1657" i="1" s="1"/>
  <c r="V1658" i="1"/>
  <c r="W1658" i="1" s="1"/>
  <c r="V1659" i="1"/>
  <c r="W1659" i="1" s="1"/>
  <c r="V1660" i="1"/>
  <c r="W1660" i="1" s="1"/>
  <c r="V1661" i="1"/>
  <c r="W1661" i="1" s="1"/>
  <c r="V1662" i="1"/>
  <c r="W1662" i="1" s="1"/>
  <c r="V1663" i="1"/>
  <c r="W1663" i="1" s="1"/>
  <c r="V1664" i="1"/>
  <c r="W1664" i="1" s="1"/>
  <c r="V1665" i="1"/>
  <c r="W1665" i="1" s="1"/>
  <c r="V1666" i="1"/>
  <c r="W1666" i="1" s="1"/>
  <c r="V1667" i="1"/>
  <c r="W1667" i="1" s="1"/>
  <c r="V1668" i="1"/>
  <c r="W1668" i="1" s="1"/>
  <c r="V1669" i="1"/>
  <c r="W1669" i="1" s="1"/>
  <c r="V1670" i="1"/>
  <c r="W1670" i="1" s="1"/>
  <c r="V1671" i="1"/>
  <c r="W1671" i="1" s="1"/>
  <c r="V1672" i="1"/>
  <c r="W1672" i="1" s="1"/>
  <c r="V1673" i="1"/>
  <c r="W1673" i="1" s="1"/>
  <c r="V1674" i="1"/>
  <c r="W1674" i="1" s="1"/>
  <c r="V1675" i="1"/>
  <c r="W1675" i="1" s="1"/>
  <c r="V1676" i="1"/>
  <c r="W1676" i="1" s="1"/>
  <c r="V1677" i="1"/>
  <c r="W1677" i="1" s="1"/>
  <c r="V1678" i="1"/>
  <c r="W1678" i="1" s="1"/>
  <c r="V1679" i="1"/>
  <c r="W1679" i="1" s="1"/>
  <c r="V1680" i="1"/>
  <c r="W1680" i="1" s="1"/>
  <c r="V1681" i="1"/>
  <c r="W1681" i="1" s="1"/>
  <c r="V1682" i="1"/>
  <c r="W1682" i="1" s="1"/>
  <c r="V1683" i="1"/>
  <c r="W1683" i="1" s="1"/>
  <c r="V1684" i="1"/>
  <c r="W1684" i="1" s="1"/>
  <c r="V1685" i="1"/>
  <c r="W1685" i="1" s="1"/>
  <c r="V1686" i="1"/>
  <c r="W1686" i="1" s="1"/>
  <c r="V1687" i="1"/>
  <c r="W1687" i="1" s="1"/>
  <c r="V1688" i="1"/>
  <c r="W1688" i="1" s="1"/>
  <c r="V1689" i="1"/>
  <c r="W1689" i="1" s="1"/>
  <c r="V1690" i="1"/>
  <c r="W1690" i="1" s="1"/>
  <c r="V1691" i="1"/>
  <c r="W1691" i="1" s="1"/>
  <c r="V1692" i="1"/>
  <c r="W1692" i="1" s="1"/>
  <c r="V1693" i="1"/>
  <c r="W1693" i="1" s="1"/>
  <c r="V1694" i="1"/>
  <c r="W1694" i="1" s="1"/>
  <c r="V1695" i="1"/>
  <c r="W1695" i="1" s="1"/>
  <c r="V1696" i="1"/>
  <c r="W1696" i="1" s="1"/>
  <c r="V1697" i="1"/>
  <c r="W1697" i="1" s="1"/>
  <c r="V1698" i="1"/>
  <c r="W1698" i="1" s="1"/>
  <c r="V1699" i="1"/>
  <c r="W1699" i="1" s="1"/>
  <c r="V1700" i="1"/>
  <c r="W1700" i="1" s="1"/>
  <c r="V1701" i="1"/>
  <c r="W1701" i="1" s="1"/>
  <c r="V1702" i="1"/>
  <c r="W1702" i="1" s="1"/>
  <c r="V1703" i="1"/>
  <c r="W1703" i="1" s="1"/>
  <c r="V1704" i="1"/>
  <c r="W1704" i="1" s="1"/>
  <c r="V1705" i="1"/>
  <c r="W1705" i="1" s="1"/>
  <c r="V1706" i="1"/>
  <c r="W1706" i="1" s="1"/>
  <c r="V1707" i="1"/>
  <c r="W1707" i="1" s="1"/>
  <c r="V1708" i="1"/>
  <c r="W1708" i="1" s="1"/>
  <c r="V1709" i="1"/>
  <c r="W1709" i="1" s="1"/>
  <c r="V1710" i="1"/>
  <c r="W1710" i="1" s="1"/>
  <c r="V1711" i="1"/>
  <c r="W1711" i="1" s="1"/>
  <c r="V1712" i="1"/>
  <c r="W1712" i="1" s="1"/>
  <c r="V1713" i="1"/>
  <c r="W1713" i="1" s="1"/>
  <c r="V1714" i="1"/>
  <c r="W1714" i="1" s="1"/>
  <c r="V1715" i="1"/>
  <c r="W1715" i="1" s="1"/>
  <c r="V1716" i="1"/>
  <c r="W1716" i="1" s="1"/>
  <c r="V1717" i="1"/>
  <c r="W1717" i="1" s="1"/>
  <c r="V1718" i="1"/>
  <c r="W1718" i="1" s="1"/>
  <c r="V1719" i="1"/>
  <c r="W1719" i="1" s="1"/>
  <c r="V1720" i="1"/>
  <c r="W1720" i="1" s="1"/>
  <c r="V1721" i="1"/>
  <c r="W1721" i="1" s="1"/>
  <c r="V1722" i="1"/>
  <c r="W1722" i="1" s="1"/>
  <c r="V1723" i="1"/>
  <c r="W1723" i="1" s="1"/>
  <c r="V1724" i="1"/>
  <c r="W1724" i="1" s="1"/>
  <c r="V1725" i="1"/>
  <c r="W1725" i="1" s="1"/>
  <c r="V1726" i="1"/>
  <c r="W1726" i="1" s="1"/>
  <c r="V1727" i="1"/>
  <c r="W1727" i="1" s="1"/>
  <c r="V1728" i="1"/>
  <c r="W1728" i="1" s="1"/>
  <c r="V1729" i="1"/>
  <c r="W1729" i="1" s="1"/>
  <c r="V1730" i="1"/>
  <c r="W1730" i="1" s="1"/>
  <c r="V1731" i="1"/>
  <c r="W1731" i="1" s="1"/>
  <c r="V1732" i="1"/>
  <c r="W1732" i="1" s="1"/>
  <c r="V1733" i="1"/>
  <c r="W1733" i="1" s="1"/>
  <c r="V1734" i="1"/>
  <c r="W1734" i="1" s="1"/>
  <c r="V1735" i="1"/>
  <c r="W1735" i="1" s="1"/>
  <c r="V1736" i="1"/>
  <c r="W1736" i="1" s="1"/>
  <c r="V1737" i="1"/>
  <c r="W1737" i="1" s="1"/>
  <c r="V1738" i="1"/>
  <c r="W1738" i="1" s="1"/>
  <c r="V1739" i="1"/>
  <c r="W1739" i="1" s="1"/>
  <c r="V1740" i="1"/>
  <c r="W1740" i="1" s="1"/>
  <c r="V1741" i="1"/>
  <c r="W1741" i="1" s="1"/>
  <c r="V1742" i="1"/>
  <c r="W1742" i="1" s="1"/>
  <c r="V1743" i="1"/>
  <c r="W1743" i="1" s="1"/>
  <c r="V1744" i="1"/>
  <c r="W1744" i="1" s="1"/>
  <c r="V1745" i="1"/>
  <c r="W1745" i="1" s="1"/>
  <c r="V1746" i="1"/>
  <c r="W1746" i="1" s="1"/>
  <c r="V1747" i="1"/>
  <c r="W1747" i="1" s="1"/>
  <c r="V1748" i="1"/>
  <c r="W1748" i="1" s="1"/>
  <c r="V1749" i="1"/>
  <c r="W1749" i="1" s="1"/>
  <c r="V1750" i="1"/>
  <c r="W1750" i="1" s="1"/>
  <c r="V1751" i="1"/>
  <c r="W1751" i="1" s="1"/>
  <c r="V1752" i="1"/>
  <c r="W1752" i="1" s="1"/>
  <c r="V1753" i="1"/>
  <c r="W1753" i="1" s="1"/>
  <c r="V1754" i="1"/>
  <c r="W1754" i="1" s="1"/>
  <c r="V1755" i="1"/>
  <c r="W1755" i="1" s="1"/>
  <c r="V1756" i="1"/>
  <c r="W1756" i="1" s="1"/>
  <c r="V1757" i="1"/>
  <c r="W1757" i="1" s="1"/>
  <c r="V1758" i="1"/>
  <c r="W1758" i="1" s="1"/>
  <c r="V1759" i="1"/>
  <c r="W1759" i="1" s="1"/>
  <c r="V1760" i="1"/>
  <c r="W1760" i="1" s="1"/>
  <c r="V1761" i="1"/>
  <c r="W1761" i="1" s="1"/>
  <c r="V1762" i="1"/>
  <c r="W1762" i="1" s="1"/>
  <c r="V1763" i="1"/>
  <c r="W1763" i="1" s="1"/>
  <c r="V1764" i="1"/>
  <c r="W1764" i="1" s="1"/>
  <c r="V1765" i="1"/>
  <c r="W1765" i="1" s="1"/>
  <c r="V1766" i="1"/>
  <c r="W1766" i="1" s="1"/>
  <c r="V1767" i="1"/>
  <c r="W1767" i="1" s="1"/>
  <c r="V1768" i="1"/>
  <c r="W1768" i="1" s="1"/>
  <c r="V1769" i="1"/>
  <c r="W1769" i="1" s="1"/>
  <c r="V1770" i="1"/>
  <c r="W1770" i="1" s="1"/>
  <c r="V1771" i="1"/>
  <c r="W1771" i="1" s="1"/>
  <c r="V1772" i="1"/>
  <c r="W1772" i="1" s="1"/>
  <c r="V1773" i="1"/>
  <c r="W1773" i="1" s="1"/>
  <c r="V1774" i="1"/>
  <c r="W1774" i="1" s="1"/>
  <c r="V1775" i="1"/>
  <c r="W1775" i="1" s="1"/>
  <c r="V1776" i="1"/>
  <c r="W1776" i="1" s="1"/>
  <c r="V1777" i="1"/>
  <c r="W1777" i="1" s="1"/>
  <c r="V1778" i="1"/>
  <c r="W1778" i="1" s="1"/>
  <c r="V1779" i="1"/>
  <c r="W1779" i="1" s="1"/>
  <c r="V1780" i="1"/>
  <c r="W1780" i="1" s="1"/>
  <c r="V1781" i="1"/>
  <c r="W1781" i="1" s="1"/>
  <c r="V1782" i="1"/>
  <c r="W1782" i="1" s="1"/>
  <c r="V1783" i="1"/>
  <c r="W1783" i="1" s="1"/>
  <c r="V1784" i="1"/>
  <c r="W1784" i="1" s="1"/>
  <c r="V1785" i="1"/>
  <c r="W1785" i="1" s="1"/>
  <c r="V1786" i="1"/>
  <c r="W1786" i="1" s="1"/>
  <c r="V1787" i="1"/>
  <c r="W1787" i="1" s="1"/>
  <c r="V1788" i="1"/>
  <c r="W1788" i="1" s="1"/>
  <c r="V1789" i="1"/>
  <c r="W1789" i="1" s="1"/>
  <c r="V1790" i="1"/>
  <c r="W1790" i="1" s="1"/>
  <c r="V1791" i="1"/>
  <c r="W1791" i="1" s="1"/>
  <c r="V1792" i="1"/>
  <c r="W1792" i="1" s="1"/>
  <c r="V1793" i="1"/>
  <c r="W1793" i="1" s="1"/>
  <c r="V1794" i="1"/>
  <c r="W1794" i="1" s="1"/>
  <c r="V1795" i="1"/>
  <c r="W1795" i="1" s="1"/>
  <c r="V1796" i="1"/>
  <c r="W1796" i="1" s="1"/>
  <c r="V1797" i="1"/>
  <c r="W1797" i="1" s="1"/>
  <c r="V1798" i="1"/>
  <c r="W1798" i="1" s="1"/>
  <c r="V1799" i="1"/>
  <c r="W1799" i="1" s="1"/>
  <c r="V1800" i="1"/>
  <c r="W1800" i="1" s="1"/>
  <c r="V1801" i="1"/>
  <c r="W1801" i="1" s="1"/>
  <c r="V1802" i="1"/>
  <c r="W1802" i="1" s="1"/>
  <c r="V1803" i="1"/>
  <c r="W1803" i="1" s="1"/>
  <c r="V1804" i="1"/>
  <c r="W1804" i="1" s="1"/>
  <c r="V1805" i="1"/>
  <c r="W1805" i="1" s="1"/>
  <c r="V1806" i="1"/>
  <c r="W1806" i="1" s="1"/>
  <c r="V1807" i="1"/>
  <c r="W1807" i="1" s="1"/>
  <c r="V1808" i="1"/>
  <c r="W1808" i="1" s="1"/>
  <c r="V1809" i="1"/>
  <c r="W1809" i="1" s="1"/>
  <c r="V1810" i="1"/>
  <c r="W1810" i="1" s="1"/>
  <c r="V1811" i="1"/>
  <c r="W1811" i="1" s="1"/>
  <c r="V1812" i="1"/>
  <c r="W1812" i="1" s="1"/>
  <c r="V1813" i="1"/>
  <c r="W1813" i="1" s="1"/>
  <c r="V1814" i="1"/>
  <c r="W1814" i="1" s="1"/>
  <c r="V1815" i="1"/>
  <c r="W1815" i="1" s="1"/>
  <c r="V1816" i="1"/>
  <c r="W1816" i="1" s="1"/>
  <c r="V1817" i="1"/>
  <c r="W1817" i="1" s="1"/>
  <c r="V1818" i="1"/>
  <c r="W1818" i="1" s="1"/>
  <c r="V1819" i="1"/>
  <c r="W1819" i="1" s="1"/>
  <c r="V1820" i="1"/>
  <c r="W1820" i="1" s="1"/>
  <c r="V1821" i="1"/>
  <c r="W1821" i="1" s="1"/>
  <c r="V1822" i="1"/>
  <c r="W1822" i="1" s="1"/>
  <c r="V1823" i="1"/>
  <c r="W1823" i="1" s="1"/>
  <c r="V1824" i="1"/>
  <c r="W1824" i="1" s="1"/>
  <c r="V1825" i="1"/>
  <c r="W1825" i="1" s="1"/>
  <c r="V1826" i="1"/>
  <c r="W1826" i="1" s="1"/>
  <c r="V1827" i="1"/>
  <c r="W1827" i="1" s="1"/>
  <c r="V1828" i="1"/>
  <c r="W1828" i="1" s="1"/>
  <c r="V1829" i="1"/>
  <c r="W1829" i="1" s="1"/>
  <c r="V1830" i="1"/>
  <c r="W1830" i="1" s="1"/>
  <c r="V1831" i="1"/>
  <c r="W1831" i="1" s="1"/>
  <c r="V1832" i="1"/>
  <c r="W1832" i="1" s="1"/>
  <c r="V1833" i="1"/>
  <c r="W1833" i="1" s="1"/>
  <c r="V1834" i="1"/>
  <c r="W1834" i="1" s="1"/>
  <c r="V1835" i="1"/>
  <c r="W1835" i="1" s="1"/>
  <c r="V1836" i="1"/>
  <c r="W1836" i="1" s="1"/>
  <c r="V1837" i="1"/>
  <c r="W1837" i="1" s="1"/>
  <c r="V1838" i="1"/>
  <c r="W1838" i="1" s="1"/>
  <c r="V1839" i="1"/>
  <c r="W1839" i="1" s="1"/>
  <c r="V1840" i="1"/>
  <c r="W1840" i="1" s="1"/>
  <c r="V1841" i="1"/>
  <c r="W1841" i="1" s="1"/>
  <c r="V1842" i="1"/>
  <c r="W1842" i="1" s="1"/>
  <c r="V1843" i="1"/>
  <c r="W1843" i="1" s="1"/>
  <c r="V1844" i="1"/>
  <c r="W1844" i="1" s="1"/>
  <c r="V1845" i="1"/>
  <c r="W1845" i="1" s="1"/>
  <c r="V1846" i="1"/>
  <c r="W1846" i="1" s="1"/>
  <c r="V1847" i="1"/>
  <c r="W1847" i="1" s="1"/>
  <c r="V1848" i="1"/>
  <c r="W1848" i="1" s="1"/>
  <c r="V1849" i="1"/>
  <c r="W1849" i="1" s="1"/>
  <c r="V1850" i="1"/>
  <c r="W1850" i="1" s="1"/>
  <c r="V1851" i="1"/>
  <c r="W1851" i="1" s="1"/>
  <c r="V1852" i="1"/>
  <c r="W1852" i="1" s="1"/>
  <c r="V1853" i="1"/>
  <c r="W1853" i="1" s="1"/>
  <c r="V1854" i="1"/>
  <c r="W1854" i="1" s="1"/>
  <c r="V1855" i="1"/>
  <c r="W1855" i="1" s="1"/>
  <c r="V1856" i="1"/>
  <c r="W1856" i="1" s="1"/>
  <c r="V1857" i="1"/>
  <c r="W1857" i="1" s="1"/>
  <c r="V1858" i="1"/>
  <c r="W1858" i="1" s="1"/>
  <c r="V1859" i="1"/>
  <c r="W1859" i="1" s="1"/>
  <c r="V1860" i="1"/>
  <c r="W1860" i="1" s="1"/>
  <c r="V1861" i="1"/>
  <c r="W1861" i="1" s="1"/>
  <c r="V1862" i="1"/>
  <c r="W1862" i="1" s="1"/>
  <c r="V1863" i="1"/>
  <c r="W1863" i="1" s="1"/>
  <c r="V1864" i="1"/>
  <c r="W1864" i="1" s="1"/>
  <c r="V1865" i="1"/>
  <c r="W1865" i="1" s="1"/>
  <c r="V1866" i="1"/>
  <c r="W1866" i="1" s="1"/>
  <c r="V1867" i="1"/>
  <c r="W1867" i="1" s="1"/>
  <c r="V1868" i="1"/>
  <c r="W1868" i="1" s="1"/>
  <c r="V1869" i="1"/>
  <c r="W1869" i="1" s="1"/>
  <c r="V1870" i="1"/>
  <c r="W1870" i="1" s="1"/>
  <c r="V1871" i="1"/>
  <c r="W1871" i="1" s="1"/>
  <c r="V1872" i="1"/>
  <c r="W1872" i="1" s="1"/>
  <c r="V1873" i="1"/>
  <c r="W1873" i="1" s="1"/>
  <c r="V1874" i="1"/>
  <c r="W1874" i="1" s="1"/>
  <c r="V1875" i="1"/>
  <c r="W1875" i="1" s="1"/>
  <c r="V1876" i="1"/>
  <c r="W1876" i="1" s="1"/>
  <c r="V1877" i="1"/>
  <c r="W1877" i="1" s="1"/>
  <c r="V1878" i="1"/>
  <c r="W1878" i="1" s="1"/>
  <c r="V1879" i="1"/>
  <c r="W1879" i="1" s="1"/>
  <c r="V1880" i="1"/>
  <c r="W1880" i="1" s="1"/>
  <c r="V1881" i="1"/>
  <c r="W1881" i="1" s="1"/>
  <c r="V1882" i="1"/>
  <c r="W1882" i="1" s="1"/>
  <c r="V1883" i="1"/>
  <c r="W1883" i="1" s="1"/>
  <c r="V1884" i="1"/>
  <c r="W1884" i="1" s="1"/>
  <c r="V1885" i="1"/>
  <c r="W1885" i="1" s="1"/>
  <c r="V1886" i="1"/>
  <c r="W1886" i="1" s="1"/>
  <c r="V1887" i="1"/>
  <c r="W1887" i="1" s="1"/>
  <c r="V1888" i="1"/>
  <c r="W1888" i="1" s="1"/>
  <c r="V1889" i="1"/>
  <c r="W1889" i="1" s="1"/>
  <c r="V1890" i="1"/>
  <c r="W1890" i="1" s="1"/>
  <c r="V1891" i="1"/>
  <c r="W1891" i="1" s="1"/>
  <c r="V1892" i="1"/>
  <c r="W1892" i="1" s="1"/>
  <c r="V1893" i="1"/>
  <c r="W1893" i="1" s="1"/>
  <c r="V1894" i="1"/>
  <c r="W1894" i="1" s="1"/>
  <c r="V1895" i="1"/>
  <c r="W1895" i="1" s="1"/>
  <c r="V1896" i="1"/>
  <c r="W1896" i="1" s="1"/>
  <c r="V1897" i="1"/>
  <c r="W1897" i="1" s="1"/>
  <c r="V1898" i="1"/>
  <c r="W1898" i="1" s="1"/>
  <c r="V1899" i="1"/>
  <c r="W1899" i="1" s="1"/>
  <c r="V1900" i="1"/>
  <c r="W1900" i="1" s="1"/>
  <c r="V1901" i="1"/>
  <c r="W1901" i="1" s="1"/>
  <c r="V1902" i="1"/>
  <c r="W1902" i="1" s="1"/>
  <c r="V1903" i="1"/>
  <c r="W1903" i="1" s="1"/>
  <c r="V1904" i="1"/>
  <c r="W1904" i="1" s="1"/>
  <c r="V1905" i="1"/>
  <c r="W1905" i="1" s="1"/>
  <c r="V1906" i="1"/>
  <c r="W1906" i="1" s="1"/>
  <c r="V1907" i="1"/>
  <c r="W1907" i="1" s="1"/>
  <c r="V1908" i="1"/>
  <c r="W1908" i="1" s="1"/>
  <c r="V1909" i="1"/>
  <c r="W1909" i="1" s="1"/>
  <c r="V1910" i="1"/>
  <c r="W1910" i="1" s="1"/>
  <c r="V1911" i="1"/>
  <c r="W1911" i="1" s="1"/>
  <c r="V1912" i="1"/>
  <c r="W1912" i="1" s="1"/>
  <c r="V1913" i="1"/>
  <c r="W1913" i="1" s="1"/>
  <c r="V1914" i="1"/>
  <c r="W1914" i="1" s="1"/>
  <c r="V1915" i="1"/>
  <c r="W1915" i="1" s="1"/>
  <c r="V1916" i="1"/>
  <c r="W1916" i="1" s="1"/>
  <c r="V1917" i="1"/>
  <c r="W1917" i="1" s="1"/>
  <c r="V1918" i="1"/>
  <c r="W1918" i="1" s="1"/>
  <c r="V1919" i="1"/>
  <c r="W1919" i="1" s="1"/>
  <c r="V1920" i="1"/>
  <c r="W1920" i="1" s="1"/>
  <c r="V1921" i="1"/>
  <c r="W1921" i="1" s="1"/>
  <c r="V1922" i="1"/>
  <c r="W1922" i="1" s="1"/>
  <c r="V1923" i="1"/>
  <c r="W1923" i="1" s="1"/>
  <c r="V1924" i="1"/>
  <c r="W1924" i="1" s="1"/>
  <c r="V1925" i="1"/>
  <c r="W1925" i="1" s="1"/>
  <c r="V1926" i="1"/>
  <c r="W1926" i="1" s="1"/>
  <c r="V1927" i="1"/>
  <c r="W1927" i="1" s="1"/>
  <c r="V1928" i="1"/>
  <c r="W1928" i="1" s="1"/>
  <c r="V1929" i="1"/>
  <c r="W1929" i="1" s="1"/>
  <c r="V1930" i="1"/>
  <c r="W1930" i="1" s="1"/>
  <c r="V1931" i="1"/>
  <c r="W1931" i="1" s="1"/>
  <c r="V1932" i="1"/>
  <c r="W1932" i="1" s="1"/>
  <c r="V1933" i="1"/>
  <c r="W1933" i="1" s="1"/>
  <c r="V1934" i="1"/>
  <c r="W1934" i="1" s="1"/>
  <c r="V1935" i="1"/>
  <c r="W1935" i="1" s="1"/>
  <c r="V1936" i="1"/>
  <c r="W1936" i="1" s="1"/>
  <c r="V1937" i="1"/>
  <c r="W1937" i="1" s="1"/>
  <c r="V1938" i="1"/>
  <c r="W1938" i="1" s="1"/>
  <c r="V1939" i="1"/>
  <c r="W1939" i="1" s="1"/>
  <c r="V1940" i="1"/>
  <c r="W1940" i="1" s="1"/>
  <c r="V1941" i="1"/>
  <c r="W1941" i="1" s="1"/>
  <c r="V1942" i="1"/>
  <c r="W1942" i="1" s="1"/>
  <c r="V1943" i="1"/>
  <c r="W1943" i="1" s="1"/>
  <c r="V1944" i="1"/>
  <c r="W1944" i="1" s="1"/>
  <c r="V1945" i="1"/>
  <c r="W1945" i="1" s="1"/>
  <c r="V1946" i="1"/>
  <c r="W1946" i="1" s="1"/>
  <c r="V1947" i="1"/>
  <c r="W1947" i="1" s="1"/>
  <c r="V1948" i="1"/>
  <c r="W1948" i="1" s="1"/>
  <c r="V1949" i="1"/>
  <c r="W1949" i="1" s="1"/>
  <c r="V1950" i="1"/>
  <c r="W1950" i="1" s="1"/>
  <c r="V1951" i="1"/>
  <c r="W1951" i="1" s="1"/>
  <c r="V1952" i="1"/>
  <c r="W1952" i="1" s="1"/>
  <c r="V1953" i="1"/>
  <c r="W1953" i="1" s="1"/>
  <c r="V1954" i="1"/>
  <c r="W1954" i="1" s="1"/>
  <c r="V1955" i="1"/>
  <c r="W1955" i="1" s="1"/>
  <c r="V1956" i="1"/>
  <c r="W1956" i="1" s="1"/>
  <c r="V1957" i="1"/>
  <c r="W1957" i="1" s="1"/>
  <c r="V1958" i="1"/>
  <c r="W1958" i="1" s="1"/>
  <c r="V1959" i="1"/>
  <c r="W1959" i="1" s="1"/>
  <c r="V1960" i="1"/>
  <c r="W1960" i="1" s="1"/>
  <c r="V1961" i="1"/>
  <c r="W1961" i="1" s="1"/>
  <c r="V1962" i="1"/>
  <c r="W1962" i="1" s="1"/>
  <c r="V1963" i="1"/>
  <c r="W1963" i="1" s="1"/>
  <c r="V1964" i="1"/>
  <c r="W1964" i="1" s="1"/>
  <c r="V1965" i="1"/>
  <c r="W1965" i="1" s="1"/>
  <c r="V1966" i="1"/>
  <c r="W1966" i="1" s="1"/>
  <c r="V1967" i="1"/>
  <c r="W1967" i="1" s="1"/>
  <c r="V1968" i="1"/>
  <c r="W1968" i="1" s="1"/>
  <c r="V1969" i="1"/>
  <c r="W1969" i="1" s="1"/>
  <c r="V1970" i="1"/>
  <c r="W1970" i="1" s="1"/>
  <c r="V1971" i="1"/>
  <c r="W1971" i="1" s="1"/>
  <c r="V1972" i="1"/>
  <c r="W1972" i="1" s="1"/>
  <c r="V1973" i="1"/>
  <c r="W1973" i="1" s="1"/>
  <c r="V1974" i="1"/>
  <c r="W1974" i="1" s="1"/>
  <c r="V1975" i="1"/>
  <c r="W1975" i="1" s="1"/>
  <c r="V1976" i="1"/>
  <c r="W1976" i="1" s="1"/>
  <c r="V1977" i="1"/>
  <c r="W1977" i="1" s="1"/>
  <c r="V1978" i="1"/>
  <c r="W1978" i="1" s="1"/>
  <c r="V1979" i="1"/>
  <c r="W1979" i="1" s="1"/>
  <c r="V1980" i="1"/>
  <c r="W1980" i="1" s="1"/>
  <c r="V1981" i="1"/>
  <c r="W1981" i="1" s="1"/>
  <c r="V1982" i="1"/>
  <c r="W1982" i="1" s="1"/>
  <c r="V1983" i="1"/>
  <c r="W1983" i="1" s="1"/>
  <c r="V1984" i="1"/>
  <c r="W1984" i="1" s="1"/>
  <c r="V1985" i="1"/>
  <c r="W1985" i="1" s="1"/>
  <c r="V1986" i="1"/>
  <c r="W1986" i="1" s="1"/>
  <c r="V1987" i="1"/>
  <c r="W1987" i="1" s="1"/>
  <c r="V1988" i="1"/>
  <c r="W1988" i="1" s="1"/>
  <c r="V1989" i="1"/>
  <c r="W1989" i="1" s="1"/>
  <c r="V1990" i="1"/>
  <c r="W1990" i="1" s="1"/>
  <c r="V1991" i="1"/>
  <c r="W1991" i="1" s="1"/>
  <c r="V1992" i="1"/>
  <c r="W1992" i="1" s="1"/>
  <c r="V1993" i="1"/>
  <c r="W1993" i="1" s="1"/>
  <c r="V1994" i="1"/>
  <c r="W1994" i="1" s="1"/>
  <c r="V1995" i="1"/>
  <c r="W1995" i="1" s="1"/>
  <c r="V1996" i="1"/>
  <c r="W1996" i="1" s="1"/>
  <c r="V1997" i="1"/>
  <c r="W1997" i="1" s="1"/>
  <c r="V1998" i="1"/>
  <c r="W1998" i="1" s="1"/>
  <c r="V1999" i="1"/>
  <c r="W1999" i="1" s="1"/>
  <c r="V2000" i="1"/>
  <c r="W2000" i="1" s="1"/>
  <c r="V2001" i="1"/>
  <c r="W2001" i="1" s="1"/>
  <c r="V2002" i="1"/>
  <c r="W2002" i="1" s="1"/>
  <c r="V2003" i="1"/>
  <c r="W2003" i="1" s="1"/>
  <c r="V2004" i="1"/>
  <c r="W2004" i="1" s="1"/>
  <c r="V2005" i="1"/>
  <c r="W2005" i="1" s="1"/>
  <c r="V2006" i="1"/>
  <c r="W2006" i="1" s="1"/>
  <c r="V2007" i="1"/>
  <c r="W2007" i="1" s="1"/>
  <c r="V2008" i="1"/>
  <c r="W2008" i="1" s="1"/>
  <c r="V2009" i="1"/>
  <c r="W2009" i="1" s="1"/>
  <c r="V2010" i="1"/>
  <c r="W2010" i="1" s="1"/>
  <c r="V2011" i="1"/>
  <c r="W2011" i="1" s="1"/>
  <c r="V2012" i="1"/>
  <c r="W2012" i="1" s="1"/>
  <c r="V2013" i="1"/>
  <c r="W2013" i="1" s="1"/>
  <c r="V2014" i="1"/>
  <c r="W2014" i="1" s="1"/>
  <c r="V2015" i="1"/>
  <c r="W2015" i="1" s="1"/>
  <c r="V2016" i="1"/>
  <c r="W2016" i="1" s="1"/>
  <c r="V2017" i="1"/>
  <c r="W2017" i="1" s="1"/>
  <c r="V2018" i="1"/>
  <c r="W2018" i="1" s="1"/>
  <c r="V2019" i="1"/>
  <c r="W2019" i="1" s="1"/>
  <c r="V2020" i="1"/>
  <c r="W2020" i="1" s="1"/>
  <c r="V2021" i="1"/>
  <c r="W2021" i="1" s="1"/>
  <c r="V2022" i="1"/>
  <c r="W2022" i="1" s="1"/>
  <c r="V2023" i="1"/>
  <c r="W2023" i="1" s="1"/>
  <c r="V2024" i="1"/>
  <c r="W2024" i="1" s="1"/>
  <c r="V2025" i="1"/>
  <c r="W2025" i="1" s="1"/>
  <c r="V2026" i="1"/>
  <c r="W2026" i="1" s="1"/>
  <c r="V2027" i="1"/>
  <c r="W2027" i="1" s="1"/>
  <c r="V2028" i="1"/>
  <c r="W2028" i="1" s="1"/>
  <c r="V2029" i="1"/>
  <c r="W2029" i="1" s="1"/>
  <c r="V2030" i="1"/>
  <c r="W2030" i="1" s="1"/>
  <c r="V2031" i="1"/>
  <c r="W2031" i="1" s="1"/>
  <c r="V2032" i="1"/>
  <c r="W2032" i="1" s="1"/>
  <c r="V2033" i="1"/>
  <c r="W2033" i="1" s="1"/>
  <c r="V2034" i="1"/>
  <c r="W2034" i="1" s="1"/>
  <c r="V2035" i="1"/>
  <c r="W2035" i="1" s="1"/>
  <c r="V2036" i="1"/>
  <c r="W2036" i="1" s="1"/>
  <c r="V2037" i="1"/>
  <c r="W2037" i="1" s="1"/>
  <c r="V2038" i="1"/>
  <c r="W2038" i="1" s="1"/>
  <c r="V2039" i="1"/>
  <c r="W2039" i="1" s="1"/>
  <c r="V2040" i="1"/>
  <c r="W2040" i="1" s="1"/>
  <c r="V2041" i="1"/>
  <c r="W2041" i="1" s="1"/>
  <c r="V2042" i="1"/>
  <c r="W2042" i="1" s="1"/>
  <c r="V2043" i="1"/>
  <c r="W2043" i="1" s="1"/>
  <c r="V2044" i="1"/>
  <c r="W2044" i="1" s="1"/>
  <c r="V2045" i="1"/>
  <c r="W2045" i="1" s="1"/>
  <c r="V2046" i="1"/>
  <c r="W2046" i="1" s="1"/>
  <c r="V2047" i="1"/>
  <c r="W2047" i="1" s="1"/>
  <c r="V2048" i="1"/>
  <c r="W2048" i="1" s="1"/>
  <c r="V2049" i="1"/>
  <c r="W2049" i="1" s="1"/>
  <c r="V2050" i="1"/>
  <c r="W2050" i="1" s="1"/>
  <c r="V2051" i="1"/>
  <c r="W2051" i="1" s="1"/>
  <c r="V2052" i="1"/>
  <c r="W2052" i="1" s="1"/>
  <c r="V2053" i="1"/>
  <c r="W2053" i="1" s="1"/>
  <c r="V2054" i="1"/>
  <c r="W2054" i="1" s="1"/>
  <c r="V2055" i="1"/>
  <c r="W2055" i="1" s="1"/>
  <c r="V2056" i="1"/>
  <c r="W2056" i="1" s="1"/>
  <c r="V2057" i="1"/>
  <c r="W2057" i="1" s="1"/>
  <c r="V2058" i="1"/>
  <c r="W2058" i="1" s="1"/>
  <c r="V2059" i="1"/>
  <c r="W2059" i="1" s="1"/>
  <c r="V2060" i="1"/>
  <c r="W2060" i="1" s="1"/>
  <c r="V2061" i="1"/>
  <c r="W2061" i="1" s="1"/>
  <c r="V2062" i="1"/>
  <c r="W2062" i="1" s="1"/>
  <c r="V2063" i="1"/>
  <c r="W2063" i="1" s="1"/>
  <c r="V2064" i="1"/>
  <c r="W2064" i="1" s="1"/>
  <c r="V2065" i="1"/>
  <c r="W2065" i="1" s="1"/>
  <c r="V2066" i="1"/>
  <c r="W2066" i="1" s="1"/>
  <c r="V2067" i="1"/>
  <c r="W2067" i="1" s="1"/>
  <c r="V2068" i="1"/>
  <c r="W2068" i="1" s="1"/>
  <c r="V2069" i="1"/>
  <c r="W2069" i="1" s="1"/>
  <c r="V2070" i="1"/>
  <c r="W2070" i="1" s="1"/>
  <c r="V2071" i="1"/>
  <c r="W2071" i="1" s="1"/>
  <c r="V2072" i="1"/>
  <c r="W2072" i="1" s="1"/>
  <c r="V2073" i="1"/>
  <c r="W2073" i="1" s="1"/>
  <c r="V2074" i="1"/>
  <c r="W2074" i="1" s="1"/>
  <c r="V2075" i="1"/>
  <c r="W2075" i="1" s="1"/>
  <c r="V2076" i="1"/>
  <c r="W2076" i="1" s="1"/>
  <c r="V2077" i="1"/>
  <c r="W2077" i="1" s="1"/>
  <c r="V2078" i="1"/>
  <c r="W2078" i="1" s="1"/>
  <c r="V2079" i="1"/>
  <c r="W2079" i="1" s="1"/>
  <c r="V2080" i="1"/>
  <c r="W2080" i="1" s="1"/>
  <c r="V2081" i="1"/>
  <c r="W2081" i="1" s="1"/>
  <c r="V2082" i="1"/>
  <c r="W2082" i="1" s="1"/>
  <c r="V2083" i="1"/>
  <c r="W2083" i="1" s="1"/>
  <c r="V2084" i="1"/>
  <c r="W2084" i="1" s="1"/>
  <c r="V2085" i="1"/>
  <c r="W2085" i="1" s="1"/>
  <c r="V2086" i="1"/>
  <c r="W2086" i="1" s="1"/>
  <c r="V2087" i="1"/>
  <c r="W2087" i="1" s="1"/>
  <c r="V2088" i="1"/>
  <c r="W2088" i="1" s="1"/>
  <c r="V2089" i="1"/>
  <c r="W2089" i="1" s="1"/>
  <c r="V2090" i="1"/>
  <c r="W2090" i="1" s="1"/>
  <c r="V2091" i="1"/>
  <c r="W2091" i="1" s="1"/>
  <c r="V2092" i="1"/>
  <c r="W2092" i="1" s="1"/>
  <c r="V2093" i="1"/>
  <c r="W2093" i="1" s="1"/>
  <c r="V2094" i="1"/>
  <c r="W2094" i="1" s="1"/>
  <c r="V2095" i="1"/>
  <c r="W2095" i="1" s="1"/>
  <c r="V2096" i="1"/>
  <c r="W2096" i="1" s="1"/>
  <c r="V2097" i="1"/>
  <c r="W2097" i="1" s="1"/>
  <c r="V2098" i="1"/>
  <c r="W2098" i="1" s="1"/>
  <c r="V2099" i="1"/>
  <c r="W2099" i="1" s="1"/>
  <c r="V2100" i="1"/>
  <c r="W2100" i="1" s="1"/>
  <c r="V2101" i="1"/>
  <c r="W2101" i="1" s="1"/>
  <c r="V2102" i="1"/>
  <c r="W2102" i="1" s="1"/>
  <c r="V2103" i="1"/>
  <c r="W2103" i="1" s="1"/>
  <c r="V2104" i="1"/>
  <c r="W2104" i="1" s="1"/>
  <c r="V2105" i="1"/>
  <c r="W2105" i="1" s="1"/>
  <c r="V2106" i="1"/>
  <c r="W2106" i="1" s="1"/>
  <c r="V2107" i="1"/>
  <c r="W2107" i="1" s="1"/>
  <c r="V2108" i="1"/>
  <c r="W2108" i="1" s="1"/>
  <c r="V2109" i="1"/>
  <c r="W2109" i="1" s="1"/>
  <c r="V2110" i="1"/>
  <c r="W2110" i="1" s="1"/>
  <c r="V2111" i="1"/>
  <c r="W2111" i="1" s="1"/>
  <c r="V2112" i="1"/>
  <c r="W2112" i="1" s="1"/>
  <c r="V2113" i="1"/>
  <c r="W2113" i="1" s="1"/>
  <c r="V2114" i="1"/>
  <c r="W2114" i="1" s="1"/>
  <c r="V2115" i="1"/>
  <c r="W2115" i="1" s="1"/>
  <c r="V2116" i="1"/>
  <c r="W2116" i="1" s="1"/>
  <c r="V2117" i="1"/>
  <c r="W2117" i="1" s="1"/>
  <c r="V2118" i="1"/>
  <c r="W2118" i="1" s="1"/>
  <c r="V2119" i="1"/>
  <c r="W2119" i="1" s="1"/>
  <c r="V2120" i="1"/>
  <c r="W2120" i="1" s="1"/>
  <c r="V2121" i="1"/>
  <c r="W2121" i="1" s="1"/>
  <c r="V2122" i="1"/>
  <c r="W2122" i="1" s="1"/>
  <c r="V2123" i="1"/>
  <c r="W2123" i="1" s="1"/>
  <c r="V2124" i="1"/>
  <c r="W2124" i="1" s="1"/>
  <c r="V2125" i="1"/>
  <c r="W2125" i="1" s="1"/>
  <c r="V2126" i="1"/>
  <c r="W2126" i="1" s="1"/>
  <c r="V2127" i="1"/>
  <c r="W2127" i="1" s="1"/>
  <c r="V2128" i="1"/>
  <c r="W2128" i="1" s="1"/>
  <c r="V2129" i="1"/>
  <c r="W2129" i="1" s="1"/>
  <c r="V2130" i="1"/>
  <c r="W2130" i="1" s="1"/>
  <c r="V2131" i="1"/>
  <c r="W2131" i="1" s="1"/>
  <c r="V2132" i="1"/>
  <c r="W2132" i="1" s="1"/>
  <c r="V2133" i="1"/>
  <c r="W2133" i="1" s="1"/>
  <c r="V2134" i="1"/>
  <c r="W2134" i="1" s="1"/>
  <c r="V2135" i="1"/>
  <c r="W2135" i="1" s="1"/>
  <c r="V2136" i="1"/>
  <c r="W2136" i="1" s="1"/>
  <c r="V2137" i="1"/>
  <c r="W2137" i="1" s="1"/>
  <c r="V2138" i="1"/>
  <c r="W2138" i="1" s="1"/>
  <c r="V2139" i="1"/>
  <c r="W2139" i="1" s="1"/>
  <c r="V2140" i="1"/>
  <c r="W2140" i="1" s="1"/>
  <c r="V2141" i="1"/>
  <c r="W2141" i="1" s="1"/>
  <c r="V2142" i="1"/>
  <c r="W2142" i="1" s="1"/>
  <c r="V2143" i="1"/>
  <c r="W2143" i="1" s="1"/>
  <c r="V2144" i="1"/>
  <c r="W2144" i="1" s="1"/>
  <c r="V2145" i="1"/>
  <c r="W2145" i="1" s="1"/>
  <c r="V2146" i="1"/>
  <c r="W2146" i="1" s="1"/>
  <c r="V2147" i="1"/>
  <c r="W2147" i="1" s="1"/>
  <c r="V2148" i="1"/>
  <c r="W2148" i="1" s="1"/>
  <c r="V2149" i="1"/>
  <c r="W2149" i="1" s="1"/>
  <c r="V2150" i="1"/>
  <c r="W2150" i="1" s="1"/>
  <c r="V2151" i="1"/>
  <c r="W2151" i="1" s="1"/>
  <c r="V2152" i="1"/>
  <c r="W2152" i="1" s="1"/>
  <c r="V2153" i="1"/>
  <c r="W2153" i="1" s="1"/>
  <c r="V2154" i="1"/>
  <c r="W2154" i="1" s="1"/>
  <c r="V2155" i="1"/>
  <c r="W2155" i="1" s="1"/>
  <c r="V2156" i="1"/>
  <c r="W2156" i="1" s="1"/>
  <c r="V2157" i="1"/>
  <c r="W2157" i="1" s="1"/>
  <c r="V2158" i="1"/>
  <c r="W2158" i="1" s="1"/>
  <c r="V2159" i="1"/>
  <c r="W2159" i="1" s="1"/>
  <c r="V2160" i="1"/>
  <c r="W2160" i="1" s="1"/>
  <c r="V2161" i="1"/>
  <c r="W2161" i="1" s="1"/>
  <c r="V2162" i="1"/>
  <c r="W2162" i="1" s="1"/>
  <c r="V2163" i="1"/>
  <c r="W2163" i="1" s="1"/>
  <c r="V2164" i="1"/>
  <c r="W2164" i="1" s="1"/>
  <c r="V2165" i="1"/>
  <c r="W2165" i="1" s="1"/>
  <c r="V2166" i="1"/>
  <c r="W2166" i="1" s="1"/>
  <c r="V2167" i="1"/>
  <c r="W2167" i="1" s="1"/>
  <c r="V2168" i="1"/>
  <c r="W2168" i="1" s="1"/>
  <c r="V2169" i="1"/>
  <c r="W2169" i="1" s="1"/>
  <c r="V2170" i="1"/>
  <c r="W2170" i="1" s="1"/>
  <c r="V2171" i="1"/>
  <c r="W2171" i="1" s="1"/>
  <c r="V2172" i="1"/>
  <c r="W2172" i="1" s="1"/>
  <c r="V2173" i="1"/>
  <c r="W2173" i="1" s="1"/>
  <c r="V2174" i="1"/>
  <c r="W2174" i="1" s="1"/>
  <c r="V2175" i="1"/>
  <c r="W2175" i="1" s="1"/>
  <c r="V2176" i="1"/>
  <c r="W2176" i="1" s="1"/>
  <c r="V2177" i="1"/>
  <c r="W2177" i="1" s="1"/>
  <c r="V2178" i="1"/>
  <c r="W2178" i="1" s="1"/>
  <c r="V2179" i="1"/>
  <c r="W2179" i="1" s="1"/>
  <c r="V2180" i="1"/>
  <c r="W2180" i="1" s="1"/>
  <c r="V2181" i="1"/>
  <c r="W2181" i="1" s="1"/>
  <c r="V2182" i="1"/>
  <c r="W2182" i="1" s="1"/>
  <c r="V2183" i="1"/>
  <c r="W2183" i="1" s="1"/>
  <c r="V2184" i="1"/>
  <c r="W2184" i="1" s="1"/>
  <c r="V2185" i="1"/>
  <c r="W2185" i="1" s="1"/>
  <c r="V2186" i="1"/>
  <c r="W2186" i="1" s="1"/>
  <c r="V2187" i="1"/>
  <c r="W2187" i="1" s="1"/>
  <c r="V2188" i="1"/>
  <c r="W2188" i="1" s="1"/>
  <c r="V2189" i="1"/>
  <c r="W2189" i="1" s="1"/>
  <c r="V2190" i="1"/>
  <c r="W2190" i="1" s="1"/>
  <c r="V2191" i="1"/>
  <c r="W2191" i="1" s="1"/>
  <c r="V2192" i="1"/>
  <c r="W2192" i="1" s="1"/>
  <c r="V2193" i="1"/>
  <c r="W2193" i="1" s="1"/>
  <c r="V2194" i="1"/>
  <c r="W2194" i="1" s="1"/>
  <c r="V2195" i="1"/>
  <c r="W2195" i="1" s="1"/>
  <c r="V2196" i="1"/>
  <c r="W2196" i="1" s="1"/>
  <c r="V2197" i="1"/>
  <c r="W2197" i="1" s="1"/>
  <c r="V2198" i="1"/>
  <c r="W2198" i="1" s="1"/>
  <c r="V2199" i="1"/>
  <c r="W2199" i="1" s="1"/>
  <c r="V2200" i="1"/>
  <c r="W2200" i="1" s="1"/>
  <c r="V2201" i="1"/>
  <c r="W2201" i="1" s="1"/>
  <c r="V2202" i="1"/>
  <c r="W2202" i="1" s="1"/>
  <c r="V2203" i="1"/>
  <c r="W2203" i="1" s="1"/>
  <c r="V2204" i="1"/>
  <c r="W2204" i="1" s="1"/>
  <c r="V2205" i="1"/>
  <c r="W2205" i="1" s="1"/>
  <c r="V2206" i="1"/>
  <c r="W2206" i="1" s="1"/>
  <c r="V2207" i="1"/>
  <c r="W2207" i="1" s="1"/>
  <c r="V2208" i="1"/>
  <c r="W2208" i="1" s="1"/>
  <c r="V2209" i="1"/>
  <c r="W2209" i="1" s="1"/>
  <c r="V2210" i="1"/>
  <c r="W2210" i="1" s="1"/>
  <c r="V2211" i="1"/>
  <c r="W2211" i="1" s="1"/>
  <c r="V2212" i="1"/>
  <c r="W2212" i="1" s="1"/>
  <c r="V2213" i="1"/>
  <c r="W2213" i="1" s="1"/>
  <c r="V2214" i="1"/>
  <c r="W2214" i="1" s="1"/>
  <c r="V2215" i="1"/>
  <c r="W2215" i="1" s="1"/>
  <c r="V2216" i="1"/>
  <c r="W2216" i="1" s="1"/>
  <c r="V2217" i="1"/>
  <c r="W2217" i="1" s="1"/>
  <c r="V2218" i="1"/>
  <c r="W2218" i="1" s="1"/>
  <c r="V2219" i="1"/>
  <c r="W2219" i="1" s="1"/>
  <c r="V2220" i="1"/>
  <c r="W2220" i="1" s="1"/>
  <c r="V2221" i="1"/>
  <c r="W2221" i="1" s="1"/>
  <c r="V2222" i="1"/>
  <c r="W2222" i="1" s="1"/>
  <c r="V2223" i="1"/>
  <c r="W2223" i="1" s="1"/>
  <c r="V2224" i="1"/>
  <c r="W2224" i="1" s="1"/>
  <c r="V2225" i="1"/>
  <c r="W2225" i="1" s="1"/>
  <c r="V2226" i="1"/>
  <c r="W2226" i="1" s="1"/>
  <c r="V2227" i="1"/>
  <c r="W2227" i="1" s="1"/>
  <c r="V2228" i="1"/>
  <c r="W2228" i="1" s="1"/>
  <c r="V2229" i="1"/>
  <c r="W2229" i="1" s="1"/>
  <c r="V2230" i="1"/>
  <c r="W2230" i="1" s="1"/>
  <c r="V2231" i="1"/>
  <c r="W2231" i="1" s="1"/>
  <c r="V2232" i="1"/>
  <c r="W2232" i="1" s="1"/>
  <c r="V2233" i="1"/>
  <c r="W2233" i="1" s="1"/>
  <c r="V2234" i="1"/>
  <c r="W2234" i="1" s="1"/>
  <c r="V2235" i="1"/>
  <c r="W2235" i="1" s="1"/>
  <c r="V2236" i="1"/>
  <c r="W2236" i="1" s="1"/>
  <c r="V2237" i="1"/>
  <c r="W2237" i="1" s="1"/>
  <c r="V2238" i="1"/>
  <c r="W2238" i="1" s="1"/>
  <c r="V2239" i="1"/>
  <c r="W2239" i="1" s="1"/>
  <c r="V2240" i="1"/>
  <c r="W2240" i="1" s="1"/>
  <c r="V2241" i="1"/>
  <c r="W2241" i="1" s="1"/>
  <c r="V2242" i="1"/>
  <c r="W2242" i="1" s="1"/>
  <c r="V2243" i="1"/>
  <c r="W2243" i="1" s="1"/>
  <c r="V2244" i="1"/>
  <c r="W2244" i="1" s="1"/>
  <c r="V2245" i="1"/>
  <c r="W2245" i="1" s="1"/>
  <c r="V2246" i="1"/>
  <c r="W2246" i="1" s="1"/>
  <c r="V2247" i="1"/>
  <c r="W2247" i="1" s="1"/>
  <c r="V2248" i="1"/>
  <c r="W2248" i="1" s="1"/>
  <c r="V2249" i="1"/>
  <c r="W2249" i="1" s="1"/>
  <c r="V2250" i="1"/>
  <c r="W2250" i="1" s="1"/>
  <c r="V2251" i="1"/>
  <c r="W2251" i="1" s="1"/>
  <c r="V2252" i="1"/>
  <c r="W2252" i="1" s="1"/>
  <c r="V2253" i="1"/>
  <c r="W2253" i="1" s="1"/>
  <c r="V2254" i="1"/>
  <c r="W2254" i="1" s="1"/>
  <c r="V2255" i="1"/>
  <c r="W2255" i="1" s="1"/>
  <c r="V2256" i="1"/>
  <c r="W2256" i="1" s="1"/>
  <c r="V2257" i="1"/>
  <c r="W2257" i="1" s="1"/>
  <c r="V2258" i="1"/>
  <c r="W2258" i="1" s="1"/>
  <c r="V2259" i="1"/>
  <c r="W2259" i="1" s="1"/>
  <c r="V2260" i="1"/>
  <c r="W2260" i="1" s="1"/>
  <c r="V2261" i="1"/>
  <c r="W2261" i="1" s="1"/>
  <c r="V2262" i="1"/>
  <c r="W2262" i="1" s="1"/>
  <c r="V2263" i="1"/>
  <c r="W2263" i="1" s="1"/>
  <c r="V2264" i="1"/>
  <c r="W2264" i="1" s="1"/>
  <c r="V2265" i="1"/>
  <c r="W2265" i="1" s="1"/>
  <c r="V2266" i="1"/>
  <c r="W2266" i="1" s="1"/>
  <c r="V2267" i="1"/>
  <c r="W2267" i="1" s="1"/>
  <c r="V2268" i="1"/>
  <c r="W2268" i="1" s="1"/>
  <c r="V2269" i="1"/>
  <c r="W2269" i="1" s="1"/>
  <c r="V2270" i="1"/>
  <c r="W2270" i="1" s="1"/>
  <c r="V2271" i="1"/>
  <c r="W2271" i="1" s="1"/>
  <c r="V2272" i="1"/>
  <c r="W2272" i="1" s="1"/>
  <c r="V2273" i="1"/>
  <c r="W2273" i="1" s="1"/>
  <c r="V2274" i="1"/>
  <c r="W2274" i="1" s="1"/>
  <c r="V2275" i="1"/>
  <c r="W2275" i="1" s="1"/>
  <c r="V2276" i="1"/>
  <c r="W2276" i="1" s="1"/>
  <c r="V2277" i="1"/>
  <c r="W2277" i="1" s="1"/>
  <c r="V2278" i="1"/>
  <c r="W2278" i="1" s="1"/>
  <c r="V2279" i="1"/>
  <c r="W2279" i="1" s="1"/>
  <c r="V2280" i="1"/>
  <c r="W2280" i="1" s="1"/>
  <c r="V2281" i="1"/>
  <c r="W2281" i="1" s="1"/>
  <c r="V2282" i="1"/>
  <c r="W2282" i="1" s="1"/>
  <c r="V2283" i="1"/>
  <c r="W2283" i="1" s="1"/>
  <c r="V2284" i="1"/>
  <c r="W2284" i="1" s="1"/>
  <c r="V2285" i="1"/>
  <c r="W2285" i="1" s="1"/>
  <c r="V2286" i="1"/>
  <c r="W2286" i="1" s="1"/>
  <c r="V2287" i="1"/>
  <c r="W2287" i="1" s="1"/>
  <c r="V2288" i="1"/>
  <c r="W2288" i="1" s="1"/>
  <c r="V2289" i="1"/>
  <c r="W2289" i="1" s="1"/>
  <c r="V2290" i="1"/>
  <c r="W2290" i="1" s="1"/>
  <c r="V2291" i="1"/>
  <c r="W2291" i="1" s="1"/>
  <c r="V2292" i="1"/>
  <c r="W2292" i="1" s="1"/>
  <c r="V2293" i="1"/>
  <c r="W2293" i="1" s="1"/>
  <c r="V2294" i="1"/>
  <c r="W2294" i="1" s="1"/>
  <c r="V2295" i="1"/>
  <c r="W2295" i="1" s="1"/>
  <c r="V2296" i="1"/>
  <c r="W2296" i="1" s="1"/>
  <c r="V2297" i="1"/>
  <c r="W2297" i="1" s="1"/>
  <c r="V2298" i="1"/>
  <c r="W2298" i="1" s="1"/>
  <c r="V2299" i="1"/>
  <c r="W2299" i="1" s="1"/>
  <c r="V2300" i="1"/>
  <c r="W2300" i="1" s="1"/>
  <c r="V2301" i="1"/>
  <c r="W2301" i="1" s="1"/>
  <c r="V2302" i="1"/>
  <c r="W2302" i="1" s="1"/>
  <c r="V2303" i="1"/>
  <c r="W2303" i="1" s="1"/>
  <c r="V2304" i="1"/>
  <c r="W2304" i="1" s="1"/>
  <c r="V2305" i="1"/>
  <c r="W2305" i="1" s="1"/>
  <c r="V2306" i="1"/>
  <c r="W2306" i="1" s="1"/>
  <c r="V2307" i="1"/>
  <c r="W2307" i="1" s="1"/>
  <c r="V2308" i="1"/>
  <c r="W2308" i="1" s="1"/>
  <c r="V2309" i="1"/>
  <c r="W2309" i="1" s="1"/>
  <c r="V2310" i="1"/>
  <c r="W2310" i="1" s="1"/>
  <c r="V2311" i="1"/>
  <c r="W2311" i="1" s="1"/>
  <c r="V2312" i="1"/>
  <c r="W2312" i="1" s="1"/>
  <c r="V2313" i="1"/>
  <c r="W2313" i="1" s="1"/>
  <c r="V2314" i="1"/>
  <c r="W2314" i="1" s="1"/>
  <c r="V2315" i="1"/>
  <c r="W2315" i="1" s="1"/>
  <c r="V2316" i="1"/>
  <c r="W2316" i="1" s="1"/>
  <c r="V2317" i="1"/>
  <c r="W2317" i="1" s="1"/>
  <c r="V2318" i="1"/>
  <c r="W2318" i="1" s="1"/>
  <c r="V2319" i="1"/>
  <c r="W2319" i="1" s="1"/>
  <c r="V2320" i="1"/>
  <c r="W2320" i="1" s="1"/>
  <c r="V2321" i="1"/>
  <c r="W2321" i="1" s="1"/>
  <c r="V2322" i="1"/>
  <c r="W2322" i="1" s="1"/>
  <c r="V2323" i="1"/>
  <c r="W2323" i="1" s="1"/>
  <c r="V2324" i="1"/>
  <c r="W2324" i="1" s="1"/>
  <c r="V2325" i="1"/>
  <c r="W2325" i="1" s="1"/>
  <c r="V2326" i="1"/>
  <c r="W2326" i="1" s="1"/>
  <c r="V2327" i="1"/>
  <c r="W2327" i="1" s="1"/>
  <c r="V2328" i="1"/>
  <c r="W2328" i="1" s="1"/>
  <c r="V2329" i="1"/>
  <c r="W2329" i="1" s="1"/>
  <c r="V2330" i="1"/>
  <c r="W2330" i="1" s="1"/>
  <c r="V2331" i="1"/>
  <c r="W2331" i="1" s="1"/>
  <c r="V2332" i="1"/>
  <c r="W2332" i="1" s="1"/>
  <c r="V2333" i="1"/>
  <c r="W2333" i="1" s="1"/>
  <c r="V2334" i="1"/>
  <c r="W2334" i="1" s="1"/>
  <c r="V2335" i="1"/>
  <c r="W2335" i="1" s="1"/>
  <c r="V2336" i="1"/>
  <c r="W2336" i="1" s="1"/>
  <c r="V2337" i="1"/>
  <c r="W2337" i="1" s="1"/>
  <c r="V2338" i="1"/>
  <c r="W2338" i="1" s="1"/>
  <c r="V2339" i="1"/>
  <c r="W2339" i="1" s="1"/>
  <c r="V2340" i="1"/>
  <c r="W2340" i="1" s="1"/>
  <c r="V2341" i="1"/>
  <c r="W2341" i="1" s="1"/>
  <c r="V2342" i="1"/>
  <c r="W2342" i="1" s="1"/>
  <c r="V2343" i="1"/>
  <c r="W2343" i="1" s="1"/>
  <c r="V2344" i="1"/>
  <c r="W2344" i="1" s="1"/>
  <c r="V2345" i="1"/>
  <c r="W2345" i="1" s="1"/>
  <c r="V2346" i="1"/>
  <c r="W2346" i="1" s="1"/>
  <c r="V2347" i="1"/>
  <c r="W2347" i="1" s="1"/>
  <c r="V2348" i="1"/>
  <c r="W2348" i="1" s="1"/>
  <c r="V2349" i="1"/>
  <c r="W2349" i="1" s="1"/>
  <c r="V2350" i="1"/>
  <c r="W2350" i="1" s="1"/>
  <c r="V2351" i="1"/>
  <c r="W2351" i="1" s="1"/>
  <c r="V2352" i="1"/>
  <c r="W2352" i="1" s="1"/>
  <c r="V2353" i="1"/>
  <c r="W2353" i="1" s="1"/>
  <c r="V2354" i="1"/>
  <c r="W2354" i="1" s="1"/>
  <c r="V2355" i="1"/>
  <c r="W2355" i="1" s="1"/>
  <c r="V2356" i="1"/>
  <c r="W2356" i="1" s="1"/>
  <c r="V2357" i="1"/>
  <c r="W2357" i="1" s="1"/>
  <c r="V2358" i="1"/>
  <c r="W2358" i="1" s="1"/>
  <c r="V2359" i="1"/>
  <c r="W2359" i="1" s="1"/>
  <c r="V2360" i="1"/>
  <c r="W2360" i="1" s="1"/>
  <c r="V2361" i="1"/>
  <c r="W2361" i="1" s="1"/>
  <c r="V2362" i="1"/>
  <c r="W2362" i="1" s="1"/>
  <c r="V2363" i="1"/>
  <c r="W2363" i="1" s="1"/>
  <c r="V2364" i="1"/>
  <c r="W2364" i="1" s="1"/>
  <c r="V2365" i="1"/>
  <c r="W2365" i="1" s="1"/>
  <c r="V2366" i="1"/>
  <c r="W2366" i="1" s="1"/>
  <c r="V2367" i="1"/>
  <c r="W2367" i="1" s="1"/>
  <c r="V2368" i="1"/>
  <c r="W2368" i="1" s="1"/>
  <c r="V2369" i="1"/>
  <c r="W2369" i="1" s="1"/>
  <c r="V2370" i="1"/>
  <c r="W2370" i="1" s="1"/>
  <c r="V2371" i="1"/>
  <c r="W2371" i="1" s="1"/>
  <c r="V2372" i="1"/>
  <c r="W2372" i="1" s="1"/>
  <c r="V2373" i="1"/>
  <c r="W2373" i="1" s="1"/>
  <c r="V2374" i="1"/>
  <c r="W2374" i="1" s="1"/>
  <c r="V2375" i="1"/>
  <c r="W2375" i="1" s="1"/>
  <c r="V2376" i="1"/>
  <c r="W2376" i="1" s="1"/>
  <c r="V2377" i="1"/>
  <c r="W2377" i="1" s="1"/>
  <c r="V2378" i="1"/>
  <c r="W2378" i="1" s="1"/>
  <c r="V2379" i="1"/>
  <c r="W2379" i="1" s="1"/>
  <c r="V2380" i="1"/>
  <c r="W2380" i="1" s="1"/>
  <c r="V2381" i="1"/>
  <c r="W2381" i="1" s="1"/>
  <c r="V2382" i="1"/>
  <c r="W2382" i="1" s="1"/>
  <c r="V2383" i="1"/>
  <c r="W2383" i="1" s="1"/>
  <c r="V2384" i="1"/>
  <c r="W2384" i="1" s="1"/>
  <c r="V2385" i="1"/>
  <c r="W2385" i="1" s="1"/>
  <c r="V2386" i="1"/>
  <c r="W2386" i="1" s="1"/>
  <c r="V2387" i="1"/>
  <c r="W2387" i="1" s="1"/>
  <c r="V2388" i="1"/>
  <c r="W2388" i="1" s="1"/>
  <c r="V2389" i="1"/>
  <c r="W2389" i="1" s="1"/>
  <c r="V2390" i="1"/>
  <c r="W2390" i="1" s="1"/>
  <c r="V2391" i="1"/>
  <c r="W2391" i="1" s="1"/>
  <c r="V2392" i="1"/>
  <c r="W2392" i="1" s="1"/>
  <c r="V2393" i="1"/>
  <c r="W2393" i="1" s="1"/>
  <c r="V2394" i="1"/>
  <c r="W2394" i="1" s="1"/>
  <c r="V2395" i="1"/>
  <c r="W2395" i="1" s="1"/>
  <c r="V2396" i="1"/>
  <c r="W2396" i="1" s="1"/>
  <c r="V2397" i="1"/>
  <c r="W2397" i="1" s="1"/>
  <c r="V2398" i="1"/>
  <c r="W2398" i="1" s="1"/>
  <c r="V2399" i="1"/>
  <c r="W2399" i="1" s="1"/>
  <c r="V2400" i="1"/>
  <c r="W2400" i="1" s="1"/>
  <c r="V2401" i="1"/>
  <c r="W2401" i="1" s="1"/>
  <c r="V2402" i="1"/>
  <c r="W2402" i="1" s="1"/>
  <c r="V2403" i="1"/>
  <c r="W2403" i="1" s="1"/>
  <c r="V2404" i="1"/>
  <c r="W2404" i="1" s="1"/>
  <c r="V2405" i="1"/>
  <c r="W2405" i="1" s="1"/>
  <c r="V2406" i="1"/>
  <c r="W2406" i="1" s="1"/>
  <c r="V2407" i="1"/>
  <c r="W2407" i="1" s="1"/>
  <c r="V2408" i="1"/>
  <c r="W2408" i="1" s="1"/>
  <c r="V2409" i="1"/>
  <c r="W2409" i="1" s="1"/>
  <c r="V2410" i="1"/>
  <c r="W2410" i="1" s="1"/>
  <c r="V2411" i="1"/>
  <c r="W2411" i="1" s="1"/>
  <c r="V2412" i="1"/>
  <c r="W2412" i="1" s="1"/>
  <c r="V2413" i="1"/>
  <c r="W2413" i="1" s="1"/>
  <c r="V2414" i="1"/>
  <c r="W2414" i="1" s="1"/>
  <c r="V2415" i="1"/>
  <c r="W2415" i="1" s="1"/>
  <c r="V2416" i="1"/>
  <c r="W2416" i="1" s="1"/>
  <c r="V2417" i="1"/>
  <c r="W2417" i="1" s="1"/>
  <c r="V2418" i="1"/>
  <c r="W2418" i="1" s="1"/>
  <c r="V2419" i="1"/>
  <c r="W2419" i="1" s="1"/>
  <c r="V2420" i="1"/>
  <c r="W2420" i="1" s="1"/>
  <c r="V2421" i="1"/>
  <c r="W2421" i="1" s="1"/>
  <c r="V2422" i="1"/>
  <c r="W2422" i="1" s="1"/>
  <c r="V2423" i="1"/>
  <c r="W2423" i="1" s="1"/>
  <c r="V2424" i="1"/>
  <c r="W2424" i="1" s="1"/>
  <c r="V2425" i="1"/>
  <c r="W2425" i="1" s="1"/>
  <c r="V2426" i="1"/>
  <c r="W2426" i="1" s="1"/>
  <c r="V2427" i="1"/>
  <c r="W2427" i="1" s="1"/>
  <c r="V2428" i="1"/>
  <c r="W2428" i="1" s="1"/>
  <c r="V2429" i="1"/>
  <c r="W2429" i="1" s="1"/>
  <c r="V2430" i="1"/>
  <c r="W2430" i="1" s="1"/>
  <c r="V2431" i="1"/>
  <c r="W2431" i="1" s="1"/>
  <c r="V2432" i="1"/>
  <c r="W2432" i="1" s="1"/>
  <c r="V2433" i="1"/>
  <c r="W2433" i="1" s="1"/>
  <c r="V2434" i="1"/>
  <c r="W2434" i="1" s="1"/>
  <c r="V2435" i="1"/>
  <c r="W2435" i="1" s="1"/>
  <c r="V2436" i="1"/>
  <c r="W2436" i="1" s="1"/>
  <c r="V2437" i="1"/>
  <c r="W2437" i="1" s="1"/>
  <c r="V2438" i="1"/>
  <c r="W2438" i="1" s="1"/>
  <c r="V2439" i="1"/>
  <c r="W2439" i="1" s="1"/>
  <c r="V2440" i="1"/>
  <c r="W2440" i="1" s="1"/>
  <c r="V2441" i="1"/>
  <c r="W2441" i="1" s="1"/>
  <c r="V2442" i="1"/>
  <c r="W2442" i="1" s="1"/>
  <c r="V2443" i="1"/>
  <c r="W2443" i="1" s="1"/>
  <c r="V2444" i="1"/>
  <c r="W2444" i="1" s="1"/>
  <c r="V2445" i="1"/>
  <c r="W2445" i="1" s="1"/>
  <c r="V2446" i="1"/>
  <c r="W2446" i="1" s="1"/>
  <c r="V2447" i="1"/>
  <c r="W2447" i="1" s="1"/>
  <c r="V2448" i="1"/>
  <c r="W2448" i="1" s="1"/>
  <c r="V2449" i="1"/>
  <c r="W2449" i="1" s="1"/>
  <c r="V2450" i="1"/>
  <c r="W2450" i="1" s="1"/>
  <c r="V2451" i="1"/>
  <c r="W2451" i="1" s="1"/>
  <c r="V2452" i="1"/>
  <c r="W2452" i="1" s="1"/>
  <c r="V2453" i="1"/>
  <c r="W2453" i="1" s="1"/>
  <c r="V2454" i="1"/>
  <c r="W2454" i="1" s="1"/>
  <c r="V2455" i="1"/>
  <c r="W2455" i="1" s="1"/>
  <c r="V2456" i="1"/>
  <c r="W2456" i="1" s="1"/>
  <c r="V2457" i="1"/>
  <c r="W2457" i="1" s="1"/>
  <c r="V2458" i="1"/>
  <c r="W2458" i="1" s="1"/>
  <c r="V2459" i="1"/>
  <c r="W2459" i="1" s="1"/>
  <c r="V2460" i="1"/>
  <c r="W2460" i="1" s="1"/>
  <c r="V2461" i="1"/>
  <c r="W2461" i="1" s="1"/>
  <c r="V2462" i="1"/>
  <c r="W2462" i="1" s="1"/>
  <c r="V2463" i="1"/>
  <c r="W2463" i="1" s="1"/>
  <c r="V2464" i="1"/>
  <c r="W2464" i="1" s="1"/>
  <c r="V2465" i="1"/>
  <c r="W2465" i="1" s="1"/>
  <c r="V2466" i="1"/>
  <c r="W2466" i="1" s="1"/>
  <c r="V2467" i="1"/>
  <c r="W2467" i="1" s="1"/>
  <c r="V2468" i="1"/>
  <c r="W2468" i="1" s="1"/>
  <c r="V2469" i="1"/>
  <c r="W2469" i="1" s="1"/>
  <c r="V2470" i="1"/>
  <c r="W2470" i="1" s="1"/>
  <c r="V2471" i="1"/>
  <c r="W2471" i="1" s="1"/>
  <c r="V2472" i="1"/>
  <c r="W2472" i="1" s="1"/>
  <c r="V2473" i="1"/>
  <c r="W2473" i="1" s="1"/>
  <c r="V2474" i="1"/>
  <c r="W2474" i="1" s="1"/>
  <c r="V2475" i="1"/>
  <c r="W2475" i="1" s="1"/>
  <c r="V2476" i="1"/>
  <c r="W2476" i="1" s="1"/>
  <c r="V2477" i="1"/>
  <c r="W2477" i="1" s="1"/>
  <c r="V2478" i="1"/>
  <c r="W2478" i="1" s="1"/>
  <c r="V2479" i="1"/>
  <c r="W2479" i="1" s="1"/>
  <c r="V2480" i="1"/>
  <c r="W2480" i="1" s="1"/>
  <c r="V2481" i="1"/>
  <c r="W2481" i="1" s="1"/>
  <c r="V2482" i="1"/>
  <c r="W2482" i="1" s="1"/>
  <c r="V2483" i="1"/>
  <c r="W2483" i="1" s="1"/>
  <c r="V2484" i="1"/>
  <c r="W2484" i="1" s="1"/>
  <c r="V2485" i="1"/>
  <c r="W2485" i="1" s="1"/>
  <c r="V2486" i="1"/>
  <c r="W2486" i="1" s="1"/>
  <c r="V2487" i="1"/>
  <c r="W2487" i="1" s="1"/>
  <c r="V2488" i="1"/>
  <c r="W2488" i="1" s="1"/>
  <c r="V2489" i="1"/>
  <c r="W2489" i="1" s="1"/>
  <c r="V2490" i="1"/>
  <c r="W2490" i="1" s="1"/>
  <c r="V2491" i="1"/>
  <c r="W2491" i="1" s="1"/>
  <c r="V2492" i="1"/>
  <c r="W2492" i="1" s="1"/>
  <c r="V2493" i="1"/>
  <c r="W2493" i="1" s="1"/>
  <c r="V2494" i="1"/>
  <c r="W2494" i="1" s="1"/>
  <c r="V2495" i="1"/>
  <c r="W2495" i="1" s="1"/>
  <c r="V2496" i="1"/>
  <c r="W2496" i="1" s="1"/>
  <c r="V2497" i="1"/>
  <c r="W2497" i="1" s="1"/>
  <c r="V2498" i="1"/>
  <c r="W2498" i="1" s="1"/>
  <c r="V2499" i="1"/>
  <c r="W2499" i="1" s="1"/>
  <c r="V2500" i="1"/>
  <c r="W2500" i="1" s="1"/>
  <c r="V2501" i="1"/>
  <c r="W2501" i="1" s="1"/>
  <c r="V2502" i="1"/>
  <c r="W2502" i="1" s="1"/>
  <c r="V2503" i="1"/>
  <c r="W2503" i="1" s="1"/>
  <c r="V2504" i="1"/>
  <c r="W2504" i="1" s="1"/>
  <c r="V2505" i="1"/>
  <c r="W2505" i="1" s="1"/>
  <c r="V2506" i="1"/>
  <c r="W2506" i="1" s="1"/>
  <c r="V2507" i="1"/>
  <c r="W2507" i="1" s="1"/>
  <c r="V2508" i="1"/>
  <c r="W2508" i="1" s="1"/>
  <c r="V2509" i="1"/>
  <c r="W2509" i="1" s="1"/>
  <c r="V2510" i="1"/>
  <c r="W2510" i="1" s="1"/>
  <c r="V2511" i="1"/>
  <c r="W2511" i="1" s="1"/>
  <c r="V2512" i="1"/>
  <c r="W2512" i="1" s="1"/>
  <c r="V2513" i="1"/>
  <c r="W2513" i="1" s="1"/>
  <c r="V2514" i="1"/>
  <c r="W2514" i="1" s="1"/>
  <c r="V2515" i="1"/>
  <c r="W2515" i="1" s="1"/>
  <c r="V2516" i="1"/>
  <c r="W2516" i="1" s="1"/>
  <c r="V2517" i="1"/>
  <c r="W2517" i="1" s="1"/>
  <c r="V2518" i="1"/>
  <c r="W2518" i="1" s="1"/>
  <c r="V2519" i="1"/>
  <c r="W2519" i="1" s="1"/>
  <c r="V2520" i="1"/>
  <c r="W2520" i="1" s="1"/>
  <c r="V2521" i="1"/>
  <c r="W2521" i="1" s="1"/>
  <c r="V2522" i="1"/>
  <c r="W2522" i="1" s="1"/>
  <c r="V2523" i="1"/>
  <c r="W2523" i="1" s="1"/>
  <c r="V2524" i="1"/>
  <c r="W2524" i="1" s="1"/>
  <c r="V2525" i="1"/>
  <c r="W2525" i="1" s="1"/>
  <c r="V2526" i="1"/>
  <c r="W2526" i="1" s="1"/>
  <c r="V2527" i="1"/>
  <c r="W2527" i="1" s="1"/>
  <c r="V2528" i="1"/>
  <c r="W2528" i="1" s="1"/>
  <c r="V2529" i="1"/>
  <c r="W2529" i="1" s="1"/>
  <c r="V2530" i="1"/>
  <c r="W2530" i="1" s="1"/>
  <c r="V2531" i="1"/>
  <c r="W2531" i="1" s="1"/>
  <c r="V2532" i="1"/>
  <c r="W2532" i="1" s="1"/>
  <c r="V2533" i="1"/>
  <c r="W2533" i="1" s="1"/>
  <c r="V2534" i="1"/>
  <c r="W2534" i="1" s="1"/>
  <c r="V2535" i="1"/>
  <c r="W2535" i="1" s="1"/>
  <c r="V2536" i="1"/>
  <c r="W2536" i="1" s="1"/>
  <c r="V2537" i="1"/>
  <c r="W2537" i="1" s="1"/>
  <c r="V2538" i="1"/>
  <c r="W2538" i="1" s="1"/>
  <c r="V2539" i="1"/>
  <c r="W2539" i="1" s="1"/>
  <c r="V2540" i="1"/>
  <c r="W2540" i="1" s="1"/>
  <c r="V2541" i="1"/>
  <c r="W2541" i="1" s="1"/>
  <c r="V2542" i="1"/>
  <c r="W2542" i="1" s="1"/>
  <c r="V2543" i="1"/>
  <c r="W2543" i="1" s="1"/>
  <c r="V2544" i="1"/>
  <c r="W2544" i="1" s="1"/>
  <c r="V2545" i="1"/>
  <c r="W2545" i="1" s="1"/>
  <c r="V2546" i="1"/>
  <c r="W2546" i="1" s="1"/>
  <c r="V2547" i="1"/>
  <c r="W2547" i="1" s="1"/>
  <c r="V2548" i="1"/>
  <c r="W2548" i="1" s="1"/>
  <c r="V2549" i="1"/>
  <c r="W2549" i="1" s="1"/>
  <c r="V2550" i="1"/>
  <c r="W2550" i="1" s="1"/>
  <c r="V2551" i="1"/>
  <c r="W2551" i="1" s="1"/>
  <c r="V2552" i="1"/>
  <c r="W2552" i="1" s="1"/>
  <c r="V2553" i="1"/>
  <c r="W2553" i="1" s="1"/>
  <c r="V2554" i="1"/>
  <c r="W2554" i="1" s="1"/>
  <c r="V2555" i="1"/>
  <c r="W2555" i="1" s="1"/>
  <c r="V2556" i="1"/>
  <c r="W2556" i="1" s="1"/>
  <c r="V2557" i="1"/>
  <c r="W2557" i="1" s="1"/>
  <c r="V2558" i="1"/>
  <c r="W2558" i="1" s="1"/>
  <c r="V2559" i="1"/>
  <c r="W2559" i="1" s="1"/>
  <c r="V2560" i="1"/>
  <c r="W2560" i="1" s="1"/>
  <c r="V2561" i="1"/>
  <c r="W2561" i="1" s="1"/>
  <c r="V2562" i="1"/>
  <c r="W2562" i="1" s="1"/>
  <c r="V2563" i="1"/>
  <c r="W2563" i="1" s="1"/>
  <c r="V2564" i="1"/>
  <c r="W2564" i="1" s="1"/>
  <c r="V2565" i="1"/>
  <c r="W2565" i="1" s="1"/>
  <c r="V2566" i="1"/>
  <c r="W2566" i="1" s="1"/>
  <c r="V2567" i="1"/>
  <c r="W2567" i="1" s="1"/>
  <c r="V2568" i="1"/>
  <c r="W2568" i="1" s="1"/>
  <c r="V2569" i="1"/>
  <c r="W2569" i="1" s="1"/>
  <c r="V2570" i="1"/>
  <c r="W2570" i="1" s="1"/>
  <c r="V2571" i="1"/>
  <c r="W2571" i="1" s="1"/>
  <c r="V2572" i="1"/>
  <c r="W2572" i="1" s="1"/>
  <c r="V2573" i="1"/>
  <c r="W2573" i="1" s="1"/>
  <c r="V2574" i="1"/>
  <c r="W2574" i="1" s="1"/>
  <c r="V2575" i="1"/>
  <c r="W2575" i="1" s="1"/>
  <c r="V2576" i="1"/>
  <c r="W2576" i="1" s="1"/>
  <c r="V2577" i="1"/>
  <c r="W2577" i="1" s="1"/>
  <c r="V2578" i="1"/>
  <c r="W2578" i="1" s="1"/>
  <c r="V2579" i="1"/>
  <c r="W2579" i="1" s="1"/>
  <c r="V2580" i="1"/>
  <c r="W2580" i="1" s="1"/>
  <c r="V2581" i="1"/>
  <c r="W2581" i="1" s="1"/>
  <c r="V2582" i="1"/>
  <c r="W2582" i="1" s="1"/>
  <c r="V2583" i="1"/>
  <c r="W2583" i="1" s="1"/>
  <c r="V2584" i="1"/>
  <c r="W2584" i="1" s="1"/>
  <c r="V2585" i="1"/>
  <c r="W2585" i="1" s="1"/>
  <c r="V2586" i="1"/>
  <c r="W2586" i="1" s="1"/>
  <c r="V2587" i="1"/>
  <c r="W2587" i="1" s="1"/>
  <c r="V2588" i="1"/>
  <c r="W2588" i="1" s="1"/>
  <c r="V2589" i="1"/>
  <c r="W2589" i="1" s="1"/>
  <c r="V2590" i="1"/>
  <c r="W2590" i="1" s="1"/>
  <c r="V2591" i="1"/>
  <c r="W2591" i="1" s="1"/>
  <c r="V2592" i="1"/>
  <c r="W2592" i="1" s="1"/>
  <c r="V2593" i="1"/>
  <c r="W2593" i="1" s="1"/>
  <c r="V2594" i="1"/>
  <c r="W2594" i="1" s="1"/>
  <c r="V2595" i="1"/>
  <c r="W2595" i="1" s="1"/>
  <c r="V2596" i="1"/>
  <c r="W2596" i="1" s="1"/>
  <c r="V2597" i="1"/>
  <c r="W2597" i="1" s="1"/>
  <c r="V2598" i="1"/>
  <c r="W2598" i="1" s="1"/>
  <c r="V2599" i="1"/>
  <c r="W2599" i="1" s="1"/>
  <c r="V2600" i="1"/>
  <c r="W2600" i="1" s="1"/>
  <c r="V2601" i="1"/>
  <c r="W2601" i="1" s="1"/>
  <c r="V2602" i="1"/>
  <c r="W2602" i="1" s="1"/>
  <c r="V2603" i="1"/>
  <c r="W2603" i="1" s="1"/>
  <c r="V2604" i="1"/>
  <c r="W2604" i="1" s="1"/>
  <c r="V2605" i="1"/>
  <c r="W2605" i="1" s="1"/>
  <c r="V2606" i="1"/>
  <c r="W2606" i="1" s="1"/>
  <c r="V2607" i="1"/>
  <c r="W2607" i="1" s="1"/>
  <c r="V2608" i="1"/>
  <c r="W2608" i="1" s="1"/>
  <c r="V2609" i="1"/>
  <c r="W2609" i="1" s="1"/>
  <c r="V2610" i="1"/>
  <c r="W2610" i="1" s="1"/>
  <c r="V2611" i="1"/>
  <c r="W2611" i="1" s="1"/>
  <c r="V2612" i="1"/>
  <c r="W2612" i="1" s="1"/>
  <c r="V2613" i="1"/>
  <c r="W2613" i="1" s="1"/>
  <c r="V2614" i="1"/>
  <c r="W2614" i="1" s="1"/>
  <c r="V2615" i="1"/>
  <c r="W2615" i="1" s="1"/>
  <c r="V2616" i="1"/>
  <c r="W2616" i="1" s="1"/>
  <c r="V2617" i="1"/>
  <c r="W2617" i="1" s="1"/>
  <c r="V2618" i="1"/>
  <c r="W2618" i="1" s="1"/>
  <c r="V2619" i="1"/>
  <c r="W2619" i="1" s="1"/>
  <c r="V2620" i="1"/>
  <c r="W2620" i="1" s="1"/>
  <c r="V2621" i="1"/>
  <c r="W2621" i="1" s="1"/>
  <c r="V2622" i="1"/>
  <c r="W2622" i="1" s="1"/>
  <c r="V2623" i="1"/>
  <c r="W2623" i="1" s="1"/>
  <c r="V2624" i="1"/>
  <c r="W2624" i="1" s="1"/>
  <c r="V2625" i="1"/>
  <c r="W2625" i="1" s="1"/>
  <c r="V2626" i="1"/>
  <c r="W2626" i="1" s="1"/>
  <c r="V2627" i="1"/>
  <c r="W2627" i="1" s="1"/>
  <c r="V2628" i="1"/>
  <c r="W2628" i="1" s="1"/>
  <c r="V2629" i="1"/>
  <c r="W2629" i="1" s="1"/>
  <c r="V2630" i="1"/>
  <c r="W2630" i="1" s="1"/>
  <c r="V2631" i="1"/>
  <c r="W2631" i="1" s="1"/>
  <c r="V2632" i="1"/>
  <c r="W2632" i="1" s="1"/>
  <c r="V2633" i="1"/>
  <c r="W2633" i="1" s="1"/>
  <c r="V2634" i="1"/>
  <c r="W2634" i="1" s="1"/>
  <c r="V2635" i="1"/>
  <c r="W2635" i="1" s="1"/>
  <c r="V2636" i="1"/>
  <c r="W2636" i="1" s="1"/>
  <c r="V2637" i="1"/>
  <c r="W2637" i="1" s="1"/>
  <c r="V2638" i="1"/>
  <c r="W2638" i="1" s="1"/>
  <c r="V2639" i="1"/>
  <c r="W2639" i="1" s="1"/>
  <c r="V2640" i="1"/>
  <c r="W2640" i="1" s="1"/>
  <c r="V2641" i="1"/>
  <c r="W2641" i="1" s="1"/>
  <c r="V2642" i="1"/>
  <c r="W2642" i="1" s="1"/>
  <c r="V2643" i="1"/>
  <c r="W2643" i="1" s="1"/>
  <c r="V2644" i="1"/>
  <c r="W2644" i="1" s="1"/>
  <c r="V2645" i="1"/>
  <c r="W2645" i="1" s="1"/>
  <c r="V2646" i="1"/>
  <c r="W2646" i="1" s="1"/>
  <c r="V2647" i="1"/>
  <c r="W2647" i="1" s="1"/>
  <c r="V2648" i="1"/>
  <c r="W2648" i="1" s="1"/>
  <c r="V2649" i="1"/>
  <c r="W2649" i="1" s="1"/>
  <c r="V2650" i="1"/>
  <c r="W2650" i="1" s="1"/>
  <c r="V2651" i="1"/>
  <c r="W2651" i="1" s="1"/>
  <c r="V2652" i="1"/>
  <c r="W2652" i="1" s="1"/>
  <c r="V2653" i="1"/>
  <c r="W2653" i="1" s="1"/>
  <c r="V2654" i="1"/>
  <c r="W2654" i="1" s="1"/>
  <c r="V2655" i="1"/>
  <c r="W2655" i="1" s="1"/>
  <c r="V2656" i="1"/>
  <c r="W2656" i="1" s="1"/>
  <c r="V2657" i="1"/>
  <c r="W2657" i="1" s="1"/>
  <c r="V2658" i="1"/>
  <c r="W2658" i="1" s="1"/>
  <c r="V2659" i="1"/>
  <c r="W2659" i="1" s="1"/>
  <c r="V2660" i="1"/>
  <c r="W2660" i="1" s="1"/>
  <c r="V2661" i="1"/>
  <c r="W2661" i="1" s="1"/>
  <c r="V2662" i="1"/>
  <c r="W2662" i="1" s="1"/>
  <c r="V2663" i="1"/>
  <c r="W2663" i="1" s="1"/>
  <c r="V2664" i="1"/>
  <c r="W2664" i="1" s="1"/>
  <c r="V2665" i="1"/>
  <c r="W2665" i="1" s="1"/>
  <c r="V2666" i="1"/>
  <c r="W2666" i="1" s="1"/>
  <c r="V2667" i="1"/>
  <c r="W2667" i="1" s="1"/>
  <c r="V2668" i="1"/>
  <c r="W2668" i="1" s="1"/>
  <c r="V2669" i="1"/>
  <c r="W2669" i="1" s="1"/>
  <c r="V2670" i="1"/>
  <c r="W2670" i="1" s="1"/>
  <c r="V2671" i="1"/>
  <c r="W2671" i="1" s="1"/>
  <c r="V2672" i="1"/>
  <c r="W2672" i="1" s="1"/>
  <c r="V2673" i="1"/>
  <c r="W2673" i="1" s="1"/>
  <c r="V2674" i="1"/>
  <c r="W2674" i="1" s="1"/>
  <c r="V2675" i="1"/>
  <c r="W2675" i="1" s="1"/>
  <c r="V2676" i="1"/>
  <c r="W2676" i="1" s="1"/>
  <c r="V2677" i="1"/>
  <c r="W2677" i="1" s="1"/>
  <c r="V2678" i="1"/>
  <c r="W2678" i="1" s="1"/>
  <c r="V2679" i="1"/>
  <c r="W2679" i="1" s="1"/>
  <c r="V2680" i="1"/>
  <c r="W2680" i="1" s="1"/>
  <c r="V2681" i="1"/>
  <c r="W2681" i="1" s="1"/>
  <c r="V2682" i="1"/>
  <c r="W2682" i="1" s="1"/>
  <c r="V2683" i="1"/>
  <c r="W2683" i="1" s="1"/>
  <c r="V2684" i="1"/>
  <c r="W2684" i="1" s="1"/>
  <c r="V2685" i="1"/>
  <c r="W2685" i="1" s="1"/>
  <c r="V2686" i="1"/>
  <c r="W2686" i="1" s="1"/>
  <c r="V2687" i="1"/>
  <c r="W2687" i="1" s="1"/>
  <c r="V2688" i="1"/>
  <c r="W2688" i="1" s="1"/>
  <c r="V2689" i="1"/>
  <c r="W2689" i="1" s="1"/>
  <c r="V2690" i="1"/>
  <c r="W2690" i="1" s="1"/>
  <c r="V2691" i="1"/>
  <c r="W2691" i="1" s="1"/>
  <c r="V2692" i="1"/>
  <c r="W2692" i="1" s="1"/>
  <c r="V2693" i="1"/>
  <c r="W2693" i="1" s="1"/>
  <c r="V2694" i="1"/>
  <c r="W2694" i="1" s="1"/>
  <c r="V2695" i="1"/>
  <c r="W2695" i="1" s="1"/>
  <c r="V2696" i="1"/>
  <c r="W2696" i="1" s="1"/>
  <c r="V2697" i="1"/>
  <c r="W2697" i="1" s="1"/>
  <c r="V2698" i="1"/>
  <c r="W2698" i="1" s="1"/>
  <c r="V2699" i="1"/>
  <c r="W2699" i="1" s="1"/>
  <c r="V2700" i="1"/>
  <c r="W2700" i="1" s="1"/>
  <c r="V2701" i="1"/>
  <c r="W2701" i="1" s="1"/>
  <c r="V2702" i="1"/>
  <c r="W2702" i="1" s="1"/>
  <c r="V2703" i="1"/>
  <c r="W2703" i="1" s="1"/>
  <c r="V2704" i="1"/>
  <c r="W2704" i="1" s="1"/>
  <c r="V2705" i="1"/>
  <c r="W2705" i="1" s="1"/>
  <c r="V2706" i="1"/>
  <c r="W2706" i="1" s="1"/>
  <c r="V2707" i="1"/>
  <c r="W2707" i="1" s="1"/>
  <c r="V2708" i="1"/>
  <c r="W2708" i="1" s="1"/>
  <c r="V2709" i="1"/>
  <c r="W2709" i="1" s="1"/>
  <c r="V2710" i="1"/>
  <c r="W2710" i="1" s="1"/>
  <c r="V2711" i="1"/>
  <c r="W2711" i="1" s="1"/>
  <c r="V2712" i="1"/>
  <c r="W2712" i="1" s="1"/>
  <c r="V2713" i="1"/>
  <c r="W2713" i="1" s="1"/>
  <c r="V2714" i="1"/>
  <c r="W2714" i="1" s="1"/>
  <c r="V2715" i="1"/>
  <c r="W2715" i="1" s="1"/>
  <c r="V2716" i="1"/>
  <c r="W2716" i="1" s="1"/>
  <c r="V2717" i="1"/>
  <c r="W2717" i="1" s="1"/>
  <c r="V2718" i="1"/>
  <c r="W2718" i="1" s="1"/>
  <c r="V2719" i="1"/>
  <c r="W2719" i="1" s="1"/>
  <c r="V2720" i="1"/>
  <c r="W2720" i="1" s="1"/>
  <c r="V2721" i="1"/>
  <c r="W2721" i="1" s="1"/>
  <c r="V2722" i="1"/>
  <c r="W2722" i="1" s="1"/>
  <c r="V2723" i="1"/>
  <c r="W2723" i="1" s="1"/>
  <c r="V2724" i="1"/>
  <c r="W2724" i="1" s="1"/>
  <c r="V2725" i="1"/>
  <c r="W2725" i="1" s="1"/>
  <c r="V2726" i="1"/>
  <c r="W2726" i="1" s="1"/>
  <c r="V2727" i="1"/>
  <c r="W2727" i="1" s="1"/>
  <c r="V2728" i="1"/>
  <c r="W2728" i="1" s="1"/>
  <c r="V2729" i="1"/>
  <c r="W2729" i="1" s="1"/>
  <c r="V2730" i="1"/>
  <c r="W2730" i="1" s="1"/>
  <c r="V2731" i="1"/>
  <c r="W2731" i="1" s="1"/>
  <c r="V2732" i="1"/>
  <c r="W2732" i="1" s="1"/>
  <c r="V2733" i="1"/>
  <c r="W2733" i="1" s="1"/>
  <c r="V2734" i="1"/>
  <c r="W2734" i="1" s="1"/>
  <c r="V2735" i="1"/>
  <c r="W2735" i="1" s="1"/>
  <c r="V2736" i="1"/>
  <c r="W2736" i="1" s="1"/>
  <c r="V2737" i="1"/>
  <c r="W2737" i="1" s="1"/>
  <c r="V2738" i="1"/>
  <c r="W2738" i="1" s="1"/>
  <c r="V2739" i="1"/>
  <c r="W2739" i="1" s="1"/>
  <c r="V2740" i="1"/>
  <c r="W2740" i="1" s="1"/>
  <c r="V2741" i="1"/>
  <c r="W2741" i="1" s="1"/>
  <c r="V2742" i="1"/>
  <c r="W2742" i="1" s="1"/>
  <c r="V2743" i="1"/>
  <c r="W2743" i="1" s="1"/>
  <c r="V2744" i="1"/>
  <c r="W2744" i="1" s="1"/>
  <c r="V2745" i="1"/>
  <c r="W2745" i="1" s="1"/>
  <c r="V2746" i="1"/>
  <c r="W2746" i="1" s="1"/>
  <c r="V2747" i="1"/>
  <c r="W2747" i="1" s="1"/>
  <c r="V2748" i="1"/>
  <c r="W2748" i="1" s="1"/>
  <c r="V2749" i="1"/>
  <c r="W2749" i="1" s="1"/>
  <c r="V2750" i="1"/>
  <c r="W2750" i="1" s="1"/>
  <c r="V2751" i="1"/>
  <c r="W2751" i="1" s="1"/>
  <c r="V2752" i="1"/>
  <c r="W2752" i="1" s="1"/>
  <c r="V2753" i="1"/>
  <c r="W2753" i="1" s="1"/>
  <c r="V2754" i="1"/>
  <c r="W2754" i="1" s="1"/>
  <c r="V2755" i="1"/>
  <c r="W2755" i="1" s="1"/>
  <c r="V2756" i="1"/>
  <c r="W2756" i="1" s="1"/>
  <c r="V2757" i="1"/>
  <c r="W2757" i="1" s="1"/>
  <c r="V2758" i="1"/>
  <c r="W2758" i="1" s="1"/>
  <c r="V2759" i="1"/>
  <c r="W2759" i="1" s="1"/>
  <c r="V2760" i="1"/>
  <c r="W2760" i="1" s="1"/>
  <c r="V2761" i="1"/>
  <c r="W2761" i="1" s="1"/>
  <c r="V2762" i="1"/>
  <c r="W2762" i="1" s="1"/>
  <c r="V2763" i="1"/>
  <c r="W2763" i="1" s="1"/>
  <c r="V2764" i="1"/>
  <c r="W2764" i="1" s="1"/>
  <c r="V2765" i="1"/>
  <c r="W2765" i="1" s="1"/>
  <c r="V2766" i="1"/>
  <c r="W2766" i="1" s="1"/>
  <c r="V2767" i="1"/>
  <c r="W2767" i="1" s="1"/>
  <c r="V2768" i="1"/>
  <c r="W2768" i="1" s="1"/>
  <c r="V2769" i="1"/>
  <c r="W2769" i="1" s="1"/>
  <c r="V2770" i="1"/>
  <c r="W2770" i="1" s="1"/>
  <c r="V2771" i="1"/>
  <c r="W2771" i="1" s="1"/>
  <c r="V2772" i="1"/>
  <c r="W2772" i="1" s="1"/>
  <c r="V2773" i="1"/>
  <c r="W2773" i="1" s="1"/>
  <c r="V2774" i="1"/>
  <c r="W2774" i="1" s="1"/>
  <c r="V2775" i="1"/>
  <c r="W2775" i="1" s="1"/>
  <c r="V2776" i="1"/>
  <c r="W2776" i="1" s="1"/>
  <c r="V2777" i="1"/>
  <c r="W2777" i="1" s="1"/>
  <c r="V2778" i="1"/>
  <c r="W2778" i="1" s="1"/>
  <c r="V2779" i="1"/>
  <c r="W2779" i="1" s="1"/>
  <c r="V2780" i="1"/>
  <c r="W2780" i="1" s="1"/>
  <c r="V2781" i="1"/>
  <c r="W2781" i="1" s="1"/>
  <c r="V2782" i="1"/>
  <c r="W2782" i="1" s="1"/>
  <c r="V2783" i="1"/>
  <c r="W2783" i="1" s="1"/>
  <c r="V2784" i="1"/>
  <c r="W2784" i="1" s="1"/>
  <c r="V2785" i="1"/>
  <c r="W2785" i="1" s="1"/>
  <c r="V2786" i="1"/>
  <c r="W2786" i="1" s="1"/>
  <c r="V2787" i="1"/>
  <c r="W2787" i="1" s="1"/>
  <c r="V2788" i="1"/>
  <c r="W2788" i="1" s="1"/>
  <c r="V2789" i="1"/>
  <c r="W2789" i="1" s="1"/>
  <c r="V2790" i="1"/>
  <c r="W2790" i="1" s="1"/>
  <c r="V2791" i="1"/>
  <c r="W2791" i="1" s="1"/>
  <c r="V2792" i="1"/>
  <c r="W2792" i="1" s="1"/>
  <c r="V2793" i="1"/>
  <c r="W2793" i="1" s="1"/>
  <c r="V2794" i="1"/>
  <c r="W2794" i="1" s="1"/>
  <c r="V2795" i="1"/>
  <c r="W2795" i="1" s="1"/>
  <c r="V2796" i="1"/>
  <c r="W2796" i="1" s="1"/>
  <c r="V2797" i="1"/>
  <c r="W2797" i="1" s="1"/>
  <c r="V2798" i="1"/>
  <c r="W2798" i="1" s="1"/>
  <c r="V2799" i="1"/>
  <c r="W2799" i="1" s="1"/>
  <c r="V2800" i="1"/>
  <c r="W2800" i="1" s="1"/>
  <c r="V2801" i="1"/>
  <c r="W2801" i="1" s="1"/>
  <c r="V2802" i="1"/>
  <c r="W2802" i="1" s="1"/>
  <c r="V2803" i="1"/>
  <c r="W2803" i="1" s="1"/>
  <c r="V2804" i="1"/>
  <c r="W2804" i="1" s="1"/>
  <c r="V2805" i="1"/>
  <c r="W2805" i="1" s="1"/>
  <c r="V2806" i="1"/>
  <c r="W2806" i="1" s="1"/>
  <c r="V2807" i="1"/>
  <c r="W2807" i="1" s="1"/>
  <c r="V2808" i="1"/>
  <c r="W2808" i="1" s="1"/>
  <c r="V2809" i="1"/>
  <c r="W2809" i="1" s="1"/>
  <c r="V2810" i="1"/>
  <c r="W2810" i="1" s="1"/>
  <c r="V2811" i="1"/>
  <c r="W2811" i="1" s="1"/>
  <c r="V2812" i="1"/>
  <c r="W2812" i="1" s="1"/>
  <c r="V2813" i="1"/>
  <c r="W2813" i="1" s="1"/>
  <c r="V2814" i="1"/>
  <c r="W2814" i="1" s="1"/>
  <c r="V2815" i="1"/>
  <c r="W2815" i="1" s="1"/>
  <c r="V2816" i="1"/>
  <c r="W2816" i="1" s="1"/>
  <c r="V2817" i="1"/>
  <c r="W2817" i="1" s="1"/>
  <c r="V2818" i="1"/>
  <c r="W2818" i="1" s="1"/>
  <c r="V2819" i="1"/>
  <c r="W2819" i="1" s="1"/>
  <c r="V2820" i="1"/>
  <c r="W2820" i="1" s="1"/>
  <c r="V2821" i="1"/>
  <c r="W2821" i="1" s="1"/>
  <c r="V2822" i="1"/>
  <c r="W2822" i="1" s="1"/>
  <c r="V2823" i="1"/>
  <c r="W2823" i="1" s="1"/>
  <c r="V2824" i="1"/>
  <c r="W2824" i="1" s="1"/>
  <c r="V2825" i="1"/>
  <c r="W2825" i="1" s="1"/>
  <c r="V2826" i="1"/>
  <c r="W2826" i="1" s="1"/>
  <c r="V2827" i="1"/>
  <c r="W2827" i="1" s="1"/>
  <c r="V2828" i="1"/>
  <c r="W2828" i="1" s="1"/>
  <c r="V2829" i="1"/>
  <c r="W2829" i="1" s="1"/>
  <c r="V2830" i="1"/>
  <c r="W2830" i="1" s="1"/>
  <c r="V2831" i="1"/>
  <c r="W2831" i="1" s="1"/>
  <c r="V2832" i="1"/>
  <c r="W2832" i="1" s="1"/>
  <c r="V2833" i="1"/>
  <c r="W2833" i="1" s="1"/>
  <c r="V2834" i="1"/>
  <c r="W2834" i="1" s="1"/>
  <c r="V2835" i="1"/>
  <c r="W2835" i="1" s="1"/>
  <c r="V2836" i="1"/>
  <c r="W2836" i="1" s="1"/>
  <c r="V2837" i="1"/>
  <c r="W2837" i="1" s="1"/>
  <c r="V2838" i="1"/>
  <c r="W2838" i="1" s="1"/>
  <c r="V2839" i="1"/>
  <c r="W2839" i="1" s="1"/>
  <c r="V2840" i="1"/>
  <c r="W2840" i="1" s="1"/>
  <c r="V2841" i="1"/>
  <c r="W2841" i="1" s="1"/>
  <c r="V2842" i="1"/>
  <c r="W2842" i="1" s="1"/>
  <c r="V2843" i="1"/>
  <c r="W2843" i="1" s="1"/>
  <c r="V2844" i="1"/>
  <c r="W2844" i="1" s="1"/>
  <c r="V2845" i="1"/>
  <c r="W2845" i="1" s="1"/>
  <c r="V2846" i="1"/>
  <c r="W2846" i="1" s="1"/>
  <c r="V2847" i="1"/>
  <c r="W2847" i="1" s="1"/>
  <c r="V2848" i="1"/>
  <c r="W2848" i="1" s="1"/>
  <c r="V2849" i="1"/>
  <c r="W2849" i="1" s="1"/>
  <c r="V2850" i="1"/>
  <c r="W2850" i="1" s="1"/>
  <c r="V2851" i="1"/>
  <c r="W2851" i="1" s="1"/>
  <c r="V2852" i="1"/>
  <c r="W2852" i="1" s="1"/>
  <c r="V2853" i="1"/>
  <c r="W2853" i="1" s="1"/>
  <c r="V2854" i="1"/>
  <c r="W2854" i="1" s="1"/>
  <c r="V2855" i="1"/>
  <c r="W2855" i="1" s="1"/>
  <c r="V2856" i="1"/>
  <c r="W2856" i="1" s="1"/>
  <c r="V2857" i="1"/>
  <c r="W2857" i="1" s="1"/>
  <c r="V2858" i="1"/>
  <c r="W2858" i="1" s="1"/>
  <c r="V2859" i="1"/>
  <c r="W2859" i="1" s="1"/>
  <c r="V2860" i="1"/>
  <c r="W2860" i="1" s="1"/>
  <c r="V2861" i="1"/>
  <c r="W2861" i="1" s="1"/>
  <c r="V2862" i="1"/>
  <c r="W2862" i="1" s="1"/>
  <c r="V2863" i="1"/>
  <c r="W2863" i="1" s="1"/>
  <c r="V2864" i="1"/>
  <c r="W2864" i="1" s="1"/>
  <c r="V2865" i="1"/>
  <c r="W2865" i="1" s="1"/>
  <c r="V2866" i="1"/>
  <c r="W2866" i="1" s="1"/>
  <c r="V2867" i="1"/>
  <c r="W2867" i="1" s="1"/>
  <c r="V2868" i="1"/>
  <c r="W2868" i="1" s="1"/>
  <c r="V2869" i="1"/>
  <c r="W2869" i="1" s="1"/>
  <c r="V2870" i="1"/>
  <c r="W2870" i="1" s="1"/>
  <c r="V2871" i="1"/>
  <c r="W2871" i="1" s="1"/>
  <c r="V2872" i="1"/>
  <c r="W2872" i="1" s="1"/>
  <c r="V2873" i="1"/>
  <c r="W2873" i="1" s="1"/>
  <c r="V2874" i="1"/>
  <c r="W2874" i="1" s="1"/>
  <c r="V2875" i="1"/>
  <c r="W2875" i="1" s="1"/>
  <c r="V2876" i="1"/>
  <c r="W2876" i="1" s="1"/>
  <c r="V2877" i="1"/>
  <c r="W2877" i="1" s="1"/>
  <c r="V2878" i="1"/>
  <c r="W2878" i="1" s="1"/>
  <c r="V2879" i="1"/>
  <c r="W2879" i="1" s="1"/>
  <c r="V2880" i="1"/>
  <c r="W2880" i="1" s="1"/>
  <c r="V2881" i="1"/>
  <c r="W2881" i="1" s="1"/>
  <c r="V2882" i="1"/>
  <c r="W2882" i="1" s="1"/>
  <c r="V2883" i="1"/>
  <c r="W2883" i="1" s="1"/>
  <c r="V2884" i="1"/>
  <c r="W2884" i="1" s="1"/>
  <c r="V2885" i="1"/>
  <c r="W2885" i="1" s="1"/>
  <c r="V2886" i="1"/>
  <c r="W2886" i="1" s="1"/>
  <c r="V2887" i="1"/>
  <c r="W2887" i="1" s="1"/>
  <c r="V2888" i="1"/>
  <c r="W2888" i="1" s="1"/>
  <c r="V2889" i="1"/>
  <c r="W2889" i="1" s="1"/>
  <c r="V2890" i="1"/>
  <c r="W2890" i="1" s="1"/>
  <c r="V2891" i="1"/>
  <c r="W2891" i="1" s="1"/>
  <c r="V2892" i="1"/>
  <c r="W2892" i="1" s="1"/>
  <c r="V2893" i="1"/>
  <c r="W2893" i="1" s="1"/>
  <c r="V2894" i="1"/>
  <c r="W2894" i="1" s="1"/>
  <c r="V2895" i="1"/>
  <c r="W2895" i="1" s="1"/>
  <c r="V2896" i="1"/>
  <c r="W2896" i="1" s="1"/>
  <c r="V2897" i="1"/>
  <c r="W2897" i="1" s="1"/>
  <c r="V2898" i="1"/>
  <c r="W2898" i="1" s="1"/>
  <c r="V2899" i="1"/>
  <c r="W2899" i="1" s="1"/>
  <c r="V2900" i="1"/>
  <c r="W2900" i="1" s="1"/>
  <c r="V2901" i="1"/>
  <c r="W2901" i="1" s="1"/>
  <c r="V2902" i="1"/>
  <c r="W2902" i="1" s="1"/>
  <c r="V2903" i="1"/>
  <c r="W2903" i="1" s="1"/>
  <c r="V2904" i="1"/>
  <c r="W2904" i="1" s="1"/>
  <c r="V2905" i="1"/>
  <c r="W2905" i="1" s="1"/>
  <c r="V2906" i="1"/>
  <c r="W2906" i="1" s="1"/>
  <c r="V2907" i="1"/>
  <c r="W2907" i="1" s="1"/>
  <c r="V2908" i="1"/>
  <c r="W2908" i="1" s="1"/>
  <c r="V2909" i="1"/>
  <c r="W2909" i="1" s="1"/>
  <c r="V2910" i="1"/>
  <c r="W2910" i="1" s="1"/>
  <c r="V2911" i="1"/>
  <c r="W2911" i="1" s="1"/>
  <c r="V2912" i="1"/>
  <c r="W2912" i="1" s="1"/>
  <c r="V2913" i="1"/>
  <c r="W2913" i="1" s="1"/>
  <c r="V2914" i="1"/>
  <c r="W2914" i="1" s="1"/>
  <c r="V2915" i="1"/>
  <c r="W2915" i="1" s="1"/>
  <c r="V2916" i="1"/>
  <c r="W2916" i="1" s="1"/>
  <c r="V2917" i="1"/>
  <c r="W2917" i="1" s="1"/>
  <c r="V2918" i="1"/>
  <c r="W2918" i="1" s="1"/>
  <c r="V2919" i="1"/>
  <c r="W2919" i="1" s="1"/>
  <c r="V2920" i="1"/>
  <c r="W2920" i="1" s="1"/>
  <c r="V2921" i="1"/>
  <c r="W2921" i="1" s="1"/>
  <c r="V2922" i="1"/>
  <c r="W2922" i="1" s="1"/>
  <c r="V2923" i="1"/>
  <c r="W2923" i="1" s="1"/>
  <c r="V2924" i="1"/>
  <c r="W2924" i="1" s="1"/>
  <c r="V2925" i="1"/>
  <c r="W2925" i="1" s="1"/>
  <c r="V2926" i="1"/>
  <c r="W2926" i="1" s="1"/>
  <c r="V2927" i="1"/>
  <c r="W2927" i="1" s="1"/>
  <c r="V2928" i="1"/>
  <c r="W2928" i="1" s="1"/>
  <c r="V2929" i="1"/>
  <c r="W2929" i="1" s="1"/>
  <c r="V2930" i="1"/>
  <c r="W2930" i="1" s="1"/>
  <c r="V2931" i="1"/>
  <c r="W2931" i="1" s="1"/>
  <c r="V2932" i="1"/>
  <c r="W2932" i="1" s="1"/>
  <c r="V2933" i="1"/>
  <c r="W2933" i="1" s="1"/>
  <c r="V2934" i="1"/>
  <c r="W2934" i="1" s="1"/>
  <c r="V2935" i="1"/>
  <c r="W2935" i="1" s="1"/>
  <c r="V2936" i="1"/>
  <c r="W2936" i="1" s="1"/>
  <c r="V2937" i="1"/>
  <c r="W2937" i="1" s="1"/>
  <c r="V2938" i="1"/>
  <c r="W2938" i="1" s="1"/>
  <c r="V2939" i="1"/>
  <c r="W2939" i="1" s="1"/>
  <c r="V2940" i="1"/>
  <c r="W2940" i="1" s="1"/>
  <c r="V2941" i="1"/>
  <c r="W2941" i="1" s="1"/>
  <c r="V2942" i="1"/>
  <c r="W2942" i="1" s="1"/>
  <c r="V2943" i="1"/>
  <c r="W2943" i="1" s="1"/>
  <c r="V2944" i="1"/>
  <c r="W2944" i="1" s="1"/>
  <c r="V2945" i="1"/>
  <c r="W2945" i="1" s="1"/>
  <c r="V2946" i="1"/>
  <c r="W2946" i="1" s="1"/>
  <c r="V2947" i="1"/>
  <c r="W2947" i="1" s="1"/>
  <c r="V2948" i="1"/>
  <c r="W2948" i="1" s="1"/>
  <c r="V2949" i="1"/>
  <c r="W2949" i="1" s="1"/>
  <c r="V2950" i="1"/>
  <c r="W2950" i="1" s="1"/>
  <c r="V2951" i="1"/>
  <c r="W2951" i="1" s="1"/>
  <c r="V2952" i="1"/>
  <c r="W2952" i="1" s="1"/>
  <c r="V2953" i="1"/>
  <c r="W2953" i="1" s="1"/>
  <c r="V2954" i="1"/>
  <c r="W2954" i="1" s="1"/>
  <c r="V2955" i="1"/>
  <c r="W2955" i="1" s="1"/>
  <c r="V2956" i="1"/>
  <c r="W2956" i="1" s="1"/>
  <c r="V2957" i="1"/>
  <c r="W2957" i="1" s="1"/>
  <c r="V2958" i="1"/>
  <c r="W2958" i="1" s="1"/>
  <c r="V2959" i="1"/>
  <c r="W2959" i="1" s="1"/>
  <c r="V2960" i="1"/>
  <c r="W2960" i="1" s="1"/>
  <c r="V2961" i="1"/>
  <c r="W2961" i="1" s="1"/>
  <c r="V2962" i="1"/>
  <c r="W2962" i="1" s="1"/>
  <c r="V2963" i="1"/>
  <c r="W2963" i="1" s="1"/>
  <c r="V2964" i="1"/>
  <c r="W2964" i="1" s="1"/>
  <c r="V2965" i="1"/>
  <c r="W2965" i="1" s="1"/>
  <c r="V2966" i="1"/>
  <c r="W2966" i="1" s="1"/>
  <c r="V2967" i="1"/>
  <c r="W2967" i="1" s="1"/>
  <c r="V2968" i="1"/>
  <c r="W2968" i="1" s="1"/>
  <c r="V2969" i="1"/>
  <c r="W2969" i="1" s="1"/>
  <c r="V2970" i="1"/>
  <c r="W2970" i="1" s="1"/>
  <c r="V2971" i="1"/>
  <c r="W2971" i="1" s="1"/>
  <c r="V2972" i="1"/>
  <c r="W2972" i="1" s="1"/>
  <c r="V2973" i="1"/>
  <c r="W2973" i="1" s="1"/>
  <c r="V2974" i="1"/>
  <c r="W2974" i="1" s="1"/>
  <c r="V2975" i="1"/>
  <c r="W2975" i="1" s="1"/>
  <c r="V2976" i="1"/>
  <c r="W2976" i="1" s="1"/>
  <c r="V2977" i="1"/>
  <c r="W2977" i="1" s="1"/>
  <c r="V2978" i="1"/>
  <c r="W2978" i="1" s="1"/>
  <c r="V2979" i="1"/>
  <c r="W2979" i="1" s="1"/>
  <c r="V2980" i="1"/>
  <c r="W2980" i="1" s="1"/>
  <c r="V2981" i="1"/>
  <c r="W2981" i="1" s="1"/>
  <c r="V2982" i="1"/>
  <c r="W2982" i="1" s="1"/>
  <c r="V2983" i="1"/>
  <c r="W2983" i="1" s="1"/>
  <c r="V2984" i="1"/>
  <c r="W2984" i="1" s="1"/>
  <c r="V2985" i="1"/>
  <c r="W2985" i="1" s="1"/>
  <c r="V2986" i="1"/>
  <c r="W2986" i="1" s="1"/>
  <c r="V2987" i="1"/>
  <c r="W2987" i="1" s="1"/>
  <c r="V2988" i="1"/>
  <c r="W2988" i="1" s="1"/>
  <c r="V2989" i="1"/>
  <c r="W2989" i="1" s="1"/>
  <c r="V2990" i="1"/>
  <c r="W2990" i="1" s="1"/>
  <c r="V2991" i="1"/>
  <c r="W2991" i="1" s="1"/>
  <c r="V2992" i="1"/>
  <c r="W2992" i="1" s="1"/>
  <c r="V2993" i="1"/>
  <c r="W2993" i="1" s="1"/>
  <c r="V2994" i="1"/>
  <c r="W2994" i="1" s="1"/>
  <c r="V2995" i="1"/>
  <c r="W2995" i="1" s="1"/>
  <c r="V2996" i="1"/>
  <c r="W2996" i="1" s="1"/>
  <c r="V2997" i="1"/>
  <c r="W2997" i="1" s="1"/>
  <c r="V2998" i="1"/>
  <c r="W2998" i="1" s="1"/>
  <c r="V2999" i="1"/>
  <c r="W2999" i="1" s="1"/>
  <c r="V3000" i="1"/>
  <c r="W3000" i="1" s="1"/>
  <c r="V3001" i="1"/>
  <c r="W3001" i="1" s="1"/>
  <c r="V2" i="1"/>
  <c r="W2" i="1" s="1"/>
  <c r="V3" i="1"/>
  <c r="W3" i="1" s="1"/>
  <c r="V4" i="1"/>
  <c r="W4" i="1" s="1"/>
  <c r="V5" i="1"/>
  <c r="W5" i="1" s="1"/>
  <c r="V6" i="1"/>
  <c r="W6" i="1" s="1"/>
  <c r="V7" i="1"/>
  <c r="W7" i="1" s="1"/>
  <c r="V8" i="1"/>
  <c r="W8" i="1" s="1"/>
  <c r="V9" i="1"/>
  <c r="W9" i="1" s="1"/>
  <c r="V10" i="1"/>
  <c r="W10" i="1" s="1"/>
  <c r="V11" i="1"/>
  <c r="W11" i="1" s="1"/>
  <c r="V12" i="1"/>
  <c r="W12" i="1" s="1"/>
  <c r="V13" i="1"/>
  <c r="W13" i="1" s="1"/>
  <c r="V14" i="1"/>
  <c r="W14" i="1" s="1"/>
  <c r="V15" i="1"/>
  <c r="W15" i="1" s="1"/>
  <c r="V16" i="1"/>
  <c r="W16" i="1" s="1"/>
  <c r="V17" i="1"/>
  <c r="W17" i="1" s="1"/>
  <c r="V18" i="1"/>
  <c r="W18" i="1" s="1"/>
  <c r="V19" i="1"/>
  <c r="W19" i="1" s="1"/>
  <c r="V20" i="1"/>
  <c r="W20" i="1" s="1"/>
  <c r="V21" i="1"/>
  <c r="W21" i="1" s="1"/>
  <c r="V22" i="1"/>
  <c r="W22" i="1" s="1"/>
  <c r="V23" i="1"/>
  <c r="W23" i="1" s="1"/>
  <c r="V24" i="1"/>
  <c r="W24" i="1" s="1"/>
  <c r="V25" i="1"/>
  <c r="W25" i="1" s="1"/>
  <c r="V26" i="1"/>
  <c r="W26" i="1" s="1"/>
  <c r="V27" i="1"/>
  <c r="W27" i="1" s="1"/>
  <c r="V28" i="1"/>
  <c r="W28" i="1" s="1"/>
  <c r="V29" i="1"/>
  <c r="W29" i="1" s="1"/>
  <c r="V30" i="1"/>
  <c r="W30" i="1" s="1"/>
  <c r="V31" i="1"/>
  <c r="W31" i="1" s="1"/>
  <c r="V32" i="1"/>
  <c r="W32" i="1" s="1"/>
  <c r="V33" i="1"/>
  <c r="W33" i="1" s="1"/>
  <c r="V34" i="1"/>
  <c r="W34" i="1" s="1"/>
  <c r="V35" i="1"/>
  <c r="W35" i="1" s="1"/>
  <c r="V36" i="1"/>
  <c r="W36" i="1" s="1"/>
  <c r="V37" i="1"/>
  <c r="W37" i="1" s="1"/>
  <c r="V38" i="1"/>
  <c r="W38" i="1" s="1"/>
  <c r="V39" i="1"/>
  <c r="W39" i="1" s="1"/>
  <c r="V40" i="1"/>
  <c r="W40" i="1" s="1"/>
  <c r="V41" i="1"/>
  <c r="W41" i="1" s="1"/>
  <c r="V42" i="1"/>
  <c r="W42" i="1" s="1"/>
  <c r="V43" i="1"/>
  <c r="W43" i="1" s="1"/>
  <c r="V44" i="1"/>
  <c r="W44" i="1" s="1"/>
  <c r="V45" i="1"/>
  <c r="W45" i="1" s="1"/>
  <c r="V46" i="1"/>
  <c r="W46" i="1" s="1"/>
  <c r="V47" i="1"/>
  <c r="W47" i="1" s="1"/>
  <c r="V48" i="1"/>
  <c r="W48" i="1" s="1"/>
  <c r="V49" i="1"/>
  <c r="W49" i="1" s="1"/>
  <c r="V50" i="1"/>
  <c r="W50" i="1" s="1"/>
  <c r="V51" i="1"/>
  <c r="W51" i="1" s="1"/>
  <c r="V52" i="1"/>
  <c r="W52" i="1" s="1"/>
  <c r="V53" i="1"/>
  <c r="W53" i="1" s="1"/>
  <c r="V54" i="1"/>
  <c r="W54" i="1" s="1"/>
  <c r="V55" i="1"/>
  <c r="W55" i="1" s="1"/>
  <c r="V56" i="1"/>
  <c r="W56" i="1" s="1"/>
  <c r="V57" i="1"/>
  <c r="W57" i="1" s="1"/>
  <c r="V58" i="1"/>
  <c r="W58" i="1" s="1"/>
  <c r="V59" i="1"/>
  <c r="W59" i="1" s="1"/>
  <c r="V60" i="1"/>
  <c r="W60" i="1" s="1"/>
  <c r="V61" i="1"/>
  <c r="W61" i="1" s="1"/>
  <c r="V62" i="1"/>
  <c r="W62" i="1" s="1"/>
  <c r="V63" i="1"/>
  <c r="W63" i="1" s="1"/>
  <c r="V64" i="1"/>
  <c r="W64" i="1" s="1"/>
  <c r="V65" i="1"/>
  <c r="W65" i="1" s="1"/>
  <c r="V66" i="1"/>
  <c r="W66" i="1" s="1"/>
  <c r="V67" i="1"/>
  <c r="W67" i="1" s="1"/>
  <c r="V68" i="1"/>
  <c r="W68" i="1" s="1"/>
  <c r="V69" i="1"/>
  <c r="W69" i="1" s="1"/>
  <c r="V70" i="1"/>
  <c r="W70" i="1" s="1"/>
  <c r="V71" i="1"/>
  <c r="W71" i="1" s="1"/>
  <c r="V72" i="1"/>
  <c r="W72" i="1" s="1"/>
  <c r="V73" i="1"/>
  <c r="W73" i="1" s="1"/>
  <c r="V74" i="1"/>
  <c r="W74" i="1" s="1"/>
  <c r="V75" i="1"/>
  <c r="W75" i="1" s="1"/>
  <c r="V76" i="1"/>
  <c r="W76" i="1" s="1"/>
  <c r="V77" i="1"/>
  <c r="W77" i="1" s="1"/>
  <c r="V78" i="1"/>
  <c r="W78" i="1" s="1"/>
  <c r="V79" i="1"/>
  <c r="W79" i="1" s="1"/>
  <c r="V80" i="1"/>
  <c r="W80" i="1" s="1"/>
  <c r="V81" i="1"/>
  <c r="W81" i="1" s="1"/>
  <c r="V82" i="1"/>
  <c r="W82" i="1" s="1"/>
  <c r="V83" i="1"/>
  <c r="W83" i="1" s="1"/>
  <c r="V84" i="1"/>
  <c r="W84" i="1" s="1"/>
  <c r="V85" i="1"/>
  <c r="W85" i="1" s="1"/>
  <c r="V86" i="1"/>
  <c r="W86" i="1" s="1"/>
  <c r="V87" i="1"/>
  <c r="W87" i="1" s="1"/>
  <c r="V88" i="1"/>
  <c r="W88" i="1" s="1"/>
  <c r="V89" i="1"/>
  <c r="W89" i="1" s="1"/>
  <c r="V90" i="1"/>
  <c r="W90" i="1" s="1"/>
  <c r="V91" i="1"/>
  <c r="W91" i="1" s="1"/>
  <c r="V92" i="1"/>
  <c r="W92" i="1" s="1"/>
  <c r="V93" i="1"/>
  <c r="W93" i="1" s="1"/>
  <c r="V94" i="1"/>
  <c r="W94" i="1" s="1"/>
  <c r="V95" i="1"/>
  <c r="W95" i="1" s="1"/>
  <c r="V96" i="1"/>
  <c r="W96" i="1" s="1"/>
  <c r="V97" i="1"/>
  <c r="W97" i="1" s="1"/>
  <c r="V98" i="1"/>
  <c r="W98" i="1" s="1"/>
  <c r="V99" i="1"/>
  <c r="W99" i="1" s="1"/>
  <c r="V100" i="1"/>
  <c r="W100" i="1" s="1"/>
  <c r="V101" i="1"/>
  <c r="W101" i="1" s="1"/>
  <c r="V102" i="1"/>
  <c r="W102" i="1" s="1"/>
  <c r="V103" i="1"/>
  <c r="W103" i="1" s="1"/>
  <c r="V104" i="1"/>
  <c r="W104" i="1" s="1"/>
  <c r="V105" i="1"/>
  <c r="W105" i="1" s="1"/>
  <c r="V106" i="1"/>
  <c r="W106" i="1" s="1"/>
  <c r="V107" i="1"/>
  <c r="W107" i="1" s="1"/>
  <c r="V108" i="1"/>
  <c r="W108" i="1" s="1"/>
  <c r="V109" i="1"/>
  <c r="W109" i="1" s="1"/>
  <c r="V110" i="1"/>
  <c r="W110" i="1" s="1"/>
  <c r="V111" i="1"/>
  <c r="W111" i="1" s="1"/>
  <c r="V112" i="1"/>
  <c r="W112" i="1" s="1"/>
  <c r="V113" i="1"/>
  <c r="W113" i="1" s="1"/>
  <c r="V114" i="1"/>
  <c r="W114" i="1" s="1"/>
  <c r="V115" i="1"/>
  <c r="W115" i="1" s="1"/>
  <c r="V116" i="1"/>
  <c r="W116" i="1" s="1"/>
  <c r="V117" i="1"/>
  <c r="W117" i="1" s="1"/>
  <c r="V118" i="1"/>
  <c r="W118" i="1" s="1"/>
  <c r="V119" i="1"/>
  <c r="W119" i="1" s="1"/>
  <c r="V120" i="1"/>
  <c r="W120" i="1" s="1"/>
  <c r="V121" i="1"/>
  <c r="W121" i="1" s="1"/>
  <c r="V122" i="1"/>
  <c r="W122" i="1" s="1"/>
  <c r="V123" i="1"/>
  <c r="W123" i="1" s="1"/>
  <c r="V124" i="1"/>
  <c r="W124" i="1" s="1"/>
  <c r="V125" i="1"/>
  <c r="W125" i="1" s="1"/>
  <c r="V126" i="1"/>
  <c r="W126" i="1" s="1"/>
  <c r="V127" i="1"/>
  <c r="W127" i="1" s="1"/>
  <c r="V128" i="1"/>
  <c r="W128" i="1" s="1"/>
  <c r="V129" i="1"/>
  <c r="W129" i="1" s="1"/>
  <c r="V130" i="1"/>
  <c r="W130" i="1" s="1"/>
  <c r="V131" i="1"/>
  <c r="W131" i="1" s="1"/>
  <c r="V132" i="1"/>
  <c r="W132" i="1" s="1"/>
  <c r="V133" i="1"/>
  <c r="W133" i="1" s="1"/>
  <c r="V134" i="1"/>
  <c r="W134" i="1" s="1"/>
  <c r="V135" i="1"/>
  <c r="W135" i="1" s="1"/>
  <c r="V136" i="1"/>
  <c r="W136" i="1" s="1"/>
  <c r="V137" i="1"/>
  <c r="W137" i="1" s="1"/>
  <c r="V138" i="1"/>
  <c r="W138" i="1" s="1"/>
  <c r="V139" i="1"/>
  <c r="W139" i="1" s="1"/>
  <c r="V140" i="1"/>
  <c r="W140" i="1" s="1"/>
  <c r="V141" i="1"/>
  <c r="W141" i="1" s="1"/>
  <c r="V142" i="1"/>
  <c r="W142" i="1" s="1"/>
  <c r="V143" i="1"/>
  <c r="W143" i="1" s="1"/>
  <c r="V144" i="1"/>
  <c r="W144" i="1" s="1"/>
  <c r="V145" i="1"/>
  <c r="W145" i="1" s="1"/>
  <c r="V146" i="1"/>
  <c r="W146" i="1" s="1"/>
  <c r="V147" i="1"/>
  <c r="W147" i="1" s="1"/>
  <c r="V148" i="1"/>
  <c r="W148" i="1" s="1"/>
  <c r="V149" i="1"/>
  <c r="W149" i="1" s="1"/>
  <c r="V150" i="1"/>
  <c r="W150" i="1" s="1"/>
  <c r="V151" i="1"/>
  <c r="W151" i="1" s="1"/>
  <c r="V152" i="1"/>
  <c r="W152" i="1" s="1"/>
  <c r="V153" i="1"/>
  <c r="W153" i="1" s="1"/>
  <c r="V154" i="1"/>
  <c r="W154" i="1" s="1"/>
  <c r="V155" i="1"/>
  <c r="W155" i="1" s="1"/>
  <c r="V156" i="1"/>
  <c r="W156" i="1" s="1"/>
  <c r="V157" i="1"/>
  <c r="W157" i="1" s="1"/>
  <c r="V158" i="1"/>
  <c r="W158" i="1" s="1"/>
  <c r="V159" i="1"/>
  <c r="W159" i="1" s="1"/>
  <c r="V160" i="1"/>
  <c r="W160" i="1" s="1"/>
  <c r="V161" i="1"/>
  <c r="W161" i="1" s="1"/>
  <c r="V162" i="1"/>
  <c r="W162" i="1" s="1"/>
  <c r="V163" i="1"/>
  <c r="W163" i="1" s="1"/>
  <c r="V164" i="1"/>
  <c r="W164" i="1" s="1"/>
  <c r="V165" i="1"/>
  <c r="W165" i="1" s="1"/>
  <c r="V166" i="1"/>
  <c r="W166" i="1" s="1"/>
  <c r="V167" i="1"/>
  <c r="W167" i="1" s="1"/>
  <c r="V168" i="1"/>
  <c r="W168" i="1" s="1"/>
  <c r="V169" i="1"/>
  <c r="W169" i="1" s="1"/>
  <c r="V170" i="1"/>
  <c r="W170" i="1" s="1"/>
  <c r="V171" i="1"/>
  <c r="W171" i="1" s="1"/>
  <c r="V172" i="1"/>
  <c r="W172" i="1" s="1"/>
  <c r="V173" i="1"/>
  <c r="W173" i="1" s="1"/>
  <c r="V174" i="1"/>
  <c r="W174" i="1" s="1"/>
  <c r="V175" i="1"/>
  <c r="W175" i="1" s="1"/>
  <c r="V176" i="1"/>
  <c r="W176" i="1" s="1"/>
  <c r="V177" i="1"/>
  <c r="W177" i="1" s="1"/>
  <c r="V178" i="1"/>
  <c r="W178" i="1" s="1"/>
  <c r="V179" i="1"/>
  <c r="W179" i="1" s="1"/>
  <c r="V180" i="1"/>
  <c r="W180" i="1" s="1"/>
  <c r="V181" i="1"/>
  <c r="W181" i="1" s="1"/>
  <c r="V182" i="1"/>
  <c r="W182" i="1" s="1"/>
  <c r="V183" i="1"/>
  <c r="W183" i="1" s="1"/>
  <c r="V184" i="1"/>
  <c r="W184" i="1" s="1"/>
  <c r="V185" i="1"/>
  <c r="W185" i="1" s="1"/>
  <c r="V186" i="1"/>
  <c r="W186" i="1" s="1"/>
  <c r="V187" i="1"/>
  <c r="W187" i="1" s="1"/>
  <c r="V188" i="1"/>
  <c r="W188" i="1" s="1"/>
  <c r="V189" i="1"/>
  <c r="W189" i="1" s="1"/>
  <c r="V190" i="1"/>
  <c r="W190" i="1" s="1"/>
  <c r="V191" i="1"/>
  <c r="W191" i="1" s="1"/>
  <c r="V192" i="1"/>
  <c r="W192" i="1" s="1"/>
  <c r="V193" i="1"/>
  <c r="W193" i="1" s="1"/>
  <c r="V194" i="1"/>
  <c r="W194" i="1" s="1"/>
  <c r="V195" i="1"/>
  <c r="W195" i="1" s="1"/>
  <c r="V196" i="1"/>
  <c r="W196" i="1" s="1"/>
  <c r="V197" i="1"/>
  <c r="W197" i="1" s="1"/>
  <c r="V198" i="1"/>
  <c r="W198" i="1" s="1"/>
  <c r="V199" i="1"/>
  <c r="W199" i="1" s="1"/>
  <c r="V200" i="1"/>
  <c r="W200" i="1" s="1"/>
  <c r="V201" i="1"/>
  <c r="W201" i="1" s="1"/>
  <c r="V202" i="1"/>
  <c r="W202" i="1" s="1"/>
  <c r="V203" i="1"/>
  <c r="W203" i="1" s="1"/>
  <c r="V204" i="1"/>
  <c r="W204" i="1" s="1"/>
  <c r="V205" i="1"/>
  <c r="W205" i="1" s="1"/>
  <c r="V206" i="1"/>
  <c r="W206" i="1" s="1"/>
  <c r="V207" i="1"/>
  <c r="W207" i="1" s="1"/>
  <c r="V208" i="1"/>
  <c r="W208" i="1" s="1"/>
  <c r="V209" i="1"/>
  <c r="W209" i="1" s="1"/>
  <c r="V210" i="1"/>
  <c r="W210" i="1" s="1"/>
  <c r="V211" i="1"/>
  <c r="W211" i="1" s="1"/>
  <c r="V212" i="1"/>
  <c r="W212" i="1" s="1"/>
  <c r="V213" i="1"/>
  <c r="W213" i="1" s="1"/>
  <c r="V214" i="1"/>
  <c r="W214" i="1" s="1"/>
  <c r="V215" i="1"/>
  <c r="W215" i="1" s="1"/>
  <c r="V216" i="1"/>
  <c r="W216" i="1" s="1"/>
  <c r="V217" i="1"/>
  <c r="W217" i="1" s="1"/>
  <c r="V218" i="1"/>
  <c r="W218" i="1" s="1"/>
  <c r="V219" i="1"/>
  <c r="W219" i="1" s="1"/>
  <c r="V220" i="1"/>
  <c r="W220" i="1" s="1"/>
  <c r="V221" i="1"/>
  <c r="W221" i="1" s="1"/>
  <c r="V222" i="1"/>
  <c r="W222" i="1" s="1"/>
  <c r="V223" i="1"/>
  <c r="W223" i="1" s="1"/>
  <c r="V224" i="1"/>
  <c r="W224" i="1" s="1"/>
  <c r="V225" i="1"/>
  <c r="W225" i="1" s="1"/>
  <c r="V226" i="1"/>
  <c r="W226" i="1" s="1"/>
  <c r="V227" i="1"/>
  <c r="W227" i="1" s="1"/>
  <c r="V228" i="1"/>
  <c r="W228" i="1" s="1"/>
  <c r="V229" i="1"/>
  <c r="W229" i="1" s="1"/>
  <c r="V230" i="1"/>
  <c r="W230" i="1" s="1"/>
  <c r="V231" i="1"/>
  <c r="W231" i="1" s="1"/>
  <c r="V232" i="1"/>
  <c r="W232" i="1" s="1"/>
  <c r="V233" i="1"/>
  <c r="W233" i="1" s="1"/>
  <c r="V234" i="1"/>
  <c r="W234" i="1" s="1"/>
  <c r="V235" i="1"/>
  <c r="W235" i="1" s="1"/>
  <c r="V236" i="1"/>
  <c r="W236" i="1" s="1"/>
  <c r="V237" i="1"/>
  <c r="W237" i="1" s="1"/>
  <c r="V238" i="1"/>
  <c r="W238" i="1" s="1"/>
  <c r="V239" i="1"/>
  <c r="W239" i="1" s="1"/>
  <c r="V240" i="1"/>
  <c r="W240" i="1" s="1"/>
  <c r="V241" i="1"/>
  <c r="W241" i="1" s="1"/>
  <c r="V242" i="1"/>
  <c r="W242" i="1" s="1"/>
  <c r="V243" i="1"/>
  <c r="W243" i="1" s="1"/>
  <c r="V244" i="1"/>
  <c r="W244" i="1" s="1"/>
  <c r="V245" i="1"/>
  <c r="W245" i="1" s="1"/>
  <c r="V246" i="1"/>
  <c r="W246" i="1" s="1"/>
  <c r="V247" i="1"/>
  <c r="W247" i="1" s="1"/>
  <c r="V248" i="1"/>
  <c r="W248" i="1" s="1"/>
  <c r="V249" i="1"/>
  <c r="W249" i="1" s="1"/>
  <c r="V250" i="1"/>
  <c r="W250" i="1" s="1"/>
  <c r="V251" i="1"/>
  <c r="W251" i="1" s="1"/>
  <c r="V252" i="1"/>
  <c r="W252" i="1" s="1"/>
  <c r="V253" i="1"/>
  <c r="W253" i="1" s="1"/>
  <c r="V254" i="1"/>
  <c r="W254" i="1" s="1"/>
  <c r="V255" i="1"/>
  <c r="W255" i="1" s="1"/>
  <c r="V256" i="1"/>
  <c r="W256" i="1" s="1"/>
  <c r="V257" i="1"/>
  <c r="W257" i="1" s="1"/>
  <c r="V258" i="1"/>
  <c r="W258" i="1" s="1"/>
  <c r="V259" i="1"/>
  <c r="W259" i="1" s="1"/>
  <c r="V260" i="1"/>
  <c r="W260" i="1" s="1"/>
  <c r="V261" i="1"/>
  <c r="W261" i="1" s="1"/>
  <c r="V262" i="1"/>
  <c r="W262" i="1" s="1"/>
  <c r="V263" i="1"/>
  <c r="W263" i="1" s="1"/>
  <c r="V264" i="1"/>
  <c r="W264" i="1" s="1"/>
  <c r="V265" i="1"/>
  <c r="W265" i="1" s="1"/>
  <c r="V266" i="1"/>
  <c r="W266" i="1" s="1"/>
  <c r="V267" i="1"/>
  <c r="W267" i="1" s="1"/>
  <c r="V268" i="1"/>
  <c r="W268" i="1" s="1"/>
  <c r="V269" i="1"/>
  <c r="W269" i="1" s="1"/>
  <c r="V270" i="1"/>
  <c r="W270" i="1" s="1"/>
  <c r="V271" i="1"/>
  <c r="W271" i="1" s="1"/>
  <c r="V272" i="1"/>
  <c r="W272" i="1" s="1"/>
  <c r="V273" i="1"/>
  <c r="W273" i="1" s="1"/>
  <c r="V274" i="1"/>
  <c r="W274" i="1" s="1"/>
  <c r="V275" i="1"/>
  <c r="W275" i="1" s="1"/>
  <c r="V276" i="1"/>
  <c r="W276" i="1" s="1"/>
  <c r="V277" i="1"/>
  <c r="W277" i="1" s="1"/>
  <c r="V278" i="1"/>
  <c r="W278" i="1" s="1"/>
  <c r="V279" i="1"/>
  <c r="W279" i="1" s="1"/>
  <c r="V280" i="1"/>
  <c r="W280" i="1" s="1"/>
  <c r="V281" i="1"/>
  <c r="W281" i="1" s="1"/>
  <c r="V282" i="1"/>
  <c r="W282" i="1" s="1"/>
  <c r="V283" i="1"/>
  <c r="W283" i="1" s="1"/>
  <c r="V284" i="1"/>
  <c r="W284" i="1" s="1"/>
  <c r="V285" i="1"/>
  <c r="W285" i="1" s="1"/>
  <c r="V286" i="1"/>
  <c r="W286" i="1" s="1"/>
  <c r="V287" i="1"/>
  <c r="W287" i="1" s="1"/>
  <c r="V288" i="1"/>
  <c r="W288" i="1" s="1"/>
  <c r="V289" i="1"/>
  <c r="W289" i="1" s="1"/>
  <c r="V290" i="1"/>
  <c r="W290" i="1" s="1"/>
  <c r="V291" i="1"/>
  <c r="W291" i="1" s="1"/>
  <c r="V292" i="1"/>
  <c r="W292" i="1" s="1"/>
  <c r="V293" i="1"/>
  <c r="W293" i="1" s="1"/>
  <c r="V294" i="1"/>
  <c r="W294" i="1" s="1"/>
  <c r="V295" i="1"/>
  <c r="W295" i="1" s="1"/>
  <c r="V296" i="1"/>
  <c r="W296" i="1" s="1"/>
  <c r="V297" i="1"/>
  <c r="W297" i="1" s="1"/>
  <c r="V298" i="1"/>
  <c r="W298" i="1" s="1"/>
  <c r="V299" i="1"/>
  <c r="W299" i="1" s="1"/>
  <c r="V300" i="1"/>
  <c r="W300" i="1" s="1"/>
  <c r="V301" i="1"/>
  <c r="W301" i="1" s="1"/>
  <c r="V302" i="1"/>
  <c r="W302" i="1" s="1"/>
  <c r="V303" i="1"/>
  <c r="W303" i="1" s="1"/>
  <c r="V304" i="1"/>
  <c r="W304" i="1" s="1"/>
  <c r="V305" i="1"/>
  <c r="W305" i="1" s="1"/>
  <c r="V306" i="1"/>
  <c r="W306" i="1" s="1"/>
  <c r="V307" i="1"/>
  <c r="W307" i="1" s="1"/>
  <c r="V308" i="1"/>
  <c r="W308" i="1" s="1"/>
  <c r="V309" i="1"/>
  <c r="W309" i="1" s="1"/>
  <c r="V310" i="1"/>
  <c r="W310" i="1" s="1"/>
  <c r="V311" i="1"/>
  <c r="W311" i="1" s="1"/>
  <c r="V312" i="1"/>
  <c r="W312" i="1" s="1"/>
  <c r="V313" i="1"/>
  <c r="W313" i="1" s="1"/>
  <c r="V314" i="1"/>
  <c r="W314" i="1" s="1"/>
  <c r="V315" i="1"/>
  <c r="W315" i="1" s="1"/>
  <c r="V316" i="1"/>
  <c r="W316" i="1" s="1"/>
  <c r="V317" i="1"/>
  <c r="W317" i="1" s="1"/>
  <c r="V318" i="1"/>
  <c r="W318" i="1" s="1"/>
  <c r="V319" i="1"/>
  <c r="W319" i="1" s="1"/>
  <c r="V320" i="1"/>
  <c r="W320" i="1" s="1"/>
  <c r="V321" i="1"/>
  <c r="W321" i="1" s="1"/>
  <c r="V322" i="1"/>
  <c r="W322" i="1" s="1"/>
  <c r="V323" i="1"/>
  <c r="W323" i="1" s="1"/>
  <c r="V324" i="1"/>
  <c r="W324" i="1" s="1"/>
  <c r="V325" i="1"/>
  <c r="W325" i="1" s="1"/>
  <c r="V326" i="1"/>
  <c r="W326" i="1" s="1"/>
  <c r="V327" i="1"/>
  <c r="W327" i="1" s="1"/>
  <c r="V328" i="1"/>
  <c r="W328" i="1" s="1"/>
  <c r="V329" i="1"/>
  <c r="W329" i="1" s="1"/>
  <c r="V330" i="1"/>
  <c r="W330" i="1" s="1"/>
  <c r="V331" i="1"/>
  <c r="W331" i="1" s="1"/>
  <c r="V332" i="1"/>
  <c r="W332" i="1" s="1"/>
  <c r="V333" i="1"/>
  <c r="W333" i="1" s="1"/>
  <c r="V334" i="1"/>
  <c r="W334" i="1" s="1"/>
  <c r="V335" i="1"/>
  <c r="W335" i="1" s="1"/>
  <c r="V336" i="1"/>
  <c r="W336" i="1" s="1"/>
  <c r="V337" i="1"/>
  <c r="W337" i="1" s="1"/>
  <c r="V338" i="1"/>
  <c r="W338" i="1" s="1"/>
  <c r="V339" i="1"/>
  <c r="W339" i="1" s="1"/>
  <c r="V340" i="1"/>
  <c r="W340" i="1" s="1"/>
  <c r="V341" i="1"/>
  <c r="W341" i="1" s="1"/>
  <c r="V342" i="1"/>
  <c r="W342" i="1" s="1"/>
  <c r="V343" i="1"/>
  <c r="W343" i="1" s="1"/>
  <c r="V344" i="1"/>
  <c r="W344" i="1" s="1"/>
  <c r="V345" i="1"/>
  <c r="W345" i="1" s="1"/>
  <c r="V346" i="1"/>
  <c r="W346" i="1" s="1"/>
  <c r="V347" i="1"/>
  <c r="W347" i="1" s="1"/>
  <c r="V348" i="1"/>
  <c r="W348" i="1" s="1"/>
  <c r="V349" i="1"/>
  <c r="W349" i="1" s="1"/>
  <c r="V350" i="1"/>
  <c r="W350" i="1" s="1"/>
  <c r="V351" i="1"/>
  <c r="W351" i="1" s="1"/>
  <c r="V352" i="1"/>
  <c r="W352" i="1" s="1"/>
  <c r="V353" i="1"/>
  <c r="W353" i="1" s="1"/>
  <c r="V354" i="1"/>
  <c r="W354" i="1" s="1"/>
  <c r="V355" i="1"/>
  <c r="W355" i="1" s="1"/>
  <c r="V356" i="1"/>
  <c r="W356" i="1" s="1"/>
  <c r="V357" i="1"/>
  <c r="W357" i="1" s="1"/>
  <c r="V358" i="1"/>
  <c r="W358" i="1" s="1"/>
  <c r="V359" i="1"/>
  <c r="W359" i="1" s="1"/>
  <c r="V360" i="1"/>
  <c r="W360" i="1" s="1"/>
  <c r="V361" i="1"/>
  <c r="W361" i="1" s="1"/>
  <c r="V362" i="1"/>
  <c r="W362" i="1" s="1"/>
  <c r="V363" i="1"/>
  <c r="W363" i="1" s="1"/>
  <c r="V364" i="1"/>
  <c r="W364" i="1" s="1"/>
  <c r="V365" i="1"/>
  <c r="W365" i="1" s="1"/>
  <c r="V366" i="1"/>
  <c r="W366" i="1" s="1"/>
  <c r="V367" i="1"/>
  <c r="W367" i="1" s="1"/>
  <c r="V368" i="1"/>
  <c r="W368" i="1" s="1"/>
  <c r="V369" i="1"/>
  <c r="W369" i="1" s="1"/>
  <c r="V370" i="1"/>
  <c r="W370" i="1" s="1"/>
  <c r="V371" i="1"/>
  <c r="W371" i="1" s="1"/>
  <c r="V372" i="1"/>
  <c r="W372" i="1" s="1"/>
  <c r="V373" i="1"/>
  <c r="W373" i="1" s="1"/>
  <c r="V374" i="1"/>
  <c r="W374" i="1" s="1"/>
  <c r="V375" i="1"/>
  <c r="W375" i="1" s="1"/>
  <c r="V376" i="1"/>
  <c r="W376" i="1" s="1"/>
  <c r="V377" i="1"/>
  <c r="W377" i="1" s="1"/>
  <c r="V378" i="1"/>
  <c r="W378" i="1" s="1"/>
  <c r="V379" i="1"/>
  <c r="W379" i="1" s="1"/>
  <c r="V380" i="1"/>
  <c r="W380" i="1" s="1"/>
  <c r="V381" i="1"/>
  <c r="W381" i="1" s="1"/>
  <c r="V382" i="1"/>
  <c r="W382" i="1" s="1"/>
  <c r="V383" i="1"/>
  <c r="W383" i="1" s="1"/>
  <c r="V384" i="1"/>
  <c r="W384" i="1" s="1"/>
  <c r="V385" i="1"/>
  <c r="W385" i="1" s="1"/>
  <c r="V386" i="1"/>
  <c r="W386" i="1" s="1"/>
  <c r="V387" i="1"/>
  <c r="W387" i="1" s="1"/>
  <c r="V388" i="1"/>
  <c r="W388" i="1" s="1"/>
  <c r="V389" i="1"/>
  <c r="W389" i="1" s="1"/>
  <c r="V390" i="1"/>
  <c r="W390" i="1" s="1"/>
  <c r="V391" i="1"/>
  <c r="W391" i="1" s="1"/>
  <c r="V392" i="1"/>
  <c r="W392" i="1" s="1"/>
  <c r="V393" i="1"/>
  <c r="W393" i="1" s="1"/>
  <c r="V394" i="1"/>
  <c r="W394" i="1" s="1"/>
  <c r="V395" i="1"/>
  <c r="W395" i="1" s="1"/>
  <c r="V396" i="1"/>
  <c r="W396" i="1" s="1"/>
  <c r="V397" i="1"/>
  <c r="W397" i="1" s="1"/>
  <c r="V398" i="1"/>
  <c r="W398" i="1" s="1"/>
  <c r="V399" i="1"/>
  <c r="W399" i="1" s="1"/>
  <c r="V400" i="1"/>
  <c r="W400" i="1" s="1"/>
  <c r="V401" i="1"/>
  <c r="W401" i="1" s="1"/>
  <c r="V402" i="1"/>
  <c r="W402" i="1" s="1"/>
  <c r="V403" i="1"/>
  <c r="W403" i="1" s="1"/>
  <c r="V404" i="1"/>
  <c r="W404" i="1" s="1"/>
  <c r="V405" i="1"/>
  <c r="W405" i="1" s="1"/>
  <c r="V406" i="1"/>
  <c r="W406" i="1" s="1"/>
  <c r="V407" i="1"/>
  <c r="W407" i="1" s="1"/>
  <c r="V408" i="1"/>
  <c r="W408" i="1" s="1"/>
  <c r="V409" i="1"/>
  <c r="W409" i="1" s="1"/>
  <c r="V410" i="1"/>
  <c r="W410" i="1" s="1"/>
  <c r="V411" i="1"/>
  <c r="W411" i="1" s="1"/>
  <c r="V412" i="1"/>
  <c r="W412" i="1" s="1"/>
  <c r="V413" i="1"/>
  <c r="W413" i="1" s="1"/>
  <c r="V414" i="1"/>
  <c r="W414" i="1" s="1"/>
  <c r="V415" i="1"/>
  <c r="W415" i="1" s="1"/>
  <c r="V416" i="1"/>
  <c r="W416" i="1" s="1"/>
  <c r="V417" i="1"/>
  <c r="W417" i="1" s="1"/>
  <c r="V418" i="1"/>
  <c r="W418" i="1" s="1"/>
  <c r="V419" i="1"/>
  <c r="W419" i="1" s="1"/>
  <c r="V420" i="1"/>
  <c r="W420" i="1" s="1"/>
  <c r="V421" i="1"/>
  <c r="W421" i="1" s="1"/>
  <c r="V422" i="1"/>
  <c r="W422" i="1" s="1"/>
  <c r="V423" i="1"/>
  <c r="W423" i="1" s="1"/>
  <c r="V424" i="1"/>
  <c r="W424" i="1" s="1"/>
  <c r="V425" i="1"/>
  <c r="W425" i="1" s="1"/>
  <c r="V426" i="1"/>
  <c r="W426" i="1" s="1"/>
  <c r="V427" i="1"/>
  <c r="W427" i="1" s="1"/>
  <c r="V428" i="1"/>
  <c r="W428" i="1" s="1"/>
  <c r="V429" i="1"/>
  <c r="W429" i="1" s="1"/>
  <c r="V430" i="1"/>
  <c r="W430" i="1" s="1"/>
  <c r="V431" i="1"/>
  <c r="W431" i="1" s="1"/>
  <c r="V432" i="1"/>
  <c r="W432" i="1" s="1"/>
  <c r="V433" i="1"/>
  <c r="W433" i="1" s="1"/>
  <c r="V434" i="1"/>
  <c r="W434" i="1" s="1"/>
  <c r="V435" i="1"/>
  <c r="W435" i="1" s="1"/>
  <c r="V436" i="1"/>
  <c r="W436" i="1" s="1"/>
  <c r="V437" i="1"/>
  <c r="W437" i="1" s="1"/>
  <c r="V438" i="1"/>
  <c r="W438" i="1" s="1"/>
  <c r="V439" i="1"/>
  <c r="W439" i="1" s="1"/>
  <c r="V440" i="1"/>
  <c r="W440" i="1" s="1"/>
  <c r="V441" i="1"/>
  <c r="W441" i="1" s="1"/>
  <c r="V442" i="1"/>
  <c r="W442" i="1" s="1"/>
  <c r="V443" i="1"/>
  <c r="W443" i="1" s="1"/>
  <c r="V444" i="1"/>
  <c r="W444" i="1" s="1"/>
  <c r="V445" i="1"/>
  <c r="W445" i="1" s="1"/>
  <c r="V446" i="1"/>
  <c r="W446" i="1" s="1"/>
  <c r="V447" i="1"/>
  <c r="W447" i="1" s="1"/>
  <c r="V448" i="1"/>
  <c r="W448" i="1" s="1"/>
  <c r="V449" i="1"/>
  <c r="W449" i="1" s="1"/>
  <c r="V450" i="1"/>
  <c r="W450" i="1" s="1"/>
  <c r="V451" i="1"/>
  <c r="W451" i="1" s="1"/>
  <c r="V452" i="1"/>
  <c r="W452" i="1" s="1"/>
  <c r="V453" i="1"/>
  <c r="W453" i="1" s="1"/>
  <c r="V454" i="1"/>
  <c r="W454" i="1" s="1"/>
  <c r="V455" i="1"/>
  <c r="W455" i="1" s="1"/>
  <c r="V456" i="1"/>
  <c r="W456" i="1" s="1"/>
  <c r="V457" i="1"/>
  <c r="W457" i="1" s="1"/>
  <c r="V458" i="1"/>
  <c r="W458" i="1" s="1"/>
  <c r="V459" i="1"/>
  <c r="W459" i="1" s="1"/>
  <c r="V460" i="1"/>
  <c r="W460" i="1" s="1"/>
  <c r="V461" i="1"/>
  <c r="W461" i="1" s="1"/>
  <c r="V462" i="1"/>
  <c r="W462" i="1" s="1"/>
  <c r="V463" i="1"/>
  <c r="W463" i="1" s="1"/>
  <c r="V464" i="1"/>
  <c r="W464" i="1" s="1"/>
  <c r="V465" i="1"/>
  <c r="W465" i="1" s="1"/>
  <c r="V466" i="1"/>
  <c r="W466" i="1" s="1"/>
  <c r="V467" i="1"/>
  <c r="W467" i="1" s="1"/>
  <c r="V468" i="1"/>
  <c r="W468" i="1" s="1"/>
  <c r="V469" i="1"/>
  <c r="W469" i="1" s="1"/>
  <c r="V470" i="1"/>
  <c r="W470" i="1" s="1"/>
  <c r="V471" i="1"/>
  <c r="W471" i="1" s="1"/>
  <c r="V472" i="1"/>
  <c r="W472" i="1" s="1"/>
  <c r="V473" i="1"/>
  <c r="W473" i="1" s="1"/>
  <c r="V474" i="1"/>
  <c r="W474" i="1" s="1"/>
  <c r="V475" i="1"/>
  <c r="W475" i="1" s="1"/>
  <c r="V476" i="1"/>
  <c r="W476" i="1" s="1"/>
  <c r="V477" i="1"/>
  <c r="W477" i="1" s="1"/>
  <c r="V478" i="1"/>
  <c r="W478" i="1" s="1"/>
  <c r="V479" i="1"/>
  <c r="W479" i="1" s="1"/>
  <c r="V480" i="1"/>
  <c r="W480" i="1" s="1"/>
  <c r="V481" i="1"/>
  <c r="W481" i="1" s="1"/>
  <c r="V482" i="1"/>
  <c r="W482" i="1" s="1"/>
  <c r="V483" i="1"/>
  <c r="W483" i="1" s="1"/>
  <c r="V484" i="1"/>
  <c r="W484" i="1" s="1"/>
  <c r="V485" i="1"/>
  <c r="W485" i="1" s="1"/>
  <c r="V486" i="1"/>
  <c r="W486" i="1" s="1"/>
  <c r="V487" i="1"/>
  <c r="W487" i="1" s="1"/>
  <c r="V488" i="1"/>
  <c r="W488" i="1" s="1"/>
  <c r="V489" i="1"/>
  <c r="W489" i="1" s="1"/>
  <c r="V490" i="1"/>
  <c r="W490" i="1" s="1"/>
  <c r="V491" i="1"/>
  <c r="W491" i="1" s="1"/>
  <c r="V492" i="1"/>
  <c r="W492" i="1" s="1"/>
  <c r="V493" i="1"/>
  <c r="W493" i="1" s="1"/>
  <c r="V494" i="1"/>
  <c r="W494" i="1" s="1"/>
  <c r="V495" i="1"/>
  <c r="W495" i="1" s="1"/>
  <c r="V496" i="1"/>
  <c r="W496" i="1" s="1"/>
  <c r="V497" i="1"/>
  <c r="W497" i="1" s="1"/>
  <c r="V498" i="1"/>
  <c r="W498" i="1" s="1"/>
  <c r="V499" i="1"/>
  <c r="W499" i="1" s="1"/>
  <c r="V500" i="1"/>
  <c r="W500" i="1" s="1"/>
  <c r="V501" i="1"/>
  <c r="W501" i="1" s="1"/>
  <c r="V502" i="1"/>
  <c r="W502" i="1" s="1"/>
  <c r="V503" i="1"/>
  <c r="W503" i="1" s="1"/>
  <c r="V504" i="1"/>
  <c r="W504" i="1" s="1"/>
  <c r="V505" i="1"/>
  <c r="W505" i="1" s="1"/>
  <c r="V506" i="1"/>
  <c r="W506" i="1" s="1"/>
  <c r="V507" i="1"/>
  <c r="W507" i="1" s="1"/>
  <c r="V508" i="1"/>
  <c r="W508" i="1" s="1"/>
  <c r="V509" i="1"/>
  <c r="W509" i="1" s="1"/>
  <c r="V510" i="1"/>
  <c r="W510" i="1" s="1"/>
  <c r="V511" i="1"/>
  <c r="W511" i="1" s="1"/>
  <c r="V512" i="1"/>
  <c r="W512" i="1" s="1"/>
  <c r="V513" i="1"/>
  <c r="W513" i="1" s="1"/>
  <c r="V514" i="1"/>
  <c r="W514" i="1" s="1"/>
  <c r="V515" i="1"/>
  <c r="W515" i="1" s="1"/>
  <c r="V516" i="1"/>
  <c r="W516" i="1" s="1"/>
  <c r="V517" i="1"/>
  <c r="W517" i="1" s="1"/>
  <c r="V518" i="1"/>
  <c r="W518" i="1" s="1"/>
  <c r="V519" i="1"/>
  <c r="W519" i="1" s="1"/>
  <c r="V520" i="1"/>
  <c r="W520" i="1" s="1"/>
  <c r="V521" i="1"/>
  <c r="W521" i="1" s="1"/>
  <c r="V522" i="1"/>
  <c r="W522" i="1" s="1"/>
  <c r="V523" i="1"/>
  <c r="W523" i="1" s="1"/>
  <c r="V524" i="1"/>
  <c r="W524" i="1" s="1"/>
  <c r="V525" i="1"/>
  <c r="W525" i="1" s="1"/>
  <c r="V526" i="1"/>
  <c r="W526" i="1" s="1"/>
  <c r="V527" i="1"/>
  <c r="W527" i="1" s="1"/>
  <c r="V528" i="1"/>
  <c r="W528" i="1" s="1"/>
  <c r="V529" i="1"/>
  <c r="W529" i="1" s="1"/>
  <c r="V530" i="1"/>
  <c r="W530" i="1" s="1"/>
  <c r="V531" i="1"/>
  <c r="W531" i="1" s="1"/>
  <c r="V532" i="1"/>
  <c r="W532" i="1" s="1"/>
  <c r="V533" i="1"/>
  <c r="W533" i="1" s="1"/>
  <c r="V534" i="1"/>
  <c r="W534" i="1" s="1"/>
  <c r="V535" i="1"/>
  <c r="W535" i="1" s="1"/>
  <c r="V536" i="1"/>
  <c r="W536" i="1" s="1"/>
  <c r="V537" i="1"/>
  <c r="W537" i="1" s="1"/>
  <c r="V538" i="1"/>
  <c r="W538" i="1" s="1"/>
  <c r="V539" i="1"/>
  <c r="W539" i="1" s="1"/>
  <c r="V540" i="1"/>
  <c r="W540" i="1" s="1"/>
  <c r="V541" i="1"/>
  <c r="W541" i="1" s="1"/>
  <c r="V542" i="1"/>
  <c r="W542" i="1" s="1"/>
  <c r="V543" i="1"/>
  <c r="W543" i="1" s="1"/>
  <c r="V544" i="1"/>
  <c r="W544" i="1" s="1"/>
  <c r="V545" i="1"/>
  <c r="W545" i="1" s="1"/>
  <c r="V546" i="1"/>
  <c r="W546" i="1" s="1"/>
  <c r="V547" i="1"/>
  <c r="W547" i="1" s="1"/>
  <c r="V548" i="1"/>
  <c r="W548" i="1" s="1"/>
  <c r="V549" i="1"/>
  <c r="W549" i="1" s="1"/>
  <c r="V550" i="1"/>
  <c r="W550" i="1" s="1"/>
  <c r="V551" i="1"/>
  <c r="W551" i="1" s="1"/>
  <c r="V552" i="1"/>
  <c r="W552" i="1" s="1"/>
  <c r="V553" i="1"/>
  <c r="W553" i="1" s="1"/>
  <c r="V554" i="1"/>
  <c r="W554" i="1" s="1"/>
  <c r="V555" i="1"/>
  <c r="W555" i="1" s="1"/>
  <c r="V556" i="1"/>
  <c r="W556" i="1" s="1"/>
  <c r="V557" i="1"/>
  <c r="W557" i="1" s="1"/>
  <c r="V558" i="1"/>
  <c r="W558" i="1" s="1"/>
  <c r="V559" i="1"/>
  <c r="W559" i="1" s="1"/>
  <c r="V560" i="1"/>
  <c r="W560" i="1" s="1"/>
  <c r="V561" i="1"/>
  <c r="W561" i="1" s="1"/>
  <c r="V562" i="1"/>
  <c r="W562" i="1" s="1"/>
  <c r="V563" i="1"/>
  <c r="W563" i="1" s="1"/>
  <c r="V564" i="1"/>
  <c r="W564" i="1" s="1"/>
  <c r="V565" i="1"/>
  <c r="W565" i="1" s="1"/>
  <c r="V566" i="1"/>
  <c r="W566" i="1" s="1"/>
  <c r="V567" i="1"/>
  <c r="W567" i="1" s="1"/>
  <c r="V568" i="1"/>
  <c r="W568" i="1" s="1"/>
  <c r="V569" i="1"/>
  <c r="W569" i="1" s="1"/>
  <c r="V570" i="1"/>
  <c r="W570" i="1" s="1"/>
  <c r="V571" i="1"/>
  <c r="W571" i="1" s="1"/>
  <c r="V572" i="1"/>
  <c r="W572" i="1" s="1"/>
  <c r="V573" i="1"/>
  <c r="W573" i="1" s="1"/>
  <c r="V574" i="1"/>
  <c r="W574" i="1" s="1"/>
  <c r="V575" i="1"/>
  <c r="W575" i="1" s="1"/>
  <c r="V576" i="1"/>
  <c r="W576" i="1" s="1"/>
  <c r="V577" i="1"/>
  <c r="W577" i="1" s="1"/>
  <c r="V578" i="1"/>
  <c r="W578" i="1" s="1"/>
  <c r="V579" i="1"/>
  <c r="W579" i="1" s="1"/>
  <c r="V580" i="1"/>
  <c r="W580" i="1" s="1"/>
  <c r="V581" i="1"/>
  <c r="W581" i="1" s="1"/>
  <c r="V582" i="1"/>
  <c r="W582" i="1" s="1"/>
  <c r="V583" i="1"/>
  <c r="W583" i="1" s="1"/>
  <c r="V584" i="1"/>
  <c r="W584" i="1" s="1"/>
  <c r="V585" i="1"/>
  <c r="W585" i="1" s="1"/>
  <c r="V586" i="1"/>
  <c r="W586" i="1" s="1"/>
  <c r="V587" i="1"/>
  <c r="W587" i="1" s="1"/>
  <c r="V588" i="1"/>
  <c r="W588" i="1" s="1"/>
  <c r="V589" i="1"/>
  <c r="W589" i="1" s="1"/>
  <c r="V590" i="1"/>
  <c r="W590" i="1" s="1"/>
  <c r="V591" i="1"/>
  <c r="W591" i="1" s="1"/>
  <c r="V592" i="1"/>
  <c r="W592" i="1" s="1"/>
  <c r="V593" i="1"/>
  <c r="W593" i="1" s="1"/>
  <c r="V594" i="1"/>
  <c r="W594" i="1" s="1"/>
  <c r="V595" i="1"/>
  <c r="W595" i="1" s="1"/>
  <c r="V596" i="1"/>
  <c r="W596" i="1" s="1"/>
  <c r="V597" i="1"/>
  <c r="W597" i="1" s="1"/>
  <c r="V598" i="1"/>
  <c r="W598" i="1" s="1"/>
  <c r="V599" i="1"/>
  <c r="W599" i="1" s="1"/>
  <c r="V600" i="1"/>
  <c r="W600" i="1" s="1"/>
  <c r="V601" i="1"/>
  <c r="W601" i="1" s="1"/>
  <c r="V602" i="1"/>
  <c r="W602" i="1" s="1"/>
  <c r="V603" i="1"/>
  <c r="W603" i="1" s="1"/>
  <c r="V604" i="1"/>
  <c r="W604" i="1" s="1"/>
  <c r="V605" i="1"/>
  <c r="W605" i="1" s="1"/>
  <c r="V606" i="1"/>
  <c r="W606" i="1" s="1"/>
  <c r="V607" i="1"/>
  <c r="W607" i="1" s="1"/>
  <c r="V608" i="1"/>
  <c r="W608" i="1" s="1"/>
  <c r="V609" i="1"/>
  <c r="W609" i="1" s="1"/>
  <c r="V610" i="1"/>
  <c r="W610" i="1" s="1"/>
  <c r="V611" i="1"/>
  <c r="W611" i="1" s="1"/>
  <c r="V612" i="1"/>
  <c r="W612" i="1" s="1"/>
  <c r="V613" i="1"/>
  <c r="W613" i="1" s="1"/>
  <c r="V614" i="1"/>
  <c r="W614" i="1" s="1"/>
  <c r="V615" i="1"/>
  <c r="W615" i="1" s="1"/>
  <c r="V616" i="1"/>
  <c r="W616" i="1" s="1"/>
  <c r="V617" i="1"/>
  <c r="W617" i="1" s="1"/>
  <c r="V618" i="1"/>
  <c r="W618" i="1" s="1"/>
  <c r="V619" i="1"/>
  <c r="W619" i="1" s="1"/>
  <c r="V620" i="1"/>
  <c r="W620" i="1" s="1"/>
  <c r="V621" i="1"/>
  <c r="W621" i="1" s="1"/>
  <c r="V622" i="1"/>
  <c r="W622" i="1" s="1"/>
  <c r="V623" i="1"/>
  <c r="W623" i="1" s="1"/>
  <c r="V624" i="1"/>
  <c r="W624" i="1" s="1"/>
  <c r="V625" i="1"/>
  <c r="W625" i="1" s="1"/>
  <c r="V626" i="1"/>
  <c r="W626" i="1" s="1"/>
  <c r="V627" i="1"/>
  <c r="W627" i="1" s="1"/>
  <c r="V628" i="1"/>
  <c r="W628" i="1" s="1"/>
  <c r="V629" i="1"/>
  <c r="W629" i="1" s="1"/>
  <c r="V630" i="1"/>
  <c r="W630" i="1" s="1"/>
  <c r="V631" i="1"/>
  <c r="W631" i="1" s="1"/>
  <c r="V632" i="1"/>
  <c r="W632" i="1" s="1"/>
  <c r="V633" i="1"/>
  <c r="W633" i="1" s="1"/>
  <c r="V634" i="1"/>
  <c r="W634" i="1" s="1"/>
  <c r="V635" i="1"/>
  <c r="W635" i="1" s="1"/>
  <c r="V636" i="1"/>
  <c r="W636" i="1" s="1"/>
  <c r="V637" i="1"/>
  <c r="W637" i="1" s="1"/>
  <c r="V638" i="1"/>
  <c r="W638" i="1" s="1"/>
  <c r="V639" i="1"/>
  <c r="W639" i="1" s="1"/>
  <c r="V640" i="1"/>
  <c r="W640" i="1" s="1"/>
  <c r="V641" i="1"/>
  <c r="W641" i="1" s="1"/>
  <c r="V642" i="1"/>
  <c r="W642" i="1" s="1"/>
  <c r="V643" i="1"/>
  <c r="W643" i="1" s="1"/>
  <c r="V644" i="1"/>
  <c r="W644" i="1" s="1"/>
  <c r="V645" i="1"/>
  <c r="W645" i="1" s="1"/>
  <c r="V646" i="1"/>
  <c r="W646" i="1" s="1"/>
  <c r="V647" i="1"/>
  <c r="W647" i="1" s="1"/>
  <c r="V648" i="1"/>
  <c r="W648" i="1" s="1"/>
  <c r="V649" i="1"/>
  <c r="W649" i="1" s="1"/>
  <c r="V650" i="1"/>
  <c r="W650" i="1" s="1"/>
  <c r="V651" i="1"/>
  <c r="W651" i="1" s="1"/>
  <c r="V652" i="1"/>
  <c r="W652" i="1" s="1"/>
  <c r="V653" i="1"/>
  <c r="W653" i="1" s="1"/>
  <c r="V654" i="1"/>
  <c r="W654" i="1" s="1"/>
  <c r="V655" i="1"/>
  <c r="W655" i="1" s="1"/>
  <c r="V656" i="1"/>
  <c r="W656" i="1" s="1"/>
  <c r="V657" i="1"/>
  <c r="W657" i="1" s="1"/>
  <c r="V658" i="1"/>
  <c r="W658" i="1" s="1"/>
  <c r="V659" i="1"/>
  <c r="W659" i="1" s="1"/>
  <c r="V660" i="1"/>
  <c r="W660" i="1" s="1"/>
  <c r="V661" i="1"/>
  <c r="W661" i="1" s="1"/>
  <c r="V662" i="1"/>
  <c r="W662" i="1" s="1"/>
  <c r="V663" i="1"/>
  <c r="W663" i="1" s="1"/>
  <c r="V664" i="1"/>
  <c r="W664" i="1" s="1"/>
  <c r="V665" i="1"/>
  <c r="W665" i="1" s="1"/>
  <c r="V666" i="1"/>
  <c r="W666" i="1" s="1"/>
  <c r="V667" i="1"/>
  <c r="W667" i="1" s="1"/>
  <c r="V668" i="1"/>
  <c r="W668" i="1" s="1"/>
  <c r="V669" i="1"/>
  <c r="W669" i="1" s="1"/>
  <c r="V670" i="1"/>
  <c r="W670" i="1" s="1"/>
  <c r="V671" i="1"/>
  <c r="W671" i="1" s="1"/>
  <c r="V672" i="1"/>
  <c r="W672" i="1" s="1"/>
  <c r="V673" i="1"/>
  <c r="W673" i="1" s="1"/>
  <c r="V674" i="1"/>
  <c r="W674" i="1" s="1"/>
  <c r="V675" i="1"/>
  <c r="W675" i="1" s="1"/>
  <c r="V676" i="1"/>
  <c r="W676" i="1" s="1"/>
  <c r="V677" i="1"/>
  <c r="W677" i="1" s="1"/>
  <c r="V678" i="1"/>
  <c r="W678" i="1" s="1"/>
  <c r="V679" i="1"/>
  <c r="W679" i="1" s="1"/>
  <c r="V680" i="1"/>
  <c r="W680" i="1" s="1"/>
  <c r="V681" i="1"/>
  <c r="W681" i="1" s="1"/>
  <c r="V682" i="1"/>
  <c r="W682" i="1" s="1"/>
  <c r="V683" i="1"/>
  <c r="W683" i="1" s="1"/>
  <c r="V684" i="1"/>
  <c r="W684" i="1" s="1"/>
  <c r="V685" i="1"/>
  <c r="W685" i="1" s="1"/>
  <c r="V686" i="1"/>
  <c r="W686" i="1" s="1"/>
  <c r="V687" i="1"/>
  <c r="W687" i="1" s="1"/>
  <c r="V688" i="1"/>
  <c r="W688" i="1" s="1"/>
  <c r="V689" i="1"/>
  <c r="W689" i="1" s="1"/>
  <c r="V690" i="1"/>
  <c r="W690" i="1" s="1"/>
  <c r="V691" i="1"/>
  <c r="W691" i="1" s="1"/>
  <c r="V692" i="1"/>
  <c r="W692" i="1" s="1"/>
  <c r="V693" i="1"/>
  <c r="W693" i="1" s="1"/>
  <c r="V694" i="1"/>
  <c r="W694" i="1" s="1"/>
  <c r="V695" i="1"/>
  <c r="W695" i="1" s="1"/>
  <c r="V696" i="1"/>
  <c r="W696" i="1" s="1"/>
  <c r="V697" i="1"/>
  <c r="W697" i="1" s="1"/>
  <c r="V698" i="1"/>
  <c r="W698" i="1" s="1"/>
  <c r="V699" i="1"/>
  <c r="W699" i="1" s="1"/>
  <c r="V700" i="1"/>
  <c r="W700" i="1" s="1"/>
  <c r="V701" i="1"/>
  <c r="W701" i="1" s="1"/>
  <c r="V702" i="1"/>
  <c r="W702" i="1" s="1"/>
  <c r="V703" i="1"/>
  <c r="W703" i="1" s="1"/>
  <c r="V704" i="1"/>
  <c r="W704" i="1" s="1"/>
  <c r="V705" i="1"/>
  <c r="W705" i="1" s="1"/>
  <c r="V706" i="1"/>
  <c r="W706" i="1" s="1"/>
  <c r="V707" i="1"/>
  <c r="W707" i="1" s="1"/>
  <c r="V708" i="1"/>
  <c r="W708" i="1" s="1"/>
  <c r="V709" i="1"/>
  <c r="W709" i="1" s="1"/>
  <c r="V710" i="1"/>
  <c r="W710" i="1" s="1"/>
  <c r="V711" i="1"/>
  <c r="W711" i="1" s="1"/>
  <c r="V712" i="1"/>
  <c r="W712" i="1" s="1"/>
  <c r="V713" i="1"/>
  <c r="W713" i="1" s="1"/>
  <c r="V714" i="1"/>
  <c r="W714" i="1" s="1"/>
  <c r="V715" i="1"/>
  <c r="W715" i="1" s="1"/>
  <c r="V716" i="1"/>
  <c r="W716" i="1" s="1"/>
  <c r="V717" i="1"/>
  <c r="W717" i="1" s="1"/>
  <c r="V718" i="1"/>
  <c r="W718" i="1" s="1"/>
  <c r="V719" i="1"/>
  <c r="W719" i="1" s="1"/>
  <c r="V720" i="1"/>
  <c r="W720" i="1" s="1"/>
  <c r="V721" i="1"/>
  <c r="W721" i="1" s="1"/>
  <c r="V722" i="1"/>
  <c r="W722" i="1" s="1"/>
  <c r="V723" i="1"/>
  <c r="W723" i="1" s="1"/>
  <c r="V724" i="1"/>
  <c r="W724" i="1" s="1"/>
  <c r="V725" i="1"/>
  <c r="W725" i="1" s="1"/>
  <c r="V726" i="1"/>
  <c r="W726" i="1" s="1"/>
  <c r="V727" i="1"/>
  <c r="W727" i="1" s="1"/>
  <c r="V728" i="1"/>
  <c r="W728" i="1" s="1"/>
  <c r="V729" i="1"/>
  <c r="W729" i="1" s="1"/>
  <c r="V730" i="1"/>
  <c r="W730" i="1" s="1"/>
  <c r="V731" i="1"/>
  <c r="W731" i="1" s="1"/>
  <c r="V732" i="1"/>
  <c r="W732" i="1" s="1"/>
  <c r="V733" i="1"/>
  <c r="W733" i="1" s="1"/>
  <c r="V734" i="1"/>
  <c r="W734" i="1" s="1"/>
  <c r="V735" i="1"/>
  <c r="W735" i="1" s="1"/>
  <c r="V736" i="1"/>
  <c r="W736" i="1" s="1"/>
  <c r="V737" i="1"/>
  <c r="W737" i="1" s="1"/>
  <c r="V738" i="1"/>
  <c r="W738" i="1" s="1"/>
  <c r="V739" i="1"/>
  <c r="W739" i="1" s="1"/>
  <c r="V740" i="1"/>
  <c r="W740" i="1" s="1"/>
  <c r="V741" i="1"/>
  <c r="W741" i="1" s="1"/>
  <c r="V742" i="1"/>
  <c r="W742" i="1" s="1"/>
  <c r="V743" i="1"/>
  <c r="W743" i="1" s="1"/>
  <c r="V744" i="1"/>
  <c r="W744" i="1" s="1"/>
  <c r="V745" i="1"/>
  <c r="W745" i="1" s="1"/>
  <c r="V746" i="1"/>
  <c r="W746" i="1" s="1"/>
  <c r="V747" i="1"/>
  <c r="W747" i="1" s="1"/>
  <c r="V748" i="1"/>
  <c r="W748" i="1" s="1"/>
  <c r="V749" i="1"/>
  <c r="W749" i="1" s="1"/>
  <c r="V750" i="1"/>
  <c r="W750" i="1" s="1"/>
  <c r="V751" i="1"/>
  <c r="W751" i="1" s="1"/>
  <c r="V752" i="1"/>
  <c r="W752" i="1" s="1"/>
  <c r="V753" i="1"/>
  <c r="W753" i="1" s="1"/>
  <c r="V754" i="1"/>
  <c r="W754" i="1" s="1"/>
  <c r="V755" i="1"/>
  <c r="W755" i="1" s="1"/>
  <c r="V756" i="1"/>
  <c r="W756" i="1" s="1"/>
  <c r="V757" i="1"/>
  <c r="W757" i="1" s="1"/>
  <c r="V758" i="1"/>
  <c r="W758" i="1" s="1"/>
  <c r="V759" i="1"/>
  <c r="W759" i="1" s="1"/>
  <c r="V760" i="1"/>
  <c r="W760" i="1" s="1"/>
  <c r="V761" i="1"/>
  <c r="W761" i="1" s="1"/>
  <c r="V762" i="1"/>
  <c r="W762" i="1" s="1"/>
  <c r="V763" i="1"/>
  <c r="W763" i="1" s="1"/>
  <c r="V764" i="1"/>
  <c r="W764" i="1" s="1"/>
  <c r="V765" i="1"/>
  <c r="W765" i="1" s="1"/>
  <c r="V766" i="1"/>
  <c r="W766" i="1" s="1"/>
  <c r="V767" i="1"/>
  <c r="W767" i="1" s="1"/>
  <c r="V768" i="1"/>
  <c r="W768" i="1" s="1"/>
  <c r="V769" i="1"/>
  <c r="W769" i="1" s="1"/>
  <c r="V770" i="1"/>
  <c r="W770" i="1" s="1"/>
  <c r="V771" i="1"/>
  <c r="W771" i="1" s="1"/>
  <c r="V772" i="1"/>
  <c r="W772" i="1" s="1"/>
  <c r="V773" i="1"/>
  <c r="W773" i="1" s="1"/>
  <c r="V774" i="1"/>
  <c r="W774" i="1" s="1"/>
  <c r="V775" i="1"/>
  <c r="W775" i="1" s="1"/>
  <c r="V776" i="1"/>
  <c r="W776" i="1" s="1"/>
  <c r="V777" i="1"/>
  <c r="W777" i="1" s="1"/>
  <c r="V778" i="1"/>
  <c r="W778" i="1" s="1"/>
  <c r="V779" i="1"/>
  <c r="W779" i="1" s="1"/>
  <c r="V780" i="1"/>
  <c r="W780" i="1" s="1"/>
  <c r="V781" i="1"/>
  <c r="W781" i="1" s="1"/>
  <c r="V782" i="1"/>
  <c r="W782" i="1" s="1"/>
  <c r="V783" i="1"/>
  <c r="W783" i="1" s="1"/>
  <c r="V784" i="1"/>
  <c r="W784" i="1" s="1"/>
  <c r="V785" i="1"/>
  <c r="W785" i="1" s="1"/>
  <c r="V786" i="1"/>
  <c r="W786" i="1" s="1"/>
  <c r="V787" i="1"/>
  <c r="W787" i="1" s="1"/>
  <c r="V788" i="1"/>
  <c r="W788" i="1" s="1"/>
  <c r="V789" i="1"/>
  <c r="W789" i="1" s="1"/>
  <c r="V790" i="1"/>
  <c r="W790" i="1" s="1"/>
  <c r="V791" i="1"/>
  <c r="W791" i="1" s="1"/>
  <c r="V792" i="1"/>
  <c r="W792" i="1" s="1"/>
  <c r="V793" i="1"/>
  <c r="W793" i="1" s="1"/>
  <c r="V794" i="1"/>
  <c r="W794" i="1" s="1"/>
  <c r="V795" i="1"/>
  <c r="W795" i="1" s="1"/>
  <c r="V796" i="1"/>
  <c r="W796" i="1" s="1"/>
  <c r="V797" i="1"/>
  <c r="W797" i="1" s="1"/>
  <c r="V798" i="1"/>
  <c r="W798" i="1" s="1"/>
  <c r="V799" i="1"/>
  <c r="W799" i="1" s="1"/>
  <c r="V800" i="1"/>
  <c r="W800" i="1" s="1"/>
  <c r="V801" i="1"/>
  <c r="W801" i="1" s="1"/>
  <c r="V802" i="1"/>
  <c r="W802" i="1" s="1"/>
  <c r="V803" i="1"/>
  <c r="W803" i="1" s="1"/>
  <c r="V804" i="1"/>
  <c r="W804" i="1" s="1"/>
  <c r="V805" i="1"/>
  <c r="W805" i="1" s="1"/>
  <c r="V806" i="1"/>
  <c r="W806" i="1" s="1"/>
  <c r="V807" i="1"/>
  <c r="W807" i="1" s="1"/>
  <c r="V808" i="1"/>
  <c r="W808" i="1" s="1"/>
  <c r="V809" i="1"/>
  <c r="W809" i="1" s="1"/>
  <c r="V810" i="1"/>
  <c r="W810" i="1" s="1"/>
  <c r="V811" i="1"/>
  <c r="W811" i="1" s="1"/>
  <c r="V812" i="1"/>
  <c r="W812" i="1" s="1"/>
  <c r="V813" i="1"/>
  <c r="W813" i="1" s="1"/>
  <c r="V814" i="1"/>
  <c r="W814" i="1" s="1"/>
  <c r="V815" i="1"/>
  <c r="W815" i="1" s="1"/>
  <c r="V816" i="1"/>
  <c r="W816" i="1" s="1"/>
  <c r="V817" i="1"/>
  <c r="W817" i="1" s="1"/>
  <c r="V818" i="1"/>
  <c r="W818" i="1" s="1"/>
  <c r="V819" i="1"/>
  <c r="W819" i="1" s="1"/>
  <c r="V820" i="1"/>
  <c r="W820" i="1" s="1"/>
  <c r="V821" i="1"/>
  <c r="W821" i="1" s="1"/>
  <c r="V822" i="1"/>
  <c r="W822" i="1" s="1"/>
  <c r="V823" i="1"/>
  <c r="W823" i="1" s="1"/>
  <c r="V824" i="1"/>
  <c r="W824" i="1" s="1"/>
  <c r="V825" i="1"/>
  <c r="W825" i="1" s="1"/>
  <c r="V826" i="1"/>
  <c r="W826" i="1" s="1"/>
  <c r="V827" i="1"/>
  <c r="W827" i="1" s="1"/>
  <c r="V828" i="1"/>
  <c r="W828" i="1" s="1"/>
  <c r="V829" i="1"/>
  <c r="W829" i="1" s="1"/>
  <c r="V830" i="1"/>
  <c r="W830" i="1" s="1"/>
  <c r="V831" i="1"/>
  <c r="W831" i="1" s="1"/>
  <c r="V832" i="1"/>
  <c r="W832" i="1" s="1"/>
  <c r="V833" i="1"/>
  <c r="W833" i="1" s="1"/>
  <c r="V834" i="1"/>
  <c r="W834" i="1" s="1"/>
  <c r="V835" i="1"/>
  <c r="W835" i="1" s="1"/>
  <c r="V836" i="1"/>
  <c r="W836" i="1" s="1"/>
  <c r="V837" i="1"/>
  <c r="W837" i="1" s="1"/>
  <c r="V838" i="1"/>
  <c r="W838" i="1" s="1"/>
  <c r="V839" i="1"/>
  <c r="W839" i="1" s="1"/>
  <c r="V840" i="1"/>
  <c r="W840" i="1" s="1"/>
  <c r="V841" i="1"/>
  <c r="W841" i="1" s="1"/>
  <c r="V842" i="1"/>
  <c r="W842" i="1" s="1"/>
  <c r="V843" i="1"/>
  <c r="W843" i="1" s="1"/>
  <c r="V844" i="1"/>
  <c r="W844" i="1" s="1"/>
  <c r="V845" i="1"/>
  <c r="W845" i="1" s="1"/>
  <c r="V846" i="1"/>
  <c r="W846" i="1" s="1"/>
  <c r="V847" i="1"/>
  <c r="W847" i="1" s="1"/>
  <c r="V848" i="1"/>
  <c r="W848" i="1" s="1"/>
  <c r="V849" i="1"/>
  <c r="W849" i="1" s="1"/>
  <c r="V850" i="1"/>
  <c r="W850" i="1" s="1"/>
  <c r="V851" i="1"/>
  <c r="W851" i="1" s="1"/>
  <c r="V852" i="1"/>
  <c r="W852" i="1" s="1"/>
  <c r="V853" i="1"/>
  <c r="W853" i="1" s="1"/>
  <c r="V854" i="1"/>
  <c r="W854" i="1" s="1"/>
  <c r="V855" i="1"/>
  <c r="W855" i="1" s="1"/>
  <c r="V856" i="1"/>
  <c r="W856" i="1" s="1"/>
  <c r="V857" i="1"/>
  <c r="W857" i="1" s="1"/>
  <c r="V858" i="1"/>
  <c r="W858" i="1" s="1"/>
  <c r="V859" i="1"/>
  <c r="W859" i="1" s="1"/>
  <c r="V860" i="1"/>
  <c r="W860" i="1" s="1"/>
  <c r="V861" i="1"/>
  <c r="W861" i="1" s="1"/>
  <c r="V862" i="1"/>
  <c r="W862" i="1" s="1"/>
  <c r="V863" i="1"/>
  <c r="W863" i="1" s="1"/>
  <c r="V864" i="1"/>
  <c r="W864" i="1" s="1"/>
  <c r="V865" i="1"/>
  <c r="W865" i="1" s="1"/>
  <c r="V866" i="1"/>
  <c r="W866" i="1" s="1"/>
  <c r="V867" i="1"/>
  <c r="W867" i="1" s="1"/>
  <c r="V868" i="1"/>
  <c r="W868" i="1" s="1"/>
  <c r="V869" i="1"/>
  <c r="W869" i="1" s="1"/>
  <c r="V870" i="1"/>
  <c r="W870" i="1" s="1"/>
  <c r="V871" i="1"/>
  <c r="W871" i="1" s="1"/>
  <c r="V872" i="1"/>
  <c r="W872" i="1" s="1"/>
  <c r="V873" i="1"/>
  <c r="W873" i="1" s="1"/>
  <c r="V874" i="1"/>
  <c r="W874" i="1" s="1"/>
  <c r="V875" i="1"/>
  <c r="W875" i="1" s="1"/>
  <c r="V876" i="1"/>
  <c r="W876" i="1" s="1"/>
  <c r="V877" i="1"/>
  <c r="W877" i="1" s="1"/>
  <c r="V878" i="1"/>
  <c r="W878" i="1" s="1"/>
  <c r="V879" i="1"/>
  <c r="W879" i="1" s="1"/>
  <c r="V880" i="1"/>
  <c r="W880" i="1" s="1"/>
  <c r="V881" i="1"/>
  <c r="W881" i="1" s="1"/>
  <c r="V882" i="1"/>
  <c r="W882" i="1" s="1"/>
  <c r="V883" i="1"/>
  <c r="W883" i="1" s="1"/>
  <c r="V884" i="1"/>
  <c r="W884" i="1" s="1"/>
  <c r="V885" i="1"/>
  <c r="W885" i="1" s="1"/>
  <c r="V886" i="1"/>
  <c r="W886" i="1" s="1"/>
  <c r="V887" i="1"/>
  <c r="W887" i="1" s="1"/>
  <c r="V888" i="1"/>
  <c r="W888" i="1" s="1"/>
  <c r="V889" i="1"/>
  <c r="W889" i="1" s="1"/>
  <c r="V890" i="1"/>
  <c r="W890" i="1" s="1"/>
  <c r="V891" i="1"/>
  <c r="W891" i="1" s="1"/>
  <c r="V892" i="1"/>
  <c r="W892" i="1" s="1"/>
  <c r="V893" i="1"/>
  <c r="W893" i="1" s="1"/>
  <c r="V894" i="1"/>
  <c r="W894" i="1" s="1"/>
  <c r="V895" i="1"/>
  <c r="W895" i="1" s="1"/>
  <c r="V896" i="1"/>
  <c r="W896" i="1" s="1"/>
  <c r="V897" i="1"/>
  <c r="W897" i="1" s="1"/>
  <c r="V898" i="1"/>
  <c r="W898" i="1" s="1"/>
  <c r="V899" i="1"/>
  <c r="W899" i="1" s="1"/>
  <c r="V900" i="1"/>
  <c r="W900" i="1" s="1"/>
  <c r="V901" i="1"/>
  <c r="W901" i="1" s="1"/>
  <c r="V902" i="1"/>
  <c r="W902" i="1" s="1"/>
  <c r="V903" i="1"/>
  <c r="W903" i="1" s="1"/>
  <c r="V904" i="1"/>
  <c r="W904" i="1" s="1"/>
  <c r="V905" i="1"/>
  <c r="W905" i="1" s="1"/>
  <c r="V906" i="1"/>
  <c r="W906" i="1" s="1"/>
  <c r="V907" i="1"/>
  <c r="W907" i="1" s="1"/>
  <c r="V908" i="1"/>
  <c r="W908" i="1" s="1"/>
  <c r="V909" i="1"/>
  <c r="W909" i="1" s="1"/>
  <c r="V910" i="1"/>
  <c r="W910" i="1" s="1"/>
  <c r="V911" i="1"/>
  <c r="W911" i="1" s="1"/>
  <c r="V912" i="1"/>
  <c r="W912" i="1" s="1"/>
  <c r="V913" i="1"/>
  <c r="W913" i="1" s="1"/>
  <c r="V914" i="1"/>
  <c r="W914" i="1" s="1"/>
  <c r="V915" i="1"/>
  <c r="W915" i="1" s="1"/>
  <c r="V916" i="1"/>
  <c r="W916" i="1" s="1"/>
  <c r="V917" i="1"/>
  <c r="W917" i="1" s="1"/>
  <c r="V918" i="1"/>
  <c r="W918" i="1" s="1"/>
  <c r="V919" i="1"/>
  <c r="W919" i="1" s="1"/>
  <c r="V920" i="1"/>
  <c r="W920" i="1" s="1"/>
  <c r="V921" i="1"/>
  <c r="W921" i="1" s="1"/>
  <c r="V922" i="1"/>
  <c r="W922" i="1" s="1"/>
  <c r="V923" i="1"/>
  <c r="W923" i="1" s="1"/>
  <c r="V924" i="1"/>
  <c r="W924" i="1" s="1"/>
  <c r="V925" i="1"/>
  <c r="W925" i="1" s="1"/>
  <c r="V926" i="1"/>
  <c r="W926" i="1" s="1"/>
  <c r="V927" i="1"/>
  <c r="W927" i="1" s="1"/>
  <c r="V928" i="1"/>
  <c r="W928" i="1" s="1"/>
  <c r="V929" i="1"/>
  <c r="W929" i="1" s="1"/>
  <c r="V930" i="1"/>
  <c r="W930" i="1" s="1"/>
  <c r="V931" i="1"/>
  <c r="W931" i="1" s="1"/>
  <c r="V932" i="1"/>
  <c r="W932" i="1" s="1"/>
  <c r="V933" i="1"/>
  <c r="W933" i="1" s="1"/>
  <c r="V934" i="1"/>
  <c r="W934" i="1" s="1"/>
  <c r="V935" i="1"/>
  <c r="W935" i="1" s="1"/>
  <c r="V936" i="1"/>
  <c r="W936" i="1" s="1"/>
  <c r="V937" i="1"/>
  <c r="W937" i="1" s="1"/>
  <c r="V938" i="1"/>
  <c r="W938" i="1" s="1"/>
  <c r="V939" i="1"/>
  <c r="W939" i="1" s="1"/>
  <c r="V940" i="1"/>
  <c r="W940" i="1" s="1"/>
  <c r="V941" i="1"/>
  <c r="W941" i="1" s="1"/>
  <c r="V942" i="1"/>
  <c r="W942" i="1" s="1"/>
  <c r="V943" i="1"/>
  <c r="W943" i="1" s="1"/>
  <c r="V944" i="1"/>
  <c r="W944" i="1" s="1"/>
  <c r="V945" i="1"/>
  <c r="W945" i="1" s="1"/>
  <c r="V946" i="1"/>
  <c r="W946" i="1" s="1"/>
  <c r="V947" i="1"/>
  <c r="W947" i="1" s="1"/>
  <c r="V948" i="1"/>
  <c r="W948" i="1" s="1"/>
  <c r="V949" i="1"/>
  <c r="W949" i="1" s="1"/>
  <c r="V950" i="1"/>
  <c r="W950" i="1" s="1"/>
  <c r="V951" i="1"/>
  <c r="W951" i="1" s="1"/>
  <c r="V952" i="1"/>
  <c r="W952" i="1" s="1"/>
  <c r="V953" i="1"/>
  <c r="W953" i="1" s="1"/>
  <c r="V954" i="1"/>
  <c r="W954" i="1" s="1"/>
  <c r="V955" i="1"/>
  <c r="W955" i="1" s="1"/>
  <c r="V956" i="1"/>
  <c r="W956" i="1" s="1"/>
  <c r="V957" i="1"/>
  <c r="W957" i="1" s="1"/>
  <c r="V958" i="1"/>
  <c r="W958" i="1" s="1"/>
  <c r="V959" i="1"/>
  <c r="W959" i="1" s="1"/>
  <c r="V960" i="1"/>
  <c r="W960" i="1" s="1"/>
  <c r="V961" i="1"/>
  <c r="W961" i="1" s="1"/>
  <c r="V962" i="1"/>
  <c r="W962" i="1" s="1"/>
  <c r="V963" i="1"/>
  <c r="W963" i="1" s="1"/>
  <c r="V964" i="1"/>
  <c r="W964" i="1" s="1"/>
  <c r="V965" i="1"/>
  <c r="W965" i="1" s="1"/>
  <c r="V966" i="1"/>
  <c r="W966" i="1" s="1"/>
  <c r="V967" i="1"/>
  <c r="W967" i="1" s="1"/>
  <c r="V968" i="1"/>
  <c r="W968" i="1" s="1"/>
  <c r="V969" i="1"/>
  <c r="W969" i="1" s="1"/>
  <c r="V970" i="1"/>
  <c r="W970" i="1" s="1"/>
  <c r="V971" i="1"/>
  <c r="W971" i="1" s="1"/>
  <c r="V972" i="1"/>
  <c r="W972" i="1" s="1"/>
  <c r="V973" i="1"/>
  <c r="W973" i="1" s="1"/>
  <c r="V974" i="1"/>
  <c r="W974" i="1" s="1"/>
  <c r="V975" i="1"/>
  <c r="W975" i="1" s="1"/>
  <c r="V976" i="1"/>
  <c r="W976" i="1" s="1"/>
  <c r="V977" i="1"/>
  <c r="W977" i="1" s="1"/>
  <c r="V978" i="1"/>
  <c r="W978" i="1" s="1"/>
  <c r="V979" i="1"/>
  <c r="W979" i="1" s="1"/>
  <c r="V980" i="1"/>
  <c r="W980" i="1" s="1"/>
  <c r="V981" i="1"/>
  <c r="W981" i="1" s="1"/>
  <c r="V982" i="1"/>
  <c r="W982" i="1" s="1"/>
  <c r="V983" i="1"/>
  <c r="W983" i="1" s="1"/>
  <c r="V984" i="1"/>
  <c r="W984" i="1" s="1"/>
  <c r="V985" i="1"/>
  <c r="W985" i="1" s="1"/>
  <c r="V986" i="1"/>
  <c r="W986" i="1" s="1"/>
  <c r="V987" i="1"/>
  <c r="W987" i="1" s="1"/>
  <c r="V988" i="1"/>
  <c r="W988" i="1" s="1"/>
  <c r="V989" i="1"/>
  <c r="W989" i="1" s="1"/>
  <c r="V990" i="1"/>
  <c r="W990" i="1" s="1"/>
  <c r="V991" i="1"/>
  <c r="W991" i="1" s="1"/>
  <c r="V992" i="1"/>
  <c r="W992" i="1" s="1"/>
  <c r="V993" i="1"/>
  <c r="W993" i="1" s="1"/>
  <c r="V994" i="1"/>
  <c r="W994" i="1" s="1"/>
  <c r="V995" i="1"/>
  <c r="W995" i="1" s="1"/>
  <c r="V996" i="1"/>
  <c r="W996" i="1" s="1"/>
  <c r="V997" i="1"/>
  <c r="W997" i="1" s="1"/>
  <c r="V998" i="1"/>
  <c r="W998" i="1" s="1"/>
  <c r="V999" i="1"/>
  <c r="W999" i="1" s="1"/>
  <c r="V1000" i="1"/>
  <c r="W1000" i="1" s="1"/>
  <c r="V1001" i="1"/>
  <c r="W1001" i="1" s="1"/>
  <c r="V1002" i="1"/>
  <c r="W1002" i="1" s="1"/>
  <c r="V1003" i="1"/>
  <c r="W1003" i="1" s="1"/>
  <c r="V1004" i="1"/>
  <c r="W1004" i="1" s="1"/>
  <c r="V1005" i="1"/>
  <c r="W1005" i="1" s="1"/>
  <c r="V1006" i="1"/>
  <c r="W1006" i="1" s="1"/>
  <c r="V1007" i="1"/>
  <c r="W1007" i="1" s="1"/>
  <c r="V1008" i="1"/>
  <c r="W1008" i="1" s="1"/>
  <c r="V1009" i="1"/>
  <c r="W1009" i="1" s="1"/>
  <c r="V1010" i="1"/>
  <c r="W1010" i="1" s="1"/>
  <c r="V1011" i="1"/>
  <c r="W1011" i="1" s="1"/>
  <c r="V1012" i="1"/>
  <c r="W1012" i="1" s="1"/>
  <c r="V1013" i="1"/>
  <c r="W1013" i="1" s="1"/>
  <c r="V1014" i="1"/>
  <c r="W1014" i="1" s="1"/>
  <c r="V1015" i="1"/>
  <c r="W1015" i="1" s="1"/>
  <c r="V1016" i="1"/>
  <c r="W1016" i="1" s="1"/>
  <c r="V1017" i="1"/>
  <c r="W1017" i="1" s="1"/>
  <c r="V1018" i="1"/>
  <c r="W1018" i="1" s="1"/>
  <c r="V1019" i="1"/>
  <c r="W1019" i="1" s="1"/>
  <c r="V1020" i="1"/>
  <c r="W1020" i="1" s="1"/>
  <c r="V1021" i="1"/>
  <c r="W1021" i="1" s="1"/>
  <c r="V1022" i="1"/>
  <c r="W1022" i="1" s="1"/>
  <c r="V1023" i="1"/>
  <c r="W1023" i="1" s="1"/>
  <c r="V1024" i="1"/>
  <c r="W1024" i="1" s="1"/>
  <c r="V1025" i="1"/>
  <c r="W1025" i="1" s="1"/>
  <c r="V1026" i="1"/>
  <c r="W1026" i="1" s="1"/>
  <c r="V1027" i="1"/>
  <c r="W1027" i="1" s="1"/>
  <c r="V1028" i="1"/>
  <c r="W1028" i="1" s="1"/>
  <c r="V1029" i="1"/>
  <c r="W1029" i="1" s="1"/>
  <c r="V1030" i="1"/>
  <c r="W1030" i="1" s="1"/>
  <c r="V1031" i="1"/>
  <c r="W1031" i="1" s="1"/>
  <c r="V1032" i="1"/>
  <c r="W1032" i="1" s="1"/>
  <c r="V1033" i="1"/>
  <c r="W1033" i="1" s="1"/>
  <c r="V1034" i="1"/>
  <c r="W1034" i="1" s="1"/>
  <c r="V1035" i="1"/>
  <c r="W1035" i="1" s="1"/>
  <c r="V1036" i="1"/>
  <c r="W1036" i="1" s="1"/>
  <c r="V1037" i="1"/>
  <c r="W1037" i="1" s="1"/>
  <c r="V1038" i="1"/>
  <c r="W1038" i="1" s="1"/>
  <c r="V1039" i="1"/>
  <c r="W1039" i="1" s="1"/>
  <c r="V1040" i="1"/>
  <c r="W1040" i="1" s="1"/>
  <c r="V1041" i="1"/>
  <c r="W1041" i="1" s="1"/>
  <c r="V1042" i="1"/>
  <c r="W1042" i="1" s="1"/>
  <c r="V1043" i="1"/>
  <c r="W1043" i="1" s="1"/>
  <c r="V1044" i="1"/>
  <c r="W1044" i="1" s="1"/>
  <c r="V1045" i="1"/>
  <c r="W1045" i="1" s="1"/>
  <c r="V1046" i="1"/>
  <c r="W1046" i="1" s="1"/>
  <c r="V1047" i="1"/>
  <c r="W1047" i="1" s="1"/>
  <c r="V1048" i="1"/>
  <c r="W1048" i="1" s="1"/>
  <c r="V1049" i="1"/>
  <c r="W1049" i="1" s="1"/>
  <c r="V1050" i="1"/>
  <c r="W1050" i="1" s="1"/>
  <c r="V1051" i="1"/>
  <c r="W1051" i="1" s="1"/>
  <c r="V1052" i="1"/>
  <c r="W1052" i="1" s="1"/>
  <c r="V1053" i="1"/>
  <c r="W1053" i="1" s="1"/>
  <c r="V1054" i="1"/>
  <c r="W1054" i="1" s="1"/>
  <c r="V1055" i="1"/>
  <c r="W1055" i="1" s="1"/>
  <c r="V1056" i="1"/>
  <c r="W1056" i="1" s="1"/>
  <c r="V1057" i="1"/>
  <c r="W1057" i="1" s="1"/>
  <c r="V1058" i="1"/>
  <c r="W1058" i="1" s="1"/>
  <c r="V1059" i="1"/>
  <c r="W1059" i="1" s="1"/>
  <c r="V1060" i="1"/>
  <c r="W1060" i="1" s="1"/>
  <c r="V1061" i="1"/>
  <c r="W1061" i="1" s="1"/>
  <c r="V1062" i="1"/>
  <c r="W1062" i="1" s="1"/>
  <c r="V1063" i="1"/>
  <c r="W1063" i="1" s="1"/>
  <c r="V1064" i="1"/>
  <c r="W1064" i="1" s="1"/>
  <c r="V1065" i="1"/>
  <c r="W1065" i="1" s="1"/>
  <c r="V1066" i="1"/>
  <c r="W1066" i="1" s="1"/>
  <c r="V1067" i="1"/>
  <c r="W1067" i="1" s="1"/>
  <c r="V1068" i="1"/>
  <c r="W1068" i="1" s="1"/>
  <c r="V1069" i="1"/>
  <c r="W1069" i="1" s="1"/>
  <c r="V1070" i="1"/>
  <c r="W1070" i="1" s="1"/>
  <c r="V1071" i="1"/>
  <c r="W1071" i="1" s="1"/>
  <c r="V1072" i="1"/>
  <c r="W1072" i="1" s="1"/>
  <c r="V1073" i="1"/>
  <c r="W1073" i="1" s="1"/>
  <c r="V1074" i="1"/>
  <c r="W1074" i="1" s="1"/>
  <c r="V1075" i="1"/>
  <c r="W1075" i="1" s="1"/>
  <c r="V1076" i="1"/>
  <c r="W1076" i="1" s="1"/>
  <c r="V1077" i="1"/>
  <c r="W1077" i="1" s="1"/>
  <c r="V1078" i="1"/>
  <c r="W1078" i="1" s="1"/>
  <c r="V1079" i="1"/>
  <c r="W1079" i="1" s="1"/>
  <c r="V1080" i="1"/>
  <c r="W1080" i="1" s="1"/>
  <c r="V1081" i="1"/>
  <c r="W1081" i="1" s="1"/>
  <c r="V1082" i="1"/>
  <c r="W1082" i="1" s="1"/>
  <c r="V1083" i="1"/>
  <c r="W1083" i="1" s="1"/>
  <c r="V1084" i="1"/>
  <c r="W1084" i="1" s="1"/>
  <c r="V1085" i="1"/>
  <c r="W1085" i="1" s="1"/>
  <c r="V1086" i="1"/>
  <c r="W1086" i="1" s="1"/>
  <c r="V1087" i="1"/>
  <c r="W1087" i="1" s="1"/>
  <c r="V1088" i="1"/>
  <c r="W1088" i="1" s="1"/>
  <c r="V1089" i="1"/>
  <c r="W1089" i="1" s="1"/>
  <c r="V1090" i="1"/>
  <c r="W1090" i="1" s="1"/>
  <c r="V1091" i="1"/>
  <c r="W1091" i="1" s="1"/>
  <c r="V1092" i="1"/>
  <c r="W1092" i="1" s="1"/>
  <c r="V1093" i="1"/>
  <c r="W1093" i="1" s="1"/>
  <c r="V1094" i="1"/>
  <c r="W1094" i="1" s="1"/>
  <c r="V1095" i="1"/>
  <c r="W1095" i="1" s="1"/>
  <c r="V1096" i="1"/>
  <c r="W1096" i="1" s="1"/>
  <c r="V1097" i="1"/>
  <c r="W1097" i="1" s="1"/>
  <c r="V1098" i="1"/>
  <c r="W1098" i="1" s="1"/>
  <c r="V1099" i="1"/>
  <c r="W1099" i="1" s="1"/>
  <c r="V1100" i="1"/>
  <c r="W1100" i="1" s="1"/>
  <c r="V1101" i="1"/>
  <c r="W1101" i="1" s="1"/>
  <c r="V1102" i="1"/>
  <c r="W1102" i="1" s="1"/>
  <c r="V1103" i="1"/>
  <c r="W1103" i="1" s="1"/>
  <c r="V1104" i="1"/>
  <c r="W1104" i="1" s="1"/>
  <c r="V1105" i="1"/>
  <c r="W1105" i="1" s="1"/>
  <c r="V1106" i="1"/>
  <c r="W1106" i="1" s="1"/>
  <c r="V1107" i="1"/>
  <c r="W1107" i="1" s="1"/>
  <c r="V1108" i="1"/>
  <c r="W1108" i="1" s="1"/>
  <c r="V1109" i="1"/>
  <c r="W1109" i="1" s="1"/>
  <c r="V1110" i="1"/>
  <c r="W1110" i="1" s="1"/>
  <c r="V1111" i="1"/>
  <c r="W1111" i="1" s="1"/>
  <c r="V1112" i="1"/>
  <c r="W1112" i="1" s="1"/>
  <c r="V1113" i="1"/>
  <c r="W1113" i="1" s="1"/>
  <c r="V1114" i="1"/>
  <c r="W1114" i="1" s="1"/>
  <c r="V1115" i="1"/>
  <c r="W1115" i="1" s="1"/>
  <c r="V1116" i="1"/>
  <c r="W1116" i="1" s="1"/>
  <c r="V1117" i="1"/>
  <c r="W1117" i="1" s="1"/>
  <c r="V1118" i="1"/>
  <c r="W1118" i="1" s="1"/>
  <c r="V1119" i="1"/>
  <c r="W1119" i="1" s="1"/>
  <c r="V1120" i="1"/>
  <c r="W1120" i="1" s="1"/>
  <c r="V1121" i="1"/>
  <c r="W1121" i="1" s="1"/>
  <c r="V1122" i="1"/>
  <c r="W1122" i="1" s="1"/>
  <c r="V1123" i="1"/>
  <c r="W1123" i="1" s="1"/>
  <c r="V1124" i="1"/>
  <c r="W1124" i="1" s="1"/>
  <c r="V1125" i="1"/>
  <c r="W1125" i="1" s="1"/>
  <c r="V1126" i="1"/>
  <c r="W1126" i="1" s="1"/>
  <c r="V1127" i="1"/>
  <c r="W1127" i="1" s="1"/>
  <c r="V1128" i="1"/>
  <c r="W1128" i="1" s="1"/>
  <c r="V1129" i="1"/>
  <c r="W1129" i="1" s="1"/>
  <c r="V1130" i="1"/>
  <c r="W1130" i="1" s="1"/>
  <c r="V1131" i="1"/>
  <c r="W1131" i="1" s="1"/>
  <c r="V1132" i="1"/>
  <c r="W1132" i="1" s="1"/>
  <c r="V1133" i="1"/>
  <c r="W1133" i="1" s="1"/>
  <c r="V1134" i="1"/>
  <c r="W1134" i="1" s="1"/>
  <c r="V1135" i="1"/>
  <c r="W1135" i="1" s="1"/>
  <c r="V1136" i="1"/>
  <c r="W1136" i="1" s="1"/>
  <c r="V1137" i="1"/>
  <c r="W1137" i="1" s="1"/>
  <c r="V1138" i="1"/>
  <c r="W1138" i="1" s="1"/>
  <c r="V1139" i="1"/>
  <c r="W1139" i="1" s="1"/>
  <c r="V1140" i="1"/>
  <c r="W1140" i="1" s="1"/>
  <c r="V1141" i="1"/>
  <c r="W1141" i="1" s="1"/>
  <c r="V1142" i="1"/>
  <c r="W1142" i="1" s="1"/>
  <c r="V1143" i="1"/>
  <c r="W1143" i="1" s="1"/>
  <c r="V1144" i="1"/>
  <c r="W1144" i="1" s="1"/>
  <c r="V1145" i="1"/>
  <c r="W1145" i="1" s="1"/>
  <c r="V1146" i="1"/>
  <c r="W1146" i="1" s="1"/>
  <c r="V1147" i="1"/>
  <c r="W1147" i="1" s="1"/>
  <c r="V1148" i="1"/>
  <c r="W1148" i="1" s="1"/>
  <c r="V1149" i="1"/>
  <c r="W1149" i="1" s="1"/>
  <c r="V1150" i="1"/>
  <c r="W1150" i="1" s="1"/>
  <c r="V1151" i="1"/>
  <c r="W1151" i="1" s="1"/>
  <c r="V1152" i="1"/>
  <c r="W1152" i="1" s="1"/>
  <c r="V1153" i="1"/>
  <c r="W1153" i="1" s="1"/>
  <c r="V1154" i="1"/>
  <c r="W1154" i="1" s="1"/>
  <c r="V1155" i="1"/>
  <c r="W1155" i="1" s="1"/>
  <c r="V1156" i="1"/>
  <c r="W1156" i="1" s="1"/>
  <c r="V1157" i="1"/>
  <c r="W1157" i="1" s="1"/>
  <c r="V1158" i="1"/>
  <c r="W1158" i="1" s="1"/>
  <c r="V1159" i="1"/>
  <c r="W1159" i="1" s="1"/>
  <c r="V1160" i="1"/>
  <c r="W1160" i="1" s="1"/>
  <c r="V1161" i="1"/>
  <c r="W1161" i="1" s="1"/>
  <c r="V1162" i="1"/>
  <c r="W1162" i="1" s="1"/>
  <c r="V1163" i="1"/>
  <c r="W1163" i="1" s="1"/>
  <c r="V1164" i="1"/>
  <c r="W1164" i="1" s="1"/>
  <c r="V1165" i="1"/>
  <c r="W1165" i="1" s="1"/>
  <c r="V1166" i="1"/>
  <c r="W1166" i="1" s="1"/>
  <c r="V1167" i="1"/>
  <c r="W1167" i="1" s="1"/>
  <c r="V1168" i="1"/>
  <c r="W1168" i="1" s="1"/>
  <c r="V1169" i="1"/>
  <c r="W1169" i="1" s="1"/>
  <c r="V1170" i="1"/>
  <c r="W1170" i="1" s="1"/>
  <c r="V1171" i="1"/>
  <c r="W1171" i="1" s="1"/>
  <c r="V1172" i="1"/>
  <c r="W1172" i="1" s="1"/>
  <c r="V1173" i="1"/>
  <c r="W1173" i="1" s="1"/>
  <c r="V1174" i="1"/>
  <c r="W1174" i="1" s="1"/>
  <c r="V1175" i="1"/>
  <c r="W1175" i="1" s="1"/>
  <c r="V1176" i="1"/>
  <c r="W1176" i="1" s="1"/>
  <c r="V1177" i="1"/>
  <c r="W1177" i="1" s="1"/>
  <c r="V1178" i="1"/>
  <c r="W1178" i="1" s="1"/>
  <c r="V1179" i="1"/>
  <c r="W1179" i="1" s="1"/>
  <c r="V1180" i="1"/>
  <c r="W1180" i="1" s="1"/>
  <c r="V1181" i="1"/>
  <c r="W1181" i="1" s="1"/>
  <c r="V1182" i="1"/>
  <c r="W1182" i="1" s="1"/>
  <c r="V1183" i="1"/>
  <c r="W1183" i="1" s="1"/>
  <c r="V1184" i="1"/>
  <c r="W1184" i="1" s="1"/>
  <c r="V1185" i="1"/>
  <c r="W1185" i="1" s="1"/>
  <c r="V1186" i="1"/>
  <c r="W1186" i="1" s="1"/>
  <c r="V1187" i="1"/>
  <c r="W1187" i="1" s="1"/>
  <c r="V1188" i="1"/>
  <c r="W1188" i="1" s="1"/>
  <c r="V1189" i="1"/>
  <c r="W1189" i="1" s="1"/>
  <c r="V1190" i="1"/>
  <c r="W1190" i="1" s="1"/>
  <c r="V1191" i="1"/>
  <c r="W1191" i="1" s="1"/>
  <c r="V1192" i="1"/>
  <c r="W1192" i="1" s="1"/>
  <c r="V1193" i="1"/>
  <c r="W1193" i="1" s="1"/>
  <c r="V1194" i="1"/>
  <c r="W1194" i="1" s="1"/>
  <c r="V1195" i="1"/>
  <c r="W1195" i="1" s="1"/>
  <c r="V1196" i="1"/>
  <c r="W1196" i="1" s="1"/>
  <c r="V1197" i="1"/>
  <c r="W1197" i="1" s="1"/>
  <c r="V1198" i="1"/>
  <c r="W1198" i="1" s="1"/>
  <c r="V1199" i="1"/>
  <c r="W1199" i="1" s="1"/>
  <c r="V1200" i="1"/>
  <c r="W1200" i="1" s="1"/>
  <c r="V1201" i="1"/>
  <c r="W1201" i="1" s="1"/>
  <c r="V1202" i="1"/>
  <c r="W1202" i="1" s="1"/>
  <c r="V1203" i="1"/>
  <c r="W1203" i="1" s="1"/>
  <c r="V1204" i="1"/>
  <c r="W1204" i="1" s="1"/>
  <c r="V1205" i="1"/>
  <c r="W1205" i="1" s="1"/>
  <c r="V1206" i="1"/>
  <c r="W1206" i="1" s="1"/>
  <c r="V1207" i="1"/>
  <c r="W1207" i="1" s="1"/>
  <c r="V1208" i="1"/>
  <c r="W1208" i="1" s="1"/>
  <c r="V1209" i="1"/>
  <c r="W1209" i="1" s="1"/>
  <c r="V1210" i="1"/>
  <c r="W1210" i="1" s="1"/>
  <c r="V1211" i="1"/>
  <c r="W1211" i="1" s="1"/>
  <c r="V1212" i="1"/>
  <c r="W1212" i="1" s="1"/>
  <c r="V1213" i="1"/>
  <c r="W1213" i="1" s="1"/>
  <c r="V1214" i="1"/>
  <c r="W1214" i="1" s="1"/>
  <c r="V1215" i="1"/>
  <c r="W1215" i="1" s="1"/>
  <c r="V1216" i="1"/>
  <c r="W1216" i="1" s="1"/>
  <c r="V1217" i="1"/>
  <c r="W1217" i="1" s="1"/>
  <c r="V1218" i="1"/>
  <c r="W1218" i="1" s="1"/>
  <c r="V1219" i="1"/>
  <c r="W1219" i="1" s="1"/>
  <c r="V1220" i="1"/>
  <c r="W1220" i="1" s="1"/>
  <c r="V1221" i="1"/>
  <c r="W1221" i="1" s="1"/>
  <c r="V1222" i="1"/>
  <c r="W1222" i="1" s="1"/>
  <c r="V1223" i="1"/>
  <c r="W1223" i="1" s="1"/>
  <c r="V1224" i="1"/>
  <c r="W1224" i="1" s="1"/>
  <c r="V1225" i="1"/>
  <c r="W1225" i="1" s="1"/>
  <c r="V1226" i="1"/>
  <c r="W1226" i="1" s="1"/>
  <c r="V1227" i="1"/>
  <c r="W1227" i="1" s="1"/>
  <c r="V1228" i="1"/>
  <c r="W1228" i="1" s="1"/>
  <c r="V1229" i="1"/>
  <c r="W1229" i="1" s="1"/>
  <c r="V1230" i="1"/>
  <c r="W1230" i="1" s="1"/>
  <c r="V1231" i="1"/>
  <c r="W1231" i="1" s="1"/>
  <c r="V1232" i="1"/>
  <c r="W1232" i="1" s="1"/>
  <c r="V1233" i="1"/>
  <c r="W1233" i="1" s="1"/>
  <c r="V1234" i="1"/>
  <c r="W1234" i="1" s="1"/>
  <c r="V1235" i="1"/>
  <c r="W1235" i="1" s="1"/>
  <c r="V1236" i="1"/>
  <c r="W1236" i="1" s="1"/>
  <c r="V1237" i="1"/>
  <c r="W1237" i="1" s="1"/>
  <c r="V1238" i="1"/>
  <c r="W1238" i="1" s="1"/>
  <c r="V1239" i="1"/>
  <c r="W1239" i="1" s="1"/>
  <c r="V1240" i="1"/>
  <c r="W1240" i="1" s="1"/>
  <c r="V1241" i="1"/>
  <c r="W1241" i="1" s="1"/>
  <c r="V1242" i="1"/>
  <c r="W1242" i="1" s="1"/>
  <c r="V1243" i="1"/>
  <c r="W1243" i="1" s="1"/>
  <c r="V1244" i="1"/>
  <c r="W1244" i="1" s="1"/>
  <c r="V1245" i="1"/>
  <c r="W1245" i="1" s="1"/>
  <c r="V1246" i="1"/>
  <c r="W1246" i="1" s="1"/>
  <c r="V1247" i="1"/>
  <c r="W1247" i="1" s="1"/>
  <c r="V1248" i="1"/>
  <c r="W1248" i="1" s="1"/>
  <c r="V1249" i="1"/>
  <c r="W1249" i="1" s="1"/>
  <c r="V1250" i="1"/>
  <c r="W1250" i="1" s="1"/>
  <c r="V1251" i="1"/>
  <c r="W1251" i="1" s="1"/>
  <c r="V1252" i="1"/>
  <c r="W1252" i="1" s="1"/>
  <c r="V1253" i="1"/>
  <c r="W1253" i="1" s="1"/>
  <c r="V1254" i="1"/>
  <c r="W1254" i="1" s="1"/>
  <c r="V1255" i="1"/>
  <c r="W1255" i="1" s="1"/>
  <c r="V1256" i="1"/>
  <c r="W1256" i="1" s="1"/>
  <c r="V1257" i="1"/>
  <c r="W1257" i="1" s="1"/>
  <c r="V1258" i="1"/>
  <c r="W1258" i="1" s="1"/>
  <c r="V1259" i="1"/>
  <c r="W1259" i="1" s="1"/>
  <c r="V1260" i="1"/>
  <c r="W1260" i="1" s="1"/>
  <c r="V1261" i="1"/>
  <c r="W1261" i="1" s="1"/>
  <c r="V1262" i="1"/>
  <c r="W1262" i="1" s="1"/>
  <c r="V1263" i="1"/>
  <c r="W1263" i="1" s="1"/>
  <c r="V1264" i="1"/>
  <c r="W1264" i="1" s="1"/>
  <c r="V1265" i="1"/>
  <c r="W1265" i="1" s="1"/>
  <c r="V1266" i="1"/>
  <c r="W1266" i="1" s="1"/>
  <c r="V1267" i="1"/>
  <c r="W1267" i="1" s="1"/>
  <c r="V1268" i="1"/>
  <c r="W1268" i="1" s="1"/>
  <c r="V1269" i="1"/>
  <c r="W1269" i="1" s="1"/>
  <c r="V1270" i="1"/>
  <c r="W1270" i="1" s="1"/>
  <c r="V1271" i="1"/>
  <c r="W1271" i="1" s="1"/>
  <c r="V1272" i="1"/>
  <c r="W1272" i="1" s="1"/>
  <c r="V1273" i="1"/>
  <c r="W1273" i="1" s="1"/>
  <c r="V1274" i="1"/>
  <c r="W1274" i="1" s="1"/>
  <c r="V1275" i="1"/>
  <c r="W1275" i="1" s="1"/>
  <c r="V1276" i="1"/>
  <c r="W1276" i="1" s="1"/>
  <c r="V1277" i="1"/>
  <c r="W1277" i="1" s="1"/>
  <c r="V1278" i="1"/>
  <c r="W1278" i="1" s="1"/>
  <c r="V1279" i="1"/>
  <c r="W1279" i="1" s="1"/>
  <c r="V1280" i="1"/>
  <c r="W1280" i="1" s="1"/>
  <c r="V1281" i="1"/>
  <c r="W1281" i="1" s="1"/>
  <c r="V1282" i="1"/>
  <c r="W1282" i="1" s="1"/>
  <c r="V1283" i="1"/>
  <c r="W1283" i="1" s="1"/>
  <c r="V1284" i="1"/>
  <c r="W1284" i="1" s="1"/>
  <c r="V1285" i="1"/>
  <c r="W1285" i="1" s="1"/>
  <c r="V1286" i="1"/>
  <c r="W1286" i="1" s="1"/>
  <c r="V1287" i="1"/>
  <c r="W1287" i="1" s="1"/>
  <c r="V1288" i="1"/>
  <c r="W1288" i="1" s="1"/>
  <c r="V1289" i="1"/>
  <c r="W1289" i="1" s="1"/>
  <c r="V1290" i="1"/>
  <c r="W1290" i="1" s="1"/>
  <c r="V1291" i="1"/>
  <c r="W1291" i="1" s="1"/>
  <c r="V1292" i="1"/>
  <c r="W1292" i="1" s="1"/>
  <c r="V1293" i="1"/>
  <c r="W1293" i="1" s="1"/>
  <c r="V1294" i="1"/>
  <c r="W1294" i="1" s="1"/>
  <c r="V1295" i="1"/>
  <c r="W1295" i="1" s="1"/>
  <c r="V1296" i="1"/>
  <c r="W1296" i="1" s="1"/>
  <c r="V1297" i="1"/>
  <c r="W1297" i="1" s="1"/>
  <c r="V1298" i="1"/>
  <c r="W1298" i="1" s="1"/>
  <c r="V1299" i="1"/>
  <c r="W1299" i="1" s="1"/>
  <c r="V1300" i="1"/>
  <c r="W1300" i="1" s="1"/>
  <c r="V1301" i="1"/>
  <c r="W1301" i="1" s="1"/>
  <c r="V1302" i="1"/>
  <c r="W1302" i="1" s="1"/>
  <c r="V1303" i="1"/>
  <c r="W1303" i="1" s="1"/>
  <c r="V1304" i="1"/>
  <c r="W1304" i="1" s="1"/>
  <c r="V1305" i="1"/>
  <c r="W1305" i="1" s="1"/>
  <c r="V1306" i="1"/>
  <c r="W1306" i="1" s="1"/>
  <c r="V1307" i="1"/>
  <c r="W1307" i="1" s="1"/>
  <c r="V1308" i="1"/>
  <c r="W1308" i="1" s="1"/>
  <c r="V1309" i="1"/>
  <c r="W1309" i="1" s="1"/>
  <c r="V1310" i="1"/>
  <c r="W1310" i="1" s="1"/>
  <c r="V1311" i="1"/>
  <c r="W1311" i="1" s="1"/>
  <c r="V1312" i="1"/>
  <c r="W1312" i="1" s="1"/>
  <c r="V1313" i="1"/>
  <c r="W1313" i="1" s="1"/>
  <c r="V1314" i="1"/>
  <c r="W1314" i="1" s="1"/>
  <c r="V1315" i="1"/>
  <c r="W1315" i="1" s="1"/>
  <c r="V1316" i="1"/>
  <c r="W1316" i="1" s="1"/>
  <c r="V1317" i="1"/>
  <c r="W1317" i="1" s="1"/>
  <c r="V1318" i="1"/>
  <c r="W1318" i="1" s="1"/>
  <c r="V1319" i="1"/>
  <c r="W1319" i="1" s="1"/>
  <c r="V1320" i="1"/>
  <c r="W1320" i="1" s="1"/>
  <c r="V1321" i="1"/>
  <c r="W1321" i="1" s="1"/>
  <c r="V1322" i="1"/>
  <c r="W1322" i="1" s="1"/>
  <c r="V1323" i="1"/>
  <c r="W1323" i="1" s="1"/>
  <c r="V1324" i="1"/>
  <c r="W1324" i="1" s="1"/>
  <c r="V1325" i="1"/>
  <c r="W1325" i="1" s="1"/>
  <c r="V1326" i="1"/>
  <c r="W1326" i="1" s="1"/>
  <c r="V1327" i="1"/>
  <c r="W1327" i="1" s="1"/>
  <c r="V1328" i="1"/>
  <c r="W1328" i="1" s="1"/>
  <c r="V1329" i="1"/>
  <c r="W1329" i="1" s="1"/>
  <c r="V1330" i="1"/>
  <c r="W1330" i="1" s="1"/>
  <c r="V1331" i="1"/>
  <c r="W1331" i="1" s="1"/>
  <c r="V1332" i="1"/>
  <c r="W1332" i="1" s="1"/>
  <c r="V1333" i="1"/>
  <c r="W1333" i="1" s="1"/>
  <c r="V1334" i="1"/>
  <c r="W1334" i="1" s="1"/>
  <c r="V1335" i="1"/>
  <c r="W1335" i="1" s="1"/>
  <c r="V1336" i="1"/>
  <c r="W1336" i="1" s="1"/>
  <c r="V1337" i="1"/>
  <c r="W1337" i="1" s="1"/>
  <c r="V1338" i="1"/>
  <c r="W1338" i="1" s="1"/>
  <c r="V1339" i="1"/>
  <c r="W1339" i="1" s="1"/>
  <c r="V1340" i="1"/>
  <c r="W1340" i="1" s="1"/>
  <c r="V1341" i="1"/>
  <c r="W1341" i="1" s="1"/>
  <c r="V1342" i="1"/>
  <c r="W1342" i="1" s="1"/>
  <c r="V1343" i="1"/>
  <c r="W1343" i="1" s="1"/>
  <c r="V1344" i="1"/>
  <c r="W1344" i="1" s="1"/>
  <c r="V1345" i="1"/>
  <c r="W1345" i="1" s="1"/>
  <c r="V1346" i="1"/>
  <c r="W1346" i="1" s="1"/>
  <c r="V1347" i="1"/>
  <c r="W1347" i="1" s="1"/>
  <c r="V1348" i="1"/>
  <c r="W1348" i="1" s="1"/>
  <c r="V1349" i="1"/>
  <c r="W1349" i="1" s="1"/>
  <c r="V1350" i="1"/>
  <c r="W1350" i="1" s="1"/>
  <c r="V1351" i="1"/>
  <c r="W1351" i="1" s="1"/>
  <c r="V1352" i="1"/>
  <c r="W1352" i="1" s="1"/>
  <c r="V1353" i="1"/>
  <c r="W1353" i="1" s="1"/>
  <c r="V1354" i="1"/>
  <c r="W1354" i="1" s="1"/>
  <c r="V1355" i="1"/>
  <c r="W1355" i="1" s="1"/>
  <c r="V1356" i="1"/>
  <c r="W1356" i="1" s="1"/>
  <c r="V1357" i="1"/>
  <c r="W1357" i="1" s="1"/>
  <c r="V1358" i="1"/>
  <c r="W1358" i="1" s="1"/>
  <c r="V1359" i="1"/>
  <c r="W1359" i="1" s="1"/>
  <c r="V1360" i="1"/>
  <c r="W1360" i="1" s="1"/>
  <c r="V1361" i="1"/>
  <c r="W1361" i="1" s="1"/>
  <c r="V1362" i="1"/>
  <c r="W1362" i="1" s="1"/>
  <c r="V1363" i="1"/>
  <c r="W1363" i="1" s="1"/>
  <c r="V1364" i="1"/>
  <c r="W1364" i="1" s="1"/>
  <c r="V1365" i="1"/>
  <c r="W1365" i="1" s="1"/>
  <c r="V1366" i="1"/>
  <c r="W1366" i="1" s="1"/>
  <c r="V1367" i="1"/>
  <c r="W1367" i="1" s="1"/>
  <c r="V1368" i="1"/>
  <c r="W1368" i="1" s="1"/>
  <c r="V1369" i="1"/>
  <c r="W1369" i="1" s="1"/>
  <c r="V1370" i="1"/>
  <c r="W1370" i="1" s="1"/>
  <c r="V1371" i="1"/>
  <c r="W1371" i="1" s="1"/>
  <c r="V1372" i="1"/>
  <c r="W1372" i="1" s="1"/>
  <c r="V1373" i="1"/>
  <c r="W1373" i="1" s="1"/>
  <c r="V1374" i="1"/>
  <c r="W1374" i="1" s="1"/>
  <c r="V1375" i="1"/>
  <c r="W1375" i="1" s="1"/>
  <c r="V1376" i="1"/>
  <c r="W1376" i="1" s="1"/>
  <c r="V1377" i="1"/>
  <c r="W1377" i="1" s="1"/>
  <c r="V1378" i="1"/>
  <c r="W1378" i="1" s="1"/>
  <c r="V1379" i="1"/>
  <c r="W1379" i="1" s="1"/>
  <c r="V1380" i="1"/>
  <c r="W1380" i="1" s="1"/>
  <c r="V1381" i="1"/>
  <c r="W1381" i="1" s="1"/>
  <c r="V1382" i="1"/>
  <c r="W1382" i="1" s="1"/>
  <c r="V1383" i="1"/>
  <c r="W1383" i="1" s="1"/>
  <c r="V1384" i="1"/>
  <c r="W1384" i="1" s="1"/>
  <c r="V1385" i="1"/>
  <c r="W1385" i="1" s="1"/>
  <c r="V1386" i="1"/>
  <c r="W1386" i="1" s="1"/>
  <c r="V1387" i="1"/>
  <c r="W1387" i="1" s="1"/>
  <c r="V1388" i="1"/>
  <c r="W1388" i="1" s="1"/>
  <c r="V1389" i="1"/>
  <c r="W1389" i="1" s="1"/>
  <c r="V1390" i="1"/>
  <c r="W1390" i="1" s="1"/>
  <c r="V1391" i="1"/>
  <c r="W1391" i="1" s="1"/>
  <c r="V1392" i="1"/>
  <c r="W1392" i="1" s="1"/>
  <c r="V1393" i="1"/>
  <c r="W1393" i="1" s="1"/>
  <c r="V1394" i="1"/>
  <c r="W1394" i="1" s="1"/>
  <c r="V1395" i="1"/>
  <c r="W1395" i="1" s="1"/>
  <c r="V1396" i="1"/>
  <c r="W1396" i="1" s="1"/>
  <c r="V1397" i="1"/>
  <c r="W1397" i="1" s="1"/>
  <c r="V1398" i="1"/>
  <c r="W1398" i="1" s="1"/>
  <c r="V1399" i="1"/>
  <c r="W1399" i="1" s="1"/>
  <c r="V1400" i="1"/>
  <c r="W1400" i="1" s="1"/>
  <c r="V1401" i="1"/>
  <c r="W1401" i="1" s="1"/>
  <c r="V1402" i="1"/>
  <c r="W1402" i="1" s="1"/>
  <c r="V1403" i="1"/>
  <c r="W1403" i="1" s="1"/>
  <c r="V1404" i="1"/>
  <c r="W1404" i="1" s="1"/>
  <c r="V1405" i="1"/>
  <c r="W1405" i="1" s="1"/>
  <c r="V1406" i="1"/>
  <c r="W1406" i="1" s="1"/>
  <c r="V1407" i="1"/>
  <c r="W1407" i="1" s="1"/>
  <c r="V1408" i="1"/>
  <c r="W1408" i="1" s="1"/>
  <c r="V1409" i="1"/>
  <c r="W1409" i="1" s="1"/>
  <c r="V1410" i="1"/>
  <c r="W1410" i="1" s="1"/>
  <c r="V1411" i="1"/>
  <c r="W1411" i="1" s="1"/>
  <c r="V1412" i="1"/>
  <c r="W1412" i="1" s="1"/>
  <c r="V1413" i="1"/>
  <c r="W1413" i="1" s="1"/>
  <c r="V1414" i="1"/>
  <c r="W1414" i="1" s="1"/>
  <c r="V1415" i="1"/>
  <c r="W1415" i="1" s="1"/>
  <c r="V1416" i="1"/>
  <c r="W1416" i="1" s="1"/>
  <c r="V1417" i="1"/>
  <c r="W1417" i="1" s="1"/>
  <c r="V1418" i="1"/>
  <c r="W1418" i="1" s="1"/>
  <c r="V1419" i="1"/>
  <c r="W1419" i="1" s="1"/>
  <c r="V1420" i="1"/>
  <c r="W1420" i="1" s="1"/>
  <c r="V1421" i="1"/>
  <c r="W1421" i="1" s="1"/>
  <c r="V1422" i="1"/>
  <c r="W1422" i="1" s="1"/>
  <c r="V1423" i="1"/>
  <c r="W1423" i="1" s="1"/>
  <c r="V1424" i="1"/>
  <c r="W1424" i="1" s="1"/>
  <c r="V1425" i="1"/>
  <c r="W1425" i="1" s="1"/>
  <c r="V1426" i="1"/>
  <c r="W1426" i="1" s="1"/>
  <c r="V1427" i="1"/>
  <c r="W1427" i="1" s="1"/>
  <c r="V1428" i="1"/>
  <c r="W1428" i="1" s="1"/>
  <c r="V1429" i="1"/>
  <c r="W1429" i="1" s="1"/>
  <c r="V1430" i="1"/>
  <c r="W1430" i="1" s="1"/>
  <c r="V1431" i="1"/>
  <c r="W1431" i="1" s="1"/>
  <c r="V1432" i="1"/>
  <c r="W1432" i="1" s="1"/>
  <c r="V1433" i="1"/>
  <c r="W1433" i="1" s="1"/>
  <c r="V1434" i="1"/>
  <c r="W1434" i="1" s="1"/>
  <c r="V1435" i="1"/>
  <c r="W1435" i="1" s="1"/>
  <c r="V1436" i="1"/>
  <c r="W1436" i="1" s="1"/>
  <c r="V1437" i="1"/>
  <c r="W1437" i="1" s="1"/>
  <c r="V1438" i="1"/>
  <c r="W1438" i="1" s="1"/>
  <c r="V1439" i="1"/>
  <c r="W1439" i="1" s="1"/>
  <c r="V1440" i="1"/>
  <c r="W1440" i="1" s="1"/>
  <c r="V1441" i="1"/>
  <c r="W1441" i="1" s="1"/>
  <c r="V1442" i="1"/>
  <c r="W1442" i="1" s="1"/>
  <c r="V1443" i="1"/>
  <c r="W1443" i="1" s="1"/>
  <c r="V1444" i="1"/>
  <c r="W1444" i="1" s="1"/>
  <c r="V1445" i="1"/>
  <c r="W1445" i="1" s="1"/>
  <c r="V1446" i="1"/>
  <c r="W1446" i="1" s="1"/>
  <c r="V1447" i="1"/>
  <c r="W1447" i="1" s="1"/>
  <c r="V1448" i="1"/>
  <c r="W1448" i="1" s="1"/>
  <c r="V1449" i="1"/>
  <c r="W1449" i="1" s="1"/>
  <c r="V1450" i="1"/>
  <c r="W1450" i="1" s="1"/>
  <c r="V1451" i="1"/>
  <c r="W1451" i="1" s="1"/>
  <c r="V1452" i="1"/>
  <c r="W1452" i="1" s="1"/>
  <c r="V1453" i="1"/>
  <c r="W1453" i="1" s="1"/>
  <c r="V1454" i="1"/>
  <c r="W1454" i="1" s="1"/>
  <c r="V1455" i="1"/>
  <c r="W1455" i="1" s="1"/>
  <c r="V1456" i="1"/>
  <c r="W1456" i="1" s="1"/>
  <c r="V1457" i="1"/>
  <c r="W1457" i="1" s="1"/>
  <c r="V1458" i="1"/>
  <c r="W1458" i="1" s="1"/>
  <c r="V1459" i="1"/>
  <c r="W1459" i="1" s="1"/>
  <c r="V1460" i="1"/>
  <c r="W1460" i="1" s="1"/>
  <c r="V1461" i="1"/>
  <c r="W1461" i="1" s="1"/>
  <c r="V1462" i="1"/>
  <c r="W1462" i="1" s="1"/>
  <c r="V1463" i="1"/>
  <c r="W1463" i="1" s="1"/>
  <c r="V1464" i="1"/>
  <c r="W1464" i="1" s="1"/>
  <c r="V1465" i="1"/>
  <c r="W1465" i="1" s="1"/>
  <c r="V1466" i="1"/>
  <c r="W1466" i="1" s="1"/>
  <c r="V1467" i="1"/>
  <c r="W1467" i="1" s="1"/>
  <c r="V1468" i="1"/>
  <c r="W1468" i="1" s="1"/>
  <c r="V1469" i="1"/>
  <c r="W1469" i="1" s="1"/>
  <c r="V1470" i="1"/>
  <c r="W1470" i="1" s="1"/>
  <c r="V1471" i="1"/>
  <c r="W1471" i="1" s="1"/>
  <c r="V1472" i="1"/>
  <c r="W1472" i="1" s="1"/>
  <c r="V1473" i="1"/>
  <c r="W1473" i="1" s="1"/>
  <c r="V1474" i="1"/>
  <c r="W1474" i="1" s="1"/>
  <c r="V1475" i="1"/>
  <c r="W1475" i="1" s="1"/>
  <c r="V1476" i="1"/>
  <c r="W1476" i="1" s="1"/>
  <c r="V1477" i="1"/>
  <c r="W1477" i="1" s="1"/>
  <c r="V1478" i="1"/>
  <c r="W1478" i="1" s="1"/>
  <c r="V1479" i="1"/>
  <c r="W1479" i="1" s="1"/>
  <c r="V1480" i="1"/>
  <c r="W1480" i="1" s="1"/>
  <c r="V1481" i="1"/>
  <c r="W1481" i="1" s="1"/>
  <c r="V1482" i="1"/>
  <c r="W1482" i="1" s="1"/>
  <c r="V1483" i="1"/>
  <c r="W1483" i="1" s="1"/>
  <c r="V1484" i="1"/>
  <c r="W1484" i="1" s="1"/>
  <c r="V1485" i="1"/>
  <c r="W1485" i="1" s="1"/>
  <c r="V1486" i="1"/>
  <c r="W1486" i="1" s="1"/>
  <c r="V1487" i="1"/>
  <c r="W1487" i="1" s="1"/>
  <c r="V1488" i="1"/>
  <c r="W1488" i="1" s="1"/>
  <c r="V1489" i="1"/>
  <c r="W1489" i="1" s="1"/>
  <c r="V1490" i="1"/>
  <c r="W1490" i="1" s="1"/>
  <c r="V1491" i="1"/>
  <c r="W1491" i="1" s="1"/>
  <c r="V1492" i="1"/>
  <c r="W1492" i="1" s="1"/>
  <c r="V1493" i="1"/>
  <c r="W1493" i="1" s="1"/>
  <c r="V1494" i="1"/>
  <c r="W1494" i="1" s="1"/>
  <c r="V1495" i="1"/>
  <c r="W1495" i="1" s="1"/>
  <c r="V1496" i="1"/>
  <c r="W1496" i="1" s="1"/>
  <c r="V1497" i="1"/>
  <c r="W1497" i="1" s="1"/>
  <c r="V1498" i="1"/>
  <c r="W1498" i="1" s="1"/>
  <c r="V1499" i="1"/>
  <c r="W1499" i="1" s="1"/>
  <c r="V1500" i="1"/>
  <c r="W1500" i="1" s="1"/>
  <c r="V1501" i="1"/>
  <c r="W1501" i="1" s="1"/>
  <c r="D100" i="6" l="1"/>
  <c r="G22" i="6"/>
  <c r="G19" i="6"/>
  <c r="D96" i="6"/>
  <c r="C32" i="6"/>
  <c r="C31" i="6"/>
  <c r="D98" i="6"/>
  <c r="G7" i="6"/>
  <c r="G24" i="6"/>
  <c r="G21" i="6"/>
  <c r="D102" i="6"/>
  <c r="G6" i="6"/>
  <c r="G23" i="6"/>
  <c r="D97" i="6"/>
  <c r="G9" i="6"/>
  <c r="G5" i="6"/>
  <c r="E9" i="6"/>
  <c r="E5" i="6"/>
  <c r="B25" i="6"/>
  <c r="D101" i="6"/>
  <c r="C103" i="6"/>
  <c r="B12" i="6"/>
  <c r="G4" i="6"/>
  <c r="D95" i="6"/>
  <c r="E7" i="6"/>
  <c r="B89" i="6"/>
  <c r="B70" i="6"/>
  <c r="F64" i="6"/>
  <c r="G18" i="6"/>
  <c r="F59" i="6"/>
  <c r="F50" i="6"/>
  <c r="F53" i="6"/>
  <c r="E25" i="6"/>
  <c r="F55" i="6"/>
  <c r="E50" i="6"/>
  <c r="G17" i="6"/>
  <c r="B34" i="6"/>
  <c r="C34" i="6" s="1"/>
  <c r="E56" i="6"/>
  <c r="F63" i="6"/>
  <c r="D41" i="6"/>
  <c r="F4" i="6"/>
  <c r="E53" i="6"/>
  <c r="F10" i="6"/>
  <c r="G20" i="6"/>
  <c r="F57" i="6"/>
  <c r="E68" i="6"/>
  <c r="E64" i="6"/>
  <c r="F68" i="6"/>
  <c r="F6" i="6"/>
  <c r="E52" i="6"/>
  <c r="E49" i="6"/>
  <c r="E67" i="6"/>
  <c r="E63" i="6"/>
  <c r="C42" i="6"/>
  <c r="E59" i="6"/>
  <c r="E55" i="6"/>
  <c r="F52" i="6"/>
  <c r="F49" i="6"/>
  <c r="F67" i="6"/>
  <c r="D12" i="6"/>
  <c r="E51" i="6"/>
  <c r="E48" i="6"/>
  <c r="F8" i="6"/>
  <c r="D40" i="6"/>
  <c r="E58" i="6"/>
  <c r="E54" i="6"/>
  <c r="E62" i="6"/>
  <c r="D39" i="6"/>
  <c r="F58" i="6"/>
  <c r="E69" i="6"/>
  <c r="E65" i="6"/>
  <c r="F62" i="6"/>
  <c r="G11" i="6"/>
  <c r="F51" i="6"/>
  <c r="F69" i="6"/>
  <c r="F65" i="6"/>
  <c r="C78" i="6"/>
  <c r="D78" i="6" s="1"/>
  <c r="C77" i="6"/>
  <c r="D77" i="6" s="1"/>
  <c r="C83" i="6"/>
  <c r="D83" i="6" s="1"/>
  <c r="C81" i="6"/>
  <c r="D81" i="6" s="1"/>
  <c r="C88" i="6"/>
  <c r="D88" i="6" s="1"/>
  <c r="E99" i="6"/>
  <c r="F99" i="6" s="1"/>
  <c r="F7" i="6"/>
  <c r="F22" i="6"/>
  <c r="H22" i="6" s="1"/>
  <c r="E6" i="6"/>
  <c r="E10" i="6"/>
  <c r="C12" i="6"/>
  <c r="E101" i="6"/>
  <c r="F101" i="6" s="1"/>
  <c r="E97" i="6"/>
  <c r="F97" i="6" s="1"/>
  <c r="F9" i="6"/>
  <c r="F23" i="6"/>
  <c r="H23" i="6" s="1"/>
  <c r="C82" i="6"/>
  <c r="D82" i="6" s="1"/>
  <c r="C87" i="6"/>
  <c r="D87" i="6" s="1"/>
  <c r="E100" i="6"/>
  <c r="F100" i="6" s="1"/>
  <c r="F21" i="6"/>
  <c r="H21" i="6" s="1"/>
  <c r="F19" i="6"/>
  <c r="H19" i="6" s="1"/>
  <c r="F17" i="6"/>
  <c r="B35" i="6"/>
  <c r="C35" i="6" s="1"/>
  <c r="E96" i="6"/>
  <c r="F96" i="6" s="1"/>
  <c r="E4" i="6"/>
  <c r="C86" i="6"/>
  <c r="D86" i="6" s="1"/>
  <c r="C76" i="6"/>
  <c r="D76" i="6" s="1"/>
  <c r="F11" i="6"/>
  <c r="C85" i="6"/>
  <c r="D85" i="6" s="1"/>
  <c r="C80" i="6"/>
  <c r="D80" i="6" s="1"/>
  <c r="E8" i="6"/>
  <c r="F5" i="6"/>
  <c r="F24" i="6"/>
  <c r="H24" i="6" s="1"/>
  <c r="B33" i="6"/>
  <c r="C33" i="6" s="1"/>
  <c r="E102" i="6"/>
  <c r="F102" i="6" s="1"/>
  <c r="E95" i="6"/>
  <c r="F95" i="6" s="1"/>
  <c r="F20" i="6"/>
  <c r="H20" i="6" s="1"/>
  <c r="F18" i="6"/>
  <c r="H18" i="6" s="1"/>
  <c r="C84" i="6"/>
  <c r="D84" i="6" s="1"/>
  <c r="C79" i="6"/>
  <c r="D79" i="6" s="1"/>
  <c r="E98" i="6"/>
  <c r="F98" i="6" s="1"/>
  <c r="B103" i="6"/>
  <c r="D103" i="6" s="1"/>
  <c r="D99" i="6"/>
  <c r="E66" i="6"/>
  <c r="F66" i="6"/>
  <c r="E61" i="6"/>
  <c r="F61" i="6"/>
  <c r="D70" i="6"/>
  <c r="F60" i="6"/>
  <c r="E60" i="6"/>
  <c r="C70" i="6"/>
  <c r="E57" i="6"/>
  <c r="F54" i="6"/>
  <c r="F56" i="6"/>
  <c r="B42" i="6"/>
  <c r="D25" i="6"/>
  <c r="C25" i="6"/>
  <c r="G10" i="6"/>
  <c r="G8" i="6"/>
  <c r="E11" i="6"/>
  <c r="J18" i="3"/>
  <c r="D9" i="3"/>
  <c r="D5" i="3"/>
  <c r="D11" i="3"/>
  <c r="J22" i="3"/>
  <c r="D7" i="3"/>
  <c r="J6" i="3"/>
  <c r="J12" i="3"/>
  <c r="J13" i="3"/>
  <c r="J19" i="3"/>
  <c r="J25" i="3"/>
  <c r="I34" i="3"/>
  <c r="I33" i="3"/>
  <c r="D29" i="3"/>
  <c r="E29" i="3" s="1"/>
  <c r="I32" i="3"/>
  <c r="J8" i="3"/>
  <c r="J20" i="3"/>
  <c r="D35" i="3"/>
  <c r="E35" i="3" s="1"/>
  <c r="D6" i="3"/>
  <c r="D23" i="3"/>
  <c r="E23" i="3" s="1"/>
  <c r="D30" i="3"/>
  <c r="E30" i="3" s="1"/>
  <c r="D8" i="3"/>
  <c r="D31" i="3"/>
  <c r="E31" i="3" s="1"/>
  <c r="D24" i="3"/>
  <c r="E24" i="3" s="1"/>
  <c r="D40" i="3"/>
  <c r="E40" i="3" s="1"/>
  <c r="D41" i="3"/>
  <c r="E41" i="3" s="1"/>
  <c r="D10" i="3"/>
  <c r="D26" i="3"/>
  <c r="E26" i="3" s="1"/>
  <c r="B68" i="3"/>
  <c r="D28" i="3"/>
  <c r="E28" i="3" s="1"/>
  <c r="D32" i="3"/>
  <c r="E32" i="3" s="1"/>
  <c r="H36" i="3"/>
  <c r="I36" i="3" s="1"/>
  <c r="J7" i="3"/>
  <c r="C56" i="3"/>
  <c r="B51" i="3"/>
  <c r="B59" i="3"/>
  <c r="C53" i="3"/>
  <c r="C47" i="3"/>
  <c r="B58" i="3"/>
  <c r="C52" i="3"/>
  <c r="B57" i="3"/>
  <c r="C50" i="3"/>
  <c r="B56" i="3"/>
  <c r="B50" i="3"/>
  <c r="B55" i="3"/>
  <c r="C49" i="3"/>
  <c r="C54" i="3"/>
  <c r="B49" i="3"/>
  <c r="B54" i="3"/>
  <c r="C48" i="3"/>
  <c r="C59" i="3"/>
  <c r="B48" i="3"/>
  <c r="B52" i="3"/>
  <c r="C51" i="3"/>
  <c r="C58" i="3"/>
  <c r="C57" i="3"/>
  <c r="B53" i="3"/>
  <c r="C55" i="3"/>
  <c r="B47" i="3"/>
  <c r="D4" i="3"/>
  <c r="B12" i="3"/>
  <c r="D21" i="3"/>
  <c r="E21" i="3" s="1"/>
  <c r="D37" i="3"/>
  <c r="E37" i="3" s="1"/>
  <c r="C42" i="3"/>
  <c r="D17" i="3"/>
  <c r="E17" i="3" s="1"/>
  <c r="C12" i="3"/>
  <c r="D25" i="3"/>
  <c r="E25" i="3" s="1"/>
  <c r="D39" i="3"/>
  <c r="E39" i="3" s="1"/>
  <c r="D22" i="3"/>
  <c r="E22" i="3" s="1"/>
  <c r="D18" i="3"/>
  <c r="E18" i="3" s="1"/>
  <c r="D27" i="3"/>
  <c r="E27" i="3" s="1"/>
  <c r="D19" i="3"/>
  <c r="E19" i="3" s="1"/>
  <c r="D38" i="3"/>
  <c r="E38" i="3" s="1"/>
  <c r="B42" i="3"/>
  <c r="D36" i="3"/>
  <c r="E36" i="3" s="1"/>
  <c r="D33" i="3"/>
  <c r="E33" i="3" s="1"/>
  <c r="I26" i="3"/>
  <c r="D34" i="3"/>
  <c r="E34" i="3" s="1"/>
  <c r="J5" i="3"/>
  <c r="D20" i="3"/>
  <c r="E20" i="3" s="1"/>
  <c r="J14" i="3"/>
  <c r="J9" i="3"/>
  <c r="J15" i="3"/>
  <c r="J21" i="3"/>
  <c r="H26" i="3"/>
  <c r="J4" i="3"/>
  <c r="J10" i="3"/>
  <c r="J16" i="3"/>
  <c r="J11" i="3"/>
  <c r="J17" i="3"/>
  <c r="J23" i="3"/>
  <c r="J24" i="3"/>
  <c r="G12" i="6" l="1"/>
  <c r="G25" i="6"/>
  <c r="D42" i="6"/>
  <c r="E70" i="6"/>
  <c r="E12" i="6"/>
  <c r="F12" i="6"/>
  <c r="E103" i="6"/>
  <c r="F103" i="6" s="1"/>
  <c r="F25" i="6"/>
  <c r="C89" i="6"/>
  <c r="H17" i="6"/>
  <c r="H25" i="6" s="1"/>
  <c r="J26" i="3"/>
  <c r="C60" i="3"/>
  <c r="D42" i="3"/>
  <c r="B69" i="3" s="1"/>
  <c r="D12" i="3"/>
  <c r="B60" i="3"/>
  <c r="E86" i="6" l="1"/>
  <c r="E78" i="6"/>
  <c r="E81" i="6"/>
  <c r="E84" i="6"/>
  <c r="E80" i="6"/>
  <c r="E87" i="6"/>
  <c r="E76" i="6"/>
  <c r="D89" i="6"/>
  <c r="E79" i="6"/>
  <c r="E82" i="6"/>
  <c r="E85" i="6"/>
  <c r="E88" i="6"/>
  <c r="E83" i="6"/>
  <c r="E77" i="6"/>
  <c r="E42" i="3"/>
  <c r="D56" i="3"/>
  <c r="D52" i="3"/>
  <c r="D48" i="3"/>
  <c r="D59" i="3"/>
  <c r="D55" i="3"/>
  <c r="D51" i="3"/>
  <c r="D47" i="3"/>
  <c r="D58" i="3"/>
  <c r="D54" i="3"/>
  <c r="D50" i="3"/>
  <c r="D53" i="3"/>
  <c r="D57" i="3"/>
  <c r="D49" i="3"/>
  <c r="D60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<sst xmlns="http://schemas.openxmlformats.org/spreadsheetml/2006/main" count="117212" uniqueCount="13354">
  <si>
    <t>Claim ID</t>
  </si>
  <si>
    <t>Provider ID</t>
  </si>
  <si>
    <t>Patient ID</t>
  </si>
  <si>
    <t>Date of Service</t>
  </si>
  <si>
    <t>Billed Amount</t>
  </si>
  <si>
    <t>Procedure Code</t>
  </si>
  <si>
    <t>Diagnosis Code</t>
  </si>
  <si>
    <t>Allowed Amount</t>
  </si>
  <si>
    <t>Paid Amount</t>
  </si>
  <si>
    <t>Insurance Type</t>
  </si>
  <si>
    <t>Claim Status</t>
  </si>
  <si>
    <t>Follow-up Required</t>
  </si>
  <si>
    <t>AR Status</t>
  </si>
  <si>
    <t>Outcome</t>
  </si>
  <si>
    <t>0HO1FSN4AP</t>
  </si>
  <si>
    <t>A02.1</t>
  </si>
  <si>
    <t>Self-Pay</t>
  </si>
  <si>
    <t>Paid</t>
  </si>
  <si>
    <t>Incorrect billing information</t>
  </si>
  <si>
    <t>Yes</t>
  </si>
  <si>
    <t>Pending</t>
  </si>
  <si>
    <t>Partially Paid</t>
  </si>
  <si>
    <t>9U86CI2P5A</t>
  </si>
  <si>
    <t>A16.5</t>
  </si>
  <si>
    <t>Medicare</t>
  </si>
  <si>
    <t>Pre-existing condition</t>
  </si>
  <si>
    <t>Open</t>
  </si>
  <si>
    <t>Denied</t>
  </si>
  <si>
    <t>1QEU1AIDAU</t>
  </si>
  <si>
    <t>A00.1</t>
  </si>
  <si>
    <t>Under Review</t>
  </si>
  <si>
    <t>Duplicate claim</t>
  </si>
  <si>
    <t>No</t>
  </si>
  <si>
    <t>WH7XDS8CEO</t>
  </si>
  <si>
    <t>A18.6</t>
  </si>
  <si>
    <t>Authorization not obtained</t>
  </si>
  <si>
    <t>M6OJEZ8KGI</t>
  </si>
  <si>
    <t>A17.9</t>
  </si>
  <si>
    <t>On Hold</t>
  </si>
  <si>
    <t>NST1AJ3BG4</t>
  </si>
  <si>
    <t>Patient eligibility issues</t>
  </si>
  <si>
    <t>G7C9QQKWHN</t>
  </si>
  <si>
    <t>A01.9</t>
  </si>
  <si>
    <t>Closed</t>
  </si>
  <si>
    <t>GTGZLOTL2C</t>
  </si>
  <si>
    <t>A07.8</t>
  </si>
  <si>
    <t>Medicaid</t>
  </si>
  <si>
    <t>TLU7MTJ63J</t>
  </si>
  <si>
    <t>A05.4</t>
  </si>
  <si>
    <t>44K5PG8X8S</t>
  </si>
  <si>
    <t>A09.9</t>
  </si>
  <si>
    <t>TO2JYK61C0</t>
  </si>
  <si>
    <t>A03.9</t>
  </si>
  <si>
    <t>DOX1BBCXK5</t>
  </si>
  <si>
    <t>A02.2</t>
  </si>
  <si>
    <t>Lack of medical necessity</t>
  </si>
  <si>
    <t>LH04A1LY4B</t>
  </si>
  <si>
    <t>A06.0</t>
  </si>
  <si>
    <t>Service not covered</t>
  </si>
  <si>
    <t>2ETLXC20SI</t>
  </si>
  <si>
    <t>2VO26C5QLH</t>
  </si>
  <si>
    <t>A07.0</t>
  </si>
  <si>
    <t>BCCMJ8LJ96</t>
  </si>
  <si>
    <t>A03.3</t>
  </si>
  <si>
    <t>08283DU65I</t>
  </si>
  <si>
    <t>A00.9</t>
  </si>
  <si>
    <t>1EO0LLBIBO</t>
  </si>
  <si>
    <t>A05.0</t>
  </si>
  <si>
    <t>640R5YIQ6A</t>
  </si>
  <si>
    <t>A04.2</t>
  </si>
  <si>
    <t>BLI177KZBU</t>
  </si>
  <si>
    <t>A16.9</t>
  </si>
  <si>
    <t>T3ZDMQHOSX</t>
  </si>
  <si>
    <t>A08.1</t>
  </si>
  <si>
    <t>P5FJOMYEDC</t>
  </si>
  <si>
    <t>A06.8</t>
  </si>
  <si>
    <t>TCXP3XFFDS</t>
  </si>
  <si>
    <t>A16.3</t>
  </si>
  <si>
    <t>IF5G6HAB92</t>
  </si>
  <si>
    <t>A18.1</t>
  </si>
  <si>
    <t>IFXQAH3MIK</t>
  </si>
  <si>
    <t>A19.8</t>
  </si>
  <si>
    <t>2SARP2I5H9</t>
  </si>
  <si>
    <t>A16.8</t>
  </si>
  <si>
    <t>ZY5NISVAQY</t>
  </si>
  <si>
    <t>A18.3</t>
  </si>
  <si>
    <t>RWKH596U64</t>
  </si>
  <si>
    <t>A18.7</t>
  </si>
  <si>
    <t>UH0C4B3YR5</t>
  </si>
  <si>
    <t>A04.6</t>
  </si>
  <si>
    <t>G7DPHO9I6X</t>
  </si>
  <si>
    <t>A05.7</t>
  </si>
  <si>
    <t>DWI3T87WCR</t>
  </si>
  <si>
    <t>AYT4TJVKH7</t>
  </si>
  <si>
    <t>A06.3</t>
  </si>
  <si>
    <t>LDWX5I35Y9</t>
  </si>
  <si>
    <t>A16.1</t>
  </si>
  <si>
    <t>Missing documentation</t>
  </si>
  <si>
    <t>RAMTWM13DS</t>
  </si>
  <si>
    <t>A08.0</t>
  </si>
  <si>
    <t>U45AZS93YA</t>
  </si>
  <si>
    <t>8HAXMI6098</t>
  </si>
  <si>
    <t>A04.7</t>
  </si>
  <si>
    <t>ASZ32XSR0X</t>
  </si>
  <si>
    <t>A18.4</t>
  </si>
  <si>
    <t>W2X0AC9IUT</t>
  </si>
  <si>
    <t>A09.0</t>
  </si>
  <si>
    <t>1OKE09QSKL</t>
  </si>
  <si>
    <t>A06.7</t>
  </si>
  <si>
    <t>U539ZAE2H7</t>
  </si>
  <si>
    <t>A05.2</t>
  </si>
  <si>
    <t>K7LWVFCPFJ</t>
  </si>
  <si>
    <t>A02.0</t>
  </si>
  <si>
    <t>PHOAQ5H154</t>
  </si>
  <si>
    <t>A17.8</t>
  </si>
  <si>
    <t>O86NS56KJ1</t>
  </si>
  <si>
    <t>A15.0</t>
  </si>
  <si>
    <t>NSK6R4LGQ4</t>
  </si>
  <si>
    <t>A06.5</t>
  </si>
  <si>
    <t>MCJ9C4ZQPO</t>
  </si>
  <si>
    <t>A01.4</t>
  </si>
  <si>
    <t>82R3QQ9VPC</t>
  </si>
  <si>
    <t>A01.3</t>
  </si>
  <si>
    <t>W144BLZQ5X</t>
  </si>
  <si>
    <t>A08.3</t>
  </si>
  <si>
    <t>RWB3CY2N3R</t>
  </si>
  <si>
    <t>NHHPZSIUQ1</t>
  </si>
  <si>
    <t>A00.0</t>
  </si>
  <si>
    <t>PE929KSW1T</t>
  </si>
  <si>
    <t>A07.2</t>
  </si>
  <si>
    <t>IQTLZNJJHC</t>
  </si>
  <si>
    <t>A01.6</t>
  </si>
  <si>
    <t>SXA0Y4D2F4</t>
  </si>
  <si>
    <t>YRWDW54QCU</t>
  </si>
  <si>
    <t>A18.8</t>
  </si>
  <si>
    <t>XFZSM9KRYN</t>
  </si>
  <si>
    <t>A19.1</t>
  </si>
  <si>
    <t>AVDFWNW7BN</t>
  </si>
  <si>
    <t>6S2L1EFYSK</t>
  </si>
  <si>
    <t>U9APUQPEOK</t>
  </si>
  <si>
    <t>A03.8</t>
  </si>
  <si>
    <t>1L74T6EQHS</t>
  </si>
  <si>
    <t>A17.0</t>
  </si>
  <si>
    <t>HEDXUK78NG</t>
  </si>
  <si>
    <t>Y4I4JQPVK4</t>
  </si>
  <si>
    <t>OZ0STLJCOJ</t>
  </si>
  <si>
    <t>A19.9</t>
  </si>
  <si>
    <t>3CDC3F7YA6</t>
  </si>
  <si>
    <t>A02.4</t>
  </si>
  <si>
    <t>7TSWS4AHEN</t>
  </si>
  <si>
    <t>A05.1</t>
  </si>
  <si>
    <t>RD48W0M9WX</t>
  </si>
  <si>
    <t>A04.1</t>
  </si>
  <si>
    <t>PRD42TVDPG</t>
  </si>
  <si>
    <t>A07.1</t>
  </si>
  <si>
    <t>L89UDLJ2NI</t>
  </si>
  <si>
    <t>PKDYQLLP1T</t>
  </si>
  <si>
    <t>70RB2DX72C</t>
  </si>
  <si>
    <t>687AAGZGYM</t>
  </si>
  <si>
    <t>A04.0</t>
  </si>
  <si>
    <t>JNFJSO06YF</t>
  </si>
  <si>
    <t>I5ZQJAAX9H</t>
  </si>
  <si>
    <t>NNDPDP4PUX</t>
  </si>
  <si>
    <t>P4M0WYYASU</t>
  </si>
  <si>
    <t>MR88OM31L0</t>
  </si>
  <si>
    <t>HQFAB2SMC9</t>
  </si>
  <si>
    <t>A04.3</t>
  </si>
  <si>
    <t>NDJKQIKBJR</t>
  </si>
  <si>
    <t>3XOA6SC9QY</t>
  </si>
  <si>
    <t>A02.9</t>
  </si>
  <si>
    <t>UETPKIKATP</t>
  </si>
  <si>
    <t>A19.0</t>
  </si>
  <si>
    <t>1L48S5IGVD</t>
  </si>
  <si>
    <t>PTTJVMFLUA</t>
  </si>
  <si>
    <t>A06.6</t>
  </si>
  <si>
    <t>3JPU21TOE9</t>
  </si>
  <si>
    <t>7M8ZDCDCTG</t>
  </si>
  <si>
    <t>HCL9H8CQGO</t>
  </si>
  <si>
    <t>A16.4</t>
  </si>
  <si>
    <t>3JA9PT2RH3</t>
  </si>
  <si>
    <t>8M9EXYS5CT</t>
  </si>
  <si>
    <t>W8SPOELELC</t>
  </si>
  <si>
    <t>A05.6</t>
  </si>
  <si>
    <t>N7604XMPSX</t>
  </si>
  <si>
    <t>53DW6Z56H1</t>
  </si>
  <si>
    <t>6YZ62OZFAN</t>
  </si>
  <si>
    <t>BYQIHBG8AD</t>
  </si>
  <si>
    <t>A07.9</t>
  </si>
  <si>
    <t>7KGAUFE3MK</t>
  </si>
  <si>
    <t>6WVZ1JS19L</t>
  </si>
  <si>
    <t>BDK55VFH1X</t>
  </si>
  <si>
    <t>A01.1</t>
  </si>
  <si>
    <t>SD9AW0B386</t>
  </si>
  <si>
    <t>MH2GKOI48N</t>
  </si>
  <si>
    <t>A04.5</t>
  </si>
  <si>
    <t>PFSWJWBGSB</t>
  </si>
  <si>
    <t>8BYBEXV9ID</t>
  </si>
  <si>
    <t>0U7E1EAUSA</t>
  </si>
  <si>
    <t>A18.0</t>
  </si>
  <si>
    <t>NXKCCKA5NX</t>
  </si>
  <si>
    <t>A18.9</t>
  </si>
  <si>
    <t>FJ8Q3JW6BH</t>
  </si>
  <si>
    <t>BVE7444IA9</t>
  </si>
  <si>
    <t>A08.8</t>
  </si>
  <si>
    <t>1OIRVKJHYQ</t>
  </si>
  <si>
    <t>2HT9P3RCXC</t>
  </si>
  <si>
    <t>EMEH7GT8L5</t>
  </si>
  <si>
    <t>A03.1</t>
  </si>
  <si>
    <t>1ZE0CH9ANF</t>
  </si>
  <si>
    <t>A16.2</t>
  </si>
  <si>
    <t>LD9ZVUWJ7S</t>
  </si>
  <si>
    <t>17VQIO0ZZG</t>
  </si>
  <si>
    <t>OJFM3JQZ1S</t>
  </si>
  <si>
    <t>0SDKFKDYX1</t>
  </si>
  <si>
    <t>KVJQXB7QNB</t>
  </si>
  <si>
    <t>TNZPP780RC</t>
  </si>
  <si>
    <t>PMIJKF5WZO</t>
  </si>
  <si>
    <t>SVV61N3AQ7</t>
  </si>
  <si>
    <t>XZW4R6GEEF</t>
  </si>
  <si>
    <t>A02.3</t>
  </si>
  <si>
    <t>03KUGWSDD8</t>
  </si>
  <si>
    <t>XK6VBWVA46</t>
  </si>
  <si>
    <t>A18.5</t>
  </si>
  <si>
    <t>EOQUYX5O54</t>
  </si>
  <si>
    <t>A07.3</t>
  </si>
  <si>
    <t>JAC7K36F6Y</t>
  </si>
  <si>
    <t>7J1R25LVGG</t>
  </si>
  <si>
    <t>EF88E3TVPL</t>
  </si>
  <si>
    <t>5K0KC4SOY9</t>
  </si>
  <si>
    <t>SX8SWSLL97</t>
  </si>
  <si>
    <t>FWFLP75LPZ</t>
  </si>
  <si>
    <t>3AJGX7SNXM</t>
  </si>
  <si>
    <t>2FJH03XQ5I</t>
  </si>
  <si>
    <t>4K0UUQPBR1</t>
  </si>
  <si>
    <t>0TEY5ZGYC2</t>
  </si>
  <si>
    <t>PCW1NM7UDE</t>
  </si>
  <si>
    <t>KDW6UKGYW2</t>
  </si>
  <si>
    <t>A17.1</t>
  </si>
  <si>
    <t>65XDY8M28P</t>
  </si>
  <si>
    <t>D7B9YJ8WSE</t>
  </si>
  <si>
    <t>A16.0</t>
  </si>
  <si>
    <t>I3W13NNO8Q</t>
  </si>
  <si>
    <t>BG5RPIOIIX</t>
  </si>
  <si>
    <t>SALNYWZEJK</t>
  </si>
  <si>
    <t>A02.8</t>
  </si>
  <si>
    <t>3SM4G4NZMA</t>
  </si>
  <si>
    <t>O38GQS2XNJ</t>
  </si>
  <si>
    <t>3P0VBBX35A</t>
  </si>
  <si>
    <t>A08.2</t>
  </si>
  <si>
    <t>LL816PKJ2U</t>
  </si>
  <si>
    <t>P3QXGKP89A</t>
  </si>
  <si>
    <t>WWIM3NJL2Y</t>
  </si>
  <si>
    <t>P81LLPJR67</t>
  </si>
  <si>
    <t>ONKNYV8849</t>
  </si>
  <si>
    <t>GWA3OQX4F2</t>
  </si>
  <si>
    <t>0SXKR4897N</t>
  </si>
  <si>
    <t>KE2JUP5NKX</t>
  </si>
  <si>
    <t>UZGEPUI1ZD</t>
  </si>
  <si>
    <t>AWOUVDKC2I</t>
  </si>
  <si>
    <t>A0QE4YSQ69</t>
  </si>
  <si>
    <t>W7NKLL5GMD</t>
  </si>
  <si>
    <t>DKC9G21BFU</t>
  </si>
  <si>
    <t>E5WVM3JMNQ</t>
  </si>
  <si>
    <t>A01.0</t>
  </si>
  <si>
    <t>YCGP8RKL8Y</t>
  </si>
  <si>
    <t>XQTYU38PUI</t>
  </si>
  <si>
    <t>OUBQ9XVBSR</t>
  </si>
  <si>
    <t>I5O7G25IAN</t>
  </si>
  <si>
    <t>A04.8</t>
  </si>
  <si>
    <t>VUBDXKSITN</t>
  </si>
  <si>
    <t>A18.2</t>
  </si>
  <si>
    <t>ZRUKF056OF</t>
  </si>
  <si>
    <t>A06.9</t>
  </si>
  <si>
    <t>AY4L0KGRHL</t>
  </si>
  <si>
    <t>NQU276KNZT</t>
  </si>
  <si>
    <t>F78K1VGNH4</t>
  </si>
  <si>
    <t>BEAN2D0O3M</t>
  </si>
  <si>
    <t>CQILUKTAFA</t>
  </si>
  <si>
    <t>80DLRL727R</t>
  </si>
  <si>
    <t>A01.2</t>
  </si>
  <si>
    <t>0HD3Q0V5IC</t>
  </si>
  <si>
    <t>56F9KQZFDL</t>
  </si>
  <si>
    <t>IE1OJBS037</t>
  </si>
  <si>
    <t>JI72DWMJQX</t>
  </si>
  <si>
    <t>ASXNSARMMM</t>
  </si>
  <si>
    <t>1DFD6LPA9G</t>
  </si>
  <si>
    <t>A05.9</t>
  </si>
  <si>
    <t>QS994CBH9A</t>
  </si>
  <si>
    <t>A01.5</t>
  </si>
  <si>
    <t>JYOSMJ1CRQ</t>
  </si>
  <si>
    <t>9IH6BVYTLG</t>
  </si>
  <si>
    <t>A06.4</t>
  </si>
  <si>
    <t>HLMIGVNKJ7</t>
  </si>
  <si>
    <t>A15.9</t>
  </si>
  <si>
    <t>UZR5F00FFZ</t>
  </si>
  <si>
    <t>0APP6HH8P5</t>
  </si>
  <si>
    <t>A05.3</t>
  </si>
  <si>
    <t>9D3MU6S6VP</t>
  </si>
  <si>
    <t>2F80QSVG1R</t>
  </si>
  <si>
    <t>HBDFQ5AGAA</t>
  </si>
  <si>
    <t>KG6SX3AG7V</t>
  </si>
  <si>
    <t>O0O7I4PCDS</t>
  </si>
  <si>
    <t>RKGK9M4GZO</t>
  </si>
  <si>
    <t>L4G0MU05IT</t>
  </si>
  <si>
    <t>BWTZDPRYZZ</t>
  </si>
  <si>
    <t>EWUTRPI1J8</t>
  </si>
  <si>
    <t>96XG4GK9RV</t>
  </si>
  <si>
    <t>A03.2</t>
  </si>
  <si>
    <t>HD07525Z0X</t>
  </si>
  <si>
    <t>G1JP7RHVW8</t>
  </si>
  <si>
    <t>F501F1764T</t>
  </si>
  <si>
    <t>B4MSXFA2GR</t>
  </si>
  <si>
    <t>XE2Z4WKGGB</t>
  </si>
  <si>
    <t>M97JVAMO2P</t>
  </si>
  <si>
    <t>NI9CBAIJTD</t>
  </si>
  <si>
    <t>9LEEKO4KJC</t>
  </si>
  <si>
    <t>J0FY34DBL2</t>
  </si>
  <si>
    <t>6E6Q3BQE0N</t>
  </si>
  <si>
    <t>A08.9</t>
  </si>
  <si>
    <t>M7ILBBTT8L</t>
  </si>
  <si>
    <t>A06.2</t>
  </si>
  <si>
    <t>47HVBI67F2</t>
  </si>
  <si>
    <t>CBX9LUCCSS</t>
  </si>
  <si>
    <t>T0BTL69QA7</t>
  </si>
  <si>
    <t>0GDEC1CH9Z</t>
  </si>
  <si>
    <t>AN72PT567Q</t>
  </si>
  <si>
    <t>QYKLHSFZT2</t>
  </si>
  <si>
    <t>VVEOSUKMII</t>
  </si>
  <si>
    <t>AHJ5ABWBA4</t>
  </si>
  <si>
    <t>1C54EPEN70</t>
  </si>
  <si>
    <t>ZJX40JVXLG</t>
  </si>
  <si>
    <t>4PRWBE0QQ3</t>
  </si>
  <si>
    <t>GJMUVI7CZZ</t>
  </si>
  <si>
    <t>PDYXDJBNAN</t>
  </si>
  <si>
    <t>DA52QW9HGS</t>
  </si>
  <si>
    <t>P88ZS7XL1F</t>
  </si>
  <si>
    <t>Z42IOQWBTC</t>
  </si>
  <si>
    <t>HIBKOPNEIE</t>
  </si>
  <si>
    <t>TD0EG8I93R</t>
  </si>
  <si>
    <t>TQ08LFF3FV</t>
  </si>
  <si>
    <t>70RGURTCPA</t>
  </si>
  <si>
    <t>KL2NRHBXG3</t>
  </si>
  <si>
    <t>3UNK73M0U0</t>
  </si>
  <si>
    <t>3SH5BZYEI6</t>
  </si>
  <si>
    <t>VLC4EZKBL3</t>
  </si>
  <si>
    <t>7JKH2VI6DD</t>
  </si>
  <si>
    <t>Z7O5NINUTV</t>
  </si>
  <si>
    <t>A06.1</t>
  </si>
  <si>
    <t>NGUGYELCR7</t>
  </si>
  <si>
    <t>0HP3KCYTOK</t>
  </si>
  <si>
    <t>HJPIDCPCV5</t>
  </si>
  <si>
    <t>A04.4</t>
  </si>
  <si>
    <t>EHOUC8V902</t>
  </si>
  <si>
    <t>F3ZASAI1IE</t>
  </si>
  <si>
    <t>Y2S1DJROQO</t>
  </si>
  <si>
    <t>302RLDJRB7</t>
  </si>
  <si>
    <t>IJ5T168FLX</t>
  </si>
  <si>
    <t>8UNA2IB1ZX</t>
  </si>
  <si>
    <t>5C9OLF3YP8</t>
  </si>
  <si>
    <t>PXYIFX4268</t>
  </si>
  <si>
    <t>9U2R6WEED3</t>
  </si>
  <si>
    <t>O3CSIRMW8P</t>
  </si>
  <si>
    <t>A05.5</t>
  </si>
  <si>
    <t>4AECRPPSTL</t>
  </si>
  <si>
    <t>DZFSOUHGBF</t>
  </si>
  <si>
    <t>A16.7</t>
  </si>
  <si>
    <t>3IR5DUUQ5M</t>
  </si>
  <si>
    <t>EJ00KS11Z8</t>
  </si>
  <si>
    <t>PM54Q7IGGF</t>
  </si>
  <si>
    <t>8HM2VGTBHP</t>
  </si>
  <si>
    <t>8M3S6ZC4GU</t>
  </si>
  <si>
    <t>6RUEXRV795</t>
  </si>
  <si>
    <t>WUXPAPYDJU</t>
  </si>
  <si>
    <t>RMII003H08</t>
  </si>
  <si>
    <t>1M1MK6JZAL</t>
  </si>
  <si>
    <t>F2LVCBX3C9</t>
  </si>
  <si>
    <t>8JOH31L3XF</t>
  </si>
  <si>
    <t>9HQARUCJAZ</t>
  </si>
  <si>
    <t>BBMF6OIC4Q</t>
  </si>
  <si>
    <t>7QWWTFM7MQ</t>
  </si>
  <si>
    <t>8JTYJBLKYX</t>
  </si>
  <si>
    <t>78U9JVB2CS</t>
  </si>
  <si>
    <t>RS1YY0WY24</t>
  </si>
  <si>
    <t>0ELR493PP9</t>
  </si>
  <si>
    <t>NYK85QFJ0M</t>
  </si>
  <si>
    <t>7U2W94AYFZ</t>
  </si>
  <si>
    <t>HA3XD6KGLI</t>
  </si>
  <si>
    <t>UVS6HAYALP</t>
  </si>
  <si>
    <t>6LXMWY1BCC</t>
  </si>
  <si>
    <t>6LPK8EMVDS</t>
  </si>
  <si>
    <t>ES1H10757M</t>
  </si>
  <si>
    <t>T8V8F2TJVN</t>
  </si>
  <si>
    <t>BADGAN63O1</t>
  </si>
  <si>
    <t>75AMCU420G</t>
  </si>
  <si>
    <t>BRLBQB5Z8W</t>
  </si>
  <si>
    <t>JS9Z9BOJW0</t>
  </si>
  <si>
    <t>AFCVL9N05Z</t>
  </si>
  <si>
    <t>02HDTMEYBE</t>
  </si>
  <si>
    <t>RYK7V1USXY</t>
  </si>
  <si>
    <t>H78BQWI46Q</t>
  </si>
  <si>
    <t>L70MLPG9WX</t>
  </si>
  <si>
    <t>WGL8FHI7HO</t>
  </si>
  <si>
    <t>ASAGRMN99L</t>
  </si>
  <si>
    <t>FP4D1HMS97</t>
  </si>
  <si>
    <t>N3LXU6E2HC</t>
  </si>
  <si>
    <t>JTXKJPEWZQ</t>
  </si>
  <si>
    <t>YC4IVKN73T</t>
  </si>
  <si>
    <t>DE86ZVSWGN</t>
  </si>
  <si>
    <t>68L79548I3</t>
  </si>
  <si>
    <t>KBNFZU8SYL</t>
  </si>
  <si>
    <t>B7CSMGD65V</t>
  </si>
  <si>
    <t>7JDTQEZSPW</t>
  </si>
  <si>
    <t>BM46KSJ4FY</t>
  </si>
  <si>
    <t>TNT7EEVKZX</t>
  </si>
  <si>
    <t>5Y01VKW01M</t>
  </si>
  <si>
    <t>A05.8</t>
  </si>
  <si>
    <t>XRRAATHX7I</t>
  </si>
  <si>
    <t>4LMUCC6EEL</t>
  </si>
  <si>
    <t>CPRNC20S0K</t>
  </si>
  <si>
    <t>CVF7Y7KAOZ</t>
  </si>
  <si>
    <t>R7RLXFRSWX</t>
  </si>
  <si>
    <t>FNX1TBN1XF</t>
  </si>
  <si>
    <t>WE9JLOLRC8</t>
  </si>
  <si>
    <t>UXDDPVCG8H</t>
  </si>
  <si>
    <t>FOUC4DURB1</t>
  </si>
  <si>
    <t>E4MFSKTKPN</t>
  </si>
  <si>
    <t>IN0BAMQIXM</t>
  </si>
  <si>
    <t>RI8HZ0BFT4</t>
  </si>
  <si>
    <t>B5ULJ1M5SS</t>
  </si>
  <si>
    <t>90VPEVGZTG</t>
  </si>
  <si>
    <t>NFRJPHB0YM</t>
  </si>
  <si>
    <t>GO8ABAHN8D</t>
  </si>
  <si>
    <t>2Q8UK89CPS</t>
  </si>
  <si>
    <t>J0JCK9H2HR</t>
  </si>
  <si>
    <t>MU2O5Y4HBK</t>
  </si>
  <si>
    <t>BH0DC85TS6</t>
  </si>
  <si>
    <t>TC3HF0R7CG</t>
  </si>
  <si>
    <t>6YE0Z7FPZF</t>
  </si>
  <si>
    <t>97S0OI2HTJ</t>
  </si>
  <si>
    <t>JV9HY385RY</t>
  </si>
  <si>
    <t>VIQOSRTPW6</t>
  </si>
  <si>
    <t>R4TIU6SCHJ</t>
  </si>
  <si>
    <t>6JFCY852AG</t>
  </si>
  <si>
    <t>BPQGMWQA5R</t>
  </si>
  <si>
    <t>5TKHQC4OPH</t>
  </si>
  <si>
    <t>A15.1</t>
  </si>
  <si>
    <t>OLX3Q4HRIX</t>
  </si>
  <si>
    <t>3VEZPISXYZ</t>
  </si>
  <si>
    <t>FQBY5Z2ZG2</t>
  </si>
  <si>
    <t>DTYB61YENA</t>
  </si>
  <si>
    <t>RZUF3PE99H</t>
  </si>
  <si>
    <t>SVR2H11FYO</t>
  </si>
  <si>
    <t>1R1XZAPUJU</t>
  </si>
  <si>
    <t>01L9NHVIUU</t>
  </si>
  <si>
    <t>CL2E6108TV</t>
  </si>
  <si>
    <t>OAQOSKB3CR</t>
  </si>
  <si>
    <t>XF5680G3VT</t>
  </si>
  <si>
    <t>R2SLJKKWFZ</t>
  </si>
  <si>
    <t>LQYHO7NJCW</t>
  </si>
  <si>
    <t>GHVECIEWLH</t>
  </si>
  <si>
    <t>C3PKOULKZP</t>
  </si>
  <si>
    <t>IFPYN6IAQA</t>
  </si>
  <si>
    <t>96MDHYJRRY</t>
  </si>
  <si>
    <t>N0T94WRUFA</t>
  </si>
  <si>
    <t>C9ZBG0R9D0</t>
  </si>
  <si>
    <t>KIDOEFPCL0</t>
  </si>
  <si>
    <t>B9L38ZKA7V</t>
  </si>
  <si>
    <t>8EW7CJOK89</t>
  </si>
  <si>
    <t>7E8Y0EUKNJ</t>
  </si>
  <si>
    <t>YGQUDAGP9B</t>
  </si>
  <si>
    <t>DH2T793H5U</t>
  </si>
  <si>
    <t>FSKS53L7J4</t>
  </si>
  <si>
    <t>0UG8YIGH0T</t>
  </si>
  <si>
    <t>5WEE0PSTC3</t>
  </si>
  <si>
    <t>UMCTO3BEC0</t>
  </si>
  <si>
    <t>H4QNL8ZBRP</t>
  </si>
  <si>
    <t>1RSN8PDSYU</t>
  </si>
  <si>
    <t>XD8C82CW3P</t>
  </si>
  <si>
    <t>3GNCR4HL46</t>
  </si>
  <si>
    <t>16QBHSWXOJ</t>
  </si>
  <si>
    <t>3XS4QK00DY</t>
  </si>
  <si>
    <t>SPFYYRQ9GH</t>
  </si>
  <si>
    <t>CCDDLJ7UW8</t>
  </si>
  <si>
    <t>0WRW4TL9HD</t>
  </si>
  <si>
    <t>BM10M6FKNZ</t>
  </si>
  <si>
    <t>3JUWWCNMLF</t>
  </si>
  <si>
    <t>AHYTK3IUCS</t>
  </si>
  <si>
    <t>9VLDIYIQ8G</t>
  </si>
  <si>
    <t>AXFYJ7MX3A</t>
  </si>
  <si>
    <t>NY9SLPB2UB</t>
  </si>
  <si>
    <t>WQJ50L25Y4</t>
  </si>
  <si>
    <t>LRU2G1YR12</t>
  </si>
  <si>
    <t>J9ECN1F636</t>
  </si>
  <si>
    <t>C7Z7JJWRJN</t>
  </si>
  <si>
    <t>8GX912R67E</t>
  </si>
  <si>
    <t>A04.9</t>
  </si>
  <si>
    <t>1QJPSYN8CF</t>
  </si>
  <si>
    <t>VGUXDCV9Y8</t>
  </si>
  <si>
    <t>4K4Z6BCD6J</t>
  </si>
  <si>
    <t>C00FD4KL4V</t>
  </si>
  <si>
    <t>DNFMWNRD9U</t>
  </si>
  <si>
    <t>9Y4KE7SXSQ</t>
  </si>
  <si>
    <t>DAVFOV90QE</t>
  </si>
  <si>
    <t>ALM8QCMOBM</t>
  </si>
  <si>
    <t>SDC9H2BOJC</t>
  </si>
  <si>
    <t>AZLH3XYRRW</t>
  </si>
  <si>
    <t>IVSNZQUSXZ</t>
  </si>
  <si>
    <t>Z33I5R1X6S</t>
  </si>
  <si>
    <t>12RGJ3FDA4</t>
  </si>
  <si>
    <t>OF3WTXDV0U</t>
  </si>
  <si>
    <t>WP7M866DJT</t>
  </si>
  <si>
    <t>OLJ2M5UCO2</t>
  </si>
  <si>
    <t>20OHERICHK</t>
  </si>
  <si>
    <t>LAA44N1TSP</t>
  </si>
  <si>
    <t>X32L8C6W1X</t>
  </si>
  <si>
    <t>4LTCMW1PQS</t>
  </si>
  <si>
    <t>KRQ6IPHZYW</t>
  </si>
  <si>
    <t>S5U5QAIGT7</t>
  </si>
  <si>
    <t>YWMP4K6MXK</t>
  </si>
  <si>
    <t>VTAUFJ7BKN</t>
  </si>
  <si>
    <t>TALPH0CNJK</t>
  </si>
  <si>
    <t>M5MNO9SHGJ</t>
  </si>
  <si>
    <t>0C3ZMYDXMO</t>
  </si>
  <si>
    <t>L2ENUTGO5B</t>
  </si>
  <si>
    <t>HPXPNC70AU</t>
  </si>
  <si>
    <t>UWYNJXDO8V</t>
  </si>
  <si>
    <t>GFHQX72JNU</t>
  </si>
  <si>
    <t>LAN2241BE2</t>
  </si>
  <si>
    <t>SD7BGWTWQI</t>
  </si>
  <si>
    <t>O41UCA1NV5</t>
  </si>
  <si>
    <t>0H47YAG0MY</t>
  </si>
  <si>
    <t>XUQ2FGB74Q</t>
  </si>
  <si>
    <t>VN32TA88KS</t>
  </si>
  <si>
    <t>20IY5UNIFR</t>
  </si>
  <si>
    <t>4SA4IIPARK</t>
  </si>
  <si>
    <t>8H6FAKD1OH</t>
  </si>
  <si>
    <t>N6F3POFGQ3</t>
  </si>
  <si>
    <t>2UH8ILFP75</t>
  </si>
  <si>
    <t>QNOX3H2NWY</t>
  </si>
  <si>
    <t>RH0CA7UMA5</t>
  </si>
  <si>
    <t>M86NJDTZGV</t>
  </si>
  <si>
    <t>OG6QYF8WN0</t>
  </si>
  <si>
    <t>FY4ARNIAR0</t>
  </si>
  <si>
    <t>BWYHFOFN0K</t>
  </si>
  <si>
    <t>G81CW7DUDU</t>
  </si>
  <si>
    <t>DCMT4YXL78</t>
  </si>
  <si>
    <t>OQZ5GVP2W3</t>
  </si>
  <si>
    <t>2SGU0UOZN5</t>
  </si>
  <si>
    <t>F2E9ST7Z1O</t>
  </si>
  <si>
    <t>EYOS09JPEW</t>
  </si>
  <si>
    <t>WWX6WBPW0J</t>
  </si>
  <si>
    <t>Z90Y40KDPV</t>
  </si>
  <si>
    <t>BRAEVGQEU7</t>
  </si>
  <si>
    <t>030EVXL9B7</t>
  </si>
  <si>
    <t>GAAC6UT7P6</t>
  </si>
  <si>
    <t>EFI4YJFPYP</t>
  </si>
  <si>
    <t>5WY4U18XAL</t>
  </si>
  <si>
    <t>G6MHX5MW9A</t>
  </si>
  <si>
    <t>PBAFT6EYLJ</t>
  </si>
  <si>
    <t>A03.0</t>
  </si>
  <si>
    <t>995ZGGP5YQ</t>
  </si>
  <si>
    <t>THD8NIN8TY</t>
  </si>
  <si>
    <t>WXBN0W53RM</t>
  </si>
  <si>
    <t>5PH5HE0L8N</t>
  </si>
  <si>
    <t>4ALDUTERFT</t>
  </si>
  <si>
    <t>IKQ5AY8IP1</t>
  </si>
  <si>
    <t>9HBSSJQZDY</t>
  </si>
  <si>
    <t>TAPW4HOKKM</t>
  </si>
  <si>
    <t>K7J1X0HONB</t>
  </si>
  <si>
    <t>KZX6FP6J9O</t>
  </si>
  <si>
    <t>YZAGYKYRB2</t>
  </si>
  <si>
    <t>2WHWNIY1TM</t>
  </si>
  <si>
    <t>586EP1QAYC</t>
  </si>
  <si>
    <t>OF7UX4XGSW</t>
  </si>
  <si>
    <t>A08.4</t>
  </si>
  <si>
    <t>9Y20UR7643</t>
  </si>
  <si>
    <t>7MG5FQREVH</t>
  </si>
  <si>
    <t>M99CP63NEC</t>
  </si>
  <si>
    <t>3C75WW2CAV</t>
  </si>
  <si>
    <t>0ZN02U4OKS</t>
  </si>
  <si>
    <t>MWH0ES7NQW</t>
  </si>
  <si>
    <t>7PN5XKSAPC</t>
  </si>
  <si>
    <t>U4IFB14TLJ</t>
  </si>
  <si>
    <t>ZCAL98SER3</t>
  </si>
  <si>
    <t>3W1ZGOCWBR</t>
  </si>
  <si>
    <t>WF4YVYAFG4</t>
  </si>
  <si>
    <t>WUXNNYREGV</t>
  </si>
  <si>
    <t>T4IK0M3OTB</t>
  </si>
  <si>
    <t>8MSN086HUZ</t>
  </si>
  <si>
    <t>TM2STRE477</t>
  </si>
  <si>
    <t>M64MV5E6F4</t>
  </si>
  <si>
    <t>4U3PWYYT8N</t>
  </si>
  <si>
    <t>QIGS8Q9MEP</t>
  </si>
  <si>
    <t>A08.5</t>
  </si>
  <si>
    <t>QIUN6AO9ZU</t>
  </si>
  <si>
    <t>BCI8Z8GZAG</t>
  </si>
  <si>
    <t>F63YLTVPE1</t>
  </si>
  <si>
    <t>D8WZASCOKT</t>
  </si>
  <si>
    <t>ITE8467J13</t>
  </si>
  <si>
    <t>43JJ315IOE</t>
  </si>
  <si>
    <t>XA9XX1CF8K</t>
  </si>
  <si>
    <t>WNA889GLOD</t>
  </si>
  <si>
    <t>RGD4XQNGNK</t>
  </si>
  <si>
    <t>QYJZ30BVLC</t>
  </si>
  <si>
    <t>NCHSYXWG77</t>
  </si>
  <si>
    <t>IF6K1UDRVA</t>
  </si>
  <si>
    <t>QQ0KL6T24I</t>
  </si>
  <si>
    <t>H6ZVEQWYZW</t>
  </si>
  <si>
    <t>LLJ4PW1V8J</t>
  </si>
  <si>
    <t>7EHCM0SDGU</t>
  </si>
  <si>
    <t>DX78LUNF87</t>
  </si>
  <si>
    <t>F4PY3EBPLS</t>
  </si>
  <si>
    <t>EYZXJO99RP</t>
  </si>
  <si>
    <t>03YCRLVYCF</t>
  </si>
  <si>
    <t>G7FB0U1BD4</t>
  </si>
  <si>
    <t>TD8T6GREWT</t>
  </si>
  <si>
    <t>5Q3Y5PYY46</t>
  </si>
  <si>
    <t>9S5QARLS2V</t>
  </si>
  <si>
    <t>JEBQKNOYID</t>
  </si>
  <si>
    <t>2Y0VVPVIMZ</t>
  </si>
  <si>
    <t>MQAS4JKSHX</t>
  </si>
  <si>
    <t>ZOB7UB1PR9</t>
  </si>
  <si>
    <t>3JFJQ88OY1</t>
  </si>
  <si>
    <t>99ZMC11M60</t>
  </si>
  <si>
    <t>AAT5XZDTJW</t>
  </si>
  <si>
    <t>3Q307029M3</t>
  </si>
  <si>
    <t>ZCWD5JEPEH</t>
  </si>
  <si>
    <t>TSRUJ5JF68</t>
  </si>
  <si>
    <t>8XK4VQ1I4J</t>
  </si>
  <si>
    <t>JDU9ZL5YE2</t>
  </si>
  <si>
    <t>CBB7A5N0FQ</t>
  </si>
  <si>
    <t>PFDS57UU33</t>
  </si>
  <si>
    <t>8YYM83RH9Y</t>
  </si>
  <si>
    <t>IS2Q9232TB</t>
  </si>
  <si>
    <t>2DJN1MSV2X</t>
  </si>
  <si>
    <t>21J06GW5M0</t>
  </si>
  <si>
    <t>FLKDNITK1C</t>
  </si>
  <si>
    <t>CG2WFA54Q0</t>
  </si>
  <si>
    <t>IXC1HAAKNF</t>
  </si>
  <si>
    <t>PU8KUGCRHP</t>
  </si>
  <si>
    <t>9ZEX92BXCP</t>
  </si>
  <si>
    <t>C7O7E2BT7E</t>
  </si>
  <si>
    <t>9SWG5H3QW9</t>
  </si>
  <si>
    <t>KR2U0NMU00</t>
  </si>
  <si>
    <t>0MBZW073GU</t>
  </si>
  <si>
    <t>7H1OW65LTP</t>
  </si>
  <si>
    <t>1YI0CBHCC5</t>
  </si>
  <si>
    <t>S0JYIMQIN5</t>
  </si>
  <si>
    <t>W64LMPWOKH</t>
  </si>
  <si>
    <t>6C19YE4II2</t>
  </si>
  <si>
    <t>PXRDXUQLR6</t>
  </si>
  <si>
    <t>SP6RHRWTIU</t>
  </si>
  <si>
    <t>XFEHKBPSXT</t>
  </si>
  <si>
    <t>DH8YOGGD5Z</t>
  </si>
  <si>
    <t>323X466L0H</t>
  </si>
  <si>
    <t>OG3UU8P74N</t>
  </si>
  <si>
    <t>FNHY34OPXC</t>
  </si>
  <si>
    <t>EHNT0RI9PA</t>
  </si>
  <si>
    <t>DRGKQNK954</t>
  </si>
  <si>
    <t>L3X436BQ81</t>
  </si>
  <si>
    <t>X3KCXIZP92</t>
  </si>
  <si>
    <t>418K56U6HI</t>
  </si>
  <si>
    <t>21BXPWDAX1</t>
  </si>
  <si>
    <t>YKLXY8LT34</t>
  </si>
  <si>
    <t>JTPTG3QK9K</t>
  </si>
  <si>
    <t>SYID4GGTNL</t>
  </si>
  <si>
    <t>XDRQFE9S7A</t>
  </si>
  <si>
    <t>V5FAM54GJ0</t>
  </si>
  <si>
    <t>GZ6JDKF2N9</t>
  </si>
  <si>
    <t>I3JZVOM5KP</t>
  </si>
  <si>
    <t>CLT90VMN8P</t>
  </si>
  <si>
    <t>D1XQ90B7DT</t>
  </si>
  <si>
    <t>67DSRVOOK1</t>
  </si>
  <si>
    <t>3K5D8SBI2R</t>
  </si>
  <si>
    <t>T6XLU2KNIU</t>
  </si>
  <si>
    <t>K9H137B6E7</t>
  </si>
  <si>
    <t>BUFUPQ243Y</t>
  </si>
  <si>
    <t>3KT2BBMZSW</t>
  </si>
  <si>
    <t>CZNVC6FGMJ</t>
  </si>
  <si>
    <t>726DJMTT0D</t>
  </si>
  <si>
    <t>YC2I7G9H9T</t>
  </si>
  <si>
    <t>RKM4P1IARK</t>
  </si>
  <si>
    <t>O5Z5W0ZO3S</t>
  </si>
  <si>
    <t>XPJ2UB2Y68</t>
  </si>
  <si>
    <t>AUNCU3I1PP</t>
  </si>
  <si>
    <t>NLGZ7UC9BJ</t>
  </si>
  <si>
    <t>D197HVAPRY</t>
  </si>
  <si>
    <t>NPM4DTYPZB</t>
  </si>
  <si>
    <t>26UZK6TQQ2</t>
  </si>
  <si>
    <t>BLL93M44BW</t>
  </si>
  <si>
    <t>4WZHR5U46F</t>
  </si>
  <si>
    <t>CABVAMQJMG</t>
  </si>
  <si>
    <t>HPYV0IGQ6H</t>
  </si>
  <si>
    <t>B8LBI001RL</t>
  </si>
  <si>
    <t>YL6OWAB28W</t>
  </si>
  <si>
    <t>KLSLGX0W6H</t>
  </si>
  <si>
    <t>Q1WTI6ESSG</t>
  </si>
  <si>
    <t>K4ZTJT03JV</t>
  </si>
  <si>
    <t>P7QVG9MP32</t>
  </si>
  <si>
    <t>8TPPVEO7NV</t>
  </si>
  <si>
    <t>HKW15TCKMN</t>
  </si>
  <si>
    <t>HQYRI270HY</t>
  </si>
  <si>
    <t>VQVSCHTWGQ</t>
  </si>
  <si>
    <t>B77GBW32KV</t>
  </si>
  <si>
    <t>4X89TZ6SBD</t>
  </si>
  <si>
    <t>FKTZG0CNQO</t>
  </si>
  <si>
    <t>Y1WH3V1TPF</t>
  </si>
  <si>
    <t>7L4J9HMQXQ</t>
  </si>
  <si>
    <t>QID1IWIUBX</t>
  </si>
  <si>
    <t>8U442JG6ZZ</t>
  </si>
  <si>
    <t>U79659CUA1</t>
  </si>
  <si>
    <t>OVL10LO2Q7</t>
  </si>
  <si>
    <t>V4UC8NOS7Y</t>
  </si>
  <si>
    <t>6O9HDAP1PX</t>
  </si>
  <si>
    <t>8J08C4J2BK</t>
  </si>
  <si>
    <t>K3SDSZZS3G</t>
  </si>
  <si>
    <t>4Q7CUR00E1</t>
  </si>
  <si>
    <t>UMMFYEKL2L</t>
  </si>
  <si>
    <t>IJTA1OJ7O1</t>
  </si>
  <si>
    <t>WSAXXHQ1T1</t>
  </si>
  <si>
    <t>X3SK7L93LM</t>
  </si>
  <si>
    <t>5MMRWAIYXD</t>
  </si>
  <si>
    <t>0H5LUZFBBR</t>
  </si>
  <si>
    <t>1U5NR0N4CU</t>
  </si>
  <si>
    <t>4ACZWJ3F5F</t>
  </si>
  <si>
    <t>D83NCPMVTK</t>
  </si>
  <si>
    <t>E9IEIYB8WZ</t>
  </si>
  <si>
    <t>06NQMSR38I</t>
  </si>
  <si>
    <t>626B66H97K</t>
  </si>
  <si>
    <t>129JSAM402</t>
  </si>
  <si>
    <t>Y7PLNK4HHX</t>
  </si>
  <si>
    <t>KE1122CFDF</t>
  </si>
  <si>
    <t>OYAQX3178P</t>
  </si>
  <si>
    <t>XY6SDTZAKM</t>
  </si>
  <si>
    <t>RJC3BBE1LD</t>
  </si>
  <si>
    <t>S1SUBLMW4D</t>
  </si>
  <si>
    <t>CWIC0X7EWK</t>
  </si>
  <si>
    <t>V6H96YJ3Q0</t>
  </si>
  <si>
    <t>VBOYRGBA6I</t>
  </si>
  <si>
    <t>U9S6X8CQUH</t>
  </si>
  <si>
    <t>CXV519RIB1</t>
  </si>
  <si>
    <t>VHWO37T8KV</t>
  </si>
  <si>
    <t>KCQ31K04ES</t>
  </si>
  <si>
    <t>JRQFDUNNZA</t>
  </si>
  <si>
    <t>ICXJAGX280</t>
  </si>
  <si>
    <t>B800KVQCRH</t>
  </si>
  <si>
    <t>0U0LB6NVA3</t>
  </si>
  <si>
    <t>GZ7AQBA9ML</t>
  </si>
  <si>
    <t>1CSA07OIM7</t>
  </si>
  <si>
    <t>LC166BD465</t>
  </si>
  <si>
    <t>R85CVH3EJD</t>
  </si>
  <si>
    <t>HID85OO7VR</t>
  </si>
  <si>
    <t>HWMP3FP29R</t>
  </si>
  <si>
    <t>BD6JMPH1IZ</t>
  </si>
  <si>
    <t>0RTE3LY6B3</t>
  </si>
  <si>
    <t>WP1RN1V310</t>
  </si>
  <si>
    <t>YNO4WMLIIG</t>
  </si>
  <si>
    <t>O5AUGSKC9P</t>
  </si>
  <si>
    <t>HWT8UWJWYZ</t>
  </si>
  <si>
    <t>3FYJ0NHSYH</t>
  </si>
  <si>
    <t>Q1RPRTJTB9</t>
  </si>
  <si>
    <t>0UL3SODFH8</t>
  </si>
  <si>
    <t>XQCZWVNRZW</t>
  </si>
  <si>
    <t>KCBHXUH8WG</t>
  </si>
  <si>
    <t>5VQ3M2QHGN</t>
  </si>
  <si>
    <t>ZJ1B6MZOYC</t>
  </si>
  <si>
    <t>2QAVFOJ9GZ</t>
  </si>
  <si>
    <t>1Z5BB5IC2P</t>
  </si>
  <si>
    <t>O38AXSYK7I</t>
  </si>
  <si>
    <t>U41UCCEZ58</t>
  </si>
  <si>
    <t>6X04TJQP95</t>
  </si>
  <si>
    <t>BYNOC8UUQ5</t>
  </si>
  <si>
    <t>7B86UJ5JVR</t>
  </si>
  <si>
    <t>ST9Z0RW8XR</t>
  </si>
  <si>
    <t>WU3OXBPL3T</t>
  </si>
  <si>
    <t>THX7WD0F0Q</t>
  </si>
  <si>
    <t>8NWLLQTWC2</t>
  </si>
  <si>
    <t>UI07XS1H4P</t>
  </si>
  <si>
    <t>SKPGISFMVY</t>
  </si>
  <si>
    <t>W80BHWJM6Q</t>
  </si>
  <si>
    <t>0E609C7NUT</t>
  </si>
  <si>
    <t>QG9PR5YY70</t>
  </si>
  <si>
    <t>ZA2FGXUJDG</t>
  </si>
  <si>
    <t>UZ78L25UAC</t>
  </si>
  <si>
    <t>4KJFCKZUKK</t>
  </si>
  <si>
    <t>TIFDOZU5ML</t>
  </si>
  <si>
    <t>YXUOO51AIG</t>
  </si>
  <si>
    <t>HWKX647PXI</t>
  </si>
  <si>
    <t>D9VMOS4S9C</t>
  </si>
  <si>
    <t>TBOCLH2G8Z</t>
  </si>
  <si>
    <t>XCUD7INM1T</t>
  </si>
  <si>
    <t>IC6SLI7AGC</t>
  </si>
  <si>
    <t>U6MLFNT6IC</t>
  </si>
  <si>
    <t>0DMY7OM9V3</t>
  </si>
  <si>
    <t>AN3SO8970O</t>
  </si>
  <si>
    <t>6K77QKWDYO</t>
  </si>
  <si>
    <t>438A5MOVD0</t>
  </si>
  <si>
    <t>RIO2R8CTGB</t>
  </si>
  <si>
    <t>51S0ZA96B2</t>
  </si>
  <si>
    <t>SGA3V0TOHF</t>
  </si>
  <si>
    <t>WJIDX3L5B4</t>
  </si>
  <si>
    <t>CWBNQIUSYS</t>
  </si>
  <si>
    <t>209QEFMF73</t>
  </si>
  <si>
    <t>AMJMCUDZD1</t>
  </si>
  <si>
    <t>A7BIM4W5OI</t>
  </si>
  <si>
    <t>HSQW0L8I57</t>
  </si>
  <si>
    <t>8KCF2ZNTUS</t>
  </si>
  <si>
    <t>PEOSIEND10</t>
  </si>
  <si>
    <t>CM865TC1UN</t>
  </si>
  <si>
    <t>95M4I7X5BL</t>
  </si>
  <si>
    <t>PQPH877IZ8</t>
  </si>
  <si>
    <t>0X4AHUXC98</t>
  </si>
  <si>
    <t>F6ZV01PIF5</t>
  </si>
  <si>
    <t>BBTT5H8V6N</t>
  </si>
  <si>
    <t>ERWFNE7M6D</t>
  </si>
  <si>
    <t>ECVNVDR51B</t>
  </si>
  <si>
    <t>DE31P3T4TS</t>
  </si>
  <si>
    <t>5UCYD1UOW7</t>
  </si>
  <si>
    <t>1ORERG2ELZ</t>
  </si>
  <si>
    <t>YEP9X5FSQX</t>
  </si>
  <si>
    <t>G4QL22O78X</t>
  </si>
  <si>
    <t>ZLZABUP42S</t>
  </si>
  <si>
    <t>76WE09L0YW</t>
  </si>
  <si>
    <t>QOC4NVWPEP</t>
  </si>
  <si>
    <t>1DIBSAA0GS</t>
  </si>
  <si>
    <t>BBALKOLK23</t>
  </si>
  <si>
    <t>OQBPO0JDHO</t>
  </si>
  <si>
    <t>JVCZ61N2FM</t>
  </si>
  <si>
    <t>DOFIAEWQW7</t>
  </si>
  <si>
    <t>92DA4ZTOLN</t>
  </si>
  <si>
    <t>K5BCGKRQY3</t>
  </si>
  <si>
    <t>J9H7OYFB45</t>
  </si>
  <si>
    <t>TS5ZMDJSKZ</t>
  </si>
  <si>
    <t>J4GB5VWXUS</t>
  </si>
  <si>
    <t>Q1Q19NHYZM</t>
  </si>
  <si>
    <t>8TI9Y6QQ53</t>
  </si>
  <si>
    <t>VJGM6MW2DZ</t>
  </si>
  <si>
    <t>BVJOITR4RV</t>
  </si>
  <si>
    <t>XAIGCLSI4Y</t>
  </si>
  <si>
    <t>4WXTPMT08D</t>
  </si>
  <si>
    <t>HIVFU4GCLB</t>
  </si>
  <si>
    <t>OVKO1LGUEC</t>
  </si>
  <si>
    <t>BVSZ1EPKDF</t>
  </si>
  <si>
    <t>QUZRFHJAR8</t>
  </si>
  <si>
    <t>4ZJ4EJQJOO</t>
  </si>
  <si>
    <t>CYAWZMLXG0</t>
  </si>
  <si>
    <t>4E8URPGWI5</t>
  </si>
  <si>
    <t>KV3RKW36MO</t>
  </si>
  <si>
    <t>9O9WTSEDCL</t>
  </si>
  <si>
    <t>VB81LMR8RI</t>
  </si>
  <si>
    <t>T4VER0HQM2</t>
  </si>
  <si>
    <t>USEVOLJC9K</t>
  </si>
  <si>
    <t>RJTSXSP5SM</t>
  </si>
  <si>
    <t>CUISTNNGBE</t>
  </si>
  <si>
    <t>E15S838EWA</t>
  </si>
  <si>
    <t>ALIEYHSV55</t>
  </si>
  <si>
    <t>85SHCLS6RB</t>
  </si>
  <si>
    <t>U9ZAZ1KETI</t>
  </si>
  <si>
    <t>QSS9KEPT7B</t>
  </si>
  <si>
    <t>FL9M8Z4Y1J</t>
  </si>
  <si>
    <t>PPK3L0R3LR</t>
  </si>
  <si>
    <t>ZM8800YXGY</t>
  </si>
  <si>
    <t>IZ8BSYN5X4</t>
  </si>
  <si>
    <t>ZQ640SEO54</t>
  </si>
  <si>
    <t>08KG46TN02</t>
  </si>
  <si>
    <t>ID5AXGTIDE</t>
  </si>
  <si>
    <t>9CMUHWOMYF</t>
  </si>
  <si>
    <t>UXMMRZVZP3</t>
  </si>
  <si>
    <t>8NMD6CEZMD</t>
  </si>
  <si>
    <t>ERY1K3Z0TB</t>
  </si>
  <si>
    <t>86G1S78UG4</t>
  </si>
  <si>
    <t>YU8SILORSU</t>
  </si>
  <si>
    <t>9IFDDQ36FW</t>
  </si>
  <si>
    <t>CTJK42TUZ8</t>
  </si>
  <si>
    <t>7RDGLF6OU7</t>
  </si>
  <si>
    <t>W1RENLXMZ4</t>
  </si>
  <si>
    <t>FOM6YO0M18</t>
  </si>
  <si>
    <t>S53ODNTT47</t>
  </si>
  <si>
    <t>ZPUWYEDYOH</t>
  </si>
  <si>
    <t>QH5JXBO2LU</t>
  </si>
  <si>
    <t>6O1LURCE9Z</t>
  </si>
  <si>
    <t>RB61VAQ523</t>
  </si>
  <si>
    <t>WL60FKOVWH</t>
  </si>
  <si>
    <t>AP28NM4VQO</t>
  </si>
  <si>
    <t>F0Y42MDKM6</t>
  </si>
  <si>
    <t>57J87V07ZO</t>
  </si>
  <si>
    <t>8RA02PAZ3K</t>
  </si>
  <si>
    <t>K8KCHTWFUS</t>
  </si>
  <si>
    <t>FYVZLKU5TI</t>
  </si>
  <si>
    <t>0EICDLNZHG</t>
  </si>
  <si>
    <t>CYYSJWFT1W</t>
  </si>
  <si>
    <t>YCS97XY0NS</t>
  </si>
  <si>
    <t>6MHAEM4P58</t>
  </si>
  <si>
    <t>3BFEIAJ2YC</t>
  </si>
  <si>
    <t>5IKJGLKO4P</t>
  </si>
  <si>
    <t>440AG9C99B</t>
  </si>
  <si>
    <t>MGOUBYCPFB</t>
  </si>
  <si>
    <t>DZHPKOJON3</t>
  </si>
  <si>
    <t>B07E0WBIBB</t>
  </si>
  <si>
    <t>HCNJAJGT4Z</t>
  </si>
  <si>
    <t>L2BRJBC13T</t>
  </si>
  <si>
    <t>6LE49QIXCT</t>
  </si>
  <si>
    <t>PUKOSNJ35K</t>
  </si>
  <si>
    <t>CNBBUT8T5I</t>
  </si>
  <si>
    <t>L797FD0SNP</t>
  </si>
  <si>
    <t>E5PKD04BUK</t>
  </si>
  <si>
    <t>Z1Z2ZQ5U7U</t>
  </si>
  <si>
    <t>NO6GY7VPNW</t>
  </si>
  <si>
    <t>OYBVBAKDX5</t>
  </si>
  <si>
    <t>EPKY9B3VTO</t>
  </si>
  <si>
    <t>86F69M8L9E</t>
  </si>
  <si>
    <t>3K0AR4BPGW</t>
  </si>
  <si>
    <t>R9SM4IHK8Q</t>
  </si>
  <si>
    <t>PABV6OLKMQ</t>
  </si>
  <si>
    <t>4IZXBHQOON</t>
  </si>
  <si>
    <t>6BJE3LNSJQ</t>
  </si>
  <si>
    <t>BGG466BHSJ</t>
  </si>
  <si>
    <t>4B1AHMG221</t>
  </si>
  <si>
    <t>UMVJDSVJR8</t>
  </si>
  <si>
    <t>TDOMP7GJ2J</t>
  </si>
  <si>
    <t>YLF0TRZ099</t>
  </si>
  <si>
    <t>EFCJAMQ3AG</t>
  </si>
  <si>
    <t>NFWA7XAG06</t>
  </si>
  <si>
    <t>M9H3WABYHK</t>
  </si>
  <si>
    <t>4VAB8I0DM3</t>
  </si>
  <si>
    <t>VQSZIK4R0J</t>
  </si>
  <si>
    <t>5BJDCTPIVV</t>
  </si>
  <si>
    <t>0AQ1RKI4OP</t>
  </si>
  <si>
    <t>P07CCRFHNU</t>
  </si>
  <si>
    <t>5028WAS3S1</t>
  </si>
  <si>
    <t>BGZ9T7Q7PY</t>
  </si>
  <si>
    <t>EXPGTAOD8T</t>
  </si>
  <si>
    <t>HGF6SVZ8XH</t>
  </si>
  <si>
    <t>IUZ0VOYKNH</t>
  </si>
  <si>
    <t>JEKNLS2R5J</t>
  </si>
  <si>
    <t>SS16360ERW</t>
  </si>
  <si>
    <t>2M24IKVGJJ</t>
  </si>
  <si>
    <t>VY8HSZ3J87</t>
  </si>
  <si>
    <t>1BDJ66Q452</t>
  </si>
  <si>
    <t>QU9DY8FFQL</t>
  </si>
  <si>
    <t>XYWYHSG74M</t>
  </si>
  <si>
    <t>B1G7R21MY5</t>
  </si>
  <si>
    <t>L6XHKZMRHX</t>
  </si>
  <si>
    <t>585SJ9K52L</t>
  </si>
  <si>
    <t>TBB3T8EH51</t>
  </si>
  <si>
    <t>IV5DPIAVYI</t>
  </si>
  <si>
    <t>TWUIVJOJPP</t>
  </si>
  <si>
    <t>KM8H5QNMZF</t>
  </si>
  <si>
    <t>HJES7YGQ7B</t>
  </si>
  <si>
    <t>V6SVI279AR</t>
  </si>
  <si>
    <t>GOGVQ1FIU9</t>
  </si>
  <si>
    <t>H8VCBURZWO</t>
  </si>
  <si>
    <t>K95BNWSARB</t>
  </si>
  <si>
    <t>1PS63SZRP0</t>
  </si>
  <si>
    <t>CK8YU15KBX</t>
  </si>
  <si>
    <t>B9S8MF5KB4</t>
  </si>
  <si>
    <t>G3BUR8IZXD</t>
  </si>
  <si>
    <t>X6QGCE5S71</t>
  </si>
  <si>
    <t>EC3CBF0A85</t>
  </si>
  <si>
    <t>HRS9X0U3RP</t>
  </si>
  <si>
    <t>T30CYF9HYC</t>
  </si>
  <si>
    <t>68CRU97135</t>
  </si>
  <si>
    <t>TFPW9XYEUW</t>
  </si>
  <si>
    <t>WWY9YQYOR5</t>
  </si>
  <si>
    <t>HZUOM3LF4T</t>
  </si>
  <si>
    <t>HY0R1T7JO0</t>
  </si>
  <si>
    <t>HDHWAID8ZV</t>
  </si>
  <si>
    <t>AI9ZGV3O5W</t>
  </si>
  <si>
    <t>A25OXEV0JO</t>
  </si>
  <si>
    <t>6ZCYVNN8OD</t>
  </si>
  <si>
    <t>RNZRP67BH9</t>
  </si>
  <si>
    <t>09YQMXRO6E</t>
  </si>
  <si>
    <t>6A59DETALK</t>
  </si>
  <si>
    <t>41NJ11CAZ5</t>
  </si>
  <si>
    <t>ERMK3M2VY1</t>
  </si>
  <si>
    <t>XCEM92G6KD</t>
  </si>
  <si>
    <t>IDINVUDJGV</t>
  </si>
  <si>
    <t>XVK5C66UU1</t>
  </si>
  <si>
    <t>2MNJ971AQC</t>
  </si>
  <si>
    <t>LUGLSEXRHH</t>
  </si>
  <si>
    <t>VSZXB4RKBB</t>
  </si>
  <si>
    <t>4LBC66TAM4</t>
  </si>
  <si>
    <t>VW7UAO4ZXG</t>
  </si>
  <si>
    <t>7N4H8QXWN2</t>
  </si>
  <si>
    <t>K5QT9NFGOE</t>
  </si>
  <si>
    <t>YKWF983LVJ</t>
  </si>
  <si>
    <t>6VZSRX1QIG</t>
  </si>
  <si>
    <t>8W8IUAKOHP</t>
  </si>
  <si>
    <t>SZMCXTGOR6</t>
  </si>
  <si>
    <t>T8AJ3PSB0G</t>
  </si>
  <si>
    <t>IWX04IUGDO</t>
  </si>
  <si>
    <t>HWFS54VKEP</t>
  </si>
  <si>
    <t>8J9QLTOXN0</t>
  </si>
  <si>
    <t>9MT9VUTO0Q</t>
  </si>
  <si>
    <t>QP0LH96DF9</t>
  </si>
  <si>
    <t>E3AUEQR4W7</t>
  </si>
  <si>
    <t>18FCY3QXSL</t>
  </si>
  <si>
    <t>6H0WRQY9CU</t>
  </si>
  <si>
    <t>1BRFVQUBRX</t>
  </si>
  <si>
    <t>IT63EE5CMJ</t>
  </si>
  <si>
    <t>49ECQLXTDA</t>
  </si>
  <si>
    <t>6CE0BBF8CQ</t>
  </si>
  <si>
    <t>R7YZ5O4B4N</t>
  </si>
  <si>
    <t>IEJA4FOYOI</t>
  </si>
  <si>
    <t>46W89UT7GW</t>
  </si>
  <si>
    <t>DP10O1MHPI</t>
  </si>
  <si>
    <t>4GYGW44HX0</t>
  </si>
  <si>
    <t>M5OQVEKK69</t>
  </si>
  <si>
    <t>XYLJG8GPJD</t>
  </si>
  <si>
    <t>5MJVJFSEK0</t>
  </si>
  <si>
    <t>QXY8YO7IPK</t>
  </si>
  <si>
    <t>I0COEIQ712</t>
  </si>
  <si>
    <t>3N6Q9230T3</t>
  </si>
  <si>
    <t>B8G2Z3P19S</t>
  </si>
  <si>
    <t>8J0ZS3KIBR</t>
  </si>
  <si>
    <t>F6SHBARQ3Z</t>
  </si>
  <si>
    <t>QB701VMD0V</t>
  </si>
  <si>
    <t>GNEA2YZX7V</t>
  </si>
  <si>
    <t>MEI0899HP0</t>
  </si>
  <si>
    <t>HV6YJFPHS1</t>
  </si>
  <si>
    <t>I70YO0KX89</t>
  </si>
  <si>
    <t>SVHZ5N5L9U</t>
  </si>
  <si>
    <t>KRG7YQLWBN</t>
  </si>
  <si>
    <t>6T7T133G7D</t>
  </si>
  <si>
    <t>NBANX0TOE2</t>
  </si>
  <si>
    <t>L3ZDDFMPV3</t>
  </si>
  <si>
    <t>OF1IZ9KE0U</t>
  </si>
  <si>
    <t>N83QNF7PKZ</t>
  </si>
  <si>
    <t>2WAHO1CP2T</t>
  </si>
  <si>
    <t>MR1H4QC8D4</t>
  </si>
  <si>
    <t>8HMEE9PJR9</t>
  </si>
  <si>
    <t>FOPP5FC18T</t>
  </si>
  <si>
    <t>A1C4LOOH00</t>
  </si>
  <si>
    <t>VXI14OAQE1</t>
  </si>
  <si>
    <t>J5IMF7CN9K</t>
  </si>
  <si>
    <t>ZXOBOP6L8H</t>
  </si>
  <si>
    <t>PKT90UJDIT</t>
  </si>
  <si>
    <t>OE9GPP394G</t>
  </si>
  <si>
    <t>FL0J8P6V5C</t>
  </si>
  <si>
    <t>AJSWRURY2W</t>
  </si>
  <si>
    <t>QCXU5JFFML</t>
  </si>
  <si>
    <t>QNXVUM7OEE</t>
  </si>
  <si>
    <t>ZCUAMKSOSG</t>
  </si>
  <si>
    <t>I1XQI0NTHV</t>
  </si>
  <si>
    <t>8TKKLCD9PR</t>
  </si>
  <si>
    <t>JFAY9QX80C</t>
  </si>
  <si>
    <t>ZMB1OUAPE0</t>
  </si>
  <si>
    <t>11SI0FEVCZ</t>
  </si>
  <si>
    <t>QG3I81VTP5</t>
  </si>
  <si>
    <t>HPYXYHXRFU</t>
  </si>
  <si>
    <t>ZK4P8IKEQM</t>
  </si>
  <si>
    <t>OEZKXF81QT</t>
  </si>
  <si>
    <t>ELQ4SHKJQC</t>
  </si>
  <si>
    <t>KJS4VEGGPM</t>
  </si>
  <si>
    <t>WR6QACIBSK</t>
  </si>
  <si>
    <t>7BA4A8IB5H</t>
  </si>
  <si>
    <t>T7QQCP7VMS</t>
  </si>
  <si>
    <t>U9NZEK3R0Q</t>
  </si>
  <si>
    <t>73DDTKF6VI</t>
  </si>
  <si>
    <t>DCV0WW72UZ</t>
  </si>
  <si>
    <t>4T8C7S6CGX</t>
  </si>
  <si>
    <t>ZZ05GR98P1</t>
  </si>
  <si>
    <t>76O0SZ2HSH</t>
  </si>
  <si>
    <t>D9R8OPQ6PN</t>
  </si>
  <si>
    <t>6EIFSH68A3</t>
  </si>
  <si>
    <t>438ZIIBPK0</t>
  </si>
  <si>
    <t>ZKM055X47Q</t>
  </si>
  <si>
    <t>6YM52JTHQL</t>
  </si>
  <si>
    <t>8W8VWVFB7L</t>
  </si>
  <si>
    <t>HWYCF5V8TB</t>
  </si>
  <si>
    <t>CHFEAB3MQG</t>
  </si>
  <si>
    <t>PU7B1FLNO6</t>
  </si>
  <si>
    <t>7B8G40OLQC</t>
  </si>
  <si>
    <t>F0CZOICDGE</t>
  </si>
  <si>
    <t>HC9LR7VEQS</t>
  </si>
  <si>
    <t>ZA95UNMKU8</t>
  </si>
  <si>
    <t>1UEWHL36HO</t>
  </si>
  <si>
    <t>LCVZWOO7BH</t>
  </si>
  <si>
    <t>IS9CL0VECF</t>
  </si>
  <si>
    <t>QKVJQIBYYJ</t>
  </si>
  <si>
    <t>IT4QQO03MM</t>
  </si>
  <si>
    <t>KXUVZ3TFFN</t>
  </si>
  <si>
    <t>IJL34MZGWZ</t>
  </si>
  <si>
    <t>EJTBV2EDZJ</t>
  </si>
  <si>
    <t>55LMBJCO73</t>
  </si>
  <si>
    <t>9RDYPMJSSS</t>
  </si>
  <si>
    <t>TAW8G9M0FI</t>
  </si>
  <si>
    <t>0AVY290QRF</t>
  </si>
  <si>
    <t>VLSMLSXDZJ</t>
  </si>
  <si>
    <t>OG7KBY5XJ0</t>
  </si>
  <si>
    <t>P20LE9NSLT</t>
  </si>
  <si>
    <t>XIP1J1DOJA</t>
  </si>
  <si>
    <t>4E3WRFQ5PL</t>
  </si>
  <si>
    <t>0DOKC7VU2Z</t>
  </si>
  <si>
    <t>AOJYLP8SSR</t>
  </si>
  <si>
    <t>U2GTDS81TL</t>
  </si>
  <si>
    <t>R1XPM19MUP</t>
  </si>
  <si>
    <t>NHZOO9HJH4</t>
  </si>
  <si>
    <t>9DIU004YOL</t>
  </si>
  <si>
    <t>5A82KGOBPF</t>
  </si>
  <si>
    <t>0564VO4IWL</t>
  </si>
  <si>
    <t>3KP5OZ65GC</t>
  </si>
  <si>
    <t>LOB7KVTJ35</t>
  </si>
  <si>
    <t>Q7M8419SA8</t>
  </si>
  <si>
    <t>NM01V5LU6J</t>
  </si>
  <si>
    <t>ICOL1ONOMG</t>
  </si>
  <si>
    <t>W6SCZBTG0Q</t>
  </si>
  <si>
    <t>ZRTBHH9DT9</t>
  </si>
  <si>
    <t>297BH25GH1</t>
  </si>
  <si>
    <t>FX1FD4V4IK</t>
  </si>
  <si>
    <t>BUJ5W7AU7Y</t>
  </si>
  <si>
    <t>N78AM81PG7</t>
  </si>
  <si>
    <t>L9R69U9UWN</t>
  </si>
  <si>
    <t>X4GU1GZSFR</t>
  </si>
  <si>
    <t>QNZ7GJQNXI</t>
  </si>
  <si>
    <t>348CB2K06X</t>
  </si>
  <si>
    <t>M5V1Q8VAFN</t>
  </si>
  <si>
    <t>VGZCXGA88E</t>
  </si>
  <si>
    <t>RAR75ZUNFZ</t>
  </si>
  <si>
    <t>Q9FUEPK824</t>
  </si>
  <si>
    <t>KGZKX8JZID</t>
  </si>
  <si>
    <t>EUEQ7L2NXY</t>
  </si>
  <si>
    <t>2LHJGCXOEB</t>
  </si>
  <si>
    <t>YF4K5XY4T6</t>
  </si>
  <si>
    <t>64BXHI5GEZ</t>
  </si>
  <si>
    <t>95MSH5JUEO</t>
  </si>
  <si>
    <t>AKGD3IWSN1</t>
  </si>
  <si>
    <t>VE9DEDZ4IF</t>
  </si>
  <si>
    <t>WN7S1PINLM</t>
  </si>
  <si>
    <t>6SIY46K0JM</t>
  </si>
  <si>
    <t>0B0TP89BQF</t>
  </si>
  <si>
    <t>VVROAPZFFA</t>
  </si>
  <si>
    <t>Q9J55DIMLR</t>
  </si>
  <si>
    <t>531HVTDM18</t>
  </si>
  <si>
    <t>VGRS6DLO92</t>
  </si>
  <si>
    <t>Aetna</t>
  </si>
  <si>
    <t>Blue Cross Blue Shield</t>
  </si>
  <si>
    <t>UnitedHealthcare</t>
  </si>
  <si>
    <t>Cigna</t>
  </si>
  <si>
    <t>Humana</t>
  </si>
  <si>
    <t>FF38QWHPOC</t>
  </si>
  <si>
    <t>ZVCYCMRLEA</t>
  </si>
  <si>
    <t>6UJCWBQTL8</t>
  </si>
  <si>
    <t>FYGZQKSLTZ</t>
  </si>
  <si>
    <t>2H7U9HRIMF</t>
  </si>
  <si>
    <t>TGOFOS9YG9</t>
  </si>
  <si>
    <t>AR8NJDK1EM</t>
  </si>
  <si>
    <t>XD50WZIBJF</t>
  </si>
  <si>
    <t>ZQZZHE84LU</t>
  </si>
  <si>
    <t>HQ6BSYH7KI</t>
  </si>
  <si>
    <t>TPIIK1GWB5</t>
  </si>
  <si>
    <t>L7D81X8J9P</t>
  </si>
  <si>
    <t>MLN5U47Q5H</t>
  </si>
  <si>
    <t>455TIJ9C5P</t>
  </si>
  <si>
    <t>ITHQ26ZVV5</t>
  </si>
  <si>
    <t>GASBRC3XAR</t>
  </si>
  <si>
    <t>K9X1U8KWA7</t>
  </si>
  <si>
    <t>62IULRTNID</t>
  </si>
  <si>
    <t>OC9O1W5OSL</t>
  </si>
  <si>
    <t>MZTWGDTFOI</t>
  </si>
  <si>
    <t>IPYHS71V4P</t>
  </si>
  <si>
    <t>CHTNXUJP91</t>
  </si>
  <si>
    <t>PKLG74AC74</t>
  </si>
  <si>
    <t>6BAUF7VM9J</t>
  </si>
  <si>
    <t>FD9SJ6VP5I</t>
  </si>
  <si>
    <t>J1K590EI9D</t>
  </si>
  <si>
    <t>TRQQXJ0LE7</t>
  </si>
  <si>
    <t>R2CTXI8C6T</t>
  </si>
  <si>
    <t>7Q2LF9XQNA</t>
  </si>
  <si>
    <t>XQKD1LP6Y0</t>
  </si>
  <si>
    <t>ZZ48RY94ZZ</t>
  </si>
  <si>
    <t>9409JVH7HP</t>
  </si>
  <si>
    <t>ECN3ZNU2I9</t>
  </si>
  <si>
    <t>WWKOR4HRH3</t>
  </si>
  <si>
    <t>SP8S0ZTJJC</t>
  </si>
  <si>
    <t>9CMS2J05FK</t>
  </si>
  <si>
    <t>1KL5GNZYAH</t>
  </si>
  <si>
    <t>XVXEHRIW0V</t>
  </si>
  <si>
    <t>MJCP21VBJ3</t>
  </si>
  <si>
    <t>N1CN03WCT3</t>
  </si>
  <si>
    <t>HD0MUB4UGZ</t>
  </si>
  <si>
    <t>STRWH1ZWSI</t>
  </si>
  <si>
    <t>WXZJXGGWSV</t>
  </si>
  <si>
    <t>KVZ1QA9B6Q</t>
  </si>
  <si>
    <t>7F7CFXJVVK</t>
  </si>
  <si>
    <t>7QLPETCX0S</t>
  </si>
  <si>
    <t>IF6AEWGHHW</t>
  </si>
  <si>
    <t>DIQ70B0FP5</t>
  </si>
  <si>
    <t>JZ9SOCJQ59</t>
  </si>
  <si>
    <t>ONC2EDRE09</t>
  </si>
  <si>
    <t>9FH5MZAYF8</t>
  </si>
  <si>
    <t>GOA5PCM7XS</t>
  </si>
  <si>
    <t>AJPSXY85ZJ</t>
  </si>
  <si>
    <t>7VVPLJ7BF8</t>
  </si>
  <si>
    <t>3LNWDQUUUD</t>
  </si>
  <si>
    <t>GLEGX5ESPF</t>
  </si>
  <si>
    <t>S3M7H8366C</t>
  </si>
  <si>
    <t>BWTU0DBLM8</t>
  </si>
  <si>
    <t>05NVIU8DGK</t>
  </si>
  <si>
    <t>QF24T7MMW7</t>
  </si>
  <si>
    <t>RRQB4R6C8S</t>
  </si>
  <si>
    <t>BT2I98BXKR</t>
  </si>
  <si>
    <t>U5TS26IYHY</t>
  </si>
  <si>
    <t>SLYJXQQMUS</t>
  </si>
  <si>
    <t>X9MHQYROY3</t>
  </si>
  <si>
    <t>7YT7FMNWPR</t>
  </si>
  <si>
    <t>VEJ9Z8IODY</t>
  </si>
  <si>
    <t>61R75NUPA3</t>
  </si>
  <si>
    <t>EBKBNPJQBS</t>
  </si>
  <si>
    <t>QVOS6B1EH9</t>
  </si>
  <si>
    <t>ENXJK58OGB</t>
  </si>
  <si>
    <t>S49I27U2T4</t>
  </si>
  <si>
    <t>KTLH5LIN0U</t>
  </si>
  <si>
    <t>EVES0J6PKI</t>
  </si>
  <si>
    <t>TMANV53EXC</t>
  </si>
  <si>
    <t>3XXC4C2YT7</t>
  </si>
  <si>
    <t>W1Y2D43WQE</t>
  </si>
  <si>
    <t>90U8MY4CEO</t>
  </si>
  <si>
    <t>ODP8WQPVD3</t>
  </si>
  <si>
    <t>ZDOTTELUHX</t>
  </si>
  <si>
    <t>AXF2W5PVL9</t>
  </si>
  <si>
    <t>A760G4QNVP</t>
  </si>
  <si>
    <t>QITEB7R9PY</t>
  </si>
  <si>
    <t>KCP62IKWPF</t>
  </si>
  <si>
    <t>49EZDKG83S</t>
  </si>
  <si>
    <t>6PTYCXB9UR</t>
  </si>
  <si>
    <t>KBS5GI7JB4</t>
  </si>
  <si>
    <t>6Z4RFGY20R</t>
  </si>
  <si>
    <t>RFCP46WHID</t>
  </si>
  <si>
    <t>R710POWLEE</t>
  </si>
  <si>
    <t>GSFH3XR6KC</t>
  </si>
  <si>
    <t>HFYSVNC0CS</t>
  </si>
  <si>
    <t>QCKQTEQGVW</t>
  </si>
  <si>
    <t>HDLRSEEIO5</t>
  </si>
  <si>
    <t>26ZUYO4NQX</t>
  </si>
  <si>
    <t>4OPRA51IGO</t>
  </si>
  <si>
    <t>IVAE79JF2J</t>
  </si>
  <si>
    <t>WQST53DHUC</t>
  </si>
  <si>
    <t>BYS1S3NJ7S</t>
  </si>
  <si>
    <t>MD90ATNEVC</t>
  </si>
  <si>
    <t>SK4X26F9CD</t>
  </si>
  <si>
    <t>LXI5QJZH1I</t>
  </si>
  <si>
    <t>D8UZQJOIXH</t>
  </si>
  <si>
    <t>BLTDN6FZMY</t>
  </si>
  <si>
    <t>IVFH1XPQYO</t>
  </si>
  <si>
    <t>FZJ4P3QOE4</t>
  </si>
  <si>
    <t>0MSFAI2M6G</t>
  </si>
  <si>
    <t>1WPOKRW2EQ</t>
  </si>
  <si>
    <t>0VC194HC9W</t>
  </si>
  <si>
    <t>G0NRJFHH6Z</t>
  </si>
  <si>
    <t>5D1AZ4BPTR</t>
  </si>
  <si>
    <t>MNSBFYWVF3</t>
  </si>
  <si>
    <t>EODGCUYXK4</t>
  </si>
  <si>
    <t>LUEFNLMXKH</t>
  </si>
  <si>
    <t>8XGFUSYMI8</t>
  </si>
  <si>
    <t>4CL189XMFY</t>
  </si>
  <si>
    <t>PF8VM9DL2V</t>
  </si>
  <si>
    <t>H8B13E55NS</t>
  </si>
  <si>
    <t>WUTG7IRICA</t>
  </si>
  <si>
    <t>7KX6FXAZK1</t>
  </si>
  <si>
    <t>T03K0C0PA2</t>
  </si>
  <si>
    <t>WH3BZGOHJ9</t>
  </si>
  <si>
    <t>4SHQFLAHQP</t>
  </si>
  <si>
    <t>GF4OR6DJZR</t>
  </si>
  <si>
    <t>52R37SKCR1</t>
  </si>
  <si>
    <t>DFR03X6JPW</t>
  </si>
  <si>
    <t>WWTB80BB7G</t>
  </si>
  <si>
    <t>Z5JOMP3MC1</t>
  </si>
  <si>
    <t>0Z1TQXNXLV</t>
  </si>
  <si>
    <t>6DH2VCTDBF</t>
  </si>
  <si>
    <t>92ABHZNNQJ</t>
  </si>
  <si>
    <t>XG5UDYGN83</t>
  </si>
  <si>
    <t>PRBWQB3U0V</t>
  </si>
  <si>
    <t>J4CLTL6J7K</t>
  </si>
  <si>
    <t>6H8N5JP09C</t>
  </si>
  <si>
    <t>T3A2IV9BGH</t>
  </si>
  <si>
    <t>P1K5MFXTR4</t>
  </si>
  <si>
    <t>9NTNPV2KAC</t>
  </si>
  <si>
    <t>OW1NZ9W2W6</t>
  </si>
  <si>
    <t>P7LTBQO114</t>
  </si>
  <si>
    <t>NWYT9MV8QU</t>
  </si>
  <si>
    <t>9JGG8SY3Q9</t>
  </si>
  <si>
    <t>SVE0TEXISC</t>
  </si>
  <si>
    <t>PLPNJ6EE05</t>
  </si>
  <si>
    <t>KP7F9H29VB</t>
  </si>
  <si>
    <t>FBCO8YMIEH</t>
  </si>
  <si>
    <t>EZ2IEN47YW</t>
  </si>
  <si>
    <t>ZNR63VZQHE</t>
  </si>
  <si>
    <t>UF89DQNKRQ</t>
  </si>
  <si>
    <t>9YP3F22BHM</t>
  </si>
  <si>
    <t>EH99H04ZDA</t>
  </si>
  <si>
    <t>EQV3OSBJTO</t>
  </si>
  <si>
    <t>NOQA3NP8SO</t>
  </si>
  <si>
    <t>TDFWKNTQKQ</t>
  </si>
  <si>
    <t>984S37QC39</t>
  </si>
  <si>
    <t>5LYRV9D4DM</t>
  </si>
  <si>
    <t>NA2Y2UQJZ5</t>
  </si>
  <si>
    <t>G3EB3CM8LJ</t>
  </si>
  <si>
    <t>RJ55UA13NH</t>
  </si>
  <si>
    <t>P7WQS6CPCB</t>
  </si>
  <si>
    <t>RCX164OC0I</t>
  </si>
  <si>
    <t>AED35I4TLR</t>
  </si>
  <si>
    <t>TNO5WTTD3Q</t>
  </si>
  <si>
    <t>A41FZNEQ4S</t>
  </si>
  <si>
    <t>ENE2GKYFDF</t>
  </si>
  <si>
    <t>IM2F6N8L8U</t>
  </si>
  <si>
    <t>CT9FVJKUUM</t>
  </si>
  <si>
    <t>L7R0ZJZDA9</t>
  </si>
  <si>
    <t>XRBWERTKSA</t>
  </si>
  <si>
    <t>9Q64PJJW7S</t>
  </si>
  <si>
    <t>QMHB4XVFF0</t>
  </si>
  <si>
    <t>I1OPRRCCJD</t>
  </si>
  <si>
    <t>KE1B343845</t>
  </si>
  <si>
    <t>DLNEZF9QZR</t>
  </si>
  <si>
    <t>9X84ARX7D2</t>
  </si>
  <si>
    <t>DA5346BGCS</t>
  </si>
  <si>
    <t>J00PF8DLGA</t>
  </si>
  <si>
    <t>P08685DFYI</t>
  </si>
  <si>
    <t>NJE9UKOJ75</t>
  </si>
  <si>
    <t>Y05A2ZF7KX</t>
  </si>
  <si>
    <t>PSOHO35OLV</t>
  </si>
  <si>
    <t>VESP2OQYDH</t>
  </si>
  <si>
    <t>NODNG8UXWU</t>
  </si>
  <si>
    <t>KN83IRAI21</t>
  </si>
  <si>
    <t>MKCZ8E12H4</t>
  </si>
  <si>
    <t>VVS6Y1VBWF</t>
  </si>
  <si>
    <t>6D5PWGCZVK</t>
  </si>
  <si>
    <t>2EU1K5VUXH</t>
  </si>
  <si>
    <t>38B7E65KDX</t>
  </si>
  <si>
    <t>GZ8U6NP647</t>
  </si>
  <si>
    <t>OLNUW9Z5E8</t>
  </si>
  <si>
    <t>CBODHPWTBC</t>
  </si>
  <si>
    <t>EV4BYY20N7</t>
  </si>
  <si>
    <t>FG953QTO9L</t>
  </si>
  <si>
    <t>ZCAU3YDKE7</t>
  </si>
  <si>
    <t>ZVKZN1C73A</t>
  </si>
  <si>
    <t>P91Q72DHU8</t>
  </si>
  <si>
    <t>3L3XAQ18XE</t>
  </si>
  <si>
    <t>7T4MXVMNWY</t>
  </si>
  <si>
    <t>RJD0XB9LLS</t>
  </si>
  <si>
    <t>IAJM8JFAEA</t>
  </si>
  <si>
    <t>L38KQXZG0H</t>
  </si>
  <si>
    <t>8D43CV0FXS</t>
  </si>
  <si>
    <t>XFV55YN1Z2</t>
  </si>
  <si>
    <t>5MKIN2K9M2</t>
  </si>
  <si>
    <t>T392OEL5HC</t>
  </si>
  <si>
    <t>AOE7L2M77Z</t>
  </si>
  <si>
    <t>IQY6C6TY9P</t>
  </si>
  <si>
    <t>ZYE92825ID</t>
  </si>
  <si>
    <t>HSC3SWB7KT</t>
  </si>
  <si>
    <t>2ESGGR4QSR</t>
  </si>
  <si>
    <t>9UZZVUPI4D</t>
  </si>
  <si>
    <t>Y6GEAQ3ESH</t>
  </si>
  <si>
    <t>CPZBAJGHJ6</t>
  </si>
  <si>
    <t>62KKJVFTHX</t>
  </si>
  <si>
    <t>HNNCPWSHTZ</t>
  </si>
  <si>
    <t>EDATO68AG0</t>
  </si>
  <si>
    <t>SMWU720G4K</t>
  </si>
  <si>
    <t>F5JRGHSDGU</t>
  </si>
  <si>
    <t>2CGR3L4WFR</t>
  </si>
  <si>
    <t>M8XERSG5EI</t>
  </si>
  <si>
    <t>PRKQLF8BNV</t>
  </si>
  <si>
    <t>J8LDDXCUD7</t>
  </si>
  <si>
    <t>3IWH8RSB10</t>
  </si>
  <si>
    <t>KKLK313CIA</t>
  </si>
  <si>
    <t>JCZBDDOEDF</t>
  </si>
  <si>
    <t>E0VSODCCJL</t>
  </si>
  <si>
    <t>7IOS4MQWWL</t>
  </si>
  <si>
    <t>DM3WS7151H</t>
  </si>
  <si>
    <t>H8O0D745T4</t>
  </si>
  <si>
    <t>KW4Z8AI8NS</t>
  </si>
  <si>
    <t>SQXYRU7XTZ</t>
  </si>
  <si>
    <t>W0XXX4Y4KQ</t>
  </si>
  <si>
    <t>IAVXH0UFYK</t>
  </si>
  <si>
    <t>0P69RN3KRD</t>
  </si>
  <si>
    <t>LOXLPILJ03</t>
  </si>
  <si>
    <t>2CONEBDM6U</t>
  </si>
  <si>
    <t>8NB29DNWK3</t>
  </si>
  <si>
    <t>2Z0TSKQGVR</t>
  </si>
  <si>
    <t>CV5X2U6NAS</t>
  </si>
  <si>
    <t>XKKYJGTRKD</t>
  </si>
  <si>
    <t>KWEYEXFU7G</t>
  </si>
  <si>
    <t>L2650G90MO</t>
  </si>
  <si>
    <t>RKR5V62S3I</t>
  </si>
  <si>
    <t>46W0ZZMRXM</t>
  </si>
  <si>
    <t>DFRX3I2GPR</t>
  </si>
  <si>
    <t>T4GLFE8ZNB</t>
  </si>
  <si>
    <t>BQWOGUNKW5</t>
  </si>
  <si>
    <t>HU1XBAMK95</t>
  </si>
  <si>
    <t>SUI18PTZFF</t>
  </si>
  <si>
    <t>IOIMUOAWOH</t>
  </si>
  <si>
    <t>GB01Q3FDMN</t>
  </si>
  <si>
    <t>W3NEHNDFTK</t>
  </si>
  <si>
    <t>GUOLB39MEC</t>
  </si>
  <si>
    <t>LYK35QIY14</t>
  </si>
  <si>
    <t>DXU7MU75RE</t>
  </si>
  <si>
    <t>3OIT8I4KUI</t>
  </si>
  <si>
    <t>008116F6GG</t>
  </si>
  <si>
    <t>SJ5NYK6Z92</t>
  </si>
  <si>
    <t>AVQ7H89ASP</t>
  </si>
  <si>
    <t>Y20KBH90NH</t>
  </si>
  <si>
    <t>JATUMXRK5K</t>
  </si>
  <si>
    <t>YUJPGWYLG1</t>
  </si>
  <si>
    <t>CKTY3QCD82</t>
  </si>
  <si>
    <t>1S0ANI5RBS</t>
  </si>
  <si>
    <t>BUIIQQRVWT</t>
  </si>
  <si>
    <t>P4IWH7F1L2</t>
  </si>
  <si>
    <t>UC3PQ9EKOW</t>
  </si>
  <si>
    <t>3OQTVHYFL3</t>
  </si>
  <si>
    <t>UOZESWF72O</t>
  </si>
  <si>
    <t>JEJE5CDDYM</t>
  </si>
  <si>
    <t>EMCLRPXTGW</t>
  </si>
  <si>
    <t>V5JG0FKF0Y</t>
  </si>
  <si>
    <t>1W4ZSA1US3</t>
  </si>
  <si>
    <t>XOE79PHCQZ</t>
  </si>
  <si>
    <t>P14NO29Y7B</t>
  </si>
  <si>
    <t>BA1KH34KC5</t>
  </si>
  <si>
    <t>913B8C7WCL</t>
  </si>
  <si>
    <t>W4CEDRSRAH</t>
  </si>
  <si>
    <t>PWN5J6OVYD</t>
  </si>
  <si>
    <t>2R87F02R35</t>
  </si>
  <si>
    <t>T9XXRV7JK5</t>
  </si>
  <si>
    <t>9IEYY1RFG6</t>
  </si>
  <si>
    <t>LBCTDPYWXT</t>
  </si>
  <si>
    <t>VY18UV1MZ3</t>
  </si>
  <si>
    <t>LH81YY8XT2</t>
  </si>
  <si>
    <t>BTVNRQK9OH</t>
  </si>
  <si>
    <t>U36YGTT2D6</t>
  </si>
  <si>
    <t>ZKHDK0BFJO</t>
  </si>
  <si>
    <t>QW5SS7ME99</t>
  </si>
  <si>
    <t>4DHRWC9S2L</t>
  </si>
  <si>
    <t>XUDP83342H</t>
  </si>
  <si>
    <t>3U70MEQLWD</t>
  </si>
  <si>
    <t>70UMAFWYQN</t>
  </si>
  <si>
    <t>K43V4OLQDJ</t>
  </si>
  <si>
    <t>LR3QDN7PBA</t>
  </si>
  <si>
    <t>D5D0A61P6B</t>
  </si>
  <si>
    <t>89S3X5K97G</t>
  </si>
  <si>
    <t>IZ0EPSBXAO</t>
  </si>
  <si>
    <t>IDA47G9J6D</t>
  </si>
  <si>
    <t>MQWQRXJ3SG</t>
  </si>
  <si>
    <t>OHUI3903U3</t>
  </si>
  <si>
    <t>NOQ4ENPUHZ</t>
  </si>
  <si>
    <t>3WUD92MJ3D</t>
  </si>
  <si>
    <t>6H8E2OG2SJ</t>
  </si>
  <si>
    <t>470367Y8AS</t>
  </si>
  <si>
    <t>36HSH17DKX</t>
  </si>
  <si>
    <t>EJ134VK26G</t>
  </si>
  <si>
    <t>ZCHRVEJY6B</t>
  </si>
  <si>
    <t>WD88OEQLCX</t>
  </si>
  <si>
    <t>DNCFLOQ3MU</t>
  </si>
  <si>
    <t>KU47MDX49B</t>
  </si>
  <si>
    <t>JKZN8BHL29</t>
  </si>
  <si>
    <t>AZ8LFKQ95Q</t>
  </si>
  <si>
    <t>UQJTDPAZ3B</t>
  </si>
  <si>
    <t>6NHNEZ6I4Z</t>
  </si>
  <si>
    <t>Z6DI3YJSJ9</t>
  </si>
  <si>
    <t>LFZUUH2XHD</t>
  </si>
  <si>
    <t>TNTCHM8RJJ</t>
  </si>
  <si>
    <t>S1STHNZ9EU</t>
  </si>
  <si>
    <t>WZ9K38A68W</t>
  </si>
  <si>
    <t>QNZ349OH71</t>
  </si>
  <si>
    <t>KSR82K5T03</t>
  </si>
  <si>
    <t>W35D0N2Y60</t>
  </si>
  <si>
    <t>DSIAJNAF4D</t>
  </si>
  <si>
    <t>DT9M7ZVDK8</t>
  </si>
  <si>
    <t>BUO5BO1NND</t>
  </si>
  <si>
    <t>VKVH8ZJZZI</t>
  </si>
  <si>
    <t>U89JIDXQVR</t>
  </si>
  <si>
    <t>25TGAOBO5G</t>
  </si>
  <si>
    <t>9SSWIH8R2E</t>
  </si>
  <si>
    <t>RC0RXYASZT</t>
  </si>
  <si>
    <t>WDKSNYT0P4</t>
  </si>
  <si>
    <t>CMDTQU9M6X</t>
  </si>
  <si>
    <t>9LHL1KGC8K</t>
  </si>
  <si>
    <t>C4Q2K1YLP5</t>
  </si>
  <si>
    <t>0JQ0V7GA30</t>
  </si>
  <si>
    <t>O807LTMOAI</t>
  </si>
  <si>
    <t>IE74HPXZS1</t>
  </si>
  <si>
    <t>OHY29SPNFW</t>
  </si>
  <si>
    <t>R0TSUZDGSX</t>
  </si>
  <si>
    <t>6N5VXPTMYY</t>
  </si>
  <si>
    <t>19T11AB4IP</t>
  </si>
  <si>
    <t>BMVXZJ898G</t>
  </si>
  <si>
    <t>LK2FLOY2HN</t>
  </si>
  <si>
    <t>EGSGM8Y8FF</t>
  </si>
  <si>
    <t>E713JCVOX2</t>
  </si>
  <si>
    <t>RP99UGXFMU</t>
  </si>
  <si>
    <t>GLSRUO62ZL</t>
  </si>
  <si>
    <t>OBZL8AIP2E</t>
  </si>
  <si>
    <t>NM89TP64BH</t>
  </si>
  <si>
    <t>29M1JSL2XO</t>
  </si>
  <si>
    <t>NZGM69XFTM</t>
  </si>
  <si>
    <t>U45TZK3W8B</t>
  </si>
  <si>
    <t>9E405CUAXB</t>
  </si>
  <si>
    <t>96BO5GCQ8W</t>
  </si>
  <si>
    <t>6P56FMN6LE</t>
  </si>
  <si>
    <t>IBECCRVC9N</t>
  </si>
  <si>
    <t>3SAY5RHLE9</t>
  </si>
  <si>
    <t>ZRB5BH69HM</t>
  </si>
  <si>
    <t>5HZN5XWDQ1</t>
  </si>
  <si>
    <t>FBK9KEJXCS</t>
  </si>
  <si>
    <t>VUDUS086YU</t>
  </si>
  <si>
    <t>Q6SFJ3SXWP</t>
  </si>
  <si>
    <t>QV6B7VXPCD</t>
  </si>
  <si>
    <t>GBIGJWHK1W</t>
  </si>
  <si>
    <t>DHFPC8OB94</t>
  </si>
  <si>
    <t>Y5S7QTLWZJ</t>
  </si>
  <si>
    <t>KMJD0H6JA6</t>
  </si>
  <si>
    <t>04OHMDVPYN</t>
  </si>
  <si>
    <t>VRBP099KNX</t>
  </si>
  <si>
    <t>OBE6UXLWKT</t>
  </si>
  <si>
    <t>KWW2EIKGT2</t>
  </si>
  <si>
    <t>N4BXXGKA4S</t>
  </si>
  <si>
    <t>D31TX534Z2</t>
  </si>
  <si>
    <t>NES11QJHTA</t>
  </si>
  <si>
    <t>A6OD2OP03B</t>
  </si>
  <si>
    <t>OVEHR2XQRV</t>
  </si>
  <si>
    <t>ZZWVEVN5LK</t>
  </si>
  <si>
    <t>BIHBGALK51</t>
  </si>
  <si>
    <t>39W2PBCPL7</t>
  </si>
  <si>
    <t>LZRMNBV892</t>
  </si>
  <si>
    <t>7RFBSVH77S</t>
  </si>
  <si>
    <t>M711U0TMVF</t>
  </si>
  <si>
    <t>TCY0NAZKXX</t>
  </si>
  <si>
    <t>P430PPR9XP</t>
  </si>
  <si>
    <t>BVJPGCZ8YY</t>
  </si>
  <si>
    <t>5XOKGZTJB5</t>
  </si>
  <si>
    <t>7QDMTTGAC4</t>
  </si>
  <si>
    <t>IY8LH8T1X2</t>
  </si>
  <si>
    <t>4AFSNBC4GC</t>
  </si>
  <si>
    <t>CGCVHUIG5K</t>
  </si>
  <si>
    <t>TNO4NNIA4O</t>
  </si>
  <si>
    <t>BXY2GRJXTO</t>
  </si>
  <si>
    <t>M8FWEPXTS2</t>
  </si>
  <si>
    <t>4BSO0UMVQF</t>
  </si>
  <si>
    <t>83TI0I13LF</t>
  </si>
  <si>
    <t>9E76MG6LR5</t>
  </si>
  <si>
    <t>0YEJJNAZ2H</t>
  </si>
  <si>
    <t>SMCUYNORAB</t>
  </si>
  <si>
    <t>LPDVG1BQTR</t>
  </si>
  <si>
    <t>VOTIKTOJYG</t>
  </si>
  <si>
    <t>EBW58USPVJ</t>
  </si>
  <si>
    <t>E8ZH9MHKM8</t>
  </si>
  <si>
    <t>CEM8X47EOG</t>
  </si>
  <si>
    <t>K5KW48X0F4</t>
  </si>
  <si>
    <t>9UJI4S8TUB</t>
  </si>
  <si>
    <t>2T2A5GOKZ2</t>
  </si>
  <si>
    <t>E2CRXJZ5NW</t>
  </si>
  <si>
    <t>FZSNZD3638</t>
  </si>
  <si>
    <t>D5995Q752L</t>
  </si>
  <si>
    <t>GI6K3UPDUB</t>
  </si>
  <si>
    <t>RE66EEK0WG</t>
  </si>
  <si>
    <t>X645POG42E</t>
  </si>
  <si>
    <t>CRU9B7IR7G</t>
  </si>
  <si>
    <t>VM7UEMCEWG</t>
  </si>
  <si>
    <t>W6JV4IFTH4</t>
  </si>
  <si>
    <t>HKV2DB7XQP</t>
  </si>
  <si>
    <t>OCOHADL265</t>
  </si>
  <si>
    <t>ACH9R9ZTBE</t>
  </si>
  <si>
    <t>9173IY2CYO</t>
  </si>
  <si>
    <t>DT4F6PZTH8</t>
  </si>
  <si>
    <t>9G8VGF75W0</t>
  </si>
  <si>
    <t>Z4X18EUMAW</t>
  </si>
  <si>
    <t>I295JWIXL9</t>
  </si>
  <si>
    <t>RSVY47I0KB</t>
  </si>
  <si>
    <t>NKBJ3JPRDB</t>
  </si>
  <si>
    <t>PUZPF9PHET</t>
  </si>
  <si>
    <t>QTWF949OT6</t>
  </si>
  <si>
    <t>6JXTCNU34L</t>
  </si>
  <si>
    <t>QUSZ839UC6</t>
  </si>
  <si>
    <t>27GHR5DZT9</t>
  </si>
  <si>
    <t>T33QUA6F8Z</t>
  </si>
  <si>
    <t>0LP8UNVVHO</t>
  </si>
  <si>
    <t>C994DUVUKJ</t>
  </si>
  <si>
    <t>I5YEZYNVW1</t>
  </si>
  <si>
    <t>Q4AEM8ACQP</t>
  </si>
  <si>
    <t>2KY2AO8D6L</t>
  </si>
  <si>
    <t>SYB29BYSZQ</t>
  </si>
  <si>
    <t>RN1BHN6HSV</t>
  </si>
  <si>
    <t>GS6HAQNES1</t>
  </si>
  <si>
    <t>5JKHWT7G10</t>
  </si>
  <si>
    <t>RO0XBEGFQF</t>
  </si>
  <si>
    <t>4KGNO15QJR</t>
  </si>
  <si>
    <t>ABHBQY9Q0G</t>
  </si>
  <si>
    <t>RYHZG5HOB2</t>
  </si>
  <si>
    <t>QJYUQGRADQ</t>
  </si>
  <si>
    <t>VUHX6DS527</t>
  </si>
  <si>
    <t>Q4S0GDDTRV</t>
  </si>
  <si>
    <t>SA0WG44CFL</t>
  </si>
  <si>
    <t>5CJN2ISN25</t>
  </si>
  <si>
    <t>DSANT8XX2Q</t>
  </si>
  <si>
    <t>4H43TKGCTF</t>
  </si>
  <si>
    <t>C20TFMQGXN</t>
  </si>
  <si>
    <t>YTA2P9E032</t>
  </si>
  <si>
    <t>N98Q1BVIAT</t>
  </si>
  <si>
    <t>7Y5DGBLLZR</t>
  </si>
  <si>
    <t>J1BR6YBW2R</t>
  </si>
  <si>
    <t>1ZKUVL52RY</t>
  </si>
  <si>
    <t>KBTM2T7RG0</t>
  </si>
  <si>
    <t>TA89R2BOTV</t>
  </si>
  <si>
    <t>AO13JPDLXP</t>
  </si>
  <si>
    <t>A7DS9NYLQC</t>
  </si>
  <si>
    <t>IMA4M0M4EA</t>
  </si>
  <si>
    <t>7I1ZREMD4S</t>
  </si>
  <si>
    <t>JLQ1BXV75C</t>
  </si>
  <si>
    <t>HG9AEVIMPD</t>
  </si>
  <si>
    <t>YKNWX9XJK3</t>
  </si>
  <si>
    <t>LIS18L9BGX</t>
  </si>
  <si>
    <t>G6J181JZBR</t>
  </si>
  <si>
    <t>KTV5LKC125</t>
  </si>
  <si>
    <t>084JTRQT8L</t>
  </si>
  <si>
    <t>PT18ZTX79F</t>
  </si>
  <si>
    <t>UWHTYD34Z0</t>
  </si>
  <si>
    <t>048T9DOOZB</t>
  </si>
  <si>
    <t>NEG993OZGN</t>
  </si>
  <si>
    <t>893LYTGGC5</t>
  </si>
  <si>
    <t>DVNMIY9PC6</t>
  </si>
  <si>
    <t>YIJQKIWS1V</t>
  </si>
  <si>
    <t>FXALFWB23B</t>
  </si>
  <si>
    <t>YOO8T6GJ9A</t>
  </si>
  <si>
    <t>ZS7GJ1JTWP</t>
  </si>
  <si>
    <t>UZIMPBHCRK</t>
  </si>
  <si>
    <t>JR4TZA8GU5</t>
  </si>
  <si>
    <t>UR26K31F2Y</t>
  </si>
  <si>
    <t>CHBOQ5F8JG</t>
  </si>
  <si>
    <t>BU2HDDNTOV</t>
  </si>
  <si>
    <t>N2UGVFED4Z</t>
  </si>
  <si>
    <t>TTSA4U73LQ</t>
  </si>
  <si>
    <t>NNV9G89I5A</t>
  </si>
  <si>
    <t>X3E77Y3XFY</t>
  </si>
  <si>
    <t>7FWZFM3YC3</t>
  </si>
  <si>
    <t>T67DFQXBHR</t>
  </si>
  <si>
    <t>WJ6SFNU800</t>
  </si>
  <si>
    <t>3QN097HTZ2</t>
  </si>
  <si>
    <t>2WE90ZW6UZ</t>
  </si>
  <si>
    <t>7IIN4CA83G</t>
  </si>
  <si>
    <t>R9MU3N10RE</t>
  </si>
  <si>
    <t>W185SKF78A</t>
  </si>
  <si>
    <t>0CUXT2Y1H3</t>
  </si>
  <si>
    <t>M6CH33ZYF1</t>
  </si>
  <si>
    <t>AXYL8DDC49</t>
  </si>
  <si>
    <t>LI6P0USHUZ</t>
  </si>
  <si>
    <t>ULKIGNS4V4</t>
  </si>
  <si>
    <t>8UQJ50V4XQ</t>
  </si>
  <si>
    <t>ZG48287II7</t>
  </si>
  <si>
    <t>J71IEB6SOY</t>
  </si>
  <si>
    <t>PURBT2YPY2</t>
  </si>
  <si>
    <t>L9Q8BXHAWM</t>
  </si>
  <si>
    <t>6RXYDE677I</t>
  </si>
  <si>
    <t>PR7YBOXV4Q</t>
  </si>
  <si>
    <t>WONILF44L0</t>
  </si>
  <si>
    <t>OK30G1V20C</t>
  </si>
  <si>
    <t>1Y0VIBG519</t>
  </si>
  <si>
    <t>3KIOJORZJL</t>
  </si>
  <si>
    <t>1C1F8VCHM0</t>
  </si>
  <si>
    <t>VX9SFH3CQC</t>
  </si>
  <si>
    <t>I46AF052WY</t>
  </si>
  <si>
    <t>MTVG3CODZC</t>
  </si>
  <si>
    <t>KSJ5K31RAE</t>
  </si>
  <si>
    <t>RV3BBL3QEC</t>
  </si>
  <si>
    <t>QJ98AMO8B5</t>
  </si>
  <si>
    <t>YXFJ8ZSA26</t>
  </si>
  <si>
    <t>BYGA2C1IO9</t>
  </si>
  <si>
    <t>GH9F9ZRZEC</t>
  </si>
  <si>
    <t>L97K9P5BWM</t>
  </si>
  <si>
    <t>QRTHJHPQGU</t>
  </si>
  <si>
    <t>L0AJ8PD4WS</t>
  </si>
  <si>
    <t>4CBRN8GMN5</t>
  </si>
  <si>
    <t>7BHQRKK0LV</t>
  </si>
  <si>
    <t>4LY2MMP6ZJ</t>
  </si>
  <si>
    <t>PTEQP5N8N5</t>
  </si>
  <si>
    <t>NM7FHR7GV8</t>
  </si>
  <si>
    <t>BKGJ5EY1PQ</t>
  </si>
  <si>
    <t>N73SLDF3H7</t>
  </si>
  <si>
    <t>5IS6VL8K8Y</t>
  </si>
  <si>
    <t>G1AEKIMPH2</t>
  </si>
  <si>
    <t>4FD2QCG02J</t>
  </si>
  <si>
    <t>1CMIX21ZEP</t>
  </si>
  <si>
    <t>L9MS2937DQ</t>
  </si>
  <si>
    <t>MPIOQX5YUA</t>
  </si>
  <si>
    <t>E178NJFODZ</t>
  </si>
  <si>
    <t>YLUEH1SCN2</t>
  </si>
  <si>
    <t>8WP5VKVU57</t>
  </si>
  <si>
    <t>EEMN7EZT90</t>
  </si>
  <si>
    <t>0ZS3VDTMUD</t>
  </si>
  <si>
    <t>PKGYJ420IQ</t>
  </si>
  <si>
    <t>RDKJ0D6YBD</t>
  </si>
  <si>
    <t>0YQ9586Q1K</t>
  </si>
  <si>
    <t>V5JUW111CY</t>
  </si>
  <si>
    <t>Q7WEMDK7FF</t>
  </si>
  <si>
    <t>R049XCD71I</t>
  </si>
  <si>
    <t>TFMVG0B8H5</t>
  </si>
  <si>
    <t>RIPC2M4SVS</t>
  </si>
  <si>
    <t>8D8T4BIK3Z</t>
  </si>
  <si>
    <t>JJNQ0FV89E</t>
  </si>
  <si>
    <t>H7CEXA73SO</t>
  </si>
  <si>
    <t>H1B9I4XAN2</t>
  </si>
  <si>
    <t>C3CA6XDAUS</t>
  </si>
  <si>
    <t>JAO7VV3EO7</t>
  </si>
  <si>
    <t>NJXTU6ORVC</t>
  </si>
  <si>
    <t>RIP6Z4YS6D</t>
  </si>
  <si>
    <t>EI0MFP1VAB</t>
  </si>
  <si>
    <t>55ADTT7B5W</t>
  </si>
  <si>
    <t>JQ9RNL83WQ</t>
  </si>
  <si>
    <t>EVLYKR1BE0</t>
  </si>
  <si>
    <t>GKSYXZU2EP</t>
  </si>
  <si>
    <t>RBK4A7E5UC</t>
  </si>
  <si>
    <t>D2WKCFR5AH</t>
  </si>
  <si>
    <t>6E4FGA2FJP</t>
  </si>
  <si>
    <t>X82827BDPW</t>
  </si>
  <si>
    <t>O3NNO1OPYV</t>
  </si>
  <si>
    <t>BY4JGKZZ65</t>
  </si>
  <si>
    <t>55TU9LFIKE</t>
  </si>
  <si>
    <t>HYSIK8W2LR</t>
  </si>
  <si>
    <t>45UAT448RK</t>
  </si>
  <si>
    <t>9TZLJBAXX7</t>
  </si>
  <si>
    <t>RI2I6BVLLO</t>
  </si>
  <si>
    <t>K6C7PCZ170</t>
  </si>
  <si>
    <t>9P2OZNAYQ0</t>
  </si>
  <si>
    <t>EAJMLK5JII</t>
  </si>
  <si>
    <t>JEF6VV0YWT</t>
  </si>
  <si>
    <t>Z6766FQJ4G</t>
  </si>
  <si>
    <t>Q26EORNP9U</t>
  </si>
  <si>
    <t>NTZ7PIACX6</t>
  </si>
  <si>
    <t>JJ9K75GD8D</t>
  </si>
  <si>
    <t>9D8X4PHT3U</t>
  </si>
  <si>
    <t>KJPD0YLOKT</t>
  </si>
  <si>
    <t>53PVT6LDG5</t>
  </si>
  <si>
    <t>CJ4DG02NVB</t>
  </si>
  <si>
    <t>R8EI0WC5HH</t>
  </si>
  <si>
    <t>35ZKO2CBKU</t>
  </si>
  <si>
    <t>0GDWJBK0O0</t>
  </si>
  <si>
    <t>SAA978NPQL</t>
  </si>
  <si>
    <t>GKMU1GM1VC</t>
  </si>
  <si>
    <t>6E6XOM5CY2</t>
  </si>
  <si>
    <t>N6UZR79DUK</t>
  </si>
  <si>
    <t>Z1IFGEBN45</t>
  </si>
  <si>
    <t>TS0EISOC4A</t>
  </si>
  <si>
    <t>HEHPNDO6KT</t>
  </si>
  <si>
    <t>OKDQBUMC34</t>
  </si>
  <si>
    <t>5VJPMPLWAG</t>
  </si>
  <si>
    <t>BU2P71ZPDG</t>
  </si>
  <si>
    <t>IBZN0DKBHG</t>
  </si>
  <si>
    <t>0DY7CTJ7WW</t>
  </si>
  <si>
    <t>W9B13WOXAM</t>
  </si>
  <si>
    <t>LCMYAAKEM1</t>
  </si>
  <si>
    <t>4UVUXCPFNI</t>
  </si>
  <si>
    <t>B901S74BXH</t>
  </si>
  <si>
    <t>OLIQCDKPAM</t>
  </si>
  <si>
    <t>4L70DZBCV6</t>
  </si>
  <si>
    <t>XC5BRPQZET</t>
  </si>
  <si>
    <t>ZYMAPKDUAG</t>
  </si>
  <si>
    <t>KJYC2WR89L</t>
  </si>
  <si>
    <t>A31C5TZBWE</t>
  </si>
  <si>
    <t>G7VG7ZNQ6U</t>
  </si>
  <si>
    <t>XI818CX0FY</t>
  </si>
  <si>
    <t>KS8TGQFUZ4</t>
  </si>
  <si>
    <t>XR8JP5KT12</t>
  </si>
  <si>
    <t>QDVHP4FGYZ</t>
  </si>
  <si>
    <t>NNCR5OPXA7</t>
  </si>
  <si>
    <t>OX2HU901MK</t>
  </si>
  <si>
    <t>GWKD13RF0C</t>
  </si>
  <si>
    <t>I0NCQGZ0MX</t>
  </si>
  <si>
    <t>RTURIZ7J0F</t>
  </si>
  <si>
    <t>GNEA4008S4</t>
  </si>
  <si>
    <t>3B0EZLQGUH</t>
  </si>
  <si>
    <t>WM3YR5CU8R</t>
  </si>
  <si>
    <t>E4W8B1GP86</t>
  </si>
  <si>
    <t>0ZTY1U71CN</t>
  </si>
  <si>
    <t>5VGEZJ0JR4</t>
  </si>
  <si>
    <t>CSLO6FRFRL</t>
  </si>
  <si>
    <t>18U4IT5SFX</t>
  </si>
  <si>
    <t>D5407WYMY5</t>
  </si>
  <si>
    <t>NMVRRDHWX7</t>
  </si>
  <si>
    <t>D2QYY7KLEH</t>
  </si>
  <si>
    <t>B9OUBCRU8G</t>
  </si>
  <si>
    <t>URSU4XH3L3</t>
  </si>
  <si>
    <t>QXRUKJ3E8L</t>
  </si>
  <si>
    <t>RDKE0ZYQRO</t>
  </si>
  <si>
    <t>I2544ZMN5I</t>
  </si>
  <si>
    <t>1LBLDHH4G0</t>
  </si>
  <si>
    <t>KV2GF7CW7L</t>
  </si>
  <si>
    <t>N261FCTY7Z</t>
  </si>
  <si>
    <t>L6M9KZF57A</t>
  </si>
  <si>
    <t>VOKORKLYDF</t>
  </si>
  <si>
    <t>5ZS269H16C</t>
  </si>
  <si>
    <t>CVHCDD6CQN</t>
  </si>
  <si>
    <t>DP47EHQ4P5</t>
  </si>
  <si>
    <t>31R5EFYPBA</t>
  </si>
  <si>
    <t>ULG5SB8INY</t>
  </si>
  <si>
    <t>6JW9CE18VV</t>
  </si>
  <si>
    <t>UIJ16UDUA6</t>
  </si>
  <si>
    <t>S188OBMZ1A</t>
  </si>
  <si>
    <t>A550WKAKCO</t>
  </si>
  <si>
    <t>QSEZDE6AM4</t>
  </si>
  <si>
    <t>NG4NXY1TKU</t>
  </si>
  <si>
    <t>GAWYC929XI</t>
  </si>
  <si>
    <t>6WMARACQJW</t>
  </si>
  <si>
    <t>6YPSZLR2ZU</t>
  </si>
  <si>
    <t>U5LAYCFDMF</t>
  </si>
  <si>
    <t>YTYKUBRE5Q</t>
  </si>
  <si>
    <t>70M1I3I5PA</t>
  </si>
  <si>
    <t>ZKOKGL1HRE</t>
  </si>
  <si>
    <t>3ONWVVLDGM</t>
  </si>
  <si>
    <t>ZKNEDKP7C0</t>
  </si>
  <si>
    <t>WXWUDS3W0Y</t>
  </si>
  <si>
    <t>I5WIS927W2</t>
  </si>
  <si>
    <t>I15NRZ8L19</t>
  </si>
  <si>
    <t>M45BOTWNSF</t>
  </si>
  <si>
    <t>EC0U1MRTZT</t>
  </si>
  <si>
    <t>V69YYPNB29</t>
  </si>
  <si>
    <t>UJDJXUUSQ3</t>
  </si>
  <si>
    <t>MMEL91POX2</t>
  </si>
  <si>
    <t>S9GL2SDEMW</t>
  </si>
  <si>
    <t>V9Q1SZUAO2</t>
  </si>
  <si>
    <t>1X4QLHAVZR</t>
  </si>
  <si>
    <t>JPE49WR6UZ</t>
  </si>
  <si>
    <t>0J4CUI7L25</t>
  </si>
  <si>
    <t>V5IN9XW29D</t>
  </si>
  <si>
    <t>L9Q2D7EJFY</t>
  </si>
  <si>
    <t>EKO5N7FIAJ</t>
  </si>
  <si>
    <t>UPFI488NFC</t>
  </si>
  <si>
    <t>AZ19840RPN</t>
  </si>
  <si>
    <t>IKZPNLO7VN</t>
  </si>
  <si>
    <t>VHTGNXD0W1</t>
  </si>
  <si>
    <t>0U8C1XP4R2</t>
  </si>
  <si>
    <t>DDZ2K1NQED</t>
  </si>
  <si>
    <t>61NBQP29AG</t>
  </si>
  <si>
    <t>0XMSNSQGYE</t>
  </si>
  <si>
    <t>U05KZ39EHX</t>
  </si>
  <si>
    <t>XBLUUWBR2L</t>
  </si>
  <si>
    <t>IAGOEWHHD7</t>
  </si>
  <si>
    <t>9CX35R7FII</t>
  </si>
  <si>
    <t>PPNB4AETH5</t>
  </si>
  <si>
    <t>H76U0SHWJ8</t>
  </si>
  <si>
    <t>N047AI91K9</t>
  </si>
  <si>
    <t>EDYIKQH4GG</t>
  </si>
  <si>
    <t>O9ERGB1PNE</t>
  </si>
  <si>
    <t>5BXZ4QPQOH</t>
  </si>
  <si>
    <t>G9MTA36IB1</t>
  </si>
  <si>
    <t>OW3DT4Y1FJ</t>
  </si>
  <si>
    <t>SJ7ZOOB2AR</t>
  </si>
  <si>
    <t>P0MDL15AYT</t>
  </si>
  <si>
    <t>8VPGYEAJFB</t>
  </si>
  <si>
    <t>LE07DB58PV</t>
  </si>
  <si>
    <t>Y46DU58S8B</t>
  </si>
  <si>
    <t>V34XRRARPY</t>
  </si>
  <si>
    <t>QOMDE9CL3P</t>
  </si>
  <si>
    <t>K4X5A9GAJN</t>
  </si>
  <si>
    <t>I0PSAAI3PV</t>
  </si>
  <si>
    <t>XI2JDWAVV9</t>
  </si>
  <si>
    <t>MJSZB7KS0T</t>
  </si>
  <si>
    <t>MXH4JADQYK</t>
  </si>
  <si>
    <t>0IUSO3DM7O</t>
  </si>
  <si>
    <t>A818AM5BJ4</t>
  </si>
  <si>
    <t>1AVT73HOLZ</t>
  </si>
  <si>
    <t>ZIS6I1GK3P</t>
  </si>
  <si>
    <t>V556JUXATW</t>
  </si>
  <si>
    <t>LDRN19RHUN</t>
  </si>
  <si>
    <t>NCJBT99ROK</t>
  </si>
  <si>
    <t>PWM6S2CSIR</t>
  </si>
  <si>
    <t>VZDKUEG5CV</t>
  </si>
  <si>
    <t>HTDI1N0PSZ</t>
  </si>
  <si>
    <t>4MZ69ZLBG6</t>
  </si>
  <si>
    <t>A256H5B34K</t>
  </si>
  <si>
    <t>F54NBTG8XW</t>
  </si>
  <si>
    <t>MHSUMUB369</t>
  </si>
  <si>
    <t>U64XFENXJI</t>
  </si>
  <si>
    <t>4N9FHRTDC9</t>
  </si>
  <si>
    <t>LOW1CEBRVL</t>
  </si>
  <si>
    <t>KGRE3IJ9LA</t>
  </si>
  <si>
    <t>WFQLCR391E</t>
  </si>
  <si>
    <t>CCRLVHSWL6</t>
  </si>
  <si>
    <t>4QVL02UHLO</t>
  </si>
  <si>
    <t>FVIULU9JRB</t>
  </si>
  <si>
    <t>I5NL7QQRF7</t>
  </si>
  <si>
    <t>W8H6SKXO5Y</t>
  </si>
  <si>
    <t>EAMLAP6GX6</t>
  </si>
  <si>
    <t>PMX2ZHVIUD</t>
  </si>
  <si>
    <t>DCMI29GBZ1</t>
  </si>
  <si>
    <t>C3U6A9SMQI</t>
  </si>
  <si>
    <t>KJ4ES72ASN</t>
  </si>
  <si>
    <t>XVPY5GZR4Z</t>
  </si>
  <si>
    <t>WIA738YSBW</t>
  </si>
  <si>
    <t>ZN84FLN9WQ</t>
  </si>
  <si>
    <t>15O4XUPPNQ</t>
  </si>
  <si>
    <t>RSSEIMVFJ1</t>
  </si>
  <si>
    <t>VXYF9WG3HE</t>
  </si>
  <si>
    <t>DFFEUCT7R5</t>
  </si>
  <si>
    <t>OZUY01FG5U</t>
  </si>
  <si>
    <t>1214AOVZGV</t>
  </si>
  <si>
    <t>3973PBOD18</t>
  </si>
  <si>
    <t>IUGEELG1WO</t>
  </si>
  <si>
    <t>86FCDHQOUL</t>
  </si>
  <si>
    <t>7JROEMZWS1</t>
  </si>
  <si>
    <t>7MFJZ32VAF</t>
  </si>
  <si>
    <t>0C7FFOPRII</t>
  </si>
  <si>
    <t>I1VXPC0ZOX</t>
  </si>
  <si>
    <t>7LGONL6VMH</t>
  </si>
  <si>
    <t>3BU7XWKVJH</t>
  </si>
  <si>
    <t>C5AE1NCCH6</t>
  </si>
  <si>
    <t>76N18J9Q2Y</t>
  </si>
  <si>
    <t>9FNCH6Z2VP</t>
  </si>
  <si>
    <t>DSBJ1II3PA</t>
  </si>
  <si>
    <t>T8B566U2E4</t>
  </si>
  <si>
    <t>9POVH6JYC0</t>
  </si>
  <si>
    <t>EZG20Z8STS</t>
  </si>
  <si>
    <t>QALF8UAB8M</t>
  </si>
  <si>
    <t>1YMA6FARFT</t>
  </si>
  <si>
    <t>RC23IUB3LK</t>
  </si>
  <si>
    <t>SLEQV06AJ3</t>
  </si>
  <si>
    <t>3LLNQPJQ01</t>
  </si>
  <si>
    <t>LQ19UHRHUK</t>
  </si>
  <si>
    <t>ZG22EI291F</t>
  </si>
  <si>
    <t>581877SVFJ</t>
  </si>
  <si>
    <t>GUJ5A5050M</t>
  </si>
  <si>
    <t>HSSUL5I110</t>
  </si>
  <si>
    <t>WQ07CCZ051</t>
  </si>
  <si>
    <t>TJPPBZJOUA</t>
  </si>
  <si>
    <t>7B2AH8QRXV</t>
  </si>
  <si>
    <t>8L3A2IDH71</t>
  </si>
  <si>
    <t>XEP12XHKDY</t>
  </si>
  <si>
    <t>1IWY4PC5RH</t>
  </si>
  <si>
    <t>ZYI0ZJ6UG3</t>
  </si>
  <si>
    <t>9JZAHVWXHX</t>
  </si>
  <si>
    <t>TLTR906DDF</t>
  </si>
  <si>
    <t>8EIBW1SAPL</t>
  </si>
  <si>
    <t>IEC3IQPSPU</t>
  </si>
  <si>
    <t>CKYELW7A22</t>
  </si>
  <si>
    <t>A484ERSKIO</t>
  </si>
  <si>
    <t>AC9QN0P4N9</t>
  </si>
  <si>
    <t>JANXYKB5Q6</t>
  </si>
  <si>
    <t>6IAEC8BAPT</t>
  </si>
  <si>
    <t>ZHO8WZBNRN</t>
  </si>
  <si>
    <t>BTW67DLEG6</t>
  </si>
  <si>
    <t>X11QNRIPE2</t>
  </si>
  <si>
    <t>06W6TL722D</t>
  </si>
  <si>
    <t>WJUROLZ394</t>
  </si>
  <si>
    <t>DGJ566OHSJ</t>
  </si>
  <si>
    <t>0KYI6GI4OJ</t>
  </si>
  <si>
    <t>OO3LMQX8AP</t>
  </si>
  <si>
    <t>2UVZ9BZ1FR</t>
  </si>
  <si>
    <t>ZR0IIDHRT2</t>
  </si>
  <si>
    <t>CSLE79MRHC</t>
  </si>
  <si>
    <t>IN4L4XP2ZZ</t>
  </si>
  <si>
    <t>TA4Z8221BT</t>
  </si>
  <si>
    <t>7BBUCG7VJF</t>
  </si>
  <si>
    <t>3HIASBMM34</t>
  </si>
  <si>
    <t>4I1PK9BC1T</t>
  </si>
  <si>
    <t>9FH1S6WKQN</t>
  </si>
  <si>
    <t>6L9W5M4IWS</t>
  </si>
  <si>
    <t>DEK02FWRLC</t>
  </si>
  <si>
    <t>D3VFGZL6JW</t>
  </si>
  <si>
    <t>MUQAN2KYYE</t>
  </si>
  <si>
    <t>G0NV2T32VF</t>
  </si>
  <si>
    <t>IRZBW4EHT7</t>
  </si>
  <si>
    <t>JLM3NNSSTS</t>
  </si>
  <si>
    <t>TJL63FN5VT</t>
  </si>
  <si>
    <t>157A9ATF3L</t>
  </si>
  <si>
    <t>LP26QFUZAX</t>
  </si>
  <si>
    <t>IVZAU9ZLGL</t>
  </si>
  <si>
    <t>VLJAKPCT00</t>
  </si>
  <si>
    <t>1LVJ7XR0EJ</t>
  </si>
  <si>
    <t>7RXSLF55D0</t>
  </si>
  <si>
    <t>WW7ZFO70VO</t>
  </si>
  <si>
    <t>P6VHDBQ1LO</t>
  </si>
  <si>
    <t>OLWZ7XDDZC</t>
  </si>
  <si>
    <t>YEYI0153TX</t>
  </si>
  <si>
    <t>3Z6RHY19GN</t>
  </si>
  <si>
    <t>GLD0EPV1G3</t>
  </si>
  <si>
    <t>V68TUY2G9R</t>
  </si>
  <si>
    <t>N2ZXTQMKKB</t>
  </si>
  <si>
    <t>KONLBCQ9CF</t>
  </si>
  <si>
    <t>E28JLSGJ67</t>
  </si>
  <si>
    <t>UNNGYISDKU</t>
  </si>
  <si>
    <t>EPBI18YAEI</t>
  </si>
  <si>
    <t>RRCPXU8D8O</t>
  </si>
  <si>
    <t>GJ8CJVIZ0R</t>
  </si>
  <si>
    <t>6YT5IF0EFM</t>
  </si>
  <si>
    <t>51XGHR8MUR</t>
  </si>
  <si>
    <t>HT4FDM6D8L</t>
  </si>
  <si>
    <t>MWSHTG0EX5</t>
  </si>
  <si>
    <t>GO19BF7R1Y</t>
  </si>
  <si>
    <t>UA3ALII8WF</t>
  </si>
  <si>
    <t>CP6MKXW07J</t>
  </si>
  <si>
    <t>J0REQUSPAB</t>
  </si>
  <si>
    <t>L6U3IQQPQG</t>
  </si>
  <si>
    <t>DZBPMZ2VGU</t>
  </si>
  <si>
    <t>OG6TMSQI6X</t>
  </si>
  <si>
    <t>HR0J7J7HWM</t>
  </si>
  <si>
    <t>BHL1RJ5DIW</t>
  </si>
  <si>
    <t>2G567A0ISI</t>
  </si>
  <si>
    <t>KUKK52R3DK</t>
  </si>
  <si>
    <t>8RII4Q3QE3</t>
  </si>
  <si>
    <t>S6335OZXW5</t>
  </si>
  <si>
    <t>VKE92KZWDB</t>
  </si>
  <si>
    <t>EDLIEMC0TT</t>
  </si>
  <si>
    <t>Y0DLNXULL5</t>
  </si>
  <si>
    <t>N6TC139AK0</t>
  </si>
  <si>
    <t>T7BDQKX9AX</t>
  </si>
  <si>
    <t>7840GCD96G</t>
  </si>
  <si>
    <t>4XGLFMP0JU</t>
  </si>
  <si>
    <t>6UMTC4ML6A</t>
  </si>
  <si>
    <t>PZ3KGQAEUK</t>
  </si>
  <si>
    <t>U3K00YYK2E</t>
  </si>
  <si>
    <t>LYT7GNGGXQ</t>
  </si>
  <si>
    <t>P9GCQ80R6J</t>
  </si>
  <si>
    <t>D597LSIA8D</t>
  </si>
  <si>
    <t>4GW2OGKQ57</t>
  </si>
  <si>
    <t>KSJ6QNSTEW</t>
  </si>
  <si>
    <t>O8OT4FFQDO</t>
  </si>
  <si>
    <t>YXW8TYFGPL</t>
  </si>
  <si>
    <t>GQ5NLFXPSU</t>
  </si>
  <si>
    <t>0FJ78PSA48</t>
  </si>
  <si>
    <t>EAVWIFU8LR</t>
  </si>
  <si>
    <t>YWG1ABA326</t>
  </si>
  <si>
    <t>BPG6MU7ZHP</t>
  </si>
  <si>
    <t>TOBXKFZ3GJ</t>
  </si>
  <si>
    <t>JTVHFFPNFR</t>
  </si>
  <si>
    <t>RLWYF1NVNC</t>
  </si>
  <si>
    <t>T89ACIA572</t>
  </si>
  <si>
    <t>X59MWI6PN5</t>
  </si>
  <si>
    <t>FS1AMOO7KK</t>
  </si>
  <si>
    <t>34KEYAT9TY</t>
  </si>
  <si>
    <t>0LR7P82541</t>
  </si>
  <si>
    <t>73FW5Z0J5D</t>
  </si>
  <si>
    <t>I4R6DMZXNM</t>
  </si>
  <si>
    <t>HDVATDS9EX</t>
  </si>
  <si>
    <t>5KSZ2H0YNT</t>
  </si>
  <si>
    <t>9XJWWOC8SC</t>
  </si>
  <si>
    <t>S7DSN0G1AL</t>
  </si>
  <si>
    <t>F8LYRV9LR6</t>
  </si>
  <si>
    <t>S3HHPOLADS</t>
  </si>
  <si>
    <t>UNZS1KZ1N2</t>
  </si>
  <si>
    <t>5KOIUVXIBU</t>
  </si>
  <si>
    <t>5FE3I0CWOK</t>
  </si>
  <si>
    <t>KF4BPEWITH</t>
  </si>
  <si>
    <t>W6Z5FOS1PD</t>
  </si>
  <si>
    <t>JP1I5XRX9X</t>
  </si>
  <si>
    <t>IOX4Y3YFXD</t>
  </si>
  <si>
    <t>J46W80S906</t>
  </si>
  <si>
    <t>SXAWGWYS6J</t>
  </si>
  <si>
    <t>QDQIMN6JY0</t>
  </si>
  <si>
    <t>HKMHSBIQGR</t>
  </si>
  <si>
    <t>2RAL7T9N0X</t>
  </si>
  <si>
    <t>TVNSX5VIHG</t>
  </si>
  <si>
    <t>IEGQENZ206</t>
  </si>
  <si>
    <t>LKFUVMBJIY</t>
  </si>
  <si>
    <t>7418FBC9X6</t>
  </si>
  <si>
    <t>39HE0EOGFB</t>
  </si>
  <si>
    <t>3VK0BO529Q</t>
  </si>
  <si>
    <t>PLL36EO4A7</t>
  </si>
  <si>
    <t>NZHGMK324X</t>
  </si>
  <si>
    <t>IFBJPXXAS0</t>
  </si>
  <si>
    <t>DOX4KLT42S</t>
  </si>
  <si>
    <t>7GDRWP36VI</t>
  </si>
  <si>
    <t>UG7JXA4KP7</t>
  </si>
  <si>
    <t>VZB5NHDN7N</t>
  </si>
  <si>
    <t>XI4078KTBT</t>
  </si>
  <si>
    <t>PWGOP01K7T</t>
  </si>
  <si>
    <t>E2A5L3P1CE</t>
  </si>
  <si>
    <t>7T1B0S5ZZQ</t>
  </si>
  <si>
    <t>RHQDL0YEIS</t>
  </si>
  <si>
    <t>9JGVO3YE1Y</t>
  </si>
  <si>
    <t>H9LN6K8RXP</t>
  </si>
  <si>
    <t>WZOGJ2DPC2</t>
  </si>
  <si>
    <t>GEVAN1HJ5E</t>
  </si>
  <si>
    <t>FXLN1T25C3</t>
  </si>
  <si>
    <t>42OW20ELQA</t>
  </si>
  <si>
    <t>WGRLJQI2WE</t>
  </si>
  <si>
    <t>KW7LLXB6RV</t>
  </si>
  <si>
    <t>CRGWN35YNW</t>
  </si>
  <si>
    <t>6B97SUIO7M</t>
  </si>
  <si>
    <t>XDZT1W7RH0</t>
  </si>
  <si>
    <t>2A5TBU8P96</t>
  </si>
  <si>
    <t>MI6FT0M5ML</t>
  </si>
  <si>
    <t>M22348A2MM</t>
  </si>
  <si>
    <t>1BOIA0FR17</t>
  </si>
  <si>
    <t>MLLBEPOL64</t>
  </si>
  <si>
    <t>8G841OIB5V</t>
  </si>
  <si>
    <t>3FEAAHPBCG</t>
  </si>
  <si>
    <t>4KF2JJFQZ8</t>
  </si>
  <si>
    <t>O4DM5HFS60</t>
  </si>
  <si>
    <t>YQBNEEJ87F</t>
  </si>
  <si>
    <t>ZF9YLYZWLS</t>
  </si>
  <si>
    <t>OEAE7VDR9V</t>
  </si>
  <si>
    <t>J3E9GY0PCB</t>
  </si>
  <si>
    <t>5CVX1R1FXT</t>
  </si>
  <si>
    <t>98JOS1JQU1</t>
  </si>
  <si>
    <t>OTFICZ4JNH</t>
  </si>
  <si>
    <t>K9QIR1Y8X1</t>
  </si>
  <si>
    <t>TIEXZKDMD6</t>
  </si>
  <si>
    <t>OUOGKZOM16</t>
  </si>
  <si>
    <t>0JI16THMGK</t>
  </si>
  <si>
    <t>TA6BTV3PW4</t>
  </si>
  <si>
    <t>PXI44F0WXG</t>
  </si>
  <si>
    <t>9IH9ZTXQIB</t>
  </si>
  <si>
    <t>MPU21UB7B4</t>
  </si>
  <si>
    <t>FWVRI4MKYR</t>
  </si>
  <si>
    <t>OF3IV15C14</t>
  </si>
  <si>
    <t>XXMJWHL80H</t>
  </si>
  <si>
    <t>AG97J8T192</t>
  </si>
  <si>
    <t>53LJIJAHGJ</t>
  </si>
  <si>
    <t>1D0OFMOK2S</t>
  </si>
  <si>
    <t>XHIHWIXG0H</t>
  </si>
  <si>
    <t>UUG6WBISUI</t>
  </si>
  <si>
    <t>MP45ZGG160</t>
  </si>
  <si>
    <t>BOJNL416UL</t>
  </si>
  <si>
    <t>ZNG4E1SR26</t>
  </si>
  <si>
    <t>TU1CZLV1XE</t>
  </si>
  <si>
    <t>AH32BZYGBA</t>
  </si>
  <si>
    <t>ILT47HE3IB</t>
  </si>
  <si>
    <t>D937T02YK1</t>
  </si>
  <si>
    <t>9VVQ1UMXBD</t>
  </si>
  <si>
    <t>4IP0YPAXAG</t>
  </si>
  <si>
    <t>42JWIQV0IT</t>
  </si>
  <si>
    <t>DGL0YOGDRL</t>
  </si>
  <si>
    <t>VSKSQZYFXF</t>
  </si>
  <si>
    <t>LSUYO853BD</t>
  </si>
  <si>
    <t>7USA7QT06Q</t>
  </si>
  <si>
    <t>PGQ4F5WH08</t>
  </si>
  <si>
    <t>7MH3LLAPV2</t>
  </si>
  <si>
    <t>L99JVD76MB</t>
  </si>
  <si>
    <t>ENR1PEAGIO</t>
  </si>
  <si>
    <t>6S66P29ZW1</t>
  </si>
  <si>
    <t>2L9RAK6HMR</t>
  </si>
  <si>
    <t>VUAMGIYNQB</t>
  </si>
  <si>
    <t>MIXMQ7MXDM</t>
  </si>
  <si>
    <t>ARPVH2U53Z</t>
  </si>
  <si>
    <t>FAMIMQGCXC</t>
  </si>
  <si>
    <t>M397FHXWNG</t>
  </si>
  <si>
    <t>NTIU0OTKWA</t>
  </si>
  <si>
    <t>2RZYJL4ELA</t>
  </si>
  <si>
    <t>3X3W5M6XBA</t>
  </si>
  <si>
    <t>J2NR0N7BDX</t>
  </si>
  <si>
    <t>C6POMERTJP</t>
  </si>
  <si>
    <t>FU7PRFXXZW</t>
  </si>
  <si>
    <t>T2D06WHAQB</t>
  </si>
  <si>
    <t>THQSBF0AB5</t>
  </si>
  <si>
    <t>7OPOP6W467</t>
  </si>
  <si>
    <t>JWMZMKIV2I</t>
  </si>
  <si>
    <t>NQZJBGY4ZI</t>
  </si>
  <si>
    <t>UH88N4LVRB</t>
  </si>
  <si>
    <t>HWRPRSWPPF</t>
  </si>
  <si>
    <t>6PI84SG4R1</t>
  </si>
  <si>
    <t>L7M9G6D4SZ</t>
  </si>
  <si>
    <t>MZIO6SJ8XH</t>
  </si>
  <si>
    <t>M8W8QACBU3</t>
  </si>
  <si>
    <t>RJ0OKJ12PS</t>
  </si>
  <si>
    <t>ICNIXWLTI8</t>
  </si>
  <si>
    <t>ULUBRFWYD1</t>
  </si>
  <si>
    <t>UIYSNIAG3B</t>
  </si>
  <si>
    <t>9Z1PE4E8W5</t>
  </si>
  <si>
    <t>WWMOL9BY1G</t>
  </si>
  <si>
    <t>E11FJWXQ81</t>
  </si>
  <si>
    <t>OG9SMD1MG1</t>
  </si>
  <si>
    <t>EXTW4TXHQU</t>
  </si>
  <si>
    <t>XHOQPF9EE9</t>
  </si>
  <si>
    <t>928Q31QCCK</t>
  </si>
  <si>
    <t>3BJDOPRMTC</t>
  </si>
  <si>
    <t>MCLGOKABHB</t>
  </si>
  <si>
    <t>7T9ZCJHTXF</t>
  </si>
  <si>
    <t>OQCULOATRT</t>
  </si>
  <si>
    <t>LDESU6HT84</t>
  </si>
  <si>
    <t>U28672Q0B2</t>
  </si>
  <si>
    <t>3ZLB6R5DRX</t>
  </si>
  <si>
    <t>HWD1RGROI5</t>
  </si>
  <si>
    <t>C2WDHDLLRM</t>
  </si>
  <si>
    <t>Y1ZZEWV71A</t>
  </si>
  <si>
    <t>R2SLEZYAO4</t>
  </si>
  <si>
    <t>LWYE472T0Y</t>
  </si>
  <si>
    <t>MMIJRTN69M</t>
  </si>
  <si>
    <t>4NH7IEWTHI</t>
  </si>
  <si>
    <t>SB8BH15XX8</t>
  </si>
  <si>
    <t>Q6HS95XAX5</t>
  </si>
  <si>
    <t>QGPOCAR1AP</t>
  </si>
  <si>
    <t>S7V8CH3HOI</t>
  </si>
  <si>
    <t>3OOV09Y9ZK</t>
  </si>
  <si>
    <t>N9SZL4MTH5</t>
  </si>
  <si>
    <t>4B8UIQC2ZK</t>
  </si>
  <si>
    <t>SZQTELS23D</t>
  </si>
  <si>
    <t>JPOAPR06AJ</t>
  </si>
  <si>
    <t>60W5G095MR</t>
  </si>
  <si>
    <t>6OW85SLEI1</t>
  </si>
  <si>
    <t>UGZAVDOEZZ</t>
  </si>
  <si>
    <t>XUF73Q87NN</t>
  </si>
  <si>
    <t>FQJS5TNA8C</t>
  </si>
  <si>
    <t>JTJVAL2I2I</t>
  </si>
  <si>
    <t>1C8L2UQXRA</t>
  </si>
  <si>
    <t>GLZ8LQFW5I</t>
  </si>
  <si>
    <t>HM6VM6JN7I</t>
  </si>
  <si>
    <t>VQGNEWHRWC</t>
  </si>
  <si>
    <t>45297300VD</t>
  </si>
  <si>
    <t>6UZJJ2QWUY</t>
  </si>
  <si>
    <t>TQLJAHZU3C</t>
  </si>
  <si>
    <t>27Q8PHTVAL</t>
  </si>
  <si>
    <t>K2W8LOZCMO</t>
  </si>
  <si>
    <t>2SYRS0A4JP</t>
  </si>
  <si>
    <t>UVELVF3IG5</t>
  </si>
  <si>
    <t>UZ89MUZP82</t>
  </si>
  <si>
    <t>RW2BZRPBJC</t>
  </si>
  <si>
    <t>PY351XMDSQ</t>
  </si>
  <si>
    <t>CCMC51M1NM</t>
  </si>
  <si>
    <t>0DC46STCR0</t>
  </si>
  <si>
    <t>XA1XNEKKSK</t>
  </si>
  <si>
    <t>ZQ3K2DBDZL</t>
  </si>
  <si>
    <t>KBBUBSFVUL</t>
  </si>
  <si>
    <t>F0JHSIE4QI</t>
  </si>
  <si>
    <t>KHZ5JR58I0</t>
  </si>
  <si>
    <t>PU4I810DQT</t>
  </si>
  <si>
    <t>8ZKXBZU9B7</t>
  </si>
  <si>
    <t>Z54YC3YZ5E</t>
  </si>
  <si>
    <t>7BXGCJ9OL3</t>
  </si>
  <si>
    <t>6Z0XJAGR56</t>
  </si>
  <si>
    <t>QPCCW45GLH</t>
  </si>
  <si>
    <t>ES3IXXDV67</t>
  </si>
  <si>
    <t>STCS3XI1BO</t>
  </si>
  <si>
    <t>TO8UV6QD7S</t>
  </si>
  <si>
    <t>PYJ3PYN297</t>
  </si>
  <si>
    <t>GR1EQFJDXW</t>
  </si>
  <si>
    <t>LS9CEOWJZO</t>
  </si>
  <si>
    <t>7E39YIFNQL</t>
  </si>
  <si>
    <t>FBKA5NAKXX</t>
  </si>
  <si>
    <t>QOHJ3S09AW</t>
  </si>
  <si>
    <t>0JZZPOBPJ4</t>
  </si>
  <si>
    <t>10R1520THI</t>
  </si>
  <si>
    <t>W7NEROCDSJ</t>
  </si>
  <si>
    <t>CL5IXKIA7X</t>
  </si>
  <si>
    <t>A4RDRO7OCS</t>
  </si>
  <si>
    <t>X7GV7LONFN</t>
  </si>
  <si>
    <t>LYORWY1VTO</t>
  </si>
  <si>
    <t>EYW0IOCEY2</t>
  </si>
  <si>
    <t>REG3XQ4ZBJ</t>
  </si>
  <si>
    <t>KOI3R6JNTO</t>
  </si>
  <si>
    <t>MT0FLIID3H</t>
  </si>
  <si>
    <t>7HCRUYU4VH</t>
  </si>
  <si>
    <t>9GBX6TO4LY</t>
  </si>
  <si>
    <t>QEFAZE61HJ</t>
  </si>
  <si>
    <t>J963L7E2UA</t>
  </si>
  <si>
    <t>X5JEE2UBG7</t>
  </si>
  <si>
    <t>1EV4AVKQQD</t>
  </si>
  <si>
    <t>XUYUT6HF1L</t>
  </si>
  <si>
    <t>3J0P2F02OJ</t>
  </si>
  <si>
    <t>COJX2IDDJB</t>
  </si>
  <si>
    <t>C3FAI38GHC</t>
  </si>
  <si>
    <t>EM7SCRIQZF</t>
  </si>
  <si>
    <t>A4QSGAMMR4</t>
  </si>
  <si>
    <t>QO1ZK7IAZ7</t>
  </si>
  <si>
    <t>5HA0IVPKBA</t>
  </si>
  <si>
    <t>W5ZDBL6L3M</t>
  </si>
  <si>
    <t>3NHVTHUKA1</t>
  </si>
  <si>
    <t>LY6NVYTZCC</t>
  </si>
  <si>
    <t>E2NRNGAG7D</t>
  </si>
  <si>
    <t>BAFZPAZIYJ</t>
  </si>
  <si>
    <t>E1VAGHOH9L</t>
  </si>
  <si>
    <t>NHZVPIYM6M</t>
  </si>
  <si>
    <t>P4NJ4HF27B</t>
  </si>
  <si>
    <t>JV6LEXY0DJ</t>
  </si>
  <si>
    <t>BK70KJSBAA</t>
  </si>
  <si>
    <t>A7B85H8H6U</t>
  </si>
  <si>
    <t>HBFQLAJ7ID</t>
  </si>
  <si>
    <t>HZ3CLAAFFV</t>
  </si>
  <si>
    <t>43SLMSB4DW</t>
  </si>
  <si>
    <t>QNM3EM2QHE</t>
  </si>
  <si>
    <t>09PW68W0C8</t>
  </si>
  <si>
    <t>A4U157ZPAP</t>
  </si>
  <si>
    <t>WQDK5OX2V5</t>
  </si>
  <si>
    <t>J3CVE3B3XO</t>
  </si>
  <si>
    <t>L558ATX841</t>
  </si>
  <si>
    <t>E79O54A2FW</t>
  </si>
  <si>
    <t>TJL24AQ9FY</t>
  </si>
  <si>
    <t>VMA3MJGEHK</t>
  </si>
  <si>
    <t>07R855WFF2</t>
  </si>
  <si>
    <t>DFHXFQGQT3</t>
  </si>
  <si>
    <t>S7TOAT5NCI</t>
  </si>
  <si>
    <t>97KC7D4E4M</t>
  </si>
  <si>
    <t>RHZ8VHD53V</t>
  </si>
  <si>
    <t>SE1EOYUPUW</t>
  </si>
  <si>
    <t>MUE0F3BMQ9</t>
  </si>
  <si>
    <t>Z6OVMHGUAZ</t>
  </si>
  <si>
    <t>A2W13U5MCD</t>
  </si>
  <si>
    <t>0JWXHYYSK1</t>
  </si>
  <si>
    <t>S05NE5BCA7</t>
  </si>
  <si>
    <t>G96M7JWFEE</t>
  </si>
  <si>
    <t>IISN8NT8NJ</t>
  </si>
  <si>
    <t>F3JWB0N1WN</t>
  </si>
  <si>
    <t>J6MX35VTJR</t>
  </si>
  <si>
    <t>E55RJXKODR</t>
  </si>
  <si>
    <t>JFK3F4HKAQ</t>
  </si>
  <si>
    <t>R4UL5BMFWX</t>
  </si>
  <si>
    <t>7HKNEUFLDQ</t>
  </si>
  <si>
    <t>6UZHWR86HA</t>
  </si>
  <si>
    <t>CMX4GOA3KG</t>
  </si>
  <si>
    <t>9QGOWY3VUD</t>
  </si>
  <si>
    <t>Q349WZYMOV</t>
  </si>
  <si>
    <t>GKB68TA2BA</t>
  </si>
  <si>
    <t>174TPLLCES</t>
  </si>
  <si>
    <t>3W29AA3L2A</t>
  </si>
  <si>
    <t>R2H634NT0U</t>
  </si>
  <si>
    <t>4P2F5W2VYO</t>
  </si>
  <si>
    <t>L1DGKNI85P</t>
  </si>
  <si>
    <t>UEQNO4R16N</t>
  </si>
  <si>
    <t>2Y1F1G5G09</t>
  </si>
  <si>
    <t>AN8AE6APMN</t>
  </si>
  <si>
    <t>7B59WUVCXA</t>
  </si>
  <si>
    <t>MC82SDNY0G</t>
  </si>
  <si>
    <t>GH8XFAP0RX</t>
  </si>
  <si>
    <t>ZXXN7VASX8</t>
  </si>
  <si>
    <t>N72WCI5Q18</t>
  </si>
  <si>
    <t>P7RZ7FIOBG</t>
  </si>
  <si>
    <t>WNZJAB4ZXB</t>
  </si>
  <si>
    <t>9AZ3M17Z6L</t>
  </si>
  <si>
    <t>58GVYOUFSC</t>
  </si>
  <si>
    <t>9YBA7F72O3</t>
  </si>
  <si>
    <t>MWXFDGZA91</t>
  </si>
  <si>
    <t>MC3POK65O0</t>
  </si>
  <si>
    <t>XQMQD4NSDE</t>
  </si>
  <si>
    <t>64PMO11QLV</t>
  </si>
  <si>
    <t>UE6BVJQJDY</t>
  </si>
  <si>
    <t>9O7R537Q65</t>
  </si>
  <si>
    <t>K4IFMZ8JXQ</t>
  </si>
  <si>
    <t>GU8GN2UU8T</t>
  </si>
  <si>
    <t>0IPM37YKLA</t>
  </si>
  <si>
    <t>EIADCL8MBH</t>
  </si>
  <si>
    <t>RXRFYBCPNY</t>
  </si>
  <si>
    <t>AAPI2EK83C</t>
  </si>
  <si>
    <t>I9IA13P72C</t>
  </si>
  <si>
    <t>FMF3DN3VAJ</t>
  </si>
  <si>
    <t>1PMFNPTKP5</t>
  </si>
  <si>
    <t>ZZGZEBZHH8</t>
  </si>
  <si>
    <t>I8KZR8E1ZQ</t>
  </si>
  <si>
    <t>IZIBJWZXIC</t>
  </si>
  <si>
    <t>VG30STSHDO</t>
  </si>
  <si>
    <t>QCZDRRO9MY</t>
  </si>
  <si>
    <t>182JL3H3XJ</t>
  </si>
  <si>
    <t>5097VV4M5W</t>
  </si>
  <si>
    <t>8QBNVQLDU4</t>
  </si>
  <si>
    <t>DRWYIN2ZIQ</t>
  </si>
  <si>
    <t>6EK76L61FU</t>
  </si>
  <si>
    <t>OA5AG9F3HV</t>
  </si>
  <si>
    <t>P7NRBKOYT4</t>
  </si>
  <si>
    <t>UZZ6UIAG9D</t>
  </si>
  <si>
    <t>0XIT976VSM</t>
  </si>
  <si>
    <t>R589FHAIZ2</t>
  </si>
  <si>
    <t>FE8FN67Q9C</t>
  </si>
  <si>
    <t>1PB5EPMTY0</t>
  </si>
  <si>
    <t>SARMEGVN75</t>
  </si>
  <si>
    <t>H5QOILVNJO</t>
  </si>
  <si>
    <t>XDQLFRHQUW</t>
  </si>
  <si>
    <t>TU79BUTCYI</t>
  </si>
  <si>
    <t>F7MHJ683JK</t>
  </si>
  <si>
    <t>6Q033DSC13</t>
  </si>
  <si>
    <t>BP7Z6OKG40</t>
  </si>
  <si>
    <t>U2XFP0OXHP</t>
  </si>
  <si>
    <t>OVT4R8LPRB</t>
  </si>
  <si>
    <t>JE9S4638HR</t>
  </si>
  <si>
    <t>VG51NF376B</t>
  </si>
  <si>
    <t>2O3MEE9OCC</t>
  </si>
  <si>
    <t>2ZL9GTZFAQ</t>
  </si>
  <si>
    <t>MCCQRRHZQM</t>
  </si>
  <si>
    <t>JUTYI7GGUY</t>
  </si>
  <si>
    <t>1WKV1CJHEW</t>
  </si>
  <si>
    <t>OVATLYMNVJ</t>
  </si>
  <si>
    <t>3W158NX7NX</t>
  </si>
  <si>
    <t>8WA7B02R9E</t>
  </si>
  <si>
    <t>5UKXL037JM</t>
  </si>
  <si>
    <t>DB7OOZLTTN</t>
  </si>
  <si>
    <t>NRCQBE9MVF</t>
  </si>
  <si>
    <t>VTROTTR0U9</t>
  </si>
  <si>
    <t>L8LQO1LESE</t>
  </si>
  <si>
    <t>2J65VMKNST</t>
  </si>
  <si>
    <t>HZSB448M4Q</t>
  </si>
  <si>
    <t>XQLLDI5O11</t>
  </si>
  <si>
    <t>XISCDNMLDY</t>
  </si>
  <si>
    <t>OHDWWABVWK</t>
  </si>
  <si>
    <t>IT2U3U7M87</t>
  </si>
  <si>
    <t>2WUAP26705</t>
  </si>
  <si>
    <t>FBIP890G3V</t>
  </si>
  <si>
    <t>3G06ICOUFS</t>
  </si>
  <si>
    <t>04LGN8XI6Q</t>
  </si>
  <si>
    <t>NSCZTXAKII</t>
  </si>
  <si>
    <t>XLN48I8LVJ</t>
  </si>
  <si>
    <t>I9QQZQBNNW</t>
  </si>
  <si>
    <t>RDJ93RBUMF</t>
  </si>
  <si>
    <t>O687KXKIHN</t>
  </si>
  <si>
    <t>NI2YAPPO4Y</t>
  </si>
  <si>
    <t>LO0VSY7USK</t>
  </si>
  <si>
    <t>APMOSJ8M3U</t>
  </si>
  <si>
    <t>IQEWHAF1N3</t>
  </si>
  <si>
    <t>Z7J9RYO9DV</t>
  </si>
  <si>
    <t>TLJR3VCPPS</t>
  </si>
  <si>
    <t>THPZJML3XV</t>
  </si>
  <si>
    <t>4F4OGOMYP8</t>
  </si>
  <si>
    <t>A71K177CUK</t>
  </si>
  <si>
    <t>DIG1GAS49B</t>
  </si>
  <si>
    <t>EC0J6SZ2HK</t>
  </si>
  <si>
    <t>EMPJW8PCGT</t>
  </si>
  <si>
    <t>1R4J4GT3TY</t>
  </si>
  <si>
    <t>S6YEUBK7JD</t>
  </si>
  <si>
    <t>4716VNHWTH</t>
  </si>
  <si>
    <t>55CF33QX5U</t>
  </si>
  <si>
    <t>FGGMG129YS</t>
  </si>
  <si>
    <t>KMHBGU9GUG</t>
  </si>
  <si>
    <t>L0KYKUIJDT</t>
  </si>
  <si>
    <t>3W28B5QB8D</t>
  </si>
  <si>
    <t>RFACJ9ENBW</t>
  </si>
  <si>
    <t>TQR33G1QKP</t>
  </si>
  <si>
    <t>MQD7WLVTPI</t>
  </si>
  <si>
    <t>V3Z6LDV9I4</t>
  </si>
  <si>
    <t>2HSU0JASX5</t>
  </si>
  <si>
    <t>WGCNU8AN3N</t>
  </si>
  <si>
    <t>9V8VKPL3UL</t>
  </si>
  <si>
    <t>UWO35SK7CW</t>
  </si>
  <si>
    <t>U8KRRC45MB</t>
  </si>
  <si>
    <t>D9VU6OHE00</t>
  </si>
  <si>
    <t>OY4FGH5K4K</t>
  </si>
  <si>
    <t>6RB91GX7GH</t>
  </si>
  <si>
    <t>BV0J48C78J</t>
  </si>
  <si>
    <t>H9G4D91PV8</t>
  </si>
  <si>
    <t>4BWR6XT6D8</t>
  </si>
  <si>
    <t>G5FZGFPZPS</t>
  </si>
  <si>
    <t>AB7D2UH9UR</t>
  </si>
  <si>
    <t>W9UXJMH6RY</t>
  </si>
  <si>
    <t>C2NFR5RRVN</t>
  </si>
  <si>
    <t>V8SB1PU8UG</t>
  </si>
  <si>
    <t>UQ0PYAWPTD</t>
  </si>
  <si>
    <t>1J792TAWHA</t>
  </si>
  <si>
    <t>57DWH182BS</t>
  </si>
  <si>
    <t>OHXY47DVXC</t>
  </si>
  <si>
    <t>VJB2R31M5K</t>
  </si>
  <si>
    <t>Z37OAG577Y</t>
  </si>
  <si>
    <t>ADCPH8PE24</t>
  </si>
  <si>
    <t>7XTUS7XSZM</t>
  </si>
  <si>
    <t>2JC18WAIJ1</t>
  </si>
  <si>
    <t>7G6EB8TPR6</t>
  </si>
  <si>
    <t>D6XLPV6P1U</t>
  </si>
  <si>
    <t>EJ6BFKXLR3</t>
  </si>
  <si>
    <t>CW30UB8AFM</t>
  </si>
  <si>
    <t>MUI69WA8OQ</t>
  </si>
  <si>
    <t>2OQE7V46DD</t>
  </si>
  <si>
    <t>IWDXZ6HIF3</t>
  </si>
  <si>
    <t>O5K673NK4L</t>
  </si>
  <si>
    <t>I3JYU4G775</t>
  </si>
  <si>
    <t>4UOUJP74LU</t>
  </si>
  <si>
    <t>EGQZNMTW3P</t>
  </si>
  <si>
    <t>LQCMJJKYDO</t>
  </si>
  <si>
    <t>5HI5L5HVUU</t>
  </si>
  <si>
    <t>079XO3U39C</t>
  </si>
  <si>
    <t>ZV8EN4C5UP</t>
  </si>
  <si>
    <t>EW84ZQTUR8</t>
  </si>
  <si>
    <t>OHUG5RTNEG</t>
  </si>
  <si>
    <t>DESWOH7UNC</t>
  </si>
  <si>
    <t>HU68HBZMA2</t>
  </si>
  <si>
    <t>5EZ9IN4IV1</t>
  </si>
  <si>
    <t>DHQJ25MTMJ</t>
  </si>
  <si>
    <t>8T48LCG6M2</t>
  </si>
  <si>
    <t>PUHRK3CAX1</t>
  </si>
  <si>
    <t>1MNSHW3I3P</t>
  </si>
  <si>
    <t>G84V6TGMH1</t>
  </si>
  <si>
    <t>YLA9N9FRC6</t>
  </si>
  <si>
    <t>VJUJVET5C0</t>
  </si>
  <si>
    <t>O2W4GBDUZZ</t>
  </si>
  <si>
    <t>YPKXCFZIGM</t>
  </si>
  <si>
    <t>UVMRK9MCD4</t>
  </si>
  <si>
    <t>L5MGJQH47O</t>
  </si>
  <si>
    <t>AFRVE481O8</t>
  </si>
  <si>
    <t>1CBK5MDD8G</t>
  </si>
  <si>
    <t>N5UJ6BJOG8</t>
  </si>
  <si>
    <t>ZDAXDBH7IS</t>
  </si>
  <si>
    <t>94BLPMCXHJ</t>
  </si>
  <si>
    <t>GYUG1D9WCD</t>
  </si>
  <si>
    <t>DUBXSIK0SU</t>
  </si>
  <si>
    <t>9X3IH0KEF2</t>
  </si>
  <si>
    <t>IDZJUT0GHD</t>
  </si>
  <si>
    <t>KC68KLF339</t>
  </si>
  <si>
    <t>PRCGGS1D1S</t>
  </si>
  <si>
    <t>GWG8LA90GF</t>
  </si>
  <si>
    <t>95JGUEDLEX</t>
  </si>
  <si>
    <t>1QHA0ICAKU</t>
  </si>
  <si>
    <t>KTCGRC5UE1</t>
  </si>
  <si>
    <t>KF4T1ALL89</t>
  </si>
  <si>
    <t>HR5V86SGDQ</t>
  </si>
  <si>
    <t>K07FJCT0S8</t>
  </si>
  <si>
    <t>S2B2L64VPJ</t>
  </si>
  <si>
    <t>LLR9OFWL1Y</t>
  </si>
  <si>
    <t>DHR00FA84P</t>
  </si>
  <si>
    <t>L8PXS6CP6B</t>
  </si>
  <si>
    <t>EAL49S72YR</t>
  </si>
  <si>
    <t>2VPNU9MGJA</t>
  </si>
  <si>
    <t>2JT1AZMUPE</t>
  </si>
  <si>
    <t>NBRPPMAYHM</t>
  </si>
  <si>
    <t>VE2PZ77YA6</t>
  </si>
  <si>
    <t>UNVVCFTE68</t>
  </si>
  <si>
    <t>CJWW6NK40P</t>
  </si>
  <si>
    <t>4X1SPM3F22</t>
  </si>
  <si>
    <t>VVOC2SAYEL</t>
  </si>
  <si>
    <t>UU12NSM2E6</t>
  </si>
  <si>
    <t>LFHNVSET2R</t>
  </si>
  <si>
    <t>DGF7RFRAIB</t>
  </si>
  <si>
    <t>FVRT2GHSK9</t>
  </si>
  <si>
    <t>QQ1J3XHMMI</t>
  </si>
  <si>
    <t>NHXAFWZWV9</t>
  </si>
  <si>
    <t>OPEPCDLK3P</t>
  </si>
  <si>
    <t>DI62NBKGWK</t>
  </si>
  <si>
    <t>PXYDY5D2CF</t>
  </si>
  <si>
    <t>TNELAQ3BKW</t>
  </si>
  <si>
    <t>LTMLT1KXKU</t>
  </si>
  <si>
    <t>Y9U63IXO7H</t>
  </si>
  <si>
    <t>SY4U4B94GL</t>
  </si>
  <si>
    <t>A4ECGODT1S</t>
  </si>
  <si>
    <t>H4ZKKUDMXL</t>
  </si>
  <si>
    <t>ZEGY5MYZ9O</t>
  </si>
  <si>
    <t>S44F1MRT14</t>
  </si>
  <si>
    <t>49V0XG5CWZ</t>
  </si>
  <si>
    <t>ITYNXUHY62</t>
  </si>
  <si>
    <t>X8A4DHCZQW</t>
  </si>
  <si>
    <t>2CK0676ARN</t>
  </si>
  <si>
    <t>LNZP313JHT</t>
  </si>
  <si>
    <t>GH8TWQKNW3</t>
  </si>
  <si>
    <t>PERIR2U4L9</t>
  </si>
  <si>
    <t>YKN2DWG0TO</t>
  </si>
  <si>
    <t>H3JTMRWYOL</t>
  </si>
  <si>
    <t>QD8XH8NI56</t>
  </si>
  <si>
    <t>4UNINR05RY</t>
  </si>
  <si>
    <t>Z6788JANX1</t>
  </si>
  <si>
    <t>C2YU5FT4LG</t>
  </si>
  <si>
    <t>90KU7EMUGI</t>
  </si>
  <si>
    <t>6FYRQX3MZR</t>
  </si>
  <si>
    <t>LH1JE8DHET</t>
  </si>
  <si>
    <t>26LWFR5HZ1</t>
  </si>
  <si>
    <t>JOBVRFZGYO</t>
  </si>
  <si>
    <t>WTLQO92HF1</t>
  </si>
  <si>
    <t>54X109VOFW</t>
  </si>
  <si>
    <t>VBJ5W8TW1S</t>
  </si>
  <si>
    <t>Q1EW4CENYK</t>
  </si>
  <si>
    <t>HE11FBVT8F</t>
  </si>
  <si>
    <t>36S50O2NFL</t>
  </si>
  <si>
    <t>64I5Y65VZP</t>
  </si>
  <si>
    <t>BKW7D0BMEL</t>
  </si>
  <si>
    <t>LT5WNTKB9D</t>
  </si>
  <si>
    <t>8HJFFTC8A2</t>
  </si>
  <si>
    <t>LP5H3EXGYQ</t>
  </si>
  <si>
    <t>STJPDEDYCR</t>
  </si>
  <si>
    <t>BOA0RNMIW8</t>
  </si>
  <si>
    <t>BWJ4MH43V6</t>
  </si>
  <si>
    <t>CPTBEYA038</t>
  </si>
  <si>
    <t>UD0BCKNW6E</t>
  </si>
  <si>
    <t>922RS5H3LJ</t>
  </si>
  <si>
    <t>DIQBNUK1YJ</t>
  </si>
  <si>
    <t>7KPHLPAPZ2</t>
  </si>
  <si>
    <t>MZ23DRMZFT</t>
  </si>
  <si>
    <t>569BOT8CQR</t>
  </si>
  <si>
    <t>BFH0A5OU0C</t>
  </si>
  <si>
    <t>US7UO8OE7S</t>
  </si>
  <si>
    <t>MFFVNY4CUX</t>
  </si>
  <si>
    <t>C8S0P02PW7</t>
  </si>
  <si>
    <t>NNOVGUPGXX</t>
  </si>
  <si>
    <t>2KJKI9OGOG</t>
  </si>
  <si>
    <t>09NFF5N6M5</t>
  </si>
  <si>
    <t>JNAHEMDZCI</t>
  </si>
  <si>
    <t>FP59KKW2MO</t>
  </si>
  <si>
    <t>KSTAZAOJQ8</t>
  </si>
  <si>
    <t>BNSMT1NDYZ</t>
  </si>
  <si>
    <t>VT8UYUQ58H</t>
  </si>
  <si>
    <t>DLHER03QT1</t>
  </si>
  <si>
    <t>OCN2N9COMV</t>
  </si>
  <si>
    <t>SXXIVBBIYQ</t>
  </si>
  <si>
    <t>FJA1O1FIGW</t>
  </si>
  <si>
    <t>P1LIFDQH12</t>
  </si>
  <si>
    <t>YWVSLML11D</t>
  </si>
  <si>
    <t>6ACHCAI674</t>
  </si>
  <si>
    <t>7E40B33UVO</t>
  </si>
  <si>
    <t>PRFE5DEMIV</t>
  </si>
  <si>
    <t>F9OW34YRIP</t>
  </si>
  <si>
    <t>YCHNZFHJS1</t>
  </si>
  <si>
    <t>3QE3DRXAU3</t>
  </si>
  <si>
    <t>XGWVZT3J7F</t>
  </si>
  <si>
    <t>YXUXRW2JGO</t>
  </si>
  <si>
    <t>ONF9CNZ8NE</t>
  </si>
  <si>
    <t>BTPDPLWPXG</t>
  </si>
  <si>
    <t>H8001A8K5B</t>
  </si>
  <si>
    <t>I06MJT12UQ</t>
  </si>
  <si>
    <t>4CF49BK0NL</t>
  </si>
  <si>
    <t>PSBA56DE2K</t>
  </si>
  <si>
    <t>UEFYP0SUWK</t>
  </si>
  <si>
    <t>E8370BQMWK</t>
  </si>
  <si>
    <t>CML6BIOT9N</t>
  </si>
  <si>
    <t>22ZRNCNV26</t>
  </si>
  <si>
    <t>Y7WJTCOJ13</t>
  </si>
  <si>
    <t>PKSV1TPTIU</t>
  </si>
  <si>
    <t>A9GL1WG7JH</t>
  </si>
  <si>
    <t>EXF7PKNCR0</t>
  </si>
  <si>
    <t>FOVQDI6494</t>
  </si>
  <si>
    <t>75144UGO04</t>
  </si>
  <si>
    <t>BMVGP3LGSP</t>
  </si>
  <si>
    <t>XAKTLYWG9W</t>
  </si>
  <si>
    <t>HQYC17IV9A</t>
  </si>
  <si>
    <t>BOSADHRYQ9</t>
  </si>
  <si>
    <t>9WJDR2UDD0</t>
  </si>
  <si>
    <t>DE463OWY1B</t>
  </si>
  <si>
    <t>VD3S28IK4A</t>
  </si>
  <si>
    <t>AIJJOW740L</t>
  </si>
  <si>
    <t>Y1UN3FSVE9</t>
  </si>
  <si>
    <t>1JBYWA9BIP</t>
  </si>
  <si>
    <t>NE6QXJOR9U</t>
  </si>
  <si>
    <t>0ZH86W64WH</t>
  </si>
  <si>
    <t>KUTN8NCUAV</t>
  </si>
  <si>
    <t>YEYHJDXYEY</t>
  </si>
  <si>
    <t>O3PAFXT019</t>
  </si>
  <si>
    <t>ZRT9MB0UBC</t>
  </si>
  <si>
    <t>0MUSRZBYJ5</t>
  </si>
  <si>
    <t>B3EDAHYOV1</t>
  </si>
  <si>
    <t>D8O5DQMQ3M</t>
  </si>
  <si>
    <t>WAQL29KH1C</t>
  </si>
  <si>
    <t>8IVD8896TH</t>
  </si>
  <si>
    <t>K6UDA3KYP3</t>
  </si>
  <si>
    <t>1PM1O1GF1H</t>
  </si>
  <si>
    <t>9ETZCNBFS0</t>
  </si>
  <si>
    <t>NYNJNYSB6G</t>
  </si>
  <si>
    <t>FDIBNB4AGG</t>
  </si>
  <si>
    <t>R1CI5XYBGQ</t>
  </si>
  <si>
    <t>QEQXRW4RPR</t>
  </si>
  <si>
    <t>Q8IX697SHR</t>
  </si>
  <si>
    <t>2NFVGNPW11</t>
  </si>
  <si>
    <t>PORHRISJAB</t>
  </si>
  <si>
    <t>MCMSAAU93R</t>
  </si>
  <si>
    <t>06UZ8XODS4</t>
  </si>
  <si>
    <t>QDUME8Z22H</t>
  </si>
  <si>
    <t>XYDYC5VLWR</t>
  </si>
  <si>
    <t>HMLAXBXP4N</t>
  </si>
  <si>
    <t>LQ4LBOGG6S</t>
  </si>
  <si>
    <t>1QSVU1VUI1</t>
  </si>
  <si>
    <t>WB5C4TOKI1</t>
  </si>
  <si>
    <t>C5HYBWJ51T</t>
  </si>
  <si>
    <t>ZRLOGTLQL4</t>
  </si>
  <si>
    <t>XTEYZHC6XU</t>
  </si>
  <si>
    <t>IHF70SFSXW</t>
  </si>
  <si>
    <t>NR6VGVVNN8</t>
  </si>
  <si>
    <t>YVUJI2CFKB</t>
  </si>
  <si>
    <t>YIHU704TFJ</t>
  </si>
  <si>
    <t>XZ7SEIH4XP</t>
  </si>
  <si>
    <t>36J9TXVBQF</t>
  </si>
  <si>
    <t>W6PKOAFAVB</t>
  </si>
  <si>
    <t>OOY108A3XW</t>
  </si>
  <si>
    <t>TTAJ9UBV1W</t>
  </si>
  <si>
    <t>VGG13DHNIR</t>
  </si>
  <si>
    <t>71J2T24LCS</t>
  </si>
  <si>
    <t>QR217X5E6T</t>
  </si>
  <si>
    <t>1MEBZ62L8C</t>
  </si>
  <si>
    <t>48VEW37Y6G</t>
  </si>
  <si>
    <t>I5XQ3OEQYB</t>
  </si>
  <si>
    <t>BOO64XPTXN</t>
  </si>
  <si>
    <t>KREEQRHOQ4</t>
  </si>
  <si>
    <t>HMJRWH0II9</t>
  </si>
  <si>
    <t>T9BJ7G8ZLD</t>
  </si>
  <si>
    <t>7OERW6QKNX</t>
  </si>
  <si>
    <t>8Y5O8RWN66</t>
  </si>
  <si>
    <t>U4SJV9APSE</t>
  </si>
  <si>
    <t>1GC5B5OBLW</t>
  </si>
  <si>
    <t>3QMT5AKA78</t>
  </si>
  <si>
    <t>UTPQFLNMS4</t>
  </si>
  <si>
    <t>TSR7GZW46A</t>
  </si>
  <si>
    <t>VBMY50AQUY</t>
  </si>
  <si>
    <t>XV4ZUMBOHC</t>
  </si>
  <si>
    <t>DVBWK3UIG8</t>
  </si>
  <si>
    <t>MXKSV4Z72N</t>
  </si>
  <si>
    <t>U25YDYVK1A</t>
  </si>
  <si>
    <t>1TGLBIPRHA</t>
  </si>
  <si>
    <t>16A9D7ZDAQ</t>
  </si>
  <si>
    <t>IVEO7UZKPC</t>
  </si>
  <si>
    <t>6JL8T50KZW</t>
  </si>
  <si>
    <t>5RQ020520V</t>
  </si>
  <si>
    <t>VDSKVO9IVI</t>
  </si>
  <si>
    <t>NBWEZIVCG7</t>
  </si>
  <si>
    <t>AQHERNYHBV</t>
  </si>
  <si>
    <t>8AE3PIY7DR</t>
  </si>
  <si>
    <t>DJVM2FN53A</t>
  </si>
  <si>
    <t>N75CZ1LDNU</t>
  </si>
  <si>
    <t>YICPSGSANH</t>
  </si>
  <si>
    <t>H5I9L6T3X3</t>
  </si>
  <si>
    <t>05DENB2UU2</t>
  </si>
  <si>
    <t>5V520HP29Q</t>
  </si>
  <si>
    <t>NJSJGXR3QX</t>
  </si>
  <si>
    <t>THM28CN3NC</t>
  </si>
  <si>
    <t>PC39QI8T7D</t>
  </si>
  <si>
    <t>3EVI61MBQZ</t>
  </si>
  <si>
    <t>ME9KBXQOTP</t>
  </si>
  <si>
    <t>71XEM2TEQJ</t>
  </si>
  <si>
    <t>C42DPCBQCS</t>
  </si>
  <si>
    <t>YVB9ND7N6A</t>
  </si>
  <si>
    <t>RE5QDJ3FKU</t>
  </si>
  <si>
    <t>9F19J30CNA</t>
  </si>
  <si>
    <t>0QVDQ07341</t>
  </si>
  <si>
    <t>U3HY544OM7</t>
  </si>
  <si>
    <t>NNPT2VBTH5</t>
  </si>
  <si>
    <t>H3WQVZ3UOE</t>
  </si>
  <si>
    <t>CN3P62H2NX</t>
  </si>
  <si>
    <t>F7ATP3W5BH</t>
  </si>
  <si>
    <t>NURISVNHXC</t>
  </si>
  <si>
    <t>D997HOCGFD</t>
  </si>
  <si>
    <t>119AAFVCYO</t>
  </si>
  <si>
    <t>HSOBIFOCDI</t>
  </si>
  <si>
    <t>OI9SHWGQQW</t>
  </si>
  <si>
    <t>L0SYTQS7BO</t>
  </si>
  <si>
    <t>5RRQ6UKZNA</t>
  </si>
  <si>
    <t>9ABA2JQ4H0</t>
  </si>
  <si>
    <t>Z8OEX7YDSX</t>
  </si>
  <si>
    <t>YUFOX9IOUC</t>
  </si>
  <si>
    <t>92T1740BUC</t>
  </si>
  <si>
    <t>OXALXA056E</t>
  </si>
  <si>
    <t>F0SMQOEQ5Y</t>
  </si>
  <si>
    <t>RICUUM6Q0L</t>
  </si>
  <si>
    <t>YR50MGY86M</t>
  </si>
  <si>
    <t>XB0SG5SV8P</t>
  </si>
  <si>
    <t>KI06VX0FI9</t>
  </si>
  <si>
    <t>87FMCCCWP9</t>
  </si>
  <si>
    <t>2WSJ1IY9NB</t>
  </si>
  <si>
    <t>WPCP8TIP1B</t>
  </si>
  <si>
    <t>0G0Z9SMCLI</t>
  </si>
  <si>
    <t>I8N9EHI0Z9</t>
  </si>
  <si>
    <t>C5ZA1KF2C1</t>
  </si>
  <si>
    <t>GRXV1FVEU4</t>
  </si>
  <si>
    <t>RRQ80M5V2X</t>
  </si>
  <si>
    <t>VMM436E73L</t>
  </si>
  <si>
    <t>91RNIESI3B</t>
  </si>
  <si>
    <t>EDHSVTC9ZN</t>
  </si>
  <si>
    <t>BAOC76ADN6</t>
  </si>
  <si>
    <t>S2BMJMFU9Q</t>
  </si>
  <si>
    <t>ZUWZSGLQ1X</t>
  </si>
  <si>
    <t>OTFY36KOY4</t>
  </si>
  <si>
    <t>29HHUQX29D</t>
  </si>
  <si>
    <t>E68X7T8EPV</t>
  </si>
  <si>
    <t>ZYHPK6G8UH</t>
  </si>
  <si>
    <t>ZD8W2KKML2</t>
  </si>
  <si>
    <t>7Q55F09FLC</t>
  </si>
  <si>
    <t>8MXWDLQR7G</t>
  </si>
  <si>
    <t>4CH6P7FQHO</t>
  </si>
  <si>
    <t>UBLMKT460M</t>
  </si>
  <si>
    <t>TN0DE8MZ1P</t>
  </si>
  <si>
    <t>U7KVFA3HIV</t>
  </si>
  <si>
    <t>PGDP7BAKMJ</t>
  </si>
  <si>
    <t>YEKUDVSQ12</t>
  </si>
  <si>
    <t>LTVPGGCHZ2</t>
  </si>
  <si>
    <t>I1RDUQ48X4</t>
  </si>
  <si>
    <t>NJL9CT3OCC</t>
  </si>
  <si>
    <t>PKMIPNFK23</t>
  </si>
  <si>
    <t>RLD65ENA6S</t>
  </si>
  <si>
    <t>BZ6YGD4ZQL</t>
  </si>
  <si>
    <t>5Q22WY85N3</t>
  </si>
  <si>
    <t>NHTEN8MS4Y</t>
  </si>
  <si>
    <t>PJEP0AHDUV</t>
  </si>
  <si>
    <t>GF078MIJJG</t>
  </si>
  <si>
    <t>27LRPU4SMF</t>
  </si>
  <si>
    <t>ZVBRA63KWO</t>
  </si>
  <si>
    <t>QOCBLB5WI6</t>
  </si>
  <si>
    <t>C2UFUSABQ5</t>
  </si>
  <si>
    <t>DT3HBP2Z41</t>
  </si>
  <si>
    <t>15JKT4NRDH</t>
  </si>
  <si>
    <t>VREO9REG5Q</t>
  </si>
  <si>
    <t>TI648RRJNG</t>
  </si>
  <si>
    <t>IP8D9IYTR0</t>
  </si>
  <si>
    <t>HYZSHBQTIV</t>
  </si>
  <si>
    <t>XNAPY00SWW</t>
  </si>
  <si>
    <t>6TBX32C9BP</t>
  </si>
  <si>
    <t>ZRIVPW850I</t>
  </si>
  <si>
    <t>6ASU0RXSUC</t>
  </si>
  <si>
    <t>5BR54DTQ1C</t>
  </si>
  <si>
    <t>L9SZH4NT2V</t>
  </si>
  <si>
    <t>RO2PHGL8AU</t>
  </si>
  <si>
    <t>LDH54ZKWOT</t>
  </si>
  <si>
    <t>SUFZCMSU1G</t>
  </si>
  <si>
    <t>T9LTYRRDFT</t>
  </si>
  <si>
    <t>G5KK9D4KJI</t>
  </si>
  <si>
    <t>EWTX59MKXZ</t>
  </si>
  <si>
    <t>4ZEND68K8I</t>
  </si>
  <si>
    <t>5C19AADDKJ</t>
  </si>
  <si>
    <t>GVZDWSWID9</t>
  </si>
  <si>
    <t>AW08C92YEB</t>
  </si>
  <si>
    <t>PULCBVZ76P</t>
  </si>
  <si>
    <t>QCJANCHP80</t>
  </si>
  <si>
    <t>JRXO07MBFS</t>
  </si>
  <si>
    <t>VIJQYIB49R</t>
  </si>
  <si>
    <t>NOYOCKEN5O</t>
  </si>
  <si>
    <t>0JLIUSJL51</t>
  </si>
  <si>
    <t>6GCH1C2MSG</t>
  </si>
  <si>
    <t>4K3FTHJFFG</t>
  </si>
  <si>
    <t>2C7BOYS5SR</t>
  </si>
  <si>
    <t>E5AUV8PFGA</t>
  </si>
  <si>
    <t>9IHTF4BUN8</t>
  </si>
  <si>
    <t>7Q4MEKIWGG</t>
  </si>
  <si>
    <t>DAXXDZYN5E</t>
  </si>
  <si>
    <t>GHZWNE91KK</t>
  </si>
  <si>
    <t>YXTAAXSHE9</t>
  </si>
  <si>
    <t>642XDM5OBU</t>
  </si>
  <si>
    <t>3MHBM27WHM</t>
  </si>
  <si>
    <t>PXQ52FGWXQ</t>
  </si>
  <si>
    <t>D7DON21GZO</t>
  </si>
  <si>
    <t>X98G43M07G</t>
  </si>
  <si>
    <t>QJ29PU9SM5</t>
  </si>
  <si>
    <t>JZ7E34O68Y</t>
  </si>
  <si>
    <t>Z6I4IBC7BC</t>
  </si>
  <si>
    <t>513E5QF085</t>
  </si>
  <si>
    <t>9BSSUW7VMW</t>
  </si>
  <si>
    <t>DWESPPA4PB</t>
  </si>
  <si>
    <t>8JLNTTJQP3</t>
  </si>
  <si>
    <t>N0X8YU4K84</t>
  </si>
  <si>
    <t>9VHB2YGP9B</t>
  </si>
  <si>
    <t>M9RSC0PPXL</t>
  </si>
  <si>
    <t>XG0C1CVSAI</t>
  </si>
  <si>
    <t>LOFT4ZV0B2</t>
  </si>
  <si>
    <t>YJQELTQB9K</t>
  </si>
  <si>
    <t>MOF9TBM3ZN</t>
  </si>
  <si>
    <t>UPP1J3BL56</t>
  </si>
  <si>
    <t>PU0FKYS3LN</t>
  </si>
  <si>
    <t>KE3YWSFU96</t>
  </si>
  <si>
    <t>P88ZOYE0AV</t>
  </si>
  <si>
    <t>Q5SRNOZW4B</t>
  </si>
  <si>
    <t>W7KAS85IDE</t>
  </si>
  <si>
    <t>PRQX4NN7ZS</t>
  </si>
  <si>
    <t>7COE9MWVP7</t>
  </si>
  <si>
    <t>0EI2U8CH3Z</t>
  </si>
  <si>
    <t>LFW8MGI7L1</t>
  </si>
  <si>
    <t>GVSJ633WAC</t>
  </si>
  <si>
    <t>YS4P9994XS</t>
  </si>
  <si>
    <t>A0XUWTGK4Q</t>
  </si>
  <si>
    <t>KCDXG4A7W9</t>
  </si>
  <si>
    <t>Z503KCCK3K</t>
  </si>
  <si>
    <t>1YS48DUGL7</t>
  </si>
  <si>
    <t>T5R06TFTG8</t>
  </si>
  <si>
    <t>0NDNH2LLGW</t>
  </si>
  <si>
    <t>LOTHV1B3DC</t>
  </si>
  <si>
    <t>HIYOIJFSRB</t>
  </si>
  <si>
    <t>S59H5RM6MA</t>
  </si>
  <si>
    <t>JYDJBPYPTU</t>
  </si>
  <si>
    <t>4HCKUU19SX</t>
  </si>
  <si>
    <t>TA1TLE4G6T</t>
  </si>
  <si>
    <t>62AMEWLM9I</t>
  </si>
  <si>
    <t>JN76EAIHTG</t>
  </si>
  <si>
    <t>UJL7P6JLQ4</t>
  </si>
  <si>
    <t>82CJGJNET1</t>
  </si>
  <si>
    <t>5BFYSP62AC</t>
  </si>
  <si>
    <t>EROO9BKNML</t>
  </si>
  <si>
    <t>64PQFBCXUU</t>
  </si>
  <si>
    <t>6A3TVI71KG</t>
  </si>
  <si>
    <t>RIVR6UV0TO</t>
  </si>
  <si>
    <t>GZATNHD42F</t>
  </si>
  <si>
    <t>3KNO4Z3W5M</t>
  </si>
  <si>
    <t>MOQGNQ8QX5</t>
  </si>
  <si>
    <t>1DWW07JXCO</t>
  </si>
  <si>
    <t>AE8XPWC7NV</t>
  </si>
  <si>
    <t>HOK4E2UK01</t>
  </si>
  <si>
    <t>BXTUD5FDZE</t>
  </si>
  <si>
    <t>5OH0Q3Q8B4</t>
  </si>
  <si>
    <t>AXSTUNIK59</t>
  </si>
  <si>
    <t>19T29C2V27</t>
  </si>
  <si>
    <t>V0ZWH7ZBFZ</t>
  </si>
  <si>
    <t>P2Y9Y0ADC7</t>
  </si>
  <si>
    <t>4MHDF8B2C0</t>
  </si>
  <si>
    <t>4AX9T5I7RS</t>
  </si>
  <si>
    <t>BCM2SAL64S</t>
  </si>
  <si>
    <t>9027JOWBXC</t>
  </si>
  <si>
    <t>DTMWIGWX46</t>
  </si>
  <si>
    <t>70RMOIEXSB</t>
  </si>
  <si>
    <t>W9CXMDG15B</t>
  </si>
  <si>
    <t>RL1TN0IE9F</t>
  </si>
  <si>
    <t>CE88TFB3N4</t>
  </si>
  <si>
    <t>PQDQ6XE8IY</t>
  </si>
  <si>
    <t>W9RK8F7D0Y</t>
  </si>
  <si>
    <t>T6GOVZHC4F</t>
  </si>
  <si>
    <t>IIAMVMHZFS</t>
  </si>
  <si>
    <t>M02FZB8LL9</t>
  </si>
  <si>
    <t>Z1UJ6M6VZ7</t>
  </si>
  <si>
    <t>KV2NVX4TVS</t>
  </si>
  <si>
    <t>0XI3O5QDHF</t>
  </si>
  <si>
    <t>4APJPS02NY</t>
  </si>
  <si>
    <t>V7HSJCT9CR</t>
  </si>
  <si>
    <t>G57JIGNX5Q</t>
  </si>
  <si>
    <t>NC468BHWVQ</t>
  </si>
  <si>
    <t>F9VL8NI1E6</t>
  </si>
  <si>
    <t>QA859Z28PY</t>
  </si>
  <si>
    <t>ZV5RDD2J7I</t>
  </si>
  <si>
    <t>2JQ9WH4M85</t>
  </si>
  <si>
    <t>MXKYILQK83</t>
  </si>
  <si>
    <t>VKSFZF4HDT</t>
  </si>
  <si>
    <t>173Z1086DF</t>
  </si>
  <si>
    <t>FN728OCUGI</t>
  </si>
  <si>
    <t>TNNMBDC7TC</t>
  </si>
  <si>
    <t>QMTQWQSLUQ</t>
  </si>
  <si>
    <t>Y61GPT6NH0</t>
  </si>
  <si>
    <t>AEC02V67TP</t>
  </si>
  <si>
    <t>4KAU7HRSNJ</t>
  </si>
  <si>
    <t>RMZYP65151</t>
  </si>
  <si>
    <t>ED3144TPS2</t>
  </si>
  <si>
    <t>YCNT4Y7T2V</t>
  </si>
  <si>
    <t>T3YG8UU733</t>
  </si>
  <si>
    <t>PQ1YYYFXB5</t>
  </si>
  <si>
    <t>0JCIM2O7X7</t>
  </si>
  <si>
    <t>SUC96VR3U1</t>
  </si>
  <si>
    <t>TJG5BMF0ZH</t>
  </si>
  <si>
    <t>YPNNLDWHU8</t>
  </si>
  <si>
    <t>MPH4R7B3V3</t>
  </si>
  <si>
    <t>HSKNPW6UE3</t>
  </si>
  <si>
    <t>7XTDLEAS3U</t>
  </si>
  <si>
    <t>WTC7MAJVNV</t>
  </si>
  <si>
    <t>KDZ0WU5JN2</t>
  </si>
  <si>
    <t>MQ9CB52LFN</t>
  </si>
  <si>
    <t>EZR3LSACMY</t>
  </si>
  <si>
    <t>3W3ZA7ZK8A</t>
  </si>
  <si>
    <t>AAOMS7XI4R</t>
  </si>
  <si>
    <t>P9SKW1XVK9</t>
  </si>
  <si>
    <t>NV2Y8HJ9IX</t>
  </si>
  <si>
    <t>UEI6KSBOOP</t>
  </si>
  <si>
    <t>EYAAI014NA</t>
  </si>
  <si>
    <t>0P97R7EKXK</t>
  </si>
  <si>
    <t>NSJ2Z93XKT</t>
  </si>
  <si>
    <t>KCEX0L3YOK</t>
  </si>
  <si>
    <t>GRPJIFNS2Y</t>
  </si>
  <si>
    <t>M34I11BQQF</t>
  </si>
  <si>
    <t>SIS56WA3D1</t>
  </si>
  <si>
    <t>QGPDZHJH7I</t>
  </si>
  <si>
    <t>D1F7HTTDD4</t>
  </si>
  <si>
    <t>HSOTVZU03F</t>
  </si>
  <si>
    <t>HNXMQPWOM4</t>
  </si>
  <si>
    <t>MJQZ67DCGJ</t>
  </si>
  <si>
    <t>NE2AAL7SAW</t>
  </si>
  <si>
    <t>WWWL944NF0</t>
  </si>
  <si>
    <t>3HNNKFF5JO</t>
  </si>
  <si>
    <t>H2PO0R7FQX</t>
  </si>
  <si>
    <t>J3GXD8NU1Q</t>
  </si>
  <si>
    <t>CI9XBHG7LG</t>
  </si>
  <si>
    <t>AM8D1ZQ47B</t>
  </si>
  <si>
    <t>SV20DMNEV1</t>
  </si>
  <si>
    <t>EK3XU2F25B</t>
  </si>
  <si>
    <t>7T5IMI1JVE</t>
  </si>
  <si>
    <t>ULQ94485R0</t>
  </si>
  <si>
    <t>2QNYF4QV36</t>
  </si>
  <si>
    <t>CGK9VJ57LV</t>
  </si>
  <si>
    <t>VB1Q075UZK</t>
  </si>
  <si>
    <t>8RHE7PQWTM</t>
  </si>
  <si>
    <t>WFGO9OYZQX</t>
  </si>
  <si>
    <t>W6VZ84XXEL</t>
  </si>
  <si>
    <t>46LTDRFHZ5</t>
  </si>
  <si>
    <t>3IHI24CT4I</t>
  </si>
  <si>
    <t>6DBDDI83PZ</t>
  </si>
  <si>
    <t>GJFSIZYA3W</t>
  </si>
  <si>
    <t>XG9JFPLUHJ</t>
  </si>
  <si>
    <t>NFFWSFN322</t>
  </si>
  <si>
    <t>23D31E5J3A</t>
  </si>
  <si>
    <t>2EUY1D1LYE</t>
  </si>
  <si>
    <t>BPGOULW7QN</t>
  </si>
  <si>
    <t>3416EN4RIB</t>
  </si>
  <si>
    <t>7QJ03NFKOL</t>
  </si>
  <si>
    <t>00AB1GMZF0</t>
  </si>
  <si>
    <t>ASG0GWMVL7</t>
  </si>
  <si>
    <t>PQYGG31HQ1</t>
  </si>
  <si>
    <t>DYMBSWM6QC</t>
  </si>
  <si>
    <t>BX6DGJEQL8</t>
  </si>
  <si>
    <t>QD4W7YQE1Q</t>
  </si>
  <si>
    <t>SKTN4ANAX6</t>
  </si>
  <si>
    <t>3KAIK5U3NZ</t>
  </si>
  <si>
    <t>ADTBVRIM3Z</t>
  </si>
  <si>
    <t>RSMTH82L44</t>
  </si>
  <si>
    <t>A68RFKM6V5</t>
  </si>
  <si>
    <t>P3WCPLHVJ6</t>
  </si>
  <si>
    <t>8I5MA6EOLA</t>
  </si>
  <si>
    <t>WL449Y8NGV</t>
  </si>
  <si>
    <t>HDF4UUVZIO</t>
  </si>
  <si>
    <t>Z6RWOW2DII</t>
  </si>
  <si>
    <t>UA0QRFJ9UH</t>
  </si>
  <si>
    <t>Z5D4WDGGYJ</t>
  </si>
  <si>
    <t>G14ITKW2HU</t>
  </si>
  <si>
    <t>KK7XCCQFTV</t>
  </si>
  <si>
    <t>AL1QPX3SRI</t>
  </si>
  <si>
    <t>WGYL143CHF</t>
  </si>
  <si>
    <t>YY122UJPRR</t>
  </si>
  <si>
    <t>VLV2C9V3RZ</t>
  </si>
  <si>
    <t>8M0ATZ4WKN</t>
  </si>
  <si>
    <t>JGC9SRLWXS</t>
  </si>
  <si>
    <t>9RWAH9ALQ6</t>
  </si>
  <si>
    <t>IF8JCA3FDO</t>
  </si>
  <si>
    <t>HWHPENCZX9</t>
  </si>
  <si>
    <t>XCIHF15R4M</t>
  </si>
  <si>
    <t>CDGQ1A94V1</t>
  </si>
  <si>
    <t>HTSC2L939N</t>
  </si>
  <si>
    <t>9WDXWX07VA</t>
  </si>
  <si>
    <t>5G3WPEP7MG</t>
  </si>
  <si>
    <t>0IWCVL3K3T</t>
  </si>
  <si>
    <t>SD0JT9FW1F</t>
  </si>
  <si>
    <t>5U6DYJL010</t>
  </si>
  <si>
    <t>0CXMB76R84</t>
  </si>
  <si>
    <t>IMTSO63RKE</t>
  </si>
  <si>
    <t>V9KTIP6363</t>
  </si>
  <si>
    <t>CSJBZOQZBD</t>
  </si>
  <si>
    <t>T92BPJXPZD</t>
  </si>
  <si>
    <t>WCKWXEFM86</t>
  </si>
  <si>
    <t>LLFEPJRMB9</t>
  </si>
  <si>
    <t>0JKUA0MSNT</t>
  </si>
  <si>
    <t>WF7NF3MLHF</t>
  </si>
  <si>
    <t>LVWYM9Y3EC</t>
  </si>
  <si>
    <t>9Z208VEMJW</t>
  </si>
  <si>
    <t>OXCBSQERO7</t>
  </si>
  <si>
    <t>I0BB85XPGB</t>
  </si>
  <si>
    <t>YXOZQQ8WA4</t>
  </si>
  <si>
    <t>FFHJWQSPE4</t>
  </si>
  <si>
    <t>3ODKBPKTTB</t>
  </si>
  <si>
    <t>4ZLOX0KT0E</t>
  </si>
  <si>
    <t>5BC58ZU1UC</t>
  </si>
  <si>
    <t>L0D0R6WRXD</t>
  </si>
  <si>
    <t>1AIMYXSUNC</t>
  </si>
  <si>
    <t>V4YRSICSIS</t>
  </si>
  <si>
    <t>QP8AZMGZJR</t>
  </si>
  <si>
    <t>94XB3ZNCPW</t>
  </si>
  <si>
    <t>T2419WYAPZ</t>
  </si>
  <si>
    <t>OK5IFRVM46</t>
  </si>
  <si>
    <t>SKXOITDTQG</t>
  </si>
  <si>
    <t>V5GW9390CM</t>
  </si>
  <si>
    <t>6SKTMXEKO2</t>
  </si>
  <si>
    <t>SIVBACK25M</t>
  </si>
  <si>
    <t>TLKHZTMYEN</t>
  </si>
  <si>
    <t>Z2BBA44R95</t>
  </si>
  <si>
    <t>GR0ERQEHPU</t>
  </si>
  <si>
    <t>UGTS0868R8</t>
  </si>
  <si>
    <t>013ZD21SRW</t>
  </si>
  <si>
    <t>13ODATG07X</t>
  </si>
  <si>
    <t>CIG9N42B6K</t>
  </si>
  <si>
    <t>BT7FX0IDUO</t>
  </si>
  <si>
    <t>75CWZ9YCED</t>
  </si>
  <si>
    <t>7MZUNG4GM8</t>
  </si>
  <si>
    <t>RZOVT7PZEF</t>
  </si>
  <si>
    <t>22HUUHTMU6</t>
  </si>
  <si>
    <t>2SEX08A068</t>
  </si>
  <si>
    <t>GF6VXKCSWH</t>
  </si>
  <si>
    <t>TA38JMXNHR</t>
  </si>
  <si>
    <t>ANINWAUX2U</t>
  </si>
  <si>
    <t>N70OD3SHZ1</t>
  </si>
  <si>
    <t>U3ZHOEXOC9</t>
  </si>
  <si>
    <t>9BB0E1GXCC</t>
  </si>
  <si>
    <t>LIPVK0CEFD</t>
  </si>
  <si>
    <t>5QBSPCCGLR</t>
  </si>
  <si>
    <t>52CR4P0CUK</t>
  </si>
  <si>
    <t>SFXMGDT702</t>
  </si>
  <si>
    <t>25L7APDEKI</t>
  </si>
  <si>
    <t>QEB2UW9VVP</t>
  </si>
  <si>
    <t>SF1K12JPYM</t>
  </si>
  <si>
    <t>7NIOIR69A4</t>
  </si>
  <si>
    <t>HLSPFSCCOZ</t>
  </si>
  <si>
    <t>SJCVF2KXJ5</t>
  </si>
  <si>
    <t>O69K2QPWWY</t>
  </si>
  <si>
    <t>CCWLF1QAKG</t>
  </si>
  <si>
    <t>JM78E0VNKF</t>
  </si>
  <si>
    <t>FNTEFMBFSC</t>
  </si>
  <si>
    <t>HKW7LJGB1K</t>
  </si>
  <si>
    <t>60YZAF1U4H</t>
  </si>
  <si>
    <t>AFKT9OIRHR</t>
  </si>
  <si>
    <t>NVH8JOGY67</t>
  </si>
  <si>
    <t>G8SHS7GWVN</t>
  </si>
  <si>
    <t>D3LA8RIKZP</t>
  </si>
  <si>
    <t>V607VYAQ6E</t>
  </si>
  <si>
    <t>O5ERTPVJ11</t>
  </si>
  <si>
    <t>N9DU9INCOA</t>
  </si>
  <si>
    <t>6E91PLKLJF</t>
  </si>
  <si>
    <t>WEIZW5DI51</t>
  </si>
  <si>
    <t>V7GXMFITLI</t>
  </si>
  <si>
    <t>CKE5NC6GJF</t>
  </si>
  <si>
    <t>S4RWDRA7AG</t>
  </si>
  <si>
    <t>DASQC1D1KZ</t>
  </si>
  <si>
    <t>V0X4Q3L3V3</t>
  </si>
  <si>
    <t>Z5HW4UV0CM</t>
  </si>
  <si>
    <t>BHB3PK6T3Q</t>
  </si>
  <si>
    <t>G70PUXYT2J</t>
  </si>
  <si>
    <t>18I5HPG8IS</t>
  </si>
  <si>
    <t>DPFY3DUZNB</t>
  </si>
  <si>
    <t>8A8TMTQQPE</t>
  </si>
  <si>
    <t>P27KVUR0QQ</t>
  </si>
  <si>
    <t>GO15R91GVW</t>
  </si>
  <si>
    <t>MW6U1235BU</t>
  </si>
  <si>
    <t>FUKQ0SJQEU</t>
  </si>
  <si>
    <t>RHKZ2XNJU5</t>
  </si>
  <si>
    <t>FKOSAUXI3P</t>
  </si>
  <si>
    <t>I231OK0O5N</t>
  </si>
  <si>
    <t>96FDCRY2OY</t>
  </si>
  <si>
    <t>8EF4NU0NDD</t>
  </si>
  <si>
    <t>OA3NIW8Q9Y</t>
  </si>
  <si>
    <t>BXWPI6R2FQ</t>
  </si>
  <si>
    <t>JWJ1I8P63M</t>
  </si>
  <si>
    <t>B90JFWV6YB</t>
  </si>
  <si>
    <t>G2I5DSD05W</t>
  </si>
  <si>
    <t>NF5LX0D3DG</t>
  </si>
  <si>
    <t>ZB6KA63BL5</t>
  </si>
  <si>
    <t>RLTSMK64Z1</t>
  </si>
  <si>
    <t>FC7UPWJHKL</t>
  </si>
  <si>
    <t>19YYDQCSL4</t>
  </si>
  <si>
    <t>ZJNAB645W8</t>
  </si>
  <si>
    <t>EK8QC6BV2V</t>
  </si>
  <si>
    <t>KPQPT6FQKL</t>
  </si>
  <si>
    <t>J7PI5PJ47T</t>
  </si>
  <si>
    <t>9SKU5RZNFM</t>
  </si>
  <si>
    <t>BCJY40LGJ0</t>
  </si>
  <si>
    <t>BR1EZQ1RCJ</t>
  </si>
  <si>
    <t>VE1W1UTLY0</t>
  </si>
  <si>
    <t>PFGBCCJKKV</t>
  </si>
  <si>
    <t>KB3LLBVZTP</t>
  </si>
  <si>
    <t>SSKRWI6S0J</t>
  </si>
  <si>
    <t>AGY6SE3RMN</t>
  </si>
  <si>
    <t>GX07PXXC2B</t>
  </si>
  <si>
    <t>3SBXSOMWCC</t>
  </si>
  <si>
    <t>IL47FN33AX</t>
  </si>
  <si>
    <t>EYP20D7CKO</t>
  </si>
  <si>
    <t>3QOJHKFAY2</t>
  </si>
  <si>
    <t>9MDWK431P6</t>
  </si>
  <si>
    <t>ROUUAG75WL</t>
  </si>
  <si>
    <t>59HXQE79V4</t>
  </si>
  <si>
    <t>R2YKOMSWZR</t>
  </si>
  <si>
    <t>0LC0GI09FU</t>
  </si>
  <si>
    <t>K94NG6ZQIY</t>
  </si>
  <si>
    <t>U1PVRWYJID</t>
  </si>
  <si>
    <t>K6543RE8IT</t>
  </si>
  <si>
    <t>T6VFY821IK</t>
  </si>
  <si>
    <t>R3XDRU3IP4</t>
  </si>
  <si>
    <t>0TET1TSKQ1</t>
  </si>
  <si>
    <t>XFLG0WE1U7</t>
  </si>
  <si>
    <t>P99WZ095DU</t>
  </si>
  <si>
    <t>54E02CJAEZ</t>
  </si>
  <si>
    <t>G7BWPUK1PN</t>
  </si>
  <si>
    <t>80B1Z9Z0Z8</t>
  </si>
  <si>
    <t>MA2Y56H73B</t>
  </si>
  <si>
    <t>IHOLTUON2Z</t>
  </si>
  <si>
    <t>B0VOYNE7BK</t>
  </si>
  <si>
    <t>3P12MXBNUI</t>
  </si>
  <si>
    <t>O99WB4DNJB</t>
  </si>
  <si>
    <t>H49Y76KSLR</t>
  </si>
  <si>
    <t>QTE194KGHL</t>
  </si>
  <si>
    <t>2XGQXPDKYQ</t>
  </si>
  <si>
    <t>FCIIN0162Q</t>
  </si>
  <si>
    <t>EY90S0KYVG</t>
  </si>
  <si>
    <t>LM5EA5ITTK</t>
  </si>
  <si>
    <t>K2DBS6QDSE</t>
  </si>
  <si>
    <t>VUXMHSCSQQ</t>
  </si>
  <si>
    <t>7X1X5JAH53</t>
  </si>
  <si>
    <t>UHC</t>
  </si>
  <si>
    <t>BCBS</t>
  </si>
  <si>
    <t>CPT Codes</t>
  </si>
  <si>
    <t>Facility</t>
  </si>
  <si>
    <t>Payment Date</t>
  </si>
  <si>
    <t>Days in AR</t>
  </si>
  <si>
    <t>Medical necessity</t>
  </si>
  <si>
    <t>Invalid CPT Code</t>
  </si>
  <si>
    <t>Timely Filing</t>
  </si>
  <si>
    <t>Authorization required</t>
  </si>
  <si>
    <t>Coordination of benefits</t>
  </si>
  <si>
    <t>YHC8HFB9E9</t>
  </si>
  <si>
    <t>A15.5</t>
  </si>
  <si>
    <t>BLUVXOAOC6</t>
  </si>
  <si>
    <t>A13.1</t>
  </si>
  <si>
    <t>OZI25YQMW6</t>
  </si>
  <si>
    <t>TE6HA6VD8D</t>
  </si>
  <si>
    <t>BYJJ5RN7AT</t>
  </si>
  <si>
    <t>A13.4</t>
  </si>
  <si>
    <t>ZKQHBDDOXF</t>
  </si>
  <si>
    <t>IF39V3XTB2</t>
  </si>
  <si>
    <t>A13.3</t>
  </si>
  <si>
    <t>5NSWN08KPT</t>
  </si>
  <si>
    <t>E76A3HF5SV</t>
  </si>
  <si>
    <t>A11.2</t>
  </si>
  <si>
    <t>BQGJPJTWU6</t>
  </si>
  <si>
    <t>FWD136980J</t>
  </si>
  <si>
    <t>IHJYTIHHBJ</t>
  </si>
  <si>
    <t>6CJHSWN4OK</t>
  </si>
  <si>
    <t>F5W7KBFEQC</t>
  </si>
  <si>
    <t>A03.7</t>
  </si>
  <si>
    <t>YENVYG268S</t>
  </si>
  <si>
    <t>AWQ1B5WBZZ</t>
  </si>
  <si>
    <t>PTBRITKVI0</t>
  </si>
  <si>
    <t>A15.3</t>
  </si>
  <si>
    <t>X8JOIPZ7Y6</t>
  </si>
  <si>
    <t>A15.8</t>
  </si>
  <si>
    <t>GPMC1DXKP8</t>
  </si>
  <si>
    <t>LTYG3XP6FP</t>
  </si>
  <si>
    <t>Z1GOGW36HM</t>
  </si>
  <si>
    <t>4PD97QIFRP</t>
  </si>
  <si>
    <t>YKMYXIKBT8</t>
  </si>
  <si>
    <t>CNVXBTPMV8</t>
  </si>
  <si>
    <t>A19.7</t>
  </si>
  <si>
    <t>KKHKKKPULB</t>
  </si>
  <si>
    <t>15Q3X8HO7T</t>
  </si>
  <si>
    <t>2TD00CHKX2</t>
  </si>
  <si>
    <t>A11.7</t>
  </si>
  <si>
    <t>57YYD69J5O</t>
  </si>
  <si>
    <t>4I5HKVECE7</t>
  </si>
  <si>
    <t>4E1WLRQ8RZ</t>
  </si>
  <si>
    <t>31N0CHN9FG</t>
  </si>
  <si>
    <t>A13.6</t>
  </si>
  <si>
    <t>YNZBQJQYF6</t>
  </si>
  <si>
    <t>6LZVEF326F</t>
  </si>
  <si>
    <t>DUX54HU4YX</t>
  </si>
  <si>
    <t>J3TSBPRK6U</t>
  </si>
  <si>
    <t>9XVT4NWCVY</t>
  </si>
  <si>
    <t>5TL48GPFFM</t>
  </si>
  <si>
    <t>A14.5</t>
  </si>
  <si>
    <t>Z2XFMOS2BH</t>
  </si>
  <si>
    <t>DOIJCBQKBW</t>
  </si>
  <si>
    <t>A14.3</t>
  </si>
  <si>
    <t>OUENOFNVNP</t>
  </si>
  <si>
    <t>A09.3</t>
  </si>
  <si>
    <t>K8XF4Q61MX</t>
  </si>
  <si>
    <t>QF37HDM3MW</t>
  </si>
  <si>
    <t>FES35WS9S2</t>
  </si>
  <si>
    <t>A10.4</t>
  </si>
  <si>
    <t>ENYG6TE6AU</t>
  </si>
  <si>
    <t>IBAZYOW793</t>
  </si>
  <si>
    <t>IEZUONQLJZ</t>
  </si>
  <si>
    <t>X8RPBHBH91</t>
  </si>
  <si>
    <t>LS4W247DL5</t>
  </si>
  <si>
    <t>49UZF1TCLI</t>
  </si>
  <si>
    <t>A12.5</t>
  </si>
  <si>
    <t>GXMJCC3ELP</t>
  </si>
  <si>
    <t>Q0358U8XU7</t>
  </si>
  <si>
    <t>A09.6</t>
  </si>
  <si>
    <t>4DUHKL9QAG</t>
  </si>
  <si>
    <t>A00.4</t>
  </si>
  <si>
    <t>JV2S4V4IPY</t>
  </si>
  <si>
    <t>GZ79IXH3SV</t>
  </si>
  <si>
    <t>A12.7</t>
  </si>
  <si>
    <t>0W1DITXSI7</t>
  </si>
  <si>
    <t>A11.1</t>
  </si>
  <si>
    <t>03DNCM33CF</t>
  </si>
  <si>
    <t>A14.9</t>
  </si>
  <si>
    <t>8QVM7PJSIY</t>
  </si>
  <si>
    <t>V04KXROD3J</t>
  </si>
  <si>
    <t>AOW07A3M5Y</t>
  </si>
  <si>
    <t>8GZLW6ZMXC</t>
  </si>
  <si>
    <t>A12.4</t>
  </si>
  <si>
    <t>SG5C8D7MNS</t>
  </si>
  <si>
    <t>T84T7OOLHX</t>
  </si>
  <si>
    <t>EE4973GFS9</t>
  </si>
  <si>
    <t>CUBAHM4ZF6</t>
  </si>
  <si>
    <t>E8ST5WE37L</t>
  </si>
  <si>
    <t>3GCFA4VNRP</t>
  </si>
  <si>
    <t>P061JKCVJK</t>
  </si>
  <si>
    <t>A19.2</t>
  </si>
  <si>
    <t>DBOBJPWOT2</t>
  </si>
  <si>
    <t>A13.9</t>
  </si>
  <si>
    <t>MAZ6FH5KI0</t>
  </si>
  <si>
    <t>A14.7</t>
  </si>
  <si>
    <t>QA9GBI69CI</t>
  </si>
  <si>
    <t>J8VT8BG86W</t>
  </si>
  <si>
    <t>A00.2</t>
  </si>
  <si>
    <t>5XTW0RQOFX</t>
  </si>
  <si>
    <t>6Q4P5FE2AA</t>
  </si>
  <si>
    <t>A15.2</t>
  </si>
  <si>
    <t>Q3WROM84KB</t>
  </si>
  <si>
    <t>DUZ0T1BMC8</t>
  </si>
  <si>
    <t>A10.9</t>
  </si>
  <si>
    <t>KIN7B23RMY</t>
  </si>
  <si>
    <t>HJJ0BWBBKE</t>
  </si>
  <si>
    <t>A03.6</t>
  </si>
  <si>
    <t>JABX3CYXSH</t>
  </si>
  <si>
    <t>A17.6</t>
  </si>
  <si>
    <t>FFMVGQLJ2P</t>
  </si>
  <si>
    <t>KZB12U3L6D</t>
  </si>
  <si>
    <t>DP0EZ8P2NR</t>
  </si>
  <si>
    <t>A07.7</t>
  </si>
  <si>
    <t>CPNSK3I4CX</t>
  </si>
  <si>
    <t>V6EC1B3GGF</t>
  </si>
  <si>
    <t>A02.7</t>
  </si>
  <si>
    <t>MKEUE4QT55</t>
  </si>
  <si>
    <t>GKND3ZYTLL</t>
  </si>
  <si>
    <t>4KQF5C4P1N</t>
  </si>
  <si>
    <t>A03.5</t>
  </si>
  <si>
    <t>FW327AWUNQ</t>
  </si>
  <si>
    <t>ZFBEWNCGBP</t>
  </si>
  <si>
    <t>A10.5</t>
  </si>
  <si>
    <t>64A16DU315</t>
  </si>
  <si>
    <t>SSFCSGWBHG</t>
  </si>
  <si>
    <t>7Q7965ZM67</t>
  </si>
  <si>
    <t>A09.2</t>
  </si>
  <si>
    <t>VDRR9CZWH4</t>
  </si>
  <si>
    <t>WDJUGBTDFQ</t>
  </si>
  <si>
    <t>A10.0</t>
  </si>
  <si>
    <t>2LBP2HXXUA</t>
  </si>
  <si>
    <t>A12.6</t>
  </si>
  <si>
    <t>FYCFSQ05TM</t>
  </si>
  <si>
    <t>A12.1</t>
  </si>
  <si>
    <t>RR93VMQJX8</t>
  </si>
  <si>
    <t>1DELIVP3X1</t>
  </si>
  <si>
    <t>A19.3</t>
  </si>
  <si>
    <t>MXEOW1QCTB</t>
  </si>
  <si>
    <t>A11.0</t>
  </si>
  <si>
    <t>3KTWGADSU2</t>
  </si>
  <si>
    <t>ZYYQM3WE63</t>
  </si>
  <si>
    <t>EGWW17EKTC</t>
  </si>
  <si>
    <t>YERGFXB9P2</t>
  </si>
  <si>
    <t>JHXC3PA6CQ</t>
  </si>
  <si>
    <t>SQF9CZE6D3</t>
  </si>
  <si>
    <t>KJ0L2P3IEQ</t>
  </si>
  <si>
    <t>EENQWGSK4U</t>
  </si>
  <si>
    <t>58KK3RXOO1</t>
  </si>
  <si>
    <t>4PFV9OAWZ9</t>
  </si>
  <si>
    <t>QYDOQJO78I</t>
  </si>
  <si>
    <t>074OY1RA6L</t>
  </si>
  <si>
    <t>A10.1</t>
  </si>
  <si>
    <t>H5LXWP1LGP</t>
  </si>
  <si>
    <t>OO9DJ8QE9Z</t>
  </si>
  <si>
    <t>9ZYO6QZY1L</t>
  </si>
  <si>
    <t>7JMA5F7Q87</t>
  </si>
  <si>
    <t>A09.1</t>
  </si>
  <si>
    <t>DA9JXP5QNL</t>
  </si>
  <si>
    <t>8X0P966POH</t>
  </si>
  <si>
    <t>A13.5</t>
  </si>
  <si>
    <t>9KXN97DEYN</t>
  </si>
  <si>
    <t>4RPM7L4X69</t>
  </si>
  <si>
    <t>A19.4</t>
  </si>
  <si>
    <t>LOM63I24M9</t>
  </si>
  <si>
    <t>1D6K11GNU6</t>
  </si>
  <si>
    <t>5EH2W0PFW0</t>
  </si>
  <si>
    <t>A13.8</t>
  </si>
  <si>
    <t>K1V6Y2QCKP</t>
  </si>
  <si>
    <t>KAV8HI6TJK</t>
  </si>
  <si>
    <t>JXMEC7Q4BI</t>
  </si>
  <si>
    <t>A13.2</t>
  </si>
  <si>
    <t>QF0FK5OWSX</t>
  </si>
  <si>
    <t>9LCWREHBKR</t>
  </si>
  <si>
    <t>A14.2</t>
  </si>
  <si>
    <t>DGTJIJ9YJR</t>
  </si>
  <si>
    <t>A11.9</t>
  </si>
  <si>
    <t>J9ENPXJEOU</t>
  </si>
  <si>
    <t>COC5P7QF4W</t>
  </si>
  <si>
    <t>A11.8</t>
  </si>
  <si>
    <t>E7OWFBGGT5</t>
  </si>
  <si>
    <t>RAAL9UTERS</t>
  </si>
  <si>
    <t>A07.4</t>
  </si>
  <si>
    <t>JDO5W30UGW</t>
  </si>
  <si>
    <t>L7XFQA4IWQ</t>
  </si>
  <si>
    <t>I3RGIWW97R</t>
  </si>
  <si>
    <t>A15.6</t>
  </si>
  <si>
    <t>6KXH4TOFVV</t>
  </si>
  <si>
    <t>A10.6</t>
  </si>
  <si>
    <t>Q0CUPUCZRF</t>
  </si>
  <si>
    <t>O6BNS5M6D3</t>
  </si>
  <si>
    <t>MUWS0SHKD9</t>
  </si>
  <si>
    <t>B9SR1ZQCLG</t>
  </si>
  <si>
    <t>A12.3</t>
  </si>
  <si>
    <t>3290ML2MNW</t>
  </si>
  <si>
    <t>2OY2C8BIX2</t>
  </si>
  <si>
    <t>YQLF479ND1</t>
  </si>
  <si>
    <t>24RVIUXWFZ</t>
  </si>
  <si>
    <t>O07E3KOC0Q</t>
  </si>
  <si>
    <t>PUBEZW9MDI</t>
  </si>
  <si>
    <t>11SIPTVFU2</t>
  </si>
  <si>
    <t>EE1DH6U3HJ</t>
  </si>
  <si>
    <t>ZNOJCHNZLM</t>
  </si>
  <si>
    <t>A11.5</t>
  </si>
  <si>
    <t>D24QN0UWW8</t>
  </si>
  <si>
    <t>0M306LYGDB</t>
  </si>
  <si>
    <t>A12.0</t>
  </si>
  <si>
    <t>7E8I57TAFZ</t>
  </si>
  <si>
    <t>A00.7</t>
  </si>
  <si>
    <t>Z23ONX4K4A</t>
  </si>
  <si>
    <t>I9SCMP6O1H</t>
  </si>
  <si>
    <t>A14.1</t>
  </si>
  <si>
    <t>C5NGARM9R3</t>
  </si>
  <si>
    <t>WE37AGI1TV</t>
  </si>
  <si>
    <t>57CIGQH9QI</t>
  </si>
  <si>
    <t>M3GMMMUBLQ</t>
  </si>
  <si>
    <t>A00.8</t>
  </si>
  <si>
    <t>4V0LNNIXPQ</t>
  </si>
  <si>
    <t>NWNQZUVCGW</t>
  </si>
  <si>
    <t>1JAQL9JMNT</t>
  </si>
  <si>
    <t>FN2K0FRFB3</t>
  </si>
  <si>
    <t>QGQRUGGLIK</t>
  </si>
  <si>
    <t>A10.7</t>
  </si>
  <si>
    <t>DPQTYIQ5MJ</t>
  </si>
  <si>
    <t>A14.0</t>
  </si>
  <si>
    <t>2QP8BLE6IV</t>
  </si>
  <si>
    <t>JB5HARRCD1</t>
  </si>
  <si>
    <t>E8QECLAHJ6</t>
  </si>
  <si>
    <t>A12.8</t>
  </si>
  <si>
    <t>TVSO42IWMK</t>
  </si>
  <si>
    <t>V5PISWKEW2</t>
  </si>
  <si>
    <t>7V5H1GNKO8</t>
  </si>
  <si>
    <t>X1B6FGK7B5</t>
  </si>
  <si>
    <t>QC3AA5JGFE</t>
  </si>
  <si>
    <t>FBAK6UQJZD</t>
  </si>
  <si>
    <t>YL7YLK5KTG</t>
  </si>
  <si>
    <t>G6T2RWY5KZ</t>
  </si>
  <si>
    <t>XEZQY996PN</t>
  </si>
  <si>
    <t>8W768PI0NT</t>
  </si>
  <si>
    <t>CBBPLVA16U</t>
  </si>
  <si>
    <t>TVLRIZZHE7</t>
  </si>
  <si>
    <t>QTZ2R59E71</t>
  </si>
  <si>
    <t>A00.3</t>
  </si>
  <si>
    <t>76YCI3KPLT</t>
  </si>
  <si>
    <t>V4NW1MYVK6</t>
  </si>
  <si>
    <t>A07.5</t>
  </si>
  <si>
    <t>5CL94M1YZQ</t>
  </si>
  <si>
    <t>MTL7VVQQDM</t>
  </si>
  <si>
    <t>0M1AF9CGNK</t>
  </si>
  <si>
    <t>Z57ZK2MT7U</t>
  </si>
  <si>
    <t>FCO56LDWEK</t>
  </si>
  <si>
    <t>A09.8</t>
  </si>
  <si>
    <t>D91I3ABGEF</t>
  </si>
  <si>
    <t>MFXWXSPYIS</t>
  </si>
  <si>
    <t>T1H1M1JMD3</t>
  </si>
  <si>
    <t>HQMIXOIG4F</t>
  </si>
  <si>
    <t>A13.0</t>
  </si>
  <si>
    <t>6Q836ZAKJL</t>
  </si>
  <si>
    <t>JZX9Q3RVDO</t>
  </si>
  <si>
    <t>3WYSX0F5V4</t>
  </si>
  <si>
    <t>2CGC93UQ6M</t>
  </si>
  <si>
    <t>A17.5</t>
  </si>
  <si>
    <t>F4X4PG3K0H</t>
  </si>
  <si>
    <t>A19.5</t>
  </si>
  <si>
    <t>4BLBCLDLHY</t>
  </si>
  <si>
    <t>CIG9BSB2D1</t>
  </si>
  <si>
    <t>IX4PKX4ZU6</t>
  </si>
  <si>
    <t>474DQ97PK8</t>
  </si>
  <si>
    <t>MG7TLFJHWZ</t>
  </si>
  <si>
    <t>0BIWD044VA</t>
  </si>
  <si>
    <t>A00.5</t>
  </si>
  <si>
    <t>41UQFY76NB</t>
  </si>
  <si>
    <t>SJLGNUXMNF</t>
  </si>
  <si>
    <t>5L63JLC43U</t>
  </si>
  <si>
    <t>1D1R8RWJWT</t>
  </si>
  <si>
    <t>A17.7</t>
  </si>
  <si>
    <t>H9P8192BDY</t>
  </si>
  <si>
    <t>8FAK3EOEAT</t>
  </si>
  <si>
    <t>KFQBQFMK7O</t>
  </si>
  <si>
    <t>A14.6</t>
  </si>
  <si>
    <t>AXF3A4XW7V</t>
  </si>
  <si>
    <t>Y5850VTMZE</t>
  </si>
  <si>
    <t>A02.5</t>
  </si>
  <si>
    <t>T3IXKV0AAA</t>
  </si>
  <si>
    <t>6963H5KI9Z</t>
  </si>
  <si>
    <t>JMN3CXJW0Q</t>
  </si>
  <si>
    <t>0P4IZH7ZQ1</t>
  </si>
  <si>
    <t>42G7ZXVZ63</t>
  </si>
  <si>
    <t>IGHZIF9WRG</t>
  </si>
  <si>
    <t>A10.2</t>
  </si>
  <si>
    <t>TN4HR24QRR</t>
  </si>
  <si>
    <t>78WSQ568KA</t>
  </si>
  <si>
    <t>BBDRQS3H4B</t>
  </si>
  <si>
    <t>HGBQLOZT6C</t>
  </si>
  <si>
    <t>PC81791DU4</t>
  </si>
  <si>
    <t>LWJ8OMXJWS</t>
  </si>
  <si>
    <t>GQU5E44VH7</t>
  </si>
  <si>
    <t>53S6D6SJ65</t>
  </si>
  <si>
    <t>PSS5H50YQA</t>
  </si>
  <si>
    <t>KN5K1GGXWW</t>
  </si>
  <si>
    <t>A17.3</t>
  </si>
  <si>
    <t>X02LQSKPJD</t>
  </si>
  <si>
    <t>A16.6</t>
  </si>
  <si>
    <t>3JHNKD1RP0</t>
  </si>
  <si>
    <t>A01.7</t>
  </si>
  <si>
    <t>WH9CVNM8W5</t>
  </si>
  <si>
    <t>JFP9TE6KL8</t>
  </si>
  <si>
    <t>EZNTYTRCLS</t>
  </si>
  <si>
    <t>PAC1HXKXC4</t>
  </si>
  <si>
    <t>1XVYO9R5QL</t>
  </si>
  <si>
    <t>YMDCOJYTOQ</t>
  </si>
  <si>
    <t>N34G4JXTY6</t>
  </si>
  <si>
    <t>FBEWGQPFWL</t>
  </si>
  <si>
    <t>9Q5C3C96ZK</t>
  </si>
  <si>
    <t>QJ3JSVSUUA</t>
  </si>
  <si>
    <t>3O6NOD83HW</t>
  </si>
  <si>
    <t>6OBPXPJ0XU</t>
  </si>
  <si>
    <t>PHIUA2OYHV</t>
  </si>
  <si>
    <t>8DM2Z76E8D</t>
  </si>
  <si>
    <t>PZBSUXWLJE</t>
  </si>
  <si>
    <t>07CLHQ5G7C</t>
  </si>
  <si>
    <t>VJ1C4QIZ0O</t>
  </si>
  <si>
    <t>70W00S6O9R</t>
  </si>
  <si>
    <t>LPJZWN6WWR</t>
  </si>
  <si>
    <t>T6ZAMKWGMI</t>
  </si>
  <si>
    <t>KQALPBJHZA</t>
  </si>
  <si>
    <t>Y57C1DFKL2</t>
  </si>
  <si>
    <t>AR3RJ6K0EE</t>
  </si>
  <si>
    <t>NRM66O6JMX</t>
  </si>
  <si>
    <t>6BN6VEP49H</t>
  </si>
  <si>
    <t>4B9CXM3JCI</t>
  </si>
  <si>
    <t>TU4P5OU6GQ</t>
  </si>
  <si>
    <t>1AFABNWUTY</t>
  </si>
  <si>
    <t>A15.4</t>
  </si>
  <si>
    <t>YZW5R2STT4</t>
  </si>
  <si>
    <t>ZXMTT14A32</t>
  </si>
  <si>
    <t>DI5N0VJELC</t>
  </si>
  <si>
    <t>QMSUXM50E6</t>
  </si>
  <si>
    <t>XP6P5K5XVN</t>
  </si>
  <si>
    <t>A15.7</t>
  </si>
  <si>
    <t>MV8P3HEQRZ</t>
  </si>
  <si>
    <t>A14.4</t>
  </si>
  <si>
    <t>OLFUW1I7HP</t>
  </si>
  <si>
    <t>Y5P8MSM4A8</t>
  </si>
  <si>
    <t>AADUEYD6XT</t>
  </si>
  <si>
    <t>A11.4</t>
  </si>
  <si>
    <t>YWUA68R9UI</t>
  </si>
  <si>
    <t>ZL6I3IFSEW</t>
  </si>
  <si>
    <t>BJYRDUG7DD</t>
  </si>
  <si>
    <t>5ZSG3PVAOQ</t>
  </si>
  <si>
    <t>9VJM25PVIR</t>
  </si>
  <si>
    <t>E9ARP5NO7B</t>
  </si>
  <si>
    <t>LSZWX6DGO4</t>
  </si>
  <si>
    <t>MZGCCQRW12</t>
  </si>
  <si>
    <t>4E2MBUCPP3</t>
  </si>
  <si>
    <t>ALZJQVVM9A</t>
  </si>
  <si>
    <t>A02.6</t>
  </si>
  <si>
    <t>WJGEE7P4CI</t>
  </si>
  <si>
    <t>58VEBPBE1G</t>
  </si>
  <si>
    <t>A10.8</t>
  </si>
  <si>
    <t>VILZ8W4FHN</t>
  </si>
  <si>
    <t>T4FAWJV0JW</t>
  </si>
  <si>
    <t>L7Q56BSIGA</t>
  </si>
  <si>
    <t>Q90LDN3G3C</t>
  </si>
  <si>
    <t>HWZIFZVX5Z</t>
  </si>
  <si>
    <t>GQXWBD9EVM</t>
  </si>
  <si>
    <t>JY6M5B1831</t>
  </si>
  <si>
    <t>W5WEBZ0VLZ</t>
  </si>
  <si>
    <t>Q2ZA3OKEMV</t>
  </si>
  <si>
    <t>GDT65VMELH</t>
  </si>
  <si>
    <t>ZPLX3PNESG</t>
  </si>
  <si>
    <t>F2N1ETAKCN</t>
  </si>
  <si>
    <t>7FT0508D2W</t>
  </si>
  <si>
    <t>YJCULROA27</t>
  </si>
  <si>
    <t>A09.5</t>
  </si>
  <si>
    <t>V8MW8TNBYT</t>
  </si>
  <si>
    <t>9YV3IDLSQM</t>
  </si>
  <si>
    <t>50BMWN7U8R</t>
  </si>
  <si>
    <t>8M6BWNLVEA</t>
  </si>
  <si>
    <t>ZJE3HP7QG7</t>
  </si>
  <si>
    <t>YBURTAGXIG</t>
  </si>
  <si>
    <t>HFXLG73KW1</t>
  </si>
  <si>
    <t>A03.4</t>
  </si>
  <si>
    <t>SQOMJ1O78X</t>
  </si>
  <si>
    <t>BMME93B0PQ</t>
  </si>
  <si>
    <t>H4OUXTWEC1</t>
  </si>
  <si>
    <t>W9RP5KUU3N</t>
  </si>
  <si>
    <t>QXKIPCW6AU</t>
  </si>
  <si>
    <t>A11.6</t>
  </si>
  <si>
    <t>V1ORVNG2B3</t>
  </si>
  <si>
    <t>R4S7Z8U7HB</t>
  </si>
  <si>
    <t>YTNTL8O9VY</t>
  </si>
  <si>
    <t>ZGPDORP2LG</t>
  </si>
  <si>
    <t>YPGSOJ6EVN</t>
  </si>
  <si>
    <t>W9EXQ8AJPA</t>
  </si>
  <si>
    <t>YRPR4RPLZD</t>
  </si>
  <si>
    <t>UIPWYYTU4K</t>
  </si>
  <si>
    <t>WBWKZEWB5Y</t>
  </si>
  <si>
    <t>FOWRBBKKII</t>
  </si>
  <si>
    <t>A08.6</t>
  </si>
  <si>
    <t>GIU5J4PMLC</t>
  </si>
  <si>
    <t>CYKV3M6069</t>
  </si>
  <si>
    <t>5PVRVIULMG</t>
  </si>
  <si>
    <t>A09.4</t>
  </si>
  <si>
    <t>SZL23VOS8S</t>
  </si>
  <si>
    <t>FOOSDEHXIR</t>
  </si>
  <si>
    <t>IN149KTFFC</t>
  </si>
  <si>
    <t>S9PBBJM4YN</t>
  </si>
  <si>
    <t>56DOR5ZUGV</t>
  </si>
  <si>
    <t>XSYP1TZ1ER</t>
  </si>
  <si>
    <t>JVPC60QCY9</t>
  </si>
  <si>
    <t>Z6GSOQX69Q</t>
  </si>
  <si>
    <t>ZL5IBSHH6L</t>
  </si>
  <si>
    <t>A01.8</t>
  </si>
  <si>
    <t>Q0TNYH4ATK</t>
  </si>
  <si>
    <t>02A7D752PX</t>
  </si>
  <si>
    <t>6088QBSQOB</t>
  </si>
  <si>
    <t>J7LRK452WD</t>
  </si>
  <si>
    <t>T5YCRLPUT2</t>
  </si>
  <si>
    <t>HW6TXNEYF2</t>
  </si>
  <si>
    <t>2A0ZOEDJ76</t>
  </si>
  <si>
    <t>A10.3</t>
  </si>
  <si>
    <t>BUSUMZSDIV</t>
  </si>
  <si>
    <t>3OVAS4NZBP</t>
  </si>
  <si>
    <t>41C4ZOT3IQ</t>
  </si>
  <si>
    <t>H3LALQGSWR</t>
  </si>
  <si>
    <t>JRYWX1JO1Z</t>
  </si>
  <si>
    <t>BD01WXZ9BD</t>
  </si>
  <si>
    <t>4TL01IKF9C</t>
  </si>
  <si>
    <t>MG7TAIM1BE</t>
  </si>
  <si>
    <t>DWK7IJDKIQ</t>
  </si>
  <si>
    <t>U61GGWU3FH</t>
  </si>
  <si>
    <t>WY80831ZLM</t>
  </si>
  <si>
    <t>QWQ7RJZ38B</t>
  </si>
  <si>
    <t>IFDDSWZF7J</t>
  </si>
  <si>
    <t>6JAPZGJEB8</t>
  </si>
  <si>
    <t>9XHGQR1OAS</t>
  </si>
  <si>
    <t>OEUL4CMQLB</t>
  </si>
  <si>
    <t>XTCYV8LEHR</t>
  </si>
  <si>
    <t>98VDBQKM2Q</t>
  </si>
  <si>
    <t>SAYPTHEU4Q</t>
  </si>
  <si>
    <t>XS4HFIKMIJ</t>
  </si>
  <si>
    <t>PZB6YNXL2Y</t>
  </si>
  <si>
    <t>1F7TCFDO57</t>
  </si>
  <si>
    <t>J7SLBFNTPN</t>
  </si>
  <si>
    <t>IHZBZED7OR</t>
  </si>
  <si>
    <t>DGWHZR1689</t>
  </si>
  <si>
    <t>1VWKVPP5CT</t>
  </si>
  <si>
    <t>7QBQQBVCOK</t>
  </si>
  <si>
    <t>A00.6</t>
  </si>
  <si>
    <t>T7WPM0RRL4</t>
  </si>
  <si>
    <t>0VTAR4MQPL</t>
  </si>
  <si>
    <t>8XUJ8QD59P</t>
  </si>
  <si>
    <t>F47R2J3GO4</t>
  </si>
  <si>
    <t>QMA9GYDOXV</t>
  </si>
  <si>
    <t>QMPOPOJGZJ</t>
  </si>
  <si>
    <t>UIT0YGIZVQ</t>
  </si>
  <si>
    <t>MNICNBP15J</t>
  </si>
  <si>
    <t>9RR90NACY3</t>
  </si>
  <si>
    <t>TQO0T19KJS</t>
  </si>
  <si>
    <t>GHKMSYF9ZG</t>
  </si>
  <si>
    <t>MFFAWHSY7J</t>
  </si>
  <si>
    <t>JHTJWITL18</t>
  </si>
  <si>
    <t>K0618PJNGS</t>
  </si>
  <si>
    <t>8T6VJQJNXP</t>
  </si>
  <si>
    <t>3ZVX1QH8C6</t>
  </si>
  <si>
    <t>F8TI1HTHQ5</t>
  </si>
  <si>
    <t>HKNGBV638H</t>
  </si>
  <si>
    <t>7CCK4GYI2D</t>
  </si>
  <si>
    <t>LHSN59K64H</t>
  </si>
  <si>
    <t>ED8QIH0DVP</t>
  </si>
  <si>
    <t>UTYT9OHPSJ</t>
  </si>
  <si>
    <t>NA1F8TKYB1</t>
  </si>
  <si>
    <t>LQRP64WBKT</t>
  </si>
  <si>
    <t>LYMOOCTQ8V</t>
  </si>
  <si>
    <t>3HR1LSW33M</t>
  </si>
  <si>
    <t>QFAP7CHWMS</t>
  </si>
  <si>
    <t>SOHTFIBR2D</t>
  </si>
  <si>
    <t>SBFNBQQD8F</t>
  </si>
  <si>
    <t>ZPPS5VM3YQ</t>
  </si>
  <si>
    <t>70EJFRROR6</t>
  </si>
  <si>
    <t>7MLRRKVHBG</t>
  </si>
  <si>
    <t>H4N6F6H2LG</t>
  </si>
  <si>
    <t>MYF8YFEMDE</t>
  </si>
  <si>
    <t>YLEMRLG7W2</t>
  </si>
  <si>
    <t>GDLY29ARPL</t>
  </si>
  <si>
    <t>8631CAEUEA</t>
  </si>
  <si>
    <t>NTIW73X4KS</t>
  </si>
  <si>
    <t>ANPT07LYET</t>
  </si>
  <si>
    <t>12DFWD9GF9</t>
  </si>
  <si>
    <t>L9Z8SAZRHN</t>
  </si>
  <si>
    <t>8586U3B299</t>
  </si>
  <si>
    <t>A17.4</t>
  </si>
  <si>
    <t>RH2TJ86E6J</t>
  </si>
  <si>
    <t>EPFDKND8Z8</t>
  </si>
  <si>
    <t>EUCUFU4CZO</t>
  </si>
  <si>
    <t>UE2VUXE7FM</t>
  </si>
  <si>
    <t>N012TBTWFX</t>
  </si>
  <si>
    <t>XN64ECR2QV</t>
  </si>
  <si>
    <t>ENLCI19LNL</t>
  </si>
  <si>
    <t>YNDIS4HRLB</t>
  </si>
  <si>
    <t>VU6Q9TIW4U</t>
  </si>
  <si>
    <t>YNTVQR70Z8</t>
  </si>
  <si>
    <t>EDDSMFZHQK</t>
  </si>
  <si>
    <t>HCCK3H2WVE</t>
  </si>
  <si>
    <t>ORL7SR0JV4</t>
  </si>
  <si>
    <t>8LRLYZ46M0</t>
  </si>
  <si>
    <t>0L02EVNTTZ</t>
  </si>
  <si>
    <t>L8WJACAMH2</t>
  </si>
  <si>
    <t>ENPBLI7IWN</t>
  </si>
  <si>
    <t>LS3Q4T0MMX</t>
  </si>
  <si>
    <t>IME7XVHVZI</t>
  </si>
  <si>
    <t>M00MDYGCJ1</t>
  </si>
  <si>
    <t>XZNNZJ2D3V</t>
  </si>
  <si>
    <t>Y5JFOF73B4</t>
  </si>
  <si>
    <t>L1JHZASV50</t>
  </si>
  <si>
    <t>GDTZOX3UB6</t>
  </si>
  <si>
    <t>78QXR3VUM5</t>
  </si>
  <si>
    <t>D52SQH24XR</t>
  </si>
  <si>
    <t>SZUAEWIDO1</t>
  </si>
  <si>
    <t>A14.8</t>
  </si>
  <si>
    <t>1DCBP7K2C6</t>
  </si>
  <si>
    <t>220LGKW1BD</t>
  </si>
  <si>
    <t>N3GAVI54AJ</t>
  </si>
  <si>
    <t>A12.2</t>
  </si>
  <si>
    <t>7KBXFP40CZ</t>
  </si>
  <si>
    <t>MFHPFM7WKF</t>
  </si>
  <si>
    <t>DX0YXF49Y9</t>
  </si>
  <si>
    <t>SL44DXIBFW</t>
  </si>
  <si>
    <t>EI30EQMBZY</t>
  </si>
  <si>
    <t>EF9TNPKZJD</t>
  </si>
  <si>
    <t>VVD2NURA0U</t>
  </si>
  <si>
    <t>5X4X3V5KCT</t>
  </si>
  <si>
    <t>DYJYQMNQNK</t>
  </si>
  <si>
    <t>QP6ZD28GOW</t>
  </si>
  <si>
    <t>YAX9S24AY7</t>
  </si>
  <si>
    <t>L5GRS58386</t>
  </si>
  <si>
    <t>RWJVI4DGYR</t>
  </si>
  <si>
    <t>WT1P1N1JWL</t>
  </si>
  <si>
    <t>72LZEECTXD</t>
  </si>
  <si>
    <t>ZZZZOZGUY1</t>
  </si>
  <si>
    <t>N0QX0MV9NO</t>
  </si>
  <si>
    <t>XZEPT17KI2</t>
  </si>
  <si>
    <t>KQ3597X9GK</t>
  </si>
  <si>
    <t>U6BWMGRZ7H</t>
  </si>
  <si>
    <t>T34NEFGXDT</t>
  </si>
  <si>
    <t>EMWDO2A6KT</t>
  </si>
  <si>
    <t>NPN8F4NGTI</t>
  </si>
  <si>
    <t>LB2QO4Y1B1</t>
  </si>
  <si>
    <t>XMAXL83AV7</t>
  </si>
  <si>
    <t>ZQP373JTIE</t>
  </si>
  <si>
    <t>TZIO18TDNR</t>
  </si>
  <si>
    <t>CJY7IVKX43</t>
  </si>
  <si>
    <t>A12.9</t>
  </si>
  <si>
    <t>ATWYXAEY1Q</t>
  </si>
  <si>
    <t>V8L5NVSCAG</t>
  </si>
  <si>
    <t>2QKWDVJ9XV</t>
  </si>
  <si>
    <t>570SAC5GX6</t>
  </si>
  <si>
    <t>JAOS6JOWBR</t>
  </si>
  <si>
    <t>7AY67D4X98</t>
  </si>
  <si>
    <t>0KY1UW9EHQ</t>
  </si>
  <si>
    <t>KUOUR2BK2B</t>
  </si>
  <si>
    <t>P7GXEE3GZ0</t>
  </si>
  <si>
    <t>8QJA74BNY4</t>
  </si>
  <si>
    <t>EJDW22UE42</t>
  </si>
  <si>
    <t>MYYT3567QY</t>
  </si>
  <si>
    <t>37HROZ6V02</t>
  </si>
  <si>
    <t>A09.7</t>
  </si>
  <si>
    <t>YNKHUQJTAE</t>
  </si>
  <si>
    <t>29N4TD715G</t>
  </si>
  <si>
    <t>TZERFX9H84</t>
  </si>
  <si>
    <t>7F3K9E42DQ</t>
  </si>
  <si>
    <t>ZDF52Y1Q69</t>
  </si>
  <si>
    <t>3HNWO6D2SE</t>
  </si>
  <si>
    <t>QQ3HGS82LZ</t>
  </si>
  <si>
    <t>D7MOMIMM47</t>
  </si>
  <si>
    <t>FB7FJ91GRS</t>
  </si>
  <si>
    <t>KCX3B3I2AR</t>
  </si>
  <si>
    <t>XH9ZST7P39</t>
  </si>
  <si>
    <t>SRQRQPDXO2</t>
  </si>
  <si>
    <t>GTAERP0RL0</t>
  </si>
  <si>
    <t>0WNCERYRMD</t>
  </si>
  <si>
    <t>Q1T2S224HO</t>
  </si>
  <si>
    <t>PZGJ5SXXUW</t>
  </si>
  <si>
    <t>XITJINDIEC</t>
  </si>
  <si>
    <t>2IK8SPO69A</t>
  </si>
  <si>
    <t>HWWGTRFW1L</t>
  </si>
  <si>
    <t>0WHR4V1SW9</t>
  </si>
  <si>
    <t>CMVFY3GWN7</t>
  </si>
  <si>
    <t>7LYWEKEQDP</t>
  </si>
  <si>
    <t>U469AHOHA0</t>
  </si>
  <si>
    <t>SDQ0QPBQP0</t>
  </si>
  <si>
    <t>A19.6</t>
  </si>
  <si>
    <t>OZ91E6ZWA2</t>
  </si>
  <si>
    <t>K2HYKGLYP8</t>
  </si>
  <si>
    <t>TFIE8ZM2NH</t>
  </si>
  <si>
    <t>PG52JK270C</t>
  </si>
  <si>
    <t>JXJWVFDPNT</t>
  </si>
  <si>
    <t>X459MPV7OV</t>
  </si>
  <si>
    <t>M9JN8YR5Q4</t>
  </si>
  <si>
    <t>OV3KRIFDH2</t>
  </si>
  <si>
    <t>67KLYGTJR5</t>
  </si>
  <si>
    <t>9DEBIJ4LWZ</t>
  </si>
  <si>
    <t>3MC17JXGBW</t>
  </si>
  <si>
    <t>CE77LBF5ZG</t>
  </si>
  <si>
    <t>A07.6</t>
  </si>
  <si>
    <t>Z4HLPV14FL</t>
  </si>
  <si>
    <t>NN6MRIM4Q6</t>
  </si>
  <si>
    <t>RGGIH3QM55</t>
  </si>
  <si>
    <t>RB4MBBY6Z5</t>
  </si>
  <si>
    <t>OIX3S8AH0X</t>
  </si>
  <si>
    <t>YIDQKUN67S</t>
  </si>
  <si>
    <t>ATKH0AYFGH</t>
  </si>
  <si>
    <t>OP7P72PC94</t>
  </si>
  <si>
    <t>33QH98KLYD</t>
  </si>
  <si>
    <t>T1EUPMF1WC</t>
  </si>
  <si>
    <t>EHMKDWCWZ2</t>
  </si>
  <si>
    <t>PEU6CEOX8M</t>
  </si>
  <si>
    <t>YYFXMBUFUT</t>
  </si>
  <si>
    <t>TM5X2BJCSG</t>
  </si>
  <si>
    <t>WO0BY7O9BA</t>
  </si>
  <si>
    <t>3OHWE7RVNO</t>
  </si>
  <si>
    <t>Q9X3Y2ME86</t>
  </si>
  <si>
    <t>Y10EJJLBZV</t>
  </si>
  <si>
    <t>SUI69C12XP</t>
  </si>
  <si>
    <t>F7PBTGWVK7</t>
  </si>
  <si>
    <t>K02WFK290X</t>
  </si>
  <si>
    <t>1GD29QHJ4D</t>
  </si>
  <si>
    <t>UW9HIS4TC4</t>
  </si>
  <si>
    <t>XQGI336NCN</t>
  </si>
  <si>
    <t>6SBD7NM3A4</t>
  </si>
  <si>
    <t>7E058XR0G8</t>
  </si>
  <si>
    <t>VVBE1TWXO6</t>
  </si>
  <si>
    <t>TGJL9EY8XT</t>
  </si>
  <si>
    <t>GH1ZLEZ5EM</t>
  </si>
  <si>
    <t>QINAV45XBE</t>
  </si>
  <si>
    <t>QD9WGG6XTS</t>
  </si>
  <si>
    <t>X5ATQQNKHA</t>
  </si>
  <si>
    <t>D0NOGBXS0O</t>
  </si>
  <si>
    <t>0QXPX9JGM4</t>
  </si>
  <si>
    <t>6RERLZI5KJ</t>
  </si>
  <si>
    <t>69E9L1BQ4O</t>
  </si>
  <si>
    <t>D3VMZCD4VI</t>
  </si>
  <si>
    <t>PXC3P6P1H4</t>
  </si>
  <si>
    <t>THP31SZ0UW</t>
  </si>
  <si>
    <t>ACINJFWWY1</t>
  </si>
  <si>
    <t>3S3KKYEFMC</t>
  </si>
  <si>
    <t>NFNH9YH3IA</t>
  </si>
  <si>
    <t>ZA49P41YIN</t>
  </si>
  <si>
    <t>DA6OO8IE1G</t>
  </si>
  <si>
    <t>V5VQPLIZO2</t>
  </si>
  <si>
    <t>ZWIA0E6YXP</t>
  </si>
  <si>
    <t>8GB7Y4Q3D9</t>
  </si>
  <si>
    <t>TZEAGJ22JW</t>
  </si>
  <si>
    <t>0WA8EAOG23</t>
  </si>
  <si>
    <t>PKFERKOSAN</t>
  </si>
  <si>
    <t>TX1SORZ0ZS</t>
  </si>
  <si>
    <t>LK0Y86T5QE</t>
  </si>
  <si>
    <t>LIKNA718GZ</t>
  </si>
  <si>
    <t>7O9ZB7C1FD</t>
  </si>
  <si>
    <t>JWWRJSSALX</t>
  </si>
  <si>
    <t>6F73WBM7P3</t>
  </si>
  <si>
    <t>JQX409T2AD</t>
  </si>
  <si>
    <t>CNNRQT9MIW</t>
  </si>
  <si>
    <t>7O7N0DI695</t>
  </si>
  <si>
    <t>QPLTCV6MJX</t>
  </si>
  <si>
    <t>65ETJNFLC4</t>
  </si>
  <si>
    <t>3CW6DUAAC8</t>
  </si>
  <si>
    <t>7TMRR46X4E</t>
  </si>
  <si>
    <t>H2JM760HSZ</t>
  </si>
  <si>
    <t>9020ZCNUP8</t>
  </si>
  <si>
    <t>0WZQGP1YD7</t>
  </si>
  <si>
    <t>M9NBC18DOU</t>
  </si>
  <si>
    <t>3GP4SF4V4Y</t>
  </si>
  <si>
    <t>AN3AKX5EC5</t>
  </si>
  <si>
    <t>SRKVMPBJB5</t>
  </si>
  <si>
    <t>6P9XCBK5Z9</t>
  </si>
  <si>
    <t>CPY7IEC5CW</t>
  </si>
  <si>
    <t>5V5YTHB1ZM</t>
  </si>
  <si>
    <t>RS9QRW8BW2</t>
  </si>
  <si>
    <t>655OM1D3JX</t>
  </si>
  <si>
    <t>9WL0A44H8G</t>
  </si>
  <si>
    <t>4FCRGS62H7</t>
  </si>
  <si>
    <t>D012ZACH6F</t>
  </si>
  <si>
    <t>09GN6KR8SI</t>
  </si>
  <si>
    <t>QCX37N7ZKN</t>
  </si>
  <si>
    <t>FCA66NAMJ3</t>
  </si>
  <si>
    <t>OOGWMIIFJ3</t>
  </si>
  <si>
    <t>ZFLRF9U4RQ</t>
  </si>
  <si>
    <t>FLJ9KIJSFP</t>
  </si>
  <si>
    <t>GGP1KO04NZ</t>
  </si>
  <si>
    <t>F3IR813CZV</t>
  </si>
  <si>
    <t>DSIDC4GTBH</t>
  </si>
  <si>
    <t>JWP4UMBP1V</t>
  </si>
  <si>
    <t>A11.3</t>
  </si>
  <si>
    <t>4HH08DZ5ZJ</t>
  </si>
  <si>
    <t>YCMHORE5PE</t>
  </si>
  <si>
    <t>DBOZY3JOJS</t>
  </si>
  <si>
    <t>C6OWF2X1A7</t>
  </si>
  <si>
    <t>QHZYNR6KM6</t>
  </si>
  <si>
    <t>62KVR3EP0F</t>
  </si>
  <si>
    <t>AB5KRIBVM6</t>
  </si>
  <si>
    <t>CJCJG5FB2T</t>
  </si>
  <si>
    <t>D6IL0YH5LT</t>
  </si>
  <si>
    <t>KZNA8PRNNA</t>
  </si>
  <si>
    <t>ZSX1G79J6C</t>
  </si>
  <si>
    <t>E82XIROP40</t>
  </si>
  <si>
    <t>TOOPA6W6PX</t>
  </si>
  <si>
    <t>CRV4SQLWOE</t>
  </si>
  <si>
    <t>5IF6LFN9EL</t>
  </si>
  <si>
    <t>EJX2LULTHK</t>
  </si>
  <si>
    <t>9QO42TTCMA</t>
  </si>
  <si>
    <t>3UA752QI1T</t>
  </si>
  <si>
    <t>CSUTTDNC35</t>
  </si>
  <si>
    <t>PTZV1SXCU7</t>
  </si>
  <si>
    <t>BJ996J1VMW</t>
  </si>
  <si>
    <t>O76DNMH87R</t>
  </si>
  <si>
    <t>QZ3B8QTGHB</t>
  </si>
  <si>
    <t>4OEEZY3O9P</t>
  </si>
  <si>
    <t>ZC4OJTOMAK</t>
  </si>
  <si>
    <t>8TBGSYURAH</t>
  </si>
  <si>
    <t>YOIBRTK5EU</t>
  </si>
  <si>
    <t>QL6KVJPSY8</t>
  </si>
  <si>
    <t>BFFM8PO60H</t>
  </si>
  <si>
    <t>QP7EBO5KGG</t>
  </si>
  <si>
    <t>LKK8E88F1U</t>
  </si>
  <si>
    <t>GH9NDYYCK4</t>
  </si>
  <si>
    <t>154UF684SD</t>
  </si>
  <si>
    <t>73V7TLKVK3</t>
  </si>
  <si>
    <t>8S2PXS3SCX</t>
  </si>
  <si>
    <t>NMQJ8C8567</t>
  </si>
  <si>
    <t>1XWVW9AZO7</t>
  </si>
  <si>
    <t>KC19THVE3J</t>
  </si>
  <si>
    <t>03CYQHRSA2</t>
  </si>
  <si>
    <t>X4SQZY9ONQ</t>
  </si>
  <si>
    <t>HMM3K86WTO</t>
  </si>
  <si>
    <t>MAM5YC78WV</t>
  </si>
  <si>
    <t>4H8NPG18X6</t>
  </si>
  <si>
    <t>4MGM2PAF0E</t>
  </si>
  <si>
    <t>FHME2QKJ8D</t>
  </si>
  <si>
    <t>ZUAG385OGS</t>
  </si>
  <si>
    <t>CE8EZIMBQV</t>
  </si>
  <si>
    <t>Z0NWQFCRES</t>
  </si>
  <si>
    <t>MRPUNYDW99</t>
  </si>
  <si>
    <t>RZ1RXCZ4IT</t>
  </si>
  <si>
    <t>72MKLPD0EN</t>
  </si>
  <si>
    <t>DMFXM22WCE</t>
  </si>
  <si>
    <t>UC1INXCT7R</t>
  </si>
  <si>
    <t>WIZ2TSTR0E</t>
  </si>
  <si>
    <t>OEKKWOMTAZ</t>
  </si>
  <si>
    <t>ES1Y590GOT</t>
  </si>
  <si>
    <t>S5D7GKQ1IW</t>
  </si>
  <si>
    <t>OW74JNAP9A</t>
  </si>
  <si>
    <t>R2TDICN29G</t>
  </si>
  <si>
    <t>6EZZ4QQBO2</t>
  </si>
  <si>
    <t>99XLS9IF2X</t>
  </si>
  <si>
    <t>6U92118QO4</t>
  </si>
  <si>
    <t>Z61EUGPAFS</t>
  </si>
  <si>
    <t>U8J0IS40PS</t>
  </si>
  <si>
    <t>3MSB5BMFR2</t>
  </si>
  <si>
    <t>5KRLRBS9N6</t>
  </si>
  <si>
    <t>P3F1KLPIQI</t>
  </si>
  <si>
    <t>49LX2Z8X4V</t>
  </si>
  <si>
    <t>GS0KPYX47Q</t>
  </si>
  <si>
    <t>YUF2DJEF61</t>
  </si>
  <si>
    <t>OV9QOPD3SI</t>
  </si>
  <si>
    <t>172KH8RTLC</t>
  </si>
  <si>
    <t>12Z1CYB105</t>
  </si>
  <si>
    <t>9POPG4VO5D</t>
  </si>
  <si>
    <t>EESUOLWY5E</t>
  </si>
  <si>
    <t>P6EKF643HH</t>
  </si>
  <si>
    <t>OAPST8STU9</t>
  </si>
  <si>
    <t>HKM43GYKEA</t>
  </si>
  <si>
    <t>AVK6J6WEO3</t>
  </si>
  <si>
    <t>8VPD3R3OEK</t>
  </si>
  <si>
    <t>01TE7ZCKML</t>
  </si>
  <si>
    <t>3C48WWND3I</t>
  </si>
  <si>
    <t>92VQ7IV1UB</t>
  </si>
  <si>
    <t>KOSVD6U0G5</t>
  </si>
  <si>
    <t>2ZXR8K8W73</t>
  </si>
  <si>
    <t>4QGC4B9GSD</t>
  </si>
  <si>
    <t>8ZC8TMDQ47</t>
  </si>
  <si>
    <t>86U7XN794V</t>
  </si>
  <si>
    <t>25SRSF31JE</t>
  </si>
  <si>
    <t>UY44XADBRR</t>
  </si>
  <si>
    <t>ZXW54X20LM</t>
  </si>
  <si>
    <t>06NBLVVDHX</t>
  </si>
  <si>
    <t>1Y3CYFF0YI</t>
  </si>
  <si>
    <t>3CI33YY0T3</t>
  </si>
  <si>
    <t>AO5ZRLZZVS</t>
  </si>
  <si>
    <t>X17MG8NF32</t>
  </si>
  <si>
    <t>3BW9E9VQ1T</t>
  </si>
  <si>
    <t>00ZPFKYVQ1</t>
  </si>
  <si>
    <t>VT9D2CP8VG</t>
  </si>
  <si>
    <t>9ZB2XKYSSR</t>
  </si>
  <si>
    <t>1ROUXPMEVD</t>
  </si>
  <si>
    <t>QTL3WH72HL</t>
  </si>
  <si>
    <t>ACI88BMUV1</t>
  </si>
  <si>
    <t>3KIW548KUN</t>
  </si>
  <si>
    <t>0J3V0R2UTQ</t>
  </si>
  <si>
    <t>4KP38HF6VO</t>
  </si>
  <si>
    <t>6IO35L5ASX</t>
  </si>
  <si>
    <t>0VMNHTBT1J</t>
  </si>
  <si>
    <t>AHD2D8C713</t>
  </si>
  <si>
    <t>ILMLRBFMSG</t>
  </si>
  <si>
    <t>RO11QDFKAQ</t>
  </si>
  <si>
    <t>60SSBRZRWM</t>
  </si>
  <si>
    <t>HX72D79WBL</t>
  </si>
  <si>
    <t>UMF4GP35FH</t>
  </si>
  <si>
    <t>5I0DTVB0ZF</t>
  </si>
  <si>
    <t>UDJYQVOBNU</t>
  </si>
  <si>
    <t>TJ9ZS0IRH5</t>
  </si>
  <si>
    <t>E8TYVF454G</t>
  </si>
  <si>
    <t>5G4ACGFLF6</t>
  </si>
  <si>
    <t>63NL3PQT6K</t>
  </si>
  <si>
    <t>OE11B26HQR</t>
  </si>
  <si>
    <t>51B34XN52T</t>
  </si>
  <si>
    <t>PFF45NUGTC</t>
  </si>
  <si>
    <t>6B65Q8KYFP</t>
  </si>
  <si>
    <t>YXVTB0JJ0F</t>
  </si>
  <si>
    <t>2YQK5YYEYE</t>
  </si>
  <si>
    <t>VU2IYNDTUT</t>
  </si>
  <si>
    <t>BVN7KVP9UB</t>
  </si>
  <si>
    <t>H4PKKCRPQZ</t>
  </si>
  <si>
    <t>Z9TPVH2D6V</t>
  </si>
  <si>
    <t>5DI8FM9WKU</t>
  </si>
  <si>
    <t>OL34AZ5GYY</t>
  </si>
  <si>
    <t>WHQ29U8342</t>
  </si>
  <si>
    <t>0ODHYSEU3Z</t>
  </si>
  <si>
    <t>FVY4D2HQP1</t>
  </si>
  <si>
    <t>RTBGO7XYNV</t>
  </si>
  <si>
    <t>FFDD78DG4B</t>
  </si>
  <si>
    <t>958O0BGFIQ</t>
  </si>
  <si>
    <t>OQK2GZIM7Y</t>
  </si>
  <si>
    <t>4FY6HKL6Z8</t>
  </si>
  <si>
    <t>L2S5UAUPOR</t>
  </si>
  <si>
    <t>2JQQ859MDQ</t>
  </si>
  <si>
    <t>R616GDRJUE</t>
  </si>
  <si>
    <t>THRZBTPCEW</t>
  </si>
  <si>
    <t>K65FG5NJO9</t>
  </si>
  <si>
    <t>GHUBVMGXUF</t>
  </si>
  <si>
    <t>0A5JON73A4</t>
  </si>
  <si>
    <t>N0OTE766MA</t>
  </si>
  <si>
    <t>YD22KRXAQL</t>
  </si>
  <si>
    <t>GQOD5MVVKE</t>
  </si>
  <si>
    <t>P87Y77STCN</t>
  </si>
  <si>
    <t>ESCIWOB0AN</t>
  </si>
  <si>
    <t>GWS4ZLOP39</t>
  </si>
  <si>
    <t>WTVHUAZL8Y</t>
  </si>
  <si>
    <t>W1IJVT0T31</t>
  </si>
  <si>
    <t>DF2TXG0H9P</t>
  </si>
  <si>
    <t>3M93HALEBP</t>
  </si>
  <si>
    <t>4PHF948FYB</t>
  </si>
  <si>
    <t>G5CE0Y4DCH</t>
  </si>
  <si>
    <t>UI2ZD6PS0H</t>
  </si>
  <si>
    <t>79IGFCRKYT</t>
  </si>
  <si>
    <t>FSF8XY0JZ0</t>
  </si>
  <si>
    <t>9H5QW85CDY</t>
  </si>
  <si>
    <t>0BQ3HJFR9X</t>
  </si>
  <si>
    <t>RLIUWLNNXU</t>
  </si>
  <si>
    <t>J2ADRI6PHD</t>
  </si>
  <si>
    <t>V4XWGZFJER</t>
  </si>
  <si>
    <t>IG9QI4DKU4</t>
  </si>
  <si>
    <t>GCXTNCI519</t>
  </si>
  <si>
    <t>UXQP51T3RS</t>
  </si>
  <si>
    <t>WQ78AZ8K73</t>
  </si>
  <si>
    <t>9X89RXZY2S</t>
  </si>
  <si>
    <t>HQNEIZOFZB</t>
  </si>
  <si>
    <t>SRHTEGJUKJ</t>
  </si>
  <si>
    <t>17QSJIJZSE</t>
  </si>
  <si>
    <t>UDV4FAEWO7</t>
  </si>
  <si>
    <t>URJAYN2RGL</t>
  </si>
  <si>
    <t>VXB6FMTJ8P</t>
  </si>
  <si>
    <t>3OMBWSLMHR</t>
  </si>
  <si>
    <t>MCKCGGR3CW</t>
  </si>
  <si>
    <t>0L5ARY3SXN</t>
  </si>
  <si>
    <t>FQE7VCQVDW</t>
  </si>
  <si>
    <t>XJSVICNYKT</t>
  </si>
  <si>
    <t>H3ASI1CI8J</t>
  </si>
  <si>
    <t>AU2H82FMGQ</t>
  </si>
  <si>
    <t>I1SGSVPNUI</t>
  </si>
  <si>
    <t>MFNS1UEI21</t>
  </si>
  <si>
    <t>C263D8TDZG</t>
  </si>
  <si>
    <t>MPOQU0B2ZA</t>
  </si>
  <si>
    <t>M47KVA9W0Y</t>
  </si>
  <si>
    <t>MG5EY4PM5C</t>
  </si>
  <si>
    <t>BBL6GMP96U</t>
  </si>
  <si>
    <t>ERB9R72CV9</t>
  </si>
  <si>
    <t>T4RTOC9JRY</t>
  </si>
  <si>
    <t>O0S7XKQS12</t>
  </si>
  <si>
    <t>BLCY2PIK4R</t>
  </si>
  <si>
    <t>LSLH8Z2PX6</t>
  </si>
  <si>
    <t>NXDON8DJRW</t>
  </si>
  <si>
    <t>T63WQ9CXJ7</t>
  </si>
  <si>
    <t>P9R6GX9Z9T</t>
  </si>
  <si>
    <t>4K9QS2NMBY</t>
  </si>
  <si>
    <t>ZXIUSN2XC8</t>
  </si>
  <si>
    <t>FWIRZAUKUO</t>
  </si>
  <si>
    <t>18PHZZQZXZ</t>
  </si>
  <si>
    <t>ZVYMQOQ1SQ</t>
  </si>
  <si>
    <t>6EPPJ59SBC</t>
  </si>
  <si>
    <t>6BZD8ZBFQQ</t>
  </si>
  <si>
    <t>TL0IC5O7JM</t>
  </si>
  <si>
    <t>Z7VSE9CLYF</t>
  </si>
  <si>
    <t>4KRE7IG40D</t>
  </si>
  <si>
    <t>14XSC6ROOP</t>
  </si>
  <si>
    <t>B41O3KQJ18</t>
  </si>
  <si>
    <t>HWJR5PQXV6</t>
  </si>
  <si>
    <t>KIYVSEHV7F</t>
  </si>
  <si>
    <t>V4Q55EQZGC</t>
  </si>
  <si>
    <t>PX5EKF63N1</t>
  </si>
  <si>
    <t>MUREWI09EL</t>
  </si>
  <si>
    <t>42H5GIRW6L</t>
  </si>
  <si>
    <t>QA7LMB93IX</t>
  </si>
  <si>
    <t>RW5TZDU9VE</t>
  </si>
  <si>
    <t>SJQVNMBIVX</t>
  </si>
  <si>
    <t>UCATPWPTJ5</t>
  </si>
  <si>
    <t>NO742BZSLW</t>
  </si>
  <si>
    <t>GALNBN3CCK</t>
  </si>
  <si>
    <t>YJ8G5UUVI4</t>
  </si>
  <si>
    <t>8WYVKWU4T3</t>
  </si>
  <si>
    <t>AE6XBKJ54X</t>
  </si>
  <si>
    <t>KGE3E436KJ</t>
  </si>
  <si>
    <t>E6E5SP9IJ0</t>
  </si>
  <si>
    <t>GGQ2KCMGYD</t>
  </si>
  <si>
    <t>77NMEZIQ6I</t>
  </si>
  <si>
    <t>1N7YJZ9YP7</t>
  </si>
  <si>
    <t>JHYAMUY5S7</t>
  </si>
  <si>
    <t>MZQKQZCY2D</t>
  </si>
  <si>
    <t>2SV2XYBTIF</t>
  </si>
  <si>
    <t>3DIH25XBWG</t>
  </si>
  <si>
    <t>RA00ASCLE8</t>
  </si>
  <si>
    <t>ZZ6B1PS6JF</t>
  </si>
  <si>
    <t>TJ0Z4AB221</t>
  </si>
  <si>
    <t>A17.2</t>
  </si>
  <si>
    <t>01ETK1QUU9</t>
  </si>
  <si>
    <t>PAEKEURQG1</t>
  </si>
  <si>
    <t>AXIUIKQYWL</t>
  </si>
  <si>
    <t>ZIZSD996QW</t>
  </si>
  <si>
    <t>HZ0QULAKV8</t>
  </si>
  <si>
    <t>ES9BU09HXH</t>
  </si>
  <si>
    <t>GUH2KT9XWM</t>
  </si>
  <si>
    <t>17LLGS1Z6C</t>
  </si>
  <si>
    <t>A08.7</t>
  </si>
  <si>
    <t>7F6GJ3JFIK</t>
  </si>
  <si>
    <t>JMVT76LT8F</t>
  </si>
  <si>
    <t>SQRML4A24B</t>
  </si>
  <si>
    <t>CKR8GGB1E9</t>
  </si>
  <si>
    <t>WCPKTT9R4L</t>
  </si>
  <si>
    <t>MFQIQHJFJT</t>
  </si>
  <si>
    <t>AD30UN1D5J</t>
  </si>
  <si>
    <t>PFKAVF5EIZ</t>
  </si>
  <si>
    <t>F3K3GOCDVA</t>
  </si>
  <si>
    <t>7WMUW8C97I</t>
  </si>
  <si>
    <t>J3LAZTUR6P</t>
  </si>
  <si>
    <t>QDA9XZ2C3J</t>
  </si>
  <si>
    <t>TQT6ATCK3S</t>
  </si>
  <si>
    <t>R0LN537B3L</t>
  </si>
  <si>
    <t>FOH3978S13</t>
  </si>
  <si>
    <t>551NW93F8R</t>
  </si>
  <si>
    <t>Z4HRJINVXP</t>
  </si>
  <si>
    <t>4IWV6C9IZY</t>
  </si>
  <si>
    <t>GV9OTPY9P1</t>
  </si>
  <si>
    <t>ROQ81RGAM0</t>
  </si>
  <si>
    <t>XCBGI6XUDG</t>
  </si>
  <si>
    <t>IOQBP7C781</t>
  </si>
  <si>
    <t>PFJ27EIGYH</t>
  </si>
  <si>
    <t>YP4QPZ2OUJ</t>
  </si>
  <si>
    <t>XE3TT1GOL5</t>
  </si>
  <si>
    <t>V8S6IMJRBU</t>
  </si>
  <si>
    <t>X7TB4U7R60</t>
  </si>
  <si>
    <t>5H5E8T3JTI</t>
  </si>
  <si>
    <t>PNS7J4GOOS</t>
  </si>
  <si>
    <t>OVY8W1BO7A</t>
  </si>
  <si>
    <t>A40W7MSSHA</t>
  </si>
  <si>
    <t>56ENP40S9H</t>
  </si>
  <si>
    <t>FC5IEH4GA9</t>
  </si>
  <si>
    <t>WP63OC89ZD</t>
  </si>
  <si>
    <t>QRGETYYF0V</t>
  </si>
  <si>
    <t>CE6IS8Q11U</t>
  </si>
  <si>
    <t>YQ21OLQ49X</t>
  </si>
  <si>
    <t>HJ5ZBF1NCN</t>
  </si>
  <si>
    <t>9XYKCBUVMN</t>
  </si>
  <si>
    <t>36LUYKY9MN</t>
  </si>
  <si>
    <t>WOGWOG3N78</t>
  </si>
  <si>
    <t>335ZANNLWI</t>
  </si>
  <si>
    <t>VHMY2PBZ2X</t>
  </si>
  <si>
    <t>ZLMA97VL10</t>
  </si>
  <si>
    <t>TKK9AQ00XT</t>
  </si>
  <si>
    <t>U2CKVPGBW3</t>
  </si>
  <si>
    <t>OQ2G0B03KI</t>
  </si>
  <si>
    <t>4H9WB2L0R9</t>
  </si>
  <si>
    <t>GGLAMY2VMJ</t>
  </si>
  <si>
    <t>JBM18ZXG1K</t>
  </si>
  <si>
    <t>N2FSBSDHMS</t>
  </si>
  <si>
    <t>YGCPHTFZGJ</t>
  </si>
  <si>
    <t>4QUKU7MZDZ</t>
  </si>
  <si>
    <t>PAG9MCHUMK</t>
  </si>
  <si>
    <t>69OSO4072E</t>
  </si>
  <si>
    <t>90MCZN65FO</t>
  </si>
  <si>
    <t>74A1VKE9N5</t>
  </si>
  <si>
    <t>2XK9B30H19</t>
  </si>
  <si>
    <t>BKVGSYJN3O</t>
  </si>
  <si>
    <t>3HJ27N38EH</t>
  </si>
  <si>
    <t>4TUBBRDQPO</t>
  </si>
  <si>
    <t>XA5U0KRYXS</t>
  </si>
  <si>
    <t>XYJLF62K4O</t>
  </si>
  <si>
    <t>37CABIZLEX</t>
  </si>
  <si>
    <t>C7DERAZ7DZ</t>
  </si>
  <si>
    <t>K7A7SLZGMW</t>
  </si>
  <si>
    <t>L922GNTJ1T</t>
  </si>
  <si>
    <t>AKFH2585JY</t>
  </si>
  <si>
    <t>6I05NNEKHM</t>
  </si>
  <si>
    <t>2NQT8QYPTB</t>
  </si>
  <si>
    <t>CQWEC0CR71</t>
  </si>
  <si>
    <t>UW1BD4HLYF</t>
  </si>
  <si>
    <t>HPJTZWCFQJ</t>
  </si>
  <si>
    <t>T8H6AC86Z3</t>
  </si>
  <si>
    <t>JNEZJI6QTH</t>
  </si>
  <si>
    <t>YPXDAN77BE</t>
  </si>
  <si>
    <t>WT7QDVNV1K</t>
  </si>
  <si>
    <t>8ELD91LGQS</t>
  </si>
  <si>
    <t>50W4EPJUK2</t>
  </si>
  <si>
    <t>I8S37W5SDU</t>
  </si>
  <si>
    <t>1X3Q67AGQP</t>
  </si>
  <si>
    <t>LG4INJDRAX</t>
  </si>
  <si>
    <t>15LQPYZW4V</t>
  </si>
  <si>
    <t>N2OV6BNERB</t>
  </si>
  <si>
    <t>FGPN6RM1MO</t>
  </si>
  <si>
    <t>U4RN3H9JE5</t>
  </si>
  <si>
    <t>NO1A97HNFV</t>
  </si>
  <si>
    <t>HMQCNR6H1R</t>
  </si>
  <si>
    <t>XIUN017T1F</t>
  </si>
  <si>
    <t>KP542FGDZR</t>
  </si>
  <si>
    <t>0UIOMGGSSQ</t>
  </si>
  <si>
    <t>TBG1TG10M4</t>
  </si>
  <si>
    <t>5JO3A2U96D</t>
  </si>
  <si>
    <t>3TR3AZ7WYV</t>
  </si>
  <si>
    <t>W5MPTC960H</t>
  </si>
  <si>
    <t>SETGV21KDY</t>
  </si>
  <si>
    <t>BGBQVNS40E</t>
  </si>
  <si>
    <t>CN7Z18YDYR</t>
  </si>
  <si>
    <t>IBBTV3FE6V</t>
  </si>
  <si>
    <t>NT47FEAI8J</t>
  </si>
  <si>
    <t>C0SPLP124Q</t>
  </si>
  <si>
    <t>XKK8GUP73E</t>
  </si>
  <si>
    <t>9X1LIYDF7K</t>
  </si>
  <si>
    <t>MZPJG5XYJD</t>
  </si>
  <si>
    <t>P5PRA9UV0R</t>
  </si>
  <si>
    <t>3QS6FCR4F1</t>
  </si>
  <si>
    <t>HM99SNQDR7</t>
  </si>
  <si>
    <t>ZRFXKXHN4C</t>
  </si>
  <si>
    <t>ZPY3T0S5XN</t>
  </si>
  <si>
    <t>MUT08BTYSR</t>
  </si>
  <si>
    <t>7PQG4UGHGO</t>
  </si>
  <si>
    <t>G4VMJ2STK9</t>
  </si>
  <si>
    <t>8EMJEV5JHB</t>
  </si>
  <si>
    <t>RC9DN7ZFV3</t>
  </si>
  <si>
    <t>KOBPCM9IEV</t>
  </si>
  <si>
    <t>CBCDC4AXND</t>
  </si>
  <si>
    <t>T5FDRKU6E9</t>
  </si>
  <si>
    <t>T6ZIUV1UIA</t>
  </si>
  <si>
    <t>JCAQ96YR0F</t>
  </si>
  <si>
    <t>K3S4ZYT91H</t>
  </si>
  <si>
    <t>PIJRNVUQHK</t>
  </si>
  <si>
    <t>9I7MRW5MHQ</t>
  </si>
  <si>
    <t>X9GFWCNRYK</t>
  </si>
  <si>
    <t>JGU9OEXHXG</t>
  </si>
  <si>
    <t>XSEW60RKTU</t>
  </si>
  <si>
    <t>5KIUNQCWYO</t>
  </si>
  <si>
    <t>AFX26GMYOV</t>
  </si>
  <si>
    <t>4XW65GA3LR</t>
  </si>
  <si>
    <t>GM42NSVH4Z</t>
  </si>
  <si>
    <t>6363B5D7BQ</t>
  </si>
  <si>
    <t>ND32R04YBM</t>
  </si>
  <si>
    <t>QOU9D3BPYD</t>
  </si>
  <si>
    <t>OEZ8S8J4M8</t>
  </si>
  <si>
    <t>49DS5UBQ1H</t>
  </si>
  <si>
    <t>9ID1P3D3KU</t>
  </si>
  <si>
    <t>ZATA4464SL</t>
  </si>
  <si>
    <t>QGCNSBLS90</t>
  </si>
  <si>
    <t>KNLQCK8BJW</t>
  </si>
  <si>
    <t>R0V2E12O97</t>
  </si>
  <si>
    <t>9G4TNF1TSU</t>
  </si>
  <si>
    <t>EDE1ZLRTG9</t>
  </si>
  <si>
    <t>M3KL1S8JOZ</t>
  </si>
  <si>
    <t>N94W6CEA4L</t>
  </si>
  <si>
    <t>YTMOX9ITDR</t>
  </si>
  <si>
    <t>VZ0E4AKUTU</t>
  </si>
  <si>
    <t>VGEZO660JQ</t>
  </si>
  <si>
    <t>2NGDPZYAKF</t>
  </si>
  <si>
    <t>9IITFE9PY7</t>
  </si>
  <si>
    <t>2CKQ0AJLPY</t>
  </si>
  <si>
    <t>WPNQ7FCEUP</t>
  </si>
  <si>
    <t>LQBMXK8OXB</t>
  </si>
  <si>
    <t>NZGJBE6HBR</t>
  </si>
  <si>
    <t>QZ3O0TMYCI</t>
  </si>
  <si>
    <t>1I62PWHXNH</t>
  </si>
  <si>
    <t>P1XKQYANYV</t>
  </si>
  <si>
    <t>W7V06OAX9N</t>
  </si>
  <si>
    <t>WTJIJRMZXM</t>
  </si>
  <si>
    <t>I395UNXTAN</t>
  </si>
  <si>
    <t>N5RDLJSSIY</t>
  </si>
  <si>
    <t>SWL4CH82DI</t>
  </si>
  <si>
    <t>8GROWVJYIV</t>
  </si>
  <si>
    <t>27KNJ4FKNA</t>
  </si>
  <si>
    <t>R3RW55VD11</t>
  </si>
  <si>
    <t>PQYAH8RUK0</t>
  </si>
  <si>
    <t>KPBRG3LK1U</t>
  </si>
  <si>
    <t>5D80J95E9I</t>
  </si>
  <si>
    <t>6KVTBNW3LV</t>
  </si>
  <si>
    <t>IKOPONAYXX</t>
  </si>
  <si>
    <t>RPPI9SWC5G</t>
  </si>
  <si>
    <t>CI5YJXCPW7</t>
  </si>
  <si>
    <t>RJDCGK8SU1</t>
  </si>
  <si>
    <t>0R43LM4D38</t>
  </si>
  <si>
    <t>Z9DGPIHHSE</t>
  </si>
  <si>
    <t>E3J8QDQLGL</t>
  </si>
  <si>
    <t>MLXQWSXMTA</t>
  </si>
  <si>
    <t>GBSLNAL1QC</t>
  </si>
  <si>
    <t>W5KHVNR21M</t>
  </si>
  <si>
    <t>BYNL0AP1JH</t>
  </si>
  <si>
    <t>YRBPP34Q72</t>
  </si>
  <si>
    <t>QT8IYZCBEZ</t>
  </si>
  <si>
    <t>4VXAPO2LSI</t>
  </si>
  <si>
    <t>XHKXPS87TT</t>
  </si>
  <si>
    <t>7XQ2YF1EUM</t>
  </si>
  <si>
    <t>XKL0UJ1MG7</t>
  </si>
  <si>
    <t>3Y9GAZIGNQ</t>
  </si>
  <si>
    <t>5GB2DK57VE</t>
  </si>
  <si>
    <t>JUNRIOFOG5</t>
  </si>
  <si>
    <t>SVVD9VUEOS</t>
  </si>
  <si>
    <t>Y0162HH4G9</t>
  </si>
  <si>
    <t>416CUAA3FZ</t>
  </si>
  <si>
    <t>C5P41CUWNP</t>
  </si>
  <si>
    <t>P971E0J1TZ</t>
  </si>
  <si>
    <t>7OJP408YJP</t>
  </si>
  <si>
    <t>FCUTAF21I7</t>
  </si>
  <si>
    <t>GJAZC08WHX</t>
  </si>
  <si>
    <t>JCF7IQZZRP</t>
  </si>
  <si>
    <t>O7QU8BA7YJ</t>
  </si>
  <si>
    <t>IJ3JJ3S44U</t>
  </si>
  <si>
    <t>DO4SCIVUT5</t>
  </si>
  <si>
    <t>SG5VLTY1LA</t>
  </si>
  <si>
    <t>EWM2OCH6PO</t>
  </si>
  <si>
    <t>Z2QCK6T4FZ</t>
  </si>
  <si>
    <t>FAFUG8OT9H</t>
  </si>
  <si>
    <t>URPO9HXROV</t>
  </si>
  <si>
    <t>P9IT3ZMPNS</t>
  </si>
  <si>
    <t>CSGR5UR8KS</t>
  </si>
  <si>
    <t>R930UGCBFB</t>
  </si>
  <si>
    <t>V0TC3XH11B</t>
  </si>
  <si>
    <t>8HG1HGJP8C</t>
  </si>
  <si>
    <t>TN4IOLOSVK</t>
  </si>
  <si>
    <t>BUCY1KITO1</t>
  </si>
  <si>
    <t>LRTZQJJAX3</t>
  </si>
  <si>
    <t>RROQIWNAW8</t>
  </si>
  <si>
    <t>3OBO2TYQJ9</t>
  </si>
  <si>
    <t>22S0GN3POS</t>
  </si>
  <si>
    <t>33MU2X0XM2</t>
  </si>
  <si>
    <t>X04C4B6HNF</t>
  </si>
  <si>
    <t>YEDX15R45L</t>
  </si>
  <si>
    <t>K94Q67JJWL</t>
  </si>
  <si>
    <t>E44Q0WCH6K</t>
  </si>
  <si>
    <t>36AV16FMKO</t>
  </si>
  <si>
    <t>A13.7</t>
  </si>
  <si>
    <t>VAIXI4CYDN</t>
  </si>
  <si>
    <t>TZHQBCKBGG</t>
  </si>
  <si>
    <t>3RXD41Z9SR</t>
  </si>
  <si>
    <t>T7QPDVXM5K</t>
  </si>
  <si>
    <t>AJO3QJGR6Z</t>
  </si>
  <si>
    <t>WLE87G3J11</t>
  </si>
  <si>
    <t>U78XLAGIU5</t>
  </si>
  <si>
    <t>FKT3QJ1VXC</t>
  </si>
  <si>
    <t>NH3NVWS8LI</t>
  </si>
  <si>
    <t>W9YHP5HGRV</t>
  </si>
  <si>
    <t>1WH15220A1</t>
  </si>
  <si>
    <t>MDWQAPH29T</t>
  </si>
  <si>
    <t>D3HQBIYQZC</t>
  </si>
  <si>
    <t>IZMVWFAA7P</t>
  </si>
  <si>
    <t>AERJCRZPX6</t>
  </si>
  <si>
    <t>E3NLZ1YH41</t>
  </si>
  <si>
    <t>4NT3XOOC1S</t>
  </si>
  <si>
    <t>6WFEQLU7AJ</t>
  </si>
  <si>
    <t>5IX2OCCX2U</t>
  </si>
  <si>
    <t>NMKNNLAXGK</t>
  </si>
  <si>
    <t>14G5D56OC3</t>
  </si>
  <si>
    <t>SRKAD7V1UV</t>
  </si>
  <si>
    <t>I143QIAZ1J</t>
  </si>
  <si>
    <t>YZP06FTCWP</t>
  </si>
  <si>
    <t>F998N9QTBD</t>
  </si>
  <si>
    <t>GJ7KWN8ITT</t>
  </si>
  <si>
    <t>5YA5L690UU</t>
  </si>
  <si>
    <t>DZJ4WUZE3H</t>
  </si>
  <si>
    <t>DUZE5AXSL9</t>
  </si>
  <si>
    <t>LGHA6R8F5R</t>
  </si>
  <si>
    <t>13P27Q3PM3</t>
  </si>
  <si>
    <t>91CUOUSOT1</t>
  </si>
  <si>
    <t>3VIGQ3N5HX</t>
  </si>
  <si>
    <t>1A99P8U26B</t>
  </si>
  <si>
    <t>QINNK7OQG9</t>
  </si>
  <si>
    <t>QI7YH6PE0X</t>
  </si>
  <si>
    <t>7LOYI3WX09</t>
  </si>
  <si>
    <t>TCD42PSRKG</t>
  </si>
  <si>
    <t>MI6TIW5JM1</t>
  </si>
  <si>
    <t>45IFJ7TRPA</t>
  </si>
  <si>
    <t>TIXMTIO1JK</t>
  </si>
  <si>
    <t>P8H5X3O8U6</t>
  </si>
  <si>
    <t>LMULDSO5CQ</t>
  </si>
  <si>
    <t>0BVCLX0WXH</t>
  </si>
  <si>
    <t>BO4MHZWCK1</t>
  </si>
  <si>
    <t>LJVB8KBR0T</t>
  </si>
  <si>
    <t>MXZDZGQCNW</t>
  </si>
  <si>
    <t>XNE8GXN6YC</t>
  </si>
  <si>
    <t>5PGMB4NXME</t>
  </si>
  <si>
    <t>R3A5O0EKD3</t>
  </si>
  <si>
    <t>QQ3D90S9C6</t>
  </si>
  <si>
    <t>H46IN0N5N5</t>
  </si>
  <si>
    <t>17XD27PJ95</t>
  </si>
  <si>
    <t>D1WOB2TJ02</t>
  </si>
  <si>
    <t>21DRX0FI39</t>
  </si>
  <si>
    <t>ISPDSJO9KY</t>
  </si>
  <si>
    <t>G5KC4FNCKZ</t>
  </si>
  <si>
    <t>JUESGWEICJ</t>
  </si>
  <si>
    <t>O44WTWDNMU</t>
  </si>
  <si>
    <t>S7HGFYTS0F</t>
  </si>
  <si>
    <t>KXGLX0EPBT</t>
  </si>
  <si>
    <t>WJQJTEV5IW</t>
  </si>
  <si>
    <t>9JG3FZVBPP</t>
  </si>
  <si>
    <t>O0U0KZSEYU</t>
  </si>
  <si>
    <t>QCEI38X1JK</t>
  </si>
  <si>
    <t>D5WA2HFV2I</t>
  </si>
  <si>
    <t>L8VUOJR7BE</t>
  </si>
  <si>
    <t>OXNP8KCG8J</t>
  </si>
  <si>
    <t>55YIYQXZLN</t>
  </si>
  <si>
    <t>6HT49LC142</t>
  </si>
  <si>
    <t>BRW8AHC0SV</t>
  </si>
  <si>
    <t>ZO9Q9W9NMW</t>
  </si>
  <si>
    <t>DM0Q0WUS78</t>
  </si>
  <si>
    <t>N1BTBXW312</t>
  </si>
  <si>
    <t>7N393PFVUF</t>
  </si>
  <si>
    <t>SZ5N7GNFCI</t>
  </si>
  <si>
    <t>VVA4RIGZ70</t>
  </si>
  <si>
    <t>E04CLSOK0J</t>
  </si>
  <si>
    <t>VYOLNHDQXW</t>
  </si>
  <si>
    <t>8FW8ZW4528</t>
  </si>
  <si>
    <t>O321G6RTSI</t>
  </si>
  <si>
    <t>34F7NARQLZ</t>
  </si>
  <si>
    <t>71DKBEPVK5</t>
  </si>
  <si>
    <t>L1X0E8G9JK</t>
  </si>
  <si>
    <t>BI0VI59SRO</t>
  </si>
  <si>
    <t>FBBHD3XET0</t>
  </si>
  <si>
    <t>R0F150J0JH</t>
  </si>
  <si>
    <t>P2HBML60AU</t>
  </si>
  <si>
    <t>4BYFNP7FP5</t>
  </si>
  <si>
    <t>L6MH09MULE</t>
  </si>
  <si>
    <t>ETGUJ53P05</t>
  </si>
  <si>
    <t>1X07C69DIM</t>
  </si>
  <si>
    <t>G89ISU1DYH</t>
  </si>
  <si>
    <t>6QIF75K0HT</t>
  </si>
  <si>
    <t>XJDMNQ7P3T</t>
  </si>
  <si>
    <t>TS4F9V88HO</t>
  </si>
  <si>
    <t>2BF6XWSEY9</t>
  </si>
  <si>
    <t>UAXTYJNOET</t>
  </si>
  <si>
    <t>UZRT8GFCFJ</t>
  </si>
  <si>
    <t>WHZXKLJ4F1</t>
  </si>
  <si>
    <t>EOT78CIICQ</t>
  </si>
  <si>
    <t>7P2N9C12ZX</t>
  </si>
  <si>
    <t>HZHAZFSCPF</t>
  </si>
  <si>
    <t>596EYCSAY2</t>
  </si>
  <si>
    <t>HPHNMTRK66</t>
  </si>
  <si>
    <t>1P5L7LU97C</t>
  </si>
  <si>
    <t>96B4XZO62H</t>
  </si>
  <si>
    <t>0W3CC1PT5H</t>
  </si>
  <si>
    <t>6O537UCGNF</t>
  </si>
  <si>
    <t>VM3D1NDTHY</t>
  </si>
  <si>
    <t>EELQ4DF440</t>
  </si>
  <si>
    <t>2LG96VOJYJ</t>
  </si>
  <si>
    <t>BYYS12NQDJ</t>
  </si>
  <si>
    <t>YBBMVPPGJV</t>
  </si>
  <si>
    <t>S8XB7RR94J</t>
  </si>
  <si>
    <t>0SG1U8V66G</t>
  </si>
  <si>
    <t>VJVMCE630O</t>
  </si>
  <si>
    <t>489H4HCL7K</t>
  </si>
  <si>
    <t>UEF1ZQB40R</t>
  </si>
  <si>
    <t>LITP051O7H</t>
  </si>
  <si>
    <t>D9ZGCS5SRB</t>
  </si>
  <si>
    <t>9Y3UCGECME</t>
  </si>
  <si>
    <t>4AN6T368DJ</t>
  </si>
  <si>
    <t>2RNA7SN632</t>
  </si>
  <si>
    <t>QKP0FG30R9</t>
  </si>
  <si>
    <t>YPKSOLRC43</t>
  </si>
  <si>
    <t>DXJPAQ1NH7</t>
  </si>
  <si>
    <t>9R4CMOMODU</t>
  </si>
  <si>
    <t>N98VBISGO8</t>
  </si>
  <si>
    <t>PMN416VMHO</t>
  </si>
  <si>
    <t>GI1IB308XN</t>
  </si>
  <si>
    <t>I1ODQMOCWO</t>
  </si>
  <si>
    <t>5Z07LRUGTC</t>
  </si>
  <si>
    <t>RVNA28M5KO</t>
  </si>
  <si>
    <t>P5CE1E2E6Q</t>
  </si>
  <si>
    <t>DXZL16RPNQ</t>
  </si>
  <si>
    <t>34XHMII08B</t>
  </si>
  <si>
    <t>2GDC226X4K</t>
  </si>
  <si>
    <t>3ZS2K6SDPR</t>
  </si>
  <si>
    <t>TVYE1V8XO7</t>
  </si>
  <si>
    <t>0COT4DKT3I</t>
  </si>
  <si>
    <t>CBDWEOZ025</t>
  </si>
  <si>
    <t>BASE9TRF6Y</t>
  </si>
  <si>
    <t>5LVO92Q5Z1</t>
  </si>
  <si>
    <t>W27TSHEOGR</t>
  </si>
  <si>
    <t>A0PV6NM54J</t>
  </si>
  <si>
    <t>I155KJOPI9</t>
  </si>
  <si>
    <t>B5ZY3AX6XY</t>
  </si>
  <si>
    <t>F8U3PMCG3N</t>
  </si>
  <si>
    <t>FKDI50E9CA</t>
  </si>
  <si>
    <t>BH36V9IGJW</t>
  </si>
  <si>
    <t>RG215JQCC3</t>
  </si>
  <si>
    <t>HYMJN83YI1</t>
  </si>
  <si>
    <t>KC2IVCSWR4</t>
  </si>
  <si>
    <t>RJQK618NSR</t>
  </si>
  <si>
    <t>B051MS5IGG</t>
  </si>
  <si>
    <t>WFCR4W6ZV3</t>
  </si>
  <si>
    <t>99SJEPFLJX</t>
  </si>
  <si>
    <t>KCQU4MI5UP</t>
  </si>
  <si>
    <t>CFF40HMMV8</t>
  </si>
  <si>
    <t>N8F1QIOGOG</t>
  </si>
  <si>
    <t>9DAT3Q8HU1</t>
  </si>
  <si>
    <t>KBUIB59P5Q</t>
  </si>
  <si>
    <t>SLVAFCX4VT</t>
  </si>
  <si>
    <t>8HOMWV2BRU</t>
  </si>
  <si>
    <t>2KRGSKRKGA</t>
  </si>
  <si>
    <t>FH6CKHPYBV</t>
  </si>
  <si>
    <t>3IC9LSHNTN</t>
  </si>
  <si>
    <t>UTHM195CDR</t>
  </si>
  <si>
    <t>8VC7263JSZ</t>
  </si>
  <si>
    <t>9DMV0FO2O3</t>
  </si>
  <si>
    <t>PMGFIBO73W</t>
  </si>
  <si>
    <t>0TA6F2IYUE</t>
  </si>
  <si>
    <t>FD2ZOTIK2D</t>
  </si>
  <si>
    <t>0K8VTVNW8B</t>
  </si>
  <si>
    <t>GR73LPCKEZ</t>
  </si>
  <si>
    <t>W631Q7BDKF</t>
  </si>
  <si>
    <t>285EXULOF7</t>
  </si>
  <si>
    <t>7Y1ZC11O57</t>
  </si>
  <si>
    <t>0UK5AUQVX1</t>
  </si>
  <si>
    <t>WVQSFGO7LU</t>
  </si>
  <si>
    <t>7C6CFS1G17</t>
  </si>
  <si>
    <t>ZQZW167CWK</t>
  </si>
  <si>
    <t>BBND1NXXTY</t>
  </si>
  <si>
    <t>VZWVOEPVEK</t>
  </si>
  <si>
    <t>KF4DJ8TI0W</t>
  </si>
  <si>
    <t>ANBOKAHZAA</t>
  </si>
  <si>
    <t>CBFSQW2MC1</t>
  </si>
  <si>
    <t>N3B9KAR907</t>
  </si>
  <si>
    <t>KJDR7I8D5W</t>
  </si>
  <si>
    <t>N9KB1KLISE</t>
  </si>
  <si>
    <t>6WUNLTBV1E</t>
  </si>
  <si>
    <t>ZPK0CZ4K7Q</t>
  </si>
  <si>
    <t>1VVPLK1XEE</t>
  </si>
  <si>
    <t>W4OFJ64CPP</t>
  </si>
  <si>
    <t>G612610UTS</t>
  </si>
  <si>
    <t>GGKLP1YIBO</t>
  </si>
  <si>
    <t>O351T7FSDB</t>
  </si>
  <si>
    <t>618P7OX1EH</t>
  </si>
  <si>
    <t>UTLXPK5HRB</t>
  </si>
  <si>
    <t>AI8KRR9NQJ</t>
  </si>
  <si>
    <t>08UW98IEIW</t>
  </si>
  <si>
    <t>NJU0TXW0G4</t>
  </si>
  <si>
    <t>Z905Q9Y8K9</t>
  </si>
  <si>
    <t>NAGUSNDGZA</t>
  </si>
  <si>
    <t>MS55VNO84X</t>
  </si>
  <si>
    <t>1APT8MH0PX</t>
  </si>
  <si>
    <t>88J86T134Z</t>
  </si>
  <si>
    <t>BHSU375XX1</t>
  </si>
  <si>
    <t>NLTO2DJACV</t>
  </si>
  <si>
    <t>49OP5BFLNW</t>
  </si>
  <si>
    <t>Q9IE7AFODU</t>
  </si>
  <si>
    <t>B3IELSFIRP</t>
  </si>
  <si>
    <t>3UFS6DLY03</t>
  </si>
  <si>
    <t>79JO3X8BB4</t>
  </si>
  <si>
    <t>684HFTC25P</t>
  </si>
  <si>
    <t>VNO8H6VBTT</t>
  </si>
  <si>
    <t>PHVIU05TA2</t>
  </si>
  <si>
    <t>JV9CLQX8ON</t>
  </si>
  <si>
    <t>B80H5NXL49</t>
  </si>
  <si>
    <t>721EHT0QES</t>
  </si>
  <si>
    <t>KRDBWASX9W</t>
  </si>
  <si>
    <t>56F8OKQS6R</t>
  </si>
  <si>
    <t>ONE038I84T</t>
  </si>
  <si>
    <t>CMPMZTYVW3</t>
  </si>
  <si>
    <t>5XR33NZCBL</t>
  </si>
  <si>
    <t>WE88HTPTWR</t>
  </si>
  <si>
    <t>REWQPANVN2</t>
  </si>
  <si>
    <t>KNMVBBONAU</t>
  </si>
  <si>
    <t>IMS4N89P0T</t>
  </si>
  <si>
    <t>H7YMXOENJU</t>
  </si>
  <si>
    <t>1CPBAP3TWN</t>
  </si>
  <si>
    <t>MTMAF4XXF7</t>
  </si>
  <si>
    <t>C2RGDTIY91</t>
  </si>
  <si>
    <t>83AA23N90R</t>
  </si>
  <si>
    <t>MC5E0VTM4G</t>
  </si>
  <si>
    <t>7HDMQIA68K</t>
  </si>
  <si>
    <t>ZJ8KSY9ZHT</t>
  </si>
  <si>
    <t>6SFHJZODNN</t>
  </si>
  <si>
    <t>9PCK6MPMWI</t>
  </si>
  <si>
    <t>JCKN9QMDHL</t>
  </si>
  <si>
    <t>QBUL78UFW9</t>
  </si>
  <si>
    <t>TV8J7KY9J6</t>
  </si>
  <si>
    <t>ZYSBUOMD6I</t>
  </si>
  <si>
    <t>6ZYYGBNK8Y</t>
  </si>
  <si>
    <t>PV2VGXO3V9</t>
  </si>
  <si>
    <t>WNZP0WTYHE</t>
  </si>
  <si>
    <t>YG1GWSBKPD</t>
  </si>
  <si>
    <t>TQZ06OXDIE</t>
  </si>
  <si>
    <t>GH8VBGJF7Z</t>
  </si>
  <si>
    <t>XVPXH2EDZ7</t>
  </si>
  <si>
    <t>PNI4GDNIWY</t>
  </si>
  <si>
    <t>KKUPOIR09U</t>
  </si>
  <si>
    <t>NHCLDJQTQ0</t>
  </si>
  <si>
    <t>9YXJYZO0ET</t>
  </si>
  <si>
    <t>RYQGSFDK2L</t>
  </si>
  <si>
    <t>4WIMV0BK99</t>
  </si>
  <si>
    <t>AJTU1PORVB</t>
  </si>
  <si>
    <t>3Q32KNU61I</t>
  </si>
  <si>
    <t>UQ9UALS5QZ</t>
  </si>
  <si>
    <t>1NB47FYD0M</t>
  </si>
  <si>
    <t>85YK7PG0NE</t>
  </si>
  <si>
    <t>BCWIRYECG3</t>
  </si>
  <si>
    <t>KHW399QTUJ</t>
  </si>
  <si>
    <t>3LIHW697T8</t>
  </si>
  <si>
    <t>49ZXETG2LL</t>
  </si>
  <si>
    <t>68CA71SO2Q</t>
  </si>
  <si>
    <t>BLC7YB7C73</t>
  </si>
  <si>
    <t>CTWV54E9X7</t>
  </si>
  <si>
    <t>G405FBLACA</t>
  </si>
  <si>
    <t>6EP6K7DTTW</t>
  </si>
  <si>
    <t>GOV6YLWBKT</t>
  </si>
  <si>
    <t>CBG9JDEUK5</t>
  </si>
  <si>
    <t>JBJTRESM3F</t>
  </si>
  <si>
    <t>KB9KZMA8PL</t>
  </si>
  <si>
    <t>XIB85BIO8V</t>
  </si>
  <si>
    <t>O82E6HWFXA</t>
  </si>
  <si>
    <t>YYZICBICT2</t>
  </si>
  <si>
    <t>NJNEPZHRWD</t>
  </si>
  <si>
    <t>HPT2XEXEOL</t>
  </si>
  <si>
    <t>M1NCDXWQPS</t>
  </si>
  <si>
    <t>CHK7ARVRHI</t>
  </si>
  <si>
    <t>0E1H2O85YP</t>
  </si>
  <si>
    <t>C68SQJ8IL5</t>
  </si>
  <si>
    <t>K7Q9PVP722</t>
  </si>
  <si>
    <t>2127I3UW73</t>
  </si>
  <si>
    <t>K0QMPH8DQR</t>
  </si>
  <si>
    <t>UTUBEE79MI</t>
  </si>
  <si>
    <t>2XWUTSIRB9</t>
  </si>
  <si>
    <t>DIAIYKKXMM</t>
  </si>
  <si>
    <t>0PJGWVMXDH</t>
  </si>
  <si>
    <t>NOQ7OGPA0Z</t>
  </si>
  <si>
    <t>NF9QUGP0W7</t>
  </si>
  <si>
    <t>QVHWJY3TG4</t>
  </si>
  <si>
    <t>8NE71HIMW1</t>
  </si>
  <si>
    <t>AJ6RY2XYTL</t>
  </si>
  <si>
    <t>TC1QYQ70E0</t>
  </si>
  <si>
    <t>R7Z9R5NNJR</t>
  </si>
  <si>
    <t>TZJLKHQ9OG</t>
  </si>
  <si>
    <t>LBJFDIAVLQ</t>
  </si>
  <si>
    <t>UTH5OC5JNZ</t>
  </si>
  <si>
    <t>EWJ200AF8E</t>
  </si>
  <si>
    <t>46TBNQIMER</t>
  </si>
  <si>
    <t>KGGH1RW9OL</t>
  </si>
  <si>
    <t>YQ83N0OF2B</t>
  </si>
  <si>
    <t>MLINM2YXPN</t>
  </si>
  <si>
    <t>NCIPLJDCPQ</t>
  </si>
  <si>
    <t>72S2N8VMXB</t>
  </si>
  <si>
    <t>M7EFYR9WL2</t>
  </si>
  <si>
    <t>Q3TDJM1GQU</t>
  </si>
  <si>
    <t>2DSQHM8YAT</t>
  </si>
  <si>
    <t>YA8J6F15KF</t>
  </si>
  <si>
    <t>V9WKYUSMIQ</t>
  </si>
  <si>
    <t>OTGECP0709</t>
  </si>
  <si>
    <t>IZX17A8PTQ</t>
  </si>
  <si>
    <t>M9E6B7SZ71</t>
  </si>
  <si>
    <t>222URMYQNO</t>
  </si>
  <si>
    <t>SUMZTMGW8I</t>
  </si>
  <si>
    <t>3Z6GTN8IH3</t>
  </si>
  <si>
    <t>CTW9B9ZZR1</t>
  </si>
  <si>
    <t>5YXSV1D4V2</t>
  </si>
  <si>
    <t>GGCX8977YG</t>
  </si>
  <si>
    <t>XV7SZ4GOKD</t>
  </si>
  <si>
    <t>5ZQF6SBKBQ</t>
  </si>
  <si>
    <t>DKKJJBEBL4</t>
  </si>
  <si>
    <t>P5PIPF03G7</t>
  </si>
  <si>
    <t>WRAGJR6VGF</t>
  </si>
  <si>
    <t>GM9IY6PA02</t>
  </si>
  <si>
    <t>8QJ9E3VEA1</t>
  </si>
  <si>
    <t>VFRI159NK0</t>
  </si>
  <si>
    <t>H0TAC0APF3</t>
  </si>
  <si>
    <t>41BLBFQ0X5</t>
  </si>
  <si>
    <t>6VDYS475EH</t>
  </si>
  <si>
    <t>BDC4GR10PO</t>
  </si>
  <si>
    <t>73K03AWH3A</t>
  </si>
  <si>
    <t>B43N55G08M</t>
  </si>
  <si>
    <t>L2FO6HUK2X</t>
  </si>
  <si>
    <t>LJ6G8OIIG1</t>
  </si>
  <si>
    <t>29M5IQ1Z13</t>
  </si>
  <si>
    <t>QT8Y6RNL2W</t>
  </si>
  <si>
    <t>WDY51V4CMU</t>
  </si>
  <si>
    <t>87DCG7MG59</t>
  </si>
  <si>
    <t>3M2HESE7EM</t>
  </si>
  <si>
    <t>WNKBK4N2TP</t>
  </si>
  <si>
    <t>IVQYFI7UKA</t>
  </si>
  <si>
    <t>A5BODWSDJB</t>
  </si>
  <si>
    <t>G7FT7D7Y5D</t>
  </si>
  <si>
    <t>NB551H0QQ6</t>
  </si>
  <si>
    <t>WGBBJZTYWH</t>
  </si>
  <si>
    <t>Q4KXTLQAMU</t>
  </si>
  <si>
    <t>0XHHE28EDA</t>
  </si>
  <si>
    <t>SUWZR5621P</t>
  </si>
  <si>
    <t>U63UQE1B7J</t>
  </si>
  <si>
    <t>OTHSSBDNKM</t>
  </si>
  <si>
    <t>1QCRCAZMNV</t>
  </si>
  <si>
    <t>2SOLZSVLJJ</t>
  </si>
  <si>
    <t>F0A3L4IKZ8</t>
  </si>
  <si>
    <t>KCQW2X6V5U</t>
  </si>
  <si>
    <t>BNJFOQDOOY</t>
  </si>
  <si>
    <t>ASVA7QSE1B</t>
  </si>
  <si>
    <t>VUFK0A4BQX</t>
  </si>
  <si>
    <t>GIOGRXRBQ2</t>
  </si>
  <si>
    <t>DHZS0SHMTE</t>
  </si>
  <si>
    <t>UIGQ7SA00O</t>
  </si>
  <si>
    <t>9YJ7MXMEGU</t>
  </si>
  <si>
    <t>C5RE5VTXMJ</t>
  </si>
  <si>
    <t>VJYAKMWFZD</t>
  </si>
  <si>
    <t>784F8VLULC</t>
  </si>
  <si>
    <t>UTRLECXLPU</t>
  </si>
  <si>
    <t>0U9K9ZK20V</t>
  </si>
  <si>
    <t>RN7E6G9OHQ</t>
  </si>
  <si>
    <t>NPR9RHXAKE</t>
  </si>
  <si>
    <t>NUZPSSPZ5H</t>
  </si>
  <si>
    <t>2YGJJY9YER</t>
  </si>
  <si>
    <t>Z5GJAALNFO</t>
  </si>
  <si>
    <t>FK3HW165U7</t>
  </si>
  <si>
    <t>0F5BE8TVY9</t>
  </si>
  <si>
    <t>J0TPYRDJ12</t>
  </si>
  <si>
    <t>FELAYGQ3ZP</t>
  </si>
  <si>
    <t>CWC9Y41LLP</t>
  </si>
  <si>
    <t>0HPLRBV42H</t>
  </si>
  <si>
    <t>T9R4Q9GJLN</t>
  </si>
  <si>
    <t>V78J5QE4QH</t>
  </si>
  <si>
    <t>U9NW5EQG57</t>
  </si>
  <si>
    <t>SBZVNJDL53</t>
  </si>
  <si>
    <t>0T7HKS9KIS</t>
  </si>
  <si>
    <t>G6LGA007LP</t>
  </si>
  <si>
    <t>146SAEB93Q</t>
  </si>
  <si>
    <t>IN8QIWWF44</t>
  </si>
  <si>
    <t>G6V275EFGE</t>
  </si>
  <si>
    <t>Z51M5DQOWQ</t>
  </si>
  <si>
    <t>I2BLJDQXCG</t>
  </si>
  <si>
    <t>J1IXQPYPZ0</t>
  </si>
  <si>
    <t>NT8R292QGO</t>
  </si>
  <si>
    <t>H6HZZU8BA1</t>
  </si>
  <si>
    <t>5USF7CMVUK</t>
  </si>
  <si>
    <t>4YX62RIMFN</t>
  </si>
  <si>
    <t>W9F6OM72GN</t>
  </si>
  <si>
    <t>NXXWB6CGZG</t>
  </si>
  <si>
    <t>YGK88GY5FC</t>
  </si>
  <si>
    <t>0LMJG3FDEO</t>
  </si>
  <si>
    <t>0FGF1M8COT</t>
  </si>
  <si>
    <t>UFBTLIHCIM</t>
  </si>
  <si>
    <t>FZ5FK2IM5Z</t>
  </si>
  <si>
    <t>RZ0RBVJKN6</t>
  </si>
  <si>
    <t>E632RMZ1JK</t>
  </si>
  <si>
    <t>VFWWCCJKQZ</t>
  </si>
  <si>
    <t>6MQKR0767M</t>
  </si>
  <si>
    <t>RFZS5X87PY</t>
  </si>
  <si>
    <t>72TN1N8Y30</t>
  </si>
  <si>
    <t>WS7SAUX1G7</t>
  </si>
  <si>
    <t>WRJWSD5IGL</t>
  </si>
  <si>
    <t>FSVOG638HF</t>
  </si>
  <si>
    <t>XO5P2XFOQI</t>
  </si>
  <si>
    <t>9RNXCYR4P1</t>
  </si>
  <si>
    <t>2V34DN33S0</t>
  </si>
  <si>
    <t>25HH3G92UZ</t>
  </si>
  <si>
    <t>P2YGB5O2VN</t>
  </si>
  <si>
    <t>5GOOD8SRRG</t>
  </si>
  <si>
    <t>C5Z8L0SD8P</t>
  </si>
  <si>
    <t>C8EHLWXRLA</t>
  </si>
  <si>
    <t>V8VKR2DGVI</t>
  </si>
  <si>
    <t>18U4K287GV</t>
  </si>
  <si>
    <t>0PC2BC3O15</t>
  </si>
  <si>
    <t>80ZFP6W05S</t>
  </si>
  <si>
    <t>VQ26C8JBLJ</t>
  </si>
  <si>
    <t>B7B1P3W3R6</t>
  </si>
  <si>
    <t>VACM6L30CI</t>
  </si>
  <si>
    <t>S0FB4QZC10</t>
  </si>
  <si>
    <t>8ZBOJR3QLB</t>
  </si>
  <si>
    <t>OTIWEPUY3L</t>
  </si>
  <si>
    <t>AJNT3Y5L9D</t>
  </si>
  <si>
    <t>SEJE44OK72</t>
  </si>
  <si>
    <t>VYY9PYE439</t>
  </si>
  <si>
    <t>67R5DTP0GH</t>
  </si>
  <si>
    <t>G3C7426YAK</t>
  </si>
  <si>
    <t>Y1ZH72HX2L</t>
  </si>
  <si>
    <t>YE8RM3M7FZ</t>
  </si>
  <si>
    <t>97UKZH80X3</t>
  </si>
  <si>
    <t>SI9EX88X8O</t>
  </si>
  <si>
    <t>EC28NIBLOL</t>
  </si>
  <si>
    <t>2RXVOKA36C</t>
  </si>
  <si>
    <t>JUK3Z6WZSB</t>
  </si>
  <si>
    <t>ZIMUI74OFP</t>
  </si>
  <si>
    <t>SD4Y1YCKNY</t>
  </si>
  <si>
    <t>UIVUUVGB3S</t>
  </si>
  <si>
    <t>I4PT4JHMSN</t>
  </si>
  <si>
    <t>MR1BCU3FFY</t>
  </si>
  <si>
    <t>NV7NC7X3L2</t>
  </si>
  <si>
    <t>SNWV9SX7C4</t>
  </si>
  <si>
    <t>KF207D9NGS</t>
  </si>
  <si>
    <t>YWUU3SAV3H</t>
  </si>
  <si>
    <t>OHEYPV2Y0V</t>
  </si>
  <si>
    <t>BH4Y4QWINX</t>
  </si>
  <si>
    <t>YJIU5WZGPI</t>
  </si>
  <si>
    <t>O0OQ9KT7HX</t>
  </si>
  <si>
    <t>QQEC6O5LJY</t>
  </si>
  <si>
    <t>WTJ8NIH04S</t>
  </si>
  <si>
    <t>GPK8X8Y3TV</t>
  </si>
  <si>
    <t>796T1K72IX</t>
  </si>
  <si>
    <t>R7ZRIOU1B7</t>
  </si>
  <si>
    <t>Q12B0D7YWV</t>
  </si>
  <si>
    <t>ZMW7QP2XZ6</t>
  </si>
  <si>
    <t>GU45WAAS4G</t>
  </si>
  <si>
    <t>UJX5HSKQTH</t>
  </si>
  <si>
    <t>RTQXX7GPBL</t>
  </si>
  <si>
    <t>VY8LEFH8YK</t>
  </si>
  <si>
    <t>JS322373ZP</t>
  </si>
  <si>
    <t>KL2JWLOH1K</t>
  </si>
  <si>
    <t>I7DZDDSPNE</t>
  </si>
  <si>
    <t>DTGM2DBJC6</t>
  </si>
  <si>
    <t>HV300C11S2</t>
  </si>
  <si>
    <t>Z62XBBJQQ7</t>
  </si>
  <si>
    <t>0OPLQOLKPQ</t>
  </si>
  <si>
    <t>KZD05O26IZ</t>
  </si>
  <si>
    <t>V0UGY3EMHR</t>
  </si>
  <si>
    <t>P7MO7Q4WT6</t>
  </si>
  <si>
    <t>PVJ1ZKZIR5</t>
  </si>
  <si>
    <t>SZJ64L0J2P</t>
  </si>
  <si>
    <t>4RYIPPYXA3</t>
  </si>
  <si>
    <t>Z8LNEGL3V0</t>
  </si>
  <si>
    <t>2KKMMOH3H2</t>
  </si>
  <si>
    <t>66VV7GELED</t>
  </si>
  <si>
    <t>HFU9MTAIGO</t>
  </si>
  <si>
    <t>NKHI9LEXG0</t>
  </si>
  <si>
    <t>60B0I5BZ1N</t>
  </si>
  <si>
    <t>BGT3SCI6QP</t>
  </si>
  <si>
    <t>QSBZ7363W3</t>
  </si>
  <si>
    <t>7HOJSI735A</t>
  </si>
  <si>
    <t>0KF5ASBNAR</t>
  </si>
  <si>
    <t>DVQP3TR8S8</t>
  </si>
  <si>
    <t>XA4QUJS5FM</t>
  </si>
  <si>
    <t>0HUT85MY5A</t>
  </si>
  <si>
    <t>5RT3Q4R8TO</t>
  </si>
  <si>
    <t>KKC1B7PFNL</t>
  </si>
  <si>
    <t>RN1POQD7RD</t>
  </si>
  <si>
    <t>30BA926G19</t>
  </si>
  <si>
    <t>DSBTDHA93F</t>
  </si>
  <si>
    <t>4YFL7UIK2G</t>
  </si>
  <si>
    <t>LZAJ82AG38</t>
  </si>
  <si>
    <t>A3PCIAJEKI</t>
  </si>
  <si>
    <t>Y2BMW00DFU</t>
  </si>
  <si>
    <t>8450DZIU5S</t>
  </si>
  <si>
    <t>WVULY6CH6J</t>
  </si>
  <si>
    <t>7QVPT2BHID</t>
  </si>
  <si>
    <t>1G6WQB9RE8</t>
  </si>
  <si>
    <t>FZLDV8P46Q</t>
  </si>
  <si>
    <t>AKMEK1NI2K</t>
  </si>
  <si>
    <t>YOB0Q7WZY9</t>
  </si>
  <si>
    <t>ND6URY7J6S</t>
  </si>
  <si>
    <t>8CEKEE8WQ3</t>
  </si>
  <si>
    <t>8EU685PPKH</t>
  </si>
  <si>
    <t>5QDTT38N2Z</t>
  </si>
  <si>
    <t>9ZCI783BY4</t>
  </si>
  <si>
    <t>BDSXHWBIU0</t>
  </si>
  <si>
    <t>8RX8TDLGC5</t>
  </si>
  <si>
    <t>VBBRJX63PT</t>
  </si>
  <si>
    <t>HOSVPPPIZM</t>
  </si>
  <si>
    <t>3KS4ORBJPU</t>
  </si>
  <si>
    <t>IV9ND6XH7F</t>
  </si>
  <si>
    <t>Z59QYH73ZR</t>
  </si>
  <si>
    <t>WC9983KCAS</t>
  </si>
  <si>
    <t>NREYLNZFNC</t>
  </si>
  <si>
    <t>5VOT1AXM3O</t>
  </si>
  <si>
    <t>WLN9G5PHAJ</t>
  </si>
  <si>
    <t>JJAFEFHPGM</t>
  </si>
  <si>
    <t>YN9UOESZFE</t>
  </si>
  <si>
    <t>EM1EE0ABS9</t>
  </si>
  <si>
    <t>KV534NQHR0</t>
  </si>
  <si>
    <t>U2Z9JVSNC8</t>
  </si>
  <si>
    <t>4MS5GHTG4V</t>
  </si>
  <si>
    <t>2WZRG4U88W</t>
  </si>
  <si>
    <t>JJ7JS6Y4U1</t>
  </si>
  <si>
    <t>22FQ4HAIJA</t>
  </si>
  <si>
    <t>9G2SWCNWAW</t>
  </si>
  <si>
    <t>0UW4XS7WT8</t>
  </si>
  <si>
    <t>18R6I3NUWU</t>
  </si>
  <si>
    <t>M8TL8PZLW8</t>
  </si>
  <si>
    <t>1XKHEIF0XR</t>
  </si>
  <si>
    <t>VIR2M30XZJ</t>
  </si>
  <si>
    <t>32EBZ9CS4P</t>
  </si>
  <si>
    <t>2IG1MLBKE6</t>
  </si>
  <si>
    <t>PNEZ0HJ4XY</t>
  </si>
  <si>
    <t>RR24SEF740</t>
  </si>
  <si>
    <t>IJ5NCVZ2H9</t>
  </si>
  <si>
    <t>D0SHARRPBI</t>
  </si>
  <si>
    <t>Y3B5SWOX14</t>
  </si>
  <si>
    <t>JEA96DNPX1</t>
  </si>
  <si>
    <t>GALLWYRMX1</t>
  </si>
  <si>
    <t>DCMPVTKZEK</t>
  </si>
  <si>
    <t>5T1A6WK8CR</t>
  </si>
  <si>
    <t>Z64QU57KOA</t>
  </si>
  <si>
    <t>L7TA365H1Y</t>
  </si>
  <si>
    <t>LEN9XP66UO</t>
  </si>
  <si>
    <t>PTK3ZIES6M</t>
  </si>
  <si>
    <t>U0TMCZJ5RB</t>
  </si>
  <si>
    <t>2ZXI88ITZN</t>
  </si>
  <si>
    <t>BCDS799GFX</t>
  </si>
  <si>
    <t>ZI0GKJ2I9T</t>
  </si>
  <si>
    <t>RI07T65LOT</t>
  </si>
  <si>
    <t>8CC7J93NLB</t>
  </si>
  <si>
    <t>IF64WG3MHL</t>
  </si>
  <si>
    <t>TF8KGQU9WL</t>
  </si>
  <si>
    <t>6PBJDBS2VW</t>
  </si>
  <si>
    <t>FCV5VNMAMI</t>
  </si>
  <si>
    <t>R1M590A2BH</t>
  </si>
  <si>
    <t>Y859A73ZOS</t>
  </si>
  <si>
    <t>U3MOBV08QW</t>
  </si>
  <si>
    <t>NMZMFS50KI</t>
  </si>
  <si>
    <t>1ILWBSO367</t>
  </si>
  <si>
    <t>ATWROBSRR7</t>
  </si>
  <si>
    <t>C4ODTX6FMB</t>
  </si>
  <si>
    <t>BVV45EXYWR</t>
  </si>
  <si>
    <t>RY7Y7FA4NU</t>
  </si>
  <si>
    <t>E550HHJ8BC</t>
  </si>
  <si>
    <t>7GU1IA12TU</t>
  </si>
  <si>
    <t>O8LGBG0QOV</t>
  </si>
  <si>
    <t>VCBI7XHE2U</t>
  </si>
  <si>
    <t>8M4QDJIDR8</t>
  </si>
  <si>
    <t>8S5F1OFL5Y</t>
  </si>
  <si>
    <t>2DBAJV57YY</t>
  </si>
  <si>
    <t>6ZCQEIZ1O0</t>
  </si>
  <si>
    <t>BOKT19RXAT</t>
  </si>
  <si>
    <t>BL21QF753V</t>
  </si>
  <si>
    <t>J50IIRE0WH</t>
  </si>
  <si>
    <t>8EZM040VSJ</t>
  </si>
  <si>
    <t>2241SM8PSF</t>
  </si>
  <si>
    <t>99Q6B0UUDJ</t>
  </si>
  <si>
    <t>THJ3W5D6IL</t>
  </si>
  <si>
    <t>21VLS149PX</t>
  </si>
  <si>
    <t>ULMYPF26OH</t>
  </si>
  <si>
    <t>DXS2QO8A5D</t>
  </si>
  <si>
    <t>L2U46DT2AG</t>
  </si>
  <si>
    <t>G34Y6A9Y5R</t>
  </si>
  <si>
    <t>B69DEMLTVM</t>
  </si>
  <si>
    <t>1IHX6HDBLV</t>
  </si>
  <si>
    <t>20SFVRWU5W</t>
  </si>
  <si>
    <t>D4FD1Y4HMP</t>
  </si>
  <si>
    <t>5WZ5T8TJDF</t>
  </si>
  <si>
    <t>JPTHO5098J</t>
  </si>
  <si>
    <t>6TO1UAGFTI</t>
  </si>
  <si>
    <t>QHMGOMRAL5</t>
  </si>
  <si>
    <t>J9XBKO5LO1</t>
  </si>
  <si>
    <t>AZ2O8H7FH3</t>
  </si>
  <si>
    <t>GLR89QFQAU</t>
  </si>
  <si>
    <t>I3NRMC1WVJ</t>
  </si>
  <si>
    <t>VLYA2440NV</t>
  </si>
  <si>
    <t>L3TVRPYEOI</t>
  </si>
  <si>
    <t>VE6D3J8W1V</t>
  </si>
  <si>
    <t>MRJ1GFEXPZ</t>
  </si>
  <si>
    <t>QAVSN8QO7N</t>
  </si>
  <si>
    <t>LOXECX6TDM</t>
  </si>
  <si>
    <t>LM55NUW8NH</t>
  </si>
  <si>
    <t>K7UEMFWTLG</t>
  </si>
  <si>
    <t>6BXA3M72CS</t>
  </si>
  <si>
    <t>6Y5MIAG7IY</t>
  </si>
  <si>
    <t>04V6QWU4OS</t>
  </si>
  <si>
    <t>L9GAEOCHXI</t>
  </si>
  <si>
    <t>BQB7LXGFXU</t>
  </si>
  <si>
    <t>1THPZQKBEO</t>
  </si>
  <si>
    <t>I65JPNDEWL</t>
  </si>
  <si>
    <t>NW4DGF9DXF</t>
  </si>
  <si>
    <t>JGJA6GS6LJ</t>
  </si>
  <si>
    <t>VNN5ADMCW1</t>
  </si>
  <si>
    <t>V0BDRJ28GV</t>
  </si>
  <si>
    <t>DRDX2MF1S6</t>
  </si>
  <si>
    <t>41B8SVMZBM</t>
  </si>
  <si>
    <t>1P86V4EN6M</t>
  </si>
  <si>
    <t>BRD8V4NT2L</t>
  </si>
  <si>
    <t>YS0771M6QE</t>
  </si>
  <si>
    <t>NZAXYI4QAZ</t>
  </si>
  <si>
    <t>CF5TAMXLAT</t>
  </si>
  <si>
    <t>XC2GHF5IWE</t>
  </si>
  <si>
    <t>8VTKXQ0O4J</t>
  </si>
  <si>
    <t>765DYER0WC</t>
  </si>
  <si>
    <t>7A18JR0LIZ</t>
  </si>
  <si>
    <t>0IWAP3ZLEB</t>
  </si>
  <si>
    <t>CLOICHSSTZ</t>
  </si>
  <si>
    <t>TCB8UHQQ4W</t>
  </si>
  <si>
    <t>IGGIZE3EPG</t>
  </si>
  <si>
    <t>R2Z5K50PXN</t>
  </si>
  <si>
    <t>699OU535SP</t>
  </si>
  <si>
    <t>EN94624UVA</t>
  </si>
  <si>
    <t>KJUHP0Q0FB</t>
  </si>
  <si>
    <t>GGR06F5T5H</t>
  </si>
  <si>
    <t>93JAYXVZ3U</t>
  </si>
  <si>
    <t>LAKOOFA704</t>
  </si>
  <si>
    <t>L7P2ZD2ZA7</t>
  </si>
  <si>
    <t>O5OK0HU71A</t>
  </si>
  <si>
    <t>J19HSWSAK0</t>
  </si>
  <si>
    <t>P3CKQKW487</t>
  </si>
  <si>
    <t>WGVD34380S</t>
  </si>
  <si>
    <t>IX4DWONYB3</t>
  </si>
  <si>
    <t>Z6OJF8NBIT</t>
  </si>
  <si>
    <t>E042NRETFY</t>
  </si>
  <si>
    <t>8FC2YB5TJ8</t>
  </si>
  <si>
    <t>WINVOR9RTM</t>
  </si>
  <si>
    <t>04BIB4R8J9</t>
  </si>
  <si>
    <t>HYSPFYA1PX</t>
  </si>
  <si>
    <t>4TS37TU3VF</t>
  </si>
  <si>
    <t>UJQWBVXAMS</t>
  </si>
  <si>
    <t>O126L2UW8J</t>
  </si>
  <si>
    <t>8130DR3ABZ</t>
  </si>
  <si>
    <t>S1O1554YRQ</t>
  </si>
  <si>
    <t>YOF7NFZN42</t>
  </si>
  <si>
    <t>GD0130T1BA</t>
  </si>
  <si>
    <t>E7EDOGDXXE</t>
  </si>
  <si>
    <t>24PU0HZ8RO</t>
  </si>
  <si>
    <t>MCC4AV2LLY</t>
  </si>
  <si>
    <t>HXZLYTLYIG</t>
  </si>
  <si>
    <t>68EHTSDQ5Z</t>
  </si>
  <si>
    <t>FVK6WD4DN1</t>
  </si>
  <si>
    <t>TIYC95REQ8</t>
  </si>
  <si>
    <t>EOR6VOAE0A</t>
  </si>
  <si>
    <t>OWQPZDBUIT</t>
  </si>
  <si>
    <t>63EWE2105I</t>
  </si>
  <si>
    <t>UAB6BB63CK</t>
  </si>
  <si>
    <t>CAUHUE9NYB</t>
  </si>
  <si>
    <t>JF6T7PQKNH</t>
  </si>
  <si>
    <t>KB78RPL5AZ</t>
  </si>
  <si>
    <t>5MEN7W8XJG</t>
  </si>
  <si>
    <t>2H7TEGG8HJ</t>
  </si>
  <si>
    <t>GKSH6AW27J</t>
  </si>
  <si>
    <t>ITSDZPP1GT</t>
  </si>
  <si>
    <t>LDXL0OU1KH</t>
  </si>
  <si>
    <t>1KOIEO1M1D</t>
  </si>
  <si>
    <t>9VKIM4ZGEJ</t>
  </si>
  <si>
    <t>LLI3LNHX2L</t>
  </si>
  <si>
    <t>V0R53JU8DB</t>
  </si>
  <si>
    <t>0EAOWEULUQ</t>
  </si>
  <si>
    <t>EI1DH4AGCM</t>
  </si>
  <si>
    <t>G47RGU71H2</t>
  </si>
  <si>
    <t>E247XWGP8P</t>
  </si>
  <si>
    <t>AOAR2642V3</t>
  </si>
  <si>
    <t>UED76L8U9G</t>
  </si>
  <si>
    <t>JLO01JN1VS</t>
  </si>
  <si>
    <t>C475Y589W3</t>
  </si>
  <si>
    <t>Z43XGBDU8Y</t>
  </si>
  <si>
    <t>LPXQJCCK5R</t>
  </si>
  <si>
    <t>8TIW1ALXMI</t>
  </si>
  <si>
    <t>PRCW25VKZW</t>
  </si>
  <si>
    <t>ACSO0RL7GL</t>
  </si>
  <si>
    <t>FOSQKHAA3B</t>
  </si>
  <si>
    <t>5CHPHD4GSD</t>
  </si>
  <si>
    <t>8N6M2MIMLZ</t>
  </si>
  <si>
    <t>RD90A5FMQM</t>
  </si>
  <si>
    <t>WZMBMC06UR</t>
  </si>
  <si>
    <t>G213BC4DJ0</t>
  </si>
  <si>
    <t>8052JJGOH5</t>
  </si>
  <si>
    <t>BHHSZ88LPY</t>
  </si>
  <si>
    <t>JEWCIDXBJS</t>
  </si>
  <si>
    <t>Q4XG6M66YT</t>
  </si>
  <si>
    <t>P0KFB98YTO</t>
  </si>
  <si>
    <t>XQI7E7KEC9</t>
  </si>
  <si>
    <t>HHD16HAAOP</t>
  </si>
  <si>
    <t>21J40C812O</t>
  </si>
  <si>
    <t>G1DCGYTPJO</t>
  </si>
  <si>
    <t>151SCC3BPU</t>
  </si>
  <si>
    <t>KMGWVJTY0Q</t>
  </si>
  <si>
    <t>G7MN14LL4N</t>
  </si>
  <si>
    <t>5PMRRM0MF4</t>
  </si>
  <si>
    <t>9C8KBPAIP7</t>
  </si>
  <si>
    <t>MPV2T4WOBJ</t>
  </si>
  <si>
    <t>AMN1QRS79W</t>
  </si>
  <si>
    <t>ZJH2B21DJX</t>
  </si>
  <si>
    <t>Y8W3KTWAXL</t>
  </si>
  <si>
    <t>NK4WSG1NZN</t>
  </si>
  <si>
    <t>7ENBICSHJS</t>
  </si>
  <si>
    <t>7QX3E5J4E3</t>
  </si>
  <si>
    <t>B95C68PGBD</t>
  </si>
  <si>
    <t>O90HRAJ4R1</t>
  </si>
  <si>
    <t>5O9N7Q7BNN</t>
  </si>
  <si>
    <t>CH27OGCG6C</t>
  </si>
  <si>
    <t>IABGAR514A</t>
  </si>
  <si>
    <t>XP8VD1LIP8</t>
  </si>
  <si>
    <t>OXIHP0H682</t>
  </si>
  <si>
    <t>SKXEUUUDI5</t>
  </si>
  <si>
    <t>5P1GX2C77T</t>
  </si>
  <si>
    <t>T69HOJVRDG</t>
  </si>
  <si>
    <t>1KFFPNM51B</t>
  </si>
  <si>
    <t>VN8RUX2D9A</t>
  </si>
  <si>
    <t>L4OI2PI5CI</t>
  </si>
  <si>
    <t>SUZGIFRST2</t>
  </si>
  <si>
    <t>GT1T9IF6P1</t>
  </si>
  <si>
    <t>IK5CKSACRI</t>
  </si>
  <si>
    <t>42N5EZJW3U</t>
  </si>
  <si>
    <t>4FVNK5MRXH</t>
  </si>
  <si>
    <t>O8YOTL45PN</t>
  </si>
  <si>
    <t>G54KWR6DFE</t>
  </si>
  <si>
    <t>AL67W5KCNA</t>
  </si>
  <si>
    <t>2A8QJVDW9Z</t>
  </si>
  <si>
    <t>GXTA0MBFEX</t>
  </si>
  <si>
    <t>E4SHTNOOFP</t>
  </si>
  <si>
    <t>38TQ2F6QME</t>
  </si>
  <si>
    <t>XOH0DACYPA</t>
  </si>
  <si>
    <t>QDWDCQT2YD</t>
  </si>
  <si>
    <t>RAICFF1W01</t>
  </si>
  <si>
    <t>SZU1ZKBDEN</t>
  </si>
  <si>
    <t>7TVUXESB4K</t>
  </si>
  <si>
    <t>YXRJOG28QO</t>
  </si>
  <si>
    <t>K1RFK4AN8W</t>
  </si>
  <si>
    <t>035G361M93</t>
  </si>
  <si>
    <t>93TMERJ77M</t>
  </si>
  <si>
    <t>FL15HVDXF1</t>
  </si>
  <si>
    <t>Y0HD3M8HZF</t>
  </si>
  <si>
    <t>PEIGYT75M9</t>
  </si>
  <si>
    <t>XI6JJHTCGI</t>
  </si>
  <si>
    <t>IN016KH39N</t>
  </si>
  <si>
    <t>NFDEBLTKP5</t>
  </si>
  <si>
    <t>L2HDDLFGTH</t>
  </si>
  <si>
    <t>WBZSSKO6SR</t>
  </si>
  <si>
    <t>F7CURUNMOQ</t>
  </si>
  <si>
    <t>7VCUQ01L90</t>
  </si>
  <si>
    <t>VI6103UU7H</t>
  </si>
  <si>
    <t>YS4S1OY0EE</t>
  </si>
  <si>
    <t>5ZQJJ4GD1M</t>
  </si>
  <si>
    <t>BYDT44G9GN</t>
  </si>
  <si>
    <t>CCWXIM49S4</t>
  </si>
  <si>
    <t>PPJAFMHQSU</t>
  </si>
  <si>
    <t>PKGI23Q7UX</t>
  </si>
  <si>
    <t>91PMTFKJ64</t>
  </si>
  <si>
    <t>NODT8GF0NF</t>
  </si>
  <si>
    <t>YOY8IB813E</t>
  </si>
  <si>
    <t>MENFO7RF7V</t>
  </si>
  <si>
    <t>Z389BOFRO8</t>
  </si>
  <si>
    <t>AZPV5YZSO4</t>
  </si>
  <si>
    <t>UQY7ANIH7G</t>
  </si>
  <si>
    <t>ATYCV2T4SO</t>
  </si>
  <si>
    <t>5ZZCE1KR40</t>
  </si>
  <si>
    <t>Q5DDBOCZW6</t>
  </si>
  <si>
    <t>PY8OERXWZE</t>
  </si>
  <si>
    <t>0QQJIYZ31L</t>
  </si>
  <si>
    <t>H5RL1OONT1</t>
  </si>
  <si>
    <t>05W91C1ZBJ</t>
  </si>
  <si>
    <t>5ZVJV0F57J</t>
  </si>
  <si>
    <t>PZYRDNZFYU</t>
  </si>
  <si>
    <t>BNASC4X0NN</t>
  </si>
  <si>
    <t>WQM040QM55</t>
  </si>
  <si>
    <t>I9THO5EAEC</t>
  </si>
  <si>
    <t>7W7U322W1E</t>
  </si>
  <si>
    <t>R8V570FUC4</t>
  </si>
  <si>
    <t>ZSNFNF90YA</t>
  </si>
  <si>
    <t>YNNI7LI1N8</t>
  </si>
  <si>
    <t>Y7WPJ5NNZC</t>
  </si>
  <si>
    <t>NVHN1TT811</t>
  </si>
  <si>
    <t>ZI6XD8UZHG</t>
  </si>
  <si>
    <t>XRRN5E5AAU</t>
  </si>
  <si>
    <t>Q0BKMSP2C8</t>
  </si>
  <si>
    <t>I5MFX8XVVZ</t>
  </si>
  <si>
    <t>AOU0KDXF69</t>
  </si>
  <si>
    <t>AJIAH7TLL3</t>
  </si>
  <si>
    <t>ISBRY5N92K</t>
  </si>
  <si>
    <t>UISG6ZELT5</t>
  </si>
  <si>
    <t>YL5PWR97X2</t>
  </si>
  <si>
    <t>38IKFGBG6E</t>
  </si>
  <si>
    <t>VEK7Z8ZTQ8</t>
  </si>
  <si>
    <t>Q84N64E55G</t>
  </si>
  <si>
    <t>VEJULRYU43</t>
  </si>
  <si>
    <t>THI15PGAXF</t>
  </si>
  <si>
    <t>4AAEBXEPUM</t>
  </si>
  <si>
    <t>9VCSD72N83</t>
  </si>
  <si>
    <t>95PLDD9ILY</t>
  </si>
  <si>
    <t>401Z8W1ANZ</t>
  </si>
  <si>
    <t>PKNFCHC1PN</t>
  </si>
  <si>
    <t>KLB03GG0CS</t>
  </si>
  <si>
    <t>8OR5J6XUSI</t>
  </si>
  <si>
    <t>SI1VHFVKQC</t>
  </si>
  <si>
    <t>V74KRMIK9G</t>
  </si>
  <si>
    <t>8YEQ2NRLDW</t>
  </si>
  <si>
    <t>K1BFWAO5W3</t>
  </si>
  <si>
    <t>52LTNWQXXA</t>
  </si>
  <si>
    <t>KUCRN3OR6D</t>
  </si>
  <si>
    <t>DY68RPG45S</t>
  </si>
  <si>
    <t>MPS8OREU1H</t>
  </si>
  <si>
    <t>3ZDYCKNZ1O</t>
  </si>
  <si>
    <t>AVLJ0C50T9</t>
  </si>
  <si>
    <t>MJ12RKL0P2</t>
  </si>
  <si>
    <t>QKMXCKXKDA</t>
  </si>
  <si>
    <t>N5JQT06JXJ</t>
  </si>
  <si>
    <t>1E169CKHKS</t>
  </si>
  <si>
    <t>YO9K751H6X</t>
  </si>
  <si>
    <t>J5GJGBBA7Y</t>
  </si>
  <si>
    <t>SYHUJZT94A</t>
  </si>
  <si>
    <t>TQ25ZL4YT0</t>
  </si>
  <si>
    <t>N13AXMSLPS</t>
  </si>
  <si>
    <t>J8QBKYAGXY</t>
  </si>
  <si>
    <t>PKI7636LD8</t>
  </si>
  <si>
    <t>J981FWL0BP</t>
  </si>
  <si>
    <t>5Q1BTGEW0R</t>
  </si>
  <si>
    <t>GL1H5WICW4</t>
  </si>
  <si>
    <t>XR6V3CURZA</t>
  </si>
  <si>
    <t>KJDQSSO5YL</t>
  </si>
  <si>
    <t>8YPLGVPEE3</t>
  </si>
  <si>
    <t>JXWPVEU0D1</t>
  </si>
  <si>
    <t>CIDYE0JJ3Z</t>
  </si>
  <si>
    <t>74ENHPZSZ2</t>
  </si>
  <si>
    <t>GEZLGLZQ74</t>
  </si>
  <si>
    <t>QXLIH1KJME</t>
  </si>
  <si>
    <t>KN8A35F87A</t>
  </si>
  <si>
    <t>CTDSRKWEOB</t>
  </si>
  <si>
    <t>GHC6U76NBF</t>
  </si>
  <si>
    <t>2GEZYE8VNL</t>
  </si>
  <si>
    <t>H5ATTSEDKZ</t>
  </si>
  <si>
    <t>4ODHM79FSA</t>
  </si>
  <si>
    <t>VVESBEYIMJ</t>
  </si>
  <si>
    <t>U654XRSHVY</t>
  </si>
  <si>
    <t>BUG9N6KI4K</t>
  </si>
  <si>
    <t>TNZ28EAHYL</t>
  </si>
  <si>
    <t>Z12QEK1MLJ</t>
  </si>
  <si>
    <t>2S9A738DPC</t>
  </si>
  <si>
    <t>A0VKVSCQ5S</t>
  </si>
  <si>
    <t>GIIA9HO8BJ</t>
  </si>
  <si>
    <t>7KUEXG5NEY</t>
  </si>
  <si>
    <t>R96SG67WH5</t>
  </si>
  <si>
    <t>V1UZF0UC6V</t>
  </si>
  <si>
    <t>S0VEGWA0H3</t>
  </si>
  <si>
    <t>IY2QWPV5RL</t>
  </si>
  <si>
    <t>TFZ30CEPUX</t>
  </si>
  <si>
    <t>31KP8OHYYL</t>
  </si>
  <si>
    <t>AT75ZC52W2</t>
  </si>
  <si>
    <t>ANW6ENYLIZ</t>
  </si>
  <si>
    <t>I7RLCAM3L1</t>
  </si>
  <si>
    <t>GCXHK4KU8D</t>
  </si>
  <si>
    <t>4R7CFQOZT7</t>
  </si>
  <si>
    <t>XBH62FR2XQ</t>
  </si>
  <si>
    <t>9C7Z0S4J5K</t>
  </si>
  <si>
    <t>R1506R03LX</t>
  </si>
  <si>
    <t>JSXRSD3R8Y</t>
  </si>
  <si>
    <t>LZJ4V6DHAT</t>
  </si>
  <si>
    <t>PH19OSVZ72</t>
  </si>
  <si>
    <t>AOBSPD0TYP</t>
  </si>
  <si>
    <t>CVFI082JGR</t>
  </si>
  <si>
    <t>4E6W4TCEP1</t>
  </si>
  <si>
    <t>QDP4XHJJYL</t>
  </si>
  <si>
    <t>V2U5QOZM5L</t>
  </si>
  <si>
    <t>DPIUVM38OE</t>
  </si>
  <si>
    <t>3K634NAW8S</t>
  </si>
  <si>
    <t>SWKDHGO6PG</t>
  </si>
  <si>
    <t>LLJ2467CH0</t>
  </si>
  <si>
    <t>83WKK7F340</t>
  </si>
  <si>
    <t>I4VU7XT5GR</t>
  </si>
  <si>
    <t>GNLE1WVPBK</t>
  </si>
  <si>
    <t>1WDKZUJ22N</t>
  </si>
  <si>
    <t>IT337ROHZC</t>
  </si>
  <si>
    <t>8D5A1JCTYR</t>
  </si>
  <si>
    <t>OS29L4O1S8</t>
  </si>
  <si>
    <t>ZYBVA99Q8T</t>
  </si>
  <si>
    <t>I3E1M6S23Y</t>
  </si>
  <si>
    <t>YN9LIB8S2Z</t>
  </si>
  <si>
    <t>1J9VW0058Q</t>
  </si>
  <si>
    <t>NJZDIYGQHT</t>
  </si>
  <si>
    <t>7JB4RLKSZS</t>
  </si>
  <si>
    <t>5MR44DALGN</t>
  </si>
  <si>
    <t>EQDHTFOYBK</t>
  </si>
  <si>
    <t>XMZF46UGI4</t>
  </si>
  <si>
    <t>QB38C12DK9</t>
  </si>
  <si>
    <t>LCBZ8R6QDO</t>
  </si>
  <si>
    <t>ZHPYTAL5R0</t>
  </si>
  <si>
    <t>I9KGTNGJL5</t>
  </si>
  <si>
    <t>46ZT1ZYF6C</t>
  </si>
  <si>
    <t>RHY4361IZV</t>
  </si>
  <si>
    <t>AND57WHWHS</t>
  </si>
  <si>
    <t>G28RQ42AW8</t>
  </si>
  <si>
    <t>AFJI651EP8</t>
  </si>
  <si>
    <t>5L985TKVYV</t>
  </si>
  <si>
    <t>O4AYOH4EH9</t>
  </si>
  <si>
    <t>3MRZHE0EMX</t>
  </si>
  <si>
    <t>YTLMOMD3WU</t>
  </si>
  <si>
    <t>9JRV338APZ</t>
  </si>
  <si>
    <t>4FBUXXEQHE</t>
  </si>
  <si>
    <t>NHSZUH7IN2</t>
  </si>
  <si>
    <t>2MUKENEIPK</t>
  </si>
  <si>
    <t>4T56SM3WAV</t>
  </si>
  <si>
    <t>GZQSWI81H2</t>
  </si>
  <si>
    <t>3PSB9DC23I</t>
  </si>
  <si>
    <t>K2558BCY5M</t>
  </si>
  <si>
    <t>Y0JGBUB4FD</t>
  </si>
  <si>
    <t>CM094EDO4A</t>
  </si>
  <si>
    <t>0XX7AZAAZ7</t>
  </si>
  <si>
    <t>MBCFDJAR4O</t>
  </si>
  <si>
    <t>9TYNN0ZW9P</t>
  </si>
  <si>
    <t>Q70BAWK9JX</t>
  </si>
  <si>
    <t>VUT7JUW97Z</t>
  </si>
  <si>
    <t>G0E9468L0D</t>
  </si>
  <si>
    <t>B4KJ7QBW1R</t>
  </si>
  <si>
    <t>XP1HGFXETD</t>
  </si>
  <si>
    <t>NCZFU4W82G</t>
  </si>
  <si>
    <t>ENPHNUK9CL</t>
  </si>
  <si>
    <t>MJGBLTWDDS</t>
  </si>
  <si>
    <t>Y00SI6V4F6</t>
  </si>
  <si>
    <t>I5TDAP47K5</t>
  </si>
  <si>
    <t>TWRQPHDL34</t>
  </si>
  <si>
    <t>RTRXEGR37N</t>
  </si>
  <si>
    <t>0KSLI1G8V2</t>
  </si>
  <si>
    <t>IWTMCHL6FS</t>
  </si>
  <si>
    <t>WXNSLMETDD</t>
  </si>
  <si>
    <t>G3J06FFJ4F</t>
  </si>
  <si>
    <t>9UOLPCLS7Q</t>
  </si>
  <si>
    <t>21DUQKUG0Y</t>
  </si>
  <si>
    <t>TZOZJ9XTLH</t>
  </si>
  <si>
    <t>XZMHGT2FZG</t>
  </si>
  <si>
    <t>DWJ49NT00A</t>
  </si>
  <si>
    <t>HGBV9KRRXT</t>
  </si>
  <si>
    <t>8PV8TN2O1L</t>
  </si>
  <si>
    <t>6CPU1VWK2Y</t>
  </si>
  <si>
    <t>QFV3H8L4T3</t>
  </si>
  <si>
    <t>QTOAL2HO1R</t>
  </si>
  <si>
    <t>OCVLCYHSG4</t>
  </si>
  <si>
    <t>YKUZCFFK99</t>
  </si>
  <si>
    <t>PL6PUOZZB4</t>
  </si>
  <si>
    <t>Y1XSP404II</t>
  </si>
  <si>
    <t>MOCCC274ZF</t>
  </si>
  <si>
    <t>BXHE8FK13Z</t>
  </si>
  <si>
    <t>WWO2FWDEUY</t>
  </si>
  <si>
    <t>WDVPCFKH04</t>
  </si>
  <si>
    <t>8ERFY40X2A</t>
  </si>
  <si>
    <t>H5W86CCNCS</t>
  </si>
  <si>
    <t>2LJNRQO9YG</t>
  </si>
  <si>
    <t>O72OVUJQ8I</t>
  </si>
  <si>
    <t>JHACU5QNU2</t>
  </si>
  <si>
    <t>PWOZYTYWRU</t>
  </si>
  <si>
    <t>6ZFTO570ET</t>
  </si>
  <si>
    <t>IWYNAUMHYB</t>
  </si>
  <si>
    <t>HBSFKPAG3I</t>
  </si>
  <si>
    <t>4KBUMFQG0W</t>
  </si>
  <si>
    <t>3S4YHYKRV1</t>
  </si>
  <si>
    <t>2E1J42ZVLL</t>
  </si>
  <si>
    <t>GP1V3MHJTC</t>
  </si>
  <si>
    <t>0YHVFK6HTP</t>
  </si>
  <si>
    <t>NBCAA6UJRU</t>
  </si>
  <si>
    <t>GLPM9A37MC</t>
  </si>
  <si>
    <t>125CBITWL6</t>
  </si>
  <si>
    <t>B5LJT1PY7Q</t>
  </si>
  <si>
    <t>MBJ30U1U3T</t>
  </si>
  <si>
    <t>7NKLU44SMK</t>
  </si>
  <si>
    <t>BONYO2XRUE</t>
  </si>
  <si>
    <t>WR2VJGVM0X</t>
  </si>
  <si>
    <t>FHTIFJF0WE</t>
  </si>
  <si>
    <t>RCD060NYMI</t>
  </si>
  <si>
    <t>TU70MYQ5ZO</t>
  </si>
  <si>
    <t>2BMRQDP4KH</t>
  </si>
  <si>
    <t>3PGCPPHD2B</t>
  </si>
  <si>
    <t>9MCR4352PP</t>
  </si>
  <si>
    <t>O64U3IBJUE</t>
  </si>
  <si>
    <t>3X2PG69JZ0</t>
  </si>
  <si>
    <t>LPEOMV5UFT</t>
  </si>
  <si>
    <t>U5CSBPDSCO</t>
  </si>
  <si>
    <t>1QQ0P0VRJ6</t>
  </si>
  <si>
    <t>KYFW3WWOYL</t>
  </si>
  <si>
    <t>NBLCYBROTI</t>
  </si>
  <si>
    <t>9TFDS0VJFU</t>
  </si>
  <si>
    <t>SP95ZS6L7D</t>
  </si>
  <si>
    <t>93W29NVSOF</t>
  </si>
  <si>
    <t>V3SWQJ710U</t>
  </si>
  <si>
    <t>W9PJKKCJHA</t>
  </si>
  <si>
    <t>PS3J14XGLU</t>
  </si>
  <si>
    <t>IE5SERS7LO</t>
  </si>
  <si>
    <t>Z1IK2MPBIO</t>
  </si>
  <si>
    <t>IZ6BW84JGS</t>
  </si>
  <si>
    <t>3NGY7VZQQ2</t>
  </si>
  <si>
    <t>MH3RVQBJ36</t>
  </si>
  <si>
    <t>012JTFJEFP</t>
  </si>
  <si>
    <t>V6QEOJ5RTS</t>
  </si>
  <si>
    <t>T1KRS3BZNG</t>
  </si>
  <si>
    <t>BK5EIAFDDK</t>
  </si>
  <si>
    <t>IYE9DWQFFZ</t>
  </si>
  <si>
    <t>BLW9Y8HSVW</t>
  </si>
  <si>
    <t>M9UY53PUNA</t>
  </si>
  <si>
    <t>0G9BXFL9ZT</t>
  </si>
  <si>
    <t>Z6EAU0WIE7</t>
  </si>
  <si>
    <t>5NZDQE8LKF</t>
  </si>
  <si>
    <t>BIV7ANE6A8</t>
  </si>
  <si>
    <t>TXKEPU0VJY</t>
  </si>
  <si>
    <t>2AJZVD7L7C</t>
  </si>
  <si>
    <t>0P57NFLPOV</t>
  </si>
  <si>
    <t>1JR7IRABDW</t>
  </si>
  <si>
    <t>Y513A76CBU</t>
  </si>
  <si>
    <t>MHMT1CYJ7A</t>
  </si>
  <si>
    <t>VV02C7PPEO</t>
  </si>
  <si>
    <t>I4662OC3U3</t>
  </si>
  <si>
    <t>EC96ULEHU6</t>
  </si>
  <si>
    <t>J6UH4QR4N6</t>
  </si>
  <si>
    <t>MLE3PDJLG4</t>
  </si>
  <si>
    <t>9AOLX4M89V</t>
  </si>
  <si>
    <t>OUUIA64XBJ</t>
  </si>
  <si>
    <t>PT73W1OGRD</t>
  </si>
  <si>
    <t>OF0LPG9VLH</t>
  </si>
  <si>
    <t>62Z0959XAN</t>
  </si>
  <si>
    <t>VICPYXH302</t>
  </si>
  <si>
    <t>PP86XWS77O</t>
  </si>
  <si>
    <t>UOFNXS2MEF</t>
  </si>
  <si>
    <t>ZPS14PHSDF</t>
  </si>
  <si>
    <t>EKZ6OMW500</t>
  </si>
  <si>
    <t>JE5O67YYVS</t>
  </si>
  <si>
    <t>SDLTNNG84V</t>
  </si>
  <si>
    <t>RQJ934W9YF</t>
  </si>
  <si>
    <t>66BQR1PDCG</t>
  </si>
  <si>
    <t>5MD14I5CRE</t>
  </si>
  <si>
    <t>OD0TA72LVL</t>
  </si>
  <si>
    <t>17UNW4D9L5</t>
  </si>
  <si>
    <t>NUIH0QREAR</t>
  </si>
  <si>
    <t>06LNKPMKS3</t>
  </si>
  <si>
    <t>1T53RO1Q0J</t>
  </si>
  <si>
    <t>PV1URDPUHS</t>
  </si>
  <si>
    <t>LUOO6V4DJ0</t>
  </si>
  <si>
    <t>PKNTNF9ZT9</t>
  </si>
  <si>
    <t>DL6EEIX3Z5</t>
  </si>
  <si>
    <t>IHPHRX6BTD</t>
  </si>
  <si>
    <t>18L9Q58970</t>
  </si>
  <si>
    <t>T7WHBQ2X7O</t>
  </si>
  <si>
    <t>DQVIUX619D</t>
  </si>
  <si>
    <t>Y1XILF0KWE</t>
  </si>
  <si>
    <t>FJ8KRKQIBW</t>
  </si>
  <si>
    <t>389E7YB2X3</t>
  </si>
  <si>
    <t>NW77CTNR08</t>
  </si>
  <si>
    <t>Z2FC55JXVP</t>
  </si>
  <si>
    <t>JTE1RN3DY5</t>
  </si>
  <si>
    <t>ACV8T1XAO7</t>
  </si>
  <si>
    <t>VF4NJAL7C6</t>
  </si>
  <si>
    <t>JB1AQJRHW1</t>
  </si>
  <si>
    <t>KJBQJ3D6Q3</t>
  </si>
  <si>
    <t>QHMRWSCU9H</t>
  </si>
  <si>
    <t>2IORBJ6BJ3</t>
  </si>
  <si>
    <t>MS1ZRS46GS</t>
  </si>
  <si>
    <t>AA7JY76SO1</t>
  </si>
  <si>
    <t>53FXAJ98FO</t>
  </si>
  <si>
    <t>ECGJ5FLKYP</t>
  </si>
  <si>
    <t>T0IA8QG8R2</t>
  </si>
  <si>
    <t>BV5G5B0EZX</t>
  </si>
  <si>
    <t>VZZ1RNPUUM</t>
  </si>
  <si>
    <t>41164LTQSM</t>
  </si>
  <si>
    <t>PEA2IVL820</t>
  </si>
  <si>
    <t>65KH97N1LR</t>
  </si>
  <si>
    <t>V971BNOG8M</t>
  </si>
  <si>
    <t>7884J0WNV3</t>
  </si>
  <si>
    <t>K164V8FMVP</t>
  </si>
  <si>
    <t>DN2CR1KVWQ</t>
  </si>
  <si>
    <t>KNBBXOA7IB</t>
  </si>
  <si>
    <t>7UYW5VXB5Q</t>
  </si>
  <si>
    <t>TY8P2G8Q9V</t>
  </si>
  <si>
    <t>ZS9KWRLXTU</t>
  </si>
  <si>
    <t>MTNW8CJWA3</t>
  </si>
  <si>
    <t>5GEM13CCRY</t>
  </si>
  <si>
    <t>0GR0VXPO57</t>
  </si>
  <si>
    <t>NJ2G34RTI9</t>
  </si>
  <si>
    <t>MZYZZY33H9</t>
  </si>
  <si>
    <t>KIY5YLOL5X</t>
  </si>
  <si>
    <t>82UJKRV128</t>
  </si>
  <si>
    <t>3ZE1HMHH7Z</t>
  </si>
  <si>
    <t>Q2OIQ2PJES</t>
  </si>
  <si>
    <t>MU43UDWJAH</t>
  </si>
  <si>
    <t>04ILTTWOBG</t>
  </si>
  <si>
    <t>HPA0LFRDKL</t>
  </si>
  <si>
    <t>8CLA1IB82G</t>
  </si>
  <si>
    <t>LEIIDMLFJC</t>
  </si>
  <si>
    <t>YKBG81PC8Z</t>
  </si>
  <si>
    <t>VA9ISIBG65</t>
  </si>
  <si>
    <t>36F9OJGW1Q</t>
  </si>
  <si>
    <t>UG5B2K1PJ3</t>
  </si>
  <si>
    <t>J70JYH4B16</t>
  </si>
  <si>
    <t>PIN2THEDPY</t>
  </si>
  <si>
    <t>PUVBM1JMMN</t>
  </si>
  <si>
    <t>9L7DLRDRKZ</t>
  </si>
  <si>
    <t>BVOGNJ2W9Y</t>
  </si>
  <si>
    <t>5G1MWWV90T</t>
  </si>
  <si>
    <t>7BCFWL7QO5</t>
  </si>
  <si>
    <t>PNUUMW6311</t>
  </si>
  <si>
    <t>P98XGRWECF</t>
  </si>
  <si>
    <t>9XG58ZZ33W</t>
  </si>
  <si>
    <t>VGJ9505NOR</t>
  </si>
  <si>
    <t>4DPH2LCLLD</t>
  </si>
  <si>
    <t>REF38JYZ7N</t>
  </si>
  <si>
    <t>PQ88P1NA8C</t>
  </si>
  <si>
    <t>YPKUWPCA51</t>
  </si>
  <si>
    <t>V6IX2QQNFH</t>
  </si>
  <si>
    <t>CNNONCBCJY</t>
  </si>
  <si>
    <t>SQIT3U3046</t>
  </si>
  <si>
    <t>W1YHC5OAZZ</t>
  </si>
  <si>
    <t>LWUDXV8YV4</t>
  </si>
  <si>
    <t>WVCRG6VQQT</t>
  </si>
  <si>
    <t>V3L4I1CCVK</t>
  </si>
  <si>
    <t>75438WYM1V</t>
  </si>
  <si>
    <t>QB7MIYBTYM</t>
  </si>
  <si>
    <t>IBYPJG1Q15</t>
  </si>
  <si>
    <t>WTJH1SOM96</t>
  </si>
  <si>
    <t>GGVRYM93W4</t>
  </si>
  <si>
    <t>HODZ19CCQZ</t>
  </si>
  <si>
    <t>YA9R5XLS3I</t>
  </si>
  <si>
    <t>X7WDMPZBLC</t>
  </si>
  <si>
    <t>O2UVJPQQIC</t>
  </si>
  <si>
    <t>KFF6ENSBQR</t>
  </si>
  <si>
    <t>F55WZOVSL1</t>
  </si>
  <si>
    <t>JV6EIVMBXL</t>
  </si>
  <si>
    <t>UM4HJZOO8L</t>
  </si>
  <si>
    <t>C0FJTXXFHE</t>
  </si>
  <si>
    <t>90SKZPKJML</t>
  </si>
  <si>
    <t>5EV5H0OJ0O</t>
  </si>
  <si>
    <t>YKR86MT96R</t>
  </si>
  <si>
    <t>J3PB0KO50F</t>
  </si>
  <si>
    <t>FRIV8OKGAS</t>
  </si>
  <si>
    <t>5OTA382CVI</t>
  </si>
  <si>
    <t>B0Y145N9MB</t>
  </si>
  <si>
    <t>E2K13U1XU1</t>
  </si>
  <si>
    <t>5NT1P6CQ1A</t>
  </si>
  <si>
    <t>O2NFATT0O3</t>
  </si>
  <si>
    <t>LHIG585THM</t>
  </si>
  <si>
    <t>TLTGCO91PM</t>
  </si>
  <si>
    <t>KENJKUYNIU</t>
  </si>
  <si>
    <t>CRKX4NHP1L</t>
  </si>
  <si>
    <t>CT6XLZYS85</t>
  </si>
  <si>
    <t>8APJO617ST</t>
  </si>
  <si>
    <t>QNWKCBNNC8</t>
  </si>
  <si>
    <t>3LUQ283LDM</t>
  </si>
  <si>
    <t>CSKJOTZZ99</t>
  </si>
  <si>
    <t>3WBWDW17V1</t>
  </si>
  <si>
    <t>IDKRFSUNEE</t>
  </si>
  <si>
    <t>RTW3XEDYWE</t>
  </si>
  <si>
    <t>SOSH6VAVA2</t>
  </si>
  <si>
    <t>Q2IQKKQPQZ</t>
  </si>
  <si>
    <t>B9DUZIXXWX</t>
  </si>
  <si>
    <t>LXPY9GAVC7</t>
  </si>
  <si>
    <t>8M1XFN19U8</t>
  </si>
  <si>
    <t>GPY911TW93</t>
  </si>
  <si>
    <t>R11U3B7KNL</t>
  </si>
  <si>
    <t>IEIPC0Y8FB</t>
  </si>
  <si>
    <t>1GKBHU0SFP</t>
  </si>
  <si>
    <t>X3EW68RJN2</t>
  </si>
  <si>
    <t>LHZUQKRQ9V</t>
  </si>
  <si>
    <t>Y20W3ALV20</t>
  </si>
  <si>
    <t>SRUDL3TN9B</t>
  </si>
  <si>
    <t>K1MDNBZO2B</t>
  </si>
  <si>
    <t>EVNMCEG544</t>
  </si>
  <si>
    <t>7U4CT8D65Q</t>
  </si>
  <si>
    <t>TSMM0H2C5E</t>
  </si>
  <si>
    <t>DSZDIZU162</t>
  </si>
  <si>
    <t>0T5LPSQ1BV</t>
  </si>
  <si>
    <t>WRF4MHQYMN</t>
  </si>
  <si>
    <t>36PTRXL1TG</t>
  </si>
  <si>
    <t>SJLJLV8U4G</t>
  </si>
  <si>
    <t>Q9VPOQTFMW</t>
  </si>
  <si>
    <t>TDX7DQDNGN</t>
  </si>
  <si>
    <t>T6ZVK976T0</t>
  </si>
  <si>
    <t>B8Q61YO38O</t>
  </si>
  <si>
    <t>IQ11ZZBL3A</t>
  </si>
  <si>
    <t>OU7KZW7UT7</t>
  </si>
  <si>
    <t>P0VWRI5H5W</t>
  </si>
  <si>
    <t>6BTDMJE8LV</t>
  </si>
  <si>
    <t>8T5SND8AVK</t>
  </si>
  <si>
    <t>FMRZEFH8A6</t>
  </si>
  <si>
    <t>MEMM24U07C</t>
  </si>
  <si>
    <t>NSZXXM5AF1</t>
  </si>
  <si>
    <t>8SPADIIG1E</t>
  </si>
  <si>
    <t>JUKZ7UCAY7</t>
  </si>
  <si>
    <t>G2GCIR51V8</t>
  </si>
  <si>
    <t>PI1YJEGDQ2</t>
  </si>
  <si>
    <t>75H2XKA3BS</t>
  </si>
  <si>
    <t>37AOV4ROVN</t>
  </si>
  <si>
    <t>2TMH1IEJN8</t>
  </si>
  <si>
    <t>RY7KXY4QGF</t>
  </si>
  <si>
    <t>63LA96V159</t>
  </si>
  <si>
    <t>JEWJJYNNXS</t>
  </si>
  <si>
    <t>26JBETA3AC</t>
  </si>
  <si>
    <t>HECJ30DWNX</t>
  </si>
  <si>
    <t>T4CKIKVKON</t>
  </si>
  <si>
    <t>EVHUD5H2OC</t>
  </si>
  <si>
    <t>FK1EUILYCJ</t>
  </si>
  <si>
    <t>RWQG0XLCQA</t>
  </si>
  <si>
    <t>GC5G99YW9H</t>
  </si>
  <si>
    <t>4GSQQYHI4H</t>
  </si>
  <si>
    <t>AMYN772IZ4</t>
  </si>
  <si>
    <t>D2PWWVN0P7</t>
  </si>
  <si>
    <t>8NPLSHWBR7</t>
  </si>
  <si>
    <t>RAQDH5OH6V</t>
  </si>
  <si>
    <t>9HAGWWOZAQ</t>
  </si>
  <si>
    <t>6TQ58LR9CK</t>
  </si>
  <si>
    <t>ZQP0YNRKQY</t>
  </si>
  <si>
    <t>IGZWUZITPR</t>
  </si>
  <si>
    <t>V7369S9MRE</t>
  </si>
  <si>
    <t>G3VH481CGF</t>
  </si>
  <si>
    <t>R1RGOIKE3I</t>
  </si>
  <si>
    <t>NY3I2CTUJM</t>
  </si>
  <si>
    <t>VX73NVKG2N</t>
  </si>
  <si>
    <t>Z86OBU88M1</t>
  </si>
  <si>
    <t>5I00JAWU60</t>
  </si>
  <si>
    <t>VB6ZPCBN1D</t>
  </si>
  <si>
    <t>KJUL7O91OG</t>
  </si>
  <si>
    <t>O2STQYHD67</t>
  </si>
  <si>
    <t>ZOJD5KLWWB</t>
  </si>
  <si>
    <t>11T8CSSK60</t>
  </si>
  <si>
    <t>KAWTFDL6SD</t>
  </si>
  <si>
    <t>05ZF9O1PDA</t>
  </si>
  <si>
    <t>RQ20AXN63O</t>
  </si>
  <si>
    <t>PT4UBQOEPO</t>
  </si>
  <si>
    <t>BNDYPGXLXD</t>
  </si>
  <si>
    <t>FS90P7N4C9</t>
  </si>
  <si>
    <t>0C9MC4PYEL</t>
  </si>
  <si>
    <t>QXYCFP525A</t>
  </si>
  <si>
    <t>1W5M2RYKAB</t>
  </si>
  <si>
    <t>GB3ZP2JHBJ</t>
  </si>
  <si>
    <t>0FKP27JCOB</t>
  </si>
  <si>
    <t>F9FL0QZQOY</t>
  </si>
  <si>
    <t>UAC5O3XPSC</t>
  </si>
  <si>
    <t>37KYHECR39</t>
  </si>
  <si>
    <t>4H8AVZY1B1</t>
  </si>
  <si>
    <t>I54VWWXAIN</t>
  </si>
  <si>
    <t>HKOPUG7KWZ</t>
  </si>
  <si>
    <t>72MK5LPJ72</t>
  </si>
  <si>
    <t>RVXOJ1NXZL</t>
  </si>
  <si>
    <t>4JZB5SBUPI</t>
  </si>
  <si>
    <t>6V38X1OVNI</t>
  </si>
  <si>
    <t>XC6AV78O59</t>
  </si>
  <si>
    <t>2CD7T89UAO</t>
  </si>
  <si>
    <t>CXJQQSQHQK</t>
  </si>
  <si>
    <t>NBC7VKXKTJ</t>
  </si>
  <si>
    <t>LWJM0GHUED</t>
  </si>
  <si>
    <t>FU7LS84DM3</t>
  </si>
  <si>
    <t>3ATWYCB4IT</t>
  </si>
  <si>
    <t>NZ49H2QHN4</t>
  </si>
  <si>
    <t>Q2UQ6D925V</t>
  </si>
  <si>
    <t>EXO6SIBBAY</t>
  </si>
  <si>
    <t>9TYYIVJ0LR</t>
  </si>
  <si>
    <t>XDT2HY9DC6</t>
  </si>
  <si>
    <t>3V8EHV8BZ3</t>
  </si>
  <si>
    <t>GPWXVZ49L7</t>
  </si>
  <si>
    <t>1UR65VAAHQ</t>
  </si>
  <si>
    <t>AY21H5LWOZ</t>
  </si>
  <si>
    <t>FWM4UOALJ0</t>
  </si>
  <si>
    <t>XVNY4MAUSJ</t>
  </si>
  <si>
    <t>L3JBWY2EBM</t>
  </si>
  <si>
    <t>0OJ3V8PXCO</t>
  </si>
  <si>
    <t>16WRPXUUJW</t>
  </si>
  <si>
    <t>H8C2YM3PIR</t>
  </si>
  <si>
    <t>RLLHUWPQY8</t>
  </si>
  <si>
    <t>T83KAQSEF7</t>
  </si>
  <si>
    <t>3T0X4F44UE</t>
  </si>
  <si>
    <t>HSMXF7YIOU</t>
  </si>
  <si>
    <t>71FL2BCL0W</t>
  </si>
  <si>
    <t>YXQJFN77XW</t>
  </si>
  <si>
    <t>F7LDN6KKJG</t>
  </si>
  <si>
    <t>5VKC4M4SAL</t>
  </si>
  <si>
    <t>TOIHV1W0JM</t>
  </si>
  <si>
    <t>8NYKRHRIC4</t>
  </si>
  <si>
    <t>80HP7JTC4V</t>
  </si>
  <si>
    <t>S86HF0VBML</t>
  </si>
  <si>
    <t>MJD0933T9W</t>
  </si>
  <si>
    <t>6AJTVPSBNE</t>
  </si>
  <si>
    <t>B0V0P5FJY3</t>
  </si>
  <si>
    <t>FB9W39Z7J9</t>
  </si>
  <si>
    <t>QGJZDD6T6I</t>
  </si>
  <si>
    <t>BB7XYHDNKL</t>
  </si>
  <si>
    <t>08AULQUWCG</t>
  </si>
  <si>
    <t>3RN8L1LOW8</t>
  </si>
  <si>
    <t>ZHRAF0AFIF</t>
  </si>
  <si>
    <t>8P5MGWSOVA</t>
  </si>
  <si>
    <t>2A3LXEJPJC</t>
  </si>
  <si>
    <t>5I7SHQR41H</t>
  </si>
  <si>
    <t>X2X4PNTCC2</t>
  </si>
  <si>
    <t>8NSKD27EX4</t>
  </si>
  <si>
    <t>DAIDD4FPMX</t>
  </si>
  <si>
    <t>9MOFZZXPOB</t>
  </si>
  <si>
    <t>2DSWJKQXT4</t>
  </si>
  <si>
    <t>YFWTY1PGDU</t>
  </si>
  <si>
    <t>6GDG6F4Q31</t>
  </si>
  <si>
    <t>13EMC5QLSA</t>
  </si>
  <si>
    <t>W4RDXG2654</t>
  </si>
  <si>
    <t>QX1F4HYESF</t>
  </si>
  <si>
    <t>I86KTSJ3QD</t>
  </si>
  <si>
    <t>DX1YMRXAEN</t>
  </si>
  <si>
    <t>2BY9UP3YM3</t>
  </si>
  <si>
    <t>F7P2OSISPH</t>
  </si>
  <si>
    <t>I4L9RUL4YO</t>
  </si>
  <si>
    <t>4IR80252DA</t>
  </si>
  <si>
    <t>NMO5KDHSHF</t>
  </si>
  <si>
    <t>W253NM77HR</t>
  </si>
  <si>
    <t>23TH6A4HYL</t>
  </si>
  <si>
    <t>BD15AH0AYH</t>
  </si>
  <si>
    <t>H7NAH9M4T0</t>
  </si>
  <si>
    <t>LQAKFD4M4B</t>
  </si>
  <si>
    <t>XM8DQAM4JH</t>
  </si>
  <si>
    <t>GE0VP56ZB2</t>
  </si>
  <si>
    <t>4543CFUDMF</t>
  </si>
  <si>
    <t>4KQDRN9V7Z</t>
  </si>
  <si>
    <t>6W2UFSUYSQ</t>
  </si>
  <si>
    <t>HZLR8AKES3</t>
  </si>
  <si>
    <t>2FI87CHWSM</t>
  </si>
  <si>
    <t>CS160HDZVA</t>
  </si>
  <si>
    <t>8A6H4Y1IWK</t>
  </si>
  <si>
    <t>MMG5MY8DCF</t>
  </si>
  <si>
    <t>3EPGUD1NVQ</t>
  </si>
  <si>
    <t>VYDE4RWN8J</t>
  </si>
  <si>
    <t>WT3FZ6QY1Q</t>
  </si>
  <si>
    <t>B2WTERHGDY</t>
  </si>
  <si>
    <t>JFNW2T751I</t>
  </si>
  <si>
    <t>LDDG9HMDMZ</t>
  </si>
  <si>
    <t>2X2KUXYTXG</t>
  </si>
  <si>
    <t>4V53SBW9C9</t>
  </si>
  <si>
    <t>FP8KRCBSDX</t>
  </si>
  <si>
    <t>LVSK7NX8YH</t>
  </si>
  <si>
    <t>8GN8SESBY4</t>
  </si>
  <si>
    <t>87O0AA4HWH</t>
  </si>
  <si>
    <t>JOJJHKW3CB</t>
  </si>
  <si>
    <t>RSIEBIK4Z0</t>
  </si>
  <si>
    <t>7VN59T6ZD7</t>
  </si>
  <si>
    <t>M2OY40B1DS</t>
  </si>
  <si>
    <t>AOGTEXI5ML</t>
  </si>
  <si>
    <t>DGV49QND2F</t>
  </si>
  <si>
    <t>GGP7VR55B1</t>
  </si>
  <si>
    <t>1GI233PYVO</t>
  </si>
  <si>
    <t>8L6V11C29R</t>
  </si>
  <si>
    <t>1Y0FAVK69P</t>
  </si>
  <si>
    <t>1LT8J8XMK5</t>
  </si>
  <si>
    <t>V8JT4YGDKR</t>
  </si>
  <si>
    <t>1GSQRW47K2</t>
  </si>
  <si>
    <t>4NY33R7RJN</t>
  </si>
  <si>
    <t>V8DPR60M1R</t>
  </si>
  <si>
    <t>FCJGDK3ZZ5</t>
  </si>
  <si>
    <t>D631KFLKVP</t>
  </si>
  <si>
    <t>8Z360FCM7A</t>
  </si>
  <si>
    <t>7250U8PNRX</t>
  </si>
  <si>
    <t>G2Y7D18K4M</t>
  </si>
  <si>
    <t>ISZM836AEW</t>
  </si>
  <si>
    <t>FRXMXAOXC2</t>
  </si>
  <si>
    <t>L8LVOLTKGL</t>
  </si>
  <si>
    <t>Q2R1AMUCQ3</t>
  </si>
  <si>
    <t>EH2I851GVW</t>
  </si>
  <si>
    <t>RKF7HTFMNV</t>
  </si>
  <si>
    <t>YAK1FR7EDQ</t>
  </si>
  <si>
    <t>6MMHM0OSQU</t>
  </si>
  <si>
    <t>IME75GBSDF</t>
  </si>
  <si>
    <t>2GR815LG4J</t>
  </si>
  <si>
    <t>R247QWOXZQ</t>
  </si>
  <si>
    <t>662K14AYP1</t>
  </si>
  <si>
    <t>RBK0C1MK5E</t>
  </si>
  <si>
    <t>FK1NNS4G3Q</t>
  </si>
  <si>
    <t>WHPOGDX9FE</t>
  </si>
  <si>
    <t>L1FZGU2L2M</t>
  </si>
  <si>
    <t>ZG0EICJ2ST</t>
  </si>
  <si>
    <t>Q1PK1VLT3T</t>
  </si>
  <si>
    <t>HI0GXM734P</t>
  </si>
  <si>
    <t>6995IHDZBN</t>
  </si>
  <si>
    <t>RJKN089PBA</t>
  </si>
  <si>
    <t>OJRJGM8EBX</t>
  </si>
  <si>
    <t>VKDQXLVBMS</t>
  </si>
  <si>
    <t>6VWENZX07U</t>
  </si>
  <si>
    <t>7T45J2SWST</t>
  </si>
  <si>
    <t>LXYZSPCU7Y</t>
  </si>
  <si>
    <t>TOM5LCFZBP</t>
  </si>
  <si>
    <t>4O35AMG9YM</t>
  </si>
  <si>
    <t>VROOGWCCZ5</t>
  </si>
  <si>
    <t>ANES4YRECP</t>
  </si>
  <si>
    <t>2LC3QMPS2Y</t>
  </si>
  <si>
    <t>4ORDOV4LKJ</t>
  </si>
  <si>
    <t>YV8JEKJ02K</t>
  </si>
  <si>
    <t>11WLK1G56C</t>
  </si>
  <si>
    <t>A10L24Z0D5</t>
  </si>
  <si>
    <t>9EPIGO78XG</t>
  </si>
  <si>
    <t>UB390T6VRO</t>
  </si>
  <si>
    <t>AIFGPFRSB0</t>
  </si>
  <si>
    <t>8X9R14C87P</t>
  </si>
  <si>
    <t>HDMV55QZH0</t>
  </si>
  <si>
    <t>NBBNLJY03N</t>
  </si>
  <si>
    <t>BMQA0QVO5B</t>
  </si>
  <si>
    <t>ZEVK87JI1H</t>
  </si>
  <si>
    <t>W79GED5G1F</t>
  </si>
  <si>
    <t>KERLVIE3K9</t>
  </si>
  <si>
    <t>N90YS9DFTB</t>
  </si>
  <si>
    <t>KUJ317426F</t>
  </si>
  <si>
    <t>QGKTW087U5</t>
  </si>
  <si>
    <t>PYI2P0ZXW6</t>
  </si>
  <si>
    <t>N90IRK66SN</t>
  </si>
  <si>
    <t>BMT93Z03XA</t>
  </si>
  <si>
    <t>B1DKYMEPOE</t>
  </si>
  <si>
    <t>3PGK0XHMLV</t>
  </si>
  <si>
    <t>D26FH8NFTU</t>
  </si>
  <si>
    <t>J7YRI3NCVL</t>
  </si>
  <si>
    <t>TXUG9WQ7E0</t>
  </si>
  <si>
    <t>WSEK74HAFT</t>
  </si>
  <si>
    <t>MW4TRZWLNH</t>
  </si>
  <si>
    <t>TLO94HC80B</t>
  </si>
  <si>
    <t>97S94IBFQO</t>
  </si>
  <si>
    <t>FLS0B68D2K</t>
  </si>
  <si>
    <t>GXSYBFOO5B</t>
  </si>
  <si>
    <t>9L397LWUEZ</t>
  </si>
  <si>
    <t>UL9LY4M9OZ</t>
  </si>
  <si>
    <t>69JJRXHN3Z</t>
  </si>
  <si>
    <t>RAOBK9T9QB</t>
  </si>
  <si>
    <t>GU8H9D35ES</t>
  </si>
  <si>
    <t>V3CZH7WJ55</t>
  </si>
  <si>
    <t>WNC19SZZ4J</t>
  </si>
  <si>
    <t>JCWX5QJGU4</t>
  </si>
  <si>
    <t>893MURWZP7</t>
  </si>
  <si>
    <t>UM4LIC804A</t>
  </si>
  <si>
    <t>94OI35BZG3</t>
  </si>
  <si>
    <t>4SY6SS1D3E</t>
  </si>
  <si>
    <t>42SCYHBOM7</t>
  </si>
  <si>
    <t>JAA2W2D2QY</t>
  </si>
  <si>
    <t>8N52HUTMHP</t>
  </si>
  <si>
    <t>IAYJCDUTB7</t>
  </si>
  <si>
    <t>HC2SOMHO2E</t>
  </si>
  <si>
    <t>FKI9UUXWQ7</t>
  </si>
  <si>
    <t>3AQL0RQU5E</t>
  </si>
  <si>
    <t>OVPUWWOMV5</t>
  </si>
  <si>
    <t>OEVFB12K0R</t>
  </si>
  <si>
    <t>HHWMFHDSOO</t>
  </si>
  <si>
    <t>YP4HFQJU5B</t>
  </si>
  <si>
    <t>AATC1QJVDD</t>
  </si>
  <si>
    <t>3ROW15UVVN</t>
  </si>
  <si>
    <t>43Q72RJ8A8</t>
  </si>
  <si>
    <t>KRRPZINUH8</t>
  </si>
  <si>
    <t>Q0GFOMOODE</t>
  </si>
  <si>
    <t>BMYHQGT5DF</t>
  </si>
  <si>
    <t>TH1AR6W3EG</t>
  </si>
  <si>
    <t>2UJ38TU2LS</t>
  </si>
  <si>
    <t>SYHUU05UJS</t>
  </si>
  <si>
    <t>BJQ381SIQX</t>
  </si>
  <si>
    <t>OJO59VCLVF</t>
  </si>
  <si>
    <t>O0ZSZ6MILD</t>
  </si>
  <si>
    <t>M9J23SAV8H</t>
  </si>
  <si>
    <t>R75VRBFEA6</t>
  </si>
  <si>
    <t>0LXUOAST7O</t>
  </si>
  <si>
    <t>8TO643SKUB</t>
  </si>
  <si>
    <t>S83AK8539Y</t>
  </si>
  <si>
    <t>ZDZSVXT10F</t>
  </si>
  <si>
    <t>SBBNBXXYBJ</t>
  </si>
  <si>
    <t>UXMGB4X2ZD</t>
  </si>
  <si>
    <t>0PN097U3Q3</t>
  </si>
  <si>
    <t>P21MBM0F15</t>
  </si>
  <si>
    <t>OLBPE8SW5N</t>
  </si>
  <si>
    <t>LO83M0RKNF</t>
  </si>
  <si>
    <t>AKAZP3D3Q1</t>
  </si>
  <si>
    <t>RUP6YY89YD</t>
  </si>
  <si>
    <t>5J5TD2OH11</t>
  </si>
  <si>
    <t>Z8EKGHVDYW</t>
  </si>
  <si>
    <t>Q1BH9LQOC3</t>
  </si>
  <si>
    <t>7O950EPEOF</t>
  </si>
  <si>
    <t>QSMXYURN9E</t>
  </si>
  <si>
    <t>8FY2RKYJQG</t>
  </si>
  <si>
    <t>34O5UBHGJ7</t>
  </si>
  <si>
    <t>BP72PPHQMR</t>
  </si>
  <si>
    <t>MXC4D2GNTF</t>
  </si>
  <si>
    <t>0EAMUG58GB</t>
  </si>
  <si>
    <t>DCWY0RHFLA</t>
  </si>
  <si>
    <t>4TWDCCOAPA</t>
  </si>
  <si>
    <t>MCGP0PBTD1</t>
  </si>
  <si>
    <t>9T6PEF7TJL</t>
  </si>
  <si>
    <t>OPYHWD21TZ</t>
  </si>
  <si>
    <t>QHA8QC6JXV</t>
  </si>
  <si>
    <t>75A79JYWQD</t>
  </si>
  <si>
    <t>7EIMJURI6M</t>
  </si>
  <si>
    <t>CIXHYF7LDG</t>
  </si>
  <si>
    <t>3JXQWS8U25</t>
  </si>
  <si>
    <t>PITR8CEULE</t>
  </si>
  <si>
    <t>86GXM9SV4Y</t>
  </si>
  <si>
    <t>U8KQO373BE</t>
  </si>
  <si>
    <t>9J74OGC1CQ</t>
  </si>
  <si>
    <t>C0H7XG41N8</t>
  </si>
  <si>
    <t>6CTGN7LT3Q</t>
  </si>
  <si>
    <t>FKEXMUXMX0</t>
  </si>
  <si>
    <t>XM7LVQHPJO</t>
  </si>
  <si>
    <t>T06MM91GGT</t>
  </si>
  <si>
    <t>RDQ2F076DN</t>
  </si>
  <si>
    <t>0CZPDF1217</t>
  </si>
  <si>
    <t>XUP8ZIEUG0</t>
  </si>
  <si>
    <t>PYC9O54DJW</t>
  </si>
  <si>
    <t>Z8NCPAG9EA</t>
  </si>
  <si>
    <t>3H4KRT8P9B</t>
  </si>
  <si>
    <t>EIK9YNBQT5</t>
  </si>
  <si>
    <t>3BFDAXLPSE</t>
  </si>
  <si>
    <t>P8RX959V05</t>
  </si>
  <si>
    <t>38J3IT04WB</t>
  </si>
  <si>
    <t>5MUNA3I3LX</t>
  </si>
  <si>
    <t>KTR2JO5T3J</t>
  </si>
  <si>
    <t>HBH2MUO53B</t>
  </si>
  <si>
    <t>IV16TKCHYN</t>
  </si>
  <si>
    <t>S14JJURW0V</t>
  </si>
  <si>
    <t>5CEVXYX49T</t>
  </si>
  <si>
    <t>JDL46AD8TA</t>
  </si>
  <si>
    <t>GICH38SDZU</t>
  </si>
  <si>
    <t>8NF0ZSX6KY</t>
  </si>
  <si>
    <t>270TJ8E3WR</t>
  </si>
  <si>
    <t>BLCSX60FFG</t>
  </si>
  <si>
    <t>22AP8DN531</t>
  </si>
  <si>
    <t>0L9XGN2JFC</t>
  </si>
  <si>
    <t>JEMZUZII7Z</t>
  </si>
  <si>
    <t>JUQBFUW9N8</t>
  </si>
  <si>
    <t>RX2CLRAGGB</t>
  </si>
  <si>
    <t>BG3WUYCR5N</t>
  </si>
  <si>
    <t>X4C8Z0K3QZ</t>
  </si>
  <si>
    <t>AUMG7S4F3T</t>
  </si>
  <si>
    <t>4PABYPXKNG</t>
  </si>
  <si>
    <t>LJOAKJ2DD8</t>
  </si>
  <si>
    <t>YK86XHW631</t>
  </si>
  <si>
    <t>U7AW31QSOF</t>
  </si>
  <si>
    <t>N2Y96YA7HI</t>
  </si>
  <si>
    <t>G7YA9P09WP</t>
  </si>
  <si>
    <t>TME88I3MOF</t>
  </si>
  <si>
    <t>ZY1H4RTQX8</t>
  </si>
  <si>
    <t>TUK0ZMYAN4</t>
  </si>
  <si>
    <t>SHY7618VUV</t>
  </si>
  <si>
    <t>4K3SFLCE7E</t>
  </si>
  <si>
    <t>5XYIPOO92A</t>
  </si>
  <si>
    <t>6PA18RZTHQ</t>
  </si>
  <si>
    <t>WGHC1BFOJC</t>
  </si>
  <si>
    <t>GCFETZN68E</t>
  </si>
  <si>
    <t>YSJ6X2LRDR</t>
  </si>
  <si>
    <t>BS73UYXBJF</t>
  </si>
  <si>
    <t>PLP4154QHA</t>
  </si>
  <si>
    <t>P9LFSQI65Y</t>
  </si>
  <si>
    <t>MAVREV9LU1</t>
  </si>
  <si>
    <t>X7G0KAB50I</t>
  </si>
  <si>
    <t>W1EDK8MZUC</t>
  </si>
  <si>
    <t>F46NQIU3ZP</t>
  </si>
  <si>
    <t>GLI460VKMG</t>
  </si>
  <si>
    <t>X4ZLCBS7P0</t>
  </si>
  <si>
    <t>0JFN06P8RY</t>
  </si>
  <si>
    <t>DSDGUDG99C</t>
  </si>
  <si>
    <t>E1XVHTLUQL</t>
  </si>
  <si>
    <t>IUH8ISE2DU</t>
  </si>
  <si>
    <t>UHHY2HNFEQ</t>
  </si>
  <si>
    <t>G0A12TQ66J</t>
  </si>
  <si>
    <t>264FWLARVE</t>
  </si>
  <si>
    <t>2Q92XD8PGE</t>
  </si>
  <si>
    <t>KG322QTFTP</t>
  </si>
  <si>
    <t>SUKZLXLH8I</t>
  </si>
  <si>
    <t>PKVQFUDWEG</t>
  </si>
  <si>
    <t>T2UYP8TF3B</t>
  </si>
  <si>
    <t>SU7LY4LDSD</t>
  </si>
  <si>
    <t>T8FMLZYAUN</t>
  </si>
  <si>
    <t>2QNH7S5DCZ</t>
  </si>
  <si>
    <t>ONNH7CZNHH</t>
  </si>
  <si>
    <t>7ILN5I97OC</t>
  </si>
  <si>
    <t>FY4B70G0QN</t>
  </si>
  <si>
    <t>2HBBUKWUTU</t>
  </si>
  <si>
    <t>4TXXIPZTLG</t>
  </si>
  <si>
    <t>QY6VBGBTYU</t>
  </si>
  <si>
    <t>9T3VNBLANM</t>
  </si>
  <si>
    <t>JINSKM79L0</t>
  </si>
  <si>
    <t>QSV41NZ1U9</t>
  </si>
  <si>
    <t>YQJ6J38GO5</t>
  </si>
  <si>
    <t>LFQHA6KKZ3</t>
  </si>
  <si>
    <t>UISQNCIK9Y</t>
  </si>
  <si>
    <t>A5PTFYAIZO</t>
  </si>
  <si>
    <t>3YBGP68KH0</t>
  </si>
  <si>
    <t>0YP86Z9O5J</t>
  </si>
  <si>
    <t>AKYIAZG1GT</t>
  </si>
  <si>
    <t>9BCGWDKE1W</t>
  </si>
  <si>
    <t>RPNQHDHJJH</t>
  </si>
  <si>
    <t>LD98FCC75P</t>
  </si>
  <si>
    <t>GTBF2WG1NS</t>
  </si>
  <si>
    <t>A1LVF54S2H</t>
  </si>
  <si>
    <t>63ADBFWWEM</t>
  </si>
  <si>
    <t>474IHM1VPW</t>
  </si>
  <si>
    <t>3BD3UVP05Q</t>
  </si>
  <si>
    <t>VX04X5N0J8</t>
  </si>
  <si>
    <t>76BRQXHI6I</t>
  </si>
  <si>
    <t>SU9X5XJAOP</t>
  </si>
  <si>
    <t>L4CE2IKU84</t>
  </si>
  <si>
    <t>FYR8LA19MJ</t>
  </si>
  <si>
    <t>TEWH5WIDFN</t>
  </si>
  <si>
    <t>E5VQ39QZJF</t>
  </si>
  <si>
    <t>HETGR1PCO3</t>
  </si>
  <si>
    <t>GCXZ2HK0VT</t>
  </si>
  <si>
    <t>1OCD16M4FC</t>
  </si>
  <si>
    <t>IZKPEYY845</t>
  </si>
  <si>
    <t>S8IGZ0ATAA</t>
  </si>
  <si>
    <t>H1AY06YC6V</t>
  </si>
  <si>
    <t>DHYTGGU8PA</t>
  </si>
  <si>
    <t>BG3V02MA7M</t>
  </si>
  <si>
    <t>P97Y7JW9IJ</t>
  </si>
  <si>
    <t>MWNNL7MJU3</t>
  </si>
  <si>
    <t>YE6SASPQGU</t>
  </si>
  <si>
    <t>TWUH5OYJSX</t>
  </si>
  <si>
    <t>TH0ME75TX2</t>
  </si>
  <si>
    <t>EO86CXL5QW</t>
  </si>
  <si>
    <t>JGW5Q5TQW8</t>
  </si>
  <si>
    <t>2GZ9YKCG78</t>
  </si>
  <si>
    <t>Q966NQC9PL</t>
  </si>
  <si>
    <t>79A00UOM2A</t>
  </si>
  <si>
    <t>3B5R53YI08</t>
  </si>
  <si>
    <t>SF6BHWX55U</t>
  </si>
  <si>
    <t>WHEI839M1U</t>
  </si>
  <si>
    <t>52QXJ35ZAI</t>
  </si>
  <si>
    <t>RKSE2BUNM1</t>
  </si>
  <si>
    <t>YHQL9JJX03</t>
  </si>
  <si>
    <t>ULX9B6RBIC</t>
  </si>
  <si>
    <t>58GBPUKNYI</t>
  </si>
  <si>
    <t>07BZK5R33W</t>
  </si>
  <si>
    <t>2MDB6EEZIN</t>
  </si>
  <si>
    <t>DZXQYF2LIW</t>
  </si>
  <si>
    <t>7KHLBIN6K8</t>
  </si>
  <si>
    <t>F8TG1AT2PB</t>
  </si>
  <si>
    <t>DGPA0RRWR6</t>
  </si>
  <si>
    <t>R0VKDV0HFK</t>
  </si>
  <si>
    <t>TYO9VVMG1I</t>
  </si>
  <si>
    <t>6BSUXX0W2G</t>
  </si>
  <si>
    <t>AREKJHG66P</t>
  </si>
  <si>
    <t>U1PNB8JM1N</t>
  </si>
  <si>
    <t>VTI3HUHYFH</t>
  </si>
  <si>
    <t>IWJRHLBSRC</t>
  </si>
  <si>
    <t>ZPMYNTDKXW</t>
  </si>
  <si>
    <t>U3GZI970DC</t>
  </si>
  <si>
    <t>6D85S4JOVC</t>
  </si>
  <si>
    <t>FCMOWDB8Z3</t>
  </si>
  <si>
    <t>8AUVJD4NZW</t>
  </si>
  <si>
    <t>7X1H7UT3I8</t>
  </si>
  <si>
    <t>W6HMFKKHFS</t>
  </si>
  <si>
    <t>9644ZHDKWM</t>
  </si>
  <si>
    <t>BWSGA9UZ0D</t>
  </si>
  <si>
    <t>XHVNR5KYC2</t>
  </si>
  <si>
    <t>X9ZLLI21PO</t>
  </si>
  <si>
    <t>93NQVHWBN6</t>
  </si>
  <si>
    <t>82BY5QRDQL</t>
  </si>
  <si>
    <t>PI8PUCXY2T</t>
  </si>
  <si>
    <t>8QV1WCDO8I</t>
  </si>
  <si>
    <t>PPWPV6L3HK</t>
  </si>
  <si>
    <t>MXNIZ898XZ</t>
  </si>
  <si>
    <t>DE9QGTGJG0</t>
  </si>
  <si>
    <t>66XAS49TY8</t>
  </si>
  <si>
    <t>2N248P2EDZ</t>
  </si>
  <si>
    <t>6K6TV3XQCU</t>
  </si>
  <si>
    <t>QCV90WVW92</t>
  </si>
  <si>
    <t>OAO4GBCXXY</t>
  </si>
  <si>
    <t>HT7ROC7ST5</t>
  </si>
  <si>
    <t>2L0ORJKAYR</t>
  </si>
  <si>
    <t>0YYD5N1XF9</t>
  </si>
  <si>
    <t>2CAA8LJKMJ</t>
  </si>
  <si>
    <t>GJ8ZRVCHXU</t>
  </si>
  <si>
    <t>I8N2S6R2KB</t>
  </si>
  <si>
    <t>5PDIRUJ31Y</t>
  </si>
  <si>
    <t>RODAP4DTF7</t>
  </si>
  <si>
    <t>KDILUECB97</t>
  </si>
  <si>
    <t>9CIAZJHOEH</t>
  </si>
  <si>
    <t>1GYRU2XYM5</t>
  </si>
  <si>
    <t>LUW9QHFVC5</t>
  </si>
  <si>
    <t>GVUW10C9S2</t>
  </si>
  <si>
    <t>ICPAGCBMI6</t>
  </si>
  <si>
    <t>6RVIS0XAH9</t>
  </si>
  <si>
    <t>WXMT1DGFR3</t>
  </si>
  <si>
    <t>J5RNO2RM2Z</t>
  </si>
  <si>
    <t>ADFY2EWFQD</t>
  </si>
  <si>
    <t>LKU9IIJ5EH</t>
  </si>
  <si>
    <t>K7SZZOKLO0</t>
  </si>
  <si>
    <t>EE5BNLGQPM</t>
  </si>
  <si>
    <t>NX78FU1XXT</t>
  </si>
  <si>
    <t>NPUWTIJG50</t>
  </si>
  <si>
    <t>OX4Y6TQDA8</t>
  </si>
  <si>
    <t>8WH5RS6BJF</t>
  </si>
  <si>
    <t>GK0IJ5F3RW</t>
  </si>
  <si>
    <t>1TC9B5V2QK</t>
  </si>
  <si>
    <t>P0CAGJQ3S6</t>
  </si>
  <si>
    <t>X09YU257J3</t>
  </si>
  <si>
    <t>1MMQOVAN2S</t>
  </si>
  <si>
    <t>91QJ1BC6XE</t>
  </si>
  <si>
    <t>9MOCEA5M2Y</t>
  </si>
  <si>
    <t>LRTEKPC75G</t>
  </si>
  <si>
    <t>16LJP04EXR</t>
  </si>
  <si>
    <t>AUC4TSPZHC</t>
  </si>
  <si>
    <t>0RXJTBMFUO</t>
  </si>
  <si>
    <t>MHFMCWIB4R</t>
  </si>
  <si>
    <t>XFVE0N9VGF</t>
  </si>
  <si>
    <t>P6HUW9TEUC</t>
  </si>
  <si>
    <t>FJVDVTNVOU</t>
  </si>
  <si>
    <t>JK6R6WA5II</t>
  </si>
  <si>
    <t>J2ZR0FV1PY</t>
  </si>
  <si>
    <t>4CLEXC1258</t>
  </si>
  <si>
    <t>5H7R3HLIMD</t>
  </si>
  <si>
    <t>ZSVF6PV2M8</t>
  </si>
  <si>
    <t>6MD648N12A</t>
  </si>
  <si>
    <t>XC2VZ1T0UU</t>
  </si>
  <si>
    <t>4KYO19593D</t>
  </si>
  <si>
    <t>3MI4QDMHLP</t>
  </si>
  <si>
    <t>35JKOYZCYD</t>
  </si>
  <si>
    <t>STCEWBPX5H</t>
  </si>
  <si>
    <t>FRP8QK8CK9</t>
  </si>
  <si>
    <t>NEA4D7N3KE</t>
  </si>
  <si>
    <t>9HRVJOKPZO</t>
  </si>
  <si>
    <t>3416KERLW8</t>
  </si>
  <si>
    <t>42PFFHWS61</t>
  </si>
  <si>
    <t>3T2NA9RUW5</t>
  </si>
  <si>
    <t>RVTWAE1WQQ</t>
  </si>
  <si>
    <t>2SKZO7RD4Z</t>
  </si>
  <si>
    <t>UDZHILBF4S</t>
  </si>
  <si>
    <t>KMFWFF0JFM</t>
  </si>
  <si>
    <t>VB7XQZUE3V</t>
  </si>
  <si>
    <t>ZO08QE61G3</t>
  </si>
  <si>
    <t>K0951MYPGI</t>
  </si>
  <si>
    <t>WAAWY2DX1Z</t>
  </si>
  <si>
    <t>5R6XW2HZNK</t>
  </si>
  <si>
    <t>M0JOYPXRN0</t>
  </si>
  <si>
    <t>GNQCAP6VGG</t>
  </si>
  <si>
    <t>VW4OTJ5NBC</t>
  </si>
  <si>
    <t>K4B8D7266M</t>
  </si>
  <si>
    <t>9TWXWC1CXK</t>
  </si>
  <si>
    <t>CZFQYR8XDL</t>
  </si>
  <si>
    <t>H5DFQZHQ0Y</t>
  </si>
  <si>
    <t>P5EESDX5XI</t>
  </si>
  <si>
    <t>KDQQ5UHYQJ</t>
  </si>
  <si>
    <t>5SOTA331X2</t>
  </si>
  <si>
    <t>H99H8E092O</t>
  </si>
  <si>
    <t>BP12DEKS2R</t>
  </si>
  <si>
    <t>Y6JL9LZACG</t>
  </si>
  <si>
    <t>4EI63RODEW</t>
  </si>
  <si>
    <t>XNOLLOG4AL</t>
  </si>
  <si>
    <t>49EW0HO6TY</t>
  </si>
  <si>
    <t>F4FXK8C8ZG</t>
  </si>
  <si>
    <t>VRBSLEETE7</t>
  </si>
  <si>
    <t>F70SYPO1XM</t>
  </si>
  <si>
    <t>EC4OJHKOCH</t>
  </si>
  <si>
    <t>9H4J4Q4F8X</t>
  </si>
  <si>
    <t>SCYY3TAL6R</t>
  </si>
  <si>
    <t>91QQ8NS0A6</t>
  </si>
  <si>
    <t>8JP4V5BFZR</t>
  </si>
  <si>
    <t>ZHRI5NTP1Y</t>
  </si>
  <si>
    <t>CLLV3S2M2V</t>
  </si>
  <si>
    <t>TN4WCIISFD</t>
  </si>
  <si>
    <t>GEJBSEJ23D</t>
  </si>
  <si>
    <t>5SPBN3B9A1</t>
  </si>
  <si>
    <t>9QOP8NVPVT</t>
  </si>
  <si>
    <t>MKXEUL8TBH</t>
  </si>
  <si>
    <t>APAJ805GYQ</t>
  </si>
  <si>
    <t>LBP6FE66KW</t>
  </si>
  <si>
    <t>IUM6UYT4LC</t>
  </si>
  <si>
    <t>Y3TBAHGKXE</t>
  </si>
  <si>
    <t>IPHTZHZDPX</t>
  </si>
  <si>
    <t>II14AT3AXB</t>
  </si>
  <si>
    <t>5EES33A576</t>
  </si>
  <si>
    <t>V4F73LXA0H</t>
  </si>
  <si>
    <t>028764ZI8E</t>
  </si>
  <si>
    <t>GABMSQMF0Q</t>
  </si>
  <si>
    <t>6UJHG8C60L</t>
  </si>
  <si>
    <t>WM55THXVKV</t>
  </si>
  <si>
    <t>YS7HRSLX9O</t>
  </si>
  <si>
    <t>TNKTLWKZX1</t>
  </si>
  <si>
    <t>MMXWJGT7AS</t>
  </si>
  <si>
    <t>1AJ2C0ANW5</t>
  </si>
  <si>
    <t>YA9MW81WZG</t>
  </si>
  <si>
    <t>ZZ1U0GL0DV</t>
  </si>
  <si>
    <t>T1IUO7T9CP</t>
  </si>
  <si>
    <t>WQYYG4TSGY</t>
  </si>
  <si>
    <t>J6P59ASX0Z</t>
  </si>
  <si>
    <t>BHBL4PS2PF</t>
  </si>
  <si>
    <t>6MO0V2Z80V</t>
  </si>
  <si>
    <t>SPGCROJFPW</t>
  </si>
  <si>
    <t>JON5GEV5D5</t>
  </si>
  <si>
    <t>6WV2MTTUH8</t>
  </si>
  <si>
    <t>8K91NQ8N1N</t>
  </si>
  <si>
    <t>YY8KKBIVSA</t>
  </si>
  <si>
    <t>9S6OUZMPTC</t>
  </si>
  <si>
    <t>J4B5Q0Q1A8</t>
  </si>
  <si>
    <t>K5MZ4S21BN</t>
  </si>
  <si>
    <t>DAFSOCK6E8</t>
  </si>
  <si>
    <t>3NG7C8ULFM</t>
  </si>
  <si>
    <t>QAACUT664C</t>
  </si>
  <si>
    <t>8P8IKW7KEZ</t>
  </si>
  <si>
    <t>RYABPJXJH7</t>
  </si>
  <si>
    <t>EX1FRQBUMJ</t>
  </si>
  <si>
    <t>3YACVLXTTL</t>
  </si>
  <si>
    <t>UIJTYFWF7Q</t>
  </si>
  <si>
    <t>RHR4X984BR</t>
  </si>
  <si>
    <t>JW6BDNWRJV</t>
  </si>
  <si>
    <t>Z1L5H0FP33</t>
  </si>
  <si>
    <t>071TU0YJPS</t>
  </si>
  <si>
    <t>MLIVIDALD9</t>
  </si>
  <si>
    <t>FBTSPNXTZ3</t>
  </si>
  <si>
    <t>96FNW9KIPT</t>
  </si>
  <si>
    <t>KGFQ1GEYEI</t>
  </si>
  <si>
    <t>E6XPYJ5SM0</t>
  </si>
  <si>
    <t>QX6H70PPWN</t>
  </si>
  <si>
    <t>YEKQRZJLGS</t>
  </si>
  <si>
    <t>794E005E08</t>
  </si>
  <si>
    <t>DVE8PTUUOP</t>
  </si>
  <si>
    <t>KMCT1RWYU8</t>
  </si>
  <si>
    <t>QOL6KBKZIV</t>
  </si>
  <si>
    <t>D46EX7QBRJ</t>
  </si>
  <si>
    <t>6DGPIB7PPV</t>
  </si>
  <si>
    <t>5WVHF4ICO0</t>
  </si>
  <si>
    <t>92KTHJN3TE</t>
  </si>
  <si>
    <t>NR6OBA9BS9</t>
  </si>
  <si>
    <t>D0BZ58Y9H4</t>
  </si>
  <si>
    <t>FHYKYIZSKS</t>
  </si>
  <si>
    <t>U9SGKC7888</t>
  </si>
  <si>
    <t>YNF5INDUWQ</t>
  </si>
  <si>
    <t>41WH01LAPW</t>
  </si>
  <si>
    <t>YMJGOQ00BG</t>
  </si>
  <si>
    <t>4JEVHYL049</t>
  </si>
  <si>
    <t>O5QZGD9H6S</t>
  </si>
  <si>
    <t>UJKGHMNXDI</t>
  </si>
  <si>
    <t>S746KX58BY</t>
  </si>
  <si>
    <t>XC053A5ZXT</t>
  </si>
  <si>
    <t>S27INJ6GKU</t>
  </si>
  <si>
    <t>WJTK9QDUBZ</t>
  </si>
  <si>
    <t>S09RAAYV4V</t>
  </si>
  <si>
    <t>Q5KV45FPI1</t>
  </si>
  <si>
    <t>074CI70UAB</t>
  </si>
  <si>
    <t>YV8MQAH9DI</t>
  </si>
  <si>
    <t>ZHNFG8QTEG</t>
  </si>
  <si>
    <t>JQKZCIQMIA</t>
  </si>
  <si>
    <t>3Z5N9OH8UU</t>
  </si>
  <si>
    <t>NO0TIW8RBV</t>
  </si>
  <si>
    <t>NRZDDAVEIR</t>
  </si>
  <si>
    <t>XJX0O2I6DS</t>
  </si>
  <si>
    <t>YXRJ4LA3D7</t>
  </si>
  <si>
    <t>LTQ22NE7T2</t>
  </si>
  <si>
    <t>IPKTCWY1EW</t>
  </si>
  <si>
    <t>QYHE07JK4K</t>
  </si>
  <si>
    <t>NMQ0BOLSV6</t>
  </si>
  <si>
    <t>9C5ZHM35DN</t>
  </si>
  <si>
    <t>2UCKJBOVA3</t>
  </si>
  <si>
    <t>E0QF3LV457</t>
  </si>
  <si>
    <t>EHUKVDQER8</t>
  </si>
  <si>
    <t>8WCKYKKMDW</t>
  </si>
  <si>
    <t>VRFR1DW203</t>
  </si>
  <si>
    <t>2GX9KOLL3S</t>
  </si>
  <si>
    <t>BLBG4Z6MMY</t>
  </si>
  <si>
    <t>7YBFXS0KTX</t>
  </si>
  <si>
    <t>02AG5UDV62</t>
  </si>
  <si>
    <t>0503XIUGJS</t>
  </si>
  <si>
    <t>MB6MO65QGY</t>
  </si>
  <si>
    <t>8QRNNRN78B</t>
  </si>
  <si>
    <t>RLS9MB9GGU</t>
  </si>
  <si>
    <t>BDDRTPZW8O</t>
  </si>
  <si>
    <t>I5M4DXL31F</t>
  </si>
  <si>
    <t>A5GWDG5PFP</t>
  </si>
  <si>
    <t>34MCYFFQQE</t>
  </si>
  <si>
    <t>VFE43I8QLW</t>
  </si>
  <si>
    <t>ZKU8L20JNS</t>
  </si>
  <si>
    <t>MMOXSSMWPH</t>
  </si>
  <si>
    <t>Q4PEG5JW2K</t>
  </si>
  <si>
    <t>IESSMG5WKV</t>
  </si>
  <si>
    <t>BDZVTO44VH</t>
  </si>
  <si>
    <t>QUYPHGTUC5</t>
  </si>
  <si>
    <t>L5907IDN06</t>
  </si>
  <si>
    <t>4DPSPHSG38</t>
  </si>
  <si>
    <t>I4YIJO99QB</t>
  </si>
  <si>
    <t>OHETUEDU7T</t>
  </si>
  <si>
    <t>S2V8H8F63J</t>
  </si>
  <si>
    <t>XUG1O49AOD</t>
  </si>
  <si>
    <t>DD7ELWEUBZ</t>
  </si>
  <si>
    <t>QBGNMLX259</t>
  </si>
  <si>
    <t>H209BKIHYF</t>
  </si>
  <si>
    <t>HKDS2GZ8SS</t>
  </si>
  <si>
    <t>ZHVQ5BNUHR</t>
  </si>
  <si>
    <t>243Y6FG4CP</t>
  </si>
  <si>
    <t>MWMCFF5J41</t>
  </si>
  <si>
    <t>Z4BYWOSVCC</t>
  </si>
  <si>
    <t>A08QUOMX0B</t>
  </si>
  <si>
    <t>BD3BVDF5VW</t>
  </si>
  <si>
    <t>KJHL6JRB9O</t>
  </si>
  <si>
    <t>J83SDYHMCY</t>
  </si>
  <si>
    <t>TE1EDLQBX4</t>
  </si>
  <si>
    <t>EKX1ZCG7QS</t>
  </si>
  <si>
    <t>J5MCIVOW4U</t>
  </si>
  <si>
    <t>651QCG841L</t>
  </si>
  <si>
    <t>16E5EB1PMY</t>
  </si>
  <si>
    <t>59YW7I03KQ</t>
  </si>
  <si>
    <t>OVI5ZH0GU5</t>
  </si>
  <si>
    <t>GYFJUO0VOD</t>
  </si>
  <si>
    <t>BR3GKIV2BE</t>
  </si>
  <si>
    <t>W9EPWLA8AI</t>
  </si>
  <si>
    <t>ABURB1MGD4</t>
  </si>
  <si>
    <t>0FLP01N2WO</t>
  </si>
  <si>
    <t>REH1B6YIBH</t>
  </si>
  <si>
    <t>LZ55EWIIKM</t>
  </si>
  <si>
    <t>I9C8O7K5MT</t>
  </si>
  <si>
    <t>LNY93UXA1K</t>
  </si>
  <si>
    <t>RQG6L7NG0Q</t>
  </si>
  <si>
    <t>OMAEPWIVJN</t>
  </si>
  <si>
    <t>J7DANQOJ2V</t>
  </si>
  <si>
    <t>XGD688R70U</t>
  </si>
  <si>
    <t>RGYNGYLVTE</t>
  </si>
  <si>
    <t>0MZDX5UZHC</t>
  </si>
  <si>
    <t>46HLFAQCWB</t>
  </si>
  <si>
    <t>TRMNCGLTH2</t>
  </si>
  <si>
    <t>V6PVGM5YX3</t>
  </si>
  <si>
    <t>4LZ4SCLPT5</t>
  </si>
  <si>
    <t>1ZG0MVQQM6</t>
  </si>
  <si>
    <t>T2Z6XSJD9P</t>
  </si>
  <si>
    <t>791K9WQTG9</t>
  </si>
  <si>
    <t>WEZ8S1VK65</t>
  </si>
  <si>
    <t>WEE3H5C40H</t>
  </si>
  <si>
    <t>42ED6JUX6R</t>
  </si>
  <si>
    <t>KMV1BV0T44</t>
  </si>
  <si>
    <t>7QYJLTJJ01</t>
  </si>
  <si>
    <t>IBNG2HL5N5</t>
  </si>
  <si>
    <t>8THQ3P84LG</t>
  </si>
  <si>
    <t>QJCMVNEHAL</t>
  </si>
  <si>
    <t>G4FJ38R05N</t>
  </si>
  <si>
    <t>NPUUMSZDEU</t>
  </si>
  <si>
    <t>1UFF82S6KO</t>
  </si>
  <si>
    <t>D85ZOZ8WOU</t>
  </si>
  <si>
    <t>XQJQFYAPLU</t>
  </si>
  <si>
    <t>497M1P2F7K</t>
  </si>
  <si>
    <t>1WMY22II89</t>
  </si>
  <si>
    <t>TR96D98Y3M</t>
  </si>
  <si>
    <t>LBK52O8NY5</t>
  </si>
  <si>
    <t>DAF1TFC80P</t>
  </si>
  <si>
    <t>3GQ00RAE5Q</t>
  </si>
  <si>
    <t>YH9R5SWGMJ</t>
  </si>
  <si>
    <t>RKLVYZQEQD</t>
  </si>
  <si>
    <t>CKT1L8TCJD</t>
  </si>
  <si>
    <t>X10C97PN56</t>
  </si>
  <si>
    <t>C1KAWWC968</t>
  </si>
  <si>
    <t>ZMG8WTZM28</t>
  </si>
  <si>
    <t>VG0PY3471W</t>
  </si>
  <si>
    <t>17OOS5JQMC</t>
  </si>
  <si>
    <t>ITC79A8C0G</t>
  </si>
  <si>
    <t>HJNBL6L4PC</t>
  </si>
  <si>
    <t>1WE1THQ7AS</t>
  </si>
  <si>
    <t>UVUJ5CVKHT</t>
  </si>
  <si>
    <t>2Q7YLL7YJC</t>
  </si>
  <si>
    <t>LKZ78FUI7P</t>
  </si>
  <si>
    <t>54NZYWJC02</t>
  </si>
  <si>
    <t>H1NNXU5GYT</t>
  </si>
  <si>
    <t>PSLP3AMKMW</t>
  </si>
  <si>
    <t>K2Z7AY4PTH</t>
  </si>
  <si>
    <t>CJYQZ63ETO</t>
  </si>
  <si>
    <t>JFGIEL975S</t>
  </si>
  <si>
    <t>WH4IEVJ42B</t>
  </si>
  <si>
    <t>DF4WOBVIFK</t>
  </si>
  <si>
    <t>XL1YCY1MBU</t>
  </si>
  <si>
    <t>A5XGLPN145</t>
  </si>
  <si>
    <t>ZPKQA4UNLG</t>
  </si>
  <si>
    <t>VC0XRX2NB0</t>
  </si>
  <si>
    <t>HGEXCGQN83</t>
  </si>
  <si>
    <t>49GHA8OUN2</t>
  </si>
  <si>
    <t>XUHGTUHDGG</t>
  </si>
  <si>
    <t>BDNLFSQL3D</t>
  </si>
  <si>
    <t>78NOPZR3ZD</t>
  </si>
  <si>
    <t>W58NQ1T0L7</t>
  </si>
  <si>
    <t>QCDO6LZGTI</t>
  </si>
  <si>
    <t>INQJO252SI</t>
  </si>
  <si>
    <t>1WAO0TWAEJ</t>
  </si>
  <si>
    <t>L75STG22LV</t>
  </si>
  <si>
    <t>16CI3Q8VPI</t>
  </si>
  <si>
    <t>CD0UMJIQY2</t>
  </si>
  <si>
    <t>IWO2075HZ1</t>
  </si>
  <si>
    <t>5JCRDMYS4L</t>
  </si>
  <si>
    <t>R40QEIWDKE</t>
  </si>
  <si>
    <t>E6LXE330I0</t>
  </si>
  <si>
    <t>HOCK1RCABK</t>
  </si>
  <si>
    <t>XXOGTB9GQG</t>
  </si>
  <si>
    <t>NC28K0YGFG</t>
  </si>
  <si>
    <t>DDTW5AL11B</t>
  </si>
  <si>
    <t>4OAKWQNKVC</t>
  </si>
  <si>
    <t>QF0GMCICN9</t>
  </si>
  <si>
    <t>4962GBFHEP</t>
  </si>
  <si>
    <t>QLS0N4U9Z8</t>
  </si>
  <si>
    <t>0ZUDO2FBF2</t>
  </si>
  <si>
    <t>IJ5MKOATJG</t>
  </si>
  <si>
    <t>QKL3RFMK3F</t>
  </si>
  <si>
    <t>ZHEUEPMKE9</t>
  </si>
  <si>
    <t>JUH37YZ0IN</t>
  </si>
  <si>
    <t>BDNUX7RJ9F</t>
  </si>
  <si>
    <t>47V27RJT57</t>
  </si>
  <si>
    <t>T5O7VZF1FJ</t>
  </si>
  <si>
    <t>89JDVRW63D</t>
  </si>
  <si>
    <t>DLIYCXLF5R</t>
  </si>
  <si>
    <t>H5AHYH4R3O</t>
  </si>
  <si>
    <t>16AD47XTZH</t>
  </si>
  <si>
    <t>JRB4DGVULQ</t>
  </si>
  <si>
    <t>KZNR0BML2N</t>
  </si>
  <si>
    <t>BLWUFXFK17</t>
  </si>
  <si>
    <t>YRAJEQY7VA</t>
  </si>
  <si>
    <t>LBV1M3PXIN</t>
  </si>
  <si>
    <t>AK86X2XZS9</t>
  </si>
  <si>
    <t>LNK5LK8EL3</t>
  </si>
  <si>
    <t>CCNF9IJDK6</t>
  </si>
  <si>
    <t>UOMDGN0061</t>
  </si>
  <si>
    <t>V4JI8C1MLF</t>
  </si>
  <si>
    <t>Q69Z7MI33P</t>
  </si>
  <si>
    <t>OMLDXDFB88</t>
  </si>
  <si>
    <t>QX3NEEYX80</t>
  </si>
  <si>
    <t>XYHR9VXOR8</t>
  </si>
  <si>
    <t>BZX0MGBO66</t>
  </si>
  <si>
    <t>F3059A9P72</t>
  </si>
  <si>
    <t>MWPY4U9KTS</t>
  </si>
  <si>
    <t>LJ4WBT6DA9</t>
  </si>
  <si>
    <t>D28ZU6P1BU</t>
  </si>
  <si>
    <t>SAJVHORH19</t>
  </si>
  <si>
    <t>TLJ1X0SHVV</t>
  </si>
  <si>
    <t>8306QLS58L</t>
  </si>
  <si>
    <t>AGFLZWMCTU</t>
  </si>
  <si>
    <t>SH0RN88UND</t>
  </si>
  <si>
    <t>VWKARZ7BQA</t>
  </si>
  <si>
    <t>IQ9WC3QH6T</t>
  </si>
  <si>
    <t>JULJINVZNK</t>
  </si>
  <si>
    <t>Q5IELB8QN5</t>
  </si>
  <si>
    <t>8SW5EBKC5C</t>
  </si>
  <si>
    <t>2ZM1M0L25T</t>
  </si>
  <si>
    <t>CJ2LDL1NMF</t>
  </si>
  <si>
    <t>K455XMP8XQ</t>
  </si>
  <si>
    <t>9Y2F5HLZ2O</t>
  </si>
  <si>
    <t>DLWTPXBQV8</t>
  </si>
  <si>
    <t>CMDLJV5IQS</t>
  </si>
  <si>
    <t>U8VGCB4SHS</t>
  </si>
  <si>
    <t>TM3STSW4L3</t>
  </si>
  <si>
    <t>IGTZJXZZDR</t>
  </si>
  <si>
    <t>4E2G9NTAS8</t>
  </si>
  <si>
    <t>2FOHENIO2Z</t>
  </si>
  <si>
    <t>89D8IPPF5H</t>
  </si>
  <si>
    <t>BUTJ4D0X56</t>
  </si>
  <si>
    <t>BVUCYFXJA5</t>
  </si>
  <si>
    <t>M5YH6MN2S0</t>
  </si>
  <si>
    <t>SLHO3MRXCY</t>
  </si>
  <si>
    <t>JMHQ5RF9EA</t>
  </si>
  <si>
    <t>7P5CH46HWT</t>
  </si>
  <si>
    <t>HHG7ZYS5YD</t>
  </si>
  <si>
    <t>4O3K326OPU</t>
  </si>
  <si>
    <t>WIHZO0FJ1T</t>
  </si>
  <si>
    <t>P0NVYWDWP4</t>
  </si>
  <si>
    <t>9PHRLB0M9K</t>
  </si>
  <si>
    <t>XA2I198OM8</t>
  </si>
  <si>
    <t>VG7V8BZFOR</t>
  </si>
  <si>
    <t>28FD4FTSHZ</t>
  </si>
  <si>
    <t>E7I35O30SS</t>
  </si>
  <si>
    <t>P3FNZJQRD2</t>
  </si>
  <si>
    <t>O8CWUGRE4D</t>
  </si>
  <si>
    <t>FGMEVI8FIK</t>
  </si>
  <si>
    <t>5HTDB2J361</t>
  </si>
  <si>
    <t>KLPTJ302SZ</t>
  </si>
  <si>
    <t>F7NVJSNEUN</t>
  </si>
  <si>
    <t>AD8EFZFHLU</t>
  </si>
  <si>
    <t>Y94W2PTA9T</t>
  </si>
  <si>
    <t>C84318IEIR</t>
  </si>
  <si>
    <t>GJ34AS0O1H</t>
  </si>
  <si>
    <t>T7JOY701FW</t>
  </si>
  <si>
    <t>NV2842X5RK</t>
  </si>
  <si>
    <t>NCOY2RI16O</t>
  </si>
  <si>
    <t>OYKWS1VC66</t>
  </si>
  <si>
    <t>O1WLYQSYAV</t>
  </si>
  <si>
    <t>J3VB0XNCNO</t>
  </si>
  <si>
    <t>9PSLGAD1Z8</t>
  </si>
  <si>
    <t>A4GJ8NPVTQ</t>
  </si>
  <si>
    <t>3E5R78OJKX</t>
  </si>
  <si>
    <t>GCFP5K6UIF</t>
  </si>
  <si>
    <t>VIRZ1U292Z</t>
  </si>
  <si>
    <t>2XXVL4BZ31</t>
  </si>
  <si>
    <t>YNEJU9XDLQ</t>
  </si>
  <si>
    <t>OQN6MADK34</t>
  </si>
  <si>
    <t>0TKQ6MDAUX</t>
  </si>
  <si>
    <t>WCDFD44CXR</t>
  </si>
  <si>
    <t>58P58QKRI2</t>
  </si>
  <si>
    <t>1SRCU9THU5</t>
  </si>
  <si>
    <t>RSEPEL2G41</t>
  </si>
  <si>
    <t>PHIA6BJNZM</t>
  </si>
  <si>
    <t>ESQ5278ZCH</t>
  </si>
  <si>
    <t>DZQDQAMEW7</t>
  </si>
  <si>
    <t>1Z761OI1EQ</t>
  </si>
  <si>
    <t>QK1B8VT9YL</t>
  </si>
  <si>
    <t>6502MD2KKD</t>
  </si>
  <si>
    <t>DV4161Z7JG</t>
  </si>
  <si>
    <t>CXC6PPNEVZ</t>
  </si>
  <si>
    <t>90T7NO66S9</t>
  </si>
  <si>
    <t>BR6OL6N8JY</t>
  </si>
  <si>
    <t>YPYT9ZOF2K</t>
  </si>
  <si>
    <t>3YB9NXV6A3</t>
  </si>
  <si>
    <t>49TS6M93EQ</t>
  </si>
  <si>
    <t>6IHFZZFLA5</t>
  </si>
  <si>
    <t>1AV423K5J2</t>
  </si>
  <si>
    <t>46VWSGNVFR</t>
  </si>
  <si>
    <t>339H1RIDEF</t>
  </si>
  <si>
    <t>AI1XQGAMSY</t>
  </si>
  <si>
    <t>P9K1UXJ961</t>
  </si>
  <si>
    <t>MO4ER0KE5F</t>
  </si>
  <si>
    <t>88I1HAF2B0</t>
  </si>
  <si>
    <t>KZ7JM9G1JT</t>
  </si>
  <si>
    <t>H9GDF18SSZ</t>
  </si>
  <si>
    <t>BE2BUYL6NL</t>
  </si>
  <si>
    <t>81709MUDB3</t>
  </si>
  <si>
    <t>6TGNH5622T</t>
  </si>
  <si>
    <t>SKI5PE69JH</t>
  </si>
  <si>
    <t>D8AJJHT89Z</t>
  </si>
  <si>
    <t>7BHRYF8R6E</t>
  </si>
  <si>
    <t>96XINQDRCE</t>
  </si>
  <si>
    <t>1IFWNV1ZLH</t>
  </si>
  <si>
    <t>IJG03PR7JP</t>
  </si>
  <si>
    <t>2AMB8BML2P</t>
  </si>
  <si>
    <t>Z1WN7Y6PM7</t>
  </si>
  <si>
    <t>QHOIBE6XXQ</t>
  </si>
  <si>
    <t>PKBBL8F2DN</t>
  </si>
  <si>
    <t>9QVU0950AZ</t>
  </si>
  <si>
    <t>4UE5NAF6LV</t>
  </si>
  <si>
    <t>JF9SM2CLEU</t>
  </si>
  <si>
    <t>3BQR8ZJ9Z4</t>
  </si>
  <si>
    <t>X6EFYRS5AT</t>
  </si>
  <si>
    <t>QYX2ZPX4LP</t>
  </si>
  <si>
    <t>GOH8Y99TWU</t>
  </si>
  <si>
    <t>U7EC1J00SM</t>
  </si>
  <si>
    <t>9K9EZQO8EA</t>
  </si>
  <si>
    <t>MVDB3O1NE1</t>
  </si>
  <si>
    <t>82PQVCQJEV</t>
  </si>
  <si>
    <t>TBZSKXGRCI</t>
  </si>
  <si>
    <t>VWJKL8SN22</t>
  </si>
  <si>
    <t>290NQ8D1X7</t>
  </si>
  <si>
    <t>ADBICWJVA7</t>
  </si>
  <si>
    <t>AX0L3EV4KQ</t>
  </si>
  <si>
    <t>GHRELVNA8P</t>
  </si>
  <si>
    <t>22GVK1GPP8</t>
  </si>
  <si>
    <t>3TR85LSW0W</t>
  </si>
  <si>
    <t>XW94PZL80G</t>
  </si>
  <si>
    <t>S6QXMMDOJ0</t>
  </si>
  <si>
    <t>YGEC7YYDY6</t>
  </si>
  <si>
    <t>ECGKFTMQHD</t>
  </si>
  <si>
    <t>8LF08HA0PT</t>
  </si>
  <si>
    <t>QF6QQNLA3Q</t>
  </si>
  <si>
    <t>RQQ597VV1H</t>
  </si>
  <si>
    <t>DDC7T2PF4V</t>
  </si>
  <si>
    <t>EPTBSOUC47</t>
  </si>
  <si>
    <t>EPOQR6X67O</t>
  </si>
  <si>
    <t>SAITSORECA</t>
  </si>
  <si>
    <t>FMR9LZGX35</t>
  </si>
  <si>
    <t>Z08L9PJN8S</t>
  </si>
  <si>
    <t>RND1MCXFXA</t>
  </si>
  <si>
    <t>WKRBTVGE79</t>
  </si>
  <si>
    <t>36GDZXRS4R</t>
  </si>
  <si>
    <t>2LLPGJM5K7</t>
  </si>
  <si>
    <t>TSJALJ81SX</t>
  </si>
  <si>
    <t>80MVRMRSIT</t>
  </si>
  <si>
    <t>M5F7FN03IS</t>
  </si>
  <si>
    <t>1LMQ9G6CUE</t>
  </si>
  <si>
    <t>5QDPNW9UHG</t>
  </si>
  <si>
    <t>OTXDYR3Z8W</t>
  </si>
  <si>
    <t>RNXVALF228</t>
  </si>
  <si>
    <t>VL1G5KV0XM</t>
  </si>
  <si>
    <t>C75S1VW556</t>
  </si>
  <si>
    <t>CUYOOJFYMS</t>
  </si>
  <si>
    <t>UQ08I6MSIK</t>
  </si>
  <si>
    <t>44OONXAYWI</t>
  </si>
  <si>
    <t>SBK09OD9RR</t>
  </si>
  <si>
    <t>MT38GDG9NT</t>
  </si>
  <si>
    <t>2P0O19FV8B</t>
  </si>
  <si>
    <t>AI6TOMI38Z</t>
  </si>
  <si>
    <t>0BXXRY6ZKX</t>
  </si>
  <si>
    <t>XRRHFAH5II</t>
  </si>
  <si>
    <t>XI4GQP8L9O</t>
  </si>
  <si>
    <t>YOK576G4XV</t>
  </si>
  <si>
    <t>V4OOWYEPAT</t>
  </si>
  <si>
    <t>O7VBT27QWS</t>
  </si>
  <si>
    <t>A3CF4DMRYC</t>
  </si>
  <si>
    <t>OBQG8STEZY</t>
  </si>
  <si>
    <t>7WRO7K0XU0</t>
  </si>
  <si>
    <t>FCFF4OYV9Y</t>
  </si>
  <si>
    <t>7IMRRYPODQ</t>
  </si>
  <si>
    <t>H07D8YKXE4</t>
  </si>
  <si>
    <t>NTZFXQJ69I</t>
  </si>
  <si>
    <t>BN9AH9LWTC</t>
  </si>
  <si>
    <t>P4JL0OSVDL</t>
  </si>
  <si>
    <t>1BUZQLR9AL</t>
  </si>
  <si>
    <t>OJ0JGO67T0</t>
  </si>
  <si>
    <t>C6ECRB4040</t>
  </si>
  <si>
    <t>G0P9U4IZSX</t>
  </si>
  <si>
    <t>MQNK6QCV3X</t>
  </si>
  <si>
    <t>NEH0FQRBPG</t>
  </si>
  <si>
    <t>R8Q3SFPX2F</t>
  </si>
  <si>
    <t>HM82NSH2F5</t>
  </si>
  <si>
    <t>UU7NUF6AXR</t>
  </si>
  <si>
    <t>MSQ0AEEHHB</t>
  </si>
  <si>
    <t>7MZBBBJEUK</t>
  </si>
  <si>
    <t>4EZZSMCJ4L</t>
  </si>
  <si>
    <t>NZI8BGXCZP</t>
  </si>
  <si>
    <t>ZMJ59NLZXI</t>
  </si>
  <si>
    <t>YJCMMGCKBH</t>
  </si>
  <si>
    <t>HDVGJLO248</t>
  </si>
  <si>
    <t>YFFTHPK5W9</t>
  </si>
  <si>
    <t>97VOQ033Z0</t>
  </si>
  <si>
    <t>V0AVVCSFVN</t>
  </si>
  <si>
    <t>2TS3BMTPXZ</t>
  </si>
  <si>
    <t>KO5S5MHM6B</t>
  </si>
  <si>
    <t>G80AN4QF0E</t>
  </si>
  <si>
    <t>JATRQ99XG5</t>
  </si>
  <si>
    <t>2YXU2LY318</t>
  </si>
  <si>
    <t>MNBG52JF9A</t>
  </si>
  <si>
    <t>SYPABO8VQ6</t>
  </si>
  <si>
    <t>AY2VJ0F7MW</t>
  </si>
  <si>
    <t>T6C2INFKUH</t>
  </si>
  <si>
    <t>98396B7D6Y</t>
  </si>
  <si>
    <t>4LP5LNYYH9</t>
  </si>
  <si>
    <t>5I1R4VEU8O</t>
  </si>
  <si>
    <t>7GV6F87I2S</t>
  </si>
  <si>
    <t>WQ40F4QAWV</t>
  </si>
  <si>
    <t>ZMTT04F3T9</t>
  </si>
  <si>
    <t>SQTRXXHBQZ</t>
  </si>
  <si>
    <t>VFMFYR51XA</t>
  </si>
  <si>
    <t>OGL0JOHZO5</t>
  </si>
  <si>
    <t>7PCJBEMYHR</t>
  </si>
  <si>
    <t>GIBJ2OB2RP</t>
  </si>
  <si>
    <t>FU6J56TDMT</t>
  </si>
  <si>
    <t>RUP29BMM8R</t>
  </si>
  <si>
    <t>6P8ST0VAM4</t>
  </si>
  <si>
    <t>LDSE8C8RHA</t>
  </si>
  <si>
    <t>SZ4IEYNP5T</t>
  </si>
  <si>
    <t>P65Q6W03Y7</t>
  </si>
  <si>
    <t>U6759ITYU4</t>
  </si>
  <si>
    <t>AJWEHZ6675</t>
  </si>
  <si>
    <t>DBE8PIIH3Z</t>
  </si>
  <si>
    <t>Y40FL3GJO2</t>
  </si>
  <si>
    <t>055NY1SDVR</t>
  </si>
  <si>
    <t>Z9FQ0P3IZ1</t>
  </si>
  <si>
    <t>FHB5ZUN26X</t>
  </si>
  <si>
    <t>ITPTKFT63M</t>
  </si>
  <si>
    <t>NM9HFGU44V</t>
  </si>
  <si>
    <t>FQSU6MKQQ6</t>
  </si>
  <si>
    <t>8S3OJPTZ2J</t>
  </si>
  <si>
    <t>0VNA4GXGHG</t>
  </si>
  <si>
    <t>9XODJKM3UI</t>
  </si>
  <si>
    <t>1C9I90GXJ1</t>
  </si>
  <si>
    <t>7LOZW8BPD1</t>
  </si>
  <si>
    <t>0F15M3EHBI</t>
  </si>
  <si>
    <t>JZTA0WGFJF</t>
  </si>
  <si>
    <t>SRZOYYFOMT</t>
  </si>
  <si>
    <t>C8ODYKNREV</t>
  </si>
  <si>
    <t>8CA93HNTKX</t>
  </si>
  <si>
    <t>MMBS7Y9NSP</t>
  </si>
  <si>
    <t>TL6ZIFB09Z</t>
  </si>
  <si>
    <t>Q7CILA17T4</t>
  </si>
  <si>
    <t>33XAXT6EWP</t>
  </si>
  <si>
    <t>63SNH2FN30</t>
  </si>
  <si>
    <t>ZSTA4T9NEQ</t>
  </si>
  <si>
    <t>NJEMD8ZHOX</t>
  </si>
  <si>
    <t>2JYRMFLXCH</t>
  </si>
  <si>
    <t>WVSWOY6QE6</t>
  </si>
  <si>
    <t>9BGVXY0O4S</t>
  </si>
  <si>
    <t>8ZRG9U4GOR</t>
  </si>
  <si>
    <t>DISX76DQCH</t>
  </si>
  <si>
    <t>6B164D427O</t>
  </si>
  <si>
    <t>J82SAGAWN8</t>
  </si>
  <si>
    <t>1DY6E6CHN2</t>
  </si>
  <si>
    <t>N2KPEWK0AD</t>
  </si>
  <si>
    <t>6ZGOKMNAWZ</t>
  </si>
  <si>
    <t>DXKB9GHN1P</t>
  </si>
  <si>
    <t>KSHY805EO6</t>
  </si>
  <si>
    <t>4KDC3NM0TN</t>
  </si>
  <si>
    <t>2ZJN9RGBZU</t>
  </si>
  <si>
    <t>AC9F7DDMZA</t>
  </si>
  <si>
    <t>BGHBNMDMC0</t>
  </si>
  <si>
    <t>DYAFVZM55L</t>
  </si>
  <si>
    <t>4QM7H6OW00</t>
  </si>
  <si>
    <t>ED8EIXJN59</t>
  </si>
  <si>
    <t>NMDUZB8I5X</t>
  </si>
  <si>
    <t>2XI6HPMKZ9</t>
  </si>
  <si>
    <t>50RZRDN50C</t>
  </si>
  <si>
    <t>DMFNSQ7D5S</t>
  </si>
  <si>
    <t>6MWD2M567C</t>
  </si>
  <si>
    <t>ZOE3MY9BO7</t>
  </si>
  <si>
    <t>NY081BB486</t>
  </si>
  <si>
    <t>BRYWLWOS4V</t>
  </si>
  <si>
    <t>1I1M5SAO8M</t>
  </si>
  <si>
    <t>32UARTEXY4</t>
  </si>
  <si>
    <t>ZRF33IUJJC</t>
  </si>
  <si>
    <t>NMW6S0ZNLO</t>
  </si>
  <si>
    <t>XXY07P4NH0</t>
  </si>
  <si>
    <t>OU4DHCBVF9</t>
  </si>
  <si>
    <t>RH98G8VJ2H</t>
  </si>
  <si>
    <t>FATLDBAML1</t>
  </si>
  <si>
    <t>DRFCFMSYYU</t>
  </si>
  <si>
    <t>SZF9EQU0T0</t>
  </si>
  <si>
    <t>FQI4NQAH4X</t>
  </si>
  <si>
    <t>GDAYRB08HH</t>
  </si>
  <si>
    <t>5L60N6SLSQ</t>
  </si>
  <si>
    <t>U8PWFCUCX2</t>
  </si>
  <si>
    <t>38M7YC4KCK</t>
  </si>
  <si>
    <t>ORF8EDNIE2</t>
  </si>
  <si>
    <t>8GE9A7QLHD</t>
  </si>
  <si>
    <t>J2JSGTI924</t>
  </si>
  <si>
    <t>OKE3XLDE8Y</t>
  </si>
  <si>
    <t>B3Y91M9504</t>
  </si>
  <si>
    <t>OQF1GDU4UB</t>
  </si>
  <si>
    <t>YCZ9WPZH1L</t>
  </si>
  <si>
    <t>GLJQDJU817</t>
  </si>
  <si>
    <t>KT1XZJT5YL</t>
  </si>
  <si>
    <t>ET8HG26VI8</t>
  </si>
  <si>
    <t>YTQ8052I2D</t>
  </si>
  <si>
    <t>IY0E5ENF0O</t>
  </si>
  <si>
    <t>WN7PO1DB1N</t>
  </si>
  <si>
    <t>M41TB08R5X</t>
  </si>
  <si>
    <t>KN4FI5PA8H</t>
  </si>
  <si>
    <t>ZOFHQCTJZ0</t>
  </si>
  <si>
    <t>QXEH5JRQEU</t>
  </si>
  <si>
    <t>BBHR2UFCX9</t>
  </si>
  <si>
    <t>SU6QINWZDT</t>
  </si>
  <si>
    <t>NXN3GLHMOQ</t>
  </si>
  <si>
    <t>VI1V76IZ7X</t>
  </si>
  <si>
    <t>W318V9Y4U2</t>
  </si>
  <si>
    <t>2PUOEDX64L</t>
  </si>
  <si>
    <t>PQIKXJ90AY</t>
  </si>
  <si>
    <t>2FQ10P332F</t>
  </si>
  <si>
    <t>70YMFS6CAE</t>
  </si>
  <si>
    <t>4J07JXGSGV</t>
  </si>
  <si>
    <t>99WGDTNZ95</t>
  </si>
  <si>
    <t>NUGM3OQ4JU</t>
  </si>
  <si>
    <t>WZ6V9RVLIX</t>
  </si>
  <si>
    <t>LUE0X3ARRC</t>
  </si>
  <si>
    <t>3CADX3MGPB</t>
  </si>
  <si>
    <t>TG4ZECVGFP</t>
  </si>
  <si>
    <t>PT3RZASFJB</t>
  </si>
  <si>
    <t>TFK6WB0YML</t>
  </si>
  <si>
    <t>MOU6DSDK53</t>
  </si>
  <si>
    <t>HG8JEIDDCH</t>
  </si>
  <si>
    <t>2K1KTGBJL3</t>
  </si>
  <si>
    <t>QN5CM0ZTMK</t>
  </si>
  <si>
    <t>JP6EJRJIYP</t>
  </si>
  <si>
    <t>Q3V7VN4QA9</t>
  </si>
  <si>
    <t>O7G1X4VLSX</t>
  </si>
  <si>
    <t>C4MY8AUFUL</t>
  </si>
  <si>
    <t>BAH9DGRQNO</t>
  </si>
  <si>
    <t>MHPTFTXL66</t>
  </si>
  <si>
    <t>1TZYFJDM57</t>
  </si>
  <si>
    <t>M5C03J2J1G</t>
  </si>
  <si>
    <t>63LKCQ92BV</t>
  </si>
  <si>
    <t>7USS2KMEVQ</t>
  </si>
  <si>
    <t>TUGU5NYNZ9</t>
  </si>
  <si>
    <t>7A9QGZDUR9</t>
  </si>
  <si>
    <t>M3EXADTGXO</t>
  </si>
  <si>
    <t>WI33ZKTYG7</t>
  </si>
  <si>
    <t>05P3ZQ22RL</t>
  </si>
  <si>
    <t>POW4WCRZGX</t>
  </si>
  <si>
    <t>D6JLMRDK9L</t>
  </si>
  <si>
    <t>7YIB74HVH1</t>
  </si>
  <si>
    <t>OQ8W0IE0R5</t>
  </si>
  <si>
    <t>UIWFPXF8PE</t>
  </si>
  <si>
    <t>QL78NJLJKS</t>
  </si>
  <si>
    <t>2T56KK1JUF</t>
  </si>
  <si>
    <t>MLGPGX0GTN</t>
  </si>
  <si>
    <t>3IJVT0AN0U</t>
  </si>
  <si>
    <t>TFVRLIXBIF</t>
  </si>
  <si>
    <t>B0A35H7F9A</t>
  </si>
  <si>
    <t>SXCQPJ3MEL</t>
  </si>
  <si>
    <t>OIJNURBGXM</t>
  </si>
  <si>
    <t>URBNFQ6D8P</t>
  </si>
  <si>
    <t>2HAYQT1SK1</t>
  </si>
  <si>
    <t>WUUG2KGBGU</t>
  </si>
  <si>
    <t>SHTG3D8NBG</t>
  </si>
  <si>
    <t>UMLCQ29HKS</t>
  </si>
  <si>
    <t>BOBRP80RHN</t>
  </si>
  <si>
    <t>SU5V2RAUQ2</t>
  </si>
  <si>
    <t>M7UXM9KAH1</t>
  </si>
  <si>
    <t>4I0C2UIQP8</t>
  </si>
  <si>
    <t>RKP1C1PKKM</t>
  </si>
  <si>
    <t>7DKTV49ILK</t>
  </si>
  <si>
    <t>YGAC3KOJU6</t>
  </si>
  <si>
    <t>NDD2F7QUE5</t>
  </si>
  <si>
    <t>RX89X4ZCVA</t>
  </si>
  <si>
    <t>DVUNC5ELQY</t>
  </si>
  <si>
    <t>4MNAX9P2UT</t>
  </si>
  <si>
    <t>RH2MPOFMCI</t>
  </si>
  <si>
    <t>893H9ABWIU</t>
  </si>
  <si>
    <t>ZVI0RTONQV</t>
  </si>
  <si>
    <t>V1HMBUE23P</t>
  </si>
  <si>
    <t>EPCBPHNOX9</t>
  </si>
  <si>
    <t>C3EPTSXLAB</t>
  </si>
  <si>
    <t>GTK1CVEV6R</t>
  </si>
  <si>
    <t>8DEWEYGQ3L</t>
  </si>
  <si>
    <t>HIVOV6JA1N</t>
  </si>
  <si>
    <t>FN0S15DYBK</t>
  </si>
  <si>
    <t>DHB5JK0ZGF</t>
  </si>
  <si>
    <t>UTJJBNFRUO</t>
  </si>
  <si>
    <t>PHRKZXE3IP</t>
  </si>
  <si>
    <t>XU086H60YZ</t>
  </si>
  <si>
    <t>OVMK10IEK8</t>
  </si>
  <si>
    <t>8GCMXZQ8BD</t>
  </si>
  <si>
    <t>C5QOLG8R54</t>
  </si>
  <si>
    <t>Q911F80ZB1</t>
  </si>
  <si>
    <t>HVRWUXYVNS</t>
  </si>
  <si>
    <t>C6YMP40XJU</t>
  </si>
  <si>
    <t>4C49XY5GAN</t>
  </si>
  <si>
    <t>06L7OUU95S</t>
  </si>
  <si>
    <t>XNGGQI2CIU</t>
  </si>
  <si>
    <t>DWHLCUJVMR</t>
  </si>
  <si>
    <t>TO8FWUJ3F5</t>
  </si>
  <si>
    <t>AIOVUY0B0X</t>
  </si>
  <si>
    <t>QD6W6BNOUP</t>
  </si>
  <si>
    <t>ZXN03GI2M7</t>
  </si>
  <si>
    <t>WSUDGK00TF</t>
  </si>
  <si>
    <t>SLPJ52T6XT</t>
  </si>
  <si>
    <t>OVAF0XBIN5</t>
  </si>
  <si>
    <t>HMO88TP7RT</t>
  </si>
  <si>
    <t>EO3P33JKVM</t>
  </si>
  <si>
    <t>Q9OV26XQFK</t>
  </si>
  <si>
    <t>IHC9BQ7FTS</t>
  </si>
  <si>
    <t>6FRJ9TFRCV</t>
  </si>
  <si>
    <t>PY96UIQVNQ</t>
  </si>
  <si>
    <t>ZLPBIRXS1R</t>
  </si>
  <si>
    <t>WEWDQ83VM4</t>
  </si>
  <si>
    <t>2DUEP99V2F</t>
  </si>
  <si>
    <t>3V1XQCPVSZ</t>
  </si>
  <si>
    <t>4B94DMJD08</t>
  </si>
  <si>
    <t>V1E0RPOGJD</t>
  </si>
  <si>
    <t>MMQY11W5R6</t>
  </si>
  <si>
    <t>7SDS6O2I4L</t>
  </si>
  <si>
    <t>VG4QCJU7LN</t>
  </si>
  <si>
    <t>L8IZUT5V9R</t>
  </si>
  <si>
    <t>3395V6ZE61</t>
  </si>
  <si>
    <t>D6ALO9WOF4</t>
  </si>
  <si>
    <t>PS5BI2JV7H</t>
  </si>
  <si>
    <t>ZG3AZWOAGQ</t>
  </si>
  <si>
    <t>Q7W5F8II05</t>
  </si>
  <si>
    <t>SDHXUM2534</t>
  </si>
  <si>
    <t>C0MW3PPEV9</t>
  </si>
  <si>
    <t>LS5O03RP01</t>
  </si>
  <si>
    <t>Y2FHS3881U</t>
  </si>
  <si>
    <t>RUDWFU982C</t>
  </si>
  <si>
    <t>EPCC9W2IBE</t>
  </si>
  <si>
    <t>6EYXZBGJC6</t>
  </si>
  <si>
    <t>1OAIPWMAT3</t>
  </si>
  <si>
    <t>6YVAJVQYJ3</t>
  </si>
  <si>
    <t>R76YA3007I</t>
  </si>
  <si>
    <t>0TZZ8XA5IW</t>
  </si>
  <si>
    <t>XO6YN5OA54</t>
  </si>
  <si>
    <t>RLSVU85U5B</t>
  </si>
  <si>
    <t>XQQY00VZ6I</t>
  </si>
  <si>
    <t>9NF14HJTFE</t>
  </si>
  <si>
    <t>G6MANQJ0MG</t>
  </si>
  <si>
    <t>5I8F70D08O</t>
  </si>
  <si>
    <t>WCSXQBPVBL</t>
  </si>
  <si>
    <t>MRE6CZ7P2N</t>
  </si>
  <si>
    <t>886A74DOX2</t>
  </si>
  <si>
    <t>R9WUN2RI52</t>
  </si>
  <si>
    <t>RE39D2NASX</t>
  </si>
  <si>
    <t>2TAM3QHTUU</t>
  </si>
  <si>
    <t>6P76D1HK2T</t>
  </si>
  <si>
    <t>M4WX1BBPZP</t>
  </si>
  <si>
    <t>7BHUZU9C9Z</t>
  </si>
  <si>
    <t>9DWK494KXO</t>
  </si>
  <si>
    <t>P2N82MEWS6</t>
  </si>
  <si>
    <t>WID4UY10BL</t>
  </si>
  <si>
    <t>CVFR0CN71H</t>
  </si>
  <si>
    <t>1G615QLY6N</t>
  </si>
  <si>
    <t>1ZL7BU52G1</t>
  </si>
  <si>
    <t>LC0HDNPG9J</t>
  </si>
  <si>
    <t>ZBL4JJKOQM</t>
  </si>
  <si>
    <t>GK5L5SQDCG</t>
  </si>
  <si>
    <t>ARXO61V2V5</t>
  </si>
  <si>
    <t>5184G95738</t>
  </si>
  <si>
    <t>DZCOCH3J0L</t>
  </si>
  <si>
    <t>645JUQLUKX</t>
  </si>
  <si>
    <t>3Q8UJ2GEGB</t>
  </si>
  <si>
    <t>HDEV118D0C</t>
  </si>
  <si>
    <t>2D61C8GU3O</t>
  </si>
  <si>
    <t>MU6AG3BVBG</t>
  </si>
  <si>
    <t>7YKAXZ5XWV</t>
  </si>
  <si>
    <t>1KVIYDYFE6</t>
  </si>
  <si>
    <t>F4BKRJ657R</t>
  </si>
  <si>
    <t>YGGEAOGSXQ</t>
  </si>
  <si>
    <t>FWQSG52KY0</t>
  </si>
  <si>
    <t>J0ISI9SHT8</t>
  </si>
  <si>
    <t>8IGHDJ6E48</t>
  </si>
  <si>
    <t>PGIK41L089</t>
  </si>
  <si>
    <t>E6QD3E4YZH</t>
  </si>
  <si>
    <t>NALD4SLYQK</t>
  </si>
  <si>
    <t>W5D9XH5P12</t>
  </si>
  <si>
    <t>NPC1ZX70TU</t>
  </si>
  <si>
    <t>2X410R63AR</t>
  </si>
  <si>
    <t>GQSKP29ZW0</t>
  </si>
  <si>
    <t>315T31B76X</t>
  </si>
  <si>
    <t>TPY07QCD2E</t>
  </si>
  <si>
    <t>8ASLVM84TT</t>
  </si>
  <si>
    <t>FTB42JZVUX</t>
  </si>
  <si>
    <t>ZQITXGLACW</t>
  </si>
  <si>
    <t>J0DX8ASHNU</t>
  </si>
  <si>
    <t>XOPBMS1UUE</t>
  </si>
  <si>
    <t>36GEB43788</t>
  </si>
  <si>
    <t>9HFIQWQQ1Y</t>
  </si>
  <si>
    <t>3JRX3EG8M0</t>
  </si>
  <si>
    <t>FNH1GCWUDD</t>
  </si>
  <si>
    <t>2A7NZOO1LA</t>
  </si>
  <si>
    <t>JEMBHMPKZT</t>
  </si>
  <si>
    <t>WMGWJYWWGF</t>
  </si>
  <si>
    <t>MYEKDNO3TB</t>
  </si>
  <si>
    <t>9BAP5LKV8F</t>
  </si>
  <si>
    <t>8V3TTZP7EU</t>
  </si>
  <si>
    <t>FGFT4C38PH</t>
  </si>
  <si>
    <t>GM8JY0ZUIO</t>
  </si>
  <si>
    <t>05L8U94SVR</t>
  </si>
  <si>
    <t>6MX514F2NJ</t>
  </si>
  <si>
    <t>JME37R8NYN</t>
  </si>
  <si>
    <t>2XFMLPTSUG</t>
  </si>
  <si>
    <t>IGJR6OVOVK</t>
  </si>
  <si>
    <t>YEIH3FHM2Q</t>
  </si>
  <si>
    <t>Z7E5D5L1N4</t>
  </si>
  <si>
    <t>FDPQ78PEYG</t>
  </si>
  <si>
    <t>YHF2IO5C64</t>
  </si>
  <si>
    <t>YT0BV1ZKYL</t>
  </si>
  <si>
    <t>JGTPYO9WCX</t>
  </si>
  <si>
    <t>Y4QLW91WBH</t>
  </si>
  <si>
    <t>RCXB0TCARQ</t>
  </si>
  <si>
    <t>6OYDM1LFTK</t>
  </si>
  <si>
    <t>7SNB6K1T4S</t>
  </si>
  <si>
    <t>8L4CP6TPQG</t>
  </si>
  <si>
    <t>VXPRW0E27Y</t>
  </si>
  <si>
    <t>9S7GLBU71W</t>
  </si>
  <si>
    <t>VZL38R7MKK</t>
  </si>
  <si>
    <t>DVN6R2GA4H</t>
  </si>
  <si>
    <t>T9QBNZT7VO</t>
  </si>
  <si>
    <t>WERL228KBB</t>
  </si>
  <si>
    <t>36ORSUA48G</t>
  </si>
  <si>
    <t>YT43WG87MB</t>
  </si>
  <si>
    <t>87Q9J29MAZ</t>
  </si>
  <si>
    <t>M7ZIFATIIN</t>
  </si>
  <si>
    <t>LYU84J4Y04</t>
  </si>
  <si>
    <t>484U8WC9N9</t>
  </si>
  <si>
    <t>SZ90DNUP5U</t>
  </si>
  <si>
    <t>GR5CJSMOZN</t>
  </si>
  <si>
    <t>0BX8FS14R8</t>
  </si>
  <si>
    <t>S4098O1MLI</t>
  </si>
  <si>
    <t>CRSLR1TIBD</t>
  </si>
  <si>
    <t>A8CDJXUH9J</t>
  </si>
  <si>
    <t>TBAYOX6LIL</t>
  </si>
  <si>
    <t>DXC98LYW31</t>
  </si>
  <si>
    <t>YIBZ6YODBK</t>
  </si>
  <si>
    <t>SLQVX03OAE</t>
  </si>
  <si>
    <t>8SYRYF246C</t>
  </si>
  <si>
    <t>LBCPDFTWE1</t>
  </si>
  <si>
    <t>HEMMVUT4ZA</t>
  </si>
  <si>
    <t>MFTOLEQQW6</t>
  </si>
  <si>
    <t>J35E1FEF8B</t>
  </si>
  <si>
    <t>0O91P1RM38</t>
  </si>
  <si>
    <t>PYT819L42L</t>
  </si>
  <si>
    <t>F7Z1ZMCFP2</t>
  </si>
  <si>
    <t>G6ETKLH162</t>
  </si>
  <si>
    <t>Y80M5R2HLM</t>
  </si>
  <si>
    <t>YKQ11484CJ</t>
  </si>
  <si>
    <t>XJG0EEFN0U</t>
  </si>
  <si>
    <t>J4GOZIHPJS</t>
  </si>
  <si>
    <t>9GWLBCXNFI</t>
  </si>
  <si>
    <t>2G8HMAPT5I</t>
  </si>
  <si>
    <t>LZ4VW44BII</t>
  </si>
  <si>
    <t>U90K113MZF</t>
  </si>
  <si>
    <t>TIRWVJJPSK</t>
  </si>
  <si>
    <t>JWFXKJYMTD</t>
  </si>
  <si>
    <t>909UV15G8Q</t>
  </si>
  <si>
    <t>7S6NEKHUD3</t>
  </si>
  <si>
    <t>49MHWWBTMK</t>
  </si>
  <si>
    <t>VGIDI7QQ7M</t>
  </si>
  <si>
    <t>ST3KRNNDXJ</t>
  </si>
  <si>
    <t>MHADNBYOSZ</t>
  </si>
  <si>
    <t>3N6UVA3KN3</t>
  </si>
  <si>
    <t>UJA6LI72TP</t>
  </si>
  <si>
    <t>6XQ53I8543</t>
  </si>
  <si>
    <t>91NTQA2XY1</t>
  </si>
  <si>
    <t>6QA2JHPPTT</t>
  </si>
  <si>
    <t>OO4FSKOPNG</t>
  </si>
  <si>
    <t>LJGH2TYLT3</t>
  </si>
  <si>
    <t>T84ZAUY31U</t>
  </si>
  <si>
    <t>1GJO13SKG4</t>
  </si>
  <si>
    <t>CH8QNRJSWX</t>
  </si>
  <si>
    <t>6EXVRFHZ1R</t>
  </si>
  <si>
    <t>OKGZFHWNAA</t>
  </si>
  <si>
    <t>QUTMM6T22Q</t>
  </si>
  <si>
    <t>GEK1H3LRMZ</t>
  </si>
  <si>
    <t>V17JSQARR2</t>
  </si>
  <si>
    <t>Q7LAWET6IY</t>
  </si>
  <si>
    <t>LVGL4WVSPM</t>
  </si>
  <si>
    <t>WRGYS1YB6D</t>
  </si>
  <si>
    <t>JNDI1O9HG4</t>
  </si>
  <si>
    <t>KJ7PEBS2R0</t>
  </si>
  <si>
    <t>W609BOAE3D</t>
  </si>
  <si>
    <t>MAJA6133IH</t>
  </si>
  <si>
    <t>2TTC5YRRNG</t>
  </si>
  <si>
    <t>O05T8TCONE</t>
  </si>
  <si>
    <t>BY26NCG7I1</t>
  </si>
  <si>
    <t>0AOX4D63NU</t>
  </si>
  <si>
    <t>7PSDBNS6TU</t>
  </si>
  <si>
    <t>VSK75U00WT</t>
  </si>
  <si>
    <t>G5ZTCDSH50</t>
  </si>
  <si>
    <t>34JX22JEBG</t>
  </si>
  <si>
    <t>XY6P8ZX42M</t>
  </si>
  <si>
    <t>4RQBSK404E</t>
  </si>
  <si>
    <t>WZ7RRHZQ5X</t>
  </si>
  <si>
    <t>X68Y80LPGJ</t>
  </si>
  <si>
    <t>FHY6OBYHQZ</t>
  </si>
  <si>
    <t>FJEYUQACUS</t>
  </si>
  <si>
    <t>PSDZPFFH9F</t>
  </si>
  <si>
    <t>O2TRX43WHC</t>
  </si>
  <si>
    <t>2EP4LD84VW</t>
  </si>
  <si>
    <t>A56RA3NVZ4</t>
  </si>
  <si>
    <t>DO0UCQB7FI</t>
  </si>
  <si>
    <t>8MLMOB2VF1</t>
  </si>
  <si>
    <t>ILKEFZYCE5</t>
  </si>
  <si>
    <t>1RKT88M007</t>
  </si>
  <si>
    <t>K4D5E5YZP4</t>
  </si>
  <si>
    <t>9DWPWE4WTM</t>
  </si>
  <si>
    <t>GN2INAM3Q1</t>
  </si>
  <si>
    <t>85H3C1CXGI</t>
  </si>
  <si>
    <t>BXU0A31Y4M</t>
  </si>
  <si>
    <t>A0K42BUA7D</t>
  </si>
  <si>
    <t>SBGISW7M2N</t>
  </si>
  <si>
    <t>552NNQIVVT</t>
  </si>
  <si>
    <t>RXEWY02RWG</t>
  </si>
  <si>
    <t>BHQH5AHV9G</t>
  </si>
  <si>
    <t>9KP7P7U4K8</t>
  </si>
  <si>
    <t>XBAATZ4FKY</t>
  </si>
  <si>
    <t>3NBFD3OW66</t>
  </si>
  <si>
    <t>XFQVDC67PJ</t>
  </si>
  <si>
    <t>VLDH3A9V94</t>
  </si>
  <si>
    <t>3IG1WEVQUK</t>
  </si>
  <si>
    <t>LPKP9650FU</t>
  </si>
  <si>
    <t>G95R7JOR64</t>
  </si>
  <si>
    <t>G3DAL3ZZWF</t>
  </si>
  <si>
    <t>Q05DYV4MX0</t>
  </si>
  <si>
    <t>B46OIZ1FPR</t>
  </si>
  <si>
    <t>G61GVC2259</t>
  </si>
  <si>
    <t>KODFFXG9JH</t>
  </si>
  <si>
    <t>COFD8YQ7XP</t>
  </si>
  <si>
    <t>X2WMIQJCV8</t>
  </si>
  <si>
    <t>WAQ51ZXMCL</t>
  </si>
  <si>
    <t>PSB8ZPAG74</t>
  </si>
  <si>
    <t>B2FH8PAS5A</t>
  </si>
  <si>
    <t>2BOYKDQN1W</t>
  </si>
  <si>
    <t>JEXA8N41LD</t>
  </si>
  <si>
    <t>1FO23M8F6S</t>
  </si>
  <si>
    <t>LC3K8Y2VMG</t>
  </si>
  <si>
    <t>TZ1FLYKUCH</t>
  </si>
  <si>
    <t>6LZCTTX3KK</t>
  </si>
  <si>
    <t>CC4GX6S7LA</t>
  </si>
  <si>
    <t>ZHS3Y0M4UI</t>
  </si>
  <si>
    <t>V9BT1PDPRH</t>
  </si>
  <si>
    <t>ZN9TXYAUE5</t>
  </si>
  <si>
    <t>R187IDK3WY</t>
  </si>
  <si>
    <t>RI5K4UZE6R</t>
  </si>
  <si>
    <t>5Z7FOVT1LY</t>
  </si>
  <si>
    <t>OIBJDY8YFG</t>
  </si>
  <si>
    <t>5CN2JDRJSO</t>
  </si>
  <si>
    <t>0I8YULMXO6</t>
  </si>
  <si>
    <t>DG1DU85DH0</t>
  </si>
  <si>
    <t>W0YSLC2EXQ</t>
  </si>
  <si>
    <t>V1CCESJ7ON</t>
  </si>
  <si>
    <t>U8M09QP0A6</t>
  </si>
  <si>
    <t>4WRCGP4DX8</t>
  </si>
  <si>
    <t>3XKEX9VH6G</t>
  </si>
  <si>
    <t>UUZGAJUIPT</t>
  </si>
  <si>
    <t>5VY1VF5ILC</t>
  </si>
  <si>
    <t>QGSW96Q7GR</t>
  </si>
  <si>
    <t>IZ7P8U9WXH</t>
  </si>
  <si>
    <t>0GQH609NWT</t>
  </si>
  <si>
    <t>LSBE3VLJEW</t>
  </si>
  <si>
    <t>RO6FFL58GA</t>
  </si>
  <si>
    <t>2ZICZKIZUH</t>
  </si>
  <si>
    <t>XG4AW1KYGR</t>
  </si>
  <si>
    <t>Y8HNQK8483</t>
  </si>
  <si>
    <t>FWRQ5AOJNS</t>
  </si>
  <si>
    <t>64JVGD2RYM</t>
  </si>
  <si>
    <t>KJ3CHKP2JX</t>
  </si>
  <si>
    <t>IO893W690D</t>
  </si>
  <si>
    <t>6FHAYG2S33</t>
  </si>
  <si>
    <t>QDKOPT7734</t>
  </si>
  <si>
    <t>I2451NJ1Q6</t>
  </si>
  <si>
    <t>JKDB820DQ2</t>
  </si>
  <si>
    <t>TBOX43U09I</t>
  </si>
  <si>
    <t>967S94PP71</t>
  </si>
  <si>
    <t>JZAOIIS0FV</t>
  </si>
  <si>
    <t>NEZDD5O7HH</t>
  </si>
  <si>
    <t>GSJMOZ11BT</t>
  </si>
  <si>
    <t>5ZUQMEKVF3</t>
  </si>
  <si>
    <t>575TQGAGLM</t>
  </si>
  <si>
    <t>TYDT8W0KK5</t>
  </si>
  <si>
    <t>TGNZ0G1LS0</t>
  </si>
  <si>
    <t>AE4WIDM0HD</t>
  </si>
  <si>
    <t>VA5BDE71PM</t>
  </si>
  <si>
    <t>AVSZECBSHT</t>
  </si>
  <si>
    <t>455R07IK3L</t>
  </si>
  <si>
    <t>2Z7DI0CF7S</t>
  </si>
  <si>
    <t>T8V38BFFS6</t>
  </si>
  <si>
    <t>9AH4I1B1O0</t>
  </si>
  <si>
    <t>BZ592OOJZO</t>
  </si>
  <si>
    <t>YQEYMDGDXO</t>
  </si>
  <si>
    <t>CN5NMH9KMY</t>
  </si>
  <si>
    <t>2Q7NQJKTG2</t>
  </si>
  <si>
    <t>ZW8LOS1VK9</t>
  </si>
  <si>
    <t>7NXDGRXH3B</t>
  </si>
  <si>
    <t>L49FQU7Q3X</t>
  </si>
  <si>
    <t>7CWUK60ECP</t>
  </si>
  <si>
    <t>MN7QQJPLDJ</t>
  </si>
  <si>
    <t>N928JKKAQJ</t>
  </si>
  <si>
    <t>EF1HJNT6EV</t>
  </si>
  <si>
    <t>HIGJ0DACDL</t>
  </si>
  <si>
    <t>PPLN6S3DKU</t>
  </si>
  <si>
    <t>GNF3UQZH39</t>
  </si>
  <si>
    <t>GM7W351LWC</t>
  </si>
  <si>
    <t>QPCMK6RGVO</t>
  </si>
  <si>
    <t>4EMPR05FNS</t>
  </si>
  <si>
    <t>90C6M3XXOT</t>
  </si>
  <si>
    <t>0DK4GBSTJ3</t>
  </si>
  <si>
    <t>HFOPXTRXZZ</t>
  </si>
  <si>
    <t>SAR95JM527</t>
  </si>
  <si>
    <t>9PLG5MJXHD</t>
  </si>
  <si>
    <t>GUZP9PN6QS</t>
  </si>
  <si>
    <t>FUN84GV7NU</t>
  </si>
  <si>
    <t>N4WJZZQQ5C</t>
  </si>
  <si>
    <t>NO8XCU8J2K</t>
  </si>
  <si>
    <t>TPCW3GB07I</t>
  </si>
  <si>
    <t>JWBR2U7VWL</t>
  </si>
  <si>
    <t>1YKCSI1QN9</t>
  </si>
  <si>
    <t>J85W32Y9O0</t>
  </si>
  <si>
    <t>D4W12JC6UF</t>
  </si>
  <si>
    <t>THOKUXNLON</t>
  </si>
  <si>
    <t>XL9TL7RLUW</t>
  </si>
  <si>
    <t>S05B5UZXJS</t>
  </si>
  <si>
    <t>BBY3DJIX00</t>
  </si>
  <si>
    <t>5YDNGDWMER</t>
  </si>
  <si>
    <t>SCQAMB0IE7</t>
  </si>
  <si>
    <t>JZYLH9G3MM</t>
  </si>
  <si>
    <t>VEUWY9ZUUB</t>
  </si>
  <si>
    <t>LHSSATLJ80</t>
  </si>
  <si>
    <t>6C62ED28GT</t>
  </si>
  <si>
    <t>SFNGH5HBT5</t>
  </si>
  <si>
    <t>UQY7FFR2KF</t>
  </si>
  <si>
    <t>04PDVCDOCK</t>
  </si>
  <si>
    <t>D1ZEFUZRTF</t>
  </si>
  <si>
    <t>MSSB9CU8LH</t>
  </si>
  <si>
    <t>OPY7G6GGIU</t>
  </si>
  <si>
    <t>IAXWHL629R</t>
  </si>
  <si>
    <t>56MQZFVZEJ</t>
  </si>
  <si>
    <t>3H3Y2O835J</t>
  </si>
  <si>
    <t>7LKID1M32L</t>
  </si>
  <si>
    <t>IRC7URHQ8U</t>
  </si>
  <si>
    <t>51EVPJVYL4</t>
  </si>
  <si>
    <t>3JDJA6YDJD</t>
  </si>
  <si>
    <t>EA6ADW0U7V</t>
  </si>
  <si>
    <t>4OLXG6WDKX</t>
  </si>
  <si>
    <t>0MGKCSBJV2</t>
  </si>
  <si>
    <t>QI1YRT4RPN</t>
  </si>
  <si>
    <t>Z8S4XAN7HI</t>
  </si>
  <si>
    <t>TXKB2CM5TV</t>
  </si>
  <si>
    <t>DSOKXZ3U83</t>
  </si>
  <si>
    <t>44YOVCWJVP</t>
  </si>
  <si>
    <t>T2SJARGMOG</t>
  </si>
  <si>
    <t>95M5SOPQGA</t>
  </si>
  <si>
    <t>0PQYI4WUUP</t>
  </si>
  <si>
    <t>ZSJ4UXH7Q7</t>
  </si>
  <si>
    <t>CDOJM10JPB</t>
  </si>
  <si>
    <t>VJXDAH3V07</t>
  </si>
  <si>
    <t>591DPE89HB</t>
  </si>
  <si>
    <t>B3IR7L2CGW</t>
  </si>
  <si>
    <t>NGL7DITA99</t>
  </si>
  <si>
    <t>LUDK9H5EC7</t>
  </si>
  <si>
    <t>P2H9JP1WXP</t>
  </si>
  <si>
    <t>MMR5GHI4L5</t>
  </si>
  <si>
    <t>MNGF7M7DMZ</t>
  </si>
  <si>
    <t>HDMXXCJAIH</t>
  </si>
  <si>
    <t>TKA7Q2T81S</t>
  </si>
  <si>
    <t>E7AL4YUATU</t>
  </si>
  <si>
    <t>BW2OWO4B3B</t>
  </si>
  <si>
    <t>U2Q90V69ZH</t>
  </si>
  <si>
    <t>H6LHA65GNG</t>
  </si>
  <si>
    <t>THVTDNSOK1</t>
  </si>
  <si>
    <t>M9I3THNRSM</t>
  </si>
  <si>
    <t>K7T58Q218M</t>
  </si>
  <si>
    <t>DEF2RY4DMD</t>
  </si>
  <si>
    <t>TZKL0PH8PJ</t>
  </si>
  <si>
    <t>GW9UGLCQAN</t>
  </si>
  <si>
    <t>VF4ILP1RO1</t>
  </si>
  <si>
    <t>REJUECM59F</t>
  </si>
  <si>
    <t>HHYVO2CKJI</t>
  </si>
  <si>
    <t>6SHV2V4DAB</t>
  </si>
  <si>
    <t>CKW7G3QOUE</t>
  </si>
  <si>
    <t>21WQGB8DP0</t>
  </si>
  <si>
    <t>YUPNN3Q50S</t>
  </si>
  <si>
    <t>CUY1KX0YGO</t>
  </si>
  <si>
    <t>7WT0KNVG1O</t>
  </si>
  <si>
    <t>SS9QIHB374</t>
  </si>
  <si>
    <t>6SWEXFFPF0</t>
  </si>
  <si>
    <t>7G72FDGXNY</t>
  </si>
  <si>
    <t>XO9M1X5JH1</t>
  </si>
  <si>
    <t>CM2RFE0AWB</t>
  </si>
  <si>
    <t>MRL28T2KKH</t>
  </si>
  <si>
    <t>7B3FTUXQ2O</t>
  </si>
  <si>
    <t>ZRC5NLDW76</t>
  </si>
  <si>
    <t>NX1HDTZXAV</t>
  </si>
  <si>
    <t>FH3U5DJ3Z3</t>
  </si>
  <si>
    <t>AJ9INSHWRY</t>
  </si>
  <si>
    <t>8Y2NBZSCHR</t>
  </si>
  <si>
    <t>2KP4QEY0H8</t>
  </si>
  <si>
    <t>26LLZP9M68</t>
  </si>
  <si>
    <t>7XGJF7BO02</t>
  </si>
  <si>
    <t>65D2J8YTX5</t>
  </si>
  <si>
    <t>MUFRCJ1U32</t>
  </si>
  <si>
    <t>08L255KKW0</t>
  </si>
  <si>
    <t>YYEGJ0B1QX</t>
  </si>
  <si>
    <t>EG01OU3GV9</t>
  </si>
  <si>
    <t>Z4KHMN55C8</t>
  </si>
  <si>
    <t>RXI9VF1177</t>
  </si>
  <si>
    <t>OBD80TKZH5</t>
  </si>
  <si>
    <t>2N7S2CEAEH</t>
  </si>
  <si>
    <t>N84QGQLGGH</t>
  </si>
  <si>
    <t>E2IF72JPXI</t>
  </si>
  <si>
    <t>D5S2OEYIAZ</t>
  </si>
  <si>
    <t>N5N1SXKPRI</t>
  </si>
  <si>
    <t>RJIMKWWQ4N</t>
  </si>
  <si>
    <t>805SG4VJX5</t>
  </si>
  <si>
    <t>J9SF1DZZZ8</t>
  </si>
  <si>
    <t>BQ959ZRBI5</t>
  </si>
  <si>
    <t>O0JEAZDUNT</t>
  </si>
  <si>
    <t>DU8Z2JN06G</t>
  </si>
  <si>
    <t>1LIWCBWC7L</t>
  </si>
  <si>
    <t>LFS40ZDK9H</t>
  </si>
  <si>
    <t>L1TLUMEC4L</t>
  </si>
  <si>
    <t>Z667BG57H8</t>
  </si>
  <si>
    <t>0WDD6FEDQE</t>
  </si>
  <si>
    <t>OZLIRU91TV</t>
  </si>
  <si>
    <t>DZY9XPMGAJ</t>
  </si>
  <si>
    <t>T0E7RDLPJ3</t>
  </si>
  <si>
    <t>KL6PKZ3FE6</t>
  </si>
  <si>
    <t>MZE1MH1WLW</t>
  </si>
  <si>
    <t>Q0JBQ0EZ0O</t>
  </si>
  <si>
    <t>CSJTPJKV58</t>
  </si>
  <si>
    <t>EDDD0FR0YY</t>
  </si>
  <si>
    <t>LYR2746T9W</t>
  </si>
  <si>
    <t>2SAJS2GDRA</t>
  </si>
  <si>
    <t>BFH7DWP17H</t>
  </si>
  <si>
    <t>N2Q7J2X890</t>
  </si>
  <si>
    <t>YVGQ3KF8AD</t>
  </si>
  <si>
    <t>PMISPC7YQS</t>
  </si>
  <si>
    <t>9NQPESJFQ1</t>
  </si>
  <si>
    <t>BHNIT8C06T</t>
  </si>
  <si>
    <t>XFNA3Q02GM</t>
  </si>
  <si>
    <t>AKW0SWY0MM</t>
  </si>
  <si>
    <t>KEDXUZS48G</t>
  </si>
  <si>
    <t>AY5C8WZHHV</t>
  </si>
  <si>
    <t>R5OLQ3PHJZ</t>
  </si>
  <si>
    <t>N2P5HJYBUJ</t>
  </si>
  <si>
    <t>F83Z8LPFS3</t>
  </si>
  <si>
    <t>PGR2VBCRX7</t>
  </si>
  <si>
    <t>DD2Z607A53</t>
  </si>
  <si>
    <t>8IID1KRTWV</t>
  </si>
  <si>
    <t>JX5E01YK7W</t>
  </si>
  <si>
    <t>T3OYX3GW47</t>
  </si>
  <si>
    <t>EPHGYIGT88</t>
  </si>
  <si>
    <t>PUEDQQWOC0</t>
  </si>
  <si>
    <t>GUGNP6SVCB</t>
  </si>
  <si>
    <t>AK7CYY1G2U</t>
  </si>
  <si>
    <t>OEF6CFK34S</t>
  </si>
  <si>
    <t>BMZIO16IRK</t>
  </si>
  <si>
    <t>8BTQGZ7MUT</t>
  </si>
  <si>
    <t>NLWPO8T0OP</t>
  </si>
  <si>
    <t>2WLYWSFUFC</t>
  </si>
  <si>
    <t>QT96N8W1KO</t>
  </si>
  <si>
    <t>GJG8I5BMTB</t>
  </si>
  <si>
    <t>JA6LOGQVEH</t>
  </si>
  <si>
    <t>X6B6OJK09S</t>
  </si>
  <si>
    <t>ITJJBYA9NJ</t>
  </si>
  <si>
    <t>V5DXBN28NT</t>
  </si>
  <si>
    <t>J58SURDQKK</t>
  </si>
  <si>
    <t>C0R0VSPGC6</t>
  </si>
  <si>
    <t>0NGO8085BW</t>
  </si>
  <si>
    <t>W82295TF8E</t>
  </si>
  <si>
    <t>6S7QP0DP53</t>
  </si>
  <si>
    <t>0WGDIL2P6D</t>
  </si>
  <si>
    <t>DDIZXTI2BQ</t>
  </si>
  <si>
    <t>EIRJS51KCT</t>
  </si>
  <si>
    <t>XCPV6DXYZ4</t>
  </si>
  <si>
    <t>LRZTBV0544</t>
  </si>
  <si>
    <t>XUYBQI1F8A</t>
  </si>
  <si>
    <t>6RWRV3F06F</t>
  </si>
  <si>
    <t>SRAMRHCAUL</t>
  </si>
  <si>
    <t>IL57ZUSRUR</t>
  </si>
  <si>
    <t>OG16U3QHG4</t>
  </si>
  <si>
    <t>U8I34WPPKS</t>
  </si>
  <si>
    <t>R8GV5LH80M</t>
  </si>
  <si>
    <t>GUB1BZR2IE</t>
  </si>
  <si>
    <t>NMUCLLJERE</t>
  </si>
  <si>
    <t>3JEYP116CT</t>
  </si>
  <si>
    <t>4SW2UMDAUK</t>
  </si>
  <si>
    <t>OM2UPCQPPK</t>
  </si>
  <si>
    <t>8E7NOP6QJY</t>
  </si>
  <si>
    <t>F0RBU0K526</t>
  </si>
  <si>
    <t>QE9BF5KR6X</t>
  </si>
  <si>
    <t>JICZW7GGX7</t>
  </si>
  <si>
    <t>L6USS8PD7A</t>
  </si>
  <si>
    <t>TIXADKLR2R</t>
  </si>
  <si>
    <t>GP7K9YFHRZ</t>
  </si>
  <si>
    <t>33L0MFB8T0</t>
  </si>
  <si>
    <t>H072PP4OTS</t>
  </si>
  <si>
    <t>M09RHF2HQY</t>
  </si>
  <si>
    <t>DYYEC3TE16</t>
  </si>
  <si>
    <t>P6XVQG1PT6</t>
  </si>
  <si>
    <t>X4EKI9UUGP</t>
  </si>
  <si>
    <t>DCZMPR9WDJ</t>
  </si>
  <si>
    <t>MDJ9TZEI0M</t>
  </si>
  <si>
    <t>YY86OC3NO7</t>
  </si>
  <si>
    <t>L1HVLED2U5</t>
  </si>
  <si>
    <t>W7G1XWRJ2P</t>
  </si>
  <si>
    <t>DBALSJ9A5N</t>
  </si>
  <si>
    <t>RBZLM0RJWR</t>
  </si>
  <si>
    <t>6L6VLSAVFV</t>
  </si>
  <si>
    <t>6E4Y2QIAYD</t>
  </si>
  <si>
    <t>2E7Q3MQSMC</t>
  </si>
  <si>
    <t>369ZK7BNKC</t>
  </si>
  <si>
    <t>0C8V1LNC16</t>
  </si>
  <si>
    <t>NN2IE6UVGH</t>
  </si>
  <si>
    <t>12UP9NPMLB</t>
  </si>
  <si>
    <t>BRAZR2JKD8</t>
  </si>
  <si>
    <t>57ZFJA0IEE</t>
  </si>
  <si>
    <t>1JUZEBSWEU</t>
  </si>
  <si>
    <t>PH31N4LK1G</t>
  </si>
  <si>
    <t>BPPJUBS3V7</t>
  </si>
  <si>
    <t>S40KE0211G</t>
  </si>
  <si>
    <t>HFVLR0ZUEH</t>
  </si>
  <si>
    <t>E06ABLGEOO</t>
  </si>
  <si>
    <t>ZU7Y2QWGV1</t>
  </si>
  <si>
    <t>CFWB3LQY08</t>
  </si>
  <si>
    <t>7OC7F9KYGT</t>
  </si>
  <si>
    <t>931YGC77GY</t>
  </si>
  <si>
    <t>N867SB76U5</t>
  </si>
  <si>
    <t>LTK7MEL6KI</t>
  </si>
  <si>
    <t>LL4OJBNXN0</t>
  </si>
  <si>
    <t>J0JK5TOP3Z</t>
  </si>
  <si>
    <t>SJJWG9JYLZ</t>
  </si>
  <si>
    <t>1G7FED0SYA</t>
  </si>
  <si>
    <t>Q00HEOVYZP</t>
  </si>
  <si>
    <t>OYX1F8BFFE</t>
  </si>
  <si>
    <t>80669NA8CU</t>
  </si>
  <si>
    <t>2NW4D38TU3</t>
  </si>
  <si>
    <t>WS8CLSIA26</t>
  </si>
  <si>
    <t>4B04O989SV</t>
  </si>
  <si>
    <t>USZ8EWWST6</t>
  </si>
  <si>
    <t>ZWOBGIDYDY</t>
  </si>
  <si>
    <t>QVQT8KYVQA</t>
  </si>
  <si>
    <t>W3KPLV4QTF</t>
  </si>
  <si>
    <t>LBX9WX3K7D</t>
  </si>
  <si>
    <t>L6IB9RCFF5</t>
  </si>
  <si>
    <t>2L29D5COTL</t>
  </si>
  <si>
    <t>KR5TQJSKJG</t>
  </si>
  <si>
    <t>UIO11KGVKT</t>
  </si>
  <si>
    <t>CJC5W3N7U7</t>
  </si>
  <si>
    <t>37R9JASZZS</t>
  </si>
  <si>
    <t>9JCIOKVVVH</t>
  </si>
  <si>
    <t>MXQHIYW4BY</t>
  </si>
  <si>
    <t>B197IRI09Y</t>
  </si>
  <si>
    <t>UHZFNGURWH</t>
  </si>
  <si>
    <t>0X4OG062S3</t>
  </si>
  <si>
    <t>O9XLMSQTTA</t>
  </si>
  <si>
    <t>Y55CDCP2RN</t>
  </si>
  <si>
    <t>584YT57ZZ2</t>
  </si>
  <si>
    <t>F82Z3E6IMU</t>
  </si>
  <si>
    <t>Q27ZALBF1A</t>
  </si>
  <si>
    <t>PWST2261VU</t>
  </si>
  <si>
    <t>OJ205N5VB4</t>
  </si>
  <si>
    <t>33I9O7HNAJ</t>
  </si>
  <si>
    <t>R6ZFQ9OHLE</t>
  </si>
  <si>
    <t>525KKBK2LB</t>
  </si>
  <si>
    <t>9PZCCB9B0S</t>
  </si>
  <si>
    <t>WKCQM97EXR</t>
  </si>
  <si>
    <t>33ERAYGSHR</t>
  </si>
  <si>
    <t>3RM9J4EWC7</t>
  </si>
  <si>
    <t>214KU2E3J8</t>
  </si>
  <si>
    <t>W8QEYX3XL9</t>
  </si>
  <si>
    <t>WFR19JE854</t>
  </si>
  <si>
    <t>HOB7MTIJJO</t>
  </si>
  <si>
    <t>O9EXGAMBZU</t>
  </si>
  <si>
    <t>PY48GADMGI</t>
  </si>
  <si>
    <t>OTD5OB5Z6U</t>
  </si>
  <si>
    <t>VDH7WW2K88</t>
  </si>
  <si>
    <t>RY4Z7BSWWO</t>
  </si>
  <si>
    <t>ML90QG6NR1</t>
  </si>
  <si>
    <t>H3WPL8L8K3</t>
  </si>
  <si>
    <t>2YBFL6I19U</t>
  </si>
  <si>
    <t>T8IU5X8050</t>
  </si>
  <si>
    <t>AXWZHEJHE3</t>
  </si>
  <si>
    <t>MBPVHZ7L5V</t>
  </si>
  <si>
    <t>1RD4385Y59</t>
  </si>
  <si>
    <t>P3FNXWMTD2</t>
  </si>
  <si>
    <t>GGGXTIH5UA</t>
  </si>
  <si>
    <t>XZMFPQS5CM</t>
  </si>
  <si>
    <t>RFI79CG1XP</t>
  </si>
  <si>
    <t>3BK59FT56D</t>
  </si>
  <si>
    <t>UOYJTYTK1X</t>
  </si>
  <si>
    <t>NVAZT6OMO5</t>
  </si>
  <si>
    <t>NGQJDZKGQD</t>
  </si>
  <si>
    <t>5YK5IDPWAF</t>
  </si>
  <si>
    <t>0IB0ZEU8X6</t>
  </si>
  <si>
    <t>DDXBZYRT4Z</t>
  </si>
  <si>
    <t>LV0GG53ELO</t>
  </si>
  <si>
    <t>6RJ27PZAAT</t>
  </si>
  <si>
    <t>GU84ZZSH38</t>
  </si>
  <si>
    <t>ULU14VFS9Z</t>
  </si>
  <si>
    <t>NITBFRRRXR</t>
  </si>
  <si>
    <t>R0Z9LPP93G</t>
  </si>
  <si>
    <t>TTY0FIUXED</t>
  </si>
  <si>
    <t>WNFNHHZ3A4</t>
  </si>
  <si>
    <t>TJG8OUAROB</t>
  </si>
  <si>
    <t>131ZBK07PE</t>
  </si>
  <si>
    <t>7NVN6MUYQ9</t>
  </si>
  <si>
    <t>QW09KODL4W</t>
  </si>
  <si>
    <t>6NEB9NW0NZ</t>
  </si>
  <si>
    <t>U76XG5MZ7V</t>
  </si>
  <si>
    <t>5DGKLIF48S</t>
  </si>
  <si>
    <t>MKKPBB30S2</t>
  </si>
  <si>
    <t>TFOQVOVYQ3</t>
  </si>
  <si>
    <t>AFR72XYT9Q</t>
  </si>
  <si>
    <t>0X27J5VGYD</t>
  </si>
  <si>
    <t>3J72YZDF6W</t>
  </si>
  <si>
    <t>ZKDILICQ5K</t>
  </si>
  <si>
    <t>ZB73QWPR0T</t>
  </si>
  <si>
    <t>YL2DTPWE77</t>
  </si>
  <si>
    <t>9OCZJUIE8L</t>
  </si>
  <si>
    <t>S01MX4G831</t>
  </si>
  <si>
    <t>BPZ0ENEPRO</t>
  </si>
  <si>
    <t>A4T7Q4I7MC</t>
  </si>
  <si>
    <t>CJKYR9XQOA</t>
  </si>
  <si>
    <t>44JCUVTJUQ</t>
  </si>
  <si>
    <t>W16DWTYN66</t>
  </si>
  <si>
    <t>N6LRFG0X56</t>
  </si>
  <si>
    <t>YMVCS77LLA</t>
  </si>
  <si>
    <t>ROUD6GMOO1</t>
  </si>
  <si>
    <t>VS2O0Z4ER2</t>
  </si>
  <si>
    <t>OLBOO8H6E3</t>
  </si>
  <si>
    <t>LKXKNBK8N2</t>
  </si>
  <si>
    <t>HHII7J7T81</t>
  </si>
  <si>
    <t>O2GJOGZB0N</t>
  </si>
  <si>
    <t>O5TQ5SY049</t>
  </si>
  <si>
    <t>B0HV9TICIU</t>
  </si>
  <si>
    <t>YDJKNEGTUQ</t>
  </si>
  <si>
    <t>PD85CDK4EA</t>
  </si>
  <si>
    <t>ML822UYDCP</t>
  </si>
  <si>
    <t>001XAHW6AF</t>
  </si>
  <si>
    <t>L39WKWH7RD</t>
  </si>
  <si>
    <t>XMAKBE2JF8</t>
  </si>
  <si>
    <t>ZCNACBEW8V</t>
  </si>
  <si>
    <t>F1HLN6VB7W</t>
  </si>
  <si>
    <t>Q3AZAHFC05</t>
  </si>
  <si>
    <t>PDTTD6ZD1J</t>
  </si>
  <si>
    <t>AB8MLH5UBT</t>
  </si>
  <si>
    <t>DY7NA9NQYN</t>
  </si>
  <si>
    <t>OBCD5L9TG3</t>
  </si>
  <si>
    <t>C8921PY42H</t>
  </si>
  <si>
    <t>PBPODASGP1</t>
  </si>
  <si>
    <t>LBFA6JWES6</t>
  </si>
  <si>
    <t>RSFD4NGFTU</t>
  </si>
  <si>
    <t>IW1I0GPX7B</t>
  </si>
  <si>
    <t>BJKN9XVA3O</t>
  </si>
  <si>
    <t>1YYQOZBT0O</t>
  </si>
  <si>
    <t>8JCIDNB8KX</t>
  </si>
  <si>
    <t>HXJQGWI50P</t>
  </si>
  <si>
    <t>82RYPXT09J</t>
  </si>
  <si>
    <t>38KSUV4WU2</t>
  </si>
  <si>
    <t>KNJSEU9WBP</t>
  </si>
  <si>
    <t>OFQAOTMP3P</t>
  </si>
  <si>
    <t>X0A5ZSC1LM</t>
  </si>
  <si>
    <t>8L6WC9KOR0</t>
  </si>
  <si>
    <t>YNGL4SEYPL</t>
  </si>
  <si>
    <t>0P7KU8IDS6</t>
  </si>
  <si>
    <t>1HD8X6DKMN</t>
  </si>
  <si>
    <t>8ZW749PWRL</t>
  </si>
  <si>
    <t>VTTIHDCWOJ</t>
  </si>
  <si>
    <t>PZ1JQFOS7K</t>
  </si>
  <si>
    <t>1NAA9EHDLX</t>
  </si>
  <si>
    <t>6YN1IW07LC</t>
  </si>
  <si>
    <t>0KJ3ACRKLY</t>
  </si>
  <si>
    <t>0KKLE5N076</t>
  </si>
  <si>
    <t>I3W7P5EDQ1</t>
  </si>
  <si>
    <t>3DHM06341G</t>
  </si>
  <si>
    <t>LEWK013SS5</t>
  </si>
  <si>
    <t>XK420GBEVA</t>
  </si>
  <si>
    <t>3LDUMQ6QVH</t>
  </si>
  <si>
    <t>JHPEL0D5GM</t>
  </si>
  <si>
    <t>NL45DKCQ1O</t>
  </si>
  <si>
    <t>T161V1KG1H</t>
  </si>
  <si>
    <t>YK1GVOPK8C</t>
  </si>
  <si>
    <t>P52V3RM3I2</t>
  </si>
  <si>
    <t>3A1U26TND6</t>
  </si>
  <si>
    <t>V5R22MHRDG</t>
  </si>
  <si>
    <t>UTPHGN447R</t>
  </si>
  <si>
    <t>NAWP8KBG4H</t>
  </si>
  <si>
    <t>Y11R6Z0A9Z</t>
  </si>
  <si>
    <t>UVEKUP6I3S</t>
  </si>
  <si>
    <t>ZBIPKGV2XC</t>
  </si>
  <si>
    <t>82S0C6C1UA</t>
  </si>
  <si>
    <t>46KL874EQ2</t>
  </si>
  <si>
    <t>2YC5J2LH69</t>
  </si>
  <si>
    <t>704VR1PGGB</t>
  </si>
  <si>
    <t>XYYZ8N6A0H</t>
  </si>
  <si>
    <t>Z1Q0ECK19G</t>
  </si>
  <si>
    <t>G9LVF9JV3O</t>
  </si>
  <si>
    <t>5XS4YOD9ZK</t>
  </si>
  <si>
    <t>G2LOQHYHCP</t>
  </si>
  <si>
    <t>CL73KRBWZ1</t>
  </si>
  <si>
    <t>KNQ09F0NJE</t>
  </si>
  <si>
    <t>VTMSIG1V34</t>
  </si>
  <si>
    <t>1310NCNBB7</t>
  </si>
  <si>
    <t>5MBIPV58O3</t>
  </si>
  <si>
    <t>0BPC415WWX</t>
  </si>
  <si>
    <t>IFASSZ0AFZ</t>
  </si>
  <si>
    <t>XCO5SBVGGJ</t>
  </si>
  <si>
    <t>R6ZLXQJVU4</t>
  </si>
  <si>
    <t>QCWL7MEEV5</t>
  </si>
  <si>
    <t>4QGS14ANBQ</t>
  </si>
  <si>
    <t>950D9HQ739</t>
  </si>
  <si>
    <t>K5H08VRIAP</t>
  </si>
  <si>
    <t>N4L5I16KB2</t>
  </si>
  <si>
    <t>X2RPU3NDNV</t>
  </si>
  <si>
    <t>LJTPLPJV6X</t>
  </si>
  <si>
    <t>SVTATRUFHO</t>
  </si>
  <si>
    <t>3UIZC21RWR</t>
  </si>
  <si>
    <t>TNE5A3S0H8</t>
  </si>
  <si>
    <t>L8349G944C</t>
  </si>
  <si>
    <t>10ER1E9P6B</t>
  </si>
  <si>
    <t>QY73350TF0</t>
  </si>
  <si>
    <t>PT8T3UAXOC</t>
  </si>
  <si>
    <t>X70VSD9FYA</t>
  </si>
  <si>
    <t>12885J9VL2</t>
  </si>
  <si>
    <t>RS7F0DZEDE</t>
  </si>
  <si>
    <t>1MV92WMN1J</t>
  </si>
  <si>
    <t>C1H0U9RQ81</t>
  </si>
  <si>
    <t>V9ZC817I3R</t>
  </si>
  <si>
    <t>QKL85MR8CO</t>
  </si>
  <si>
    <t>A40JE5CM3Z</t>
  </si>
  <si>
    <t>FBLLUXBMSW</t>
  </si>
  <si>
    <t>O50IXMIV9Q</t>
  </si>
  <si>
    <t>EOUHC7WWUS</t>
  </si>
  <si>
    <t>9AXT1JG8LY</t>
  </si>
  <si>
    <t>QMGAHSVMJV</t>
  </si>
  <si>
    <t>D0HHISAVNT</t>
  </si>
  <si>
    <t>I4WDIWM0MY</t>
  </si>
  <si>
    <t>XEIHVA69IF</t>
  </si>
  <si>
    <t>FCPBTR23WE</t>
  </si>
  <si>
    <t>OS6TMNCXNJ</t>
  </si>
  <si>
    <t>XY61MY90BU</t>
  </si>
  <si>
    <t>5ZRT5ZCVXE</t>
  </si>
  <si>
    <t>M9REJUSPHB</t>
  </si>
  <si>
    <t>DF43UEH10Z</t>
  </si>
  <si>
    <t>7UGZ2MYM09</t>
  </si>
  <si>
    <t>KT9T8EQR8O</t>
  </si>
  <si>
    <t>WEX30LQ3AN</t>
  </si>
  <si>
    <t>K1I8ZYFSE4</t>
  </si>
  <si>
    <t>SR5RI45FEI</t>
  </si>
  <si>
    <t>WIPN1GIHSB</t>
  </si>
  <si>
    <t>VGT8LWDRVO</t>
  </si>
  <si>
    <t>MOOXTQMEMR</t>
  </si>
  <si>
    <t>6D9LJR5R4B</t>
  </si>
  <si>
    <t>SZBO06UB94</t>
  </si>
  <si>
    <t>JUP66UZ37W</t>
  </si>
  <si>
    <t>9LC07SU107</t>
  </si>
  <si>
    <t>S9PQ57QHTS</t>
  </si>
  <si>
    <t>WK2ASJ49K6</t>
  </si>
  <si>
    <t>0MQTSOH2SL</t>
  </si>
  <si>
    <t>P7MP9TT4WC</t>
  </si>
  <si>
    <t>W4MF77BAJ6</t>
  </si>
  <si>
    <t>1JGC1QPM0N</t>
  </si>
  <si>
    <t>N0G7SJGPZP</t>
  </si>
  <si>
    <t>FZSY0HK5NZ</t>
  </si>
  <si>
    <t>K7ZS6BOVZ0</t>
  </si>
  <si>
    <t>BEPORFXO7N</t>
  </si>
  <si>
    <t>C1FDBP100Y</t>
  </si>
  <si>
    <t>IX3AJESYTF</t>
  </si>
  <si>
    <t>THMN5EJ2TV</t>
  </si>
  <si>
    <t>C35W8UZ7YC</t>
  </si>
  <si>
    <t>60RLYAY87E</t>
  </si>
  <si>
    <t>2VATEXYIW4</t>
  </si>
  <si>
    <t>T2CZ5ZQMU4</t>
  </si>
  <si>
    <t>8IIY02F398</t>
  </si>
  <si>
    <t>NB2QR7OXC3</t>
  </si>
  <si>
    <t>VVSALLGOHE</t>
  </si>
  <si>
    <t>TTTZI4ZI8L</t>
  </si>
  <si>
    <t>9FGSUYD19H</t>
  </si>
  <si>
    <t>HVOK0D1QPB</t>
  </si>
  <si>
    <t>WWF2FF71QO</t>
  </si>
  <si>
    <t>JBHF876OE5</t>
  </si>
  <si>
    <t>1XW0684D9T</t>
  </si>
  <si>
    <t>LTRKISHYUB</t>
  </si>
  <si>
    <t>R0A237KKB4</t>
  </si>
  <si>
    <t>EOI83XBHHU</t>
  </si>
  <si>
    <t>6DH2QYEPII</t>
  </si>
  <si>
    <t>XQ6G3YZU2X</t>
  </si>
  <si>
    <t>B801T8DZ02</t>
  </si>
  <si>
    <t>0VXZPJD173</t>
  </si>
  <si>
    <t>SENGRPXY3Q</t>
  </si>
  <si>
    <t>1UJ78EGK77</t>
  </si>
  <si>
    <t>Z4VCDFSVLL</t>
  </si>
  <si>
    <t>NW5RWP4096</t>
  </si>
  <si>
    <t>V8956XDB27</t>
  </si>
  <si>
    <t>45GNARW27X</t>
  </si>
  <si>
    <t>7UA1STUUOS</t>
  </si>
  <si>
    <t>OZ2FTG0DCD</t>
  </si>
  <si>
    <t>UN18P9Z7DS</t>
  </si>
  <si>
    <t>FYMJA70LTB</t>
  </si>
  <si>
    <t>O7JQ5U9IJR</t>
  </si>
  <si>
    <t>COL1CXPAKR</t>
  </si>
  <si>
    <t>ARVJ9EC7V0</t>
  </si>
  <si>
    <t>KMUVVN7GZS</t>
  </si>
  <si>
    <t>LN3W1DRZA0</t>
  </si>
  <si>
    <t>JPWMR7AD62</t>
  </si>
  <si>
    <t>2LC39U3FUX</t>
  </si>
  <si>
    <t>06BF69OL5X</t>
  </si>
  <si>
    <t>MX6HZYZNG9</t>
  </si>
  <si>
    <t>90D5M0SD61</t>
  </si>
  <si>
    <t>ZHX0WV9KG4</t>
  </si>
  <si>
    <t>X87X8JM4OO</t>
  </si>
  <si>
    <t>CRED5701LO</t>
  </si>
  <si>
    <t>W35CELD9UW</t>
  </si>
  <si>
    <t>V5BIJBWHRH</t>
  </si>
  <si>
    <t>S74X767ZZQ</t>
  </si>
  <si>
    <t>UAQNKAMR4Y</t>
  </si>
  <si>
    <t>I61T2I1DMR</t>
  </si>
  <si>
    <t>8C8RADPVMR</t>
  </si>
  <si>
    <t>WTDP0WEW4O</t>
  </si>
  <si>
    <t>1D6NK4LOMI</t>
  </si>
  <si>
    <t>IF3JF0LYLN</t>
  </si>
  <si>
    <t>FV4GI6YJS3</t>
  </si>
  <si>
    <t>KU9SY18HHH</t>
  </si>
  <si>
    <t>3L3N2DX5E4</t>
  </si>
  <si>
    <t>C7TC3V4SFT</t>
  </si>
  <si>
    <t>L91P7A5HYV</t>
  </si>
  <si>
    <t>YFB3GHGG7G</t>
  </si>
  <si>
    <t>PBCRMV9QJ6</t>
  </si>
  <si>
    <t>ZLDYKJQN40</t>
  </si>
  <si>
    <t>0FK0EQROP1</t>
  </si>
  <si>
    <t>M6P4F7POI2</t>
  </si>
  <si>
    <t>WJ2V35FPMU</t>
  </si>
  <si>
    <t>PO5SJVROSC</t>
  </si>
  <si>
    <t>ZYT484PVFZ</t>
  </si>
  <si>
    <t>RUZPXX3OD0</t>
  </si>
  <si>
    <t>CON497ESR2</t>
  </si>
  <si>
    <t>F77A2IPOUU</t>
  </si>
  <si>
    <t>YTGP6JKJVJ</t>
  </si>
  <si>
    <t>BCC32090SC</t>
  </si>
  <si>
    <t>W5AKYPXACQ</t>
  </si>
  <si>
    <t>2MMF0XW411</t>
  </si>
  <si>
    <t>HXL082X3H0</t>
  </si>
  <si>
    <t>7EBP63OWXV</t>
  </si>
  <si>
    <t>7V94QZFL5J</t>
  </si>
  <si>
    <t>4FK8WLNPZ7</t>
  </si>
  <si>
    <t>GX2KG78P4W</t>
  </si>
  <si>
    <t>50YQXZ0F6J</t>
  </si>
  <si>
    <t>NXUENXD7MG</t>
  </si>
  <si>
    <t>HBHE4X7CWR</t>
  </si>
  <si>
    <t>ECXO6R80XJ</t>
  </si>
  <si>
    <t>J8SS4T5WII</t>
  </si>
  <si>
    <t>3UK80UOIIX</t>
  </si>
  <si>
    <t>K1D8MD6IYN</t>
  </si>
  <si>
    <t>S8SXU826FD</t>
  </si>
  <si>
    <t>ZUVE2AZP6I</t>
  </si>
  <si>
    <t>KCJ1I07DNF</t>
  </si>
  <si>
    <t>19SH96KJKS</t>
  </si>
  <si>
    <t>STPUTSZX0V</t>
  </si>
  <si>
    <t>KO5K7OD7NR</t>
  </si>
  <si>
    <t>ATJYY5VN8L</t>
  </si>
  <si>
    <t>NKNJ765R48</t>
  </si>
  <si>
    <t>A2Q5IZT7V3</t>
  </si>
  <si>
    <t>7GSS56U65R</t>
  </si>
  <si>
    <t>YD0N3OW7O1</t>
  </si>
  <si>
    <t>BTU50YGTNC</t>
  </si>
  <si>
    <t>SOA6NEDY95</t>
  </si>
  <si>
    <t>1O5U5U3ABF</t>
  </si>
  <si>
    <t>HSTBV9WBMB</t>
  </si>
  <si>
    <t>G9MTH6IUPD</t>
  </si>
  <si>
    <t>RAK86W32AA</t>
  </si>
  <si>
    <t>EI37QM3O6O</t>
  </si>
  <si>
    <t>67X0G7GICR</t>
  </si>
  <si>
    <t>LBFODTVW8V</t>
  </si>
  <si>
    <t>O528BEVS0L</t>
  </si>
  <si>
    <t>XWAII6F5H4</t>
  </si>
  <si>
    <t>KI2ZF0X6UN</t>
  </si>
  <si>
    <t>J5KTA1MIZG</t>
  </si>
  <si>
    <t>DYYCBH4FQS</t>
  </si>
  <si>
    <t>QQ3B8DII40</t>
  </si>
  <si>
    <t>06XBRCRM26</t>
  </si>
  <si>
    <t>RPALZB5ZS2</t>
  </si>
  <si>
    <t>KE527TZ4Q3</t>
  </si>
  <si>
    <t>89C6922Z1H</t>
  </si>
  <si>
    <t>9YJC61WHL8</t>
  </si>
  <si>
    <t>GBC8OBPO6W</t>
  </si>
  <si>
    <t>QDO3IEJD69</t>
  </si>
  <si>
    <t>K7ZCWFE56F</t>
  </si>
  <si>
    <t>E4SE78GB3S</t>
  </si>
  <si>
    <t>SQQHA77GTT</t>
  </si>
  <si>
    <t>7W85FPOBBQ</t>
  </si>
  <si>
    <t>HAEFUAZ91B</t>
  </si>
  <si>
    <t>2BKY6TEO37</t>
  </si>
  <si>
    <t>7VZTTF6GQV</t>
  </si>
  <si>
    <t>ZKCL79S5AO</t>
  </si>
  <si>
    <t>B5D4IWROW5</t>
  </si>
  <si>
    <t>DYAW1Z0VWK</t>
  </si>
  <si>
    <t>LOMRMR0DO5</t>
  </si>
  <si>
    <t>CFHVTTGL4C</t>
  </si>
  <si>
    <t>7YRNLBNQUS</t>
  </si>
  <si>
    <t>UV0RMOLQ5G</t>
  </si>
  <si>
    <t>B9VA1TG734</t>
  </si>
  <si>
    <t>G7QY44LHAR</t>
  </si>
  <si>
    <t>C6ZWW7P232</t>
  </si>
  <si>
    <t>879HKVJA90</t>
  </si>
  <si>
    <t>BAGB4AWW6O</t>
  </si>
  <si>
    <t>344LQZ2VU0</t>
  </si>
  <si>
    <t>ON2HXZ325M</t>
  </si>
  <si>
    <t>XUUEAYKQHY</t>
  </si>
  <si>
    <t>0SNPTA98L6</t>
  </si>
  <si>
    <t>ZSL1EEKX6V</t>
  </si>
  <si>
    <t>PG2WUX3BDX</t>
  </si>
  <si>
    <t>GTWYN13ZB0</t>
  </si>
  <si>
    <t>M9DLVVQOKO</t>
  </si>
  <si>
    <t>RBR75RTP1G</t>
  </si>
  <si>
    <t>BTCG9HTT70</t>
  </si>
  <si>
    <t>WEU9XGBZSL</t>
  </si>
  <si>
    <t>VCVRSMV1U8</t>
  </si>
  <si>
    <t>8PBE1HFIXK</t>
  </si>
  <si>
    <t>6VBJVB48FR</t>
  </si>
  <si>
    <t>6ZXPTR6W2Q</t>
  </si>
  <si>
    <t>U80NW1D1W9</t>
  </si>
  <si>
    <t>LVOV7H9D6Y</t>
  </si>
  <si>
    <t>FQW6QE3Y6D</t>
  </si>
  <si>
    <t>TRFKK99GLD</t>
  </si>
  <si>
    <t>15BWEQ7N32</t>
  </si>
  <si>
    <t>2OSEDBUJRD</t>
  </si>
  <si>
    <t>ZASB1M9AZN</t>
  </si>
  <si>
    <t>JMVRDLTOY4</t>
  </si>
  <si>
    <t>FYYVWRUCVX</t>
  </si>
  <si>
    <t>VGHJP5L2SM</t>
  </si>
  <si>
    <t>W92GE8IOTZ</t>
  </si>
  <si>
    <t>TXLW96XBLL</t>
  </si>
  <si>
    <t>VM0FOD6BJ8</t>
  </si>
  <si>
    <t>YX09B6NEGF</t>
  </si>
  <si>
    <t>765GIE8CZI</t>
  </si>
  <si>
    <t>BQKIN2BKIV</t>
  </si>
  <si>
    <t>X5M801AUQA</t>
  </si>
  <si>
    <t>C44B3YF510</t>
  </si>
  <si>
    <t>ULULB9597W</t>
  </si>
  <si>
    <t>MXVXYT7PRV</t>
  </si>
  <si>
    <t>D8JOXYFV0I</t>
  </si>
  <si>
    <t>ID7Z50BLI2</t>
  </si>
  <si>
    <t>CES661TP5L</t>
  </si>
  <si>
    <t>9PYW831TG6</t>
  </si>
  <si>
    <t>ZPT0QF5KHB</t>
  </si>
  <si>
    <t>OYGXWOK6SQ</t>
  </si>
  <si>
    <t>4DKCZPN3C3</t>
  </si>
  <si>
    <t>6BF3R2X6EJ</t>
  </si>
  <si>
    <t>178XTZ4G98</t>
  </si>
  <si>
    <t>N57V6Z7169</t>
  </si>
  <si>
    <t>AHLRCT0PPV</t>
  </si>
  <si>
    <t>S9DS5GOZAH</t>
  </si>
  <si>
    <t>A44ACO27DL</t>
  </si>
  <si>
    <t>U4CPXL1SK4</t>
  </si>
  <si>
    <t>WNW490C5Z5</t>
  </si>
  <si>
    <t>C7JN1NR2EA</t>
  </si>
  <si>
    <t>IKM9BQSYC1</t>
  </si>
  <si>
    <t>EALY6Y5ECP</t>
  </si>
  <si>
    <t>JIZNYXJ3BC</t>
  </si>
  <si>
    <t>1JO577UG55</t>
  </si>
  <si>
    <t>OISCJHDDAW</t>
  </si>
  <si>
    <t>2T73X8SBWE</t>
  </si>
  <si>
    <t>YGGIB92419</t>
  </si>
  <si>
    <t>34JTY6YIO2</t>
  </si>
  <si>
    <t>S0L9CMM1S2</t>
  </si>
  <si>
    <t>TATP9W8Q0L</t>
  </si>
  <si>
    <t>6AO6CZBUMI</t>
  </si>
  <si>
    <t>FSFCELNFKP</t>
  </si>
  <si>
    <t>22JU55ALE9</t>
  </si>
  <si>
    <t>7QI1UCNVYP</t>
  </si>
  <si>
    <t>D4352FV40T</t>
  </si>
  <si>
    <t>WWSKKMYGAL</t>
  </si>
  <si>
    <t>FFA8BOHQQ9</t>
  </si>
  <si>
    <t>5982AD89JV</t>
  </si>
  <si>
    <t>UJ1P63EG2Q</t>
  </si>
  <si>
    <t>DYS2B9D7XA</t>
  </si>
  <si>
    <t>7I0LWX3F90</t>
  </si>
  <si>
    <t>2XI0S1KMNY</t>
  </si>
  <si>
    <t>NVV4B7VV2H</t>
  </si>
  <si>
    <t>P0FT0TDH8R</t>
  </si>
  <si>
    <t>9EH6TCRSOM</t>
  </si>
  <si>
    <t>NEDADEE25A</t>
  </si>
  <si>
    <t>TR4UERBQ39</t>
  </si>
  <si>
    <t>42WMT6BYVU</t>
  </si>
  <si>
    <t>APTUZJ57R9</t>
  </si>
  <si>
    <t>NK7MNMNC3Z</t>
  </si>
  <si>
    <t>05LPHNNII2</t>
  </si>
  <si>
    <t>P9RYHCESG7</t>
  </si>
  <si>
    <t>NB33J45YQ3</t>
  </si>
  <si>
    <t>LOVG4Q0RX8</t>
  </si>
  <si>
    <t>TEAQKFIA74</t>
  </si>
  <si>
    <t>QIJEIX5EO1</t>
  </si>
  <si>
    <t>QONXRM3KBW</t>
  </si>
  <si>
    <t>ERTS16UB9H</t>
  </si>
  <si>
    <t>LE7A65Y159</t>
  </si>
  <si>
    <t>NS3BD3CO88</t>
  </si>
  <si>
    <t>HTNHLIG3CX</t>
  </si>
  <si>
    <t>AXE14WQXHA</t>
  </si>
  <si>
    <t>6XXWDZ3CSR</t>
  </si>
  <si>
    <t>33U5GELMWL</t>
  </si>
  <si>
    <t>8Y2KADCY5E</t>
  </si>
  <si>
    <t>CJ8IC2MX5R</t>
  </si>
  <si>
    <t>8R12HHURTM</t>
  </si>
  <si>
    <t>207BY5TVQG</t>
  </si>
  <si>
    <t>R4SXW3WDAK</t>
  </si>
  <si>
    <t>2HSD100Y50</t>
  </si>
  <si>
    <t>H8MHQQ6N52</t>
  </si>
  <si>
    <t>5MIFRKCFMP</t>
  </si>
  <si>
    <t>9D9GWJO9UW</t>
  </si>
  <si>
    <t>1ZR0FUTSO3</t>
  </si>
  <si>
    <t>GPN7DWGO64</t>
  </si>
  <si>
    <t>P1M7Q0IRE4</t>
  </si>
  <si>
    <t>NK0A8FU7XB</t>
  </si>
  <si>
    <t>HFWGVPIVI2</t>
  </si>
  <si>
    <t>3LMFUWYBI9</t>
  </si>
  <si>
    <t>7PDNOTZTPY</t>
  </si>
  <si>
    <t>RNTV6ZJ115</t>
  </si>
  <si>
    <t>OKK27VVPQI</t>
  </si>
  <si>
    <t>CMTH0PFO98</t>
  </si>
  <si>
    <t>J6HPU4PW3N</t>
  </si>
  <si>
    <t>BSR4A6YV72</t>
  </si>
  <si>
    <t>IUYZ9KZ29D</t>
  </si>
  <si>
    <t>QXYT9OYHSL</t>
  </si>
  <si>
    <t>BDPJIK75HY</t>
  </si>
  <si>
    <t>WHVY79PDOA</t>
  </si>
  <si>
    <t>DZMYZ4IB1Y</t>
  </si>
  <si>
    <t>TMYNZC50XK</t>
  </si>
  <si>
    <t>0SDZA7G6JO</t>
  </si>
  <si>
    <t>XDUGIM9QUU</t>
  </si>
  <si>
    <t>7IA1UA49NX</t>
  </si>
  <si>
    <t>O6CUW5GMWB</t>
  </si>
  <si>
    <t>NXCTIO925V</t>
  </si>
  <si>
    <t>68QKE780ES</t>
  </si>
  <si>
    <t>FOKX5BQYOM</t>
  </si>
  <si>
    <t>V6V0TATRB1</t>
  </si>
  <si>
    <t>KM1JZGMXHF</t>
  </si>
  <si>
    <t>BSV53G5K4L</t>
  </si>
  <si>
    <t>I7ME91XOYR</t>
  </si>
  <si>
    <t>ICOWROGS0M</t>
  </si>
  <si>
    <t>EGFKZOOOWO</t>
  </si>
  <si>
    <t>5IDIGA9PI7</t>
  </si>
  <si>
    <t>9O7NL6KBRC</t>
  </si>
  <si>
    <t>OEZ3PYWC64</t>
  </si>
  <si>
    <t>R7447PE5IC</t>
  </si>
  <si>
    <t>JETJEGZ23I</t>
  </si>
  <si>
    <t>4BN3PLMZTR</t>
  </si>
  <si>
    <t>NY6ZFECWGT</t>
  </si>
  <si>
    <t>729H9S1SKM</t>
  </si>
  <si>
    <t>JMQS9MHEFI</t>
  </si>
  <si>
    <t>DI87LV1S81</t>
  </si>
  <si>
    <t>PQ24OIQZBB</t>
  </si>
  <si>
    <t>OLWK3VE9S8</t>
  </si>
  <si>
    <t>OM8FY00YN2</t>
  </si>
  <si>
    <t>9HEJOPUTUI</t>
  </si>
  <si>
    <t>F0624FI9VF</t>
  </si>
  <si>
    <t>7JOCSQQTSC</t>
  </si>
  <si>
    <t>5WOG37ENSE</t>
  </si>
  <si>
    <t>VU3Q3J7FUY</t>
  </si>
  <si>
    <t>FKZ3BB8WZQ</t>
  </si>
  <si>
    <t>SDUSOEZAC4</t>
  </si>
  <si>
    <t>2EO8587EWV</t>
  </si>
  <si>
    <t>0H3OATBNO5</t>
  </si>
  <si>
    <t>O9TCKN28FT</t>
  </si>
  <si>
    <t>8FM9M99CXZ</t>
  </si>
  <si>
    <t>C9ES26AQEY</t>
  </si>
  <si>
    <t>MR52IBBQMV</t>
  </si>
  <si>
    <t>DH45WA8NQN</t>
  </si>
  <si>
    <t>NSKNMB9KG8</t>
  </si>
  <si>
    <t>OPQMK2CBRF</t>
  </si>
  <si>
    <t>FLC4PVR3FM</t>
  </si>
  <si>
    <t>1KPS5XR1RF</t>
  </si>
  <si>
    <t>C2NLIXQQC8</t>
  </si>
  <si>
    <t>LC5XO0OYUI</t>
  </si>
  <si>
    <t>3R0YZH9O0D</t>
  </si>
  <si>
    <t>BGJTBK75NJ</t>
  </si>
  <si>
    <t>Z6D6R40VOY</t>
  </si>
  <si>
    <t>4DL7D78U49</t>
  </si>
  <si>
    <t>QDOUAROK8D</t>
  </si>
  <si>
    <t>QSQM1D7L3J</t>
  </si>
  <si>
    <t>TCXDXCZVNS</t>
  </si>
  <si>
    <t>U8X5SOZCVA</t>
  </si>
  <si>
    <t>CAWDG3ST9T</t>
  </si>
  <si>
    <t>TPZRFLBK81</t>
  </si>
  <si>
    <t>A6NWI0FMXM</t>
  </si>
  <si>
    <t>ETYB0UYEIB</t>
  </si>
  <si>
    <t>JUUOID5IPG</t>
  </si>
  <si>
    <t>1F57XS5TMA</t>
  </si>
  <si>
    <t>Y048W302WG</t>
  </si>
  <si>
    <t>WN85KQTBIN</t>
  </si>
  <si>
    <t>9TCEFMLJXX</t>
  </si>
  <si>
    <t>NBWYD4BSEB</t>
  </si>
  <si>
    <t>CHSUFG9T6P</t>
  </si>
  <si>
    <t>ZIYXNOHOTW</t>
  </si>
  <si>
    <t>ZW0ORVF65O</t>
  </si>
  <si>
    <t>OACH1U8X8P</t>
  </si>
  <si>
    <t>C9OMVO8HCE</t>
  </si>
  <si>
    <t>T2M1LBMGT6</t>
  </si>
  <si>
    <t>SWR35VT64J</t>
  </si>
  <si>
    <t>0EUY8V0BV1</t>
  </si>
  <si>
    <t>KYF1F2RWST</t>
  </si>
  <si>
    <t>P16TEEEDUV</t>
  </si>
  <si>
    <t>LLUD2ZDBIJ</t>
  </si>
  <si>
    <t>OTENDHH08K</t>
  </si>
  <si>
    <t>YEQHHNOGBE</t>
  </si>
  <si>
    <t>JN64V7G7U3</t>
  </si>
  <si>
    <t>HIFLWMWRG4</t>
  </si>
  <si>
    <t>I4B2KX4DBF</t>
  </si>
  <si>
    <t>XXZJZCAEEX</t>
  </si>
  <si>
    <t>I5FL2DMF1D</t>
  </si>
  <si>
    <t>IPLQHV038E</t>
  </si>
  <si>
    <t>99AM69AO71</t>
  </si>
  <si>
    <t>7FQ9WSIANK</t>
  </si>
  <si>
    <t>QAHU1ATGP0</t>
  </si>
  <si>
    <t>ZBUDG8U4XO</t>
  </si>
  <si>
    <t>171O5U8K5G</t>
  </si>
  <si>
    <t>K5ENC6S5EA</t>
  </si>
  <si>
    <t>7RT2C1C33V</t>
  </si>
  <si>
    <t>XFXCBJIWEW</t>
  </si>
  <si>
    <t>KQK6ND3HKT</t>
  </si>
  <si>
    <t>VZOUJRTOQM</t>
  </si>
  <si>
    <t>L5LV2AWR27</t>
  </si>
  <si>
    <t>NTK7WVEFSU</t>
  </si>
  <si>
    <t>MKFGIG10F7</t>
  </si>
  <si>
    <t>SAJJFA0MTW</t>
  </si>
  <si>
    <t>Q8SSEJYMJI</t>
  </si>
  <si>
    <t>P69WRMRXTG</t>
  </si>
  <si>
    <t>7UZFMYXVUD</t>
  </si>
  <si>
    <t>WTUI8NARTI</t>
  </si>
  <si>
    <t>5TRNT0Y7C7</t>
  </si>
  <si>
    <t>RDD68XSVQM</t>
  </si>
  <si>
    <t>ACXOAZNYYK</t>
  </si>
  <si>
    <t>F1ZDQQ7FA7</t>
  </si>
  <si>
    <t>C9JBD3UTS3</t>
  </si>
  <si>
    <t>0SARK3C7J8</t>
  </si>
  <si>
    <t>AKK77JOCUJ</t>
  </si>
  <si>
    <t>VAJULICOD2</t>
  </si>
  <si>
    <t>71S4VI3PGK</t>
  </si>
  <si>
    <t>HPA6Z41GY6</t>
  </si>
  <si>
    <t>EYEQ76WIMC</t>
  </si>
  <si>
    <t>C7C49AZFTJ</t>
  </si>
  <si>
    <t>9O6FRYS9IV</t>
  </si>
  <si>
    <t>5OM0H6JLAO</t>
  </si>
  <si>
    <t>37YNPM2UNZ</t>
  </si>
  <si>
    <t>0190H8PBNU</t>
  </si>
  <si>
    <t>N90CO1281H</t>
  </si>
  <si>
    <t>AHZFG0WYAD</t>
  </si>
  <si>
    <t>M14VCYXPEQ</t>
  </si>
  <si>
    <t>TBWWTGAHOC</t>
  </si>
  <si>
    <t>HF49BYN3QP</t>
  </si>
  <si>
    <t>CVKWM9T4QR</t>
  </si>
  <si>
    <t>47706O3NOD</t>
  </si>
  <si>
    <t>N0LZOI25RC</t>
  </si>
  <si>
    <t>A8FANQWIIY</t>
  </si>
  <si>
    <t>J3XYR5OJ3W</t>
  </si>
  <si>
    <t>5F1JS06HYQ</t>
  </si>
  <si>
    <t>BXZJB06DFI</t>
  </si>
  <si>
    <t>5KAKRYGFAU</t>
  </si>
  <si>
    <t>9PJ42E06UZ</t>
  </si>
  <si>
    <t>IVEZQVO6H6</t>
  </si>
  <si>
    <t>0Q6LYWWJFB</t>
  </si>
  <si>
    <t>2C8YP2A6TY</t>
  </si>
  <si>
    <t>0QQ68A85MA</t>
  </si>
  <si>
    <t>S5AA4ANDYV</t>
  </si>
  <si>
    <t>0J72O9ID23</t>
  </si>
  <si>
    <t>JHPI2MUV7T</t>
  </si>
  <si>
    <t>HZHYALI17A</t>
  </si>
  <si>
    <t>JCBBHCW7KG</t>
  </si>
  <si>
    <t>E5LR6C6F5Z</t>
  </si>
  <si>
    <t>VLVD1NSTWW</t>
  </si>
  <si>
    <t>Y3C50GDMZD</t>
  </si>
  <si>
    <t>RXSDWVVAZO</t>
  </si>
  <si>
    <t>P8NWFLXL9Z</t>
  </si>
  <si>
    <t>XC7HDXJ68C</t>
  </si>
  <si>
    <t>P5SMXSTR4P</t>
  </si>
  <si>
    <t>0HSEUO4MLY</t>
  </si>
  <si>
    <t>J4WYFHGCIZ</t>
  </si>
  <si>
    <t>MJNZ9SGR6E</t>
  </si>
  <si>
    <t>9HGV9K7LTW</t>
  </si>
  <si>
    <t>LVQLPV0249</t>
  </si>
  <si>
    <t>UC7Y8X0KBC</t>
  </si>
  <si>
    <t>ZWYD1Q0O0P</t>
  </si>
  <si>
    <t>8OSOFXGPKW</t>
  </si>
  <si>
    <t>POZ1Y5T4FR</t>
  </si>
  <si>
    <t>950IAFP09F</t>
  </si>
  <si>
    <t>S2CTCG7XY3</t>
  </si>
  <si>
    <t>0VNYVMID0N</t>
  </si>
  <si>
    <t>LJS1MJ4BB0</t>
  </si>
  <si>
    <t>R47YUG2VI6</t>
  </si>
  <si>
    <t>1R3A5NSGT1</t>
  </si>
  <si>
    <t>QD0EKJ5NAV</t>
  </si>
  <si>
    <t>6AWZUN3TSZ</t>
  </si>
  <si>
    <t>NQHNB36F32</t>
  </si>
  <si>
    <t>DNX8WM12CI</t>
  </si>
  <si>
    <t>YK984U28VS</t>
  </si>
  <si>
    <t>7649MLTVBM</t>
  </si>
  <si>
    <t>YYNXXQJYH4</t>
  </si>
  <si>
    <t>95XMB6QZQO</t>
  </si>
  <si>
    <t>MIZOVK08II</t>
  </si>
  <si>
    <t>Q59V7PTV2N</t>
  </si>
  <si>
    <t>AOVHL55SF3</t>
  </si>
  <si>
    <t>APR7SSJK07</t>
  </si>
  <si>
    <t>VGRVDNFZZD</t>
  </si>
  <si>
    <t>L0JSQU893N</t>
  </si>
  <si>
    <t>PZST1CZDKC</t>
  </si>
  <si>
    <t>8AMAEI4D26</t>
  </si>
  <si>
    <t>FIIOHUYCXF</t>
  </si>
  <si>
    <t>OS6J1IHQ02</t>
  </si>
  <si>
    <t>1DOJL696H9</t>
  </si>
  <si>
    <t>HMD7EK7I12</t>
  </si>
  <si>
    <t>MX3HG6FCEJ</t>
  </si>
  <si>
    <t>RIFCT19MZQ</t>
  </si>
  <si>
    <t>P3BA75EK89</t>
  </si>
  <si>
    <t>YBQCLLE8CB</t>
  </si>
  <si>
    <t>UGT6DND47J</t>
  </si>
  <si>
    <t>ROTUY20NQN</t>
  </si>
  <si>
    <t>5OWKS3HY88</t>
  </si>
  <si>
    <t>IM3B87GTY2</t>
  </si>
  <si>
    <t>VJEAEL62NI</t>
  </si>
  <si>
    <t>NB4EFIN0J9</t>
  </si>
  <si>
    <t>JG6BCTKGGL</t>
  </si>
  <si>
    <t>EAGDAVJ847</t>
  </si>
  <si>
    <t>IL8EVQC39N</t>
  </si>
  <si>
    <t>011LPBWUY3</t>
  </si>
  <si>
    <t>UQQV9Q9739</t>
  </si>
  <si>
    <t>U4W8LUXG8N</t>
  </si>
  <si>
    <t>DHCYGIOB6U</t>
  </si>
  <si>
    <t>SOWYI7TUTN</t>
  </si>
  <si>
    <t>XHVEZ84RP6</t>
  </si>
  <si>
    <t>65BPQ3CGBD</t>
  </si>
  <si>
    <t>F1QOZZBEVX</t>
  </si>
  <si>
    <t>W9X26UHUTA</t>
  </si>
  <si>
    <t>02U8INIDQC</t>
  </si>
  <si>
    <t>DDAKDRL7JN</t>
  </si>
  <si>
    <t>V73NUQ30YS</t>
  </si>
  <si>
    <t>ERXVX7HBTO</t>
  </si>
  <si>
    <t>GL690SRP2C</t>
  </si>
  <si>
    <t>ZR6GWCD3AP</t>
  </si>
  <si>
    <t>AQOBCWQ5DY</t>
  </si>
  <si>
    <t>10SZZYNYCJ</t>
  </si>
  <si>
    <t>OQ0PSS8ODQ</t>
  </si>
  <si>
    <t>323R3S9NOS</t>
  </si>
  <si>
    <t>ACH3ND3I1J</t>
  </si>
  <si>
    <t>B28VFGCYAX</t>
  </si>
  <si>
    <t>O9LXB3X8RJ</t>
  </si>
  <si>
    <t>6P8NW60LSV</t>
  </si>
  <si>
    <t>IL80PYM75N</t>
  </si>
  <si>
    <t>F8QHHXYLGA</t>
  </si>
  <si>
    <t>WWCKHNL0HO</t>
  </si>
  <si>
    <t>VNKIRUIRI4</t>
  </si>
  <si>
    <t>WGXUEYZ1TX</t>
  </si>
  <si>
    <t>5YBL15EL4D</t>
  </si>
  <si>
    <t>XG1YR087YK</t>
  </si>
  <si>
    <t>K7W5IY52VU</t>
  </si>
  <si>
    <t>FO6ZN9CKUH</t>
  </si>
  <si>
    <t>JQ4GKDH6N2</t>
  </si>
  <si>
    <t>3WTKBBXQF3</t>
  </si>
  <si>
    <t>D8JCFDQNGP</t>
  </si>
  <si>
    <t>XB9AK74DCM</t>
  </si>
  <si>
    <t>9T3OKAVSR9</t>
  </si>
  <si>
    <t>572LBW20TQ</t>
  </si>
  <si>
    <t>C9MAHJSVHL</t>
  </si>
  <si>
    <t>4HI8IGS5WY</t>
  </si>
  <si>
    <t>I8SNZAPP1K</t>
  </si>
  <si>
    <t>NMHZ7GQYY3</t>
  </si>
  <si>
    <t>51XPMS6KMB</t>
  </si>
  <si>
    <t>7J7RBO6UN4</t>
  </si>
  <si>
    <t>M04BYQ2ITC</t>
  </si>
  <si>
    <t>G9QRODNHBR</t>
  </si>
  <si>
    <t>2RR3DPV1YG</t>
  </si>
  <si>
    <t>V3QZ23Z2CH</t>
  </si>
  <si>
    <t>VW3SLRWTV1</t>
  </si>
  <si>
    <t>YFXQMQOCYT</t>
  </si>
  <si>
    <t>JHOPVAU3K2</t>
  </si>
  <si>
    <t>IYQHB6FWGQ</t>
  </si>
  <si>
    <t>4PT3F5I840</t>
  </si>
  <si>
    <t>406W43PYOX</t>
  </si>
  <si>
    <t>OHNV359YA6</t>
  </si>
  <si>
    <t>O9RH9CXAH1</t>
  </si>
  <si>
    <t>TU09HNCT8F</t>
  </si>
  <si>
    <t>6UX7WBQIEZ</t>
  </si>
  <si>
    <t>LM6RFXUUR1</t>
  </si>
  <si>
    <t>G0IYV2BSLH</t>
  </si>
  <si>
    <t>0XRMPAQ8K1</t>
  </si>
  <si>
    <t>S0OOK7085M</t>
  </si>
  <si>
    <t>ZIOFS9CONN</t>
  </si>
  <si>
    <t>237O1Q0Z07</t>
  </si>
  <si>
    <t>W1F5EYS0T2</t>
  </si>
  <si>
    <t>8TMSTIS9MJ</t>
  </si>
  <si>
    <t>DRQRLJPDIE</t>
  </si>
  <si>
    <t>YZK67L97XA</t>
  </si>
  <si>
    <t>ZK0KSX48DT</t>
  </si>
  <si>
    <t>8E3OIQXS4G</t>
  </si>
  <si>
    <t>6H5MUOYMMP</t>
  </si>
  <si>
    <t>BFX2UH6KF9</t>
  </si>
  <si>
    <t>6SQQN4VE9C</t>
  </si>
  <si>
    <t>1RMBNGX4WN</t>
  </si>
  <si>
    <t>S5KVFXR2PN</t>
  </si>
  <si>
    <t>3AKAEJ3P2U</t>
  </si>
  <si>
    <t>0A28HF3ODF</t>
  </si>
  <si>
    <t>Z3V0RWBK5G</t>
  </si>
  <si>
    <t>T68U9U12WH</t>
  </si>
  <si>
    <t>C3LSTMZDZY</t>
  </si>
  <si>
    <t>9KALQXNU3K</t>
  </si>
  <si>
    <t>A82R4D15Y9</t>
  </si>
  <si>
    <t>LDT8J6SA2I</t>
  </si>
  <si>
    <t>HTURBGHQ39</t>
  </si>
  <si>
    <t>RSBQGR4FGT</t>
  </si>
  <si>
    <t>FDGZVF4KKZ</t>
  </si>
  <si>
    <t>2TYDMMMDVU</t>
  </si>
  <si>
    <t>OF20W36SGR</t>
  </si>
  <si>
    <t>M325RSF7RL</t>
  </si>
  <si>
    <t>JC7H4O0QI9</t>
  </si>
  <si>
    <t>423KCP6XEO</t>
  </si>
  <si>
    <t>BZ93MOK7QM</t>
  </si>
  <si>
    <t>K0V0RUZM8E</t>
  </si>
  <si>
    <t>HUAVGN6TKZ</t>
  </si>
  <si>
    <t>2O6EAY19II</t>
  </si>
  <si>
    <t>2ENT8Y4A3H</t>
  </si>
  <si>
    <t>X9TYOVT9RQ</t>
  </si>
  <si>
    <t>Q9SYRT05XE</t>
  </si>
  <si>
    <t>2ONWZ0TDMR</t>
  </si>
  <si>
    <t>NYZ6Q21XRH</t>
  </si>
  <si>
    <t>8VQF8R3OUW</t>
  </si>
  <si>
    <t>S0KYX92TAW</t>
  </si>
  <si>
    <t>5TMC1JBLR5</t>
  </si>
  <si>
    <t>I7FX29N77R</t>
  </si>
  <si>
    <t>1M3E6HA6BT</t>
  </si>
  <si>
    <t>VIUZ62I5PJ</t>
  </si>
  <si>
    <t>V0QN7J1F88</t>
  </si>
  <si>
    <t>GVMUVR14XW</t>
  </si>
  <si>
    <t>9NKHA7A8MT</t>
  </si>
  <si>
    <t>50H09AQGE8</t>
  </si>
  <si>
    <t>Z7XQBODHF1</t>
  </si>
  <si>
    <t>AYI2AHVCXC</t>
  </si>
  <si>
    <t>U6VUCAIT7D</t>
  </si>
  <si>
    <t>B250DB7M6U</t>
  </si>
  <si>
    <t>0IGR6Q9HZ3</t>
  </si>
  <si>
    <t>21RS8HWVLD</t>
  </si>
  <si>
    <t>SW85FEMGO1</t>
  </si>
  <si>
    <t>DIAN7GD6G4</t>
  </si>
  <si>
    <t>Y0ANAG0KCZ</t>
  </si>
  <si>
    <t>5ZL1SDN68S</t>
  </si>
  <si>
    <t>5WG7MO1UGZ</t>
  </si>
  <si>
    <t>B08NCYCYVJ</t>
  </si>
  <si>
    <t>Z76XPW289B</t>
  </si>
  <si>
    <t>VAY8RQC8KL</t>
  </si>
  <si>
    <t>8U23X2GYZL</t>
  </si>
  <si>
    <t>J6NFZBEGBY</t>
  </si>
  <si>
    <t>S9AAIHWHJD</t>
  </si>
  <si>
    <t>WSSD6O3X5C</t>
  </si>
  <si>
    <t>3YVN9EWUX6</t>
  </si>
  <si>
    <t>PKMZ5LSIG4</t>
  </si>
  <si>
    <t>W9Z869V5AF</t>
  </si>
  <si>
    <t>YU0C7W59TF</t>
  </si>
  <si>
    <t>4YDGX0FWI9</t>
  </si>
  <si>
    <t>TTVD0TG1DW</t>
  </si>
  <si>
    <t>QILECJV42O</t>
  </si>
  <si>
    <t>3E4L9ZNFK7</t>
  </si>
  <si>
    <t>P08VR0POXU</t>
  </si>
  <si>
    <t>61F8364P5Z</t>
  </si>
  <si>
    <t>G23LIQJ7II</t>
  </si>
  <si>
    <t>I2HTSGIBVH</t>
  </si>
  <si>
    <t>F0V2PVV1QK</t>
  </si>
  <si>
    <t>MSN860CE9K</t>
  </si>
  <si>
    <t>EIOW82MYXX</t>
  </si>
  <si>
    <t>B6VBH3AT2K</t>
  </si>
  <si>
    <t>FQKQC8EQPV</t>
  </si>
  <si>
    <t>7C2IDH1S1V</t>
  </si>
  <si>
    <t>ZPARGQVFK6</t>
  </si>
  <si>
    <t>KSCZOIMJK5</t>
  </si>
  <si>
    <t>86QI19LKKF</t>
  </si>
  <si>
    <t>UAT4OHAHOR</t>
  </si>
  <si>
    <t>VZYEX78XB7</t>
  </si>
  <si>
    <t>AD4T45I3T6</t>
  </si>
  <si>
    <t>MWGU9RJ095</t>
  </si>
  <si>
    <t>L2PI3R5NRZ</t>
  </si>
  <si>
    <t>OA3DSNPU20</t>
  </si>
  <si>
    <t>LXW7FTFI0L</t>
  </si>
  <si>
    <t>BAKG4PQAM2</t>
  </si>
  <si>
    <t>JR8RVO5WVH</t>
  </si>
  <si>
    <t>4V3LVEIOMV</t>
  </si>
  <si>
    <t>193UUYMK31</t>
  </si>
  <si>
    <t>B8GBPTVM7Z</t>
  </si>
  <si>
    <t>2B0UFSFZXY</t>
  </si>
  <si>
    <t>VXPIYKB4CF</t>
  </si>
  <si>
    <t>FQEFLV0QFH</t>
  </si>
  <si>
    <t>XGUSIRV10T</t>
  </si>
  <si>
    <t>13VEQR4R2C</t>
  </si>
  <si>
    <t>NONYHEO19Q</t>
  </si>
  <si>
    <t>64L9G554WC</t>
  </si>
  <si>
    <t>7RTMZ8SG5V</t>
  </si>
  <si>
    <t>E3EVLFSD2W</t>
  </si>
  <si>
    <t>1J4KR0GQXP</t>
  </si>
  <si>
    <t>QQ2QCVX9XR</t>
  </si>
  <si>
    <t>ZAOA8SZKFU</t>
  </si>
  <si>
    <t>11LCDIJEU1</t>
  </si>
  <si>
    <t>XBL9B06IAU</t>
  </si>
  <si>
    <t>3WW4QH9D4M</t>
  </si>
  <si>
    <t>K1NGJGQ33F</t>
  </si>
  <si>
    <t>BCD195QW9Q</t>
  </si>
  <si>
    <t>S1S0IRDSPP</t>
  </si>
  <si>
    <t>2W2HXS329B</t>
  </si>
  <si>
    <t>OGI1E9DECD</t>
  </si>
  <si>
    <t>O5G7MKOI83</t>
  </si>
  <si>
    <t>PDXMSM865T</t>
  </si>
  <si>
    <t>S2JT8TDNTG</t>
  </si>
  <si>
    <t>IH649RABSW</t>
  </si>
  <si>
    <t>AQSWM7DVE7</t>
  </si>
  <si>
    <t>3331LJG27I</t>
  </si>
  <si>
    <t>CXY52STE9C</t>
  </si>
  <si>
    <t>8ZB5BI0NMT</t>
  </si>
  <si>
    <t>0JLGJLYIM9</t>
  </si>
  <si>
    <t>CD8YUE26XO</t>
  </si>
  <si>
    <t>UHJKJWMH7N</t>
  </si>
  <si>
    <t>884YDWIAVW</t>
  </si>
  <si>
    <t>1ZEM2VUE67</t>
  </si>
  <si>
    <t>WQGSSO3MWC</t>
  </si>
  <si>
    <t>PKRR4BJ4JT</t>
  </si>
  <si>
    <t>B58XK8YP18</t>
  </si>
  <si>
    <t>O64470KGM7</t>
  </si>
  <si>
    <t>K72XLGZ2W1</t>
  </si>
  <si>
    <t>D3WSZHGNN6</t>
  </si>
  <si>
    <t>J7FFZE8G63</t>
  </si>
  <si>
    <t>QJIZ0372HQ</t>
  </si>
  <si>
    <t>WYRCQSXBDU</t>
  </si>
  <si>
    <t>0LOHMLZ03Q</t>
  </si>
  <si>
    <t>D0Y4JOFCLZ</t>
  </si>
  <si>
    <t>3VN4I6I141</t>
  </si>
  <si>
    <t>UQ5D76IRG8</t>
  </si>
  <si>
    <t>A8LTBT4A51</t>
  </si>
  <si>
    <t>5Y6OPIGDDX</t>
  </si>
  <si>
    <t>MXTDX6T3LM</t>
  </si>
  <si>
    <t>ZKG653W1ON</t>
  </si>
  <si>
    <t>RX64CF0EYY</t>
  </si>
  <si>
    <t>3DJSY6BLBD</t>
  </si>
  <si>
    <t>SBVBD7SFDE</t>
  </si>
  <si>
    <t>5CHWE4T74S</t>
  </si>
  <si>
    <t>HBV5FUECWO</t>
  </si>
  <si>
    <t>WME9GMI1RI</t>
  </si>
  <si>
    <t>XZ0T9RRFAS</t>
  </si>
  <si>
    <t>JG6IB2OH5S</t>
  </si>
  <si>
    <t>WU4UVNCC4Y</t>
  </si>
  <si>
    <t>V1DYAC4QRQ</t>
  </si>
  <si>
    <t>R7CILH2ZRE</t>
  </si>
  <si>
    <t>BO1U3GN64V</t>
  </si>
  <si>
    <t>VGPI85HGQZ</t>
  </si>
  <si>
    <t>2BUNHY4X9D</t>
  </si>
  <si>
    <t>K4Q87HMP1L</t>
  </si>
  <si>
    <t>T7IFU13PPF</t>
  </si>
  <si>
    <t>P710ZCEDOT</t>
  </si>
  <si>
    <t>XGEOHUB1LV</t>
  </si>
  <si>
    <t>YXQUGYBNN3</t>
  </si>
  <si>
    <t>U66NRJOPOH</t>
  </si>
  <si>
    <t>BMKHVQIFQZ</t>
  </si>
  <si>
    <t>AFWDQH40IK</t>
  </si>
  <si>
    <t>8CYNKERKG3</t>
  </si>
  <si>
    <t>MUCJU96X6R</t>
  </si>
  <si>
    <t>MW5T9DKBDU</t>
  </si>
  <si>
    <t>K1MF7NI985</t>
  </si>
  <si>
    <t>X1NSWTT0VC</t>
  </si>
  <si>
    <t>C62ILANV0T</t>
  </si>
  <si>
    <t>7THZU6UINB</t>
  </si>
  <si>
    <t>83N62ATEZ3</t>
  </si>
  <si>
    <t>6E9N7XWFPW</t>
  </si>
  <si>
    <t>N6ILMD61PA</t>
  </si>
  <si>
    <t>17OOJ8IRW6</t>
  </si>
  <si>
    <t>P8BUF1MODH</t>
  </si>
  <si>
    <t>OUB8C36RL0</t>
  </si>
  <si>
    <t>KG7QIXS82W</t>
  </si>
  <si>
    <t>ARUMJ2HL0A</t>
  </si>
  <si>
    <t>Z9X9PX07EM</t>
  </si>
  <si>
    <t>UA5WAXCC2E</t>
  </si>
  <si>
    <t>3YSUWI184I</t>
  </si>
  <si>
    <t>7BNDYMC9JP</t>
  </si>
  <si>
    <t>I5K494WMQG</t>
  </si>
  <si>
    <t>6R7NYESPW6</t>
  </si>
  <si>
    <t>95XV1N67GP</t>
  </si>
  <si>
    <t>B6ZC3RGZ19</t>
  </si>
  <si>
    <t>EA6M5JT07O</t>
  </si>
  <si>
    <t>PZ674GEPFF</t>
  </si>
  <si>
    <t>UVIJR0P7T9</t>
  </si>
  <si>
    <t>HTKQEHIR1F</t>
  </si>
  <si>
    <t>RF08TMN4SE</t>
  </si>
  <si>
    <t>Z60JXZBHTZ</t>
  </si>
  <si>
    <t>43VZI6WS7A</t>
  </si>
  <si>
    <t>MRFPO2V63P</t>
  </si>
  <si>
    <t>26F3TWQPXP</t>
  </si>
  <si>
    <t>7M7S6ILF7K</t>
  </si>
  <si>
    <t>NQAGYGXYA7</t>
  </si>
  <si>
    <t>5ZGY2C5IMR</t>
  </si>
  <si>
    <t>70Z4PB9NAD</t>
  </si>
  <si>
    <t>WZIHVZC1DU</t>
  </si>
  <si>
    <t>L9SC6JVI8R</t>
  </si>
  <si>
    <t>KRR8E3S3NK</t>
  </si>
  <si>
    <t>KX58HCHPLY</t>
  </si>
  <si>
    <t>9KN20NIQ3V</t>
  </si>
  <si>
    <t>PRIHOL2TM9</t>
  </si>
  <si>
    <t>JAAJRLKFP1</t>
  </si>
  <si>
    <t>1PGM69V04Z</t>
  </si>
  <si>
    <t>PT90CGXNFL</t>
  </si>
  <si>
    <t>JYUFNI9C3D</t>
  </si>
  <si>
    <t>I9VBN33WWU</t>
  </si>
  <si>
    <t>8KKCONUYJU</t>
  </si>
  <si>
    <t>J4HYJ8SCPX</t>
  </si>
  <si>
    <t>5ME4CK6CSU</t>
  </si>
  <si>
    <t>IHNUX0CXK5</t>
  </si>
  <si>
    <t>YYYI7SST8Q</t>
  </si>
  <si>
    <t>3MLX9DJDW0</t>
  </si>
  <si>
    <t>EBZQNEOEHF</t>
  </si>
  <si>
    <t>48BLKF6U5L</t>
  </si>
  <si>
    <t>C4SGTRA8S5</t>
  </si>
  <si>
    <t>XJC5A4V7XL</t>
  </si>
  <si>
    <t>UP64VTZCRQ</t>
  </si>
  <si>
    <t>ZT21YBU4K8</t>
  </si>
  <si>
    <t>BY2BTJV7ZO</t>
  </si>
  <si>
    <t>Q6UY7GWHGG</t>
  </si>
  <si>
    <t>OE58NFM9W7</t>
  </si>
  <si>
    <t>RBS8SHTSD3</t>
  </si>
  <si>
    <t>049M8K7836</t>
  </si>
  <si>
    <t>Y9C4VVNTPQ</t>
  </si>
  <si>
    <t>SEMD9KC23E</t>
  </si>
  <si>
    <t>EL3XJBHS6N</t>
  </si>
  <si>
    <t>2PKQZMZOW1</t>
  </si>
  <si>
    <t>YE522HTW4U</t>
  </si>
  <si>
    <t>AH2UEJDADM</t>
  </si>
  <si>
    <t>MEKPER5RBE</t>
  </si>
  <si>
    <t>WNB152JDI9</t>
  </si>
  <si>
    <t>0CP28DB40N</t>
  </si>
  <si>
    <t>6NYL5ENGSA</t>
  </si>
  <si>
    <t>IQVXAKNQA7</t>
  </si>
  <si>
    <t>EIWG2E2HG5</t>
  </si>
  <si>
    <t>HKCY4X7YFG</t>
  </si>
  <si>
    <t>ZOTRCMFR2M</t>
  </si>
  <si>
    <t>07WYWVQ7S0</t>
  </si>
  <si>
    <t>5KBRXX73UI</t>
  </si>
  <si>
    <t>YQ5RSC3EVE</t>
  </si>
  <si>
    <t>I1H1NSOQ51</t>
  </si>
  <si>
    <t>5KMO9XVZM8</t>
  </si>
  <si>
    <t>YHX7422ZF4</t>
  </si>
  <si>
    <t>YJHVDT8ESS</t>
  </si>
  <si>
    <t>VX02AA0E7F</t>
  </si>
  <si>
    <t>MPOPVSHALY</t>
  </si>
  <si>
    <t>1BCF2QOV90</t>
  </si>
  <si>
    <t>CNHQKV6IBN</t>
  </si>
  <si>
    <t>RJT77YZQCP</t>
  </si>
  <si>
    <t>R81ZAS9XGP</t>
  </si>
  <si>
    <t>OWHNAK7GY0</t>
  </si>
  <si>
    <t>7BXQ0NGYMT</t>
  </si>
  <si>
    <t>QL8E3OPFKD</t>
  </si>
  <si>
    <t>G8FRWPN24B</t>
  </si>
  <si>
    <t>P0NZZQSPVA</t>
  </si>
  <si>
    <t>V9HSDR886U</t>
  </si>
  <si>
    <t>XR1OBDBOI2</t>
  </si>
  <si>
    <t>FLGW1QWB7D</t>
  </si>
  <si>
    <t>JBFB995N0U</t>
  </si>
  <si>
    <t>E3ZX855H8M</t>
  </si>
  <si>
    <t>HCCCXQYTTM</t>
  </si>
  <si>
    <t>SUUCHAQQC0</t>
  </si>
  <si>
    <t>IIWNE8JPG8</t>
  </si>
  <si>
    <t>S8P4IAXK0F</t>
  </si>
  <si>
    <t>ZL8IUIYPR4</t>
  </si>
  <si>
    <t>A5XTNQPCW3</t>
  </si>
  <si>
    <t>U1Z442XDUZ</t>
  </si>
  <si>
    <t>Z284FCY97S</t>
  </si>
  <si>
    <t>6XC9VYXSZ4</t>
  </si>
  <si>
    <t>2O7NL71ZQR</t>
  </si>
  <si>
    <t>122EJMRIL1</t>
  </si>
  <si>
    <t>62AKC8HTQS</t>
  </si>
  <si>
    <t>21JEKUHSQJ</t>
  </si>
  <si>
    <t>IGIBWB5L18</t>
  </si>
  <si>
    <t>8QLIX75HDW</t>
  </si>
  <si>
    <t>VGE27Q613Q</t>
  </si>
  <si>
    <t>W692XNRK26</t>
  </si>
  <si>
    <t>LDVBEKKWOT</t>
  </si>
  <si>
    <t>8CI2L30O7T</t>
  </si>
  <si>
    <t>IYMVNYYSRS</t>
  </si>
  <si>
    <t>8QBMNHY3QH</t>
  </si>
  <si>
    <t>RKZ3V17VEQ</t>
  </si>
  <si>
    <t>9NK29W37IK</t>
  </si>
  <si>
    <t>488FE4H0X6</t>
  </si>
  <si>
    <t>ABU2K4KY6A</t>
  </si>
  <si>
    <t>3TEM41ZPRC</t>
  </si>
  <si>
    <t>E3PURTQQSF</t>
  </si>
  <si>
    <t>PTOAB62VIT</t>
  </si>
  <si>
    <t>FOWTD6WJTU</t>
  </si>
  <si>
    <t>432UNHL5ZN</t>
  </si>
  <si>
    <t>3E46BZO9VC</t>
  </si>
  <si>
    <t>5KPJ6QUGDR</t>
  </si>
  <si>
    <t>CIZDK3VSNX</t>
  </si>
  <si>
    <t>YN364QN53R</t>
  </si>
  <si>
    <t>EUTBWJTTIU</t>
  </si>
  <si>
    <t>0MO6GCP0TM</t>
  </si>
  <si>
    <t>ICVD4Y0TYI</t>
  </si>
  <si>
    <t>LANY9CI9R5</t>
  </si>
  <si>
    <t>ALG2XCRX4Z</t>
  </si>
  <si>
    <t>2UUE6QPTXA</t>
  </si>
  <si>
    <t>YYU0WJHJBL</t>
  </si>
  <si>
    <t>K6ARK51CD4</t>
  </si>
  <si>
    <t>BRILUI4KKN</t>
  </si>
  <si>
    <t>4N94SX4QLZ</t>
  </si>
  <si>
    <t>AR6IGPDQ75</t>
  </si>
  <si>
    <t>MFPEMYLD2W</t>
  </si>
  <si>
    <t>FSKRWS0HIM</t>
  </si>
  <si>
    <t>WI00LOL3V7</t>
  </si>
  <si>
    <t>KJWCHSMNNW</t>
  </si>
  <si>
    <t>4CBDKCDCG3</t>
  </si>
  <si>
    <t>MSKDUAMV5C</t>
  </si>
  <si>
    <t>YNH10TDCF3</t>
  </si>
  <si>
    <t>066HIU5ZRR</t>
  </si>
  <si>
    <t>EHI4T4MS1L</t>
  </si>
  <si>
    <t>SXQ6ISNLDJ</t>
  </si>
  <si>
    <t>Y9IFYE5OP5</t>
  </si>
  <si>
    <t>192A5D3SA3</t>
  </si>
  <si>
    <t>B36C4HPOCE</t>
  </si>
  <si>
    <t>HE1YT7CR5S</t>
  </si>
  <si>
    <t>C7GW6Q0WPY</t>
  </si>
  <si>
    <t>PSSMO5FFIF</t>
  </si>
  <si>
    <t>RBQPUCWKHV</t>
  </si>
  <si>
    <t>SH2GC47DM5</t>
  </si>
  <si>
    <t>8JTFR8RDJB</t>
  </si>
  <si>
    <t>MCCFOQP1A5</t>
  </si>
  <si>
    <t>2D08AZDSD2</t>
  </si>
  <si>
    <t>7IE5PQRAB3</t>
  </si>
  <si>
    <t>WGOAJMTT9N</t>
  </si>
  <si>
    <t>H5VXA7G0O9</t>
  </si>
  <si>
    <t>U7VOV3BTB4</t>
  </si>
  <si>
    <t>2XQ1RW219R</t>
  </si>
  <si>
    <t>09P3QE2J1T</t>
  </si>
  <si>
    <t>PRQ6NJW6MY</t>
  </si>
  <si>
    <t>FJJ2GYI4RJ</t>
  </si>
  <si>
    <t>T1IS0JA8NS</t>
  </si>
  <si>
    <t>DYGB3I0CCN</t>
  </si>
  <si>
    <t>RNJKY39893</t>
  </si>
  <si>
    <t>CU7ZH7CYF6</t>
  </si>
  <si>
    <t>QMGDDSAG7I</t>
  </si>
  <si>
    <t>P8NHOOIS6E</t>
  </si>
  <si>
    <t>8IJ7FXUWPU</t>
  </si>
  <si>
    <t>HKKNAGDNKA</t>
  </si>
  <si>
    <t>4HD9FRWMQ6</t>
  </si>
  <si>
    <t>0TXT9XDKZU</t>
  </si>
  <si>
    <t>Y4SUJYO4IK</t>
  </si>
  <si>
    <t>7WM7TJU9G4</t>
  </si>
  <si>
    <t>ZVKJ8QRLH1</t>
  </si>
  <si>
    <t>55PRNEKAH2</t>
  </si>
  <si>
    <t>VC4NKIIA8P</t>
  </si>
  <si>
    <t>RM4SX0KVEW</t>
  </si>
  <si>
    <t>BLUOTYVLCX</t>
  </si>
  <si>
    <t>HSICXI16PW</t>
  </si>
  <si>
    <t>1LPTD3DLLN</t>
  </si>
  <si>
    <t>1X7UYZKV09</t>
  </si>
  <si>
    <t>4AUO4UAH2A</t>
  </si>
  <si>
    <t>PVLLGF4BWQ</t>
  </si>
  <si>
    <t>FEIVLIAESK</t>
  </si>
  <si>
    <t>3FMKXNZIE9</t>
  </si>
  <si>
    <t>0JIFJ4I8UC</t>
  </si>
  <si>
    <t>GVCB70T5NB</t>
  </si>
  <si>
    <t>2NBFLYCB59</t>
  </si>
  <si>
    <t>KVNJCAAKFY</t>
  </si>
  <si>
    <t>MSOB0G8KUM</t>
  </si>
  <si>
    <t>MBUARZAPKM</t>
  </si>
  <si>
    <t>RV039RHVSL</t>
  </si>
  <si>
    <t>GSQRTZX41R</t>
  </si>
  <si>
    <t>GAGUEITC38</t>
  </si>
  <si>
    <t>R9XSHIU2ZK</t>
  </si>
  <si>
    <t>9RC05SEQWS</t>
  </si>
  <si>
    <t>M3SDHAFZUQ</t>
  </si>
  <si>
    <t>XQ1DZ4CZE6</t>
  </si>
  <si>
    <t>4MAZDSKCMR</t>
  </si>
  <si>
    <t>2FW4Q4C1NX</t>
  </si>
  <si>
    <t>LAV41U0NP1</t>
  </si>
  <si>
    <t>Y5N9NYHGK1</t>
  </si>
  <si>
    <t>DB7E8JWT8I</t>
  </si>
  <si>
    <t>6EM2WV6MDK</t>
  </si>
  <si>
    <t>GT3U807Y78</t>
  </si>
  <si>
    <t>RZ2P6JBI5S</t>
  </si>
  <si>
    <t>10P1AIXZM3</t>
  </si>
  <si>
    <t>ZAMZ5POUI0</t>
  </si>
  <si>
    <t>L9VF6TKUOZ</t>
  </si>
  <si>
    <t>MC0691HL6M</t>
  </si>
  <si>
    <t>5QT9T912S4</t>
  </si>
  <si>
    <t>OOHYMBCJJ8</t>
  </si>
  <si>
    <t>OZ9GAPMTHS</t>
  </si>
  <si>
    <t>HRACF760CV</t>
  </si>
  <si>
    <t>R13AH5OKC5</t>
  </si>
  <si>
    <t>T4JXXTP60J</t>
  </si>
  <si>
    <t>SYDTPJ9WFF</t>
  </si>
  <si>
    <t>XIFHWYB7KO</t>
  </si>
  <si>
    <t>3OERYSF1A4</t>
  </si>
  <si>
    <t>D04O22QMB3</t>
  </si>
  <si>
    <t>5CYAR5MNQZ</t>
  </si>
  <si>
    <t>DLGS5KR0GS</t>
  </si>
  <si>
    <t>NDGYWN2N3F</t>
  </si>
  <si>
    <t>PGNH3YMSHX</t>
  </si>
  <si>
    <t>Y51IZLDMYY</t>
  </si>
  <si>
    <t>65DQKMTJ8N</t>
  </si>
  <si>
    <t>2FZF2J7BKE</t>
  </si>
  <si>
    <t>1JC7X4B8MO</t>
  </si>
  <si>
    <t>Z9VARJ20YH</t>
  </si>
  <si>
    <t>Z3AK81P0MB</t>
  </si>
  <si>
    <t>PSZW6KGPEX</t>
  </si>
  <si>
    <t>JIGVCV2J9D</t>
  </si>
  <si>
    <t>PGBLN74G1M</t>
  </si>
  <si>
    <t>D9UAQ8J7UN</t>
  </si>
  <si>
    <t>HN433D65SO</t>
  </si>
  <si>
    <t>YAPWZMURG9</t>
  </si>
  <si>
    <t>YQLWMZX5CP</t>
  </si>
  <si>
    <t>A87LDO748B</t>
  </si>
  <si>
    <t>6HKBQ75MSU</t>
  </si>
  <si>
    <t>1XNTUQVU1G</t>
  </si>
  <si>
    <t>NMP6JECI9W</t>
  </si>
  <si>
    <t>TKOO9UP3XC</t>
  </si>
  <si>
    <t>0U48OFYD2L</t>
  </si>
  <si>
    <t>H3W76XDL16</t>
  </si>
  <si>
    <t>F1OLUXFN65</t>
  </si>
  <si>
    <t>04MWQ3NDDP</t>
  </si>
  <si>
    <t>30HFPR9FP7</t>
  </si>
  <si>
    <t>OIEYJTLFZV</t>
  </si>
  <si>
    <t>A1ZWM8EWEU</t>
  </si>
  <si>
    <t>R0EKNG65WX</t>
  </si>
  <si>
    <t>6W6WEC3EBY</t>
  </si>
  <si>
    <t>3AB3L7OL5C</t>
  </si>
  <si>
    <t>RI5ME9HZWA</t>
  </si>
  <si>
    <t>NU7FQKYHIL</t>
  </si>
  <si>
    <t>5EQCJKI8R3</t>
  </si>
  <si>
    <t>WQ6VSDZ7CM</t>
  </si>
  <si>
    <t>PSARYMPUF8</t>
  </si>
  <si>
    <t>1K1BR1CJ1V</t>
  </si>
  <si>
    <t>S0Q5UX4U3Z</t>
  </si>
  <si>
    <t>B280RFBZKZ</t>
  </si>
  <si>
    <t>I9410HHQUV</t>
  </si>
  <si>
    <t>R6IVQYQPWB</t>
  </si>
  <si>
    <t>FHBDZVVDH2</t>
  </si>
  <si>
    <t>H9O4MKHLB3</t>
  </si>
  <si>
    <t>N1Q3XH8O9W</t>
  </si>
  <si>
    <t>P5NKCUCB9M</t>
  </si>
  <si>
    <t>WLOIITBGSY</t>
  </si>
  <si>
    <t>QPVG8QVD35</t>
  </si>
  <si>
    <t>VWSZYS0LJN</t>
  </si>
  <si>
    <t>HC6CMJJB7B</t>
  </si>
  <si>
    <t>MCDIA83L82</t>
  </si>
  <si>
    <t>QRPV8LEA8D</t>
  </si>
  <si>
    <t>7CSB3MJJFY</t>
  </si>
  <si>
    <t>MVW90YSHQ9</t>
  </si>
  <si>
    <t>WHF7B68X8A</t>
  </si>
  <si>
    <t>ZPPR3MIE2Z</t>
  </si>
  <si>
    <t>EHPZA9CXFH</t>
  </si>
  <si>
    <t>ZHBMSC0M6Y</t>
  </si>
  <si>
    <t>RCC0ISI5MV</t>
  </si>
  <si>
    <t>1Q6GDH7J7J</t>
  </si>
  <si>
    <t>3GPNLZV9HN</t>
  </si>
  <si>
    <t>BTDYVJL397</t>
  </si>
  <si>
    <t>6N0VP9U4EI</t>
  </si>
  <si>
    <t>J6V6PFMXK1</t>
  </si>
  <si>
    <t>E7ORGRSLCP</t>
  </si>
  <si>
    <t>J5KWZVI3RU</t>
  </si>
  <si>
    <t>1RN43N4LTR</t>
  </si>
  <si>
    <t>BD4VNPYDRV</t>
  </si>
  <si>
    <t>Q188EBFIZ1</t>
  </si>
  <si>
    <t>6I3SWKN65G</t>
  </si>
  <si>
    <t>JR042IZC31</t>
  </si>
  <si>
    <t>H6E4S9H0CV</t>
  </si>
  <si>
    <t>A7GM4SUZDM</t>
  </si>
  <si>
    <t>380NIEHFX1</t>
  </si>
  <si>
    <t>62OLQ596NU</t>
  </si>
  <si>
    <t>5J3D3UZBKQ</t>
  </si>
  <si>
    <t>WRK05YQH7V</t>
  </si>
  <si>
    <t>TESJTFPUXW</t>
  </si>
  <si>
    <t>VC24ZEDZH4</t>
  </si>
  <si>
    <t>1QVUZK0KJE</t>
  </si>
  <si>
    <t>KTNRUF689H</t>
  </si>
  <si>
    <t>B27WV25DXR</t>
  </si>
  <si>
    <t>UD6FIRPURW</t>
  </si>
  <si>
    <t>BVA9TDHCHW</t>
  </si>
  <si>
    <t>ZABS8V29C4</t>
  </si>
  <si>
    <t>BSOKNFY4RZ</t>
  </si>
  <si>
    <t>QGKD2JYF2Q</t>
  </si>
  <si>
    <t>ZOJSRPH5DG</t>
  </si>
  <si>
    <t>C24R2NQPFP</t>
  </si>
  <si>
    <t>OB2CKQVDB1</t>
  </si>
  <si>
    <t>GC1XHL9XUS</t>
  </si>
  <si>
    <t>UXAW7YEU2Y</t>
  </si>
  <si>
    <t>T3H5SSYWAJ</t>
  </si>
  <si>
    <t>LJAGYJBMYZ</t>
  </si>
  <si>
    <t>YSH3WBTGPQ</t>
  </si>
  <si>
    <t>X814MCFPEM</t>
  </si>
  <si>
    <t>J23V8423TX</t>
  </si>
  <si>
    <t>RIVSE4TGZV</t>
  </si>
  <si>
    <t>FG7CDCCOE3</t>
  </si>
  <si>
    <t>N81VEA00KG</t>
  </si>
  <si>
    <t>1G6QL5XZG4</t>
  </si>
  <si>
    <t>GOHEDRF79R</t>
  </si>
  <si>
    <t>YI1PR4VG7V</t>
  </si>
  <si>
    <t>J398CIZPD4</t>
  </si>
  <si>
    <t>3T4BGLZ7KJ</t>
  </si>
  <si>
    <t>I5K1QHVZKS</t>
  </si>
  <si>
    <t>AUJEBA6EY1</t>
  </si>
  <si>
    <t>XTCO7E2J5I</t>
  </si>
  <si>
    <t>LJ49HGRFF0</t>
  </si>
  <si>
    <t>XN84SFC1LB</t>
  </si>
  <si>
    <t>G4SQBYUMG1</t>
  </si>
  <si>
    <t>CVFYJEZH0A</t>
  </si>
  <si>
    <t>C6IFSOGMG3</t>
  </si>
  <si>
    <t>NQR781W06G</t>
  </si>
  <si>
    <t>ZIOW3BONLV</t>
  </si>
  <si>
    <t>7R0M52SY81</t>
  </si>
  <si>
    <t>CLIPGJAGUP</t>
  </si>
  <si>
    <t>M06OMW9XM7</t>
  </si>
  <si>
    <t>R4E0HBL4HX</t>
  </si>
  <si>
    <t>S6S28ACLTU</t>
  </si>
  <si>
    <t>W3D01LFOK2</t>
  </si>
  <si>
    <t>CQ34IM7MGG</t>
  </si>
  <si>
    <t>CMSVZSOQEO</t>
  </si>
  <si>
    <t>U8HDJU7MH8</t>
  </si>
  <si>
    <t>DLE3BY8UC0</t>
  </si>
  <si>
    <t>R29DMTHO7H</t>
  </si>
  <si>
    <t>JE5LV5T25O</t>
  </si>
  <si>
    <t>WDC1XW9LX2</t>
  </si>
  <si>
    <t>4P5LXCW9BH</t>
  </si>
  <si>
    <t>7BOVNHG7OV</t>
  </si>
  <si>
    <t>NDY2MOWUHD</t>
  </si>
  <si>
    <t>W88683GKVV</t>
  </si>
  <si>
    <t>HP9NB8WDMG</t>
  </si>
  <si>
    <t>CZ0OF85APE</t>
  </si>
  <si>
    <t>TKDFX82CXG</t>
  </si>
  <si>
    <t>PES93K9Z77</t>
  </si>
  <si>
    <t>3QKDUMO2DY</t>
  </si>
  <si>
    <t>TOMANCDIA7</t>
  </si>
  <si>
    <t>7TUAO8KV1C</t>
  </si>
  <si>
    <t>Z72KBXI3NM</t>
  </si>
  <si>
    <t>SULDB5XJ7Q</t>
  </si>
  <si>
    <t>NNPXAJEW6P</t>
  </si>
  <si>
    <t>EM293P7GU8</t>
  </si>
  <si>
    <t>X4K9EB0JRA</t>
  </si>
  <si>
    <t>I696955JQH</t>
  </si>
  <si>
    <t>PADDX4V3GE</t>
  </si>
  <si>
    <t>QDISP684F2</t>
  </si>
  <si>
    <t>EYTL7JIGI2</t>
  </si>
  <si>
    <t>833ZGUDDV8</t>
  </si>
  <si>
    <t>1IGUGNTPJC</t>
  </si>
  <si>
    <t>42J32UPZFY</t>
  </si>
  <si>
    <t>4WK40STQQF</t>
  </si>
  <si>
    <t>C5FBP1R6IP</t>
  </si>
  <si>
    <t>OWQ0QZNQMU</t>
  </si>
  <si>
    <t>5KKKUZSMWG</t>
  </si>
  <si>
    <t>RK9S91KU0O</t>
  </si>
  <si>
    <t>ICBNS2YOJN</t>
  </si>
  <si>
    <t>I5PBMD1G98</t>
  </si>
  <si>
    <t>4CARJK5BL2</t>
  </si>
  <si>
    <t>C2XQCMLT0M</t>
  </si>
  <si>
    <t>AQQ2YR4IIZ</t>
  </si>
  <si>
    <t>SLQKO9R3PV</t>
  </si>
  <si>
    <t>C7EK8Q730W</t>
  </si>
  <si>
    <t>O1K4Q57A85</t>
  </si>
  <si>
    <t>K4UIVQ0IM5</t>
  </si>
  <si>
    <t>Q848L36SAP</t>
  </si>
  <si>
    <t>DRUYZXQ706</t>
  </si>
  <si>
    <t>N78NE32PC1</t>
  </si>
  <si>
    <t>0O132VHRMC</t>
  </si>
  <si>
    <t>OS5B9GXPY5</t>
  </si>
  <si>
    <t>RFBMLAVFBJ</t>
  </si>
  <si>
    <t>9WLQ3PRD1Q</t>
  </si>
  <si>
    <t>UD6K7BZD9F</t>
  </si>
  <si>
    <t>OW3YRTMUX4</t>
  </si>
  <si>
    <t>0JEGF0LLA7</t>
  </si>
  <si>
    <t>XR0JMOQGJA</t>
  </si>
  <si>
    <t>MJZ4IEY6Z0</t>
  </si>
  <si>
    <t>1FVC7YWVCL</t>
  </si>
  <si>
    <t>PYRLK4QC5K</t>
  </si>
  <si>
    <t>7RLUJJVOYG</t>
  </si>
  <si>
    <t>18F93TT0EV</t>
  </si>
  <si>
    <t>THMNJ1Z1I3</t>
  </si>
  <si>
    <t>0GPWGSF645</t>
  </si>
  <si>
    <t>V9IN6YL1Y3</t>
  </si>
  <si>
    <t>C1VUF311N0</t>
  </si>
  <si>
    <t>QZ0REKCXZ0</t>
  </si>
  <si>
    <t>FELJZSPYB6</t>
  </si>
  <si>
    <t>RLJQ28KEZI</t>
  </si>
  <si>
    <t>V7UDLDJ8YJ</t>
  </si>
  <si>
    <t>J3HZT0Q6VX</t>
  </si>
  <si>
    <t>E0FVM1EITK</t>
  </si>
  <si>
    <t>39C2TDUPDD</t>
  </si>
  <si>
    <t>RISY0OLFFP</t>
  </si>
  <si>
    <t>K0PVUPCX7N</t>
  </si>
  <si>
    <t>C12IZ02P8Z</t>
  </si>
  <si>
    <t>D2WYNT5HO7</t>
  </si>
  <si>
    <t>Y4KKXWFFER</t>
  </si>
  <si>
    <t>LSVPFL0JWN</t>
  </si>
  <si>
    <t>0T290K342K</t>
  </si>
  <si>
    <t>8CZIOL6ZNS</t>
  </si>
  <si>
    <t>6WBGXMWM2I</t>
  </si>
  <si>
    <t>7S0ATHC0RY</t>
  </si>
  <si>
    <t>0BTMERTKH4</t>
  </si>
  <si>
    <t>M1ZN0ERGDB</t>
  </si>
  <si>
    <t>9IP71X44MD</t>
  </si>
  <si>
    <t>S3TOPJ78B2</t>
  </si>
  <si>
    <t>I79RFV3JCQ</t>
  </si>
  <si>
    <t>9AM2RURW9A</t>
  </si>
  <si>
    <t>WV97HOE3DE</t>
  </si>
  <si>
    <t>Y65OKYU4BG</t>
  </si>
  <si>
    <t>Q8VFAVHXJG</t>
  </si>
  <si>
    <t>6PISWNZH0I</t>
  </si>
  <si>
    <t>O58YCQ8K0A</t>
  </si>
  <si>
    <t>U62SOT9NZC</t>
  </si>
  <si>
    <t>AKQ3MHA96F</t>
  </si>
  <si>
    <t>08WCLNX76T</t>
  </si>
  <si>
    <t>IP8VJB9ZAY</t>
  </si>
  <si>
    <t>5ZG1ZL1XF9</t>
  </si>
  <si>
    <t>DZ19C3M1FU</t>
  </si>
  <si>
    <t>8SG3LTHNWR</t>
  </si>
  <si>
    <t>RDL8D6NYC5</t>
  </si>
  <si>
    <t>0K9O5EY23L</t>
  </si>
  <si>
    <t>PJRLWVX1GB</t>
  </si>
  <si>
    <t>9DFO2IT1ZV</t>
  </si>
  <si>
    <t>Z9O6G493HK</t>
  </si>
  <si>
    <t>2PQ9FOALOR</t>
  </si>
  <si>
    <t>OSOBF55CSJ</t>
  </si>
  <si>
    <t>3BKFHR7MKG</t>
  </si>
  <si>
    <t>KA6DJOXB1P</t>
  </si>
  <si>
    <t>B5B7WYNDT7</t>
  </si>
  <si>
    <t>PYDNR0BK1C</t>
  </si>
  <si>
    <t>G49N0PBWF2</t>
  </si>
  <si>
    <t>BQXFNC0C60</t>
  </si>
  <si>
    <t>4QT7YAEKXF</t>
  </si>
  <si>
    <t>NWGFXT11RO</t>
  </si>
  <si>
    <t>TI429ZCZNG</t>
  </si>
  <si>
    <t>XSXX5QG1XS</t>
  </si>
  <si>
    <t>QEFYYMYYWX</t>
  </si>
  <si>
    <t>CAZ4T49J3J</t>
  </si>
  <si>
    <t>EWGZS33GDE</t>
  </si>
  <si>
    <t>6WK6FUH2WM</t>
  </si>
  <si>
    <t>RZXRG4EPAS</t>
  </si>
  <si>
    <t>G2I9GJ5R8V</t>
  </si>
  <si>
    <t>9CGJAFBTWM</t>
  </si>
  <si>
    <t>21HCCWQA5H</t>
  </si>
  <si>
    <t>G63UL9CROO</t>
  </si>
  <si>
    <t>LMIMPO2BC9</t>
  </si>
  <si>
    <t>SMGY1BZY7U</t>
  </si>
  <si>
    <t>ZGYZX3I1PL</t>
  </si>
  <si>
    <t>KUKFLZ0GNH</t>
  </si>
  <si>
    <t>8QEYQ96LYC</t>
  </si>
  <si>
    <t>RO6ECEH8EV</t>
  </si>
  <si>
    <t>2AEBWZZXM9</t>
  </si>
  <si>
    <t>BC3AN0ZG8N</t>
  </si>
  <si>
    <t>MPJYUT0S2L</t>
  </si>
  <si>
    <t>NV6OM9CWLP</t>
  </si>
  <si>
    <t>TTDG7PPHMZ</t>
  </si>
  <si>
    <t>4SOYC2079X</t>
  </si>
  <si>
    <t>5VZJ4LG2J1</t>
  </si>
  <si>
    <t>8QVWQO3W8E</t>
  </si>
  <si>
    <t>DKO6KZDI0D</t>
  </si>
  <si>
    <t>TG4JCTOP07</t>
  </si>
  <si>
    <t>MLAYF0665Q</t>
  </si>
  <si>
    <t>T77Y9FFSUY</t>
  </si>
  <si>
    <t>XH9J77SDPD</t>
  </si>
  <si>
    <t>GA0VIW077J</t>
  </si>
  <si>
    <t>RLQC6IOV6H</t>
  </si>
  <si>
    <t>HJNPZRJZCH</t>
  </si>
  <si>
    <t>MW99YBMUHJ</t>
  </si>
  <si>
    <t>OMA0G9N5MT</t>
  </si>
  <si>
    <t>2JUSG7XC1E</t>
  </si>
  <si>
    <t>YQNYSA0TZL</t>
  </si>
  <si>
    <t>SNX4N79PG8</t>
  </si>
  <si>
    <t>OIVRC7XM2C</t>
  </si>
  <si>
    <t>3FYUZDBMNH</t>
  </si>
  <si>
    <t>K26B1IDIOZ</t>
  </si>
  <si>
    <t>7QD49JCBOG</t>
  </si>
  <si>
    <t>4C1LZ4N2MC</t>
  </si>
  <si>
    <t>TTXZHWAPEB</t>
  </si>
  <si>
    <t>DB0WTPZDG7</t>
  </si>
  <si>
    <t>VNDG171IBQ</t>
  </si>
  <si>
    <t>64UIR00HOS</t>
  </si>
  <si>
    <t>VJCGYONCD2</t>
  </si>
  <si>
    <t>YQA61TDJY5</t>
  </si>
  <si>
    <t>VEPRO41Y14</t>
  </si>
  <si>
    <t>QIUWLPESBW</t>
  </si>
  <si>
    <t>71A9ZEEUUK</t>
  </si>
  <si>
    <t>HWT9TKCO4T</t>
  </si>
  <si>
    <t>VGC8R5LM6E</t>
  </si>
  <si>
    <t>GSJXODVSK6</t>
  </si>
  <si>
    <t>48EQ1A6M0L</t>
  </si>
  <si>
    <t>96JNFNB0PH</t>
  </si>
  <si>
    <t>SQCM2DNLG7</t>
  </si>
  <si>
    <t>7HSG6AVE04</t>
  </si>
  <si>
    <t>496N615QPE</t>
  </si>
  <si>
    <t>V565NSHGL4</t>
  </si>
  <si>
    <t>N6E0IIUEK2</t>
  </si>
  <si>
    <t>3NXZD1V08V</t>
  </si>
  <si>
    <t>UJ3BDACJ99</t>
  </si>
  <si>
    <t>S967NC5XSP</t>
  </si>
  <si>
    <t>YM2SC161X5</t>
  </si>
  <si>
    <t>PIK7HSU09J</t>
  </si>
  <si>
    <t>8DBSO0OZBC</t>
  </si>
  <si>
    <t>RW2HZ4I3C4</t>
  </si>
  <si>
    <t>GLK9A5B9DP</t>
  </si>
  <si>
    <t>T0O8X5UWVT</t>
  </si>
  <si>
    <t>T1N7THWFF8</t>
  </si>
  <si>
    <t>H2LWAGQU2K</t>
  </si>
  <si>
    <t>KCKUERSSTM</t>
  </si>
  <si>
    <t>G8GW5KRNHN</t>
  </si>
  <si>
    <t>NWNWMGQ09W</t>
  </si>
  <si>
    <t>7FIMQAOVFM</t>
  </si>
  <si>
    <t>NLQ058A810</t>
  </si>
  <si>
    <t>7LZRZX6AR8</t>
  </si>
  <si>
    <t>TWQEN4MHLN</t>
  </si>
  <si>
    <t>XJIGC4HOUO</t>
  </si>
  <si>
    <t>Q20QMVKW9X</t>
  </si>
  <si>
    <t>ZZNOMM74OZ</t>
  </si>
  <si>
    <t>QAF6GZLUVO</t>
  </si>
  <si>
    <t>BLH6E2T69D</t>
  </si>
  <si>
    <t>693I61RBXY</t>
  </si>
  <si>
    <t>3011XQBS6R</t>
  </si>
  <si>
    <t>2O2UQTZXV3</t>
  </si>
  <si>
    <t>1D14E8R2O9</t>
  </si>
  <si>
    <t>X7S1CJYOZ9</t>
  </si>
  <si>
    <t>ZVK6ZKXYQ7</t>
  </si>
  <si>
    <t>7Y90P4A3BX</t>
  </si>
  <si>
    <t>7TB7PLT2CM</t>
  </si>
  <si>
    <t>OIA4TU8M4L</t>
  </si>
  <si>
    <t>KFBHPJI1NR</t>
  </si>
  <si>
    <t>C8FP4GK3MF</t>
  </si>
  <si>
    <t>CYR8NWZWX1</t>
  </si>
  <si>
    <t>PL20TRL1RH</t>
  </si>
  <si>
    <t>8YA2ODV9M4</t>
  </si>
  <si>
    <t>R8T5U95K2A</t>
  </si>
  <si>
    <t>CUNZ8X333L</t>
  </si>
  <si>
    <t>S6BTQIQXVV</t>
  </si>
  <si>
    <t>PHINLVS9R6</t>
  </si>
  <si>
    <t>4BYPOBD606</t>
  </si>
  <si>
    <t>VV4K9NO4VK</t>
  </si>
  <si>
    <t>7LJT0C86AY</t>
  </si>
  <si>
    <t>0IDLV6P0BX</t>
  </si>
  <si>
    <t>NNEMZA1CLH</t>
  </si>
  <si>
    <t>A8FA9PLZVH</t>
  </si>
  <si>
    <t>I0CM3KCVYE</t>
  </si>
  <si>
    <t>AAJA60FBD7</t>
  </si>
  <si>
    <t>H8573HEQAU</t>
  </si>
  <si>
    <t>2KJCHMRDJ1</t>
  </si>
  <si>
    <t>GKWLTLESZX</t>
  </si>
  <si>
    <t>9Y1F755Q7C</t>
  </si>
  <si>
    <t>V5F6474LQ0</t>
  </si>
  <si>
    <t>3FUF7BICNV</t>
  </si>
  <si>
    <t>NETN46YU8Y</t>
  </si>
  <si>
    <t>ZYB0DEP27D</t>
  </si>
  <si>
    <t>8QA4S0CWGI</t>
  </si>
  <si>
    <t>FCL6HXD54D</t>
  </si>
  <si>
    <t>S72NBM33W3</t>
  </si>
  <si>
    <t>3EJL1OE1W6</t>
  </si>
  <si>
    <t>BLUDCL4GKQ</t>
  </si>
  <si>
    <t>4GPO8AF7CX</t>
  </si>
  <si>
    <t>S7R4H3DCX2</t>
  </si>
  <si>
    <t>1XLYA9G5PL</t>
  </si>
  <si>
    <t>YWO7YT301G</t>
  </si>
  <si>
    <t>3V8A1PSP8F</t>
  </si>
  <si>
    <t>9GR6NKC78I</t>
  </si>
  <si>
    <t>HFIS14RR1U</t>
  </si>
  <si>
    <t>CWZI6XMD7T</t>
  </si>
  <si>
    <t>C08S3PA73O</t>
  </si>
  <si>
    <t>9MM20BO0KR</t>
  </si>
  <si>
    <t>C2LR054TBA</t>
  </si>
  <si>
    <t>O14HKYG6YC</t>
  </si>
  <si>
    <t>JYPFWUET4I</t>
  </si>
  <si>
    <t>EN7S4U7WTY</t>
  </si>
  <si>
    <t>KXP0LGYZ70</t>
  </si>
  <si>
    <t>T6VXFDQLCK</t>
  </si>
  <si>
    <t>WZ4QCMUSOX</t>
  </si>
  <si>
    <t>PA5TAQH7HY</t>
  </si>
  <si>
    <t>1I12UTOQ0G</t>
  </si>
  <si>
    <t>2LG13I8V6F</t>
  </si>
  <si>
    <t>I0AG6EO8EX</t>
  </si>
  <si>
    <t>QPJJQG3ELF</t>
  </si>
  <si>
    <t>0991HM1WEY</t>
  </si>
  <si>
    <t>VOZ7P3JTGA</t>
  </si>
  <si>
    <t>FTSCIDL5H2</t>
  </si>
  <si>
    <t>1IRX2U1ISA</t>
  </si>
  <si>
    <t>F79U5R6R6C</t>
  </si>
  <si>
    <t>0BCW99ZYVK</t>
  </si>
  <si>
    <t>QDWAD0VF54</t>
  </si>
  <si>
    <t>KP4R1EK1OL</t>
  </si>
  <si>
    <t>M5R4HEU4AO</t>
  </si>
  <si>
    <t>ZYIHWZDL9B</t>
  </si>
  <si>
    <t>0OEY0JELFZ</t>
  </si>
  <si>
    <t>BXNFZN0LI6</t>
  </si>
  <si>
    <t>6FXTSISU34</t>
  </si>
  <si>
    <t>F6Q4W8DRWH</t>
  </si>
  <si>
    <t>1QKPYEVTE2</t>
  </si>
  <si>
    <t>ATZFN1JJNB</t>
  </si>
  <si>
    <t>6TGVI9MWKA</t>
  </si>
  <si>
    <t>QPQURWY3HS</t>
  </si>
  <si>
    <t>KCIWSJ3S60</t>
  </si>
  <si>
    <t>ZPOB798HEP</t>
  </si>
  <si>
    <t>09728KF10X</t>
  </si>
  <si>
    <t>4UFQPWDJ7T</t>
  </si>
  <si>
    <t>YH5GFQZYII</t>
  </si>
  <si>
    <t>WME1VUBMH5</t>
  </si>
  <si>
    <t>MZDIX00COQ</t>
  </si>
  <si>
    <t>Z5NYRQFLNO</t>
  </si>
  <si>
    <t>IKHR4YELUO</t>
  </si>
  <si>
    <t>7697JY2I59</t>
  </si>
  <si>
    <t>BCOREG9P5W</t>
  </si>
  <si>
    <t>1O5W3FUNDP</t>
  </si>
  <si>
    <t>8FPPEOT91K</t>
  </si>
  <si>
    <t>3PCHF2D9FW</t>
  </si>
  <si>
    <t>ENJFSLI9LP</t>
  </si>
  <si>
    <t>DJTJIJALWC</t>
  </si>
  <si>
    <t>QNJSDOZ2HR</t>
  </si>
  <si>
    <t>7LJH4MBR61</t>
  </si>
  <si>
    <t>0NVCGKFSD0</t>
  </si>
  <si>
    <t>0GDX6FT10S</t>
  </si>
  <si>
    <t>KK2J00GX4R</t>
  </si>
  <si>
    <t>8G1HL7H6J8</t>
  </si>
  <si>
    <t>XNCURO6DDP</t>
  </si>
  <si>
    <t>RBQX9KUM5Q</t>
  </si>
  <si>
    <t>1ATJRW5FQ3</t>
  </si>
  <si>
    <t>K09Y1OQKC9</t>
  </si>
  <si>
    <t>C9S2BJII79</t>
  </si>
  <si>
    <t>5AY3K2TASX</t>
  </si>
  <si>
    <t>9DA43NJ2K1</t>
  </si>
  <si>
    <t>PJ7BZMEZDM</t>
  </si>
  <si>
    <t>1OGPUO33M8</t>
  </si>
  <si>
    <t>8H9J6EYDQP</t>
  </si>
  <si>
    <t>A424S8U6AX</t>
  </si>
  <si>
    <t>V4XSEQH4ZR</t>
  </si>
  <si>
    <t>W913FW56PR</t>
  </si>
  <si>
    <t>Z0UM460F4R</t>
  </si>
  <si>
    <t>BK0YS1M1UF</t>
  </si>
  <si>
    <t>6BYLDFVD12</t>
  </si>
  <si>
    <t>YKHJQO7DL5</t>
  </si>
  <si>
    <t>TSFTV78LRF</t>
  </si>
  <si>
    <t>E4V4AXI77H</t>
  </si>
  <si>
    <t>CVSO2VBT6D</t>
  </si>
  <si>
    <t>R5RMFT2095</t>
  </si>
  <si>
    <t>DX8F0J6T8Z</t>
  </si>
  <si>
    <t>2YSQQ9VVVM</t>
  </si>
  <si>
    <t>X5QWAA0GHM</t>
  </si>
  <si>
    <t>1GRO4I1FI6</t>
  </si>
  <si>
    <t>JW5ECUQ4YO</t>
  </si>
  <si>
    <t>6IFLN2A8DB</t>
  </si>
  <si>
    <t>EGYKGEPQFH</t>
  </si>
  <si>
    <t>3TLU09BV8V</t>
  </si>
  <si>
    <t>HY6TYHVMQO</t>
  </si>
  <si>
    <t>4SPOI6Z2R6</t>
  </si>
  <si>
    <t>Z9TC4JGOEE</t>
  </si>
  <si>
    <t>BM0RHEVKRI</t>
  </si>
  <si>
    <t>YQ6G5CU8RG</t>
  </si>
  <si>
    <t>2AK4JJ5CIX</t>
  </si>
  <si>
    <t>KNO67XIU3B</t>
  </si>
  <si>
    <t>JVP2OXORZU</t>
  </si>
  <si>
    <t>O7EYFMPY2B</t>
  </si>
  <si>
    <t>GV7Q6192EJ</t>
  </si>
  <si>
    <t>10GSR2OY4U</t>
  </si>
  <si>
    <t>GSAMLJDWGB</t>
  </si>
  <si>
    <t>35CWUYU29I</t>
  </si>
  <si>
    <t>7H4IR6LTPU</t>
  </si>
  <si>
    <t>TS9EZ1AHY2</t>
  </si>
  <si>
    <t>LZ87PNKJ00</t>
  </si>
  <si>
    <t>5AE6176BBS</t>
  </si>
  <si>
    <t>VCJM8YZ4OO</t>
  </si>
  <si>
    <t>8B89AHDZN0</t>
  </si>
  <si>
    <t>3MFIX5I0CK</t>
  </si>
  <si>
    <t>9CQZ7YFSNA</t>
  </si>
  <si>
    <t>NCNV48JH9A</t>
  </si>
  <si>
    <t>NVCLCNJUYC</t>
  </si>
  <si>
    <t>SBVIHQTQDK</t>
  </si>
  <si>
    <t>FSO6YEEBH5</t>
  </si>
  <si>
    <t>VJF4ZSF8K5</t>
  </si>
  <si>
    <t>NNVNQ9B4QM</t>
  </si>
  <si>
    <t>35JPU314LU</t>
  </si>
  <si>
    <t>ON7G8UHWPL</t>
  </si>
  <si>
    <t>AVEVSDFCTB</t>
  </si>
  <si>
    <t>0OA93SRO8L</t>
  </si>
  <si>
    <t>7C8YIP3FWX</t>
  </si>
  <si>
    <t>M48PS8F77P</t>
  </si>
  <si>
    <t>KIJ0M4R6G8</t>
  </si>
  <si>
    <t>I1KI31DCEL</t>
  </si>
  <si>
    <t>09T5OM6Q6I</t>
  </si>
  <si>
    <t>RQ71ZP7LG5</t>
  </si>
  <si>
    <t>EXN4OBD5VZ</t>
  </si>
  <si>
    <t>AREOG0ANST</t>
  </si>
  <si>
    <t>CY2OXZVHJ1</t>
  </si>
  <si>
    <t>JOW0CO2MEJ</t>
  </si>
  <si>
    <t>ZP90CVZ5IG</t>
  </si>
  <si>
    <t>902CS6K813</t>
  </si>
  <si>
    <t>7QRX8PUJL9</t>
  </si>
  <si>
    <t>KLYEPC3OU3</t>
  </si>
  <si>
    <t>M0MDD23KUA</t>
  </si>
  <si>
    <t>Q229C3J5KZ</t>
  </si>
  <si>
    <t>BYTK94K1SZ</t>
  </si>
  <si>
    <t>UBTZ8BSP8P</t>
  </si>
  <si>
    <t>Y9BJAFU9CL</t>
  </si>
  <si>
    <t>WTWJCBINQ6</t>
  </si>
  <si>
    <t>IKCC82CCTT</t>
  </si>
  <si>
    <t>1D7UGFBQZ0</t>
  </si>
  <si>
    <t>8D6EHKQRV7</t>
  </si>
  <si>
    <t>RCWQ6STKTZ</t>
  </si>
  <si>
    <t>20Y5WP5RM3</t>
  </si>
  <si>
    <t>BHR7E4QUDH</t>
  </si>
  <si>
    <t>YBM6JVDPKS</t>
  </si>
  <si>
    <t>GZTVAJBP55</t>
  </si>
  <si>
    <t>KVU9CNINOM</t>
  </si>
  <si>
    <t>WOV85TU6N9</t>
  </si>
  <si>
    <t>O8G3NN477S</t>
  </si>
  <si>
    <t>XL7G3UKXCH</t>
  </si>
  <si>
    <t>A8KOE0C6YI</t>
  </si>
  <si>
    <t>QXYX9MTTNL</t>
  </si>
  <si>
    <t>BF7X2X9BZ8</t>
  </si>
  <si>
    <t>CFS9RW3MXQ</t>
  </si>
  <si>
    <t>IP2YK09XKP</t>
  </si>
  <si>
    <t>UMSSXK6HHV</t>
  </si>
  <si>
    <t>1NLAOGXPMJ</t>
  </si>
  <si>
    <t>NW4SNIX1PE</t>
  </si>
  <si>
    <t>XJ5HTOGLWR</t>
  </si>
  <si>
    <t>T7ACBTHD05</t>
  </si>
  <si>
    <t>YW76Z5CX59</t>
  </si>
  <si>
    <t>14N2KZIEMO</t>
  </si>
  <si>
    <t>JPQQUI8E1G</t>
  </si>
  <si>
    <t>C8OCNQFE3G</t>
  </si>
  <si>
    <t>OGN7ZFJU8B</t>
  </si>
  <si>
    <t>5LCG3RB3Q3</t>
  </si>
  <si>
    <t>AG5PYAR2WW</t>
  </si>
  <si>
    <t>M3PCNCW76T</t>
  </si>
  <si>
    <t>FKZ7YVUV2D</t>
  </si>
  <si>
    <t>W67GF9UBG2</t>
  </si>
  <si>
    <t>U225JMAWI8</t>
  </si>
  <si>
    <t>N4XD6H5QUR</t>
  </si>
  <si>
    <t>BDCIV611PJ</t>
  </si>
  <si>
    <t>4KSGTBQQD7</t>
  </si>
  <si>
    <t>0TKZKOUUKY</t>
  </si>
  <si>
    <t>1A64N7KX41</t>
  </si>
  <si>
    <t>51NTRXIODH</t>
  </si>
  <si>
    <t>MGTEYS5ZKT</t>
  </si>
  <si>
    <t>V3L3C7D79F</t>
  </si>
  <si>
    <t>O5F0H8ID8I</t>
  </si>
  <si>
    <t>RX2YWISRAX</t>
  </si>
  <si>
    <t>0URE9ZKPIW</t>
  </si>
  <si>
    <t>M4T2FQ13GW</t>
  </si>
  <si>
    <t>6DFSXSPTXQ</t>
  </si>
  <si>
    <t>1UUUTK8C7S</t>
  </si>
  <si>
    <t>WDKQNXRQ9X</t>
  </si>
  <si>
    <t>YHXRC4XFWP</t>
  </si>
  <si>
    <t>Z8WMQR0L2E</t>
  </si>
  <si>
    <t>EF88P9YQ86</t>
  </si>
  <si>
    <t>Z91VUJMY8S</t>
  </si>
  <si>
    <t>4I6M75JMP5</t>
  </si>
  <si>
    <t>YK8RSJJ3O6</t>
  </si>
  <si>
    <t>PJDR2ZU1VN</t>
  </si>
  <si>
    <t>HQD2DYBDU0</t>
  </si>
  <si>
    <t>OWRS13USWR</t>
  </si>
  <si>
    <t>UWRT41RXHD</t>
  </si>
  <si>
    <t>Q2LT2WOIJ6</t>
  </si>
  <si>
    <t>GYW4ZESMZE</t>
  </si>
  <si>
    <t>2E3441DZGN</t>
  </si>
  <si>
    <t>HAX1NYTVOG</t>
  </si>
  <si>
    <t>9PNU24R8D4</t>
  </si>
  <si>
    <t>31X98X8BUE</t>
  </si>
  <si>
    <t>7OVIGBVPO1</t>
  </si>
  <si>
    <t>N9QKFA5GAH</t>
  </si>
  <si>
    <t>KQ6ORM15QA</t>
  </si>
  <si>
    <t>6SOPJGN743</t>
  </si>
  <si>
    <t>99V9BAY0X6</t>
  </si>
  <si>
    <t>TMT4ZUFSBM</t>
  </si>
  <si>
    <t>HKWO8CG2KL</t>
  </si>
  <si>
    <t>ALMU9Z853M</t>
  </si>
  <si>
    <t>7BXRLQWONH</t>
  </si>
  <si>
    <t>IOVKUKPEGJ</t>
  </si>
  <si>
    <t>TUAHCQ5V93</t>
  </si>
  <si>
    <t>2JSQOZXUMI</t>
  </si>
  <si>
    <t>XL93QB21VP</t>
  </si>
  <si>
    <t>19U293AZ1E</t>
  </si>
  <si>
    <t>2EBT72V8UT</t>
  </si>
  <si>
    <t>0D07KNVIW7</t>
  </si>
  <si>
    <t>M0KRXFRV76</t>
  </si>
  <si>
    <t>7K0SANWB8L</t>
  </si>
  <si>
    <t>T7D4C9U7FE</t>
  </si>
  <si>
    <t>16UCYNP9CY</t>
  </si>
  <si>
    <t>HLN0ADNFDR</t>
  </si>
  <si>
    <t>WZ9XILAQHW</t>
  </si>
  <si>
    <t>QA8DW9OEVN</t>
  </si>
  <si>
    <t>A08VFV72R7</t>
  </si>
  <si>
    <t>IX4PO5DWO3</t>
  </si>
  <si>
    <t>SIZV9S92UO</t>
  </si>
  <si>
    <t>LSWCTJ0LVL</t>
  </si>
  <si>
    <t>S3821AO2R7</t>
  </si>
  <si>
    <t>0X78W1XR0A</t>
  </si>
  <si>
    <t>VQFOQJZLHT</t>
  </si>
  <si>
    <t>WANRJXAO8L</t>
  </si>
  <si>
    <t>0RSR9SR5NC</t>
  </si>
  <si>
    <t>QJUL8TTUDD</t>
  </si>
  <si>
    <t>612P1HGV3M</t>
  </si>
  <si>
    <t>QSM0VXO97Z</t>
  </si>
  <si>
    <t>S3CNBQ3077</t>
  </si>
  <si>
    <t>Z9L52JYYY7</t>
  </si>
  <si>
    <t>XVMS8E54VN</t>
  </si>
  <si>
    <t>QQIQNC2YWR</t>
  </si>
  <si>
    <t>EWC7F7SOBH</t>
  </si>
  <si>
    <t>DFF9TMNL6F</t>
  </si>
  <si>
    <t>LUE1CKUWJ2</t>
  </si>
  <si>
    <t>OM9IOZXTX5</t>
  </si>
  <si>
    <t>JA36W5713L</t>
  </si>
  <si>
    <t>0O6QY3VZ65</t>
  </si>
  <si>
    <t>DUE36TVIP7</t>
  </si>
  <si>
    <t>CJPAE3INJS</t>
  </si>
  <si>
    <t>BKMIK6Y48R</t>
  </si>
  <si>
    <t>MQJYSDI1AH</t>
  </si>
  <si>
    <t>DOHLV3LKLV</t>
  </si>
  <si>
    <t>0GZ2DV8YPK</t>
  </si>
  <si>
    <t>BBOQPRZ4YE</t>
  </si>
  <si>
    <t>TDQ9U60XRR</t>
  </si>
  <si>
    <t>6A3V38L025</t>
  </si>
  <si>
    <t>S8NGJUI873</t>
  </si>
  <si>
    <t>WD4AGKBXQN</t>
  </si>
  <si>
    <t>P2QV700NU5</t>
  </si>
  <si>
    <t>SIJZIFP0DD</t>
  </si>
  <si>
    <t>3HKV3UKIIK</t>
  </si>
  <si>
    <t>MRABT46A3P</t>
  </si>
  <si>
    <t>FP76INHBHW</t>
  </si>
  <si>
    <t>41XFHBCTFV</t>
  </si>
  <si>
    <t>KDWI42MJHR</t>
  </si>
  <si>
    <t>2ZK4BJ8GUS</t>
  </si>
  <si>
    <t>Y8KWWDW4G0</t>
  </si>
  <si>
    <t>58G9NCEROM</t>
  </si>
  <si>
    <t>5OGJKCU4P2</t>
  </si>
  <si>
    <t>G5E3TXMMXU</t>
  </si>
  <si>
    <t>4DZY2XYA7V</t>
  </si>
  <si>
    <t>LF40XS7P42</t>
  </si>
  <si>
    <t>4ZFT17BS4V</t>
  </si>
  <si>
    <t>X37HSQC5Q3</t>
  </si>
  <si>
    <t>OOQEKSN5AI</t>
  </si>
  <si>
    <t>PYYJNY7ZBB</t>
  </si>
  <si>
    <t>30HO6R46HK</t>
  </si>
  <si>
    <t>HETZJ93EIE</t>
  </si>
  <si>
    <t>BOWA2F5MU7</t>
  </si>
  <si>
    <t>AIFJ9RIK23</t>
  </si>
  <si>
    <t>LEYEEI6LBQ</t>
  </si>
  <si>
    <t>665GTBQGHA</t>
  </si>
  <si>
    <t>D1NF9T8PUQ</t>
  </si>
  <si>
    <t>ZOABRUHKKA</t>
  </si>
  <si>
    <t>BLG3AD6D7Q</t>
  </si>
  <si>
    <t>WVMVHY29FS</t>
  </si>
  <si>
    <t>AGXMIFRA75</t>
  </si>
  <si>
    <t>C3PRBZMEHA</t>
  </si>
  <si>
    <t>C3XQ7JNK6Q</t>
  </si>
  <si>
    <t>2HKH9NH3BP</t>
  </si>
  <si>
    <t>XUSE253F57</t>
  </si>
  <si>
    <t>5K3C1BZYQK</t>
  </si>
  <si>
    <t>KE7R66X2KQ</t>
  </si>
  <si>
    <t>83RCIZRU2Q</t>
  </si>
  <si>
    <t>WZGD1W5D03</t>
  </si>
  <si>
    <t>ZP29UAW6J2</t>
  </si>
  <si>
    <t>0XU06B1A9Y</t>
  </si>
  <si>
    <t>D94D06PXQR</t>
  </si>
  <si>
    <t>KWDTD9UR20</t>
  </si>
  <si>
    <t>ATLVJ4VG5F</t>
  </si>
  <si>
    <t>R9EEY413UQ</t>
  </si>
  <si>
    <t>SNL4K3IS82</t>
  </si>
  <si>
    <t>TADMPGSRI5</t>
  </si>
  <si>
    <t>O2AAOP8F5N</t>
  </si>
  <si>
    <t>VPXL8BRQ9L</t>
  </si>
  <si>
    <t>EO2488JDCN</t>
  </si>
  <si>
    <t>7DHX4ODE7R</t>
  </si>
  <si>
    <t>KZRYL7952Q</t>
  </si>
  <si>
    <t>F24RFUZHS0</t>
  </si>
  <si>
    <t>PJEQ04CNFU</t>
  </si>
  <si>
    <t>G4RZLJHBGV</t>
  </si>
  <si>
    <t>1598XLWD16</t>
  </si>
  <si>
    <t>5LFM69G8X8</t>
  </si>
  <si>
    <t>3DS10ADP88</t>
  </si>
  <si>
    <t>Y04JU9CRZI</t>
  </si>
  <si>
    <t>1HFPBPWV60</t>
  </si>
  <si>
    <t>AJHW9L2S7C</t>
  </si>
  <si>
    <t>MLRSAVU8YM</t>
  </si>
  <si>
    <t>3LD8S9V8DT</t>
  </si>
  <si>
    <t>HHNFG4S0YI</t>
  </si>
  <si>
    <t>Y5K0CURJ1W</t>
  </si>
  <si>
    <t>AEE0AWJZS8</t>
  </si>
  <si>
    <t>QKOAL7MHNH</t>
  </si>
  <si>
    <t>GJ5RQY2R72</t>
  </si>
  <si>
    <t>0W72XY08NS</t>
  </si>
  <si>
    <t>RNC6S32FJT</t>
  </si>
  <si>
    <t>FQYLGBZVNN</t>
  </si>
  <si>
    <t>WZ6QA9T6X7</t>
  </si>
  <si>
    <t>1F1K6A4G5V</t>
  </si>
  <si>
    <t>OSUD99RD60</t>
  </si>
  <si>
    <t>U6DGFOPDYG</t>
  </si>
  <si>
    <t>ONJJ6FR8M7</t>
  </si>
  <si>
    <t>LEMXQN4988</t>
  </si>
  <si>
    <t>AL6P5N822U</t>
  </si>
  <si>
    <t>ZF3LCHK93Q</t>
  </si>
  <si>
    <t>Z8UYRRLZ6J</t>
  </si>
  <si>
    <t>PYZ4GSBK55</t>
  </si>
  <si>
    <t>FQWBYB6QAQ</t>
  </si>
  <si>
    <t>C1EJLATVZK</t>
  </si>
  <si>
    <t>4BRIXLCRVO</t>
  </si>
  <si>
    <t>0VF84SFKAT</t>
  </si>
  <si>
    <t>DZJVGPNA82</t>
  </si>
  <si>
    <t>ORLLFGM1LP</t>
  </si>
  <si>
    <t>BWMBNWUDCA</t>
  </si>
  <si>
    <t>J5GNO39NVU</t>
  </si>
  <si>
    <t>S2ATPWV69F</t>
  </si>
  <si>
    <t>S7D02J7M18</t>
  </si>
  <si>
    <t>QP6ZO5UMY7</t>
  </si>
  <si>
    <t>LCI1AM27K1</t>
  </si>
  <si>
    <t>I2QE9AJEOF</t>
  </si>
  <si>
    <t>TY41MERSRS</t>
  </si>
  <si>
    <t>RLC0NR5I1K</t>
  </si>
  <si>
    <t>B0H3A8NJJT</t>
  </si>
  <si>
    <t>XJXWUIAV5U</t>
  </si>
  <si>
    <t>WAJGQM9HWH</t>
  </si>
  <si>
    <t>ME2DMZ7E5V</t>
  </si>
  <si>
    <t>M5S5ABJYSN</t>
  </si>
  <si>
    <t>1MEBNSRGCK</t>
  </si>
  <si>
    <t>7K1QYFNMIW</t>
  </si>
  <si>
    <t>8OUKGLAH3B</t>
  </si>
  <si>
    <t>OUTQAX9QN5</t>
  </si>
  <si>
    <t>ZYZUXKOT2H</t>
  </si>
  <si>
    <t>977NIP775N</t>
  </si>
  <si>
    <t>MDMTK859RC</t>
  </si>
  <si>
    <t>EAI4652K6Y</t>
  </si>
  <si>
    <t>AITWY9UF2W</t>
  </si>
  <si>
    <t>FPBBWFW0AG</t>
  </si>
  <si>
    <t>MEGKE6WZY7</t>
  </si>
  <si>
    <t>RLQ599LAGL</t>
  </si>
  <si>
    <t>EW1OJVRSCL</t>
  </si>
  <si>
    <t>YP0VPXIFT7</t>
  </si>
  <si>
    <t>30K8XF33X0</t>
  </si>
  <si>
    <t>PTVBTC3G7O</t>
  </si>
  <si>
    <t>3F15JQ92XE</t>
  </si>
  <si>
    <t>J0LFH9Z6IJ</t>
  </si>
  <si>
    <t>C3XGEE3JWK</t>
  </si>
  <si>
    <t>GIS7H26UXV</t>
  </si>
  <si>
    <t>MKNV0QJDJ0</t>
  </si>
  <si>
    <t>4APACU4CU4</t>
  </si>
  <si>
    <t>878ZJSBIUW</t>
  </si>
  <si>
    <t>KMA845A21U</t>
  </si>
  <si>
    <t>OLZNI3O68S</t>
  </si>
  <si>
    <t>6WO6AKLEYX</t>
  </si>
  <si>
    <t>Q7H3SMTISU</t>
  </si>
  <si>
    <t>V8LORNDB3D</t>
  </si>
  <si>
    <t>3I8DUZJNA1</t>
  </si>
  <si>
    <t>ZWH4H4WAES</t>
  </si>
  <si>
    <t>01XN4DQH2F</t>
  </si>
  <si>
    <t>PST4C48AK3</t>
  </si>
  <si>
    <t>MCDOGRA76O</t>
  </si>
  <si>
    <t>S6KA3C4DWB</t>
  </si>
  <si>
    <t>IDT85LWV21</t>
  </si>
  <si>
    <t>B67BGG4X0D</t>
  </si>
  <si>
    <t>2E3QG4LNPX</t>
  </si>
  <si>
    <t>KZ89RYGQVQ</t>
  </si>
  <si>
    <t>VDC0GEAJN4</t>
  </si>
  <si>
    <t>EOEWZJY1BC</t>
  </si>
  <si>
    <t>SXBJKFGDIF</t>
  </si>
  <si>
    <t>HUEE6QNUIB</t>
  </si>
  <si>
    <t>IB0RP8CA5L</t>
  </si>
  <si>
    <t>S5DJSPK9Q3</t>
  </si>
  <si>
    <t>PN46XIB57Q</t>
  </si>
  <si>
    <t>XBQJ6CLXGX</t>
  </si>
  <si>
    <t>GF1CQBKAQ6</t>
  </si>
  <si>
    <t>ZX3RUZZSD8</t>
  </si>
  <si>
    <t>J4IHQFNLF0</t>
  </si>
  <si>
    <t>SBQEIJ2M3K</t>
  </si>
  <si>
    <t>9HU06FY97L</t>
  </si>
  <si>
    <t>0SEVPGA8CW</t>
  </si>
  <si>
    <t>E6P1HESD1R</t>
  </si>
  <si>
    <t>EMW3Z8KOPY</t>
  </si>
  <si>
    <t>RKR5ZE3U0A</t>
  </si>
  <si>
    <t>KNCQ7A0566</t>
  </si>
  <si>
    <t>BTNM7HDON1</t>
  </si>
  <si>
    <t>9JA805Y28K</t>
  </si>
  <si>
    <t>9BGQN1V5UY</t>
  </si>
  <si>
    <t>B6C8OW3B3R</t>
  </si>
  <si>
    <t>6Q2BY1D2JJ</t>
  </si>
  <si>
    <t>O07536OWJM</t>
  </si>
  <si>
    <t>P0Y59SBF54</t>
  </si>
  <si>
    <t>68AZD30DUQ</t>
  </si>
  <si>
    <t>QY349RFHR0</t>
  </si>
  <si>
    <t>VMQVA625TC</t>
  </si>
  <si>
    <t>QL49O0UQ4W</t>
  </si>
  <si>
    <t>NNFF6PUWBR</t>
  </si>
  <si>
    <t>1OBKMOVJCM</t>
  </si>
  <si>
    <t>RUDRUPZHJV</t>
  </si>
  <si>
    <t>V70TIH0YBA</t>
  </si>
  <si>
    <t>8HCP7LRW9G</t>
  </si>
  <si>
    <t>W1RNYCDV0Z</t>
  </si>
  <si>
    <t>DZXUUKRHL2</t>
  </si>
  <si>
    <t>XHK04GC38A</t>
  </si>
  <si>
    <t>UQQ72DJTKT</t>
  </si>
  <si>
    <t>M16Q3JTOQY</t>
  </si>
  <si>
    <t>FM3TJSEQ8L</t>
  </si>
  <si>
    <t>O7BGASQZO4</t>
  </si>
  <si>
    <t>7UKLEJHHUK</t>
  </si>
  <si>
    <t>LR8YLCTD5V</t>
  </si>
  <si>
    <t>PLRP6XJ5BA</t>
  </si>
  <si>
    <t>1EAAKQZGG2</t>
  </si>
  <si>
    <t>N1JA5T5SIL</t>
  </si>
  <si>
    <t>60QK41OIF9</t>
  </si>
  <si>
    <t>M8Z3BSUSMT</t>
  </si>
  <si>
    <t>4XEOBUQ5KP</t>
  </si>
  <si>
    <t>GYFW6K9IPO</t>
  </si>
  <si>
    <t>BA0FBIBAME</t>
  </si>
  <si>
    <t>M8NWLGI6IV</t>
  </si>
  <si>
    <t>XORBA58MJI</t>
  </si>
  <si>
    <t>VY0CI7C2QU</t>
  </si>
  <si>
    <t>HE051JAOKQ</t>
  </si>
  <si>
    <t>DWAG3LYMMK</t>
  </si>
  <si>
    <t>DCZO3S4UZI</t>
  </si>
  <si>
    <t>SQKHEMSIUT</t>
  </si>
  <si>
    <t>ZVPKA9YNEI</t>
  </si>
  <si>
    <t>XWKFXJOAW5</t>
  </si>
  <si>
    <t>2XYW5LD8U8</t>
  </si>
  <si>
    <t>2S8XG3DHN4</t>
  </si>
  <si>
    <t>P8MU4LFZR6</t>
  </si>
  <si>
    <t>ALD2I1MCQ8</t>
  </si>
  <si>
    <t>KNCQANP3GQ</t>
  </si>
  <si>
    <t>X03TTEJDYZ</t>
  </si>
  <si>
    <t>7IE8UG12XG</t>
  </si>
  <si>
    <t>G6MACLKYDO</t>
  </si>
  <si>
    <t>KR1OIACYP0</t>
  </si>
  <si>
    <t>XBJLOP8QDS</t>
  </si>
  <si>
    <t>2R8564ZE90</t>
  </si>
  <si>
    <t>EHTH0OK3VK</t>
  </si>
  <si>
    <t>IPOIE1FG1O</t>
  </si>
  <si>
    <t>W7S25WOXNT</t>
  </si>
  <si>
    <t>6B6JTO4KXG</t>
  </si>
  <si>
    <t>ZGUQWJK5DC</t>
  </si>
  <si>
    <t>WZ6VFI3WI2</t>
  </si>
  <si>
    <t>WDT15OCJRP</t>
  </si>
  <si>
    <t>LDU7C46BYE</t>
  </si>
  <si>
    <t>61RUUJ37X3</t>
  </si>
  <si>
    <t>Z0BHFRLJWE</t>
  </si>
  <si>
    <t>OWIHQ12VDF</t>
  </si>
  <si>
    <t>5VIA7NPS7N</t>
  </si>
  <si>
    <t>75ZXNMSQPW</t>
  </si>
  <si>
    <t>SRTMLORH51</t>
  </si>
  <si>
    <t>HZA9LU9OT5</t>
  </si>
  <si>
    <t>UO1M5HGIBM</t>
  </si>
  <si>
    <t>BUTDEYOZ8I</t>
  </si>
  <si>
    <t>C2YOIQ29X0</t>
  </si>
  <si>
    <t>5ZN0RK02BA</t>
  </si>
  <si>
    <t>S0J6LLXG3B</t>
  </si>
  <si>
    <t>SZIUZX7LJJ</t>
  </si>
  <si>
    <t>2NZMBBLOFV</t>
  </si>
  <si>
    <t>Y6F8A7AEHN</t>
  </si>
  <si>
    <t>ORV99P098U</t>
  </si>
  <si>
    <t>BQPJLMNOWG</t>
  </si>
  <si>
    <t>MR7ZA2SXXX</t>
  </si>
  <si>
    <t>ID1A6VLVD3</t>
  </si>
  <si>
    <t>MMJRKOQWZ4</t>
  </si>
  <si>
    <t>AZFB2VKERH</t>
  </si>
  <si>
    <t>YAPJOPUBA6</t>
  </si>
  <si>
    <t>2V49ZA9VR9</t>
  </si>
  <si>
    <t>T8UJKPKLIL</t>
  </si>
  <si>
    <t>5VMGUR72OY</t>
  </si>
  <si>
    <t>Z09P998XRE</t>
  </si>
  <si>
    <t>CFZRQ7GB6Q</t>
  </si>
  <si>
    <t>DO9ARIH3YW</t>
  </si>
  <si>
    <t>9K2MF8ZR7U</t>
  </si>
  <si>
    <t>B3L6AHLLN9</t>
  </si>
  <si>
    <t>UX5DE7KFGR</t>
  </si>
  <si>
    <t>G9NTYEJ7TX</t>
  </si>
  <si>
    <t>3R40UJ22C4</t>
  </si>
  <si>
    <t>PLPN7S3JFD</t>
  </si>
  <si>
    <t>MZIZFSYUBW</t>
  </si>
  <si>
    <t>KKI9GUY57P</t>
  </si>
  <si>
    <t>RJV2YGY2DM</t>
  </si>
  <si>
    <t>GL0YT6ZSG4</t>
  </si>
  <si>
    <t>XA7GI1LBUF</t>
  </si>
  <si>
    <t>J66FZ5VUBZ</t>
  </si>
  <si>
    <t>HH00NN6NS0</t>
  </si>
  <si>
    <t>9JSW3SEWDY</t>
  </si>
  <si>
    <t>12H8RDIA15</t>
  </si>
  <si>
    <t>PUTPL5OYD6</t>
  </si>
  <si>
    <t>V0HMFJ8DMQ</t>
  </si>
  <si>
    <t>UV60LF2CP9</t>
  </si>
  <si>
    <t>ZLM7GZBXT7</t>
  </si>
  <si>
    <t>TQ7VQIWHMM</t>
  </si>
  <si>
    <t>CZZASY5A95</t>
  </si>
  <si>
    <t>JWHEOBWTPI</t>
  </si>
  <si>
    <t>ETMEAQLDK6</t>
  </si>
  <si>
    <t>2DAVRD8EO4</t>
  </si>
  <si>
    <t>OFV8K2RQP8</t>
  </si>
  <si>
    <t>QU7244Z6YR</t>
  </si>
  <si>
    <t>9RVZTGLY3G</t>
  </si>
  <si>
    <t>1Y1X2UBWFJ</t>
  </si>
  <si>
    <t>N2LDRUXEZD</t>
  </si>
  <si>
    <t>GWRJHO240S</t>
  </si>
  <si>
    <t>40TC696MXV</t>
  </si>
  <si>
    <t>8GD3FMY4LU</t>
  </si>
  <si>
    <t>9BF1JDJA6Y</t>
  </si>
  <si>
    <t>FSV5LQB07G</t>
  </si>
  <si>
    <t>3S8XY7ILO9</t>
  </si>
  <si>
    <t>UO5HVMCUT7</t>
  </si>
  <si>
    <t>O5KU369GEY</t>
  </si>
  <si>
    <t>NZRCPNAJBV</t>
  </si>
  <si>
    <t>RH3QHB27SP</t>
  </si>
  <si>
    <t>GO6L7UQNFN</t>
  </si>
  <si>
    <t>BF6CCBRFO3</t>
  </si>
  <si>
    <t>385QMACAXY</t>
  </si>
  <si>
    <t>C0ZWKHAGIF</t>
  </si>
  <si>
    <t>GOS8ZJ1XZH</t>
  </si>
  <si>
    <t>59494N59TT</t>
  </si>
  <si>
    <t>5CQG4E4VCZ</t>
  </si>
  <si>
    <t>3LRPPGVHJU</t>
  </si>
  <si>
    <t>ZYZAA5Y2NI</t>
  </si>
  <si>
    <t>M5CV89Y97O</t>
  </si>
  <si>
    <t>80JVXPPN9S</t>
  </si>
  <si>
    <t>AMP0V7BG0L</t>
  </si>
  <si>
    <t>ZDW1W4W05K</t>
  </si>
  <si>
    <t>I1RFJYI2WL</t>
  </si>
  <si>
    <t>RUAO94QZ3T</t>
  </si>
  <si>
    <t>I426F2XK4B</t>
  </si>
  <si>
    <t>YPS8PRPOMX</t>
  </si>
  <si>
    <t>C6FY4E1NQJ</t>
  </si>
  <si>
    <t>7TNT4EMRQ6</t>
  </si>
  <si>
    <t>7A67DGK93L</t>
  </si>
  <si>
    <t>V8WP1CKY5E</t>
  </si>
  <si>
    <t>HNU9SG0PIX</t>
  </si>
  <si>
    <t>9X76Z54FAW</t>
  </si>
  <si>
    <t>AK8QOCR062</t>
  </si>
  <si>
    <t>BID4XN357J</t>
  </si>
  <si>
    <t>QLLA4JPJYY</t>
  </si>
  <si>
    <t>M8VJGOA2GI</t>
  </si>
  <si>
    <t>EM9DG34ZI2</t>
  </si>
  <si>
    <t>H5ZKFA1ULX</t>
  </si>
  <si>
    <t>XAUKM5QK29</t>
  </si>
  <si>
    <t>T37PFUPMMV</t>
  </si>
  <si>
    <t>XNJ0BR2E10</t>
  </si>
  <si>
    <t>P4ZFC9XQIH</t>
  </si>
  <si>
    <t>13D98B4BWL</t>
  </si>
  <si>
    <t>OQFV3RW0M4</t>
  </si>
  <si>
    <t>BQ9R9SDS4V</t>
  </si>
  <si>
    <t>8Y7PZ38XL5</t>
  </si>
  <si>
    <t>126FDIJ251</t>
  </si>
  <si>
    <t>X3LUCNG40K</t>
  </si>
  <si>
    <t>APGO9PQVHC</t>
  </si>
  <si>
    <t>ALQFHWQFAW</t>
  </si>
  <si>
    <t>VYUCIM5I3W</t>
  </si>
  <si>
    <t>YMCP3XWV7H</t>
  </si>
  <si>
    <t>238N3EDYAL</t>
  </si>
  <si>
    <t>SF654U0XGJ</t>
  </si>
  <si>
    <t>S9FAQGZJHR</t>
  </si>
  <si>
    <t>5753T6X3EZ</t>
  </si>
  <si>
    <t>675V1EMJZN</t>
  </si>
  <si>
    <t>A1G0PEW1D1</t>
  </si>
  <si>
    <t>WXGE5A6HTJ</t>
  </si>
  <si>
    <t>ZDXS1YFOR5</t>
  </si>
  <si>
    <t>IDDOYKLFVX</t>
  </si>
  <si>
    <t>FZQCSYAK85</t>
  </si>
  <si>
    <t>DGTK2293HX</t>
  </si>
  <si>
    <t>9E8V6D5JZV</t>
  </si>
  <si>
    <t>8BPKDDE20A</t>
  </si>
  <si>
    <t>XJVKLDMOT9</t>
  </si>
  <si>
    <t>92VGCJCQ7C</t>
  </si>
  <si>
    <t>YW0U72W2GX</t>
  </si>
  <si>
    <t>P5SHWHZQSL</t>
  </si>
  <si>
    <t>KG5VWZ954R</t>
  </si>
  <si>
    <t>ET569JNPUH</t>
  </si>
  <si>
    <t>53I6CWBGKQ</t>
  </si>
  <si>
    <t>SWAXVEW537</t>
  </si>
  <si>
    <t>GWVF6P9BJ0</t>
  </si>
  <si>
    <t>P1F8MAWBMT</t>
  </si>
  <si>
    <t>UZT6ADFHUY</t>
  </si>
  <si>
    <t>EA8GTAV35T</t>
  </si>
  <si>
    <t>BQ4RFITTTM</t>
  </si>
  <si>
    <t>BSQSO9PCJN</t>
  </si>
  <si>
    <t>5Y1BPDODJ2</t>
  </si>
  <si>
    <t>A4G10AQ4M2</t>
  </si>
  <si>
    <t>IYB2OVJ2IS</t>
  </si>
  <si>
    <t>U9XDI69A2E</t>
  </si>
  <si>
    <t>IEUI6XVHDV</t>
  </si>
  <si>
    <t>K3LG2AYJ08</t>
  </si>
  <si>
    <t>8CFIE3PXLD</t>
  </si>
  <si>
    <t>VNGA4MYPAL</t>
  </si>
  <si>
    <t>BKBTJ84EDV</t>
  </si>
  <si>
    <t>EOY4SYSKMG</t>
  </si>
  <si>
    <t>I99E5KB8DW</t>
  </si>
  <si>
    <t>EKJH9ZLNOM</t>
  </si>
  <si>
    <t>0QZYKE8VU7</t>
  </si>
  <si>
    <t>HO6R0HLC72</t>
  </si>
  <si>
    <t>AJ5TAUKEWF</t>
  </si>
  <si>
    <t>2NUTZ9575A</t>
  </si>
  <si>
    <t>6VV6J2KN6O</t>
  </si>
  <si>
    <t>DV3ZCWH8KY</t>
  </si>
  <si>
    <t>QKR6SW8K5G</t>
  </si>
  <si>
    <t>32UT71EHBW</t>
  </si>
  <si>
    <t>CU0FZBJ1V4</t>
  </si>
  <si>
    <t>47YXM0A90A</t>
  </si>
  <si>
    <t>FSOGJQ0YJM</t>
  </si>
  <si>
    <t>A7FCN51EBF</t>
  </si>
  <si>
    <t>JT9VQ4TBW4</t>
  </si>
  <si>
    <t>2JHCIZWAHK</t>
  </si>
  <si>
    <t>8T0GHZBJLS</t>
  </si>
  <si>
    <t>ARGQ0IPI4V</t>
  </si>
  <si>
    <t>VNF5S0H67O</t>
  </si>
  <si>
    <t>4EB2UTWCO8</t>
  </si>
  <si>
    <t>FI1D63HD1V</t>
  </si>
  <si>
    <t>1MWDPRTHYT</t>
  </si>
  <si>
    <t>HGKOTGFAB1</t>
  </si>
  <si>
    <t>LUL2M5HWNN</t>
  </si>
  <si>
    <t>SE2IO28RAV</t>
  </si>
  <si>
    <t>0N0VQRC5BG</t>
  </si>
  <si>
    <t>9LOBVUBV40</t>
  </si>
  <si>
    <t>O7DMPI86TT</t>
  </si>
  <si>
    <t>U3H6VF5419</t>
  </si>
  <si>
    <t>8067OK8BM7</t>
  </si>
  <si>
    <t>S6XZK4LJIG</t>
  </si>
  <si>
    <t>0SSFC4A9NF</t>
  </si>
  <si>
    <t>GXJ4JLQ4SH</t>
  </si>
  <si>
    <t>IFH5FNRX93</t>
  </si>
  <si>
    <t>1XZLWRG500</t>
  </si>
  <si>
    <t>ZRBMHRWJIV</t>
  </si>
  <si>
    <t>5KG6KNEAJL</t>
  </si>
  <si>
    <t>DZJ24V1N3E</t>
  </si>
  <si>
    <t>9WKLQ9LFD5</t>
  </si>
  <si>
    <t>TBWZK81JN2</t>
  </si>
  <si>
    <t>NBHGMKKP9L</t>
  </si>
  <si>
    <t>92BN64UZX8</t>
  </si>
  <si>
    <t>GJ8GA8166K</t>
  </si>
  <si>
    <t>AI8LBXYRY3</t>
  </si>
  <si>
    <t>BZ2QZUPNJH</t>
  </si>
  <si>
    <t>D2R76S8KNE</t>
  </si>
  <si>
    <t>J0XSQ73O6P</t>
  </si>
  <si>
    <t>6G9DYYY3JL</t>
  </si>
  <si>
    <t>B8HVRJ04SM</t>
  </si>
  <si>
    <t>E6M0NJ0IWE</t>
  </si>
  <si>
    <t>3Y64QPE076</t>
  </si>
  <si>
    <t>5E5J5D6NVT</t>
  </si>
  <si>
    <t>MOP3YZTKDP</t>
  </si>
  <si>
    <t>U4H7SYYBKE</t>
  </si>
  <si>
    <t>40VG3NYWUI</t>
  </si>
  <si>
    <t>733PGNE9BD</t>
  </si>
  <si>
    <t>BNZ5IWB91V</t>
  </si>
  <si>
    <t>1QCHDDSSGM</t>
  </si>
  <si>
    <t>NUEP8LKKHT</t>
  </si>
  <si>
    <t>OU310AAC1K</t>
  </si>
  <si>
    <t>IBVJ6G2OIB</t>
  </si>
  <si>
    <t>FSXCL2NBMM</t>
  </si>
  <si>
    <t>R3P9ALJAQL</t>
  </si>
  <si>
    <t>VRT8UPMTNR</t>
  </si>
  <si>
    <t>2RES5KM8JT</t>
  </si>
  <si>
    <t>U4X4WLTK84</t>
  </si>
  <si>
    <t>N9VJF754GF</t>
  </si>
  <si>
    <t>AC7GSS9PSP</t>
  </si>
  <si>
    <t>L0TL2D4CPE</t>
  </si>
  <si>
    <t>DHAJVO8CZM</t>
  </si>
  <si>
    <t>EL4GFMM9BN</t>
  </si>
  <si>
    <t>KKQPFU3GLK</t>
  </si>
  <si>
    <t>KSUY05GBUU</t>
  </si>
  <si>
    <t>VL622G0I0W</t>
  </si>
  <si>
    <t>EEGF4VCL1P</t>
  </si>
  <si>
    <t>1FTI38CQ4B</t>
  </si>
  <si>
    <t>DGJHWP8B7W</t>
  </si>
  <si>
    <t>5FZZRW3FWZ</t>
  </si>
  <si>
    <t>NC0XPIROSS</t>
  </si>
  <si>
    <t>SEJEA74EPU</t>
  </si>
  <si>
    <t>4FWP2IXKDD</t>
  </si>
  <si>
    <t>XQ89LWUTH3</t>
  </si>
  <si>
    <t>6RKV7XS54T</t>
  </si>
  <si>
    <t>RJ5IFKMV83</t>
  </si>
  <si>
    <t>J4JMORDNZ1</t>
  </si>
  <si>
    <t>G54HY7CT3E</t>
  </si>
  <si>
    <t>FFACHQJLAV</t>
  </si>
  <si>
    <t>7DYITTCS4O</t>
  </si>
  <si>
    <t>A88J6QSU0R</t>
  </si>
  <si>
    <t>M1RDCIPLHL</t>
  </si>
  <si>
    <t>W0VFV04Z3F</t>
  </si>
  <si>
    <t>BVCEIYRN4J</t>
  </si>
  <si>
    <t>LXCDGG0UW0</t>
  </si>
  <si>
    <t>0B49DYIWC3</t>
  </si>
  <si>
    <t>ECNZY4HSLH</t>
  </si>
  <si>
    <t>6GKVM7EH0H</t>
  </si>
  <si>
    <t>ED86XMUZYT</t>
  </si>
  <si>
    <t>FHO66LA45D</t>
  </si>
  <si>
    <t>67JC3TW1Y8</t>
  </si>
  <si>
    <t>XTZIFCRUGA</t>
  </si>
  <si>
    <t>PB98T83M5N</t>
  </si>
  <si>
    <t>35CFU5SSBH</t>
  </si>
  <si>
    <t>58W7JRIIZ9</t>
  </si>
  <si>
    <t>0VJ3FI9APH</t>
  </si>
  <si>
    <t>0CFZHEP8HZ</t>
  </si>
  <si>
    <t>Z8UBXF1OVT</t>
  </si>
  <si>
    <t>ZC7DZQBESX</t>
  </si>
  <si>
    <t>0J3H7TXK3Y</t>
  </si>
  <si>
    <t>D5TQZWY4ST</t>
  </si>
  <si>
    <t>OL1Y12JSDH</t>
  </si>
  <si>
    <t>C7PQJUV7VW</t>
  </si>
  <si>
    <t>DT64FIRDHR</t>
  </si>
  <si>
    <t>AY66AZP2WS</t>
  </si>
  <si>
    <t>BSN41VTUI0</t>
  </si>
  <si>
    <t>ZLE1ZJE6UR</t>
  </si>
  <si>
    <t>1TAZCLMY2J</t>
  </si>
  <si>
    <t>J093E55OZ8</t>
  </si>
  <si>
    <t>7PD81VK5Z3</t>
  </si>
  <si>
    <t>0OTIA4YC8X</t>
  </si>
  <si>
    <t>E44MQ8DWMK</t>
  </si>
  <si>
    <t>SJZRF2N022</t>
  </si>
  <si>
    <t>ANVVKLFRW5</t>
  </si>
  <si>
    <t>JEXAYXXMMM</t>
  </si>
  <si>
    <t>PGL0WV3F3I</t>
  </si>
  <si>
    <t>MXM2M5V4OM</t>
  </si>
  <si>
    <t>7AERBLV1WR</t>
  </si>
  <si>
    <t>7450NFU6II</t>
  </si>
  <si>
    <t>VJCK5FKM7M</t>
  </si>
  <si>
    <t>7EY6Q1TI74</t>
  </si>
  <si>
    <t>9GXY1KA45W</t>
  </si>
  <si>
    <t>R742D9H1DX</t>
  </si>
  <si>
    <t>UZY1T1R0KW</t>
  </si>
  <si>
    <t>9YP3KFHY61</t>
  </si>
  <si>
    <t>8577B27718</t>
  </si>
  <si>
    <t>PNVCQW364H</t>
  </si>
  <si>
    <t>HIZCVX2NLG</t>
  </si>
  <si>
    <t>P30QFMF9WN</t>
  </si>
  <si>
    <t>198TGI7JHH</t>
  </si>
  <si>
    <t>ERQRUA5LVR</t>
  </si>
  <si>
    <t>E164NXXGBN</t>
  </si>
  <si>
    <t>PFX57RP4BG</t>
  </si>
  <si>
    <t>DB491XEB0R</t>
  </si>
  <si>
    <t>PM1SZMXC9M</t>
  </si>
  <si>
    <t>QLST01HKNO</t>
  </si>
  <si>
    <t>GE5HKRKSPY</t>
  </si>
  <si>
    <t>GN80HBXCUO</t>
  </si>
  <si>
    <t>NXHYKCIYIV</t>
  </si>
  <si>
    <t>4ZJZZKG5MU</t>
  </si>
  <si>
    <t>6M421RGD8R</t>
  </si>
  <si>
    <t>FS0Q1IB5HE</t>
  </si>
  <si>
    <t>0RELRF3NLJ</t>
  </si>
  <si>
    <t>A8MB2GD6SS</t>
  </si>
  <si>
    <t>IO9EZEGRGW</t>
  </si>
  <si>
    <t>6HRE6CSSUR</t>
  </si>
  <si>
    <t>U1LKAH9TSC</t>
  </si>
  <si>
    <t>R205T2U81Q</t>
  </si>
  <si>
    <t>JPT144E5VE</t>
  </si>
  <si>
    <t>XQHOLS2T7B</t>
  </si>
  <si>
    <t>M7VQH59WMU</t>
  </si>
  <si>
    <t>O7RRYJ562I</t>
  </si>
  <si>
    <t>G9G3Z46VZQ</t>
  </si>
  <si>
    <t>A5DN8W9HSX</t>
  </si>
  <si>
    <t>VW032B8CE6</t>
  </si>
  <si>
    <t>TOUSFF1TKK</t>
  </si>
  <si>
    <t>2XE8JV6MXI</t>
  </si>
  <si>
    <t>7VF4FO400O</t>
  </si>
  <si>
    <t>UV4CZCHRI9</t>
  </si>
  <si>
    <t>UBZL6I40XY</t>
  </si>
  <si>
    <t>GBN89VHDM1</t>
  </si>
  <si>
    <t>2PW446EC9C</t>
  </si>
  <si>
    <t>6Y0FP6YWYU</t>
  </si>
  <si>
    <t>1Z6U6KJI3M</t>
  </si>
  <si>
    <t>UZBDC3FOIM</t>
  </si>
  <si>
    <t>USIGD4J93B</t>
  </si>
  <si>
    <t>RAOHUQE4ZX</t>
  </si>
  <si>
    <t>W3SPG6MQBT</t>
  </si>
  <si>
    <t>6IJ2ZRI0M6</t>
  </si>
  <si>
    <t>LLYYH5DUQ9</t>
  </si>
  <si>
    <t>WS8DVA6UDX</t>
  </si>
  <si>
    <t>B8HMWSK28O</t>
  </si>
  <si>
    <t>9MUNFSYEO8</t>
  </si>
  <si>
    <t>307SUUCI8L</t>
  </si>
  <si>
    <t>0ZL4U3WAU9</t>
  </si>
  <si>
    <t>BGUJECQ2E4</t>
  </si>
  <si>
    <t>Q1CRS8DJJ8</t>
  </si>
  <si>
    <t>4RVFC91GWF</t>
  </si>
  <si>
    <t>5UD8FP0D3P</t>
  </si>
  <si>
    <t>UERZZBJE5H</t>
  </si>
  <si>
    <t>FPZKN5QUU5</t>
  </si>
  <si>
    <t>FH3HSJYGNE</t>
  </si>
  <si>
    <t>K97WLRTAOR</t>
  </si>
  <si>
    <t>WHA07ITWYO</t>
  </si>
  <si>
    <t>2TDYC0TR12</t>
  </si>
  <si>
    <t>QCL6X0ILJW</t>
  </si>
  <si>
    <t>374504RU16</t>
  </si>
  <si>
    <t>12FT4NNTV8</t>
  </si>
  <si>
    <t>RF6M80CONQ</t>
  </si>
  <si>
    <t>1UYUCB1Y3A</t>
  </si>
  <si>
    <t>KK9S930IPZ</t>
  </si>
  <si>
    <t>1BZOCAUKC4</t>
  </si>
  <si>
    <t>SG1NXSFMN1</t>
  </si>
  <si>
    <t>UIW175MH55</t>
  </si>
  <si>
    <t>9N3WJM3M9T</t>
  </si>
  <si>
    <t>EYRJLP7C5U</t>
  </si>
  <si>
    <t>PDHO289AOP</t>
  </si>
  <si>
    <t>GJ91FDEV29</t>
  </si>
  <si>
    <t>TP89XMD0GT</t>
  </si>
  <si>
    <t>AS0CBY7F6J</t>
  </si>
  <si>
    <t>2OFS1Q1PAD</t>
  </si>
  <si>
    <t>L6S7BYATVE</t>
  </si>
  <si>
    <t>T2NDF9YHFT</t>
  </si>
  <si>
    <t>UFZ958OBB6</t>
  </si>
  <si>
    <t>PEK422260U</t>
  </si>
  <si>
    <t>HFST3QIXB1</t>
  </si>
  <si>
    <t>7935QUSXCZ</t>
  </si>
  <si>
    <t>9LCBZEML86</t>
  </si>
  <si>
    <t>UBD7CKGM0Q</t>
  </si>
  <si>
    <t>QB6USYB6FY</t>
  </si>
  <si>
    <t>5DXN35CC10</t>
  </si>
  <si>
    <t>H70D2UWAG4</t>
  </si>
  <si>
    <t>FQDOZX7ZSC</t>
  </si>
  <si>
    <t>RGMLIQBITJ</t>
  </si>
  <si>
    <t>X4N3NMC8IR</t>
  </si>
  <si>
    <t>2GXY66OZOT</t>
  </si>
  <si>
    <t>06N8PIG8MU</t>
  </si>
  <si>
    <t>ODHNKL1E66</t>
  </si>
  <si>
    <t>U1UEOG0L00</t>
  </si>
  <si>
    <t>SU755B8TFZ</t>
  </si>
  <si>
    <t>5MUJC4KI73</t>
  </si>
  <si>
    <t>591BRWQXD3</t>
  </si>
  <si>
    <t>R3OOKX8SER</t>
  </si>
  <si>
    <t>KVVRW5BDL6</t>
  </si>
  <si>
    <t>GTN4MQC02R</t>
  </si>
  <si>
    <t>3HCLIGHXVB</t>
  </si>
  <si>
    <t>OCM5UV6BUX</t>
  </si>
  <si>
    <t>1WRZSHUR68</t>
  </si>
  <si>
    <t>8EUD63V7O0</t>
  </si>
  <si>
    <t>T9XF1HQJZV</t>
  </si>
  <si>
    <t>P8LIE2ZUTD</t>
  </si>
  <si>
    <t>ZKOYIKVVGE</t>
  </si>
  <si>
    <t>WGD37CN3TK</t>
  </si>
  <si>
    <t>VNBNFTC16U</t>
  </si>
  <si>
    <t>SO4FNITO51</t>
  </si>
  <si>
    <t>R8MENXB6CN</t>
  </si>
  <si>
    <t>AF28ED1B63</t>
  </si>
  <si>
    <t>OXE5QX9JY2</t>
  </si>
  <si>
    <t>YHFMCFFJWV</t>
  </si>
  <si>
    <t>RRYJNFF8HS</t>
  </si>
  <si>
    <t>WSZAQKWAX2</t>
  </si>
  <si>
    <t>7QRES4YVKT</t>
  </si>
  <si>
    <t>09DG447GIW</t>
  </si>
  <si>
    <t>ZBKRZJ1JIG</t>
  </si>
  <si>
    <t>2XTLXV37LW</t>
  </si>
  <si>
    <t>H7ZSU0FY45</t>
  </si>
  <si>
    <t>LOPZBNL41P</t>
  </si>
  <si>
    <t>P5IDCIV8ZC</t>
  </si>
  <si>
    <t>SAPENZQ7N9</t>
  </si>
  <si>
    <t>H8S5EFWYU2</t>
  </si>
  <si>
    <t>RT9XEGUJH0</t>
  </si>
  <si>
    <t>MBEPT4GN0X</t>
  </si>
  <si>
    <t>5LSIPFP8NA</t>
  </si>
  <si>
    <t>GASXQ2M5LJ</t>
  </si>
  <si>
    <t>UKFWH5OJHR</t>
  </si>
  <si>
    <t>GASC9RC940</t>
  </si>
  <si>
    <t>TFEXH4FS01</t>
  </si>
  <si>
    <t>VML1R8KC89</t>
  </si>
  <si>
    <t>ZJRZ5LP7UP</t>
  </si>
  <si>
    <t>Z9S544Y56Q</t>
  </si>
  <si>
    <t>CGTR996Y6O</t>
  </si>
  <si>
    <t>VJ33B7KLZX</t>
  </si>
  <si>
    <t>VZBMT9A24X</t>
  </si>
  <si>
    <t>MHJJW2QRYT</t>
  </si>
  <si>
    <t>KNYUE3TX7G</t>
  </si>
  <si>
    <t>L9AYSTCLH0</t>
  </si>
  <si>
    <t>VFX6POFLSI</t>
  </si>
  <si>
    <t>4V6WUPN9FP</t>
  </si>
  <si>
    <t>WL821J41LV</t>
  </si>
  <si>
    <t>SK0PP05PEO</t>
  </si>
  <si>
    <t>2OLUNEP1IF</t>
  </si>
  <si>
    <t>HZNWE9111L</t>
  </si>
  <si>
    <t>ZAEH4C7QYM</t>
  </si>
  <si>
    <t>25AU2R870L</t>
  </si>
  <si>
    <t>PJVKF1PL1H</t>
  </si>
  <si>
    <t>1DQ5OIAEWI</t>
  </si>
  <si>
    <t>LCG6PD5T8E</t>
  </si>
  <si>
    <t>Q8UQD2TKNI</t>
  </si>
  <si>
    <t>NHTNRI4VOR</t>
  </si>
  <si>
    <t>95LN9N2FJ8</t>
  </si>
  <si>
    <t>SO4076XE96</t>
  </si>
  <si>
    <t>C8H0VUHK1N</t>
  </si>
  <si>
    <t>FYIT02DRWO</t>
  </si>
  <si>
    <t>LRWX67GG6Y</t>
  </si>
  <si>
    <t>L106NNJNSE</t>
  </si>
  <si>
    <t>YLKKJ1R356</t>
  </si>
  <si>
    <t>BO93O4X7Q5</t>
  </si>
  <si>
    <t>PY5F4WLTM0</t>
  </si>
  <si>
    <t>8PYJLGDGBV</t>
  </si>
  <si>
    <t>RTSA3FT7L2</t>
  </si>
  <si>
    <t>T250G78GG2</t>
  </si>
  <si>
    <t>3VQ69IGOMT</t>
  </si>
  <si>
    <t>IWBWKOY5K9</t>
  </si>
  <si>
    <t>AD7TO7OPWB</t>
  </si>
  <si>
    <t>TWUZ29UTIQ</t>
  </si>
  <si>
    <t>P5RI7C92S2</t>
  </si>
  <si>
    <t>H3661OFRZV</t>
  </si>
  <si>
    <t>5L209S8Y6Y</t>
  </si>
  <si>
    <t>ZVW2NSJYP5</t>
  </si>
  <si>
    <t>EJR2NBX64K</t>
  </si>
  <si>
    <t>MLWRMI06KI</t>
  </si>
  <si>
    <t>WIK2DA9B64</t>
  </si>
  <si>
    <t>IN6OKEK53T</t>
  </si>
  <si>
    <t>D7CXN05XVO</t>
  </si>
  <si>
    <t>DZN5ESPJ1P</t>
  </si>
  <si>
    <t>L75VATC1AI</t>
  </si>
  <si>
    <t>GG5VDA9TP9</t>
  </si>
  <si>
    <t>4DLFWC5EUT</t>
  </si>
  <si>
    <t>UGNMSLTZUD</t>
  </si>
  <si>
    <t>7V1TXIQYAL</t>
  </si>
  <si>
    <t>SZIJ7CXPDM</t>
  </si>
  <si>
    <t>4YYUEAO9MW</t>
  </si>
  <si>
    <t>IQ2SK6DKNI</t>
  </si>
  <si>
    <t>QSQ8S1TUJQ</t>
  </si>
  <si>
    <t>922WFBG0J8</t>
  </si>
  <si>
    <t>VS972IDQYZ</t>
  </si>
  <si>
    <t>8H2RDT0GVN</t>
  </si>
  <si>
    <t>N7W9A110JT</t>
  </si>
  <si>
    <t>S85K4BELSW</t>
  </si>
  <si>
    <t>YIG0K3AN7L</t>
  </si>
  <si>
    <t>H3U4CWSQH9</t>
  </si>
  <si>
    <t>NBKB3WT9EN</t>
  </si>
  <si>
    <t>1AM76KJ3U5</t>
  </si>
  <si>
    <t>SXUFEQD4D0</t>
  </si>
  <si>
    <t>W9OC98SV4O</t>
  </si>
  <si>
    <t>VCUE7YFBY1</t>
  </si>
  <si>
    <t>01I53MRXV8</t>
  </si>
  <si>
    <t>G4MU9W14QP</t>
  </si>
  <si>
    <t>ZX7B0RBR7L</t>
  </si>
  <si>
    <t>5MOV02SFVD</t>
  </si>
  <si>
    <t>5CEBU44FTI</t>
  </si>
  <si>
    <t>KNZB23PDMG</t>
  </si>
  <si>
    <t>4A24WFFGPL</t>
  </si>
  <si>
    <t>2KB733W4KQ</t>
  </si>
  <si>
    <t>XXZ4ZXWGQA</t>
  </si>
  <si>
    <t>AE1V60PLNH</t>
  </si>
  <si>
    <t>17AWVOF3LO</t>
  </si>
  <si>
    <t>W0XH1AAUEV</t>
  </si>
  <si>
    <t>KX99OBDPVJ</t>
  </si>
  <si>
    <t>GLOVC9MHYP</t>
  </si>
  <si>
    <t>TI5FWJ8CGA</t>
  </si>
  <si>
    <t>O2NK6GL7OM</t>
  </si>
  <si>
    <t>5UTG0OS6S7</t>
  </si>
  <si>
    <t>O6N9KH573H</t>
  </si>
  <si>
    <t>G9HX4OY21S</t>
  </si>
  <si>
    <t>4F6HDXX5PI</t>
  </si>
  <si>
    <t>OJ8RUKMC96</t>
  </si>
  <si>
    <t>5QFH6UZIW0</t>
  </si>
  <si>
    <t>9XWAVOD4TF</t>
  </si>
  <si>
    <t>IDXFJ4SFNM</t>
  </si>
  <si>
    <t>ISWS7XPPHR</t>
  </si>
  <si>
    <t>THBU7FRKHE</t>
  </si>
  <si>
    <t>R346N7CL5I</t>
  </si>
  <si>
    <t>B1TKF1LJQA</t>
  </si>
  <si>
    <t>CE6DQF63KQ</t>
  </si>
  <si>
    <t>W0IMOC32P3</t>
  </si>
  <si>
    <t>GPGVE7O9CR</t>
  </si>
  <si>
    <t>NNNY9VVK26</t>
  </si>
  <si>
    <t>EU8ZZRNV7B</t>
  </si>
  <si>
    <t>52L9T8G83U</t>
  </si>
  <si>
    <t>M8Z6N9GUNH</t>
  </si>
  <si>
    <t>9C0WDD0D8J</t>
  </si>
  <si>
    <t>I66VFIU9H8</t>
  </si>
  <si>
    <t>9JD2GXE81S</t>
  </si>
  <si>
    <t>DUD0QT0G6A</t>
  </si>
  <si>
    <t>B53SOYO0N9</t>
  </si>
  <si>
    <t>GYFIUIQ54P</t>
  </si>
  <si>
    <t>JJSAVVKADI</t>
  </si>
  <si>
    <t>8G0Z9FUPVB</t>
  </si>
  <si>
    <t>F7GBFC6BA3</t>
  </si>
  <si>
    <t>RKS7RA04SJ</t>
  </si>
  <si>
    <t>LYUUJB8VHK</t>
  </si>
  <si>
    <t>TW2LCAYR25</t>
  </si>
  <si>
    <t>24EEPKYTOH</t>
  </si>
  <si>
    <t>NPYL77LLMF</t>
  </si>
  <si>
    <t>UEAVU968YC</t>
  </si>
  <si>
    <t>VHMJ70AQC3</t>
  </si>
  <si>
    <t>YR1L2IG2Q1</t>
  </si>
  <si>
    <t>XWQ2WK5WJO</t>
  </si>
  <si>
    <t>0JD7KIM8MZ</t>
  </si>
  <si>
    <t>8G36CVS4W9</t>
  </si>
  <si>
    <t>RMJTUUHNB8</t>
  </si>
  <si>
    <t>HX6SCLLM0R</t>
  </si>
  <si>
    <t>ZECFGBPOZR</t>
  </si>
  <si>
    <t>DHA0IEUB1C</t>
  </si>
  <si>
    <t>198JOXFUA3</t>
  </si>
  <si>
    <t>JH424C59DF</t>
  </si>
  <si>
    <t>1H9NR45QPJ</t>
  </si>
  <si>
    <t>K21JYTPTYI</t>
  </si>
  <si>
    <t>CYI864T0O4</t>
  </si>
  <si>
    <t>ZZB3U6YD11</t>
  </si>
  <si>
    <t>WHJUREZGEY</t>
  </si>
  <si>
    <t>573D7HE3L2</t>
  </si>
  <si>
    <t>FTK6NU2277</t>
  </si>
  <si>
    <t>SMVJQNWV5C</t>
  </si>
  <si>
    <t>9771ZYQAMV</t>
  </si>
  <si>
    <t>IWI9NBVP10</t>
  </si>
  <si>
    <t>RYY3FEXA8K</t>
  </si>
  <si>
    <t>MBPRDQ0TEI</t>
  </si>
  <si>
    <t>1DBQK3D5P4</t>
  </si>
  <si>
    <t>1VCOZ142UU</t>
  </si>
  <si>
    <t>YJQ691UFVH</t>
  </si>
  <si>
    <t>68BG70DLPY</t>
  </si>
  <si>
    <t>QPZCWI0JEF</t>
  </si>
  <si>
    <t>9BW4Y4IG4T</t>
  </si>
  <si>
    <t>C075Y78VDD</t>
  </si>
  <si>
    <t>J68H53UMII</t>
  </si>
  <si>
    <t>XCFQAXMF7M</t>
  </si>
  <si>
    <t>0OL2UUBRFB</t>
  </si>
  <si>
    <t>IBBDTLKZP2</t>
  </si>
  <si>
    <t>KFL4T9HHKP</t>
  </si>
  <si>
    <t>C6864ZH6T3</t>
  </si>
  <si>
    <t>NGSS9YY9FU</t>
  </si>
  <si>
    <t>DO2NEW2S83</t>
  </si>
  <si>
    <t>MOWDUQ1DZF</t>
  </si>
  <si>
    <t>B6YYI7EGB7</t>
  </si>
  <si>
    <t>F3962A5I3E</t>
  </si>
  <si>
    <t>SM5YPP16RC</t>
  </si>
  <si>
    <t>UCM0BNRJCE</t>
  </si>
  <si>
    <t>KD8B4UHL06</t>
  </si>
  <si>
    <t>CZWYWGAPI4</t>
  </si>
  <si>
    <t>MT0BD5LXQV</t>
  </si>
  <si>
    <t>OYRI6EMNRG</t>
  </si>
  <si>
    <t>EIBB94Y9N8</t>
  </si>
  <si>
    <t>TJ3Q9K6OWF</t>
  </si>
  <si>
    <t>C82YL44FOS</t>
  </si>
  <si>
    <t>C1N3NJBI1Y</t>
  </si>
  <si>
    <t>24KW9Q9VZK</t>
  </si>
  <si>
    <t>4K47O6D8KI</t>
  </si>
  <si>
    <t>X4QO20JX0M</t>
  </si>
  <si>
    <t>0BEHIZRN5Y</t>
  </si>
  <si>
    <t>JG9CG76XYQ</t>
  </si>
  <si>
    <t>YN8L03TIHT</t>
  </si>
  <si>
    <t>NC97EPLOBI</t>
  </si>
  <si>
    <t>V9AT7TYV6O</t>
  </si>
  <si>
    <t>13LD3FFLKB</t>
  </si>
  <si>
    <t>5XVZL6WJLG</t>
  </si>
  <si>
    <t>ZR4DYBTVO2</t>
  </si>
  <si>
    <t>D8MQZDZFHK</t>
  </si>
  <si>
    <t>VYH68NG5DX</t>
  </si>
  <si>
    <t>UDBHGXT3QS</t>
  </si>
  <si>
    <t>T8AORNNG6D</t>
  </si>
  <si>
    <t>HLWOS571QK</t>
  </si>
  <si>
    <t>2XB9XAQO7V</t>
  </si>
  <si>
    <t>802BDABVOL</t>
  </si>
  <si>
    <t>NPI2YXSEX8</t>
  </si>
  <si>
    <t>PV8401E8UA</t>
  </si>
  <si>
    <t>LF0ZFB2I2I</t>
  </si>
  <si>
    <t>PRLS6XDMJF</t>
  </si>
  <si>
    <t>ZGOYBUGVNM</t>
  </si>
  <si>
    <t>TRUA80TAL6</t>
  </si>
  <si>
    <t>51A34V7J2G</t>
  </si>
  <si>
    <t>7SCYR7RZ16</t>
  </si>
  <si>
    <t>CADUH43W98</t>
  </si>
  <si>
    <t>LGLOFF3WKW</t>
  </si>
  <si>
    <t>BKBJJ7B4GZ</t>
  </si>
  <si>
    <t>DIO59DVY5M</t>
  </si>
  <si>
    <t>3Y6LIKG0CQ</t>
  </si>
  <si>
    <t>ATW1UHLJ80</t>
  </si>
  <si>
    <t>H4GW3156B6</t>
  </si>
  <si>
    <t>O0TG5JMVXJ</t>
  </si>
  <si>
    <t>IUIDXFJS0I</t>
  </si>
  <si>
    <t>9ORG3O6D3N</t>
  </si>
  <si>
    <t>6UVNCHVKB7</t>
  </si>
  <si>
    <t>UBAS25QGEU</t>
  </si>
  <si>
    <t>USUZMI2L9J</t>
  </si>
  <si>
    <t>82LIQEBMCO</t>
  </si>
  <si>
    <t>36NUHCCYDI</t>
  </si>
  <si>
    <t>W7YDA8FN6T</t>
  </si>
  <si>
    <t>0QIMBVQ1X0</t>
  </si>
  <si>
    <t>2Q43XL9GN6</t>
  </si>
  <si>
    <t>PKNJ6MW9VF</t>
  </si>
  <si>
    <t>W09910WZB9</t>
  </si>
  <si>
    <t>RNTJOGK3XB</t>
  </si>
  <si>
    <t>DZVANOFIKC</t>
  </si>
  <si>
    <t>NR9YLEQ45M</t>
  </si>
  <si>
    <t>K1OANYC4ZY</t>
  </si>
  <si>
    <t>AZ1VID9AAE</t>
  </si>
  <si>
    <t>HOLNCK5M77</t>
  </si>
  <si>
    <t>01CY59OPTZ</t>
  </si>
  <si>
    <t>J4IGEM4TC5</t>
  </si>
  <si>
    <t>NCPPJV5PZO</t>
  </si>
  <si>
    <t>JL652E1JC5</t>
  </si>
  <si>
    <t>A63YUVP2S2</t>
  </si>
  <si>
    <t>CZAA4EWKT9</t>
  </si>
  <si>
    <t>3LP0IYI84J</t>
  </si>
  <si>
    <t>OHC19CGQ18</t>
  </si>
  <si>
    <t>WNZLMIAQ7S</t>
  </si>
  <si>
    <t>7DRJIMGK38</t>
  </si>
  <si>
    <t>AZ3I4MKHOB</t>
  </si>
  <si>
    <t>7JMTXB184H</t>
  </si>
  <si>
    <t>YS7F5Z0BZ6</t>
  </si>
  <si>
    <t>KDW1EYBZDM</t>
  </si>
  <si>
    <t>TH9R4ACG6R</t>
  </si>
  <si>
    <t>CVFROWKQV3</t>
  </si>
  <si>
    <t>VC1ARSOKGR</t>
  </si>
  <si>
    <t>U3J067K5BY</t>
  </si>
  <si>
    <t>WLB8P3LSG5</t>
  </si>
  <si>
    <t>K8EOK92AKG</t>
  </si>
  <si>
    <t>NU2L8JZDEZ</t>
  </si>
  <si>
    <t>C01XKCRLF8</t>
  </si>
  <si>
    <t>AADHZBAJBC</t>
  </si>
  <si>
    <t>C8LHREEIT9</t>
  </si>
  <si>
    <t>A0D20W7CJA</t>
  </si>
  <si>
    <t>6MVAUPFC7Q</t>
  </si>
  <si>
    <t>XOJOIASP9E</t>
  </si>
  <si>
    <t>Y57W06M8Q8</t>
  </si>
  <si>
    <t>M83Y5NJ1QS</t>
  </si>
  <si>
    <t>F8QP7V0FMP</t>
  </si>
  <si>
    <t>CYEDYD3G30</t>
  </si>
  <si>
    <t>Q1KLF0PQMC</t>
  </si>
  <si>
    <t>QA0HZR5SXZ</t>
  </si>
  <si>
    <t>467QEFE1VM</t>
  </si>
  <si>
    <t>OQG1DMZJYX</t>
  </si>
  <si>
    <t>WE033W62RH</t>
  </si>
  <si>
    <t>VY7MIX0408</t>
  </si>
  <si>
    <t>FB6MBYO0FR</t>
  </si>
  <si>
    <t>3X3NFGMTDX</t>
  </si>
  <si>
    <t>TKSZQN03IF</t>
  </si>
  <si>
    <t>7Q9DWUKOY0</t>
  </si>
  <si>
    <t>NT9R9Z5HKT</t>
  </si>
  <si>
    <t>YNGPKV9CQ3</t>
  </si>
  <si>
    <t>10ZHHI5CPK</t>
  </si>
  <si>
    <t>KL3MMSWMPM</t>
  </si>
  <si>
    <t>VRM9RD0PTG</t>
  </si>
  <si>
    <t>FNX3JPVYTM</t>
  </si>
  <si>
    <t>HE75GTO8R4</t>
  </si>
  <si>
    <t>XGCM7X13C7</t>
  </si>
  <si>
    <t>SZ5E5KRQFK</t>
  </si>
  <si>
    <t>8K1HIKS5WF</t>
  </si>
  <si>
    <t>HUR9R0LW05</t>
  </si>
  <si>
    <t>XPK003OA9A</t>
  </si>
  <si>
    <t>8XO6DE67KN</t>
  </si>
  <si>
    <t>RNZVVM8QUF</t>
  </si>
  <si>
    <t>T8YPAMZVA9</t>
  </si>
  <si>
    <t>60468NS4QF</t>
  </si>
  <si>
    <t>I9KS7V4N1Y</t>
  </si>
  <si>
    <t>I4J1J97U5L</t>
  </si>
  <si>
    <t>4JETBE01DW</t>
  </si>
  <si>
    <t>3RENDBFAUX</t>
  </si>
  <si>
    <t>WYWGXCVAP0</t>
  </si>
  <si>
    <t>LVY83EMSK3</t>
  </si>
  <si>
    <t>8QWLV6JQBA</t>
  </si>
  <si>
    <t>THU53Z5QYC</t>
  </si>
  <si>
    <t>UJ2M3Y93WK</t>
  </si>
  <si>
    <t>LZBG3OL8WG</t>
  </si>
  <si>
    <t>DYETO130X4</t>
  </si>
  <si>
    <t>ZOUOAVVQYR</t>
  </si>
  <si>
    <t>G1I2TP20DJ</t>
  </si>
  <si>
    <t>WJBE2HF870</t>
  </si>
  <si>
    <t>V1K4FFETU2</t>
  </si>
  <si>
    <t>S05TZQN10Q</t>
  </si>
  <si>
    <t>UMN2KU91WA</t>
  </si>
  <si>
    <t>HK84BVB9RJ</t>
  </si>
  <si>
    <t>DQIG2EYVFT</t>
  </si>
  <si>
    <t>N4WHUW5KK6</t>
  </si>
  <si>
    <t>LTC1UODGKD</t>
  </si>
  <si>
    <t>LV7Z4FFL5X</t>
  </si>
  <si>
    <t>0OYJ2UVN3R</t>
  </si>
  <si>
    <t>LV0FXMONG7</t>
  </si>
  <si>
    <t>IPBQNPCODN</t>
  </si>
  <si>
    <t>V0K1O9YZ7K</t>
  </si>
  <si>
    <t>9UV2LQK9V8</t>
  </si>
  <si>
    <t>DAF789YU35</t>
  </si>
  <si>
    <t>0OLNPFGFRP</t>
  </si>
  <si>
    <t>JA8KDIIIC6</t>
  </si>
  <si>
    <t>A3VS2ZRRAP</t>
  </si>
  <si>
    <t>0H766DDR5Z</t>
  </si>
  <si>
    <t>EN5MVOSSLT</t>
  </si>
  <si>
    <t>OFYMTDQX68</t>
  </si>
  <si>
    <t>32TZ9DMHG4</t>
  </si>
  <si>
    <t>R5Y52REOPX</t>
  </si>
  <si>
    <t>2U2XN8E4DJ</t>
  </si>
  <si>
    <t>NSDVLCIIDF</t>
  </si>
  <si>
    <t>34Q2PYGSAK</t>
  </si>
  <si>
    <t>K2LBOYWVAV</t>
  </si>
  <si>
    <t>VJR14TNMOO</t>
  </si>
  <si>
    <t>ZJ1TA78QX4</t>
  </si>
  <si>
    <t>KYYMCJR299</t>
  </si>
  <si>
    <t>E0HHW7GIS7</t>
  </si>
  <si>
    <t>6H38DY4487</t>
  </si>
  <si>
    <t>TCTQ2EE4TC</t>
  </si>
  <si>
    <t>7JWTBGBHKD</t>
  </si>
  <si>
    <t>PQQ0OJRXQR</t>
  </si>
  <si>
    <t>6D7E05KFNP</t>
  </si>
  <si>
    <t>RRSVUKS7Z5</t>
  </si>
  <si>
    <t>CPLH754WRH</t>
  </si>
  <si>
    <t>V4HNPM45LD</t>
  </si>
  <si>
    <t>BSRLSY3ROF</t>
  </si>
  <si>
    <t>RLX7B7W1DG</t>
  </si>
  <si>
    <t>77NW0ABIKJ</t>
  </si>
  <si>
    <t>QAZ7ZVNA0W</t>
  </si>
  <si>
    <t>5MAMWMYEVF</t>
  </si>
  <si>
    <t>GGVEOG4CC9</t>
  </si>
  <si>
    <t>EKHN64730M</t>
  </si>
  <si>
    <t>KKUMA7SZ19</t>
  </si>
  <si>
    <t>T2HV66O6JF</t>
  </si>
  <si>
    <t>DDMO4I6ML6</t>
  </si>
  <si>
    <t>680TCHBBDX</t>
  </si>
  <si>
    <t>O6R60P5XWP</t>
  </si>
  <si>
    <t>RU9L3V54QE</t>
  </si>
  <si>
    <t>6YS66I1EL7</t>
  </si>
  <si>
    <t>OI7K3VMVS2</t>
  </si>
  <si>
    <t>ZY777HFE52</t>
  </si>
  <si>
    <t>YGJPQL0X5U</t>
  </si>
  <si>
    <t>6BWBYXKL2B</t>
  </si>
  <si>
    <t>GFUKGGM0CM</t>
  </si>
  <si>
    <t>PL3CZJNJGR</t>
  </si>
  <si>
    <t>CIR98U4SUO</t>
  </si>
  <si>
    <t>XRT1MKEK2L</t>
  </si>
  <si>
    <t>Q6VKOB0HXC</t>
  </si>
  <si>
    <t>V2XT834O5A</t>
  </si>
  <si>
    <t>533U3LHUVH</t>
  </si>
  <si>
    <t>XAUTZXUNY3</t>
  </si>
  <si>
    <t>BYUYN9NUND</t>
  </si>
  <si>
    <t>XIUUR3KKZ4</t>
  </si>
  <si>
    <t>RKCBDVWVD2</t>
  </si>
  <si>
    <t>C2SLZ3IVU6</t>
  </si>
  <si>
    <t>SY1VLZKYX7</t>
  </si>
  <si>
    <t>FTY67QWQWR</t>
  </si>
  <si>
    <t>8YIAK4RHCO</t>
  </si>
  <si>
    <t>RH50ORRLEQ</t>
  </si>
  <si>
    <t>XPGT52RID8</t>
  </si>
  <si>
    <t>NWKH8RLPXX</t>
  </si>
  <si>
    <t>8342JDNEDB</t>
  </si>
  <si>
    <t>XCR0E6YVI3</t>
  </si>
  <si>
    <t>2VU19ZZYJU</t>
  </si>
  <si>
    <t>ZY9TQN2HNV</t>
  </si>
  <si>
    <t>TQU1LJJDK8</t>
  </si>
  <si>
    <t>TL03J2FYOU</t>
  </si>
  <si>
    <t>42LHF9O1GR</t>
  </si>
  <si>
    <t>E3BOVPOLK5</t>
  </si>
  <si>
    <t>KX4AKISS94</t>
  </si>
  <si>
    <t>EVTHRPB2M9</t>
  </si>
  <si>
    <t>6723KV4XF0</t>
  </si>
  <si>
    <t>XS0YBLWV7O</t>
  </si>
  <si>
    <t>4O8G72EQCX</t>
  </si>
  <si>
    <t>X288J2SRNF</t>
  </si>
  <si>
    <t>CJQ79G22CK</t>
  </si>
  <si>
    <t>9OLBE4TDS3</t>
  </si>
  <si>
    <t>CCG5J5C0S4</t>
  </si>
  <si>
    <t>BBT2WFCGRO</t>
  </si>
  <si>
    <t>1X5FDSU6E6</t>
  </si>
  <si>
    <t>3C0WYYNNJJ</t>
  </si>
  <si>
    <t>CFJVCZSRYU</t>
  </si>
  <si>
    <t>WK4WI8KVX5</t>
  </si>
  <si>
    <t>D00EGWM9OK</t>
  </si>
  <si>
    <t>H346YHZ8PI</t>
  </si>
  <si>
    <t>PHI8U7RGCR</t>
  </si>
  <si>
    <t>RVSP18JSFY</t>
  </si>
  <si>
    <t>ZONHZ7QJQW</t>
  </si>
  <si>
    <t>S7F8H2Q1ZP</t>
  </si>
  <si>
    <t>DLYNE64R3N</t>
  </si>
  <si>
    <t>2JTDBYYILP</t>
  </si>
  <si>
    <t>DC7OBDAJA8</t>
  </si>
  <si>
    <t>O9G6RYPMP2</t>
  </si>
  <si>
    <t>46M7ITNARX</t>
  </si>
  <si>
    <t>WJO0S22W98</t>
  </si>
  <si>
    <t>YLZSO1BNOH</t>
  </si>
  <si>
    <t>AOBV3GK86I</t>
  </si>
  <si>
    <t>0042I9W22J</t>
  </si>
  <si>
    <t>0SJCO0LU72</t>
  </si>
  <si>
    <t>59VWV6RD58</t>
  </si>
  <si>
    <t>KLH7M4P94U</t>
  </si>
  <si>
    <t>EM1OM8R9ZU</t>
  </si>
  <si>
    <t>ZU8HHCIAOB</t>
  </si>
  <si>
    <t>0Z97YGUBCP</t>
  </si>
  <si>
    <t>U9U1N6QL37</t>
  </si>
  <si>
    <t>MRPBNQ6CDB</t>
  </si>
  <si>
    <t>8335KCLSKL</t>
  </si>
  <si>
    <t>3P99AZ3I7V</t>
  </si>
  <si>
    <t>QJ8FV3UGJS</t>
  </si>
  <si>
    <t>SYO6CC8WEQ</t>
  </si>
  <si>
    <t>BRYAL5YUG5</t>
  </si>
  <si>
    <t>VT8WH72ERL</t>
  </si>
  <si>
    <t>R7ZTI5MIYV</t>
  </si>
  <si>
    <t>WEJ7GMHXCS</t>
  </si>
  <si>
    <t>S6TEVTY7GG</t>
  </si>
  <si>
    <t>ZA0CVZJYSG</t>
  </si>
  <si>
    <t>SMZY0H8QOP</t>
  </si>
  <si>
    <t>09SJEAZNT9</t>
  </si>
  <si>
    <t>2E2SDJQH4D</t>
  </si>
  <si>
    <t>A774S83HOU</t>
  </si>
  <si>
    <t>ATGIL9CNGQ</t>
  </si>
  <si>
    <t>98G0RL2KBL</t>
  </si>
  <si>
    <t>IZLX70XWUZ</t>
  </si>
  <si>
    <t>1OLA7FSJ4C</t>
  </si>
  <si>
    <t>3S9M6S90RI</t>
  </si>
  <si>
    <t>EGIB67OO07</t>
  </si>
  <si>
    <t>PBG5C13RK8</t>
  </si>
  <si>
    <t>FXSEA3F44V</t>
  </si>
  <si>
    <t>HBB40F60MA</t>
  </si>
  <si>
    <t>EG4QNDK7UJ</t>
  </si>
  <si>
    <t>9DU8MD2SPD</t>
  </si>
  <si>
    <t>0ZQ1PVUMAO</t>
  </si>
  <si>
    <t>XHG6AALP74</t>
  </si>
  <si>
    <t>5JUQQE2K4Q</t>
  </si>
  <si>
    <t>Z85D47MG63</t>
  </si>
  <si>
    <t>EMTAR03PI7</t>
  </si>
  <si>
    <t>0LPQ2L6YQ7</t>
  </si>
  <si>
    <t>2D60Q7LKUH</t>
  </si>
  <si>
    <t>010D51H8V6</t>
  </si>
  <si>
    <t>KJVPZZ7ERG</t>
  </si>
  <si>
    <t>O0U3Q1EJOY</t>
  </si>
  <si>
    <t>9HT29M8X49</t>
  </si>
  <si>
    <t>YK50SA629T</t>
  </si>
  <si>
    <t>6CRPARZ9IF</t>
  </si>
  <si>
    <t>T902BIUH5E</t>
  </si>
  <si>
    <t>MUW4BSSPXG</t>
  </si>
  <si>
    <t>H0LBHGBJ52</t>
  </si>
  <si>
    <t>D5BIMHEGH8</t>
  </si>
  <si>
    <t>8PQ1580HZV</t>
  </si>
  <si>
    <t>VVDE7KAG4E</t>
  </si>
  <si>
    <t>O994CZ1HFD</t>
  </si>
  <si>
    <t>TSZDG14EEZ</t>
  </si>
  <si>
    <t>KW2WHL03YN</t>
  </si>
  <si>
    <t>5J1TZRHDYL</t>
  </si>
  <si>
    <t>XGP2QX0791</t>
  </si>
  <si>
    <t>TUTPL25CWY</t>
  </si>
  <si>
    <t>UF06QUAWOW</t>
  </si>
  <si>
    <t>CBM4T8DK9O</t>
  </si>
  <si>
    <t>HZ5LMO5THE</t>
  </si>
  <si>
    <t>K6H2ASPAQL</t>
  </si>
  <si>
    <t>2JKJD41WJO</t>
  </si>
  <si>
    <t>NMXKEEL6W2</t>
  </si>
  <si>
    <t>191DENEO23</t>
  </si>
  <si>
    <t>GZ01M03VND</t>
  </si>
  <si>
    <t>4RGG4R9047</t>
  </si>
  <si>
    <t>LJIM2APYPO</t>
  </si>
  <si>
    <t>VLW3NAYTI5</t>
  </si>
  <si>
    <t>3QYYAO6ZS9</t>
  </si>
  <si>
    <t>U2SFREMVUH</t>
  </si>
  <si>
    <t>L1SLQ5O7A2</t>
  </si>
  <si>
    <t>3DHQ2EFQLZ</t>
  </si>
  <si>
    <t>UUBA94NYVQ</t>
  </si>
  <si>
    <t>TXZOMLUS7Y</t>
  </si>
  <si>
    <t>TKCKXMDVR8</t>
  </si>
  <si>
    <t>5200OA1GAP</t>
  </si>
  <si>
    <t>F1DYJZD1AD</t>
  </si>
  <si>
    <t>8RXZU1L0A6</t>
  </si>
  <si>
    <t>BVLYWKD9CZ</t>
  </si>
  <si>
    <t>EHAAVXEKCC</t>
  </si>
  <si>
    <t>BXO7YHUUST</t>
  </si>
  <si>
    <t>9MZC6Q39O8</t>
  </si>
  <si>
    <t>T57JN85M4N</t>
  </si>
  <si>
    <t>G74ULWKESJ</t>
  </si>
  <si>
    <t>HD9GZ5N9C0</t>
  </si>
  <si>
    <t>TYQ8LXV3IV</t>
  </si>
  <si>
    <t>28BSAWJ7KR</t>
  </si>
  <si>
    <t>TN3NBQP7QE</t>
  </si>
  <si>
    <t>YH1N8LQU6T</t>
  </si>
  <si>
    <t>HYVN64FK4E</t>
  </si>
  <si>
    <t>LL5OBFWM7X</t>
  </si>
  <si>
    <t>MYWQXVJL1H</t>
  </si>
  <si>
    <t>WGA9QDJSMW</t>
  </si>
  <si>
    <t>N43FQQBUNC</t>
  </si>
  <si>
    <t>S1SNBT54XW</t>
  </si>
  <si>
    <t>TG1HEUF25R</t>
  </si>
  <si>
    <t>PK4YZH26YU</t>
  </si>
  <si>
    <t>LH2SI6P3NI</t>
  </si>
  <si>
    <t>OIKUR5H4C5</t>
  </si>
  <si>
    <t>ONZDZM94QM</t>
  </si>
  <si>
    <t>LLYHPC42J6</t>
  </si>
  <si>
    <t>EA6OD7B39X</t>
  </si>
  <si>
    <t>8TF5DWMUBN</t>
  </si>
  <si>
    <t>JG73V7O0LR</t>
  </si>
  <si>
    <t>GU9INKQKDW</t>
  </si>
  <si>
    <t>AIM6OEQYQ3</t>
  </si>
  <si>
    <t>KDLHAWFFS5</t>
  </si>
  <si>
    <t>5RA6N1QION</t>
  </si>
  <si>
    <t>SIPZ57PRU4</t>
  </si>
  <si>
    <t>4ZC78DU6VD</t>
  </si>
  <si>
    <t>68DLUFXZSB</t>
  </si>
  <si>
    <t>JC1E84DQHP</t>
  </si>
  <si>
    <t>3KL5ECCFJ6</t>
  </si>
  <si>
    <t>JB07PR7654</t>
  </si>
  <si>
    <t>FH46LIJ6Q4</t>
  </si>
  <si>
    <t>S9UF5GO8Y0</t>
  </si>
  <si>
    <t>DTJQPH3V4Z</t>
  </si>
  <si>
    <t>K4X735VEHU</t>
  </si>
  <si>
    <t>XXUK395JKU</t>
  </si>
  <si>
    <t>F3AUID198A</t>
  </si>
  <si>
    <t>J64P1EBZ0F</t>
  </si>
  <si>
    <t>Y3M315SQ4B</t>
  </si>
  <si>
    <t>1G1S830SG1</t>
  </si>
  <si>
    <t>62UQ1IFO8Z</t>
  </si>
  <si>
    <t>O493XF76GT</t>
  </si>
  <si>
    <t>VDISBYR2IK</t>
  </si>
  <si>
    <t>XWUJKM0Q7E</t>
  </si>
  <si>
    <t>61FASGQQ9L</t>
  </si>
  <si>
    <t>CL8DMF5XQU</t>
  </si>
  <si>
    <t>0IYU43OCAZ</t>
  </si>
  <si>
    <t>WW6DEZ9CSA</t>
  </si>
  <si>
    <t>WHC8QM3368</t>
  </si>
  <si>
    <t>SBR54O8ECA</t>
  </si>
  <si>
    <t>XJU5691Q7U</t>
  </si>
  <si>
    <t>T3LWCFTM0M</t>
  </si>
  <si>
    <t>540KI6DBYB</t>
  </si>
  <si>
    <t>ILTUCW1H90</t>
  </si>
  <si>
    <t>JLIUHC68FB</t>
  </si>
  <si>
    <t>2LRH80XE24</t>
  </si>
  <si>
    <t>F5X2MFZJ2H</t>
  </si>
  <si>
    <t>AVBY3F1LH4</t>
  </si>
  <si>
    <t>SPKN2ZW1NY</t>
  </si>
  <si>
    <t>1K5B3955F8</t>
  </si>
  <si>
    <t>5RQRUWGIF5</t>
  </si>
  <si>
    <t>1LC43Z6C4G</t>
  </si>
  <si>
    <t>LWXNM4UCHB</t>
  </si>
  <si>
    <t>PJ3CAA10PR</t>
  </si>
  <si>
    <t>170LKEKMM9</t>
  </si>
  <si>
    <t>COXAF7MB82</t>
  </si>
  <si>
    <t>ZHPCJF6ZRB</t>
  </si>
  <si>
    <t>LRL3EWXTHS</t>
  </si>
  <si>
    <t>4YYURVVW3Y</t>
  </si>
  <si>
    <t>4GH7JW03B5</t>
  </si>
  <si>
    <t>YHG5B4ZL43</t>
  </si>
  <si>
    <t>RZDVI398W9</t>
  </si>
  <si>
    <t>KXDLRJWJFZ</t>
  </si>
  <si>
    <t>EFK5KPSOXC</t>
  </si>
  <si>
    <t>LQT53KFGZV</t>
  </si>
  <si>
    <t>TTMRF9UT8Z</t>
  </si>
  <si>
    <t>VG34FHT0W3</t>
  </si>
  <si>
    <t>4HLO7GIVZ6</t>
  </si>
  <si>
    <t>KGY18LJ6T1</t>
  </si>
  <si>
    <t>E88RBL2QM4</t>
  </si>
  <si>
    <t>7OS023DM2P</t>
  </si>
  <si>
    <t>HJIROMM6GL</t>
  </si>
  <si>
    <t>QG3BPCVA8Q</t>
  </si>
  <si>
    <t>30LKB3TF3D</t>
  </si>
  <si>
    <t>BGDYNIKTR7</t>
  </si>
  <si>
    <t>BMC5CRFAEQ</t>
  </si>
  <si>
    <t>YS1W5NQQBM</t>
  </si>
  <si>
    <t>LIFDL6M44P</t>
  </si>
  <si>
    <t>17BY89C6RP</t>
  </si>
  <si>
    <t>F1XX3BZCPI</t>
  </si>
  <si>
    <t>A6CM5I048Y</t>
  </si>
  <si>
    <t>6U8TL0R8C0</t>
  </si>
  <si>
    <t>BCWLZH2PED</t>
  </si>
  <si>
    <t>DR1QI37Y3B</t>
  </si>
  <si>
    <t>UGCK5L2LCE</t>
  </si>
  <si>
    <t>573SOOXY9C</t>
  </si>
  <si>
    <t>ZW6WWAYF29</t>
  </si>
  <si>
    <t>KWMC383OTI</t>
  </si>
  <si>
    <t>6B0I0JJU7O</t>
  </si>
  <si>
    <t>QSLZQYYCUX</t>
  </si>
  <si>
    <t>O6F3907SYO</t>
  </si>
  <si>
    <t>AYWU7KLT5F</t>
  </si>
  <si>
    <t>XZWJSW49IC</t>
  </si>
  <si>
    <t>Q64J32DPWW</t>
  </si>
  <si>
    <t>Y3HP0E01AU</t>
  </si>
  <si>
    <t>690FKORVAS</t>
  </si>
  <si>
    <t>SUD5GQIZNA</t>
  </si>
  <si>
    <t>WL3Q7HERVN</t>
  </si>
  <si>
    <t>53ESMCBHY8</t>
  </si>
  <si>
    <t>ZW0IRS4H74</t>
  </si>
  <si>
    <t>0EQEDNKJ8O</t>
  </si>
  <si>
    <t>RWHNB5ERGK</t>
  </si>
  <si>
    <t>DUCNGPY69Z</t>
  </si>
  <si>
    <t>GUYUVBPE28</t>
  </si>
  <si>
    <t>K4Z0109FOY</t>
  </si>
  <si>
    <t>9VM11DNZP9</t>
  </si>
  <si>
    <t>VEXZLPDKYB</t>
  </si>
  <si>
    <t>HYE4WCX3OF</t>
  </si>
  <si>
    <t>GTH28EDJKA</t>
  </si>
  <si>
    <t>1HRE76NEKE</t>
  </si>
  <si>
    <t>F30DTJ4HQ6</t>
  </si>
  <si>
    <t>515BHWD5J3</t>
  </si>
  <si>
    <t>MPQH936PYT</t>
  </si>
  <si>
    <t>LDPF1MZ5PZ</t>
  </si>
  <si>
    <t>HZYP06R8JS</t>
  </si>
  <si>
    <t>XSVVJU69A6</t>
  </si>
  <si>
    <t>3UW1H1GL66</t>
  </si>
  <si>
    <t>18MKUVHA1J</t>
  </si>
  <si>
    <t>GPALR19A4P</t>
  </si>
  <si>
    <t>58WH73DOUZ</t>
  </si>
  <si>
    <t>C8CMUIYSAX</t>
  </si>
  <si>
    <t>2Q7FMMS7PA</t>
  </si>
  <si>
    <t>B11K8E0BWK</t>
  </si>
  <si>
    <t>6C0DPV8XX0</t>
  </si>
  <si>
    <t>Q3FKRF2KEN</t>
  </si>
  <si>
    <t>O0ZQIJB72P</t>
  </si>
  <si>
    <t>KF7LQS2NGX</t>
  </si>
  <si>
    <t>UTRXONS3RI</t>
  </si>
  <si>
    <t>8W5OAIC51S</t>
  </si>
  <si>
    <t>UOOB7O5I2R</t>
  </si>
  <si>
    <t>YLV3NNOI5L</t>
  </si>
  <si>
    <t>G649ZEJBLF</t>
  </si>
  <si>
    <t>0R17DMZILJ</t>
  </si>
  <si>
    <t>EMGNESSBIA</t>
  </si>
  <si>
    <t>MF3OZFSZ5N</t>
  </si>
  <si>
    <t>2K6CARLZ6R</t>
  </si>
  <si>
    <t>AP6K01BPBR</t>
  </si>
  <si>
    <t>DT5EV7MW08</t>
  </si>
  <si>
    <t>A48YWCHN96</t>
  </si>
  <si>
    <t>E5B5RK806L</t>
  </si>
  <si>
    <t>1AI39ISU20</t>
  </si>
  <si>
    <t>8UYKUXEYBM</t>
  </si>
  <si>
    <t>9XCQMS8IW4</t>
  </si>
  <si>
    <t>Y5B6QRE333</t>
  </si>
  <si>
    <t>1GMIRXS8ND</t>
  </si>
  <si>
    <t>G5UJ1RWZ7Y</t>
  </si>
  <si>
    <t>LL5D5TBEDU</t>
  </si>
  <si>
    <t>ELOKM1ACZQ</t>
  </si>
  <si>
    <t>OVVZLOE0D7</t>
  </si>
  <si>
    <t>GXG8AFVCWJ</t>
  </si>
  <si>
    <t>5FTQG0CKPC</t>
  </si>
  <si>
    <t>K78T34IJYQ</t>
  </si>
  <si>
    <t>I7MJEKJT1X</t>
  </si>
  <si>
    <t>43HRND6GK3</t>
  </si>
  <si>
    <t>IB3LOT05VS</t>
  </si>
  <si>
    <t>U6DISKK5EF</t>
  </si>
  <si>
    <t>F8F9VMJOTP</t>
  </si>
  <si>
    <t>SY9U8UPI1T</t>
  </si>
  <si>
    <t>XPZDYBJXW3</t>
  </si>
  <si>
    <t>VBZHU9INAV</t>
  </si>
  <si>
    <t>7UOJXHTP6C</t>
  </si>
  <si>
    <t>Q1K6WZXDU5</t>
  </si>
  <si>
    <t>T3LLIK72F1</t>
  </si>
  <si>
    <t>9QTDZM36WL</t>
  </si>
  <si>
    <t>ZB40GF3GBR</t>
  </si>
  <si>
    <t>FJAKTNYO4J</t>
  </si>
  <si>
    <t>JTG7VJMIGA</t>
  </si>
  <si>
    <t>6O85NOB0R8</t>
  </si>
  <si>
    <t>URRWU1VAVN</t>
  </si>
  <si>
    <t>94A9C86FW9</t>
  </si>
  <si>
    <t>2DI8NRLDWW</t>
  </si>
  <si>
    <t>L7IQVQKT27</t>
  </si>
  <si>
    <t>UMFO5ZL3L9</t>
  </si>
  <si>
    <t>3IUPA2TGZM</t>
  </si>
  <si>
    <t>H4AQ62NTZ6</t>
  </si>
  <si>
    <t>2JJ1C5DMF5</t>
  </si>
  <si>
    <t>T6VAPGM9XD</t>
  </si>
  <si>
    <t>42KYGBETOC</t>
  </si>
  <si>
    <t>1YMC0GTBL7</t>
  </si>
  <si>
    <t>C8PFAI3A0C</t>
  </si>
  <si>
    <t>0DJNIONWAS</t>
  </si>
  <si>
    <t>XIAJDZCOLO</t>
  </si>
  <si>
    <t>ELM0QDDVO8</t>
  </si>
  <si>
    <t>IBIJRELZBY</t>
  </si>
  <si>
    <t>FV6EVDJWSL</t>
  </si>
  <si>
    <t>PLO4T6I6BI</t>
  </si>
  <si>
    <t>XWV61K2V9Z</t>
  </si>
  <si>
    <t>ET1QPAVOUT</t>
  </si>
  <si>
    <t>CQQP999JQI</t>
  </si>
  <si>
    <t>8GYN38C8VO</t>
  </si>
  <si>
    <t>1EV55QZTCV</t>
  </si>
  <si>
    <t>M915YF8VE7</t>
  </si>
  <si>
    <t>RHAS7RI3U8</t>
  </si>
  <si>
    <t>DM2B1ZFYZ8</t>
  </si>
  <si>
    <t>SETFI08B63</t>
  </si>
  <si>
    <t>IJ8D2S22WO</t>
  </si>
  <si>
    <t>D3XZBP9JQQ</t>
  </si>
  <si>
    <t>HR5DJ2WOIO</t>
  </si>
  <si>
    <t>BC1AZTH5HV</t>
  </si>
  <si>
    <t>UNO9B0DFB7</t>
  </si>
  <si>
    <t>F8BTVG0PFJ</t>
  </si>
  <si>
    <t>4OBBUOC510</t>
  </si>
  <si>
    <t>W8V6H8G6R6</t>
  </si>
  <si>
    <t>7BJOUO1Q7L</t>
  </si>
  <si>
    <t>W602TULZOJ</t>
  </si>
  <si>
    <t>37CDBGN0KR</t>
  </si>
  <si>
    <t>IMAYBX12X4</t>
  </si>
  <si>
    <t>YRH8XH2BEN</t>
  </si>
  <si>
    <t>YU2B95025I</t>
  </si>
  <si>
    <t>NGYXK041BH</t>
  </si>
  <si>
    <t>073CZWNS6Q</t>
  </si>
  <si>
    <t>NBC9OD4RHH</t>
  </si>
  <si>
    <t>SC0Y0DHSS0</t>
  </si>
  <si>
    <t>M9FFR0A0NS</t>
  </si>
  <si>
    <t>IF2HZFQZBR</t>
  </si>
  <si>
    <t>G25OQA7L6M</t>
  </si>
  <si>
    <t>MU92YDOCNV</t>
  </si>
  <si>
    <t>0TVQIXFGDU</t>
  </si>
  <si>
    <t>6AF017J0U0</t>
  </si>
  <si>
    <t>SAV7H4OSMO</t>
  </si>
  <si>
    <t>UHJ5SCZXG3</t>
  </si>
  <si>
    <t>192AFTS6QR</t>
  </si>
  <si>
    <t>VSCODFGB2P</t>
  </si>
  <si>
    <t>OU1F46PSFC</t>
  </si>
  <si>
    <t>9FAQ2YAHH4</t>
  </si>
  <si>
    <t>3AK5JQSE3L</t>
  </si>
  <si>
    <t>3EJEBITALH</t>
  </si>
  <si>
    <t>48ZB9Q4TGE</t>
  </si>
  <si>
    <t>84F4CBRX2J</t>
  </si>
  <si>
    <t>QP10337MPO</t>
  </si>
  <si>
    <t>VKR5UE259W</t>
  </si>
  <si>
    <t>KYX1GJK71K</t>
  </si>
  <si>
    <t>5IKJBV4M02</t>
  </si>
  <si>
    <t>DIQFB0TJUS</t>
  </si>
  <si>
    <t>1VJJ2QYN3E</t>
  </si>
  <si>
    <t>MMQBFFSIIB</t>
  </si>
  <si>
    <t>P7CGXP6FDB</t>
  </si>
  <si>
    <t>5FM0J3RAKZ</t>
  </si>
  <si>
    <t>Z3HNJN03NG</t>
  </si>
  <si>
    <t>ZGGGRQ1ND4</t>
  </si>
  <si>
    <t>2O7R8PXQ08</t>
  </si>
  <si>
    <t>KHL5IYINFL</t>
  </si>
  <si>
    <t>B97M5TQJBJ</t>
  </si>
  <si>
    <t>4J0ZLXMBYX</t>
  </si>
  <si>
    <t>KL99349R0V</t>
  </si>
  <si>
    <t>UI05DT2AN8</t>
  </si>
  <si>
    <t>LJES2BW3RQ</t>
  </si>
  <si>
    <t>8V1RRGUS3O</t>
  </si>
  <si>
    <t>5PK0ONIT6K</t>
  </si>
  <si>
    <t>8MJOLLKA4A</t>
  </si>
  <si>
    <t>MIB4ZU1IPX</t>
  </si>
  <si>
    <t>U6CD7KPDS7</t>
  </si>
  <si>
    <t>81R24BLQ7V</t>
  </si>
  <si>
    <t>RMNXMSN1ZV</t>
  </si>
  <si>
    <t>NQLJ91DLAK</t>
  </si>
  <si>
    <t>UDHQ0F500B</t>
  </si>
  <si>
    <t>7HTXDNRJVW</t>
  </si>
  <si>
    <t>Q0HUAJKT69</t>
  </si>
  <si>
    <t>I4J2JZOG6A</t>
  </si>
  <si>
    <t>A6KDMI7FIQ</t>
  </si>
  <si>
    <t>D0IQ7V05IM</t>
  </si>
  <si>
    <t>WBMXL3LHC7</t>
  </si>
  <si>
    <t>7JV0U8F71X</t>
  </si>
  <si>
    <t>LJIWCJAOH9</t>
  </si>
  <si>
    <t>VPZ9YNCKXQ</t>
  </si>
  <si>
    <t>ZDW2TSTKUY</t>
  </si>
  <si>
    <t>QXMPZJZYKT</t>
  </si>
  <si>
    <t>60M4BYVFJ6</t>
  </si>
  <si>
    <t>3SWWN8ROF5</t>
  </si>
  <si>
    <t>USM401VOVM</t>
  </si>
  <si>
    <t>D5YM30DEM0</t>
  </si>
  <si>
    <t>ETYODIFQCJ</t>
  </si>
  <si>
    <t>H6WT4AJOCK</t>
  </si>
  <si>
    <t>FG3GGJG4OE</t>
  </si>
  <si>
    <t>IYVEA08QRE</t>
  </si>
  <si>
    <t>KGK1UDG0D0</t>
  </si>
  <si>
    <t>0UKY2ZPM1T</t>
  </si>
  <si>
    <t>S5TQZRLL7F</t>
  </si>
  <si>
    <t>CIV1OQ1JJM</t>
  </si>
  <si>
    <t>9YHHQ716V2</t>
  </si>
  <si>
    <t>YX90Q9CX0Y</t>
  </si>
  <si>
    <t>E8OH2U9TLE</t>
  </si>
  <si>
    <t>1KD0QB66K8</t>
  </si>
  <si>
    <t>RMOA355WNV</t>
  </si>
  <si>
    <t>4E80G1JVJP</t>
  </si>
  <si>
    <t>4Z5OKU6A9C</t>
  </si>
  <si>
    <t>E2YO2KU7VY</t>
  </si>
  <si>
    <t>8WY59WKBJY</t>
  </si>
  <si>
    <t>2L1RL5HFV1</t>
  </si>
  <si>
    <t>AXZKAY6JYQ</t>
  </si>
  <si>
    <t>KVBQ4N0CYN</t>
  </si>
  <si>
    <t>YXD5V0PC5N</t>
  </si>
  <si>
    <t>L7HZKTCKJS</t>
  </si>
  <si>
    <t>XYWK1RJZ8E</t>
  </si>
  <si>
    <t>YRCGGD57F6</t>
  </si>
  <si>
    <t>1I0PRORWKC</t>
  </si>
  <si>
    <t>8WU3ZVP7DL</t>
  </si>
  <si>
    <t>NDY1EQ160Z</t>
  </si>
  <si>
    <t>RR5NVKH9Y7</t>
  </si>
  <si>
    <t>KJ2FPD95F2</t>
  </si>
  <si>
    <t>FYYL1PFG4Q</t>
  </si>
  <si>
    <t>6UIUC8N9DB</t>
  </si>
  <si>
    <t>E8EZK2AC42</t>
  </si>
  <si>
    <t>9G2JM8S9V8</t>
  </si>
  <si>
    <t>UO2V3E4XK0</t>
  </si>
  <si>
    <t>76HSXERBHF</t>
  </si>
  <si>
    <t>R9JPYE53ES</t>
  </si>
  <si>
    <t>ZAQ7W0O1UM</t>
  </si>
  <si>
    <t>8YZCSOSAMU</t>
  </si>
  <si>
    <t>VBKRPLZS0K</t>
  </si>
  <si>
    <t>VCGQ2BK8VU</t>
  </si>
  <si>
    <t>EACVOKO13B</t>
  </si>
  <si>
    <t>G50GQP7KJC</t>
  </si>
  <si>
    <t>IK8REZRBL7</t>
  </si>
  <si>
    <t>9Z4CH107KK</t>
  </si>
  <si>
    <t>OP92DMAMWA</t>
  </si>
  <si>
    <t>3BWD9GHZJT</t>
  </si>
  <si>
    <t>SM7C5C6MNX</t>
  </si>
  <si>
    <t>MC07UWVFVO</t>
  </si>
  <si>
    <t>SL3659CFLZ</t>
  </si>
  <si>
    <t>3S6AIZZPNP</t>
  </si>
  <si>
    <t>35TS97T7E4</t>
  </si>
  <si>
    <t>14KJU22KXL</t>
  </si>
  <si>
    <t>VI98ZTBMIH</t>
  </si>
  <si>
    <t>OC17VBK4UX</t>
  </si>
  <si>
    <t>URXWPH3EHQ</t>
  </si>
  <si>
    <t>313ADH5843</t>
  </si>
  <si>
    <t>19QY472RYO</t>
  </si>
  <si>
    <t>3ED8RNH6RO</t>
  </si>
  <si>
    <t>68X7FZ8LWZ</t>
  </si>
  <si>
    <t>51GPIOHL9H</t>
  </si>
  <si>
    <t>ZYC5U2Y90S</t>
  </si>
  <si>
    <t>GR9V3IJ730</t>
  </si>
  <si>
    <t>Y9WXLW9KL2</t>
  </si>
  <si>
    <t>5JXKMYWJ50</t>
  </si>
  <si>
    <t>OSL6UCOIPO</t>
  </si>
  <si>
    <t>ZACPID6PZ3</t>
  </si>
  <si>
    <t>VRNKAM68G6</t>
  </si>
  <si>
    <t>35H1ZOFIMC</t>
  </si>
  <si>
    <t>3S3014U6DN</t>
  </si>
  <si>
    <t>36MO7E6VT1</t>
  </si>
  <si>
    <t>1C5RIE6KBR</t>
  </si>
  <si>
    <t>ZDS0TSV2RF</t>
  </si>
  <si>
    <t>UKOF4EPYWE</t>
  </si>
  <si>
    <t>5G5RXO3CKT</t>
  </si>
  <si>
    <t>E9HS7CA40Y</t>
  </si>
  <si>
    <t>PC51T301V2</t>
  </si>
  <si>
    <t>3MAVMFCENM</t>
  </si>
  <si>
    <t>89TDDG4ELR</t>
  </si>
  <si>
    <t>2I6DDOM47B</t>
  </si>
  <si>
    <t>ZLMFI8QYMZ</t>
  </si>
  <si>
    <t>8DZRJFUH6N</t>
  </si>
  <si>
    <t>0327GAA1SU</t>
  </si>
  <si>
    <t>OK8R10S6LH</t>
  </si>
  <si>
    <t>6BWIC9W0RJ</t>
  </si>
  <si>
    <t>R3FT5MRRTX</t>
  </si>
  <si>
    <t>OSMPLLJ60M</t>
  </si>
  <si>
    <t>CG3VJ2W8DW</t>
  </si>
  <si>
    <t>5GPNFIUIO7</t>
  </si>
  <si>
    <t>DZ3K5H0UXB</t>
  </si>
  <si>
    <t>15GMB205XJ</t>
  </si>
  <si>
    <t>75QZ8W8W4Z</t>
  </si>
  <si>
    <t>GHF4DEXOFJ</t>
  </si>
  <si>
    <t>4G6X0A1X41</t>
  </si>
  <si>
    <t>VAUPL107DE</t>
  </si>
  <si>
    <t>TJWIXKYH5B</t>
  </si>
  <si>
    <t>9WGRGIF9OI</t>
  </si>
  <si>
    <t>GRYTYMI6RR</t>
  </si>
  <si>
    <t>8DWDKYCV8M</t>
  </si>
  <si>
    <t>6SN8ZN0U7M</t>
  </si>
  <si>
    <t>3P3AN3T3AF</t>
  </si>
  <si>
    <t>91W1BI2TAX</t>
  </si>
  <si>
    <t>RGQS4LUPWD</t>
  </si>
  <si>
    <t>7R3KGLOTW9</t>
  </si>
  <si>
    <t>T3AXEF43Z7</t>
  </si>
  <si>
    <t>7ULJH8STLE</t>
  </si>
  <si>
    <t>C5A0K8YZ33</t>
  </si>
  <si>
    <t>SS6HG4U13H</t>
  </si>
  <si>
    <t>ZOHY7QB8MX</t>
  </si>
  <si>
    <t>9GSRJY3QNZ</t>
  </si>
  <si>
    <t>KDASJDYQ7J</t>
  </si>
  <si>
    <t>HTNCB8UNMH</t>
  </si>
  <si>
    <t>79WJ0V6JK7</t>
  </si>
  <si>
    <t>RS5CFFHGT0</t>
  </si>
  <si>
    <t>9QI25NUL51</t>
  </si>
  <si>
    <t>2YI8LPB5I6</t>
  </si>
  <si>
    <t>SR6OFAPCAZ</t>
  </si>
  <si>
    <t>RWTHZ97S6U</t>
  </si>
  <si>
    <t>SOYUNDHK19</t>
  </si>
  <si>
    <t>4OCK97RN9H</t>
  </si>
  <si>
    <t>PDK9RUNNU4</t>
  </si>
  <si>
    <t>2FVMCV790N</t>
  </si>
  <si>
    <t>DHF06HBLVV</t>
  </si>
  <si>
    <t>ELUVGXWO5S</t>
  </si>
  <si>
    <t>BMGS78GP48</t>
  </si>
  <si>
    <t>6DJMVDK0NX</t>
  </si>
  <si>
    <t>YQ5A273YDO</t>
  </si>
  <si>
    <t>8BLQ0YE56T</t>
  </si>
  <si>
    <t>BSUF1UIBNY</t>
  </si>
  <si>
    <t>14O2UL9LB0</t>
  </si>
  <si>
    <t>QSENFD4NMA</t>
  </si>
  <si>
    <t>9BWPAWBGJY</t>
  </si>
  <si>
    <t>ZBRCK3BRWG</t>
  </si>
  <si>
    <t>4XJBLQV9EB</t>
  </si>
  <si>
    <t>DTGM2RPT35</t>
  </si>
  <si>
    <t>LOR0OPLDX1</t>
  </si>
  <si>
    <t>KZDTMENJT8</t>
  </si>
  <si>
    <t>77JOBVIREH</t>
  </si>
  <si>
    <t>X6QSKDHL9W</t>
  </si>
  <si>
    <t>RV9CKCIY2N</t>
  </si>
  <si>
    <t>WDE2F59D8R</t>
  </si>
  <si>
    <t>Q1TS1D8WNZ</t>
  </si>
  <si>
    <t>EX9682DJ2E</t>
  </si>
  <si>
    <t>3DG7N0O36R</t>
  </si>
  <si>
    <t>OVM830BOFX</t>
  </si>
  <si>
    <t>AAB7B1U5D4</t>
  </si>
  <si>
    <t>G17W1N2B6O</t>
  </si>
  <si>
    <t>K3OY9E0O0S</t>
  </si>
  <si>
    <t>MUHNE15DNE</t>
  </si>
  <si>
    <t>NG8ANZDNO4</t>
  </si>
  <si>
    <t>HGKR7ULEV5</t>
  </si>
  <si>
    <t>L9T8098CAY</t>
  </si>
  <si>
    <t>GQAWO9X97I</t>
  </si>
  <si>
    <t>95XDOFIMKG</t>
  </si>
  <si>
    <t>6R6LXDV45X</t>
  </si>
  <si>
    <t>6OEMSLMVNL</t>
  </si>
  <si>
    <t>45P7RZ1SEW</t>
  </si>
  <si>
    <t>BBODKCPFU8</t>
  </si>
  <si>
    <t>H83OLD24B9</t>
  </si>
  <si>
    <t>MOQCCAJ5VC</t>
  </si>
  <si>
    <t>ZXBER1IG3T</t>
  </si>
  <si>
    <t>U3JVC0ECA2</t>
  </si>
  <si>
    <t>ZXQQR4NQHU</t>
  </si>
  <si>
    <t>93AT54DVX8</t>
  </si>
  <si>
    <t>CE1UZQO7A0</t>
  </si>
  <si>
    <t>KUO02FJOCX</t>
  </si>
  <si>
    <t>UH91E5YR4W</t>
  </si>
  <si>
    <t>L5SPOJ7LWX</t>
  </si>
  <si>
    <t>WO785B7796</t>
  </si>
  <si>
    <t>5EWH848HMB</t>
  </si>
  <si>
    <t>0O123R9ZK2</t>
  </si>
  <si>
    <t>8T0FJ2UFFY</t>
  </si>
  <si>
    <t>RL8W2CZDLD</t>
  </si>
  <si>
    <t>MTKB3ZDWAS</t>
  </si>
  <si>
    <t>Y7BX7BPLAW</t>
  </si>
  <si>
    <t>ILHVRYSOMJ</t>
  </si>
  <si>
    <t>PJUKAK5OJA</t>
  </si>
  <si>
    <t>W3F7BHKMCO</t>
  </si>
  <si>
    <t>HOMQ5IU8QF</t>
  </si>
  <si>
    <t>88ULCSP0ZJ</t>
  </si>
  <si>
    <t>1L7AHXIDZU</t>
  </si>
  <si>
    <t>BILF9NZ8SZ</t>
  </si>
  <si>
    <t>1S7P7JRHVC</t>
  </si>
  <si>
    <t>L7B36XVH7X</t>
  </si>
  <si>
    <t>4FG8Z1RCUU</t>
  </si>
  <si>
    <t>V6OVNOFW3W</t>
  </si>
  <si>
    <t>WDMN8BCRY0</t>
  </si>
  <si>
    <t>6KTJA87KUO</t>
  </si>
  <si>
    <t>4Z9V20I6S7</t>
  </si>
  <si>
    <t>I93G7SZKUA</t>
  </si>
  <si>
    <t>9S7CH1UGFO</t>
  </si>
  <si>
    <t>GVGGOVZLUU</t>
  </si>
  <si>
    <t>CNNWMNQ1UC</t>
  </si>
  <si>
    <t>8E3P4CCRW6</t>
  </si>
  <si>
    <t>0T54X4B0NF</t>
  </si>
  <si>
    <t>3ZLWCDX1PY</t>
  </si>
  <si>
    <t>1O93ZR469V</t>
  </si>
  <si>
    <t>R1EITJIHGF</t>
  </si>
  <si>
    <t>F6H5BMA1Q2</t>
  </si>
  <si>
    <t>4R5EZ6B7C5</t>
  </si>
  <si>
    <t>5YPE8JTY1A</t>
  </si>
  <si>
    <t>GPDUKEQOJ3</t>
  </si>
  <si>
    <t>0BPP6NH9Z8</t>
  </si>
  <si>
    <t>6RW721BQFP</t>
  </si>
  <si>
    <t>4ACVE2HDOI</t>
  </si>
  <si>
    <t>J7V84D7ZMF</t>
  </si>
  <si>
    <t>SHLT48C575</t>
  </si>
  <si>
    <t>LSNLYNWLM4</t>
  </si>
  <si>
    <t>4M3T08ZFU1</t>
  </si>
  <si>
    <t>NSKXXWKRLZ</t>
  </si>
  <si>
    <t>6UCTFZXDD5</t>
  </si>
  <si>
    <t>2V3TT9SSKS</t>
  </si>
  <si>
    <t>7XF4B0SKAN</t>
  </si>
  <si>
    <t>QFUYUHXY8T</t>
  </si>
  <si>
    <t>DVD4XSN1CG</t>
  </si>
  <si>
    <t>SHUQMC82DV</t>
  </si>
  <si>
    <t>MTGUH1KENY</t>
  </si>
  <si>
    <t>NM587PYKSD</t>
  </si>
  <si>
    <t>H24V0TI01P</t>
  </si>
  <si>
    <t>ROFDAYB3D8</t>
  </si>
  <si>
    <t>5KAI7OHHQG</t>
  </si>
  <si>
    <t>5QZ4353U18</t>
  </si>
  <si>
    <t>J5U884NMAW</t>
  </si>
  <si>
    <t>DKV7UY0D68</t>
  </si>
  <si>
    <t>APJ8N4AWDH</t>
  </si>
  <si>
    <t>O54JSZSEPC</t>
  </si>
  <si>
    <t>V8OASDJS5K</t>
  </si>
  <si>
    <t>71SC77XOTR</t>
  </si>
  <si>
    <t>X0BIQ4YKCF</t>
  </si>
  <si>
    <t>E7O6EJ0Y6Y</t>
  </si>
  <si>
    <t>70FV5U3NVW</t>
  </si>
  <si>
    <t>QEGLAAZYBJ</t>
  </si>
  <si>
    <t>LMTE9WI7Y8</t>
  </si>
  <si>
    <t>M9QO81494Z</t>
  </si>
  <si>
    <t>VDOVBIJN64</t>
  </si>
  <si>
    <t>IYZTHI55AB</t>
  </si>
  <si>
    <t>8PZ4R4XKBB</t>
  </si>
  <si>
    <t>1Q3NUTU9JI</t>
  </si>
  <si>
    <t>KHYEQM05EX</t>
  </si>
  <si>
    <t>3K0Z0YYIEH</t>
  </si>
  <si>
    <t>8RS4MB702W</t>
  </si>
  <si>
    <t>Z2EEEZDNQI</t>
  </si>
  <si>
    <t>VMYFIS4KK0</t>
  </si>
  <si>
    <t>R4UT8QMMQZ</t>
  </si>
  <si>
    <t>EJ7WRUGCKD</t>
  </si>
  <si>
    <t>7UMUVPAGR7</t>
  </si>
  <si>
    <t>D5GWLQ3S6D</t>
  </si>
  <si>
    <t>IRTG87QJ7Q</t>
  </si>
  <si>
    <t>OTJZLAU9MZ</t>
  </si>
  <si>
    <t>D9B0AVSYS3</t>
  </si>
  <si>
    <t>2MC5MZ4QSG</t>
  </si>
  <si>
    <t>7LSG636NVY</t>
  </si>
  <si>
    <t>01EK9ZP4P2</t>
  </si>
  <si>
    <t>0E9HKL77HB</t>
  </si>
  <si>
    <t>91GLK6GXPU</t>
  </si>
  <si>
    <t>FLXXSJ2G40</t>
  </si>
  <si>
    <t>YN0RG03T7W</t>
  </si>
  <si>
    <t>4L1UXV6RB0</t>
  </si>
  <si>
    <t>4F1XD7BRUU</t>
  </si>
  <si>
    <t>WA74D5A6SZ</t>
  </si>
  <si>
    <t>AFCSO8Q581</t>
  </si>
  <si>
    <t>Y4TSXADR0W</t>
  </si>
  <si>
    <t>O9UJRK7C05</t>
  </si>
  <si>
    <t>ZKLKOBO7DE</t>
  </si>
  <si>
    <t>AQ794L63XD</t>
  </si>
  <si>
    <t>TWKWVOR6ZK</t>
  </si>
  <si>
    <t>H3BEOZFMBL</t>
  </si>
  <si>
    <t>6S8E3SP6JY</t>
  </si>
  <si>
    <t>72NDEDVSQE</t>
  </si>
  <si>
    <t>8DHAQ1FENA</t>
  </si>
  <si>
    <t>3MM26PJ1XL</t>
  </si>
  <si>
    <t>XMM73Z9MES</t>
  </si>
  <si>
    <t>0ZDBRLQZHM</t>
  </si>
  <si>
    <t>J1VOFFZ730</t>
  </si>
  <si>
    <t>J6QYTDWH3W</t>
  </si>
  <si>
    <t>V12QMQZ4ZW</t>
  </si>
  <si>
    <t>SFB7QXROGK</t>
  </si>
  <si>
    <t>BG2COL6MPL</t>
  </si>
  <si>
    <t>UPFOS4WOUI</t>
  </si>
  <si>
    <t>T485X9O80L</t>
  </si>
  <si>
    <t>GXBEIGSCMI</t>
  </si>
  <si>
    <t>AEUNR2A3NG</t>
  </si>
  <si>
    <t>54N5J821CT</t>
  </si>
  <si>
    <t>LG3O02OKF1</t>
  </si>
  <si>
    <t>PDIM1EYZTZ</t>
  </si>
  <si>
    <t>ALE16AV7QJ</t>
  </si>
  <si>
    <t>G5SY56SQP7</t>
  </si>
  <si>
    <t>VTRXJOBLO4</t>
  </si>
  <si>
    <t>PEU6CRMV6D</t>
  </si>
  <si>
    <t>W8DP46Y1NM</t>
  </si>
  <si>
    <t>Q1LXQ3CI7K</t>
  </si>
  <si>
    <t>B5LXG62E83</t>
  </si>
  <si>
    <t>ZMDC4Z3BVH</t>
  </si>
  <si>
    <t>R9AA4CEDL6</t>
  </si>
  <si>
    <t>VUXT0H7EUR</t>
  </si>
  <si>
    <t>YG25DYVVFA</t>
  </si>
  <si>
    <t>S67Y1EFZE6</t>
  </si>
  <si>
    <t>TG57KGBTZK</t>
  </si>
  <si>
    <t>3UEVBHEO3N</t>
  </si>
  <si>
    <t>XRVYF31XHV</t>
  </si>
  <si>
    <t>CHPVZYQ6UE</t>
  </si>
  <si>
    <t>D2P98WSCHZ</t>
  </si>
  <si>
    <t>BPOF0VPV9S</t>
  </si>
  <si>
    <t>QPJEWARHK4</t>
  </si>
  <si>
    <t>EMD59FUBEM</t>
  </si>
  <si>
    <t>JCKB69C7WR</t>
  </si>
  <si>
    <t>SP394SPZIQ</t>
  </si>
  <si>
    <t>C1J761VNH3</t>
  </si>
  <si>
    <t>5QG3QEJ0OR</t>
  </si>
  <si>
    <t>QAJJ6FYBFA</t>
  </si>
  <si>
    <t>OVQHU7JZGS</t>
  </si>
  <si>
    <t>IRANRMGPA5</t>
  </si>
  <si>
    <t>4Z7KBGADQB</t>
  </si>
  <si>
    <t>0WGNTPOGH7</t>
  </si>
  <si>
    <t>H0IK0HY5XG</t>
  </si>
  <si>
    <t>4Q4WF4H3Y4</t>
  </si>
  <si>
    <t>P9DYSC92Z9</t>
  </si>
  <si>
    <t>RO5N7TFX80</t>
  </si>
  <si>
    <t>3H3E0WIIR4</t>
  </si>
  <si>
    <t>31TR3DALWB</t>
  </si>
  <si>
    <t>4VSW3YSCP5</t>
  </si>
  <si>
    <t>YNBBCGYC8X</t>
  </si>
  <si>
    <t>50EB5CI2F3</t>
  </si>
  <si>
    <t>9U05YZZUYL</t>
  </si>
  <si>
    <t>20ZQIOW3Y9</t>
  </si>
  <si>
    <t>V0ZE4IQJA0</t>
  </si>
  <si>
    <t>1YXO2Z1KEZ</t>
  </si>
  <si>
    <t>EX6M2TMCVL</t>
  </si>
  <si>
    <t>BVWDWU7R9F</t>
  </si>
  <si>
    <t>CY92PRHNNJ</t>
  </si>
  <si>
    <t>QG2BQ6ZK1R</t>
  </si>
  <si>
    <t>72FTHZDRKE</t>
  </si>
  <si>
    <t>KGIYQB1A54</t>
  </si>
  <si>
    <t>F4PNLTDJIE</t>
  </si>
  <si>
    <t>C88BO46VNM</t>
  </si>
  <si>
    <t>SHNM1VMCB7</t>
  </si>
  <si>
    <t>TJPW25XT7I</t>
  </si>
  <si>
    <t>NJWE61AZCK</t>
  </si>
  <si>
    <t>H2F7NNCLUX</t>
  </si>
  <si>
    <t>8HEHRT2JQP</t>
  </si>
  <si>
    <t>GJ3KM4VPK0</t>
  </si>
  <si>
    <t>X35CLYAL6K</t>
  </si>
  <si>
    <t>I4R059F0QX</t>
  </si>
  <si>
    <t>EUWJ45NWC0</t>
  </si>
  <si>
    <t>CETJ3O8AQP</t>
  </si>
  <si>
    <t>P867IVX236</t>
  </si>
  <si>
    <t>AL3F6BEZX9</t>
  </si>
  <si>
    <t>BNO120QAMN</t>
  </si>
  <si>
    <t>A4Q9HY3UMP</t>
  </si>
  <si>
    <t>2FCM8W5TR0</t>
  </si>
  <si>
    <t>B198QXOJKK</t>
  </si>
  <si>
    <t>02FZHIBDK0</t>
  </si>
  <si>
    <t>583UD9QJK5</t>
  </si>
  <si>
    <t>EP3YZ1SA9N</t>
  </si>
  <si>
    <t>L6DGS9C6I0</t>
  </si>
  <si>
    <t>2AHXA3CAP6</t>
  </si>
  <si>
    <t>DBBEM6NJQO</t>
  </si>
  <si>
    <t>E5XILRARR9</t>
  </si>
  <si>
    <t>NO5PFV0JSK</t>
  </si>
  <si>
    <t>DOWLM6JEOR</t>
  </si>
  <si>
    <t>OR2TY1R3I7</t>
  </si>
  <si>
    <t>V4VAKT39P1</t>
  </si>
  <si>
    <t>W1LMSP4J8K</t>
  </si>
  <si>
    <t>TD1H2CDLP9</t>
  </si>
  <si>
    <t>JKI88U821R</t>
  </si>
  <si>
    <t>G1RTESMQCM</t>
  </si>
  <si>
    <t>7F66IO5ETZ</t>
  </si>
  <si>
    <t>O7LRN6J4V2</t>
  </si>
  <si>
    <t>X1RWSG0DBD</t>
  </si>
  <si>
    <t>42B5BRZ0EW</t>
  </si>
  <si>
    <t>O5NXPOXONH</t>
  </si>
  <si>
    <t>3H9N0O2T7W</t>
  </si>
  <si>
    <t>ABWDRKCEF9</t>
  </si>
  <si>
    <t>0R87E0FA6Z</t>
  </si>
  <si>
    <t>DF18X1HEQ9</t>
  </si>
  <si>
    <t>DSFS95Z5YP</t>
  </si>
  <si>
    <t>J42HBMBP2J</t>
  </si>
  <si>
    <t>DHCMTK45H4</t>
  </si>
  <si>
    <t>JSJ6S436P0</t>
  </si>
  <si>
    <t>6B775449PA</t>
  </si>
  <si>
    <t>LA4CCOBMW4</t>
  </si>
  <si>
    <t>LJQNOESH3E</t>
  </si>
  <si>
    <t>X3EXDLEB7U</t>
  </si>
  <si>
    <t>YKAK84LCA5</t>
  </si>
  <si>
    <t>CQSN4P7GXQ</t>
  </si>
  <si>
    <t>8HN3YV23LW</t>
  </si>
  <si>
    <t>VHQIFX6OGM</t>
  </si>
  <si>
    <t>I6EQBRIIOY</t>
  </si>
  <si>
    <t>LP1E2V6N3N</t>
  </si>
  <si>
    <t>N9MGIY377C</t>
  </si>
  <si>
    <t>R4OCF3PCNK</t>
  </si>
  <si>
    <t>K2Y2KCWZ5O</t>
  </si>
  <si>
    <t>BGZEYSJE4G</t>
  </si>
  <si>
    <t>VWTYKL6VLS</t>
  </si>
  <si>
    <t>HTYCWL6TNY</t>
  </si>
  <si>
    <t>HKTNAM1P37</t>
  </si>
  <si>
    <t>ORMRWM2GRJ</t>
  </si>
  <si>
    <t>P0D1E70Z0L</t>
  </si>
  <si>
    <t>TF9WJNJWLZ</t>
  </si>
  <si>
    <t>25RFEH8C98</t>
  </si>
  <si>
    <t>5QUWZHQADX</t>
  </si>
  <si>
    <t>D37GHVOI2A</t>
  </si>
  <si>
    <t>ITZB6CVU1J</t>
  </si>
  <si>
    <t>YTSILAVLQ1</t>
  </si>
  <si>
    <t>RIJUJSCOHX</t>
  </si>
  <si>
    <t>9Z0ZPP9XO5</t>
  </si>
  <si>
    <t>68CQ1OFH1J</t>
  </si>
  <si>
    <t>LX2Z43EKNO</t>
  </si>
  <si>
    <t>ITEPWS0OUX</t>
  </si>
  <si>
    <t>L3ZG61L7VF</t>
  </si>
  <si>
    <t>3078D1NZOZ</t>
  </si>
  <si>
    <t>LEWZIA1JEK</t>
  </si>
  <si>
    <t>EY4RTOZQHA</t>
  </si>
  <si>
    <t>MFXRZX1BJH</t>
  </si>
  <si>
    <t>DY55U0M5GP</t>
  </si>
  <si>
    <t>1UPNW0MCID</t>
  </si>
  <si>
    <t>B3BJDPJAY5</t>
  </si>
  <si>
    <t>FUG3T3UKYS</t>
  </si>
  <si>
    <t>WYX6H3NRF0</t>
  </si>
  <si>
    <t>AF1GCBD0KL</t>
  </si>
  <si>
    <t>9U1UDACUKL</t>
  </si>
  <si>
    <t>F2CTJUEGXS</t>
  </si>
  <si>
    <t>5LKFETAV8G</t>
  </si>
  <si>
    <t>2USZKTBRBF</t>
  </si>
  <si>
    <t>KEXVE6H8K0</t>
  </si>
  <si>
    <t>7LHFWMF5GG</t>
  </si>
  <si>
    <t>OT5JZ6ARZR</t>
  </si>
  <si>
    <t>KS6WOZ0VW7</t>
  </si>
  <si>
    <t>XOWAVPW3AH</t>
  </si>
  <si>
    <t>K2F5N2K6AR</t>
  </si>
  <si>
    <t>Y6NZ1JVV76</t>
  </si>
  <si>
    <t>KWBRZL6ULA</t>
  </si>
  <si>
    <t>IITQNUMR47</t>
  </si>
  <si>
    <t>ABX1C3A4ZB</t>
  </si>
  <si>
    <t>UXPV8XS62Z</t>
  </si>
  <si>
    <t>CJWM7LB4LL</t>
  </si>
  <si>
    <t>QKPYHDBZJ9</t>
  </si>
  <si>
    <t>6SJC7P0KP5</t>
  </si>
  <si>
    <t>22TTBVUDQ2</t>
  </si>
  <si>
    <t>VTMM5TVCJ7</t>
  </si>
  <si>
    <t>NK0XW3F4RM</t>
  </si>
  <si>
    <t>NL1EXV94Y6</t>
  </si>
  <si>
    <t>US61FVEBY7</t>
  </si>
  <si>
    <t>0USDIQC8UO</t>
  </si>
  <si>
    <t>WVLE58QNVV</t>
  </si>
  <si>
    <t>86I41JGJVU</t>
  </si>
  <si>
    <t>BKKESLVNDR</t>
  </si>
  <si>
    <t>DRPWGZLXNU</t>
  </si>
  <si>
    <t>MYP1O0NCJO</t>
  </si>
  <si>
    <t>3VFCHN263E</t>
  </si>
  <si>
    <t>HPJUFH0JAC</t>
  </si>
  <si>
    <t>DEX3LQWZEF</t>
  </si>
  <si>
    <t>0XVIZ5PHSG</t>
  </si>
  <si>
    <t>LBMSW7L28G</t>
  </si>
  <si>
    <t>EPLY7FDDOP</t>
  </si>
  <si>
    <t>EVU5FJC9QG</t>
  </si>
  <si>
    <t>EFU1UEOLFT</t>
  </si>
  <si>
    <t>R9PK2ZTBHR</t>
  </si>
  <si>
    <t>606FNS0DGF</t>
  </si>
  <si>
    <t>D4KJOJHD7V</t>
  </si>
  <si>
    <t>HQTDH7BNOY</t>
  </si>
  <si>
    <t>LAA6WCK10E</t>
  </si>
  <si>
    <t>DUIDJCITNC</t>
  </si>
  <si>
    <t>OW705WY9KS</t>
  </si>
  <si>
    <t>JUL8KC2AYC</t>
  </si>
  <si>
    <t>2LCN6XROM0</t>
  </si>
  <si>
    <t>F8IX566NDM</t>
  </si>
  <si>
    <t>79QNCG2OI1</t>
  </si>
  <si>
    <t>0JL8XM4JES</t>
  </si>
  <si>
    <t>L8OLA6ISQ5</t>
  </si>
  <si>
    <t>PQ0EYRJPO1</t>
  </si>
  <si>
    <t>BIGTIA56VU</t>
  </si>
  <si>
    <t>O1MACXH0FB</t>
  </si>
  <si>
    <t>B607VBXBXR</t>
  </si>
  <si>
    <t>08YJWIWSHQ</t>
  </si>
  <si>
    <t>B63CDYFZ1I</t>
  </si>
  <si>
    <t>TXQGY7A1FV</t>
  </si>
  <si>
    <t>GWSG4B0UGE</t>
  </si>
  <si>
    <t>OL6H0TCNS6</t>
  </si>
  <si>
    <t>5INR83JXBM</t>
  </si>
  <si>
    <t>NUPOYTFD0S</t>
  </si>
  <si>
    <t>89YCQBJDD5</t>
  </si>
  <si>
    <t>4NZ5BZ56CI</t>
  </si>
  <si>
    <t>GL0ULR4T2E</t>
  </si>
  <si>
    <t>4VTX0ZHJGS</t>
  </si>
  <si>
    <t>LQ7CTDNK0J</t>
  </si>
  <si>
    <t>FC2NFI4RHU</t>
  </si>
  <si>
    <t>NTIN9CR1OO</t>
  </si>
  <si>
    <t>X6TNP0KPWV</t>
  </si>
  <si>
    <t>EQBI8GCVGM</t>
  </si>
  <si>
    <t>GLK6VBGXOS</t>
  </si>
  <si>
    <t>II1I6AIX4J</t>
  </si>
  <si>
    <t>GIHXPN5NX7</t>
  </si>
  <si>
    <t>V0TF1DCT2V</t>
  </si>
  <si>
    <t>2IYHINMWOH</t>
  </si>
  <si>
    <t>6VZ981DLUS</t>
  </si>
  <si>
    <t>5RE2Q3FY91</t>
  </si>
  <si>
    <t>1FJ1AB6S8S</t>
  </si>
  <si>
    <t>L0FMYH9M7Y</t>
  </si>
  <si>
    <t>EPVFS18B4M</t>
  </si>
  <si>
    <t>WILS8JG4XT</t>
  </si>
  <si>
    <t>VGES1P4PZX</t>
  </si>
  <si>
    <t>F2EC7YJZG6</t>
  </si>
  <si>
    <t>VRXUMNGBUP</t>
  </si>
  <si>
    <t>N9UMTVZXDL</t>
  </si>
  <si>
    <t>5R5R5O0BK4</t>
  </si>
  <si>
    <t>FY9VSPTKPI</t>
  </si>
  <si>
    <t>HOAYSI8BU4</t>
  </si>
  <si>
    <t>6AH6T7885X</t>
  </si>
  <si>
    <t>R56WV67F1B</t>
  </si>
  <si>
    <t>JUEJKP8H4J</t>
  </si>
  <si>
    <t>8NLO5Z0W0F</t>
  </si>
  <si>
    <t>YLR98X8MQ9</t>
  </si>
  <si>
    <t>IVVT5P59VG</t>
  </si>
  <si>
    <t>XPEW945896</t>
  </si>
  <si>
    <t>LADW9VS7K5</t>
  </si>
  <si>
    <t>J032O334E6</t>
  </si>
  <si>
    <t>X94D66LN3O</t>
  </si>
  <si>
    <t>A5ZUY6JIRH</t>
  </si>
  <si>
    <t>9QYXW7AJIV</t>
  </si>
  <si>
    <t>7FY8KXV1EC</t>
  </si>
  <si>
    <t>YU4EU3R3K8</t>
  </si>
  <si>
    <t>R88C0J2DSR</t>
  </si>
  <si>
    <t>Q3QDLQI938</t>
  </si>
  <si>
    <t>6B6H0OTV6Q</t>
  </si>
  <si>
    <t>7CJETHC7V3</t>
  </si>
  <si>
    <t>YJU9ZW4U0Y</t>
  </si>
  <si>
    <t>YE27X01FGJ</t>
  </si>
  <si>
    <t>G6JKDJA74M</t>
  </si>
  <si>
    <t>3Z0PKL0T6Q</t>
  </si>
  <si>
    <t>S62IMLAOLU</t>
  </si>
  <si>
    <t>03YPX9F1QN</t>
  </si>
  <si>
    <t>WWUC9CHKF1</t>
  </si>
  <si>
    <t>BNFMTJJNJP</t>
  </si>
  <si>
    <t>E8JNM503PR</t>
  </si>
  <si>
    <t>EF5NZDKJD9</t>
  </si>
  <si>
    <t>01LBLQFK19</t>
  </si>
  <si>
    <t>RKQUY216F7</t>
  </si>
  <si>
    <t>10GIRPG46N</t>
  </si>
  <si>
    <t>R4HAGCJTZC</t>
  </si>
  <si>
    <t>FELT8GFTKB</t>
  </si>
  <si>
    <t>MO01Q4CKF6</t>
  </si>
  <si>
    <t>BSUQCAFXHF</t>
  </si>
  <si>
    <t>YNF0UG4DLI</t>
  </si>
  <si>
    <t>KG4VWKAS93</t>
  </si>
  <si>
    <t>2O3XW09NSI</t>
  </si>
  <si>
    <t>JN79D5SUG3</t>
  </si>
  <si>
    <t>KZ6QSMOPXF</t>
  </si>
  <si>
    <t>GF25S0VXMT</t>
  </si>
  <si>
    <t>GJ1QX6SPDZ</t>
  </si>
  <si>
    <t>42D40XH7TP</t>
  </si>
  <si>
    <t>ONYNOCYM8S</t>
  </si>
  <si>
    <t>F9FQR7YMYJ</t>
  </si>
  <si>
    <t>6HVV2XQV72</t>
  </si>
  <si>
    <t>NMEFQD46H9</t>
  </si>
  <si>
    <t>CAO1VQQVRU</t>
  </si>
  <si>
    <t>C49GNNXDRK</t>
  </si>
  <si>
    <t>PLW4TQ1NMV</t>
  </si>
  <si>
    <t>2GXQ4U015Z</t>
  </si>
  <si>
    <t>1CVM60EX4J</t>
  </si>
  <si>
    <t>YXPQM9T869</t>
  </si>
  <si>
    <t>N12KABSEVC</t>
  </si>
  <si>
    <t>C1FBUHZUWC</t>
  </si>
  <si>
    <t>1ME2M01038</t>
  </si>
  <si>
    <t>KIA0EWEKB1</t>
  </si>
  <si>
    <t>1NW23QJL25</t>
  </si>
  <si>
    <t>UEJVWJ0O8W</t>
  </si>
  <si>
    <t>4DZTH5XMY8</t>
  </si>
  <si>
    <t>9Z514EH265</t>
  </si>
  <si>
    <t>J69VMBICWL</t>
  </si>
  <si>
    <t>CC51CUUZLO</t>
  </si>
  <si>
    <t>B7MZ8ED4EO</t>
  </si>
  <si>
    <t>HPOIFWUS8W</t>
  </si>
  <si>
    <t>0VQOJVX0W5</t>
  </si>
  <si>
    <t>W2ZN26VVRJ</t>
  </si>
  <si>
    <t>97TV56WKUG</t>
  </si>
  <si>
    <t>EHIHQLMWW8</t>
  </si>
  <si>
    <t>IG21ZWS9SA</t>
  </si>
  <si>
    <t>7TOLZQLZZJ</t>
  </si>
  <si>
    <t>AXA2BDLDMC</t>
  </si>
  <si>
    <t>WIRU0D6R0H</t>
  </si>
  <si>
    <t>B52DD9KYQF</t>
  </si>
  <si>
    <t>XN3KPC8KS1</t>
  </si>
  <si>
    <t>N6UB27NA17</t>
  </si>
  <si>
    <t>X7506LA445</t>
  </si>
  <si>
    <t>PLDN516FL9</t>
  </si>
  <si>
    <t>MPUSNY6SO6</t>
  </si>
  <si>
    <t>NY20AZA7LR</t>
  </si>
  <si>
    <t>KHC7EHOX6P</t>
  </si>
  <si>
    <t>RDG2SX713K</t>
  </si>
  <si>
    <t>IXUK9OLQ0X</t>
  </si>
  <si>
    <t>K26947OL0B</t>
  </si>
  <si>
    <t>N8MGHJLFBW</t>
  </si>
  <si>
    <t>C0U1QDCJPA</t>
  </si>
  <si>
    <t>ZY5PEH2OHS</t>
  </si>
  <si>
    <t>U35Q4S3OKS</t>
  </si>
  <si>
    <t>GP8YDTK387</t>
  </si>
  <si>
    <t>ZWDD7Q5B4S</t>
  </si>
  <si>
    <t>IJZ8HJ4TL7</t>
  </si>
  <si>
    <t>0M2O9PUM4K</t>
  </si>
  <si>
    <t>7XC1HRDMFX</t>
  </si>
  <si>
    <t>BYFFXSALHX</t>
  </si>
  <si>
    <t>HXZKLO2HMY</t>
  </si>
  <si>
    <t>JWHIJ5G6R8</t>
  </si>
  <si>
    <t>KRJL363L5Q</t>
  </si>
  <si>
    <t>XJ9226A6M5</t>
  </si>
  <si>
    <t>TXTCJRM9YV</t>
  </si>
  <si>
    <t>9LBJF0PJUY</t>
  </si>
  <si>
    <t>25QGF3RET8</t>
  </si>
  <si>
    <t>K0QO99GDJU</t>
  </si>
  <si>
    <t>GC85RYTCY0</t>
  </si>
  <si>
    <t>8K32C1ZVE6</t>
  </si>
  <si>
    <t>6P6670SDVQ</t>
  </si>
  <si>
    <t>NDF6TUYDTO</t>
  </si>
  <si>
    <t>GAM6YEENWQ</t>
  </si>
  <si>
    <t>J790KYYTB1</t>
  </si>
  <si>
    <t>XJ2FZVIBM3</t>
  </si>
  <si>
    <t>XIHRTHN8IZ</t>
  </si>
  <si>
    <t>AUSPUWIU9R</t>
  </si>
  <si>
    <t>0VQI0QEI6X</t>
  </si>
  <si>
    <t>83PSEEGKQF</t>
  </si>
  <si>
    <t>FMDJDGRUZA</t>
  </si>
  <si>
    <t>P12ZUEZVIU</t>
  </si>
  <si>
    <t>YMD13V9M5X</t>
  </si>
  <si>
    <t>97S2GPSPVA</t>
  </si>
  <si>
    <t>ENE7HE4XQA</t>
  </si>
  <si>
    <t>S33CQSF6BJ</t>
  </si>
  <si>
    <t>U3HC7Y16YM</t>
  </si>
  <si>
    <t>OG1YWCA8JE</t>
  </si>
  <si>
    <t>JVUHUSEEOH</t>
  </si>
  <si>
    <t>30XZ0K6K5P</t>
  </si>
  <si>
    <t>88MPY4AMIH</t>
  </si>
  <si>
    <t>ZSQEMC38YV</t>
  </si>
  <si>
    <t>V99HSVR2H5</t>
  </si>
  <si>
    <t>L5UE9HAE97</t>
  </si>
  <si>
    <t>K3VFZCK57V</t>
  </si>
  <si>
    <t>B3EV8MSEAO</t>
  </si>
  <si>
    <t>G59NZO109N</t>
  </si>
  <si>
    <t>3HPVD8PRYC</t>
  </si>
  <si>
    <t>97IK6R2IJP</t>
  </si>
  <si>
    <t>XHHIRHKIKU</t>
  </si>
  <si>
    <t>GB11G5AXPF</t>
  </si>
  <si>
    <t>H12F1D6FGG</t>
  </si>
  <si>
    <t>RHHAGKAECK</t>
  </si>
  <si>
    <t>WPLY2C0TKM</t>
  </si>
  <si>
    <t>70FT5C6PNB</t>
  </si>
  <si>
    <t>93IDE2T1XU</t>
  </si>
  <si>
    <t>REOCR6SD4R</t>
  </si>
  <si>
    <t>WOC74YHG26</t>
  </si>
  <si>
    <t>1HREPHS0GJ</t>
  </si>
  <si>
    <t>J2T8BFTXAT</t>
  </si>
  <si>
    <t>XFPPJH4OQI</t>
  </si>
  <si>
    <t>FXLY35GQWC</t>
  </si>
  <si>
    <t>CD8DUXXJNK</t>
  </si>
  <si>
    <t>9FVCN4XJZ6</t>
  </si>
  <si>
    <t>43Z8GVT1XA</t>
  </si>
  <si>
    <t>2X5M44Y677</t>
  </si>
  <si>
    <t>T76DEGE4CT</t>
  </si>
  <si>
    <t>2QOBOU7L6F</t>
  </si>
  <si>
    <t>24FBFDOURG</t>
  </si>
  <si>
    <t>659ALC70PX</t>
  </si>
  <si>
    <t>TBZ4CULN0P</t>
  </si>
  <si>
    <t>YADB3RTOV9</t>
  </si>
  <si>
    <t>0MQ1L0BOW9</t>
  </si>
  <si>
    <t>D3KIBAHUQD</t>
  </si>
  <si>
    <t>MZ858CDQTF</t>
  </si>
  <si>
    <t>JSZFW8Y5Z6</t>
  </si>
  <si>
    <t>J350LXAD1C</t>
  </si>
  <si>
    <t>QRZGBPOPY0</t>
  </si>
  <si>
    <t>JBKDXH1X97</t>
  </si>
  <si>
    <t>NYMB04SJP9</t>
  </si>
  <si>
    <t>H0WGK23BC6</t>
  </si>
  <si>
    <t>JGM3BOBXON</t>
  </si>
  <si>
    <t>TKEB1HVGLP</t>
  </si>
  <si>
    <t>HTD26AN4AW</t>
  </si>
  <si>
    <t>ON7AFZPQNT</t>
  </si>
  <si>
    <t>J1LHNJXAN3</t>
  </si>
  <si>
    <t>WU8Q414EFJ</t>
  </si>
  <si>
    <t>NQ743FJ4LM</t>
  </si>
  <si>
    <t>PHXYPBFOJL</t>
  </si>
  <si>
    <t>DF7RUKF2WZ</t>
  </si>
  <si>
    <t>8E65JAAK4K</t>
  </si>
  <si>
    <t>ZZYHYJE2VW</t>
  </si>
  <si>
    <t>SAB69HFBJV</t>
  </si>
  <si>
    <t>6RV6DZQJ5K</t>
  </si>
  <si>
    <t>MKTCCLFLHC</t>
  </si>
  <si>
    <t>Y1SVNWWVKF</t>
  </si>
  <si>
    <t>6TKDPYXR2U</t>
  </si>
  <si>
    <t>Z7TTFCMNIU</t>
  </si>
  <si>
    <t>90SXRR9443</t>
  </si>
  <si>
    <t>B9LUK7BA45</t>
  </si>
  <si>
    <t>5HY546KL2M</t>
  </si>
  <si>
    <t>N9OUQ7GOS0</t>
  </si>
  <si>
    <t>A64ZQIN82C</t>
  </si>
  <si>
    <t>TFI7U8BJMC</t>
  </si>
  <si>
    <t>E3YQGY77VH</t>
  </si>
  <si>
    <t>K2Z62IMJ0Z</t>
  </si>
  <si>
    <t>AFRYXSQP2Y</t>
  </si>
  <si>
    <t>81BVVXCOLZ</t>
  </si>
  <si>
    <t>2TEVGFATOV</t>
  </si>
  <si>
    <t>NWDS647YI0</t>
  </si>
  <si>
    <t>ISISS5LAUJ</t>
  </si>
  <si>
    <t>U79ZE4TCJ3</t>
  </si>
  <si>
    <t>LKVXWMWP8P</t>
  </si>
  <si>
    <t>EAJIQA3R0G</t>
  </si>
  <si>
    <t>C6H3GLJ8Z1</t>
  </si>
  <si>
    <t>P9255GIS94</t>
  </si>
  <si>
    <t>PV9PLVRLZB</t>
  </si>
  <si>
    <t>TMK1NJAERI</t>
  </si>
  <si>
    <t>NUNK45CYIJ</t>
  </si>
  <si>
    <t>LAHBO60TM2</t>
  </si>
  <si>
    <t>LNC59NK9WB</t>
  </si>
  <si>
    <t>375KAFGSHX</t>
  </si>
  <si>
    <t>SAHR78D2XS</t>
  </si>
  <si>
    <t>0VWR938TEP</t>
  </si>
  <si>
    <t>SLWF7HFMG2</t>
  </si>
  <si>
    <t>4TXYGTL7CT</t>
  </si>
  <si>
    <t>KE4SQEUHOY</t>
  </si>
  <si>
    <t>I9KZ65FA59</t>
  </si>
  <si>
    <t>A0V3DR36BL</t>
  </si>
  <si>
    <t>356L2GU1HC</t>
  </si>
  <si>
    <t>Y3OZQPWRN4</t>
  </si>
  <si>
    <t>JDUBOFQVX7</t>
  </si>
  <si>
    <t>NDGFQBAN72</t>
  </si>
  <si>
    <t>U8Y46AOYK2</t>
  </si>
  <si>
    <t>0Z8MDLWRXL</t>
  </si>
  <si>
    <t>QV6AB41GE2</t>
  </si>
  <si>
    <t>N9TCM72GET</t>
  </si>
  <si>
    <t>1K8176BLOZ</t>
  </si>
  <si>
    <t>TXPEE06COG</t>
  </si>
  <si>
    <t>74R6EKCMF3</t>
  </si>
  <si>
    <t>H4HCM66HXC</t>
  </si>
  <si>
    <t>9ZJ91JQ57C</t>
  </si>
  <si>
    <t>H6HN3342J2</t>
  </si>
  <si>
    <t>O9S2LCK4SM</t>
  </si>
  <si>
    <t>Z5X4GDKVFC</t>
  </si>
  <si>
    <t>6H8B28OQUU</t>
  </si>
  <si>
    <t>AAT6YR4MHJ</t>
  </si>
  <si>
    <t>SAOP64TPGM</t>
  </si>
  <si>
    <t>4D3VHVA9Q2</t>
  </si>
  <si>
    <t>ZVEYYNNA12</t>
  </si>
  <si>
    <t>K6VRZOKJOS</t>
  </si>
  <si>
    <t>RML7LU6MA2</t>
  </si>
  <si>
    <t>HLN8PRXMGY</t>
  </si>
  <si>
    <t>H7I5479TGY</t>
  </si>
  <si>
    <t>D6292OD7NZ</t>
  </si>
  <si>
    <t>O9WL9W4WRV</t>
  </si>
  <si>
    <t>OKDMF3KQI2</t>
  </si>
  <si>
    <t>SGKH1IXUC2</t>
  </si>
  <si>
    <t>GVZEUX5WXD</t>
  </si>
  <si>
    <t>AI89Y650YN</t>
  </si>
  <si>
    <t>5790JA5ANS</t>
  </si>
  <si>
    <t>0JO1JGGEP3</t>
  </si>
  <si>
    <t>K5F25QUP41</t>
  </si>
  <si>
    <t>Z6BB3QZCT4</t>
  </si>
  <si>
    <t>CK1UWPRULL</t>
  </si>
  <si>
    <t>KO8LIH653I</t>
  </si>
  <si>
    <t>8Z6O10PXUT</t>
  </si>
  <si>
    <t>76OZELZFDL</t>
  </si>
  <si>
    <t>OSUC2XWVKB</t>
  </si>
  <si>
    <t>HO83GHJLS0</t>
  </si>
  <si>
    <t>97LRUZPH3I</t>
  </si>
  <si>
    <t>7SYXPDGVNA</t>
  </si>
  <si>
    <t>A6LCAZ2JKR</t>
  </si>
  <si>
    <t>8L3XE7U2N3</t>
  </si>
  <si>
    <t>3OM9B4KNGR</t>
  </si>
  <si>
    <t>KW2UEKHVOA</t>
  </si>
  <si>
    <t>IKYO2PYTRR</t>
  </si>
  <si>
    <t>V86EMHO4NU</t>
  </si>
  <si>
    <t>GZAE9OZQBJ</t>
  </si>
  <si>
    <t>2HFZPIXDJ2</t>
  </si>
  <si>
    <t>FGMSIFJIGG</t>
  </si>
  <si>
    <t>B2WKYR66VN</t>
  </si>
  <si>
    <t>5769MKTD1R</t>
  </si>
  <si>
    <t>ZZ9ZT4GBF5</t>
  </si>
  <si>
    <t>0NBQ05TW57</t>
  </si>
  <si>
    <t>8YN92TD4W5</t>
  </si>
  <si>
    <t>7ZIIE6G5FK</t>
  </si>
  <si>
    <t>UZ6X4VUEMD</t>
  </si>
  <si>
    <t>T8AQQ9ACYA</t>
  </si>
  <si>
    <t>CQH69FEOXB</t>
  </si>
  <si>
    <t>U78RS92QTP</t>
  </si>
  <si>
    <t>4KG53KUVRM</t>
  </si>
  <si>
    <t>VT0E4T0LEO</t>
  </si>
  <si>
    <t>XMC78BLT9W</t>
  </si>
  <si>
    <t>3ZFC70GCHY</t>
  </si>
  <si>
    <t>P017A7YM59</t>
  </si>
  <si>
    <t>7CD8Z35UZE</t>
  </si>
  <si>
    <t>WE49FTN4OS</t>
  </si>
  <si>
    <t>CEK8YJTVL6</t>
  </si>
  <si>
    <t>1TQ180MPI0</t>
  </si>
  <si>
    <t>5S4SBTLM3S</t>
  </si>
  <si>
    <t>AKKDQ2PVQ7</t>
  </si>
  <si>
    <t>K5TEFCT67K</t>
  </si>
  <si>
    <t>WJMX5RJKUR</t>
  </si>
  <si>
    <t>ANS93B15EZ</t>
  </si>
  <si>
    <t>DG8T07GD79</t>
  </si>
  <si>
    <t>ID2VSRHMT2</t>
  </si>
  <si>
    <t>ADK92QW3IC</t>
  </si>
  <si>
    <t>XL5QBOHZTZ</t>
  </si>
  <si>
    <t>S0JIB23M1O</t>
  </si>
  <si>
    <t>CLU0RKY2ED</t>
  </si>
  <si>
    <t>4BTWEYB0GH</t>
  </si>
  <si>
    <t>Z8YBGCPWCX</t>
  </si>
  <si>
    <t>7585XTC15T</t>
  </si>
  <si>
    <t>IHZAXFHI7S</t>
  </si>
  <si>
    <t>EOAI1HCBZO</t>
  </si>
  <si>
    <t>XYT4BKL5L7</t>
  </si>
  <si>
    <t>2GHZNKUK13</t>
  </si>
  <si>
    <t>OAK68D4PIO</t>
  </si>
  <si>
    <t>N1IESO6AFF</t>
  </si>
  <si>
    <t>PM1TQTWOF6</t>
  </si>
  <si>
    <t>JZ6139UUZK</t>
  </si>
  <si>
    <t>YI904MDGFQ</t>
  </si>
  <si>
    <t>WFDTOMC77P</t>
  </si>
  <si>
    <t>8XXXHRMS9S</t>
  </si>
  <si>
    <t>PF3LCLA7JW</t>
  </si>
  <si>
    <t>7B8STNFGJZ</t>
  </si>
  <si>
    <t>X65V74FYAT</t>
  </si>
  <si>
    <t>32AJK4BGEB</t>
  </si>
  <si>
    <t>C4CZP8PAUB</t>
  </si>
  <si>
    <t>42K4INUG5I</t>
  </si>
  <si>
    <t>NO5RZ8ZTWK</t>
  </si>
  <si>
    <t>F0LWFFZDVJ</t>
  </si>
  <si>
    <t>0HVA4TOOJL</t>
  </si>
  <si>
    <t>GFGCP6MCIX</t>
  </si>
  <si>
    <t>WJR7RQBK45</t>
  </si>
  <si>
    <t>FHK4ZSGDFW</t>
  </si>
  <si>
    <t>329GNQAMFQ</t>
  </si>
  <si>
    <t>DNBIVVYM8T</t>
  </si>
  <si>
    <t>FNMIW0EM4D</t>
  </si>
  <si>
    <t>XA0W688FWZ</t>
  </si>
  <si>
    <t>G8TUV9S2B6</t>
  </si>
  <si>
    <t>278ZR6I6JH</t>
  </si>
  <si>
    <t>6TYM67A3A4</t>
  </si>
  <si>
    <t>KODT0M8VK8</t>
  </si>
  <si>
    <t>8RDUSAQEUZ</t>
  </si>
  <si>
    <t>V4B3NAJ9GS</t>
  </si>
  <si>
    <t>MUWEZ6V9UC</t>
  </si>
  <si>
    <t>6NFA3SU65L</t>
  </si>
  <si>
    <t>2FU7BCCNAI</t>
  </si>
  <si>
    <t>EHW8KRX4B6</t>
  </si>
  <si>
    <t>2WXYGPLKX5</t>
  </si>
  <si>
    <t>5F7XZYG6AC</t>
  </si>
  <si>
    <t>C3Y1XO2B6W</t>
  </si>
  <si>
    <t>QWP020136W</t>
  </si>
  <si>
    <t>PYO7JBKODD</t>
  </si>
  <si>
    <t>4J6VHE1JVA</t>
  </si>
  <si>
    <t>WEV2W3PQXB</t>
  </si>
  <si>
    <t>NDT0JO1NRF</t>
  </si>
  <si>
    <t>V9PZ8ZGP6O</t>
  </si>
  <si>
    <t>CX41ZASA5Y</t>
  </si>
  <si>
    <t>DC2H1V5WJA</t>
  </si>
  <si>
    <t>Q00EGW19S2</t>
  </si>
  <si>
    <t>96XT4TUGWV</t>
  </si>
  <si>
    <t>YCOVKDEHX3</t>
  </si>
  <si>
    <t>O2HRJVBTLO</t>
  </si>
  <si>
    <t>4BABPRNG45</t>
  </si>
  <si>
    <t>SQO3L90XH7</t>
  </si>
  <si>
    <t>655VJFLG18</t>
  </si>
  <si>
    <t>21VARTAC6Z</t>
  </si>
  <si>
    <t>9JH2HS3SAJ</t>
  </si>
  <si>
    <t>HOHRF3DDYC</t>
  </si>
  <si>
    <t>RPL7RT5689</t>
  </si>
  <si>
    <t>JVFE8YQKAY</t>
  </si>
  <si>
    <t>GMRYP6F75V</t>
  </si>
  <si>
    <t>8HTX9H2UUR</t>
  </si>
  <si>
    <t>84OEKKGEZV</t>
  </si>
  <si>
    <t>L0DWGAJPDJ</t>
  </si>
  <si>
    <t>RDGJX4IYWD</t>
  </si>
  <si>
    <t>PRZRSPEEN3</t>
  </si>
  <si>
    <t>TU8SFQEVJO</t>
  </si>
  <si>
    <t>C2E4NTYQX4</t>
  </si>
  <si>
    <t>W51VL3SNKH</t>
  </si>
  <si>
    <t>1CF5FC53WT</t>
  </si>
  <si>
    <t>ZMI8DY30M0</t>
  </si>
  <si>
    <t>68LANZNN8A</t>
  </si>
  <si>
    <t>AKYPRD84NP</t>
  </si>
  <si>
    <t>B8GWMFF41Z</t>
  </si>
  <si>
    <t>IHF53TD11C</t>
  </si>
  <si>
    <t>GQ69SRKVI2</t>
  </si>
  <si>
    <t>3KYFOG57MC</t>
  </si>
  <si>
    <t>FXBFPFX851</t>
  </si>
  <si>
    <t>PYHB38Y060</t>
  </si>
  <si>
    <t>27GQC2RU26</t>
  </si>
  <si>
    <t>1VUOV3EB4P</t>
  </si>
  <si>
    <t>T4BZ4I3UBP</t>
  </si>
  <si>
    <t>B3O1B50Y6G</t>
  </si>
  <si>
    <t>EZEHDPTJMV</t>
  </si>
  <si>
    <t>2T3UGD3U9K</t>
  </si>
  <si>
    <t>48IZ0KC85X</t>
  </si>
  <si>
    <t>XOL0MJTEIP</t>
  </si>
  <si>
    <t>9MM9MD67FY</t>
  </si>
  <si>
    <t>552LHP5LYN</t>
  </si>
  <si>
    <t>LBZOU7GUF8</t>
  </si>
  <si>
    <t>643AJPKPHL</t>
  </si>
  <si>
    <t>WPB2KJRDSL</t>
  </si>
  <si>
    <t>1YC7P2H4KG</t>
  </si>
  <si>
    <t>6PHDI1NK92</t>
  </si>
  <si>
    <t>1XMWGW60Q5</t>
  </si>
  <si>
    <t>LMEU1CXZ3O</t>
  </si>
  <si>
    <t>OFNNX5QRUF</t>
  </si>
  <si>
    <t>QHFDVCRTYM</t>
  </si>
  <si>
    <t>1IBCD9EXWF</t>
  </si>
  <si>
    <t>3XBHBWPOUG</t>
  </si>
  <si>
    <t>CBK1QWGY5U</t>
  </si>
  <si>
    <t>8QN9NZ6MEZ</t>
  </si>
  <si>
    <t>KOHTP216V7</t>
  </si>
  <si>
    <t>O51RAE83GH</t>
  </si>
  <si>
    <t>F7OEERW33F</t>
  </si>
  <si>
    <t>QX5D4U8ZSL</t>
  </si>
  <si>
    <t>6PDO516AFT</t>
  </si>
  <si>
    <t>I92PSSY4XY</t>
  </si>
  <si>
    <t>CPK0J21I58</t>
  </si>
  <si>
    <t>ERE41U79AN</t>
  </si>
  <si>
    <t>S9ME9F0QAC</t>
  </si>
  <si>
    <t>99SZSM8H1Q</t>
  </si>
  <si>
    <t>NC0WI2Z9MA</t>
  </si>
  <si>
    <t>4R0ET7RVUX</t>
  </si>
  <si>
    <t>YWQJUPVMQZ</t>
  </si>
  <si>
    <t>LCFUSIM6Z0</t>
  </si>
  <si>
    <t>4U6UKGPZRS</t>
  </si>
  <si>
    <t>U1CQE9R419</t>
  </si>
  <si>
    <t>7GVU105QQ1</t>
  </si>
  <si>
    <t>IH9ZBVNFPZ</t>
  </si>
  <si>
    <t>52OMRL0Z6F</t>
  </si>
  <si>
    <t>BZY3MUENHH</t>
  </si>
  <si>
    <t>0QRUT2FVDY</t>
  </si>
  <si>
    <t>FYCBBGZ699</t>
  </si>
  <si>
    <t>BXMTZLVCY7</t>
  </si>
  <si>
    <t>GI875XSQMB</t>
  </si>
  <si>
    <t>FOUQCT1MHE</t>
  </si>
  <si>
    <t>NTLU3K6YUS</t>
  </si>
  <si>
    <t>HP8ID9UCGT</t>
  </si>
  <si>
    <t>10ILIR8QOW</t>
  </si>
  <si>
    <t>Q0PROHX24X</t>
  </si>
  <si>
    <t>BSBVDJ7YUL</t>
  </si>
  <si>
    <t>VUYA7OZXGE</t>
  </si>
  <si>
    <t>6GQRT810YR</t>
  </si>
  <si>
    <t>DDAH0VDWU0</t>
  </si>
  <si>
    <t>A25NOJJTZF</t>
  </si>
  <si>
    <t>T5ZLJBWPVP</t>
  </si>
  <si>
    <t>VQVZPNDHPF</t>
  </si>
  <si>
    <t>Z0N8DBNVYK</t>
  </si>
  <si>
    <t>NRHQN2XV5Z</t>
  </si>
  <si>
    <t>L15VOMADKK</t>
  </si>
  <si>
    <t>MOIVZ3SMNG</t>
  </si>
  <si>
    <t>8WDV0E1A8C</t>
  </si>
  <si>
    <t>I6DZA5MPGI</t>
  </si>
  <si>
    <t>9L7FG1UDJO</t>
  </si>
  <si>
    <t>YVZS5NGHB1</t>
  </si>
  <si>
    <t>QNR09S1A8Y</t>
  </si>
  <si>
    <t>N588JI55YK</t>
  </si>
  <si>
    <t>9KTD5US9PI</t>
  </si>
  <si>
    <t>8LGD4T1TRG</t>
  </si>
  <si>
    <t>H6T4X3ZMJS</t>
  </si>
  <si>
    <t>8ZTUL4BZ09</t>
  </si>
  <si>
    <t>KTO8CTTV4O</t>
  </si>
  <si>
    <t>JVAKFVS1ZM</t>
  </si>
  <si>
    <t>ICYLN3F7JB</t>
  </si>
  <si>
    <t>PWN4SO2TG3</t>
  </si>
  <si>
    <t>LU5P10YCG2</t>
  </si>
  <si>
    <t>9Q9WOG9IYA</t>
  </si>
  <si>
    <t>04OL339EWJ</t>
  </si>
  <si>
    <t>4PX0ZIF720</t>
  </si>
  <si>
    <t>XNEQSRI024</t>
  </si>
  <si>
    <t>LOKSOR06S2</t>
  </si>
  <si>
    <t>JM8226U2EC</t>
  </si>
  <si>
    <t>IZR9UABKB5</t>
  </si>
  <si>
    <t>PXK7SVOAYW</t>
  </si>
  <si>
    <t>2QKZYR4CYS</t>
  </si>
  <si>
    <t>SEJAR2M0QY</t>
  </si>
  <si>
    <t>CR6S5RYIHE</t>
  </si>
  <si>
    <t>83H303GOH9</t>
  </si>
  <si>
    <t>WYYPN5IUNU</t>
  </si>
  <si>
    <t>E0IBDKI2NY</t>
  </si>
  <si>
    <t>VV8K4LN2ME</t>
  </si>
  <si>
    <t>WQ6FQ733QZ</t>
  </si>
  <si>
    <t>WPQCBO1T3Z</t>
  </si>
  <si>
    <t>PISN9G0BJS</t>
  </si>
  <si>
    <t>OZ525JEY5G</t>
  </si>
  <si>
    <t>SYIS30F2DL</t>
  </si>
  <si>
    <t>EHO89URKTY</t>
  </si>
  <si>
    <t>HOFM0MHMGN</t>
  </si>
  <si>
    <t>LNCONYPUG2</t>
  </si>
  <si>
    <t>BTQBW8KT5M</t>
  </si>
  <si>
    <t>UQHW7CCS8E</t>
  </si>
  <si>
    <t>6WWC6IWK5I</t>
  </si>
  <si>
    <t>W5Q78FOHW7</t>
  </si>
  <si>
    <t>AU312UOCYZ</t>
  </si>
  <si>
    <t>QX84UC28HC</t>
  </si>
  <si>
    <t>F7L4QT5K1M</t>
  </si>
  <si>
    <t>0J9NOUBCBC</t>
  </si>
  <si>
    <t>T9NSUMOKTI</t>
  </si>
  <si>
    <t>RT23926TC4</t>
  </si>
  <si>
    <t>L373T9X2O3</t>
  </si>
  <si>
    <t>814KNLG25P</t>
  </si>
  <si>
    <t>8JIKVFIHJH</t>
  </si>
  <si>
    <t>M7L46WG8MC</t>
  </si>
  <si>
    <t>XPRGDAHFW8</t>
  </si>
  <si>
    <t>7FQHZUE966</t>
  </si>
  <si>
    <t>6XSNAZBAIH</t>
  </si>
  <si>
    <t>WPET32EXDK</t>
  </si>
  <si>
    <t>M2JPBDQXW2</t>
  </si>
  <si>
    <t>3BZVGISIFP</t>
  </si>
  <si>
    <t>16XIFCY2NQ</t>
  </si>
  <si>
    <t>ZSH69FMZ02</t>
  </si>
  <si>
    <t>IJKD7NJOC6</t>
  </si>
  <si>
    <t>JRDXNCT6QR</t>
  </si>
  <si>
    <t>SUI743XAGV</t>
  </si>
  <si>
    <t>RH3WTON3WV</t>
  </si>
  <si>
    <t>EKSYY75YAB</t>
  </si>
  <si>
    <t>SM9JRU26K8</t>
  </si>
  <si>
    <t>4SAPYDDIWO</t>
  </si>
  <si>
    <t>ZREC3AWLCW</t>
  </si>
  <si>
    <t>OLJXCAYOI5</t>
  </si>
  <si>
    <t>E8R5BW2JHZ</t>
  </si>
  <si>
    <t>ZT4M7FUM16</t>
  </si>
  <si>
    <t>FBEJI2VZFO</t>
  </si>
  <si>
    <t>ECMLZS8J4S</t>
  </si>
  <si>
    <t>NU8FT13IYP</t>
  </si>
  <si>
    <t>Q8PIJCV4AY</t>
  </si>
  <si>
    <t>920X7SQGC8</t>
  </si>
  <si>
    <t>4I03YESEGF</t>
  </si>
  <si>
    <t>U8461MBZCF</t>
  </si>
  <si>
    <t>27XRFQQIBT</t>
  </si>
  <si>
    <t>R70EXHD7DM</t>
  </si>
  <si>
    <t>UITY5HQEEU</t>
  </si>
  <si>
    <t>N0PTAGJASK</t>
  </si>
  <si>
    <t>U31N6LM07A</t>
  </si>
  <si>
    <t>KQP2GF62YD</t>
  </si>
  <si>
    <t>ZU35LCOAUI</t>
  </si>
  <si>
    <t>CKI1YUSGTP</t>
  </si>
  <si>
    <t>CC3WUAD41R</t>
  </si>
  <si>
    <t>0A6S0IRKCO</t>
  </si>
  <si>
    <t>V0ZZRD9L70</t>
  </si>
  <si>
    <t>ZXL0TGIHAE</t>
  </si>
  <si>
    <t>3AR2NQ0PWK</t>
  </si>
  <si>
    <t>RAJQSMMA7L</t>
  </si>
  <si>
    <t>LHSYST1VLL</t>
  </si>
  <si>
    <t>NSXNDMSAOS</t>
  </si>
  <si>
    <t>3PDNGFW1YJ</t>
  </si>
  <si>
    <t>KPMTPX0ODK</t>
  </si>
  <si>
    <t>M27UL93E5G</t>
  </si>
  <si>
    <t>BPJIRB3PCY</t>
  </si>
  <si>
    <t>FBX3KADROQ</t>
  </si>
  <si>
    <t>T4H7W4G70N</t>
  </si>
  <si>
    <t>4ZEYSGU776</t>
  </si>
  <si>
    <t>3QZCXCWB3L</t>
  </si>
  <si>
    <t>Q80MZFKASU</t>
  </si>
  <si>
    <t>RSSQHTV0EK</t>
  </si>
  <si>
    <t>R8MTXD5GXZ</t>
  </si>
  <si>
    <t>D37HPJ1IS0</t>
  </si>
  <si>
    <t>WDT5CTGZLE</t>
  </si>
  <si>
    <t>7TA4KUVM57</t>
  </si>
  <si>
    <t>1ECVZEL04F</t>
  </si>
  <si>
    <t>ABMIGIPSLW</t>
  </si>
  <si>
    <t>JPF1Y14W3I</t>
  </si>
  <si>
    <t>I4FH0R4G7E</t>
  </si>
  <si>
    <t>98EH0YYAGJ</t>
  </si>
  <si>
    <t>1GTVT7OFR2</t>
  </si>
  <si>
    <t>N7PPAUJRC3</t>
  </si>
  <si>
    <t>90HLDUZ6XH</t>
  </si>
  <si>
    <t>13Y46UU1LZ</t>
  </si>
  <si>
    <t>4LPUSB91Z6</t>
  </si>
  <si>
    <t>K4FYY8Z73C</t>
  </si>
  <si>
    <t>258VJOHLYH</t>
  </si>
  <si>
    <t>J7D0S2QHV3</t>
  </si>
  <si>
    <t>UC8YAHGES3</t>
  </si>
  <si>
    <t>IRPDJTE8WH</t>
  </si>
  <si>
    <t>E082U1RJNI</t>
  </si>
  <si>
    <t>FS2E6AYOXR</t>
  </si>
  <si>
    <t>EQS6DTI14L</t>
  </si>
  <si>
    <t>088HTPH86F</t>
  </si>
  <si>
    <t>66XC13ZSTN</t>
  </si>
  <si>
    <t>RHS0EQUVK3</t>
  </si>
  <si>
    <t>UDD28GVOBA</t>
  </si>
  <si>
    <t>NTGCT9WDZB</t>
  </si>
  <si>
    <t>6I54DTCMIU</t>
  </si>
  <si>
    <t>6EU3CLK3W7</t>
  </si>
  <si>
    <t>JD7NYJVKNC</t>
  </si>
  <si>
    <t>149EPKW5TM</t>
  </si>
  <si>
    <t>IPUG6P3JJW</t>
  </si>
  <si>
    <t>APRF4V57QL</t>
  </si>
  <si>
    <t>NDKQYV8M2F</t>
  </si>
  <si>
    <t>L1LPBIL7BI</t>
  </si>
  <si>
    <t>VCJYMZZ97E</t>
  </si>
  <si>
    <t>9DQDBD1WNI</t>
  </si>
  <si>
    <t>QWKE7ZIC0E</t>
  </si>
  <si>
    <t>CC31DULS3K</t>
  </si>
  <si>
    <t>XPUHFQ3XUW</t>
  </si>
  <si>
    <t>JSF7KT0VSU</t>
  </si>
  <si>
    <t>4H5S2RCWGC</t>
  </si>
  <si>
    <t>OK02JNAUSN</t>
  </si>
  <si>
    <t>IKR4HQ6OBX</t>
  </si>
  <si>
    <t>L4UWUXZ4OK</t>
  </si>
  <si>
    <t>PW3CE19FYS</t>
  </si>
  <si>
    <t>PDAPEKS2WY</t>
  </si>
  <si>
    <t>PY0R2AEQ2Z</t>
  </si>
  <si>
    <t>0N55T77A0S</t>
  </si>
  <si>
    <t>R6BA96ZI50</t>
  </si>
  <si>
    <t>5MCIB937X6</t>
  </si>
  <si>
    <t>DVA8AG0RLM</t>
  </si>
  <si>
    <t>E19MP4197X</t>
  </si>
  <si>
    <t>A3G4O050W5</t>
  </si>
  <si>
    <t>11SAY18MUW</t>
  </si>
  <si>
    <t>V9C5S4O2E3</t>
  </si>
  <si>
    <t>IKUG9CAAOA</t>
  </si>
  <si>
    <t>JL9HCSS8B6</t>
  </si>
  <si>
    <t>UDPWOVRAJY</t>
  </si>
  <si>
    <t>YJJDCQZUZH</t>
  </si>
  <si>
    <t>LSATMX5BA7</t>
  </si>
  <si>
    <t>3O8J29T765</t>
  </si>
  <si>
    <t>VAQ7TUQ654</t>
  </si>
  <si>
    <t>D3GM0J0Q27</t>
  </si>
  <si>
    <t>HCTWYXFZPB</t>
  </si>
  <si>
    <t>ZQINL7AHHZ</t>
  </si>
  <si>
    <t>TG6MJ2O7FD</t>
  </si>
  <si>
    <t>FYEYK72RFP</t>
  </si>
  <si>
    <t>B0JVC6CJ57</t>
  </si>
  <si>
    <t>8WGF1F4VUU</t>
  </si>
  <si>
    <t>QLWKE0Q79D</t>
  </si>
  <si>
    <t>TGUN97VE6F</t>
  </si>
  <si>
    <t>TNJI0JLIL4</t>
  </si>
  <si>
    <t>0T13S1YV8L</t>
  </si>
  <si>
    <t>PBL8UXAMU1</t>
  </si>
  <si>
    <t>UKBNUE4V23</t>
  </si>
  <si>
    <t>SPOJ62TOWJ</t>
  </si>
  <si>
    <t>2HUVLXV5EU</t>
  </si>
  <si>
    <t>3HTXAR7YH0</t>
  </si>
  <si>
    <t>4I2NY0DXDQ</t>
  </si>
  <si>
    <t>LTQ2EAFESN</t>
  </si>
  <si>
    <t>PWK2JIEN8I</t>
  </si>
  <si>
    <t>8LNB1UNZBW</t>
  </si>
  <si>
    <t>NYBHW7QCLZ</t>
  </si>
  <si>
    <t>XTA73MBMXH</t>
  </si>
  <si>
    <t>ANH1AG330S</t>
  </si>
  <si>
    <t>02QQ6TB2D7</t>
  </si>
  <si>
    <t>HNAX6YUR57</t>
  </si>
  <si>
    <t>6QOKLL7E7I</t>
  </si>
  <si>
    <t>20XJZCMBGF</t>
  </si>
  <si>
    <t>PT7SCUQVU0</t>
  </si>
  <si>
    <t>6BAFLBX9R6</t>
  </si>
  <si>
    <t>JRMNK413H9</t>
  </si>
  <si>
    <t>BGH78QBNTG</t>
  </si>
  <si>
    <t>FICGT4808W</t>
  </si>
  <si>
    <t>7NFEV46OW1</t>
  </si>
  <si>
    <t>8VWVU9DYJG</t>
  </si>
  <si>
    <t>9NFVDCSROK</t>
  </si>
  <si>
    <t>45FBYSDNIP</t>
  </si>
  <si>
    <t>T9H4CUAN4F</t>
  </si>
  <si>
    <t>3ATUI72MWK</t>
  </si>
  <si>
    <t>X7H2HYM6VC</t>
  </si>
  <si>
    <t>RTB3T4TZCI</t>
  </si>
  <si>
    <t>RLT26CJJRP</t>
  </si>
  <si>
    <t>504MM5HOKH</t>
  </si>
  <si>
    <t>GY3VE28WAW</t>
  </si>
  <si>
    <t>XE0RWY4R0N</t>
  </si>
  <si>
    <t>VOO94K5FNX</t>
  </si>
  <si>
    <t>4XC2CJ6KDD</t>
  </si>
  <si>
    <t>DWCCTNGQT6</t>
  </si>
  <si>
    <t>IS143M0NQ7</t>
  </si>
  <si>
    <t>U0ODGIKDMB</t>
  </si>
  <si>
    <t>X088OZ6F2G</t>
  </si>
  <si>
    <t>VFD0VOK2HI</t>
  </si>
  <si>
    <t>5LYZ163SPO</t>
  </si>
  <si>
    <t>G71B0ZMDUW</t>
  </si>
  <si>
    <t>MTPGQ69CQD</t>
  </si>
  <si>
    <t>VQPIFJJ0PK</t>
  </si>
  <si>
    <t>L62ZTRU0BF</t>
  </si>
  <si>
    <t>3MSHSAQ9KW</t>
  </si>
  <si>
    <t>L5QV6SHZHF</t>
  </si>
  <si>
    <t>BXB55PEZS3</t>
  </si>
  <si>
    <t>5WCCXGYZSZ</t>
  </si>
  <si>
    <t>L0HVM2R4XN</t>
  </si>
  <si>
    <t>OVK197T8I7</t>
  </si>
  <si>
    <t>8MYW57OH74</t>
  </si>
  <si>
    <t>LYA847SDLH</t>
  </si>
  <si>
    <t>1UN4D2U9NP</t>
  </si>
  <si>
    <t>HWYIEJ9IEB</t>
  </si>
  <si>
    <t>L7JGUJOWYV</t>
  </si>
  <si>
    <t>QF7Q215A4X</t>
  </si>
  <si>
    <t>8J5NVYQCMW</t>
  </si>
  <si>
    <t>K8L2L8NUAX</t>
  </si>
  <si>
    <t>763I2NM8XG</t>
  </si>
  <si>
    <t>EF0SYZ0BUR</t>
  </si>
  <si>
    <t>Q12Q0L4TGE</t>
  </si>
  <si>
    <t>551Q3Y9KOR</t>
  </si>
  <si>
    <t>5GR8XA8X3K</t>
  </si>
  <si>
    <t>KB5GYH643H</t>
  </si>
  <si>
    <t>QFNLEE3LY9</t>
  </si>
  <si>
    <t>43QX9H6KD0</t>
  </si>
  <si>
    <t>KMD4LKY4YY</t>
  </si>
  <si>
    <t>VWG81CY75I</t>
  </si>
  <si>
    <t>BF0M7ZDD4V</t>
  </si>
  <si>
    <t>8B56OEJ7AI</t>
  </si>
  <si>
    <t>QGN8PBDPDH</t>
  </si>
  <si>
    <t>ABSWDCHLMR</t>
  </si>
  <si>
    <t>AHAQG8NLRD</t>
  </si>
  <si>
    <t>HCRVSRL2WH</t>
  </si>
  <si>
    <t>X0OP8CPVOK</t>
  </si>
  <si>
    <t>ST24EDNT53</t>
  </si>
  <si>
    <t>LHWJK3P57S</t>
  </si>
  <si>
    <t>XQOJEC1OQC</t>
  </si>
  <si>
    <t>G0PMVQXEPJ</t>
  </si>
  <si>
    <t>HR92S5KTHR</t>
  </si>
  <si>
    <t>BXHL3K25AT</t>
  </si>
  <si>
    <t>YQPVGY13J4</t>
  </si>
  <si>
    <t>H8OE373D5Y</t>
  </si>
  <si>
    <t>RMCU6EWNOM</t>
  </si>
  <si>
    <t>6DNWH0S9XG</t>
  </si>
  <si>
    <t>7FVBN97U1X</t>
  </si>
  <si>
    <t>D9HIZUENFQ</t>
  </si>
  <si>
    <t>2J3RPE2G3J</t>
  </si>
  <si>
    <t>2BETT5M2WQ</t>
  </si>
  <si>
    <t>DMZTJN0S6F</t>
  </si>
  <si>
    <t>AS5VY2L5CO</t>
  </si>
  <si>
    <t>2RE70WZ1LS</t>
  </si>
  <si>
    <t>GR2Y8BKEQL</t>
  </si>
  <si>
    <t>NFUWZ7CM8Z</t>
  </si>
  <si>
    <t>PC01X28CN0</t>
  </si>
  <si>
    <t>S46NT8LBQC</t>
  </si>
  <si>
    <t>MSXKEAFBPR</t>
  </si>
  <si>
    <t>4Q1DHL45KU</t>
  </si>
  <si>
    <t>W76N86CLJ7</t>
  </si>
  <si>
    <t>HASZMTWDEJ</t>
  </si>
  <si>
    <t>YWJWA3FWK1</t>
  </si>
  <si>
    <t>1ESB51GO4F</t>
  </si>
  <si>
    <t>6U9RUNMTC9</t>
  </si>
  <si>
    <t>NS4S1KXE3X</t>
  </si>
  <si>
    <t>D0U3VSFG95</t>
  </si>
  <si>
    <t>2K5MNCAAQK</t>
  </si>
  <si>
    <t>W6GJRAAFK5</t>
  </si>
  <si>
    <t>EEGUJG2M4U</t>
  </si>
  <si>
    <t>OGD9BNSQS2</t>
  </si>
  <si>
    <t>PNF73O3RB9</t>
  </si>
  <si>
    <t>ME2TS1BGUQ</t>
  </si>
  <si>
    <t>4AFEBRCMN6</t>
  </si>
  <si>
    <t>7T7SVG7NW1</t>
  </si>
  <si>
    <t>0DZLJYGGFG</t>
  </si>
  <si>
    <t>CO76ZARI89</t>
  </si>
  <si>
    <t>JFALQTZWG8</t>
  </si>
  <si>
    <t>KXTSJECWC1</t>
  </si>
  <si>
    <t>M9IIMYUSFJ</t>
  </si>
  <si>
    <t>2OZDJNB40Z</t>
  </si>
  <si>
    <t>ZJB47JKXA2</t>
  </si>
  <si>
    <t>LY1ZI8FNCW</t>
  </si>
  <si>
    <t>H9D6V5W2JY</t>
  </si>
  <si>
    <t>GZ0S7OA0SF</t>
  </si>
  <si>
    <t>H6V32AIBUI</t>
  </si>
  <si>
    <t>68P7K2EB3A</t>
  </si>
  <si>
    <t>YKYXJUJKY6</t>
  </si>
  <si>
    <t>8W0ZZ428S5</t>
  </si>
  <si>
    <t>HBWUD2KBP3</t>
  </si>
  <si>
    <t>I1IXCX1X6D</t>
  </si>
  <si>
    <t>PBKM6UZJWI</t>
  </si>
  <si>
    <t>FP00W67AGT</t>
  </si>
  <si>
    <t>ZU5GSGU5T3</t>
  </si>
  <si>
    <t>EY42HWU88K</t>
  </si>
  <si>
    <t>CK2XAVTJQZ</t>
  </si>
  <si>
    <t>RWKYMQ992H</t>
  </si>
  <si>
    <t>Z87HAW6IQC</t>
  </si>
  <si>
    <t>IFEVJFSU3G</t>
  </si>
  <si>
    <t>AU3WXKRJRH</t>
  </si>
  <si>
    <t>ZEGBX8WWEL</t>
  </si>
  <si>
    <t>W9TJSYLECI</t>
  </si>
  <si>
    <t>RZ1W7B6Y31</t>
  </si>
  <si>
    <t>GR94GFYFDW</t>
  </si>
  <si>
    <t>OGZOIBOIP5</t>
  </si>
  <si>
    <t>8GHG5I3O33</t>
  </si>
  <si>
    <t>LBPZTKLQCN</t>
  </si>
  <si>
    <t>F1MTFHVG18</t>
  </si>
  <si>
    <t>9OT9D1ICHG</t>
  </si>
  <si>
    <t>6AHOOTIQMG</t>
  </si>
  <si>
    <t>WQZ2SEAS65</t>
  </si>
  <si>
    <t>MNQHTORQG8</t>
  </si>
  <si>
    <t>ZD7VROBI4G</t>
  </si>
  <si>
    <t>NPFQEEYF9D</t>
  </si>
  <si>
    <t>YBIU53J9ZO</t>
  </si>
  <si>
    <t>GSQPKYKKZS</t>
  </si>
  <si>
    <t>M986ICH5C1</t>
  </si>
  <si>
    <t>3ZH42DOPB9</t>
  </si>
  <si>
    <t>WG1W9J8P3C</t>
  </si>
  <si>
    <t>50KOKCP0FS</t>
  </si>
  <si>
    <t>3LEBGY47Y3</t>
  </si>
  <si>
    <t>5ZI363RPBH</t>
  </si>
  <si>
    <t>1O7YMZVR3X</t>
  </si>
  <si>
    <t>LKH4V0KR92</t>
  </si>
  <si>
    <t>T247H55AVH</t>
  </si>
  <si>
    <t>L285A9WIQY</t>
  </si>
  <si>
    <t>XTAV37YWG7</t>
  </si>
  <si>
    <t>JVHX6LQEID</t>
  </si>
  <si>
    <t>BL95E3H58M</t>
  </si>
  <si>
    <t>P1YIV7GYW8</t>
  </si>
  <si>
    <t>D96YA979YY</t>
  </si>
  <si>
    <t>GSN51YDKAH</t>
  </si>
  <si>
    <t>0EYW5HTXA4</t>
  </si>
  <si>
    <t>5VY3QZY1SU</t>
  </si>
  <si>
    <t>XIRJBJ0QV3</t>
  </si>
  <si>
    <t>ZPVNTW2H5B</t>
  </si>
  <si>
    <t>PORNOF0PAC</t>
  </si>
  <si>
    <t>7LPZ2AC5E1</t>
  </si>
  <si>
    <t>SYLREXVYKF</t>
  </si>
  <si>
    <t>IHX42FYXQ4</t>
  </si>
  <si>
    <t>LGJPWH9JRL</t>
  </si>
  <si>
    <t>IK0DACPEKM</t>
  </si>
  <si>
    <t>UXGAEHPE3L</t>
  </si>
  <si>
    <t>0180HC5QRE</t>
  </si>
  <si>
    <t>ET02W31XAH</t>
  </si>
  <si>
    <t>WNME2EZ6TS</t>
  </si>
  <si>
    <t>CE1GUW9F9I</t>
  </si>
  <si>
    <t>3CW9KDPM9X</t>
  </si>
  <si>
    <t>0Q2DRLN2WQ</t>
  </si>
  <si>
    <t>YYAO7GH66F</t>
  </si>
  <si>
    <t>35CQ02UD37</t>
  </si>
  <si>
    <t>6I2XB09EP7</t>
  </si>
  <si>
    <t>8Y2OQT1MH9</t>
  </si>
  <si>
    <t>24MBJ72WNB</t>
  </si>
  <si>
    <t>U7P9O2GA6M</t>
  </si>
  <si>
    <t>HYZOAQQ142</t>
  </si>
  <si>
    <t>G6R41AY3NT</t>
  </si>
  <si>
    <t>POZ1DAA0DY</t>
  </si>
  <si>
    <t>DC9P7RKQN5</t>
  </si>
  <si>
    <t>6V92EQ0Y0B</t>
  </si>
  <si>
    <t>VRCP5H8IS6</t>
  </si>
  <si>
    <t>6VKM3DXUB8</t>
  </si>
  <si>
    <t>AHODXK3GTP</t>
  </si>
  <si>
    <t>04USLAHNVY</t>
  </si>
  <si>
    <t>R2RNK72I54</t>
  </si>
  <si>
    <t>J3K9NCZSV9</t>
  </si>
  <si>
    <t>ILC4EUW7VL</t>
  </si>
  <si>
    <t>N6VI0OA9BS</t>
  </si>
  <si>
    <t>7N5L6Q9PNX</t>
  </si>
  <si>
    <t>DY1DO6272X</t>
  </si>
  <si>
    <t>794TAT4WUP</t>
  </si>
  <si>
    <t>CPUQE217HF</t>
  </si>
  <si>
    <t>FWC927QTMM</t>
  </si>
  <si>
    <t>1V7WNMZ2TS</t>
  </si>
  <si>
    <t>E4Y7R6KIL6</t>
  </si>
  <si>
    <t>RGUXXNZBKE</t>
  </si>
  <si>
    <t>2B21I7UZOE</t>
  </si>
  <si>
    <t>FFCXCIOHZL</t>
  </si>
  <si>
    <t>42TUAAHSK2</t>
  </si>
  <si>
    <t>9WTGWVPRQ6</t>
  </si>
  <si>
    <t>LGEE3WJVP3</t>
  </si>
  <si>
    <t>WJ7UP87L8V</t>
  </si>
  <si>
    <t>CTENB27HOX</t>
  </si>
  <si>
    <t>1M9WZCTD51</t>
  </si>
  <si>
    <t>CVHPCNINSQ</t>
  </si>
  <si>
    <t>F8JHH4DK4F</t>
  </si>
  <si>
    <t>TDNFXO9P3G</t>
  </si>
  <si>
    <t>PU4YHCQSW3</t>
  </si>
  <si>
    <t>QRDUO6T4PA</t>
  </si>
  <si>
    <t>2NKEAGS650</t>
  </si>
  <si>
    <t>U2IOTXC19J</t>
  </si>
  <si>
    <t>EEUXDOTIMA</t>
  </si>
  <si>
    <t>TPFL11TERE</t>
  </si>
  <si>
    <t>JG1D9P44S2</t>
  </si>
  <si>
    <t>RO5BH160AN</t>
  </si>
  <si>
    <t>4PYBQSB7JY</t>
  </si>
  <si>
    <t>PRBLLTCO6U</t>
  </si>
  <si>
    <t>52OXR75CQO</t>
  </si>
  <si>
    <t>67MV0JNYYH</t>
  </si>
  <si>
    <t>U6G30NX829</t>
  </si>
  <si>
    <t>NKMX8RAPBA</t>
  </si>
  <si>
    <t>IFCLYU86BQ</t>
  </si>
  <si>
    <t>XVNU1TBK13</t>
  </si>
  <si>
    <t>F7FFP3IU7A</t>
  </si>
  <si>
    <t>6DT2NKKBYV</t>
  </si>
  <si>
    <t>M60GTFV8TU</t>
  </si>
  <si>
    <t>M6CT5V2RVI</t>
  </si>
  <si>
    <t>KLX5ZH0MO4</t>
  </si>
  <si>
    <t>C9YJSXF3IA</t>
  </si>
  <si>
    <t>4TFZS200L0</t>
  </si>
  <si>
    <t>PMHJ4JLB8O</t>
  </si>
  <si>
    <t>FIWJIV03BY</t>
  </si>
  <si>
    <t>TJYXNM8AUU</t>
  </si>
  <si>
    <t>MEUKYRH4YC</t>
  </si>
  <si>
    <t>5N2VUCTDR2</t>
  </si>
  <si>
    <t>V2MG1W4644</t>
  </si>
  <si>
    <t>6OPVCKRL56</t>
  </si>
  <si>
    <t>UO13IF2QU1</t>
  </si>
  <si>
    <t>QQVSZM4NN7</t>
  </si>
  <si>
    <t>0AGHJQAKYZ</t>
  </si>
  <si>
    <t>DBYCSGEY0W</t>
  </si>
  <si>
    <t>KIC8MC4ZAM</t>
  </si>
  <si>
    <t>54LWISPAT3</t>
  </si>
  <si>
    <t>P0L6MIS4EZ</t>
  </si>
  <si>
    <t>WLQEONO8YR</t>
  </si>
  <si>
    <t>LEM8CFOJE5</t>
  </si>
  <si>
    <t>OWK1NPZQRR</t>
  </si>
  <si>
    <t>Y4UY9FB4K6</t>
  </si>
  <si>
    <t>QZ5NFE8L22</t>
  </si>
  <si>
    <t>M1E39IEU3L</t>
  </si>
  <si>
    <t>YQZ57RWJBJ</t>
  </si>
  <si>
    <t>KSMOGB8G2W</t>
  </si>
  <si>
    <t>VOK1G4IHWA</t>
  </si>
  <si>
    <t>9QBF8AV6FO</t>
  </si>
  <si>
    <t>FHU6C55PGM</t>
  </si>
  <si>
    <t>CR3OPFE6TO</t>
  </si>
  <si>
    <t>8H3XAOP1PH</t>
  </si>
  <si>
    <t>0IW5ZN5HXM</t>
  </si>
  <si>
    <t>0I206XNA77</t>
  </si>
  <si>
    <t>N5OVASGVGK</t>
  </si>
  <si>
    <t>C218FJN7PA</t>
  </si>
  <si>
    <t>92FMWJPEI7</t>
  </si>
  <si>
    <t>EE4VU8UZ8P</t>
  </si>
  <si>
    <t>A4TX5BK0LE</t>
  </si>
  <si>
    <t>TF79E2LDB8</t>
  </si>
  <si>
    <t>W74WK50659</t>
  </si>
  <si>
    <t>DJ1XW9RDBZ</t>
  </si>
  <si>
    <t>3EIGM00AA3</t>
  </si>
  <si>
    <t>96CXA70WXC</t>
  </si>
  <si>
    <t>A8XCWJT8TM</t>
  </si>
  <si>
    <t>P7LEILQ925</t>
  </si>
  <si>
    <t>IMMTQ2LSI6</t>
  </si>
  <si>
    <t>ONK9TPXJFB</t>
  </si>
  <si>
    <t>M6YF11ETZJ</t>
  </si>
  <si>
    <t>10S3BAO4L4</t>
  </si>
  <si>
    <t>J64XVZ2JWC</t>
  </si>
  <si>
    <t>OFANRLMF6A</t>
  </si>
  <si>
    <t>KOW6XXHX3K</t>
  </si>
  <si>
    <t>SOI49SKEEM</t>
  </si>
  <si>
    <t>VCGNB3TXXM</t>
  </si>
  <si>
    <t>2FE5OY3ZJH</t>
  </si>
  <si>
    <t>WE1VHL31QA</t>
  </si>
  <si>
    <t>WY6IVAJA2O</t>
  </si>
  <si>
    <t>319Q9QW5ZZ</t>
  </si>
  <si>
    <t>GTKXOTN3RN</t>
  </si>
  <si>
    <t>X62NWGEBFK</t>
  </si>
  <si>
    <t>YFO9CRR5MG</t>
  </si>
  <si>
    <t>3286H12NUD</t>
  </si>
  <si>
    <t>0XPB8AR0HW</t>
  </si>
  <si>
    <t>49J82IID0A</t>
  </si>
  <si>
    <t>9FWKF4LK76</t>
  </si>
  <si>
    <t>NA3IS2HGLF</t>
  </si>
  <si>
    <t>BGMKX9N2XN</t>
  </si>
  <si>
    <t>VZ9IZYMSMP</t>
  </si>
  <si>
    <t>DBQLABTZIZ</t>
  </si>
  <si>
    <t>A9BK724XDE</t>
  </si>
  <si>
    <t>VC0F0MP1DO</t>
  </si>
  <si>
    <t>7LUMHST2T9</t>
  </si>
  <si>
    <t>OL7FM5LOMX</t>
  </si>
  <si>
    <t>WUR4C4AZX9</t>
  </si>
  <si>
    <t>BKSL2JKL3N</t>
  </si>
  <si>
    <t>I53CHTWJVU</t>
  </si>
  <si>
    <t>TAUMQA3GGM</t>
  </si>
  <si>
    <t>TRBRDDYVZO</t>
  </si>
  <si>
    <t>UNTECAWEQ4</t>
  </si>
  <si>
    <t>YAUSAF4MGJ</t>
  </si>
  <si>
    <t>DQPIM9DCK1</t>
  </si>
  <si>
    <t>6541ZK011V</t>
  </si>
  <si>
    <t>H238ZN6XQC</t>
  </si>
  <si>
    <t>NLSMHFJ6QN</t>
  </si>
  <si>
    <t>SPNWVFR7AN</t>
  </si>
  <si>
    <t>IGGD93JMPX</t>
  </si>
  <si>
    <t>A63VMW2Q2O</t>
  </si>
  <si>
    <t>7AOWTWEFO8</t>
  </si>
  <si>
    <t>7SWO77U6OU</t>
  </si>
  <si>
    <t>KVV523QJ7M</t>
  </si>
  <si>
    <t>9T12IYQKRX</t>
  </si>
  <si>
    <t>5Q8IKSZ4KL</t>
  </si>
  <si>
    <t>R610JR6ECB</t>
  </si>
  <si>
    <t>FEAJJ5BSDF</t>
  </si>
  <si>
    <t>BPUGHPZGHJ</t>
  </si>
  <si>
    <t>TERKMZ4QNW</t>
  </si>
  <si>
    <t>FMYKGIB2WN</t>
  </si>
  <si>
    <t>KVEMVLGQHH</t>
  </si>
  <si>
    <t>HMKAFBSU9Z</t>
  </si>
  <si>
    <t>JOY6KOSFEF</t>
  </si>
  <si>
    <t>6EMU1FJRGZ</t>
  </si>
  <si>
    <t>4MB5VJFW67</t>
  </si>
  <si>
    <t>MIOMYTY8PS</t>
  </si>
  <si>
    <t>I5EF6IQMN9</t>
  </si>
  <si>
    <t>TO8XIWT3NU</t>
  </si>
  <si>
    <t>78UJHOVK3L</t>
  </si>
  <si>
    <t>JCCIP0QMED</t>
  </si>
  <si>
    <t>E4BD807PZD</t>
  </si>
  <si>
    <t>8YMKYV3RUN</t>
  </si>
  <si>
    <t>EKRNF2O7AR</t>
  </si>
  <si>
    <t>U49J68XRTX</t>
  </si>
  <si>
    <t>AGEDCJGSLC</t>
  </si>
  <si>
    <t>8WZ7FVQ3MA</t>
  </si>
  <si>
    <t>PZ4JC6UVL9</t>
  </si>
  <si>
    <t>ZPHNK2GKSE</t>
  </si>
  <si>
    <t>AZ6GBB7I0L</t>
  </si>
  <si>
    <t>H98HAZWAQ5</t>
  </si>
  <si>
    <t>7RFL59N6V7</t>
  </si>
  <si>
    <t>XS1NWZ8NK7</t>
  </si>
  <si>
    <t>MW4C9FDJIH</t>
  </si>
  <si>
    <t>ESG4GO1MSS</t>
  </si>
  <si>
    <t>W7BX28YS5E</t>
  </si>
  <si>
    <t>695XZ3DQZ0</t>
  </si>
  <si>
    <t>WJJO3SSK3V</t>
  </si>
  <si>
    <t>PMPK28S57O</t>
  </si>
  <si>
    <t>UL9FM1NC27</t>
  </si>
  <si>
    <t>2X75JQQK3Q</t>
  </si>
  <si>
    <t>OLTCS7UXFO</t>
  </si>
  <si>
    <t>SXCY5PE1HJ</t>
  </si>
  <si>
    <t>DE95PYVN9H</t>
  </si>
  <si>
    <t>XONUFKLGWZ</t>
  </si>
  <si>
    <t>T4UJBW5JE4</t>
  </si>
  <si>
    <t>NGMZH9J0XM</t>
  </si>
  <si>
    <t>8W0TVTY8I7</t>
  </si>
  <si>
    <t>V837CTLAYY</t>
  </si>
  <si>
    <t>U6WTY45UVA</t>
  </si>
  <si>
    <t>DD6I25WPYZ</t>
  </si>
  <si>
    <t>14FEMJH4V3</t>
  </si>
  <si>
    <t>3VELIJTFXV</t>
  </si>
  <si>
    <t>T9DDBLYG9L</t>
  </si>
  <si>
    <t>NRYYIPS777</t>
  </si>
  <si>
    <t>SH5B6AAO0Q</t>
  </si>
  <si>
    <t>P8Z1VT9M4B</t>
  </si>
  <si>
    <t>V2W56WJXBS</t>
  </si>
  <si>
    <t>C1U8EM6ISL</t>
  </si>
  <si>
    <t>7OVHNC3CGM</t>
  </si>
  <si>
    <t>VREXTGF8KX</t>
  </si>
  <si>
    <t>50U9OYX76Q</t>
  </si>
  <si>
    <t>8GQ5V1PIY0</t>
  </si>
  <si>
    <t>JCFJE8NUAP</t>
  </si>
  <si>
    <t>Z4BW4SKL20</t>
  </si>
  <si>
    <t>BDZX0D783Q</t>
  </si>
  <si>
    <t>SBK58EMAMZ</t>
  </si>
  <si>
    <t>YRF4EICTSI</t>
  </si>
  <si>
    <t>IA7Q01IMB6</t>
  </si>
  <si>
    <t>RT782VQQOY</t>
  </si>
  <si>
    <t>TDBO3MTEDO</t>
  </si>
  <si>
    <t>SQFE0OMHW3</t>
  </si>
  <si>
    <t>MSAVRS43OR</t>
  </si>
  <si>
    <t>8045F24TNB</t>
  </si>
  <si>
    <t>7I9ARG3ZQH</t>
  </si>
  <si>
    <t>SSR1ZEMQPP</t>
  </si>
  <si>
    <t>SCFYN9X12S</t>
  </si>
  <si>
    <t>PDX6L70F7I</t>
  </si>
  <si>
    <t>3X9OIK3XHB</t>
  </si>
  <si>
    <t>PUKHBET653</t>
  </si>
  <si>
    <t>GHJFIFFETI</t>
  </si>
  <si>
    <t>54YNMLTINC</t>
  </si>
  <si>
    <t>PDNTQAJ8K9</t>
  </si>
  <si>
    <t>QXRVLXGF9F</t>
  </si>
  <si>
    <t>KQIMRSB1M2</t>
  </si>
  <si>
    <t>VM83RQBL88</t>
  </si>
  <si>
    <t>QZPC6XC88N</t>
  </si>
  <si>
    <t>NOP7SIZYQ6</t>
  </si>
  <si>
    <t>9POPVOEHBT</t>
  </si>
  <si>
    <t>KK4PXIT3F9</t>
  </si>
  <si>
    <t>X8CKANU3PN</t>
  </si>
  <si>
    <t>BJ3ICG5KH4</t>
  </si>
  <si>
    <t>AG7KDTL8ZL</t>
  </si>
  <si>
    <t>BJW7IW206T</t>
  </si>
  <si>
    <t>OBOGVHDVWR</t>
  </si>
  <si>
    <t>GV8BIOWMDL</t>
  </si>
  <si>
    <t>VSJLQ9J7ZD</t>
  </si>
  <si>
    <t>ZIAGP47P7F</t>
  </si>
  <si>
    <t>6AQFM16LYY</t>
  </si>
  <si>
    <t>K706I2QGCV</t>
  </si>
  <si>
    <t>51NVZYGIGE</t>
  </si>
  <si>
    <t>KWN4D600W5</t>
  </si>
  <si>
    <t>14OABWYDMU</t>
  </si>
  <si>
    <t>YGXUFK89SF</t>
  </si>
  <si>
    <t>VFM0RRB9TF</t>
  </si>
  <si>
    <t>S6PXWVNZJI</t>
  </si>
  <si>
    <t>L8SP9OHC0B</t>
  </si>
  <si>
    <t>YNOFTGX87V</t>
  </si>
  <si>
    <t>MTHHVE2UH1</t>
  </si>
  <si>
    <t>5PFBR6V9HD</t>
  </si>
  <si>
    <t>VEZ5IY3WQ4</t>
  </si>
  <si>
    <t>GU6ZKZNQXI</t>
  </si>
  <si>
    <t>4H1LS27UTQ</t>
  </si>
  <si>
    <t>GIXNTAWDWP</t>
  </si>
  <si>
    <t>5FXIRRQC53</t>
  </si>
  <si>
    <t>11WNERKETB</t>
  </si>
  <si>
    <t>FEU6ZHBGFB</t>
  </si>
  <si>
    <t>RW5E2087LC</t>
  </si>
  <si>
    <t>TVJ9QH9MZ1</t>
  </si>
  <si>
    <t>YG9X9RC620</t>
  </si>
  <si>
    <t>2R7L96SIYR</t>
  </si>
  <si>
    <t>O5S6U90NKE</t>
  </si>
  <si>
    <t>BZXDY23CJC</t>
  </si>
  <si>
    <t>HZP3VXKYSD</t>
  </si>
  <si>
    <t>PYLKKT6NI3</t>
  </si>
  <si>
    <t>KZ971KIMXK</t>
  </si>
  <si>
    <t>VEI3FJWZUF</t>
  </si>
  <si>
    <t>EPL830M2UB</t>
  </si>
  <si>
    <t>KVZCOZ6DGS</t>
  </si>
  <si>
    <t>UEKTDBRMXU</t>
  </si>
  <si>
    <t>PQGBOCOPJY</t>
  </si>
  <si>
    <t>QKF0E3TEUX</t>
  </si>
  <si>
    <t>ET11X2UC9F</t>
  </si>
  <si>
    <t>0DZIRN6Q5L</t>
  </si>
  <si>
    <t>UHEX7WFSU0</t>
  </si>
  <si>
    <t>MJA1LKKDEZ</t>
  </si>
  <si>
    <t>NS2PRALOW7</t>
  </si>
  <si>
    <t>RV9G2Y8393</t>
  </si>
  <si>
    <t>RV1H92LSN6</t>
  </si>
  <si>
    <t>1EYJ3XH832</t>
  </si>
  <si>
    <t>G3Z6Q267M7</t>
  </si>
  <si>
    <t>G984DB9J56</t>
  </si>
  <si>
    <t>NFWQ37KXS9</t>
  </si>
  <si>
    <t>J4217L9ITU</t>
  </si>
  <si>
    <t>N2K9PVS3JY</t>
  </si>
  <si>
    <t>2NNKCSYH04</t>
  </si>
  <si>
    <t>JU5I7EDSAY</t>
  </si>
  <si>
    <t>NYRU6Z4SCO</t>
  </si>
  <si>
    <t>SGOV3AWOHL</t>
  </si>
  <si>
    <t>5FU1CIWOPG</t>
  </si>
  <si>
    <t>G15VDSC5AE</t>
  </si>
  <si>
    <t>FLH32UIQ7L</t>
  </si>
  <si>
    <t>HYNE1XUDTB</t>
  </si>
  <si>
    <t>M0EY0XTFL2</t>
  </si>
  <si>
    <t>IUOWT9YY7O</t>
  </si>
  <si>
    <t>4QGJ8XAHCS</t>
  </si>
  <si>
    <t>M4G4L4NQHM</t>
  </si>
  <si>
    <t>0ZD0TZFIBT</t>
  </si>
  <si>
    <t>CBJW29ABJA</t>
  </si>
  <si>
    <t>ZL4E3LP6EM</t>
  </si>
  <si>
    <t>6J3LX5OL44</t>
  </si>
  <si>
    <t>FP9CYU08VL</t>
  </si>
  <si>
    <t>GSZFZ5USL6</t>
  </si>
  <si>
    <t>2UYOWQ55AW</t>
  </si>
  <si>
    <t>F7NH6MSFGA</t>
  </si>
  <si>
    <t>PRM1RVCZ9Z</t>
  </si>
  <si>
    <t>M2Z6CAEI5D</t>
  </si>
  <si>
    <t>S0WHJOFF4F</t>
  </si>
  <si>
    <t>K6D4GRRK14</t>
  </si>
  <si>
    <t>N3QNBXK7EU</t>
  </si>
  <si>
    <t>X1DDL85MZA</t>
  </si>
  <si>
    <t>O5YYJ8V1W1</t>
  </si>
  <si>
    <t>FCD6WQK3DP</t>
  </si>
  <si>
    <t>PFMH757IR5</t>
  </si>
  <si>
    <t>7VRJG5DCXB</t>
  </si>
  <si>
    <t>B2QROK2X8S</t>
  </si>
  <si>
    <t>G82CQ16AAU</t>
  </si>
  <si>
    <t>9X4RVKBCE0</t>
  </si>
  <si>
    <t>YMCH9LBNE8</t>
  </si>
  <si>
    <t>T08HLUB4PY</t>
  </si>
  <si>
    <t>SSMYJF677B</t>
  </si>
  <si>
    <t>NTGIHUKH8D</t>
  </si>
  <si>
    <t>ZGOWW0IJB6</t>
  </si>
  <si>
    <t>EH7QG104RH</t>
  </si>
  <si>
    <t>N1UUMVGQG6</t>
  </si>
  <si>
    <t>XCYXGIKLXD</t>
  </si>
  <si>
    <t>ORWMAYA5WT</t>
  </si>
  <si>
    <t>ALJVW87HDH</t>
  </si>
  <si>
    <t>D9HE9880GH</t>
  </si>
  <si>
    <t>ATZHWYQL8E</t>
  </si>
  <si>
    <t>X0RSTCKTQS</t>
  </si>
  <si>
    <t>XWQ09UUPC1</t>
  </si>
  <si>
    <t>R12YXGYHSW</t>
  </si>
  <si>
    <t>GJICSHX5IH</t>
  </si>
  <si>
    <t>AN4TETT5D2</t>
  </si>
  <si>
    <t>FH0IOIAPYJ</t>
  </si>
  <si>
    <t>DBQKF34N8V</t>
  </si>
  <si>
    <t>V5YGSD7QEP</t>
  </si>
  <si>
    <t>3INFJNDBML</t>
  </si>
  <si>
    <t>9LNWGZ3X1D</t>
  </si>
  <si>
    <t>IX5U36E9QX</t>
  </si>
  <si>
    <t>UFW2F79KTU</t>
  </si>
  <si>
    <t>U8J4UU169L</t>
  </si>
  <si>
    <t>NU5N536L8N</t>
  </si>
  <si>
    <t>ON7ECVQ23D</t>
  </si>
  <si>
    <t>UUUST0JZU5</t>
  </si>
  <si>
    <t>RM8Z541NFZ</t>
  </si>
  <si>
    <t>XQ3BOQJDR9</t>
  </si>
  <si>
    <t>EX0AV7Z8LL</t>
  </si>
  <si>
    <t>5GZAOAO7PN</t>
  </si>
  <si>
    <t>TUFOHTXW0N</t>
  </si>
  <si>
    <t>XCKIQ9XG7V</t>
  </si>
  <si>
    <t>6P2KJ0HTQ6</t>
  </si>
  <si>
    <t>YNEVQB5Y7E</t>
  </si>
  <si>
    <t>PA1KBNU1J4</t>
  </si>
  <si>
    <t>AV3X9SPX8U</t>
  </si>
  <si>
    <t>CN3MRZI2JI</t>
  </si>
  <si>
    <t>9U4LCF23RR</t>
  </si>
  <si>
    <t>64P1CE1J4P</t>
  </si>
  <si>
    <t>BLHAG0NOL1</t>
  </si>
  <si>
    <t>VE93E0BDWE</t>
  </si>
  <si>
    <t>XVNQBDYQ6B</t>
  </si>
  <si>
    <t>4MMJYBRR98</t>
  </si>
  <si>
    <t>NVNPTSM8XL</t>
  </si>
  <si>
    <t>5EHOK6YUB6</t>
  </si>
  <si>
    <t>XXGR1WYWAF</t>
  </si>
  <si>
    <t>S1WER7F8FZ</t>
  </si>
  <si>
    <t>N8PJSJZHV4</t>
  </si>
  <si>
    <t>SR4RENOZN0</t>
  </si>
  <si>
    <t>6PATM7AMSO</t>
  </si>
  <si>
    <t>VHHX128N3A</t>
  </si>
  <si>
    <t>BN3AS9359M</t>
  </si>
  <si>
    <t>MR81UPNMXL</t>
  </si>
  <si>
    <t>93OJTIU2F2</t>
  </si>
  <si>
    <t>FLBFWFGPMD</t>
  </si>
  <si>
    <t>BVK7ECA15B</t>
  </si>
  <si>
    <t>541FLOXAR6</t>
  </si>
  <si>
    <t>CQDLZ67KPX</t>
  </si>
  <si>
    <t>FVOTWVC60Y</t>
  </si>
  <si>
    <t>AODZOOCNAR</t>
  </si>
  <si>
    <t>NPJECS54VN</t>
  </si>
  <si>
    <t>I233D19JQM</t>
  </si>
  <si>
    <t>ZD1UC6F3RS</t>
  </si>
  <si>
    <t>OAQ1W61NOB</t>
  </si>
  <si>
    <t>L946H4LFV1</t>
  </si>
  <si>
    <t>WLDAU35GZN</t>
  </si>
  <si>
    <t>5CQ5D6CRKB</t>
  </si>
  <si>
    <t>7QXQO4XQ9N</t>
  </si>
  <si>
    <t>0S9WLFYARD</t>
  </si>
  <si>
    <t>ZAS1XUPLFX</t>
  </si>
  <si>
    <t>Y5UOSDQN02</t>
  </si>
  <si>
    <t>QYEKZJZ9UI</t>
  </si>
  <si>
    <t>6G47NSYNCS</t>
  </si>
  <si>
    <t>G2VN3R6SKY</t>
  </si>
  <si>
    <t>ROGT2WQ0BB</t>
  </si>
  <si>
    <t>YQ9FIOIVQQ</t>
  </si>
  <si>
    <t>UDF8M4GIR8</t>
  </si>
  <si>
    <t>93ERUYJ3DG</t>
  </si>
  <si>
    <t>OE4RXNBDV7</t>
  </si>
  <si>
    <t>99OME70IFJ</t>
  </si>
  <si>
    <t>AAF1FV6N63</t>
  </si>
  <si>
    <t>XJ4XNS2S72</t>
  </si>
  <si>
    <t>6JEEMUQRZJ</t>
  </si>
  <si>
    <t>YMUGQ6KVE7</t>
  </si>
  <si>
    <t>MB632Q5UB3</t>
  </si>
  <si>
    <t>NQXV8RLVMP</t>
  </si>
  <si>
    <t>5X36KCGB90</t>
  </si>
  <si>
    <t>HJ0OFJQQDX</t>
  </si>
  <si>
    <t>65KP20N33X</t>
  </si>
  <si>
    <t>P0WGUDMBCG</t>
  </si>
  <si>
    <t>1VF938KNHR</t>
  </si>
  <si>
    <t>TUJBJ7X5PQ</t>
  </si>
  <si>
    <t>2N3PZWRP8S</t>
  </si>
  <si>
    <t>2PLH47DOSW</t>
  </si>
  <si>
    <t>9ZA9K8UD8Y</t>
  </si>
  <si>
    <t>1UP1BTBIJK</t>
  </si>
  <si>
    <t>9KQT6ON7OY</t>
  </si>
  <si>
    <t>E1VE3YA1QT</t>
  </si>
  <si>
    <t>1IS55EYXRT</t>
  </si>
  <si>
    <t>RSUWQIOAPV</t>
  </si>
  <si>
    <t>TAY5OT64YQ</t>
  </si>
  <si>
    <t>VZMCJR7YHM</t>
  </si>
  <si>
    <t>MD9WFI7L37</t>
  </si>
  <si>
    <t>DTLMEGVA99</t>
  </si>
  <si>
    <t>M845RBKJEL</t>
  </si>
  <si>
    <t>ZFG9TUEXDP</t>
  </si>
  <si>
    <t>3468HH0QVM</t>
  </si>
  <si>
    <t>TTHA3818G5</t>
  </si>
  <si>
    <t>UYLWBD0VHC</t>
  </si>
  <si>
    <t>PPZ4D75G6A</t>
  </si>
  <si>
    <t>8LTMVCXFSW</t>
  </si>
  <si>
    <t>OF1RY26TCK</t>
  </si>
  <si>
    <t>3DVLUQAGRV</t>
  </si>
  <si>
    <t>QIUNNQLRPG</t>
  </si>
  <si>
    <t>0D9PD1D3X5</t>
  </si>
  <si>
    <t>VB2P76IUES</t>
  </si>
  <si>
    <t>HPP5M0XW6O</t>
  </si>
  <si>
    <t>Y6LVSDHWEZ</t>
  </si>
  <si>
    <t>TZNYOKGU94</t>
  </si>
  <si>
    <t>HUTXCZAVET</t>
  </si>
  <si>
    <t>QV1MN1XRYN</t>
  </si>
  <si>
    <t>YLCPZGZQE8</t>
  </si>
  <si>
    <t>8BVGCSDDQ0</t>
  </si>
  <si>
    <t>Y5ETKK0UUJ</t>
  </si>
  <si>
    <t>7ES5Q8J9YI</t>
  </si>
  <si>
    <t>9WEVM0YUVW</t>
  </si>
  <si>
    <t>ACA5ZO0ARC</t>
  </si>
  <si>
    <t>P8KKRBBMQR</t>
  </si>
  <si>
    <t>HO9KZRZP6F</t>
  </si>
  <si>
    <t>AE0X8RK4X3</t>
  </si>
  <si>
    <t>TWSB1N2G7O</t>
  </si>
  <si>
    <t>BMA9UOB3ZE</t>
  </si>
  <si>
    <t>55K37GE87K</t>
  </si>
  <si>
    <t>CLGQOJQ0EK</t>
  </si>
  <si>
    <t>3ZFEVYOV7I</t>
  </si>
  <si>
    <t>S0EPIGR5GD</t>
  </si>
  <si>
    <t>LWHA4EAIGQ</t>
  </si>
  <si>
    <t>W43QCAR02T</t>
  </si>
  <si>
    <t>RSSV17XW2Q</t>
  </si>
  <si>
    <t>GJQN80J4QQ</t>
  </si>
  <si>
    <t>VI1RT3GWWH</t>
  </si>
  <si>
    <t>UCNEG4VRJG</t>
  </si>
  <si>
    <t>2T2SPICBW5</t>
  </si>
  <si>
    <t>NA4WTMOK00</t>
  </si>
  <si>
    <t>TFFKH7RU5P</t>
  </si>
  <si>
    <t>WNSZF23F1Y</t>
  </si>
  <si>
    <t>JGLRGGAIJ3</t>
  </si>
  <si>
    <t>LA74VA94N3</t>
  </si>
  <si>
    <t>WFP7TGL2A7</t>
  </si>
  <si>
    <t>IAETX7M820</t>
  </si>
  <si>
    <t>HVRGPQD4Y9</t>
  </si>
  <si>
    <t>I3W2JER551</t>
  </si>
  <si>
    <t>V46CSM45V4</t>
  </si>
  <si>
    <t>XL0Z6PO3ET</t>
  </si>
  <si>
    <t>8SYR5SM9SC</t>
  </si>
  <si>
    <t>VE2UALT3QC</t>
  </si>
  <si>
    <t>NY5LHWAJL7</t>
  </si>
  <si>
    <t>L6YHU9FW8T</t>
  </si>
  <si>
    <t>48ENS9ZI14</t>
  </si>
  <si>
    <t>48DVBXVDJ0</t>
  </si>
  <si>
    <t>57ASW04KRS</t>
  </si>
  <si>
    <t>AMUWFOHWA6</t>
  </si>
  <si>
    <t>ZG17KU341G</t>
  </si>
  <si>
    <t>TNEDZ5OR9N</t>
  </si>
  <si>
    <t>V3LAWH2GW1</t>
  </si>
  <si>
    <t>08XB0L7Z5M</t>
  </si>
  <si>
    <t>DZ14YSN6CB</t>
  </si>
  <si>
    <t>MBDWOYX27S</t>
  </si>
  <si>
    <t>06NZOFFC80</t>
  </si>
  <si>
    <t>6S88YD4FIO</t>
  </si>
  <si>
    <t>ONTFAU5GOT</t>
  </si>
  <si>
    <t>GCVC852A3B</t>
  </si>
  <si>
    <t>EBPH4UEA5S</t>
  </si>
  <si>
    <t>5F2L77NHQ5</t>
  </si>
  <si>
    <t>4HLJV94VHH</t>
  </si>
  <si>
    <t>279X35E2OX</t>
  </si>
  <si>
    <t>KMVJ19BJEX</t>
  </si>
  <si>
    <t>ORB3L4K4SR</t>
  </si>
  <si>
    <t>RFDVJAZS6C</t>
  </si>
  <si>
    <t>IQXRUZGGOI</t>
  </si>
  <si>
    <t>FNZGFUM8N8</t>
  </si>
  <si>
    <t>HJH5ZODCXT</t>
  </si>
  <si>
    <t>3JG4951BAU</t>
  </si>
  <si>
    <t>6EL9Y7N27O</t>
  </si>
  <si>
    <t>IA45G7JSSP</t>
  </si>
  <si>
    <t>KFCSF77YCZ</t>
  </si>
  <si>
    <t>2PZYRFQKA0</t>
  </si>
  <si>
    <t>28IYCKY4TZ</t>
  </si>
  <si>
    <t>JYEQ2V1QT6</t>
  </si>
  <si>
    <t>AZ02VLMP65</t>
  </si>
  <si>
    <t>N37R5LB8SZ</t>
  </si>
  <si>
    <t>6ITPHNHK2J</t>
  </si>
  <si>
    <t>00WJ30QAC3</t>
  </si>
  <si>
    <t>GAER0ZDOYY</t>
  </si>
  <si>
    <t>G2MK3RX91V</t>
  </si>
  <si>
    <t>2UB9KEKK0M</t>
  </si>
  <si>
    <t>LKX1OXNX8E</t>
  </si>
  <si>
    <t>UIWMDSZ85N</t>
  </si>
  <si>
    <t>MOV956TMF2</t>
  </si>
  <si>
    <t>NH4HA6E0TN</t>
  </si>
  <si>
    <t>YQGWKQ4I95</t>
  </si>
  <si>
    <t>G2CNXYC0M1</t>
  </si>
  <si>
    <t>MR074B718Y</t>
  </si>
  <si>
    <t>R344N4G6ZI</t>
  </si>
  <si>
    <t>O77WOIXV80</t>
  </si>
  <si>
    <t>RKYCWU1T8I</t>
  </si>
  <si>
    <t>P738NF7I8Q</t>
  </si>
  <si>
    <t>6QAW1UM2XV</t>
  </si>
  <si>
    <t>6Z601FYN1X</t>
  </si>
  <si>
    <t>6ZZQI7A90C</t>
  </si>
  <si>
    <t>RWR5YPD27H</t>
  </si>
  <si>
    <t>7CSKXQXDJ1</t>
  </si>
  <si>
    <t>M0C91U78OQ</t>
  </si>
  <si>
    <t>QIW098PTGX</t>
  </si>
  <si>
    <t>NONTWPMX14</t>
  </si>
  <si>
    <t>BNNMURN0UT</t>
  </si>
  <si>
    <t>ABM1LGUTQP</t>
  </si>
  <si>
    <t>4MZZK7USXO</t>
  </si>
  <si>
    <t>G5328EU56X</t>
  </si>
  <si>
    <t>FYLYCBE19E</t>
  </si>
  <si>
    <t>ITYNWLPM58</t>
  </si>
  <si>
    <t>20M5CYMYFP</t>
  </si>
  <si>
    <t>ERN5FQ3PWM</t>
  </si>
  <si>
    <t>SCAFTO86LI</t>
  </si>
  <si>
    <t>NWGT4EAJNY</t>
  </si>
  <si>
    <t>DYWB8Q49YO</t>
  </si>
  <si>
    <t>VK3LC92K5S</t>
  </si>
  <si>
    <t>RMUVHHXRKB</t>
  </si>
  <si>
    <t>M8NIQW7IB1</t>
  </si>
  <si>
    <t>965HIPEZD5</t>
  </si>
  <si>
    <t>Z2D9UIJPY9</t>
  </si>
  <si>
    <t>UTJ36AIQ2R</t>
  </si>
  <si>
    <t>45WTI1QK52</t>
  </si>
  <si>
    <t>DHVGOX6Q2B</t>
  </si>
  <si>
    <t>9KHNO9WNK9</t>
  </si>
  <si>
    <t>74XEZVHQLQ</t>
  </si>
  <si>
    <t>YKXIBJTYTV</t>
  </si>
  <si>
    <t>Z173T06XH1</t>
  </si>
  <si>
    <t>R2YH4IOOSC</t>
  </si>
  <si>
    <t>LWUGVXWO7D</t>
  </si>
  <si>
    <t>CJCC0VP26R</t>
  </si>
  <si>
    <t>TZHDRF4MNE</t>
  </si>
  <si>
    <t>CKL5QYA4L0</t>
  </si>
  <si>
    <t>2UZXW5RVB4</t>
  </si>
  <si>
    <t>Q5ZKIHGI5Y</t>
  </si>
  <si>
    <t>D3L82ZJ6QI</t>
  </si>
  <si>
    <t>57605Y85GB</t>
  </si>
  <si>
    <t>L7LN4REST5</t>
  </si>
  <si>
    <t>N4B43C8VML</t>
  </si>
  <si>
    <t>SIE4GFK75I</t>
  </si>
  <si>
    <t>5PWM0P4EQM</t>
  </si>
  <si>
    <t>XXAA7DM3KD</t>
  </si>
  <si>
    <t>5O3N0QOBGJ</t>
  </si>
  <si>
    <t>DN08VVWBM3</t>
  </si>
  <si>
    <t>HH6PD2DQZL</t>
  </si>
  <si>
    <t>LPZEMC5OS5</t>
  </si>
  <si>
    <t>FIOMI25CL9</t>
  </si>
  <si>
    <t>Y8MURY7MBC</t>
  </si>
  <si>
    <t>8Y1E0IUJ6K</t>
  </si>
  <si>
    <t>NMINUXIJMF</t>
  </si>
  <si>
    <t>PGW8JSX5HF</t>
  </si>
  <si>
    <t>JWZX0IUXCS</t>
  </si>
  <si>
    <t>RH0JUUFBWO</t>
  </si>
  <si>
    <t>PFYGNHHVNB</t>
  </si>
  <si>
    <t>OMSBFNFURL</t>
  </si>
  <si>
    <t>Q739GT6TVB</t>
  </si>
  <si>
    <t>4RSHUZLNJN</t>
  </si>
  <si>
    <t>3ANUW1ET2D</t>
  </si>
  <si>
    <t>IM2P3J17GU</t>
  </si>
  <si>
    <t>74TTGB3UUD</t>
  </si>
  <si>
    <t>45IFSG09NE</t>
  </si>
  <si>
    <t>BJZCM9JA5Z</t>
  </si>
  <si>
    <t>13P7ABPI4Q</t>
  </si>
  <si>
    <t>BED5KKTIS9</t>
  </si>
  <si>
    <t>EF11GDHM9M</t>
  </si>
  <si>
    <t>73IO2ONVAB</t>
  </si>
  <si>
    <t>9SCXBZIQ5F</t>
  </si>
  <si>
    <t>72SJZ2HQ98</t>
  </si>
  <si>
    <t>LG2V2OD6PH</t>
  </si>
  <si>
    <t>L42NSKWGTO</t>
  </si>
  <si>
    <t>BKTJHCW0F4</t>
  </si>
  <si>
    <t>09ECLG40IT</t>
  </si>
  <si>
    <t>N2ULW3VAVB</t>
  </si>
  <si>
    <t>ZRW2MKF3G1</t>
  </si>
  <si>
    <t>W0BOWXRJ9E</t>
  </si>
  <si>
    <t>I5Z1JCP3CW</t>
  </si>
  <si>
    <t>3S5KL9N7RG</t>
  </si>
  <si>
    <t>C1IJRWNI2S</t>
  </si>
  <si>
    <t>NK24N08PYM</t>
  </si>
  <si>
    <t>PTMJBZDJSO</t>
  </si>
  <si>
    <t>LDC8Q6IGPX</t>
  </si>
  <si>
    <t>WGPWGABU7T</t>
  </si>
  <si>
    <t>SWZ0DHXP0G</t>
  </si>
  <si>
    <t>S27WJPO48X</t>
  </si>
  <si>
    <t>YIL62G9D56</t>
  </si>
  <si>
    <t>BPNWU6D91C</t>
  </si>
  <si>
    <t>UACP56OSB4</t>
  </si>
  <si>
    <t>2ZHB66OG0B</t>
  </si>
  <si>
    <t>E17ZARO4XS</t>
  </si>
  <si>
    <t>ID1H82A2HT</t>
  </si>
  <si>
    <t>3R8SF5VWD6</t>
  </si>
  <si>
    <t>3F9AW3PTVF</t>
  </si>
  <si>
    <t>F760VNAANB</t>
  </si>
  <si>
    <t>QDXKQWHKDT</t>
  </si>
  <si>
    <t>O2ZTB1FQCM</t>
  </si>
  <si>
    <t>VAOB0SHWDG</t>
  </si>
  <si>
    <t>5MA8MP0UQB</t>
  </si>
  <si>
    <t>6I3BJWIF5E</t>
  </si>
  <si>
    <t>AH96UV3J26</t>
  </si>
  <si>
    <t>L4AHL372ZI</t>
  </si>
  <si>
    <t>75CFPSDU4M</t>
  </si>
  <si>
    <t>6L10O1GELC</t>
  </si>
  <si>
    <t>WNRGYUJ7OB</t>
  </si>
  <si>
    <t>VTVENN95M1</t>
  </si>
  <si>
    <t>RQ4BVJDURX</t>
  </si>
  <si>
    <t>78Y79ODFF3</t>
  </si>
  <si>
    <t>O57RK4Y17Z</t>
  </si>
  <si>
    <t>D9VR39V7SY</t>
  </si>
  <si>
    <t>AN2RFANUTC</t>
  </si>
  <si>
    <t>FUABI93VI7</t>
  </si>
  <si>
    <t>1GYVCUJUN2</t>
  </si>
  <si>
    <t>5CEGG1MYH7</t>
  </si>
  <si>
    <t>7ECSN4DCZZ</t>
  </si>
  <si>
    <t>L9JNE1VQ8N</t>
  </si>
  <si>
    <t>NG9AFQTBS4</t>
  </si>
  <si>
    <t>P6R2IITUWC</t>
  </si>
  <si>
    <t>F1PK9TSKHF</t>
  </si>
  <si>
    <t>BMFW1V2GWU</t>
  </si>
  <si>
    <t>CWY0FQODC6</t>
  </si>
  <si>
    <t>XLLIJP98FW</t>
  </si>
  <si>
    <t>0DFYE4K18G</t>
  </si>
  <si>
    <t>US939YIDL2</t>
  </si>
  <si>
    <t>I37JJMVJ5T</t>
  </si>
  <si>
    <t>S2QIOO0167</t>
  </si>
  <si>
    <t>8ORB6HCGNW</t>
  </si>
  <si>
    <t>HH2N3NIWFS</t>
  </si>
  <si>
    <t>IBVX6PG01Q</t>
  </si>
  <si>
    <t>GKNFGZAW36</t>
  </si>
  <si>
    <t>ZJTFC4L3LC</t>
  </si>
  <si>
    <t>SUQ4ZWAZLA</t>
  </si>
  <si>
    <t>TGCPQH6EOY</t>
  </si>
  <si>
    <t>II3QLVRTIK</t>
  </si>
  <si>
    <t>B6R8IM0PDE</t>
  </si>
  <si>
    <t>3H8V719UEJ</t>
  </si>
  <si>
    <t>K9RW9W2JGS</t>
  </si>
  <si>
    <t>6L8KX47S3M</t>
  </si>
  <si>
    <t>E2PKMUUVBR</t>
  </si>
  <si>
    <t>1ZHHHAZ2UE</t>
  </si>
  <si>
    <t>2RSA279ZIN</t>
  </si>
  <si>
    <t>H80P1IGOHV</t>
  </si>
  <si>
    <t>Y1VFGDMTLN</t>
  </si>
  <si>
    <t>36ZZJWQL1B</t>
  </si>
  <si>
    <t>KGTM5PELRY</t>
  </si>
  <si>
    <t>C3LY67PP7F</t>
  </si>
  <si>
    <t>2S52PF1HMR</t>
  </si>
  <si>
    <t>VCTKCO30MY</t>
  </si>
  <si>
    <t>S7HXVAE5SM</t>
  </si>
  <si>
    <t>77S1IM2LJG</t>
  </si>
  <si>
    <t>T4AWZM4UGP</t>
  </si>
  <si>
    <t>G5I26E33W5</t>
  </si>
  <si>
    <t>2B23OYSS1I</t>
  </si>
  <si>
    <t>RVHBGYKNOJ</t>
  </si>
  <si>
    <t>47W2Q7UFG4</t>
  </si>
  <si>
    <t>5AE5DLD43I</t>
  </si>
  <si>
    <t>8ZT8KTIJ5B</t>
  </si>
  <si>
    <t>DU5YJVN3V0</t>
  </si>
  <si>
    <t>B6CHY0256D</t>
  </si>
  <si>
    <t>LYHJYJASYW</t>
  </si>
  <si>
    <t>S19Y1SKLXO</t>
  </si>
  <si>
    <t>LFUZOC0VFL</t>
  </si>
  <si>
    <t>MAM3NLSC24</t>
  </si>
  <si>
    <t>EEKNJDSEAV</t>
  </si>
  <si>
    <t>UUPO36IBO5</t>
  </si>
  <si>
    <t>HYNEFS0ZFU</t>
  </si>
  <si>
    <t>VNZMM2RA3A</t>
  </si>
  <si>
    <t>Z68DT0BV50</t>
  </si>
  <si>
    <t>8A2ZSE2PX4</t>
  </si>
  <si>
    <t>8UYPOTSRTI</t>
  </si>
  <si>
    <t>J4OZV7Z3YN</t>
  </si>
  <si>
    <t>2PMA2HWCNG</t>
  </si>
  <si>
    <t>SYBW3JN4FG</t>
  </si>
  <si>
    <t>581EE38CIQ</t>
  </si>
  <si>
    <t>VHC76HVBJD</t>
  </si>
  <si>
    <t>JQFOQGAGKM</t>
  </si>
  <si>
    <t>N5MV81HSES</t>
  </si>
  <si>
    <t>AVAWZE6TTC</t>
  </si>
  <si>
    <t>AXDFVG7LJG</t>
  </si>
  <si>
    <t>HD7DGQDKT3</t>
  </si>
  <si>
    <t>B3N39HVAL3</t>
  </si>
  <si>
    <t>HYZ4Z4GGXW</t>
  </si>
  <si>
    <t>0ES2TCNJKK</t>
  </si>
  <si>
    <t>P68CSYZZH7</t>
  </si>
  <si>
    <t>1AXNKZRHK4</t>
  </si>
  <si>
    <t>F907PW5FEU</t>
  </si>
  <si>
    <t>OPICFNDWYW</t>
  </si>
  <si>
    <t>4SA9NKKSS6</t>
  </si>
  <si>
    <t>0187O3Y6PD</t>
  </si>
  <si>
    <t>FBF4HCW1MW</t>
  </si>
  <si>
    <t>WP9KKLPPET</t>
  </si>
  <si>
    <t>LP2DOFEWUH</t>
  </si>
  <si>
    <t>L86NKHSMIT</t>
  </si>
  <si>
    <t>UIJHRX1EKY</t>
  </si>
  <si>
    <t>QN9WU3CTDO</t>
  </si>
  <si>
    <t>G9N4XT0BVN</t>
  </si>
  <si>
    <t>E84PH9G6TK</t>
  </si>
  <si>
    <t>J2T1CE0H0B</t>
  </si>
  <si>
    <t>N5I230JNRU</t>
  </si>
  <si>
    <t>50FIWA65IN</t>
  </si>
  <si>
    <t>U9IUB5RKDR</t>
  </si>
  <si>
    <t>RSQQRZ56UN</t>
  </si>
  <si>
    <t>0UFD47PYH4</t>
  </si>
  <si>
    <t>WSWQUIQX1N</t>
  </si>
  <si>
    <t>2LIXB0VB3U</t>
  </si>
  <si>
    <t>KG1914HFAK</t>
  </si>
  <si>
    <t>X6GZBVE9B8</t>
  </si>
  <si>
    <t>0N1RELC7GB</t>
  </si>
  <si>
    <t>A8Y3JJ9NFC</t>
  </si>
  <si>
    <t>M0KXPV9D36</t>
  </si>
  <si>
    <t>8DZCSX400B</t>
  </si>
  <si>
    <t>VHSA5V3PL7</t>
  </si>
  <si>
    <t>YL6ZCVRHF4</t>
  </si>
  <si>
    <t>N683L97S67</t>
  </si>
  <si>
    <t>7LC0E9QEMA</t>
  </si>
  <si>
    <t>AM0D7J6CAI</t>
  </si>
  <si>
    <t>IU5YYZ71FI</t>
  </si>
  <si>
    <t>7DIOJVI770</t>
  </si>
  <si>
    <t>H6P4KKX86M</t>
  </si>
  <si>
    <t>XQAKNN3SFU</t>
  </si>
  <si>
    <t>4X5ADIGN9B</t>
  </si>
  <si>
    <t>97BZ8ZTXZ7</t>
  </si>
  <si>
    <t>9OZXXLMQ06</t>
  </si>
  <si>
    <t>5B7D6OHR8Q</t>
  </si>
  <si>
    <t>XEAUN4T1OL</t>
  </si>
  <si>
    <t>F1LW27ZLVK</t>
  </si>
  <si>
    <t>54QSBMJ5GY</t>
  </si>
  <si>
    <t>KBP9DB3JWQ</t>
  </si>
  <si>
    <t>RN10LR2HK6</t>
  </si>
  <si>
    <t>O2KFQJVELB</t>
  </si>
  <si>
    <t>BIIA0RSK2C</t>
  </si>
  <si>
    <t>HFVB18YW3W</t>
  </si>
  <si>
    <t>CPOJN783UV</t>
  </si>
  <si>
    <t>GQDRDWW0LY</t>
  </si>
  <si>
    <t>R8VCNY2I09</t>
  </si>
  <si>
    <t>BCZ0W8QIS2</t>
  </si>
  <si>
    <t>5QG7X4MPVJ</t>
  </si>
  <si>
    <t>4Y1MZA1PG6</t>
  </si>
  <si>
    <t>2KKBEO5RMP</t>
  </si>
  <si>
    <t>UVO6N5F3CU</t>
  </si>
  <si>
    <t>WHHFUPPUMP</t>
  </si>
  <si>
    <t>RNNEEU8VMJ</t>
  </si>
  <si>
    <t>K83AJ9V8CA</t>
  </si>
  <si>
    <t>T3AU2OBV8G</t>
  </si>
  <si>
    <t>D06WM24JA5</t>
  </si>
  <si>
    <t>YOJBPOW9U4</t>
  </si>
  <si>
    <t>DDPMWIR6RG</t>
  </si>
  <si>
    <t>7Y2MU6WF4X</t>
  </si>
  <si>
    <t>SVM2KQ89Q1</t>
  </si>
  <si>
    <t>RZK2ZI5PQ6</t>
  </si>
  <si>
    <t>74VQH3TJWZ</t>
  </si>
  <si>
    <t>816A5BF2L7</t>
  </si>
  <si>
    <t>CMY8IJ45LE</t>
  </si>
  <si>
    <t>6H4UVALMNV</t>
  </si>
  <si>
    <t>JKRBLOSYBT</t>
  </si>
  <si>
    <t>PGU2SER0OX</t>
  </si>
  <si>
    <t>LMX1TAPXH8</t>
  </si>
  <si>
    <t>XWC7I2T0T5</t>
  </si>
  <si>
    <t>NMB044F44S</t>
  </si>
  <si>
    <t>NR7E5ALX4V</t>
  </si>
  <si>
    <t>KDAQ4B0AT7</t>
  </si>
  <si>
    <t>ZPP0WJYZ30</t>
  </si>
  <si>
    <t>1RW50SDTHC</t>
  </si>
  <si>
    <t>1XEEDDE9YS</t>
  </si>
  <si>
    <t>1JE4QPHXYO</t>
  </si>
  <si>
    <t>A6IZEYK1FQ</t>
  </si>
  <si>
    <t>HLO5N5MLVK</t>
  </si>
  <si>
    <t>TGMACQMFL4</t>
  </si>
  <si>
    <t>YYMWQJFPQF</t>
  </si>
  <si>
    <t>A1FBFUPG05</t>
  </si>
  <si>
    <t>XMXXC6JAVE</t>
  </si>
  <si>
    <t>RQOHE8V8XQ</t>
  </si>
  <si>
    <t>42D53PH1HE</t>
  </si>
  <si>
    <t>M1AT4PGBBJ</t>
  </si>
  <si>
    <t>61D5TF0YVT</t>
  </si>
  <si>
    <t>CR52MMD1BL</t>
  </si>
  <si>
    <t>R0NFB8GCIA</t>
  </si>
  <si>
    <t>ASF1TEICVA</t>
  </si>
  <si>
    <t>N057FDX25A</t>
  </si>
  <si>
    <t>52UKPK49W6</t>
  </si>
  <si>
    <t>GECH9K93SB</t>
  </si>
  <si>
    <t>6H21FN1IYN</t>
  </si>
  <si>
    <t>Y0TTDDYL2D</t>
  </si>
  <si>
    <t>BAEJKWWXPV</t>
  </si>
  <si>
    <t>DXWB6L49JI</t>
  </si>
  <si>
    <t>UL4FKI7JA0</t>
  </si>
  <si>
    <t>55RZJYYMNK</t>
  </si>
  <si>
    <t>OA8J33Z298</t>
  </si>
  <si>
    <t>TFMG5ZTOB2</t>
  </si>
  <si>
    <t>R735O6NGQS</t>
  </si>
  <si>
    <t>C8CHQHNE9T</t>
  </si>
  <si>
    <t>89WB2N3MD6</t>
  </si>
  <si>
    <t>7NN1PBEQ8F</t>
  </si>
  <si>
    <t>D1PV88NIMU</t>
  </si>
  <si>
    <t>RBK9ETAYH7</t>
  </si>
  <si>
    <t>5O2WCDB3U4</t>
  </si>
  <si>
    <t>CRT9V43CAA</t>
  </si>
  <si>
    <t>HL789GBDUD</t>
  </si>
  <si>
    <t>SAXPXRK6IE</t>
  </si>
  <si>
    <t>TW3N5A5QHO</t>
  </si>
  <si>
    <t>2M8Q1ZF4DH</t>
  </si>
  <si>
    <t>1UT2V743ZA</t>
  </si>
  <si>
    <t>DDCULZ8CYG</t>
  </si>
  <si>
    <t>4OLWOZ0CU4</t>
  </si>
  <si>
    <t>RXX3ORUEV6</t>
  </si>
  <si>
    <t>27J3L5PPCV</t>
  </si>
  <si>
    <t>CKPJ00EA4U</t>
  </si>
  <si>
    <t>0FNHSMW05X</t>
  </si>
  <si>
    <t>YN67A3483H</t>
  </si>
  <si>
    <t>DM0Z5DWKIM</t>
  </si>
  <si>
    <t>LLZIYUI6TI</t>
  </si>
  <si>
    <t>GXTB6XF6HF</t>
  </si>
  <si>
    <t>0HVNA6DSL5</t>
  </si>
  <si>
    <t>SRN3R8254G</t>
  </si>
  <si>
    <t>DKKXVRPFX6</t>
  </si>
  <si>
    <t>V2CD5BAX3U</t>
  </si>
  <si>
    <t>GY5WT89G5I</t>
  </si>
  <si>
    <t>PE8QNDCEP1</t>
  </si>
  <si>
    <t>AHTCQ9X2QS</t>
  </si>
  <si>
    <t>E1X6DOTP3H</t>
  </si>
  <si>
    <t>D8SSKKFAX9</t>
  </si>
  <si>
    <t>9WNNXF618F</t>
  </si>
  <si>
    <t>X0NHUDYVLH</t>
  </si>
  <si>
    <t>UPXRBIC90Y</t>
  </si>
  <si>
    <t>SGO6WASKNO</t>
  </si>
  <si>
    <t>U76BBX2G5U</t>
  </si>
  <si>
    <t>ALE5A3OOFH</t>
  </si>
  <si>
    <t>3DD3D83F1W</t>
  </si>
  <si>
    <t>TESDKFKOYU</t>
  </si>
  <si>
    <t>PF48MITBW7</t>
  </si>
  <si>
    <t>92ZOY6G4WA</t>
  </si>
  <si>
    <t>B4ASCKQW7V</t>
  </si>
  <si>
    <t>QY50BV9ZZ7</t>
  </si>
  <si>
    <t>9F692KHX49</t>
  </si>
  <si>
    <t>CTY6U431L8</t>
  </si>
  <si>
    <t>SFF7KDU8YT</t>
  </si>
  <si>
    <t>VKUA9NKWBE</t>
  </si>
  <si>
    <t>TNN01EEJLX</t>
  </si>
  <si>
    <t>R0R8IOWXY2</t>
  </si>
  <si>
    <t>ZLCZPEGTX6</t>
  </si>
  <si>
    <t>IHSFPLXC1X</t>
  </si>
  <si>
    <t>KJV8818DP8</t>
  </si>
  <si>
    <t>LRW34RTDUK</t>
  </si>
  <si>
    <t>F2NAUYNSWZ</t>
  </si>
  <si>
    <t>ENFMET04CI</t>
  </si>
  <si>
    <t>XNGOPP7T3F</t>
  </si>
  <si>
    <t>IUIF1FHEN2</t>
  </si>
  <si>
    <t>EYKLGJYIYK</t>
  </si>
  <si>
    <t>5TLQ4IK1DH</t>
  </si>
  <si>
    <t>QWHHFB16IV</t>
  </si>
  <si>
    <t>UCF4AV75ZA</t>
  </si>
  <si>
    <t>7XUQSWB8SJ</t>
  </si>
  <si>
    <t>FEQUM72CIL</t>
  </si>
  <si>
    <t>B426C2PVZC</t>
  </si>
  <si>
    <t>QVPTUM8QD0</t>
  </si>
  <si>
    <t>V2JG9OP8IQ</t>
  </si>
  <si>
    <t>XO29X9XCZD</t>
  </si>
  <si>
    <t>AN7TX6UM00</t>
  </si>
  <si>
    <t>UJVOHJX7GE</t>
  </si>
  <si>
    <t>6079CSTMYZ</t>
  </si>
  <si>
    <t>M7DHFA752B</t>
  </si>
  <si>
    <t>0E634ZIG3I</t>
  </si>
  <si>
    <t>0I0B0OK49N</t>
  </si>
  <si>
    <t>TSU2Y1A3IQ</t>
  </si>
  <si>
    <t>RR7637E5Q7</t>
  </si>
  <si>
    <t>PF5PTG99L9</t>
  </si>
  <si>
    <t>CTDU3MIZ2R</t>
  </si>
  <si>
    <t>4J7KXFUEBX</t>
  </si>
  <si>
    <t>B3FX2L2HRA</t>
  </si>
  <si>
    <t>EP90SRJUHS</t>
  </si>
  <si>
    <t>I2XP5V5EWH</t>
  </si>
  <si>
    <t>74J4E9J3OJ</t>
  </si>
  <si>
    <t>CHH8UZFP0A</t>
  </si>
  <si>
    <t>DDPKOAIACG</t>
  </si>
  <si>
    <t>0PRH4LVS6S</t>
  </si>
  <si>
    <t>A0SY58PW6L</t>
  </si>
  <si>
    <t>3K4OJ3DO7K</t>
  </si>
  <si>
    <t>JMWEHNMTEG</t>
  </si>
  <si>
    <t>OPMSBSY04S</t>
  </si>
  <si>
    <t>REYZM44JN0</t>
  </si>
  <si>
    <t>YUNC6EBN0P</t>
  </si>
  <si>
    <t>C9L9ESUVLY</t>
  </si>
  <si>
    <t>HGGG5E30PM</t>
  </si>
  <si>
    <t>G270QQ46OK</t>
  </si>
  <si>
    <t>68WDCKOJT2</t>
  </si>
  <si>
    <t>QIEAMORETZ</t>
  </si>
  <si>
    <t>XGOTOBKNUB</t>
  </si>
  <si>
    <t>HG2X91EQD8</t>
  </si>
  <si>
    <t>JAKE0XOKUJ</t>
  </si>
  <si>
    <t>AT0FISR3SM</t>
  </si>
  <si>
    <t>SOGPA2M9NJ</t>
  </si>
  <si>
    <t>KJCSZXFN13</t>
  </si>
  <si>
    <t>7V4HJOII6R</t>
  </si>
  <si>
    <t>KR76DGHFQ7</t>
  </si>
  <si>
    <t>MDZ8RLA71I</t>
  </si>
  <si>
    <t>2T9NELG4JE</t>
  </si>
  <si>
    <t>5CDSQZWQ4C</t>
  </si>
  <si>
    <t>1JUQIPVIE1</t>
  </si>
  <si>
    <t>S3X1GNHOC3</t>
  </si>
  <si>
    <t>JBWDB641PN</t>
  </si>
  <si>
    <t>F64N6E0AZZ</t>
  </si>
  <si>
    <t>MW8FDWH6KV</t>
  </si>
  <si>
    <t>MMWDSJA327</t>
  </si>
  <si>
    <t>JM5DC2Q4OM</t>
  </si>
  <si>
    <t>4V26AF07IU</t>
  </si>
  <si>
    <t>CCXOTRAFDT</t>
  </si>
  <si>
    <t>PL6Q139QG9</t>
  </si>
  <si>
    <t>DUAPQ968BK</t>
  </si>
  <si>
    <t>V4MU6QKV4X</t>
  </si>
  <si>
    <t>WBDGZ8GD9W</t>
  </si>
  <si>
    <t>XARBFQ9S82</t>
  </si>
  <si>
    <t>CZM4JN3SU6</t>
  </si>
  <si>
    <t>MBKDBKUONH</t>
  </si>
  <si>
    <t>ZCXD7QW24E</t>
  </si>
  <si>
    <t>7V6PI6VZ36</t>
  </si>
  <si>
    <t>W4CXTMZH09</t>
  </si>
  <si>
    <t>EZRR8JQICL</t>
  </si>
  <si>
    <t>AW2ZTZ4006</t>
  </si>
  <si>
    <t>QV52CVA8C2</t>
  </si>
  <si>
    <t>M6NJHCW46Y</t>
  </si>
  <si>
    <t>19RNG1Q6RZ</t>
  </si>
  <si>
    <t>C8EJ3ZE58N</t>
  </si>
  <si>
    <t>GYVR02FC8G</t>
  </si>
  <si>
    <t>FKL9439OQK</t>
  </si>
  <si>
    <t>WBYJ9Y4J1B</t>
  </si>
  <si>
    <t>5I6332Z0YE</t>
  </si>
  <si>
    <t>YWNRRFB9OI</t>
  </si>
  <si>
    <t>GL3NIGDZ6J</t>
  </si>
  <si>
    <t>SUHIPNN2MN</t>
  </si>
  <si>
    <t>D16HU8ENKP</t>
  </si>
  <si>
    <t>1JLO5OKEH6</t>
  </si>
  <si>
    <t>LN7EY684G9</t>
  </si>
  <si>
    <t>8ANF46AAKD</t>
  </si>
  <si>
    <t>LT7G3WC1HS</t>
  </si>
  <si>
    <t>HB43EJV8GS</t>
  </si>
  <si>
    <t>P4I015FSY8</t>
  </si>
  <si>
    <t>2A4J9IHBPY</t>
  </si>
  <si>
    <t>V5BJE5TN22</t>
  </si>
  <si>
    <t>XD4I0C8Q6K</t>
  </si>
  <si>
    <t>5N63NOVZ4V</t>
  </si>
  <si>
    <t>9J20U0IMV6</t>
  </si>
  <si>
    <t>R2I4DCGFMZ</t>
  </si>
  <si>
    <t>MIWPB3KOI8</t>
  </si>
  <si>
    <t>T1HODRKYJJ</t>
  </si>
  <si>
    <t>3MXLZOMU0D</t>
  </si>
  <si>
    <t>ULDOPSI1IF</t>
  </si>
  <si>
    <t>X43US91482</t>
  </si>
  <si>
    <t>FRP4XD6K0Y</t>
  </si>
  <si>
    <t>45Y0YVFE2G</t>
  </si>
  <si>
    <t>R7P1ORO1GB</t>
  </si>
  <si>
    <t>MHRR5CO4KA</t>
  </si>
  <si>
    <t>EXIRZEYU3V</t>
  </si>
  <si>
    <t>SZCCF6UMM0</t>
  </si>
  <si>
    <t>JS4N7JV3B1</t>
  </si>
  <si>
    <t>5W27D6DAD6</t>
  </si>
  <si>
    <t>9UTUKI64D6</t>
  </si>
  <si>
    <t>O5DE5ZVMG1</t>
  </si>
  <si>
    <t>R0DF8ULK0V</t>
  </si>
  <si>
    <t>F82PH1QEQ8</t>
  </si>
  <si>
    <t>7UYSGFTNRK</t>
  </si>
  <si>
    <t>4XP9WWFU0E</t>
  </si>
  <si>
    <t>QHGUC3GCLQ</t>
  </si>
  <si>
    <t>D8T2A22CLS</t>
  </si>
  <si>
    <t>2EJ7U28HT5</t>
  </si>
  <si>
    <t>YG0KQAFB3T</t>
  </si>
  <si>
    <t>4E2ZXAUF7K</t>
  </si>
  <si>
    <t>8N1TCBKPD6</t>
  </si>
  <si>
    <t>L6ZA2RST98</t>
  </si>
  <si>
    <t>VXQPNUWZ6G</t>
  </si>
  <si>
    <t>GSGE9K42QK</t>
  </si>
  <si>
    <t>DN2WWZ3WZY</t>
  </si>
  <si>
    <t>RPSB653NQI</t>
  </si>
  <si>
    <t>SVIUKAEV8P</t>
  </si>
  <si>
    <t>5AO4GUTY0N</t>
  </si>
  <si>
    <t>Z0NWKTM8AP</t>
  </si>
  <si>
    <t>K6VD079SF4</t>
  </si>
  <si>
    <t>9WWR459R2V</t>
  </si>
  <si>
    <t>MUDLY01KJ5</t>
  </si>
  <si>
    <t>FGJTD914XB</t>
  </si>
  <si>
    <t>YGXLNWEXA3</t>
  </si>
  <si>
    <t>CJ2I3JP7XD</t>
  </si>
  <si>
    <t>8096LKQC68</t>
  </si>
  <si>
    <t>NK123GFF77</t>
  </si>
  <si>
    <t>M5QK9XG1PD</t>
  </si>
  <si>
    <t>PU1YMYEX01</t>
  </si>
  <si>
    <t>01SH3JDI24</t>
  </si>
  <si>
    <t>Z2T9UZHHVB</t>
  </si>
  <si>
    <t>1AWC76FU9G</t>
  </si>
  <si>
    <t>GJZ8ZBJDRJ</t>
  </si>
  <si>
    <t>T7KRAOMQE7</t>
  </si>
  <si>
    <t>A95CM059LH</t>
  </si>
  <si>
    <t>YKXJ733AVM</t>
  </si>
  <si>
    <t>JCUI2V79LG</t>
  </si>
  <si>
    <t>L9PF6ZSIIE</t>
  </si>
  <si>
    <t>HA5A299XT4</t>
  </si>
  <si>
    <t>3LP3HU8EVI</t>
  </si>
  <si>
    <t>FM4GKWSHNE</t>
  </si>
  <si>
    <t>Y6CTN1BS32</t>
  </si>
  <si>
    <t>29L70IARSO</t>
  </si>
  <si>
    <t>DKC1481N0G</t>
  </si>
  <si>
    <t>D15XXEBSVW</t>
  </si>
  <si>
    <t>3NJYIHOKXD</t>
  </si>
  <si>
    <t>OO15JVAMEH</t>
  </si>
  <si>
    <t>4P2OJ9TKBO</t>
  </si>
  <si>
    <t>LAYG6P4IMZ</t>
  </si>
  <si>
    <t>FDZUYXBWYM</t>
  </si>
  <si>
    <t>L0ALJ3TW3J</t>
  </si>
  <si>
    <t>L4Q352R7RS</t>
  </si>
  <si>
    <t>VLYIOTMEEV</t>
  </si>
  <si>
    <t>MPH4RBY5MS</t>
  </si>
  <si>
    <t>K1MLPLD6AH</t>
  </si>
  <si>
    <t>HH8ZJ9OU4X</t>
  </si>
  <si>
    <t>RRB1CM94M0</t>
  </si>
  <si>
    <t>E224D5BCL0</t>
  </si>
  <si>
    <t>ABFUUHNM49</t>
  </si>
  <si>
    <t>D4JORW7YCJ</t>
  </si>
  <si>
    <t>GVIDZOWU5K</t>
  </si>
  <si>
    <t>Z371BX4EPT</t>
  </si>
  <si>
    <t>GW897JIGC9</t>
  </si>
  <si>
    <t>ILZH091G2R</t>
  </si>
  <si>
    <t>R49ACTKVYQ</t>
  </si>
  <si>
    <t>4ICM1BSXTO</t>
  </si>
  <si>
    <t>GV2I6PT879</t>
  </si>
  <si>
    <t>RQG6673ZQZ</t>
  </si>
  <si>
    <t>FA5AFMKA2M</t>
  </si>
  <si>
    <t>TFJSZZU0JM</t>
  </si>
  <si>
    <t>OC9YT0F0XR</t>
  </si>
  <si>
    <t>KNUKRZ5GK7</t>
  </si>
  <si>
    <t>D9AJQ1CUC9</t>
  </si>
  <si>
    <t>UEOKG2LHT3</t>
  </si>
  <si>
    <t>UGIVH2JKD8</t>
  </si>
  <si>
    <t>S3TVIU0QJ3</t>
  </si>
  <si>
    <t>NPVB8APBLC</t>
  </si>
  <si>
    <t>RT262DIYXF</t>
  </si>
  <si>
    <t>F613QNX2EV</t>
  </si>
  <si>
    <t>MM2C2JUPNK</t>
  </si>
  <si>
    <t>92VINY8I2V</t>
  </si>
  <si>
    <t>AR1VHFJQPP</t>
  </si>
  <si>
    <t>WOQ9Y3JZEJ</t>
  </si>
  <si>
    <t>628LX16QD9</t>
  </si>
  <si>
    <t>V6RLZHTNLU</t>
  </si>
  <si>
    <t>DW2VR7294R</t>
  </si>
  <si>
    <t>STASDHB2SU</t>
  </si>
  <si>
    <t>YHJTBXKXX8</t>
  </si>
  <si>
    <t>KITXVO6ZNB</t>
  </si>
  <si>
    <t>5I1IYN38VE</t>
  </si>
  <si>
    <t>1FP9YLF58O</t>
  </si>
  <si>
    <t>7J5O328LRZ</t>
  </si>
  <si>
    <t>507UQ0GU3S</t>
  </si>
  <si>
    <t>U3XY2F225F</t>
  </si>
  <si>
    <t>UDLPTC55WJ</t>
  </si>
  <si>
    <t>0I4WQG96ZI</t>
  </si>
  <si>
    <t>8UX850Z6T2</t>
  </si>
  <si>
    <t>Z1TINJ26I1</t>
  </si>
  <si>
    <t>83VQK0116X</t>
  </si>
  <si>
    <t>J5S5ZPD229</t>
  </si>
  <si>
    <t>WMQT84JGMM</t>
  </si>
  <si>
    <t>MUX37R76TC</t>
  </si>
  <si>
    <t>9V9KJVWTQE</t>
  </si>
  <si>
    <t>LGKC4ABHXJ</t>
  </si>
  <si>
    <t>11CLRNX4QS</t>
  </si>
  <si>
    <t>NMHRE5SU51</t>
  </si>
  <si>
    <t>9ZGOIMR12L</t>
  </si>
  <si>
    <t>BR0KU11K4B</t>
  </si>
  <si>
    <t>HH9S2WE75B</t>
  </si>
  <si>
    <t>ITQOKPRW3Q</t>
  </si>
  <si>
    <t>3FX06YV7NW</t>
  </si>
  <si>
    <t>DCVQFW6VRF</t>
  </si>
  <si>
    <t>QB46FTF4P1</t>
  </si>
  <si>
    <t>T44MVSYVRA</t>
  </si>
  <si>
    <t>C546QOBMOR</t>
  </si>
  <si>
    <t>JF3RGJICRQ</t>
  </si>
  <si>
    <t>V90VAL86CO</t>
  </si>
  <si>
    <t>QITBJBIE4Q</t>
  </si>
  <si>
    <t>QAFUT52D0D</t>
  </si>
  <si>
    <t>CUSAP8Q57W</t>
  </si>
  <si>
    <t>MUHE13TXO3</t>
  </si>
  <si>
    <t>L36UMSI5BW</t>
  </si>
  <si>
    <t>NW6SYI1FYE</t>
  </si>
  <si>
    <t>1MRLYYTWEV</t>
  </si>
  <si>
    <t>QZ1MV9GGTI</t>
  </si>
  <si>
    <t>ZWCRYUUKCA</t>
  </si>
  <si>
    <t>O1QTO9C5HH</t>
  </si>
  <si>
    <t>BJR6NIQZIZ</t>
  </si>
  <si>
    <t>CWVNDAA0G2</t>
  </si>
  <si>
    <t>HKXVGJ3L12</t>
  </si>
  <si>
    <t>RWTUZYD02V</t>
  </si>
  <si>
    <t>E0G8BU606D</t>
  </si>
  <si>
    <t>SQF0IU17SY</t>
  </si>
  <si>
    <t>YGRNZ19N0V</t>
  </si>
  <si>
    <t>3QQJVF9BCP</t>
  </si>
  <si>
    <t>T5C1X08291</t>
  </si>
  <si>
    <t>4K6R0H13YA</t>
  </si>
  <si>
    <t>94T7CDJH1K</t>
  </si>
  <si>
    <t>1Y3JLRKKSS</t>
  </si>
  <si>
    <t>T9QH8RXCKS</t>
  </si>
  <si>
    <t>67VFLTZVWP</t>
  </si>
  <si>
    <t>CVWQ5A1IRH</t>
  </si>
  <si>
    <t>FI3G0X4UVP</t>
  </si>
  <si>
    <t>DDNFJGQR9S</t>
  </si>
  <si>
    <t>G515N97FKT</t>
  </si>
  <si>
    <t>OGU65QQLP1</t>
  </si>
  <si>
    <t>0LM07PD1V0</t>
  </si>
  <si>
    <t>1ZT3HINRVK</t>
  </si>
  <si>
    <t>Y28PQGL5X8</t>
  </si>
  <si>
    <t>NU57KQTMI2</t>
  </si>
  <si>
    <t>ZRX6NIMNOO</t>
  </si>
  <si>
    <t>33NRAXFW5G</t>
  </si>
  <si>
    <t>4CRBX8WOAW</t>
  </si>
  <si>
    <t>MDG1I3515I</t>
  </si>
  <si>
    <t>1FBBL5TTJH</t>
  </si>
  <si>
    <t>4ZZ5F3HIVB</t>
  </si>
  <si>
    <t>GW2437BO5T</t>
  </si>
  <si>
    <t>LC16MMH47N</t>
  </si>
  <si>
    <t>AZ21MB0KBN</t>
  </si>
  <si>
    <t>ZDPKTXQ9FG</t>
  </si>
  <si>
    <t>902V60Q453</t>
  </si>
  <si>
    <t>4PXTFN24DE</t>
  </si>
  <si>
    <t>6GO8JLDTNL</t>
  </si>
  <si>
    <t>5K17MKNBMH</t>
  </si>
  <si>
    <t>L51DJS044R</t>
  </si>
  <si>
    <t>QLALOUEEZQ</t>
  </si>
  <si>
    <t>JRR8ZD7D54</t>
  </si>
  <si>
    <t>G90A5AP3HW</t>
  </si>
  <si>
    <t>JNVIZYO193</t>
  </si>
  <si>
    <t>PCFRHY5CYF</t>
  </si>
  <si>
    <t>ZT3JL7L2EL</t>
  </si>
  <si>
    <t>U3EXGHUC15</t>
  </si>
  <si>
    <t>290190RDZD</t>
  </si>
  <si>
    <t>3XATXCW19T</t>
  </si>
  <si>
    <t>10KAG731F1</t>
  </si>
  <si>
    <t>N25O6LS4Y8</t>
  </si>
  <si>
    <t>7AHZUMA9K8</t>
  </si>
  <si>
    <t>7D1AGNGEOX</t>
  </si>
  <si>
    <t>1NTDPUXF51</t>
  </si>
  <si>
    <t>GKE00YJAP7</t>
  </si>
  <si>
    <t>HSIGLQ3LO9</t>
  </si>
  <si>
    <t>9AQFRPIJQX</t>
  </si>
  <si>
    <t>FHGZY299DZ</t>
  </si>
  <si>
    <t>MWPCIM4U9H</t>
  </si>
  <si>
    <t>V21KJLTHD4</t>
  </si>
  <si>
    <t>DGMMESKU63</t>
  </si>
  <si>
    <t>M85L7WHLC6</t>
  </si>
  <si>
    <t>24NZDQZP9W</t>
  </si>
  <si>
    <t>63JSE9UOS4</t>
  </si>
  <si>
    <t>438TWEMAFH</t>
  </si>
  <si>
    <t>Y9XXEXZISV</t>
  </si>
  <si>
    <t>47WHDKXWAG</t>
  </si>
  <si>
    <t>BHI0XR2KXR</t>
  </si>
  <si>
    <t>NQF6WHVJXC</t>
  </si>
  <si>
    <t>2N8HMH0EQU</t>
  </si>
  <si>
    <t>SRYHZNLNMN</t>
  </si>
  <si>
    <t>9I0LZFPQL6</t>
  </si>
  <si>
    <t>CKZJXT16S8</t>
  </si>
  <si>
    <t>4B1FF1DP5N</t>
  </si>
  <si>
    <t>HXKDK6X3NQ</t>
  </si>
  <si>
    <t>C4YS9IXKZN</t>
  </si>
  <si>
    <t>N2I3LORQCQ</t>
  </si>
  <si>
    <t>HUSQ37D9PI</t>
  </si>
  <si>
    <t>GV8JURK5B0</t>
  </si>
  <si>
    <t>B3BD74YQH7</t>
  </si>
  <si>
    <t>2MJVIJVSPN</t>
  </si>
  <si>
    <t>8OX4KMM1MO</t>
  </si>
  <si>
    <t>67K1ZKF4GY</t>
  </si>
  <si>
    <t>CS7CQ87B31</t>
  </si>
  <si>
    <t>V0TW8WEDNK</t>
  </si>
  <si>
    <t>OOU7ERFLV5</t>
  </si>
  <si>
    <t>JOOSLFJ1OW</t>
  </si>
  <si>
    <t>CD4S7L3PVJ</t>
  </si>
  <si>
    <t>SP8B5PLNRV</t>
  </si>
  <si>
    <t>CENBM90UEG</t>
  </si>
  <si>
    <t>TL4XFJYRVP</t>
  </si>
  <si>
    <t>OY7G2F7M7S</t>
  </si>
  <si>
    <t>A0Q5K0QY3N</t>
  </si>
  <si>
    <t>N2IWH0PTSY</t>
  </si>
  <si>
    <t>61LRL4NO81</t>
  </si>
  <si>
    <t>D20PF711MG</t>
  </si>
  <si>
    <t>K51S5XE6IV</t>
  </si>
  <si>
    <t>6DQMHCIDLU</t>
  </si>
  <si>
    <t>WAW9P8GHT6</t>
  </si>
  <si>
    <t>LZYRZD9LK4</t>
  </si>
  <si>
    <t>0F03JKBXC4</t>
  </si>
  <si>
    <t>CL3V3MT8BG</t>
  </si>
  <si>
    <t>XLX42WWAG9</t>
  </si>
  <si>
    <t>THT1SQKA0J</t>
  </si>
  <si>
    <t>5E986LUNJR</t>
  </si>
  <si>
    <t>QYHPPUEC23</t>
  </si>
  <si>
    <t>3FE6YBRDE3</t>
  </si>
  <si>
    <t>8JFXXDJX10</t>
  </si>
  <si>
    <t>XWV8URVE3N</t>
  </si>
  <si>
    <t>VK65BGQH8P</t>
  </si>
  <si>
    <t>7GCKDV1WT7</t>
  </si>
  <si>
    <t>XPYGPL3NY3</t>
  </si>
  <si>
    <t>J3N90YSV32</t>
  </si>
  <si>
    <t>WKATHFPMH9</t>
  </si>
  <si>
    <t>OS1K2K6E4B</t>
  </si>
  <si>
    <t>T0FW0OPB3U</t>
  </si>
  <si>
    <t>08JKY38HUU</t>
  </si>
  <si>
    <t>3RYZF5W7Y8</t>
  </si>
  <si>
    <t>X626IILWGT</t>
  </si>
  <si>
    <t>DSO8NSEQD6</t>
  </si>
  <si>
    <t>Q76CPFONLC</t>
  </si>
  <si>
    <t>BSW24DXLVT</t>
  </si>
  <si>
    <t>DEMBR12R3B</t>
  </si>
  <si>
    <t>JVR5LJTC3I</t>
  </si>
  <si>
    <t>EOFV9U52P5</t>
  </si>
  <si>
    <t>Q8RNMKAWR0</t>
  </si>
  <si>
    <t>5XRDUFOGDH</t>
  </si>
  <si>
    <t>DOOOCABC1G</t>
  </si>
  <si>
    <t>18D4P61WRR</t>
  </si>
  <si>
    <t>HJR7AQ2SWV</t>
  </si>
  <si>
    <t>56RZJJDJU9</t>
  </si>
  <si>
    <t>QAGKBMZHZ2</t>
  </si>
  <si>
    <t>MA017P8SNI</t>
  </si>
  <si>
    <t>5WUQXASXDZ</t>
  </si>
  <si>
    <t>M8DC4R2ABS</t>
  </si>
  <si>
    <t>Q6TUHVKR87</t>
  </si>
  <si>
    <t>JD72HW19YY</t>
  </si>
  <si>
    <t>S0V9GASGFT</t>
  </si>
  <si>
    <t>C4I4A9ZLGN</t>
  </si>
  <si>
    <t>I2YZ8TMCUX</t>
  </si>
  <si>
    <t>42LN2TC5G1</t>
  </si>
  <si>
    <t>K1XJG47WF7</t>
  </si>
  <si>
    <t>D6Z8XBA2H6</t>
  </si>
  <si>
    <t>214MT05CFI</t>
  </si>
  <si>
    <t>PHNAK8X7T4</t>
  </si>
  <si>
    <t>VEYBWODT61</t>
  </si>
  <si>
    <t>0F6Y38UX2V</t>
  </si>
  <si>
    <t>D6N2CTBYPA</t>
  </si>
  <si>
    <t>9KWIVJEK8V</t>
  </si>
  <si>
    <t>IMXGHJLCCF</t>
  </si>
  <si>
    <t>YS1WRMLBDI</t>
  </si>
  <si>
    <t>8L78FIJFGF</t>
  </si>
  <si>
    <t>JB3M40GKNE</t>
  </si>
  <si>
    <t>3OOEWJCYGX</t>
  </si>
  <si>
    <t>I0WWVL9OGT</t>
  </si>
  <si>
    <t>GX1GCUJ42I</t>
  </si>
  <si>
    <t>2MOY7QED7M</t>
  </si>
  <si>
    <t>5QK3WRE92J</t>
  </si>
  <si>
    <t>2R9H9XZDLL</t>
  </si>
  <si>
    <t>J5GRWP5360</t>
  </si>
  <si>
    <t>ENPV3UKIQD</t>
  </si>
  <si>
    <t>Z9OLQRM565</t>
  </si>
  <si>
    <t>HQSC51A98K</t>
  </si>
  <si>
    <t>NDR39M44YC</t>
  </si>
  <si>
    <t>TCPEJW8XQW</t>
  </si>
  <si>
    <t>5R5MOIMQ7I</t>
  </si>
  <si>
    <t>VT6WXEGSAU</t>
  </si>
  <si>
    <t>9R4UYCICOG</t>
  </si>
  <si>
    <t>9SIG4UZEKA</t>
  </si>
  <si>
    <t>ZWZ4ONRP4P</t>
  </si>
  <si>
    <t>KDPZVJE3MP</t>
  </si>
  <si>
    <t>TUCK32E3M6</t>
  </si>
  <si>
    <t>GFXGOYQLXM</t>
  </si>
  <si>
    <t>TSW5J4E4O3</t>
  </si>
  <si>
    <t>QF2K8YESFC</t>
  </si>
  <si>
    <t>8SPN9ODN1A</t>
  </si>
  <si>
    <t>3NYGDW67Z8</t>
  </si>
  <si>
    <t>AQT1DI4IMS</t>
  </si>
  <si>
    <t>8TCR288W2Z</t>
  </si>
  <si>
    <t>XG194VQ3Y0</t>
  </si>
  <si>
    <t>9DATAU4VGR</t>
  </si>
  <si>
    <t>TD7XMOO971</t>
  </si>
  <si>
    <t>XPJZWSYFX9</t>
  </si>
  <si>
    <t>FTW0WOJ10X</t>
  </si>
  <si>
    <t>ERFS5TUW0P</t>
  </si>
  <si>
    <t>DBGNRJ7N04</t>
  </si>
  <si>
    <t>7QYKW0EFFD</t>
  </si>
  <si>
    <t>LS2VL1465M</t>
  </si>
  <si>
    <t>QWDAB52EHW</t>
  </si>
  <si>
    <t>QOXNUBEWCD</t>
  </si>
  <si>
    <t>E39V9A3A3J</t>
  </si>
  <si>
    <t>IYV02M664V</t>
  </si>
  <si>
    <t>YQFXRKK8UJ</t>
  </si>
  <si>
    <t>UI4N48FNOE</t>
  </si>
  <si>
    <t>D0G6D8AFW7</t>
  </si>
  <si>
    <t>U3CEQH61Z5</t>
  </si>
  <si>
    <t>16S141CNMR</t>
  </si>
  <si>
    <t>6EEO0XJD5E</t>
  </si>
  <si>
    <t>D0EBK5UXVH</t>
  </si>
  <si>
    <t>3MU3L89F5W</t>
  </si>
  <si>
    <t>OQTF88WQPJ</t>
  </si>
  <si>
    <t>U75SHIQBYK</t>
  </si>
  <si>
    <t>T0WMNXWF3X</t>
  </si>
  <si>
    <t>EPC43MKQCN</t>
  </si>
  <si>
    <t>K1GIB6BKFO</t>
  </si>
  <si>
    <t>Y9PTHC49Z3</t>
  </si>
  <si>
    <t>4GY4H9NU14</t>
  </si>
  <si>
    <t>NAUN1R5G4Q</t>
  </si>
  <si>
    <t>BMURO2MJ2X</t>
  </si>
  <si>
    <t>0S3VB8O6FC</t>
  </si>
  <si>
    <t>2ABC78K9XN</t>
  </si>
  <si>
    <t>L821VQP68V</t>
  </si>
  <si>
    <t>OAMTVMTEVV</t>
  </si>
  <si>
    <t>51DFQWW4U4</t>
  </si>
  <si>
    <t>B851T4WKZE</t>
  </si>
  <si>
    <t>OH29NKUHQE</t>
  </si>
  <si>
    <t>M1KBTIAYY8</t>
  </si>
  <si>
    <t>4IJYG8IEKM</t>
  </si>
  <si>
    <t>55D3D2TPRP</t>
  </si>
  <si>
    <t>TMY3RL9TKF</t>
  </si>
  <si>
    <t>IEN1LAAZMS</t>
  </si>
  <si>
    <t>QUS8RV6SNT</t>
  </si>
  <si>
    <t>TIM4ZVQLBR</t>
  </si>
  <si>
    <t>LY1QK9VF03</t>
  </si>
  <si>
    <t>RNGCA9DRL0</t>
  </si>
  <si>
    <t>MWYLPQMTLJ</t>
  </si>
  <si>
    <t>OFZ2B0V0JV</t>
  </si>
  <si>
    <t>KR0AYPMBGC</t>
  </si>
  <si>
    <t>4JSLHRLCEF</t>
  </si>
  <si>
    <t>20EMV8P2EJ</t>
  </si>
  <si>
    <t>F4M6DE230K</t>
  </si>
  <si>
    <t>4X9V59TPRE</t>
  </si>
  <si>
    <t>V8FURTLE31</t>
  </si>
  <si>
    <t>ZHNWPUCFXJ</t>
  </si>
  <si>
    <t>ALTNKRT8YN</t>
  </si>
  <si>
    <t>YYZUCP2YKD</t>
  </si>
  <si>
    <t>4WHLG1MLFT</t>
  </si>
  <si>
    <t>GADPZFR4CO</t>
  </si>
  <si>
    <t>VXHCF47GU6</t>
  </si>
  <si>
    <t>SM61H0H992</t>
  </si>
  <si>
    <t>526IQNBTCR</t>
  </si>
  <si>
    <t>W424QLOBHR</t>
  </si>
  <si>
    <t>TPXSJU2W6P</t>
  </si>
  <si>
    <t>YQIWPGEN51</t>
  </si>
  <si>
    <t>DUK43MLPH3</t>
  </si>
  <si>
    <t>B5G1XR9IOW</t>
  </si>
  <si>
    <t>WAOGNW23WU</t>
  </si>
  <si>
    <t>XO92B2QJBY</t>
  </si>
  <si>
    <t>P71ZYNS8GH</t>
  </si>
  <si>
    <t>TQ2LOQBQIU</t>
  </si>
  <si>
    <t>YVRVQ8OG6S</t>
  </si>
  <si>
    <t>CB8T36I6NI</t>
  </si>
  <si>
    <t>VEDMBBEHLS</t>
  </si>
  <si>
    <t>JNTQ9Z57W9</t>
  </si>
  <si>
    <t>GOVBKC9XQA</t>
  </si>
  <si>
    <t>FWWGWCZ14K</t>
  </si>
  <si>
    <t>6YHBAHO13X</t>
  </si>
  <si>
    <t>RJZY0KRJXE</t>
  </si>
  <si>
    <t>UZ6X4TG847</t>
  </si>
  <si>
    <t>0FFQ8WAYKO</t>
  </si>
  <si>
    <t>D8Q9Z8PUK1</t>
  </si>
  <si>
    <t>G8OFJJZDDY</t>
  </si>
  <si>
    <t>KKOJ10Z80B</t>
  </si>
  <si>
    <t>XV3CTBEY9W</t>
  </si>
  <si>
    <t>16SZLQ33YT</t>
  </si>
  <si>
    <t>FW8VB7NFS4</t>
  </si>
  <si>
    <t>QHIEBLJGN2</t>
  </si>
  <si>
    <t>OS69IXI7FB</t>
  </si>
  <si>
    <t>UJ4WKZH5XC</t>
  </si>
  <si>
    <t>7LU41FRNZ9</t>
  </si>
  <si>
    <t>78FUARS5AZ</t>
  </si>
  <si>
    <t>0Q85V3ALL1</t>
  </si>
  <si>
    <t>FUNXISHZ7B</t>
  </si>
  <si>
    <t>0Q3X869XXX</t>
  </si>
  <si>
    <t>SF0Z9TZC64</t>
  </si>
  <si>
    <t>7NKGGKBA43</t>
  </si>
  <si>
    <t>18N9OASJ5U</t>
  </si>
  <si>
    <t>FV69XPZGBJ</t>
  </si>
  <si>
    <t>C3X47S6ZYP</t>
  </si>
  <si>
    <t>Z8E4HGKGFX</t>
  </si>
  <si>
    <t>8MPO5UF33N</t>
  </si>
  <si>
    <t>Q0APT40LPS</t>
  </si>
  <si>
    <t>Y8MWO7P3SS</t>
  </si>
  <si>
    <t>Z3HP888GXU</t>
  </si>
  <si>
    <t>BACK1ZH9XB</t>
  </si>
  <si>
    <t>QLV6UEXAPT</t>
  </si>
  <si>
    <t>1MEL9XV8KZ</t>
  </si>
  <si>
    <t>PQQXDSRLQU</t>
  </si>
  <si>
    <t>ZLV12DK6KS</t>
  </si>
  <si>
    <t>QGVT0U16L8</t>
  </si>
  <si>
    <t>2H1Y3B72F4</t>
  </si>
  <si>
    <t>D1DTSXXNFA</t>
  </si>
  <si>
    <t>DEB9WEJ4EE</t>
  </si>
  <si>
    <t>HZVF8GZS3B</t>
  </si>
  <si>
    <t>9IL1QLZG7L</t>
  </si>
  <si>
    <t>QTJHNEB3S0</t>
  </si>
  <si>
    <t>NK9XNFKPI0</t>
  </si>
  <si>
    <t>R9ECBIQ924</t>
  </si>
  <si>
    <t>WP7M5YO9RX</t>
  </si>
  <si>
    <t>MVVFEZ3FZZ</t>
  </si>
  <si>
    <t>8CQA9GNK4K</t>
  </si>
  <si>
    <t>GXGXPXSVEX</t>
  </si>
  <si>
    <t>AMMR35EXKY</t>
  </si>
  <si>
    <t>LPYX26PDSY</t>
  </si>
  <si>
    <t>K0A43DE47C</t>
  </si>
  <si>
    <t>JONA6PWAJU</t>
  </si>
  <si>
    <t>4C6EVKT597</t>
  </si>
  <si>
    <t>Y9KQ5BWK4D</t>
  </si>
  <si>
    <t>9Z7FNF1X1M</t>
  </si>
  <si>
    <t>1XNRJCOHW5</t>
  </si>
  <si>
    <t>FQ3R4CD8M3</t>
  </si>
  <si>
    <t>FTHIWVBC8Z</t>
  </si>
  <si>
    <t>JX6W9XYH6S</t>
  </si>
  <si>
    <t>4N6AW9DVFT</t>
  </si>
  <si>
    <t>29WJWRS002</t>
  </si>
  <si>
    <t>SI8FSAKV7U</t>
  </si>
  <si>
    <t>FPN7XJTJUH</t>
  </si>
  <si>
    <t>JC4RDAZRKU</t>
  </si>
  <si>
    <t>6FZKJKNEB2</t>
  </si>
  <si>
    <t>3TKCRPUEOY</t>
  </si>
  <si>
    <t>QHNV69XZET</t>
  </si>
  <si>
    <t>5A06RAPWSK</t>
  </si>
  <si>
    <t>045803EA80</t>
  </si>
  <si>
    <t>KTWUQP2S2R</t>
  </si>
  <si>
    <t>LOZE1LD4JC</t>
  </si>
  <si>
    <t>FTXNR9RX2N</t>
  </si>
  <si>
    <t>GMA78S9QG3</t>
  </si>
  <si>
    <t>DULRFRKGC4</t>
  </si>
  <si>
    <t>ZKI45OQB60</t>
  </si>
  <si>
    <t>1TWYXAEB29</t>
  </si>
  <si>
    <t>PJHM1213KQ</t>
  </si>
  <si>
    <t>4OMK01Y8I4</t>
  </si>
  <si>
    <t>Y13K8EPB4Q</t>
  </si>
  <si>
    <t>PKD4PNUZ33</t>
  </si>
  <si>
    <t>HFORQHXJ9A</t>
  </si>
  <si>
    <t>HTEBLDA4FV</t>
  </si>
  <si>
    <t>92UQMJZL9B</t>
  </si>
  <si>
    <t>FBGU7PBTD5</t>
  </si>
  <si>
    <t>WA7H94PDWW</t>
  </si>
  <si>
    <t>QDWJWMD0W6</t>
  </si>
  <si>
    <t>5D026W4W13</t>
  </si>
  <si>
    <t>WO5K2268PU</t>
  </si>
  <si>
    <t>1ACYXULSCB</t>
  </si>
  <si>
    <t>2D2CKGWYY1</t>
  </si>
  <si>
    <t>Q0AJM0YX4K</t>
  </si>
  <si>
    <t>VU26PTC1V9</t>
  </si>
  <si>
    <t>W9IUWSNAJP</t>
  </si>
  <si>
    <t>F8KC17R6WN</t>
  </si>
  <si>
    <t>LSWANDO3XK</t>
  </si>
  <si>
    <t>P8DHQZXRII</t>
  </si>
  <si>
    <t>IEXO6IF9NN</t>
  </si>
  <si>
    <t>TW4DCHHAJ9</t>
  </si>
  <si>
    <t>LWBM6L2C0A</t>
  </si>
  <si>
    <t>PVGZISCI7D</t>
  </si>
  <si>
    <t>W58O8AUNSF</t>
  </si>
  <si>
    <t>P1RV7UAWW7</t>
  </si>
  <si>
    <t>9NSHZPG3PX</t>
  </si>
  <si>
    <t>WET9GGAGHA</t>
  </si>
  <si>
    <t>J9KYMQYZ6T</t>
  </si>
  <si>
    <t>4K6CBH8UI3</t>
  </si>
  <si>
    <t>ICYCESEJ7E</t>
  </si>
  <si>
    <t>E90G30G3UT</t>
  </si>
  <si>
    <t>41SENWQI8A</t>
  </si>
  <si>
    <t>8DE4GF3MQB</t>
  </si>
  <si>
    <t>IVPM35GBEK</t>
  </si>
  <si>
    <t>PR3DHR7HP0</t>
  </si>
  <si>
    <t>CN7ANTW57K</t>
  </si>
  <si>
    <t>U1WWZS9ESN</t>
  </si>
  <si>
    <t>V3MDNC99LS</t>
  </si>
  <si>
    <t>Aging Bucket</t>
  </si>
  <si>
    <t>DENIAL RATE BY PAYER</t>
  </si>
  <si>
    <t>Payer</t>
  </si>
  <si>
    <t>Total Claims</t>
  </si>
  <si>
    <t>Denied Claims</t>
  </si>
  <si>
    <t>Denial Rate</t>
  </si>
  <si>
    <t>TOTAL</t>
  </si>
  <si>
    <t>REVENUE LEAKAGE BY CPT CODE</t>
  </si>
  <si>
    <t>CPT Code</t>
  </si>
  <si>
    <t>Total Allowed</t>
  </si>
  <si>
    <t>Total Paid</t>
  </si>
  <si>
    <t>Revenue Leakage</t>
  </si>
  <si>
    <t>Leakage %</t>
  </si>
  <si>
    <t>A/R RISK CONCENTRATION BY AGING BUCKET</t>
  </si>
  <si>
    <t>Claim Count</t>
  </si>
  <si>
    <t>Total A/R Value</t>
  </si>
  <si>
    <t>% of Total A/R</t>
  </si>
  <si>
    <t>Risk Level</t>
  </si>
  <si>
    <t>0-29</t>
  </si>
  <si>
    <t>Low</t>
  </si>
  <si>
    <t>30-59</t>
  </si>
  <si>
    <t>60-89</t>
  </si>
  <si>
    <t>Medium</t>
  </si>
  <si>
    <t>90-119</t>
  </si>
  <si>
    <t>120-149</t>
  </si>
  <si>
    <t>High</t>
  </si>
  <si>
    <t>150-179</t>
  </si>
  <si>
    <t>180-209</t>
  </si>
  <si>
    <t>Very High</t>
  </si>
  <si>
    <t>210-239</t>
  </si>
  <si>
    <t>240-269</t>
  </si>
  <si>
    <t>Critical</t>
  </si>
  <si>
    <t>270-299</t>
  </si>
  <si>
    <t>300-329</t>
  </si>
  <si>
    <t>330-359</t>
  </si>
  <si>
    <t>360+</t>
  </si>
  <si>
    <t>FINANCIAL IMPACT OF AUTHORIZATION FAILURES</t>
  </si>
  <si>
    <t>Metric</t>
  </si>
  <si>
    <t>Value</t>
  </si>
  <si>
    <t>Claims with Auth Issues</t>
  </si>
  <si>
    <t>Total Allowed Amount (Auth Issues)</t>
  </si>
  <si>
    <t>Total Paid Amount (Auth Issues)</t>
  </si>
  <si>
    <t>Revenue Lost to Auth Failures</t>
  </si>
  <si>
    <t>% of Total Revenue Leakage</t>
  </si>
  <si>
    <t>MONTHLY REIMBURSEMENT TREND</t>
  </si>
  <si>
    <t>Month</t>
  </si>
  <si>
    <t>Total Billed</t>
  </si>
  <si>
    <t>Reimbursement Rate</t>
  </si>
  <si>
    <t>APPEAL SUCCESS RATE ANALYSIS</t>
  </si>
  <si>
    <t>Count</t>
  </si>
  <si>
    <t>Percentage</t>
  </si>
  <si>
    <t>Total Denied Claims</t>
  </si>
  <si>
    <t>Denied Claims - Now Paid</t>
  </si>
  <si>
    <t>Denied Claims - Partially Paid</t>
  </si>
  <si>
    <t>Denied Claims - Still Denied</t>
  </si>
  <si>
    <t>APPEAL SUCCESS RATE</t>
  </si>
  <si>
    <t>Revenue Recovered via Appeals</t>
  </si>
  <si>
    <t>Denied Amount</t>
  </si>
  <si>
    <t>Denial Reason</t>
  </si>
  <si>
    <t>Baltimore Infusion Center</t>
  </si>
  <si>
    <t>Columbia Infusion Center</t>
  </si>
  <si>
    <t>Towson Infusion Center</t>
  </si>
  <si>
    <t>REIMBURSEMENT VARIANCE ANALYSIS</t>
  </si>
  <si>
    <t>Total Billed (H)</t>
  </si>
  <si>
    <t>Total Allowed (I)</t>
  </si>
  <si>
    <t>Total Paid (J)</t>
  </si>
  <si>
    <t>Billed-to-Allowed Variance</t>
  </si>
  <si>
    <t>Allowed-to-Paid Variance</t>
  </si>
  <si>
    <t>Overall Reimbursement Rate</t>
  </si>
  <si>
    <t>PAYER PROFITABILITY ANALYSIS</t>
  </si>
  <si>
    <t>Avg Billed</t>
  </si>
  <si>
    <t>Avg Allowed</t>
  </si>
  <si>
    <t>Avg Paid</t>
  </si>
  <si>
    <t>Avg Denied Amt</t>
  </si>
  <si>
    <t>Collection Rate</t>
  </si>
  <si>
    <t>Profitability Score</t>
  </si>
  <si>
    <t>TOTAL/AVG</t>
  </si>
  <si>
    <t>FINANCIAL IMPACT ANALYSIS</t>
  </si>
  <si>
    <t>% of Total Billed</t>
  </si>
  <si>
    <t>Impact Level</t>
  </si>
  <si>
    <t>Total Billed Amount</t>
  </si>
  <si>
    <t>Baseline</t>
  </si>
  <si>
    <t>Total Allowed Amount</t>
  </si>
  <si>
    <t>Contractual</t>
  </si>
  <si>
    <t>Total Paid Amount</t>
  </si>
  <si>
    <t>Revenue</t>
  </si>
  <si>
    <t>Total Denied Amount</t>
  </si>
  <si>
    <t>High Risk</t>
  </si>
  <si>
    <t>Revenue Leakage (Billed-Paid)</t>
  </si>
  <si>
    <t>Contractual Adjustment</t>
  </si>
  <si>
    <t>Expected</t>
  </si>
  <si>
    <t>BY FACILITY</t>
  </si>
  <si>
    <t>MONTHLY REVENUE TRENDS</t>
  </si>
  <si>
    <t>Claims</t>
  </si>
  <si>
    <t>MoM Change</t>
  </si>
  <si>
    <t>DENIAL TREND ANALYSIS</t>
  </si>
  <si>
    <t>Total Denied Amt</t>
  </si>
  <si>
    <t>% of Total Denials</t>
  </si>
  <si>
    <t>Trend</t>
  </si>
  <si>
    <t>DENIAL RATE BY PAYER (DETAILED)</t>
  </si>
  <si>
    <t>Total Denied $</t>
  </si>
  <si>
    <t>Avg Denial $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</si>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</sst>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1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C6E0B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6" fillId="0" borderId="0" xfId="0" applyFont="1"/>
    <xf numFmtId="0" fontId="18" fillId="0" borderId="0" xfId="0" applyFont="1"/>
    <xf numFmtId="10" fontId="0" fillId="0" borderId="0" xfId="0" applyNumberFormat="1"/>
    <xf numFmtId="10" fontId="16" fillId="0" borderId="0" xfId="0" applyNumberFormat="1" applyFont="1"/>
    <xf numFmtId="164" fontId="0" fillId="0" borderId="0" xfId="0" applyNumberFormat="1"/>
    <xf numFmtId="164" fontId="16" fillId="0" borderId="0" xfId="0" applyNumberFormat="1" applyFont="1"/>
    <xf numFmtId="17" fontId="0" fillId="0" borderId="0" xfId="0" applyNumberFormat="1"/>
    <xf numFmtId="0" fontId="19" fillId="33" borderId="0" xfId="0" applyFont="1" applyFill="1"/>
    <xf numFmtId="0" fontId="16" fillId="34" borderId="0" xfId="0" applyFont="1" applyFill="1"/>
    <xf numFmtId="164" fontId="16" fillId="34" borderId="0" xfId="0" applyNumberFormat="1" applyFont="1" applyFill="1"/>
    <xf numFmtId="10" fontId="16" fillId="34" borderId="0" xfId="0" applyNumberFormat="1" applyFont="1" applyFill="1"/>
    <xf numFmtId="0" fontId="19" fillId="35" borderId="0" xfId="0" applyFont="1" applyFill="1"/>
    <xf numFmtId="0" fontId="16" fillId="36" borderId="0" xfId="0" applyFont="1" applyFill="1"/>
    <xf numFmtId="164" fontId="16" fillId="36" borderId="0" xfId="0" applyNumberFormat="1" applyFont="1" applyFill="1"/>
    <xf numFmtId="10" fontId="16" fillId="36" borderId="0" xfId="0" applyNumberFormat="1" applyFont="1" applyFill="1"/>
    <xf numFmtId="0" fontId="19" fillId="37" borderId="0" xfId="0" applyFont="1" applyFill="1"/>
    <xf numFmtId="0" fontId="16" fillId="38" borderId="0" xfId="0" applyFont="1" applyFill="1"/>
    <xf numFmtId="164" fontId="16" fillId="38" borderId="0" xfId="0" applyNumberFormat="1" applyFont="1" applyFill="1"/>
    <xf numFmtId="10" fontId="16" fillId="38" borderId="0" xfId="0" applyNumberFormat="1" applyFont="1" applyFill="1"/>
    <xf numFmtId="16" fontId="0" fillId="0" borderId="0" xfId="0" applyNumberFormat="1"/>
    <xf numFmtId="0" fontId="19" fillId="39" borderId="0" xfId="0" applyFont="1" applyFill="1"/>
    <xf numFmtId="0" fontId="16" fillId="40" borderId="0" xfId="0" applyFont="1" applyFill="1"/>
    <xf numFmtId="164" fontId="16" fillId="40" borderId="0" xfId="0" applyNumberFormat="1" applyFont="1" applyFill="1"/>
    <xf numFmtId="10" fontId="16" fillId="40" borderId="0" xfId="0" applyNumberFormat="1" applyFont="1" applyFill="1"/>
    <xf numFmtId="0" fontId="19" fillId="41" borderId="0" xfId="0" applyFont="1" applyFill="1"/>
    <xf numFmtId="0" fontId="16" fillId="42" borderId="0" xfId="0" applyFont="1" applyFill="1"/>
    <xf numFmtId="164" fontId="16" fillId="42" borderId="0" xfId="0" applyNumberFormat="1" applyFont="1" applyFill="1"/>
    <xf numFmtId="0" fontId="19" fillId="43" borderId="0" xfId="0" applyFont="1" applyFill="1"/>
    <xf numFmtId="0" fontId="16" fillId="44" borderId="0" xfId="0" applyFont="1" applyFill="1"/>
    <xf numFmtId="10" fontId="16" fillId="44" borderId="0" xfId="0" applyNumberFormat="1" applyFont="1" applyFill="1"/>
    <xf numFmtId="164" fontId="16" fillId="44" borderId="0" xfId="0" applyNumberFormat="1" applyFont="1" applyFill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BD8B-0C97-4B66-A769-0CA75062DBE7}">
  <dimension ref="A1:W13001"/>
  <sheetViews>
    <sheetView tabSelected="1" workbookViewId="0">
      <selection activeCell="L12969" sqref="L12969"/>
    </sheetView>
  </sheetViews>
  <sheetFormatPr defaultRowHeight="15" x14ac:dyDescent="0.25"/>
  <cols>
    <col min="1" max="1" width="14.5703125" bestFit="1" customWidth="1"/>
    <col min="2" max="3" width="11" bestFit="1" customWidth="1"/>
    <col min="4" max="4" width="13.85546875" bestFit="1" customWidth="1"/>
    <col min="5" max="5" width="15" bestFit="1" customWidth="1"/>
    <col min="6" max="6" width="15" customWidth="1"/>
    <col min="7" max="7" width="14.85546875" bestFit="1" customWidth="1"/>
    <col min="8" max="8" width="13.42578125" style="34" bestFit="1" customWidth="1"/>
    <col min="9" max="9" width="15.42578125" bestFit="1" customWidth="1"/>
    <col min="10" max="10" width="12.28515625" bestFit="1" customWidth="1"/>
    <col min="11" max="11" width="12.28515625" customWidth="1"/>
    <col min="12" max="12" width="16.85546875" bestFit="1" customWidth="1"/>
    <col min="13" max="13" width="16.85546875" customWidth="1"/>
    <col min="14" max="14" width="14.42578125" bestFit="1" customWidth="1"/>
    <col min="15" max="15" width="12.7109375" bestFit="1" customWidth="1"/>
    <col min="16" max="16" width="26.28515625" bestFit="1" customWidth="1"/>
    <col min="17" max="17" width="18.42578125" bestFit="1" customWidth="1"/>
    <col min="18" max="19" width="12.7109375" bestFit="1" customWidth="1"/>
    <col min="20" max="20" width="23.7109375" bestFit="1" customWidth="1"/>
    <col min="21" max="21" width="13.140625" bestFit="1" customWidth="1"/>
    <col min="22" max="22" width="10.140625" bestFit="1" customWidth="1"/>
    <col min="23" max="23" width="12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3142</v>
      </c>
      <c r="G1" t="s">
        <v>6</v>
      </c>
      <c r="H1" t="s">
        <v>4</v>
      </c>
      <c r="I1" t="s">
        <v>7</v>
      </c>
      <c r="J1" t="s">
        <v>8</v>
      </c>
      <c r="K1" t="s">
        <v>13353</v>
      </c>
      <c r="L1" t="s">
        <v>13308</v>
      </c>
      <c r="M1" t="s">
        <v>13256</v>
      </c>
      <c r="N1" t="s">
        <v>9</v>
      </c>
      <c r="O1" t="s">
        <v>10</v>
      </c>
      <c r="P1" t="s">
        <v>13309</v>
      </c>
      <c r="Q1" t="s">
        <v>11</v>
      </c>
      <c r="R1" t="s">
        <v>12</v>
      </c>
      <c r="S1" t="s">
        <v>13</v>
      </c>
      <c r="T1" t="s">
        <v>3143</v>
      </c>
      <c r="U1" t="s">
        <v>3144</v>
      </c>
      <c r="V1" t="s">
        <v>3145</v>
      </c>
      <c r="W1" t="s">
        <v>13251</v>
      </c>
    </row>
    <row r="2" spans="1:23" x14ac:dyDescent="0.25">
      <c r="A2" t="s">
        <v>14</v>
      </c>
      <c r="B2">
        <v>126528997</v>
      </c>
      <c r="C2">
        <v>7936697103</v>
      </c>
      <c r="D2" s="1">
        <v>45545</v>
      </c>
      <c r="E2">
        <v>99231</v>
      </c>
      <c r="F2">
        <v>93000</v>
      </c>
      <c r="G2" t="s">
        <v>15</v>
      </c>
      <c r="H2" s="34">
        <v>39574</v>
      </c>
      <c r="I2" s="7">
        <v>33638</v>
      </c>
      <c r="J2" s="7">
        <v>32965.24</v>
      </c>
      <c r="K2" s="7">
        <v>0</v>
      </c>
      <c r="L2" s="7">
        <v>672.76</v>
      </c>
      <c r="M2" s="5">
        <v>0.02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13310</v>
      </c>
      <c r="U2" s="1">
        <v>45683</v>
      </c>
      <c r="V2">
        <f t="shared" ref="V2:V65" si="0">U2-D2</f>
        <v>138</v>
      </c>
      <c r="W2" t="str">
        <f>IF(V2="","",IF(V2&lt;30,"0-29",IF(V2&lt;60,"30-59",IF(V2&lt;90,"60-89",IF(V2&lt;120,"90-119",IF(V2&lt;150,"120-149",IF(V2&lt;180,"150-179",IF(V2&lt;210,"180-209",IF(V2&lt;240,"210-239",IF(V2&lt;270,"240-269",IF(V2&lt;300,"270-299",IF(V2&lt;330,"300-329",IF(V2&lt;360,"330-359","360+")))))))))))))</f>
        <v>120-149</v>
      </c>
    </row>
    <row r="3" spans="1:23" x14ac:dyDescent="0.25">
      <c r="A3" t="s">
        <v>22</v>
      </c>
      <c r="B3">
        <v>6986719948</v>
      </c>
      <c r="C3">
        <v>1547160031</v>
      </c>
      <c r="D3" s="1">
        <v>45918</v>
      </c>
      <c r="E3">
        <v>99213</v>
      </c>
      <c r="F3">
        <v>80053</v>
      </c>
      <c r="G3" t="s">
        <v>23</v>
      </c>
      <c r="H3" s="34">
        <v>44842</v>
      </c>
      <c r="I3" s="7">
        <v>32286</v>
      </c>
      <c r="J3" s="7">
        <v>29703.119999999999</v>
      </c>
      <c r="K3" s="7">
        <v>0</v>
      </c>
      <c r="L3" s="7">
        <v>2582.88</v>
      </c>
      <c r="M3" s="5">
        <v>0.08</v>
      </c>
      <c r="N3" t="s">
        <v>24</v>
      </c>
      <c r="O3" t="s">
        <v>17</v>
      </c>
      <c r="P3" t="s">
        <v>25</v>
      </c>
      <c r="Q3" t="s">
        <v>19</v>
      </c>
      <c r="R3" t="s">
        <v>26</v>
      </c>
      <c r="S3" t="s">
        <v>27</v>
      </c>
      <c r="T3" t="s">
        <v>13311</v>
      </c>
      <c r="U3" s="1">
        <v>46077</v>
      </c>
      <c r="V3">
        <f t="shared" si="0"/>
        <v>159</v>
      </c>
      <c r="W3" t="str">
        <f t="shared" ref="W3:W66" si="1">IF(V3="","",IF(V3&lt;30,"0-29",IF(V3&lt;60,"30-59",IF(V3&lt;90,"60-89",IF(V3&lt;120,"90-119",IF(V3&lt;150,"120-149",IF(V3&lt;180,"150-179",IF(V3&lt;210,"180-209",IF(V3&lt;240,"210-239",IF(V3&lt;270,"240-269",IF(V3&lt;300,"270-299",IF(V3&lt;330,"300-329",IF(V3&lt;360,"330-359","360+")))))))))))))</f>
        <v>150-179</v>
      </c>
    </row>
    <row r="4" spans="1:23" x14ac:dyDescent="0.25">
      <c r="A4" t="s">
        <v>28</v>
      </c>
      <c r="B4">
        <v>1355108115</v>
      </c>
      <c r="C4">
        <v>2611585318</v>
      </c>
      <c r="D4" s="1">
        <v>45739</v>
      </c>
      <c r="E4">
        <v>99213</v>
      </c>
      <c r="F4">
        <v>99212</v>
      </c>
      <c r="G4" t="s">
        <v>29</v>
      </c>
      <c r="H4" s="34">
        <v>86052</v>
      </c>
      <c r="I4" s="7">
        <v>67121</v>
      </c>
      <c r="J4" s="7">
        <v>47756.800000000003</v>
      </c>
      <c r="K4" s="7">
        <v>5940</v>
      </c>
      <c r="L4" s="7">
        <v>13424.2</v>
      </c>
      <c r="M4" s="5">
        <v>0.2</v>
      </c>
      <c r="N4" t="s">
        <v>3140</v>
      </c>
      <c r="O4" t="s">
        <v>30</v>
      </c>
      <c r="P4" t="s">
        <v>31</v>
      </c>
      <c r="Q4" t="s">
        <v>32</v>
      </c>
      <c r="R4" t="s">
        <v>27</v>
      </c>
      <c r="S4" t="s">
        <v>27</v>
      </c>
      <c r="T4" t="s">
        <v>13311</v>
      </c>
      <c r="U4" s="1">
        <v>45897</v>
      </c>
      <c r="V4">
        <f t="shared" si="0"/>
        <v>158</v>
      </c>
      <c r="W4" t="str">
        <f t="shared" si="1"/>
        <v>150-179</v>
      </c>
    </row>
    <row r="5" spans="1:23" x14ac:dyDescent="0.25">
      <c r="A5" t="s">
        <v>33</v>
      </c>
      <c r="B5">
        <v>9991055906</v>
      </c>
      <c r="C5">
        <v>7167948632</v>
      </c>
      <c r="D5" s="1">
        <v>45418</v>
      </c>
      <c r="E5">
        <v>99215</v>
      </c>
      <c r="F5">
        <v>90834</v>
      </c>
      <c r="G5" t="s">
        <v>34</v>
      </c>
      <c r="H5" s="34">
        <v>42951</v>
      </c>
      <c r="I5" s="7">
        <v>30925</v>
      </c>
      <c r="J5" s="7">
        <v>21981</v>
      </c>
      <c r="K5" s="7">
        <v>6470</v>
      </c>
      <c r="L5" s="7">
        <v>2474</v>
      </c>
      <c r="M5" s="5">
        <v>0.08</v>
      </c>
      <c r="N5" t="s">
        <v>24</v>
      </c>
      <c r="O5" t="s">
        <v>27</v>
      </c>
      <c r="P5" t="s">
        <v>35</v>
      </c>
      <c r="Q5" t="s">
        <v>32</v>
      </c>
      <c r="R5" t="s">
        <v>21</v>
      </c>
      <c r="S5" t="s">
        <v>27</v>
      </c>
      <c r="T5" t="s">
        <v>13310</v>
      </c>
      <c r="U5" s="1">
        <v>45781</v>
      </c>
      <c r="V5">
        <f t="shared" si="0"/>
        <v>363</v>
      </c>
      <c r="W5" t="str">
        <f t="shared" si="1"/>
        <v>360+</v>
      </c>
    </row>
    <row r="6" spans="1:23" x14ac:dyDescent="0.25">
      <c r="A6" t="s">
        <v>36</v>
      </c>
      <c r="B6">
        <v>7382167012</v>
      </c>
      <c r="C6">
        <v>2140226267</v>
      </c>
      <c r="D6" s="1">
        <v>45828</v>
      </c>
      <c r="E6">
        <v>99238</v>
      </c>
      <c r="F6">
        <v>99205</v>
      </c>
      <c r="G6" t="s">
        <v>37</v>
      </c>
      <c r="H6" s="34">
        <v>94194</v>
      </c>
      <c r="I6" s="7">
        <v>67820</v>
      </c>
      <c r="J6" s="7">
        <v>46498.400000000001</v>
      </c>
      <c r="K6" s="7">
        <v>15896</v>
      </c>
      <c r="L6" s="7">
        <v>5425.6</v>
      </c>
      <c r="M6" s="5">
        <v>0.08</v>
      </c>
      <c r="N6" t="s">
        <v>24</v>
      </c>
      <c r="O6" t="s">
        <v>27</v>
      </c>
      <c r="P6" t="s">
        <v>35</v>
      </c>
      <c r="Q6" t="s">
        <v>32</v>
      </c>
      <c r="R6" t="s">
        <v>38</v>
      </c>
      <c r="S6" t="s">
        <v>27</v>
      </c>
      <c r="T6" t="s">
        <v>13311</v>
      </c>
      <c r="U6" s="1">
        <v>46024</v>
      </c>
      <c r="V6">
        <f t="shared" si="0"/>
        <v>196</v>
      </c>
      <c r="W6" t="str">
        <f t="shared" si="1"/>
        <v>180-209</v>
      </c>
    </row>
    <row r="7" spans="1:23" x14ac:dyDescent="0.25">
      <c r="A7" t="s">
        <v>39</v>
      </c>
      <c r="B7">
        <v>2460400334</v>
      </c>
      <c r="C7">
        <v>5437847378</v>
      </c>
      <c r="D7" s="1">
        <v>45618</v>
      </c>
      <c r="E7">
        <v>99231</v>
      </c>
      <c r="F7">
        <v>99214</v>
      </c>
      <c r="G7" t="s">
        <v>15</v>
      </c>
      <c r="H7" s="34">
        <v>29538</v>
      </c>
      <c r="I7" s="7">
        <v>25107</v>
      </c>
      <c r="J7" s="7">
        <v>24604.86</v>
      </c>
      <c r="K7" s="7">
        <v>0</v>
      </c>
      <c r="L7" s="7">
        <v>502.14</v>
      </c>
      <c r="M7" s="5">
        <v>0.02</v>
      </c>
      <c r="N7" t="s">
        <v>16</v>
      </c>
      <c r="O7" t="s">
        <v>17</v>
      </c>
      <c r="P7" t="s">
        <v>40</v>
      </c>
      <c r="Q7" t="s">
        <v>32</v>
      </c>
      <c r="R7" t="s">
        <v>20</v>
      </c>
      <c r="S7" t="s">
        <v>21</v>
      </c>
      <c r="T7" t="s">
        <v>13311</v>
      </c>
      <c r="U7" s="1">
        <v>46007</v>
      </c>
      <c r="V7">
        <f t="shared" si="0"/>
        <v>389</v>
      </c>
      <c r="W7" t="str">
        <f t="shared" si="1"/>
        <v>360+</v>
      </c>
    </row>
    <row r="8" spans="1:23" x14ac:dyDescent="0.25">
      <c r="A8" t="s">
        <v>41</v>
      </c>
      <c r="B8">
        <v>4996652383</v>
      </c>
      <c r="C8">
        <v>1558663046</v>
      </c>
      <c r="D8" s="1">
        <v>45675</v>
      </c>
      <c r="E8">
        <v>99221</v>
      </c>
      <c r="F8">
        <v>99214</v>
      </c>
      <c r="G8" t="s">
        <v>42</v>
      </c>
      <c r="H8" s="34">
        <v>59966</v>
      </c>
      <c r="I8" s="7">
        <v>43176</v>
      </c>
      <c r="J8" s="7">
        <v>24673.919999999998</v>
      </c>
      <c r="K8" s="7">
        <v>15048</v>
      </c>
      <c r="L8" s="7">
        <v>3454.08</v>
      </c>
      <c r="M8" s="5">
        <v>0.08</v>
      </c>
      <c r="N8" t="s">
        <v>24</v>
      </c>
      <c r="O8" t="s">
        <v>27</v>
      </c>
      <c r="P8" t="s">
        <v>18</v>
      </c>
      <c r="Q8" t="s">
        <v>32</v>
      </c>
      <c r="R8" t="s">
        <v>43</v>
      </c>
      <c r="S8" t="s">
        <v>17</v>
      </c>
      <c r="T8" t="s">
        <v>13312</v>
      </c>
      <c r="U8" s="1">
        <v>45869</v>
      </c>
      <c r="V8">
        <f t="shared" si="0"/>
        <v>194</v>
      </c>
      <c r="W8" t="str">
        <f t="shared" si="1"/>
        <v>180-209</v>
      </c>
    </row>
    <row r="9" spans="1:23" x14ac:dyDescent="0.25">
      <c r="A9" t="s">
        <v>44</v>
      </c>
      <c r="B9">
        <v>7437563222</v>
      </c>
      <c r="C9">
        <v>5362322108</v>
      </c>
      <c r="D9" s="1">
        <v>45725</v>
      </c>
      <c r="E9">
        <v>99213</v>
      </c>
      <c r="F9">
        <v>80053</v>
      </c>
      <c r="G9" t="s">
        <v>45</v>
      </c>
      <c r="H9" s="34">
        <v>33353</v>
      </c>
      <c r="I9" s="7">
        <v>21679</v>
      </c>
      <c r="J9" s="7">
        <v>16592.52</v>
      </c>
      <c r="K9" s="7">
        <v>2485</v>
      </c>
      <c r="L9" s="7">
        <v>2601.48</v>
      </c>
      <c r="M9" s="5">
        <v>0.12</v>
      </c>
      <c r="N9" t="s">
        <v>46</v>
      </c>
      <c r="O9" t="s">
        <v>30</v>
      </c>
      <c r="P9" t="s">
        <v>40</v>
      </c>
      <c r="Q9" t="s">
        <v>32</v>
      </c>
      <c r="R9" t="s">
        <v>26</v>
      </c>
      <c r="S9" t="s">
        <v>17</v>
      </c>
      <c r="T9" t="s">
        <v>13311</v>
      </c>
      <c r="U9" s="1">
        <v>45801</v>
      </c>
      <c r="V9">
        <f t="shared" si="0"/>
        <v>76</v>
      </c>
      <c r="W9" t="str">
        <f t="shared" si="1"/>
        <v>60-89</v>
      </c>
    </row>
    <row r="10" spans="1:23" x14ac:dyDescent="0.25">
      <c r="A10" t="s">
        <v>47</v>
      </c>
      <c r="B10">
        <v>6675789567</v>
      </c>
      <c r="C10">
        <v>1861061750</v>
      </c>
      <c r="D10" s="1">
        <v>45617</v>
      </c>
      <c r="E10">
        <v>99238</v>
      </c>
      <c r="F10">
        <v>99211</v>
      </c>
      <c r="G10" t="s">
        <v>48</v>
      </c>
      <c r="H10" s="34">
        <v>38944</v>
      </c>
      <c r="I10" s="7">
        <v>28040</v>
      </c>
      <c r="J10" s="7">
        <v>14855.8</v>
      </c>
      <c r="K10" s="7">
        <v>10941</v>
      </c>
      <c r="L10" s="7">
        <v>2243.1999999999998</v>
      </c>
      <c r="M10" s="5">
        <v>0.08</v>
      </c>
      <c r="N10" t="s">
        <v>24</v>
      </c>
      <c r="O10" t="s">
        <v>27</v>
      </c>
      <c r="P10" t="s">
        <v>35</v>
      </c>
      <c r="Q10" t="s">
        <v>32</v>
      </c>
      <c r="R10" t="s">
        <v>43</v>
      </c>
      <c r="S10" t="s">
        <v>21</v>
      </c>
      <c r="T10" t="s">
        <v>13312</v>
      </c>
      <c r="U10" s="1">
        <v>45703</v>
      </c>
      <c r="V10">
        <f t="shared" si="0"/>
        <v>86</v>
      </c>
      <c r="W10" t="str">
        <f t="shared" si="1"/>
        <v>60-89</v>
      </c>
    </row>
    <row r="11" spans="1:23" x14ac:dyDescent="0.25">
      <c r="A11" t="s">
        <v>49</v>
      </c>
      <c r="B11">
        <v>7933652528</v>
      </c>
      <c r="C11">
        <v>2435590086</v>
      </c>
      <c r="D11" s="1">
        <v>45863</v>
      </c>
      <c r="E11">
        <v>99221</v>
      </c>
      <c r="F11">
        <v>99285</v>
      </c>
      <c r="G11" t="s">
        <v>50</v>
      </c>
      <c r="H11" s="34">
        <v>46527</v>
      </c>
      <c r="I11" s="7">
        <v>33499</v>
      </c>
      <c r="J11" s="7">
        <v>30819.08</v>
      </c>
      <c r="K11" s="7">
        <v>0</v>
      </c>
      <c r="L11" s="7">
        <v>2679.92</v>
      </c>
      <c r="M11" s="5">
        <v>0.08</v>
      </c>
      <c r="N11" t="s">
        <v>24</v>
      </c>
      <c r="O11" t="s">
        <v>17</v>
      </c>
      <c r="P11" t="s">
        <v>40</v>
      </c>
      <c r="Q11" t="s">
        <v>32</v>
      </c>
      <c r="R11" t="s">
        <v>38</v>
      </c>
      <c r="S11" t="s">
        <v>21</v>
      </c>
      <c r="T11" t="s">
        <v>13310</v>
      </c>
      <c r="U11" s="1">
        <v>45918</v>
      </c>
      <c r="V11">
        <f t="shared" si="0"/>
        <v>55</v>
      </c>
      <c r="W11" t="str">
        <f t="shared" si="1"/>
        <v>30-59</v>
      </c>
    </row>
    <row r="12" spans="1:23" x14ac:dyDescent="0.25">
      <c r="A12" t="s">
        <v>51</v>
      </c>
      <c r="B12">
        <v>2267536625</v>
      </c>
      <c r="C12">
        <v>825710946</v>
      </c>
      <c r="D12" s="1">
        <v>45950</v>
      </c>
      <c r="E12">
        <v>99221</v>
      </c>
      <c r="F12">
        <v>81000</v>
      </c>
      <c r="G12" t="s">
        <v>52</v>
      </c>
      <c r="H12" s="34">
        <v>91352</v>
      </c>
      <c r="I12" s="7">
        <v>65773</v>
      </c>
      <c r="J12" s="7">
        <v>52083.16</v>
      </c>
      <c r="K12" s="7">
        <v>8428</v>
      </c>
      <c r="L12" s="7">
        <v>5261.84</v>
      </c>
      <c r="M12" s="5">
        <v>0.08</v>
      </c>
      <c r="N12" t="s">
        <v>24</v>
      </c>
      <c r="O12" t="s">
        <v>30</v>
      </c>
      <c r="P12" t="s">
        <v>25</v>
      </c>
      <c r="Q12" t="s">
        <v>19</v>
      </c>
      <c r="R12" t="s">
        <v>27</v>
      </c>
      <c r="S12" t="s">
        <v>21</v>
      </c>
      <c r="T12" t="s">
        <v>13311</v>
      </c>
      <c r="U12" s="1">
        <v>46004</v>
      </c>
      <c r="V12">
        <f t="shared" si="0"/>
        <v>54</v>
      </c>
      <c r="W12" t="str">
        <f t="shared" si="1"/>
        <v>30-59</v>
      </c>
    </row>
    <row r="13" spans="1:23" x14ac:dyDescent="0.25">
      <c r="A13" t="s">
        <v>53</v>
      </c>
      <c r="B13">
        <v>5416951835</v>
      </c>
      <c r="C13">
        <v>7549905083</v>
      </c>
      <c r="D13" s="1">
        <v>45485</v>
      </c>
      <c r="E13">
        <v>99223</v>
      </c>
      <c r="F13">
        <v>99283</v>
      </c>
      <c r="G13" t="s">
        <v>54</v>
      </c>
      <c r="H13" s="34">
        <v>65390</v>
      </c>
      <c r="I13" s="7">
        <v>42504</v>
      </c>
      <c r="J13" s="7">
        <v>34642.519999999997</v>
      </c>
      <c r="K13" s="7">
        <v>2761</v>
      </c>
      <c r="L13" s="7">
        <v>5100.4799999999996</v>
      </c>
      <c r="M13" s="5">
        <v>0.12</v>
      </c>
      <c r="N13" t="s">
        <v>46</v>
      </c>
      <c r="O13" t="s">
        <v>30</v>
      </c>
      <c r="P13" t="s">
        <v>55</v>
      </c>
      <c r="Q13" t="s">
        <v>32</v>
      </c>
      <c r="R13" t="s">
        <v>38</v>
      </c>
      <c r="S13" t="s">
        <v>27</v>
      </c>
      <c r="T13" t="s">
        <v>13312</v>
      </c>
      <c r="U13" s="1">
        <v>45663</v>
      </c>
      <c r="V13">
        <f t="shared" si="0"/>
        <v>178</v>
      </c>
      <c r="W13" t="str">
        <f t="shared" si="1"/>
        <v>150-179</v>
      </c>
    </row>
    <row r="14" spans="1:23" x14ac:dyDescent="0.25">
      <c r="A14" t="s">
        <v>56</v>
      </c>
      <c r="B14">
        <v>1241540640</v>
      </c>
      <c r="C14">
        <v>3992634482</v>
      </c>
      <c r="D14" s="1">
        <v>45498</v>
      </c>
      <c r="E14">
        <v>99233</v>
      </c>
      <c r="F14">
        <v>99282</v>
      </c>
      <c r="G14" t="s">
        <v>57</v>
      </c>
      <c r="H14" s="34">
        <v>73027</v>
      </c>
      <c r="I14" s="7">
        <v>62073</v>
      </c>
      <c r="J14" s="7">
        <v>52917.54</v>
      </c>
      <c r="K14" s="7">
        <v>7914</v>
      </c>
      <c r="L14" s="7">
        <v>1241.46</v>
      </c>
      <c r="M14" s="5">
        <v>0.02</v>
      </c>
      <c r="N14" t="s">
        <v>16</v>
      </c>
      <c r="O14" t="s">
        <v>30</v>
      </c>
      <c r="P14" t="s">
        <v>58</v>
      </c>
      <c r="Q14" t="s">
        <v>19</v>
      </c>
      <c r="R14" t="s">
        <v>21</v>
      </c>
      <c r="S14" t="s">
        <v>21</v>
      </c>
      <c r="T14" t="s">
        <v>13311</v>
      </c>
      <c r="U14" s="1">
        <v>45941</v>
      </c>
      <c r="V14">
        <f t="shared" si="0"/>
        <v>443</v>
      </c>
      <c r="W14" t="str">
        <f t="shared" si="1"/>
        <v>360+</v>
      </c>
    </row>
    <row r="15" spans="1:23" x14ac:dyDescent="0.25">
      <c r="A15" t="s">
        <v>59</v>
      </c>
      <c r="B15">
        <v>3512772966</v>
      </c>
      <c r="C15">
        <v>7459859155</v>
      </c>
      <c r="D15" s="1">
        <v>45830</v>
      </c>
      <c r="E15">
        <v>99233</v>
      </c>
      <c r="F15">
        <v>99213</v>
      </c>
      <c r="G15" t="s">
        <v>57</v>
      </c>
      <c r="H15" s="34">
        <v>59805</v>
      </c>
      <c r="I15" s="7">
        <v>44854</v>
      </c>
      <c r="J15" s="7">
        <v>34241.9</v>
      </c>
      <c r="K15" s="7">
        <v>3884</v>
      </c>
      <c r="L15" s="7">
        <v>6728.1</v>
      </c>
      <c r="M15" s="5">
        <v>0.15</v>
      </c>
      <c r="N15" t="s">
        <v>1139</v>
      </c>
      <c r="O15" t="s">
        <v>27</v>
      </c>
      <c r="P15" t="s">
        <v>35</v>
      </c>
      <c r="Q15" t="s">
        <v>19</v>
      </c>
      <c r="R15" t="s">
        <v>26</v>
      </c>
      <c r="S15" t="s">
        <v>17</v>
      </c>
      <c r="T15" t="s">
        <v>13311</v>
      </c>
      <c r="U15" s="1">
        <v>45910</v>
      </c>
      <c r="V15">
        <f t="shared" si="0"/>
        <v>80</v>
      </c>
      <c r="W15" t="str">
        <f t="shared" si="1"/>
        <v>60-89</v>
      </c>
    </row>
    <row r="16" spans="1:23" x14ac:dyDescent="0.25">
      <c r="A16" t="s">
        <v>60</v>
      </c>
      <c r="B16">
        <v>1637431064</v>
      </c>
      <c r="C16">
        <v>651880351</v>
      </c>
      <c r="D16" s="1">
        <v>45652</v>
      </c>
      <c r="E16">
        <v>99233</v>
      </c>
      <c r="F16">
        <v>99211</v>
      </c>
      <c r="G16" t="s">
        <v>61</v>
      </c>
      <c r="H16" s="34">
        <v>81180</v>
      </c>
      <c r="I16" s="7">
        <v>52767</v>
      </c>
      <c r="J16" s="7">
        <v>46434.96</v>
      </c>
      <c r="K16" s="7">
        <v>0</v>
      </c>
      <c r="L16" s="7">
        <v>6332.04</v>
      </c>
      <c r="M16" s="5">
        <v>0.12</v>
      </c>
      <c r="N16" t="s">
        <v>46</v>
      </c>
      <c r="O16" t="s">
        <v>17</v>
      </c>
      <c r="P16" t="s">
        <v>25</v>
      </c>
      <c r="Q16" t="s">
        <v>32</v>
      </c>
      <c r="R16" t="s">
        <v>21</v>
      </c>
      <c r="S16" t="s">
        <v>17</v>
      </c>
      <c r="T16" t="s">
        <v>13312</v>
      </c>
      <c r="U16" s="1">
        <v>45665</v>
      </c>
      <c r="V16">
        <f t="shared" si="0"/>
        <v>13</v>
      </c>
      <c r="W16" t="str">
        <f t="shared" si="1"/>
        <v>0-29</v>
      </c>
    </row>
    <row r="17" spans="1:23" x14ac:dyDescent="0.25">
      <c r="A17" t="s">
        <v>62</v>
      </c>
      <c r="B17">
        <v>3104304757</v>
      </c>
      <c r="C17">
        <v>5311844927</v>
      </c>
      <c r="D17" s="1">
        <v>45501</v>
      </c>
      <c r="E17">
        <v>99213</v>
      </c>
      <c r="F17">
        <v>99205</v>
      </c>
      <c r="G17" t="s">
        <v>63</v>
      </c>
      <c r="H17" s="34">
        <v>56664</v>
      </c>
      <c r="I17" s="7">
        <v>36832</v>
      </c>
      <c r="J17" s="7">
        <v>22418.16</v>
      </c>
      <c r="K17" s="7">
        <v>9994</v>
      </c>
      <c r="L17" s="7">
        <v>4419.84</v>
      </c>
      <c r="M17" s="5">
        <v>0.12</v>
      </c>
      <c r="N17" t="s">
        <v>46</v>
      </c>
      <c r="O17" t="s">
        <v>27</v>
      </c>
      <c r="P17" t="s">
        <v>40</v>
      </c>
      <c r="Q17" t="s">
        <v>19</v>
      </c>
      <c r="R17" t="s">
        <v>27</v>
      </c>
      <c r="S17" t="s">
        <v>27</v>
      </c>
      <c r="T17" t="s">
        <v>13311</v>
      </c>
      <c r="U17" s="1">
        <v>45975</v>
      </c>
      <c r="V17">
        <f t="shared" si="0"/>
        <v>474</v>
      </c>
      <c r="W17" t="str">
        <f t="shared" si="1"/>
        <v>360+</v>
      </c>
    </row>
    <row r="18" spans="1:23" x14ac:dyDescent="0.25">
      <c r="A18" t="s">
        <v>64</v>
      </c>
      <c r="B18">
        <v>9639529144</v>
      </c>
      <c r="C18">
        <v>177264715</v>
      </c>
      <c r="D18" s="1">
        <v>45624</v>
      </c>
      <c r="E18">
        <v>99221</v>
      </c>
      <c r="F18">
        <v>85025</v>
      </c>
      <c r="G18" t="s">
        <v>65</v>
      </c>
      <c r="H18" s="34">
        <v>57122</v>
      </c>
      <c r="I18" s="7">
        <v>37129</v>
      </c>
      <c r="J18" s="7">
        <v>27250.52</v>
      </c>
      <c r="K18" s="7">
        <v>5423</v>
      </c>
      <c r="L18" s="7">
        <v>4455.4799999999996</v>
      </c>
      <c r="M18" s="5">
        <v>0.12</v>
      </c>
      <c r="N18" t="s">
        <v>46</v>
      </c>
      <c r="O18" t="s">
        <v>30</v>
      </c>
      <c r="P18" t="s">
        <v>31</v>
      </c>
      <c r="Q18" t="s">
        <v>32</v>
      </c>
      <c r="R18" t="s">
        <v>20</v>
      </c>
      <c r="S18" t="s">
        <v>27</v>
      </c>
      <c r="T18" t="s">
        <v>13312</v>
      </c>
      <c r="U18" s="1">
        <v>45808</v>
      </c>
      <c r="V18">
        <f t="shared" si="0"/>
        <v>184</v>
      </c>
      <c r="W18" t="str">
        <f t="shared" si="1"/>
        <v>180-209</v>
      </c>
    </row>
    <row r="19" spans="1:23" x14ac:dyDescent="0.25">
      <c r="A19" t="s">
        <v>66</v>
      </c>
      <c r="B19">
        <v>7500072920</v>
      </c>
      <c r="C19">
        <v>7385589180</v>
      </c>
      <c r="D19" s="1">
        <v>45957</v>
      </c>
      <c r="E19">
        <v>99231</v>
      </c>
      <c r="F19">
        <v>99282</v>
      </c>
      <c r="G19" t="s">
        <v>67</v>
      </c>
      <c r="H19" s="34">
        <v>10084</v>
      </c>
      <c r="I19" s="7">
        <v>6555</v>
      </c>
      <c r="J19" s="7">
        <v>5137.3999999999996</v>
      </c>
      <c r="K19" s="7">
        <v>631</v>
      </c>
      <c r="L19" s="7">
        <v>786.6</v>
      </c>
      <c r="M19" s="5">
        <v>0.12</v>
      </c>
      <c r="N19" t="s">
        <v>46</v>
      </c>
      <c r="O19" t="s">
        <v>30</v>
      </c>
      <c r="P19" t="s">
        <v>58</v>
      </c>
      <c r="Q19" t="s">
        <v>32</v>
      </c>
      <c r="R19" t="s">
        <v>27</v>
      </c>
      <c r="S19" t="s">
        <v>17</v>
      </c>
      <c r="T19" t="s">
        <v>13312</v>
      </c>
      <c r="U19" s="1">
        <v>46135</v>
      </c>
      <c r="V19">
        <f t="shared" si="0"/>
        <v>178</v>
      </c>
      <c r="W19" t="str">
        <f t="shared" si="1"/>
        <v>150-179</v>
      </c>
    </row>
    <row r="20" spans="1:23" x14ac:dyDescent="0.25">
      <c r="A20" t="s">
        <v>68</v>
      </c>
      <c r="B20">
        <v>6359854192</v>
      </c>
      <c r="C20">
        <v>6031973951</v>
      </c>
      <c r="D20" s="1">
        <v>45780</v>
      </c>
      <c r="E20">
        <v>99214</v>
      </c>
      <c r="F20">
        <v>81000</v>
      </c>
      <c r="G20" t="s">
        <v>69</v>
      </c>
      <c r="H20" s="34">
        <v>89032</v>
      </c>
      <c r="I20" s="7">
        <v>57871</v>
      </c>
      <c r="J20" s="7">
        <v>50926.48</v>
      </c>
      <c r="K20" s="7">
        <v>0</v>
      </c>
      <c r="L20" s="7">
        <v>6944.52</v>
      </c>
      <c r="M20" s="5">
        <v>0.12</v>
      </c>
      <c r="N20" t="s">
        <v>46</v>
      </c>
      <c r="O20" t="s">
        <v>17</v>
      </c>
      <c r="P20" t="s">
        <v>40</v>
      </c>
      <c r="Q20" t="s">
        <v>19</v>
      </c>
      <c r="R20" t="s">
        <v>20</v>
      </c>
      <c r="S20" t="s">
        <v>17</v>
      </c>
      <c r="T20" t="s">
        <v>13310</v>
      </c>
      <c r="U20" s="1">
        <v>45924</v>
      </c>
      <c r="V20">
        <f t="shared" si="0"/>
        <v>144</v>
      </c>
      <c r="W20" t="str">
        <f t="shared" si="1"/>
        <v>120-149</v>
      </c>
    </row>
    <row r="21" spans="1:23" x14ac:dyDescent="0.25">
      <c r="A21" t="s">
        <v>70</v>
      </c>
      <c r="B21">
        <v>2266791454</v>
      </c>
      <c r="C21">
        <v>3748293535</v>
      </c>
      <c r="D21" s="1">
        <v>45912</v>
      </c>
      <c r="E21">
        <v>99231</v>
      </c>
      <c r="F21">
        <v>80053</v>
      </c>
      <c r="G21" t="s">
        <v>71</v>
      </c>
      <c r="H21" s="34">
        <v>44320</v>
      </c>
      <c r="I21" s="7">
        <v>37672</v>
      </c>
      <c r="J21" s="7">
        <v>30129.56</v>
      </c>
      <c r="K21" s="7">
        <v>6789</v>
      </c>
      <c r="L21" s="7">
        <v>753.44</v>
      </c>
      <c r="M21" s="5">
        <v>0.02</v>
      </c>
      <c r="N21" t="s">
        <v>16</v>
      </c>
      <c r="O21" t="s">
        <v>27</v>
      </c>
      <c r="P21" t="s">
        <v>55</v>
      </c>
      <c r="Q21" t="s">
        <v>32</v>
      </c>
      <c r="R21" t="s">
        <v>27</v>
      </c>
      <c r="S21" t="s">
        <v>17</v>
      </c>
      <c r="T21" t="s">
        <v>13312</v>
      </c>
      <c r="U21" s="1">
        <v>45960</v>
      </c>
      <c r="V21">
        <f t="shared" si="0"/>
        <v>48</v>
      </c>
      <c r="W21" t="str">
        <f t="shared" si="1"/>
        <v>30-59</v>
      </c>
    </row>
    <row r="22" spans="1:23" x14ac:dyDescent="0.25">
      <c r="A22" t="s">
        <v>72</v>
      </c>
      <c r="B22">
        <v>2491663842</v>
      </c>
      <c r="C22">
        <v>6867451346</v>
      </c>
      <c r="D22" s="1">
        <v>45930</v>
      </c>
      <c r="E22">
        <v>99213</v>
      </c>
      <c r="F22">
        <v>99285</v>
      </c>
      <c r="G22" t="s">
        <v>73</v>
      </c>
      <c r="H22" s="34">
        <v>43041</v>
      </c>
      <c r="I22" s="7">
        <v>27977</v>
      </c>
      <c r="J22" s="7">
        <v>21105.759999999998</v>
      </c>
      <c r="K22" s="7">
        <v>3514</v>
      </c>
      <c r="L22" s="7">
        <v>3357.24</v>
      </c>
      <c r="M22" s="5">
        <v>0.12</v>
      </c>
      <c r="N22" t="s">
        <v>46</v>
      </c>
      <c r="O22" t="s">
        <v>30</v>
      </c>
      <c r="P22" t="s">
        <v>35</v>
      </c>
      <c r="Q22" t="s">
        <v>19</v>
      </c>
      <c r="R22" t="s">
        <v>27</v>
      </c>
      <c r="S22" t="s">
        <v>21</v>
      </c>
      <c r="T22" t="s">
        <v>13312</v>
      </c>
      <c r="U22" s="1">
        <v>46079</v>
      </c>
      <c r="V22">
        <f t="shared" si="0"/>
        <v>149</v>
      </c>
      <c r="W22" t="str">
        <f t="shared" si="1"/>
        <v>120-149</v>
      </c>
    </row>
    <row r="23" spans="1:23" x14ac:dyDescent="0.25">
      <c r="A23" t="s">
        <v>74</v>
      </c>
      <c r="B23">
        <v>542828755</v>
      </c>
      <c r="C23">
        <v>6256271979</v>
      </c>
      <c r="D23" s="1">
        <v>45840</v>
      </c>
      <c r="E23">
        <v>99223</v>
      </c>
      <c r="F23">
        <v>99285</v>
      </c>
      <c r="G23" t="s">
        <v>75</v>
      </c>
      <c r="H23" s="34">
        <v>76908</v>
      </c>
      <c r="I23" s="7">
        <v>59988</v>
      </c>
      <c r="J23" s="7">
        <v>40829.4</v>
      </c>
      <c r="K23" s="7">
        <v>7161</v>
      </c>
      <c r="L23" s="7">
        <v>11997.6</v>
      </c>
      <c r="M23" s="5">
        <v>0.2</v>
      </c>
      <c r="N23" t="s">
        <v>3140</v>
      </c>
      <c r="O23" t="s">
        <v>27</v>
      </c>
      <c r="P23" t="s">
        <v>35</v>
      </c>
      <c r="Q23" t="s">
        <v>32</v>
      </c>
      <c r="R23" t="s">
        <v>20</v>
      </c>
      <c r="S23" t="s">
        <v>17</v>
      </c>
      <c r="T23" t="s">
        <v>13310</v>
      </c>
      <c r="U23" s="1">
        <v>45898</v>
      </c>
      <c r="V23">
        <f t="shared" si="0"/>
        <v>58</v>
      </c>
      <c r="W23" t="str">
        <f t="shared" si="1"/>
        <v>30-59</v>
      </c>
    </row>
    <row r="24" spans="1:23" x14ac:dyDescent="0.25">
      <c r="A24" t="s">
        <v>76</v>
      </c>
      <c r="B24">
        <v>5725279994</v>
      </c>
      <c r="C24">
        <v>2860208500</v>
      </c>
      <c r="D24" s="1">
        <v>45948</v>
      </c>
      <c r="E24">
        <v>99213</v>
      </c>
      <c r="F24">
        <v>99215</v>
      </c>
      <c r="G24" t="s">
        <v>77</v>
      </c>
      <c r="H24" s="34">
        <v>56425</v>
      </c>
      <c r="I24" s="7">
        <v>40626</v>
      </c>
      <c r="J24" s="7">
        <v>37375.919999999998</v>
      </c>
      <c r="K24" s="7">
        <v>0</v>
      </c>
      <c r="L24" s="7">
        <v>3250.08</v>
      </c>
      <c r="M24" s="5">
        <v>0.08</v>
      </c>
      <c r="N24" t="s">
        <v>24</v>
      </c>
      <c r="O24" t="s">
        <v>17</v>
      </c>
      <c r="P24" t="s">
        <v>58</v>
      </c>
      <c r="Q24" t="s">
        <v>19</v>
      </c>
      <c r="R24" t="s">
        <v>38</v>
      </c>
      <c r="S24" t="s">
        <v>17</v>
      </c>
      <c r="T24" t="s">
        <v>13311</v>
      </c>
      <c r="U24" s="1">
        <v>46070</v>
      </c>
      <c r="V24">
        <f t="shared" si="0"/>
        <v>122</v>
      </c>
      <c r="W24" t="str">
        <f t="shared" si="1"/>
        <v>120-149</v>
      </c>
    </row>
    <row r="25" spans="1:23" x14ac:dyDescent="0.25">
      <c r="A25" t="s">
        <v>78</v>
      </c>
      <c r="B25">
        <v>2554215460</v>
      </c>
      <c r="C25">
        <v>5372537165</v>
      </c>
      <c r="D25" s="1">
        <v>45319</v>
      </c>
      <c r="E25">
        <v>99222</v>
      </c>
      <c r="F25">
        <v>71046</v>
      </c>
      <c r="G25" t="s">
        <v>79</v>
      </c>
      <c r="H25" s="34">
        <v>86698</v>
      </c>
      <c r="I25" s="7">
        <v>56354</v>
      </c>
      <c r="J25" s="7">
        <v>49591.519999999997</v>
      </c>
      <c r="K25" s="7">
        <v>0</v>
      </c>
      <c r="L25" s="7">
        <v>6762.48</v>
      </c>
      <c r="M25" s="5">
        <v>0.12</v>
      </c>
      <c r="N25" t="s">
        <v>46</v>
      </c>
      <c r="O25" t="s">
        <v>17</v>
      </c>
      <c r="P25" t="s">
        <v>40</v>
      </c>
      <c r="Q25" t="s">
        <v>19</v>
      </c>
      <c r="R25" t="s">
        <v>27</v>
      </c>
      <c r="S25" t="s">
        <v>27</v>
      </c>
      <c r="T25" t="s">
        <v>13312</v>
      </c>
      <c r="U25" s="1">
        <v>45686</v>
      </c>
      <c r="V25">
        <f t="shared" si="0"/>
        <v>367</v>
      </c>
      <c r="W25" t="str">
        <f t="shared" si="1"/>
        <v>360+</v>
      </c>
    </row>
    <row r="26" spans="1:23" x14ac:dyDescent="0.25">
      <c r="A26" t="s">
        <v>80</v>
      </c>
      <c r="B26">
        <v>7302133328</v>
      </c>
      <c r="C26">
        <v>6938202039</v>
      </c>
      <c r="D26" s="1">
        <v>45344</v>
      </c>
      <c r="E26">
        <v>99238</v>
      </c>
      <c r="F26">
        <v>99284</v>
      </c>
      <c r="G26" t="s">
        <v>81</v>
      </c>
      <c r="H26" s="34">
        <v>67289</v>
      </c>
      <c r="I26" s="7">
        <v>48448</v>
      </c>
      <c r="J26" s="7">
        <v>29028.16</v>
      </c>
      <c r="K26" s="7">
        <v>15544</v>
      </c>
      <c r="L26" s="7">
        <v>3875.84</v>
      </c>
      <c r="M26" s="5">
        <v>0.08</v>
      </c>
      <c r="N26" t="s">
        <v>24</v>
      </c>
      <c r="O26" t="s">
        <v>27</v>
      </c>
      <c r="P26" t="s">
        <v>58</v>
      </c>
      <c r="Q26" t="s">
        <v>19</v>
      </c>
      <c r="R26" t="s">
        <v>26</v>
      </c>
      <c r="S26" t="s">
        <v>21</v>
      </c>
      <c r="T26" t="s">
        <v>13310</v>
      </c>
      <c r="U26" s="1">
        <v>45944</v>
      </c>
      <c r="V26">
        <f t="shared" si="0"/>
        <v>600</v>
      </c>
      <c r="W26" t="str">
        <f t="shared" si="1"/>
        <v>360+</v>
      </c>
    </row>
    <row r="27" spans="1:23" x14ac:dyDescent="0.25">
      <c r="A27" t="s">
        <v>82</v>
      </c>
      <c r="B27">
        <v>5948416270</v>
      </c>
      <c r="C27">
        <v>3734914882</v>
      </c>
      <c r="D27" s="1">
        <v>45356</v>
      </c>
      <c r="E27">
        <v>99221</v>
      </c>
      <c r="F27">
        <v>90834</v>
      </c>
      <c r="G27" t="s">
        <v>83</v>
      </c>
      <c r="H27" s="34">
        <v>74659</v>
      </c>
      <c r="I27" s="7">
        <v>55994</v>
      </c>
      <c r="J27" s="7">
        <v>40762.9</v>
      </c>
      <c r="K27" s="7">
        <v>6832</v>
      </c>
      <c r="L27" s="7">
        <v>8399.1</v>
      </c>
      <c r="M27" s="5">
        <v>0.15</v>
      </c>
      <c r="N27" t="s">
        <v>1139</v>
      </c>
      <c r="O27" t="s">
        <v>30</v>
      </c>
      <c r="P27" t="s">
        <v>58</v>
      </c>
      <c r="Q27" t="s">
        <v>32</v>
      </c>
      <c r="R27" t="s">
        <v>21</v>
      </c>
      <c r="S27" t="s">
        <v>27</v>
      </c>
      <c r="T27" t="s">
        <v>13312</v>
      </c>
      <c r="U27" s="1">
        <v>45997</v>
      </c>
      <c r="V27">
        <f t="shared" si="0"/>
        <v>641</v>
      </c>
      <c r="W27" t="str">
        <f t="shared" si="1"/>
        <v>360+</v>
      </c>
    </row>
    <row r="28" spans="1:23" x14ac:dyDescent="0.25">
      <c r="A28" t="s">
        <v>84</v>
      </c>
      <c r="B28">
        <v>8887772821</v>
      </c>
      <c r="C28">
        <v>598578407</v>
      </c>
      <c r="D28" s="1">
        <v>45838</v>
      </c>
      <c r="E28">
        <v>99214</v>
      </c>
      <c r="F28">
        <v>93000</v>
      </c>
      <c r="G28" t="s">
        <v>85</v>
      </c>
      <c r="H28" s="34">
        <v>47112</v>
      </c>
      <c r="I28" s="7">
        <v>40045</v>
      </c>
      <c r="J28" s="7">
        <v>35083.1</v>
      </c>
      <c r="K28" s="7">
        <v>4161</v>
      </c>
      <c r="L28" s="7">
        <v>800.9</v>
      </c>
      <c r="M28" s="5">
        <v>0.02</v>
      </c>
      <c r="N28" t="s">
        <v>16</v>
      </c>
      <c r="O28" t="s">
        <v>30</v>
      </c>
      <c r="P28" t="s">
        <v>35</v>
      </c>
      <c r="Q28" t="s">
        <v>19</v>
      </c>
      <c r="R28" t="s">
        <v>43</v>
      </c>
      <c r="S28" t="s">
        <v>17</v>
      </c>
      <c r="T28" t="s">
        <v>13310</v>
      </c>
      <c r="U28" s="1">
        <v>45993</v>
      </c>
      <c r="V28">
        <f t="shared" si="0"/>
        <v>155</v>
      </c>
      <c r="W28" t="str">
        <f t="shared" si="1"/>
        <v>150-179</v>
      </c>
    </row>
    <row r="29" spans="1:23" x14ac:dyDescent="0.25">
      <c r="A29" t="s">
        <v>86</v>
      </c>
      <c r="B29">
        <v>4538399253</v>
      </c>
      <c r="C29">
        <v>6085203521</v>
      </c>
      <c r="D29" s="1">
        <v>45493</v>
      </c>
      <c r="E29">
        <v>99222</v>
      </c>
      <c r="F29">
        <v>71046</v>
      </c>
      <c r="G29" t="s">
        <v>87</v>
      </c>
      <c r="H29" s="34">
        <v>96732</v>
      </c>
      <c r="I29" s="7">
        <v>72549</v>
      </c>
      <c r="J29" s="7">
        <v>43694.65</v>
      </c>
      <c r="K29" s="7">
        <v>17972</v>
      </c>
      <c r="L29" s="7">
        <v>10882.35</v>
      </c>
      <c r="M29" s="5">
        <v>0.15</v>
      </c>
      <c r="N29" t="s">
        <v>1139</v>
      </c>
      <c r="O29" t="s">
        <v>27</v>
      </c>
      <c r="P29" t="s">
        <v>55</v>
      </c>
      <c r="Q29" t="s">
        <v>32</v>
      </c>
      <c r="R29" t="s">
        <v>43</v>
      </c>
      <c r="S29" t="s">
        <v>17</v>
      </c>
      <c r="T29" t="s">
        <v>13312</v>
      </c>
      <c r="U29" s="1">
        <v>45846</v>
      </c>
      <c r="V29">
        <f t="shared" si="0"/>
        <v>353</v>
      </c>
      <c r="W29" t="str">
        <f t="shared" si="1"/>
        <v>330-359</v>
      </c>
    </row>
    <row r="30" spans="1:23" x14ac:dyDescent="0.25">
      <c r="A30" t="s">
        <v>88</v>
      </c>
      <c r="B30">
        <v>6779644831</v>
      </c>
      <c r="C30">
        <v>5435853343</v>
      </c>
      <c r="D30" s="1">
        <v>45793</v>
      </c>
      <c r="E30">
        <v>99221</v>
      </c>
      <c r="F30">
        <v>99284</v>
      </c>
      <c r="G30" t="s">
        <v>89</v>
      </c>
      <c r="H30" s="34">
        <v>76244</v>
      </c>
      <c r="I30" s="7">
        <v>60995</v>
      </c>
      <c r="J30" s="7">
        <v>52455.7</v>
      </c>
      <c r="K30" s="7">
        <v>0</v>
      </c>
      <c r="L30" s="7">
        <v>8539.2999999999993</v>
      </c>
      <c r="M30" s="5">
        <v>0.14000000000000001</v>
      </c>
      <c r="N30" t="s">
        <v>1135</v>
      </c>
      <c r="O30" t="s">
        <v>17</v>
      </c>
      <c r="P30" t="s">
        <v>35</v>
      </c>
      <c r="Q30" t="s">
        <v>19</v>
      </c>
      <c r="R30" t="s">
        <v>43</v>
      </c>
      <c r="S30" t="s">
        <v>21</v>
      </c>
      <c r="T30" t="s">
        <v>13310</v>
      </c>
      <c r="U30" s="1">
        <v>46070</v>
      </c>
      <c r="V30">
        <f t="shared" si="0"/>
        <v>277</v>
      </c>
      <c r="W30" t="str">
        <f t="shared" si="1"/>
        <v>270-299</v>
      </c>
    </row>
    <row r="31" spans="1:23" x14ac:dyDescent="0.25">
      <c r="A31" t="s">
        <v>90</v>
      </c>
      <c r="B31">
        <v>2308971249</v>
      </c>
      <c r="C31">
        <v>4541238668</v>
      </c>
      <c r="D31" s="1">
        <v>45725</v>
      </c>
      <c r="E31">
        <v>99214</v>
      </c>
      <c r="F31">
        <v>85025</v>
      </c>
      <c r="G31" t="s">
        <v>91</v>
      </c>
      <c r="H31" s="34">
        <v>57778</v>
      </c>
      <c r="I31" s="7">
        <v>45067</v>
      </c>
      <c r="J31" s="7">
        <v>36053.599999999999</v>
      </c>
      <c r="K31" s="7">
        <v>0</v>
      </c>
      <c r="L31" s="7">
        <v>9013.4</v>
      </c>
      <c r="M31" s="5">
        <v>0.2</v>
      </c>
      <c r="N31" t="s">
        <v>3140</v>
      </c>
      <c r="O31" t="s">
        <v>17</v>
      </c>
      <c r="P31" t="s">
        <v>58</v>
      </c>
      <c r="Q31" t="s">
        <v>19</v>
      </c>
      <c r="R31" t="s">
        <v>20</v>
      </c>
      <c r="S31" t="s">
        <v>27</v>
      </c>
      <c r="T31" t="s">
        <v>13310</v>
      </c>
      <c r="U31" s="1">
        <v>45867</v>
      </c>
      <c r="V31">
        <f t="shared" si="0"/>
        <v>142</v>
      </c>
      <c r="W31" t="str">
        <f t="shared" si="1"/>
        <v>120-149</v>
      </c>
    </row>
    <row r="32" spans="1:23" x14ac:dyDescent="0.25">
      <c r="A32" t="s">
        <v>92</v>
      </c>
      <c r="B32">
        <v>7292490122</v>
      </c>
      <c r="C32">
        <v>3923670693</v>
      </c>
      <c r="D32" s="1">
        <v>45960</v>
      </c>
      <c r="E32">
        <v>99233</v>
      </c>
      <c r="F32">
        <v>36415</v>
      </c>
      <c r="G32" t="s">
        <v>87</v>
      </c>
      <c r="H32" s="34">
        <v>67606</v>
      </c>
      <c r="I32" s="7">
        <v>57465</v>
      </c>
      <c r="J32" s="7">
        <v>49613.7</v>
      </c>
      <c r="K32" s="7">
        <v>6702</v>
      </c>
      <c r="L32" s="7">
        <v>1149.3</v>
      </c>
      <c r="M32" s="5">
        <v>0.02</v>
      </c>
      <c r="N32" t="s">
        <v>16</v>
      </c>
      <c r="O32" t="s">
        <v>30</v>
      </c>
      <c r="P32" t="s">
        <v>18</v>
      </c>
      <c r="Q32" t="s">
        <v>32</v>
      </c>
      <c r="R32" t="s">
        <v>43</v>
      </c>
      <c r="S32" t="s">
        <v>21</v>
      </c>
      <c r="T32" t="s">
        <v>13310</v>
      </c>
      <c r="U32" s="1">
        <v>46015</v>
      </c>
      <c r="V32">
        <f t="shared" si="0"/>
        <v>55</v>
      </c>
      <c r="W32" t="str">
        <f t="shared" si="1"/>
        <v>30-59</v>
      </c>
    </row>
    <row r="33" spans="1:23" x14ac:dyDescent="0.25">
      <c r="A33" t="s">
        <v>93</v>
      </c>
      <c r="B33">
        <v>3356892406</v>
      </c>
      <c r="C33">
        <v>8155075476</v>
      </c>
      <c r="D33" s="1">
        <v>45839</v>
      </c>
      <c r="E33">
        <v>99215</v>
      </c>
      <c r="F33">
        <v>99285</v>
      </c>
      <c r="G33" t="s">
        <v>94</v>
      </c>
      <c r="H33" s="34">
        <v>48574</v>
      </c>
      <c r="I33" s="7">
        <v>31573</v>
      </c>
      <c r="J33" s="7">
        <v>27784.240000000002</v>
      </c>
      <c r="K33" s="7">
        <v>0</v>
      </c>
      <c r="L33" s="7">
        <v>3788.76</v>
      </c>
      <c r="M33" s="5">
        <v>0.12</v>
      </c>
      <c r="N33" t="s">
        <v>46</v>
      </c>
      <c r="O33" t="s">
        <v>17</v>
      </c>
      <c r="P33" t="s">
        <v>35</v>
      </c>
      <c r="Q33" t="s">
        <v>32</v>
      </c>
      <c r="R33" t="s">
        <v>21</v>
      </c>
      <c r="S33" t="s">
        <v>21</v>
      </c>
      <c r="T33" t="s">
        <v>13311</v>
      </c>
      <c r="U33" s="1">
        <v>45863</v>
      </c>
      <c r="V33">
        <f t="shared" si="0"/>
        <v>24</v>
      </c>
      <c r="W33" t="str">
        <f t="shared" si="1"/>
        <v>0-29</v>
      </c>
    </row>
    <row r="34" spans="1:23" x14ac:dyDescent="0.25">
      <c r="A34" t="s">
        <v>95</v>
      </c>
      <c r="B34">
        <v>7576667741</v>
      </c>
      <c r="C34">
        <v>4812043647</v>
      </c>
      <c r="D34" s="1">
        <v>45526</v>
      </c>
      <c r="E34">
        <v>99223</v>
      </c>
      <c r="F34">
        <v>99285</v>
      </c>
      <c r="G34" t="s">
        <v>96</v>
      </c>
      <c r="H34" s="34">
        <v>69764</v>
      </c>
      <c r="I34" s="7">
        <v>50230</v>
      </c>
      <c r="J34" s="7">
        <v>46211.6</v>
      </c>
      <c r="K34" s="7">
        <v>0</v>
      </c>
      <c r="L34" s="7">
        <v>4018.4</v>
      </c>
      <c r="M34" s="5">
        <v>0.08</v>
      </c>
      <c r="N34" t="s">
        <v>24</v>
      </c>
      <c r="O34" t="s">
        <v>17</v>
      </c>
      <c r="P34" t="s">
        <v>97</v>
      </c>
      <c r="Q34" t="s">
        <v>32</v>
      </c>
      <c r="R34" t="s">
        <v>43</v>
      </c>
      <c r="S34" t="s">
        <v>21</v>
      </c>
      <c r="T34" t="s">
        <v>13312</v>
      </c>
      <c r="U34" s="1">
        <v>45793</v>
      </c>
      <c r="V34">
        <f t="shared" si="0"/>
        <v>267</v>
      </c>
      <c r="W34" t="str">
        <f t="shared" si="1"/>
        <v>240-269</v>
      </c>
    </row>
    <row r="35" spans="1:23" x14ac:dyDescent="0.25">
      <c r="A35" t="s">
        <v>98</v>
      </c>
      <c r="B35">
        <v>9598748420</v>
      </c>
      <c r="C35">
        <v>9555599294</v>
      </c>
      <c r="D35" s="1">
        <v>45425</v>
      </c>
      <c r="E35">
        <v>99231</v>
      </c>
      <c r="F35">
        <v>99215</v>
      </c>
      <c r="G35" t="s">
        <v>99</v>
      </c>
      <c r="H35" s="34">
        <v>93063</v>
      </c>
      <c r="I35" s="7">
        <v>79104</v>
      </c>
      <c r="J35" s="7">
        <v>63292.92</v>
      </c>
      <c r="K35" s="7">
        <v>14229</v>
      </c>
      <c r="L35" s="7">
        <v>1582.08</v>
      </c>
      <c r="M35" s="5">
        <v>0.02</v>
      </c>
      <c r="N35" t="s">
        <v>16</v>
      </c>
      <c r="O35" t="s">
        <v>27</v>
      </c>
      <c r="P35" t="s">
        <v>55</v>
      </c>
      <c r="Q35" t="s">
        <v>19</v>
      </c>
      <c r="R35" t="s">
        <v>38</v>
      </c>
      <c r="S35" t="s">
        <v>27</v>
      </c>
      <c r="T35" t="s">
        <v>13310</v>
      </c>
      <c r="U35" s="1">
        <v>46044</v>
      </c>
      <c r="V35">
        <f t="shared" si="0"/>
        <v>619</v>
      </c>
      <c r="W35" t="str">
        <f t="shared" si="1"/>
        <v>360+</v>
      </c>
    </row>
    <row r="36" spans="1:23" x14ac:dyDescent="0.25">
      <c r="A36" t="s">
        <v>100</v>
      </c>
      <c r="B36">
        <v>276875673</v>
      </c>
      <c r="C36">
        <v>2413503202</v>
      </c>
      <c r="D36" s="1">
        <v>45948</v>
      </c>
      <c r="E36">
        <v>99238</v>
      </c>
      <c r="F36">
        <v>97110</v>
      </c>
      <c r="G36" t="s">
        <v>29</v>
      </c>
      <c r="H36" s="34">
        <v>61129</v>
      </c>
      <c r="I36" s="7">
        <v>39734</v>
      </c>
      <c r="J36" s="7">
        <v>23910.92</v>
      </c>
      <c r="K36" s="7">
        <v>11055</v>
      </c>
      <c r="L36" s="7">
        <v>4768.08</v>
      </c>
      <c r="M36" s="5">
        <v>0.12</v>
      </c>
      <c r="N36" t="s">
        <v>46</v>
      </c>
      <c r="O36" t="s">
        <v>27</v>
      </c>
      <c r="P36" t="s">
        <v>25</v>
      </c>
      <c r="Q36" t="s">
        <v>32</v>
      </c>
      <c r="R36" t="s">
        <v>43</v>
      </c>
      <c r="S36" t="s">
        <v>17</v>
      </c>
      <c r="T36" t="s">
        <v>13312</v>
      </c>
      <c r="U36" s="1">
        <v>46046</v>
      </c>
      <c r="V36">
        <f t="shared" si="0"/>
        <v>98</v>
      </c>
      <c r="W36" t="str">
        <f t="shared" si="1"/>
        <v>90-119</v>
      </c>
    </row>
    <row r="37" spans="1:23" x14ac:dyDescent="0.25">
      <c r="A37" t="s">
        <v>101</v>
      </c>
      <c r="B37">
        <v>4940537911</v>
      </c>
      <c r="C37">
        <v>8760497936</v>
      </c>
      <c r="D37" s="1">
        <v>45777</v>
      </c>
      <c r="E37">
        <v>99232</v>
      </c>
      <c r="F37">
        <v>99292</v>
      </c>
      <c r="G37" t="s">
        <v>102</v>
      </c>
      <c r="H37" s="34">
        <v>85994</v>
      </c>
      <c r="I37" s="7">
        <v>73095</v>
      </c>
      <c r="J37" s="7">
        <v>38985.1</v>
      </c>
      <c r="K37" s="7">
        <v>32648</v>
      </c>
      <c r="L37" s="7">
        <v>1461.9</v>
      </c>
      <c r="M37" s="5">
        <v>0.02</v>
      </c>
      <c r="N37" t="s">
        <v>16</v>
      </c>
      <c r="O37" t="s">
        <v>27</v>
      </c>
      <c r="P37" t="s">
        <v>31</v>
      </c>
      <c r="Q37" t="s">
        <v>32</v>
      </c>
      <c r="R37" t="s">
        <v>20</v>
      </c>
      <c r="S37" t="s">
        <v>27</v>
      </c>
      <c r="T37" t="s">
        <v>13312</v>
      </c>
      <c r="U37" s="1">
        <v>45960</v>
      </c>
      <c r="V37">
        <f t="shared" si="0"/>
        <v>183</v>
      </c>
      <c r="W37" t="str">
        <f t="shared" si="1"/>
        <v>180-209</v>
      </c>
    </row>
    <row r="38" spans="1:23" x14ac:dyDescent="0.25">
      <c r="A38" t="s">
        <v>103</v>
      </c>
      <c r="B38">
        <v>3858908858</v>
      </c>
      <c r="C38">
        <v>3066637016</v>
      </c>
      <c r="D38" s="1">
        <v>45508</v>
      </c>
      <c r="E38">
        <v>99222</v>
      </c>
      <c r="F38">
        <v>99285</v>
      </c>
      <c r="G38" t="s">
        <v>104</v>
      </c>
      <c r="H38" s="34">
        <v>40303</v>
      </c>
      <c r="I38" s="7">
        <v>34258</v>
      </c>
      <c r="J38" s="7">
        <v>33572.839999999997</v>
      </c>
      <c r="K38" s="7">
        <v>0</v>
      </c>
      <c r="L38" s="7">
        <v>685.16</v>
      </c>
      <c r="M38" s="5">
        <v>0.02</v>
      </c>
      <c r="N38" t="s">
        <v>16</v>
      </c>
      <c r="O38" t="s">
        <v>17</v>
      </c>
      <c r="P38" t="s">
        <v>40</v>
      </c>
      <c r="Q38" t="s">
        <v>19</v>
      </c>
      <c r="R38" t="s">
        <v>26</v>
      </c>
      <c r="S38" t="s">
        <v>17</v>
      </c>
      <c r="T38" t="s">
        <v>13310</v>
      </c>
      <c r="U38" s="1">
        <v>45977</v>
      </c>
      <c r="V38">
        <f t="shared" si="0"/>
        <v>469</v>
      </c>
      <c r="W38" t="str">
        <f t="shared" si="1"/>
        <v>360+</v>
      </c>
    </row>
    <row r="39" spans="1:23" x14ac:dyDescent="0.25">
      <c r="A39" t="s">
        <v>105</v>
      </c>
      <c r="B39">
        <v>7209147346</v>
      </c>
      <c r="C39">
        <v>227390225</v>
      </c>
      <c r="D39" s="1">
        <v>45762</v>
      </c>
      <c r="E39">
        <v>99233</v>
      </c>
      <c r="F39">
        <v>36415</v>
      </c>
      <c r="G39" t="s">
        <v>106</v>
      </c>
      <c r="H39" s="34">
        <v>74835</v>
      </c>
      <c r="I39" s="7">
        <v>48643</v>
      </c>
      <c r="J39" s="7">
        <v>42805.84</v>
      </c>
      <c r="K39" s="7">
        <v>0</v>
      </c>
      <c r="L39" s="7">
        <v>5837.16</v>
      </c>
      <c r="M39" s="5">
        <v>0.12</v>
      </c>
      <c r="N39" t="s">
        <v>46</v>
      </c>
      <c r="O39" t="s">
        <v>17</v>
      </c>
      <c r="P39" t="s">
        <v>31</v>
      </c>
      <c r="Q39" t="s">
        <v>19</v>
      </c>
      <c r="R39" t="s">
        <v>43</v>
      </c>
      <c r="S39" t="s">
        <v>21</v>
      </c>
      <c r="T39" t="s">
        <v>13311</v>
      </c>
      <c r="U39" s="1">
        <v>45962</v>
      </c>
      <c r="V39">
        <f t="shared" si="0"/>
        <v>200</v>
      </c>
      <c r="W39" t="str">
        <f t="shared" si="1"/>
        <v>180-209</v>
      </c>
    </row>
    <row r="40" spans="1:23" x14ac:dyDescent="0.25">
      <c r="A40" t="s">
        <v>107</v>
      </c>
      <c r="B40">
        <v>8981531916</v>
      </c>
      <c r="C40">
        <v>4890820005</v>
      </c>
      <c r="D40" s="1">
        <v>45804</v>
      </c>
      <c r="E40">
        <v>99215</v>
      </c>
      <c r="F40">
        <v>97110</v>
      </c>
      <c r="G40" t="s">
        <v>108</v>
      </c>
      <c r="H40" s="34">
        <v>78330</v>
      </c>
      <c r="I40" s="7">
        <v>61881</v>
      </c>
      <c r="J40" s="7">
        <v>51980.04</v>
      </c>
      <c r="K40" s="7">
        <v>0</v>
      </c>
      <c r="L40" s="7">
        <v>9900.9599999999991</v>
      </c>
      <c r="M40" s="5">
        <v>0.16</v>
      </c>
      <c r="N40" t="s">
        <v>1138</v>
      </c>
      <c r="O40" t="s">
        <v>17</v>
      </c>
      <c r="P40" t="s">
        <v>18</v>
      </c>
      <c r="Q40" t="s">
        <v>32</v>
      </c>
      <c r="R40" t="s">
        <v>38</v>
      </c>
      <c r="S40" t="s">
        <v>27</v>
      </c>
      <c r="T40" t="s">
        <v>13312</v>
      </c>
      <c r="U40" s="1">
        <v>45931</v>
      </c>
      <c r="V40">
        <f t="shared" si="0"/>
        <v>127</v>
      </c>
      <c r="W40" t="str">
        <f t="shared" si="1"/>
        <v>120-149</v>
      </c>
    </row>
    <row r="41" spans="1:23" x14ac:dyDescent="0.25">
      <c r="A41" t="s">
        <v>109</v>
      </c>
      <c r="B41">
        <v>5977044603</v>
      </c>
      <c r="C41">
        <v>5414744141</v>
      </c>
      <c r="D41" s="1">
        <v>45497</v>
      </c>
      <c r="E41">
        <v>99223</v>
      </c>
      <c r="F41">
        <v>99201</v>
      </c>
      <c r="G41" t="s">
        <v>110</v>
      </c>
      <c r="H41" s="34">
        <v>84070</v>
      </c>
      <c r="I41" s="7">
        <v>71460</v>
      </c>
      <c r="J41" s="7">
        <v>60434.8</v>
      </c>
      <c r="K41" s="7">
        <v>9596</v>
      </c>
      <c r="L41" s="7">
        <v>1429.2</v>
      </c>
      <c r="M41" s="5">
        <v>0.02</v>
      </c>
      <c r="N41" t="s">
        <v>16</v>
      </c>
      <c r="O41" t="s">
        <v>30</v>
      </c>
      <c r="P41" t="s">
        <v>35</v>
      </c>
      <c r="Q41" t="s">
        <v>32</v>
      </c>
      <c r="R41" t="s">
        <v>38</v>
      </c>
      <c r="S41" t="s">
        <v>21</v>
      </c>
      <c r="T41" t="s">
        <v>13312</v>
      </c>
      <c r="U41" s="1">
        <v>45972</v>
      </c>
      <c r="V41">
        <f t="shared" si="0"/>
        <v>475</v>
      </c>
      <c r="W41" t="str">
        <f t="shared" si="1"/>
        <v>360+</v>
      </c>
    </row>
    <row r="42" spans="1:23" x14ac:dyDescent="0.25">
      <c r="A42" t="s">
        <v>111</v>
      </c>
      <c r="B42">
        <v>2062473920</v>
      </c>
      <c r="C42">
        <v>5130122629</v>
      </c>
      <c r="D42" s="1">
        <v>45818</v>
      </c>
      <c r="E42">
        <v>99213</v>
      </c>
      <c r="F42">
        <v>99285</v>
      </c>
      <c r="G42" t="s">
        <v>112</v>
      </c>
      <c r="H42" s="34">
        <v>77857</v>
      </c>
      <c r="I42" s="7">
        <v>66178</v>
      </c>
      <c r="J42" s="7">
        <v>56077.440000000002</v>
      </c>
      <c r="K42" s="7">
        <v>8777</v>
      </c>
      <c r="L42" s="7">
        <v>1323.56</v>
      </c>
      <c r="M42" s="5">
        <v>0.02</v>
      </c>
      <c r="N42" t="s">
        <v>16</v>
      </c>
      <c r="O42" t="s">
        <v>30</v>
      </c>
      <c r="P42" t="s">
        <v>18</v>
      </c>
      <c r="Q42" t="s">
        <v>19</v>
      </c>
      <c r="R42" t="s">
        <v>43</v>
      </c>
      <c r="S42" t="s">
        <v>21</v>
      </c>
      <c r="T42" t="s">
        <v>13312</v>
      </c>
      <c r="U42" s="1">
        <v>46079</v>
      </c>
      <c r="V42">
        <f t="shared" si="0"/>
        <v>261</v>
      </c>
      <c r="W42" t="str">
        <f t="shared" si="1"/>
        <v>240-269</v>
      </c>
    </row>
    <row r="43" spans="1:23" x14ac:dyDescent="0.25">
      <c r="A43" t="s">
        <v>113</v>
      </c>
      <c r="B43">
        <v>8276621620</v>
      </c>
      <c r="C43">
        <v>2120452751</v>
      </c>
      <c r="D43" s="1">
        <v>45362</v>
      </c>
      <c r="E43">
        <v>99238</v>
      </c>
      <c r="F43">
        <v>99214</v>
      </c>
      <c r="G43" t="s">
        <v>114</v>
      </c>
      <c r="H43" s="34">
        <v>90685</v>
      </c>
      <c r="I43" s="7">
        <v>71641</v>
      </c>
      <c r="J43" s="7">
        <v>34777.440000000002</v>
      </c>
      <c r="K43" s="7">
        <v>25401</v>
      </c>
      <c r="L43" s="7">
        <v>11462.56</v>
      </c>
      <c r="M43" s="5">
        <v>0.16</v>
      </c>
      <c r="N43" t="s">
        <v>1138</v>
      </c>
      <c r="O43" t="s">
        <v>27</v>
      </c>
      <c r="P43" t="s">
        <v>25</v>
      </c>
      <c r="Q43" t="s">
        <v>32</v>
      </c>
      <c r="R43" t="s">
        <v>20</v>
      </c>
      <c r="S43" t="s">
        <v>21</v>
      </c>
      <c r="T43" t="s">
        <v>13310</v>
      </c>
      <c r="U43" s="1">
        <v>45972</v>
      </c>
      <c r="V43">
        <f t="shared" si="0"/>
        <v>610</v>
      </c>
      <c r="W43" t="str">
        <f t="shared" si="1"/>
        <v>360+</v>
      </c>
    </row>
    <row r="44" spans="1:23" x14ac:dyDescent="0.25">
      <c r="A44" t="s">
        <v>115</v>
      </c>
      <c r="B44">
        <v>110745168</v>
      </c>
      <c r="C44">
        <v>410564885</v>
      </c>
      <c r="D44" s="1">
        <v>45381</v>
      </c>
      <c r="E44">
        <v>99238</v>
      </c>
      <c r="F44">
        <v>90834</v>
      </c>
      <c r="G44" t="s">
        <v>116</v>
      </c>
      <c r="H44" s="34">
        <v>60645</v>
      </c>
      <c r="I44" s="7">
        <v>51548</v>
      </c>
      <c r="J44" s="7">
        <v>50517.04</v>
      </c>
      <c r="K44" s="7">
        <v>0</v>
      </c>
      <c r="L44" s="7">
        <v>1030.96</v>
      </c>
      <c r="M44" s="5">
        <v>0.02</v>
      </c>
      <c r="N44" t="s">
        <v>16</v>
      </c>
      <c r="O44" t="s">
        <v>17</v>
      </c>
      <c r="P44" t="s">
        <v>40</v>
      </c>
      <c r="Q44" t="s">
        <v>32</v>
      </c>
      <c r="R44" t="s">
        <v>26</v>
      </c>
      <c r="S44" t="s">
        <v>21</v>
      </c>
      <c r="T44" t="s">
        <v>13311</v>
      </c>
      <c r="U44" s="1">
        <v>46067</v>
      </c>
      <c r="V44">
        <f t="shared" si="0"/>
        <v>686</v>
      </c>
      <c r="W44" t="str">
        <f t="shared" si="1"/>
        <v>360+</v>
      </c>
    </row>
    <row r="45" spans="1:23" x14ac:dyDescent="0.25">
      <c r="A45" t="s">
        <v>117</v>
      </c>
      <c r="B45">
        <v>1812478896</v>
      </c>
      <c r="C45">
        <v>650225685</v>
      </c>
      <c r="D45" s="1">
        <v>45619</v>
      </c>
      <c r="E45">
        <v>99231</v>
      </c>
      <c r="F45">
        <v>99215</v>
      </c>
      <c r="G45" t="s">
        <v>118</v>
      </c>
      <c r="H45" s="34">
        <v>65312</v>
      </c>
      <c r="I45" s="7">
        <v>42453</v>
      </c>
      <c r="J45" s="7">
        <v>37358.639999999999</v>
      </c>
      <c r="K45" s="7">
        <v>0</v>
      </c>
      <c r="L45" s="7">
        <v>5094.3599999999997</v>
      </c>
      <c r="M45" s="5">
        <v>0.12</v>
      </c>
      <c r="N45" t="s">
        <v>46</v>
      </c>
      <c r="O45" t="s">
        <v>17</v>
      </c>
      <c r="P45" t="s">
        <v>97</v>
      </c>
      <c r="Q45" t="s">
        <v>19</v>
      </c>
      <c r="R45" t="s">
        <v>38</v>
      </c>
      <c r="S45" t="s">
        <v>21</v>
      </c>
      <c r="T45" t="s">
        <v>13310</v>
      </c>
      <c r="U45" s="1">
        <v>45722</v>
      </c>
      <c r="V45">
        <f t="shared" si="0"/>
        <v>103</v>
      </c>
      <c r="W45" t="str">
        <f t="shared" si="1"/>
        <v>90-119</v>
      </c>
    </row>
    <row r="46" spans="1:23" x14ac:dyDescent="0.25">
      <c r="A46" t="s">
        <v>119</v>
      </c>
      <c r="B46">
        <v>1050854260</v>
      </c>
      <c r="C46">
        <v>2515811371</v>
      </c>
      <c r="D46" s="1">
        <v>45783</v>
      </c>
      <c r="E46">
        <v>99231</v>
      </c>
      <c r="F46">
        <v>99205</v>
      </c>
      <c r="G46" t="s">
        <v>120</v>
      </c>
      <c r="H46" s="34">
        <v>52384</v>
      </c>
      <c r="I46" s="7">
        <v>41907</v>
      </c>
      <c r="J46" s="7">
        <v>26190.02</v>
      </c>
      <c r="K46" s="7">
        <v>9850</v>
      </c>
      <c r="L46" s="7">
        <v>5866.98</v>
      </c>
      <c r="M46" s="5">
        <v>0.14000000000000001</v>
      </c>
      <c r="N46" t="s">
        <v>1135</v>
      </c>
      <c r="O46" t="s">
        <v>27</v>
      </c>
      <c r="P46" t="s">
        <v>55</v>
      </c>
      <c r="Q46" t="s">
        <v>32</v>
      </c>
      <c r="R46" t="s">
        <v>38</v>
      </c>
      <c r="S46" t="s">
        <v>21</v>
      </c>
      <c r="T46" t="s">
        <v>13310</v>
      </c>
      <c r="U46" s="1">
        <v>45853</v>
      </c>
      <c r="V46">
        <f t="shared" si="0"/>
        <v>70</v>
      </c>
      <c r="W46" t="str">
        <f t="shared" si="1"/>
        <v>60-89</v>
      </c>
    </row>
    <row r="47" spans="1:23" x14ac:dyDescent="0.25">
      <c r="A47" t="s">
        <v>121</v>
      </c>
      <c r="B47">
        <v>4570094483</v>
      </c>
      <c r="C47">
        <v>1098138200</v>
      </c>
      <c r="D47" s="1">
        <v>45942</v>
      </c>
      <c r="E47">
        <v>99222</v>
      </c>
      <c r="F47">
        <v>99203</v>
      </c>
      <c r="G47" t="s">
        <v>122</v>
      </c>
      <c r="H47" s="34">
        <v>58213</v>
      </c>
      <c r="I47" s="7">
        <v>37838</v>
      </c>
      <c r="J47" s="7">
        <v>31267.439999999999</v>
      </c>
      <c r="K47" s="7">
        <v>2030</v>
      </c>
      <c r="L47" s="7">
        <v>4540.5600000000004</v>
      </c>
      <c r="M47" s="5">
        <v>0.12</v>
      </c>
      <c r="N47" t="s">
        <v>46</v>
      </c>
      <c r="O47" t="s">
        <v>30</v>
      </c>
      <c r="P47" t="s">
        <v>40</v>
      </c>
      <c r="Q47" t="s">
        <v>19</v>
      </c>
      <c r="R47" t="s">
        <v>43</v>
      </c>
      <c r="S47" t="s">
        <v>21</v>
      </c>
      <c r="T47" t="s">
        <v>13312</v>
      </c>
      <c r="U47" s="1">
        <v>45995</v>
      </c>
      <c r="V47">
        <f t="shared" si="0"/>
        <v>53</v>
      </c>
      <c r="W47" t="str">
        <f t="shared" si="1"/>
        <v>30-59</v>
      </c>
    </row>
    <row r="48" spans="1:23" x14ac:dyDescent="0.25">
      <c r="A48" t="s">
        <v>123</v>
      </c>
      <c r="B48">
        <v>5086198813</v>
      </c>
      <c r="C48">
        <v>3106896121</v>
      </c>
      <c r="D48" s="1">
        <v>45696</v>
      </c>
      <c r="E48">
        <v>99232</v>
      </c>
      <c r="F48">
        <v>36415</v>
      </c>
      <c r="G48" t="s">
        <v>124</v>
      </c>
      <c r="H48" s="34">
        <v>76677</v>
      </c>
      <c r="I48" s="7">
        <v>65175</v>
      </c>
      <c r="J48" s="7">
        <v>55371.5</v>
      </c>
      <c r="K48" s="7">
        <v>8500</v>
      </c>
      <c r="L48" s="7">
        <v>1303.5</v>
      </c>
      <c r="M48" s="5">
        <v>0.02</v>
      </c>
      <c r="N48" t="s">
        <v>16</v>
      </c>
      <c r="O48" t="s">
        <v>30</v>
      </c>
      <c r="P48" t="s">
        <v>31</v>
      </c>
      <c r="Q48" t="s">
        <v>19</v>
      </c>
      <c r="R48" t="s">
        <v>38</v>
      </c>
      <c r="S48" t="s">
        <v>27</v>
      </c>
      <c r="T48" t="s">
        <v>13310</v>
      </c>
      <c r="U48" s="1">
        <v>45811</v>
      </c>
      <c r="V48">
        <f t="shared" si="0"/>
        <v>115</v>
      </c>
      <c r="W48" t="str">
        <f t="shared" si="1"/>
        <v>90-119</v>
      </c>
    </row>
    <row r="49" spans="1:23" x14ac:dyDescent="0.25">
      <c r="A49" t="s">
        <v>125</v>
      </c>
      <c r="B49">
        <v>7247268045</v>
      </c>
      <c r="C49">
        <v>2997330433</v>
      </c>
      <c r="D49" s="1">
        <v>45668</v>
      </c>
      <c r="E49">
        <v>99215</v>
      </c>
      <c r="F49">
        <v>99202</v>
      </c>
      <c r="G49" t="s">
        <v>50</v>
      </c>
      <c r="H49" s="34">
        <v>28081</v>
      </c>
      <c r="I49" s="7">
        <v>20218</v>
      </c>
      <c r="J49" s="7">
        <v>18600.560000000001</v>
      </c>
      <c r="K49" s="7">
        <v>0</v>
      </c>
      <c r="L49" s="7">
        <v>1617.44</v>
      </c>
      <c r="M49" s="5">
        <v>0.08</v>
      </c>
      <c r="N49" t="s">
        <v>24</v>
      </c>
      <c r="O49" t="s">
        <v>17</v>
      </c>
      <c r="P49" t="s">
        <v>55</v>
      </c>
      <c r="Q49" t="s">
        <v>32</v>
      </c>
      <c r="R49" t="s">
        <v>20</v>
      </c>
      <c r="S49" t="s">
        <v>21</v>
      </c>
      <c r="T49" t="s">
        <v>13312</v>
      </c>
      <c r="U49" s="1">
        <v>45785</v>
      </c>
      <c r="V49">
        <f t="shared" si="0"/>
        <v>117</v>
      </c>
      <c r="W49" t="str">
        <f t="shared" si="1"/>
        <v>90-119</v>
      </c>
    </row>
    <row r="50" spans="1:23" x14ac:dyDescent="0.25">
      <c r="A50" t="s">
        <v>126</v>
      </c>
      <c r="B50">
        <v>3019535482</v>
      </c>
      <c r="C50">
        <v>8728813610</v>
      </c>
      <c r="D50" s="1">
        <v>45811</v>
      </c>
      <c r="E50">
        <v>99221</v>
      </c>
      <c r="F50">
        <v>99214</v>
      </c>
      <c r="G50" t="s">
        <v>127</v>
      </c>
      <c r="H50" s="34">
        <v>30261</v>
      </c>
      <c r="I50" s="7">
        <v>19670</v>
      </c>
      <c r="J50" s="7">
        <v>15104.6</v>
      </c>
      <c r="K50" s="7">
        <v>2205</v>
      </c>
      <c r="L50" s="7">
        <v>2360.4</v>
      </c>
      <c r="M50" s="5">
        <v>0.12</v>
      </c>
      <c r="N50" t="s">
        <v>46</v>
      </c>
      <c r="O50" t="s">
        <v>27</v>
      </c>
      <c r="P50" t="s">
        <v>40</v>
      </c>
      <c r="Q50" t="s">
        <v>32</v>
      </c>
      <c r="R50" t="s">
        <v>20</v>
      </c>
      <c r="S50" t="s">
        <v>27</v>
      </c>
      <c r="T50" t="s">
        <v>13310</v>
      </c>
      <c r="U50" s="1">
        <v>45908</v>
      </c>
      <c r="V50">
        <f t="shared" si="0"/>
        <v>97</v>
      </c>
      <c r="W50" t="str">
        <f t="shared" si="1"/>
        <v>90-119</v>
      </c>
    </row>
    <row r="51" spans="1:23" x14ac:dyDescent="0.25">
      <c r="A51" t="s">
        <v>128</v>
      </c>
      <c r="B51">
        <v>9161000922</v>
      </c>
      <c r="C51">
        <v>7790252162</v>
      </c>
      <c r="D51" s="1">
        <v>45446</v>
      </c>
      <c r="E51">
        <v>99214</v>
      </c>
      <c r="F51">
        <v>85025</v>
      </c>
      <c r="G51" t="s">
        <v>129</v>
      </c>
      <c r="H51" s="34">
        <v>45830</v>
      </c>
      <c r="I51" s="7">
        <v>38956</v>
      </c>
      <c r="J51" s="7">
        <v>38176.879999999997</v>
      </c>
      <c r="K51" s="7">
        <v>0</v>
      </c>
      <c r="L51" s="7">
        <v>779.12</v>
      </c>
      <c r="M51" s="5">
        <v>0.02</v>
      </c>
      <c r="N51" t="s">
        <v>16</v>
      </c>
      <c r="O51" t="s">
        <v>17</v>
      </c>
      <c r="P51" t="s">
        <v>25</v>
      </c>
      <c r="Q51" t="s">
        <v>32</v>
      </c>
      <c r="R51" t="s">
        <v>38</v>
      </c>
      <c r="S51" t="s">
        <v>27</v>
      </c>
      <c r="T51" t="s">
        <v>13311</v>
      </c>
      <c r="U51" s="1">
        <v>45758</v>
      </c>
      <c r="V51">
        <f t="shared" si="0"/>
        <v>312</v>
      </c>
      <c r="W51" t="str">
        <f t="shared" si="1"/>
        <v>300-329</v>
      </c>
    </row>
    <row r="52" spans="1:23" x14ac:dyDescent="0.25">
      <c r="A52" t="s">
        <v>130</v>
      </c>
      <c r="B52">
        <v>199454482</v>
      </c>
      <c r="C52">
        <v>8372920819</v>
      </c>
      <c r="D52" s="1">
        <v>45513</v>
      </c>
      <c r="E52">
        <v>99232</v>
      </c>
      <c r="F52">
        <v>85025</v>
      </c>
      <c r="G52" t="s">
        <v>131</v>
      </c>
      <c r="H52" s="34">
        <v>69145</v>
      </c>
      <c r="I52" s="7">
        <v>58773</v>
      </c>
      <c r="J52" s="7">
        <v>48202.54</v>
      </c>
      <c r="K52" s="7">
        <v>9395</v>
      </c>
      <c r="L52" s="7">
        <v>1175.46</v>
      </c>
      <c r="M52" s="5">
        <v>0.02</v>
      </c>
      <c r="N52" t="s">
        <v>16</v>
      </c>
      <c r="O52" t="s">
        <v>30</v>
      </c>
      <c r="P52" t="s">
        <v>55</v>
      </c>
      <c r="Q52" t="s">
        <v>32</v>
      </c>
      <c r="R52" t="s">
        <v>26</v>
      </c>
      <c r="S52" t="s">
        <v>27</v>
      </c>
      <c r="T52" t="s">
        <v>13311</v>
      </c>
      <c r="U52" s="1">
        <v>45928</v>
      </c>
      <c r="V52">
        <f t="shared" si="0"/>
        <v>415</v>
      </c>
      <c r="W52" t="str">
        <f t="shared" si="1"/>
        <v>360+</v>
      </c>
    </row>
    <row r="53" spans="1:23" x14ac:dyDescent="0.25">
      <c r="A53" t="s">
        <v>132</v>
      </c>
      <c r="B53">
        <v>8063697945</v>
      </c>
      <c r="C53">
        <v>1059834782</v>
      </c>
      <c r="D53" s="1">
        <v>45947</v>
      </c>
      <c r="E53">
        <v>99221</v>
      </c>
      <c r="F53">
        <v>99202</v>
      </c>
      <c r="G53" t="s">
        <v>57</v>
      </c>
      <c r="H53" s="34">
        <v>31277</v>
      </c>
      <c r="I53" s="7">
        <v>20330</v>
      </c>
      <c r="J53" s="7">
        <v>15648.400000000001</v>
      </c>
      <c r="K53" s="7">
        <v>2242</v>
      </c>
      <c r="L53" s="7">
        <v>2439.6</v>
      </c>
      <c r="M53" s="5">
        <v>0.12</v>
      </c>
      <c r="N53" t="s">
        <v>46</v>
      </c>
      <c r="O53" t="s">
        <v>30</v>
      </c>
      <c r="P53" t="s">
        <v>40</v>
      </c>
      <c r="Q53" t="s">
        <v>19</v>
      </c>
      <c r="R53" t="s">
        <v>43</v>
      </c>
      <c r="S53" t="s">
        <v>27</v>
      </c>
      <c r="T53" t="s">
        <v>13312</v>
      </c>
      <c r="U53" s="1">
        <v>46020</v>
      </c>
      <c r="V53">
        <f t="shared" si="0"/>
        <v>73</v>
      </c>
      <c r="W53" t="str">
        <f t="shared" si="1"/>
        <v>60-89</v>
      </c>
    </row>
    <row r="54" spans="1:23" x14ac:dyDescent="0.25">
      <c r="A54" t="s">
        <v>133</v>
      </c>
      <c r="B54">
        <v>8492770453</v>
      </c>
      <c r="C54">
        <v>1979531776</v>
      </c>
      <c r="D54" s="1">
        <v>45480</v>
      </c>
      <c r="E54">
        <v>99238</v>
      </c>
      <c r="F54">
        <v>99292</v>
      </c>
      <c r="G54" t="s">
        <v>134</v>
      </c>
      <c r="H54" s="34">
        <v>27950</v>
      </c>
      <c r="I54" s="7">
        <v>21801</v>
      </c>
      <c r="J54" s="7">
        <v>10547.8</v>
      </c>
      <c r="K54" s="7">
        <v>6893</v>
      </c>
      <c r="L54" s="7">
        <v>4360.2</v>
      </c>
      <c r="M54" s="5">
        <v>0.2</v>
      </c>
      <c r="N54" t="s">
        <v>3140</v>
      </c>
      <c r="O54" t="s">
        <v>27</v>
      </c>
      <c r="P54" t="s">
        <v>97</v>
      </c>
      <c r="Q54" t="s">
        <v>19</v>
      </c>
      <c r="R54" t="s">
        <v>26</v>
      </c>
      <c r="S54" t="s">
        <v>21</v>
      </c>
      <c r="T54" t="s">
        <v>13312</v>
      </c>
      <c r="U54" s="1">
        <v>46037</v>
      </c>
      <c r="V54">
        <f t="shared" si="0"/>
        <v>557</v>
      </c>
      <c r="W54" t="str">
        <f t="shared" si="1"/>
        <v>360+</v>
      </c>
    </row>
    <row r="55" spans="1:23" x14ac:dyDescent="0.25">
      <c r="A55" t="s">
        <v>135</v>
      </c>
      <c r="B55">
        <v>419744224</v>
      </c>
      <c r="C55">
        <v>3530230251</v>
      </c>
      <c r="D55" s="1">
        <v>45630</v>
      </c>
      <c r="E55">
        <v>99231</v>
      </c>
      <c r="F55">
        <v>99201</v>
      </c>
      <c r="G55" t="s">
        <v>136</v>
      </c>
      <c r="H55" s="34">
        <v>21661</v>
      </c>
      <c r="I55" s="7">
        <v>16896</v>
      </c>
      <c r="J55" s="7">
        <v>11554.8</v>
      </c>
      <c r="K55" s="7">
        <v>1962</v>
      </c>
      <c r="L55" s="7">
        <v>3379.2</v>
      </c>
      <c r="M55" s="5">
        <v>0.2</v>
      </c>
      <c r="N55" t="s">
        <v>3140</v>
      </c>
      <c r="O55" t="s">
        <v>27</v>
      </c>
      <c r="P55" t="s">
        <v>35</v>
      </c>
      <c r="Q55" t="s">
        <v>19</v>
      </c>
      <c r="R55" t="s">
        <v>20</v>
      </c>
      <c r="S55" t="s">
        <v>27</v>
      </c>
      <c r="T55" t="s">
        <v>13312</v>
      </c>
      <c r="U55" s="1">
        <v>45784</v>
      </c>
      <c r="V55">
        <f t="shared" si="0"/>
        <v>154</v>
      </c>
      <c r="W55" t="str">
        <f t="shared" si="1"/>
        <v>150-179</v>
      </c>
    </row>
    <row r="56" spans="1:23" x14ac:dyDescent="0.25">
      <c r="A56" t="s">
        <v>137</v>
      </c>
      <c r="B56">
        <v>4235285205</v>
      </c>
      <c r="C56">
        <v>5791901788</v>
      </c>
      <c r="D56" s="1">
        <v>45515</v>
      </c>
      <c r="E56">
        <v>99231</v>
      </c>
      <c r="F56">
        <v>99202</v>
      </c>
      <c r="G56" t="s">
        <v>134</v>
      </c>
      <c r="H56" s="34">
        <v>57840</v>
      </c>
      <c r="I56" s="7">
        <v>47429</v>
      </c>
      <c r="J56" s="7">
        <v>34294.78</v>
      </c>
      <c r="K56" s="7">
        <v>4597</v>
      </c>
      <c r="L56" s="7">
        <v>8537.2199999999993</v>
      </c>
      <c r="M56" s="5">
        <v>0.18</v>
      </c>
      <c r="N56" t="s">
        <v>3141</v>
      </c>
      <c r="O56" t="s">
        <v>30</v>
      </c>
      <c r="P56" t="s">
        <v>40</v>
      </c>
      <c r="Q56" t="s">
        <v>19</v>
      </c>
      <c r="R56" t="s">
        <v>27</v>
      </c>
      <c r="S56" t="s">
        <v>17</v>
      </c>
      <c r="T56" t="s">
        <v>13312</v>
      </c>
      <c r="U56" s="1">
        <v>45828</v>
      </c>
      <c r="V56">
        <f t="shared" si="0"/>
        <v>313</v>
      </c>
      <c r="W56" t="str">
        <f t="shared" si="1"/>
        <v>300-329</v>
      </c>
    </row>
    <row r="57" spans="1:23" x14ac:dyDescent="0.25">
      <c r="A57" t="s">
        <v>138</v>
      </c>
      <c r="B57">
        <v>9136687343</v>
      </c>
      <c r="C57">
        <v>4077717881</v>
      </c>
      <c r="D57" s="1">
        <v>45742</v>
      </c>
      <c r="E57">
        <v>99232</v>
      </c>
      <c r="F57">
        <v>99205</v>
      </c>
      <c r="G57" t="s">
        <v>131</v>
      </c>
      <c r="H57" s="34">
        <v>49740</v>
      </c>
      <c r="I57" s="7">
        <v>35813</v>
      </c>
      <c r="J57" s="7">
        <v>32947.96</v>
      </c>
      <c r="K57" s="7">
        <v>0</v>
      </c>
      <c r="L57" s="7">
        <v>2865.04</v>
      </c>
      <c r="M57" s="5">
        <v>0.08</v>
      </c>
      <c r="N57" t="s">
        <v>24</v>
      </c>
      <c r="O57" t="s">
        <v>17</v>
      </c>
      <c r="P57" t="s">
        <v>18</v>
      </c>
      <c r="Q57" t="s">
        <v>19</v>
      </c>
      <c r="R57" t="s">
        <v>21</v>
      </c>
      <c r="S57" t="s">
        <v>17</v>
      </c>
      <c r="T57" t="s">
        <v>13312</v>
      </c>
      <c r="U57" s="1">
        <v>46074</v>
      </c>
      <c r="V57">
        <f t="shared" si="0"/>
        <v>332</v>
      </c>
      <c r="W57" t="str">
        <f t="shared" si="1"/>
        <v>330-359</v>
      </c>
    </row>
    <row r="58" spans="1:23" x14ac:dyDescent="0.25">
      <c r="A58" t="s">
        <v>139</v>
      </c>
      <c r="B58">
        <v>408094325</v>
      </c>
      <c r="C58">
        <v>4051116656</v>
      </c>
      <c r="D58" s="1">
        <v>45676</v>
      </c>
      <c r="E58">
        <v>99214</v>
      </c>
      <c r="F58">
        <v>99214</v>
      </c>
      <c r="G58" t="s">
        <v>140</v>
      </c>
      <c r="H58" s="34">
        <v>21723</v>
      </c>
      <c r="I58" s="7">
        <v>14120</v>
      </c>
      <c r="J58" s="7">
        <v>12425.6</v>
      </c>
      <c r="K58" s="7">
        <v>0</v>
      </c>
      <c r="L58" s="7">
        <v>1694.4</v>
      </c>
      <c r="M58" s="5">
        <v>0.12</v>
      </c>
      <c r="N58" t="s">
        <v>46</v>
      </c>
      <c r="O58" t="s">
        <v>17</v>
      </c>
      <c r="P58" t="s">
        <v>58</v>
      </c>
      <c r="Q58" t="s">
        <v>19</v>
      </c>
      <c r="R58" t="s">
        <v>38</v>
      </c>
      <c r="S58" t="s">
        <v>17</v>
      </c>
      <c r="T58" t="s">
        <v>13310</v>
      </c>
      <c r="U58" s="1">
        <v>45951</v>
      </c>
      <c r="V58">
        <f t="shared" si="0"/>
        <v>275</v>
      </c>
      <c r="W58" t="str">
        <f t="shared" si="1"/>
        <v>270-299</v>
      </c>
    </row>
    <row r="59" spans="1:23" x14ac:dyDescent="0.25">
      <c r="A59" t="s">
        <v>141</v>
      </c>
      <c r="B59">
        <v>5126071490</v>
      </c>
      <c r="C59">
        <v>8741252865</v>
      </c>
      <c r="D59" s="1">
        <v>45931</v>
      </c>
      <c r="E59">
        <v>99233</v>
      </c>
      <c r="F59">
        <v>99283</v>
      </c>
      <c r="G59" t="s">
        <v>142</v>
      </c>
      <c r="H59" s="34">
        <v>47134</v>
      </c>
      <c r="I59" s="7">
        <v>30637</v>
      </c>
      <c r="J59" s="7">
        <v>23330.560000000001</v>
      </c>
      <c r="K59" s="7">
        <v>3630</v>
      </c>
      <c r="L59" s="7">
        <v>3676.44</v>
      </c>
      <c r="M59" s="5">
        <v>0.12</v>
      </c>
      <c r="N59" t="s">
        <v>46</v>
      </c>
      <c r="O59" t="s">
        <v>30</v>
      </c>
      <c r="P59" t="s">
        <v>58</v>
      </c>
      <c r="Q59" t="s">
        <v>32</v>
      </c>
      <c r="R59" t="s">
        <v>20</v>
      </c>
      <c r="S59" t="s">
        <v>21</v>
      </c>
      <c r="T59" t="s">
        <v>13310</v>
      </c>
      <c r="U59" s="1">
        <v>46110</v>
      </c>
      <c r="V59">
        <f t="shared" si="0"/>
        <v>179</v>
      </c>
      <c r="W59" t="str">
        <f t="shared" si="1"/>
        <v>150-179</v>
      </c>
    </row>
    <row r="60" spans="1:23" x14ac:dyDescent="0.25">
      <c r="A60" t="s">
        <v>143</v>
      </c>
      <c r="B60">
        <v>4152060505</v>
      </c>
      <c r="C60">
        <v>7964379382</v>
      </c>
      <c r="D60" s="1">
        <v>45702</v>
      </c>
      <c r="E60">
        <v>99223</v>
      </c>
      <c r="F60">
        <v>99214</v>
      </c>
      <c r="G60" t="s">
        <v>57</v>
      </c>
      <c r="H60" s="34">
        <v>47380</v>
      </c>
      <c r="I60" s="7">
        <v>38852</v>
      </c>
      <c r="J60" s="7">
        <v>31858.639999999999</v>
      </c>
      <c r="K60" s="7">
        <v>0</v>
      </c>
      <c r="L60" s="7">
        <v>6993.36</v>
      </c>
      <c r="M60" s="5">
        <v>0.18</v>
      </c>
      <c r="N60" t="s">
        <v>3141</v>
      </c>
      <c r="O60" t="s">
        <v>17</v>
      </c>
      <c r="P60" t="s">
        <v>25</v>
      </c>
      <c r="Q60" t="s">
        <v>32</v>
      </c>
      <c r="R60" t="s">
        <v>21</v>
      </c>
      <c r="S60" t="s">
        <v>27</v>
      </c>
      <c r="T60" t="s">
        <v>13312</v>
      </c>
      <c r="U60" s="1">
        <v>45886</v>
      </c>
      <c r="V60">
        <f t="shared" si="0"/>
        <v>184</v>
      </c>
      <c r="W60" t="str">
        <f t="shared" si="1"/>
        <v>180-209</v>
      </c>
    </row>
    <row r="61" spans="1:23" x14ac:dyDescent="0.25">
      <c r="A61" t="s">
        <v>144</v>
      </c>
      <c r="B61">
        <v>8925429111</v>
      </c>
      <c r="C61">
        <v>9342177346</v>
      </c>
      <c r="D61" s="1">
        <v>45621</v>
      </c>
      <c r="E61">
        <v>99215</v>
      </c>
      <c r="F61">
        <v>97110</v>
      </c>
      <c r="G61" t="s">
        <v>48</v>
      </c>
      <c r="H61" s="34">
        <v>98248</v>
      </c>
      <c r="I61" s="7">
        <v>83511</v>
      </c>
      <c r="J61" s="7">
        <v>73272.78</v>
      </c>
      <c r="K61" s="7">
        <v>8568</v>
      </c>
      <c r="L61" s="7">
        <v>1670.22</v>
      </c>
      <c r="M61" s="5">
        <v>0.02</v>
      </c>
      <c r="N61" t="s">
        <v>16</v>
      </c>
      <c r="O61" t="s">
        <v>30</v>
      </c>
      <c r="P61" t="s">
        <v>35</v>
      </c>
      <c r="Q61" t="s">
        <v>19</v>
      </c>
      <c r="R61" t="s">
        <v>26</v>
      </c>
      <c r="S61" t="s">
        <v>17</v>
      </c>
      <c r="T61" t="s">
        <v>13311</v>
      </c>
      <c r="U61" s="1">
        <v>46009</v>
      </c>
      <c r="V61">
        <f t="shared" si="0"/>
        <v>388</v>
      </c>
      <c r="W61" t="str">
        <f t="shared" si="1"/>
        <v>360+</v>
      </c>
    </row>
    <row r="62" spans="1:23" x14ac:dyDescent="0.25">
      <c r="A62" t="s">
        <v>145</v>
      </c>
      <c r="B62">
        <v>6078976241</v>
      </c>
      <c r="C62">
        <v>9923426343</v>
      </c>
      <c r="D62" s="1">
        <v>45586</v>
      </c>
      <c r="E62">
        <v>99213</v>
      </c>
      <c r="F62">
        <v>99202</v>
      </c>
      <c r="G62" t="s">
        <v>146</v>
      </c>
      <c r="H62" s="34">
        <v>88375</v>
      </c>
      <c r="I62" s="7">
        <v>57444</v>
      </c>
      <c r="J62" s="7">
        <v>45200.72</v>
      </c>
      <c r="K62" s="7">
        <v>5350</v>
      </c>
      <c r="L62" s="7">
        <v>6893.28</v>
      </c>
      <c r="M62" s="5">
        <v>0.12</v>
      </c>
      <c r="N62" t="s">
        <v>46</v>
      </c>
      <c r="O62" t="s">
        <v>30</v>
      </c>
      <c r="P62" t="s">
        <v>25</v>
      </c>
      <c r="Q62" t="s">
        <v>32</v>
      </c>
      <c r="R62" t="s">
        <v>20</v>
      </c>
      <c r="S62" t="s">
        <v>21</v>
      </c>
      <c r="T62" t="s">
        <v>13310</v>
      </c>
      <c r="U62" s="1">
        <v>45903</v>
      </c>
      <c r="V62">
        <f t="shared" si="0"/>
        <v>317</v>
      </c>
      <c r="W62" t="str">
        <f t="shared" si="1"/>
        <v>300-329</v>
      </c>
    </row>
    <row r="63" spans="1:23" x14ac:dyDescent="0.25">
      <c r="A63" t="s">
        <v>147</v>
      </c>
      <c r="B63">
        <v>7169105753</v>
      </c>
      <c r="C63">
        <v>292607270</v>
      </c>
      <c r="D63" s="1">
        <v>45475</v>
      </c>
      <c r="E63">
        <v>99233</v>
      </c>
      <c r="F63">
        <v>99211</v>
      </c>
      <c r="G63" t="s">
        <v>148</v>
      </c>
      <c r="H63" s="34">
        <v>98987</v>
      </c>
      <c r="I63" s="7">
        <v>84139</v>
      </c>
      <c r="J63" s="7">
        <v>69673.22</v>
      </c>
      <c r="K63" s="7">
        <v>12783</v>
      </c>
      <c r="L63" s="7">
        <v>1682.78</v>
      </c>
      <c r="M63" s="5">
        <v>0.02</v>
      </c>
      <c r="N63" t="s">
        <v>16</v>
      </c>
      <c r="O63" t="s">
        <v>27</v>
      </c>
      <c r="P63" t="s">
        <v>18</v>
      </c>
      <c r="Q63" t="s">
        <v>32</v>
      </c>
      <c r="R63" t="s">
        <v>26</v>
      </c>
      <c r="S63" t="s">
        <v>27</v>
      </c>
      <c r="T63" t="s">
        <v>13310</v>
      </c>
      <c r="U63" s="1">
        <v>45977</v>
      </c>
      <c r="V63">
        <f t="shared" si="0"/>
        <v>502</v>
      </c>
      <c r="W63" t="str">
        <f t="shared" si="1"/>
        <v>360+</v>
      </c>
    </row>
    <row r="64" spans="1:23" x14ac:dyDescent="0.25">
      <c r="A64" t="s">
        <v>149</v>
      </c>
      <c r="B64">
        <v>9229693925</v>
      </c>
      <c r="C64">
        <v>1321174155</v>
      </c>
      <c r="D64" s="1">
        <v>45960</v>
      </c>
      <c r="E64">
        <v>99238</v>
      </c>
      <c r="F64">
        <v>99204</v>
      </c>
      <c r="G64" t="s">
        <v>150</v>
      </c>
      <c r="H64" s="34">
        <v>57068</v>
      </c>
      <c r="I64" s="7">
        <v>45654</v>
      </c>
      <c r="J64" s="7">
        <v>34334.44</v>
      </c>
      <c r="K64" s="7">
        <v>4928</v>
      </c>
      <c r="L64" s="7">
        <v>6391.56</v>
      </c>
      <c r="M64" s="5">
        <v>0.14000000000000001</v>
      </c>
      <c r="N64" t="s">
        <v>1135</v>
      </c>
      <c r="O64" t="s">
        <v>30</v>
      </c>
      <c r="P64" t="s">
        <v>58</v>
      </c>
      <c r="Q64" t="s">
        <v>32</v>
      </c>
      <c r="R64" t="s">
        <v>38</v>
      </c>
      <c r="S64" t="s">
        <v>17</v>
      </c>
      <c r="T64" t="s">
        <v>13312</v>
      </c>
      <c r="U64" s="1">
        <v>46073</v>
      </c>
      <c r="V64">
        <f t="shared" si="0"/>
        <v>113</v>
      </c>
      <c r="W64" t="str">
        <f t="shared" si="1"/>
        <v>90-119</v>
      </c>
    </row>
    <row r="65" spans="1:23" x14ac:dyDescent="0.25">
      <c r="A65" t="s">
        <v>151</v>
      </c>
      <c r="B65">
        <v>2023714323</v>
      </c>
      <c r="C65">
        <v>8539029014</v>
      </c>
      <c r="D65" s="1">
        <v>45407</v>
      </c>
      <c r="E65">
        <v>99233</v>
      </c>
      <c r="F65">
        <v>36415</v>
      </c>
      <c r="G65" t="s">
        <v>152</v>
      </c>
      <c r="H65" s="34">
        <v>49553</v>
      </c>
      <c r="I65" s="7">
        <v>32209</v>
      </c>
      <c r="J65" s="7">
        <v>17204.919999999998</v>
      </c>
      <c r="K65" s="7">
        <v>11139</v>
      </c>
      <c r="L65" s="7">
        <v>3865.08</v>
      </c>
      <c r="M65" s="5">
        <v>0.12</v>
      </c>
      <c r="N65" t="s">
        <v>46</v>
      </c>
      <c r="O65" t="s">
        <v>27</v>
      </c>
      <c r="P65" t="s">
        <v>35</v>
      </c>
      <c r="Q65" t="s">
        <v>32</v>
      </c>
      <c r="R65" t="s">
        <v>26</v>
      </c>
      <c r="S65" t="s">
        <v>17</v>
      </c>
      <c r="T65" t="s">
        <v>13311</v>
      </c>
      <c r="U65" s="1">
        <v>46027</v>
      </c>
      <c r="V65">
        <f t="shared" si="0"/>
        <v>620</v>
      </c>
      <c r="W65" t="str">
        <f t="shared" si="1"/>
        <v>360+</v>
      </c>
    </row>
    <row r="66" spans="1:23" x14ac:dyDescent="0.25">
      <c r="A66" t="s">
        <v>153</v>
      </c>
      <c r="B66">
        <v>3171908963</v>
      </c>
      <c r="C66">
        <v>1546370434</v>
      </c>
      <c r="D66" s="1">
        <v>45727</v>
      </c>
      <c r="E66">
        <v>99223</v>
      </c>
      <c r="F66">
        <v>99214</v>
      </c>
      <c r="G66" t="s">
        <v>154</v>
      </c>
      <c r="H66" s="34">
        <v>51150</v>
      </c>
      <c r="I66" s="7">
        <v>40920</v>
      </c>
      <c r="J66" s="7">
        <v>27355.200000000001</v>
      </c>
      <c r="K66" s="7">
        <v>7836</v>
      </c>
      <c r="L66" s="7">
        <v>5728.8</v>
      </c>
      <c r="M66" s="5">
        <v>0.14000000000000001</v>
      </c>
      <c r="N66" t="s">
        <v>1135</v>
      </c>
      <c r="O66" t="s">
        <v>27</v>
      </c>
      <c r="P66" t="s">
        <v>55</v>
      </c>
      <c r="Q66" t="s">
        <v>19</v>
      </c>
      <c r="R66" t="s">
        <v>27</v>
      </c>
      <c r="S66" t="s">
        <v>27</v>
      </c>
      <c r="T66" t="s">
        <v>13311</v>
      </c>
      <c r="U66" s="1">
        <v>45771</v>
      </c>
      <c r="V66">
        <f t="shared" ref="V66:V129" si="2">U66-D66</f>
        <v>44</v>
      </c>
      <c r="W66" t="str">
        <f t="shared" si="1"/>
        <v>30-59</v>
      </c>
    </row>
    <row r="67" spans="1:23" x14ac:dyDescent="0.25">
      <c r="A67" t="s">
        <v>155</v>
      </c>
      <c r="B67">
        <v>1195127701</v>
      </c>
      <c r="C67">
        <v>6284611941</v>
      </c>
      <c r="D67" s="1">
        <v>45788</v>
      </c>
      <c r="E67">
        <v>99233</v>
      </c>
      <c r="F67">
        <v>99213</v>
      </c>
      <c r="G67" t="s">
        <v>118</v>
      </c>
      <c r="H67" s="34">
        <v>75294</v>
      </c>
      <c r="I67" s="7">
        <v>54212</v>
      </c>
      <c r="J67" s="7">
        <v>43106.04</v>
      </c>
      <c r="K67" s="7">
        <v>6769</v>
      </c>
      <c r="L67" s="7">
        <v>4336.96</v>
      </c>
      <c r="M67" s="5">
        <v>0.08</v>
      </c>
      <c r="N67" t="s">
        <v>24</v>
      </c>
      <c r="O67" t="s">
        <v>30</v>
      </c>
      <c r="P67" t="s">
        <v>25</v>
      </c>
      <c r="Q67" t="s">
        <v>19</v>
      </c>
      <c r="R67" t="s">
        <v>43</v>
      </c>
      <c r="S67" t="s">
        <v>21</v>
      </c>
      <c r="T67" t="s">
        <v>13312</v>
      </c>
      <c r="U67" s="1">
        <v>45788</v>
      </c>
      <c r="V67">
        <f t="shared" si="2"/>
        <v>0</v>
      </c>
      <c r="W67" t="str">
        <f t="shared" ref="W67:W130" si="3">IF(V67="","",IF(V67&lt;30,"0-29",IF(V67&lt;60,"30-59",IF(V67&lt;90,"60-89",IF(V67&lt;120,"90-119",IF(V67&lt;150,"120-149",IF(V67&lt;180,"150-179",IF(V67&lt;210,"180-209",IF(V67&lt;240,"210-239",IF(V67&lt;270,"240-269",IF(V67&lt;300,"270-299",IF(V67&lt;330,"300-329",IF(V67&lt;360,"330-359","360+")))))))))))))</f>
        <v>0-29</v>
      </c>
    </row>
    <row r="68" spans="1:23" x14ac:dyDescent="0.25">
      <c r="A68" t="s">
        <v>156</v>
      </c>
      <c r="B68">
        <v>2654498331</v>
      </c>
      <c r="C68">
        <v>3729784516</v>
      </c>
      <c r="D68" s="1">
        <v>45951</v>
      </c>
      <c r="E68">
        <v>99213</v>
      </c>
      <c r="F68">
        <v>99211</v>
      </c>
      <c r="G68" t="s">
        <v>152</v>
      </c>
      <c r="H68" s="34">
        <v>65685</v>
      </c>
      <c r="I68" s="7">
        <v>47293</v>
      </c>
      <c r="J68" s="7">
        <v>36327.56</v>
      </c>
      <c r="K68" s="7">
        <v>7182</v>
      </c>
      <c r="L68" s="7">
        <v>3783.44</v>
      </c>
      <c r="M68" s="5">
        <v>0.08</v>
      </c>
      <c r="N68" t="s">
        <v>24</v>
      </c>
      <c r="O68" t="s">
        <v>30</v>
      </c>
      <c r="P68" t="s">
        <v>35</v>
      </c>
      <c r="Q68" t="s">
        <v>19</v>
      </c>
      <c r="R68" t="s">
        <v>21</v>
      </c>
      <c r="S68" t="s">
        <v>17</v>
      </c>
      <c r="T68" t="s">
        <v>13311</v>
      </c>
      <c r="U68" s="1">
        <v>46007</v>
      </c>
      <c r="V68">
        <f t="shared" si="2"/>
        <v>56</v>
      </c>
      <c r="W68" t="str">
        <f t="shared" si="3"/>
        <v>30-59</v>
      </c>
    </row>
    <row r="69" spans="1:23" x14ac:dyDescent="0.25">
      <c r="A69" t="s">
        <v>157</v>
      </c>
      <c r="B69">
        <v>708762197</v>
      </c>
      <c r="C69">
        <v>4205246369</v>
      </c>
      <c r="D69" s="1">
        <v>45859</v>
      </c>
      <c r="E69">
        <v>99232</v>
      </c>
      <c r="F69">
        <v>93000</v>
      </c>
      <c r="G69" t="s">
        <v>15</v>
      </c>
      <c r="H69" s="34">
        <v>86653</v>
      </c>
      <c r="I69" s="7">
        <v>56324</v>
      </c>
      <c r="J69" s="7">
        <v>49565.120000000003</v>
      </c>
      <c r="K69" s="7">
        <v>0</v>
      </c>
      <c r="L69" s="7">
        <v>6758.88</v>
      </c>
      <c r="M69" s="5">
        <v>0.12</v>
      </c>
      <c r="N69" t="s">
        <v>46</v>
      </c>
      <c r="O69" t="s">
        <v>17</v>
      </c>
      <c r="P69" t="s">
        <v>35</v>
      </c>
      <c r="Q69" t="s">
        <v>19</v>
      </c>
      <c r="R69" t="s">
        <v>38</v>
      </c>
      <c r="S69" t="s">
        <v>27</v>
      </c>
      <c r="T69" t="s">
        <v>13312</v>
      </c>
      <c r="U69" s="1">
        <v>45931</v>
      </c>
      <c r="V69">
        <f t="shared" si="2"/>
        <v>72</v>
      </c>
      <c r="W69" t="str">
        <f t="shared" si="3"/>
        <v>60-89</v>
      </c>
    </row>
    <row r="70" spans="1:23" x14ac:dyDescent="0.25">
      <c r="A70" t="s">
        <v>158</v>
      </c>
      <c r="B70">
        <v>3441938166</v>
      </c>
      <c r="C70">
        <v>6776958126</v>
      </c>
      <c r="D70" s="1">
        <v>45515</v>
      </c>
      <c r="E70">
        <v>99232</v>
      </c>
      <c r="F70">
        <v>99292</v>
      </c>
      <c r="G70" t="s">
        <v>159</v>
      </c>
      <c r="H70" s="34">
        <v>70597</v>
      </c>
      <c r="I70" s="7">
        <v>50830</v>
      </c>
      <c r="J70" s="7">
        <v>35932.6</v>
      </c>
      <c r="K70" s="7">
        <v>10831</v>
      </c>
      <c r="L70" s="7">
        <v>4066.4</v>
      </c>
      <c r="M70" s="5">
        <v>0.08</v>
      </c>
      <c r="N70" t="s">
        <v>24</v>
      </c>
      <c r="O70" t="s">
        <v>27</v>
      </c>
      <c r="P70" t="s">
        <v>18</v>
      </c>
      <c r="Q70" t="s">
        <v>19</v>
      </c>
      <c r="R70" t="s">
        <v>38</v>
      </c>
      <c r="S70" t="s">
        <v>17</v>
      </c>
      <c r="T70" t="s">
        <v>13312</v>
      </c>
      <c r="U70" s="1">
        <v>46083</v>
      </c>
      <c r="V70">
        <f t="shared" si="2"/>
        <v>568</v>
      </c>
      <c r="W70" t="str">
        <f t="shared" si="3"/>
        <v>360+</v>
      </c>
    </row>
    <row r="71" spans="1:23" x14ac:dyDescent="0.25">
      <c r="A71" t="s">
        <v>160</v>
      </c>
      <c r="B71">
        <v>8696539003</v>
      </c>
      <c r="C71">
        <v>675301779</v>
      </c>
      <c r="D71" s="1">
        <v>45606</v>
      </c>
      <c r="E71">
        <v>99232</v>
      </c>
      <c r="F71">
        <v>99202</v>
      </c>
      <c r="G71" t="s">
        <v>65</v>
      </c>
      <c r="H71" s="34">
        <v>14693</v>
      </c>
      <c r="I71" s="7">
        <v>11754</v>
      </c>
      <c r="J71" s="7">
        <v>8326.44</v>
      </c>
      <c r="K71" s="7">
        <v>1782</v>
      </c>
      <c r="L71" s="7">
        <v>1645.56</v>
      </c>
      <c r="M71" s="5">
        <v>0.14000000000000001</v>
      </c>
      <c r="N71" t="s">
        <v>1135</v>
      </c>
      <c r="O71" t="s">
        <v>27</v>
      </c>
      <c r="P71" t="s">
        <v>55</v>
      </c>
      <c r="Q71" t="s">
        <v>19</v>
      </c>
      <c r="R71" t="s">
        <v>27</v>
      </c>
      <c r="S71" t="s">
        <v>27</v>
      </c>
      <c r="T71" t="s">
        <v>13312</v>
      </c>
      <c r="U71" s="1">
        <v>45706</v>
      </c>
      <c r="V71">
        <f t="shared" si="2"/>
        <v>100</v>
      </c>
      <c r="W71" t="str">
        <f t="shared" si="3"/>
        <v>90-119</v>
      </c>
    </row>
    <row r="72" spans="1:23" x14ac:dyDescent="0.25">
      <c r="A72" t="s">
        <v>161</v>
      </c>
      <c r="B72">
        <v>8277008145</v>
      </c>
      <c r="C72">
        <v>3346140607</v>
      </c>
      <c r="D72" s="1">
        <v>45728</v>
      </c>
      <c r="E72">
        <v>99222</v>
      </c>
      <c r="F72">
        <v>99205</v>
      </c>
      <c r="G72" t="s">
        <v>112</v>
      </c>
      <c r="H72" s="34">
        <v>91472</v>
      </c>
      <c r="I72" s="7">
        <v>77751</v>
      </c>
      <c r="J72" s="7">
        <v>76195.98</v>
      </c>
      <c r="K72" s="7">
        <v>0</v>
      </c>
      <c r="L72" s="7">
        <v>1555.02</v>
      </c>
      <c r="M72" s="5">
        <v>0.02</v>
      </c>
      <c r="N72" t="s">
        <v>16</v>
      </c>
      <c r="O72" t="s">
        <v>17</v>
      </c>
      <c r="P72" t="s">
        <v>25</v>
      </c>
      <c r="Q72" t="s">
        <v>19</v>
      </c>
      <c r="R72" t="s">
        <v>38</v>
      </c>
      <c r="S72" t="s">
        <v>27</v>
      </c>
      <c r="T72" t="s">
        <v>13310</v>
      </c>
      <c r="U72" s="1">
        <v>45990</v>
      </c>
      <c r="V72">
        <f t="shared" si="2"/>
        <v>262</v>
      </c>
      <c r="W72" t="str">
        <f t="shared" si="3"/>
        <v>240-269</v>
      </c>
    </row>
    <row r="73" spans="1:23" x14ac:dyDescent="0.25">
      <c r="A73" t="s">
        <v>162</v>
      </c>
      <c r="B73">
        <v>8913310207</v>
      </c>
      <c r="C73">
        <v>7902267408</v>
      </c>
      <c r="D73" s="1">
        <v>45551</v>
      </c>
      <c r="E73">
        <v>99213</v>
      </c>
      <c r="F73">
        <v>36415</v>
      </c>
      <c r="G73" t="s">
        <v>94</v>
      </c>
      <c r="H73" s="34">
        <v>38788</v>
      </c>
      <c r="I73" s="7">
        <v>31806</v>
      </c>
      <c r="J73" s="7">
        <v>20745.919999999998</v>
      </c>
      <c r="K73" s="7">
        <v>5335</v>
      </c>
      <c r="L73" s="7">
        <v>5725.08</v>
      </c>
      <c r="M73" s="5">
        <v>0.18</v>
      </c>
      <c r="N73" t="s">
        <v>3141</v>
      </c>
      <c r="O73" t="s">
        <v>27</v>
      </c>
      <c r="P73" t="s">
        <v>25</v>
      </c>
      <c r="Q73" t="s">
        <v>19</v>
      </c>
      <c r="R73" t="s">
        <v>26</v>
      </c>
      <c r="S73" t="s">
        <v>17</v>
      </c>
      <c r="T73" t="s">
        <v>13311</v>
      </c>
      <c r="U73" s="1">
        <v>45812</v>
      </c>
      <c r="V73">
        <f t="shared" si="2"/>
        <v>261</v>
      </c>
      <c r="W73" t="str">
        <f t="shared" si="3"/>
        <v>240-269</v>
      </c>
    </row>
    <row r="74" spans="1:23" x14ac:dyDescent="0.25">
      <c r="A74" t="s">
        <v>163</v>
      </c>
      <c r="B74">
        <v>7906330632</v>
      </c>
      <c r="C74">
        <v>7028319467</v>
      </c>
      <c r="D74" s="1">
        <v>45317</v>
      </c>
      <c r="E74">
        <v>99231</v>
      </c>
      <c r="F74">
        <v>93000</v>
      </c>
      <c r="G74" t="s">
        <v>15</v>
      </c>
      <c r="H74" s="34">
        <v>85617</v>
      </c>
      <c r="I74" s="7">
        <v>55651</v>
      </c>
      <c r="J74" s="7">
        <v>42924.88</v>
      </c>
      <c r="K74" s="7">
        <v>6048</v>
      </c>
      <c r="L74" s="7">
        <v>6678.12</v>
      </c>
      <c r="M74" s="5">
        <v>0.12</v>
      </c>
      <c r="N74" t="s">
        <v>46</v>
      </c>
      <c r="O74" t="s">
        <v>30</v>
      </c>
      <c r="P74" t="s">
        <v>25</v>
      </c>
      <c r="Q74" t="s">
        <v>19</v>
      </c>
      <c r="R74" t="s">
        <v>26</v>
      </c>
      <c r="S74" t="s">
        <v>21</v>
      </c>
      <c r="T74" t="s">
        <v>13311</v>
      </c>
      <c r="U74" s="1">
        <v>45927</v>
      </c>
      <c r="V74">
        <f t="shared" si="2"/>
        <v>610</v>
      </c>
      <c r="W74" t="str">
        <f t="shared" si="3"/>
        <v>360+</v>
      </c>
    </row>
    <row r="75" spans="1:23" x14ac:dyDescent="0.25">
      <c r="A75" t="s">
        <v>164</v>
      </c>
      <c r="B75">
        <v>4573858938</v>
      </c>
      <c r="C75">
        <v>5161266192</v>
      </c>
      <c r="D75" s="1">
        <v>45398</v>
      </c>
      <c r="E75">
        <v>99231</v>
      </c>
      <c r="F75">
        <v>99203</v>
      </c>
      <c r="G75" t="s">
        <v>122</v>
      </c>
      <c r="H75" s="34">
        <v>57033</v>
      </c>
      <c r="I75" s="7">
        <v>45626</v>
      </c>
      <c r="J75" s="7">
        <v>39238.36</v>
      </c>
      <c r="K75" s="7">
        <v>0</v>
      </c>
      <c r="L75" s="7">
        <v>6387.64</v>
      </c>
      <c r="M75" s="5">
        <v>0.14000000000000001</v>
      </c>
      <c r="N75" t="s">
        <v>1135</v>
      </c>
      <c r="O75" t="s">
        <v>17</v>
      </c>
      <c r="P75" t="s">
        <v>58</v>
      </c>
      <c r="Q75" t="s">
        <v>32</v>
      </c>
      <c r="R75" t="s">
        <v>38</v>
      </c>
      <c r="S75" t="s">
        <v>21</v>
      </c>
      <c r="T75" t="s">
        <v>13312</v>
      </c>
      <c r="U75" s="1">
        <v>45667</v>
      </c>
      <c r="V75">
        <f t="shared" si="2"/>
        <v>269</v>
      </c>
      <c r="W75" t="str">
        <f t="shared" si="3"/>
        <v>240-269</v>
      </c>
    </row>
    <row r="76" spans="1:23" x14ac:dyDescent="0.25">
      <c r="A76" t="s">
        <v>165</v>
      </c>
      <c r="B76">
        <v>2997473762</v>
      </c>
      <c r="C76">
        <v>9486352619</v>
      </c>
      <c r="D76" s="1">
        <v>45817</v>
      </c>
      <c r="E76">
        <v>99221</v>
      </c>
      <c r="F76">
        <v>99213</v>
      </c>
      <c r="G76" t="s">
        <v>166</v>
      </c>
      <c r="H76" s="34">
        <v>43355</v>
      </c>
      <c r="I76" s="7">
        <v>34684</v>
      </c>
      <c r="J76" s="7">
        <v>24046.240000000002</v>
      </c>
      <c r="K76" s="7">
        <v>5782</v>
      </c>
      <c r="L76" s="7">
        <v>4855.76</v>
      </c>
      <c r="M76" s="5">
        <v>0.14000000000000001</v>
      </c>
      <c r="N76" t="s">
        <v>1135</v>
      </c>
      <c r="O76" t="s">
        <v>27</v>
      </c>
      <c r="P76" t="s">
        <v>25</v>
      </c>
      <c r="Q76" t="s">
        <v>32</v>
      </c>
      <c r="R76" t="s">
        <v>26</v>
      </c>
      <c r="S76" t="s">
        <v>27</v>
      </c>
      <c r="T76" t="s">
        <v>13310</v>
      </c>
      <c r="U76" s="1">
        <v>45879</v>
      </c>
      <c r="V76">
        <f t="shared" si="2"/>
        <v>62</v>
      </c>
      <c r="W76" t="str">
        <f t="shared" si="3"/>
        <v>60-89</v>
      </c>
    </row>
    <row r="77" spans="1:23" x14ac:dyDescent="0.25">
      <c r="A77" t="s">
        <v>167</v>
      </c>
      <c r="B77">
        <v>3455420141</v>
      </c>
      <c r="C77">
        <v>7286269674</v>
      </c>
      <c r="D77" s="1">
        <v>45556</v>
      </c>
      <c r="E77">
        <v>99215</v>
      </c>
      <c r="F77">
        <v>99201</v>
      </c>
      <c r="G77" t="s">
        <v>87</v>
      </c>
      <c r="H77" s="34">
        <v>89743</v>
      </c>
      <c r="I77" s="7">
        <v>76282</v>
      </c>
      <c r="J77" s="7">
        <v>57220.36</v>
      </c>
      <c r="K77" s="7">
        <v>17536</v>
      </c>
      <c r="L77" s="7">
        <v>1525.64</v>
      </c>
      <c r="M77" s="5">
        <v>0.02</v>
      </c>
      <c r="N77" t="s">
        <v>16</v>
      </c>
      <c r="O77" t="s">
        <v>27</v>
      </c>
      <c r="P77" t="s">
        <v>97</v>
      </c>
      <c r="Q77" t="s">
        <v>19</v>
      </c>
      <c r="R77" t="s">
        <v>38</v>
      </c>
      <c r="S77" t="s">
        <v>21</v>
      </c>
      <c r="T77" t="s">
        <v>13312</v>
      </c>
      <c r="U77" s="1">
        <v>45732</v>
      </c>
      <c r="V77">
        <f t="shared" si="2"/>
        <v>176</v>
      </c>
      <c r="W77" t="str">
        <f t="shared" si="3"/>
        <v>150-179</v>
      </c>
    </row>
    <row r="78" spans="1:23" x14ac:dyDescent="0.25">
      <c r="A78" t="s">
        <v>168</v>
      </c>
      <c r="B78">
        <v>12980889</v>
      </c>
      <c r="C78">
        <v>8819306236</v>
      </c>
      <c r="D78" s="1">
        <v>45590</v>
      </c>
      <c r="E78">
        <v>99214</v>
      </c>
      <c r="F78">
        <v>97110</v>
      </c>
      <c r="G78" t="s">
        <v>169</v>
      </c>
      <c r="H78" s="34">
        <v>24647</v>
      </c>
      <c r="I78" s="7">
        <v>17746</v>
      </c>
      <c r="J78" s="7">
        <v>10410.32</v>
      </c>
      <c r="K78" s="7">
        <v>5916</v>
      </c>
      <c r="L78" s="7">
        <v>1419.68</v>
      </c>
      <c r="M78" s="5">
        <v>0.08</v>
      </c>
      <c r="N78" t="s">
        <v>24</v>
      </c>
      <c r="O78" t="s">
        <v>27</v>
      </c>
      <c r="P78" t="s">
        <v>25</v>
      </c>
      <c r="Q78" t="s">
        <v>19</v>
      </c>
      <c r="R78" t="s">
        <v>20</v>
      </c>
      <c r="S78" t="s">
        <v>17</v>
      </c>
      <c r="T78" t="s">
        <v>13310</v>
      </c>
      <c r="U78" s="1">
        <v>45822</v>
      </c>
      <c r="V78">
        <f t="shared" si="2"/>
        <v>232</v>
      </c>
      <c r="W78" t="str">
        <f t="shared" si="3"/>
        <v>210-239</v>
      </c>
    </row>
    <row r="79" spans="1:23" x14ac:dyDescent="0.25">
      <c r="A79" t="s">
        <v>170</v>
      </c>
      <c r="B79">
        <v>5280104835</v>
      </c>
      <c r="C79">
        <v>1789165968</v>
      </c>
      <c r="D79" s="1">
        <v>45530</v>
      </c>
      <c r="E79">
        <v>99223</v>
      </c>
      <c r="F79">
        <v>99281</v>
      </c>
      <c r="G79" t="s">
        <v>171</v>
      </c>
      <c r="H79" s="34">
        <v>83784</v>
      </c>
      <c r="I79" s="7">
        <v>54460</v>
      </c>
      <c r="J79" s="7">
        <v>47924.800000000003</v>
      </c>
      <c r="K79" s="7">
        <v>0</v>
      </c>
      <c r="L79" s="7">
        <v>6535.2</v>
      </c>
      <c r="M79" s="5">
        <v>0.12</v>
      </c>
      <c r="N79" t="s">
        <v>46</v>
      </c>
      <c r="O79" t="s">
        <v>17</v>
      </c>
      <c r="P79" t="s">
        <v>97</v>
      </c>
      <c r="Q79" t="s">
        <v>32</v>
      </c>
      <c r="R79" t="s">
        <v>27</v>
      </c>
      <c r="S79" t="s">
        <v>17</v>
      </c>
      <c r="T79" t="s">
        <v>13310</v>
      </c>
      <c r="U79" s="1">
        <v>46080</v>
      </c>
      <c r="V79">
        <f t="shared" si="2"/>
        <v>550</v>
      </c>
      <c r="W79" t="str">
        <f t="shared" si="3"/>
        <v>360+</v>
      </c>
    </row>
    <row r="80" spans="1:23" x14ac:dyDescent="0.25">
      <c r="A80" t="s">
        <v>172</v>
      </c>
      <c r="B80">
        <v>8112806771</v>
      </c>
      <c r="C80">
        <v>3777491682</v>
      </c>
      <c r="D80" s="1">
        <v>45575</v>
      </c>
      <c r="E80">
        <v>99221</v>
      </c>
      <c r="F80">
        <v>99202</v>
      </c>
      <c r="G80" t="s">
        <v>79</v>
      </c>
      <c r="H80" s="34">
        <v>68471</v>
      </c>
      <c r="I80" s="7">
        <v>49299</v>
      </c>
      <c r="J80" s="7">
        <v>38800.080000000002</v>
      </c>
      <c r="K80" s="7">
        <v>6555</v>
      </c>
      <c r="L80" s="7">
        <v>3943.92</v>
      </c>
      <c r="M80" s="5">
        <v>0.08</v>
      </c>
      <c r="N80" t="s">
        <v>24</v>
      </c>
      <c r="O80" t="s">
        <v>27</v>
      </c>
      <c r="P80" t="s">
        <v>58</v>
      </c>
      <c r="Q80" t="s">
        <v>19</v>
      </c>
      <c r="R80" t="s">
        <v>21</v>
      </c>
      <c r="S80" t="s">
        <v>21</v>
      </c>
      <c r="T80" t="s">
        <v>13312</v>
      </c>
      <c r="U80" s="1">
        <v>45919</v>
      </c>
      <c r="V80">
        <f t="shared" si="2"/>
        <v>344</v>
      </c>
      <c r="W80" t="str">
        <f t="shared" si="3"/>
        <v>330-359</v>
      </c>
    </row>
    <row r="81" spans="1:23" x14ac:dyDescent="0.25">
      <c r="A81" t="s">
        <v>173</v>
      </c>
      <c r="B81">
        <v>7306861419</v>
      </c>
      <c r="C81">
        <v>4826815038</v>
      </c>
      <c r="D81" s="1">
        <v>45292</v>
      </c>
      <c r="E81">
        <v>99232</v>
      </c>
      <c r="F81">
        <v>99282</v>
      </c>
      <c r="G81" t="s">
        <v>174</v>
      </c>
      <c r="H81" s="34">
        <v>97490</v>
      </c>
      <c r="I81" s="7">
        <v>82867</v>
      </c>
      <c r="J81" s="7">
        <v>51012.66</v>
      </c>
      <c r="K81" s="7">
        <v>30197</v>
      </c>
      <c r="L81" s="7">
        <v>1657.34</v>
      </c>
      <c r="M81" s="5">
        <v>0.02</v>
      </c>
      <c r="N81" t="s">
        <v>16</v>
      </c>
      <c r="O81" t="s">
        <v>27</v>
      </c>
      <c r="P81" t="s">
        <v>31</v>
      </c>
      <c r="Q81" t="s">
        <v>19</v>
      </c>
      <c r="R81" t="s">
        <v>27</v>
      </c>
      <c r="S81" t="s">
        <v>27</v>
      </c>
      <c r="T81" t="s">
        <v>13311</v>
      </c>
      <c r="U81" s="1">
        <v>45837</v>
      </c>
      <c r="V81">
        <f t="shared" si="2"/>
        <v>545</v>
      </c>
      <c r="W81" t="str">
        <f t="shared" si="3"/>
        <v>360+</v>
      </c>
    </row>
    <row r="82" spans="1:23" x14ac:dyDescent="0.25">
      <c r="A82" t="s">
        <v>175</v>
      </c>
      <c r="B82">
        <v>1421984485</v>
      </c>
      <c r="C82">
        <v>9846240441</v>
      </c>
      <c r="D82" s="1">
        <v>45608</v>
      </c>
      <c r="E82">
        <v>99213</v>
      </c>
      <c r="F82">
        <v>99211</v>
      </c>
      <c r="G82" t="s">
        <v>102</v>
      </c>
      <c r="H82" s="34">
        <v>80139</v>
      </c>
      <c r="I82" s="7">
        <v>52090</v>
      </c>
      <c r="J82" s="7">
        <v>41118.199999999997</v>
      </c>
      <c r="K82" s="7">
        <v>4721</v>
      </c>
      <c r="L82" s="7">
        <v>6250.8</v>
      </c>
      <c r="M82" s="5">
        <v>0.12</v>
      </c>
      <c r="N82" t="s">
        <v>46</v>
      </c>
      <c r="O82" t="s">
        <v>27</v>
      </c>
      <c r="P82" t="s">
        <v>55</v>
      </c>
      <c r="Q82" t="s">
        <v>32</v>
      </c>
      <c r="R82" t="s">
        <v>43</v>
      </c>
      <c r="S82" t="s">
        <v>27</v>
      </c>
      <c r="T82" t="s">
        <v>13311</v>
      </c>
      <c r="U82" s="1">
        <v>45956</v>
      </c>
      <c r="V82">
        <f t="shared" si="2"/>
        <v>348</v>
      </c>
      <c r="W82" t="str">
        <f t="shared" si="3"/>
        <v>330-359</v>
      </c>
    </row>
    <row r="83" spans="1:23" x14ac:dyDescent="0.25">
      <c r="A83" t="s">
        <v>176</v>
      </c>
      <c r="B83">
        <v>7430490581</v>
      </c>
      <c r="C83">
        <v>2607334190</v>
      </c>
      <c r="D83" s="1">
        <v>45862</v>
      </c>
      <c r="E83">
        <v>99233</v>
      </c>
      <c r="F83">
        <v>99203</v>
      </c>
      <c r="G83" t="s">
        <v>114</v>
      </c>
      <c r="H83" s="34">
        <v>59315</v>
      </c>
      <c r="I83" s="7">
        <v>47452</v>
      </c>
      <c r="J83" s="7">
        <v>27159.72</v>
      </c>
      <c r="K83" s="7">
        <v>13649</v>
      </c>
      <c r="L83" s="7">
        <v>6643.28</v>
      </c>
      <c r="M83" s="5">
        <v>0.14000000000000001</v>
      </c>
      <c r="N83" t="s">
        <v>1135</v>
      </c>
      <c r="O83" t="s">
        <v>27</v>
      </c>
      <c r="P83" t="s">
        <v>58</v>
      </c>
      <c r="Q83" t="s">
        <v>32</v>
      </c>
      <c r="R83" t="s">
        <v>43</v>
      </c>
      <c r="S83" t="s">
        <v>17</v>
      </c>
      <c r="T83" t="s">
        <v>13311</v>
      </c>
      <c r="U83" s="1">
        <v>45913</v>
      </c>
      <c r="V83">
        <f t="shared" si="2"/>
        <v>51</v>
      </c>
      <c r="W83" t="str">
        <f t="shared" si="3"/>
        <v>30-59</v>
      </c>
    </row>
    <row r="84" spans="1:23" x14ac:dyDescent="0.25">
      <c r="A84" t="s">
        <v>177</v>
      </c>
      <c r="B84">
        <v>3379246963</v>
      </c>
      <c r="C84">
        <v>9529983798</v>
      </c>
      <c r="D84" s="1">
        <v>45520</v>
      </c>
      <c r="E84">
        <v>99214</v>
      </c>
      <c r="F84">
        <v>99213</v>
      </c>
      <c r="G84" t="s">
        <v>178</v>
      </c>
      <c r="H84" s="34">
        <v>91603</v>
      </c>
      <c r="I84" s="7">
        <v>59542</v>
      </c>
      <c r="J84" s="7">
        <v>52396.959999999999</v>
      </c>
      <c r="K84" s="7">
        <v>0</v>
      </c>
      <c r="L84" s="7">
        <v>7145.04</v>
      </c>
      <c r="M84" s="5">
        <v>0.12</v>
      </c>
      <c r="N84" t="s">
        <v>46</v>
      </c>
      <c r="O84" t="s">
        <v>17</v>
      </c>
      <c r="P84" t="s">
        <v>31</v>
      </c>
      <c r="Q84" t="s">
        <v>19</v>
      </c>
      <c r="R84" t="s">
        <v>43</v>
      </c>
      <c r="S84" t="s">
        <v>27</v>
      </c>
      <c r="T84" t="s">
        <v>13310</v>
      </c>
      <c r="U84" s="1">
        <v>45879</v>
      </c>
      <c r="V84">
        <f t="shared" si="2"/>
        <v>359</v>
      </c>
      <c r="W84" t="str">
        <f t="shared" si="3"/>
        <v>330-359</v>
      </c>
    </row>
    <row r="85" spans="1:23" x14ac:dyDescent="0.25">
      <c r="A85" t="s">
        <v>179</v>
      </c>
      <c r="B85">
        <v>8568987770</v>
      </c>
      <c r="C85">
        <v>2319430074</v>
      </c>
      <c r="D85" s="1">
        <v>45591</v>
      </c>
      <c r="E85">
        <v>99214</v>
      </c>
      <c r="F85">
        <v>99215</v>
      </c>
      <c r="G85" t="s">
        <v>57</v>
      </c>
      <c r="H85" s="34">
        <v>38274</v>
      </c>
      <c r="I85" s="7">
        <v>27557</v>
      </c>
      <c r="J85" s="7">
        <v>22985.439999999999</v>
      </c>
      <c r="K85" s="7">
        <v>2367</v>
      </c>
      <c r="L85" s="7">
        <v>2204.56</v>
      </c>
      <c r="M85" s="5">
        <v>0.08</v>
      </c>
      <c r="N85" t="s">
        <v>24</v>
      </c>
      <c r="O85" t="s">
        <v>30</v>
      </c>
      <c r="P85" t="s">
        <v>31</v>
      </c>
      <c r="Q85" t="s">
        <v>32</v>
      </c>
      <c r="R85" t="s">
        <v>20</v>
      </c>
      <c r="S85" t="s">
        <v>27</v>
      </c>
      <c r="T85" t="s">
        <v>13311</v>
      </c>
      <c r="U85" s="1">
        <v>45704</v>
      </c>
      <c r="V85">
        <f t="shared" si="2"/>
        <v>113</v>
      </c>
      <c r="W85" t="str">
        <f t="shared" si="3"/>
        <v>90-119</v>
      </c>
    </row>
    <row r="86" spans="1:23" x14ac:dyDescent="0.25">
      <c r="A86" t="s">
        <v>180</v>
      </c>
      <c r="B86">
        <v>7420264964</v>
      </c>
      <c r="C86">
        <v>8579094054</v>
      </c>
      <c r="D86" s="1">
        <v>45592</v>
      </c>
      <c r="E86">
        <v>99215</v>
      </c>
      <c r="F86">
        <v>99285</v>
      </c>
      <c r="G86" t="s">
        <v>140</v>
      </c>
      <c r="H86" s="34">
        <v>85399</v>
      </c>
      <c r="I86" s="7">
        <v>72589</v>
      </c>
      <c r="J86" s="7">
        <v>61574.22</v>
      </c>
      <c r="K86" s="7">
        <v>9563</v>
      </c>
      <c r="L86" s="7">
        <v>1451.78</v>
      </c>
      <c r="M86" s="5">
        <v>0.02</v>
      </c>
      <c r="N86" t="s">
        <v>16</v>
      </c>
      <c r="O86" t="s">
        <v>30</v>
      </c>
      <c r="P86" t="s">
        <v>35</v>
      </c>
      <c r="Q86" t="s">
        <v>19</v>
      </c>
      <c r="R86" t="s">
        <v>26</v>
      </c>
      <c r="S86" t="s">
        <v>17</v>
      </c>
      <c r="T86" t="s">
        <v>13312</v>
      </c>
      <c r="U86" s="1">
        <v>45771</v>
      </c>
      <c r="V86">
        <f t="shared" si="2"/>
        <v>179</v>
      </c>
      <c r="W86" t="str">
        <f t="shared" si="3"/>
        <v>150-179</v>
      </c>
    </row>
    <row r="87" spans="1:23" x14ac:dyDescent="0.25">
      <c r="A87" t="s">
        <v>181</v>
      </c>
      <c r="B87">
        <v>9141687046</v>
      </c>
      <c r="C87">
        <v>1594441000</v>
      </c>
      <c r="D87" s="1">
        <v>45718</v>
      </c>
      <c r="E87">
        <v>99214</v>
      </c>
      <c r="F87">
        <v>99205</v>
      </c>
      <c r="G87" t="s">
        <v>182</v>
      </c>
      <c r="H87" s="34">
        <v>59876</v>
      </c>
      <c r="I87" s="7">
        <v>49098</v>
      </c>
      <c r="J87" s="7">
        <v>35049.360000000001</v>
      </c>
      <c r="K87" s="7">
        <v>5211</v>
      </c>
      <c r="L87" s="7">
        <v>8837.64</v>
      </c>
      <c r="M87" s="5">
        <v>0.18</v>
      </c>
      <c r="N87" t="s">
        <v>3141</v>
      </c>
      <c r="O87" t="s">
        <v>27</v>
      </c>
      <c r="P87" t="s">
        <v>25</v>
      </c>
      <c r="Q87" t="s">
        <v>19</v>
      </c>
      <c r="R87" t="s">
        <v>26</v>
      </c>
      <c r="S87" t="s">
        <v>17</v>
      </c>
      <c r="T87" t="s">
        <v>13312</v>
      </c>
      <c r="U87" s="1">
        <v>45857</v>
      </c>
      <c r="V87">
        <f t="shared" si="2"/>
        <v>139</v>
      </c>
      <c r="W87" t="str">
        <f t="shared" si="3"/>
        <v>120-149</v>
      </c>
    </row>
    <row r="88" spans="1:23" x14ac:dyDescent="0.25">
      <c r="A88" t="s">
        <v>183</v>
      </c>
      <c r="B88">
        <v>2934790390</v>
      </c>
      <c r="C88">
        <v>9281274132</v>
      </c>
      <c r="D88" s="1">
        <v>45813</v>
      </c>
      <c r="E88">
        <v>99215</v>
      </c>
      <c r="F88">
        <v>71046</v>
      </c>
      <c r="G88" t="s">
        <v>81</v>
      </c>
      <c r="H88" s="34">
        <v>69694</v>
      </c>
      <c r="I88" s="7">
        <v>50180</v>
      </c>
      <c r="J88" s="7">
        <v>39790.6</v>
      </c>
      <c r="K88" s="7">
        <v>6375</v>
      </c>
      <c r="L88" s="7">
        <v>4014.4</v>
      </c>
      <c r="M88" s="5">
        <v>0.08</v>
      </c>
      <c r="N88" t="s">
        <v>24</v>
      </c>
      <c r="O88" t="s">
        <v>30</v>
      </c>
      <c r="P88" t="s">
        <v>25</v>
      </c>
      <c r="Q88" t="s">
        <v>32</v>
      </c>
      <c r="R88" t="s">
        <v>43</v>
      </c>
      <c r="S88" t="s">
        <v>27</v>
      </c>
      <c r="T88" t="s">
        <v>13310</v>
      </c>
      <c r="U88" s="1">
        <v>45922</v>
      </c>
      <c r="V88">
        <f t="shared" si="2"/>
        <v>109</v>
      </c>
      <c r="W88" t="str">
        <f t="shared" si="3"/>
        <v>90-119</v>
      </c>
    </row>
    <row r="89" spans="1:23" x14ac:dyDescent="0.25">
      <c r="A89" t="s">
        <v>184</v>
      </c>
      <c r="B89">
        <v>6054155533</v>
      </c>
      <c r="C89">
        <v>2988457310</v>
      </c>
      <c r="D89" s="1">
        <v>45804</v>
      </c>
      <c r="E89">
        <v>99232</v>
      </c>
      <c r="F89">
        <v>99205</v>
      </c>
      <c r="G89" t="s">
        <v>142</v>
      </c>
      <c r="H89" s="34">
        <v>64631</v>
      </c>
      <c r="I89" s="7">
        <v>42010</v>
      </c>
      <c r="J89" s="7">
        <v>33065.800000000003</v>
      </c>
      <c r="K89" s="7">
        <v>3903</v>
      </c>
      <c r="L89" s="7">
        <v>5041.2</v>
      </c>
      <c r="M89" s="5">
        <v>0.12</v>
      </c>
      <c r="N89" t="s">
        <v>46</v>
      </c>
      <c r="O89" t="s">
        <v>30</v>
      </c>
      <c r="P89" t="s">
        <v>35</v>
      </c>
      <c r="Q89" t="s">
        <v>32</v>
      </c>
      <c r="R89" t="s">
        <v>26</v>
      </c>
      <c r="S89" t="s">
        <v>17</v>
      </c>
      <c r="T89" t="s">
        <v>13312</v>
      </c>
      <c r="U89" s="1">
        <v>45979</v>
      </c>
      <c r="V89">
        <f t="shared" si="2"/>
        <v>175</v>
      </c>
      <c r="W89" t="str">
        <f t="shared" si="3"/>
        <v>150-179</v>
      </c>
    </row>
    <row r="90" spans="1:23" x14ac:dyDescent="0.25">
      <c r="A90" t="s">
        <v>185</v>
      </c>
      <c r="B90">
        <v>7250496484</v>
      </c>
      <c r="C90">
        <v>7875729862</v>
      </c>
      <c r="D90" s="1">
        <v>45697</v>
      </c>
      <c r="E90">
        <v>99214</v>
      </c>
      <c r="F90">
        <v>97110</v>
      </c>
      <c r="G90" t="s">
        <v>75</v>
      </c>
      <c r="H90" s="34">
        <v>98428</v>
      </c>
      <c r="I90" s="7">
        <v>77758</v>
      </c>
      <c r="J90" s="7">
        <v>58892.72</v>
      </c>
      <c r="K90" s="7">
        <v>6424</v>
      </c>
      <c r="L90" s="7">
        <v>12441.28</v>
      </c>
      <c r="M90" s="5">
        <v>0.16</v>
      </c>
      <c r="N90" t="s">
        <v>1138</v>
      </c>
      <c r="O90" t="s">
        <v>30</v>
      </c>
      <c r="P90" t="s">
        <v>97</v>
      </c>
      <c r="Q90" t="s">
        <v>19</v>
      </c>
      <c r="R90" t="s">
        <v>43</v>
      </c>
      <c r="S90" t="s">
        <v>21</v>
      </c>
      <c r="T90" t="s">
        <v>13312</v>
      </c>
      <c r="U90" s="1">
        <v>46008</v>
      </c>
      <c r="V90">
        <f t="shared" si="2"/>
        <v>311</v>
      </c>
      <c r="W90" t="str">
        <f t="shared" si="3"/>
        <v>300-329</v>
      </c>
    </row>
    <row r="91" spans="1:23" x14ac:dyDescent="0.25">
      <c r="A91" t="s">
        <v>186</v>
      </c>
      <c r="B91">
        <v>1708309636</v>
      </c>
      <c r="C91">
        <v>8858713626</v>
      </c>
      <c r="D91" s="1">
        <v>45909</v>
      </c>
      <c r="E91">
        <v>99213</v>
      </c>
      <c r="F91">
        <v>99205</v>
      </c>
      <c r="G91" t="s">
        <v>187</v>
      </c>
      <c r="H91" s="34">
        <v>62940</v>
      </c>
      <c r="I91" s="7">
        <v>50352</v>
      </c>
      <c r="J91" s="7">
        <v>43302.720000000001</v>
      </c>
      <c r="K91" s="7">
        <v>0</v>
      </c>
      <c r="L91" s="7">
        <v>7049.28</v>
      </c>
      <c r="M91" s="5">
        <v>0.14000000000000001</v>
      </c>
      <c r="N91" t="s">
        <v>1135</v>
      </c>
      <c r="O91" t="s">
        <v>17</v>
      </c>
      <c r="P91" t="s">
        <v>58</v>
      </c>
      <c r="Q91" t="s">
        <v>32</v>
      </c>
      <c r="R91" t="s">
        <v>38</v>
      </c>
      <c r="S91" t="s">
        <v>17</v>
      </c>
      <c r="T91" t="s">
        <v>13310</v>
      </c>
      <c r="U91" s="1">
        <v>46041</v>
      </c>
      <c r="V91">
        <f t="shared" si="2"/>
        <v>132</v>
      </c>
      <c r="W91" t="str">
        <f t="shared" si="3"/>
        <v>120-149</v>
      </c>
    </row>
    <row r="92" spans="1:23" x14ac:dyDescent="0.25">
      <c r="A92" t="s">
        <v>188</v>
      </c>
      <c r="B92">
        <v>6621776033</v>
      </c>
      <c r="C92">
        <v>6848726866</v>
      </c>
      <c r="D92" s="1">
        <v>45905</v>
      </c>
      <c r="E92">
        <v>99222</v>
      </c>
      <c r="F92">
        <v>99283</v>
      </c>
      <c r="G92" t="s">
        <v>29</v>
      </c>
      <c r="H92" s="34">
        <v>63985</v>
      </c>
      <c r="I92" s="7">
        <v>46069</v>
      </c>
      <c r="J92" s="7">
        <v>35218.480000000003</v>
      </c>
      <c r="K92" s="7">
        <v>7165</v>
      </c>
      <c r="L92" s="7">
        <v>3685.52</v>
      </c>
      <c r="M92" s="5">
        <v>0.08</v>
      </c>
      <c r="N92" t="s">
        <v>24</v>
      </c>
      <c r="O92" t="s">
        <v>30</v>
      </c>
      <c r="P92" t="s">
        <v>40</v>
      </c>
      <c r="Q92" t="s">
        <v>19</v>
      </c>
      <c r="R92" t="s">
        <v>21</v>
      </c>
      <c r="S92" t="s">
        <v>17</v>
      </c>
      <c r="T92" t="s">
        <v>13312</v>
      </c>
      <c r="U92" s="1">
        <v>45942</v>
      </c>
      <c r="V92">
        <f t="shared" si="2"/>
        <v>37</v>
      </c>
      <c r="W92" t="str">
        <f t="shared" si="3"/>
        <v>30-59</v>
      </c>
    </row>
    <row r="93" spans="1:23" x14ac:dyDescent="0.25">
      <c r="A93" t="s">
        <v>189</v>
      </c>
      <c r="B93">
        <v>4239455371</v>
      </c>
      <c r="C93">
        <v>2026702062</v>
      </c>
      <c r="D93" s="1">
        <v>45809</v>
      </c>
      <c r="E93">
        <v>99232</v>
      </c>
      <c r="F93">
        <v>99284</v>
      </c>
      <c r="G93" t="s">
        <v>71</v>
      </c>
      <c r="H93" s="34">
        <v>66069</v>
      </c>
      <c r="I93" s="7">
        <v>52855</v>
      </c>
      <c r="J93" s="7">
        <v>41182.300000000003</v>
      </c>
      <c r="K93" s="7">
        <v>4273</v>
      </c>
      <c r="L93" s="7">
        <v>7399.7</v>
      </c>
      <c r="M93" s="5">
        <v>0.14000000000000001</v>
      </c>
      <c r="N93" t="s">
        <v>1135</v>
      </c>
      <c r="O93" t="s">
        <v>30</v>
      </c>
      <c r="P93" t="s">
        <v>25</v>
      </c>
      <c r="Q93" t="s">
        <v>19</v>
      </c>
      <c r="R93" t="s">
        <v>43</v>
      </c>
      <c r="S93" t="s">
        <v>17</v>
      </c>
      <c r="T93" t="s">
        <v>13311</v>
      </c>
      <c r="U93" s="1">
        <v>45948</v>
      </c>
      <c r="V93">
        <f t="shared" si="2"/>
        <v>139</v>
      </c>
      <c r="W93" t="str">
        <f t="shared" si="3"/>
        <v>120-149</v>
      </c>
    </row>
    <row r="94" spans="1:23" x14ac:dyDescent="0.25">
      <c r="A94" t="s">
        <v>190</v>
      </c>
      <c r="B94">
        <v>9655668275</v>
      </c>
      <c r="C94">
        <v>7892802927</v>
      </c>
      <c r="D94" s="1">
        <v>45769</v>
      </c>
      <c r="E94">
        <v>99238</v>
      </c>
      <c r="F94">
        <v>99291</v>
      </c>
      <c r="G94" t="s">
        <v>191</v>
      </c>
      <c r="H94" s="34">
        <v>83743</v>
      </c>
      <c r="I94" s="7">
        <v>54433</v>
      </c>
      <c r="J94" s="7">
        <v>27282.04</v>
      </c>
      <c r="K94" s="7">
        <v>20619</v>
      </c>
      <c r="L94" s="7">
        <v>6531.96</v>
      </c>
      <c r="M94" s="5">
        <v>0.12</v>
      </c>
      <c r="N94" t="s">
        <v>46</v>
      </c>
      <c r="O94" t="s">
        <v>27</v>
      </c>
      <c r="P94" t="s">
        <v>55</v>
      </c>
      <c r="Q94" t="s">
        <v>19</v>
      </c>
      <c r="R94" t="s">
        <v>20</v>
      </c>
      <c r="S94" t="s">
        <v>17</v>
      </c>
      <c r="T94" t="s">
        <v>13310</v>
      </c>
      <c r="U94" s="1">
        <v>45899</v>
      </c>
      <c r="V94">
        <f t="shared" si="2"/>
        <v>130</v>
      </c>
      <c r="W94" t="str">
        <f t="shared" si="3"/>
        <v>120-149</v>
      </c>
    </row>
    <row r="95" spans="1:23" x14ac:dyDescent="0.25">
      <c r="A95" t="s">
        <v>192</v>
      </c>
      <c r="B95">
        <v>7144619443</v>
      </c>
      <c r="C95">
        <v>8693623852</v>
      </c>
      <c r="D95" s="1">
        <v>45740</v>
      </c>
      <c r="E95">
        <v>99222</v>
      </c>
      <c r="F95">
        <v>36415</v>
      </c>
      <c r="G95" t="s">
        <v>15</v>
      </c>
      <c r="H95" s="34">
        <v>78504</v>
      </c>
      <c r="I95" s="7">
        <v>58878</v>
      </c>
      <c r="J95" s="7">
        <v>43095.3</v>
      </c>
      <c r="K95" s="7">
        <v>6951</v>
      </c>
      <c r="L95" s="7">
        <v>8831.7000000000007</v>
      </c>
      <c r="M95" s="5">
        <v>0.15</v>
      </c>
      <c r="N95" t="s">
        <v>1139</v>
      </c>
      <c r="O95" t="s">
        <v>30</v>
      </c>
      <c r="P95" t="s">
        <v>55</v>
      </c>
      <c r="Q95" t="s">
        <v>19</v>
      </c>
      <c r="R95" t="s">
        <v>27</v>
      </c>
      <c r="S95" t="s">
        <v>27</v>
      </c>
      <c r="T95" t="s">
        <v>13310</v>
      </c>
      <c r="U95" s="1">
        <v>45849</v>
      </c>
      <c r="V95">
        <f t="shared" si="2"/>
        <v>109</v>
      </c>
      <c r="W95" t="str">
        <f t="shared" si="3"/>
        <v>90-119</v>
      </c>
    </row>
    <row r="96" spans="1:23" x14ac:dyDescent="0.25">
      <c r="A96" t="s">
        <v>193</v>
      </c>
      <c r="B96">
        <v>7026003411</v>
      </c>
      <c r="C96">
        <v>9916886713</v>
      </c>
      <c r="D96" s="1">
        <v>45643</v>
      </c>
      <c r="E96">
        <v>99221</v>
      </c>
      <c r="F96">
        <v>99203</v>
      </c>
      <c r="G96" t="s">
        <v>194</v>
      </c>
      <c r="H96" s="34">
        <v>69277</v>
      </c>
      <c r="I96" s="7">
        <v>54729</v>
      </c>
      <c r="J96" s="7">
        <v>37907.360000000001</v>
      </c>
      <c r="K96" s="7">
        <v>8065</v>
      </c>
      <c r="L96" s="7">
        <v>8756.64</v>
      </c>
      <c r="M96" s="5">
        <v>0.16</v>
      </c>
      <c r="N96" t="s">
        <v>1138</v>
      </c>
      <c r="O96" t="s">
        <v>27</v>
      </c>
      <c r="P96" t="s">
        <v>18</v>
      </c>
      <c r="Q96" t="s">
        <v>19</v>
      </c>
      <c r="R96" t="s">
        <v>43</v>
      </c>
      <c r="S96" t="s">
        <v>27</v>
      </c>
      <c r="T96" t="s">
        <v>13311</v>
      </c>
      <c r="U96" s="1">
        <v>45990</v>
      </c>
      <c r="V96">
        <f t="shared" si="2"/>
        <v>347</v>
      </c>
      <c r="W96" t="str">
        <f t="shared" si="3"/>
        <v>330-359</v>
      </c>
    </row>
    <row r="97" spans="1:23" x14ac:dyDescent="0.25">
      <c r="A97" t="s">
        <v>195</v>
      </c>
      <c r="B97">
        <v>7989355052</v>
      </c>
      <c r="C97">
        <v>6188701434</v>
      </c>
      <c r="D97" s="1">
        <v>45683</v>
      </c>
      <c r="E97">
        <v>99231</v>
      </c>
      <c r="F97">
        <v>97110</v>
      </c>
      <c r="G97" t="s">
        <v>142</v>
      </c>
      <c r="H97" s="34">
        <v>67224</v>
      </c>
      <c r="I97" s="7">
        <v>57140</v>
      </c>
      <c r="J97" s="7">
        <v>55997.2</v>
      </c>
      <c r="K97" s="7">
        <v>0</v>
      </c>
      <c r="L97" s="7">
        <v>1142.8</v>
      </c>
      <c r="M97" s="5">
        <v>0.02</v>
      </c>
      <c r="N97" t="s">
        <v>16</v>
      </c>
      <c r="O97" t="s">
        <v>17</v>
      </c>
      <c r="P97" t="s">
        <v>55</v>
      </c>
      <c r="Q97" t="s">
        <v>32</v>
      </c>
      <c r="R97" t="s">
        <v>38</v>
      </c>
      <c r="S97" t="s">
        <v>17</v>
      </c>
      <c r="T97" t="s">
        <v>13310</v>
      </c>
      <c r="U97" s="1">
        <v>45814</v>
      </c>
      <c r="V97">
        <f t="shared" si="2"/>
        <v>131</v>
      </c>
      <c r="W97" t="str">
        <f t="shared" si="3"/>
        <v>120-149</v>
      </c>
    </row>
    <row r="98" spans="1:23" x14ac:dyDescent="0.25">
      <c r="A98" t="s">
        <v>196</v>
      </c>
      <c r="B98">
        <v>1695998542</v>
      </c>
      <c r="C98">
        <v>9479375930</v>
      </c>
      <c r="D98" s="1">
        <v>45590</v>
      </c>
      <c r="E98">
        <v>99233</v>
      </c>
      <c r="F98">
        <v>99285</v>
      </c>
      <c r="G98" t="s">
        <v>75</v>
      </c>
      <c r="H98" s="34">
        <v>81059</v>
      </c>
      <c r="I98" s="7">
        <v>63226</v>
      </c>
      <c r="J98" s="7">
        <v>31339.8</v>
      </c>
      <c r="K98" s="7">
        <v>19241</v>
      </c>
      <c r="L98" s="7">
        <v>12645.2</v>
      </c>
      <c r="M98" s="5">
        <v>0.2</v>
      </c>
      <c r="N98" t="s">
        <v>3140</v>
      </c>
      <c r="O98" t="s">
        <v>27</v>
      </c>
      <c r="P98" t="s">
        <v>35</v>
      </c>
      <c r="Q98" t="s">
        <v>19</v>
      </c>
      <c r="R98" t="s">
        <v>27</v>
      </c>
      <c r="S98" t="s">
        <v>21</v>
      </c>
      <c r="T98" t="s">
        <v>13311</v>
      </c>
      <c r="U98" s="1">
        <v>45781</v>
      </c>
      <c r="V98">
        <f t="shared" si="2"/>
        <v>191</v>
      </c>
      <c r="W98" t="str">
        <f t="shared" si="3"/>
        <v>180-209</v>
      </c>
    </row>
    <row r="99" spans="1:23" x14ac:dyDescent="0.25">
      <c r="A99" t="s">
        <v>197</v>
      </c>
      <c r="B99">
        <v>4938683932</v>
      </c>
      <c r="C99">
        <v>7807793396</v>
      </c>
      <c r="D99" s="1">
        <v>45502</v>
      </c>
      <c r="E99">
        <v>99222</v>
      </c>
      <c r="F99">
        <v>99214</v>
      </c>
      <c r="G99" t="s">
        <v>198</v>
      </c>
      <c r="H99" s="34">
        <v>78062</v>
      </c>
      <c r="I99" s="7">
        <v>60888</v>
      </c>
      <c r="J99" s="7">
        <v>41295.4</v>
      </c>
      <c r="K99" s="7">
        <v>7415</v>
      </c>
      <c r="L99" s="7">
        <v>12177.6</v>
      </c>
      <c r="M99" s="5">
        <v>0.2</v>
      </c>
      <c r="N99" t="s">
        <v>3140</v>
      </c>
      <c r="O99" t="s">
        <v>30</v>
      </c>
      <c r="P99" t="s">
        <v>97</v>
      </c>
      <c r="Q99" t="s">
        <v>32</v>
      </c>
      <c r="R99" t="s">
        <v>20</v>
      </c>
      <c r="S99" t="s">
        <v>17</v>
      </c>
      <c r="T99" t="s">
        <v>13311</v>
      </c>
      <c r="U99" s="1">
        <v>45876</v>
      </c>
      <c r="V99">
        <f t="shared" si="2"/>
        <v>374</v>
      </c>
      <c r="W99" t="str">
        <f t="shared" si="3"/>
        <v>360+</v>
      </c>
    </row>
    <row r="100" spans="1:23" x14ac:dyDescent="0.25">
      <c r="A100" t="s">
        <v>199</v>
      </c>
      <c r="B100">
        <v>1101279902</v>
      </c>
      <c r="C100">
        <v>537893497</v>
      </c>
      <c r="D100" s="1">
        <v>45609</v>
      </c>
      <c r="E100">
        <v>99231</v>
      </c>
      <c r="F100">
        <v>99205</v>
      </c>
      <c r="G100" t="s">
        <v>200</v>
      </c>
      <c r="H100" s="34">
        <v>13962</v>
      </c>
      <c r="I100" s="7">
        <v>9075</v>
      </c>
      <c r="J100" s="7">
        <v>7176</v>
      </c>
      <c r="K100" s="7">
        <v>810</v>
      </c>
      <c r="L100" s="7">
        <v>1089</v>
      </c>
      <c r="M100" s="5">
        <v>0.12</v>
      </c>
      <c r="N100" t="s">
        <v>46</v>
      </c>
      <c r="O100" t="s">
        <v>27</v>
      </c>
      <c r="P100" t="s">
        <v>58</v>
      </c>
      <c r="Q100" t="s">
        <v>32</v>
      </c>
      <c r="R100" t="s">
        <v>43</v>
      </c>
      <c r="S100" t="s">
        <v>21</v>
      </c>
      <c r="T100" t="s">
        <v>13311</v>
      </c>
      <c r="U100" s="1">
        <v>45708</v>
      </c>
      <c r="V100">
        <f t="shared" si="2"/>
        <v>99</v>
      </c>
      <c r="W100" t="str">
        <f t="shared" si="3"/>
        <v>90-119</v>
      </c>
    </row>
    <row r="101" spans="1:23" x14ac:dyDescent="0.25">
      <c r="A101" t="s">
        <v>201</v>
      </c>
      <c r="B101">
        <v>6337467593</v>
      </c>
      <c r="C101">
        <v>5119944210</v>
      </c>
      <c r="D101" s="1">
        <v>45660</v>
      </c>
      <c r="E101">
        <v>99231</v>
      </c>
      <c r="F101">
        <v>90834</v>
      </c>
      <c r="G101" t="s">
        <v>187</v>
      </c>
      <c r="H101" s="34">
        <v>71096</v>
      </c>
      <c r="I101" s="7">
        <v>60432</v>
      </c>
      <c r="J101" s="7">
        <v>53073.36</v>
      </c>
      <c r="K101" s="7">
        <v>6150</v>
      </c>
      <c r="L101" s="7">
        <v>1208.6400000000001</v>
      </c>
      <c r="M101" s="5">
        <v>0.02</v>
      </c>
      <c r="N101" t="s">
        <v>16</v>
      </c>
      <c r="O101" t="s">
        <v>30</v>
      </c>
      <c r="P101" t="s">
        <v>97</v>
      </c>
      <c r="Q101" t="s">
        <v>32</v>
      </c>
      <c r="R101" t="s">
        <v>43</v>
      </c>
      <c r="S101" t="s">
        <v>17</v>
      </c>
      <c r="T101" t="s">
        <v>13310</v>
      </c>
      <c r="U101" s="1">
        <v>45902</v>
      </c>
      <c r="V101">
        <f t="shared" si="2"/>
        <v>242</v>
      </c>
      <c r="W101" t="str">
        <f t="shared" si="3"/>
        <v>240-269</v>
      </c>
    </row>
    <row r="102" spans="1:23" x14ac:dyDescent="0.25">
      <c r="A102" t="s">
        <v>202</v>
      </c>
      <c r="B102">
        <v>8307032775</v>
      </c>
      <c r="C102">
        <v>686354499</v>
      </c>
      <c r="D102" s="1">
        <v>45660</v>
      </c>
      <c r="E102">
        <v>99221</v>
      </c>
      <c r="F102">
        <v>99215</v>
      </c>
      <c r="G102" t="s">
        <v>203</v>
      </c>
      <c r="H102" s="34">
        <v>40178</v>
      </c>
      <c r="I102" s="7">
        <v>26116</v>
      </c>
      <c r="J102" s="7">
        <v>18498.080000000002</v>
      </c>
      <c r="K102" s="7">
        <v>4484</v>
      </c>
      <c r="L102" s="7">
        <v>3133.92</v>
      </c>
      <c r="M102" s="5">
        <v>0.12</v>
      </c>
      <c r="N102" t="s">
        <v>46</v>
      </c>
      <c r="O102" t="s">
        <v>27</v>
      </c>
      <c r="P102" t="s">
        <v>40</v>
      </c>
      <c r="Q102" t="s">
        <v>19</v>
      </c>
      <c r="R102" t="s">
        <v>21</v>
      </c>
      <c r="S102" t="s">
        <v>27</v>
      </c>
      <c r="T102" t="s">
        <v>13311</v>
      </c>
      <c r="U102" s="1">
        <v>45698</v>
      </c>
      <c r="V102">
        <f t="shared" si="2"/>
        <v>38</v>
      </c>
      <c r="W102" t="str">
        <f t="shared" si="3"/>
        <v>30-59</v>
      </c>
    </row>
    <row r="103" spans="1:23" x14ac:dyDescent="0.25">
      <c r="A103" t="s">
        <v>204</v>
      </c>
      <c r="B103">
        <v>557220025</v>
      </c>
      <c r="C103">
        <v>6572802735</v>
      </c>
      <c r="D103" s="1">
        <v>45880</v>
      </c>
      <c r="E103">
        <v>99213</v>
      </c>
      <c r="F103">
        <v>99281</v>
      </c>
      <c r="G103" t="s">
        <v>89</v>
      </c>
      <c r="H103" s="34">
        <v>40639</v>
      </c>
      <c r="I103" s="7">
        <v>26415</v>
      </c>
      <c r="J103" s="7">
        <v>23245.200000000001</v>
      </c>
      <c r="K103" s="7">
        <v>0</v>
      </c>
      <c r="L103" s="7">
        <v>3169.8</v>
      </c>
      <c r="M103" s="5">
        <v>0.12</v>
      </c>
      <c r="N103" t="s">
        <v>46</v>
      </c>
      <c r="O103" t="s">
        <v>17</v>
      </c>
      <c r="P103" t="s">
        <v>35</v>
      </c>
      <c r="Q103" t="s">
        <v>32</v>
      </c>
      <c r="R103" t="s">
        <v>27</v>
      </c>
      <c r="S103" t="s">
        <v>17</v>
      </c>
      <c r="T103" t="s">
        <v>13311</v>
      </c>
      <c r="U103" s="1">
        <v>45978</v>
      </c>
      <c r="V103">
        <f t="shared" si="2"/>
        <v>98</v>
      </c>
      <c r="W103" t="str">
        <f t="shared" si="3"/>
        <v>90-119</v>
      </c>
    </row>
    <row r="104" spans="1:23" x14ac:dyDescent="0.25">
      <c r="A104" t="s">
        <v>205</v>
      </c>
      <c r="B104">
        <v>1332014065</v>
      </c>
      <c r="C104">
        <v>8988509426</v>
      </c>
      <c r="D104" s="1">
        <v>45949</v>
      </c>
      <c r="E104">
        <v>99222</v>
      </c>
      <c r="F104">
        <v>99281</v>
      </c>
      <c r="G104" t="s">
        <v>29</v>
      </c>
      <c r="H104" s="34">
        <v>80866</v>
      </c>
      <c r="I104" s="7">
        <v>68736</v>
      </c>
      <c r="J104" s="7">
        <v>67361.279999999999</v>
      </c>
      <c r="K104" s="7">
        <v>0</v>
      </c>
      <c r="L104" s="7">
        <v>1374.72</v>
      </c>
      <c r="M104" s="5">
        <v>0.02</v>
      </c>
      <c r="N104" t="s">
        <v>16</v>
      </c>
      <c r="O104" t="s">
        <v>17</v>
      </c>
      <c r="P104" t="s">
        <v>35</v>
      </c>
      <c r="Q104" t="s">
        <v>32</v>
      </c>
      <c r="R104" t="s">
        <v>26</v>
      </c>
      <c r="S104" t="s">
        <v>17</v>
      </c>
      <c r="T104" t="s">
        <v>13311</v>
      </c>
      <c r="U104" s="1">
        <v>45996</v>
      </c>
      <c r="V104">
        <f t="shared" si="2"/>
        <v>47</v>
      </c>
      <c r="W104" t="str">
        <f t="shared" si="3"/>
        <v>30-59</v>
      </c>
    </row>
    <row r="105" spans="1:23" x14ac:dyDescent="0.25">
      <c r="A105" t="s">
        <v>206</v>
      </c>
      <c r="B105">
        <v>6196395962</v>
      </c>
      <c r="C105">
        <v>5164191784</v>
      </c>
      <c r="D105" s="1">
        <v>45792</v>
      </c>
      <c r="E105">
        <v>99214</v>
      </c>
      <c r="F105">
        <v>99281</v>
      </c>
      <c r="G105" t="s">
        <v>207</v>
      </c>
      <c r="H105" s="34">
        <v>18909</v>
      </c>
      <c r="I105" s="7">
        <v>16073</v>
      </c>
      <c r="J105" s="7">
        <v>11210.54</v>
      </c>
      <c r="K105" s="7">
        <v>4541</v>
      </c>
      <c r="L105" s="7">
        <v>321.45999999999998</v>
      </c>
      <c r="M105" s="5">
        <v>0.02</v>
      </c>
      <c r="N105" t="s">
        <v>16</v>
      </c>
      <c r="O105" t="s">
        <v>27</v>
      </c>
      <c r="P105" t="s">
        <v>55</v>
      </c>
      <c r="Q105" t="s">
        <v>32</v>
      </c>
      <c r="R105" t="s">
        <v>20</v>
      </c>
      <c r="S105" t="s">
        <v>27</v>
      </c>
      <c r="T105" t="s">
        <v>13312</v>
      </c>
      <c r="U105" s="1">
        <v>45974</v>
      </c>
      <c r="V105">
        <f t="shared" si="2"/>
        <v>182</v>
      </c>
      <c r="W105" t="str">
        <f t="shared" si="3"/>
        <v>180-209</v>
      </c>
    </row>
    <row r="106" spans="1:23" x14ac:dyDescent="0.25">
      <c r="A106" t="s">
        <v>208</v>
      </c>
      <c r="B106">
        <v>109000162</v>
      </c>
      <c r="C106">
        <v>4961090391</v>
      </c>
      <c r="D106" s="1">
        <v>45897</v>
      </c>
      <c r="E106">
        <v>99215</v>
      </c>
      <c r="F106">
        <v>99213</v>
      </c>
      <c r="G106" t="s">
        <v>209</v>
      </c>
      <c r="H106" s="34">
        <v>86161</v>
      </c>
      <c r="I106" s="7">
        <v>62036</v>
      </c>
      <c r="J106" s="7">
        <v>40442.120000000003</v>
      </c>
      <c r="K106" s="7">
        <v>16631</v>
      </c>
      <c r="L106" s="7">
        <v>4962.88</v>
      </c>
      <c r="M106" s="5">
        <v>0.08</v>
      </c>
      <c r="N106" t="s">
        <v>24</v>
      </c>
      <c r="O106" t="s">
        <v>27</v>
      </c>
      <c r="P106" t="s">
        <v>31</v>
      </c>
      <c r="Q106" t="s">
        <v>32</v>
      </c>
      <c r="R106" t="s">
        <v>21</v>
      </c>
      <c r="S106" t="s">
        <v>17</v>
      </c>
      <c r="T106" t="s">
        <v>13312</v>
      </c>
      <c r="U106" s="1">
        <v>45972</v>
      </c>
      <c r="V106">
        <f t="shared" si="2"/>
        <v>75</v>
      </c>
      <c r="W106" t="str">
        <f t="shared" si="3"/>
        <v>60-89</v>
      </c>
    </row>
    <row r="107" spans="1:23" x14ac:dyDescent="0.25">
      <c r="A107" t="s">
        <v>210</v>
      </c>
      <c r="B107">
        <v>9013578440</v>
      </c>
      <c r="C107">
        <v>5425052193</v>
      </c>
      <c r="D107" s="1">
        <v>45494</v>
      </c>
      <c r="E107">
        <v>99214</v>
      </c>
      <c r="F107">
        <v>99285</v>
      </c>
      <c r="G107" t="s">
        <v>116</v>
      </c>
      <c r="H107" s="34">
        <v>15630</v>
      </c>
      <c r="I107" s="7">
        <v>10160</v>
      </c>
      <c r="J107" s="7">
        <v>7406.8</v>
      </c>
      <c r="K107" s="7">
        <v>1534</v>
      </c>
      <c r="L107" s="7">
        <v>1219.2</v>
      </c>
      <c r="M107" s="5">
        <v>0.12</v>
      </c>
      <c r="N107" t="s">
        <v>46</v>
      </c>
      <c r="O107" t="s">
        <v>30</v>
      </c>
      <c r="P107" t="s">
        <v>97</v>
      </c>
      <c r="Q107" t="s">
        <v>19</v>
      </c>
      <c r="R107" t="s">
        <v>43</v>
      </c>
      <c r="S107" t="s">
        <v>17</v>
      </c>
      <c r="T107" t="s">
        <v>13310</v>
      </c>
      <c r="U107" s="1">
        <v>45939</v>
      </c>
      <c r="V107">
        <f t="shared" si="2"/>
        <v>445</v>
      </c>
      <c r="W107" t="str">
        <f t="shared" si="3"/>
        <v>360+</v>
      </c>
    </row>
    <row r="108" spans="1:23" x14ac:dyDescent="0.25">
      <c r="A108" t="s">
        <v>211</v>
      </c>
      <c r="B108">
        <v>6841929195</v>
      </c>
      <c r="C108">
        <v>4948740224</v>
      </c>
      <c r="D108" s="1">
        <v>45682</v>
      </c>
      <c r="E108">
        <v>99233</v>
      </c>
      <c r="F108">
        <v>99201</v>
      </c>
      <c r="G108" t="s">
        <v>131</v>
      </c>
      <c r="H108" s="34">
        <v>72780</v>
      </c>
      <c r="I108" s="7">
        <v>47307</v>
      </c>
      <c r="J108" s="7">
        <v>28981.16</v>
      </c>
      <c r="K108" s="7">
        <v>12649</v>
      </c>
      <c r="L108" s="7">
        <v>5676.84</v>
      </c>
      <c r="M108" s="5">
        <v>0.12</v>
      </c>
      <c r="N108" t="s">
        <v>46</v>
      </c>
      <c r="O108" t="s">
        <v>27</v>
      </c>
      <c r="P108" t="s">
        <v>31</v>
      </c>
      <c r="Q108" t="s">
        <v>19</v>
      </c>
      <c r="R108" t="s">
        <v>20</v>
      </c>
      <c r="S108" t="s">
        <v>17</v>
      </c>
      <c r="T108" t="s">
        <v>13311</v>
      </c>
      <c r="U108" s="1">
        <v>45756</v>
      </c>
      <c r="V108">
        <f t="shared" si="2"/>
        <v>74</v>
      </c>
      <c r="W108" t="str">
        <f t="shared" si="3"/>
        <v>60-89</v>
      </c>
    </row>
    <row r="109" spans="1:23" x14ac:dyDescent="0.25">
      <c r="A109" t="s">
        <v>212</v>
      </c>
      <c r="B109">
        <v>2285909913</v>
      </c>
      <c r="C109">
        <v>853961177</v>
      </c>
      <c r="D109" s="1">
        <v>45473</v>
      </c>
      <c r="E109">
        <v>99215</v>
      </c>
      <c r="F109">
        <v>99201</v>
      </c>
      <c r="G109" t="s">
        <v>152</v>
      </c>
      <c r="H109" s="34">
        <v>66764</v>
      </c>
      <c r="I109" s="7">
        <v>56749</v>
      </c>
      <c r="J109" s="7">
        <v>55614.02</v>
      </c>
      <c r="K109" s="7">
        <v>0</v>
      </c>
      <c r="L109" s="7">
        <v>1134.98</v>
      </c>
      <c r="M109" s="5">
        <v>0.02</v>
      </c>
      <c r="N109" t="s">
        <v>16</v>
      </c>
      <c r="O109" t="s">
        <v>17</v>
      </c>
      <c r="P109" t="s">
        <v>40</v>
      </c>
      <c r="Q109" t="s">
        <v>19</v>
      </c>
      <c r="R109" t="s">
        <v>20</v>
      </c>
      <c r="S109" t="s">
        <v>17</v>
      </c>
      <c r="T109" t="s">
        <v>13310</v>
      </c>
      <c r="U109" s="1">
        <v>45896</v>
      </c>
      <c r="V109">
        <f t="shared" si="2"/>
        <v>423</v>
      </c>
      <c r="W109" t="str">
        <f t="shared" si="3"/>
        <v>360+</v>
      </c>
    </row>
    <row r="110" spans="1:23" x14ac:dyDescent="0.25">
      <c r="A110" t="s">
        <v>213</v>
      </c>
      <c r="B110">
        <v>1053412984</v>
      </c>
      <c r="C110">
        <v>768677968</v>
      </c>
      <c r="D110" s="1">
        <v>45871</v>
      </c>
      <c r="E110">
        <v>99215</v>
      </c>
      <c r="F110">
        <v>99285</v>
      </c>
      <c r="G110" t="s">
        <v>85</v>
      </c>
      <c r="H110" s="34">
        <v>78276</v>
      </c>
      <c r="I110" s="7">
        <v>62621</v>
      </c>
      <c r="J110" s="7">
        <v>53854.06</v>
      </c>
      <c r="K110" s="7">
        <v>0</v>
      </c>
      <c r="L110" s="7">
        <v>8766.94</v>
      </c>
      <c r="M110" s="5">
        <v>0.14000000000000001</v>
      </c>
      <c r="N110" t="s">
        <v>1135</v>
      </c>
      <c r="O110" t="s">
        <v>17</v>
      </c>
      <c r="P110" t="s">
        <v>97</v>
      </c>
      <c r="Q110" t="s">
        <v>32</v>
      </c>
      <c r="R110" t="s">
        <v>38</v>
      </c>
      <c r="S110" t="s">
        <v>17</v>
      </c>
      <c r="T110" t="s">
        <v>13312</v>
      </c>
      <c r="U110" s="1">
        <v>45964</v>
      </c>
      <c r="V110">
        <f t="shared" si="2"/>
        <v>93</v>
      </c>
      <c r="W110" t="str">
        <f t="shared" si="3"/>
        <v>90-119</v>
      </c>
    </row>
    <row r="111" spans="1:23" x14ac:dyDescent="0.25">
      <c r="A111" t="s">
        <v>214</v>
      </c>
      <c r="B111">
        <v>461552220</v>
      </c>
      <c r="C111">
        <v>8125319440</v>
      </c>
      <c r="D111" s="1">
        <v>45875</v>
      </c>
      <c r="E111">
        <v>99215</v>
      </c>
      <c r="F111">
        <v>85025</v>
      </c>
      <c r="G111" t="s">
        <v>191</v>
      </c>
      <c r="H111" s="34">
        <v>33776</v>
      </c>
      <c r="I111" s="7">
        <v>28710</v>
      </c>
      <c r="J111" s="7">
        <v>25668.799999999999</v>
      </c>
      <c r="K111" s="7">
        <v>2467</v>
      </c>
      <c r="L111" s="7">
        <v>574.20000000000005</v>
      </c>
      <c r="M111" s="5">
        <v>0.02</v>
      </c>
      <c r="N111" t="s">
        <v>16</v>
      </c>
      <c r="O111" t="s">
        <v>30</v>
      </c>
      <c r="P111" t="s">
        <v>55</v>
      </c>
      <c r="Q111" t="s">
        <v>19</v>
      </c>
      <c r="R111" t="s">
        <v>27</v>
      </c>
      <c r="S111" t="s">
        <v>17</v>
      </c>
      <c r="T111" t="s">
        <v>13312</v>
      </c>
      <c r="U111" s="1">
        <v>45958</v>
      </c>
      <c r="V111">
        <f t="shared" si="2"/>
        <v>83</v>
      </c>
      <c r="W111" t="str">
        <f t="shared" si="3"/>
        <v>60-89</v>
      </c>
    </row>
    <row r="112" spans="1:23" x14ac:dyDescent="0.25">
      <c r="A112" t="s">
        <v>215</v>
      </c>
      <c r="B112">
        <v>4547631680</v>
      </c>
      <c r="C112">
        <v>3263433478</v>
      </c>
      <c r="D112" s="1">
        <v>45537</v>
      </c>
      <c r="E112">
        <v>99214</v>
      </c>
      <c r="F112">
        <v>81000</v>
      </c>
      <c r="G112" t="s">
        <v>110</v>
      </c>
      <c r="H112" s="34">
        <v>71976</v>
      </c>
      <c r="I112" s="7">
        <v>53982</v>
      </c>
      <c r="J112" s="7">
        <v>40118.699999999997</v>
      </c>
      <c r="K112" s="7">
        <v>5766</v>
      </c>
      <c r="L112" s="7">
        <v>8097.3</v>
      </c>
      <c r="M112" s="5">
        <v>0.15</v>
      </c>
      <c r="N112" t="s">
        <v>1139</v>
      </c>
      <c r="O112" t="s">
        <v>30</v>
      </c>
      <c r="P112" t="s">
        <v>31</v>
      </c>
      <c r="Q112" t="s">
        <v>19</v>
      </c>
      <c r="R112" t="s">
        <v>27</v>
      </c>
      <c r="S112" t="s">
        <v>17</v>
      </c>
      <c r="T112" t="s">
        <v>13311</v>
      </c>
      <c r="U112" s="1">
        <v>46038</v>
      </c>
      <c r="V112">
        <f t="shared" si="2"/>
        <v>501</v>
      </c>
      <c r="W112" t="str">
        <f t="shared" si="3"/>
        <v>360+</v>
      </c>
    </row>
    <row r="113" spans="1:23" x14ac:dyDescent="0.25">
      <c r="A113" t="s">
        <v>216</v>
      </c>
      <c r="B113">
        <v>274330541</v>
      </c>
      <c r="C113">
        <v>7308527471</v>
      </c>
      <c r="D113" s="1">
        <v>45675</v>
      </c>
      <c r="E113">
        <v>99214</v>
      </c>
      <c r="F113">
        <v>99203</v>
      </c>
      <c r="G113" t="s">
        <v>198</v>
      </c>
      <c r="H113" s="34">
        <v>95926</v>
      </c>
      <c r="I113" s="7">
        <v>62352</v>
      </c>
      <c r="J113" s="7">
        <v>54869.760000000002</v>
      </c>
      <c r="K113" s="7">
        <v>0</v>
      </c>
      <c r="L113" s="7">
        <v>7482.24</v>
      </c>
      <c r="M113" s="5">
        <v>0.12</v>
      </c>
      <c r="N113" t="s">
        <v>46</v>
      </c>
      <c r="O113" t="s">
        <v>17</v>
      </c>
      <c r="P113" t="s">
        <v>97</v>
      </c>
      <c r="Q113" t="s">
        <v>19</v>
      </c>
      <c r="R113" t="s">
        <v>21</v>
      </c>
      <c r="S113" t="s">
        <v>17</v>
      </c>
      <c r="T113" t="s">
        <v>13311</v>
      </c>
      <c r="U113" s="1">
        <v>45976</v>
      </c>
      <c r="V113">
        <f t="shared" si="2"/>
        <v>301</v>
      </c>
      <c r="W113" t="str">
        <f t="shared" si="3"/>
        <v>300-329</v>
      </c>
    </row>
    <row r="114" spans="1:23" x14ac:dyDescent="0.25">
      <c r="A114" t="s">
        <v>217</v>
      </c>
      <c r="B114">
        <v>3074874117</v>
      </c>
      <c r="C114">
        <v>6653991271</v>
      </c>
      <c r="D114" s="1">
        <v>45844</v>
      </c>
      <c r="E114">
        <v>99223</v>
      </c>
      <c r="F114">
        <v>99212</v>
      </c>
      <c r="G114" t="s">
        <v>96</v>
      </c>
      <c r="H114" s="34">
        <v>97140</v>
      </c>
      <c r="I114" s="7">
        <v>76741</v>
      </c>
      <c r="J114" s="7">
        <v>47878.44</v>
      </c>
      <c r="K114" s="7">
        <v>16584</v>
      </c>
      <c r="L114" s="7">
        <v>12278.56</v>
      </c>
      <c r="M114" s="5">
        <v>0.16</v>
      </c>
      <c r="N114" t="s">
        <v>1138</v>
      </c>
      <c r="O114" t="s">
        <v>27</v>
      </c>
      <c r="P114" t="s">
        <v>58</v>
      </c>
      <c r="Q114" t="s">
        <v>19</v>
      </c>
      <c r="R114" t="s">
        <v>26</v>
      </c>
      <c r="S114" t="s">
        <v>21</v>
      </c>
      <c r="T114" t="s">
        <v>13312</v>
      </c>
      <c r="U114" s="1">
        <v>46070</v>
      </c>
      <c r="V114">
        <f t="shared" si="2"/>
        <v>226</v>
      </c>
      <c r="W114" t="str">
        <f t="shared" si="3"/>
        <v>210-239</v>
      </c>
    </row>
    <row r="115" spans="1:23" x14ac:dyDescent="0.25">
      <c r="A115" t="s">
        <v>218</v>
      </c>
      <c r="B115">
        <v>7499040704</v>
      </c>
      <c r="C115">
        <v>5034237060</v>
      </c>
      <c r="D115" s="1">
        <v>45414</v>
      </c>
      <c r="E115">
        <v>99221</v>
      </c>
      <c r="F115">
        <v>81000</v>
      </c>
      <c r="G115" t="s">
        <v>219</v>
      </c>
      <c r="H115" s="34">
        <v>56921</v>
      </c>
      <c r="I115" s="7">
        <v>40983</v>
      </c>
      <c r="J115" s="7">
        <v>27441.360000000001</v>
      </c>
      <c r="K115" s="7">
        <v>10263</v>
      </c>
      <c r="L115" s="7">
        <v>3278.64</v>
      </c>
      <c r="M115" s="5">
        <v>0.08</v>
      </c>
      <c r="N115" t="s">
        <v>24</v>
      </c>
      <c r="O115" t="s">
        <v>27</v>
      </c>
      <c r="P115" t="s">
        <v>18</v>
      </c>
      <c r="Q115" t="s">
        <v>19</v>
      </c>
      <c r="R115" t="s">
        <v>27</v>
      </c>
      <c r="S115" t="s">
        <v>21</v>
      </c>
      <c r="T115" t="s">
        <v>13311</v>
      </c>
      <c r="U115" s="1">
        <v>45926</v>
      </c>
      <c r="V115">
        <f t="shared" si="2"/>
        <v>512</v>
      </c>
      <c r="W115" t="str">
        <f t="shared" si="3"/>
        <v>360+</v>
      </c>
    </row>
    <row r="116" spans="1:23" x14ac:dyDescent="0.25">
      <c r="A116" t="s">
        <v>220</v>
      </c>
      <c r="B116">
        <v>3146118709</v>
      </c>
      <c r="C116">
        <v>7178608739</v>
      </c>
      <c r="D116" s="1">
        <v>45309</v>
      </c>
      <c r="E116">
        <v>99231</v>
      </c>
      <c r="F116">
        <v>99203</v>
      </c>
      <c r="G116" t="s">
        <v>171</v>
      </c>
      <c r="H116" s="34">
        <v>86691</v>
      </c>
      <c r="I116" s="7">
        <v>56349</v>
      </c>
      <c r="J116" s="7">
        <v>42350.12</v>
      </c>
      <c r="K116" s="7">
        <v>7237</v>
      </c>
      <c r="L116" s="7">
        <v>6761.88</v>
      </c>
      <c r="M116" s="5">
        <v>0.12</v>
      </c>
      <c r="N116" t="s">
        <v>46</v>
      </c>
      <c r="O116" t="s">
        <v>30</v>
      </c>
      <c r="P116" t="s">
        <v>40</v>
      </c>
      <c r="Q116" t="s">
        <v>32</v>
      </c>
      <c r="R116" t="s">
        <v>27</v>
      </c>
      <c r="S116" t="s">
        <v>17</v>
      </c>
      <c r="T116" t="s">
        <v>13312</v>
      </c>
      <c r="U116" s="1">
        <v>45853</v>
      </c>
      <c r="V116">
        <f t="shared" si="2"/>
        <v>544</v>
      </c>
      <c r="W116" t="str">
        <f t="shared" si="3"/>
        <v>360+</v>
      </c>
    </row>
    <row r="117" spans="1:23" x14ac:dyDescent="0.25">
      <c r="A117" t="s">
        <v>221</v>
      </c>
      <c r="B117">
        <v>2562995440</v>
      </c>
      <c r="C117">
        <v>7943708460</v>
      </c>
      <c r="D117" s="1">
        <v>45350</v>
      </c>
      <c r="E117">
        <v>99238</v>
      </c>
      <c r="F117">
        <v>99202</v>
      </c>
      <c r="G117" t="s">
        <v>222</v>
      </c>
      <c r="H117" s="34">
        <v>52352</v>
      </c>
      <c r="I117" s="7">
        <v>44499</v>
      </c>
      <c r="J117" s="7">
        <v>43609.02</v>
      </c>
      <c r="K117" s="7">
        <v>0</v>
      </c>
      <c r="L117" s="7">
        <v>889.98</v>
      </c>
      <c r="M117" s="5">
        <v>0.02</v>
      </c>
      <c r="N117" t="s">
        <v>16</v>
      </c>
      <c r="O117" t="s">
        <v>17</v>
      </c>
      <c r="P117" t="s">
        <v>18</v>
      </c>
      <c r="Q117" t="s">
        <v>32</v>
      </c>
      <c r="R117" t="s">
        <v>43</v>
      </c>
      <c r="S117" t="s">
        <v>17</v>
      </c>
      <c r="T117" t="s">
        <v>13310</v>
      </c>
      <c r="U117" s="1">
        <v>45817</v>
      </c>
      <c r="V117">
        <f t="shared" si="2"/>
        <v>467</v>
      </c>
      <c r="W117" t="str">
        <f t="shared" si="3"/>
        <v>360+</v>
      </c>
    </row>
    <row r="118" spans="1:23" x14ac:dyDescent="0.25">
      <c r="A118" t="s">
        <v>223</v>
      </c>
      <c r="B118">
        <v>7312963265</v>
      </c>
      <c r="C118">
        <v>2770595414</v>
      </c>
      <c r="D118" s="1">
        <v>45869</v>
      </c>
      <c r="E118">
        <v>99233</v>
      </c>
      <c r="F118">
        <v>99284</v>
      </c>
      <c r="G118" t="s">
        <v>224</v>
      </c>
      <c r="H118" s="34">
        <v>82922</v>
      </c>
      <c r="I118" s="7">
        <v>53899</v>
      </c>
      <c r="J118" s="7">
        <v>47431.12</v>
      </c>
      <c r="K118" s="7">
        <v>0</v>
      </c>
      <c r="L118" s="7">
        <v>6467.88</v>
      </c>
      <c r="M118" s="5">
        <v>0.12</v>
      </c>
      <c r="N118" t="s">
        <v>46</v>
      </c>
      <c r="O118" t="s">
        <v>17</v>
      </c>
      <c r="P118" t="s">
        <v>31</v>
      </c>
      <c r="Q118" t="s">
        <v>32</v>
      </c>
      <c r="R118" t="s">
        <v>26</v>
      </c>
      <c r="S118" t="s">
        <v>21</v>
      </c>
      <c r="T118" t="s">
        <v>13312</v>
      </c>
      <c r="U118" s="1">
        <v>46075</v>
      </c>
      <c r="V118">
        <f t="shared" si="2"/>
        <v>206</v>
      </c>
      <c r="W118" t="str">
        <f t="shared" si="3"/>
        <v>180-209</v>
      </c>
    </row>
    <row r="119" spans="1:23" x14ac:dyDescent="0.25">
      <c r="A119" t="s">
        <v>225</v>
      </c>
      <c r="B119">
        <v>8091673296</v>
      </c>
      <c r="C119">
        <v>5236895806</v>
      </c>
      <c r="D119" s="1">
        <v>45840</v>
      </c>
      <c r="E119">
        <v>99233</v>
      </c>
      <c r="F119">
        <v>71046</v>
      </c>
      <c r="G119" t="s">
        <v>34</v>
      </c>
      <c r="H119" s="34">
        <v>60436</v>
      </c>
      <c r="I119" s="7">
        <v>47140</v>
      </c>
      <c r="J119" s="7">
        <v>23946</v>
      </c>
      <c r="K119" s="7">
        <v>13766</v>
      </c>
      <c r="L119" s="7">
        <v>9428</v>
      </c>
      <c r="M119" s="5">
        <v>0.2</v>
      </c>
      <c r="N119" t="s">
        <v>3140</v>
      </c>
      <c r="O119" t="s">
        <v>27</v>
      </c>
      <c r="P119" t="s">
        <v>18</v>
      </c>
      <c r="Q119" t="s">
        <v>32</v>
      </c>
      <c r="R119" t="s">
        <v>43</v>
      </c>
      <c r="S119" t="s">
        <v>17</v>
      </c>
      <c r="T119" t="s">
        <v>13312</v>
      </c>
      <c r="U119" s="1">
        <v>45897</v>
      </c>
      <c r="V119">
        <f t="shared" si="2"/>
        <v>57</v>
      </c>
      <c r="W119" t="str">
        <f t="shared" si="3"/>
        <v>30-59</v>
      </c>
    </row>
    <row r="120" spans="1:23" x14ac:dyDescent="0.25">
      <c r="A120" t="s">
        <v>226</v>
      </c>
      <c r="B120">
        <v>5413249070</v>
      </c>
      <c r="C120">
        <v>2799029082</v>
      </c>
      <c r="D120" s="1">
        <v>45394</v>
      </c>
      <c r="E120">
        <v>99214</v>
      </c>
      <c r="F120">
        <v>99213</v>
      </c>
      <c r="G120" t="s">
        <v>148</v>
      </c>
      <c r="H120" s="34">
        <v>62223</v>
      </c>
      <c r="I120" s="7">
        <v>40445</v>
      </c>
      <c r="J120" s="7">
        <v>30792.6</v>
      </c>
      <c r="K120" s="7">
        <v>4799</v>
      </c>
      <c r="L120" s="7">
        <v>4853.3999999999996</v>
      </c>
      <c r="M120" s="5">
        <v>0.12</v>
      </c>
      <c r="N120" t="s">
        <v>46</v>
      </c>
      <c r="O120" t="s">
        <v>30</v>
      </c>
      <c r="P120" t="s">
        <v>31</v>
      </c>
      <c r="Q120" t="s">
        <v>32</v>
      </c>
      <c r="R120" t="s">
        <v>43</v>
      </c>
      <c r="S120" t="s">
        <v>27</v>
      </c>
      <c r="T120" t="s">
        <v>13312</v>
      </c>
      <c r="U120" s="1">
        <v>45777</v>
      </c>
      <c r="V120">
        <f t="shared" si="2"/>
        <v>383</v>
      </c>
      <c r="W120" t="str">
        <f t="shared" si="3"/>
        <v>360+</v>
      </c>
    </row>
    <row r="121" spans="1:23" x14ac:dyDescent="0.25">
      <c r="A121" t="s">
        <v>227</v>
      </c>
      <c r="B121">
        <v>8466197657</v>
      </c>
      <c r="C121">
        <v>9730487757</v>
      </c>
      <c r="D121" s="1">
        <v>45337</v>
      </c>
      <c r="E121">
        <v>99231</v>
      </c>
      <c r="F121">
        <v>99204</v>
      </c>
      <c r="G121" t="s">
        <v>146</v>
      </c>
      <c r="H121" s="34">
        <v>96517</v>
      </c>
      <c r="I121" s="7">
        <v>62736</v>
      </c>
      <c r="J121" s="7">
        <v>55207.68</v>
      </c>
      <c r="K121" s="7">
        <v>0</v>
      </c>
      <c r="L121" s="7">
        <v>7528.32</v>
      </c>
      <c r="M121" s="5">
        <v>0.12</v>
      </c>
      <c r="N121" t="s">
        <v>46</v>
      </c>
      <c r="O121" t="s">
        <v>17</v>
      </c>
      <c r="P121" t="s">
        <v>55</v>
      </c>
      <c r="Q121" t="s">
        <v>32</v>
      </c>
      <c r="R121" t="s">
        <v>20</v>
      </c>
      <c r="S121" t="s">
        <v>21</v>
      </c>
      <c r="T121" t="s">
        <v>13312</v>
      </c>
      <c r="U121" s="1">
        <v>45877</v>
      </c>
      <c r="V121">
        <f t="shared" si="2"/>
        <v>540</v>
      </c>
      <c r="W121" t="str">
        <f t="shared" si="3"/>
        <v>360+</v>
      </c>
    </row>
    <row r="122" spans="1:23" x14ac:dyDescent="0.25">
      <c r="A122" t="s">
        <v>228</v>
      </c>
      <c r="B122">
        <v>2188473191</v>
      </c>
      <c r="C122">
        <v>7023401976</v>
      </c>
      <c r="D122" s="1">
        <v>45422</v>
      </c>
      <c r="E122">
        <v>99215</v>
      </c>
      <c r="F122">
        <v>99282</v>
      </c>
      <c r="G122" t="s">
        <v>159</v>
      </c>
      <c r="H122" s="34">
        <v>82110</v>
      </c>
      <c r="I122" s="7">
        <v>61583</v>
      </c>
      <c r="J122" s="7">
        <v>29880.55</v>
      </c>
      <c r="K122" s="7">
        <v>22465</v>
      </c>
      <c r="L122" s="7">
        <v>9237.4500000000007</v>
      </c>
      <c r="M122" s="5">
        <v>0.15</v>
      </c>
      <c r="N122" t="s">
        <v>1139</v>
      </c>
      <c r="O122" t="s">
        <v>27</v>
      </c>
      <c r="P122" t="s">
        <v>35</v>
      </c>
      <c r="Q122" t="s">
        <v>32</v>
      </c>
      <c r="R122" t="s">
        <v>20</v>
      </c>
      <c r="S122" t="s">
        <v>17</v>
      </c>
      <c r="T122" t="s">
        <v>13311</v>
      </c>
      <c r="U122" s="1">
        <v>45713</v>
      </c>
      <c r="V122">
        <f t="shared" si="2"/>
        <v>291</v>
      </c>
      <c r="W122" t="str">
        <f t="shared" si="3"/>
        <v>270-299</v>
      </c>
    </row>
    <row r="123" spans="1:23" x14ac:dyDescent="0.25">
      <c r="A123" t="s">
        <v>229</v>
      </c>
      <c r="B123">
        <v>6752221216</v>
      </c>
      <c r="C123">
        <v>3603720377</v>
      </c>
      <c r="D123" s="1">
        <v>45309</v>
      </c>
      <c r="E123">
        <v>99213</v>
      </c>
      <c r="F123">
        <v>99203</v>
      </c>
      <c r="G123" t="s">
        <v>71</v>
      </c>
      <c r="H123" s="34">
        <v>62102</v>
      </c>
      <c r="I123" s="7">
        <v>44713</v>
      </c>
      <c r="J123" s="7">
        <v>35768.959999999999</v>
      </c>
      <c r="K123" s="7">
        <v>5367</v>
      </c>
      <c r="L123" s="7">
        <v>3577.04</v>
      </c>
      <c r="M123" s="5">
        <v>0.08</v>
      </c>
      <c r="N123" t="s">
        <v>24</v>
      </c>
      <c r="O123" t="s">
        <v>30</v>
      </c>
      <c r="P123" t="s">
        <v>58</v>
      </c>
      <c r="Q123" t="s">
        <v>19</v>
      </c>
      <c r="R123" t="s">
        <v>27</v>
      </c>
      <c r="S123" t="s">
        <v>17</v>
      </c>
      <c r="T123" t="s">
        <v>13311</v>
      </c>
      <c r="U123" s="1">
        <v>46037</v>
      </c>
      <c r="V123">
        <f t="shared" si="2"/>
        <v>728</v>
      </c>
      <c r="W123" t="str">
        <f t="shared" si="3"/>
        <v>360+</v>
      </c>
    </row>
    <row r="124" spans="1:23" x14ac:dyDescent="0.25">
      <c r="A124" t="s">
        <v>230</v>
      </c>
      <c r="B124">
        <v>1010489751</v>
      </c>
      <c r="C124">
        <v>3742237646</v>
      </c>
      <c r="D124" s="1">
        <v>45567</v>
      </c>
      <c r="E124">
        <v>99214</v>
      </c>
      <c r="F124">
        <v>99202</v>
      </c>
      <c r="G124" t="s">
        <v>94</v>
      </c>
      <c r="H124" s="34">
        <v>58352</v>
      </c>
      <c r="I124" s="7">
        <v>37929</v>
      </c>
      <c r="J124" s="7">
        <v>29946.52</v>
      </c>
      <c r="K124" s="7">
        <v>3431</v>
      </c>
      <c r="L124" s="7">
        <v>4551.4799999999996</v>
      </c>
      <c r="M124" s="5">
        <v>0.12</v>
      </c>
      <c r="N124" t="s">
        <v>46</v>
      </c>
      <c r="O124" t="s">
        <v>30</v>
      </c>
      <c r="P124" t="s">
        <v>40</v>
      </c>
      <c r="Q124" t="s">
        <v>19</v>
      </c>
      <c r="R124" t="s">
        <v>27</v>
      </c>
      <c r="S124" t="s">
        <v>17</v>
      </c>
      <c r="T124" t="s">
        <v>13311</v>
      </c>
      <c r="U124" s="1">
        <v>45795</v>
      </c>
      <c r="V124">
        <f t="shared" si="2"/>
        <v>228</v>
      </c>
      <c r="W124" t="str">
        <f t="shared" si="3"/>
        <v>210-239</v>
      </c>
    </row>
    <row r="125" spans="1:23" x14ac:dyDescent="0.25">
      <c r="A125" t="s">
        <v>231</v>
      </c>
      <c r="B125">
        <v>6982903968</v>
      </c>
      <c r="C125">
        <v>8213224683</v>
      </c>
      <c r="D125" s="1">
        <v>45796</v>
      </c>
      <c r="E125">
        <v>99231</v>
      </c>
      <c r="F125">
        <v>85025</v>
      </c>
      <c r="G125" t="s">
        <v>136</v>
      </c>
      <c r="H125" s="34">
        <v>68867</v>
      </c>
      <c r="I125" s="7">
        <v>53716</v>
      </c>
      <c r="J125" s="7">
        <v>38189.800000000003</v>
      </c>
      <c r="K125" s="7">
        <v>4783</v>
      </c>
      <c r="L125" s="7">
        <v>10743.2</v>
      </c>
      <c r="M125" s="5">
        <v>0.2</v>
      </c>
      <c r="N125" t="s">
        <v>3140</v>
      </c>
      <c r="O125" t="s">
        <v>30</v>
      </c>
      <c r="P125" t="s">
        <v>35</v>
      </c>
      <c r="Q125" t="s">
        <v>32</v>
      </c>
      <c r="R125" t="s">
        <v>43</v>
      </c>
      <c r="S125" t="s">
        <v>27</v>
      </c>
      <c r="T125" t="s">
        <v>13312</v>
      </c>
      <c r="U125" s="1">
        <v>46053</v>
      </c>
      <c r="V125">
        <f t="shared" si="2"/>
        <v>257</v>
      </c>
      <c r="W125" t="str">
        <f t="shared" si="3"/>
        <v>240-269</v>
      </c>
    </row>
    <row r="126" spans="1:23" x14ac:dyDescent="0.25">
      <c r="A126" t="s">
        <v>232</v>
      </c>
      <c r="B126">
        <v>5996077836</v>
      </c>
      <c r="C126">
        <v>4508676436</v>
      </c>
      <c r="D126" s="1">
        <v>45317</v>
      </c>
      <c r="E126">
        <v>99231</v>
      </c>
      <c r="F126">
        <v>99202</v>
      </c>
      <c r="G126" t="s">
        <v>182</v>
      </c>
      <c r="H126" s="34">
        <v>17642</v>
      </c>
      <c r="I126" s="7">
        <v>13937</v>
      </c>
      <c r="J126" s="7">
        <v>9900.08</v>
      </c>
      <c r="K126" s="7">
        <v>1807</v>
      </c>
      <c r="L126" s="7">
        <v>2229.92</v>
      </c>
      <c r="M126" s="5">
        <v>0.16</v>
      </c>
      <c r="N126" t="s">
        <v>1138</v>
      </c>
      <c r="O126" t="s">
        <v>30</v>
      </c>
      <c r="P126" t="s">
        <v>35</v>
      </c>
      <c r="Q126" t="s">
        <v>19</v>
      </c>
      <c r="R126" t="s">
        <v>27</v>
      </c>
      <c r="S126" t="s">
        <v>21</v>
      </c>
      <c r="T126" t="s">
        <v>13311</v>
      </c>
      <c r="U126" s="1">
        <v>45919</v>
      </c>
      <c r="V126">
        <f t="shared" si="2"/>
        <v>602</v>
      </c>
      <c r="W126" t="str">
        <f t="shared" si="3"/>
        <v>360+</v>
      </c>
    </row>
    <row r="127" spans="1:23" x14ac:dyDescent="0.25">
      <c r="A127" t="s">
        <v>233</v>
      </c>
      <c r="B127">
        <v>5702735569</v>
      </c>
      <c r="C127">
        <v>9733547622</v>
      </c>
      <c r="D127" s="1">
        <v>45800</v>
      </c>
      <c r="E127">
        <v>99238</v>
      </c>
      <c r="F127">
        <v>99292</v>
      </c>
      <c r="G127" t="s">
        <v>45</v>
      </c>
      <c r="H127" s="34">
        <v>65313</v>
      </c>
      <c r="I127" s="7">
        <v>42453</v>
      </c>
      <c r="J127" s="7">
        <v>37358.639999999999</v>
      </c>
      <c r="K127" s="7">
        <v>0</v>
      </c>
      <c r="L127" s="7">
        <v>5094.3599999999997</v>
      </c>
      <c r="M127" s="5">
        <v>0.12</v>
      </c>
      <c r="N127" t="s">
        <v>46</v>
      </c>
      <c r="O127" t="s">
        <v>17</v>
      </c>
      <c r="P127" t="s">
        <v>25</v>
      </c>
      <c r="Q127" t="s">
        <v>19</v>
      </c>
      <c r="R127" t="s">
        <v>27</v>
      </c>
      <c r="S127" t="s">
        <v>21</v>
      </c>
      <c r="T127" t="s">
        <v>13310</v>
      </c>
      <c r="U127" s="1">
        <v>45867</v>
      </c>
      <c r="V127">
        <f t="shared" si="2"/>
        <v>67</v>
      </c>
      <c r="W127" t="str">
        <f t="shared" si="3"/>
        <v>60-89</v>
      </c>
    </row>
    <row r="128" spans="1:23" x14ac:dyDescent="0.25">
      <c r="A128" t="s">
        <v>234</v>
      </c>
      <c r="B128">
        <v>4795200970</v>
      </c>
      <c r="C128">
        <v>1651813906</v>
      </c>
      <c r="D128" s="1">
        <v>45696</v>
      </c>
      <c r="E128">
        <v>99221</v>
      </c>
      <c r="F128">
        <v>36415</v>
      </c>
      <c r="G128" t="s">
        <v>191</v>
      </c>
      <c r="H128" s="34">
        <v>48915</v>
      </c>
      <c r="I128" s="7">
        <v>38154</v>
      </c>
      <c r="J128" s="7">
        <v>15916.2</v>
      </c>
      <c r="K128" s="7">
        <v>14607</v>
      </c>
      <c r="L128" s="7">
        <v>7630.8</v>
      </c>
      <c r="M128" s="5">
        <v>0.2</v>
      </c>
      <c r="N128" t="s">
        <v>3140</v>
      </c>
      <c r="O128" t="s">
        <v>27</v>
      </c>
      <c r="P128" t="s">
        <v>55</v>
      </c>
      <c r="Q128" t="s">
        <v>19</v>
      </c>
      <c r="R128" t="s">
        <v>43</v>
      </c>
      <c r="S128" t="s">
        <v>21</v>
      </c>
      <c r="T128" t="s">
        <v>13310</v>
      </c>
      <c r="U128" s="1">
        <v>46057</v>
      </c>
      <c r="V128">
        <f t="shared" si="2"/>
        <v>361</v>
      </c>
      <c r="W128" t="str">
        <f t="shared" si="3"/>
        <v>360+</v>
      </c>
    </row>
    <row r="129" spans="1:23" x14ac:dyDescent="0.25">
      <c r="A129" t="s">
        <v>235</v>
      </c>
      <c r="B129">
        <v>9761838589</v>
      </c>
      <c r="C129">
        <v>9614882466</v>
      </c>
      <c r="D129" s="1">
        <v>45364</v>
      </c>
      <c r="E129">
        <v>99231</v>
      </c>
      <c r="F129">
        <v>99202</v>
      </c>
      <c r="G129" t="s">
        <v>129</v>
      </c>
      <c r="H129" s="34">
        <v>82090</v>
      </c>
      <c r="I129" s="7">
        <v>69777</v>
      </c>
      <c r="J129" s="7">
        <v>36141.46</v>
      </c>
      <c r="K129" s="7">
        <v>32240</v>
      </c>
      <c r="L129" s="7">
        <v>1395.54</v>
      </c>
      <c r="M129" s="5">
        <v>0.02</v>
      </c>
      <c r="N129" t="s">
        <v>16</v>
      </c>
      <c r="O129" t="s">
        <v>27</v>
      </c>
      <c r="P129" t="s">
        <v>31</v>
      </c>
      <c r="Q129" t="s">
        <v>19</v>
      </c>
      <c r="R129" t="s">
        <v>43</v>
      </c>
      <c r="S129" t="s">
        <v>17</v>
      </c>
      <c r="T129" t="s">
        <v>13311</v>
      </c>
      <c r="U129" s="1">
        <v>45830</v>
      </c>
      <c r="V129">
        <f t="shared" si="2"/>
        <v>466</v>
      </c>
      <c r="W129" t="str">
        <f t="shared" si="3"/>
        <v>360+</v>
      </c>
    </row>
    <row r="130" spans="1:23" x14ac:dyDescent="0.25">
      <c r="A130" t="s">
        <v>236</v>
      </c>
      <c r="B130">
        <v>3208941189</v>
      </c>
      <c r="C130">
        <v>6276083979</v>
      </c>
      <c r="D130" s="1">
        <v>45617</v>
      </c>
      <c r="E130">
        <v>99233</v>
      </c>
      <c r="F130">
        <v>99291</v>
      </c>
      <c r="G130" t="s">
        <v>237</v>
      </c>
      <c r="H130" s="34">
        <v>86051</v>
      </c>
      <c r="I130" s="7">
        <v>55933</v>
      </c>
      <c r="J130" s="7">
        <v>49221.04</v>
      </c>
      <c r="K130" s="7">
        <v>0</v>
      </c>
      <c r="L130" s="7">
        <v>6711.96</v>
      </c>
      <c r="M130" s="5">
        <v>0.12</v>
      </c>
      <c r="N130" t="s">
        <v>46</v>
      </c>
      <c r="O130" t="s">
        <v>17</v>
      </c>
      <c r="P130" t="s">
        <v>35</v>
      </c>
      <c r="Q130" t="s">
        <v>19</v>
      </c>
      <c r="R130" t="s">
        <v>43</v>
      </c>
      <c r="S130" t="s">
        <v>17</v>
      </c>
      <c r="T130" t="s">
        <v>13310</v>
      </c>
      <c r="U130" s="1">
        <v>45720</v>
      </c>
      <c r="V130">
        <f t="shared" ref="V130:V193" si="4">U130-D130</f>
        <v>103</v>
      </c>
      <c r="W130" t="str">
        <f t="shared" si="3"/>
        <v>90-119</v>
      </c>
    </row>
    <row r="131" spans="1:23" x14ac:dyDescent="0.25">
      <c r="A131" t="s">
        <v>238</v>
      </c>
      <c r="B131">
        <v>5500900324</v>
      </c>
      <c r="C131">
        <v>3359348312</v>
      </c>
      <c r="D131" s="1">
        <v>45933</v>
      </c>
      <c r="E131">
        <v>99238</v>
      </c>
      <c r="F131">
        <v>99203</v>
      </c>
      <c r="G131" t="s">
        <v>116</v>
      </c>
      <c r="H131" s="34">
        <v>31505</v>
      </c>
      <c r="I131" s="7">
        <v>26779</v>
      </c>
      <c r="J131" s="7">
        <v>18058.419999999998</v>
      </c>
      <c r="K131" s="7">
        <v>8185</v>
      </c>
      <c r="L131" s="7">
        <v>535.58000000000004</v>
      </c>
      <c r="M131" s="5">
        <v>0.02</v>
      </c>
      <c r="N131" t="s">
        <v>16</v>
      </c>
      <c r="O131" t="s">
        <v>27</v>
      </c>
      <c r="P131" t="s">
        <v>35</v>
      </c>
      <c r="Q131" t="s">
        <v>19</v>
      </c>
      <c r="R131" t="s">
        <v>38</v>
      </c>
      <c r="S131" t="s">
        <v>27</v>
      </c>
      <c r="T131" t="s">
        <v>13310</v>
      </c>
      <c r="U131" s="1">
        <v>46043</v>
      </c>
      <c r="V131">
        <f t="shared" si="4"/>
        <v>110</v>
      </c>
      <c r="W131" t="str">
        <f t="shared" ref="W131:W194" si="5">IF(V131="","",IF(V131&lt;30,"0-29",IF(V131&lt;60,"30-59",IF(V131&lt;90,"60-89",IF(V131&lt;120,"90-119",IF(V131&lt;150,"120-149",IF(V131&lt;180,"150-179",IF(V131&lt;210,"180-209",IF(V131&lt;240,"210-239",IF(V131&lt;270,"240-269",IF(V131&lt;300,"270-299",IF(V131&lt;330,"300-329",IF(V131&lt;360,"330-359","360+")))))))))))))</f>
        <v>90-119</v>
      </c>
    </row>
    <row r="132" spans="1:23" x14ac:dyDescent="0.25">
      <c r="A132" t="s">
        <v>239</v>
      </c>
      <c r="B132">
        <v>8370026091</v>
      </c>
      <c r="C132">
        <v>4863832209</v>
      </c>
      <c r="D132" s="1">
        <v>45802</v>
      </c>
      <c r="E132">
        <v>99213</v>
      </c>
      <c r="F132">
        <v>99214</v>
      </c>
      <c r="G132" t="s">
        <v>240</v>
      </c>
      <c r="H132" s="34">
        <v>35319</v>
      </c>
      <c r="I132" s="7">
        <v>30021</v>
      </c>
      <c r="J132" s="7">
        <v>29420.58</v>
      </c>
      <c r="K132" s="7">
        <v>0</v>
      </c>
      <c r="L132" s="7">
        <v>600.41999999999996</v>
      </c>
      <c r="M132" s="5">
        <v>0.02</v>
      </c>
      <c r="N132" t="s">
        <v>16</v>
      </c>
      <c r="O132" t="s">
        <v>17</v>
      </c>
      <c r="P132" t="s">
        <v>18</v>
      </c>
      <c r="Q132" t="s">
        <v>19</v>
      </c>
      <c r="R132" t="s">
        <v>43</v>
      </c>
      <c r="S132" t="s">
        <v>17</v>
      </c>
      <c r="T132" t="s">
        <v>13312</v>
      </c>
      <c r="U132" s="1">
        <v>45978</v>
      </c>
      <c r="V132">
        <f t="shared" si="4"/>
        <v>176</v>
      </c>
      <c r="W132" t="str">
        <f t="shared" si="5"/>
        <v>150-179</v>
      </c>
    </row>
    <row r="133" spans="1:23" x14ac:dyDescent="0.25">
      <c r="A133" t="s">
        <v>241</v>
      </c>
      <c r="B133">
        <v>6763652717</v>
      </c>
      <c r="C133">
        <v>7851510784</v>
      </c>
      <c r="D133" s="1">
        <v>45346</v>
      </c>
      <c r="E133">
        <v>99233</v>
      </c>
      <c r="F133">
        <v>99214</v>
      </c>
      <c r="G133" t="s">
        <v>152</v>
      </c>
      <c r="H133" s="34">
        <v>50061</v>
      </c>
      <c r="I133" s="7">
        <v>36044</v>
      </c>
      <c r="J133" s="7">
        <v>22135.48</v>
      </c>
      <c r="K133" s="7">
        <v>11025</v>
      </c>
      <c r="L133" s="7">
        <v>2883.52</v>
      </c>
      <c r="M133" s="5">
        <v>0.08</v>
      </c>
      <c r="N133" t="s">
        <v>24</v>
      </c>
      <c r="O133" t="s">
        <v>27</v>
      </c>
      <c r="P133" t="s">
        <v>35</v>
      </c>
      <c r="Q133" t="s">
        <v>32</v>
      </c>
      <c r="R133" t="s">
        <v>38</v>
      </c>
      <c r="S133" t="s">
        <v>17</v>
      </c>
      <c r="T133" t="s">
        <v>13310</v>
      </c>
      <c r="U133" s="1">
        <v>45838</v>
      </c>
      <c r="V133">
        <f t="shared" si="4"/>
        <v>492</v>
      </c>
      <c r="W133" t="str">
        <f t="shared" si="5"/>
        <v>360+</v>
      </c>
    </row>
    <row r="134" spans="1:23" x14ac:dyDescent="0.25">
      <c r="A134" t="s">
        <v>242</v>
      </c>
      <c r="B134">
        <v>3824043181</v>
      </c>
      <c r="C134">
        <v>472273704</v>
      </c>
      <c r="D134" s="1">
        <v>45582</v>
      </c>
      <c r="E134">
        <v>99238</v>
      </c>
      <c r="F134">
        <v>99292</v>
      </c>
      <c r="G134" t="s">
        <v>120</v>
      </c>
      <c r="H134" s="34">
        <v>48233</v>
      </c>
      <c r="I134" s="7">
        <v>36175</v>
      </c>
      <c r="J134" s="7">
        <v>26306.75</v>
      </c>
      <c r="K134" s="7">
        <v>4442</v>
      </c>
      <c r="L134" s="7">
        <v>5426.25</v>
      </c>
      <c r="M134" s="5">
        <v>0.15</v>
      </c>
      <c r="N134" t="s">
        <v>1139</v>
      </c>
      <c r="O134" t="s">
        <v>30</v>
      </c>
      <c r="P134" t="s">
        <v>25</v>
      </c>
      <c r="Q134" t="s">
        <v>19</v>
      </c>
      <c r="R134" t="s">
        <v>38</v>
      </c>
      <c r="S134" t="s">
        <v>17</v>
      </c>
      <c r="T134" t="s">
        <v>13311</v>
      </c>
      <c r="U134" s="1">
        <v>45743</v>
      </c>
      <c r="V134">
        <f t="shared" si="4"/>
        <v>161</v>
      </c>
      <c r="W134" t="str">
        <f t="shared" si="5"/>
        <v>150-179</v>
      </c>
    </row>
    <row r="135" spans="1:23" x14ac:dyDescent="0.25">
      <c r="A135" t="s">
        <v>243</v>
      </c>
      <c r="B135">
        <v>4760458830</v>
      </c>
      <c r="C135">
        <v>9407266002</v>
      </c>
      <c r="D135" s="1">
        <v>45345</v>
      </c>
      <c r="E135">
        <v>99222</v>
      </c>
      <c r="F135">
        <v>99202</v>
      </c>
      <c r="G135" t="s">
        <v>244</v>
      </c>
      <c r="H135" s="34">
        <v>86409</v>
      </c>
      <c r="I135" s="7">
        <v>56166</v>
      </c>
      <c r="J135" s="7">
        <v>26029.08</v>
      </c>
      <c r="K135" s="7">
        <v>23397</v>
      </c>
      <c r="L135" s="7">
        <v>6739.92</v>
      </c>
      <c r="M135" s="5">
        <v>0.12</v>
      </c>
      <c r="N135" t="s">
        <v>46</v>
      </c>
      <c r="O135" t="s">
        <v>27</v>
      </c>
      <c r="P135" t="s">
        <v>40</v>
      </c>
      <c r="Q135" t="s">
        <v>32</v>
      </c>
      <c r="R135" t="s">
        <v>21</v>
      </c>
      <c r="S135" t="s">
        <v>17</v>
      </c>
      <c r="T135" t="s">
        <v>13311</v>
      </c>
      <c r="U135" s="1">
        <v>45838</v>
      </c>
      <c r="V135">
        <f t="shared" si="4"/>
        <v>493</v>
      </c>
      <c r="W135" t="str">
        <f t="shared" si="5"/>
        <v>360+</v>
      </c>
    </row>
    <row r="136" spans="1:23" x14ac:dyDescent="0.25">
      <c r="A136" t="s">
        <v>245</v>
      </c>
      <c r="B136">
        <v>7211807376</v>
      </c>
      <c r="C136">
        <v>1941374790</v>
      </c>
      <c r="D136" s="1">
        <v>45753</v>
      </c>
      <c r="E136">
        <v>99221</v>
      </c>
      <c r="F136">
        <v>71046</v>
      </c>
      <c r="G136" t="s">
        <v>146</v>
      </c>
      <c r="H136" s="34">
        <v>70809</v>
      </c>
      <c r="I136" s="7">
        <v>60188</v>
      </c>
      <c r="J136" s="7">
        <v>44531.24</v>
      </c>
      <c r="K136" s="7">
        <v>14453</v>
      </c>
      <c r="L136" s="7">
        <v>1203.76</v>
      </c>
      <c r="M136" s="5">
        <v>0.02</v>
      </c>
      <c r="N136" t="s">
        <v>16</v>
      </c>
      <c r="O136" t="s">
        <v>27</v>
      </c>
      <c r="P136" t="s">
        <v>55</v>
      </c>
      <c r="Q136" t="s">
        <v>32</v>
      </c>
      <c r="R136" t="s">
        <v>20</v>
      </c>
      <c r="S136" t="s">
        <v>17</v>
      </c>
      <c r="T136" t="s">
        <v>13310</v>
      </c>
      <c r="U136" s="1">
        <v>45963</v>
      </c>
      <c r="V136">
        <f t="shared" si="4"/>
        <v>210</v>
      </c>
      <c r="W136" t="str">
        <f t="shared" si="5"/>
        <v>210-239</v>
      </c>
    </row>
    <row r="137" spans="1:23" x14ac:dyDescent="0.25">
      <c r="A137" t="s">
        <v>246</v>
      </c>
      <c r="B137">
        <v>8429416</v>
      </c>
      <c r="C137">
        <v>2106524593</v>
      </c>
      <c r="D137" s="1">
        <v>45813</v>
      </c>
      <c r="E137">
        <v>99214</v>
      </c>
      <c r="F137">
        <v>99213</v>
      </c>
      <c r="G137" t="s">
        <v>71</v>
      </c>
      <c r="H137" s="34">
        <v>23542</v>
      </c>
      <c r="I137" s="7">
        <v>20011</v>
      </c>
      <c r="J137" s="7">
        <v>17565.78</v>
      </c>
      <c r="K137" s="7">
        <v>2045</v>
      </c>
      <c r="L137" s="7">
        <v>400.22</v>
      </c>
      <c r="M137" s="5">
        <v>0.02</v>
      </c>
      <c r="N137" t="s">
        <v>16</v>
      </c>
      <c r="O137" t="s">
        <v>30</v>
      </c>
      <c r="P137" t="s">
        <v>55</v>
      </c>
      <c r="Q137" t="s">
        <v>19</v>
      </c>
      <c r="R137" t="s">
        <v>27</v>
      </c>
      <c r="S137" t="s">
        <v>21</v>
      </c>
      <c r="T137" t="s">
        <v>13311</v>
      </c>
      <c r="U137" s="1">
        <v>45822</v>
      </c>
      <c r="V137">
        <f t="shared" si="4"/>
        <v>9</v>
      </c>
      <c r="W137" t="str">
        <f t="shared" si="5"/>
        <v>0-29</v>
      </c>
    </row>
    <row r="138" spans="1:23" x14ac:dyDescent="0.25">
      <c r="A138" t="s">
        <v>247</v>
      </c>
      <c r="B138">
        <v>9292091499</v>
      </c>
      <c r="C138">
        <v>496612565</v>
      </c>
      <c r="D138" s="1">
        <v>45911</v>
      </c>
      <c r="E138">
        <v>99233</v>
      </c>
      <c r="F138">
        <v>93000</v>
      </c>
      <c r="G138" t="s">
        <v>248</v>
      </c>
      <c r="H138" s="34">
        <v>94550</v>
      </c>
      <c r="I138" s="7">
        <v>80368</v>
      </c>
      <c r="J138" s="7">
        <v>70329.64</v>
      </c>
      <c r="K138" s="7">
        <v>8431</v>
      </c>
      <c r="L138" s="7">
        <v>1607.36</v>
      </c>
      <c r="M138" s="5">
        <v>0.02</v>
      </c>
      <c r="N138" t="s">
        <v>16</v>
      </c>
      <c r="O138" t="s">
        <v>30</v>
      </c>
      <c r="P138" t="s">
        <v>25</v>
      </c>
      <c r="Q138" t="s">
        <v>32</v>
      </c>
      <c r="R138" t="s">
        <v>21</v>
      </c>
      <c r="S138" t="s">
        <v>27</v>
      </c>
      <c r="T138" t="s">
        <v>13310</v>
      </c>
      <c r="U138" s="1">
        <v>46039</v>
      </c>
      <c r="V138">
        <f t="shared" si="4"/>
        <v>128</v>
      </c>
      <c r="W138" t="str">
        <f t="shared" si="5"/>
        <v>120-149</v>
      </c>
    </row>
    <row r="139" spans="1:23" x14ac:dyDescent="0.25">
      <c r="A139" t="s">
        <v>249</v>
      </c>
      <c r="B139">
        <v>474022366</v>
      </c>
      <c r="C139">
        <v>2775995537</v>
      </c>
      <c r="D139" s="1">
        <v>45873</v>
      </c>
      <c r="E139">
        <v>99214</v>
      </c>
      <c r="F139">
        <v>71046</v>
      </c>
      <c r="G139" t="s">
        <v>116</v>
      </c>
      <c r="H139" s="34">
        <v>48691</v>
      </c>
      <c r="I139" s="7">
        <v>35058</v>
      </c>
      <c r="J139" s="7">
        <v>25799.360000000001</v>
      </c>
      <c r="K139" s="7">
        <v>6454</v>
      </c>
      <c r="L139" s="7">
        <v>2804.64</v>
      </c>
      <c r="M139" s="5">
        <v>0.08</v>
      </c>
      <c r="N139" t="s">
        <v>24</v>
      </c>
      <c r="O139" t="s">
        <v>27</v>
      </c>
      <c r="P139" t="s">
        <v>25</v>
      </c>
      <c r="Q139" t="s">
        <v>19</v>
      </c>
      <c r="R139" t="s">
        <v>21</v>
      </c>
      <c r="S139" t="s">
        <v>21</v>
      </c>
      <c r="T139" t="s">
        <v>13312</v>
      </c>
      <c r="U139" s="1">
        <v>45972</v>
      </c>
      <c r="V139">
        <f t="shared" si="4"/>
        <v>99</v>
      </c>
      <c r="W139" t="str">
        <f t="shared" si="5"/>
        <v>90-119</v>
      </c>
    </row>
    <row r="140" spans="1:23" x14ac:dyDescent="0.25">
      <c r="A140" t="s">
        <v>250</v>
      </c>
      <c r="B140">
        <v>4232257828</v>
      </c>
      <c r="C140">
        <v>5366162993</v>
      </c>
      <c r="D140" s="1">
        <v>45668</v>
      </c>
      <c r="E140">
        <v>99221</v>
      </c>
      <c r="F140">
        <v>71046</v>
      </c>
      <c r="G140" t="s">
        <v>152</v>
      </c>
      <c r="H140" s="34">
        <v>82446</v>
      </c>
      <c r="I140" s="7">
        <v>70079</v>
      </c>
      <c r="J140" s="7">
        <v>68677.42</v>
      </c>
      <c r="K140" s="7">
        <v>0</v>
      </c>
      <c r="L140" s="7">
        <v>1401.58</v>
      </c>
      <c r="M140" s="5">
        <v>0.02</v>
      </c>
      <c r="N140" t="s">
        <v>16</v>
      </c>
      <c r="O140" t="s">
        <v>17</v>
      </c>
      <c r="P140" t="s">
        <v>18</v>
      </c>
      <c r="Q140" t="s">
        <v>19</v>
      </c>
      <c r="R140" t="s">
        <v>27</v>
      </c>
      <c r="S140" t="s">
        <v>21</v>
      </c>
      <c r="T140" t="s">
        <v>13310</v>
      </c>
      <c r="U140" s="1">
        <v>45906</v>
      </c>
      <c r="V140">
        <f t="shared" si="4"/>
        <v>238</v>
      </c>
      <c r="W140" t="str">
        <f t="shared" si="5"/>
        <v>210-239</v>
      </c>
    </row>
    <row r="141" spans="1:23" x14ac:dyDescent="0.25">
      <c r="A141" t="s">
        <v>251</v>
      </c>
      <c r="B141">
        <v>6713002923</v>
      </c>
      <c r="C141">
        <v>3225331986</v>
      </c>
      <c r="D141" s="1">
        <v>45620</v>
      </c>
      <c r="E141">
        <v>99213</v>
      </c>
      <c r="F141">
        <v>97110</v>
      </c>
      <c r="G141" t="s">
        <v>15</v>
      </c>
      <c r="H141" s="34">
        <v>73828</v>
      </c>
      <c r="I141" s="7">
        <v>62754</v>
      </c>
      <c r="J141" s="7">
        <v>53195.92</v>
      </c>
      <c r="K141" s="7">
        <v>8303</v>
      </c>
      <c r="L141" s="7">
        <v>1255.08</v>
      </c>
      <c r="M141" s="5">
        <v>0.02</v>
      </c>
      <c r="N141" t="s">
        <v>16</v>
      </c>
      <c r="O141" t="s">
        <v>30</v>
      </c>
      <c r="P141" t="s">
        <v>31</v>
      </c>
      <c r="Q141" t="s">
        <v>19</v>
      </c>
      <c r="R141" t="s">
        <v>26</v>
      </c>
      <c r="S141" t="s">
        <v>17</v>
      </c>
      <c r="T141" t="s">
        <v>13311</v>
      </c>
      <c r="U141" s="1">
        <v>45808</v>
      </c>
      <c r="V141">
        <f t="shared" si="4"/>
        <v>188</v>
      </c>
      <c r="W141" t="str">
        <f t="shared" si="5"/>
        <v>180-209</v>
      </c>
    </row>
    <row r="142" spans="1:23" x14ac:dyDescent="0.25">
      <c r="A142" t="s">
        <v>252</v>
      </c>
      <c r="B142">
        <v>8522016271</v>
      </c>
      <c r="C142">
        <v>5301842400</v>
      </c>
      <c r="D142" s="1">
        <v>45455</v>
      </c>
      <c r="E142">
        <v>99223</v>
      </c>
      <c r="F142">
        <v>99212</v>
      </c>
      <c r="G142" t="s">
        <v>75</v>
      </c>
      <c r="H142" s="34">
        <v>91741</v>
      </c>
      <c r="I142" s="7">
        <v>77980</v>
      </c>
      <c r="J142" s="7">
        <v>68712.399999999994</v>
      </c>
      <c r="K142" s="7">
        <v>7708</v>
      </c>
      <c r="L142" s="7">
        <v>1559.6</v>
      </c>
      <c r="M142" s="5">
        <v>0.02</v>
      </c>
      <c r="N142" t="s">
        <v>16</v>
      </c>
      <c r="O142" t="s">
        <v>30</v>
      </c>
      <c r="P142" t="s">
        <v>35</v>
      </c>
      <c r="Q142" t="s">
        <v>32</v>
      </c>
      <c r="R142" t="s">
        <v>27</v>
      </c>
      <c r="S142" t="s">
        <v>17</v>
      </c>
      <c r="T142" t="s">
        <v>13311</v>
      </c>
      <c r="U142" s="1">
        <v>45768</v>
      </c>
      <c r="V142">
        <f t="shared" si="4"/>
        <v>313</v>
      </c>
      <c r="W142" t="str">
        <f t="shared" si="5"/>
        <v>300-329</v>
      </c>
    </row>
    <row r="143" spans="1:23" x14ac:dyDescent="0.25">
      <c r="A143" t="s">
        <v>253</v>
      </c>
      <c r="B143">
        <v>5370701135</v>
      </c>
      <c r="C143">
        <v>1549886899</v>
      </c>
      <c r="D143" s="1">
        <v>45422</v>
      </c>
      <c r="E143">
        <v>99215</v>
      </c>
      <c r="F143">
        <v>85025</v>
      </c>
      <c r="G143" t="s">
        <v>108</v>
      </c>
      <c r="H143" s="34">
        <v>27719</v>
      </c>
      <c r="I143" s="7">
        <v>18017</v>
      </c>
      <c r="J143" s="7">
        <v>11540.96</v>
      </c>
      <c r="K143" s="7">
        <v>4314</v>
      </c>
      <c r="L143" s="7">
        <v>2162.04</v>
      </c>
      <c r="M143" s="5">
        <v>0.12</v>
      </c>
      <c r="N143" t="s">
        <v>46</v>
      </c>
      <c r="O143" t="s">
        <v>27</v>
      </c>
      <c r="P143" t="s">
        <v>18</v>
      </c>
      <c r="Q143" t="s">
        <v>32</v>
      </c>
      <c r="R143" t="s">
        <v>27</v>
      </c>
      <c r="S143" t="s">
        <v>17</v>
      </c>
      <c r="T143" t="s">
        <v>13312</v>
      </c>
      <c r="U143" s="1">
        <v>45979</v>
      </c>
      <c r="V143">
        <f t="shared" si="4"/>
        <v>557</v>
      </c>
      <c r="W143" t="str">
        <f t="shared" si="5"/>
        <v>360+</v>
      </c>
    </row>
    <row r="144" spans="1:23" x14ac:dyDescent="0.25">
      <c r="A144" t="s">
        <v>254</v>
      </c>
      <c r="B144">
        <v>2062487711</v>
      </c>
      <c r="C144">
        <v>514376388</v>
      </c>
      <c r="D144" s="1">
        <v>45452</v>
      </c>
      <c r="E144">
        <v>99214</v>
      </c>
      <c r="F144">
        <v>99284</v>
      </c>
      <c r="G144" t="s">
        <v>85</v>
      </c>
      <c r="H144" s="34">
        <v>61258</v>
      </c>
      <c r="I144" s="7">
        <v>44106</v>
      </c>
      <c r="J144" s="7">
        <v>37813.519999999997</v>
      </c>
      <c r="K144" s="7">
        <v>2764</v>
      </c>
      <c r="L144" s="7">
        <v>3528.48</v>
      </c>
      <c r="M144" s="5">
        <v>0.08</v>
      </c>
      <c r="N144" t="s">
        <v>24</v>
      </c>
      <c r="O144" t="s">
        <v>30</v>
      </c>
      <c r="P144" t="s">
        <v>18</v>
      </c>
      <c r="Q144" t="s">
        <v>19</v>
      </c>
      <c r="R144" t="s">
        <v>43</v>
      </c>
      <c r="S144" t="s">
        <v>27</v>
      </c>
      <c r="T144" t="s">
        <v>13310</v>
      </c>
      <c r="U144" s="1">
        <v>46009</v>
      </c>
      <c r="V144">
        <f t="shared" si="4"/>
        <v>557</v>
      </c>
      <c r="W144" t="str">
        <f t="shared" si="5"/>
        <v>360+</v>
      </c>
    </row>
    <row r="145" spans="1:23" x14ac:dyDescent="0.25">
      <c r="A145" t="s">
        <v>255</v>
      </c>
      <c r="B145">
        <v>2580515818</v>
      </c>
      <c r="C145">
        <v>8532057354</v>
      </c>
      <c r="D145" s="1">
        <v>45800</v>
      </c>
      <c r="E145">
        <v>99232</v>
      </c>
      <c r="F145">
        <v>99205</v>
      </c>
      <c r="G145" t="s">
        <v>63</v>
      </c>
      <c r="H145" s="34">
        <v>72809</v>
      </c>
      <c r="I145" s="7">
        <v>61888</v>
      </c>
      <c r="J145" s="7">
        <v>42779.24</v>
      </c>
      <c r="K145" s="7">
        <v>17871</v>
      </c>
      <c r="L145" s="7">
        <v>1237.76</v>
      </c>
      <c r="M145" s="5">
        <v>0.02</v>
      </c>
      <c r="N145" t="s">
        <v>16</v>
      </c>
      <c r="O145" t="s">
        <v>27</v>
      </c>
      <c r="P145" t="s">
        <v>97</v>
      </c>
      <c r="Q145" t="s">
        <v>32</v>
      </c>
      <c r="R145" t="s">
        <v>26</v>
      </c>
      <c r="S145" t="s">
        <v>27</v>
      </c>
      <c r="T145" t="s">
        <v>13310</v>
      </c>
      <c r="U145" s="1">
        <v>45915</v>
      </c>
      <c r="V145">
        <f t="shared" si="4"/>
        <v>115</v>
      </c>
      <c r="W145" t="str">
        <f t="shared" si="5"/>
        <v>90-119</v>
      </c>
    </row>
    <row r="146" spans="1:23" x14ac:dyDescent="0.25">
      <c r="A146" t="s">
        <v>256</v>
      </c>
      <c r="B146">
        <v>7851524311</v>
      </c>
      <c r="C146">
        <v>3647650457</v>
      </c>
      <c r="D146" s="1">
        <v>45424</v>
      </c>
      <c r="E146">
        <v>99214</v>
      </c>
      <c r="F146">
        <v>99284</v>
      </c>
      <c r="G146" t="s">
        <v>171</v>
      </c>
      <c r="H146" s="34">
        <v>87579</v>
      </c>
      <c r="I146" s="7">
        <v>56926</v>
      </c>
      <c r="J146" s="7">
        <v>44359.88</v>
      </c>
      <c r="K146" s="7">
        <v>5735</v>
      </c>
      <c r="L146" s="7">
        <v>6831.12</v>
      </c>
      <c r="M146" s="5">
        <v>0.12</v>
      </c>
      <c r="N146" t="s">
        <v>46</v>
      </c>
      <c r="O146" t="s">
        <v>27</v>
      </c>
      <c r="P146" t="s">
        <v>40</v>
      </c>
      <c r="Q146" t="s">
        <v>19</v>
      </c>
      <c r="R146" t="s">
        <v>27</v>
      </c>
      <c r="S146" t="s">
        <v>27</v>
      </c>
      <c r="T146" t="s">
        <v>13311</v>
      </c>
      <c r="U146" s="1">
        <v>45856</v>
      </c>
      <c r="V146">
        <f t="shared" si="4"/>
        <v>432</v>
      </c>
      <c r="W146" t="str">
        <f t="shared" si="5"/>
        <v>360+</v>
      </c>
    </row>
    <row r="147" spans="1:23" x14ac:dyDescent="0.25">
      <c r="A147" t="s">
        <v>257</v>
      </c>
      <c r="B147">
        <v>6132207362</v>
      </c>
      <c r="C147">
        <v>8928639891</v>
      </c>
      <c r="D147" s="1">
        <v>45321</v>
      </c>
      <c r="E147">
        <v>99221</v>
      </c>
      <c r="F147">
        <v>99284</v>
      </c>
      <c r="G147" t="s">
        <v>73</v>
      </c>
      <c r="H147" s="34">
        <v>11186</v>
      </c>
      <c r="I147" s="7">
        <v>8054</v>
      </c>
      <c r="J147" s="7">
        <v>6485.68</v>
      </c>
      <c r="K147" s="7">
        <v>924</v>
      </c>
      <c r="L147" s="7">
        <v>644.32000000000005</v>
      </c>
      <c r="M147" s="5">
        <v>0.08</v>
      </c>
      <c r="N147" t="s">
        <v>24</v>
      </c>
      <c r="O147" t="s">
        <v>30</v>
      </c>
      <c r="P147" t="s">
        <v>55</v>
      </c>
      <c r="Q147" t="s">
        <v>32</v>
      </c>
      <c r="R147" t="s">
        <v>21</v>
      </c>
      <c r="S147" t="s">
        <v>21</v>
      </c>
      <c r="T147" t="s">
        <v>13311</v>
      </c>
      <c r="U147" s="1">
        <v>45708</v>
      </c>
      <c r="V147">
        <f t="shared" si="4"/>
        <v>387</v>
      </c>
      <c r="W147" t="str">
        <f t="shared" si="5"/>
        <v>360+</v>
      </c>
    </row>
    <row r="148" spans="1:23" x14ac:dyDescent="0.25">
      <c r="A148" t="s">
        <v>258</v>
      </c>
      <c r="B148">
        <v>7507051181</v>
      </c>
      <c r="C148">
        <v>6374394200</v>
      </c>
      <c r="D148" s="1">
        <v>45519</v>
      </c>
      <c r="E148">
        <v>99213</v>
      </c>
      <c r="F148">
        <v>99202</v>
      </c>
      <c r="G148" t="s">
        <v>85</v>
      </c>
      <c r="H148" s="34">
        <v>57136</v>
      </c>
      <c r="I148" s="7">
        <v>41138</v>
      </c>
      <c r="J148" s="7">
        <v>37846.959999999999</v>
      </c>
      <c r="K148" s="7">
        <v>0</v>
      </c>
      <c r="L148" s="7">
        <v>3291.04</v>
      </c>
      <c r="M148" s="5">
        <v>0.08</v>
      </c>
      <c r="N148" t="s">
        <v>24</v>
      </c>
      <c r="O148" t="s">
        <v>17</v>
      </c>
      <c r="P148" t="s">
        <v>58</v>
      </c>
      <c r="Q148" t="s">
        <v>32</v>
      </c>
      <c r="R148" t="s">
        <v>21</v>
      </c>
      <c r="S148" t="s">
        <v>27</v>
      </c>
      <c r="T148" t="s">
        <v>13310</v>
      </c>
      <c r="U148" s="1">
        <v>45719</v>
      </c>
      <c r="V148">
        <f t="shared" si="4"/>
        <v>200</v>
      </c>
      <c r="W148" t="str">
        <f t="shared" si="5"/>
        <v>180-209</v>
      </c>
    </row>
    <row r="149" spans="1:23" x14ac:dyDescent="0.25">
      <c r="A149" t="s">
        <v>259</v>
      </c>
      <c r="B149">
        <v>7216154539</v>
      </c>
      <c r="C149">
        <v>3554519096</v>
      </c>
      <c r="D149" s="1">
        <v>45796</v>
      </c>
      <c r="E149">
        <v>99215</v>
      </c>
      <c r="F149">
        <v>85025</v>
      </c>
      <c r="G149" t="s">
        <v>127</v>
      </c>
      <c r="H149" s="34">
        <v>27622</v>
      </c>
      <c r="I149" s="7">
        <v>23479</v>
      </c>
      <c r="J149" s="7">
        <v>23009.42</v>
      </c>
      <c r="K149" s="7">
        <v>0</v>
      </c>
      <c r="L149" s="7">
        <v>469.58</v>
      </c>
      <c r="M149" s="5">
        <v>0.02</v>
      </c>
      <c r="N149" t="s">
        <v>16</v>
      </c>
      <c r="O149" t="s">
        <v>17</v>
      </c>
      <c r="P149" t="s">
        <v>18</v>
      </c>
      <c r="Q149" t="s">
        <v>19</v>
      </c>
      <c r="R149" t="s">
        <v>43</v>
      </c>
      <c r="S149" t="s">
        <v>21</v>
      </c>
      <c r="T149" t="s">
        <v>13310</v>
      </c>
      <c r="U149" s="1">
        <v>45884</v>
      </c>
      <c r="V149">
        <f t="shared" si="4"/>
        <v>88</v>
      </c>
      <c r="W149" t="str">
        <f t="shared" si="5"/>
        <v>60-89</v>
      </c>
    </row>
    <row r="150" spans="1:23" x14ac:dyDescent="0.25">
      <c r="A150" t="s">
        <v>260</v>
      </c>
      <c r="B150">
        <v>1191852769</v>
      </c>
      <c r="C150">
        <v>3896716396</v>
      </c>
      <c r="D150" s="1">
        <v>45924</v>
      </c>
      <c r="E150">
        <v>99213</v>
      </c>
      <c r="F150">
        <v>99211</v>
      </c>
      <c r="G150" t="s">
        <v>42</v>
      </c>
      <c r="H150" s="34">
        <v>49350</v>
      </c>
      <c r="I150" s="7">
        <v>40467</v>
      </c>
      <c r="J150" s="7">
        <v>28734.94</v>
      </c>
      <c r="K150" s="7">
        <v>4448</v>
      </c>
      <c r="L150" s="7">
        <v>7284.06</v>
      </c>
      <c r="M150" s="5">
        <v>0.18</v>
      </c>
      <c r="N150" t="s">
        <v>3141</v>
      </c>
      <c r="O150" t="s">
        <v>30</v>
      </c>
      <c r="P150" t="s">
        <v>35</v>
      </c>
      <c r="Q150" t="s">
        <v>32</v>
      </c>
      <c r="R150" t="s">
        <v>26</v>
      </c>
      <c r="S150" t="s">
        <v>21</v>
      </c>
      <c r="T150" t="s">
        <v>13311</v>
      </c>
      <c r="U150" s="1">
        <v>45946</v>
      </c>
      <c r="V150">
        <f t="shared" si="4"/>
        <v>22</v>
      </c>
      <c r="W150" t="str">
        <f t="shared" si="5"/>
        <v>0-29</v>
      </c>
    </row>
    <row r="151" spans="1:23" x14ac:dyDescent="0.25">
      <c r="A151" t="s">
        <v>261</v>
      </c>
      <c r="B151">
        <v>2394073426</v>
      </c>
      <c r="C151">
        <v>8111972544</v>
      </c>
      <c r="D151" s="1">
        <v>45867</v>
      </c>
      <c r="E151">
        <v>99215</v>
      </c>
      <c r="F151">
        <v>99204</v>
      </c>
      <c r="G151" t="s">
        <v>169</v>
      </c>
      <c r="H151" s="34">
        <v>95315</v>
      </c>
      <c r="I151" s="7">
        <v>61955</v>
      </c>
      <c r="J151" s="7">
        <v>54520.4</v>
      </c>
      <c r="K151" s="7">
        <v>0</v>
      </c>
      <c r="L151" s="7">
        <v>7434.6</v>
      </c>
      <c r="M151" s="5">
        <v>0.12</v>
      </c>
      <c r="N151" t="s">
        <v>46</v>
      </c>
      <c r="O151" t="s">
        <v>17</v>
      </c>
      <c r="P151" t="s">
        <v>25</v>
      </c>
      <c r="Q151" t="s">
        <v>19</v>
      </c>
      <c r="R151" t="s">
        <v>21</v>
      </c>
      <c r="S151" t="s">
        <v>27</v>
      </c>
      <c r="T151" t="s">
        <v>13311</v>
      </c>
      <c r="U151" s="1">
        <v>45948</v>
      </c>
      <c r="V151">
        <f t="shared" si="4"/>
        <v>81</v>
      </c>
      <c r="W151" t="str">
        <f t="shared" si="5"/>
        <v>60-89</v>
      </c>
    </row>
    <row r="152" spans="1:23" x14ac:dyDescent="0.25">
      <c r="A152" t="s">
        <v>262</v>
      </c>
      <c r="B152">
        <v>7216892619</v>
      </c>
      <c r="C152">
        <v>8474448865</v>
      </c>
      <c r="D152" s="1">
        <v>45416</v>
      </c>
      <c r="E152">
        <v>99231</v>
      </c>
      <c r="F152">
        <v>80053</v>
      </c>
      <c r="G152" t="s">
        <v>263</v>
      </c>
      <c r="H152" s="34">
        <v>82335</v>
      </c>
      <c r="I152" s="7">
        <v>59281</v>
      </c>
      <c r="J152" s="7">
        <v>46306.52</v>
      </c>
      <c r="K152" s="7">
        <v>8232</v>
      </c>
      <c r="L152" s="7">
        <v>4742.4799999999996</v>
      </c>
      <c r="M152" s="5">
        <v>0.08</v>
      </c>
      <c r="N152" t="s">
        <v>24</v>
      </c>
      <c r="O152" t="s">
        <v>30</v>
      </c>
      <c r="P152" t="s">
        <v>58</v>
      </c>
      <c r="Q152" t="s">
        <v>32</v>
      </c>
      <c r="R152" t="s">
        <v>26</v>
      </c>
      <c r="S152" t="s">
        <v>27</v>
      </c>
      <c r="T152" t="s">
        <v>13311</v>
      </c>
      <c r="U152" s="1">
        <v>45901</v>
      </c>
      <c r="V152">
        <f t="shared" si="4"/>
        <v>485</v>
      </c>
      <c r="W152" t="str">
        <f t="shared" si="5"/>
        <v>360+</v>
      </c>
    </row>
    <row r="153" spans="1:23" x14ac:dyDescent="0.25">
      <c r="A153" t="s">
        <v>264</v>
      </c>
      <c r="B153">
        <v>3397635546</v>
      </c>
      <c r="C153">
        <v>5196707653</v>
      </c>
      <c r="D153" s="1">
        <v>45778</v>
      </c>
      <c r="E153">
        <v>99238</v>
      </c>
      <c r="F153">
        <v>90834</v>
      </c>
      <c r="G153" t="s">
        <v>248</v>
      </c>
      <c r="H153" s="34">
        <v>66061</v>
      </c>
      <c r="I153" s="7">
        <v>49546</v>
      </c>
      <c r="J153" s="7">
        <v>42114.1</v>
      </c>
      <c r="K153" s="7">
        <v>0</v>
      </c>
      <c r="L153" s="7">
        <v>7431.9</v>
      </c>
      <c r="M153" s="5">
        <v>0.15</v>
      </c>
      <c r="N153" t="s">
        <v>1139</v>
      </c>
      <c r="O153" t="s">
        <v>17</v>
      </c>
      <c r="P153" t="s">
        <v>18</v>
      </c>
      <c r="Q153" t="s">
        <v>19</v>
      </c>
      <c r="R153" t="s">
        <v>27</v>
      </c>
      <c r="S153" t="s">
        <v>27</v>
      </c>
      <c r="T153" t="s">
        <v>13310</v>
      </c>
      <c r="U153" s="1">
        <v>45924</v>
      </c>
      <c r="V153">
        <f t="shared" si="4"/>
        <v>146</v>
      </c>
      <c r="W153" t="str">
        <f t="shared" si="5"/>
        <v>120-149</v>
      </c>
    </row>
    <row r="154" spans="1:23" x14ac:dyDescent="0.25">
      <c r="A154" t="s">
        <v>265</v>
      </c>
      <c r="B154">
        <v>8466303274</v>
      </c>
      <c r="C154">
        <v>1515174964</v>
      </c>
      <c r="D154" s="1">
        <v>45832</v>
      </c>
      <c r="E154">
        <v>99231</v>
      </c>
      <c r="F154">
        <v>99202</v>
      </c>
      <c r="G154" t="s">
        <v>131</v>
      </c>
      <c r="H154" s="34">
        <v>50736</v>
      </c>
      <c r="I154" s="7">
        <v>40589</v>
      </c>
      <c r="J154" s="7">
        <v>34906.54</v>
      </c>
      <c r="K154" s="7">
        <v>0</v>
      </c>
      <c r="L154" s="7">
        <v>5682.46</v>
      </c>
      <c r="M154" s="5">
        <v>0.14000000000000001</v>
      </c>
      <c r="N154" t="s">
        <v>1135</v>
      </c>
      <c r="O154" t="s">
        <v>17</v>
      </c>
      <c r="P154" t="s">
        <v>25</v>
      </c>
      <c r="Q154" t="s">
        <v>32</v>
      </c>
      <c r="R154" t="s">
        <v>21</v>
      </c>
      <c r="S154" t="s">
        <v>21</v>
      </c>
      <c r="T154" t="s">
        <v>13311</v>
      </c>
      <c r="U154" s="1">
        <v>45879</v>
      </c>
      <c r="V154">
        <f t="shared" si="4"/>
        <v>47</v>
      </c>
      <c r="W154" t="str">
        <f t="shared" si="5"/>
        <v>30-59</v>
      </c>
    </row>
    <row r="155" spans="1:23" x14ac:dyDescent="0.25">
      <c r="A155" t="s">
        <v>266</v>
      </c>
      <c r="B155">
        <v>3135780005</v>
      </c>
      <c r="C155">
        <v>2586729711</v>
      </c>
      <c r="D155" s="1">
        <v>45483</v>
      </c>
      <c r="E155">
        <v>99238</v>
      </c>
      <c r="F155">
        <v>99281</v>
      </c>
      <c r="G155" t="s">
        <v>29</v>
      </c>
      <c r="H155" s="34">
        <v>69636</v>
      </c>
      <c r="I155" s="7">
        <v>59191</v>
      </c>
      <c r="J155" s="7">
        <v>50610.18</v>
      </c>
      <c r="K155" s="7">
        <v>7397</v>
      </c>
      <c r="L155" s="7">
        <v>1183.82</v>
      </c>
      <c r="M155" s="5">
        <v>0.02</v>
      </c>
      <c r="N155" t="s">
        <v>16</v>
      </c>
      <c r="O155" t="s">
        <v>30</v>
      </c>
      <c r="P155" t="s">
        <v>97</v>
      </c>
      <c r="Q155" t="s">
        <v>19</v>
      </c>
      <c r="R155" t="s">
        <v>26</v>
      </c>
      <c r="S155" t="s">
        <v>17</v>
      </c>
      <c r="T155" t="s">
        <v>13311</v>
      </c>
      <c r="U155" s="1">
        <v>45959</v>
      </c>
      <c r="V155">
        <f t="shared" si="4"/>
        <v>476</v>
      </c>
      <c r="W155" t="str">
        <f t="shared" si="5"/>
        <v>360+</v>
      </c>
    </row>
    <row r="156" spans="1:23" x14ac:dyDescent="0.25">
      <c r="A156" t="s">
        <v>267</v>
      </c>
      <c r="B156">
        <v>9884264767</v>
      </c>
      <c r="C156">
        <v>1316033874</v>
      </c>
      <c r="D156" s="1">
        <v>45935</v>
      </c>
      <c r="E156">
        <v>99214</v>
      </c>
      <c r="F156">
        <v>90834</v>
      </c>
      <c r="G156" t="s">
        <v>268</v>
      </c>
      <c r="H156" s="34">
        <v>86300</v>
      </c>
      <c r="I156" s="7">
        <v>62136</v>
      </c>
      <c r="J156" s="7">
        <v>49371.12</v>
      </c>
      <c r="K156" s="7">
        <v>7794</v>
      </c>
      <c r="L156" s="7">
        <v>4970.88</v>
      </c>
      <c r="M156" s="5">
        <v>0.08</v>
      </c>
      <c r="N156" t="s">
        <v>24</v>
      </c>
      <c r="O156" t="s">
        <v>30</v>
      </c>
      <c r="P156" t="s">
        <v>40</v>
      </c>
      <c r="Q156" t="s">
        <v>32</v>
      </c>
      <c r="R156" t="s">
        <v>27</v>
      </c>
      <c r="S156" t="s">
        <v>21</v>
      </c>
      <c r="T156" t="s">
        <v>13310</v>
      </c>
      <c r="U156" s="1">
        <v>46091</v>
      </c>
      <c r="V156">
        <f t="shared" si="4"/>
        <v>156</v>
      </c>
      <c r="W156" t="str">
        <f t="shared" si="5"/>
        <v>150-179</v>
      </c>
    </row>
    <row r="157" spans="1:23" x14ac:dyDescent="0.25">
      <c r="A157" t="s">
        <v>269</v>
      </c>
      <c r="B157">
        <v>5301271867</v>
      </c>
      <c r="C157">
        <v>9360609927</v>
      </c>
      <c r="D157" s="1">
        <v>45529</v>
      </c>
      <c r="E157">
        <v>99233</v>
      </c>
      <c r="F157">
        <v>99282</v>
      </c>
      <c r="G157" t="s">
        <v>270</v>
      </c>
      <c r="H157" s="34">
        <v>56955</v>
      </c>
      <c r="I157" s="7">
        <v>45564</v>
      </c>
      <c r="J157" s="7">
        <v>39185.040000000001</v>
      </c>
      <c r="K157" s="7">
        <v>0</v>
      </c>
      <c r="L157" s="7">
        <v>6378.96</v>
      </c>
      <c r="M157" s="5">
        <v>0.14000000000000001</v>
      </c>
      <c r="N157" t="s">
        <v>1135</v>
      </c>
      <c r="O157" t="s">
        <v>17</v>
      </c>
      <c r="P157" t="s">
        <v>40</v>
      </c>
      <c r="Q157" t="s">
        <v>32</v>
      </c>
      <c r="R157" t="s">
        <v>27</v>
      </c>
      <c r="S157" t="s">
        <v>27</v>
      </c>
      <c r="T157" t="s">
        <v>13312</v>
      </c>
      <c r="U157" s="1">
        <v>45800</v>
      </c>
      <c r="V157">
        <f t="shared" si="4"/>
        <v>271</v>
      </c>
      <c r="W157" t="str">
        <f t="shared" si="5"/>
        <v>270-299</v>
      </c>
    </row>
    <row r="158" spans="1:23" x14ac:dyDescent="0.25">
      <c r="A158" t="s">
        <v>271</v>
      </c>
      <c r="B158">
        <v>6358288206</v>
      </c>
      <c r="C158">
        <v>3347790516</v>
      </c>
      <c r="D158" s="1">
        <v>45717</v>
      </c>
      <c r="E158">
        <v>99238</v>
      </c>
      <c r="F158">
        <v>85025</v>
      </c>
      <c r="G158" t="s">
        <v>272</v>
      </c>
      <c r="H158" s="34">
        <v>85462</v>
      </c>
      <c r="I158" s="7">
        <v>55550</v>
      </c>
      <c r="J158" s="7">
        <v>43699</v>
      </c>
      <c r="K158" s="7">
        <v>5185</v>
      </c>
      <c r="L158" s="7">
        <v>6666</v>
      </c>
      <c r="M158" s="5">
        <v>0.12</v>
      </c>
      <c r="N158" t="s">
        <v>46</v>
      </c>
      <c r="O158" t="s">
        <v>30</v>
      </c>
      <c r="P158" t="s">
        <v>35</v>
      </c>
      <c r="Q158" t="s">
        <v>19</v>
      </c>
      <c r="R158" t="s">
        <v>38</v>
      </c>
      <c r="S158" t="s">
        <v>17</v>
      </c>
      <c r="T158" t="s">
        <v>13310</v>
      </c>
      <c r="U158" s="1">
        <v>45822</v>
      </c>
      <c r="V158">
        <f t="shared" si="4"/>
        <v>105</v>
      </c>
      <c r="W158" t="str">
        <f t="shared" si="5"/>
        <v>90-119</v>
      </c>
    </row>
    <row r="159" spans="1:23" x14ac:dyDescent="0.25">
      <c r="A159" t="s">
        <v>273</v>
      </c>
      <c r="B159">
        <v>6218708524</v>
      </c>
      <c r="C159">
        <v>2444468779</v>
      </c>
      <c r="D159" s="1">
        <v>45728</v>
      </c>
      <c r="E159">
        <v>99222</v>
      </c>
      <c r="F159">
        <v>99215</v>
      </c>
      <c r="G159" t="s">
        <v>91</v>
      </c>
      <c r="H159" s="34">
        <v>72502</v>
      </c>
      <c r="I159" s="7">
        <v>47126</v>
      </c>
      <c r="J159" s="7">
        <v>36407.879999999997</v>
      </c>
      <c r="K159" s="7">
        <v>5063</v>
      </c>
      <c r="L159" s="7">
        <v>5655.12</v>
      </c>
      <c r="M159" s="5">
        <v>0.12</v>
      </c>
      <c r="N159" t="s">
        <v>46</v>
      </c>
      <c r="O159" t="s">
        <v>30</v>
      </c>
      <c r="P159" t="s">
        <v>35</v>
      </c>
      <c r="Q159" t="s">
        <v>19</v>
      </c>
      <c r="R159" t="s">
        <v>43</v>
      </c>
      <c r="S159" t="s">
        <v>17</v>
      </c>
      <c r="T159" t="s">
        <v>13311</v>
      </c>
      <c r="U159" s="1">
        <v>45982</v>
      </c>
      <c r="V159">
        <f t="shared" si="4"/>
        <v>254</v>
      </c>
      <c r="W159" t="str">
        <f t="shared" si="5"/>
        <v>240-269</v>
      </c>
    </row>
    <row r="160" spans="1:23" x14ac:dyDescent="0.25">
      <c r="A160" t="s">
        <v>274</v>
      </c>
      <c r="B160">
        <v>9696153952</v>
      </c>
      <c r="C160">
        <v>3647485316</v>
      </c>
      <c r="D160" s="1">
        <v>45906</v>
      </c>
      <c r="E160">
        <v>99215</v>
      </c>
      <c r="F160">
        <v>99283</v>
      </c>
      <c r="G160" t="s">
        <v>50</v>
      </c>
      <c r="H160" s="34">
        <v>90586</v>
      </c>
      <c r="I160" s="7">
        <v>65222</v>
      </c>
      <c r="J160" s="7">
        <v>36942.239999999998</v>
      </c>
      <c r="K160" s="7">
        <v>23062</v>
      </c>
      <c r="L160" s="7">
        <v>5217.76</v>
      </c>
      <c r="M160" s="5">
        <v>0.08</v>
      </c>
      <c r="N160" t="s">
        <v>24</v>
      </c>
      <c r="O160" t="s">
        <v>27</v>
      </c>
      <c r="P160" t="s">
        <v>35</v>
      </c>
      <c r="Q160" t="s">
        <v>19</v>
      </c>
      <c r="R160" t="s">
        <v>26</v>
      </c>
      <c r="S160" t="s">
        <v>21</v>
      </c>
      <c r="T160" t="s">
        <v>13310</v>
      </c>
      <c r="U160" s="1">
        <v>45999</v>
      </c>
      <c r="V160">
        <f t="shared" si="4"/>
        <v>93</v>
      </c>
      <c r="W160" t="str">
        <f t="shared" si="5"/>
        <v>90-119</v>
      </c>
    </row>
    <row r="161" spans="1:23" x14ac:dyDescent="0.25">
      <c r="A161" t="s">
        <v>275</v>
      </c>
      <c r="B161">
        <v>5590936414</v>
      </c>
      <c r="C161">
        <v>7312949682</v>
      </c>
      <c r="D161" s="1">
        <v>45727</v>
      </c>
      <c r="E161">
        <v>99238</v>
      </c>
      <c r="F161">
        <v>99213</v>
      </c>
      <c r="G161" t="s">
        <v>270</v>
      </c>
      <c r="H161" s="34">
        <v>95177</v>
      </c>
      <c r="I161" s="7">
        <v>68527</v>
      </c>
      <c r="J161" s="7">
        <v>63044.84</v>
      </c>
      <c r="K161" s="7">
        <v>0</v>
      </c>
      <c r="L161" s="7">
        <v>5482.16</v>
      </c>
      <c r="M161" s="5">
        <v>0.08</v>
      </c>
      <c r="N161" t="s">
        <v>24</v>
      </c>
      <c r="O161" t="s">
        <v>17</v>
      </c>
      <c r="P161" t="s">
        <v>18</v>
      </c>
      <c r="Q161" t="s">
        <v>19</v>
      </c>
      <c r="R161" t="s">
        <v>43</v>
      </c>
      <c r="S161" t="s">
        <v>27</v>
      </c>
      <c r="T161" t="s">
        <v>13312</v>
      </c>
      <c r="U161" s="1">
        <v>45920</v>
      </c>
      <c r="V161">
        <f t="shared" si="4"/>
        <v>193</v>
      </c>
      <c r="W161" t="str">
        <f t="shared" si="5"/>
        <v>180-209</v>
      </c>
    </row>
    <row r="162" spans="1:23" x14ac:dyDescent="0.25">
      <c r="A162" t="s">
        <v>276</v>
      </c>
      <c r="B162">
        <v>7981724362</v>
      </c>
      <c r="C162">
        <v>5059821073</v>
      </c>
      <c r="D162" s="1">
        <v>45756</v>
      </c>
      <c r="E162">
        <v>99214</v>
      </c>
      <c r="F162">
        <v>99214</v>
      </c>
      <c r="G162" t="s">
        <v>248</v>
      </c>
      <c r="H162" s="34">
        <v>23329</v>
      </c>
      <c r="I162" s="7">
        <v>15164</v>
      </c>
      <c r="J162" s="7">
        <v>11443.32</v>
      </c>
      <c r="K162" s="7">
        <v>1901</v>
      </c>
      <c r="L162" s="7">
        <v>1819.68</v>
      </c>
      <c r="M162" s="5">
        <v>0.12</v>
      </c>
      <c r="N162" t="s">
        <v>46</v>
      </c>
      <c r="O162" t="s">
        <v>27</v>
      </c>
      <c r="P162" t="s">
        <v>31</v>
      </c>
      <c r="Q162" t="s">
        <v>32</v>
      </c>
      <c r="R162" t="s">
        <v>20</v>
      </c>
      <c r="S162" t="s">
        <v>21</v>
      </c>
      <c r="T162" t="s">
        <v>13312</v>
      </c>
      <c r="U162" s="1">
        <v>45800</v>
      </c>
      <c r="V162">
        <f t="shared" si="4"/>
        <v>44</v>
      </c>
      <c r="W162" t="str">
        <f t="shared" si="5"/>
        <v>30-59</v>
      </c>
    </row>
    <row r="163" spans="1:23" x14ac:dyDescent="0.25">
      <c r="A163" t="s">
        <v>277</v>
      </c>
      <c r="B163">
        <v>5779906232</v>
      </c>
      <c r="C163">
        <v>6484108966</v>
      </c>
      <c r="D163" s="1">
        <v>45756</v>
      </c>
      <c r="E163">
        <v>99213</v>
      </c>
      <c r="F163">
        <v>93000</v>
      </c>
      <c r="G163" t="s">
        <v>148</v>
      </c>
      <c r="H163" s="34">
        <v>77287</v>
      </c>
      <c r="I163" s="7">
        <v>60284</v>
      </c>
      <c r="J163" s="7">
        <v>48227.199999999997</v>
      </c>
      <c r="K163" s="7">
        <v>0</v>
      </c>
      <c r="L163" s="7">
        <v>12056.8</v>
      </c>
      <c r="M163" s="5">
        <v>0.2</v>
      </c>
      <c r="N163" t="s">
        <v>3140</v>
      </c>
      <c r="O163" t="s">
        <v>17</v>
      </c>
      <c r="P163" t="s">
        <v>55</v>
      </c>
      <c r="Q163" t="s">
        <v>19</v>
      </c>
      <c r="R163" t="s">
        <v>20</v>
      </c>
      <c r="S163" t="s">
        <v>17</v>
      </c>
      <c r="T163" t="s">
        <v>13310</v>
      </c>
      <c r="U163" s="1">
        <v>45972</v>
      </c>
      <c r="V163">
        <f t="shared" si="4"/>
        <v>216</v>
      </c>
      <c r="W163" t="str">
        <f t="shared" si="5"/>
        <v>210-239</v>
      </c>
    </row>
    <row r="164" spans="1:23" x14ac:dyDescent="0.25">
      <c r="A164" t="s">
        <v>278</v>
      </c>
      <c r="B164">
        <v>9045277825</v>
      </c>
      <c r="C164">
        <v>3393310841</v>
      </c>
      <c r="D164" s="1">
        <v>45654</v>
      </c>
      <c r="E164">
        <v>99215</v>
      </c>
      <c r="F164">
        <v>36415</v>
      </c>
      <c r="G164" t="s">
        <v>279</v>
      </c>
      <c r="H164" s="34">
        <v>80517</v>
      </c>
      <c r="I164" s="7">
        <v>52336</v>
      </c>
      <c r="J164" s="7">
        <v>27365.68</v>
      </c>
      <c r="K164" s="7">
        <v>18690</v>
      </c>
      <c r="L164" s="7">
        <v>6280.32</v>
      </c>
      <c r="M164" s="5">
        <v>0.12</v>
      </c>
      <c r="N164" t="s">
        <v>46</v>
      </c>
      <c r="O164" t="s">
        <v>27</v>
      </c>
      <c r="P164" t="s">
        <v>31</v>
      </c>
      <c r="Q164" t="s">
        <v>19</v>
      </c>
      <c r="R164" t="s">
        <v>43</v>
      </c>
      <c r="S164" t="s">
        <v>17</v>
      </c>
      <c r="T164" t="s">
        <v>13310</v>
      </c>
      <c r="U164" s="1">
        <v>45941</v>
      </c>
      <c r="V164">
        <f t="shared" si="4"/>
        <v>287</v>
      </c>
      <c r="W164" t="str">
        <f t="shared" si="5"/>
        <v>270-299</v>
      </c>
    </row>
    <row r="165" spans="1:23" x14ac:dyDescent="0.25">
      <c r="A165" t="s">
        <v>280</v>
      </c>
      <c r="B165">
        <v>4661238640</v>
      </c>
      <c r="C165">
        <v>6031974567</v>
      </c>
      <c r="D165" s="1">
        <v>45613</v>
      </c>
      <c r="E165">
        <v>99222</v>
      </c>
      <c r="F165">
        <v>99213</v>
      </c>
      <c r="G165" t="s">
        <v>110</v>
      </c>
      <c r="H165" s="34">
        <v>68862</v>
      </c>
      <c r="I165" s="7">
        <v>49581</v>
      </c>
      <c r="J165" s="7">
        <v>45614.52</v>
      </c>
      <c r="K165" s="7">
        <v>0</v>
      </c>
      <c r="L165" s="7">
        <v>3966.48</v>
      </c>
      <c r="M165" s="5">
        <v>0.08</v>
      </c>
      <c r="N165" t="s">
        <v>24</v>
      </c>
      <c r="O165" t="s">
        <v>17</v>
      </c>
      <c r="P165" t="s">
        <v>55</v>
      </c>
      <c r="Q165" t="s">
        <v>19</v>
      </c>
      <c r="R165" t="s">
        <v>43</v>
      </c>
      <c r="S165" t="s">
        <v>17</v>
      </c>
      <c r="T165" t="s">
        <v>13310</v>
      </c>
      <c r="U165" s="1">
        <v>45779</v>
      </c>
      <c r="V165">
        <f t="shared" si="4"/>
        <v>166</v>
      </c>
      <c r="W165" t="str">
        <f t="shared" si="5"/>
        <v>150-179</v>
      </c>
    </row>
    <row r="166" spans="1:23" x14ac:dyDescent="0.25">
      <c r="A166" t="s">
        <v>281</v>
      </c>
      <c r="B166">
        <v>337273433</v>
      </c>
      <c r="C166">
        <v>5547781047</v>
      </c>
      <c r="D166" s="1">
        <v>45790</v>
      </c>
      <c r="E166">
        <v>99238</v>
      </c>
      <c r="F166">
        <v>99213</v>
      </c>
      <c r="G166" t="s">
        <v>140</v>
      </c>
      <c r="H166" s="34">
        <v>42771</v>
      </c>
      <c r="I166" s="7">
        <v>30795</v>
      </c>
      <c r="J166" s="7">
        <v>21103.4</v>
      </c>
      <c r="K166" s="7">
        <v>7228</v>
      </c>
      <c r="L166" s="7">
        <v>2463.6</v>
      </c>
      <c r="M166" s="5">
        <v>0.08</v>
      </c>
      <c r="N166" t="s">
        <v>24</v>
      </c>
      <c r="O166" t="s">
        <v>27</v>
      </c>
      <c r="P166" t="s">
        <v>35</v>
      </c>
      <c r="Q166" t="s">
        <v>32</v>
      </c>
      <c r="R166" t="s">
        <v>43</v>
      </c>
      <c r="S166" t="s">
        <v>27</v>
      </c>
      <c r="T166" t="s">
        <v>13311</v>
      </c>
      <c r="U166" s="1">
        <v>45904</v>
      </c>
      <c r="V166">
        <f t="shared" si="4"/>
        <v>114</v>
      </c>
      <c r="W166" t="str">
        <f t="shared" si="5"/>
        <v>90-119</v>
      </c>
    </row>
    <row r="167" spans="1:23" x14ac:dyDescent="0.25">
      <c r="A167" t="s">
        <v>282</v>
      </c>
      <c r="B167">
        <v>6431344157</v>
      </c>
      <c r="C167">
        <v>5993745339</v>
      </c>
      <c r="D167" s="1">
        <v>45788</v>
      </c>
      <c r="E167">
        <v>99232</v>
      </c>
      <c r="F167">
        <v>99203</v>
      </c>
      <c r="G167" t="s">
        <v>248</v>
      </c>
      <c r="H167" s="34">
        <v>58682</v>
      </c>
      <c r="I167" s="7">
        <v>38143</v>
      </c>
      <c r="J167" s="7">
        <v>33565.839999999997</v>
      </c>
      <c r="K167" s="7">
        <v>0</v>
      </c>
      <c r="L167" s="7">
        <v>4577.16</v>
      </c>
      <c r="M167" s="5">
        <v>0.12</v>
      </c>
      <c r="N167" t="s">
        <v>46</v>
      </c>
      <c r="O167" t="s">
        <v>17</v>
      </c>
      <c r="P167" t="s">
        <v>58</v>
      </c>
      <c r="Q167" t="s">
        <v>19</v>
      </c>
      <c r="R167" t="s">
        <v>26</v>
      </c>
      <c r="S167" t="s">
        <v>21</v>
      </c>
      <c r="T167" t="s">
        <v>13310</v>
      </c>
      <c r="U167" s="1">
        <v>45947</v>
      </c>
      <c r="V167">
        <f t="shared" si="4"/>
        <v>159</v>
      </c>
      <c r="W167" t="str">
        <f t="shared" si="5"/>
        <v>150-179</v>
      </c>
    </row>
    <row r="168" spans="1:23" x14ac:dyDescent="0.25">
      <c r="A168" t="s">
        <v>283</v>
      </c>
      <c r="B168">
        <v>3413935783</v>
      </c>
      <c r="C168">
        <v>2971910898</v>
      </c>
      <c r="D168" s="1">
        <v>45730</v>
      </c>
      <c r="E168">
        <v>99231</v>
      </c>
      <c r="F168">
        <v>93000</v>
      </c>
      <c r="G168" t="s">
        <v>65</v>
      </c>
      <c r="H168" s="34">
        <v>39755</v>
      </c>
      <c r="I168" s="7">
        <v>33792</v>
      </c>
      <c r="J168" s="7">
        <v>26796.16</v>
      </c>
      <c r="K168" s="7">
        <v>6320</v>
      </c>
      <c r="L168" s="7">
        <v>675.84</v>
      </c>
      <c r="M168" s="5">
        <v>0.02</v>
      </c>
      <c r="N168" t="s">
        <v>16</v>
      </c>
      <c r="O168" t="s">
        <v>27</v>
      </c>
      <c r="P168" t="s">
        <v>55</v>
      </c>
      <c r="Q168" t="s">
        <v>32</v>
      </c>
      <c r="R168" t="s">
        <v>26</v>
      </c>
      <c r="S168" t="s">
        <v>21</v>
      </c>
      <c r="T168" t="s">
        <v>13312</v>
      </c>
      <c r="U168" s="1">
        <v>45820</v>
      </c>
      <c r="V168">
        <f t="shared" si="4"/>
        <v>90</v>
      </c>
      <c r="W168" t="str">
        <f t="shared" si="5"/>
        <v>90-119</v>
      </c>
    </row>
    <row r="169" spans="1:23" x14ac:dyDescent="0.25">
      <c r="A169" t="s">
        <v>284</v>
      </c>
      <c r="B169">
        <v>2258945845</v>
      </c>
      <c r="C169">
        <v>8678989979</v>
      </c>
      <c r="D169" s="1">
        <v>45609</v>
      </c>
      <c r="E169">
        <v>99214</v>
      </c>
      <c r="F169">
        <v>93000</v>
      </c>
      <c r="G169" t="s">
        <v>134</v>
      </c>
      <c r="H169" s="34">
        <v>61944</v>
      </c>
      <c r="I169" s="7">
        <v>52652</v>
      </c>
      <c r="J169" s="7">
        <v>30499.96</v>
      </c>
      <c r="K169" s="7">
        <v>21099</v>
      </c>
      <c r="L169" s="7">
        <v>1053.04</v>
      </c>
      <c r="M169" s="5">
        <v>0.02</v>
      </c>
      <c r="N169" t="s">
        <v>16</v>
      </c>
      <c r="O169" t="s">
        <v>27</v>
      </c>
      <c r="P169" t="s">
        <v>40</v>
      </c>
      <c r="Q169" t="s">
        <v>32</v>
      </c>
      <c r="R169" t="s">
        <v>26</v>
      </c>
      <c r="S169" t="s">
        <v>21</v>
      </c>
      <c r="T169" t="s">
        <v>13312</v>
      </c>
      <c r="U169" s="1">
        <v>45757</v>
      </c>
      <c r="V169">
        <f t="shared" si="4"/>
        <v>148</v>
      </c>
      <c r="W169" t="str">
        <f t="shared" si="5"/>
        <v>120-149</v>
      </c>
    </row>
    <row r="170" spans="1:23" x14ac:dyDescent="0.25">
      <c r="A170" t="s">
        <v>285</v>
      </c>
      <c r="B170">
        <v>1023375494</v>
      </c>
      <c r="C170">
        <v>9657695754</v>
      </c>
      <c r="D170" s="1">
        <v>45467</v>
      </c>
      <c r="E170">
        <v>99232</v>
      </c>
      <c r="F170">
        <v>99285</v>
      </c>
      <c r="G170" t="s">
        <v>286</v>
      </c>
      <c r="H170" s="34">
        <v>99193</v>
      </c>
      <c r="I170" s="7">
        <v>71419</v>
      </c>
      <c r="J170" s="7">
        <v>53036.480000000003</v>
      </c>
      <c r="K170" s="7">
        <v>12669</v>
      </c>
      <c r="L170" s="7">
        <v>5713.52</v>
      </c>
      <c r="M170" s="5">
        <v>0.08</v>
      </c>
      <c r="N170" t="s">
        <v>24</v>
      </c>
      <c r="O170" t="s">
        <v>27</v>
      </c>
      <c r="P170" t="s">
        <v>18</v>
      </c>
      <c r="Q170" t="s">
        <v>32</v>
      </c>
      <c r="R170" t="s">
        <v>21</v>
      </c>
      <c r="S170" t="s">
        <v>21</v>
      </c>
      <c r="T170" t="s">
        <v>13311</v>
      </c>
      <c r="U170" s="1">
        <v>45827</v>
      </c>
      <c r="V170">
        <f t="shared" si="4"/>
        <v>360</v>
      </c>
      <c r="W170" t="str">
        <f t="shared" si="5"/>
        <v>360+</v>
      </c>
    </row>
    <row r="171" spans="1:23" x14ac:dyDescent="0.25">
      <c r="A171" t="s">
        <v>287</v>
      </c>
      <c r="B171">
        <v>6912374401</v>
      </c>
      <c r="C171">
        <v>4655168538</v>
      </c>
      <c r="D171" s="1">
        <v>45785</v>
      </c>
      <c r="E171">
        <v>99221</v>
      </c>
      <c r="F171">
        <v>99203</v>
      </c>
      <c r="G171" t="s">
        <v>288</v>
      </c>
      <c r="H171" s="34">
        <v>70237</v>
      </c>
      <c r="I171" s="7">
        <v>59701</v>
      </c>
      <c r="J171" s="7">
        <v>58506.98</v>
      </c>
      <c r="K171" s="7">
        <v>0</v>
      </c>
      <c r="L171" s="7">
        <v>1194.02</v>
      </c>
      <c r="M171" s="5">
        <v>0.02</v>
      </c>
      <c r="N171" t="s">
        <v>16</v>
      </c>
      <c r="O171" t="s">
        <v>17</v>
      </c>
      <c r="P171" t="s">
        <v>40</v>
      </c>
      <c r="Q171" t="s">
        <v>32</v>
      </c>
      <c r="R171" t="s">
        <v>26</v>
      </c>
      <c r="S171" t="s">
        <v>27</v>
      </c>
      <c r="T171" t="s">
        <v>13311</v>
      </c>
      <c r="U171" s="1">
        <v>45819</v>
      </c>
      <c r="V171">
        <f t="shared" si="4"/>
        <v>34</v>
      </c>
      <c r="W171" t="str">
        <f t="shared" si="5"/>
        <v>30-59</v>
      </c>
    </row>
    <row r="172" spans="1:23" x14ac:dyDescent="0.25">
      <c r="A172" t="s">
        <v>289</v>
      </c>
      <c r="B172">
        <v>8991511345</v>
      </c>
      <c r="C172">
        <v>6620050831</v>
      </c>
      <c r="D172" s="1">
        <v>45856</v>
      </c>
      <c r="E172">
        <v>99238</v>
      </c>
      <c r="F172">
        <v>99204</v>
      </c>
      <c r="G172" t="s">
        <v>142</v>
      </c>
      <c r="H172" s="34">
        <v>66115</v>
      </c>
      <c r="I172" s="7">
        <v>54214</v>
      </c>
      <c r="J172" s="7">
        <v>33557.480000000003</v>
      </c>
      <c r="K172" s="7">
        <v>10898</v>
      </c>
      <c r="L172" s="7">
        <v>9758.52</v>
      </c>
      <c r="M172" s="5">
        <v>0.18</v>
      </c>
      <c r="N172" t="s">
        <v>3141</v>
      </c>
      <c r="O172" t="s">
        <v>27</v>
      </c>
      <c r="P172" t="s">
        <v>55</v>
      </c>
      <c r="Q172" t="s">
        <v>19</v>
      </c>
      <c r="R172" t="s">
        <v>21</v>
      </c>
      <c r="S172" t="s">
        <v>17</v>
      </c>
      <c r="T172" t="s">
        <v>13312</v>
      </c>
      <c r="U172" s="1">
        <v>46029</v>
      </c>
      <c r="V172">
        <f t="shared" si="4"/>
        <v>173</v>
      </c>
      <c r="W172" t="str">
        <f t="shared" si="5"/>
        <v>150-179</v>
      </c>
    </row>
    <row r="173" spans="1:23" x14ac:dyDescent="0.25">
      <c r="A173" t="s">
        <v>290</v>
      </c>
      <c r="B173">
        <v>3888546118</v>
      </c>
      <c r="C173">
        <v>9766574978</v>
      </c>
      <c r="D173" s="1">
        <v>45375</v>
      </c>
      <c r="E173">
        <v>99213</v>
      </c>
      <c r="F173">
        <v>99282</v>
      </c>
      <c r="G173" t="s">
        <v>291</v>
      </c>
      <c r="H173" s="34">
        <v>17714</v>
      </c>
      <c r="I173" s="7">
        <v>15057</v>
      </c>
      <c r="J173" s="7">
        <v>14755.86</v>
      </c>
      <c r="K173" s="7">
        <v>0</v>
      </c>
      <c r="L173" s="7">
        <v>301.14</v>
      </c>
      <c r="M173" s="5">
        <v>0.02</v>
      </c>
      <c r="N173" t="s">
        <v>16</v>
      </c>
      <c r="O173" t="s">
        <v>17</v>
      </c>
      <c r="P173" t="s">
        <v>40</v>
      </c>
      <c r="Q173" t="s">
        <v>32</v>
      </c>
      <c r="R173" t="s">
        <v>43</v>
      </c>
      <c r="S173" t="s">
        <v>21</v>
      </c>
      <c r="T173" t="s">
        <v>13312</v>
      </c>
      <c r="U173" s="1">
        <v>45775</v>
      </c>
      <c r="V173">
        <f t="shared" si="4"/>
        <v>400</v>
      </c>
      <c r="W173" t="str">
        <f t="shared" si="5"/>
        <v>360+</v>
      </c>
    </row>
    <row r="174" spans="1:23" x14ac:dyDescent="0.25">
      <c r="A174" t="s">
        <v>292</v>
      </c>
      <c r="B174">
        <v>882460491</v>
      </c>
      <c r="C174">
        <v>5740866838</v>
      </c>
      <c r="D174" s="1">
        <v>45596</v>
      </c>
      <c r="E174">
        <v>99221</v>
      </c>
      <c r="F174">
        <v>99284</v>
      </c>
      <c r="G174" t="s">
        <v>293</v>
      </c>
      <c r="H174" s="34">
        <v>14242</v>
      </c>
      <c r="I174" s="7">
        <v>11394</v>
      </c>
      <c r="J174" s="7">
        <v>9798.84</v>
      </c>
      <c r="K174" s="7">
        <v>0</v>
      </c>
      <c r="L174" s="7">
        <v>1595.16</v>
      </c>
      <c r="M174" s="5">
        <v>0.14000000000000001</v>
      </c>
      <c r="N174" t="s">
        <v>1135</v>
      </c>
      <c r="O174" t="s">
        <v>17</v>
      </c>
      <c r="P174" t="s">
        <v>25</v>
      </c>
      <c r="Q174" t="s">
        <v>32</v>
      </c>
      <c r="R174" t="s">
        <v>38</v>
      </c>
      <c r="S174" t="s">
        <v>27</v>
      </c>
      <c r="T174" t="s">
        <v>13310</v>
      </c>
      <c r="U174" s="1">
        <v>45782</v>
      </c>
      <c r="V174">
        <f t="shared" si="4"/>
        <v>186</v>
      </c>
      <c r="W174" t="str">
        <f t="shared" si="5"/>
        <v>180-209</v>
      </c>
    </row>
    <row r="175" spans="1:23" x14ac:dyDescent="0.25">
      <c r="A175" t="s">
        <v>294</v>
      </c>
      <c r="B175">
        <v>8619597301</v>
      </c>
      <c r="C175">
        <v>4552578542</v>
      </c>
      <c r="D175" s="1">
        <v>45618</v>
      </c>
      <c r="E175">
        <v>99222</v>
      </c>
      <c r="F175">
        <v>99292</v>
      </c>
      <c r="G175" t="s">
        <v>140</v>
      </c>
      <c r="H175" s="34">
        <v>14262</v>
      </c>
      <c r="I175" s="7">
        <v>10697</v>
      </c>
      <c r="J175" s="7">
        <v>6239.45</v>
      </c>
      <c r="K175" s="7">
        <v>2853</v>
      </c>
      <c r="L175" s="7">
        <v>1604.55</v>
      </c>
      <c r="M175" s="5">
        <v>0.15</v>
      </c>
      <c r="N175" t="s">
        <v>1139</v>
      </c>
      <c r="O175" t="s">
        <v>27</v>
      </c>
      <c r="P175" t="s">
        <v>55</v>
      </c>
      <c r="Q175" t="s">
        <v>32</v>
      </c>
      <c r="R175" t="s">
        <v>26</v>
      </c>
      <c r="S175" t="s">
        <v>17</v>
      </c>
      <c r="T175" t="s">
        <v>13312</v>
      </c>
      <c r="U175" s="1">
        <v>45864</v>
      </c>
      <c r="V175">
        <f t="shared" si="4"/>
        <v>246</v>
      </c>
      <c r="W175" t="str">
        <f t="shared" si="5"/>
        <v>240-269</v>
      </c>
    </row>
    <row r="176" spans="1:23" x14ac:dyDescent="0.25">
      <c r="A176" t="s">
        <v>295</v>
      </c>
      <c r="B176">
        <v>5577749071</v>
      </c>
      <c r="C176">
        <v>8116288647</v>
      </c>
      <c r="D176" s="1">
        <v>45493</v>
      </c>
      <c r="E176">
        <v>99221</v>
      </c>
      <c r="F176">
        <v>99212</v>
      </c>
      <c r="G176" t="s">
        <v>296</v>
      </c>
      <c r="H176" s="34">
        <v>48722</v>
      </c>
      <c r="I176" s="7">
        <v>39952</v>
      </c>
      <c r="J176" s="7">
        <v>18605.64</v>
      </c>
      <c r="K176" s="7">
        <v>14155</v>
      </c>
      <c r="L176" s="7">
        <v>7191.36</v>
      </c>
      <c r="M176" s="5">
        <v>0.18</v>
      </c>
      <c r="N176" t="s">
        <v>3141</v>
      </c>
      <c r="O176" t="s">
        <v>27</v>
      </c>
      <c r="P176" t="s">
        <v>55</v>
      </c>
      <c r="Q176" t="s">
        <v>19</v>
      </c>
      <c r="R176" t="s">
        <v>26</v>
      </c>
      <c r="S176" t="s">
        <v>17</v>
      </c>
      <c r="T176" t="s">
        <v>13311</v>
      </c>
      <c r="U176" s="1">
        <v>46039</v>
      </c>
      <c r="V176">
        <f t="shared" si="4"/>
        <v>546</v>
      </c>
      <c r="W176" t="str">
        <f t="shared" si="5"/>
        <v>360+</v>
      </c>
    </row>
    <row r="177" spans="1:23" x14ac:dyDescent="0.25">
      <c r="A177" t="s">
        <v>297</v>
      </c>
      <c r="B177">
        <v>2684702899</v>
      </c>
      <c r="C177">
        <v>5808072665</v>
      </c>
      <c r="D177" s="1">
        <v>45565</v>
      </c>
      <c r="E177">
        <v>99221</v>
      </c>
      <c r="F177">
        <v>99292</v>
      </c>
      <c r="G177" t="s">
        <v>54</v>
      </c>
      <c r="H177" s="34">
        <v>95159</v>
      </c>
      <c r="I177" s="7">
        <v>74224</v>
      </c>
      <c r="J177" s="7">
        <v>59379.199999999997</v>
      </c>
      <c r="K177" s="7">
        <v>0</v>
      </c>
      <c r="L177" s="7">
        <v>14844.8</v>
      </c>
      <c r="M177" s="5">
        <v>0.2</v>
      </c>
      <c r="N177" t="s">
        <v>3140</v>
      </c>
      <c r="O177" t="s">
        <v>17</v>
      </c>
      <c r="P177" t="s">
        <v>40</v>
      </c>
      <c r="Q177" t="s">
        <v>19</v>
      </c>
      <c r="R177" t="s">
        <v>38</v>
      </c>
      <c r="S177" t="s">
        <v>21</v>
      </c>
      <c r="T177" t="s">
        <v>13311</v>
      </c>
      <c r="U177" s="1">
        <v>45751</v>
      </c>
      <c r="V177">
        <f t="shared" si="4"/>
        <v>186</v>
      </c>
      <c r="W177" t="str">
        <f t="shared" si="5"/>
        <v>180-209</v>
      </c>
    </row>
    <row r="178" spans="1:23" x14ac:dyDescent="0.25">
      <c r="A178" t="s">
        <v>298</v>
      </c>
      <c r="B178">
        <v>2608036521</v>
      </c>
      <c r="C178">
        <v>7546582330</v>
      </c>
      <c r="D178" s="1">
        <v>45348</v>
      </c>
      <c r="E178">
        <v>99213</v>
      </c>
      <c r="F178">
        <v>99202</v>
      </c>
      <c r="G178" t="s">
        <v>178</v>
      </c>
      <c r="H178" s="34">
        <v>99317</v>
      </c>
      <c r="I178" s="7">
        <v>77467</v>
      </c>
      <c r="J178" s="7">
        <v>61973.599999999999</v>
      </c>
      <c r="K178" s="7">
        <v>0</v>
      </c>
      <c r="L178" s="7">
        <v>15493.4</v>
      </c>
      <c r="M178" s="5">
        <v>0.2</v>
      </c>
      <c r="N178" t="s">
        <v>3140</v>
      </c>
      <c r="O178" t="s">
        <v>17</v>
      </c>
      <c r="P178" t="s">
        <v>97</v>
      </c>
      <c r="Q178" t="s">
        <v>19</v>
      </c>
      <c r="R178" t="s">
        <v>38</v>
      </c>
      <c r="S178" t="s">
        <v>21</v>
      </c>
      <c r="T178" t="s">
        <v>13310</v>
      </c>
      <c r="U178" s="1">
        <v>46004</v>
      </c>
      <c r="V178">
        <f t="shared" si="4"/>
        <v>656</v>
      </c>
      <c r="W178" t="str">
        <f t="shared" si="5"/>
        <v>360+</v>
      </c>
    </row>
    <row r="179" spans="1:23" x14ac:dyDescent="0.25">
      <c r="A179" t="s">
        <v>299</v>
      </c>
      <c r="B179">
        <v>8382365578</v>
      </c>
      <c r="C179">
        <v>1375759561</v>
      </c>
      <c r="D179" s="1">
        <v>45766</v>
      </c>
      <c r="E179">
        <v>99214</v>
      </c>
      <c r="F179">
        <v>71046</v>
      </c>
      <c r="G179" t="s">
        <v>23</v>
      </c>
      <c r="H179" s="34">
        <v>48940</v>
      </c>
      <c r="I179" s="7">
        <v>35237</v>
      </c>
      <c r="J179" s="7">
        <v>32418.04</v>
      </c>
      <c r="K179" s="7">
        <v>0</v>
      </c>
      <c r="L179" s="7">
        <v>2818.96</v>
      </c>
      <c r="M179" s="5">
        <v>0.08</v>
      </c>
      <c r="N179" t="s">
        <v>24</v>
      </c>
      <c r="O179" t="s">
        <v>17</v>
      </c>
      <c r="P179" t="s">
        <v>97</v>
      </c>
      <c r="Q179" t="s">
        <v>32</v>
      </c>
      <c r="R179" t="s">
        <v>21</v>
      </c>
      <c r="S179" t="s">
        <v>21</v>
      </c>
      <c r="T179" t="s">
        <v>13310</v>
      </c>
      <c r="U179" s="1">
        <v>45832</v>
      </c>
      <c r="V179">
        <f t="shared" si="4"/>
        <v>66</v>
      </c>
      <c r="W179" t="str">
        <f t="shared" si="5"/>
        <v>60-89</v>
      </c>
    </row>
    <row r="180" spans="1:23" x14ac:dyDescent="0.25">
      <c r="A180" t="s">
        <v>300</v>
      </c>
      <c r="B180">
        <v>6012561378</v>
      </c>
      <c r="C180">
        <v>5908095915</v>
      </c>
      <c r="D180" s="1">
        <v>45877</v>
      </c>
      <c r="E180">
        <v>99233</v>
      </c>
      <c r="F180">
        <v>99213</v>
      </c>
      <c r="G180" t="s">
        <v>94</v>
      </c>
      <c r="H180" s="34">
        <v>57110</v>
      </c>
      <c r="I180" s="7">
        <v>46830</v>
      </c>
      <c r="J180" s="7">
        <v>21580.6</v>
      </c>
      <c r="K180" s="7">
        <v>16820</v>
      </c>
      <c r="L180" s="7">
        <v>8429.4</v>
      </c>
      <c r="M180" s="5">
        <v>0.18</v>
      </c>
      <c r="N180" t="s">
        <v>3141</v>
      </c>
      <c r="O180" t="s">
        <v>27</v>
      </c>
      <c r="P180" t="s">
        <v>35</v>
      </c>
      <c r="Q180" t="s">
        <v>19</v>
      </c>
      <c r="R180" t="s">
        <v>26</v>
      </c>
      <c r="S180" t="s">
        <v>17</v>
      </c>
      <c r="T180" t="s">
        <v>13312</v>
      </c>
      <c r="U180" s="1">
        <v>45892</v>
      </c>
      <c r="V180">
        <f t="shared" si="4"/>
        <v>15</v>
      </c>
      <c r="W180" t="str">
        <f t="shared" si="5"/>
        <v>0-29</v>
      </c>
    </row>
    <row r="181" spans="1:23" x14ac:dyDescent="0.25">
      <c r="A181" t="s">
        <v>301</v>
      </c>
      <c r="B181">
        <v>1448693427</v>
      </c>
      <c r="C181">
        <v>8007678093</v>
      </c>
      <c r="D181" s="1">
        <v>45865</v>
      </c>
      <c r="E181">
        <v>99214</v>
      </c>
      <c r="F181">
        <v>99215</v>
      </c>
      <c r="G181" t="s">
        <v>131</v>
      </c>
      <c r="H181" s="34">
        <v>56948</v>
      </c>
      <c r="I181" s="7">
        <v>44419</v>
      </c>
      <c r="J181" s="7">
        <v>35535.199999999997</v>
      </c>
      <c r="K181" s="7">
        <v>0</v>
      </c>
      <c r="L181" s="7">
        <v>8883.7999999999993</v>
      </c>
      <c r="M181" s="5">
        <v>0.2</v>
      </c>
      <c r="N181" t="s">
        <v>3140</v>
      </c>
      <c r="O181" t="s">
        <v>17</v>
      </c>
      <c r="P181" t="s">
        <v>97</v>
      </c>
      <c r="Q181" t="s">
        <v>19</v>
      </c>
      <c r="R181" t="s">
        <v>21</v>
      </c>
      <c r="S181" t="s">
        <v>21</v>
      </c>
      <c r="T181" t="s">
        <v>13310</v>
      </c>
      <c r="U181" s="1">
        <v>45988</v>
      </c>
      <c r="V181">
        <f t="shared" si="4"/>
        <v>123</v>
      </c>
      <c r="W181" t="str">
        <f t="shared" si="5"/>
        <v>120-149</v>
      </c>
    </row>
    <row r="182" spans="1:23" x14ac:dyDescent="0.25">
      <c r="A182" t="s">
        <v>302</v>
      </c>
      <c r="B182">
        <v>3627070036</v>
      </c>
      <c r="C182">
        <v>6437832238</v>
      </c>
      <c r="D182" s="1">
        <v>45775</v>
      </c>
      <c r="E182">
        <v>99231</v>
      </c>
      <c r="F182">
        <v>90834</v>
      </c>
      <c r="G182" t="s">
        <v>77</v>
      </c>
      <c r="H182" s="34">
        <v>15292</v>
      </c>
      <c r="I182" s="7">
        <v>11010</v>
      </c>
      <c r="J182" s="7">
        <v>10129.200000000001</v>
      </c>
      <c r="K182" s="7">
        <v>0</v>
      </c>
      <c r="L182" s="7">
        <v>880.8</v>
      </c>
      <c r="M182" s="5">
        <v>0.08</v>
      </c>
      <c r="N182" t="s">
        <v>24</v>
      </c>
      <c r="O182" t="s">
        <v>17</v>
      </c>
      <c r="P182" t="s">
        <v>25</v>
      </c>
      <c r="Q182" t="s">
        <v>19</v>
      </c>
      <c r="R182" t="s">
        <v>21</v>
      </c>
      <c r="S182" t="s">
        <v>21</v>
      </c>
      <c r="T182" t="s">
        <v>13311</v>
      </c>
      <c r="U182" s="1">
        <v>46002</v>
      </c>
      <c r="V182">
        <f t="shared" si="4"/>
        <v>227</v>
      </c>
      <c r="W182" t="str">
        <f t="shared" si="5"/>
        <v>210-239</v>
      </c>
    </row>
    <row r="183" spans="1:23" x14ac:dyDescent="0.25">
      <c r="A183" t="s">
        <v>303</v>
      </c>
      <c r="B183">
        <v>2730367924</v>
      </c>
      <c r="C183">
        <v>8293012528</v>
      </c>
      <c r="D183" s="1">
        <v>45591</v>
      </c>
      <c r="E183">
        <v>99213</v>
      </c>
      <c r="F183">
        <v>99282</v>
      </c>
      <c r="G183" t="s">
        <v>54</v>
      </c>
      <c r="H183" s="34">
        <v>82920</v>
      </c>
      <c r="I183" s="7">
        <v>70482</v>
      </c>
      <c r="J183" s="7">
        <v>61370.36</v>
      </c>
      <c r="K183" s="7">
        <v>7702</v>
      </c>
      <c r="L183" s="7">
        <v>1409.64</v>
      </c>
      <c r="M183" s="5">
        <v>0.02</v>
      </c>
      <c r="N183" t="s">
        <v>16</v>
      </c>
      <c r="O183" t="s">
        <v>27</v>
      </c>
      <c r="P183" t="s">
        <v>55</v>
      </c>
      <c r="Q183" t="s">
        <v>32</v>
      </c>
      <c r="R183" t="s">
        <v>27</v>
      </c>
      <c r="S183" t="s">
        <v>17</v>
      </c>
      <c r="T183" t="s">
        <v>13312</v>
      </c>
      <c r="U183" s="1">
        <v>45979</v>
      </c>
      <c r="V183">
        <f t="shared" si="4"/>
        <v>388</v>
      </c>
      <c r="W183" t="str">
        <f t="shared" si="5"/>
        <v>360+</v>
      </c>
    </row>
    <row r="184" spans="1:23" x14ac:dyDescent="0.25">
      <c r="A184" t="s">
        <v>304</v>
      </c>
      <c r="B184">
        <v>9761933078</v>
      </c>
      <c r="C184">
        <v>2612404520</v>
      </c>
      <c r="D184" s="1">
        <v>45854</v>
      </c>
      <c r="E184">
        <v>99215</v>
      </c>
      <c r="F184">
        <v>81000</v>
      </c>
      <c r="G184" t="s">
        <v>15</v>
      </c>
      <c r="H184" s="34">
        <v>58624</v>
      </c>
      <c r="I184" s="7">
        <v>38106</v>
      </c>
      <c r="J184" s="7">
        <v>29224.28</v>
      </c>
      <c r="K184" s="7">
        <v>4309</v>
      </c>
      <c r="L184" s="7">
        <v>4572.72</v>
      </c>
      <c r="M184" s="5">
        <v>0.12</v>
      </c>
      <c r="N184" t="s">
        <v>46</v>
      </c>
      <c r="O184" t="s">
        <v>30</v>
      </c>
      <c r="P184" t="s">
        <v>55</v>
      </c>
      <c r="Q184" t="s">
        <v>19</v>
      </c>
      <c r="R184" t="s">
        <v>26</v>
      </c>
      <c r="S184" t="s">
        <v>21</v>
      </c>
      <c r="T184" t="s">
        <v>13310</v>
      </c>
      <c r="U184" s="1">
        <v>46001</v>
      </c>
      <c r="V184">
        <f t="shared" si="4"/>
        <v>147</v>
      </c>
      <c r="W184" t="str">
        <f t="shared" si="5"/>
        <v>120-149</v>
      </c>
    </row>
    <row r="185" spans="1:23" x14ac:dyDescent="0.25">
      <c r="A185" t="s">
        <v>305</v>
      </c>
      <c r="B185">
        <v>1696229134</v>
      </c>
      <c r="C185">
        <v>3378178612</v>
      </c>
      <c r="D185" s="1">
        <v>45957</v>
      </c>
      <c r="E185">
        <v>99238</v>
      </c>
      <c r="F185">
        <v>90834</v>
      </c>
      <c r="G185" t="s">
        <v>106</v>
      </c>
      <c r="H185" s="34">
        <v>86225</v>
      </c>
      <c r="I185" s="7">
        <v>56046</v>
      </c>
      <c r="J185" s="7">
        <v>33417.480000000003</v>
      </c>
      <c r="K185" s="7">
        <v>15903</v>
      </c>
      <c r="L185" s="7">
        <v>6725.52</v>
      </c>
      <c r="M185" s="5">
        <v>0.12</v>
      </c>
      <c r="N185" t="s">
        <v>46</v>
      </c>
      <c r="O185" t="s">
        <v>27</v>
      </c>
      <c r="P185" t="s">
        <v>35</v>
      </c>
      <c r="Q185" t="s">
        <v>32</v>
      </c>
      <c r="R185" t="s">
        <v>43</v>
      </c>
      <c r="S185" t="s">
        <v>17</v>
      </c>
      <c r="T185" t="s">
        <v>13312</v>
      </c>
      <c r="U185" s="1">
        <v>46074</v>
      </c>
      <c r="V185">
        <f t="shared" si="4"/>
        <v>117</v>
      </c>
      <c r="W185" t="str">
        <f t="shared" si="5"/>
        <v>90-119</v>
      </c>
    </row>
    <row r="186" spans="1:23" x14ac:dyDescent="0.25">
      <c r="A186" t="s">
        <v>306</v>
      </c>
      <c r="B186">
        <v>1745181757</v>
      </c>
      <c r="C186">
        <v>7333939603</v>
      </c>
      <c r="D186" s="1">
        <v>45770</v>
      </c>
      <c r="E186">
        <v>99238</v>
      </c>
      <c r="F186">
        <v>99214</v>
      </c>
      <c r="G186" t="s">
        <v>307</v>
      </c>
      <c r="H186" s="34">
        <v>84994</v>
      </c>
      <c r="I186" s="7">
        <v>72245</v>
      </c>
      <c r="J186" s="7">
        <v>61988.100000000006</v>
      </c>
      <c r="K186" s="7">
        <v>8812</v>
      </c>
      <c r="L186" s="7">
        <v>1444.9</v>
      </c>
      <c r="M186" s="5">
        <v>0.02</v>
      </c>
      <c r="N186" t="s">
        <v>16</v>
      </c>
      <c r="O186" t="s">
        <v>30</v>
      </c>
      <c r="P186" t="s">
        <v>35</v>
      </c>
      <c r="Q186" t="s">
        <v>32</v>
      </c>
      <c r="R186" t="s">
        <v>20</v>
      </c>
      <c r="S186" t="s">
        <v>21</v>
      </c>
      <c r="T186" t="s">
        <v>13310</v>
      </c>
      <c r="U186" s="1">
        <v>45931</v>
      </c>
      <c r="V186">
        <f t="shared" si="4"/>
        <v>161</v>
      </c>
      <c r="W186" t="str">
        <f t="shared" si="5"/>
        <v>150-179</v>
      </c>
    </row>
    <row r="187" spans="1:23" x14ac:dyDescent="0.25">
      <c r="A187" t="s">
        <v>308</v>
      </c>
      <c r="B187">
        <v>8887244725</v>
      </c>
      <c r="C187">
        <v>9781272640</v>
      </c>
      <c r="D187" s="1">
        <v>45557</v>
      </c>
      <c r="E187">
        <v>99233</v>
      </c>
      <c r="F187">
        <v>97110</v>
      </c>
      <c r="G187" t="s">
        <v>81</v>
      </c>
      <c r="H187" s="34">
        <v>24063</v>
      </c>
      <c r="I187" s="7">
        <v>19250</v>
      </c>
      <c r="J187" s="7">
        <v>16555</v>
      </c>
      <c r="K187" s="7">
        <v>0</v>
      </c>
      <c r="L187" s="7">
        <v>2695</v>
      </c>
      <c r="M187" s="5">
        <v>0.14000000000000001</v>
      </c>
      <c r="N187" t="s">
        <v>1135</v>
      </c>
      <c r="O187" t="s">
        <v>17</v>
      </c>
      <c r="P187" t="s">
        <v>97</v>
      </c>
      <c r="Q187" t="s">
        <v>19</v>
      </c>
      <c r="R187" t="s">
        <v>20</v>
      </c>
      <c r="S187" t="s">
        <v>21</v>
      </c>
      <c r="T187" t="s">
        <v>13311</v>
      </c>
      <c r="U187" s="1">
        <v>45922</v>
      </c>
      <c r="V187">
        <f t="shared" si="4"/>
        <v>365</v>
      </c>
      <c r="W187" t="str">
        <f t="shared" si="5"/>
        <v>360+</v>
      </c>
    </row>
    <row r="188" spans="1:23" x14ac:dyDescent="0.25">
      <c r="A188" t="s">
        <v>309</v>
      </c>
      <c r="B188">
        <v>1723768177</v>
      </c>
      <c r="C188">
        <v>8350856305</v>
      </c>
      <c r="D188" s="1">
        <v>45808</v>
      </c>
      <c r="E188">
        <v>99213</v>
      </c>
      <c r="F188">
        <v>99292</v>
      </c>
      <c r="G188" t="s">
        <v>288</v>
      </c>
      <c r="H188" s="34">
        <v>90809</v>
      </c>
      <c r="I188" s="7">
        <v>59026</v>
      </c>
      <c r="J188" s="7">
        <v>44313.88</v>
      </c>
      <c r="K188" s="7">
        <v>7629</v>
      </c>
      <c r="L188" s="7">
        <v>7083.12</v>
      </c>
      <c r="M188" s="5">
        <v>0.12</v>
      </c>
      <c r="N188" t="s">
        <v>46</v>
      </c>
      <c r="O188" t="s">
        <v>30</v>
      </c>
      <c r="P188" t="s">
        <v>35</v>
      </c>
      <c r="Q188" t="s">
        <v>19</v>
      </c>
      <c r="R188" t="s">
        <v>26</v>
      </c>
      <c r="S188" t="s">
        <v>17</v>
      </c>
      <c r="T188" t="s">
        <v>13312</v>
      </c>
      <c r="U188" s="1">
        <v>46075</v>
      </c>
      <c r="V188">
        <f t="shared" si="4"/>
        <v>267</v>
      </c>
      <c r="W188" t="str">
        <f t="shared" si="5"/>
        <v>240-269</v>
      </c>
    </row>
    <row r="189" spans="1:23" x14ac:dyDescent="0.25">
      <c r="A189" t="s">
        <v>310</v>
      </c>
      <c r="B189">
        <v>3352303460</v>
      </c>
      <c r="C189">
        <v>2504414103</v>
      </c>
      <c r="D189" s="1">
        <v>45354</v>
      </c>
      <c r="E189">
        <v>99221</v>
      </c>
      <c r="F189">
        <v>99284</v>
      </c>
      <c r="G189" t="s">
        <v>71</v>
      </c>
      <c r="H189" s="34">
        <v>55644</v>
      </c>
      <c r="I189" s="7">
        <v>40064</v>
      </c>
      <c r="J189" s="7">
        <v>36858.879999999997</v>
      </c>
      <c r="K189" s="7">
        <v>0</v>
      </c>
      <c r="L189" s="7">
        <v>3205.12</v>
      </c>
      <c r="M189" s="5">
        <v>0.08</v>
      </c>
      <c r="N189" t="s">
        <v>24</v>
      </c>
      <c r="O189" t="s">
        <v>17</v>
      </c>
      <c r="P189" t="s">
        <v>31</v>
      </c>
      <c r="Q189" t="s">
        <v>19</v>
      </c>
      <c r="R189" t="s">
        <v>20</v>
      </c>
      <c r="S189" t="s">
        <v>17</v>
      </c>
      <c r="T189" t="s">
        <v>13312</v>
      </c>
      <c r="U189" s="1">
        <v>45685</v>
      </c>
      <c r="V189">
        <f t="shared" si="4"/>
        <v>331</v>
      </c>
      <c r="W189" t="str">
        <f t="shared" si="5"/>
        <v>330-359</v>
      </c>
    </row>
    <row r="190" spans="1:23" x14ac:dyDescent="0.25">
      <c r="A190" t="s">
        <v>311</v>
      </c>
      <c r="B190">
        <v>3666892635</v>
      </c>
      <c r="C190">
        <v>4746989996</v>
      </c>
      <c r="D190" s="1">
        <v>45712</v>
      </c>
      <c r="E190">
        <v>99215</v>
      </c>
      <c r="F190">
        <v>99212</v>
      </c>
      <c r="G190" t="s">
        <v>118</v>
      </c>
      <c r="H190" s="34">
        <v>41880</v>
      </c>
      <c r="I190" s="7">
        <v>34342</v>
      </c>
      <c r="J190" s="7">
        <v>28160.44</v>
      </c>
      <c r="K190" s="7">
        <v>0</v>
      </c>
      <c r="L190" s="7">
        <v>6181.56</v>
      </c>
      <c r="M190" s="5">
        <v>0.18</v>
      </c>
      <c r="N190" t="s">
        <v>3141</v>
      </c>
      <c r="O190" t="s">
        <v>17</v>
      </c>
      <c r="P190" t="s">
        <v>18</v>
      </c>
      <c r="Q190" t="s">
        <v>19</v>
      </c>
      <c r="R190" t="s">
        <v>21</v>
      </c>
      <c r="S190" t="s">
        <v>27</v>
      </c>
      <c r="T190" t="s">
        <v>13311</v>
      </c>
      <c r="U190" s="1">
        <v>45997</v>
      </c>
      <c r="V190">
        <f t="shared" si="4"/>
        <v>285</v>
      </c>
      <c r="W190" t="str">
        <f t="shared" si="5"/>
        <v>270-299</v>
      </c>
    </row>
    <row r="191" spans="1:23" x14ac:dyDescent="0.25">
      <c r="A191" t="s">
        <v>312</v>
      </c>
      <c r="B191">
        <v>2376734593</v>
      </c>
      <c r="C191">
        <v>9774821986</v>
      </c>
      <c r="D191" s="1">
        <v>45296</v>
      </c>
      <c r="E191">
        <v>99215</v>
      </c>
      <c r="F191">
        <v>85025</v>
      </c>
      <c r="G191" t="s">
        <v>194</v>
      </c>
      <c r="H191" s="34">
        <v>25621</v>
      </c>
      <c r="I191" s="7">
        <v>16654</v>
      </c>
      <c r="J191" s="7">
        <v>14655.52</v>
      </c>
      <c r="K191" s="7">
        <v>0</v>
      </c>
      <c r="L191" s="7">
        <v>1998.48</v>
      </c>
      <c r="M191" s="5">
        <v>0.12</v>
      </c>
      <c r="N191" t="s">
        <v>46</v>
      </c>
      <c r="O191" t="s">
        <v>17</v>
      </c>
      <c r="P191" t="s">
        <v>35</v>
      </c>
      <c r="Q191" t="s">
        <v>19</v>
      </c>
      <c r="R191" t="s">
        <v>26</v>
      </c>
      <c r="S191" t="s">
        <v>21</v>
      </c>
      <c r="T191" t="s">
        <v>13310</v>
      </c>
      <c r="U191" s="1">
        <v>46021</v>
      </c>
      <c r="V191">
        <f t="shared" si="4"/>
        <v>725</v>
      </c>
      <c r="W191" t="str">
        <f t="shared" si="5"/>
        <v>360+</v>
      </c>
    </row>
    <row r="192" spans="1:23" x14ac:dyDescent="0.25">
      <c r="A192" t="s">
        <v>313</v>
      </c>
      <c r="B192">
        <v>4828356854</v>
      </c>
      <c r="C192">
        <v>2161577053</v>
      </c>
      <c r="D192" s="1">
        <v>45529</v>
      </c>
      <c r="E192">
        <v>99214</v>
      </c>
      <c r="F192">
        <v>80053</v>
      </c>
      <c r="G192" t="s">
        <v>131</v>
      </c>
      <c r="H192" s="34">
        <v>85876</v>
      </c>
      <c r="I192" s="7">
        <v>61831</v>
      </c>
      <c r="J192" s="7">
        <v>56884.52</v>
      </c>
      <c r="K192" s="7">
        <v>0</v>
      </c>
      <c r="L192" s="7">
        <v>4946.4799999999996</v>
      </c>
      <c r="M192" s="5">
        <v>0.08</v>
      </c>
      <c r="N192" t="s">
        <v>24</v>
      </c>
      <c r="O192" t="s">
        <v>17</v>
      </c>
      <c r="P192" t="s">
        <v>97</v>
      </c>
      <c r="Q192" t="s">
        <v>19</v>
      </c>
      <c r="R192" t="s">
        <v>38</v>
      </c>
      <c r="S192" t="s">
        <v>21</v>
      </c>
      <c r="T192" t="s">
        <v>13312</v>
      </c>
      <c r="U192" s="1">
        <v>45677</v>
      </c>
      <c r="V192">
        <f t="shared" si="4"/>
        <v>148</v>
      </c>
      <c r="W192" t="str">
        <f t="shared" si="5"/>
        <v>120-149</v>
      </c>
    </row>
    <row r="193" spans="1:23" x14ac:dyDescent="0.25">
      <c r="A193" t="s">
        <v>314</v>
      </c>
      <c r="B193">
        <v>4795867288</v>
      </c>
      <c r="C193">
        <v>9759993201</v>
      </c>
      <c r="D193" s="1">
        <v>45773</v>
      </c>
      <c r="E193">
        <v>99238</v>
      </c>
      <c r="F193">
        <v>99283</v>
      </c>
      <c r="G193" t="s">
        <v>67</v>
      </c>
      <c r="H193" s="34">
        <v>53949</v>
      </c>
      <c r="I193" s="7">
        <v>35067</v>
      </c>
      <c r="J193" s="7">
        <v>30858.959999999999</v>
      </c>
      <c r="K193" s="7">
        <v>0</v>
      </c>
      <c r="L193" s="7">
        <v>4208.04</v>
      </c>
      <c r="M193" s="5">
        <v>0.12</v>
      </c>
      <c r="N193" t="s">
        <v>46</v>
      </c>
      <c r="O193" t="s">
        <v>17</v>
      </c>
      <c r="P193" t="s">
        <v>31</v>
      </c>
      <c r="Q193" t="s">
        <v>19</v>
      </c>
      <c r="R193" t="s">
        <v>43</v>
      </c>
      <c r="S193" t="s">
        <v>21</v>
      </c>
      <c r="T193" t="s">
        <v>13311</v>
      </c>
      <c r="U193" s="1">
        <v>45788</v>
      </c>
      <c r="V193">
        <f t="shared" si="4"/>
        <v>15</v>
      </c>
      <c r="W193" t="str">
        <f t="shared" si="5"/>
        <v>0-29</v>
      </c>
    </row>
    <row r="194" spans="1:23" x14ac:dyDescent="0.25">
      <c r="A194" t="s">
        <v>315</v>
      </c>
      <c r="B194">
        <v>5901329561</v>
      </c>
      <c r="C194">
        <v>8170215789</v>
      </c>
      <c r="D194" s="1">
        <v>45768</v>
      </c>
      <c r="E194">
        <v>99231</v>
      </c>
      <c r="F194">
        <v>99202</v>
      </c>
      <c r="G194" t="s">
        <v>174</v>
      </c>
      <c r="H194" s="34">
        <v>97732</v>
      </c>
      <c r="I194" s="7">
        <v>70367</v>
      </c>
      <c r="J194" s="7">
        <v>64737.64</v>
      </c>
      <c r="K194" s="7">
        <v>0</v>
      </c>
      <c r="L194" s="7">
        <v>5629.36</v>
      </c>
      <c r="M194" s="5">
        <v>0.08</v>
      </c>
      <c r="N194" t="s">
        <v>24</v>
      </c>
      <c r="O194" t="s">
        <v>17</v>
      </c>
      <c r="P194" t="s">
        <v>55</v>
      </c>
      <c r="Q194" t="s">
        <v>32</v>
      </c>
      <c r="R194" t="s">
        <v>20</v>
      </c>
      <c r="S194" t="s">
        <v>21</v>
      </c>
      <c r="T194" t="s">
        <v>13311</v>
      </c>
      <c r="U194" s="1">
        <v>45805</v>
      </c>
      <c r="V194">
        <f t="shared" ref="V194:V257" si="6">U194-D194</f>
        <v>37</v>
      </c>
      <c r="W194" t="str">
        <f t="shared" si="5"/>
        <v>30-59</v>
      </c>
    </row>
    <row r="195" spans="1:23" x14ac:dyDescent="0.25">
      <c r="A195" t="s">
        <v>316</v>
      </c>
      <c r="B195">
        <v>341965448</v>
      </c>
      <c r="C195">
        <v>3179392054</v>
      </c>
      <c r="D195" s="1">
        <v>45334</v>
      </c>
      <c r="E195">
        <v>99214</v>
      </c>
      <c r="F195">
        <v>93000</v>
      </c>
      <c r="G195" t="s">
        <v>171</v>
      </c>
      <c r="H195" s="34">
        <v>37478</v>
      </c>
      <c r="I195" s="7">
        <v>29233</v>
      </c>
      <c r="J195" s="7">
        <v>14416.4</v>
      </c>
      <c r="K195" s="7">
        <v>8970</v>
      </c>
      <c r="L195" s="7">
        <v>5846.6</v>
      </c>
      <c r="M195" s="5">
        <v>0.2</v>
      </c>
      <c r="N195" t="s">
        <v>3140</v>
      </c>
      <c r="O195" t="s">
        <v>27</v>
      </c>
      <c r="P195" t="s">
        <v>18</v>
      </c>
      <c r="Q195" t="s">
        <v>32</v>
      </c>
      <c r="R195" t="s">
        <v>26</v>
      </c>
      <c r="S195" t="s">
        <v>21</v>
      </c>
      <c r="T195" t="s">
        <v>13312</v>
      </c>
      <c r="U195" s="1">
        <v>45796</v>
      </c>
      <c r="V195">
        <f t="shared" si="6"/>
        <v>462</v>
      </c>
      <c r="W195" t="str">
        <f t="shared" ref="W195:W258" si="7">IF(V195="","",IF(V195&lt;30,"0-29",IF(V195&lt;60,"30-59",IF(V195&lt;90,"60-89",IF(V195&lt;120,"90-119",IF(V195&lt;150,"120-149",IF(V195&lt;180,"150-179",IF(V195&lt;210,"180-209",IF(V195&lt;240,"210-239",IF(V195&lt;270,"240-269",IF(V195&lt;300,"270-299",IF(V195&lt;330,"300-329",IF(V195&lt;360,"330-359","360+")))))))))))))</f>
        <v>360+</v>
      </c>
    </row>
    <row r="196" spans="1:23" x14ac:dyDescent="0.25">
      <c r="A196" t="s">
        <v>317</v>
      </c>
      <c r="B196">
        <v>9271966642</v>
      </c>
      <c r="C196">
        <v>7903926678</v>
      </c>
      <c r="D196" s="1">
        <v>45512</v>
      </c>
      <c r="E196">
        <v>99238</v>
      </c>
      <c r="F196">
        <v>99214</v>
      </c>
      <c r="G196" t="s">
        <v>318</v>
      </c>
      <c r="H196" s="34">
        <v>91032</v>
      </c>
      <c r="I196" s="7">
        <v>65543</v>
      </c>
      <c r="J196" s="7">
        <v>31668.560000000001</v>
      </c>
      <c r="K196" s="7">
        <v>28631</v>
      </c>
      <c r="L196" s="7">
        <v>5243.44</v>
      </c>
      <c r="M196" s="5">
        <v>0.08</v>
      </c>
      <c r="N196" t="s">
        <v>24</v>
      </c>
      <c r="O196" t="s">
        <v>27</v>
      </c>
      <c r="P196" t="s">
        <v>18</v>
      </c>
      <c r="Q196" t="s">
        <v>19</v>
      </c>
      <c r="R196" t="s">
        <v>27</v>
      </c>
      <c r="S196" t="s">
        <v>17</v>
      </c>
      <c r="T196" t="s">
        <v>13310</v>
      </c>
      <c r="U196" s="1">
        <v>45936</v>
      </c>
      <c r="V196">
        <f t="shared" si="6"/>
        <v>424</v>
      </c>
      <c r="W196" t="str">
        <f t="shared" si="7"/>
        <v>360+</v>
      </c>
    </row>
    <row r="197" spans="1:23" x14ac:dyDescent="0.25">
      <c r="A197" t="s">
        <v>319</v>
      </c>
      <c r="B197">
        <v>8941101270</v>
      </c>
      <c r="C197">
        <v>8609829647</v>
      </c>
      <c r="D197" s="1">
        <v>45308</v>
      </c>
      <c r="E197">
        <v>99214</v>
      </c>
      <c r="F197">
        <v>99215</v>
      </c>
      <c r="G197" t="s">
        <v>320</v>
      </c>
      <c r="H197" s="34">
        <v>78534</v>
      </c>
      <c r="I197" s="7">
        <v>51047</v>
      </c>
      <c r="J197" s="7">
        <v>40130.36</v>
      </c>
      <c r="K197" s="7">
        <v>4791</v>
      </c>
      <c r="L197" s="7">
        <v>6125.64</v>
      </c>
      <c r="M197" s="5">
        <v>0.12</v>
      </c>
      <c r="N197" t="s">
        <v>46</v>
      </c>
      <c r="O197" t="s">
        <v>30</v>
      </c>
      <c r="P197" t="s">
        <v>18</v>
      </c>
      <c r="Q197" t="s">
        <v>32</v>
      </c>
      <c r="R197" t="s">
        <v>26</v>
      </c>
      <c r="S197" t="s">
        <v>17</v>
      </c>
      <c r="T197" t="s">
        <v>13312</v>
      </c>
      <c r="U197" s="1">
        <v>45677</v>
      </c>
      <c r="V197">
        <f t="shared" si="6"/>
        <v>369</v>
      </c>
      <c r="W197" t="str">
        <f t="shared" si="7"/>
        <v>360+</v>
      </c>
    </row>
    <row r="198" spans="1:23" x14ac:dyDescent="0.25">
      <c r="A198" t="s">
        <v>321</v>
      </c>
      <c r="B198">
        <v>7185877275</v>
      </c>
      <c r="C198">
        <v>6539725479</v>
      </c>
      <c r="D198" s="1">
        <v>45608</v>
      </c>
      <c r="E198">
        <v>99214</v>
      </c>
      <c r="F198">
        <v>99203</v>
      </c>
      <c r="G198" t="s">
        <v>237</v>
      </c>
      <c r="H198" s="34">
        <v>54574</v>
      </c>
      <c r="I198" s="7">
        <v>43113</v>
      </c>
      <c r="J198" s="7">
        <v>32662.92</v>
      </c>
      <c r="K198" s="7">
        <v>3552</v>
      </c>
      <c r="L198" s="7">
        <v>6898.08</v>
      </c>
      <c r="M198" s="5">
        <v>0.16</v>
      </c>
      <c r="N198" t="s">
        <v>1138</v>
      </c>
      <c r="O198" t="s">
        <v>30</v>
      </c>
      <c r="P198" t="s">
        <v>18</v>
      </c>
      <c r="Q198" t="s">
        <v>19</v>
      </c>
      <c r="R198" t="s">
        <v>43</v>
      </c>
      <c r="S198" t="s">
        <v>27</v>
      </c>
      <c r="T198" t="s">
        <v>13312</v>
      </c>
      <c r="U198" s="1">
        <v>45819</v>
      </c>
      <c r="V198">
        <f t="shared" si="6"/>
        <v>211</v>
      </c>
      <c r="W198" t="str">
        <f t="shared" si="7"/>
        <v>210-239</v>
      </c>
    </row>
    <row r="199" spans="1:23" x14ac:dyDescent="0.25">
      <c r="A199" t="s">
        <v>322</v>
      </c>
      <c r="B199">
        <v>3122841345</v>
      </c>
      <c r="C199">
        <v>9165645206</v>
      </c>
      <c r="D199" s="1">
        <v>45871</v>
      </c>
      <c r="E199">
        <v>99221</v>
      </c>
      <c r="F199">
        <v>85025</v>
      </c>
      <c r="G199" t="s">
        <v>54</v>
      </c>
      <c r="H199" s="34">
        <v>43671</v>
      </c>
      <c r="I199" s="7">
        <v>31443</v>
      </c>
      <c r="J199" s="7">
        <v>28927.56</v>
      </c>
      <c r="K199" s="7">
        <v>0</v>
      </c>
      <c r="L199" s="7">
        <v>2515.44</v>
      </c>
      <c r="M199" s="5">
        <v>0.08</v>
      </c>
      <c r="N199" t="s">
        <v>24</v>
      </c>
      <c r="O199" t="s">
        <v>17</v>
      </c>
      <c r="P199" t="s">
        <v>40</v>
      </c>
      <c r="Q199" t="s">
        <v>32</v>
      </c>
      <c r="R199" t="s">
        <v>27</v>
      </c>
      <c r="S199" t="s">
        <v>27</v>
      </c>
      <c r="T199" t="s">
        <v>13312</v>
      </c>
      <c r="U199" s="1">
        <v>45966</v>
      </c>
      <c r="V199">
        <f t="shared" si="6"/>
        <v>95</v>
      </c>
      <c r="W199" t="str">
        <f t="shared" si="7"/>
        <v>90-119</v>
      </c>
    </row>
    <row r="200" spans="1:23" x14ac:dyDescent="0.25">
      <c r="A200" t="s">
        <v>323</v>
      </c>
      <c r="B200">
        <v>2325369510</v>
      </c>
      <c r="C200">
        <v>9752551327</v>
      </c>
      <c r="D200" s="1">
        <v>45931</v>
      </c>
      <c r="E200">
        <v>99221</v>
      </c>
      <c r="F200">
        <v>99214</v>
      </c>
      <c r="G200" t="s">
        <v>142</v>
      </c>
      <c r="H200" s="34">
        <v>29297</v>
      </c>
      <c r="I200" s="7">
        <v>19043</v>
      </c>
      <c r="J200" s="7">
        <v>15145.84</v>
      </c>
      <c r="K200" s="7">
        <v>1612</v>
      </c>
      <c r="L200" s="7">
        <v>2285.16</v>
      </c>
      <c r="M200" s="5">
        <v>0.12</v>
      </c>
      <c r="N200" t="s">
        <v>46</v>
      </c>
      <c r="O200" t="s">
        <v>30</v>
      </c>
      <c r="P200" t="s">
        <v>18</v>
      </c>
      <c r="Q200" t="s">
        <v>19</v>
      </c>
      <c r="R200" t="s">
        <v>21</v>
      </c>
      <c r="S200" t="s">
        <v>17</v>
      </c>
      <c r="T200" t="s">
        <v>13312</v>
      </c>
      <c r="U200" s="1">
        <v>46053</v>
      </c>
      <c r="V200">
        <f t="shared" si="6"/>
        <v>122</v>
      </c>
      <c r="W200" t="str">
        <f t="shared" si="7"/>
        <v>120-149</v>
      </c>
    </row>
    <row r="201" spans="1:23" x14ac:dyDescent="0.25">
      <c r="A201" t="s">
        <v>324</v>
      </c>
      <c r="B201">
        <v>226054765</v>
      </c>
      <c r="C201">
        <v>6853034876</v>
      </c>
      <c r="D201" s="1">
        <v>45487</v>
      </c>
      <c r="E201">
        <v>99222</v>
      </c>
      <c r="F201">
        <v>99291</v>
      </c>
      <c r="G201" t="s">
        <v>57</v>
      </c>
      <c r="H201" s="34">
        <v>64670</v>
      </c>
      <c r="I201" s="7">
        <v>51736</v>
      </c>
      <c r="J201" s="7">
        <v>44492.959999999999</v>
      </c>
      <c r="K201" s="7">
        <v>0</v>
      </c>
      <c r="L201" s="7">
        <v>7243.04</v>
      </c>
      <c r="M201" s="5">
        <v>0.14000000000000001</v>
      </c>
      <c r="N201" t="s">
        <v>1135</v>
      </c>
      <c r="O201" t="s">
        <v>17</v>
      </c>
      <c r="P201" t="s">
        <v>55</v>
      </c>
      <c r="Q201" t="s">
        <v>32</v>
      </c>
      <c r="R201" t="s">
        <v>26</v>
      </c>
      <c r="S201" t="s">
        <v>21</v>
      </c>
      <c r="T201" t="s">
        <v>13311</v>
      </c>
      <c r="U201" s="1">
        <v>45997</v>
      </c>
      <c r="V201">
        <f t="shared" si="6"/>
        <v>510</v>
      </c>
      <c r="W201" t="str">
        <f t="shared" si="7"/>
        <v>360+</v>
      </c>
    </row>
    <row r="202" spans="1:23" x14ac:dyDescent="0.25">
      <c r="A202" t="s">
        <v>325</v>
      </c>
      <c r="B202">
        <v>9932025373</v>
      </c>
      <c r="C202">
        <v>1875889716</v>
      </c>
      <c r="D202" s="1">
        <v>45853</v>
      </c>
      <c r="E202">
        <v>99215</v>
      </c>
      <c r="F202">
        <v>99203</v>
      </c>
      <c r="G202" t="s">
        <v>54</v>
      </c>
      <c r="H202" s="34">
        <v>44941</v>
      </c>
      <c r="I202" s="7">
        <v>38200</v>
      </c>
      <c r="J202" s="7">
        <v>34755</v>
      </c>
      <c r="K202" s="7">
        <v>2681</v>
      </c>
      <c r="L202" s="7">
        <v>764</v>
      </c>
      <c r="M202" s="5">
        <v>0.02</v>
      </c>
      <c r="N202" t="s">
        <v>16</v>
      </c>
      <c r="O202" t="s">
        <v>30</v>
      </c>
      <c r="P202" t="s">
        <v>35</v>
      </c>
      <c r="Q202" t="s">
        <v>19</v>
      </c>
      <c r="R202" t="s">
        <v>21</v>
      </c>
      <c r="S202" t="s">
        <v>27</v>
      </c>
      <c r="T202" t="s">
        <v>13310</v>
      </c>
      <c r="U202" s="1">
        <v>45987</v>
      </c>
      <c r="V202">
        <f t="shared" si="6"/>
        <v>134</v>
      </c>
      <c r="W202" t="str">
        <f t="shared" si="7"/>
        <v>120-149</v>
      </c>
    </row>
    <row r="203" spans="1:23" x14ac:dyDescent="0.25">
      <c r="A203" t="s">
        <v>326</v>
      </c>
      <c r="B203">
        <v>6365307113</v>
      </c>
      <c r="C203">
        <v>2343189144</v>
      </c>
      <c r="D203" s="1">
        <v>45741</v>
      </c>
      <c r="E203">
        <v>99215</v>
      </c>
      <c r="F203">
        <v>36415</v>
      </c>
      <c r="G203" t="s">
        <v>42</v>
      </c>
      <c r="H203" s="34">
        <v>64017</v>
      </c>
      <c r="I203" s="7">
        <v>51214</v>
      </c>
      <c r="J203" s="7">
        <v>44044.04</v>
      </c>
      <c r="K203" s="7">
        <v>0</v>
      </c>
      <c r="L203" s="7">
        <v>7169.96</v>
      </c>
      <c r="M203" s="5">
        <v>0.14000000000000001</v>
      </c>
      <c r="N203" t="s">
        <v>1135</v>
      </c>
      <c r="O203" t="s">
        <v>17</v>
      </c>
      <c r="P203" t="s">
        <v>35</v>
      </c>
      <c r="Q203" t="s">
        <v>19</v>
      </c>
      <c r="R203" t="s">
        <v>20</v>
      </c>
      <c r="S203" t="s">
        <v>27</v>
      </c>
      <c r="T203" t="s">
        <v>13310</v>
      </c>
      <c r="U203" s="1">
        <v>45783</v>
      </c>
      <c r="V203">
        <f t="shared" si="6"/>
        <v>42</v>
      </c>
      <c r="W203" t="str">
        <f t="shared" si="7"/>
        <v>30-59</v>
      </c>
    </row>
    <row r="204" spans="1:23" x14ac:dyDescent="0.25">
      <c r="A204" t="s">
        <v>327</v>
      </c>
      <c r="B204">
        <v>8143419395</v>
      </c>
      <c r="C204">
        <v>69035867</v>
      </c>
      <c r="D204" s="1">
        <v>45552</v>
      </c>
      <c r="E204">
        <v>99238</v>
      </c>
      <c r="F204">
        <v>85025</v>
      </c>
      <c r="G204" t="s">
        <v>244</v>
      </c>
      <c r="H204" s="34">
        <v>85018</v>
      </c>
      <c r="I204" s="7">
        <v>68014</v>
      </c>
      <c r="J204" s="7">
        <v>30042.04</v>
      </c>
      <c r="K204" s="7">
        <v>28450</v>
      </c>
      <c r="L204" s="7">
        <v>9521.9599999999991</v>
      </c>
      <c r="M204" s="5">
        <v>0.14000000000000001</v>
      </c>
      <c r="N204" t="s">
        <v>1135</v>
      </c>
      <c r="O204" t="s">
        <v>27</v>
      </c>
      <c r="P204" t="s">
        <v>31</v>
      </c>
      <c r="Q204" t="s">
        <v>32</v>
      </c>
      <c r="R204" t="s">
        <v>20</v>
      </c>
      <c r="S204" t="s">
        <v>21</v>
      </c>
      <c r="T204" t="s">
        <v>13310</v>
      </c>
      <c r="U204" s="1">
        <v>45730</v>
      </c>
      <c r="V204">
        <f t="shared" si="6"/>
        <v>178</v>
      </c>
      <c r="W204" t="str">
        <f t="shared" si="7"/>
        <v>150-179</v>
      </c>
    </row>
    <row r="205" spans="1:23" x14ac:dyDescent="0.25">
      <c r="A205" t="s">
        <v>328</v>
      </c>
      <c r="B205">
        <v>2840627397</v>
      </c>
      <c r="C205">
        <v>2339470503</v>
      </c>
      <c r="D205" s="1">
        <v>45397</v>
      </c>
      <c r="E205">
        <v>99221</v>
      </c>
      <c r="F205">
        <v>71046</v>
      </c>
      <c r="G205" t="s">
        <v>268</v>
      </c>
      <c r="H205" s="34">
        <v>55923</v>
      </c>
      <c r="I205" s="7">
        <v>47535</v>
      </c>
      <c r="J205" s="7">
        <v>40251.300000000003</v>
      </c>
      <c r="K205" s="7">
        <v>6333</v>
      </c>
      <c r="L205" s="7">
        <v>950.7</v>
      </c>
      <c r="M205" s="5">
        <v>0.02</v>
      </c>
      <c r="N205" t="s">
        <v>16</v>
      </c>
      <c r="O205" t="s">
        <v>30</v>
      </c>
      <c r="P205" t="s">
        <v>31</v>
      </c>
      <c r="Q205" t="s">
        <v>19</v>
      </c>
      <c r="R205" t="s">
        <v>26</v>
      </c>
      <c r="S205" t="s">
        <v>27</v>
      </c>
      <c r="T205" t="s">
        <v>13312</v>
      </c>
      <c r="U205" s="1">
        <v>45700</v>
      </c>
      <c r="V205">
        <f t="shared" si="6"/>
        <v>303</v>
      </c>
      <c r="W205" t="str">
        <f t="shared" si="7"/>
        <v>300-329</v>
      </c>
    </row>
    <row r="206" spans="1:23" x14ac:dyDescent="0.25">
      <c r="A206" t="s">
        <v>329</v>
      </c>
      <c r="B206">
        <v>1899081171</v>
      </c>
      <c r="C206">
        <v>3736465905</v>
      </c>
      <c r="D206" s="1">
        <v>45467</v>
      </c>
      <c r="E206">
        <v>99223</v>
      </c>
      <c r="F206">
        <v>99281</v>
      </c>
      <c r="G206" t="s">
        <v>263</v>
      </c>
      <c r="H206" s="34">
        <v>90268</v>
      </c>
      <c r="I206" s="7">
        <v>58674</v>
      </c>
      <c r="J206" s="7">
        <v>37478.120000000003</v>
      </c>
      <c r="K206" s="7">
        <v>14155</v>
      </c>
      <c r="L206" s="7">
        <v>7040.88</v>
      </c>
      <c r="M206" s="5">
        <v>0.12</v>
      </c>
      <c r="N206" t="s">
        <v>46</v>
      </c>
      <c r="O206" t="s">
        <v>27</v>
      </c>
      <c r="P206" t="s">
        <v>40</v>
      </c>
      <c r="Q206" t="s">
        <v>32</v>
      </c>
      <c r="R206" t="s">
        <v>26</v>
      </c>
      <c r="S206" t="s">
        <v>17</v>
      </c>
      <c r="T206" t="s">
        <v>13312</v>
      </c>
      <c r="U206" s="1">
        <v>45760</v>
      </c>
      <c r="V206">
        <f t="shared" si="6"/>
        <v>293</v>
      </c>
      <c r="W206" t="str">
        <f t="shared" si="7"/>
        <v>270-299</v>
      </c>
    </row>
    <row r="207" spans="1:23" x14ac:dyDescent="0.25">
      <c r="A207" t="s">
        <v>330</v>
      </c>
      <c r="B207">
        <v>4766670055</v>
      </c>
      <c r="C207">
        <v>7078540382</v>
      </c>
      <c r="D207" s="1">
        <v>45347</v>
      </c>
      <c r="E207">
        <v>99232</v>
      </c>
      <c r="F207">
        <v>99282</v>
      </c>
      <c r="G207" t="s">
        <v>29</v>
      </c>
      <c r="H207" s="34">
        <v>93668</v>
      </c>
      <c r="I207" s="7">
        <v>60884</v>
      </c>
      <c r="J207" s="7">
        <v>41710.92</v>
      </c>
      <c r="K207" s="7">
        <v>11867</v>
      </c>
      <c r="L207" s="7">
        <v>7306.08</v>
      </c>
      <c r="M207" s="5">
        <v>0.12</v>
      </c>
      <c r="N207" t="s">
        <v>46</v>
      </c>
      <c r="O207" t="s">
        <v>27</v>
      </c>
      <c r="P207" t="s">
        <v>40</v>
      </c>
      <c r="Q207" t="s">
        <v>19</v>
      </c>
      <c r="R207" t="s">
        <v>27</v>
      </c>
      <c r="S207" t="s">
        <v>27</v>
      </c>
      <c r="T207" t="s">
        <v>13312</v>
      </c>
      <c r="U207" s="1">
        <v>45712</v>
      </c>
      <c r="V207">
        <f t="shared" si="6"/>
        <v>365</v>
      </c>
      <c r="W207" t="str">
        <f t="shared" si="7"/>
        <v>360+</v>
      </c>
    </row>
    <row r="208" spans="1:23" x14ac:dyDescent="0.25">
      <c r="A208" t="s">
        <v>331</v>
      </c>
      <c r="B208">
        <v>5161831992</v>
      </c>
      <c r="C208">
        <v>7180734565</v>
      </c>
      <c r="D208" s="1">
        <v>45695</v>
      </c>
      <c r="E208">
        <v>99214</v>
      </c>
      <c r="F208">
        <v>97110</v>
      </c>
      <c r="G208" t="s">
        <v>182</v>
      </c>
      <c r="H208" s="34">
        <v>84516</v>
      </c>
      <c r="I208" s="7">
        <v>60852</v>
      </c>
      <c r="J208" s="7">
        <v>55983.839999999997</v>
      </c>
      <c r="K208" s="7">
        <v>0</v>
      </c>
      <c r="L208" s="7">
        <v>4868.16</v>
      </c>
      <c r="M208" s="5">
        <v>0.08</v>
      </c>
      <c r="N208" t="s">
        <v>24</v>
      </c>
      <c r="O208" t="s">
        <v>17</v>
      </c>
      <c r="P208" t="s">
        <v>25</v>
      </c>
      <c r="Q208" t="s">
        <v>19</v>
      </c>
      <c r="R208" t="s">
        <v>20</v>
      </c>
      <c r="S208" t="s">
        <v>21</v>
      </c>
      <c r="T208" t="s">
        <v>13310</v>
      </c>
      <c r="U208" s="1">
        <v>46028</v>
      </c>
      <c r="V208">
        <f t="shared" si="6"/>
        <v>333</v>
      </c>
      <c r="W208" t="str">
        <f t="shared" si="7"/>
        <v>330-359</v>
      </c>
    </row>
    <row r="209" spans="1:23" x14ac:dyDescent="0.25">
      <c r="A209" t="s">
        <v>332</v>
      </c>
      <c r="B209">
        <v>9866509071</v>
      </c>
      <c r="C209">
        <v>1809356200</v>
      </c>
      <c r="D209" s="1">
        <v>45762</v>
      </c>
      <c r="E209">
        <v>99215</v>
      </c>
      <c r="F209">
        <v>99283</v>
      </c>
      <c r="G209" t="s">
        <v>200</v>
      </c>
      <c r="H209" s="34">
        <v>80422</v>
      </c>
      <c r="I209" s="7">
        <v>52274</v>
      </c>
      <c r="J209" s="7">
        <v>41989.120000000003</v>
      </c>
      <c r="K209" s="7">
        <v>4012</v>
      </c>
      <c r="L209" s="7">
        <v>6272.88</v>
      </c>
      <c r="M209" s="5">
        <v>0.12</v>
      </c>
      <c r="N209" t="s">
        <v>46</v>
      </c>
      <c r="O209" t="s">
        <v>30</v>
      </c>
      <c r="P209" t="s">
        <v>18</v>
      </c>
      <c r="Q209" t="s">
        <v>32</v>
      </c>
      <c r="R209" t="s">
        <v>21</v>
      </c>
      <c r="S209" t="s">
        <v>17</v>
      </c>
      <c r="T209" t="s">
        <v>13311</v>
      </c>
      <c r="U209" s="1">
        <v>45964</v>
      </c>
      <c r="V209">
        <f t="shared" si="6"/>
        <v>202</v>
      </c>
      <c r="W209" t="str">
        <f t="shared" si="7"/>
        <v>180-209</v>
      </c>
    </row>
    <row r="210" spans="1:23" x14ac:dyDescent="0.25">
      <c r="A210" t="s">
        <v>333</v>
      </c>
      <c r="B210">
        <v>3594389213</v>
      </c>
      <c r="C210">
        <v>3113601299</v>
      </c>
      <c r="D210" s="1">
        <v>45604</v>
      </c>
      <c r="E210">
        <v>99215</v>
      </c>
      <c r="F210">
        <v>99202</v>
      </c>
      <c r="G210" t="s">
        <v>87</v>
      </c>
      <c r="H210" s="34">
        <v>35173</v>
      </c>
      <c r="I210" s="7">
        <v>22862</v>
      </c>
      <c r="J210" s="7">
        <v>17609.560000000001</v>
      </c>
      <c r="K210" s="7">
        <v>2509</v>
      </c>
      <c r="L210" s="7">
        <v>2743.44</v>
      </c>
      <c r="M210" s="5">
        <v>0.12</v>
      </c>
      <c r="N210" t="s">
        <v>46</v>
      </c>
      <c r="O210" t="s">
        <v>30</v>
      </c>
      <c r="P210" t="s">
        <v>58</v>
      </c>
      <c r="Q210" t="s">
        <v>19</v>
      </c>
      <c r="R210" t="s">
        <v>21</v>
      </c>
      <c r="S210" t="s">
        <v>27</v>
      </c>
      <c r="T210" t="s">
        <v>13310</v>
      </c>
      <c r="U210" s="1">
        <v>46046</v>
      </c>
      <c r="V210">
        <f t="shared" si="6"/>
        <v>442</v>
      </c>
      <c r="W210" t="str">
        <f t="shared" si="7"/>
        <v>360+</v>
      </c>
    </row>
    <row r="211" spans="1:23" x14ac:dyDescent="0.25">
      <c r="A211" t="s">
        <v>334</v>
      </c>
      <c r="B211">
        <v>549977115</v>
      </c>
      <c r="C211">
        <v>3913444340</v>
      </c>
      <c r="D211" s="1">
        <v>45735</v>
      </c>
      <c r="E211">
        <v>99214</v>
      </c>
      <c r="F211">
        <v>97110</v>
      </c>
      <c r="G211" t="s">
        <v>286</v>
      </c>
      <c r="H211" s="34">
        <v>45260</v>
      </c>
      <c r="I211" s="7">
        <v>38471</v>
      </c>
      <c r="J211" s="7">
        <v>37701.58</v>
      </c>
      <c r="K211" s="7">
        <v>0</v>
      </c>
      <c r="L211" s="7">
        <v>769.42</v>
      </c>
      <c r="M211" s="5">
        <v>0.02</v>
      </c>
      <c r="N211" t="s">
        <v>16</v>
      </c>
      <c r="O211" t="s">
        <v>17</v>
      </c>
      <c r="P211" t="s">
        <v>25</v>
      </c>
      <c r="Q211" t="s">
        <v>32</v>
      </c>
      <c r="R211" t="s">
        <v>27</v>
      </c>
      <c r="S211" t="s">
        <v>17</v>
      </c>
      <c r="T211" t="s">
        <v>13311</v>
      </c>
      <c r="U211" s="1">
        <v>45961</v>
      </c>
      <c r="V211">
        <f t="shared" si="6"/>
        <v>226</v>
      </c>
      <c r="W211" t="str">
        <f t="shared" si="7"/>
        <v>210-239</v>
      </c>
    </row>
    <row r="212" spans="1:23" x14ac:dyDescent="0.25">
      <c r="A212" t="s">
        <v>335</v>
      </c>
      <c r="B212">
        <v>8493823195</v>
      </c>
      <c r="C212">
        <v>9919663635</v>
      </c>
      <c r="D212" s="1">
        <v>45958</v>
      </c>
      <c r="E212">
        <v>99231</v>
      </c>
      <c r="F212">
        <v>97110</v>
      </c>
      <c r="G212" t="s">
        <v>291</v>
      </c>
      <c r="H212" s="34">
        <v>78937</v>
      </c>
      <c r="I212" s="7">
        <v>67096</v>
      </c>
      <c r="J212" s="7">
        <v>65754.080000000002</v>
      </c>
      <c r="K212" s="7">
        <v>0</v>
      </c>
      <c r="L212" s="7">
        <v>1341.92</v>
      </c>
      <c r="M212" s="5">
        <v>0.02</v>
      </c>
      <c r="N212" t="s">
        <v>16</v>
      </c>
      <c r="O212" t="s">
        <v>17</v>
      </c>
      <c r="P212" t="s">
        <v>25</v>
      </c>
      <c r="Q212" t="s">
        <v>19</v>
      </c>
      <c r="R212" t="s">
        <v>43</v>
      </c>
      <c r="S212" t="s">
        <v>17</v>
      </c>
      <c r="T212" t="s">
        <v>13311</v>
      </c>
      <c r="U212" s="1">
        <v>46012</v>
      </c>
      <c r="V212">
        <f t="shared" si="6"/>
        <v>54</v>
      </c>
      <c r="W212" t="str">
        <f t="shared" si="7"/>
        <v>30-59</v>
      </c>
    </row>
    <row r="213" spans="1:23" x14ac:dyDescent="0.25">
      <c r="A213" t="s">
        <v>336</v>
      </c>
      <c r="B213">
        <v>1798037143</v>
      </c>
      <c r="C213">
        <v>2576643386</v>
      </c>
      <c r="D213" s="1">
        <v>45534</v>
      </c>
      <c r="E213">
        <v>99213</v>
      </c>
      <c r="F213">
        <v>90834</v>
      </c>
      <c r="G213" t="s">
        <v>174</v>
      </c>
      <c r="H213" s="34">
        <v>34972</v>
      </c>
      <c r="I213" s="7">
        <v>27628</v>
      </c>
      <c r="J213" s="7">
        <v>23207.52</v>
      </c>
      <c r="K213" s="7">
        <v>0</v>
      </c>
      <c r="L213" s="7">
        <v>4420.4799999999996</v>
      </c>
      <c r="M213" s="5">
        <v>0.16</v>
      </c>
      <c r="N213" t="s">
        <v>1138</v>
      </c>
      <c r="O213" t="s">
        <v>17</v>
      </c>
      <c r="P213" t="s">
        <v>97</v>
      </c>
      <c r="Q213" t="s">
        <v>32</v>
      </c>
      <c r="R213" t="s">
        <v>27</v>
      </c>
      <c r="S213" t="s">
        <v>17</v>
      </c>
      <c r="T213" t="s">
        <v>13312</v>
      </c>
      <c r="U213" s="1">
        <v>45963</v>
      </c>
      <c r="V213">
        <f t="shared" si="6"/>
        <v>429</v>
      </c>
      <c r="W213" t="str">
        <f t="shared" si="7"/>
        <v>360+</v>
      </c>
    </row>
    <row r="214" spans="1:23" x14ac:dyDescent="0.25">
      <c r="A214" t="s">
        <v>337</v>
      </c>
      <c r="B214">
        <v>5658593746</v>
      </c>
      <c r="C214">
        <v>4027037581</v>
      </c>
      <c r="D214" s="1">
        <v>45537</v>
      </c>
      <c r="E214">
        <v>99238</v>
      </c>
      <c r="F214">
        <v>85025</v>
      </c>
      <c r="G214" t="s">
        <v>99</v>
      </c>
      <c r="H214" s="34">
        <v>28658</v>
      </c>
      <c r="I214" s="7">
        <v>22926</v>
      </c>
      <c r="J214" s="7">
        <v>16617.36</v>
      </c>
      <c r="K214" s="7">
        <v>3099</v>
      </c>
      <c r="L214" s="7">
        <v>3209.64</v>
      </c>
      <c r="M214" s="5">
        <v>0.14000000000000001</v>
      </c>
      <c r="N214" t="s">
        <v>1135</v>
      </c>
      <c r="O214" t="s">
        <v>27</v>
      </c>
      <c r="P214" t="s">
        <v>55</v>
      </c>
      <c r="Q214" t="s">
        <v>19</v>
      </c>
      <c r="R214" t="s">
        <v>20</v>
      </c>
      <c r="S214" t="s">
        <v>27</v>
      </c>
      <c r="T214" t="s">
        <v>13310</v>
      </c>
      <c r="U214" s="1">
        <v>45787</v>
      </c>
      <c r="V214">
        <f t="shared" si="6"/>
        <v>250</v>
      </c>
      <c r="W214" t="str">
        <f t="shared" si="7"/>
        <v>240-269</v>
      </c>
    </row>
    <row r="215" spans="1:23" x14ac:dyDescent="0.25">
      <c r="A215" t="s">
        <v>338</v>
      </c>
      <c r="B215">
        <v>6744823555</v>
      </c>
      <c r="C215">
        <v>6194960851</v>
      </c>
      <c r="D215" s="1">
        <v>45831</v>
      </c>
      <c r="E215">
        <v>99231</v>
      </c>
      <c r="F215">
        <v>97110</v>
      </c>
      <c r="G215" t="s">
        <v>48</v>
      </c>
      <c r="H215" s="34">
        <v>88515</v>
      </c>
      <c r="I215" s="7">
        <v>70812</v>
      </c>
      <c r="J215" s="7">
        <v>60898.32</v>
      </c>
      <c r="K215" s="7">
        <v>0</v>
      </c>
      <c r="L215" s="7">
        <v>9913.68</v>
      </c>
      <c r="M215" s="5">
        <v>0.14000000000000001</v>
      </c>
      <c r="N215" t="s">
        <v>1135</v>
      </c>
      <c r="O215" t="s">
        <v>17</v>
      </c>
      <c r="P215" t="s">
        <v>58</v>
      </c>
      <c r="Q215" t="s">
        <v>32</v>
      </c>
      <c r="R215" t="s">
        <v>21</v>
      </c>
      <c r="S215" t="s">
        <v>21</v>
      </c>
      <c r="T215" t="s">
        <v>13312</v>
      </c>
      <c r="U215" s="1">
        <v>45905</v>
      </c>
      <c r="V215">
        <f t="shared" si="6"/>
        <v>74</v>
      </c>
      <c r="W215" t="str">
        <f t="shared" si="7"/>
        <v>60-89</v>
      </c>
    </row>
    <row r="216" spans="1:23" x14ac:dyDescent="0.25">
      <c r="A216" t="s">
        <v>339</v>
      </c>
      <c r="B216">
        <v>3517172899</v>
      </c>
      <c r="C216">
        <v>7461143000</v>
      </c>
      <c r="D216" s="1">
        <v>45605</v>
      </c>
      <c r="E216">
        <v>99221</v>
      </c>
      <c r="F216">
        <v>97110</v>
      </c>
      <c r="G216" t="s">
        <v>65</v>
      </c>
      <c r="H216" s="34">
        <v>77720</v>
      </c>
      <c r="I216" s="7">
        <v>55958</v>
      </c>
      <c r="J216" s="7">
        <v>44714.36</v>
      </c>
      <c r="K216" s="7">
        <v>6767</v>
      </c>
      <c r="L216" s="7">
        <v>4476.6400000000003</v>
      </c>
      <c r="M216" s="5">
        <v>0.08</v>
      </c>
      <c r="N216" t="s">
        <v>24</v>
      </c>
      <c r="O216" t="s">
        <v>30</v>
      </c>
      <c r="P216" t="s">
        <v>58</v>
      </c>
      <c r="Q216" t="s">
        <v>32</v>
      </c>
      <c r="R216" t="s">
        <v>21</v>
      </c>
      <c r="S216" t="s">
        <v>21</v>
      </c>
      <c r="T216" t="s">
        <v>13312</v>
      </c>
      <c r="U216" s="1">
        <v>45701</v>
      </c>
      <c r="V216">
        <f t="shared" si="6"/>
        <v>96</v>
      </c>
      <c r="W216" t="str">
        <f t="shared" si="7"/>
        <v>90-119</v>
      </c>
    </row>
    <row r="217" spans="1:23" x14ac:dyDescent="0.25">
      <c r="A217" t="s">
        <v>340</v>
      </c>
      <c r="B217">
        <v>426438748</v>
      </c>
      <c r="C217">
        <v>6888904397</v>
      </c>
      <c r="D217" s="1">
        <v>45674</v>
      </c>
      <c r="E217">
        <v>99223</v>
      </c>
      <c r="F217">
        <v>71046</v>
      </c>
      <c r="G217" t="s">
        <v>131</v>
      </c>
      <c r="H217" s="34">
        <v>60036</v>
      </c>
      <c r="I217" s="7">
        <v>43226</v>
      </c>
      <c r="J217" s="7">
        <v>33812.92</v>
      </c>
      <c r="K217" s="7">
        <v>5955</v>
      </c>
      <c r="L217" s="7">
        <v>3458.08</v>
      </c>
      <c r="M217" s="5">
        <v>0.08</v>
      </c>
      <c r="N217" t="s">
        <v>24</v>
      </c>
      <c r="O217" t="s">
        <v>27</v>
      </c>
      <c r="P217" t="s">
        <v>97</v>
      </c>
      <c r="Q217" t="s">
        <v>32</v>
      </c>
      <c r="R217" t="s">
        <v>43</v>
      </c>
      <c r="S217" t="s">
        <v>17</v>
      </c>
      <c r="T217" t="s">
        <v>13312</v>
      </c>
      <c r="U217" s="1">
        <v>45849</v>
      </c>
      <c r="V217">
        <f t="shared" si="6"/>
        <v>175</v>
      </c>
      <c r="W217" t="str">
        <f t="shared" si="7"/>
        <v>150-179</v>
      </c>
    </row>
    <row r="218" spans="1:23" x14ac:dyDescent="0.25">
      <c r="A218" t="s">
        <v>341</v>
      </c>
      <c r="B218">
        <v>2234388177</v>
      </c>
      <c r="C218">
        <v>6166259191</v>
      </c>
      <c r="D218" s="1">
        <v>45912</v>
      </c>
      <c r="E218">
        <v>99213</v>
      </c>
      <c r="F218">
        <v>99283</v>
      </c>
      <c r="G218" t="s">
        <v>270</v>
      </c>
      <c r="H218" s="34">
        <v>40958</v>
      </c>
      <c r="I218" s="7">
        <v>26623</v>
      </c>
      <c r="J218" s="7">
        <v>23428.240000000002</v>
      </c>
      <c r="K218" s="7">
        <v>0</v>
      </c>
      <c r="L218" s="7">
        <v>3194.76</v>
      </c>
      <c r="M218" s="5">
        <v>0.12</v>
      </c>
      <c r="N218" t="s">
        <v>46</v>
      </c>
      <c r="O218" t="s">
        <v>17</v>
      </c>
      <c r="P218" t="s">
        <v>58</v>
      </c>
      <c r="Q218" t="s">
        <v>19</v>
      </c>
      <c r="R218" t="s">
        <v>20</v>
      </c>
      <c r="S218" t="s">
        <v>27</v>
      </c>
      <c r="T218" t="s">
        <v>13310</v>
      </c>
      <c r="U218" s="1">
        <v>45937</v>
      </c>
      <c r="V218">
        <f t="shared" si="6"/>
        <v>25</v>
      </c>
      <c r="W218" t="str">
        <f t="shared" si="7"/>
        <v>0-29</v>
      </c>
    </row>
    <row r="219" spans="1:23" x14ac:dyDescent="0.25">
      <c r="A219" t="s">
        <v>342</v>
      </c>
      <c r="B219">
        <v>8048684118</v>
      </c>
      <c r="C219">
        <v>1461079912</v>
      </c>
      <c r="D219" s="1">
        <v>45828</v>
      </c>
      <c r="E219">
        <v>99222</v>
      </c>
      <c r="F219">
        <v>99202</v>
      </c>
      <c r="G219" t="s">
        <v>96</v>
      </c>
      <c r="H219" s="34">
        <v>49559</v>
      </c>
      <c r="I219" s="7">
        <v>35682</v>
      </c>
      <c r="J219" s="7">
        <v>32827.440000000002</v>
      </c>
      <c r="K219" s="7">
        <v>0</v>
      </c>
      <c r="L219" s="7">
        <v>2854.56</v>
      </c>
      <c r="M219" s="5">
        <v>0.08</v>
      </c>
      <c r="N219" t="s">
        <v>24</v>
      </c>
      <c r="O219" t="s">
        <v>17</v>
      </c>
      <c r="P219" t="s">
        <v>40</v>
      </c>
      <c r="Q219" t="s">
        <v>32</v>
      </c>
      <c r="R219" t="s">
        <v>26</v>
      </c>
      <c r="S219" t="s">
        <v>17</v>
      </c>
      <c r="T219" t="s">
        <v>13310</v>
      </c>
      <c r="U219" s="1">
        <v>45875</v>
      </c>
      <c r="V219">
        <f t="shared" si="6"/>
        <v>47</v>
      </c>
      <c r="W219" t="str">
        <f t="shared" si="7"/>
        <v>30-59</v>
      </c>
    </row>
    <row r="220" spans="1:23" x14ac:dyDescent="0.25">
      <c r="A220" t="s">
        <v>343</v>
      </c>
      <c r="B220">
        <v>4268087104</v>
      </c>
      <c r="C220">
        <v>8107343456</v>
      </c>
      <c r="D220" s="1">
        <v>45848</v>
      </c>
      <c r="E220">
        <v>99221</v>
      </c>
      <c r="F220">
        <v>93000</v>
      </c>
      <c r="G220" t="s">
        <v>224</v>
      </c>
      <c r="H220" s="34">
        <v>78025</v>
      </c>
      <c r="I220" s="7">
        <v>50716</v>
      </c>
      <c r="J220" s="7">
        <v>39065.08</v>
      </c>
      <c r="K220" s="7">
        <v>5565</v>
      </c>
      <c r="L220" s="7">
        <v>6085.92</v>
      </c>
      <c r="M220" s="5">
        <v>0.12</v>
      </c>
      <c r="N220" t="s">
        <v>46</v>
      </c>
      <c r="O220" t="s">
        <v>30</v>
      </c>
      <c r="P220" t="s">
        <v>58</v>
      </c>
      <c r="Q220" t="s">
        <v>32</v>
      </c>
      <c r="R220" t="s">
        <v>20</v>
      </c>
      <c r="S220" t="s">
        <v>17</v>
      </c>
      <c r="T220" t="s">
        <v>13312</v>
      </c>
      <c r="U220" s="1">
        <v>45988</v>
      </c>
      <c r="V220">
        <f t="shared" si="6"/>
        <v>140</v>
      </c>
      <c r="W220" t="str">
        <f t="shared" si="7"/>
        <v>120-149</v>
      </c>
    </row>
    <row r="221" spans="1:23" x14ac:dyDescent="0.25">
      <c r="A221" t="s">
        <v>344</v>
      </c>
      <c r="B221">
        <v>5907853440</v>
      </c>
      <c r="C221">
        <v>7271030969</v>
      </c>
      <c r="D221" s="1">
        <v>45894</v>
      </c>
      <c r="E221">
        <v>99232</v>
      </c>
      <c r="F221">
        <v>99202</v>
      </c>
      <c r="G221" t="s">
        <v>191</v>
      </c>
      <c r="H221" s="34">
        <v>14724</v>
      </c>
      <c r="I221" s="7">
        <v>12515</v>
      </c>
      <c r="J221" s="7">
        <v>12264.7</v>
      </c>
      <c r="K221" s="7">
        <v>0</v>
      </c>
      <c r="L221" s="7">
        <v>250.3</v>
      </c>
      <c r="M221" s="5">
        <v>0.02</v>
      </c>
      <c r="N221" t="s">
        <v>16</v>
      </c>
      <c r="O221" t="s">
        <v>17</v>
      </c>
      <c r="P221" t="s">
        <v>58</v>
      </c>
      <c r="Q221" t="s">
        <v>19</v>
      </c>
      <c r="R221" t="s">
        <v>26</v>
      </c>
      <c r="S221" t="s">
        <v>27</v>
      </c>
      <c r="T221" t="s">
        <v>13311</v>
      </c>
      <c r="U221" s="1">
        <v>46017</v>
      </c>
      <c r="V221">
        <f t="shared" si="6"/>
        <v>123</v>
      </c>
      <c r="W221" t="str">
        <f t="shared" si="7"/>
        <v>120-149</v>
      </c>
    </row>
    <row r="222" spans="1:23" x14ac:dyDescent="0.25">
      <c r="A222" t="s">
        <v>345</v>
      </c>
      <c r="B222">
        <v>7274850471</v>
      </c>
      <c r="C222">
        <v>806587902</v>
      </c>
      <c r="D222" s="1">
        <v>45296</v>
      </c>
      <c r="E222">
        <v>99222</v>
      </c>
      <c r="F222">
        <v>97110</v>
      </c>
      <c r="G222" t="s">
        <v>29</v>
      </c>
      <c r="H222" s="34">
        <v>60817</v>
      </c>
      <c r="I222" s="7">
        <v>43788</v>
      </c>
      <c r="J222" s="7">
        <v>34469.96</v>
      </c>
      <c r="K222" s="7">
        <v>5815</v>
      </c>
      <c r="L222" s="7">
        <v>3503.04</v>
      </c>
      <c r="M222" s="5">
        <v>0.08</v>
      </c>
      <c r="N222" t="s">
        <v>24</v>
      </c>
      <c r="O222" t="s">
        <v>30</v>
      </c>
      <c r="P222" t="s">
        <v>40</v>
      </c>
      <c r="Q222" t="s">
        <v>19</v>
      </c>
      <c r="R222" t="s">
        <v>26</v>
      </c>
      <c r="S222" t="s">
        <v>21</v>
      </c>
      <c r="T222" t="s">
        <v>13311</v>
      </c>
      <c r="U222" s="1">
        <v>45802</v>
      </c>
      <c r="V222">
        <f t="shared" si="6"/>
        <v>506</v>
      </c>
      <c r="W222" t="str">
        <f t="shared" si="7"/>
        <v>360+</v>
      </c>
    </row>
    <row r="223" spans="1:23" x14ac:dyDescent="0.25">
      <c r="A223" t="s">
        <v>346</v>
      </c>
      <c r="B223">
        <v>5267048594</v>
      </c>
      <c r="C223">
        <v>732131331</v>
      </c>
      <c r="D223" s="1">
        <v>45729</v>
      </c>
      <c r="E223">
        <v>99215</v>
      </c>
      <c r="F223">
        <v>99284</v>
      </c>
      <c r="G223" t="s">
        <v>347</v>
      </c>
      <c r="H223" s="34">
        <v>27050</v>
      </c>
      <c r="I223" s="7">
        <v>21099</v>
      </c>
      <c r="J223" s="7">
        <v>16879.2</v>
      </c>
      <c r="K223" s="7">
        <v>0</v>
      </c>
      <c r="L223" s="7">
        <v>4219.8</v>
      </c>
      <c r="M223" s="5">
        <v>0.2</v>
      </c>
      <c r="N223" t="s">
        <v>3140</v>
      </c>
      <c r="O223" t="s">
        <v>17</v>
      </c>
      <c r="P223" t="s">
        <v>31</v>
      </c>
      <c r="Q223" t="s">
        <v>32</v>
      </c>
      <c r="R223" t="s">
        <v>38</v>
      </c>
      <c r="S223" t="s">
        <v>17</v>
      </c>
      <c r="T223" t="s">
        <v>13311</v>
      </c>
      <c r="U223" s="1">
        <v>45858</v>
      </c>
      <c r="V223">
        <f t="shared" si="6"/>
        <v>129</v>
      </c>
      <c r="W223" t="str">
        <f t="shared" si="7"/>
        <v>120-149</v>
      </c>
    </row>
    <row r="224" spans="1:23" x14ac:dyDescent="0.25">
      <c r="A224" t="s">
        <v>348</v>
      </c>
      <c r="B224">
        <v>4766493318</v>
      </c>
      <c r="C224">
        <v>3814103870</v>
      </c>
      <c r="D224" s="1">
        <v>45563</v>
      </c>
      <c r="E224">
        <v>99233</v>
      </c>
      <c r="F224">
        <v>99212</v>
      </c>
      <c r="G224" t="s">
        <v>152</v>
      </c>
      <c r="H224" s="34">
        <v>4236</v>
      </c>
      <c r="I224" s="7">
        <v>3304</v>
      </c>
      <c r="J224" s="7">
        <v>2030.2</v>
      </c>
      <c r="K224" s="7">
        <v>613</v>
      </c>
      <c r="L224" s="7">
        <v>660.8</v>
      </c>
      <c r="M224" s="5">
        <v>0.2</v>
      </c>
      <c r="N224" t="s">
        <v>3140</v>
      </c>
      <c r="O224" t="s">
        <v>27</v>
      </c>
      <c r="P224" t="s">
        <v>55</v>
      </c>
      <c r="Q224" t="s">
        <v>19</v>
      </c>
      <c r="R224" t="s">
        <v>38</v>
      </c>
      <c r="S224" t="s">
        <v>17</v>
      </c>
      <c r="T224" t="s">
        <v>13312</v>
      </c>
      <c r="U224" s="1">
        <v>45684</v>
      </c>
      <c r="V224">
        <f t="shared" si="6"/>
        <v>121</v>
      </c>
      <c r="W224" t="str">
        <f t="shared" si="7"/>
        <v>120-149</v>
      </c>
    </row>
    <row r="225" spans="1:23" x14ac:dyDescent="0.25">
      <c r="A225" t="s">
        <v>349</v>
      </c>
      <c r="B225">
        <v>7651174592</v>
      </c>
      <c r="C225">
        <v>3242375529</v>
      </c>
      <c r="D225" s="1">
        <v>45754</v>
      </c>
      <c r="E225">
        <v>99214</v>
      </c>
      <c r="F225">
        <v>97110</v>
      </c>
      <c r="G225" t="s">
        <v>272</v>
      </c>
      <c r="H225" s="34">
        <v>88633</v>
      </c>
      <c r="I225" s="7">
        <v>70020</v>
      </c>
      <c r="J225" s="7">
        <v>52102.8</v>
      </c>
      <c r="K225" s="7">
        <v>6714</v>
      </c>
      <c r="L225" s="7">
        <v>11203.2</v>
      </c>
      <c r="M225" s="5">
        <v>0.16</v>
      </c>
      <c r="N225" t="s">
        <v>1138</v>
      </c>
      <c r="O225" t="s">
        <v>30</v>
      </c>
      <c r="P225" t="s">
        <v>35</v>
      </c>
      <c r="Q225" t="s">
        <v>32</v>
      </c>
      <c r="R225" t="s">
        <v>21</v>
      </c>
      <c r="S225" t="s">
        <v>17</v>
      </c>
      <c r="T225" t="s">
        <v>13310</v>
      </c>
      <c r="U225" s="1">
        <v>45888</v>
      </c>
      <c r="V225">
        <f t="shared" si="6"/>
        <v>134</v>
      </c>
      <c r="W225" t="str">
        <f t="shared" si="7"/>
        <v>120-149</v>
      </c>
    </row>
    <row r="226" spans="1:23" x14ac:dyDescent="0.25">
      <c r="A226" t="s">
        <v>350</v>
      </c>
      <c r="B226">
        <v>5629111914</v>
      </c>
      <c r="C226">
        <v>1395350946</v>
      </c>
      <c r="D226" s="1">
        <v>45765</v>
      </c>
      <c r="E226">
        <v>99215</v>
      </c>
      <c r="F226">
        <v>99202</v>
      </c>
      <c r="G226" t="s">
        <v>351</v>
      </c>
      <c r="H226" s="34">
        <v>82337</v>
      </c>
      <c r="I226" s="7">
        <v>69986</v>
      </c>
      <c r="J226" s="7">
        <v>61343.28</v>
      </c>
      <c r="K226" s="7">
        <v>7243</v>
      </c>
      <c r="L226" s="7">
        <v>1399.72</v>
      </c>
      <c r="M226" s="5">
        <v>0.02</v>
      </c>
      <c r="N226" t="s">
        <v>16</v>
      </c>
      <c r="O226" t="s">
        <v>30</v>
      </c>
      <c r="P226" t="s">
        <v>18</v>
      </c>
      <c r="Q226" t="s">
        <v>19</v>
      </c>
      <c r="R226" t="s">
        <v>26</v>
      </c>
      <c r="S226" t="s">
        <v>21</v>
      </c>
      <c r="T226" t="s">
        <v>13310</v>
      </c>
      <c r="U226" s="1">
        <v>45941</v>
      </c>
      <c r="V226">
        <f t="shared" si="6"/>
        <v>176</v>
      </c>
      <c r="W226" t="str">
        <f t="shared" si="7"/>
        <v>150-179</v>
      </c>
    </row>
    <row r="227" spans="1:23" x14ac:dyDescent="0.25">
      <c r="A227" t="s">
        <v>352</v>
      </c>
      <c r="B227">
        <v>3561974685</v>
      </c>
      <c r="C227">
        <v>4398566938</v>
      </c>
      <c r="D227" s="1">
        <v>45613</v>
      </c>
      <c r="E227">
        <v>99213</v>
      </c>
      <c r="F227">
        <v>81000</v>
      </c>
      <c r="G227" t="s">
        <v>23</v>
      </c>
      <c r="H227" s="34">
        <v>47510</v>
      </c>
      <c r="I227" s="7">
        <v>30882</v>
      </c>
      <c r="J227" s="7">
        <v>19295.16</v>
      </c>
      <c r="K227" s="7">
        <v>7881</v>
      </c>
      <c r="L227" s="7">
        <v>3705.84</v>
      </c>
      <c r="M227" s="5">
        <v>0.12</v>
      </c>
      <c r="N227" t="s">
        <v>46</v>
      </c>
      <c r="O227" t="s">
        <v>27</v>
      </c>
      <c r="P227" t="s">
        <v>31</v>
      </c>
      <c r="Q227" t="s">
        <v>19</v>
      </c>
      <c r="R227" t="s">
        <v>20</v>
      </c>
      <c r="S227" t="s">
        <v>21</v>
      </c>
      <c r="T227" t="s">
        <v>13312</v>
      </c>
      <c r="U227" s="1">
        <v>45659</v>
      </c>
      <c r="V227">
        <f t="shared" si="6"/>
        <v>46</v>
      </c>
      <c r="W227" t="str">
        <f t="shared" si="7"/>
        <v>30-59</v>
      </c>
    </row>
    <row r="228" spans="1:23" x14ac:dyDescent="0.25">
      <c r="A228" t="s">
        <v>353</v>
      </c>
      <c r="B228">
        <v>8948069108</v>
      </c>
      <c r="C228">
        <v>6319867293</v>
      </c>
      <c r="D228" s="1">
        <v>45428</v>
      </c>
      <c r="E228">
        <v>99223</v>
      </c>
      <c r="F228">
        <v>99215</v>
      </c>
      <c r="G228" t="s">
        <v>71</v>
      </c>
      <c r="H228" s="34">
        <v>48180</v>
      </c>
      <c r="I228" s="7">
        <v>40953</v>
      </c>
      <c r="J228" s="7">
        <v>40133.94</v>
      </c>
      <c r="K228" s="7">
        <v>0</v>
      </c>
      <c r="L228" s="7">
        <v>819.06</v>
      </c>
      <c r="M228" s="5">
        <v>0.02</v>
      </c>
      <c r="N228" t="s">
        <v>16</v>
      </c>
      <c r="O228" t="s">
        <v>17</v>
      </c>
      <c r="P228" t="s">
        <v>40</v>
      </c>
      <c r="Q228" t="s">
        <v>19</v>
      </c>
      <c r="R228" t="s">
        <v>27</v>
      </c>
      <c r="S228" t="s">
        <v>27</v>
      </c>
      <c r="T228" t="s">
        <v>13311</v>
      </c>
      <c r="U228" s="1">
        <v>46005</v>
      </c>
      <c r="V228">
        <f t="shared" si="6"/>
        <v>577</v>
      </c>
      <c r="W228" t="str">
        <f t="shared" si="7"/>
        <v>360+</v>
      </c>
    </row>
    <row r="229" spans="1:23" x14ac:dyDescent="0.25">
      <c r="A229" t="s">
        <v>354</v>
      </c>
      <c r="B229">
        <v>437306919</v>
      </c>
      <c r="C229">
        <v>8159069761</v>
      </c>
      <c r="D229" s="1">
        <v>45329</v>
      </c>
      <c r="E229">
        <v>99215</v>
      </c>
      <c r="F229">
        <v>90834</v>
      </c>
      <c r="G229" t="s">
        <v>288</v>
      </c>
      <c r="H229" s="34">
        <v>82873</v>
      </c>
      <c r="I229" s="7">
        <v>70442</v>
      </c>
      <c r="J229" s="7">
        <v>62395.16</v>
      </c>
      <c r="K229" s="7">
        <v>6638</v>
      </c>
      <c r="L229" s="7">
        <v>1408.84</v>
      </c>
      <c r="M229" s="5">
        <v>0.02</v>
      </c>
      <c r="N229" t="s">
        <v>16</v>
      </c>
      <c r="O229" t="s">
        <v>30</v>
      </c>
      <c r="P229" t="s">
        <v>97</v>
      </c>
      <c r="Q229" t="s">
        <v>19</v>
      </c>
      <c r="R229" t="s">
        <v>38</v>
      </c>
      <c r="S229" t="s">
        <v>27</v>
      </c>
      <c r="T229" t="s">
        <v>13312</v>
      </c>
      <c r="U229" s="1">
        <v>46064</v>
      </c>
      <c r="V229">
        <f t="shared" si="6"/>
        <v>735</v>
      </c>
      <c r="W229" t="str">
        <f t="shared" si="7"/>
        <v>360+</v>
      </c>
    </row>
    <row r="230" spans="1:23" x14ac:dyDescent="0.25">
      <c r="A230" t="s">
        <v>355</v>
      </c>
      <c r="B230">
        <v>5521027680</v>
      </c>
      <c r="C230">
        <v>2456650289</v>
      </c>
      <c r="D230" s="1">
        <v>45450</v>
      </c>
      <c r="E230">
        <v>99221</v>
      </c>
      <c r="F230">
        <v>36415</v>
      </c>
      <c r="G230" t="s">
        <v>182</v>
      </c>
      <c r="H230" s="34">
        <v>71232</v>
      </c>
      <c r="I230" s="7">
        <v>51287</v>
      </c>
      <c r="J230" s="7">
        <v>29791.040000000001</v>
      </c>
      <c r="K230" s="7">
        <v>17393</v>
      </c>
      <c r="L230" s="7">
        <v>4102.96</v>
      </c>
      <c r="M230" s="5">
        <v>0.08</v>
      </c>
      <c r="N230" t="s">
        <v>24</v>
      </c>
      <c r="O230" t="s">
        <v>27</v>
      </c>
      <c r="P230" t="s">
        <v>58</v>
      </c>
      <c r="Q230" t="s">
        <v>32</v>
      </c>
      <c r="R230" t="s">
        <v>21</v>
      </c>
      <c r="S230" t="s">
        <v>27</v>
      </c>
      <c r="T230" t="s">
        <v>13311</v>
      </c>
      <c r="U230" s="1">
        <v>45931</v>
      </c>
      <c r="V230">
        <f t="shared" si="6"/>
        <v>481</v>
      </c>
      <c r="W230" t="str">
        <f t="shared" si="7"/>
        <v>360+</v>
      </c>
    </row>
    <row r="231" spans="1:23" x14ac:dyDescent="0.25">
      <c r="A231" t="s">
        <v>356</v>
      </c>
      <c r="B231">
        <v>7864007404</v>
      </c>
      <c r="C231">
        <v>7250117317</v>
      </c>
      <c r="D231" s="1">
        <v>45643</v>
      </c>
      <c r="E231">
        <v>99222</v>
      </c>
      <c r="F231">
        <v>81000</v>
      </c>
      <c r="G231" t="s">
        <v>146</v>
      </c>
      <c r="H231" s="34">
        <v>24687</v>
      </c>
      <c r="I231" s="7">
        <v>16047</v>
      </c>
      <c r="J231" s="7">
        <v>13381.36</v>
      </c>
      <c r="K231" s="7">
        <v>740</v>
      </c>
      <c r="L231" s="7">
        <v>1925.64</v>
      </c>
      <c r="M231" s="5">
        <v>0.12</v>
      </c>
      <c r="N231" t="s">
        <v>46</v>
      </c>
      <c r="O231" t="s">
        <v>30</v>
      </c>
      <c r="P231" t="s">
        <v>58</v>
      </c>
      <c r="Q231" t="s">
        <v>19</v>
      </c>
      <c r="R231" t="s">
        <v>21</v>
      </c>
      <c r="S231" t="s">
        <v>27</v>
      </c>
      <c r="T231" t="s">
        <v>13310</v>
      </c>
      <c r="U231" s="1">
        <v>46022</v>
      </c>
      <c r="V231">
        <f t="shared" si="6"/>
        <v>379</v>
      </c>
      <c r="W231" t="str">
        <f t="shared" si="7"/>
        <v>360+</v>
      </c>
    </row>
    <row r="232" spans="1:23" x14ac:dyDescent="0.25">
      <c r="A232" t="s">
        <v>357</v>
      </c>
      <c r="B232">
        <v>6896845521</v>
      </c>
      <c r="C232">
        <v>5299226902</v>
      </c>
      <c r="D232" s="1">
        <v>45854</v>
      </c>
      <c r="E232">
        <v>99233</v>
      </c>
      <c r="F232">
        <v>99282</v>
      </c>
      <c r="G232" t="s">
        <v>148</v>
      </c>
      <c r="H232" s="34">
        <v>47894</v>
      </c>
      <c r="I232" s="7">
        <v>34484</v>
      </c>
      <c r="J232" s="7">
        <v>31725.279999999999</v>
      </c>
      <c r="K232" s="7">
        <v>0</v>
      </c>
      <c r="L232" s="7">
        <v>2758.72</v>
      </c>
      <c r="M232" s="5">
        <v>0.08</v>
      </c>
      <c r="N232" t="s">
        <v>24</v>
      </c>
      <c r="O232" t="s">
        <v>17</v>
      </c>
      <c r="P232" t="s">
        <v>55</v>
      </c>
      <c r="Q232" t="s">
        <v>19</v>
      </c>
      <c r="R232" t="s">
        <v>38</v>
      </c>
      <c r="S232" t="s">
        <v>21</v>
      </c>
      <c r="T232" t="s">
        <v>13311</v>
      </c>
      <c r="U232" s="1">
        <v>46080</v>
      </c>
      <c r="V232">
        <f t="shared" si="6"/>
        <v>226</v>
      </c>
      <c r="W232" t="str">
        <f t="shared" si="7"/>
        <v>210-239</v>
      </c>
    </row>
    <row r="233" spans="1:23" x14ac:dyDescent="0.25">
      <c r="A233" t="s">
        <v>358</v>
      </c>
      <c r="B233">
        <v>1404479344</v>
      </c>
      <c r="C233">
        <v>6136803061</v>
      </c>
      <c r="D233" s="1">
        <v>45302</v>
      </c>
      <c r="E233">
        <v>99221</v>
      </c>
      <c r="F233">
        <v>99285</v>
      </c>
      <c r="G233" t="s">
        <v>124</v>
      </c>
      <c r="H233" s="34">
        <v>40009</v>
      </c>
      <c r="I233" s="7">
        <v>31607</v>
      </c>
      <c r="J233" s="7">
        <v>14158.88</v>
      </c>
      <c r="K233" s="7">
        <v>12391</v>
      </c>
      <c r="L233" s="7">
        <v>5057.12</v>
      </c>
      <c r="M233" s="5">
        <v>0.16</v>
      </c>
      <c r="N233" t="s">
        <v>1138</v>
      </c>
      <c r="O233" t="s">
        <v>27</v>
      </c>
      <c r="P233" t="s">
        <v>31</v>
      </c>
      <c r="Q233" t="s">
        <v>32</v>
      </c>
      <c r="R233" t="s">
        <v>43</v>
      </c>
      <c r="S233" t="s">
        <v>27</v>
      </c>
      <c r="T233" t="s">
        <v>13311</v>
      </c>
      <c r="U233" s="1">
        <v>45672</v>
      </c>
      <c r="V233">
        <f t="shared" si="6"/>
        <v>370</v>
      </c>
      <c r="W233" t="str">
        <f t="shared" si="7"/>
        <v>360+</v>
      </c>
    </row>
    <row r="234" spans="1:23" x14ac:dyDescent="0.25">
      <c r="A234" t="s">
        <v>359</v>
      </c>
      <c r="B234">
        <v>111343888</v>
      </c>
      <c r="C234">
        <v>2826845391</v>
      </c>
      <c r="D234" s="1">
        <v>45616</v>
      </c>
      <c r="E234">
        <v>99238</v>
      </c>
      <c r="F234">
        <v>99215</v>
      </c>
      <c r="G234" t="s">
        <v>187</v>
      </c>
      <c r="H234" s="34">
        <v>68895</v>
      </c>
      <c r="I234" s="7">
        <v>44782</v>
      </c>
      <c r="J234" s="7">
        <v>34978.160000000003</v>
      </c>
      <c r="K234" s="7">
        <v>4430</v>
      </c>
      <c r="L234" s="7">
        <v>5373.84</v>
      </c>
      <c r="M234" s="5">
        <v>0.12</v>
      </c>
      <c r="N234" t="s">
        <v>46</v>
      </c>
      <c r="O234" t="s">
        <v>27</v>
      </c>
      <c r="P234" t="s">
        <v>18</v>
      </c>
      <c r="Q234" t="s">
        <v>32</v>
      </c>
      <c r="R234" t="s">
        <v>26</v>
      </c>
      <c r="S234" t="s">
        <v>27</v>
      </c>
      <c r="T234" t="s">
        <v>13312</v>
      </c>
      <c r="U234" s="1">
        <v>46057</v>
      </c>
      <c r="V234">
        <f t="shared" si="6"/>
        <v>441</v>
      </c>
      <c r="W234" t="str">
        <f t="shared" si="7"/>
        <v>360+</v>
      </c>
    </row>
    <row r="235" spans="1:23" x14ac:dyDescent="0.25">
      <c r="A235" t="s">
        <v>360</v>
      </c>
      <c r="B235">
        <v>8416018479</v>
      </c>
      <c r="C235">
        <v>1355698649</v>
      </c>
      <c r="D235" s="1">
        <v>45598</v>
      </c>
      <c r="E235">
        <v>99214</v>
      </c>
      <c r="F235">
        <v>99284</v>
      </c>
      <c r="G235" t="s">
        <v>178</v>
      </c>
      <c r="H235" s="34">
        <v>38313</v>
      </c>
      <c r="I235" s="7">
        <v>32566</v>
      </c>
      <c r="J235" s="7">
        <v>31914.68</v>
      </c>
      <c r="K235" s="7">
        <v>0</v>
      </c>
      <c r="L235" s="7">
        <v>651.32000000000005</v>
      </c>
      <c r="M235" s="5">
        <v>0.02</v>
      </c>
      <c r="N235" t="s">
        <v>16</v>
      </c>
      <c r="O235" t="s">
        <v>17</v>
      </c>
      <c r="P235" t="s">
        <v>35</v>
      </c>
      <c r="Q235" t="s">
        <v>32</v>
      </c>
      <c r="R235" t="s">
        <v>21</v>
      </c>
      <c r="S235" t="s">
        <v>21</v>
      </c>
      <c r="T235" t="s">
        <v>13311</v>
      </c>
      <c r="U235" s="1">
        <v>46040</v>
      </c>
      <c r="V235">
        <f t="shared" si="6"/>
        <v>442</v>
      </c>
      <c r="W235" t="str">
        <f t="shared" si="7"/>
        <v>360+</v>
      </c>
    </row>
    <row r="236" spans="1:23" x14ac:dyDescent="0.25">
      <c r="A236" t="s">
        <v>361</v>
      </c>
      <c r="B236">
        <v>4116284142</v>
      </c>
      <c r="C236">
        <v>6072263395</v>
      </c>
      <c r="D236" s="1">
        <v>45693</v>
      </c>
      <c r="E236">
        <v>99215</v>
      </c>
      <c r="F236">
        <v>99214</v>
      </c>
      <c r="G236" t="s">
        <v>362</v>
      </c>
      <c r="H236" s="34">
        <v>42856</v>
      </c>
      <c r="I236" s="7">
        <v>27856</v>
      </c>
      <c r="J236" s="7">
        <v>20797.28</v>
      </c>
      <c r="K236" s="7">
        <v>3716</v>
      </c>
      <c r="L236" s="7">
        <v>3342.72</v>
      </c>
      <c r="M236" s="5">
        <v>0.12</v>
      </c>
      <c r="N236" t="s">
        <v>46</v>
      </c>
      <c r="O236" t="s">
        <v>30</v>
      </c>
      <c r="P236" t="s">
        <v>55</v>
      </c>
      <c r="Q236" t="s">
        <v>19</v>
      </c>
      <c r="R236" t="s">
        <v>38</v>
      </c>
      <c r="S236" t="s">
        <v>27</v>
      </c>
      <c r="T236" t="s">
        <v>13310</v>
      </c>
      <c r="U236" s="1">
        <v>45971</v>
      </c>
      <c r="V236">
        <f t="shared" si="6"/>
        <v>278</v>
      </c>
      <c r="W236" t="str">
        <f t="shared" si="7"/>
        <v>270-299</v>
      </c>
    </row>
    <row r="237" spans="1:23" x14ac:dyDescent="0.25">
      <c r="A237" t="s">
        <v>363</v>
      </c>
      <c r="B237">
        <v>6034872297</v>
      </c>
      <c r="C237">
        <v>1183596686</v>
      </c>
      <c r="D237" s="1">
        <v>45917</v>
      </c>
      <c r="E237">
        <v>99213</v>
      </c>
      <c r="F237">
        <v>99204</v>
      </c>
      <c r="G237" t="s">
        <v>198</v>
      </c>
      <c r="H237" s="34">
        <v>63510</v>
      </c>
      <c r="I237" s="7">
        <v>52078</v>
      </c>
      <c r="J237" s="7">
        <v>37115.96</v>
      </c>
      <c r="K237" s="7">
        <v>5588</v>
      </c>
      <c r="L237" s="7">
        <v>9374.0400000000009</v>
      </c>
      <c r="M237" s="5">
        <v>0.18</v>
      </c>
      <c r="N237" t="s">
        <v>3141</v>
      </c>
      <c r="O237" t="s">
        <v>30</v>
      </c>
      <c r="P237" t="s">
        <v>31</v>
      </c>
      <c r="Q237" t="s">
        <v>32</v>
      </c>
      <c r="R237" t="s">
        <v>21</v>
      </c>
      <c r="S237" t="s">
        <v>21</v>
      </c>
      <c r="T237" t="s">
        <v>13311</v>
      </c>
      <c r="U237" s="1">
        <v>46068</v>
      </c>
      <c r="V237">
        <f t="shared" si="6"/>
        <v>151</v>
      </c>
      <c r="W237" t="str">
        <f t="shared" si="7"/>
        <v>150-179</v>
      </c>
    </row>
    <row r="238" spans="1:23" x14ac:dyDescent="0.25">
      <c r="A238" t="s">
        <v>364</v>
      </c>
      <c r="B238">
        <v>3284140919</v>
      </c>
      <c r="C238">
        <v>7714365852</v>
      </c>
      <c r="D238" s="1">
        <v>45884</v>
      </c>
      <c r="E238">
        <v>99221</v>
      </c>
      <c r="F238">
        <v>99212</v>
      </c>
      <c r="G238" t="s">
        <v>365</v>
      </c>
      <c r="H238" s="34">
        <v>91673</v>
      </c>
      <c r="I238" s="7">
        <v>59587</v>
      </c>
      <c r="J238" s="7">
        <v>45385.56</v>
      </c>
      <c r="K238" s="7">
        <v>7051</v>
      </c>
      <c r="L238" s="7">
        <v>7150.44</v>
      </c>
      <c r="M238" s="5">
        <v>0.12</v>
      </c>
      <c r="N238" t="s">
        <v>46</v>
      </c>
      <c r="O238" t="s">
        <v>30</v>
      </c>
      <c r="P238" t="s">
        <v>25</v>
      </c>
      <c r="Q238" t="s">
        <v>19</v>
      </c>
      <c r="R238" t="s">
        <v>20</v>
      </c>
      <c r="S238" t="s">
        <v>27</v>
      </c>
      <c r="T238" t="s">
        <v>13311</v>
      </c>
      <c r="U238" s="1">
        <v>45991</v>
      </c>
      <c r="V238">
        <f t="shared" si="6"/>
        <v>107</v>
      </c>
      <c r="W238" t="str">
        <f t="shared" si="7"/>
        <v>90-119</v>
      </c>
    </row>
    <row r="239" spans="1:23" x14ac:dyDescent="0.25">
      <c r="A239" t="s">
        <v>366</v>
      </c>
      <c r="B239">
        <v>1519186646</v>
      </c>
      <c r="C239">
        <v>8072567125</v>
      </c>
      <c r="D239" s="1">
        <v>45740</v>
      </c>
      <c r="E239">
        <v>99223</v>
      </c>
      <c r="F239">
        <v>99201</v>
      </c>
      <c r="G239" t="s">
        <v>65</v>
      </c>
      <c r="H239" s="34">
        <v>82705</v>
      </c>
      <c r="I239" s="7">
        <v>59548</v>
      </c>
      <c r="J239" s="7">
        <v>30798.16</v>
      </c>
      <c r="K239" s="7">
        <v>23986</v>
      </c>
      <c r="L239" s="7">
        <v>4763.84</v>
      </c>
      <c r="M239" s="5">
        <v>0.08</v>
      </c>
      <c r="N239" t="s">
        <v>24</v>
      </c>
      <c r="O239" t="s">
        <v>27</v>
      </c>
      <c r="P239" t="s">
        <v>31</v>
      </c>
      <c r="Q239" t="s">
        <v>32</v>
      </c>
      <c r="R239" t="s">
        <v>38</v>
      </c>
      <c r="S239" t="s">
        <v>21</v>
      </c>
      <c r="T239" t="s">
        <v>13312</v>
      </c>
      <c r="U239" s="1">
        <v>46061</v>
      </c>
      <c r="V239">
        <f t="shared" si="6"/>
        <v>321</v>
      </c>
      <c r="W239" t="str">
        <f t="shared" si="7"/>
        <v>300-329</v>
      </c>
    </row>
    <row r="240" spans="1:23" x14ac:dyDescent="0.25">
      <c r="A240" t="s">
        <v>367</v>
      </c>
      <c r="B240">
        <v>4997821723</v>
      </c>
      <c r="C240">
        <v>8186866650</v>
      </c>
      <c r="D240" s="1">
        <v>45848</v>
      </c>
      <c r="E240">
        <v>99223</v>
      </c>
      <c r="F240">
        <v>71046</v>
      </c>
      <c r="G240" t="s">
        <v>75</v>
      </c>
      <c r="H240" s="34">
        <v>60683</v>
      </c>
      <c r="I240" s="7">
        <v>51581</v>
      </c>
      <c r="J240" s="7">
        <v>45328.38</v>
      </c>
      <c r="K240" s="7">
        <v>5221</v>
      </c>
      <c r="L240" s="7">
        <v>1031.6199999999999</v>
      </c>
      <c r="M240" s="5">
        <v>0.02</v>
      </c>
      <c r="N240" t="s">
        <v>16</v>
      </c>
      <c r="O240" t="s">
        <v>30</v>
      </c>
      <c r="P240" t="s">
        <v>58</v>
      </c>
      <c r="Q240" t="s">
        <v>19</v>
      </c>
      <c r="R240" t="s">
        <v>38</v>
      </c>
      <c r="S240" t="s">
        <v>21</v>
      </c>
      <c r="T240" t="s">
        <v>13311</v>
      </c>
      <c r="U240" s="1">
        <v>45947</v>
      </c>
      <c r="V240">
        <f t="shared" si="6"/>
        <v>99</v>
      </c>
      <c r="W240" t="str">
        <f t="shared" si="7"/>
        <v>90-119</v>
      </c>
    </row>
    <row r="241" spans="1:23" x14ac:dyDescent="0.25">
      <c r="A241" t="s">
        <v>368</v>
      </c>
      <c r="B241">
        <v>6028720764</v>
      </c>
      <c r="C241">
        <v>9077198075</v>
      </c>
      <c r="D241" s="1">
        <v>45819</v>
      </c>
      <c r="E241">
        <v>99214</v>
      </c>
      <c r="F241">
        <v>81000</v>
      </c>
      <c r="G241" t="s">
        <v>182</v>
      </c>
      <c r="H241" s="34">
        <v>43885</v>
      </c>
      <c r="I241" s="7">
        <v>35986</v>
      </c>
      <c r="J241" s="7">
        <v>21623.52</v>
      </c>
      <c r="K241" s="7">
        <v>7885</v>
      </c>
      <c r="L241" s="7">
        <v>6477.48</v>
      </c>
      <c r="M241" s="5">
        <v>0.18</v>
      </c>
      <c r="N241" t="s">
        <v>3141</v>
      </c>
      <c r="O241" t="s">
        <v>27</v>
      </c>
      <c r="P241" t="s">
        <v>58</v>
      </c>
      <c r="Q241" t="s">
        <v>19</v>
      </c>
      <c r="R241" t="s">
        <v>26</v>
      </c>
      <c r="S241" t="s">
        <v>17</v>
      </c>
      <c r="T241" t="s">
        <v>13310</v>
      </c>
      <c r="U241" s="1">
        <v>46048</v>
      </c>
      <c r="V241">
        <f t="shared" si="6"/>
        <v>229</v>
      </c>
      <c r="W241" t="str">
        <f t="shared" si="7"/>
        <v>210-239</v>
      </c>
    </row>
    <row r="242" spans="1:23" x14ac:dyDescent="0.25">
      <c r="A242" t="s">
        <v>369</v>
      </c>
      <c r="B242">
        <v>8417655171</v>
      </c>
      <c r="C242">
        <v>5080353117</v>
      </c>
      <c r="D242" s="1">
        <v>45512</v>
      </c>
      <c r="E242">
        <v>99223</v>
      </c>
      <c r="F242">
        <v>85025</v>
      </c>
      <c r="G242" t="s">
        <v>222</v>
      </c>
      <c r="H242" s="34">
        <v>75614</v>
      </c>
      <c r="I242" s="7">
        <v>62003</v>
      </c>
      <c r="J242" s="7">
        <v>38722.46</v>
      </c>
      <c r="K242" s="7">
        <v>12120</v>
      </c>
      <c r="L242" s="7">
        <v>11160.54</v>
      </c>
      <c r="M242" s="5">
        <v>0.18</v>
      </c>
      <c r="N242" t="s">
        <v>3141</v>
      </c>
      <c r="O242" t="s">
        <v>27</v>
      </c>
      <c r="P242" t="s">
        <v>97</v>
      </c>
      <c r="Q242" t="s">
        <v>19</v>
      </c>
      <c r="R242" t="s">
        <v>20</v>
      </c>
      <c r="S242" t="s">
        <v>21</v>
      </c>
      <c r="T242" t="s">
        <v>13312</v>
      </c>
      <c r="U242" s="1">
        <v>46039</v>
      </c>
      <c r="V242">
        <f t="shared" si="6"/>
        <v>527</v>
      </c>
      <c r="W242" t="str">
        <f t="shared" si="7"/>
        <v>360+</v>
      </c>
    </row>
    <row r="243" spans="1:23" x14ac:dyDescent="0.25">
      <c r="A243" t="s">
        <v>370</v>
      </c>
      <c r="B243">
        <v>8257611017</v>
      </c>
      <c r="C243">
        <v>3873027915</v>
      </c>
      <c r="D243" s="1">
        <v>45800</v>
      </c>
      <c r="E243">
        <v>99214</v>
      </c>
      <c r="F243">
        <v>99214</v>
      </c>
      <c r="G243" t="s">
        <v>171</v>
      </c>
      <c r="H243" s="34">
        <v>45292</v>
      </c>
      <c r="I243" s="7">
        <v>32610</v>
      </c>
      <c r="J243" s="7">
        <v>25918.2</v>
      </c>
      <c r="K243" s="7">
        <v>4083</v>
      </c>
      <c r="L243" s="7">
        <v>2608.8000000000002</v>
      </c>
      <c r="M243" s="5">
        <v>0.08</v>
      </c>
      <c r="N243" t="s">
        <v>24</v>
      </c>
      <c r="O243" t="s">
        <v>27</v>
      </c>
      <c r="P243" t="s">
        <v>40</v>
      </c>
      <c r="Q243" t="s">
        <v>32</v>
      </c>
      <c r="R243" t="s">
        <v>27</v>
      </c>
      <c r="S243" t="s">
        <v>21</v>
      </c>
      <c r="T243" t="s">
        <v>13312</v>
      </c>
      <c r="U243" s="1">
        <v>46012</v>
      </c>
      <c r="V243">
        <f t="shared" si="6"/>
        <v>212</v>
      </c>
      <c r="W243" t="str">
        <f t="shared" si="7"/>
        <v>210-239</v>
      </c>
    </row>
    <row r="244" spans="1:23" x14ac:dyDescent="0.25">
      <c r="A244" t="s">
        <v>371</v>
      </c>
      <c r="B244">
        <v>539159241</v>
      </c>
      <c r="C244">
        <v>563454150</v>
      </c>
      <c r="D244" s="1">
        <v>45917</v>
      </c>
      <c r="E244">
        <v>99223</v>
      </c>
      <c r="F244">
        <v>80053</v>
      </c>
      <c r="G244" t="s">
        <v>240</v>
      </c>
      <c r="H244" s="34">
        <v>44490</v>
      </c>
      <c r="I244" s="7">
        <v>34702</v>
      </c>
      <c r="J244" s="7">
        <v>23608.6</v>
      </c>
      <c r="K244" s="7">
        <v>4153</v>
      </c>
      <c r="L244" s="7">
        <v>6940.4</v>
      </c>
      <c r="M244" s="5">
        <v>0.2</v>
      </c>
      <c r="N244" t="s">
        <v>3140</v>
      </c>
      <c r="O244" t="s">
        <v>30</v>
      </c>
      <c r="P244" t="s">
        <v>97</v>
      </c>
      <c r="Q244" t="s">
        <v>19</v>
      </c>
      <c r="R244" t="s">
        <v>26</v>
      </c>
      <c r="S244" t="s">
        <v>21</v>
      </c>
      <c r="T244" t="s">
        <v>13312</v>
      </c>
      <c r="U244" s="1">
        <v>46044</v>
      </c>
      <c r="V244">
        <f t="shared" si="6"/>
        <v>127</v>
      </c>
      <c r="W244" t="str">
        <f t="shared" si="7"/>
        <v>120-149</v>
      </c>
    </row>
    <row r="245" spans="1:23" x14ac:dyDescent="0.25">
      <c r="A245" t="s">
        <v>372</v>
      </c>
      <c r="B245">
        <v>9457942986</v>
      </c>
      <c r="C245">
        <v>6966673045</v>
      </c>
      <c r="D245" s="1">
        <v>45600</v>
      </c>
      <c r="E245">
        <v>99223</v>
      </c>
      <c r="F245">
        <v>93000</v>
      </c>
      <c r="G245" t="s">
        <v>293</v>
      </c>
      <c r="H245" s="34">
        <v>64025</v>
      </c>
      <c r="I245" s="7">
        <v>48019</v>
      </c>
      <c r="J245" s="7">
        <v>27841.15</v>
      </c>
      <c r="K245" s="7">
        <v>12975</v>
      </c>
      <c r="L245" s="7">
        <v>7202.85</v>
      </c>
      <c r="M245" s="5">
        <v>0.15</v>
      </c>
      <c r="N245" t="s">
        <v>1139</v>
      </c>
      <c r="O245" t="s">
        <v>27</v>
      </c>
      <c r="P245" t="s">
        <v>97</v>
      </c>
      <c r="Q245" t="s">
        <v>32</v>
      </c>
      <c r="R245" t="s">
        <v>38</v>
      </c>
      <c r="S245" t="s">
        <v>27</v>
      </c>
      <c r="T245" t="s">
        <v>13312</v>
      </c>
      <c r="U245" s="1">
        <v>45863</v>
      </c>
      <c r="V245">
        <f t="shared" si="6"/>
        <v>263</v>
      </c>
      <c r="W245" t="str">
        <f t="shared" si="7"/>
        <v>240-269</v>
      </c>
    </row>
    <row r="246" spans="1:23" x14ac:dyDescent="0.25">
      <c r="A246" t="s">
        <v>373</v>
      </c>
      <c r="B246">
        <v>6033027139</v>
      </c>
      <c r="C246">
        <v>6459074287</v>
      </c>
      <c r="D246" s="1">
        <v>45927</v>
      </c>
      <c r="E246">
        <v>99223</v>
      </c>
      <c r="F246">
        <v>97110</v>
      </c>
      <c r="G246" t="s">
        <v>237</v>
      </c>
      <c r="H246" s="34">
        <v>88059</v>
      </c>
      <c r="I246" s="7">
        <v>74850</v>
      </c>
      <c r="J246" s="7">
        <v>60164</v>
      </c>
      <c r="K246" s="7">
        <v>13189</v>
      </c>
      <c r="L246" s="7">
        <v>1497</v>
      </c>
      <c r="M246" s="5">
        <v>0.02</v>
      </c>
      <c r="N246" t="s">
        <v>16</v>
      </c>
      <c r="O246" t="s">
        <v>27</v>
      </c>
      <c r="P246" t="s">
        <v>35</v>
      </c>
      <c r="Q246" t="s">
        <v>32</v>
      </c>
      <c r="R246" t="s">
        <v>27</v>
      </c>
      <c r="S246" t="s">
        <v>27</v>
      </c>
      <c r="T246" t="s">
        <v>13312</v>
      </c>
      <c r="U246" s="1">
        <v>45962</v>
      </c>
      <c r="V246">
        <f t="shared" si="6"/>
        <v>35</v>
      </c>
      <c r="W246" t="str">
        <f t="shared" si="7"/>
        <v>30-59</v>
      </c>
    </row>
    <row r="247" spans="1:23" x14ac:dyDescent="0.25">
      <c r="A247" t="s">
        <v>374</v>
      </c>
      <c r="B247">
        <v>3080431034</v>
      </c>
      <c r="C247">
        <v>2819026310</v>
      </c>
      <c r="D247" s="1">
        <v>45920</v>
      </c>
      <c r="E247">
        <v>99215</v>
      </c>
      <c r="F247">
        <v>99205</v>
      </c>
      <c r="G247" t="s">
        <v>272</v>
      </c>
      <c r="H247" s="34">
        <v>53499</v>
      </c>
      <c r="I247" s="7">
        <v>42264</v>
      </c>
      <c r="J247" s="7">
        <v>24951.759999999998</v>
      </c>
      <c r="K247" s="7">
        <v>10550</v>
      </c>
      <c r="L247" s="7">
        <v>6762.24</v>
      </c>
      <c r="M247" s="5">
        <v>0.16</v>
      </c>
      <c r="N247" t="s">
        <v>1138</v>
      </c>
      <c r="O247" t="s">
        <v>27</v>
      </c>
      <c r="P247" t="s">
        <v>97</v>
      </c>
      <c r="Q247" t="s">
        <v>19</v>
      </c>
      <c r="R247" t="s">
        <v>26</v>
      </c>
      <c r="S247" t="s">
        <v>27</v>
      </c>
      <c r="T247" t="s">
        <v>13311</v>
      </c>
      <c r="U247" s="1">
        <v>46007</v>
      </c>
      <c r="V247">
        <f t="shared" si="6"/>
        <v>87</v>
      </c>
      <c r="W247" t="str">
        <f t="shared" si="7"/>
        <v>60-89</v>
      </c>
    </row>
    <row r="248" spans="1:23" x14ac:dyDescent="0.25">
      <c r="A248" t="s">
        <v>375</v>
      </c>
      <c r="B248">
        <v>9814594406</v>
      </c>
      <c r="C248">
        <v>2110313594</v>
      </c>
      <c r="D248" s="1">
        <v>45897</v>
      </c>
      <c r="E248">
        <v>99222</v>
      </c>
      <c r="F248">
        <v>99214</v>
      </c>
      <c r="G248" t="s">
        <v>237</v>
      </c>
      <c r="H248" s="34">
        <v>49271</v>
      </c>
      <c r="I248" s="7">
        <v>40402</v>
      </c>
      <c r="J248" s="7">
        <v>29236.639999999999</v>
      </c>
      <c r="K248" s="7">
        <v>3893</v>
      </c>
      <c r="L248" s="7">
        <v>7272.36</v>
      </c>
      <c r="M248" s="5">
        <v>0.18</v>
      </c>
      <c r="N248" t="s">
        <v>3141</v>
      </c>
      <c r="O248" t="s">
        <v>30</v>
      </c>
      <c r="P248" t="s">
        <v>55</v>
      </c>
      <c r="Q248" t="s">
        <v>19</v>
      </c>
      <c r="R248" t="s">
        <v>20</v>
      </c>
      <c r="S248" t="s">
        <v>27</v>
      </c>
      <c r="T248" t="s">
        <v>13311</v>
      </c>
      <c r="U248" s="1">
        <v>45931</v>
      </c>
      <c r="V248">
        <f t="shared" si="6"/>
        <v>34</v>
      </c>
      <c r="W248" t="str">
        <f t="shared" si="7"/>
        <v>30-59</v>
      </c>
    </row>
    <row r="249" spans="1:23" x14ac:dyDescent="0.25">
      <c r="A249" t="s">
        <v>376</v>
      </c>
      <c r="B249">
        <v>5371024172</v>
      </c>
      <c r="C249">
        <v>263933529</v>
      </c>
      <c r="D249" s="1">
        <v>45554</v>
      </c>
      <c r="E249">
        <v>99213</v>
      </c>
      <c r="F249">
        <v>97110</v>
      </c>
      <c r="G249" t="s">
        <v>83</v>
      </c>
      <c r="H249" s="34">
        <v>56078</v>
      </c>
      <c r="I249" s="7">
        <v>36451</v>
      </c>
      <c r="J249" s="7">
        <v>27331.88</v>
      </c>
      <c r="K249" s="7">
        <v>4745</v>
      </c>
      <c r="L249" s="7">
        <v>4374.12</v>
      </c>
      <c r="M249" s="5">
        <v>0.12</v>
      </c>
      <c r="N249" t="s">
        <v>46</v>
      </c>
      <c r="O249" t="s">
        <v>30</v>
      </c>
      <c r="P249" t="s">
        <v>97</v>
      </c>
      <c r="Q249" t="s">
        <v>19</v>
      </c>
      <c r="R249" t="s">
        <v>43</v>
      </c>
      <c r="S249" t="s">
        <v>27</v>
      </c>
      <c r="T249" t="s">
        <v>13310</v>
      </c>
      <c r="U249" s="1">
        <v>45914</v>
      </c>
      <c r="V249">
        <f t="shared" si="6"/>
        <v>360</v>
      </c>
      <c r="W249" t="str">
        <f t="shared" si="7"/>
        <v>360+</v>
      </c>
    </row>
    <row r="250" spans="1:23" x14ac:dyDescent="0.25">
      <c r="A250" t="s">
        <v>377</v>
      </c>
      <c r="B250">
        <v>6965268510</v>
      </c>
      <c r="C250">
        <v>7927019857</v>
      </c>
      <c r="D250" s="1">
        <v>45883</v>
      </c>
      <c r="E250">
        <v>99231</v>
      </c>
      <c r="F250">
        <v>99291</v>
      </c>
      <c r="G250" t="s">
        <v>159</v>
      </c>
      <c r="H250" s="34">
        <v>54791</v>
      </c>
      <c r="I250" s="7">
        <v>35614</v>
      </c>
      <c r="J250" s="7">
        <v>16674.32</v>
      </c>
      <c r="K250" s="7">
        <v>14666</v>
      </c>
      <c r="L250" s="7">
        <v>4273.68</v>
      </c>
      <c r="M250" s="5">
        <v>0.12</v>
      </c>
      <c r="N250" t="s">
        <v>46</v>
      </c>
      <c r="O250" t="s">
        <v>27</v>
      </c>
      <c r="P250" t="s">
        <v>35</v>
      </c>
      <c r="Q250" t="s">
        <v>32</v>
      </c>
      <c r="R250" t="s">
        <v>43</v>
      </c>
      <c r="S250" t="s">
        <v>21</v>
      </c>
      <c r="T250" t="s">
        <v>13310</v>
      </c>
      <c r="U250" s="1">
        <v>45974</v>
      </c>
      <c r="V250">
        <f t="shared" si="6"/>
        <v>91</v>
      </c>
      <c r="W250" t="str">
        <f t="shared" si="7"/>
        <v>90-119</v>
      </c>
    </row>
    <row r="251" spans="1:23" x14ac:dyDescent="0.25">
      <c r="A251" t="s">
        <v>378</v>
      </c>
      <c r="B251">
        <v>7149722931</v>
      </c>
      <c r="C251">
        <v>9863745434</v>
      </c>
      <c r="D251" s="1">
        <v>45492</v>
      </c>
      <c r="E251">
        <v>99238</v>
      </c>
      <c r="F251">
        <v>36415</v>
      </c>
      <c r="G251" t="s">
        <v>69</v>
      </c>
      <c r="H251" s="34">
        <v>63365</v>
      </c>
      <c r="I251" s="7">
        <v>41187</v>
      </c>
      <c r="J251" s="7">
        <v>31947.559999999998</v>
      </c>
      <c r="K251" s="7">
        <v>4297</v>
      </c>
      <c r="L251" s="7">
        <v>4942.4399999999996</v>
      </c>
      <c r="M251" s="5">
        <v>0.12</v>
      </c>
      <c r="N251" t="s">
        <v>46</v>
      </c>
      <c r="O251" t="s">
        <v>30</v>
      </c>
      <c r="P251" t="s">
        <v>55</v>
      </c>
      <c r="Q251" t="s">
        <v>19</v>
      </c>
      <c r="R251" t="s">
        <v>20</v>
      </c>
      <c r="S251" t="s">
        <v>17</v>
      </c>
      <c r="T251" t="s">
        <v>13312</v>
      </c>
      <c r="U251" s="1">
        <v>46081</v>
      </c>
      <c r="V251">
        <f t="shared" si="6"/>
        <v>589</v>
      </c>
      <c r="W251" t="str">
        <f t="shared" si="7"/>
        <v>360+</v>
      </c>
    </row>
    <row r="252" spans="1:23" x14ac:dyDescent="0.25">
      <c r="A252" t="s">
        <v>379</v>
      </c>
      <c r="B252">
        <v>7754095572</v>
      </c>
      <c r="C252">
        <v>6307034909</v>
      </c>
      <c r="D252" s="1">
        <v>45758</v>
      </c>
      <c r="E252">
        <v>99221</v>
      </c>
      <c r="F252">
        <v>99215</v>
      </c>
      <c r="G252" t="s">
        <v>75</v>
      </c>
      <c r="H252" s="34">
        <v>36619</v>
      </c>
      <c r="I252" s="7">
        <v>23802</v>
      </c>
      <c r="J252" s="7">
        <v>11817.76</v>
      </c>
      <c r="K252" s="7">
        <v>9128</v>
      </c>
      <c r="L252" s="7">
        <v>2856.24</v>
      </c>
      <c r="M252" s="5">
        <v>0.12</v>
      </c>
      <c r="N252" t="s">
        <v>46</v>
      </c>
      <c r="O252" t="s">
        <v>27</v>
      </c>
      <c r="P252" t="s">
        <v>18</v>
      </c>
      <c r="Q252" t="s">
        <v>19</v>
      </c>
      <c r="R252" t="s">
        <v>38</v>
      </c>
      <c r="S252" t="s">
        <v>27</v>
      </c>
      <c r="T252" t="s">
        <v>13312</v>
      </c>
      <c r="U252" s="1">
        <v>45779</v>
      </c>
      <c r="V252">
        <f t="shared" si="6"/>
        <v>21</v>
      </c>
      <c r="W252" t="str">
        <f t="shared" si="7"/>
        <v>0-29</v>
      </c>
    </row>
    <row r="253" spans="1:23" x14ac:dyDescent="0.25">
      <c r="A253" t="s">
        <v>380</v>
      </c>
      <c r="B253">
        <v>61667750</v>
      </c>
      <c r="C253">
        <v>3640025436</v>
      </c>
      <c r="D253" s="1">
        <v>45825</v>
      </c>
      <c r="E253">
        <v>99232</v>
      </c>
      <c r="F253">
        <v>99284</v>
      </c>
      <c r="G253" t="s">
        <v>248</v>
      </c>
      <c r="H253" s="34">
        <v>53654</v>
      </c>
      <c r="I253" s="7">
        <v>42923</v>
      </c>
      <c r="J253" s="7">
        <v>31429.78</v>
      </c>
      <c r="K253" s="7">
        <v>5484</v>
      </c>
      <c r="L253" s="7">
        <v>6009.22</v>
      </c>
      <c r="M253" s="5">
        <v>0.14000000000000001</v>
      </c>
      <c r="N253" t="s">
        <v>1135</v>
      </c>
      <c r="O253" t="s">
        <v>27</v>
      </c>
      <c r="P253" t="s">
        <v>31</v>
      </c>
      <c r="Q253" t="s">
        <v>32</v>
      </c>
      <c r="R253" t="s">
        <v>43</v>
      </c>
      <c r="S253" t="s">
        <v>27</v>
      </c>
      <c r="T253" t="s">
        <v>13311</v>
      </c>
      <c r="U253" s="1">
        <v>45983</v>
      </c>
      <c r="V253">
        <f t="shared" si="6"/>
        <v>158</v>
      </c>
      <c r="W253" t="str">
        <f t="shared" si="7"/>
        <v>150-179</v>
      </c>
    </row>
    <row r="254" spans="1:23" x14ac:dyDescent="0.25">
      <c r="A254" t="s">
        <v>381</v>
      </c>
      <c r="B254">
        <v>8554258997</v>
      </c>
      <c r="C254">
        <v>4301309987</v>
      </c>
      <c r="D254" s="1">
        <v>45819</v>
      </c>
      <c r="E254">
        <v>99213</v>
      </c>
      <c r="F254">
        <v>99205</v>
      </c>
      <c r="G254" t="s">
        <v>142</v>
      </c>
      <c r="H254" s="34">
        <v>71527</v>
      </c>
      <c r="I254" s="7">
        <v>57222</v>
      </c>
      <c r="J254" s="7">
        <v>49210.92</v>
      </c>
      <c r="K254" s="7">
        <v>0</v>
      </c>
      <c r="L254" s="7">
        <v>8011.08</v>
      </c>
      <c r="M254" s="5">
        <v>0.14000000000000001</v>
      </c>
      <c r="N254" t="s">
        <v>1135</v>
      </c>
      <c r="O254" t="s">
        <v>17</v>
      </c>
      <c r="P254" t="s">
        <v>31</v>
      </c>
      <c r="Q254" t="s">
        <v>19</v>
      </c>
      <c r="R254" t="s">
        <v>38</v>
      </c>
      <c r="S254" t="s">
        <v>17</v>
      </c>
      <c r="T254" t="s">
        <v>13312</v>
      </c>
      <c r="U254" s="1">
        <v>45922</v>
      </c>
      <c r="V254">
        <f t="shared" si="6"/>
        <v>103</v>
      </c>
      <c r="W254" t="str">
        <f t="shared" si="7"/>
        <v>90-119</v>
      </c>
    </row>
    <row r="255" spans="1:23" x14ac:dyDescent="0.25">
      <c r="A255" t="s">
        <v>382</v>
      </c>
      <c r="B255">
        <v>5431725002</v>
      </c>
      <c r="C255">
        <v>9176601831</v>
      </c>
      <c r="D255" s="1">
        <v>45401</v>
      </c>
      <c r="E255">
        <v>99238</v>
      </c>
      <c r="F255">
        <v>93000</v>
      </c>
      <c r="G255" t="s">
        <v>48</v>
      </c>
      <c r="H255" s="34">
        <v>96127</v>
      </c>
      <c r="I255" s="7">
        <v>81708</v>
      </c>
      <c r="J255" s="7">
        <v>80073.84</v>
      </c>
      <c r="K255" s="7">
        <v>0</v>
      </c>
      <c r="L255" s="7">
        <v>1634.16</v>
      </c>
      <c r="M255" s="5">
        <v>0.02</v>
      </c>
      <c r="N255" t="s">
        <v>16</v>
      </c>
      <c r="O255" t="s">
        <v>17</v>
      </c>
      <c r="P255" t="s">
        <v>55</v>
      </c>
      <c r="Q255" t="s">
        <v>19</v>
      </c>
      <c r="R255" t="s">
        <v>43</v>
      </c>
      <c r="S255" t="s">
        <v>27</v>
      </c>
      <c r="T255" t="s">
        <v>13312</v>
      </c>
      <c r="U255" s="1">
        <v>45941</v>
      </c>
      <c r="V255">
        <f t="shared" si="6"/>
        <v>540</v>
      </c>
      <c r="W255" t="str">
        <f t="shared" si="7"/>
        <v>360+</v>
      </c>
    </row>
    <row r="256" spans="1:23" x14ac:dyDescent="0.25">
      <c r="A256" t="s">
        <v>383</v>
      </c>
      <c r="B256">
        <v>9615986059</v>
      </c>
      <c r="C256">
        <v>4259262565</v>
      </c>
      <c r="D256" s="1">
        <v>45943</v>
      </c>
      <c r="E256">
        <v>99214</v>
      </c>
      <c r="F256">
        <v>99282</v>
      </c>
      <c r="G256" t="s">
        <v>219</v>
      </c>
      <c r="H256" s="34">
        <v>86858</v>
      </c>
      <c r="I256" s="7">
        <v>62538</v>
      </c>
      <c r="J256" s="7">
        <v>37946.959999999999</v>
      </c>
      <c r="K256" s="7">
        <v>19588</v>
      </c>
      <c r="L256" s="7">
        <v>5003.04</v>
      </c>
      <c r="M256" s="5">
        <v>0.08</v>
      </c>
      <c r="N256" t="s">
        <v>24</v>
      </c>
      <c r="O256" t="s">
        <v>27</v>
      </c>
      <c r="P256" t="s">
        <v>40</v>
      </c>
      <c r="Q256" t="s">
        <v>19</v>
      </c>
      <c r="R256" t="s">
        <v>26</v>
      </c>
      <c r="S256" t="s">
        <v>27</v>
      </c>
      <c r="T256" t="s">
        <v>13312</v>
      </c>
      <c r="U256" s="1">
        <v>46010</v>
      </c>
      <c r="V256">
        <f t="shared" si="6"/>
        <v>67</v>
      </c>
      <c r="W256" t="str">
        <f t="shared" si="7"/>
        <v>60-89</v>
      </c>
    </row>
    <row r="257" spans="1:23" x14ac:dyDescent="0.25">
      <c r="A257" t="s">
        <v>384</v>
      </c>
      <c r="B257">
        <v>5735726063</v>
      </c>
      <c r="C257">
        <v>5714659263</v>
      </c>
      <c r="D257" s="1">
        <v>45469</v>
      </c>
      <c r="E257">
        <v>99214</v>
      </c>
      <c r="F257">
        <v>99285</v>
      </c>
      <c r="G257" t="s">
        <v>37</v>
      </c>
      <c r="H257" s="34">
        <v>75704</v>
      </c>
      <c r="I257" s="7">
        <v>60563</v>
      </c>
      <c r="J257" s="7">
        <v>44997.18</v>
      </c>
      <c r="K257" s="7">
        <v>7087</v>
      </c>
      <c r="L257" s="7">
        <v>8478.82</v>
      </c>
      <c r="M257" s="5">
        <v>0.14000000000000001</v>
      </c>
      <c r="N257" t="s">
        <v>1135</v>
      </c>
      <c r="O257" t="s">
        <v>27</v>
      </c>
      <c r="P257" t="s">
        <v>97</v>
      </c>
      <c r="Q257" t="s">
        <v>19</v>
      </c>
      <c r="R257" t="s">
        <v>20</v>
      </c>
      <c r="S257" t="s">
        <v>17</v>
      </c>
      <c r="T257" t="s">
        <v>13310</v>
      </c>
      <c r="U257" s="1">
        <v>46039</v>
      </c>
      <c r="V257">
        <f t="shared" si="6"/>
        <v>570</v>
      </c>
      <c r="W257" t="str">
        <f t="shared" si="7"/>
        <v>360+</v>
      </c>
    </row>
    <row r="258" spans="1:23" x14ac:dyDescent="0.25">
      <c r="A258" t="s">
        <v>385</v>
      </c>
      <c r="B258">
        <v>7173851900</v>
      </c>
      <c r="C258">
        <v>9964057423</v>
      </c>
      <c r="D258" s="1">
        <v>45846</v>
      </c>
      <c r="E258">
        <v>99213</v>
      </c>
      <c r="F258">
        <v>99213</v>
      </c>
      <c r="G258" t="s">
        <v>87</v>
      </c>
      <c r="H258" s="34">
        <v>73510</v>
      </c>
      <c r="I258" s="7">
        <v>52927</v>
      </c>
      <c r="J258" s="7">
        <v>40272.839999999997</v>
      </c>
      <c r="K258" s="7">
        <v>8420</v>
      </c>
      <c r="L258" s="7">
        <v>4234.16</v>
      </c>
      <c r="M258" s="5">
        <v>0.08</v>
      </c>
      <c r="N258" t="s">
        <v>24</v>
      </c>
      <c r="O258" t="s">
        <v>27</v>
      </c>
      <c r="P258" t="s">
        <v>31</v>
      </c>
      <c r="Q258" t="s">
        <v>32</v>
      </c>
      <c r="R258" t="s">
        <v>27</v>
      </c>
      <c r="S258" t="s">
        <v>27</v>
      </c>
      <c r="T258" t="s">
        <v>13312</v>
      </c>
      <c r="U258" s="1">
        <v>45990</v>
      </c>
      <c r="V258">
        <f t="shared" ref="V258:V321" si="8">U258-D258</f>
        <v>144</v>
      </c>
      <c r="W258" t="str">
        <f t="shared" si="7"/>
        <v>120-149</v>
      </c>
    </row>
    <row r="259" spans="1:23" x14ac:dyDescent="0.25">
      <c r="A259" t="s">
        <v>386</v>
      </c>
      <c r="B259">
        <v>8070792762</v>
      </c>
      <c r="C259">
        <v>8006547727</v>
      </c>
      <c r="D259" s="1">
        <v>45608</v>
      </c>
      <c r="E259">
        <v>99223</v>
      </c>
      <c r="F259">
        <v>99211</v>
      </c>
      <c r="G259" t="s">
        <v>129</v>
      </c>
      <c r="H259" s="34">
        <v>47636</v>
      </c>
      <c r="I259" s="7">
        <v>40491</v>
      </c>
      <c r="J259" s="7">
        <v>28587.18</v>
      </c>
      <c r="K259" s="7">
        <v>11094</v>
      </c>
      <c r="L259" s="7">
        <v>809.82</v>
      </c>
      <c r="M259" s="5">
        <v>0.02</v>
      </c>
      <c r="N259" t="s">
        <v>16</v>
      </c>
      <c r="O259" t="s">
        <v>27</v>
      </c>
      <c r="P259" t="s">
        <v>31</v>
      </c>
      <c r="Q259" t="s">
        <v>19</v>
      </c>
      <c r="R259" t="s">
        <v>43</v>
      </c>
      <c r="S259" t="s">
        <v>21</v>
      </c>
      <c r="T259" t="s">
        <v>13312</v>
      </c>
      <c r="U259" s="1">
        <v>45822</v>
      </c>
      <c r="V259">
        <f t="shared" si="8"/>
        <v>214</v>
      </c>
      <c r="W259" t="str">
        <f t="shared" ref="W259:W322" si="9">IF(V259="","",IF(V259&lt;30,"0-29",IF(V259&lt;60,"30-59",IF(V259&lt;90,"60-89",IF(V259&lt;120,"90-119",IF(V259&lt;150,"120-149",IF(V259&lt;180,"150-179",IF(V259&lt;210,"180-209",IF(V259&lt;240,"210-239",IF(V259&lt;270,"240-269",IF(V259&lt;300,"270-299",IF(V259&lt;330,"300-329",IF(V259&lt;360,"330-359","360+")))))))))))))</f>
        <v>210-239</v>
      </c>
    </row>
    <row r="260" spans="1:23" x14ac:dyDescent="0.25">
      <c r="A260" t="s">
        <v>387</v>
      </c>
      <c r="B260">
        <v>6694579282</v>
      </c>
      <c r="C260">
        <v>9440826536</v>
      </c>
      <c r="D260" s="1">
        <v>45801</v>
      </c>
      <c r="E260">
        <v>99214</v>
      </c>
      <c r="F260">
        <v>99282</v>
      </c>
      <c r="G260" t="s">
        <v>73</v>
      </c>
      <c r="H260" s="34">
        <v>45719</v>
      </c>
      <c r="I260" s="7">
        <v>29717</v>
      </c>
      <c r="J260" s="7">
        <v>23306.959999999999</v>
      </c>
      <c r="K260" s="7">
        <v>2844</v>
      </c>
      <c r="L260" s="7">
        <v>3566.04</v>
      </c>
      <c r="M260" s="5">
        <v>0.12</v>
      </c>
      <c r="N260" t="s">
        <v>46</v>
      </c>
      <c r="O260" t="s">
        <v>30</v>
      </c>
      <c r="P260" t="s">
        <v>40</v>
      </c>
      <c r="Q260" t="s">
        <v>32</v>
      </c>
      <c r="R260" t="s">
        <v>21</v>
      </c>
      <c r="S260" t="s">
        <v>21</v>
      </c>
      <c r="T260" t="s">
        <v>13311</v>
      </c>
      <c r="U260" s="1">
        <v>45988</v>
      </c>
      <c r="V260">
        <f t="shared" si="8"/>
        <v>187</v>
      </c>
      <c r="W260" t="str">
        <f t="shared" si="9"/>
        <v>180-209</v>
      </c>
    </row>
    <row r="261" spans="1:23" x14ac:dyDescent="0.25">
      <c r="A261" t="s">
        <v>388</v>
      </c>
      <c r="B261">
        <v>7351609626</v>
      </c>
      <c r="C261">
        <v>8426200571</v>
      </c>
      <c r="D261" s="1">
        <v>45563</v>
      </c>
      <c r="E261">
        <v>99215</v>
      </c>
      <c r="F261">
        <v>99202</v>
      </c>
      <c r="G261" t="s">
        <v>52</v>
      </c>
      <c r="H261" s="34">
        <v>68916</v>
      </c>
      <c r="I261" s="7">
        <v>58579</v>
      </c>
      <c r="J261" s="7">
        <v>33887.42</v>
      </c>
      <c r="K261" s="7">
        <v>23520</v>
      </c>
      <c r="L261" s="7">
        <v>1171.58</v>
      </c>
      <c r="M261" s="5">
        <v>0.02</v>
      </c>
      <c r="N261" t="s">
        <v>16</v>
      </c>
      <c r="O261" t="s">
        <v>27</v>
      </c>
      <c r="P261" t="s">
        <v>35</v>
      </c>
      <c r="Q261" t="s">
        <v>32</v>
      </c>
      <c r="R261" t="s">
        <v>27</v>
      </c>
      <c r="S261" t="s">
        <v>21</v>
      </c>
      <c r="T261" t="s">
        <v>13311</v>
      </c>
      <c r="U261" s="1">
        <v>45877</v>
      </c>
      <c r="V261">
        <f t="shared" si="8"/>
        <v>314</v>
      </c>
      <c r="W261" t="str">
        <f t="shared" si="9"/>
        <v>300-329</v>
      </c>
    </row>
    <row r="262" spans="1:23" x14ac:dyDescent="0.25">
      <c r="A262" t="s">
        <v>389</v>
      </c>
      <c r="B262">
        <v>130734670</v>
      </c>
      <c r="C262">
        <v>174981020</v>
      </c>
      <c r="D262" s="1">
        <v>45426</v>
      </c>
      <c r="E262">
        <v>99238</v>
      </c>
      <c r="F262">
        <v>99285</v>
      </c>
      <c r="G262" t="s">
        <v>42</v>
      </c>
      <c r="H262" s="34">
        <v>91986</v>
      </c>
      <c r="I262" s="7">
        <v>78188</v>
      </c>
      <c r="J262" s="7">
        <v>48468.24</v>
      </c>
      <c r="K262" s="7">
        <v>28156</v>
      </c>
      <c r="L262" s="7">
        <v>1563.76</v>
      </c>
      <c r="M262" s="5">
        <v>0.02</v>
      </c>
      <c r="N262" t="s">
        <v>16</v>
      </c>
      <c r="O262" t="s">
        <v>27</v>
      </c>
      <c r="P262" t="s">
        <v>31</v>
      </c>
      <c r="Q262" t="s">
        <v>32</v>
      </c>
      <c r="R262" t="s">
        <v>20</v>
      </c>
      <c r="S262" t="s">
        <v>17</v>
      </c>
      <c r="T262" t="s">
        <v>13310</v>
      </c>
      <c r="U262" s="1">
        <v>45776</v>
      </c>
      <c r="V262">
        <f t="shared" si="8"/>
        <v>350</v>
      </c>
      <c r="W262" t="str">
        <f t="shared" si="9"/>
        <v>330-359</v>
      </c>
    </row>
    <row r="263" spans="1:23" x14ac:dyDescent="0.25">
      <c r="A263" t="s">
        <v>390</v>
      </c>
      <c r="B263">
        <v>7233443454</v>
      </c>
      <c r="C263">
        <v>9145404833</v>
      </c>
      <c r="D263" s="1">
        <v>45308</v>
      </c>
      <c r="E263">
        <v>99231</v>
      </c>
      <c r="F263">
        <v>99202</v>
      </c>
      <c r="G263" t="s">
        <v>34</v>
      </c>
      <c r="H263" s="34">
        <v>19626</v>
      </c>
      <c r="I263" s="7">
        <v>12757</v>
      </c>
      <c r="J263" s="7">
        <v>10439.16</v>
      </c>
      <c r="K263" s="7">
        <v>787</v>
      </c>
      <c r="L263" s="7">
        <v>1530.84</v>
      </c>
      <c r="M263" s="5">
        <v>0.12</v>
      </c>
      <c r="N263" t="s">
        <v>46</v>
      </c>
      <c r="O263" t="s">
        <v>30</v>
      </c>
      <c r="P263" t="s">
        <v>40</v>
      </c>
      <c r="Q263" t="s">
        <v>32</v>
      </c>
      <c r="R263" t="s">
        <v>26</v>
      </c>
      <c r="S263" t="s">
        <v>27</v>
      </c>
      <c r="T263" t="s">
        <v>13310</v>
      </c>
      <c r="U263" s="1">
        <v>45870</v>
      </c>
      <c r="V263">
        <f t="shared" si="8"/>
        <v>562</v>
      </c>
      <c r="W263" t="str">
        <f t="shared" si="9"/>
        <v>360+</v>
      </c>
    </row>
    <row r="264" spans="1:23" x14ac:dyDescent="0.25">
      <c r="A264" t="s">
        <v>391</v>
      </c>
      <c r="B264">
        <v>2928797033</v>
      </c>
      <c r="C264">
        <v>1157207911</v>
      </c>
      <c r="D264" s="1">
        <v>45852</v>
      </c>
      <c r="E264">
        <v>99215</v>
      </c>
      <c r="F264">
        <v>99205</v>
      </c>
      <c r="G264" t="s">
        <v>152</v>
      </c>
      <c r="H264" s="34">
        <v>30730</v>
      </c>
      <c r="I264" s="7">
        <v>22126</v>
      </c>
      <c r="J264" s="7">
        <v>16666.919999999998</v>
      </c>
      <c r="K264" s="7">
        <v>3689</v>
      </c>
      <c r="L264" s="7">
        <v>1770.08</v>
      </c>
      <c r="M264" s="5">
        <v>0.08</v>
      </c>
      <c r="N264" t="s">
        <v>24</v>
      </c>
      <c r="O264" t="s">
        <v>27</v>
      </c>
      <c r="P264" t="s">
        <v>18</v>
      </c>
      <c r="Q264" t="s">
        <v>32</v>
      </c>
      <c r="R264" t="s">
        <v>21</v>
      </c>
      <c r="S264" t="s">
        <v>27</v>
      </c>
      <c r="T264" t="s">
        <v>13311</v>
      </c>
      <c r="U264" s="1">
        <v>46076</v>
      </c>
      <c r="V264">
        <f t="shared" si="8"/>
        <v>224</v>
      </c>
      <c r="W264" t="str">
        <f t="shared" si="9"/>
        <v>210-239</v>
      </c>
    </row>
    <row r="265" spans="1:23" x14ac:dyDescent="0.25">
      <c r="A265" t="s">
        <v>392</v>
      </c>
      <c r="B265">
        <v>456145390</v>
      </c>
      <c r="C265">
        <v>9008471630</v>
      </c>
      <c r="D265" s="1">
        <v>45443</v>
      </c>
      <c r="E265">
        <v>99222</v>
      </c>
      <c r="F265">
        <v>99284</v>
      </c>
      <c r="G265" t="s">
        <v>48</v>
      </c>
      <c r="H265" s="34">
        <v>37564</v>
      </c>
      <c r="I265" s="7">
        <v>27046</v>
      </c>
      <c r="J265" s="7">
        <v>20968.32</v>
      </c>
      <c r="K265" s="7">
        <v>3914</v>
      </c>
      <c r="L265" s="7">
        <v>2163.6799999999998</v>
      </c>
      <c r="M265" s="5">
        <v>0.08</v>
      </c>
      <c r="N265" t="s">
        <v>24</v>
      </c>
      <c r="O265" t="s">
        <v>30</v>
      </c>
      <c r="P265" t="s">
        <v>18</v>
      </c>
      <c r="Q265" t="s">
        <v>19</v>
      </c>
      <c r="R265" t="s">
        <v>26</v>
      </c>
      <c r="S265" t="s">
        <v>17</v>
      </c>
      <c r="T265" t="s">
        <v>13311</v>
      </c>
      <c r="U265" s="1">
        <v>45678</v>
      </c>
      <c r="V265">
        <f t="shared" si="8"/>
        <v>235</v>
      </c>
      <c r="W265" t="str">
        <f t="shared" si="9"/>
        <v>210-239</v>
      </c>
    </row>
    <row r="266" spans="1:23" x14ac:dyDescent="0.25">
      <c r="A266" t="s">
        <v>393</v>
      </c>
      <c r="B266">
        <v>7285626297</v>
      </c>
      <c r="C266">
        <v>286087718</v>
      </c>
      <c r="D266" s="1">
        <v>45435</v>
      </c>
      <c r="E266">
        <v>99238</v>
      </c>
      <c r="F266">
        <v>99205</v>
      </c>
      <c r="G266" t="s">
        <v>150</v>
      </c>
      <c r="H266" s="34">
        <v>46532</v>
      </c>
      <c r="I266" s="7">
        <v>36760</v>
      </c>
      <c r="J266" s="7">
        <v>26339.4</v>
      </c>
      <c r="K266" s="7">
        <v>4539</v>
      </c>
      <c r="L266" s="7">
        <v>5881.6</v>
      </c>
      <c r="M266" s="5">
        <v>0.16</v>
      </c>
      <c r="N266" t="s">
        <v>1138</v>
      </c>
      <c r="O266" t="s">
        <v>27</v>
      </c>
      <c r="P266" t="s">
        <v>18</v>
      </c>
      <c r="Q266" t="s">
        <v>19</v>
      </c>
      <c r="R266" t="s">
        <v>38</v>
      </c>
      <c r="S266" t="s">
        <v>17</v>
      </c>
      <c r="T266" t="s">
        <v>13312</v>
      </c>
      <c r="U266" s="1">
        <v>45851</v>
      </c>
      <c r="V266">
        <f t="shared" si="8"/>
        <v>416</v>
      </c>
      <c r="W266" t="str">
        <f t="shared" si="9"/>
        <v>360+</v>
      </c>
    </row>
    <row r="267" spans="1:23" x14ac:dyDescent="0.25">
      <c r="A267" t="s">
        <v>394</v>
      </c>
      <c r="B267">
        <v>2869409083</v>
      </c>
      <c r="C267">
        <v>1114596644</v>
      </c>
      <c r="D267" s="1">
        <v>45500</v>
      </c>
      <c r="E267">
        <v>99221</v>
      </c>
      <c r="F267">
        <v>80053</v>
      </c>
      <c r="G267" t="s">
        <v>307</v>
      </c>
      <c r="H267" s="34">
        <v>93392</v>
      </c>
      <c r="I267" s="7">
        <v>72846</v>
      </c>
      <c r="J267" s="7">
        <v>58276.800000000003</v>
      </c>
      <c r="K267" s="7">
        <v>0</v>
      </c>
      <c r="L267" s="7">
        <v>14569.2</v>
      </c>
      <c r="M267" s="5">
        <v>0.2</v>
      </c>
      <c r="N267" t="s">
        <v>3140</v>
      </c>
      <c r="O267" t="s">
        <v>17</v>
      </c>
      <c r="P267" t="s">
        <v>31</v>
      </c>
      <c r="Q267" t="s">
        <v>32</v>
      </c>
      <c r="R267" t="s">
        <v>43</v>
      </c>
      <c r="S267" t="s">
        <v>17</v>
      </c>
      <c r="T267" t="s">
        <v>13311</v>
      </c>
      <c r="U267" s="1">
        <v>45884</v>
      </c>
      <c r="V267">
        <f t="shared" si="8"/>
        <v>384</v>
      </c>
      <c r="W267" t="str">
        <f t="shared" si="9"/>
        <v>360+</v>
      </c>
    </row>
    <row r="268" spans="1:23" x14ac:dyDescent="0.25">
      <c r="A268" t="s">
        <v>395</v>
      </c>
      <c r="B268">
        <v>3937216249</v>
      </c>
      <c r="C268">
        <v>5042879695</v>
      </c>
      <c r="D268" s="1">
        <v>45410</v>
      </c>
      <c r="E268">
        <v>99214</v>
      </c>
      <c r="F268">
        <v>99215</v>
      </c>
      <c r="G268" t="s">
        <v>268</v>
      </c>
      <c r="H268" s="34">
        <v>15105</v>
      </c>
      <c r="I268" s="7">
        <v>12839</v>
      </c>
      <c r="J268" s="7">
        <v>12582.22</v>
      </c>
      <c r="K268" s="7">
        <v>0</v>
      </c>
      <c r="L268" s="7">
        <v>256.77999999999997</v>
      </c>
      <c r="M268" s="5">
        <v>0.02</v>
      </c>
      <c r="N268" t="s">
        <v>16</v>
      </c>
      <c r="O268" t="s">
        <v>17</v>
      </c>
      <c r="P268" t="s">
        <v>25</v>
      </c>
      <c r="Q268" t="s">
        <v>32</v>
      </c>
      <c r="R268" t="s">
        <v>27</v>
      </c>
      <c r="S268" t="s">
        <v>17</v>
      </c>
      <c r="T268" t="s">
        <v>13311</v>
      </c>
      <c r="U268" s="1">
        <v>46036</v>
      </c>
      <c r="V268">
        <f t="shared" si="8"/>
        <v>626</v>
      </c>
      <c r="W268" t="str">
        <f t="shared" si="9"/>
        <v>360+</v>
      </c>
    </row>
    <row r="269" spans="1:23" x14ac:dyDescent="0.25">
      <c r="A269" t="s">
        <v>396</v>
      </c>
      <c r="B269">
        <v>369668919</v>
      </c>
      <c r="C269">
        <v>3458366761</v>
      </c>
      <c r="D269" s="1">
        <v>45697</v>
      </c>
      <c r="E269">
        <v>99222</v>
      </c>
      <c r="F269">
        <v>99201</v>
      </c>
      <c r="G269" t="s">
        <v>67</v>
      </c>
      <c r="H269" s="34">
        <v>64719</v>
      </c>
      <c r="I269" s="7">
        <v>42067</v>
      </c>
      <c r="J269" s="7">
        <v>37018.959999999999</v>
      </c>
      <c r="K269" s="7">
        <v>0</v>
      </c>
      <c r="L269" s="7">
        <v>5048.04</v>
      </c>
      <c r="M269" s="5">
        <v>0.12</v>
      </c>
      <c r="N269" t="s">
        <v>46</v>
      </c>
      <c r="O269" t="s">
        <v>17</v>
      </c>
      <c r="P269" t="s">
        <v>97</v>
      </c>
      <c r="Q269" t="s">
        <v>19</v>
      </c>
      <c r="R269" t="s">
        <v>43</v>
      </c>
      <c r="S269" t="s">
        <v>21</v>
      </c>
      <c r="T269" t="s">
        <v>13310</v>
      </c>
      <c r="U269" s="1">
        <v>46007</v>
      </c>
      <c r="V269">
        <f t="shared" si="8"/>
        <v>310</v>
      </c>
      <c r="W269" t="str">
        <f t="shared" si="9"/>
        <v>300-329</v>
      </c>
    </row>
    <row r="270" spans="1:23" x14ac:dyDescent="0.25">
      <c r="A270" t="s">
        <v>397</v>
      </c>
      <c r="B270">
        <v>711858460</v>
      </c>
      <c r="C270">
        <v>2461117828</v>
      </c>
      <c r="D270" s="1">
        <v>45917</v>
      </c>
      <c r="E270">
        <v>99231</v>
      </c>
      <c r="F270">
        <v>85025</v>
      </c>
      <c r="G270" t="s">
        <v>116</v>
      </c>
      <c r="H270" s="34">
        <v>30818</v>
      </c>
      <c r="I270" s="7">
        <v>22189</v>
      </c>
      <c r="J270" s="7">
        <v>17632.88</v>
      </c>
      <c r="K270" s="7">
        <v>2781</v>
      </c>
      <c r="L270" s="7">
        <v>1775.12</v>
      </c>
      <c r="M270" s="5">
        <v>0.08</v>
      </c>
      <c r="N270" t="s">
        <v>24</v>
      </c>
      <c r="O270" t="s">
        <v>30</v>
      </c>
      <c r="P270" t="s">
        <v>97</v>
      </c>
      <c r="Q270" t="s">
        <v>19</v>
      </c>
      <c r="R270" t="s">
        <v>27</v>
      </c>
      <c r="S270" t="s">
        <v>17</v>
      </c>
      <c r="T270" t="s">
        <v>13310</v>
      </c>
      <c r="U270" s="1">
        <v>46079</v>
      </c>
      <c r="V270">
        <f t="shared" si="8"/>
        <v>162</v>
      </c>
      <c r="W270" t="str">
        <f t="shared" si="9"/>
        <v>150-179</v>
      </c>
    </row>
    <row r="271" spans="1:23" x14ac:dyDescent="0.25">
      <c r="A271" t="s">
        <v>398</v>
      </c>
      <c r="B271">
        <v>5897418358</v>
      </c>
      <c r="C271">
        <v>2950177319</v>
      </c>
      <c r="D271" s="1">
        <v>45855</v>
      </c>
      <c r="E271">
        <v>99221</v>
      </c>
      <c r="F271">
        <v>99212</v>
      </c>
      <c r="G271" t="s">
        <v>106</v>
      </c>
      <c r="H271" s="34">
        <v>45766</v>
      </c>
      <c r="I271" s="7">
        <v>32952</v>
      </c>
      <c r="J271" s="7">
        <v>30315.84</v>
      </c>
      <c r="K271" s="7">
        <v>0</v>
      </c>
      <c r="L271" s="7">
        <v>2636.16</v>
      </c>
      <c r="M271" s="5">
        <v>0.08</v>
      </c>
      <c r="N271" t="s">
        <v>24</v>
      </c>
      <c r="O271" t="s">
        <v>17</v>
      </c>
      <c r="P271" t="s">
        <v>97</v>
      </c>
      <c r="Q271" t="s">
        <v>32</v>
      </c>
      <c r="R271" t="s">
        <v>38</v>
      </c>
      <c r="S271" t="s">
        <v>21</v>
      </c>
      <c r="T271" t="s">
        <v>13311</v>
      </c>
      <c r="U271" s="1">
        <v>45938</v>
      </c>
      <c r="V271">
        <f t="shared" si="8"/>
        <v>83</v>
      </c>
      <c r="W271" t="str">
        <f t="shared" si="9"/>
        <v>60-89</v>
      </c>
    </row>
    <row r="272" spans="1:23" x14ac:dyDescent="0.25">
      <c r="A272" t="s">
        <v>399</v>
      </c>
      <c r="B272">
        <v>4795470270</v>
      </c>
      <c r="C272">
        <v>8971832176</v>
      </c>
      <c r="D272" s="1">
        <v>45548</v>
      </c>
      <c r="E272">
        <v>99231</v>
      </c>
      <c r="F272">
        <v>99285</v>
      </c>
      <c r="G272" t="s">
        <v>237</v>
      </c>
      <c r="H272" s="34">
        <v>81236</v>
      </c>
      <c r="I272" s="7">
        <v>52803</v>
      </c>
      <c r="J272" s="7">
        <v>40200.639999999999</v>
      </c>
      <c r="K272" s="7">
        <v>6266</v>
      </c>
      <c r="L272" s="7">
        <v>6336.36</v>
      </c>
      <c r="M272" s="5">
        <v>0.12</v>
      </c>
      <c r="N272" t="s">
        <v>46</v>
      </c>
      <c r="O272" t="s">
        <v>30</v>
      </c>
      <c r="P272" t="s">
        <v>25</v>
      </c>
      <c r="Q272" t="s">
        <v>19</v>
      </c>
      <c r="R272" t="s">
        <v>43</v>
      </c>
      <c r="S272" t="s">
        <v>27</v>
      </c>
      <c r="T272" t="s">
        <v>13310</v>
      </c>
      <c r="U272" s="1">
        <v>45895</v>
      </c>
      <c r="V272">
        <f t="shared" si="8"/>
        <v>347</v>
      </c>
      <c r="W272" t="str">
        <f t="shared" si="9"/>
        <v>330-359</v>
      </c>
    </row>
    <row r="273" spans="1:23" x14ac:dyDescent="0.25">
      <c r="A273" t="s">
        <v>400</v>
      </c>
      <c r="B273">
        <v>7151448663</v>
      </c>
      <c r="C273">
        <v>7713679245</v>
      </c>
      <c r="D273" s="1">
        <v>45884</v>
      </c>
      <c r="E273">
        <v>99233</v>
      </c>
      <c r="F273">
        <v>93000</v>
      </c>
      <c r="G273" t="s">
        <v>118</v>
      </c>
      <c r="H273" s="34">
        <v>54944</v>
      </c>
      <c r="I273" s="7">
        <v>45054</v>
      </c>
      <c r="J273" s="7">
        <v>33989.279999999999</v>
      </c>
      <c r="K273" s="7">
        <v>2955</v>
      </c>
      <c r="L273" s="7">
        <v>8109.72</v>
      </c>
      <c r="M273" s="5">
        <v>0.18</v>
      </c>
      <c r="N273" t="s">
        <v>3141</v>
      </c>
      <c r="O273" t="s">
        <v>30</v>
      </c>
      <c r="P273" t="s">
        <v>25</v>
      </c>
      <c r="Q273" t="s">
        <v>32</v>
      </c>
      <c r="R273" t="s">
        <v>20</v>
      </c>
      <c r="S273" t="s">
        <v>27</v>
      </c>
      <c r="T273" t="s">
        <v>13310</v>
      </c>
      <c r="U273" s="1">
        <v>45952</v>
      </c>
      <c r="V273">
        <f t="shared" si="8"/>
        <v>68</v>
      </c>
      <c r="W273" t="str">
        <f t="shared" si="9"/>
        <v>60-89</v>
      </c>
    </row>
    <row r="274" spans="1:23" x14ac:dyDescent="0.25">
      <c r="A274" t="s">
        <v>401</v>
      </c>
      <c r="B274">
        <v>6028970254</v>
      </c>
      <c r="C274">
        <v>8689739910</v>
      </c>
      <c r="D274" s="1">
        <v>45857</v>
      </c>
      <c r="E274">
        <v>99231</v>
      </c>
      <c r="F274">
        <v>99281</v>
      </c>
      <c r="G274" t="s">
        <v>200</v>
      </c>
      <c r="H274" s="34">
        <v>87008</v>
      </c>
      <c r="I274" s="7">
        <v>73957</v>
      </c>
      <c r="J274" s="7">
        <v>65657.86</v>
      </c>
      <c r="K274" s="7">
        <v>6820</v>
      </c>
      <c r="L274" s="7">
        <v>1479.14</v>
      </c>
      <c r="M274" s="5">
        <v>0.02</v>
      </c>
      <c r="N274" t="s">
        <v>16</v>
      </c>
      <c r="O274" t="s">
        <v>30</v>
      </c>
      <c r="P274" t="s">
        <v>18</v>
      </c>
      <c r="Q274" t="s">
        <v>32</v>
      </c>
      <c r="R274" t="s">
        <v>38</v>
      </c>
      <c r="S274" t="s">
        <v>21</v>
      </c>
      <c r="T274" t="s">
        <v>13311</v>
      </c>
      <c r="U274" s="1">
        <v>45949</v>
      </c>
      <c r="V274">
        <f t="shared" si="8"/>
        <v>92</v>
      </c>
      <c r="W274" t="str">
        <f t="shared" si="9"/>
        <v>90-119</v>
      </c>
    </row>
    <row r="275" spans="1:23" x14ac:dyDescent="0.25">
      <c r="A275" t="s">
        <v>402</v>
      </c>
      <c r="B275">
        <v>9775867752</v>
      </c>
      <c r="C275">
        <v>8170476216</v>
      </c>
      <c r="D275" s="1">
        <v>45652</v>
      </c>
      <c r="E275">
        <v>99213</v>
      </c>
      <c r="F275">
        <v>99281</v>
      </c>
      <c r="G275" t="s">
        <v>96</v>
      </c>
      <c r="H275" s="34">
        <v>1472</v>
      </c>
      <c r="I275" s="7">
        <v>1060</v>
      </c>
      <c r="J275" s="7">
        <v>773.2</v>
      </c>
      <c r="K275" s="7">
        <v>202</v>
      </c>
      <c r="L275" s="7">
        <v>84.8</v>
      </c>
      <c r="M275" s="5">
        <v>0.08</v>
      </c>
      <c r="N275" t="s">
        <v>24</v>
      </c>
      <c r="O275" t="s">
        <v>27</v>
      </c>
      <c r="P275" t="s">
        <v>58</v>
      </c>
      <c r="Q275" t="s">
        <v>32</v>
      </c>
      <c r="R275" t="s">
        <v>26</v>
      </c>
      <c r="S275" t="s">
        <v>17</v>
      </c>
      <c r="T275" t="s">
        <v>13310</v>
      </c>
      <c r="U275" s="1">
        <v>45978</v>
      </c>
      <c r="V275">
        <f t="shared" si="8"/>
        <v>326</v>
      </c>
      <c r="W275" t="str">
        <f t="shared" si="9"/>
        <v>300-329</v>
      </c>
    </row>
    <row r="276" spans="1:23" x14ac:dyDescent="0.25">
      <c r="A276" t="s">
        <v>403</v>
      </c>
      <c r="B276">
        <v>5645859777</v>
      </c>
      <c r="C276">
        <v>1205973975</v>
      </c>
      <c r="D276" s="1">
        <v>45842</v>
      </c>
      <c r="E276">
        <v>99233</v>
      </c>
      <c r="F276">
        <v>99202</v>
      </c>
      <c r="G276" t="s">
        <v>134</v>
      </c>
      <c r="H276" s="34">
        <v>61337</v>
      </c>
      <c r="I276" s="7">
        <v>47843</v>
      </c>
      <c r="J276" s="7">
        <v>24905.4</v>
      </c>
      <c r="K276" s="7">
        <v>13369</v>
      </c>
      <c r="L276" s="7">
        <v>9568.6</v>
      </c>
      <c r="M276" s="5">
        <v>0.2</v>
      </c>
      <c r="N276" t="s">
        <v>3140</v>
      </c>
      <c r="O276" t="s">
        <v>27</v>
      </c>
      <c r="P276" t="s">
        <v>35</v>
      </c>
      <c r="Q276" t="s">
        <v>32</v>
      </c>
      <c r="R276" t="s">
        <v>27</v>
      </c>
      <c r="S276" t="s">
        <v>21</v>
      </c>
      <c r="T276" t="s">
        <v>13310</v>
      </c>
      <c r="U276" s="1">
        <v>46039</v>
      </c>
      <c r="V276">
        <f t="shared" si="8"/>
        <v>197</v>
      </c>
      <c r="W276" t="str">
        <f t="shared" si="9"/>
        <v>180-209</v>
      </c>
    </row>
    <row r="277" spans="1:23" x14ac:dyDescent="0.25">
      <c r="A277" t="s">
        <v>404</v>
      </c>
      <c r="B277">
        <v>6557993523</v>
      </c>
      <c r="C277">
        <v>147876360</v>
      </c>
      <c r="D277" s="1">
        <v>45763</v>
      </c>
      <c r="E277">
        <v>99222</v>
      </c>
      <c r="F277">
        <v>99203</v>
      </c>
      <c r="G277" t="s">
        <v>263</v>
      </c>
      <c r="H277" s="34">
        <v>57903</v>
      </c>
      <c r="I277" s="7">
        <v>49218</v>
      </c>
      <c r="J277" s="7">
        <v>37036.639999999999</v>
      </c>
      <c r="K277" s="7">
        <v>11197</v>
      </c>
      <c r="L277" s="7">
        <v>984.36</v>
      </c>
      <c r="M277" s="5">
        <v>0.02</v>
      </c>
      <c r="N277" t="s">
        <v>16</v>
      </c>
      <c r="O277" t="s">
        <v>27</v>
      </c>
      <c r="P277" t="s">
        <v>25</v>
      </c>
      <c r="Q277" t="s">
        <v>19</v>
      </c>
      <c r="R277" t="s">
        <v>20</v>
      </c>
      <c r="S277" t="s">
        <v>27</v>
      </c>
      <c r="T277" t="s">
        <v>13311</v>
      </c>
      <c r="U277" s="1">
        <v>45799</v>
      </c>
      <c r="V277">
        <f t="shared" si="8"/>
        <v>36</v>
      </c>
      <c r="W277" t="str">
        <f t="shared" si="9"/>
        <v>30-59</v>
      </c>
    </row>
    <row r="278" spans="1:23" x14ac:dyDescent="0.25">
      <c r="A278" t="s">
        <v>405</v>
      </c>
      <c r="B278">
        <v>5502957837</v>
      </c>
      <c r="C278">
        <v>6805658855</v>
      </c>
      <c r="D278" s="1">
        <v>45330</v>
      </c>
      <c r="E278">
        <v>99221</v>
      </c>
      <c r="F278">
        <v>99283</v>
      </c>
      <c r="G278" t="s">
        <v>102</v>
      </c>
      <c r="H278" s="34">
        <v>47220</v>
      </c>
      <c r="I278" s="7">
        <v>33998</v>
      </c>
      <c r="J278" s="7">
        <v>26820.16</v>
      </c>
      <c r="K278" s="7">
        <v>4458</v>
      </c>
      <c r="L278" s="7">
        <v>2719.84</v>
      </c>
      <c r="M278" s="5">
        <v>0.08</v>
      </c>
      <c r="N278" t="s">
        <v>24</v>
      </c>
      <c r="O278" t="s">
        <v>30</v>
      </c>
      <c r="P278" t="s">
        <v>35</v>
      </c>
      <c r="Q278" t="s">
        <v>32</v>
      </c>
      <c r="R278" t="s">
        <v>43</v>
      </c>
      <c r="S278" t="s">
        <v>27</v>
      </c>
      <c r="T278" t="s">
        <v>13311</v>
      </c>
      <c r="U278" s="1">
        <v>45754</v>
      </c>
      <c r="V278">
        <f t="shared" si="8"/>
        <v>424</v>
      </c>
      <c r="W278" t="str">
        <f t="shared" si="9"/>
        <v>360+</v>
      </c>
    </row>
    <row r="279" spans="1:23" x14ac:dyDescent="0.25">
      <c r="A279" t="s">
        <v>406</v>
      </c>
      <c r="B279">
        <v>4411984337</v>
      </c>
      <c r="C279">
        <v>5577372142</v>
      </c>
      <c r="D279" s="1">
        <v>45358</v>
      </c>
      <c r="E279">
        <v>99222</v>
      </c>
      <c r="F279">
        <v>99285</v>
      </c>
      <c r="G279" t="s">
        <v>112</v>
      </c>
      <c r="H279" s="34">
        <v>99446</v>
      </c>
      <c r="I279" s="7">
        <v>84529</v>
      </c>
      <c r="J279" s="7">
        <v>74891.42</v>
      </c>
      <c r="K279" s="7">
        <v>7947</v>
      </c>
      <c r="L279" s="7">
        <v>1690.58</v>
      </c>
      <c r="M279" s="5">
        <v>0.02</v>
      </c>
      <c r="N279" t="s">
        <v>16</v>
      </c>
      <c r="O279" t="s">
        <v>30</v>
      </c>
      <c r="P279" t="s">
        <v>58</v>
      </c>
      <c r="Q279" t="s">
        <v>32</v>
      </c>
      <c r="R279" t="s">
        <v>26</v>
      </c>
      <c r="S279" t="s">
        <v>27</v>
      </c>
      <c r="T279" t="s">
        <v>13310</v>
      </c>
      <c r="U279" s="1">
        <v>46047</v>
      </c>
      <c r="V279">
        <f t="shared" si="8"/>
        <v>689</v>
      </c>
      <c r="W279" t="str">
        <f t="shared" si="9"/>
        <v>360+</v>
      </c>
    </row>
    <row r="280" spans="1:23" x14ac:dyDescent="0.25">
      <c r="A280" t="s">
        <v>407</v>
      </c>
      <c r="B280">
        <v>573093068</v>
      </c>
      <c r="C280">
        <v>6807012361</v>
      </c>
      <c r="D280" s="1">
        <v>45557</v>
      </c>
      <c r="E280">
        <v>99223</v>
      </c>
      <c r="F280">
        <v>71046</v>
      </c>
      <c r="G280" t="s">
        <v>104</v>
      </c>
      <c r="H280" s="34">
        <v>82974</v>
      </c>
      <c r="I280" s="7">
        <v>53933</v>
      </c>
      <c r="J280" s="7">
        <v>42032.04</v>
      </c>
      <c r="K280" s="7">
        <v>5429</v>
      </c>
      <c r="L280" s="7">
        <v>6471.96</v>
      </c>
      <c r="M280" s="5">
        <v>0.12</v>
      </c>
      <c r="N280" t="s">
        <v>46</v>
      </c>
      <c r="O280" t="s">
        <v>30</v>
      </c>
      <c r="P280" t="s">
        <v>35</v>
      </c>
      <c r="Q280" t="s">
        <v>32</v>
      </c>
      <c r="R280" t="s">
        <v>20</v>
      </c>
      <c r="S280" t="s">
        <v>17</v>
      </c>
      <c r="T280" t="s">
        <v>13310</v>
      </c>
      <c r="U280" s="1">
        <v>45998</v>
      </c>
      <c r="V280">
        <f t="shared" si="8"/>
        <v>441</v>
      </c>
      <c r="W280" t="str">
        <f t="shared" si="9"/>
        <v>360+</v>
      </c>
    </row>
    <row r="281" spans="1:23" x14ac:dyDescent="0.25">
      <c r="A281" t="s">
        <v>408</v>
      </c>
      <c r="B281">
        <v>9283102351</v>
      </c>
      <c r="C281">
        <v>1208634062</v>
      </c>
      <c r="D281" s="1">
        <v>45433</v>
      </c>
      <c r="E281">
        <v>99238</v>
      </c>
      <c r="F281">
        <v>99212</v>
      </c>
      <c r="G281" t="s">
        <v>219</v>
      </c>
      <c r="H281" s="34">
        <v>52629</v>
      </c>
      <c r="I281" s="7">
        <v>44735</v>
      </c>
      <c r="J281" s="7">
        <v>38709.300000000003</v>
      </c>
      <c r="K281" s="7">
        <v>5131</v>
      </c>
      <c r="L281" s="7">
        <v>894.7</v>
      </c>
      <c r="M281" s="5">
        <v>0.02</v>
      </c>
      <c r="N281" t="s">
        <v>16</v>
      </c>
      <c r="O281" t="s">
        <v>30</v>
      </c>
      <c r="P281" t="s">
        <v>58</v>
      </c>
      <c r="Q281" t="s">
        <v>19</v>
      </c>
      <c r="R281" t="s">
        <v>27</v>
      </c>
      <c r="S281" t="s">
        <v>27</v>
      </c>
      <c r="T281" t="s">
        <v>13312</v>
      </c>
      <c r="U281" s="1">
        <v>46055</v>
      </c>
      <c r="V281">
        <f t="shared" si="8"/>
        <v>622</v>
      </c>
      <c r="W281" t="str">
        <f t="shared" si="9"/>
        <v>360+</v>
      </c>
    </row>
    <row r="282" spans="1:23" x14ac:dyDescent="0.25">
      <c r="A282" t="s">
        <v>409</v>
      </c>
      <c r="B282">
        <v>9072621104</v>
      </c>
      <c r="C282">
        <v>1729742693</v>
      </c>
      <c r="D282" s="1">
        <v>45739</v>
      </c>
      <c r="E282">
        <v>99221</v>
      </c>
      <c r="F282">
        <v>71046</v>
      </c>
      <c r="G282" t="s">
        <v>268</v>
      </c>
      <c r="H282" s="34">
        <v>95571</v>
      </c>
      <c r="I282" s="7">
        <v>75501</v>
      </c>
      <c r="J282" s="7">
        <v>45448.84</v>
      </c>
      <c r="K282" s="7">
        <v>17972</v>
      </c>
      <c r="L282" s="7">
        <v>12080.16</v>
      </c>
      <c r="M282" s="5">
        <v>0.16</v>
      </c>
      <c r="N282" t="s">
        <v>1138</v>
      </c>
      <c r="O282" t="s">
        <v>27</v>
      </c>
      <c r="P282" t="s">
        <v>55</v>
      </c>
      <c r="Q282" t="s">
        <v>32</v>
      </c>
      <c r="R282" t="s">
        <v>43</v>
      </c>
      <c r="S282" t="s">
        <v>27</v>
      </c>
      <c r="T282" t="s">
        <v>13310</v>
      </c>
      <c r="U282" s="1">
        <v>45957</v>
      </c>
      <c r="V282">
        <f t="shared" si="8"/>
        <v>218</v>
      </c>
      <c r="W282" t="str">
        <f t="shared" si="9"/>
        <v>210-239</v>
      </c>
    </row>
    <row r="283" spans="1:23" x14ac:dyDescent="0.25">
      <c r="A283" t="s">
        <v>410</v>
      </c>
      <c r="B283">
        <v>5018192446</v>
      </c>
      <c r="C283">
        <v>1376607162</v>
      </c>
      <c r="D283" s="1">
        <v>45563</v>
      </c>
      <c r="E283">
        <v>99221</v>
      </c>
      <c r="F283">
        <v>99205</v>
      </c>
      <c r="G283" t="s">
        <v>120</v>
      </c>
      <c r="H283" s="34">
        <v>47717</v>
      </c>
      <c r="I283" s="7">
        <v>31016</v>
      </c>
      <c r="J283" s="7">
        <v>25575.08</v>
      </c>
      <c r="K283" s="7">
        <v>1719</v>
      </c>
      <c r="L283" s="7">
        <v>3721.92</v>
      </c>
      <c r="M283" s="5">
        <v>0.12</v>
      </c>
      <c r="N283" t="s">
        <v>46</v>
      </c>
      <c r="O283" t="s">
        <v>30</v>
      </c>
      <c r="P283" t="s">
        <v>97</v>
      </c>
      <c r="Q283" t="s">
        <v>19</v>
      </c>
      <c r="R283" t="s">
        <v>27</v>
      </c>
      <c r="S283" t="s">
        <v>21</v>
      </c>
      <c r="T283" t="s">
        <v>13312</v>
      </c>
      <c r="U283" s="1">
        <v>46046</v>
      </c>
      <c r="V283">
        <f t="shared" si="8"/>
        <v>483</v>
      </c>
      <c r="W283" t="str">
        <f t="shared" si="9"/>
        <v>360+</v>
      </c>
    </row>
    <row r="284" spans="1:23" x14ac:dyDescent="0.25">
      <c r="A284" t="s">
        <v>411</v>
      </c>
      <c r="B284">
        <v>3644010752</v>
      </c>
      <c r="C284">
        <v>9367796472</v>
      </c>
      <c r="D284" s="1">
        <v>45867</v>
      </c>
      <c r="E284">
        <v>99215</v>
      </c>
      <c r="F284">
        <v>81000</v>
      </c>
      <c r="G284" t="s">
        <v>52</v>
      </c>
      <c r="H284" s="34">
        <v>6020</v>
      </c>
      <c r="I284" s="7">
        <v>5117</v>
      </c>
      <c r="J284" s="7">
        <v>5014.66</v>
      </c>
      <c r="K284" s="7">
        <v>0</v>
      </c>
      <c r="L284" s="7">
        <v>102.34</v>
      </c>
      <c r="M284" s="5">
        <v>0.02</v>
      </c>
      <c r="N284" t="s">
        <v>16</v>
      </c>
      <c r="O284" t="s">
        <v>17</v>
      </c>
      <c r="P284" t="s">
        <v>35</v>
      </c>
      <c r="Q284" t="s">
        <v>32</v>
      </c>
      <c r="R284" t="s">
        <v>43</v>
      </c>
      <c r="S284" t="s">
        <v>21</v>
      </c>
      <c r="T284" t="s">
        <v>13312</v>
      </c>
      <c r="U284" s="1">
        <v>46013</v>
      </c>
      <c r="V284">
        <f t="shared" si="8"/>
        <v>146</v>
      </c>
      <c r="W284" t="str">
        <f t="shared" si="9"/>
        <v>120-149</v>
      </c>
    </row>
    <row r="285" spans="1:23" x14ac:dyDescent="0.25">
      <c r="A285" t="s">
        <v>412</v>
      </c>
      <c r="B285">
        <v>3429716470</v>
      </c>
      <c r="C285">
        <v>6436277541</v>
      </c>
      <c r="D285" s="1">
        <v>45668</v>
      </c>
      <c r="E285">
        <v>99223</v>
      </c>
      <c r="F285">
        <v>99291</v>
      </c>
      <c r="G285" t="s">
        <v>102</v>
      </c>
      <c r="H285" s="34">
        <v>70272</v>
      </c>
      <c r="I285" s="7">
        <v>55515</v>
      </c>
      <c r="J285" s="7">
        <v>46632.6</v>
      </c>
      <c r="K285" s="7">
        <v>0</v>
      </c>
      <c r="L285" s="7">
        <v>8882.4</v>
      </c>
      <c r="M285" s="5">
        <v>0.16</v>
      </c>
      <c r="N285" t="s">
        <v>1138</v>
      </c>
      <c r="O285" t="s">
        <v>17</v>
      </c>
      <c r="P285" t="s">
        <v>18</v>
      </c>
      <c r="Q285" t="s">
        <v>32</v>
      </c>
      <c r="R285" t="s">
        <v>38</v>
      </c>
      <c r="S285" t="s">
        <v>17</v>
      </c>
      <c r="T285" t="s">
        <v>13312</v>
      </c>
      <c r="U285" s="1">
        <v>45949</v>
      </c>
      <c r="V285">
        <f t="shared" si="8"/>
        <v>281</v>
      </c>
      <c r="W285" t="str">
        <f t="shared" si="9"/>
        <v>270-299</v>
      </c>
    </row>
    <row r="286" spans="1:23" x14ac:dyDescent="0.25">
      <c r="A286" t="s">
        <v>413</v>
      </c>
      <c r="B286">
        <v>2806576174</v>
      </c>
      <c r="C286">
        <v>6537516979</v>
      </c>
      <c r="D286" s="1">
        <v>45674</v>
      </c>
      <c r="E286">
        <v>99215</v>
      </c>
      <c r="F286">
        <v>99215</v>
      </c>
      <c r="G286" t="s">
        <v>15</v>
      </c>
      <c r="H286" s="34">
        <v>77788</v>
      </c>
      <c r="I286" s="7">
        <v>56007</v>
      </c>
      <c r="J286" s="7">
        <v>43223.44</v>
      </c>
      <c r="K286" s="7">
        <v>8303</v>
      </c>
      <c r="L286" s="7">
        <v>4480.5600000000004</v>
      </c>
      <c r="M286" s="5">
        <v>0.08</v>
      </c>
      <c r="N286" t="s">
        <v>24</v>
      </c>
      <c r="O286" t="s">
        <v>30</v>
      </c>
      <c r="P286" t="s">
        <v>55</v>
      </c>
      <c r="Q286" t="s">
        <v>19</v>
      </c>
      <c r="R286" t="s">
        <v>43</v>
      </c>
      <c r="S286" t="s">
        <v>21</v>
      </c>
      <c r="T286" t="s">
        <v>13311</v>
      </c>
      <c r="U286" s="1">
        <v>45881</v>
      </c>
      <c r="V286">
        <f t="shared" si="8"/>
        <v>207</v>
      </c>
      <c r="W286" t="str">
        <f t="shared" si="9"/>
        <v>180-209</v>
      </c>
    </row>
    <row r="287" spans="1:23" x14ac:dyDescent="0.25">
      <c r="A287" t="s">
        <v>414</v>
      </c>
      <c r="B287">
        <v>4600191164</v>
      </c>
      <c r="C287">
        <v>9957816389</v>
      </c>
      <c r="D287" s="1">
        <v>45317</v>
      </c>
      <c r="E287">
        <v>99232</v>
      </c>
      <c r="F287">
        <v>99283</v>
      </c>
      <c r="G287" t="s">
        <v>415</v>
      </c>
      <c r="H287" s="34">
        <v>96746</v>
      </c>
      <c r="I287" s="7">
        <v>82234</v>
      </c>
      <c r="J287" s="7">
        <v>80589.320000000007</v>
      </c>
      <c r="K287" s="7">
        <v>0</v>
      </c>
      <c r="L287" s="7">
        <v>1644.68</v>
      </c>
      <c r="M287" s="5">
        <v>0.02</v>
      </c>
      <c r="N287" t="s">
        <v>16</v>
      </c>
      <c r="O287" t="s">
        <v>17</v>
      </c>
      <c r="P287" t="s">
        <v>31</v>
      </c>
      <c r="Q287" t="s">
        <v>19</v>
      </c>
      <c r="R287" t="s">
        <v>20</v>
      </c>
      <c r="S287" t="s">
        <v>27</v>
      </c>
      <c r="T287" t="s">
        <v>13312</v>
      </c>
      <c r="U287" s="1">
        <v>45961</v>
      </c>
      <c r="V287">
        <f t="shared" si="8"/>
        <v>644</v>
      </c>
      <c r="W287" t="str">
        <f t="shared" si="9"/>
        <v>360+</v>
      </c>
    </row>
    <row r="288" spans="1:23" x14ac:dyDescent="0.25">
      <c r="A288" t="s">
        <v>416</v>
      </c>
      <c r="B288">
        <v>7385813323</v>
      </c>
      <c r="C288">
        <v>7534373250</v>
      </c>
      <c r="D288" s="1">
        <v>45895</v>
      </c>
      <c r="E288">
        <v>99238</v>
      </c>
      <c r="F288">
        <v>99212</v>
      </c>
      <c r="G288" t="s">
        <v>77</v>
      </c>
      <c r="H288" s="34">
        <v>49307</v>
      </c>
      <c r="I288" s="7">
        <v>32050</v>
      </c>
      <c r="J288" s="7">
        <v>28204</v>
      </c>
      <c r="K288" s="7">
        <v>0</v>
      </c>
      <c r="L288" s="7">
        <v>3846</v>
      </c>
      <c r="M288" s="5">
        <v>0.12</v>
      </c>
      <c r="N288" t="s">
        <v>46</v>
      </c>
      <c r="O288" t="s">
        <v>17</v>
      </c>
      <c r="P288" t="s">
        <v>31</v>
      </c>
      <c r="Q288" t="s">
        <v>19</v>
      </c>
      <c r="R288" t="s">
        <v>38</v>
      </c>
      <c r="S288" t="s">
        <v>21</v>
      </c>
      <c r="T288" t="s">
        <v>13310</v>
      </c>
      <c r="U288" s="1">
        <v>46055</v>
      </c>
      <c r="V288">
        <f t="shared" si="8"/>
        <v>160</v>
      </c>
      <c r="W288" t="str">
        <f t="shared" si="9"/>
        <v>150-179</v>
      </c>
    </row>
    <row r="289" spans="1:23" x14ac:dyDescent="0.25">
      <c r="A289" t="s">
        <v>417</v>
      </c>
      <c r="B289">
        <v>5841571573</v>
      </c>
      <c r="C289">
        <v>7939533727</v>
      </c>
      <c r="D289" s="1">
        <v>45687</v>
      </c>
      <c r="E289">
        <v>99221</v>
      </c>
      <c r="F289">
        <v>99281</v>
      </c>
      <c r="G289" t="s">
        <v>237</v>
      </c>
      <c r="H289" s="34">
        <v>73381</v>
      </c>
      <c r="I289" s="7">
        <v>52834</v>
      </c>
      <c r="J289" s="7">
        <v>48607.28</v>
      </c>
      <c r="K289" s="7">
        <v>0</v>
      </c>
      <c r="L289" s="7">
        <v>4226.72</v>
      </c>
      <c r="M289" s="5">
        <v>0.08</v>
      </c>
      <c r="N289" t="s">
        <v>24</v>
      </c>
      <c r="O289" t="s">
        <v>17</v>
      </c>
      <c r="P289" t="s">
        <v>31</v>
      </c>
      <c r="Q289" t="s">
        <v>19</v>
      </c>
      <c r="R289" t="s">
        <v>43</v>
      </c>
      <c r="S289" t="s">
        <v>17</v>
      </c>
      <c r="T289" t="s">
        <v>13310</v>
      </c>
      <c r="U289" s="1">
        <v>45947</v>
      </c>
      <c r="V289">
        <f t="shared" si="8"/>
        <v>260</v>
      </c>
      <c r="W289" t="str">
        <f t="shared" si="9"/>
        <v>240-269</v>
      </c>
    </row>
    <row r="290" spans="1:23" x14ac:dyDescent="0.25">
      <c r="A290" t="s">
        <v>418</v>
      </c>
      <c r="B290">
        <v>4719008136</v>
      </c>
      <c r="C290">
        <v>5870158015</v>
      </c>
      <c r="D290" s="1">
        <v>45697</v>
      </c>
      <c r="E290">
        <v>99231</v>
      </c>
      <c r="F290">
        <v>99202</v>
      </c>
      <c r="G290" t="s">
        <v>75</v>
      </c>
      <c r="H290" s="34">
        <v>70075</v>
      </c>
      <c r="I290" s="7">
        <v>54659</v>
      </c>
      <c r="J290" s="7">
        <v>40843.199999999997</v>
      </c>
      <c r="K290" s="7">
        <v>2884</v>
      </c>
      <c r="L290" s="7">
        <v>10931.8</v>
      </c>
      <c r="M290" s="5">
        <v>0.2</v>
      </c>
      <c r="N290" t="s">
        <v>3140</v>
      </c>
      <c r="O290" t="s">
        <v>30</v>
      </c>
      <c r="P290" t="s">
        <v>25</v>
      </c>
      <c r="Q290" t="s">
        <v>32</v>
      </c>
      <c r="R290" t="s">
        <v>38</v>
      </c>
      <c r="S290" t="s">
        <v>17</v>
      </c>
      <c r="T290" t="s">
        <v>13312</v>
      </c>
      <c r="U290" s="1">
        <v>45833</v>
      </c>
      <c r="V290">
        <f t="shared" si="8"/>
        <v>136</v>
      </c>
      <c r="W290" t="str">
        <f t="shared" si="9"/>
        <v>120-149</v>
      </c>
    </row>
    <row r="291" spans="1:23" x14ac:dyDescent="0.25">
      <c r="A291" t="s">
        <v>419</v>
      </c>
      <c r="B291">
        <v>7101620088</v>
      </c>
      <c r="C291">
        <v>3150047663</v>
      </c>
      <c r="D291" s="1">
        <v>45891</v>
      </c>
      <c r="E291">
        <v>99232</v>
      </c>
      <c r="F291">
        <v>99205</v>
      </c>
      <c r="G291" t="s">
        <v>120</v>
      </c>
      <c r="H291" s="34">
        <v>74996</v>
      </c>
      <c r="I291" s="7">
        <v>48747</v>
      </c>
      <c r="J291" s="7">
        <v>42897.36</v>
      </c>
      <c r="K291" s="7">
        <v>0</v>
      </c>
      <c r="L291" s="7">
        <v>5849.64</v>
      </c>
      <c r="M291" s="5">
        <v>0.12</v>
      </c>
      <c r="N291" t="s">
        <v>46</v>
      </c>
      <c r="O291" t="s">
        <v>17</v>
      </c>
      <c r="P291" t="s">
        <v>55</v>
      </c>
      <c r="Q291" t="s">
        <v>32</v>
      </c>
      <c r="R291" t="s">
        <v>27</v>
      </c>
      <c r="S291" t="s">
        <v>17</v>
      </c>
      <c r="T291" t="s">
        <v>13312</v>
      </c>
      <c r="U291" s="1">
        <v>46016</v>
      </c>
      <c r="V291">
        <f t="shared" si="8"/>
        <v>125</v>
      </c>
      <c r="W291" t="str">
        <f t="shared" si="9"/>
        <v>120-149</v>
      </c>
    </row>
    <row r="292" spans="1:23" x14ac:dyDescent="0.25">
      <c r="A292" t="s">
        <v>420</v>
      </c>
      <c r="B292">
        <v>4228202914</v>
      </c>
      <c r="C292">
        <v>9942429653</v>
      </c>
      <c r="D292" s="1">
        <v>45406</v>
      </c>
      <c r="E292">
        <v>99222</v>
      </c>
      <c r="F292">
        <v>90834</v>
      </c>
      <c r="G292" t="s">
        <v>112</v>
      </c>
      <c r="H292" s="34">
        <v>83628</v>
      </c>
      <c r="I292" s="7">
        <v>68575</v>
      </c>
      <c r="J292" s="7">
        <v>44289.5</v>
      </c>
      <c r="K292" s="7">
        <v>11942</v>
      </c>
      <c r="L292" s="7">
        <v>12343.5</v>
      </c>
      <c r="M292" s="5">
        <v>0.18</v>
      </c>
      <c r="N292" t="s">
        <v>3141</v>
      </c>
      <c r="O292" t="s">
        <v>27</v>
      </c>
      <c r="P292" t="s">
        <v>55</v>
      </c>
      <c r="Q292" t="s">
        <v>32</v>
      </c>
      <c r="R292" t="s">
        <v>26</v>
      </c>
      <c r="S292" t="s">
        <v>21</v>
      </c>
      <c r="T292" t="s">
        <v>13310</v>
      </c>
      <c r="U292" s="1">
        <v>45953</v>
      </c>
      <c r="V292">
        <f t="shared" si="8"/>
        <v>547</v>
      </c>
      <c r="W292" t="str">
        <f t="shared" si="9"/>
        <v>360+</v>
      </c>
    </row>
    <row r="293" spans="1:23" x14ac:dyDescent="0.25">
      <c r="A293" t="s">
        <v>421</v>
      </c>
      <c r="B293">
        <v>338258200</v>
      </c>
      <c r="C293">
        <v>2073344282</v>
      </c>
      <c r="D293" s="1">
        <v>45632</v>
      </c>
      <c r="E293">
        <v>99223</v>
      </c>
      <c r="F293">
        <v>99215</v>
      </c>
      <c r="G293" t="s">
        <v>415</v>
      </c>
      <c r="H293" s="34">
        <v>15757</v>
      </c>
      <c r="I293" s="7">
        <v>12606</v>
      </c>
      <c r="J293" s="7">
        <v>10841.16</v>
      </c>
      <c r="K293" s="7">
        <v>0</v>
      </c>
      <c r="L293" s="7">
        <v>1764.84</v>
      </c>
      <c r="M293" s="5">
        <v>0.14000000000000001</v>
      </c>
      <c r="N293" t="s">
        <v>1135</v>
      </c>
      <c r="O293" t="s">
        <v>17</v>
      </c>
      <c r="P293" t="s">
        <v>97</v>
      </c>
      <c r="Q293" t="s">
        <v>32</v>
      </c>
      <c r="R293" t="s">
        <v>21</v>
      </c>
      <c r="S293" t="s">
        <v>27</v>
      </c>
      <c r="T293" t="s">
        <v>13311</v>
      </c>
      <c r="U293" s="1">
        <v>45672</v>
      </c>
      <c r="V293">
        <f t="shared" si="8"/>
        <v>40</v>
      </c>
      <c r="W293" t="str">
        <f t="shared" si="9"/>
        <v>30-59</v>
      </c>
    </row>
    <row r="294" spans="1:23" x14ac:dyDescent="0.25">
      <c r="A294" t="s">
        <v>422</v>
      </c>
      <c r="B294">
        <v>5076752709</v>
      </c>
      <c r="C294">
        <v>7310074933</v>
      </c>
      <c r="D294" s="1">
        <v>45854</v>
      </c>
      <c r="E294">
        <v>99215</v>
      </c>
      <c r="F294">
        <v>99202</v>
      </c>
      <c r="G294" t="s">
        <v>108</v>
      </c>
      <c r="H294" s="34">
        <v>18087</v>
      </c>
      <c r="I294" s="7">
        <v>11757</v>
      </c>
      <c r="J294" s="7">
        <v>9819.16</v>
      </c>
      <c r="K294" s="7">
        <v>527</v>
      </c>
      <c r="L294" s="7">
        <v>1410.84</v>
      </c>
      <c r="M294" s="5">
        <v>0.12</v>
      </c>
      <c r="N294" t="s">
        <v>46</v>
      </c>
      <c r="O294" t="s">
        <v>30</v>
      </c>
      <c r="P294" t="s">
        <v>25</v>
      </c>
      <c r="Q294" t="s">
        <v>32</v>
      </c>
      <c r="R294" t="s">
        <v>20</v>
      </c>
      <c r="S294" t="s">
        <v>27</v>
      </c>
      <c r="T294" t="s">
        <v>13311</v>
      </c>
      <c r="U294" s="1">
        <v>45983</v>
      </c>
      <c r="V294">
        <f t="shared" si="8"/>
        <v>129</v>
      </c>
      <c r="W294" t="str">
        <f t="shared" si="9"/>
        <v>120-149</v>
      </c>
    </row>
    <row r="295" spans="1:23" x14ac:dyDescent="0.25">
      <c r="A295" t="s">
        <v>423</v>
      </c>
      <c r="B295">
        <v>2247565484</v>
      </c>
      <c r="C295">
        <v>177752633</v>
      </c>
      <c r="D295" s="1">
        <v>45616</v>
      </c>
      <c r="E295">
        <v>99223</v>
      </c>
      <c r="F295">
        <v>99213</v>
      </c>
      <c r="G295" t="s">
        <v>222</v>
      </c>
      <c r="H295" s="34">
        <v>81106</v>
      </c>
      <c r="I295" s="7">
        <v>58396</v>
      </c>
      <c r="J295" s="7">
        <v>53724.32</v>
      </c>
      <c r="K295" s="7">
        <v>0</v>
      </c>
      <c r="L295" s="7">
        <v>4671.68</v>
      </c>
      <c r="M295" s="5">
        <v>0.08</v>
      </c>
      <c r="N295" t="s">
        <v>24</v>
      </c>
      <c r="O295" t="s">
        <v>17</v>
      </c>
      <c r="P295" t="s">
        <v>40</v>
      </c>
      <c r="Q295" t="s">
        <v>19</v>
      </c>
      <c r="R295" t="s">
        <v>26</v>
      </c>
      <c r="S295" t="s">
        <v>27</v>
      </c>
      <c r="T295" t="s">
        <v>13312</v>
      </c>
      <c r="U295" s="1">
        <v>46028</v>
      </c>
      <c r="V295">
        <f t="shared" si="8"/>
        <v>412</v>
      </c>
      <c r="W295" t="str">
        <f t="shared" si="9"/>
        <v>360+</v>
      </c>
    </row>
    <row r="296" spans="1:23" x14ac:dyDescent="0.25">
      <c r="A296" t="s">
        <v>424</v>
      </c>
      <c r="B296">
        <v>555367293</v>
      </c>
      <c r="C296">
        <v>844074830</v>
      </c>
      <c r="D296" s="1">
        <v>45629</v>
      </c>
      <c r="E296">
        <v>99213</v>
      </c>
      <c r="F296">
        <v>99284</v>
      </c>
      <c r="G296" t="s">
        <v>307</v>
      </c>
      <c r="H296" s="34">
        <v>33781</v>
      </c>
      <c r="I296" s="7">
        <v>28714</v>
      </c>
      <c r="J296" s="7">
        <v>15908.72</v>
      </c>
      <c r="K296" s="7">
        <v>12231</v>
      </c>
      <c r="L296" s="7">
        <v>574.28</v>
      </c>
      <c r="M296" s="5">
        <v>0.02</v>
      </c>
      <c r="N296" t="s">
        <v>16</v>
      </c>
      <c r="O296" t="s">
        <v>27</v>
      </c>
      <c r="P296" t="s">
        <v>18</v>
      </c>
      <c r="Q296" t="s">
        <v>19</v>
      </c>
      <c r="R296" t="s">
        <v>27</v>
      </c>
      <c r="S296" t="s">
        <v>21</v>
      </c>
      <c r="T296" t="s">
        <v>13312</v>
      </c>
      <c r="U296" s="1">
        <v>46008</v>
      </c>
      <c r="V296">
        <f t="shared" si="8"/>
        <v>379</v>
      </c>
      <c r="W296" t="str">
        <f t="shared" si="9"/>
        <v>360+</v>
      </c>
    </row>
    <row r="297" spans="1:23" x14ac:dyDescent="0.25">
      <c r="A297" t="s">
        <v>425</v>
      </c>
      <c r="B297">
        <v>5102035133</v>
      </c>
      <c r="C297">
        <v>9788670265</v>
      </c>
      <c r="D297" s="1">
        <v>45414</v>
      </c>
      <c r="E297">
        <v>99214</v>
      </c>
      <c r="F297">
        <v>80053</v>
      </c>
      <c r="G297" t="s">
        <v>42</v>
      </c>
      <c r="H297" s="34">
        <v>52157</v>
      </c>
      <c r="I297" s="7">
        <v>44333</v>
      </c>
      <c r="J297" s="7">
        <v>25598.34</v>
      </c>
      <c r="K297" s="7">
        <v>17848</v>
      </c>
      <c r="L297" s="7">
        <v>886.66</v>
      </c>
      <c r="M297" s="5">
        <v>0.02</v>
      </c>
      <c r="N297" t="s">
        <v>16</v>
      </c>
      <c r="O297" t="s">
        <v>27</v>
      </c>
      <c r="P297" t="s">
        <v>97</v>
      </c>
      <c r="Q297" t="s">
        <v>19</v>
      </c>
      <c r="R297" t="s">
        <v>21</v>
      </c>
      <c r="S297" t="s">
        <v>27</v>
      </c>
      <c r="T297" t="s">
        <v>13311</v>
      </c>
      <c r="U297" s="1">
        <v>45866</v>
      </c>
      <c r="V297">
        <f t="shared" si="8"/>
        <v>452</v>
      </c>
      <c r="W297" t="str">
        <f t="shared" si="9"/>
        <v>360+</v>
      </c>
    </row>
    <row r="298" spans="1:23" x14ac:dyDescent="0.25">
      <c r="A298" t="s">
        <v>426</v>
      </c>
      <c r="B298">
        <v>6662024316</v>
      </c>
      <c r="C298">
        <v>3995084617</v>
      </c>
      <c r="D298" s="1">
        <v>45808</v>
      </c>
      <c r="E298">
        <v>99222</v>
      </c>
      <c r="F298">
        <v>99284</v>
      </c>
      <c r="G298" t="s">
        <v>293</v>
      </c>
      <c r="H298" s="34">
        <v>20564</v>
      </c>
      <c r="I298" s="7">
        <v>16451</v>
      </c>
      <c r="J298" s="7">
        <v>12397.86</v>
      </c>
      <c r="K298" s="7">
        <v>1750</v>
      </c>
      <c r="L298" s="7">
        <v>2303.14</v>
      </c>
      <c r="M298" s="5">
        <v>0.14000000000000001</v>
      </c>
      <c r="N298" t="s">
        <v>1135</v>
      </c>
      <c r="O298" t="s">
        <v>27</v>
      </c>
      <c r="P298" t="s">
        <v>35</v>
      </c>
      <c r="Q298" t="s">
        <v>32</v>
      </c>
      <c r="R298" t="s">
        <v>27</v>
      </c>
      <c r="S298" t="s">
        <v>21</v>
      </c>
      <c r="T298" t="s">
        <v>13312</v>
      </c>
      <c r="U298" s="1">
        <v>45855</v>
      </c>
      <c r="V298">
        <f t="shared" si="8"/>
        <v>47</v>
      </c>
      <c r="W298" t="str">
        <f t="shared" si="9"/>
        <v>30-59</v>
      </c>
    </row>
    <row r="299" spans="1:23" x14ac:dyDescent="0.25">
      <c r="A299" t="s">
        <v>427</v>
      </c>
      <c r="B299">
        <v>6162909409</v>
      </c>
      <c r="C299">
        <v>2724295027</v>
      </c>
      <c r="D299" s="1">
        <v>45364</v>
      </c>
      <c r="E299">
        <v>99215</v>
      </c>
      <c r="F299">
        <v>99214</v>
      </c>
      <c r="G299" t="s">
        <v>365</v>
      </c>
      <c r="H299" s="34">
        <v>56866</v>
      </c>
      <c r="I299" s="7">
        <v>48336</v>
      </c>
      <c r="J299" s="7">
        <v>41368.28</v>
      </c>
      <c r="K299" s="7">
        <v>6001</v>
      </c>
      <c r="L299" s="7">
        <v>966.72</v>
      </c>
      <c r="M299" s="5">
        <v>0.02</v>
      </c>
      <c r="N299" t="s">
        <v>16</v>
      </c>
      <c r="O299" t="s">
        <v>30</v>
      </c>
      <c r="P299" t="s">
        <v>97</v>
      </c>
      <c r="Q299" t="s">
        <v>19</v>
      </c>
      <c r="R299" t="s">
        <v>38</v>
      </c>
      <c r="S299" t="s">
        <v>17</v>
      </c>
      <c r="T299" t="s">
        <v>13310</v>
      </c>
      <c r="U299" s="1">
        <v>45867</v>
      </c>
      <c r="V299">
        <f t="shared" si="8"/>
        <v>503</v>
      </c>
      <c r="W299" t="str">
        <f t="shared" si="9"/>
        <v>360+</v>
      </c>
    </row>
    <row r="300" spans="1:23" x14ac:dyDescent="0.25">
      <c r="A300" t="s">
        <v>428</v>
      </c>
      <c r="B300">
        <v>7517757181</v>
      </c>
      <c r="C300">
        <v>801630084</v>
      </c>
      <c r="D300" s="1">
        <v>45840</v>
      </c>
      <c r="E300">
        <v>99231</v>
      </c>
      <c r="F300">
        <v>99292</v>
      </c>
      <c r="G300" t="s">
        <v>114</v>
      </c>
      <c r="H300" s="34">
        <v>55076</v>
      </c>
      <c r="I300" s="7">
        <v>43510</v>
      </c>
      <c r="J300" s="7">
        <v>20756.400000000001</v>
      </c>
      <c r="K300" s="7">
        <v>15792</v>
      </c>
      <c r="L300" s="7">
        <v>6961.6</v>
      </c>
      <c r="M300" s="5">
        <v>0.16</v>
      </c>
      <c r="N300" t="s">
        <v>1138</v>
      </c>
      <c r="O300" t="s">
        <v>27</v>
      </c>
      <c r="P300" t="s">
        <v>40</v>
      </c>
      <c r="Q300" t="s">
        <v>19</v>
      </c>
      <c r="R300" t="s">
        <v>21</v>
      </c>
      <c r="S300" t="s">
        <v>27</v>
      </c>
      <c r="T300" t="s">
        <v>13312</v>
      </c>
      <c r="U300" s="1">
        <v>45874</v>
      </c>
      <c r="V300">
        <f t="shared" si="8"/>
        <v>34</v>
      </c>
      <c r="W300" t="str">
        <f t="shared" si="9"/>
        <v>30-59</v>
      </c>
    </row>
    <row r="301" spans="1:23" x14ac:dyDescent="0.25">
      <c r="A301" t="s">
        <v>429</v>
      </c>
      <c r="B301">
        <v>3163924465</v>
      </c>
      <c r="C301">
        <v>8706697959</v>
      </c>
      <c r="D301" s="1">
        <v>45768</v>
      </c>
      <c r="E301">
        <v>99233</v>
      </c>
      <c r="F301">
        <v>99215</v>
      </c>
      <c r="G301" t="s">
        <v>52</v>
      </c>
      <c r="H301" s="34">
        <v>53969</v>
      </c>
      <c r="I301" s="7">
        <v>35080</v>
      </c>
      <c r="J301" s="7">
        <v>30870.400000000001</v>
      </c>
      <c r="K301" s="7">
        <v>0</v>
      </c>
      <c r="L301" s="7">
        <v>4209.6000000000004</v>
      </c>
      <c r="M301" s="5">
        <v>0.12</v>
      </c>
      <c r="N301" t="s">
        <v>46</v>
      </c>
      <c r="O301" t="s">
        <v>17</v>
      </c>
      <c r="P301" t="s">
        <v>58</v>
      </c>
      <c r="Q301" t="s">
        <v>32</v>
      </c>
      <c r="R301" t="s">
        <v>21</v>
      </c>
      <c r="S301" t="s">
        <v>27</v>
      </c>
      <c r="T301" t="s">
        <v>13310</v>
      </c>
      <c r="U301" s="1">
        <v>46008</v>
      </c>
      <c r="V301">
        <f t="shared" si="8"/>
        <v>240</v>
      </c>
      <c r="W301" t="str">
        <f t="shared" si="9"/>
        <v>240-269</v>
      </c>
    </row>
    <row r="302" spans="1:23" x14ac:dyDescent="0.25">
      <c r="A302" t="s">
        <v>430</v>
      </c>
      <c r="B302">
        <v>7816165660</v>
      </c>
      <c r="C302">
        <v>1803380756</v>
      </c>
      <c r="D302" s="1">
        <v>45389</v>
      </c>
      <c r="E302">
        <v>99223</v>
      </c>
      <c r="F302">
        <v>99204</v>
      </c>
      <c r="G302" t="s">
        <v>169</v>
      </c>
      <c r="H302" s="34">
        <v>63380</v>
      </c>
      <c r="I302" s="7">
        <v>53873</v>
      </c>
      <c r="J302" s="7">
        <v>52795.54</v>
      </c>
      <c r="K302" s="7">
        <v>0</v>
      </c>
      <c r="L302" s="7">
        <v>1077.46</v>
      </c>
      <c r="M302" s="5">
        <v>0.02</v>
      </c>
      <c r="N302" t="s">
        <v>16</v>
      </c>
      <c r="O302" t="s">
        <v>17</v>
      </c>
      <c r="P302" t="s">
        <v>18</v>
      </c>
      <c r="Q302" t="s">
        <v>32</v>
      </c>
      <c r="R302" t="s">
        <v>21</v>
      </c>
      <c r="S302" t="s">
        <v>21</v>
      </c>
      <c r="T302" t="s">
        <v>13310</v>
      </c>
      <c r="U302" s="1">
        <v>46064</v>
      </c>
      <c r="V302">
        <f t="shared" si="8"/>
        <v>675</v>
      </c>
      <c r="W302" t="str">
        <f t="shared" si="9"/>
        <v>360+</v>
      </c>
    </row>
    <row r="303" spans="1:23" x14ac:dyDescent="0.25">
      <c r="A303" t="s">
        <v>431</v>
      </c>
      <c r="B303">
        <v>5202330429</v>
      </c>
      <c r="C303">
        <v>9305137373</v>
      </c>
      <c r="D303" s="1">
        <v>45447</v>
      </c>
      <c r="E303">
        <v>99233</v>
      </c>
      <c r="F303">
        <v>99283</v>
      </c>
      <c r="G303" t="s">
        <v>198</v>
      </c>
      <c r="H303" s="34">
        <v>83497</v>
      </c>
      <c r="I303" s="7">
        <v>68468</v>
      </c>
      <c r="J303" s="7">
        <v>37728.76</v>
      </c>
      <c r="K303" s="7">
        <v>18415</v>
      </c>
      <c r="L303" s="7">
        <v>12324.24</v>
      </c>
      <c r="M303" s="5">
        <v>0.18</v>
      </c>
      <c r="N303" t="s">
        <v>3141</v>
      </c>
      <c r="O303" t="s">
        <v>27</v>
      </c>
      <c r="P303" t="s">
        <v>25</v>
      </c>
      <c r="Q303" t="s">
        <v>32</v>
      </c>
      <c r="R303" t="s">
        <v>38</v>
      </c>
      <c r="S303" t="s">
        <v>27</v>
      </c>
      <c r="T303" t="s">
        <v>13310</v>
      </c>
      <c r="U303" s="1">
        <v>45976</v>
      </c>
      <c r="V303">
        <f t="shared" si="8"/>
        <v>529</v>
      </c>
      <c r="W303" t="str">
        <f t="shared" si="9"/>
        <v>360+</v>
      </c>
    </row>
    <row r="304" spans="1:23" x14ac:dyDescent="0.25">
      <c r="A304" t="s">
        <v>432</v>
      </c>
      <c r="B304">
        <v>1763031570</v>
      </c>
      <c r="C304">
        <v>5386974299</v>
      </c>
      <c r="D304" s="1">
        <v>45564</v>
      </c>
      <c r="E304">
        <v>99214</v>
      </c>
      <c r="F304">
        <v>97110</v>
      </c>
      <c r="G304" t="s">
        <v>362</v>
      </c>
      <c r="H304" s="34">
        <v>91095</v>
      </c>
      <c r="I304" s="7">
        <v>65588</v>
      </c>
      <c r="J304" s="7">
        <v>52151.96</v>
      </c>
      <c r="K304" s="7">
        <v>8189</v>
      </c>
      <c r="L304" s="7">
        <v>5247.04</v>
      </c>
      <c r="M304" s="5">
        <v>0.08</v>
      </c>
      <c r="N304" t="s">
        <v>24</v>
      </c>
      <c r="O304" t="s">
        <v>30</v>
      </c>
      <c r="P304" t="s">
        <v>25</v>
      </c>
      <c r="Q304" t="s">
        <v>32</v>
      </c>
      <c r="R304" t="s">
        <v>43</v>
      </c>
      <c r="S304" t="s">
        <v>17</v>
      </c>
      <c r="T304" t="s">
        <v>13310</v>
      </c>
      <c r="U304" s="1">
        <v>45771</v>
      </c>
      <c r="V304">
        <f t="shared" si="8"/>
        <v>207</v>
      </c>
      <c r="W304" t="str">
        <f t="shared" si="9"/>
        <v>180-209</v>
      </c>
    </row>
    <row r="305" spans="1:23" x14ac:dyDescent="0.25">
      <c r="A305" t="s">
        <v>433</v>
      </c>
      <c r="B305">
        <v>1248011421</v>
      </c>
      <c r="C305">
        <v>102660729</v>
      </c>
      <c r="D305" s="1">
        <v>45456</v>
      </c>
      <c r="E305">
        <v>99233</v>
      </c>
      <c r="F305">
        <v>99283</v>
      </c>
      <c r="G305" t="s">
        <v>131</v>
      </c>
      <c r="H305" s="34">
        <v>54147</v>
      </c>
      <c r="I305" s="7">
        <v>35196</v>
      </c>
      <c r="J305" s="7">
        <v>20389.48</v>
      </c>
      <c r="K305" s="7">
        <v>10583</v>
      </c>
      <c r="L305" s="7">
        <v>4223.5200000000004</v>
      </c>
      <c r="M305" s="5">
        <v>0.12</v>
      </c>
      <c r="N305" t="s">
        <v>46</v>
      </c>
      <c r="O305" t="s">
        <v>27</v>
      </c>
      <c r="P305" t="s">
        <v>55</v>
      </c>
      <c r="Q305" t="s">
        <v>19</v>
      </c>
      <c r="R305" t="s">
        <v>20</v>
      </c>
      <c r="S305" t="s">
        <v>17</v>
      </c>
      <c r="T305" t="s">
        <v>13310</v>
      </c>
      <c r="U305" s="1">
        <v>45940</v>
      </c>
      <c r="V305">
        <f t="shared" si="8"/>
        <v>484</v>
      </c>
      <c r="W305" t="str">
        <f t="shared" si="9"/>
        <v>360+</v>
      </c>
    </row>
    <row r="306" spans="1:23" x14ac:dyDescent="0.25">
      <c r="A306" t="s">
        <v>434</v>
      </c>
      <c r="B306">
        <v>2448387310</v>
      </c>
      <c r="C306">
        <v>3213129998</v>
      </c>
      <c r="D306" s="1">
        <v>45753</v>
      </c>
      <c r="E306">
        <v>99238</v>
      </c>
      <c r="F306">
        <v>99281</v>
      </c>
      <c r="G306" t="s">
        <v>71</v>
      </c>
      <c r="H306" s="34">
        <v>86356</v>
      </c>
      <c r="I306" s="7">
        <v>62176</v>
      </c>
      <c r="J306" s="7">
        <v>37857.919999999998</v>
      </c>
      <c r="K306" s="7">
        <v>19344</v>
      </c>
      <c r="L306" s="7">
        <v>4974.08</v>
      </c>
      <c r="M306" s="5">
        <v>0.08</v>
      </c>
      <c r="N306" t="s">
        <v>24</v>
      </c>
      <c r="O306" t="s">
        <v>27</v>
      </c>
      <c r="P306" t="s">
        <v>31</v>
      </c>
      <c r="Q306" t="s">
        <v>32</v>
      </c>
      <c r="R306" t="s">
        <v>38</v>
      </c>
      <c r="S306" t="s">
        <v>17</v>
      </c>
      <c r="T306" t="s">
        <v>13310</v>
      </c>
      <c r="U306" s="1">
        <v>46017</v>
      </c>
      <c r="V306">
        <f t="shared" si="8"/>
        <v>264</v>
      </c>
      <c r="W306" t="str">
        <f t="shared" si="9"/>
        <v>240-269</v>
      </c>
    </row>
    <row r="307" spans="1:23" x14ac:dyDescent="0.25">
      <c r="A307" t="s">
        <v>435</v>
      </c>
      <c r="B307">
        <v>9877748959</v>
      </c>
      <c r="C307">
        <v>9935998291</v>
      </c>
      <c r="D307" s="1">
        <v>45431</v>
      </c>
      <c r="E307">
        <v>99223</v>
      </c>
      <c r="F307">
        <v>99215</v>
      </c>
      <c r="G307" t="s">
        <v>85</v>
      </c>
      <c r="H307" s="34">
        <v>54439</v>
      </c>
      <c r="I307" s="7">
        <v>35385</v>
      </c>
      <c r="J307" s="7">
        <v>27363.8</v>
      </c>
      <c r="K307" s="7">
        <v>3775</v>
      </c>
      <c r="L307" s="7">
        <v>4246.2</v>
      </c>
      <c r="M307" s="5">
        <v>0.12</v>
      </c>
      <c r="N307" t="s">
        <v>46</v>
      </c>
      <c r="O307" t="s">
        <v>30</v>
      </c>
      <c r="P307" t="s">
        <v>58</v>
      </c>
      <c r="Q307" t="s">
        <v>32</v>
      </c>
      <c r="R307" t="s">
        <v>26</v>
      </c>
      <c r="S307" t="s">
        <v>17</v>
      </c>
      <c r="T307" t="s">
        <v>13310</v>
      </c>
      <c r="U307" s="1">
        <v>46038</v>
      </c>
      <c r="V307">
        <f t="shared" si="8"/>
        <v>607</v>
      </c>
      <c r="W307" t="str">
        <f t="shared" si="9"/>
        <v>360+</v>
      </c>
    </row>
    <row r="308" spans="1:23" x14ac:dyDescent="0.25">
      <c r="A308" t="s">
        <v>436</v>
      </c>
      <c r="B308">
        <v>8320900159</v>
      </c>
      <c r="C308">
        <v>9179542709</v>
      </c>
      <c r="D308" s="1">
        <v>45659</v>
      </c>
      <c r="E308">
        <v>99213</v>
      </c>
      <c r="F308">
        <v>93000</v>
      </c>
      <c r="G308" t="s">
        <v>307</v>
      </c>
      <c r="H308" s="34">
        <v>96814</v>
      </c>
      <c r="I308" s="7">
        <v>62929</v>
      </c>
      <c r="J308" s="7">
        <v>55377.52</v>
      </c>
      <c r="K308" s="7">
        <v>0</v>
      </c>
      <c r="L308" s="7">
        <v>7551.48</v>
      </c>
      <c r="M308" s="5">
        <v>0.12</v>
      </c>
      <c r="N308" t="s">
        <v>46</v>
      </c>
      <c r="O308" t="s">
        <v>17</v>
      </c>
      <c r="P308" t="s">
        <v>58</v>
      </c>
      <c r="Q308" t="s">
        <v>19</v>
      </c>
      <c r="R308" t="s">
        <v>27</v>
      </c>
      <c r="S308" t="s">
        <v>17</v>
      </c>
      <c r="T308" t="s">
        <v>13310</v>
      </c>
      <c r="U308" s="1">
        <v>45716</v>
      </c>
      <c r="V308">
        <f t="shared" si="8"/>
        <v>57</v>
      </c>
      <c r="W308" t="str">
        <f t="shared" si="9"/>
        <v>30-59</v>
      </c>
    </row>
    <row r="309" spans="1:23" x14ac:dyDescent="0.25">
      <c r="A309" t="s">
        <v>437</v>
      </c>
      <c r="B309">
        <v>4359325467</v>
      </c>
      <c r="C309">
        <v>9127898694</v>
      </c>
      <c r="D309" s="1">
        <v>45469</v>
      </c>
      <c r="E309">
        <v>99223</v>
      </c>
      <c r="F309">
        <v>93000</v>
      </c>
      <c r="G309" t="s">
        <v>263</v>
      </c>
      <c r="H309" s="34">
        <v>90634</v>
      </c>
      <c r="I309" s="7">
        <v>58912</v>
      </c>
      <c r="J309" s="7">
        <v>43815.56</v>
      </c>
      <c r="K309" s="7">
        <v>8027</v>
      </c>
      <c r="L309" s="7">
        <v>7069.44</v>
      </c>
      <c r="M309" s="5">
        <v>0.12</v>
      </c>
      <c r="N309" t="s">
        <v>46</v>
      </c>
      <c r="O309" t="s">
        <v>30</v>
      </c>
      <c r="P309" t="s">
        <v>40</v>
      </c>
      <c r="Q309" t="s">
        <v>19</v>
      </c>
      <c r="R309" t="s">
        <v>38</v>
      </c>
      <c r="S309" t="s">
        <v>27</v>
      </c>
      <c r="T309" t="s">
        <v>13312</v>
      </c>
      <c r="U309" s="1">
        <v>46056</v>
      </c>
      <c r="V309">
        <f t="shared" si="8"/>
        <v>587</v>
      </c>
      <c r="W309" t="str">
        <f t="shared" si="9"/>
        <v>360+</v>
      </c>
    </row>
    <row r="310" spans="1:23" x14ac:dyDescent="0.25">
      <c r="A310" t="s">
        <v>438</v>
      </c>
      <c r="B310">
        <v>879587768</v>
      </c>
      <c r="C310">
        <v>9047703770</v>
      </c>
      <c r="D310" s="1">
        <v>45847</v>
      </c>
      <c r="E310">
        <v>99213</v>
      </c>
      <c r="F310">
        <v>99204</v>
      </c>
      <c r="G310" t="s">
        <v>116</v>
      </c>
      <c r="H310" s="34">
        <v>99952</v>
      </c>
      <c r="I310" s="7">
        <v>84959</v>
      </c>
      <c r="J310" s="7">
        <v>73128.820000000007</v>
      </c>
      <c r="K310" s="7">
        <v>10131</v>
      </c>
      <c r="L310" s="7">
        <v>1699.18</v>
      </c>
      <c r="M310" s="5">
        <v>0.02</v>
      </c>
      <c r="N310" t="s">
        <v>16</v>
      </c>
      <c r="O310" t="s">
        <v>27</v>
      </c>
      <c r="P310" t="s">
        <v>35</v>
      </c>
      <c r="Q310" t="s">
        <v>32</v>
      </c>
      <c r="R310" t="s">
        <v>38</v>
      </c>
      <c r="S310" t="s">
        <v>21</v>
      </c>
      <c r="T310" t="s">
        <v>13310</v>
      </c>
      <c r="U310" s="1">
        <v>45950</v>
      </c>
      <c r="V310">
        <f t="shared" si="8"/>
        <v>103</v>
      </c>
      <c r="W310" t="str">
        <f t="shared" si="9"/>
        <v>90-119</v>
      </c>
    </row>
    <row r="311" spans="1:23" x14ac:dyDescent="0.25">
      <c r="A311" t="s">
        <v>439</v>
      </c>
      <c r="B311">
        <v>8037162271</v>
      </c>
      <c r="C311">
        <v>6573965590</v>
      </c>
      <c r="D311" s="1">
        <v>45813</v>
      </c>
      <c r="E311">
        <v>99215</v>
      </c>
      <c r="F311">
        <v>99212</v>
      </c>
      <c r="G311" t="s">
        <v>198</v>
      </c>
      <c r="H311" s="34">
        <v>76244</v>
      </c>
      <c r="I311" s="7">
        <v>64807</v>
      </c>
      <c r="J311" s="7">
        <v>41011.86</v>
      </c>
      <c r="K311" s="7">
        <v>22499</v>
      </c>
      <c r="L311" s="7">
        <v>1296.1400000000001</v>
      </c>
      <c r="M311" s="5">
        <v>0.02</v>
      </c>
      <c r="N311" t="s">
        <v>16</v>
      </c>
      <c r="O311" t="s">
        <v>27</v>
      </c>
      <c r="P311" t="s">
        <v>35</v>
      </c>
      <c r="Q311" t="s">
        <v>19</v>
      </c>
      <c r="R311" t="s">
        <v>20</v>
      </c>
      <c r="S311" t="s">
        <v>21</v>
      </c>
      <c r="T311" t="s">
        <v>13310</v>
      </c>
      <c r="U311" s="1">
        <v>45814</v>
      </c>
      <c r="V311">
        <f t="shared" si="8"/>
        <v>1</v>
      </c>
      <c r="W311" t="str">
        <f t="shared" si="9"/>
        <v>0-29</v>
      </c>
    </row>
    <row r="312" spans="1:23" x14ac:dyDescent="0.25">
      <c r="A312" t="s">
        <v>440</v>
      </c>
      <c r="B312">
        <v>9233010989</v>
      </c>
      <c r="C312">
        <v>3902268195</v>
      </c>
      <c r="D312" s="1">
        <v>45783</v>
      </c>
      <c r="E312">
        <v>99223</v>
      </c>
      <c r="F312">
        <v>99214</v>
      </c>
      <c r="G312" t="s">
        <v>286</v>
      </c>
      <c r="H312" s="34">
        <v>89740</v>
      </c>
      <c r="I312" s="7">
        <v>58331</v>
      </c>
      <c r="J312" s="7">
        <v>51331.28</v>
      </c>
      <c r="K312" s="7">
        <v>0</v>
      </c>
      <c r="L312" s="7">
        <v>6999.72</v>
      </c>
      <c r="M312" s="5">
        <v>0.12</v>
      </c>
      <c r="N312" t="s">
        <v>46</v>
      </c>
      <c r="O312" t="s">
        <v>17</v>
      </c>
      <c r="P312" t="s">
        <v>40</v>
      </c>
      <c r="Q312" t="s">
        <v>19</v>
      </c>
      <c r="R312" t="s">
        <v>21</v>
      </c>
      <c r="S312" t="s">
        <v>27</v>
      </c>
      <c r="T312" t="s">
        <v>13312</v>
      </c>
      <c r="U312" s="1">
        <v>45850</v>
      </c>
      <c r="V312">
        <f t="shared" si="8"/>
        <v>67</v>
      </c>
      <c r="W312" t="str">
        <f t="shared" si="9"/>
        <v>60-89</v>
      </c>
    </row>
    <row r="313" spans="1:23" x14ac:dyDescent="0.25">
      <c r="A313" t="s">
        <v>441</v>
      </c>
      <c r="B313">
        <v>85050275</v>
      </c>
      <c r="C313">
        <v>2068240474</v>
      </c>
      <c r="D313" s="1">
        <v>45615</v>
      </c>
      <c r="E313">
        <v>99222</v>
      </c>
      <c r="F313">
        <v>99212</v>
      </c>
      <c r="G313" t="s">
        <v>142</v>
      </c>
      <c r="H313" s="34">
        <v>54743</v>
      </c>
      <c r="I313" s="7">
        <v>39415</v>
      </c>
      <c r="J313" s="7">
        <v>36261.800000000003</v>
      </c>
      <c r="K313" s="7">
        <v>0</v>
      </c>
      <c r="L313" s="7">
        <v>3153.2</v>
      </c>
      <c r="M313" s="5">
        <v>0.08</v>
      </c>
      <c r="N313" t="s">
        <v>24</v>
      </c>
      <c r="O313" t="s">
        <v>17</v>
      </c>
      <c r="P313" t="s">
        <v>18</v>
      </c>
      <c r="Q313" t="s">
        <v>19</v>
      </c>
      <c r="R313" t="s">
        <v>27</v>
      </c>
      <c r="S313" t="s">
        <v>27</v>
      </c>
      <c r="T313" t="s">
        <v>13311</v>
      </c>
      <c r="U313" s="1">
        <v>45905</v>
      </c>
      <c r="V313">
        <f t="shared" si="8"/>
        <v>290</v>
      </c>
      <c r="W313" t="str">
        <f t="shared" si="9"/>
        <v>270-299</v>
      </c>
    </row>
    <row r="314" spans="1:23" x14ac:dyDescent="0.25">
      <c r="A314" t="s">
        <v>442</v>
      </c>
      <c r="B314">
        <v>2431179878</v>
      </c>
      <c r="C314">
        <v>6019180780</v>
      </c>
      <c r="D314" s="1">
        <v>45572</v>
      </c>
      <c r="E314">
        <v>99238</v>
      </c>
      <c r="F314">
        <v>99291</v>
      </c>
      <c r="G314" t="s">
        <v>87</v>
      </c>
      <c r="H314" s="34">
        <v>88595</v>
      </c>
      <c r="I314" s="7">
        <v>57587</v>
      </c>
      <c r="J314" s="7">
        <v>32987.56</v>
      </c>
      <c r="K314" s="7">
        <v>17689</v>
      </c>
      <c r="L314" s="7">
        <v>6910.44</v>
      </c>
      <c r="M314" s="5">
        <v>0.12</v>
      </c>
      <c r="N314" t="s">
        <v>46</v>
      </c>
      <c r="O314" t="s">
        <v>27</v>
      </c>
      <c r="P314" t="s">
        <v>40</v>
      </c>
      <c r="Q314" t="s">
        <v>32</v>
      </c>
      <c r="R314" t="s">
        <v>38</v>
      </c>
      <c r="S314" t="s">
        <v>21</v>
      </c>
      <c r="T314" t="s">
        <v>13312</v>
      </c>
      <c r="U314" s="1">
        <v>45668</v>
      </c>
      <c r="V314">
        <f t="shared" si="8"/>
        <v>96</v>
      </c>
      <c r="W314" t="str">
        <f t="shared" si="9"/>
        <v>90-119</v>
      </c>
    </row>
    <row r="315" spans="1:23" x14ac:dyDescent="0.25">
      <c r="A315" t="s">
        <v>443</v>
      </c>
      <c r="B315">
        <v>572724767</v>
      </c>
      <c r="C315">
        <v>4513260071</v>
      </c>
      <c r="D315" s="1">
        <v>45937</v>
      </c>
      <c r="E315">
        <v>99213</v>
      </c>
      <c r="F315">
        <v>99215</v>
      </c>
      <c r="G315" t="s">
        <v>29</v>
      </c>
      <c r="H315" s="34">
        <v>57844</v>
      </c>
      <c r="I315" s="7">
        <v>41648</v>
      </c>
      <c r="J315" s="7">
        <v>28357.16</v>
      </c>
      <c r="K315" s="7">
        <v>9959</v>
      </c>
      <c r="L315" s="7">
        <v>3331.84</v>
      </c>
      <c r="M315" s="5">
        <v>0.08</v>
      </c>
      <c r="N315" t="s">
        <v>24</v>
      </c>
      <c r="O315" t="s">
        <v>27</v>
      </c>
      <c r="P315" t="s">
        <v>25</v>
      </c>
      <c r="Q315" t="s">
        <v>19</v>
      </c>
      <c r="R315" t="s">
        <v>38</v>
      </c>
      <c r="S315" t="s">
        <v>17</v>
      </c>
      <c r="T315" t="s">
        <v>13311</v>
      </c>
      <c r="U315" s="1">
        <v>46021</v>
      </c>
      <c r="V315">
        <f t="shared" si="8"/>
        <v>84</v>
      </c>
      <c r="W315" t="str">
        <f t="shared" si="9"/>
        <v>60-89</v>
      </c>
    </row>
    <row r="316" spans="1:23" x14ac:dyDescent="0.25">
      <c r="A316" t="s">
        <v>444</v>
      </c>
      <c r="B316">
        <v>8974653448</v>
      </c>
      <c r="C316">
        <v>9745060647</v>
      </c>
      <c r="D316" s="1">
        <v>45335</v>
      </c>
      <c r="E316">
        <v>99232</v>
      </c>
      <c r="F316">
        <v>99204</v>
      </c>
      <c r="G316" t="s">
        <v>445</v>
      </c>
      <c r="H316" s="34">
        <v>55879</v>
      </c>
      <c r="I316" s="7">
        <v>40233</v>
      </c>
      <c r="J316" s="7">
        <v>37014.36</v>
      </c>
      <c r="K316" s="7">
        <v>0</v>
      </c>
      <c r="L316" s="7">
        <v>3218.64</v>
      </c>
      <c r="M316" s="5">
        <v>0.08</v>
      </c>
      <c r="N316" t="s">
        <v>24</v>
      </c>
      <c r="O316" t="s">
        <v>17</v>
      </c>
      <c r="P316" t="s">
        <v>35</v>
      </c>
      <c r="Q316" t="s">
        <v>19</v>
      </c>
      <c r="R316" t="s">
        <v>21</v>
      </c>
      <c r="S316" t="s">
        <v>27</v>
      </c>
      <c r="T316" t="s">
        <v>13310</v>
      </c>
      <c r="U316" s="1">
        <v>46072</v>
      </c>
      <c r="V316">
        <f t="shared" si="8"/>
        <v>737</v>
      </c>
      <c r="W316" t="str">
        <f t="shared" si="9"/>
        <v>360+</v>
      </c>
    </row>
    <row r="317" spans="1:23" x14ac:dyDescent="0.25">
      <c r="A317" t="s">
        <v>446</v>
      </c>
      <c r="B317">
        <v>6733145733</v>
      </c>
      <c r="C317">
        <v>8958657001</v>
      </c>
      <c r="D317" s="1">
        <v>45846</v>
      </c>
      <c r="E317">
        <v>99213</v>
      </c>
      <c r="F317">
        <v>99282</v>
      </c>
      <c r="G317" t="s">
        <v>114</v>
      </c>
      <c r="H317" s="34">
        <v>49639</v>
      </c>
      <c r="I317" s="7">
        <v>32265</v>
      </c>
      <c r="J317" s="7">
        <v>28393.200000000001</v>
      </c>
      <c r="K317" s="7">
        <v>0</v>
      </c>
      <c r="L317" s="7">
        <v>3871.8</v>
      </c>
      <c r="M317" s="5">
        <v>0.12</v>
      </c>
      <c r="N317" t="s">
        <v>46</v>
      </c>
      <c r="O317" t="s">
        <v>17</v>
      </c>
      <c r="P317" t="s">
        <v>58</v>
      </c>
      <c r="Q317" t="s">
        <v>32</v>
      </c>
      <c r="R317" t="s">
        <v>43</v>
      </c>
      <c r="S317" t="s">
        <v>27</v>
      </c>
      <c r="T317" t="s">
        <v>13310</v>
      </c>
      <c r="U317" s="1">
        <v>45998</v>
      </c>
      <c r="V317">
        <f t="shared" si="8"/>
        <v>152</v>
      </c>
      <c r="W317" t="str">
        <f t="shared" si="9"/>
        <v>150-179</v>
      </c>
    </row>
    <row r="318" spans="1:23" x14ac:dyDescent="0.25">
      <c r="A318" t="s">
        <v>447</v>
      </c>
      <c r="B318">
        <v>9514225566</v>
      </c>
      <c r="C318">
        <v>7417850570</v>
      </c>
      <c r="D318" s="1">
        <v>45613</v>
      </c>
      <c r="E318">
        <v>99222</v>
      </c>
      <c r="F318">
        <v>99202</v>
      </c>
      <c r="G318" t="s">
        <v>99</v>
      </c>
      <c r="H318" s="34">
        <v>92259</v>
      </c>
      <c r="I318" s="7">
        <v>59968</v>
      </c>
      <c r="J318" s="7">
        <v>52771.839999999997</v>
      </c>
      <c r="K318" s="7">
        <v>0</v>
      </c>
      <c r="L318" s="7">
        <v>7196.16</v>
      </c>
      <c r="M318" s="5">
        <v>0.12</v>
      </c>
      <c r="N318" t="s">
        <v>46</v>
      </c>
      <c r="O318" t="s">
        <v>17</v>
      </c>
      <c r="P318" t="s">
        <v>40</v>
      </c>
      <c r="Q318" t="s">
        <v>19</v>
      </c>
      <c r="R318" t="s">
        <v>38</v>
      </c>
      <c r="S318" t="s">
        <v>21</v>
      </c>
      <c r="T318" t="s">
        <v>13311</v>
      </c>
      <c r="U318" s="1">
        <v>45825</v>
      </c>
      <c r="V318">
        <f t="shared" si="8"/>
        <v>212</v>
      </c>
      <c r="W318" t="str">
        <f t="shared" si="9"/>
        <v>210-239</v>
      </c>
    </row>
    <row r="319" spans="1:23" x14ac:dyDescent="0.25">
      <c r="A319" t="s">
        <v>448</v>
      </c>
      <c r="B319">
        <v>6282616529</v>
      </c>
      <c r="C319">
        <v>2726589636</v>
      </c>
      <c r="D319" s="1">
        <v>45946</v>
      </c>
      <c r="E319">
        <v>99232</v>
      </c>
      <c r="F319">
        <v>97110</v>
      </c>
      <c r="G319" t="s">
        <v>288</v>
      </c>
      <c r="H319" s="34">
        <v>47447</v>
      </c>
      <c r="I319" s="7">
        <v>37958</v>
      </c>
      <c r="J319" s="7">
        <v>29005.88</v>
      </c>
      <c r="K319" s="7">
        <v>3638</v>
      </c>
      <c r="L319" s="7">
        <v>5314.12</v>
      </c>
      <c r="M319" s="5">
        <v>0.14000000000000001</v>
      </c>
      <c r="N319" t="s">
        <v>1135</v>
      </c>
      <c r="O319" t="s">
        <v>30</v>
      </c>
      <c r="P319" t="s">
        <v>18</v>
      </c>
      <c r="Q319" t="s">
        <v>19</v>
      </c>
      <c r="R319" t="s">
        <v>26</v>
      </c>
      <c r="S319" t="s">
        <v>21</v>
      </c>
      <c r="T319" t="s">
        <v>13311</v>
      </c>
      <c r="U319" s="1">
        <v>46035</v>
      </c>
      <c r="V319">
        <f t="shared" si="8"/>
        <v>89</v>
      </c>
      <c r="W319" t="str">
        <f t="shared" si="9"/>
        <v>60-89</v>
      </c>
    </row>
    <row r="320" spans="1:23" x14ac:dyDescent="0.25">
      <c r="A320" t="s">
        <v>449</v>
      </c>
      <c r="B320">
        <v>624597876</v>
      </c>
      <c r="C320">
        <v>7975721708</v>
      </c>
      <c r="D320" s="1">
        <v>45792</v>
      </c>
      <c r="E320">
        <v>99221</v>
      </c>
      <c r="F320">
        <v>99205</v>
      </c>
      <c r="G320" t="s">
        <v>94</v>
      </c>
      <c r="H320" s="34">
        <v>47079</v>
      </c>
      <c r="I320" s="7">
        <v>33897</v>
      </c>
      <c r="J320" s="7">
        <v>27488.240000000002</v>
      </c>
      <c r="K320" s="7">
        <v>3697</v>
      </c>
      <c r="L320" s="7">
        <v>2711.76</v>
      </c>
      <c r="M320" s="5">
        <v>0.08</v>
      </c>
      <c r="N320" t="s">
        <v>24</v>
      </c>
      <c r="O320" t="s">
        <v>30</v>
      </c>
      <c r="P320" t="s">
        <v>18</v>
      </c>
      <c r="Q320" t="s">
        <v>32</v>
      </c>
      <c r="R320" t="s">
        <v>27</v>
      </c>
      <c r="S320" t="s">
        <v>17</v>
      </c>
      <c r="T320" t="s">
        <v>13310</v>
      </c>
      <c r="U320" s="1">
        <v>45970</v>
      </c>
      <c r="V320">
        <f t="shared" si="8"/>
        <v>178</v>
      </c>
      <c r="W320" t="str">
        <f t="shared" si="9"/>
        <v>150-179</v>
      </c>
    </row>
    <row r="321" spans="1:23" x14ac:dyDescent="0.25">
      <c r="A321" t="s">
        <v>450</v>
      </c>
      <c r="B321">
        <v>4317187883</v>
      </c>
      <c r="C321">
        <v>8605154861</v>
      </c>
      <c r="D321" s="1">
        <v>45614</v>
      </c>
      <c r="E321">
        <v>99232</v>
      </c>
      <c r="F321">
        <v>80053</v>
      </c>
      <c r="G321" t="s">
        <v>69</v>
      </c>
      <c r="H321" s="34">
        <v>28250</v>
      </c>
      <c r="I321" s="7">
        <v>22318</v>
      </c>
      <c r="J321" s="7">
        <v>16022.12</v>
      </c>
      <c r="K321" s="7">
        <v>2725</v>
      </c>
      <c r="L321" s="7">
        <v>3570.88</v>
      </c>
      <c r="M321" s="5">
        <v>0.16</v>
      </c>
      <c r="N321" t="s">
        <v>1138</v>
      </c>
      <c r="O321" t="s">
        <v>27</v>
      </c>
      <c r="P321" t="s">
        <v>55</v>
      </c>
      <c r="Q321" t="s">
        <v>32</v>
      </c>
      <c r="R321" t="s">
        <v>43</v>
      </c>
      <c r="S321" t="s">
        <v>27</v>
      </c>
      <c r="T321" t="s">
        <v>13312</v>
      </c>
      <c r="U321" s="1">
        <v>45781</v>
      </c>
      <c r="V321">
        <f t="shared" si="8"/>
        <v>167</v>
      </c>
      <c r="W321" t="str">
        <f t="shared" si="9"/>
        <v>150-179</v>
      </c>
    </row>
    <row r="322" spans="1:23" x14ac:dyDescent="0.25">
      <c r="A322" t="s">
        <v>451</v>
      </c>
      <c r="B322">
        <v>6813884956</v>
      </c>
      <c r="C322">
        <v>1223676820</v>
      </c>
      <c r="D322" s="1">
        <v>45555</v>
      </c>
      <c r="E322">
        <v>99221</v>
      </c>
      <c r="F322">
        <v>99292</v>
      </c>
      <c r="G322" t="s">
        <v>122</v>
      </c>
      <c r="H322" s="34">
        <v>73142</v>
      </c>
      <c r="I322" s="7">
        <v>52662</v>
      </c>
      <c r="J322" s="7">
        <v>40857.040000000001</v>
      </c>
      <c r="K322" s="7">
        <v>7592</v>
      </c>
      <c r="L322" s="7">
        <v>4212.96</v>
      </c>
      <c r="M322" s="5">
        <v>0.08</v>
      </c>
      <c r="N322" t="s">
        <v>24</v>
      </c>
      <c r="O322" t="s">
        <v>30</v>
      </c>
      <c r="P322" t="s">
        <v>35</v>
      </c>
      <c r="Q322" t="s">
        <v>32</v>
      </c>
      <c r="R322" t="s">
        <v>20</v>
      </c>
      <c r="S322" t="s">
        <v>21</v>
      </c>
      <c r="T322" t="s">
        <v>13311</v>
      </c>
      <c r="U322" s="1">
        <v>45859</v>
      </c>
      <c r="V322">
        <f t="shared" ref="V322:V385" si="10">U322-D322</f>
        <v>304</v>
      </c>
      <c r="W322" t="str">
        <f t="shared" si="9"/>
        <v>300-329</v>
      </c>
    </row>
    <row r="323" spans="1:23" x14ac:dyDescent="0.25">
      <c r="A323" t="s">
        <v>452</v>
      </c>
      <c r="B323">
        <v>8963225657</v>
      </c>
      <c r="C323">
        <v>2686050027</v>
      </c>
      <c r="D323" s="1">
        <v>45432</v>
      </c>
      <c r="E323">
        <v>99215</v>
      </c>
      <c r="F323">
        <v>99292</v>
      </c>
      <c r="G323" t="s">
        <v>152</v>
      </c>
      <c r="H323" s="34">
        <v>23637</v>
      </c>
      <c r="I323" s="7">
        <v>20091</v>
      </c>
      <c r="J323" s="7">
        <v>16660.18</v>
      </c>
      <c r="K323" s="7">
        <v>3029</v>
      </c>
      <c r="L323" s="7">
        <v>401.82</v>
      </c>
      <c r="M323" s="5">
        <v>0.02</v>
      </c>
      <c r="N323" t="s">
        <v>16</v>
      </c>
      <c r="O323" t="s">
        <v>27</v>
      </c>
      <c r="P323" t="s">
        <v>25</v>
      </c>
      <c r="Q323" t="s">
        <v>32</v>
      </c>
      <c r="R323" t="s">
        <v>38</v>
      </c>
      <c r="S323" t="s">
        <v>27</v>
      </c>
      <c r="T323" t="s">
        <v>13311</v>
      </c>
      <c r="U323" s="1">
        <v>45778</v>
      </c>
      <c r="V323">
        <f t="shared" si="10"/>
        <v>346</v>
      </c>
      <c r="W323" t="str">
        <f t="shared" ref="W323:W386" si="11">IF(V323="","",IF(V323&lt;30,"0-29",IF(V323&lt;60,"30-59",IF(V323&lt;90,"60-89",IF(V323&lt;120,"90-119",IF(V323&lt;150,"120-149",IF(V323&lt;180,"150-179",IF(V323&lt;210,"180-209",IF(V323&lt;240,"210-239",IF(V323&lt;270,"240-269",IF(V323&lt;300,"270-299",IF(V323&lt;330,"300-329",IF(V323&lt;360,"330-359","360+")))))))))))))</f>
        <v>330-359</v>
      </c>
    </row>
    <row r="324" spans="1:23" x14ac:dyDescent="0.25">
      <c r="A324" t="s">
        <v>453</v>
      </c>
      <c r="B324">
        <v>5500130250</v>
      </c>
      <c r="C324">
        <v>8682114584</v>
      </c>
      <c r="D324" s="1">
        <v>45358</v>
      </c>
      <c r="E324">
        <v>99223</v>
      </c>
      <c r="F324">
        <v>36415</v>
      </c>
      <c r="G324" t="s">
        <v>94</v>
      </c>
      <c r="H324" s="34">
        <v>81224</v>
      </c>
      <c r="I324" s="7">
        <v>52796</v>
      </c>
      <c r="J324" s="7">
        <v>41574.480000000003</v>
      </c>
      <c r="K324" s="7">
        <v>4886</v>
      </c>
      <c r="L324" s="7">
        <v>6335.52</v>
      </c>
      <c r="M324" s="5">
        <v>0.12</v>
      </c>
      <c r="N324" t="s">
        <v>46</v>
      </c>
      <c r="O324" t="s">
        <v>27</v>
      </c>
      <c r="P324" t="s">
        <v>97</v>
      </c>
      <c r="Q324" t="s">
        <v>19</v>
      </c>
      <c r="R324" t="s">
        <v>38</v>
      </c>
      <c r="S324" t="s">
        <v>27</v>
      </c>
      <c r="T324" t="s">
        <v>13312</v>
      </c>
      <c r="U324" s="1">
        <v>46066</v>
      </c>
      <c r="V324">
        <f t="shared" si="10"/>
        <v>708</v>
      </c>
      <c r="W324" t="str">
        <f t="shared" si="11"/>
        <v>360+</v>
      </c>
    </row>
    <row r="325" spans="1:23" x14ac:dyDescent="0.25">
      <c r="A325" t="s">
        <v>454</v>
      </c>
      <c r="B325">
        <v>3827690738</v>
      </c>
      <c r="C325">
        <v>7188352584</v>
      </c>
      <c r="D325" s="1">
        <v>45428</v>
      </c>
      <c r="E325">
        <v>99233</v>
      </c>
      <c r="F325">
        <v>90834</v>
      </c>
      <c r="G325" t="s">
        <v>79</v>
      </c>
      <c r="H325" s="34">
        <v>49378</v>
      </c>
      <c r="I325" s="7">
        <v>41971</v>
      </c>
      <c r="J325" s="7">
        <v>41131.58</v>
      </c>
      <c r="K325" s="7">
        <v>0</v>
      </c>
      <c r="L325" s="7">
        <v>839.42</v>
      </c>
      <c r="M325" s="5">
        <v>0.02</v>
      </c>
      <c r="N325" t="s">
        <v>16</v>
      </c>
      <c r="O325" t="s">
        <v>17</v>
      </c>
      <c r="P325" t="s">
        <v>18</v>
      </c>
      <c r="Q325" t="s">
        <v>32</v>
      </c>
      <c r="R325" t="s">
        <v>38</v>
      </c>
      <c r="S325" t="s">
        <v>17</v>
      </c>
      <c r="T325" t="s">
        <v>13310</v>
      </c>
      <c r="U325" s="1">
        <v>45737</v>
      </c>
      <c r="V325">
        <f t="shared" si="10"/>
        <v>309</v>
      </c>
      <c r="W325" t="str">
        <f t="shared" si="11"/>
        <v>300-329</v>
      </c>
    </row>
    <row r="326" spans="1:23" x14ac:dyDescent="0.25">
      <c r="A326" t="s">
        <v>455</v>
      </c>
      <c r="B326">
        <v>6766860390</v>
      </c>
      <c r="C326">
        <v>3955425817</v>
      </c>
      <c r="D326" s="1">
        <v>45404</v>
      </c>
      <c r="E326">
        <v>99238</v>
      </c>
      <c r="F326">
        <v>99281</v>
      </c>
      <c r="G326" t="s">
        <v>365</v>
      </c>
      <c r="H326" s="34">
        <v>68831</v>
      </c>
      <c r="I326" s="7">
        <v>53688</v>
      </c>
      <c r="J326" s="7">
        <v>28947.4</v>
      </c>
      <c r="K326" s="7">
        <v>14003</v>
      </c>
      <c r="L326" s="7">
        <v>10737.6</v>
      </c>
      <c r="M326" s="5">
        <v>0.2</v>
      </c>
      <c r="N326" t="s">
        <v>3140</v>
      </c>
      <c r="O326" t="s">
        <v>27</v>
      </c>
      <c r="P326" t="s">
        <v>18</v>
      </c>
      <c r="Q326" t="s">
        <v>32</v>
      </c>
      <c r="R326" t="s">
        <v>27</v>
      </c>
      <c r="S326" t="s">
        <v>17</v>
      </c>
      <c r="T326" t="s">
        <v>13311</v>
      </c>
      <c r="U326" s="1">
        <v>45892</v>
      </c>
      <c r="V326">
        <f t="shared" si="10"/>
        <v>488</v>
      </c>
      <c r="W326" t="str">
        <f t="shared" si="11"/>
        <v>360+</v>
      </c>
    </row>
    <row r="327" spans="1:23" x14ac:dyDescent="0.25">
      <c r="A327" t="s">
        <v>456</v>
      </c>
      <c r="B327">
        <v>785844960</v>
      </c>
      <c r="C327">
        <v>3669505885</v>
      </c>
      <c r="D327" s="1">
        <v>45539</v>
      </c>
      <c r="E327">
        <v>99223</v>
      </c>
      <c r="F327">
        <v>71046</v>
      </c>
      <c r="G327" t="s">
        <v>83</v>
      </c>
      <c r="H327" s="34">
        <v>52213</v>
      </c>
      <c r="I327" s="7">
        <v>44381</v>
      </c>
      <c r="J327" s="7">
        <v>35419.379999999997</v>
      </c>
      <c r="K327" s="7">
        <v>8074</v>
      </c>
      <c r="L327" s="7">
        <v>887.62</v>
      </c>
      <c r="M327" s="5">
        <v>0.02</v>
      </c>
      <c r="N327" t="s">
        <v>16</v>
      </c>
      <c r="O327" t="s">
        <v>27</v>
      </c>
      <c r="P327" t="s">
        <v>35</v>
      </c>
      <c r="Q327" t="s">
        <v>32</v>
      </c>
      <c r="R327" t="s">
        <v>26</v>
      </c>
      <c r="S327" t="s">
        <v>27</v>
      </c>
      <c r="T327" t="s">
        <v>13312</v>
      </c>
      <c r="U327" s="1">
        <v>45816</v>
      </c>
      <c r="V327">
        <f t="shared" si="10"/>
        <v>277</v>
      </c>
      <c r="W327" t="str">
        <f t="shared" si="11"/>
        <v>270-299</v>
      </c>
    </row>
    <row r="328" spans="1:23" x14ac:dyDescent="0.25">
      <c r="A328" t="s">
        <v>457</v>
      </c>
      <c r="B328">
        <v>3392888571</v>
      </c>
      <c r="C328">
        <v>1561872991</v>
      </c>
      <c r="D328" s="1">
        <v>45857</v>
      </c>
      <c r="E328">
        <v>99232</v>
      </c>
      <c r="F328">
        <v>99214</v>
      </c>
      <c r="G328" t="s">
        <v>112</v>
      </c>
      <c r="H328" s="34">
        <v>75801</v>
      </c>
      <c r="I328" s="7">
        <v>59883</v>
      </c>
      <c r="J328" s="7">
        <v>50301.72</v>
      </c>
      <c r="K328" s="7">
        <v>0</v>
      </c>
      <c r="L328" s="7">
        <v>9581.2800000000007</v>
      </c>
      <c r="M328" s="5">
        <v>0.16</v>
      </c>
      <c r="N328" t="s">
        <v>1138</v>
      </c>
      <c r="O328" t="s">
        <v>17</v>
      </c>
      <c r="P328" t="s">
        <v>40</v>
      </c>
      <c r="Q328" t="s">
        <v>19</v>
      </c>
      <c r="R328" t="s">
        <v>20</v>
      </c>
      <c r="S328" t="s">
        <v>21</v>
      </c>
      <c r="T328" t="s">
        <v>13311</v>
      </c>
      <c r="U328" s="1">
        <v>45933</v>
      </c>
      <c r="V328">
        <f t="shared" si="10"/>
        <v>76</v>
      </c>
      <c r="W328" t="str">
        <f t="shared" si="11"/>
        <v>60-89</v>
      </c>
    </row>
    <row r="329" spans="1:23" x14ac:dyDescent="0.25">
      <c r="A329" t="s">
        <v>458</v>
      </c>
      <c r="B329">
        <v>5416156337</v>
      </c>
      <c r="C329">
        <v>3838996686</v>
      </c>
      <c r="D329" s="1">
        <v>45352</v>
      </c>
      <c r="E329">
        <v>99238</v>
      </c>
      <c r="F329">
        <v>99292</v>
      </c>
      <c r="G329" t="s">
        <v>75</v>
      </c>
      <c r="H329" s="34">
        <v>79234</v>
      </c>
      <c r="I329" s="7">
        <v>61803</v>
      </c>
      <c r="J329" s="7">
        <v>49442.400000000001</v>
      </c>
      <c r="K329" s="7">
        <v>0</v>
      </c>
      <c r="L329" s="7">
        <v>12360.6</v>
      </c>
      <c r="M329" s="5">
        <v>0.2</v>
      </c>
      <c r="N329" t="s">
        <v>3140</v>
      </c>
      <c r="O329" t="s">
        <v>17</v>
      </c>
      <c r="P329" t="s">
        <v>25</v>
      </c>
      <c r="Q329" t="s">
        <v>32</v>
      </c>
      <c r="R329" t="s">
        <v>27</v>
      </c>
      <c r="S329" t="s">
        <v>21</v>
      </c>
      <c r="T329" t="s">
        <v>13311</v>
      </c>
      <c r="U329" s="1">
        <v>45852</v>
      </c>
      <c r="V329">
        <f t="shared" si="10"/>
        <v>500</v>
      </c>
      <c r="W329" t="str">
        <f t="shared" si="11"/>
        <v>360+</v>
      </c>
    </row>
    <row r="330" spans="1:23" x14ac:dyDescent="0.25">
      <c r="A330" t="s">
        <v>459</v>
      </c>
      <c r="B330">
        <v>1924041130</v>
      </c>
      <c r="C330">
        <v>7585731683</v>
      </c>
      <c r="D330" s="1">
        <v>45477</v>
      </c>
      <c r="E330">
        <v>99214</v>
      </c>
      <c r="F330">
        <v>99204</v>
      </c>
      <c r="G330" t="s">
        <v>116</v>
      </c>
      <c r="H330" s="34">
        <v>71522</v>
      </c>
      <c r="I330" s="7">
        <v>51496</v>
      </c>
      <c r="J330" s="7">
        <v>47376.32</v>
      </c>
      <c r="K330" s="7">
        <v>0</v>
      </c>
      <c r="L330" s="7">
        <v>4119.68</v>
      </c>
      <c r="M330" s="5">
        <v>0.08</v>
      </c>
      <c r="N330" t="s">
        <v>24</v>
      </c>
      <c r="O330" t="s">
        <v>17</v>
      </c>
      <c r="P330" t="s">
        <v>18</v>
      </c>
      <c r="Q330" t="s">
        <v>32</v>
      </c>
      <c r="R330" t="s">
        <v>21</v>
      </c>
      <c r="S330" t="s">
        <v>21</v>
      </c>
      <c r="T330" t="s">
        <v>13312</v>
      </c>
      <c r="U330" s="1">
        <v>45684</v>
      </c>
      <c r="V330">
        <f t="shared" si="10"/>
        <v>207</v>
      </c>
      <c r="W330" t="str">
        <f t="shared" si="11"/>
        <v>180-209</v>
      </c>
    </row>
    <row r="331" spans="1:23" x14ac:dyDescent="0.25">
      <c r="A331" t="s">
        <v>460</v>
      </c>
      <c r="B331">
        <v>9161236353</v>
      </c>
      <c r="C331">
        <v>5969232788</v>
      </c>
      <c r="D331" s="1">
        <v>45583</v>
      </c>
      <c r="E331">
        <v>99223</v>
      </c>
      <c r="F331">
        <v>93000</v>
      </c>
      <c r="G331" t="s">
        <v>200</v>
      </c>
      <c r="H331" s="34">
        <v>42010</v>
      </c>
      <c r="I331" s="7">
        <v>34448</v>
      </c>
      <c r="J331" s="7">
        <v>26540.36</v>
      </c>
      <c r="K331" s="7">
        <v>1707</v>
      </c>
      <c r="L331" s="7">
        <v>6200.64</v>
      </c>
      <c r="M331" s="5">
        <v>0.18</v>
      </c>
      <c r="N331" t="s">
        <v>3141</v>
      </c>
      <c r="O331" t="s">
        <v>30</v>
      </c>
      <c r="P331" t="s">
        <v>97</v>
      </c>
      <c r="Q331" t="s">
        <v>19</v>
      </c>
      <c r="R331" t="s">
        <v>43</v>
      </c>
      <c r="S331" t="s">
        <v>27</v>
      </c>
      <c r="T331" t="s">
        <v>13311</v>
      </c>
      <c r="U331" s="1">
        <v>45793</v>
      </c>
      <c r="V331">
        <f t="shared" si="10"/>
        <v>210</v>
      </c>
      <c r="W331" t="str">
        <f t="shared" si="11"/>
        <v>210-239</v>
      </c>
    </row>
    <row r="332" spans="1:23" x14ac:dyDescent="0.25">
      <c r="A332" t="s">
        <v>461</v>
      </c>
      <c r="B332">
        <v>7892313469</v>
      </c>
      <c r="C332">
        <v>6866415132</v>
      </c>
      <c r="D332" s="1">
        <v>45446</v>
      </c>
      <c r="E332">
        <v>99222</v>
      </c>
      <c r="F332">
        <v>99292</v>
      </c>
      <c r="G332" t="s">
        <v>296</v>
      </c>
      <c r="H332" s="34">
        <v>69220</v>
      </c>
      <c r="I332" s="7">
        <v>49838</v>
      </c>
      <c r="J332" s="7">
        <v>36897.96</v>
      </c>
      <c r="K332" s="7">
        <v>8953</v>
      </c>
      <c r="L332" s="7">
        <v>3987.04</v>
      </c>
      <c r="M332" s="5">
        <v>0.08</v>
      </c>
      <c r="N332" t="s">
        <v>24</v>
      </c>
      <c r="O332" t="s">
        <v>27</v>
      </c>
      <c r="P332" t="s">
        <v>35</v>
      </c>
      <c r="Q332" t="s">
        <v>19</v>
      </c>
      <c r="R332" t="s">
        <v>43</v>
      </c>
      <c r="S332" t="s">
        <v>27</v>
      </c>
      <c r="T332" t="s">
        <v>13310</v>
      </c>
      <c r="U332" s="1">
        <v>46016</v>
      </c>
      <c r="V332">
        <f t="shared" si="10"/>
        <v>570</v>
      </c>
      <c r="W332" t="str">
        <f t="shared" si="11"/>
        <v>360+</v>
      </c>
    </row>
    <row r="333" spans="1:23" x14ac:dyDescent="0.25">
      <c r="A333" t="s">
        <v>462</v>
      </c>
      <c r="B333">
        <v>7252880086</v>
      </c>
      <c r="C333">
        <v>4090505090</v>
      </c>
      <c r="D333" s="1">
        <v>45463</v>
      </c>
      <c r="E333">
        <v>99213</v>
      </c>
      <c r="F333">
        <v>71046</v>
      </c>
      <c r="G333" t="s">
        <v>134</v>
      </c>
      <c r="H333" s="34">
        <v>80345</v>
      </c>
      <c r="I333" s="7">
        <v>60259</v>
      </c>
      <c r="J333" s="7">
        <v>33706.15</v>
      </c>
      <c r="K333" s="7">
        <v>17514</v>
      </c>
      <c r="L333" s="7">
        <v>9038.85</v>
      </c>
      <c r="M333" s="5">
        <v>0.15</v>
      </c>
      <c r="N333" t="s">
        <v>1139</v>
      </c>
      <c r="O333" t="s">
        <v>27</v>
      </c>
      <c r="P333" t="s">
        <v>25</v>
      </c>
      <c r="Q333" t="s">
        <v>19</v>
      </c>
      <c r="R333" t="s">
        <v>27</v>
      </c>
      <c r="S333" t="s">
        <v>21</v>
      </c>
      <c r="T333" t="s">
        <v>13310</v>
      </c>
      <c r="U333" s="1">
        <v>45796</v>
      </c>
      <c r="V333">
        <f t="shared" si="10"/>
        <v>333</v>
      </c>
      <c r="W333" t="str">
        <f t="shared" si="11"/>
        <v>330-359</v>
      </c>
    </row>
    <row r="334" spans="1:23" x14ac:dyDescent="0.25">
      <c r="A334" t="s">
        <v>463</v>
      </c>
      <c r="B334">
        <v>2374833283</v>
      </c>
      <c r="C334">
        <v>33738494</v>
      </c>
      <c r="D334" s="1">
        <v>45425</v>
      </c>
      <c r="E334">
        <v>99215</v>
      </c>
      <c r="F334">
        <v>99282</v>
      </c>
      <c r="G334" t="s">
        <v>79</v>
      </c>
      <c r="H334" s="34">
        <v>10354</v>
      </c>
      <c r="I334" s="7">
        <v>7455</v>
      </c>
      <c r="J334" s="7">
        <v>5636.6</v>
      </c>
      <c r="K334" s="7">
        <v>1222</v>
      </c>
      <c r="L334" s="7">
        <v>596.4</v>
      </c>
      <c r="M334" s="5">
        <v>0.08</v>
      </c>
      <c r="N334" t="s">
        <v>24</v>
      </c>
      <c r="O334" t="s">
        <v>27</v>
      </c>
      <c r="P334" t="s">
        <v>25</v>
      </c>
      <c r="Q334" t="s">
        <v>19</v>
      </c>
      <c r="R334" t="s">
        <v>26</v>
      </c>
      <c r="S334" t="s">
        <v>21</v>
      </c>
      <c r="T334" t="s">
        <v>13312</v>
      </c>
      <c r="U334" s="1">
        <v>46062</v>
      </c>
      <c r="V334">
        <f t="shared" si="10"/>
        <v>637</v>
      </c>
      <c r="W334" t="str">
        <f t="shared" si="11"/>
        <v>360+</v>
      </c>
    </row>
    <row r="335" spans="1:23" x14ac:dyDescent="0.25">
      <c r="A335" t="s">
        <v>464</v>
      </c>
      <c r="B335">
        <v>8061890872</v>
      </c>
      <c r="C335">
        <v>6614375516</v>
      </c>
      <c r="D335" s="1">
        <v>45439</v>
      </c>
      <c r="E335">
        <v>99238</v>
      </c>
      <c r="F335">
        <v>99214</v>
      </c>
      <c r="G335" t="s">
        <v>146</v>
      </c>
      <c r="H335" s="34">
        <v>61732</v>
      </c>
      <c r="I335" s="7">
        <v>49386</v>
      </c>
      <c r="J335" s="7">
        <v>35810.959999999999</v>
      </c>
      <c r="K335" s="7">
        <v>6661</v>
      </c>
      <c r="L335" s="7">
        <v>6914.04</v>
      </c>
      <c r="M335" s="5">
        <v>0.14000000000000001</v>
      </c>
      <c r="N335" t="s">
        <v>1135</v>
      </c>
      <c r="O335" t="s">
        <v>30</v>
      </c>
      <c r="P335" t="s">
        <v>25</v>
      </c>
      <c r="Q335" t="s">
        <v>19</v>
      </c>
      <c r="R335" t="s">
        <v>21</v>
      </c>
      <c r="S335" t="s">
        <v>21</v>
      </c>
      <c r="T335" t="s">
        <v>13311</v>
      </c>
      <c r="U335" s="1">
        <v>45715</v>
      </c>
      <c r="V335">
        <f t="shared" si="10"/>
        <v>276</v>
      </c>
      <c r="W335" t="str">
        <f t="shared" si="11"/>
        <v>270-299</v>
      </c>
    </row>
    <row r="336" spans="1:23" x14ac:dyDescent="0.25">
      <c r="A336" t="s">
        <v>465</v>
      </c>
      <c r="B336">
        <v>8423780474</v>
      </c>
      <c r="C336">
        <v>6007440157</v>
      </c>
      <c r="D336" s="1">
        <v>45340</v>
      </c>
      <c r="E336">
        <v>99222</v>
      </c>
      <c r="F336">
        <v>93000</v>
      </c>
      <c r="G336" t="s">
        <v>99</v>
      </c>
      <c r="H336" s="34">
        <v>96111</v>
      </c>
      <c r="I336" s="7">
        <v>69200</v>
      </c>
      <c r="J336" s="7">
        <v>63664</v>
      </c>
      <c r="K336" s="7">
        <v>0</v>
      </c>
      <c r="L336" s="7">
        <v>5536</v>
      </c>
      <c r="M336" s="5">
        <v>0.08</v>
      </c>
      <c r="N336" t="s">
        <v>24</v>
      </c>
      <c r="O336" t="s">
        <v>17</v>
      </c>
      <c r="P336" t="s">
        <v>31</v>
      </c>
      <c r="Q336" t="s">
        <v>19</v>
      </c>
      <c r="R336" t="s">
        <v>38</v>
      </c>
      <c r="S336" t="s">
        <v>27</v>
      </c>
      <c r="T336" t="s">
        <v>13312</v>
      </c>
      <c r="U336" s="1">
        <v>45744</v>
      </c>
      <c r="V336">
        <f t="shared" si="10"/>
        <v>404</v>
      </c>
      <c r="W336" t="str">
        <f t="shared" si="11"/>
        <v>360+</v>
      </c>
    </row>
    <row r="337" spans="1:23" x14ac:dyDescent="0.25">
      <c r="A337" t="s">
        <v>466</v>
      </c>
      <c r="B337">
        <v>3489681201</v>
      </c>
      <c r="C337">
        <v>9521876139</v>
      </c>
      <c r="D337" s="1">
        <v>45623</v>
      </c>
      <c r="E337">
        <v>99221</v>
      </c>
      <c r="F337">
        <v>99282</v>
      </c>
      <c r="G337" t="s">
        <v>23</v>
      </c>
      <c r="H337" s="34">
        <v>76596</v>
      </c>
      <c r="I337" s="7">
        <v>55149</v>
      </c>
      <c r="J337" s="7">
        <v>50737.08</v>
      </c>
      <c r="K337" s="7">
        <v>0</v>
      </c>
      <c r="L337" s="7">
        <v>4411.92</v>
      </c>
      <c r="M337" s="5">
        <v>0.08</v>
      </c>
      <c r="N337" t="s">
        <v>24</v>
      </c>
      <c r="O337" t="s">
        <v>17</v>
      </c>
      <c r="P337" t="s">
        <v>97</v>
      </c>
      <c r="Q337" t="s">
        <v>32</v>
      </c>
      <c r="R337" t="s">
        <v>43</v>
      </c>
      <c r="S337" t="s">
        <v>17</v>
      </c>
      <c r="T337" t="s">
        <v>13311</v>
      </c>
      <c r="U337" s="1">
        <v>45999</v>
      </c>
      <c r="V337">
        <f t="shared" si="10"/>
        <v>376</v>
      </c>
      <c r="W337" t="str">
        <f t="shared" si="11"/>
        <v>360+</v>
      </c>
    </row>
    <row r="338" spans="1:23" x14ac:dyDescent="0.25">
      <c r="A338" t="s">
        <v>467</v>
      </c>
      <c r="B338">
        <v>6592069398</v>
      </c>
      <c r="C338">
        <v>990756856</v>
      </c>
      <c r="D338" s="1">
        <v>45387</v>
      </c>
      <c r="E338">
        <v>99238</v>
      </c>
      <c r="F338">
        <v>36415</v>
      </c>
      <c r="G338" t="s">
        <v>293</v>
      </c>
      <c r="H338" s="34">
        <v>88690</v>
      </c>
      <c r="I338" s="7">
        <v>57649</v>
      </c>
      <c r="J338" s="7">
        <v>50731.12</v>
      </c>
      <c r="K338" s="7">
        <v>0</v>
      </c>
      <c r="L338" s="7">
        <v>6917.88</v>
      </c>
      <c r="M338" s="5">
        <v>0.12</v>
      </c>
      <c r="N338" t="s">
        <v>46</v>
      </c>
      <c r="O338" t="s">
        <v>17</v>
      </c>
      <c r="P338" t="s">
        <v>40</v>
      </c>
      <c r="Q338" t="s">
        <v>19</v>
      </c>
      <c r="R338" t="s">
        <v>20</v>
      </c>
      <c r="S338" t="s">
        <v>21</v>
      </c>
      <c r="T338" t="s">
        <v>13310</v>
      </c>
      <c r="U338" s="1">
        <v>45785</v>
      </c>
      <c r="V338">
        <f t="shared" si="10"/>
        <v>398</v>
      </c>
      <c r="W338" t="str">
        <f t="shared" si="11"/>
        <v>360+</v>
      </c>
    </row>
    <row r="339" spans="1:23" x14ac:dyDescent="0.25">
      <c r="A339" t="s">
        <v>468</v>
      </c>
      <c r="B339">
        <v>9406678657</v>
      </c>
      <c r="C339">
        <v>8744259500</v>
      </c>
      <c r="D339" s="1">
        <v>45872</v>
      </c>
      <c r="E339">
        <v>99233</v>
      </c>
      <c r="F339">
        <v>99204</v>
      </c>
      <c r="G339" t="s">
        <v>48</v>
      </c>
      <c r="H339" s="34">
        <v>47902</v>
      </c>
      <c r="I339" s="7">
        <v>40717</v>
      </c>
      <c r="J339" s="7">
        <v>25695.66</v>
      </c>
      <c r="K339" s="7">
        <v>14207</v>
      </c>
      <c r="L339" s="7">
        <v>814.34</v>
      </c>
      <c r="M339" s="5">
        <v>0.02</v>
      </c>
      <c r="N339" t="s">
        <v>16</v>
      </c>
      <c r="O339" t="s">
        <v>27</v>
      </c>
      <c r="P339" t="s">
        <v>18</v>
      </c>
      <c r="Q339" t="s">
        <v>32</v>
      </c>
      <c r="R339" t="s">
        <v>26</v>
      </c>
      <c r="S339" t="s">
        <v>27</v>
      </c>
      <c r="T339" t="s">
        <v>13312</v>
      </c>
      <c r="U339" s="1">
        <v>46050</v>
      </c>
      <c r="V339">
        <f t="shared" si="10"/>
        <v>178</v>
      </c>
      <c r="W339" t="str">
        <f t="shared" si="11"/>
        <v>150-179</v>
      </c>
    </row>
    <row r="340" spans="1:23" x14ac:dyDescent="0.25">
      <c r="A340" t="s">
        <v>469</v>
      </c>
      <c r="B340">
        <v>4497003626</v>
      </c>
      <c r="C340">
        <v>9891331064</v>
      </c>
      <c r="D340" s="1">
        <v>45534</v>
      </c>
      <c r="E340">
        <v>99213</v>
      </c>
      <c r="F340">
        <v>99202</v>
      </c>
      <c r="G340" t="s">
        <v>79</v>
      </c>
      <c r="H340" s="34">
        <v>86742</v>
      </c>
      <c r="I340" s="7">
        <v>73731</v>
      </c>
      <c r="J340" s="7">
        <v>52570.38</v>
      </c>
      <c r="K340" s="7">
        <v>19686</v>
      </c>
      <c r="L340" s="7">
        <v>1474.62</v>
      </c>
      <c r="M340" s="5">
        <v>0.02</v>
      </c>
      <c r="N340" t="s">
        <v>16</v>
      </c>
      <c r="O340" t="s">
        <v>27</v>
      </c>
      <c r="P340" t="s">
        <v>18</v>
      </c>
      <c r="Q340" t="s">
        <v>32</v>
      </c>
      <c r="R340" t="s">
        <v>38</v>
      </c>
      <c r="S340" t="s">
        <v>21</v>
      </c>
      <c r="T340" t="s">
        <v>13312</v>
      </c>
      <c r="U340" s="1">
        <v>45967</v>
      </c>
      <c r="V340">
        <f t="shared" si="10"/>
        <v>433</v>
      </c>
      <c r="W340" t="str">
        <f t="shared" si="11"/>
        <v>360+</v>
      </c>
    </row>
    <row r="341" spans="1:23" x14ac:dyDescent="0.25">
      <c r="A341" t="s">
        <v>470</v>
      </c>
      <c r="B341">
        <v>2738249899</v>
      </c>
      <c r="C341">
        <v>4476871677</v>
      </c>
      <c r="D341" s="1">
        <v>45869</v>
      </c>
      <c r="E341">
        <v>99215</v>
      </c>
      <c r="F341">
        <v>99292</v>
      </c>
      <c r="G341" t="s">
        <v>75</v>
      </c>
      <c r="H341" s="34">
        <v>68602</v>
      </c>
      <c r="I341" s="7">
        <v>49393</v>
      </c>
      <c r="J341" s="7">
        <v>27025.56</v>
      </c>
      <c r="K341" s="7">
        <v>18416</v>
      </c>
      <c r="L341" s="7">
        <v>3951.44</v>
      </c>
      <c r="M341" s="5">
        <v>0.08</v>
      </c>
      <c r="N341" t="s">
        <v>24</v>
      </c>
      <c r="O341" t="s">
        <v>27</v>
      </c>
      <c r="P341" t="s">
        <v>18</v>
      </c>
      <c r="Q341" t="s">
        <v>19</v>
      </c>
      <c r="R341" t="s">
        <v>20</v>
      </c>
      <c r="S341" t="s">
        <v>17</v>
      </c>
      <c r="T341" t="s">
        <v>13310</v>
      </c>
      <c r="U341" s="1">
        <v>45894</v>
      </c>
      <c r="V341">
        <f t="shared" si="10"/>
        <v>25</v>
      </c>
      <c r="W341" t="str">
        <f t="shared" si="11"/>
        <v>0-29</v>
      </c>
    </row>
    <row r="342" spans="1:23" x14ac:dyDescent="0.25">
      <c r="A342" t="s">
        <v>471</v>
      </c>
      <c r="B342">
        <v>6759559384</v>
      </c>
      <c r="C342">
        <v>7560566891</v>
      </c>
      <c r="D342" s="1">
        <v>45715</v>
      </c>
      <c r="E342">
        <v>99238</v>
      </c>
      <c r="F342">
        <v>99203</v>
      </c>
      <c r="G342" t="s">
        <v>48</v>
      </c>
      <c r="H342" s="34">
        <v>99601</v>
      </c>
      <c r="I342" s="7">
        <v>64741</v>
      </c>
      <c r="J342" s="7">
        <v>41704.080000000002</v>
      </c>
      <c r="K342" s="7">
        <v>15268</v>
      </c>
      <c r="L342" s="7">
        <v>7768.92</v>
      </c>
      <c r="M342" s="5">
        <v>0.12</v>
      </c>
      <c r="N342" t="s">
        <v>46</v>
      </c>
      <c r="O342" t="s">
        <v>27</v>
      </c>
      <c r="P342" t="s">
        <v>58</v>
      </c>
      <c r="Q342" t="s">
        <v>19</v>
      </c>
      <c r="R342" t="s">
        <v>43</v>
      </c>
      <c r="S342" t="s">
        <v>17</v>
      </c>
      <c r="T342" t="s">
        <v>13312</v>
      </c>
      <c r="U342" s="1">
        <v>45834</v>
      </c>
      <c r="V342">
        <f t="shared" si="10"/>
        <v>119</v>
      </c>
      <c r="W342" t="str">
        <f t="shared" si="11"/>
        <v>90-119</v>
      </c>
    </row>
    <row r="343" spans="1:23" x14ac:dyDescent="0.25">
      <c r="A343" t="s">
        <v>472</v>
      </c>
      <c r="B343">
        <v>8251870975</v>
      </c>
      <c r="C343">
        <v>6023208167</v>
      </c>
      <c r="D343" s="1">
        <v>45881</v>
      </c>
      <c r="E343">
        <v>99223</v>
      </c>
      <c r="F343">
        <v>85025</v>
      </c>
      <c r="G343" t="s">
        <v>182</v>
      </c>
      <c r="H343" s="34">
        <v>75509</v>
      </c>
      <c r="I343" s="7">
        <v>64183</v>
      </c>
      <c r="J343" s="7">
        <v>62899.34</v>
      </c>
      <c r="K343" s="7">
        <v>0</v>
      </c>
      <c r="L343" s="7">
        <v>1283.6600000000001</v>
      </c>
      <c r="M343" s="5">
        <v>0.02</v>
      </c>
      <c r="N343" t="s">
        <v>16</v>
      </c>
      <c r="O343" t="s">
        <v>17</v>
      </c>
      <c r="P343" t="s">
        <v>25</v>
      </c>
      <c r="Q343" t="s">
        <v>32</v>
      </c>
      <c r="R343" t="s">
        <v>27</v>
      </c>
      <c r="S343" t="s">
        <v>27</v>
      </c>
      <c r="T343" t="s">
        <v>13311</v>
      </c>
      <c r="U343" s="1">
        <v>45898</v>
      </c>
      <c r="V343">
        <f t="shared" si="10"/>
        <v>17</v>
      </c>
      <c r="W343" t="str">
        <f t="shared" si="11"/>
        <v>0-29</v>
      </c>
    </row>
    <row r="344" spans="1:23" x14ac:dyDescent="0.25">
      <c r="A344" t="s">
        <v>473</v>
      </c>
      <c r="B344">
        <v>6706821299</v>
      </c>
      <c r="C344">
        <v>1125988637</v>
      </c>
      <c r="D344" s="1">
        <v>45372</v>
      </c>
      <c r="E344">
        <v>99231</v>
      </c>
      <c r="F344">
        <v>99292</v>
      </c>
      <c r="G344" t="s">
        <v>154</v>
      </c>
      <c r="H344" s="34">
        <v>43771</v>
      </c>
      <c r="I344" s="7">
        <v>34579</v>
      </c>
      <c r="J344" s="7">
        <v>18385.36</v>
      </c>
      <c r="K344" s="7">
        <v>10661</v>
      </c>
      <c r="L344" s="7">
        <v>5532.64</v>
      </c>
      <c r="M344" s="5">
        <v>0.16</v>
      </c>
      <c r="N344" t="s">
        <v>1138</v>
      </c>
      <c r="O344" t="s">
        <v>27</v>
      </c>
      <c r="P344" t="s">
        <v>31</v>
      </c>
      <c r="Q344" t="s">
        <v>32</v>
      </c>
      <c r="R344" t="s">
        <v>21</v>
      </c>
      <c r="S344" t="s">
        <v>17</v>
      </c>
      <c r="T344" t="s">
        <v>13310</v>
      </c>
      <c r="U344" s="1">
        <v>45998</v>
      </c>
      <c r="V344">
        <f t="shared" si="10"/>
        <v>626</v>
      </c>
      <c r="W344" t="str">
        <f t="shared" si="11"/>
        <v>360+</v>
      </c>
    </row>
    <row r="345" spans="1:23" x14ac:dyDescent="0.25">
      <c r="A345" t="s">
        <v>474</v>
      </c>
      <c r="B345">
        <v>5729809420</v>
      </c>
      <c r="C345">
        <v>124459893</v>
      </c>
      <c r="D345" s="1">
        <v>45293</v>
      </c>
      <c r="E345">
        <v>99238</v>
      </c>
      <c r="F345">
        <v>99284</v>
      </c>
      <c r="G345" t="s">
        <v>222</v>
      </c>
      <c r="H345" s="34">
        <v>41679</v>
      </c>
      <c r="I345" s="7">
        <v>33343</v>
      </c>
      <c r="J345" s="7">
        <v>23421.98</v>
      </c>
      <c r="K345" s="7">
        <v>5253</v>
      </c>
      <c r="L345" s="7">
        <v>4668.0200000000004</v>
      </c>
      <c r="M345" s="5">
        <v>0.14000000000000001</v>
      </c>
      <c r="N345" t="s">
        <v>1135</v>
      </c>
      <c r="O345" t="s">
        <v>30</v>
      </c>
      <c r="P345" t="s">
        <v>25</v>
      </c>
      <c r="Q345" t="s">
        <v>19</v>
      </c>
      <c r="R345" t="s">
        <v>20</v>
      </c>
      <c r="S345" t="s">
        <v>21</v>
      </c>
      <c r="T345" t="s">
        <v>13311</v>
      </c>
      <c r="U345" s="1">
        <v>45739</v>
      </c>
      <c r="V345">
        <f t="shared" si="10"/>
        <v>446</v>
      </c>
      <c r="W345" t="str">
        <f t="shared" si="11"/>
        <v>360+</v>
      </c>
    </row>
    <row r="346" spans="1:23" x14ac:dyDescent="0.25">
      <c r="A346" t="s">
        <v>475</v>
      </c>
      <c r="B346">
        <v>8426605489</v>
      </c>
      <c r="C346">
        <v>1775175627</v>
      </c>
      <c r="D346" s="1">
        <v>45697</v>
      </c>
      <c r="E346">
        <v>99231</v>
      </c>
      <c r="F346">
        <v>99213</v>
      </c>
      <c r="G346" t="s">
        <v>102</v>
      </c>
      <c r="H346" s="34">
        <v>57114</v>
      </c>
      <c r="I346" s="7">
        <v>44549</v>
      </c>
      <c r="J346" s="7">
        <v>17982.2</v>
      </c>
      <c r="K346" s="7">
        <v>17657</v>
      </c>
      <c r="L346" s="7">
        <v>8909.7999999999993</v>
      </c>
      <c r="M346" s="5">
        <v>0.2</v>
      </c>
      <c r="N346" t="s">
        <v>3140</v>
      </c>
      <c r="O346" t="s">
        <v>27</v>
      </c>
      <c r="P346" t="s">
        <v>18</v>
      </c>
      <c r="Q346" t="s">
        <v>32</v>
      </c>
      <c r="R346" t="s">
        <v>21</v>
      </c>
      <c r="S346" t="s">
        <v>17</v>
      </c>
      <c r="T346" t="s">
        <v>13312</v>
      </c>
      <c r="U346" s="1">
        <v>46033</v>
      </c>
      <c r="V346">
        <f t="shared" si="10"/>
        <v>336</v>
      </c>
      <c r="W346" t="str">
        <f t="shared" si="11"/>
        <v>330-359</v>
      </c>
    </row>
    <row r="347" spans="1:23" x14ac:dyDescent="0.25">
      <c r="A347" t="s">
        <v>476</v>
      </c>
      <c r="B347">
        <v>5859909550</v>
      </c>
      <c r="C347">
        <v>368241742</v>
      </c>
      <c r="D347" s="1">
        <v>45601</v>
      </c>
      <c r="E347">
        <v>99221</v>
      </c>
      <c r="F347">
        <v>99291</v>
      </c>
      <c r="G347" t="s">
        <v>194</v>
      </c>
      <c r="H347" s="34">
        <v>15831</v>
      </c>
      <c r="I347" s="7">
        <v>11398</v>
      </c>
      <c r="J347" s="7">
        <v>5302.16</v>
      </c>
      <c r="K347" s="7">
        <v>5184</v>
      </c>
      <c r="L347" s="7">
        <v>911.84</v>
      </c>
      <c r="M347" s="5">
        <v>0.08</v>
      </c>
      <c r="N347" t="s">
        <v>24</v>
      </c>
      <c r="O347" t="s">
        <v>27</v>
      </c>
      <c r="P347" t="s">
        <v>18</v>
      </c>
      <c r="Q347" t="s">
        <v>32</v>
      </c>
      <c r="R347" t="s">
        <v>27</v>
      </c>
      <c r="S347" t="s">
        <v>17</v>
      </c>
      <c r="T347" t="s">
        <v>13310</v>
      </c>
      <c r="U347" s="1">
        <v>45697</v>
      </c>
      <c r="V347">
        <f t="shared" si="10"/>
        <v>96</v>
      </c>
      <c r="W347" t="str">
        <f t="shared" si="11"/>
        <v>90-119</v>
      </c>
    </row>
    <row r="348" spans="1:23" x14ac:dyDescent="0.25">
      <c r="A348" t="s">
        <v>477</v>
      </c>
      <c r="B348">
        <v>5030320086</v>
      </c>
      <c r="C348">
        <v>5065412167</v>
      </c>
      <c r="D348" s="1">
        <v>45817</v>
      </c>
      <c r="E348">
        <v>99215</v>
      </c>
      <c r="F348">
        <v>99282</v>
      </c>
      <c r="G348" t="s">
        <v>116</v>
      </c>
      <c r="H348" s="34">
        <v>70653</v>
      </c>
      <c r="I348" s="7">
        <v>45924</v>
      </c>
      <c r="J348" s="7">
        <v>22417.119999999999</v>
      </c>
      <c r="K348" s="7">
        <v>17996</v>
      </c>
      <c r="L348" s="7">
        <v>5510.88</v>
      </c>
      <c r="M348" s="5">
        <v>0.12</v>
      </c>
      <c r="N348" t="s">
        <v>46</v>
      </c>
      <c r="O348" t="s">
        <v>27</v>
      </c>
      <c r="P348" t="s">
        <v>25</v>
      </c>
      <c r="Q348" t="s">
        <v>19</v>
      </c>
      <c r="R348" t="s">
        <v>43</v>
      </c>
      <c r="S348" t="s">
        <v>21</v>
      </c>
      <c r="T348" t="s">
        <v>13312</v>
      </c>
      <c r="U348" s="1">
        <v>45988</v>
      </c>
      <c r="V348">
        <f t="shared" si="10"/>
        <v>171</v>
      </c>
      <c r="W348" t="str">
        <f t="shared" si="11"/>
        <v>150-179</v>
      </c>
    </row>
    <row r="349" spans="1:23" x14ac:dyDescent="0.25">
      <c r="A349" t="s">
        <v>478</v>
      </c>
      <c r="B349">
        <v>3111597016</v>
      </c>
      <c r="C349">
        <v>6453916157</v>
      </c>
      <c r="D349" s="1">
        <v>45820</v>
      </c>
      <c r="E349">
        <v>99221</v>
      </c>
      <c r="F349">
        <v>99285</v>
      </c>
      <c r="G349" t="s">
        <v>240</v>
      </c>
      <c r="H349" s="34">
        <v>31383</v>
      </c>
      <c r="I349" s="7">
        <v>26676</v>
      </c>
      <c r="J349" s="7">
        <v>26142.48</v>
      </c>
      <c r="K349" s="7">
        <v>0</v>
      </c>
      <c r="L349" s="7">
        <v>533.52</v>
      </c>
      <c r="M349" s="5">
        <v>0.02</v>
      </c>
      <c r="N349" t="s">
        <v>16</v>
      </c>
      <c r="O349" t="s">
        <v>17</v>
      </c>
      <c r="P349" t="s">
        <v>58</v>
      </c>
      <c r="Q349" t="s">
        <v>19</v>
      </c>
      <c r="R349" t="s">
        <v>43</v>
      </c>
      <c r="S349" t="s">
        <v>21</v>
      </c>
      <c r="T349" t="s">
        <v>13310</v>
      </c>
      <c r="U349" s="1">
        <v>45956</v>
      </c>
      <c r="V349">
        <f t="shared" si="10"/>
        <v>136</v>
      </c>
      <c r="W349" t="str">
        <f t="shared" si="11"/>
        <v>120-149</v>
      </c>
    </row>
    <row r="350" spans="1:23" x14ac:dyDescent="0.25">
      <c r="A350" t="s">
        <v>479</v>
      </c>
      <c r="B350">
        <v>9263611103</v>
      </c>
      <c r="C350">
        <v>2628036298</v>
      </c>
      <c r="D350" s="1">
        <v>45794</v>
      </c>
      <c r="E350">
        <v>99231</v>
      </c>
      <c r="F350">
        <v>99212</v>
      </c>
      <c r="G350" t="s">
        <v>110</v>
      </c>
      <c r="H350" s="34">
        <v>51222</v>
      </c>
      <c r="I350" s="7">
        <v>33294</v>
      </c>
      <c r="J350" s="7">
        <v>29298.720000000001</v>
      </c>
      <c r="K350" s="7">
        <v>0</v>
      </c>
      <c r="L350" s="7">
        <v>3995.28</v>
      </c>
      <c r="M350" s="5">
        <v>0.12</v>
      </c>
      <c r="N350" t="s">
        <v>46</v>
      </c>
      <c r="O350" t="s">
        <v>17</v>
      </c>
      <c r="P350" t="s">
        <v>35</v>
      </c>
      <c r="Q350" t="s">
        <v>32</v>
      </c>
      <c r="R350" t="s">
        <v>21</v>
      </c>
      <c r="S350" t="s">
        <v>17</v>
      </c>
      <c r="T350" t="s">
        <v>13312</v>
      </c>
      <c r="U350" s="1">
        <v>45886</v>
      </c>
      <c r="V350">
        <f t="shared" si="10"/>
        <v>92</v>
      </c>
      <c r="W350" t="str">
        <f t="shared" si="11"/>
        <v>90-119</v>
      </c>
    </row>
    <row r="351" spans="1:23" x14ac:dyDescent="0.25">
      <c r="A351" t="s">
        <v>480</v>
      </c>
      <c r="B351">
        <v>1612789267</v>
      </c>
      <c r="C351">
        <v>2615650727</v>
      </c>
      <c r="D351" s="1">
        <v>45858</v>
      </c>
      <c r="E351">
        <v>99231</v>
      </c>
      <c r="F351">
        <v>99291</v>
      </c>
      <c r="G351" t="s">
        <v>194</v>
      </c>
      <c r="H351" s="34">
        <v>88341</v>
      </c>
      <c r="I351" s="7">
        <v>57422</v>
      </c>
      <c r="J351" s="7">
        <v>50531.360000000001</v>
      </c>
      <c r="K351" s="7">
        <v>0</v>
      </c>
      <c r="L351" s="7">
        <v>6890.64</v>
      </c>
      <c r="M351" s="5">
        <v>0.12</v>
      </c>
      <c r="N351" t="s">
        <v>46</v>
      </c>
      <c r="O351" t="s">
        <v>17</v>
      </c>
      <c r="P351" t="s">
        <v>31</v>
      </c>
      <c r="Q351" t="s">
        <v>19</v>
      </c>
      <c r="R351" t="s">
        <v>43</v>
      </c>
      <c r="S351" t="s">
        <v>21</v>
      </c>
      <c r="T351" t="s">
        <v>13312</v>
      </c>
      <c r="U351" s="1">
        <v>45981</v>
      </c>
      <c r="V351">
        <f t="shared" si="10"/>
        <v>123</v>
      </c>
      <c r="W351" t="str">
        <f t="shared" si="11"/>
        <v>120-149</v>
      </c>
    </row>
    <row r="352" spans="1:23" x14ac:dyDescent="0.25">
      <c r="A352" t="s">
        <v>481</v>
      </c>
      <c r="B352">
        <v>2560917013</v>
      </c>
      <c r="C352">
        <v>1136643067</v>
      </c>
      <c r="D352" s="1">
        <v>45579</v>
      </c>
      <c r="E352">
        <v>99231</v>
      </c>
      <c r="F352">
        <v>99204</v>
      </c>
      <c r="G352" t="s">
        <v>207</v>
      </c>
      <c r="H352" s="34">
        <v>98173</v>
      </c>
      <c r="I352" s="7">
        <v>77557</v>
      </c>
      <c r="J352" s="7">
        <v>57781.88</v>
      </c>
      <c r="K352" s="7">
        <v>7366</v>
      </c>
      <c r="L352" s="7">
        <v>12409.12</v>
      </c>
      <c r="M352" s="5">
        <v>0.16</v>
      </c>
      <c r="N352" t="s">
        <v>1138</v>
      </c>
      <c r="O352" t="s">
        <v>27</v>
      </c>
      <c r="P352" t="s">
        <v>31</v>
      </c>
      <c r="Q352" t="s">
        <v>19</v>
      </c>
      <c r="R352" t="s">
        <v>20</v>
      </c>
      <c r="S352" t="s">
        <v>21</v>
      </c>
      <c r="T352" t="s">
        <v>13310</v>
      </c>
      <c r="U352" s="1">
        <v>46036</v>
      </c>
      <c r="V352">
        <f t="shared" si="10"/>
        <v>457</v>
      </c>
      <c r="W352" t="str">
        <f t="shared" si="11"/>
        <v>360+</v>
      </c>
    </row>
    <row r="353" spans="1:23" x14ac:dyDescent="0.25">
      <c r="A353" t="s">
        <v>482</v>
      </c>
      <c r="B353">
        <v>8580010110</v>
      </c>
      <c r="C353">
        <v>7662231425</v>
      </c>
      <c r="D353" s="1">
        <v>45845</v>
      </c>
      <c r="E353">
        <v>99231</v>
      </c>
      <c r="F353">
        <v>93000</v>
      </c>
      <c r="G353" t="s">
        <v>146</v>
      </c>
      <c r="H353" s="34">
        <v>85278</v>
      </c>
      <c r="I353" s="7">
        <v>66517</v>
      </c>
      <c r="J353" s="7">
        <v>53213.599999999999</v>
      </c>
      <c r="K353" s="7">
        <v>0</v>
      </c>
      <c r="L353" s="7">
        <v>13303.4</v>
      </c>
      <c r="M353" s="5">
        <v>0.2</v>
      </c>
      <c r="N353" t="s">
        <v>3140</v>
      </c>
      <c r="O353" t="s">
        <v>17</v>
      </c>
      <c r="P353" t="s">
        <v>35</v>
      </c>
      <c r="Q353" t="s">
        <v>32</v>
      </c>
      <c r="R353" t="s">
        <v>26</v>
      </c>
      <c r="S353" t="s">
        <v>21</v>
      </c>
      <c r="T353" t="s">
        <v>13310</v>
      </c>
      <c r="U353" s="1">
        <v>45954</v>
      </c>
      <c r="V353">
        <f t="shared" si="10"/>
        <v>109</v>
      </c>
      <c r="W353" t="str">
        <f t="shared" si="11"/>
        <v>90-119</v>
      </c>
    </row>
    <row r="354" spans="1:23" x14ac:dyDescent="0.25">
      <c r="A354" t="s">
        <v>483</v>
      </c>
      <c r="B354">
        <v>2460239809</v>
      </c>
      <c r="C354">
        <v>5529613276</v>
      </c>
      <c r="D354" s="1">
        <v>45342</v>
      </c>
      <c r="E354">
        <v>99231</v>
      </c>
      <c r="F354">
        <v>99203</v>
      </c>
      <c r="G354" t="s">
        <v>152</v>
      </c>
      <c r="H354" s="34">
        <v>93068</v>
      </c>
      <c r="I354" s="7">
        <v>72593</v>
      </c>
      <c r="J354" s="7">
        <v>37298.400000000001</v>
      </c>
      <c r="K354" s="7">
        <v>20776</v>
      </c>
      <c r="L354" s="7">
        <v>14518.6</v>
      </c>
      <c r="M354" s="5">
        <v>0.2</v>
      </c>
      <c r="N354" t="s">
        <v>3140</v>
      </c>
      <c r="O354" t="s">
        <v>27</v>
      </c>
      <c r="P354" t="s">
        <v>25</v>
      </c>
      <c r="Q354" t="s">
        <v>32</v>
      </c>
      <c r="R354" t="s">
        <v>20</v>
      </c>
      <c r="S354" t="s">
        <v>27</v>
      </c>
      <c r="T354" t="s">
        <v>13311</v>
      </c>
      <c r="U354" s="1">
        <v>45723</v>
      </c>
      <c r="V354">
        <f t="shared" si="10"/>
        <v>381</v>
      </c>
      <c r="W354" t="str">
        <f t="shared" si="11"/>
        <v>360+</v>
      </c>
    </row>
    <row r="355" spans="1:23" x14ac:dyDescent="0.25">
      <c r="A355" t="s">
        <v>484</v>
      </c>
      <c r="B355">
        <v>4697382519</v>
      </c>
      <c r="C355">
        <v>4833982669</v>
      </c>
      <c r="D355" s="1">
        <v>45646</v>
      </c>
      <c r="E355">
        <v>99231</v>
      </c>
      <c r="F355">
        <v>99292</v>
      </c>
      <c r="G355" t="s">
        <v>219</v>
      </c>
      <c r="H355" s="34">
        <v>96235</v>
      </c>
      <c r="I355" s="7">
        <v>62553</v>
      </c>
      <c r="J355" s="7">
        <v>55046.64</v>
      </c>
      <c r="K355" s="7">
        <v>0</v>
      </c>
      <c r="L355" s="7">
        <v>7506.36</v>
      </c>
      <c r="M355" s="5">
        <v>0.12</v>
      </c>
      <c r="N355" t="s">
        <v>46</v>
      </c>
      <c r="O355" t="s">
        <v>17</v>
      </c>
      <c r="P355" t="s">
        <v>58</v>
      </c>
      <c r="Q355" t="s">
        <v>32</v>
      </c>
      <c r="R355" t="s">
        <v>38</v>
      </c>
      <c r="S355" t="s">
        <v>27</v>
      </c>
      <c r="T355" t="s">
        <v>13311</v>
      </c>
      <c r="U355" s="1">
        <v>45813</v>
      </c>
      <c r="V355">
        <f t="shared" si="10"/>
        <v>167</v>
      </c>
      <c r="W355" t="str">
        <f t="shared" si="11"/>
        <v>150-179</v>
      </c>
    </row>
    <row r="356" spans="1:23" x14ac:dyDescent="0.25">
      <c r="A356" t="s">
        <v>485</v>
      </c>
      <c r="B356">
        <v>7396720759</v>
      </c>
      <c r="C356">
        <v>299331857</v>
      </c>
      <c r="D356" s="1">
        <v>45447</v>
      </c>
      <c r="E356">
        <v>99214</v>
      </c>
      <c r="F356">
        <v>99202</v>
      </c>
      <c r="G356" t="s">
        <v>268</v>
      </c>
      <c r="H356" s="34">
        <v>68835</v>
      </c>
      <c r="I356" s="7">
        <v>58510</v>
      </c>
      <c r="J356" s="7">
        <v>52945.8</v>
      </c>
      <c r="K356" s="7">
        <v>4394</v>
      </c>
      <c r="L356" s="7">
        <v>1170.2</v>
      </c>
      <c r="M356" s="5">
        <v>0.02</v>
      </c>
      <c r="N356" t="s">
        <v>16</v>
      </c>
      <c r="O356" t="s">
        <v>30</v>
      </c>
      <c r="P356" t="s">
        <v>35</v>
      </c>
      <c r="Q356" t="s">
        <v>19</v>
      </c>
      <c r="R356" t="s">
        <v>38</v>
      </c>
      <c r="S356" t="s">
        <v>17</v>
      </c>
      <c r="T356" t="s">
        <v>13310</v>
      </c>
      <c r="U356" s="1">
        <v>45730</v>
      </c>
      <c r="V356">
        <f t="shared" si="10"/>
        <v>283</v>
      </c>
      <c r="W356" t="str">
        <f t="shared" si="11"/>
        <v>270-299</v>
      </c>
    </row>
    <row r="357" spans="1:23" x14ac:dyDescent="0.25">
      <c r="A357" t="s">
        <v>486</v>
      </c>
      <c r="B357">
        <v>9782402922</v>
      </c>
      <c r="C357">
        <v>1307098193</v>
      </c>
      <c r="D357" s="1">
        <v>45591</v>
      </c>
      <c r="E357">
        <v>99222</v>
      </c>
      <c r="F357">
        <v>93000</v>
      </c>
      <c r="G357" t="s">
        <v>131</v>
      </c>
      <c r="H357" s="34">
        <v>73453</v>
      </c>
      <c r="I357" s="7">
        <v>52886</v>
      </c>
      <c r="J357" s="7">
        <v>43949.120000000003</v>
      </c>
      <c r="K357" s="7">
        <v>4706</v>
      </c>
      <c r="L357" s="7">
        <v>4230.88</v>
      </c>
      <c r="M357" s="5">
        <v>0.08</v>
      </c>
      <c r="N357" t="s">
        <v>24</v>
      </c>
      <c r="O357" t="s">
        <v>30</v>
      </c>
      <c r="P357" t="s">
        <v>58</v>
      </c>
      <c r="Q357" t="s">
        <v>32</v>
      </c>
      <c r="R357" t="s">
        <v>20</v>
      </c>
      <c r="S357" t="s">
        <v>21</v>
      </c>
      <c r="T357" t="s">
        <v>13312</v>
      </c>
      <c r="U357" s="1">
        <v>45965</v>
      </c>
      <c r="V357">
        <f t="shared" si="10"/>
        <v>374</v>
      </c>
      <c r="W357" t="str">
        <f t="shared" si="11"/>
        <v>360+</v>
      </c>
    </row>
    <row r="358" spans="1:23" x14ac:dyDescent="0.25">
      <c r="A358" t="s">
        <v>487</v>
      </c>
      <c r="B358">
        <v>9057920106</v>
      </c>
      <c r="C358">
        <v>6942480177</v>
      </c>
      <c r="D358" s="1">
        <v>45641</v>
      </c>
      <c r="E358">
        <v>99233</v>
      </c>
      <c r="F358">
        <v>90834</v>
      </c>
      <c r="G358" t="s">
        <v>57</v>
      </c>
      <c r="H358" s="34">
        <v>76166</v>
      </c>
      <c r="I358" s="7">
        <v>49508</v>
      </c>
      <c r="J358" s="7">
        <v>43567.040000000001</v>
      </c>
      <c r="K358" s="7">
        <v>0</v>
      </c>
      <c r="L358" s="7">
        <v>5940.96</v>
      </c>
      <c r="M358" s="5">
        <v>0.12</v>
      </c>
      <c r="N358" t="s">
        <v>46</v>
      </c>
      <c r="O358" t="s">
        <v>17</v>
      </c>
      <c r="P358" t="s">
        <v>97</v>
      </c>
      <c r="Q358" t="s">
        <v>19</v>
      </c>
      <c r="R358" t="s">
        <v>20</v>
      </c>
      <c r="S358" t="s">
        <v>17</v>
      </c>
      <c r="T358" t="s">
        <v>13311</v>
      </c>
      <c r="U358" s="1">
        <v>45865</v>
      </c>
      <c r="V358">
        <f t="shared" si="10"/>
        <v>224</v>
      </c>
      <c r="W358" t="str">
        <f t="shared" si="11"/>
        <v>210-239</v>
      </c>
    </row>
    <row r="359" spans="1:23" x14ac:dyDescent="0.25">
      <c r="A359" t="s">
        <v>488</v>
      </c>
      <c r="B359">
        <v>8677752721</v>
      </c>
      <c r="C359">
        <v>4601673540</v>
      </c>
      <c r="D359" s="1">
        <v>45897</v>
      </c>
      <c r="E359">
        <v>99221</v>
      </c>
      <c r="F359">
        <v>81000</v>
      </c>
      <c r="G359" t="s">
        <v>146</v>
      </c>
      <c r="H359" s="34">
        <v>52427</v>
      </c>
      <c r="I359" s="7">
        <v>34078</v>
      </c>
      <c r="J359" s="7">
        <v>18515.64</v>
      </c>
      <c r="K359" s="7">
        <v>11473</v>
      </c>
      <c r="L359" s="7">
        <v>4089.36</v>
      </c>
      <c r="M359" s="5">
        <v>0.12</v>
      </c>
      <c r="N359" t="s">
        <v>46</v>
      </c>
      <c r="O359" t="s">
        <v>27</v>
      </c>
      <c r="P359" t="s">
        <v>55</v>
      </c>
      <c r="Q359" t="s">
        <v>19</v>
      </c>
      <c r="R359" t="s">
        <v>21</v>
      </c>
      <c r="S359" t="s">
        <v>27</v>
      </c>
      <c r="T359" t="s">
        <v>13312</v>
      </c>
      <c r="U359" s="1">
        <v>46021</v>
      </c>
      <c r="V359">
        <f t="shared" si="10"/>
        <v>124</v>
      </c>
      <c r="W359" t="str">
        <f t="shared" si="11"/>
        <v>120-149</v>
      </c>
    </row>
    <row r="360" spans="1:23" x14ac:dyDescent="0.25">
      <c r="A360" t="s">
        <v>489</v>
      </c>
      <c r="B360">
        <v>483386493</v>
      </c>
      <c r="C360">
        <v>5630015141</v>
      </c>
      <c r="D360" s="1">
        <v>45447</v>
      </c>
      <c r="E360">
        <v>99231</v>
      </c>
      <c r="F360">
        <v>97110</v>
      </c>
      <c r="G360" t="s">
        <v>106</v>
      </c>
      <c r="H360" s="34">
        <v>43670</v>
      </c>
      <c r="I360" s="7">
        <v>28386</v>
      </c>
      <c r="J360" s="7">
        <v>22497.68</v>
      </c>
      <c r="K360" s="7">
        <v>2482</v>
      </c>
      <c r="L360" s="7">
        <v>3406.32</v>
      </c>
      <c r="M360" s="5">
        <v>0.12</v>
      </c>
      <c r="N360" t="s">
        <v>46</v>
      </c>
      <c r="O360" t="s">
        <v>30</v>
      </c>
      <c r="P360" t="s">
        <v>40</v>
      </c>
      <c r="Q360" t="s">
        <v>32</v>
      </c>
      <c r="R360" t="s">
        <v>20</v>
      </c>
      <c r="S360" t="s">
        <v>17</v>
      </c>
      <c r="T360" t="s">
        <v>13310</v>
      </c>
      <c r="U360" s="1">
        <v>45731</v>
      </c>
      <c r="V360">
        <f t="shared" si="10"/>
        <v>284</v>
      </c>
      <c r="W360" t="str">
        <f t="shared" si="11"/>
        <v>270-299</v>
      </c>
    </row>
    <row r="361" spans="1:23" x14ac:dyDescent="0.25">
      <c r="A361" t="s">
        <v>490</v>
      </c>
      <c r="B361">
        <v>6597943752</v>
      </c>
      <c r="C361">
        <v>6244168815</v>
      </c>
      <c r="D361" s="1">
        <v>45431</v>
      </c>
      <c r="E361">
        <v>99233</v>
      </c>
      <c r="F361">
        <v>99213</v>
      </c>
      <c r="G361" t="s">
        <v>50</v>
      </c>
      <c r="H361" s="34">
        <v>8799</v>
      </c>
      <c r="I361" s="7">
        <v>7039</v>
      </c>
      <c r="J361" s="7">
        <v>5612.54</v>
      </c>
      <c r="K361" s="7">
        <v>441</v>
      </c>
      <c r="L361" s="7">
        <v>985.46</v>
      </c>
      <c r="M361" s="5">
        <v>0.14000000000000001</v>
      </c>
      <c r="N361" t="s">
        <v>1135</v>
      </c>
      <c r="O361" t="s">
        <v>30</v>
      </c>
      <c r="P361" t="s">
        <v>55</v>
      </c>
      <c r="Q361" t="s">
        <v>32</v>
      </c>
      <c r="R361" t="s">
        <v>27</v>
      </c>
      <c r="S361" t="s">
        <v>27</v>
      </c>
      <c r="T361" t="s">
        <v>13310</v>
      </c>
      <c r="U361" s="1">
        <v>45985</v>
      </c>
      <c r="V361">
        <f t="shared" si="10"/>
        <v>554</v>
      </c>
      <c r="W361" t="str">
        <f t="shared" si="11"/>
        <v>360+</v>
      </c>
    </row>
    <row r="362" spans="1:23" x14ac:dyDescent="0.25">
      <c r="A362" t="s">
        <v>491</v>
      </c>
      <c r="B362">
        <v>2965863246</v>
      </c>
      <c r="C362">
        <v>8447651611</v>
      </c>
      <c r="D362" s="1">
        <v>45636</v>
      </c>
      <c r="E362">
        <v>99232</v>
      </c>
      <c r="F362">
        <v>99203</v>
      </c>
      <c r="G362" t="s">
        <v>187</v>
      </c>
      <c r="H362" s="34">
        <v>96562</v>
      </c>
      <c r="I362" s="7">
        <v>69525</v>
      </c>
      <c r="J362" s="7">
        <v>34116</v>
      </c>
      <c r="K362" s="7">
        <v>29847</v>
      </c>
      <c r="L362" s="7">
        <v>5562</v>
      </c>
      <c r="M362" s="5">
        <v>0.08</v>
      </c>
      <c r="N362" t="s">
        <v>24</v>
      </c>
      <c r="O362" t="s">
        <v>27</v>
      </c>
      <c r="P362" t="s">
        <v>25</v>
      </c>
      <c r="Q362" t="s">
        <v>32</v>
      </c>
      <c r="R362" t="s">
        <v>21</v>
      </c>
      <c r="S362" t="s">
        <v>21</v>
      </c>
      <c r="T362" t="s">
        <v>13311</v>
      </c>
      <c r="U362" s="1">
        <v>45663</v>
      </c>
      <c r="V362">
        <f t="shared" si="10"/>
        <v>27</v>
      </c>
      <c r="W362" t="str">
        <f t="shared" si="11"/>
        <v>0-29</v>
      </c>
    </row>
    <row r="363" spans="1:23" x14ac:dyDescent="0.25">
      <c r="A363" t="s">
        <v>492</v>
      </c>
      <c r="B363">
        <v>4869510072</v>
      </c>
      <c r="C363">
        <v>2805664052</v>
      </c>
      <c r="D363" s="1">
        <v>45530</v>
      </c>
      <c r="E363">
        <v>99222</v>
      </c>
      <c r="F363">
        <v>99204</v>
      </c>
      <c r="G363" t="s">
        <v>209</v>
      </c>
      <c r="H363" s="34">
        <v>98633</v>
      </c>
      <c r="I363" s="7">
        <v>71016</v>
      </c>
      <c r="J363" s="7">
        <v>57217.72</v>
      </c>
      <c r="K363" s="7">
        <v>8117</v>
      </c>
      <c r="L363" s="7">
        <v>5681.28</v>
      </c>
      <c r="M363" s="5">
        <v>0.08</v>
      </c>
      <c r="N363" t="s">
        <v>24</v>
      </c>
      <c r="O363" t="s">
        <v>30</v>
      </c>
      <c r="P363" t="s">
        <v>18</v>
      </c>
      <c r="Q363" t="s">
        <v>19</v>
      </c>
      <c r="R363" t="s">
        <v>27</v>
      </c>
      <c r="S363" t="s">
        <v>17</v>
      </c>
      <c r="T363" t="s">
        <v>13311</v>
      </c>
      <c r="U363" s="1">
        <v>46072</v>
      </c>
      <c r="V363">
        <f t="shared" si="10"/>
        <v>542</v>
      </c>
      <c r="W363" t="str">
        <f t="shared" si="11"/>
        <v>360+</v>
      </c>
    </row>
    <row r="364" spans="1:23" x14ac:dyDescent="0.25">
      <c r="A364" t="s">
        <v>493</v>
      </c>
      <c r="B364">
        <v>440299261</v>
      </c>
      <c r="C364">
        <v>2625304415</v>
      </c>
      <c r="D364" s="1">
        <v>45863</v>
      </c>
      <c r="E364">
        <v>99213</v>
      </c>
      <c r="F364">
        <v>99202</v>
      </c>
      <c r="G364" t="s">
        <v>347</v>
      </c>
      <c r="H364" s="34">
        <v>75844</v>
      </c>
      <c r="I364" s="7">
        <v>54608</v>
      </c>
      <c r="J364" s="7">
        <v>47957.36</v>
      </c>
      <c r="K364" s="7">
        <v>2282</v>
      </c>
      <c r="L364" s="7">
        <v>4368.6400000000003</v>
      </c>
      <c r="M364" s="5">
        <v>0.08</v>
      </c>
      <c r="N364" t="s">
        <v>24</v>
      </c>
      <c r="O364" t="s">
        <v>30</v>
      </c>
      <c r="P364" t="s">
        <v>40</v>
      </c>
      <c r="Q364" t="s">
        <v>32</v>
      </c>
      <c r="R364" t="s">
        <v>38</v>
      </c>
      <c r="S364" t="s">
        <v>27</v>
      </c>
      <c r="T364" t="s">
        <v>13310</v>
      </c>
      <c r="U364" s="1">
        <v>45913</v>
      </c>
      <c r="V364">
        <f t="shared" si="10"/>
        <v>50</v>
      </c>
      <c r="W364" t="str">
        <f t="shared" si="11"/>
        <v>30-59</v>
      </c>
    </row>
    <row r="365" spans="1:23" x14ac:dyDescent="0.25">
      <c r="A365" t="s">
        <v>494</v>
      </c>
      <c r="B365">
        <v>1703050286</v>
      </c>
      <c r="C365">
        <v>1235818775</v>
      </c>
      <c r="D365" s="1">
        <v>45779</v>
      </c>
      <c r="E365">
        <v>99214</v>
      </c>
      <c r="F365">
        <v>99202</v>
      </c>
      <c r="G365" t="s">
        <v>495</v>
      </c>
      <c r="H365" s="34">
        <v>95587</v>
      </c>
      <c r="I365" s="7">
        <v>81249</v>
      </c>
      <c r="J365" s="7">
        <v>79624.02</v>
      </c>
      <c r="K365" s="7">
        <v>0</v>
      </c>
      <c r="L365" s="7">
        <v>1624.98</v>
      </c>
      <c r="M365" s="5">
        <v>0.02</v>
      </c>
      <c r="N365" t="s">
        <v>16</v>
      </c>
      <c r="O365" t="s">
        <v>17</v>
      </c>
      <c r="P365" t="s">
        <v>25</v>
      </c>
      <c r="Q365" t="s">
        <v>19</v>
      </c>
      <c r="R365" t="s">
        <v>38</v>
      </c>
      <c r="S365" t="s">
        <v>27</v>
      </c>
      <c r="T365" t="s">
        <v>13310</v>
      </c>
      <c r="U365" s="1">
        <v>45828</v>
      </c>
      <c r="V365">
        <f t="shared" si="10"/>
        <v>49</v>
      </c>
      <c r="W365" t="str">
        <f t="shared" si="11"/>
        <v>30-59</v>
      </c>
    </row>
    <row r="366" spans="1:23" x14ac:dyDescent="0.25">
      <c r="A366" t="s">
        <v>496</v>
      </c>
      <c r="B366">
        <v>8387167886</v>
      </c>
      <c r="C366">
        <v>6937966604</v>
      </c>
      <c r="D366" s="1">
        <v>45385</v>
      </c>
      <c r="E366">
        <v>99223</v>
      </c>
      <c r="F366">
        <v>93000</v>
      </c>
      <c r="G366" t="s">
        <v>362</v>
      </c>
      <c r="H366" s="34">
        <v>92080</v>
      </c>
      <c r="I366" s="7">
        <v>71822</v>
      </c>
      <c r="J366" s="7">
        <v>49848.6</v>
      </c>
      <c r="K366" s="7">
        <v>7609</v>
      </c>
      <c r="L366" s="7">
        <v>14364.4</v>
      </c>
      <c r="M366" s="5">
        <v>0.2</v>
      </c>
      <c r="N366" t="s">
        <v>3140</v>
      </c>
      <c r="O366" t="s">
        <v>30</v>
      </c>
      <c r="P366" t="s">
        <v>97</v>
      </c>
      <c r="Q366" t="s">
        <v>19</v>
      </c>
      <c r="R366" t="s">
        <v>43</v>
      </c>
      <c r="S366" t="s">
        <v>21</v>
      </c>
      <c r="T366" t="s">
        <v>13312</v>
      </c>
      <c r="U366" s="1">
        <v>46042</v>
      </c>
      <c r="V366">
        <f t="shared" si="10"/>
        <v>657</v>
      </c>
      <c r="W366" t="str">
        <f t="shared" si="11"/>
        <v>360+</v>
      </c>
    </row>
    <row r="367" spans="1:23" x14ac:dyDescent="0.25">
      <c r="A367" t="s">
        <v>497</v>
      </c>
      <c r="B367">
        <v>2927077214</v>
      </c>
      <c r="C367">
        <v>5735515689</v>
      </c>
      <c r="D367" s="1">
        <v>45931</v>
      </c>
      <c r="E367">
        <v>99215</v>
      </c>
      <c r="F367">
        <v>99281</v>
      </c>
      <c r="G367" t="s">
        <v>57</v>
      </c>
      <c r="H367" s="34">
        <v>79441</v>
      </c>
      <c r="I367" s="7">
        <v>65142</v>
      </c>
      <c r="J367" s="7">
        <v>49953.440000000002</v>
      </c>
      <c r="K367" s="7">
        <v>3463</v>
      </c>
      <c r="L367" s="7">
        <v>11725.56</v>
      </c>
      <c r="M367" s="5">
        <v>0.18</v>
      </c>
      <c r="N367" t="s">
        <v>3141</v>
      </c>
      <c r="O367" t="s">
        <v>30</v>
      </c>
      <c r="P367" t="s">
        <v>55</v>
      </c>
      <c r="Q367" t="s">
        <v>32</v>
      </c>
      <c r="R367" t="s">
        <v>27</v>
      </c>
      <c r="S367" t="s">
        <v>17</v>
      </c>
      <c r="T367" t="s">
        <v>13312</v>
      </c>
      <c r="U367" s="1">
        <v>45983</v>
      </c>
      <c r="V367">
        <f t="shared" si="10"/>
        <v>52</v>
      </c>
      <c r="W367" t="str">
        <f t="shared" si="11"/>
        <v>30-59</v>
      </c>
    </row>
    <row r="368" spans="1:23" x14ac:dyDescent="0.25">
      <c r="A368" t="s">
        <v>498</v>
      </c>
      <c r="B368">
        <v>6929356945</v>
      </c>
      <c r="C368">
        <v>2851563376</v>
      </c>
      <c r="D368" s="1">
        <v>45317</v>
      </c>
      <c r="E368">
        <v>99215</v>
      </c>
      <c r="F368">
        <v>90834</v>
      </c>
      <c r="G368" t="s">
        <v>248</v>
      </c>
      <c r="H368" s="34">
        <v>67751</v>
      </c>
      <c r="I368" s="7">
        <v>44038</v>
      </c>
      <c r="J368" s="7">
        <v>38753.440000000002</v>
      </c>
      <c r="K368" s="7">
        <v>0</v>
      </c>
      <c r="L368" s="7">
        <v>5284.56</v>
      </c>
      <c r="M368" s="5">
        <v>0.12</v>
      </c>
      <c r="N368" t="s">
        <v>46</v>
      </c>
      <c r="O368" t="s">
        <v>17</v>
      </c>
      <c r="P368" t="s">
        <v>97</v>
      </c>
      <c r="Q368" t="s">
        <v>19</v>
      </c>
      <c r="R368" t="s">
        <v>20</v>
      </c>
      <c r="S368" t="s">
        <v>17</v>
      </c>
      <c r="T368" t="s">
        <v>13312</v>
      </c>
      <c r="U368" s="1">
        <v>46039</v>
      </c>
      <c r="V368">
        <f t="shared" si="10"/>
        <v>722</v>
      </c>
      <c r="W368" t="str">
        <f t="shared" si="11"/>
        <v>360+</v>
      </c>
    </row>
    <row r="369" spans="1:23" x14ac:dyDescent="0.25">
      <c r="A369" t="s">
        <v>499</v>
      </c>
      <c r="B369">
        <v>8409632684</v>
      </c>
      <c r="C369">
        <v>5733036311</v>
      </c>
      <c r="D369" s="1">
        <v>45495</v>
      </c>
      <c r="E369">
        <v>99215</v>
      </c>
      <c r="F369">
        <v>99204</v>
      </c>
      <c r="G369" t="s">
        <v>52</v>
      </c>
      <c r="H369" s="34">
        <v>89570</v>
      </c>
      <c r="I369" s="7">
        <v>58221</v>
      </c>
      <c r="J369" s="7">
        <v>33573.480000000003</v>
      </c>
      <c r="K369" s="7">
        <v>17661</v>
      </c>
      <c r="L369" s="7">
        <v>6986.52</v>
      </c>
      <c r="M369" s="5">
        <v>0.12</v>
      </c>
      <c r="N369" t="s">
        <v>46</v>
      </c>
      <c r="O369" t="s">
        <v>27</v>
      </c>
      <c r="P369" t="s">
        <v>25</v>
      </c>
      <c r="Q369" t="s">
        <v>19</v>
      </c>
      <c r="R369" t="s">
        <v>26</v>
      </c>
      <c r="S369" t="s">
        <v>27</v>
      </c>
      <c r="T369" t="s">
        <v>13310</v>
      </c>
      <c r="U369" s="1">
        <v>45760</v>
      </c>
      <c r="V369">
        <f t="shared" si="10"/>
        <v>265</v>
      </c>
      <c r="W369" t="str">
        <f t="shared" si="11"/>
        <v>240-269</v>
      </c>
    </row>
    <row r="370" spans="1:23" x14ac:dyDescent="0.25">
      <c r="A370" t="s">
        <v>500</v>
      </c>
      <c r="B370">
        <v>9590068541</v>
      </c>
      <c r="C370">
        <v>9571328178</v>
      </c>
      <c r="D370" s="1">
        <v>45838</v>
      </c>
      <c r="E370">
        <v>99232</v>
      </c>
      <c r="F370">
        <v>99291</v>
      </c>
      <c r="G370" t="s">
        <v>54</v>
      </c>
      <c r="H370" s="34">
        <v>84674</v>
      </c>
      <c r="I370" s="7">
        <v>60965</v>
      </c>
      <c r="J370" s="7">
        <v>30797.8</v>
      </c>
      <c r="K370" s="7">
        <v>25290</v>
      </c>
      <c r="L370" s="7">
        <v>4877.2</v>
      </c>
      <c r="M370" s="5">
        <v>0.08</v>
      </c>
      <c r="N370" t="s">
        <v>24</v>
      </c>
      <c r="O370" t="s">
        <v>27</v>
      </c>
      <c r="P370" t="s">
        <v>40</v>
      </c>
      <c r="Q370" t="s">
        <v>32</v>
      </c>
      <c r="R370" t="s">
        <v>21</v>
      </c>
      <c r="S370" t="s">
        <v>17</v>
      </c>
      <c r="T370" t="s">
        <v>13312</v>
      </c>
      <c r="U370" s="1">
        <v>46019</v>
      </c>
      <c r="V370">
        <f t="shared" si="10"/>
        <v>181</v>
      </c>
      <c r="W370" t="str">
        <f t="shared" si="11"/>
        <v>180-209</v>
      </c>
    </row>
    <row r="371" spans="1:23" x14ac:dyDescent="0.25">
      <c r="A371" t="s">
        <v>501</v>
      </c>
      <c r="B371">
        <v>169749219</v>
      </c>
      <c r="C371">
        <v>962093076</v>
      </c>
      <c r="D371" s="1">
        <v>45704</v>
      </c>
      <c r="E371">
        <v>99233</v>
      </c>
      <c r="F371">
        <v>99211</v>
      </c>
      <c r="G371" t="s">
        <v>96</v>
      </c>
      <c r="H371" s="34">
        <v>85883</v>
      </c>
      <c r="I371" s="7">
        <v>61836</v>
      </c>
      <c r="J371" s="7">
        <v>56889.120000000003</v>
      </c>
      <c r="K371" s="7">
        <v>0</v>
      </c>
      <c r="L371" s="7">
        <v>4946.88</v>
      </c>
      <c r="M371" s="5">
        <v>0.08</v>
      </c>
      <c r="N371" t="s">
        <v>24</v>
      </c>
      <c r="O371" t="s">
        <v>17</v>
      </c>
      <c r="P371" t="s">
        <v>25</v>
      </c>
      <c r="Q371" t="s">
        <v>32</v>
      </c>
      <c r="R371" t="s">
        <v>20</v>
      </c>
      <c r="S371" t="s">
        <v>27</v>
      </c>
      <c r="T371" t="s">
        <v>13310</v>
      </c>
      <c r="U371" s="1">
        <v>46054</v>
      </c>
      <c r="V371">
        <f t="shared" si="10"/>
        <v>350</v>
      </c>
      <c r="W371" t="str">
        <f t="shared" si="11"/>
        <v>330-359</v>
      </c>
    </row>
    <row r="372" spans="1:23" x14ac:dyDescent="0.25">
      <c r="A372" t="s">
        <v>502</v>
      </c>
      <c r="B372">
        <v>1403744869</v>
      </c>
      <c r="C372">
        <v>5971718138</v>
      </c>
      <c r="D372" s="1">
        <v>45788</v>
      </c>
      <c r="E372">
        <v>99232</v>
      </c>
      <c r="F372">
        <v>99281</v>
      </c>
      <c r="G372" t="s">
        <v>154</v>
      </c>
      <c r="H372" s="34">
        <v>89537</v>
      </c>
      <c r="I372" s="7">
        <v>58199</v>
      </c>
      <c r="J372" s="7">
        <v>36977.120000000003</v>
      </c>
      <c r="K372" s="7">
        <v>14238</v>
      </c>
      <c r="L372" s="7">
        <v>6983.88</v>
      </c>
      <c r="M372" s="5">
        <v>0.12</v>
      </c>
      <c r="N372" t="s">
        <v>46</v>
      </c>
      <c r="O372" t="s">
        <v>27</v>
      </c>
      <c r="P372" t="s">
        <v>55</v>
      </c>
      <c r="Q372" t="s">
        <v>32</v>
      </c>
      <c r="R372" t="s">
        <v>20</v>
      </c>
      <c r="S372" t="s">
        <v>17</v>
      </c>
      <c r="T372" t="s">
        <v>13310</v>
      </c>
      <c r="U372" s="1">
        <v>45893</v>
      </c>
      <c r="V372">
        <f t="shared" si="10"/>
        <v>105</v>
      </c>
      <c r="W372" t="str">
        <f t="shared" si="11"/>
        <v>90-119</v>
      </c>
    </row>
    <row r="373" spans="1:23" x14ac:dyDescent="0.25">
      <c r="A373" t="s">
        <v>503</v>
      </c>
      <c r="B373">
        <v>9138233216</v>
      </c>
      <c r="C373">
        <v>1097954273</v>
      </c>
      <c r="D373" s="1">
        <v>45605</v>
      </c>
      <c r="E373">
        <v>99232</v>
      </c>
      <c r="F373">
        <v>71046</v>
      </c>
      <c r="G373" t="s">
        <v>293</v>
      </c>
      <c r="H373" s="34">
        <v>53667</v>
      </c>
      <c r="I373" s="7">
        <v>45617</v>
      </c>
      <c r="J373" s="7">
        <v>38923.660000000003</v>
      </c>
      <c r="K373" s="7">
        <v>5781</v>
      </c>
      <c r="L373" s="7">
        <v>912.34</v>
      </c>
      <c r="M373" s="5">
        <v>0.02</v>
      </c>
      <c r="N373" t="s">
        <v>16</v>
      </c>
      <c r="O373" t="s">
        <v>30</v>
      </c>
      <c r="P373" t="s">
        <v>35</v>
      </c>
      <c r="Q373" t="s">
        <v>19</v>
      </c>
      <c r="R373" t="s">
        <v>43</v>
      </c>
      <c r="S373" t="s">
        <v>21</v>
      </c>
      <c r="T373" t="s">
        <v>13311</v>
      </c>
      <c r="U373" s="1">
        <v>46047</v>
      </c>
      <c r="V373">
        <f t="shared" si="10"/>
        <v>442</v>
      </c>
      <c r="W373" t="str">
        <f t="shared" si="11"/>
        <v>360+</v>
      </c>
    </row>
    <row r="374" spans="1:23" x14ac:dyDescent="0.25">
      <c r="A374" t="s">
        <v>504</v>
      </c>
      <c r="B374">
        <v>4805561025</v>
      </c>
      <c r="C374">
        <v>9026963603</v>
      </c>
      <c r="D374" s="1">
        <v>45529</v>
      </c>
      <c r="E374">
        <v>99215</v>
      </c>
      <c r="F374">
        <v>99205</v>
      </c>
      <c r="G374" t="s">
        <v>268</v>
      </c>
      <c r="H374" s="34">
        <v>55809</v>
      </c>
      <c r="I374" s="7">
        <v>40182</v>
      </c>
      <c r="J374" s="7">
        <v>36967.440000000002</v>
      </c>
      <c r="K374" s="7">
        <v>0</v>
      </c>
      <c r="L374" s="7">
        <v>3214.56</v>
      </c>
      <c r="M374" s="5">
        <v>0.08</v>
      </c>
      <c r="N374" t="s">
        <v>24</v>
      </c>
      <c r="O374" t="s">
        <v>17</v>
      </c>
      <c r="P374" t="s">
        <v>18</v>
      </c>
      <c r="Q374" t="s">
        <v>19</v>
      </c>
      <c r="R374" t="s">
        <v>38</v>
      </c>
      <c r="S374" t="s">
        <v>17</v>
      </c>
      <c r="T374" t="s">
        <v>13311</v>
      </c>
      <c r="U374" s="1">
        <v>45818</v>
      </c>
      <c r="V374">
        <f t="shared" si="10"/>
        <v>289</v>
      </c>
      <c r="W374" t="str">
        <f t="shared" si="11"/>
        <v>270-299</v>
      </c>
    </row>
    <row r="375" spans="1:23" x14ac:dyDescent="0.25">
      <c r="A375" t="s">
        <v>505</v>
      </c>
      <c r="B375">
        <v>8105376676</v>
      </c>
      <c r="C375">
        <v>4316744945</v>
      </c>
      <c r="D375" s="1">
        <v>45567</v>
      </c>
      <c r="E375">
        <v>99232</v>
      </c>
      <c r="F375">
        <v>99211</v>
      </c>
      <c r="G375" t="s">
        <v>63</v>
      </c>
      <c r="H375" s="34">
        <v>50983</v>
      </c>
      <c r="I375" s="7">
        <v>36708</v>
      </c>
      <c r="J375" s="7">
        <v>28481.360000000001</v>
      </c>
      <c r="K375" s="7">
        <v>5290</v>
      </c>
      <c r="L375" s="7">
        <v>2936.64</v>
      </c>
      <c r="M375" s="5">
        <v>0.08</v>
      </c>
      <c r="N375" t="s">
        <v>24</v>
      </c>
      <c r="O375" t="s">
        <v>30</v>
      </c>
      <c r="P375" t="s">
        <v>40</v>
      </c>
      <c r="Q375" t="s">
        <v>19</v>
      </c>
      <c r="R375" t="s">
        <v>26</v>
      </c>
      <c r="S375" t="s">
        <v>21</v>
      </c>
      <c r="T375" t="s">
        <v>13310</v>
      </c>
      <c r="U375" s="1">
        <v>46024</v>
      </c>
      <c r="V375">
        <f t="shared" si="10"/>
        <v>457</v>
      </c>
      <c r="W375" t="str">
        <f t="shared" si="11"/>
        <v>360+</v>
      </c>
    </row>
    <row r="376" spans="1:23" x14ac:dyDescent="0.25">
      <c r="A376" t="s">
        <v>506</v>
      </c>
      <c r="B376">
        <v>9149963473</v>
      </c>
      <c r="C376">
        <v>8204490032</v>
      </c>
      <c r="D376" s="1">
        <v>45827</v>
      </c>
      <c r="E376">
        <v>99232</v>
      </c>
      <c r="F376">
        <v>99202</v>
      </c>
      <c r="G376" t="s">
        <v>102</v>
      </c>
      <c r="H376" s="34">
        <v>86884</v>
      </c>
      <c r="I376" s="7">
        <v>71245</v>
      </c>
      <c r="J376" s="7">
        <v>58420.9</v>
      </c>
      <c r="K376" s="7">
        <v>0</v>
      </c>
      <c r="L376" s="7">
        <v>12824.1</v>
      </c>
      <c r="M376" s="5">
        <v>0.18</v>
      </c>
      <c r="N376" t="s">
        <v>3141</v>
      </c>
      <c r="O376" t="s">
        <v>17</v>
      </c>
      <c r="P376" t="s">
        <v>31</v>
      </c>
      <c r="Q376" t="s">
        <v>19</v>
      </c>
      <c r="R376" t="s">
        <v>38</v>
      </c>
      <c r="S376" t="s">
        <v>27</v>
      </c>
      <c r="T376" t="s">
        <v>13310</v>
      </c>
      <c r="U376" s="1">
        <v>45845</v>
      </c>
      <c r="V376">
        <f t="shared" si="10"/>
        <v>18</v>
      </c>
      <c r="W376" t="str">
        <f t="shared" si="11"/>
        <v>0-29</v>
      </c>
    </row>
    <row r="377" spans="1:23" x14ac:dyDescent="0.25">
      <c r="A377" t="s">
        <v>507</v>
      </c>
      <c r="B377">
        <v>9772695323</v>
      </c>
      <c r="C377">
        <v>9883754872</v>
      </c>
      <c r="D377" s="1">
        <v>45673</v>
      </c>
      <c r="E377">
        <v>99223</v>
      </c>
      <c r="F377">
        <v>99281</v>
      </c>
      <c r="G377" t="s">
        <v>169</v>
      </c>
      <c r="H377" s="34">
        <v>75949</v>
      </c>
      <c r="I377" s="7">
        <v>60759</v>
      </c>
      <c r="J377" s="7">
        <v>52252.74</v>
      </c>
      <c r="K377" s="7">
        <v>0</v>
      </c>
      <c r="L377" s="7">
        <v>8506.26</v>
      </c>
      <c r="M377" s="5">
        <v>0.14000000000000001</v>
      </c>
      <c r="N377" t="s">
        <v>1135</v>
      </c>
      <c r="O377" t="s">
        <v>17</v>
      </c>
      <c r="P377" t="s">
        <v>35</v>
      </c>
      <c r="Q377" t="s">
        <v>19</v>
      </c>
      <c r="R377" t="s">
        <v>26</v>
      </c>
      <c r="S377" t="s">
        <v>17</v>
      </c>
      <c r="T377" t="s">
        <v>13312</v>
      </c>
      <c r="U377" s="1">
        <v>45843</v>
      </c>
      <c r="V377">
        <f t="shared" si="10"/>
        <v>170</v>
      </c>
      <c r="W377" t="str">
        <f t="shared" si="11"/>
        <v>150-179</v>
      </c>
    </row>
    <row r="378" spans="1:23" x14ac:dyDescent="0.25">
      <c r="A378" t="s">
        <v>508</v>
      </c>
      <c r="B378">
        <v>7120927920</v>
      </c>
      <c r="C378">
        <v>9180186945</v>
      </c>
      <c r="D378" s="1">
        <v>45552</v>
      </c>
      <c r="E378">
        <v>99232</v>
      </c>
      <c r="F378">
        <v>99282</v>
      </c>
      <c r="G378" t="s">
        <v>114</v>
      </c>
      <c r="H378" s="34">
        <v>15578</v>
      </c>
      <c r="I378" s="7">
        <v>12462</v>
      </c>
      <c r="J378" s="7">
        <v>9954.32</v>
      </c>
      <c r="K378" s="7">
        <v>763</v>
      </c>
      <c r="L378" s="7">
        <v>1744.68</v>
      </c>
      <c r="M378" s="5">
        <v>0.14000000000000001</v>
      </c>
      <c r="N378" t="s">
        <v>1135</v>
      </c>
      <c r="O378" t="s">
        <v>30</v>
      </c>
      <c r="P378" t="s">
        <v>18</v>
      </c>
      <c r="Q378" t="s">
        <v>32</v>
      </c>
      <c r="R378" t="s">
        <v>20</v>
      </c>
      <c r="S378" t="s">
        <v>27</v>
      </c>
      <c r="T378" t="s">
        <v>13312</v>
      </c>
      <c r="U378" s="1">
        <v>45798</v>
      </c>
      <c r="V378">
        <f t="shared" si="10"/>
        <v>246</v>
      </c>
      <c r="W378" t="str">
        <f t="shared" si="11"/>
        <v>240-269</v>
      </c>
    </row>
    <row r="379" spans="1:23" x14ac:dyDescent="0.25">
      <c r="A379" t="s">
        <v>509</v>
      </c>
      <c r="B379">
        <v>9421357067</v>
      </c>
      <c r="C379">
        <v>4534495166</v>
      </c>
      <c r="D379" s="1">
        <v>45945</v>
      </c>
      <c r="E379">
        <v>99233</v>
      </c>
      <c r="F379">
        <v>71046</v>
      </c>
      <c r="G379" t="s">
        <v>248</v>
      </c>
      <c r="H379" s="34">
        <v>61816</v>
      </c>
      <c r="I379" s="7">
        <v>44508</v>
      </c>
      <c r="J379" s="7">
        <v>38259.360000000001</v>
      </c>
      <c r="K379" s="7">
        <v>2688</v>
      </c>
      <c r="L379" s="7">
        <v>3560.64</v>
      </c>
      <c r="M379" s="5">
        <v>0.08</v>
      </c>
      <c r="N379" t="s">
        <v>24</v>
      </c>
      <c r="O379" t="s">
        <v>30</v>
      </c>
      <c r="P379" t="s">
        <v>58</v>
      </c>
      <c r="Q379" t="s">
        <v>19</v>
      </c>
      <c r="R379" t="s">
        <v>27</v>
      </c>
      <c r="S379" t="s">
        <v>17</v>
      </c>
      <c r="T379" t="s">
        <v>13312</v>
      </c>
      <c r="U379" s="1">
        <v>46070</v>
      </c>
      <c r="V379">
        <f t="shared" si="10"/>
        <v>125</v>
      </c>
      <c r="W379" t="str">
        <f t="shared" si="11"/>
        <v>120-149</v>
      </c>
    </row>
    <row r="380" spans="1:23" x14ac:dyDescent="0.25">
      <c r="A380" t="s">
        <v>510</v>
      </c>
      <c r="B380">
        <v>2374144366</v>
      </c>
      <c r="C380">
        <v>809223892</v>
      </c>
      <c r="D380" s="1">
        <v>45415</v>
      </c>
      <c r="E380">
        <v>99231</v>
      </c>
      <c r="F380">
        <v>99213</v>
      </c>
      <c r="G380" t="s">
        <v>495</v>
      </c>
      <c r="H380" s="34">
        <v>95832</v>
      </c>
      <c r="I380" s="7">
        <v>81457</v>
      </c>
      <c r="J380" s="7">
        <v>72125.86</v>
      </c>
      <c r="K380" s="7">
        <v>7702</v>
      </c>
      <c r="L380" s="7">
        <v>1629.14</v>
      </c>
      <c r="M380" s="5">
        <v>0.02</v>
      </c>
      <c r="N380" t="s">
        <v>16</v>
      </c>
      <c r="O380" t="s">
        <v>30</v>
      </c>
      <c r="P380" t="s">
        <v>31</v>
      </c>
      <c r="Q380" t="s">
        <v>32</v>
      </c>
      <c r="R380" t="s">
        <v>27</v>
      </c>
      <c r="S380" t="s">
        <v>17</v>
      </c>
      <c r="T380" t="s">
        <v>13312</v>
      </c>
      <c r="U380" s="1">
        <v>45906</v>
      </c>
      <c r="V380">
        <f t="shared" si="10"/>
        <v>491</v>
      </c>
      <c r="W380" t="str">
        <f t="shared" si="11"/>
        <v>360+</v>
      </c>
    </row>
    <row r="381" spans="1:23" x14ac:dyDescent="0.25">
      <c r="A381" t="s">
        <v>511</v>
      </c>
      <c r="B381">
        <v>5291618217</v>
      </c>
      <c r="C381">
        <v>7503967101</v>
      </c>
      <c r="D381" s="1">
        <v>45849</v>
      </c>
      <c r="E381">
        <v>99213</v>
      </c>
      <c r="F381">
        <v>85025</v>
      </c>
      <c r="G381" t="s">
        <v>209</v>
      </c>
      <c r="H381" s="34">
        <v>58318</v>
      </c>
      <c r="I381" s="7">
        <v>41989</v>
      </c>
      <c r="J381" s="7">
        <v>33550.879999999997</v>
      </c>
      <c r="K381" s="7">
        <v>5079</v>
      </c>
      <c r="L381" s="7">
        <v>3359.12</v>
      </c>
      <c r="M381" s="5">
        <v>0.08</v>
      </c>
      <c r="N381" t="s">
        <v>24</v>
      </c>
      <c r="O381" t="s">
        <v>30</v>
      </c>
      <c r="P381" t="s">
        <v>35</v>
      </c>
      <c r="Q381" t="s">
        <v>19</v>
      </c>
      <c r="R381" t="s">
        <v>20</v>
      </c>
      <c r="S381" t="s">
        <v>21</v>
      </c>
      <c r="T381" t="s">
        <v>13310</v>
      </c>
      <c r="U381" s="1">
        <v>45923</v>
      </c>
      <c r="V381">
        <f t="shared" si="10"/>
        <v>74</v>
      </c>
      <c r="W381" t="str">
        <f t="shared" si="11"/>
        <v>60-89</v>
      </c>
    </row>
    <row r="382" spans="1:23" x14ac:dyDescent="0.25">
      <c r="A382" t="s">
        <v>512</v>
      </c>
      <c r="B382">
        <v>9689538816</v>
      </c>
      <c r="C382">
        <v>1827322184</v>
      </c>
      <c r="D382" s="1">
        <v>45646</v>
      </c>
      <c r="E382">
        <v>99233</v>
      </c>
      <c r="F382">
        <v>99201</v>
      </c>
      <c r="G382" t="s">
        <v>415</v>
      </c>
      <c r="H382" s="34">
        <v>48098</v>
      </c>
      <c r="I382" s="7">
        <v>37997</v>
      </c>
      <c r="J382" s="7">
        <v>31917.48</v>
      </c>
      <c r="K382" s="7">
        <v>0</v>
      </c>
      <c r="L382" s="7">
        <v>6079.52</v>
      </c>
      <c r="M382" s="5">
        <v>0.16</v>
      </c>
      <c r="N382" t="s">
        <v>1138</v>
      </c>
      <c r="O382" t="s">
        <v>17</v>
      </c>
      <c r="P382" t="s">
        <v>97</v>
      </c>
      <c r="Q382" t="s">
        <v>32</v>
      </c>
      <c r="R382" t="s">
        <v>38</v>
      </c>
      <c r="S382" t="s">
        <v>21</v>
      </c>
      <c r="T382" t="s">
        <v>13311</v>
      </c>
      <c r="U382" s="1">
        <v>46080</v>
      </c>
      <c r="V382">
        <f t="shared" si="10"/>
        <v>434</v>
      </c>
      <c r="W382" t="str">
        <f t="shared" si="11"/>
        <v>360+</v>
      </c>
    </row>
    <row r="383" spans="1:23" x14ac:dyDescent="0.25">
      <c r="A383" t="s">
        <v>513</v>
      </c>
      <c r="B383">
        <v>4122352302</v>
      </c>
      <c r="C383">
        <v>1662281276</v>
      </c>
      <c r="D383" s="1">
        <v>45765</v>
      </c>
      <c r="E383">
        <v>99223</v>
      </c>
      <c r="F383">
        <v>99213</v>
      </c>
      <c r="G383" t="s">
        <v>286</v>
      </c>
      <c r="H383" s="34">
        <v>97834</v>
      </c>
      <c r="I383" s="7">
        <v>83159</v>
      </c>
      <c r="J383" s="7">
        <v>56519.82</v>
      </c>
      <c r="K383" s="7">
        <v>24976</v>
      </c>
      <c r="L383" s="7">
        <v>1663.18</v>
      </c>
      <c r="M383" s="5">
        <v>0.02</v>
      </c>
      <c r="N383" t="s">
        <v>16</v>
      </c>
      <c r="O383" t="s">
        <v>27</v>
      </c>
      <c r="P383" t="s">
        <v>40</v>
      </c>
      <c r="Q383" t="s">
        <v>32</v>
      </c>
      <c r="R383" t="s">
        <v>26</v>
      </c>
      <c r="S383" t="s">
        <v>21</v>
      </c>
      <c r="T383" t="s">
        <v>13310</v>
      </c>
      <c r="U383" s="1">
        <v>45834</v>
      </c>
      <c r="V383">
        <f t="shared" si="10"/>
        <v>69</v>
      </c>
      <c r="W383" t="str">
        <f t="shared" si="11"/>
        <v>60-89</v>
      </c>
    </row>
    <row r="384" spans="1:23" x14ac:dyDescent="0.25">
      <c r="A384" t="s">
        <v>514</v>
      </c>
      <c r="B384">
        <v>9278720661</v>
      </c>
      <c r="C384">
        <v>6359250480</v>
      </c>
      <c r="D384" s="1">
        <v>45884</v>
      </c>
      <c r="E384">
        <v>99223</v>
      </c>
      <c r="F384">
        <v>99292</v>
      </c>
      <c r="G384" t="s">
        <v>122</v>
      </c>
      <c r="H384" s="34">
        <v>89876</v>
      </c>
      <c r="I384" s="7">
        <v>64711</v>
      </c>
      <c r="J384" s="7">
        <v>59534.12</v>
      </c>
      <c r="K384" s="7">
        <v>0</v>
      </c>
      <c r="L384" s="7">
        <v>5176.88</v>
      </c>
      <c r="M384" s="5">
        <v>0.08</v>
      </c>
      <c r="N384" t="s">
        <v>24</v>
      </c>
      <c r="O384" t="s">
        <v>17</v>
      </c>
      <c r="P384" t="s">
        <v>35</v>
      </c>
      <c r="Q384" t="s">
        <v>32</v>
      </c>
      <c r="R384" t="s">
        <v>43</v>
      </c>
      <c r="S384" t="s">
        <v>17</v>
      </c>
      <c r="T384" t="s">
        <v>13312</v>
      </c>
      <c r="U384" s="1">
        <v>46015</v>
      </c>
      <c r="V384">
        <f t="shared" si="10"/>
        <v>131</v>
      </c>
      <c r="W384" t="str">
        <f t="shared" si="11"/>
        <v>120-149</v>
      </c>
    </row>
    <row r="385" spans="1:23" x14ac:dyDescent="0.25">
      <c r="A385" t="s">
        <v>515</v>
      </c>
      <c r="B385">
        <v>6072769324</v>
      </c>
      <c r="C385">
        <v>4557615060</v>
      </c>
      <c r="D385" s="1">
        <v>45720</v>
      </c>
      <c r="E385">
        <v>99215</v>
      </c>
      <c r="F385">
        <v>99283</v>
      </c>
      <c r="G385" t="s">
        <v>63</v>
      </c>
      <c r="H385" s="34">
        <v>26998</v>
      </c>
      <c r="I385" s="7">
        <v>22948</v>
      </c>
      <c r="J385" s="7">
        <v>22489.040000000001</v>
      </c>
      <c r="K385" s="7">
        <v>0</v>
      </c>
      <c r="L385" s="7">
        <v>458.96</v>
      </c>
      <c r="M385" s="5">
        <v>0.02</v>
      </c>
      <c r="N385" t="s">
        <v>16</v>
      </c>
      <c r="O385" t="s">
        <v>17</v>
      </c>
      <c r="P385" t="s">
        <v>18</v>
      </c>
      <c r="Q385" t="s">
        <v>32</v>
      </c>
      <c r="R385" t="s">
        <v>38</v>
      </c>
      <c r="S385" t="s">
        <v>27</v>
      </c>
      <c r="T385" t="s">
        <v>13311</v>
      </c>
      <c r="U385" s="1">
        <v>46008</v>
      </c>
      <c r="V385">
        <f t="shared" si="10"/>
        <v>288</v>
      </c>
      <c r="W385" t="str">
        <f t="shared" si="11"/>
        <v>270-299</v>
      </c>
    </row>
    <row r="386" spans="1:23" x14ac:dyDescent="0.25">
      <c r="A386" t="s">
        <v>516</v>
      </c>
      <c r="B386">
        <v>7773137379</v>
      </c>
      <c r="C386">
        <v>510041844</v>
      </c>
      <c r="D386" s="1">
        <v>45772</v>
      </c>
      <c r="E386">
        <v>99223</v>
      </c>
      <c r="F386">
        <v>99215</v>
      </c>
      <c r="G386" t="s">
        <v>73</v>
      </c>
      <c r="H386" s="34">
        <v>60013</v>
      </c>
      <c r="I386" s="7">
        <v>48010</v>
      </c>
      <c r="J386" s="7">
        <v>41288.6</v>
      </c>
      <c r="K386" s="7">
        <v>0</v>
      </c>
      <c r="L386" s="7">
        <v>6721.4</v>
      </c>
      <c r="M386" s="5">
        <v>0.14000000000000001</v>
      </c>
      <c r="N386" t="s">
        <v>1135</v>
      </c>
      <c r="O386" t="s">
        <v>17</v>
      </c>
      <c r="P386" t="s">
        <v>18</v>
      </c>
      <c r="Q386" t="s">
        <v>32</v>
      </c>
      <c r="R386" t="s">
        <v>27</v>
      </c>
      <c r="S386" t="s">
        <v>21</v>
      </c>
      <c r="T386" t="s">
        <v>13312</v>
      </c>
      <c r="U386" s="1">
        <v>45915</v>
      </c>
      <c r="V386">
        <f t="shared" ref="V386:V449" si="12">U386-D386</f>
        <v>143</v>
      </c>
      <c r="W386" t="str">
        <f t="shared" si="11"/>
        <v>120-149</v>
      </c>
    </row>
    <row r="387" spans="1:23" x14ac:dyDescent="0.25">
      <c r="A387" t="s">
        <v>517</v>
      </c>
      <c r="B387">
        <v>2535102956</v>
      </c>
      <c r="C387">
        <v>9150661899</v>
      </c>
      <c r="D387" s="1">
        <v>45681</v>
      </c>
      <c r="E387">
        <v>99232</v>
      </c>
      <c r="F387">
        <v>99202</v>
      </c>
      <c r="G387" t="s">
        <v>91</v>
      </c>
      <c r="H387" s="34">
        <v>61284</v>
      </c>
      <c r="I387" s="7">
        <v>52091</v>
      </c>
      <c r="J387" s="7">
        <v>35054.18</v>
      </c>
      <c r="K387" s="7">
        <v>15995</v>
      </c>
      <c r="L387" s="7">
        <v>1041.82</v>
      </c>
      <c r="M387" s="5">
        <v>0.02</v>
      </c>
      <c r="N387" t="s">
        <v>16</v>
      </c>
      <c r="O387" t="s">
        <v>27</v>
      </c>
      <c r="P387" t="s">
        <v>97</v>
      </c>
      <c r="Q387" t="s">
        <v>32</v>
      </c>
      <c r="R387" t="s">
        <v>21</v>
      </c>
      <c r="S387" t="s">
        <v>17</v>
      </c>
      <c r="T387" t="s">
        <v>13311</v>
      </c>
      <c r="U387" s="1">
        <v>45871</v>
      </c>
      <c r="V387">
        <f t="shared" si="12"/>
        <v>190</v>
      </c>
      <c r="W387" t="str">
        <f t="shared" ref="W387:W450" si="13">IF(V387="","",IF(V387&lt;30,"0-29",IF(V387&lt;60,"30-59",IF(V387&lt;90,"60-89",IF(V387&lt;120,"90-119",IF(V387&lt;150,"120-149",IF(V387&lt;180,"150-179",IF(V387&lt;210,"180-209",IF(V387&lt;240,"210-239",IF(V387&lt;270,"240-269",IF(V387&lt;300,"270-299",IF(V387&lt;330,"300-329",IF(V387&lt;360,"330-359","360+")))))))))))))</f>
        <v>180-209</v>
      </c>
    </row>
    <row r="388" spans="1:23" x14ac:dyDescent="0.25">
      <c r="A388" t="s">
        <v>518</v>
      </c>
      <c r="B388">
        <v>3716354700</v>
      </c>
      <c r="C388">
        <v>405702779</v>
      </c>
      <c r="D388" s="1">
        <v>45653</v>
      </c>
      <c r="E388">
        <v>99222</v>
      </c>
      <c r="F388">
        <v>36415</v>
      </c>
      <c r="G388" t="s">
        <v>200</v>
      </c>
      <c r="H388" s="34">
        <v>96735</v>
      </c>
      <c r="I388" s="7">
        <v>82225</v>
      </c>
      <c r="J388" s="7">
        <v>80580.5</v>
      </c>
      <c r="K388" s="7">
        <v>0</v>
      </c>
      <c r="L388" s="7">
        <v>1644.5</v>
      </c>
      <c r="M388" s="5">
        <v>0.02</v>
      </c>
      <c r="N388" t="s">
        <v>16</v>
      </c>
      <c r="O388" t="s">
        <v>17</v>
      </c>
      <c r="P388" t="s">
        <v>18</v>
      </c>
      <c r="Q388" t="s">
        <v>19</v>
      </c>
      <c r="R388" t="s">
        <v>20</v>
      </c>
      <c r="S388" t="s">
        <v>21</v>
      </c>
      <c r="T388" t="s">
        <v>13312</v>
      </c>
      <c r="U388" s="1">
        <v>45928</v>
      </c>
      <c r="V388">
        <f t="shared" si="12"/>
        <v>275</v>
      </c>
      <c r="W388" t="str">
        <f t="shared" si="13"/>
        <v>270-299</v>
      </c>
    </row>
    <row r="389" spans="1:23" x14ac:dyDescent="0.25">
      <c r="A389" t="s">
        <v>519</v>
      </c>
      <c r="B389">
        <v>1481021019</v>
      </c>
      <c r="C389">
        <v>991160380</v>
      </c>
      <c r="D389" s="1">
        <v>45692</v>
      </c>
      <c r="E389">
        <v>99213</v>
      </c>
      <c r="F389">
        <v>93000</v>
      </c>
      <c r="G389" t="s">
        <v>120</v>
      </c>
      <c r="H389" s="34">
        <v>48829</v>
      </c>
      <c r="I389" s="7">
        <v>36622</v>
      </c>
      <c r="J389" s="7">
        <v>26290.7</v>
      </c>
      <c r="K389" s="7">
        <v>4838</v>
      </c>
      <c r="L389" s="7">
        <v>5493.3</v>
      </c>
      <c r="M389" s="5">
        <v>0.15</v>
      </c>
      <c r="N389" t="s">
        <v>1139</v>
      </c>
      <c r="O389" t="s">
        <v>30</v>
      </c>
      <c r="P389" t="s">
        <v>25</v>
      </c>
      <c r="Q389" t="s">
        <v>19</v>
      </c>
      <c r="R389" t="s">
        <v>21</v>
      </c>
      <c r="S389" t="s">
        <v>21</v>
      </c>
      <c r="T389" t="s">
        <v>13311</v>
      </c>
      <c r="U389" s="1">
        <v>45902</v>
      </c>
      <c r="V389">
        <f t="shared" si="12"/>
        <v>210</v>
      </c>
      <c r="W389" t="str">
        <f t="shared" si="13"/>
        <v>210-239</v>
      </c>
    </row>
    <row r="390" spans="1:23" x14ac:dyDescent="0.25">
      <c r="A390" t="s">
        <v>520</v>
      </c>
      <c r="B390">
        <v>4599829538</v>
      </c>
      <c r="C390">
        <v>4221897997</v>
      </c>
      <c r="D390" s="1">
        <v>45937</v>
      </c>
      <c r="E390">
        <v>99232</v>
      </c>
      <c r="F390">
        <v>99283</v>
      </c>
      <c r="G390" t="s">
        <v>209</v>
      </c>
      <c r="H390" s="34">
        <v>66933</v>
      </c>
      <c r="I390" s="7">
        <v>56893</v>
      </c>
      <c r="J390" s="7">
        <v>47476.14</v>
      </c>
      <c r="K390" s="7">
        <v>8279</v>
      </c>
      <c r="L390" s="7">
        <v>1137.8599999999999</v>
      </c>
      <c r="M390" s="5">
        <v>0.02</v>
      </c>
      <c r="N390" t="s">
        <v>16</v>
      </c>
      <c r="O390" t="s">
        <v>30</v>
      </c>
      <c r="P390" t="s">
        <v>97</v>
      </c>
      <c r="Q390" t="s">
        <v>32</v>
      </c>
      <c r="R390" t="s">
        <v>43</v>
      </c>
      <c r="S390" t="s">
        <v>17</v>
      </c>
      <c r="T390" t="s">
        <v>13310</v>
      </c>
      <c r="U390" s="1">
        <v>46073</v>
      </c>
      <c r="V390">
        <f t="shared" si="12"/>
        <v>136</v>
      </c>
      <c r="W390" t="str">
        <f t="shared" si="13"/>
        <v>120-149</v>
      </c>
    </row>
    <row r="391" spans="1:23" x14ac:dyDescent="0.25">
      <c r="A391" t="s">
        <v>521</v>
      </c>
      <c r="B391">
        <v>7350194704</v>
      </c>
      <c r="C391">
        <v>9594595425</v>
      </c>
      <c r="D391" s="1">
        <v>45756</v>
      </c>
      <c r="E391">
        <v>99214</v>
      </c>
      <c r="F391">
        <v>99215</v>
      </c>
      <c r="G391" t="s">
        <v>42</v>
      </c>
      <c r="H391" s="34">
        <v>98865</v>
      </c>
      <c r="I391" s="7">
        <v>84035</v>
      </c>
      <c r="J391" s="7">
        <v>75590.3</v>
      </c>
      <c r="K391" s="7">
        <v>6764</v>
      </c>
      <c r="L391" s="7">
        <v>1680.7</v>
      </c>
      <c r="M391" s="5">
        <v>0.02</v>
      </c>
      <c r="N391" t="s">
        <v>16</v>
      </c>
      <c r="O391" t="s">
        <v>30</v>
      </c>
      <c r="P391" t="s">
        <v>40</v>
      </c>
      <c r="Q391" t="s">
        <v>19</v>
      </c>
      <c r="R391" t="s">
        <v>21</v>
      </c>
      <c r="S391" t="s">
        <v>27</v>
      </c>
      <c r="T391" t="s">
        <v>13312</v>
      </c>
      <c r="U391" s="1">
        <v>45845</v>
      </c>
      <c r="V391">
        <f t="shared" si="12"/>
        <v>89</v>
      </c>
      <c r="W391" t="str">
        <f t="shared" si="13"/>
        <v>60-89</v>
      </c>
    </row>
    <row r="392" spans="1:23" x14ac:dyDescent="0.25">
      <c r="A392" t="s">
        <v>522</v>
      </c>
      <c r="B392">
        <v>2012821351</v>
      </c>
      <c r="C392">
        <v>8129579328</v>
      </c>
      <c r="D392" s="1">
        <v>45568</v>
      </c>
      <c r="E392">
        <v>99232</v>
      </c>
      <c r="F392">
        <v>99281</v>
      </c>
      <c r="G392" t="s">
        <v>150</v>
      </c>
      <c r="H392" s="34">
        <v>78587</v>
      </c>
      <c r="I392" s="7">
        <v>66799</v>
      </c>
      <c r="J392" s="7">
        <v>47836.02</v>
      </c>
      <c r="K392" s="7">
        <v>17627</v>
      </c>
      <c r="L392" s="7">
        <v>1335.98</v>
      </c>
      <c r="M392" s="5">
        <v>0.02</v>
      </c>
      <c r="N392" t="s">
        <v>16</v>
      </c>
      <c r="O392" t="s">
        <v>27</v>
      </c>
      <c r="P392" t="s">
        <v>55</v>
      </c>
      <c r="Q392" t="s">
        <v>19</v>
      </c>
      <c r="R392" t="s">
        <v>26</v>
      </c>
      <c r="S392" t="s">
        <v>27</v>
      </c>
      <c r="T392" t="s">
        <v>13312</v>
      </c>
      <c r="U392" s="1">
        <v>45774</v>
      </c>
      <c r="V392">
        <f t="shared" si="12"/>
        <v>206</v>
      </c>
      <c r="W392" t="str">
        <f t="shared" si="13"/>
        <v>180-209</v>
      </c>
    </row>
    <row r="393" spans="1:23" x14ac:dyDescent="0.25">
      <c r="A393" t="s">
        <v>523</v>
      </c>
      <c r="B393">
        <v>648869700</v>
      </c>
      <c r="C393">
        <v>6623800330</v>
      </c>
      <c r="D393" s="1">
        <v>45327</v>
      </c>
      <c r="E393">
        <v>99233</v>
      </c>
      <c r="F393">
        <v>99214</v>
      </c>
      <c r="G393" t="s">
        <v>65</v>
      </c>
      <c r="H393" s="34">
        <v>23923</v>
      </c>
      <c r="I393" s="7">
        <v>15550</v>
      </c>
      <c r="J393" s="7">
        <v>13684</v>
      </c>
      <c r="K393" s="7">
        <v>0</v>
      </c>
      <c r="L393" s="7">
        <v>1866</v>
      </c>
      <c r="M393" s="5">
        <v>0.12</v>
      </c>
      <c r="N393" t="s">
        <v>46</v>
      </c>
      <c r="O393" t="s">
        <v>17</v>
      </c>
      <c r="P393" t="s">
        <v>18</v>
      </c>
      <c r="Q393" t="s">
        <v>32</v>
      </c>
      <c r="R393" t="s">
        <v>26</v>
      </c>
      <c r="S393" t="s">
        <v>17</v>
      </c>
      <c r="T393" t="s">
        <v>13311</v>
      </c>
      <c r="U393" s="1">
        <v>45906</v>
      </c>
      <c r="V393">
        <f t="shared" si="12"/>
        <v>579</v>
      </c>
      <c r="W393" t="str">
        <f t="shared" si="13"/>
        <v>360+</v>
      </c>
    </row>
    <row r="394" spans="1:23" x14ac:dyDescent="0.25">
      <c r="A394" t="s">
        <v>524</v>
      </c>
      <c r="B394">
        <v>8470537100</v>
      </c>
      <c r="C394">
        <v>4324603209</v>
      </c>
      <c r="D394" s="1">
        <v>45895</v>
      </c>
      <c r="E394">
        <v>99232</v>
      </c>
      <c r="F394">
        <v>99214</v>
      </c>
      <c r="G394" t="s">
        <v>120</v>
      </c>
      <c r="H394" s="34">
        <v>60844</v>
      </c>
      <c r="I394" s="7">
        <v>43808</v>
      </c>
      <c r="J394" s="7">
        <v>34684.36</v>
      </c>
      <c r="K394" s="7">
        <v>5619</v>
      </c>
      <c r="L394" s="7">
        <v>3504.64</v>
      </c>
      <c r="M394" s="5">
        <v>0.08</v>
      </c>
      <c r="N394" t="s">
        <v>24</v>
      </c>
      <c r="O394" t="s">
        <v>30</v>
      </c>
      <c r="P394" t="s">
        <v>58</v>
      </c>
      <c r="Q394" t="s">
        <v>19</v>
      </c>
      <c r="R394" t="s">
        <v>27</v>
      </c>
      <c r="S394" t="s">
        <v>27</v>
      </c>
      <c r="T394" t="s">
        <v>13312</v>
      </c>
      <c r="U394" s="1">
        <v>46041</v>
      </c>
      <c r="V394">
        <f t="shared" si="12"/>
        <v>146</v>
      </c>
      <c r="W394" t="str">
        <f t="shared" si="13"/>
        <v>120-149</v>
      </c>
    </row>
    <row r="395" spans="1:23" x14ac:dyDescent="0.25">
      <c r="A395" t="s">
        <v>525</v>
      </c>
      <c r="B395">
        <v>1119891441</v>
      </c>
      <c r="C395">
        <v>8812199103</v>
      </c>
      <c r="D395" s="1">
        <v>45787</v>
      </c>
      <c r="E395">
        <v>99222</v>
      </c>
      <c r="F395">
        <v>99291</v>
      </c>
      <c r="G395" t="s">
        <v>102</v>
      </c>
      <c r="H395" s="34">
        <v>61193</v>
      </c>
      <c r="I395" s="7">
        <v>39775</v>
      </c>
      <c r="J395" s="7">
        <v>20223</v>
      </c>
      <c r="K395" s="7">
        <v>14779</v>
      </c>
      <c r="L395" s="7">
        <v>4773</v>
      </c>
      <c r="M395" s="5">
        <v>0.12</v>
      </c>
      <c r="N395" t="s">
        <v>46</v>
      </c>
      <c r="O395" t="s">
        <v>27</v>
      </c>
      <c r="P395" t="s">
        <v>35</v>
      </c>
      <c r="Q395" t="s">
        <v>19</v>
      </c>
      <c r="R395" t="s">
        <v>21</v>
      </c>
      <c r="S395" t="s">
        <v>27</v>
      </c>
      <c r="T395" t="s">
        <v>13312</v>
      </c>
      <c r="U395" s="1">
        <v>45892</v>
      </c>
      <c r="V395">
        <f t="shared" si="12"/>
        <v>105</v>
      </c>
      <c r="W395" t="str">
        <f t="shared" si="13"/>
        <v>90-119</v>
      </c>
    </row>
    <row r="396" spans="1:23" x14ac:dyDescent="0.25">
      <c r="A396" t="s">
        <v>526</v>
      </c>
      <c r="B396">
        <v>4773078033</v>
      </c>
      <c r="C396">
        <v>9924142686</v>
      </c>
      <c r="D396" s="1">
        <v>45522</v>
      </c>
      <c r="E396">
        <v>99221</v>
      </c>
      <c r="F396">
        <v>85025</v>
      </c>
      <c r="G396" t="s">
        <v>23</v>
      </c>
      <c r="H396" s="34">
        <v>27166</v>
      </c>
      <c r="I396" s="7">
        <v>17658</v>
      </c>
      <c r="J396" s="7">
        <v>13163.04</v>
      </c>
      <c r="K396" s="7">
        <v>2376</v>
      </c>
      <c r="L396" s="7">
        <v>2118.96</v>
      </c>
      <c r="M396" s="5">
        <v>0.12</v>
      </c>
      <c r="N396" t="s">
        <v>46</v>
      </c>
      <c r="O396" t="s">
        <v>30</v>
      </c>
      <c r="P396" t="s">
        <v>97</v>
      </c>
      <c r="Q396" t="s">
        <v>19</v>
      </c>
      <c r="R396" t="s">
        <v>38</v>
      </c>
      <c r="S396" t="s">
        <v>17</v>
      </c>
      <c r="T396" t="s">
        <v>13312</v>
      </c>
      <c r="U396" s="1">
        <v>45708</v>
      </c>
      <c r="V396">
        <f t="shared" si="12"/>
        <v>186</v>
      </c>
      <c r="W396" t="str">
        <f t="shared" si="13"/>
        <v>180-209</v>
      </c>
    </row>
    <row r="397" spans="1:23" x14ac:dyDescent="0.25">
      <c r="A397" t="s">
        <v>527</v>
      </c>
      <c r="B397">
        <v>9047868298</v>
      </c>
      <c r="C397">
        <v>7806014030</v>
      </c>
      <c r="D397" s="1">
        <v>45673</v>
      </c>
      <c r="E397">
        <v>99214</v>
      </c>
      <c r="F397">
        <v>80053</v>
      </c>
      <c r="G397" t="s">
        <v>194</v>
      </c>
      <c r="H397" s="34">
        <v>64582</v>
      </c>
      <c r="I397" s="7">
        <v>46499</v>
      </c>
      <c r="J397" s="7">
        <v>23654.080000000002</v>
      </c>
      <c r="K397" s="7">
        <v>19125</v>
      </c>
      <c r="L397" s="7">
        <v>3719.92</v>
      </c>
      <c r="M397" s="5">
        <v>0.08</v>
      </c>
      <c r="N397" t="s">
        <v>24</v>
      </c>
      <c r="O397" t="s">
        <v>27</v>
      </c>
      <c r="P397" t="s">
        <v>18</v>
      </c>
      <c r="Q397" t="s">
        <v>32</v>
      </c>
      <c r="R397" t="s">
        <v>38</v>
      </c>
      <c r="S397" t="s">
        <v>21</v>
      </c>
      <c r="T397" t="s">
        <v>13311</v>
      </c>
      <c r="U397" s="1">
        <v>45971</v>
      </c>
      <c r="V397">
        <f t="shared" si="12"/>
        <v>298</v>
      </c>
      <c r="W397" t="str">
        <f t="shared" si="13"/>
        <v>270-299</v>
      </c>
    </row>
    <row r="398" spans="1:23" x14ac:dyDescent="0.25">
      <c r="A398" t="s">
        <v>528</v>
      </c>
      <c r="B398">
        <v>9560949024</v>
      </c>
      <c r="C398">
        <v>8798230495</v>
      </c>
      <c r="D398" s="1">
        <v>45465</v>
      </c>
      <c r="E398">
        <v>99231</v>
      </c>
      <c r="F398">
        <v>99214</v>
      </c>
      <c r="G398" t="s">
        <v>83</v>
      </c>
      <c r="H398" s="34">
        <v>78616</v>
      </c>
      <c r="I398" s="7">
        <v>66824</v>
      </c>
      <c r="J398" s="7">
        <v>54222.52</v>
      </c>
      <c r="K398" s="7">
        <v>11265</v>
      </c>
      <c r="L398" s="7">
        <v>1336.48</v>
      </c>
      <c r="M398" s="5">
        <v>0.02</v>
      </c>
      <c r="N398" t="s">
        <v>16</v>
      </c>
      <c r="O398" t="s">
        <v>27</v>
      </c>
      <c r="P398" t="s">
        <v>97</v>
      </c>
      <c r="Q398" t="s">
        <v>32</v>
      </c>
      <c r="R398" t="s">
        <v>21</v>
      </c>
      <c r="S398" t="s">
        <v>21</v>
      </c>
      <c r="T398" t="s">
        <v>13311</v>
      </c>
      <c r="U398" s="1">
        <v>45988</v>
      </c>
      <c r="V398">
        <f t="shared" si="12"/>
        <v>523</v>
      </c>
      <c r="W398" t="str">
        <f t="shared" si="13"/>
        <v>360+</v>
      </c>
    </row>
    <row r="399" spans="1:23" x14ac:dyDescent="0.25">
      <c r="A399" t="s">
        <v>529</v>
      </c>
      <c r="B399">
        <v>9862894951</v>
      </c>
      <c r="C399">
        <v>6882509757</v>
      </c>
      <c r="D399" s="1">
        <v>45612</v>
      </c>
      <c r="E399">
        <v>99238</v>
      </c>
      <c r="F399">
        <v>99284</v>
      </c>
      <c r="G399" t="s">
        <v>171</v>
      </c>
      <c r="H399" s="34">
        <v>12617</v>
      </c>
      <c r="I399" s="7">
        <v>10724</v>
      </c>
      <c r="J399" s="7">
        <v>10509.52</v>
      </c>
      <c r="K399" s="7">
        <v>0</v>
      </c>
      <c r="L399" s="7">
        <v>214.48</v>
      </c>
      <c r="M399" s="5">
        <v>0.02</v>
      </c>
      <c r="N399" t="s">
        <v>16</v>
      </c>
      <c r="O399" t="s">
        <v>17</v>
      </c>
      <c r="P399" t="s">
        <v>35</v>
      </c>
      <c r="Q399" t="s">
        <v>19</v>
      </c>
      <c r="R399" t="s">
        <v>20</v>
      </c>
      <c r="S399" t="s">
        <v>27</v>
      </c>
      <c r="T399" t="s">
        <v>13312</v>
      </c>
      <c r="U399" s="1">
        <v>45771</v>
      </c>
      <c r="V399">
        <f t="shared" si="12"/>
        <v>159</v>
      </c>
      <c r="W399" t="str">
        <f t="shared" si="13"/>
        <v>150-179</v>
      </c>
    </row>
    <row r="400" spans="1:23" x14ac:dyDescent="0.25">
      <c r="A400" t="s">
        <v>530</v>
      </c>
      <c r="B400">
        <v>2932398420</v>
      </c>
      <c r="C400">
        <v>2293229694</v>
      </c>
      <c r="D400" s="1">
        <v>45299</v>
      </c>
      <c r="E400">
        <v>99233</v>
      </c>
      <c r="F400">
        <v>99214</v>
      </c>
      <c r="G400" t="s">
        <v>365</v>
      </c>
      <c r="H400" s="34">
        <v>19055</v>
      </c>
      <c r="I400" s="7">
        <v>13720</v>
      </c>
      <c r="J400" s="7">
        <v>6857.4</v>
      </c>
      <c r="K400" s="7">
        <v>5765</v>
      </c>
      <c r="L400" s="7">
        <v>1097.5999999999999</v>
      </c>
      <c r="M400" s="5">
        <v>0.08</v>
      </c>
      <c r="N400" t="s">
        <v>24</v>
      </c>
      <c r="O400" t="s">
        <v>27</v>
      </c>
      <c r="P400" t="s">
        <v>31</v>
      </c>
      <c r="Q400" t="s">
        <v>19</v>
      </c>
      <c r="R400" t="s">
        <v>38</v>
      </c>
      <c r="S400" t="s">
        <v>17</v>
      </c>
      <c r="T400" t="s">
        <v>13312</v>
      </c>
      <c r="U400" s="1">
        <v>46055</v>
      </c>
      <c r="V400">
        <f t="shared" si="12"/>
        <v>756</v>
      </c>
      <c r="W400" t="str">
        <f t="shared" si="13"/>
        <v>360+</v>
      </c>
    </row>
    <row r="401" spans="1:23" x14ac:dyDescent="0.25">
      <c r="A401" t="s">
        <v>531</v>
      </c>
      <c r="B401">
        <v>8945326160</v>
      </c>
      <c r="C401">
        <v>4140137127</v>
      </c>
      <c r="D401" s="1">
        <v>45903</v>
      </c>
      <c r="E401">
        <v>99233</v>
      </c>
      <c r="F401">
        <v>90834</v>
      </c>
      <c r="G401" t="s">
        <v>94</v>
      </c>
      <c r="H401" s="34">
        <v>84446</v>
      </c>
      <c r="I401" s="7">
        <v>66712</v>
      </c>
      <c r="J401" s="7">
        <v>52860.08</v>
      </c>
      <c r="K401" s="7">
        <v>3178</v>
      </c>
      <c r="L401" s="7">
        <v>10673.92</v>
      </c>
      <c r="M401" s="5">
        <v>0.16</v>
      </c>
      <c r="N401" t="s">
        <v>1138</v>
      </c>
      <c r="O401" t="s">
        <v>30</v>
      </c>
      <c r="P401" t="s">
        <v>55</v>
      </c>
      <c r="Q401" t="s">
        <v>19</v>
      </c>
      <c r="R401" t="s">
        <v>27</v>
      </c>
      <c r="S401" t="s">
        <v>27</v>
      </c>
      <c r="T401" t="s">
        <v>13312</v>
      </c>
      <c r="U401" s="1">
        <v>45989</v>
      </c>
      <c r="V401">
        <f t="shared" si="12"/>
        <v>86</v>
      </c>
      <c r="W401" t="str">
        <f t="shared" si="13"/>
        <v>60-89</v>
      </c>
    </row>
    <row r="402" spans="1:23" x14ac:dyDescent="0.25">
      <c r="A402" t="s">
        <v>532</v>
      </c>
      <c r="B402">
        <v>5321622483</v>
      </c>
      <c r="C402">
        <v>9404091979</v>
      </c>
      <c r="D402" s="1">
        <v>45661</v>
      </c>
      <c r="E402">
        <v>99238</v>
      </c>
      <c r="F402">
        <v>99212</v>
      </c>
      <c r="G402" t="s">
        <v>362</v>
      </c>
      <c r="H402" s="34">
        <v>89956</v>
      </c>
      <c r="I402" s="7">
        <v>58471</v>
      </c>
      <c r="J402" s="7">
        <v>46450.48</v>
      </c>
      <c r="K402" s="7">
        <v>5004</v>
      </c>
      <c r="L402" s="7">
        <v>7016.52</v>
      </c>
      <c r="M402" s="5">
        <v>0.12</v>
      </c>
      <c r="N402" t="s">
        <v>46</v>
      </c>
      <c r="O402" t="s">
        <v>30</v>
      </c>
      <c r="P402" t="s">
        <v>40</v>
      </c>
      <c r="Q402" t="s">
        <v>32</v>
      </c>
      <c r="R402" t="s">
        <v>38</v>
      </c>
      <c r="S402" t="s">
        <v>27</v>
      </c>
      <c r="T402" t="s">
        <v>13310</v>
      </c>
      <c r="U402" s="1">
        <v>45850</v>
      </c>
      <c r="V402">
        <f t="shared" si="12"/>
        <v>189</v>
      </c>
      <c r="W402" t="str">
        <f t="shared" si="13"/>
        <v>180-209</v>
      </c>
    </row>
    <row r="403" spans="1:23" x14ac:dyDescent="0.25">
      <c r="A403" t="s">
        <v>533</v>
      </c>
      <c r="B403">
        <v>6768911560</v>
      </c>
      <c r="C403">
        <v>1923998207</v>
      </c>
      <c r="D403" s="1">
        <v>45715</v>
      </c>
      <c r="E403">
        <v>99221</v>
      </c>
      <c r="F403">
        <v>99213</v>
      </c>
      <c r="G403" t="s">
        <v>61</v>
      </c>
      <c r="H403" s="34">
        <v>94045</v>
      </c>
      <c r="I403" s="7">
        <v>79938</v>
      </c>
      <c r="J403" s="7">
        <v>72902.240000000005</v>
      </c>
      <c r="K403" s="7">
        <v>5437</v>
      </c>
      <c r="L403" s="7">
        <v>1598.76</v>
      </c>
      <c r="M403" s="5">
        <v>0.02</v>
      </c>
      <c r="N403" t="s">
        <v>16</v>
      </c>
      <c r="O403" t="s">
        <v>30</v>
      </c>
      <c r="P403" t="s">
        <v>97</v>
      </c>
      <c r="Q403" t="s">
        <v>19</v>
      </c>
      <c r="R403" t="s">
        <v>26</v>
      </c>
      <c r="S403" t="s">
        <v>21</v>
      </c>
      <c r="T403" t="s">
        <v>13311</v>
      </c>
      <c r="U403" s="1">
        <v>45756</v>
      </c>
      <c r="V403">
        <f t="shared" si="12"/>
        <v>41</v>
      </c>
      <c r="W403" t="str">
        <f t="shared" si="13"/>
        <v>30-59</v>
      </c>
    </row>
    <row r="404" spans="1:23" x14ac:dyDescent="0.25">
      <c r="A404" t="s">
        <v>534</v>
      </c>
      <c r="B404">
        <v>1358198320</v>
      </c>
      <c r="C404">
        <v>3003148546</v>
      </c>
      <c r="D404" s="1">
        <v>45743</v>
      </c>
      <c r="E404">
        <v>99231</v>
      </c>
      <c r="F404">
        <v>99281</v>
      </c>
      <c r="G404" t="s">
        <v>203</v>
      </c>
      <c r="H404" s="34">
        <v>92819</v>
      </c>
      <c r="I404" s="7">
        <v>60332</v>
      </c>
      <c r="J404" s="7">
        <v>42067.16</v>
      </c>
      <c r="K404" s="7">
        <v>11025</v>
      </c>
      <c r="L404" s="7">
        <v>7239.84</v>
      </c>
      <c r="M404" s="5">
        <v>0.12</v>
      </c>
      <c r="N404" t="s">
        <v>46</v>
      </c>
      <c r="O404" t="s">
        <v>27</v>
      </c>
      <c r="P404" t="s">
        <v>18</v>
      </c>
      <c r="Q404" t="s">
        <v>32</v>
      </c>
      <c r="R404" t="s">
        <v>27</v>
      </c>
      <c r="S404" t="s">
        <v>21</v>
      </c>
      <c r="T404" t="s">
        <v>13311</v>
      </c>
      <c r="U404" s="1">
        <v>45842</v>
      </c>
      <c r="V404">
        <f t="shared" si="12"/>
        <v>99</v>
      </c>
      <c r="W404" t="str">
        <f t="shared" si="13"/>
        <v>90-119</v>
      </c>
    </row>
    <row r="405" spans="1:23" x14ac:dyDescent="0.25">
      <c r="A405" t="s">
        <v>535</v>
      </c>
      <c r="B405">
        <v>1109442085</v>
      </c>
      <c r="C405">
        <v>5127757508</v>
      </c>
      <c r="D405" s="1">
        <v>45579</v>
      </c>
      <c r="E405">
        <v>99238</v>
      </c>
      <c r="F405">
        <v>99215</v>
      </c>
      <c r="G405" t="s">
        <v>268</v>
      </c>
      <c r="H405" s="34">
        <v>66957</v>
      </c>
      <c r="I405" s="7">
        <v>43522</v>
      </c>
      <c r="J405" s="7">
        <v>33964.36</v>
      </c>
      <c r="K405" s="7">
        <v>4335</v>
      </c>
      <c r="L405" s="7">
        <v>5222.6400000000003</v>
      </c>
      <c r="M405" s="5">
        <v>0.12</v>
      </c>
      <c r="N405" t="s">
        <v>46</v>
      </c>
      <c r="O405" t="s">
        <v>30</v>
      </c>
      <c r="P405" t="s">
        <v>31</v>
      </c>
      <c r="Q405" t="s">
        <v>19</v>
      </c>
      <c r="R405" t="s">
        <v>20</v>
      </c>
      <c r="S405" t="s">
        <v>17</v>
      </c>
      <c r="T405" t="s">
        <v>13312</v>
      </c>
      <c r="U405" s="1">
        <v>45851</v>
      </c>
      <c r="V405">
        <f t="shared" si="12"/>
        <v>272</v>
      </c>
      <c r="W405" t="str">
        <f t="shared" si="13"/>
        <v>270-299</v>
      </c>
    </row>
    <row r="406" spans="1:23" x14ac:dyDescent="0.25">
      <c r="A406" t="s">
        <v>536</v>
      </c>
      <c r="B406">
        <v>8540963745</v>
      </c>
      <c r="C406">
        <v>7521507763</v>
      </c>
      <c r="D406" s="1">
        <v>45683</v>
      </c>
      <c r="E406">
        <v>99215</v>
      </c>
      <c r="F406">
        <v>99281</v>
      </c>
      <c r="G406" t="s">
        <v>296</v>
      </c>
      <c r="H406" s="34">
        <v>59597</v>
      </c>
      <c r="I406" s="7">
        <v>47082</v>
      </c>
      <c r="J406" s="7">
        <v>21634.880000000001</v>
      </c>
      <c r="K406" s="7">
        <v>17914</v>
      </c>
      <c r="L406" s="7">
        <v>7533.12</v>
      </c>
      <c r="M406" s="5">
        <v>0.16</v>
      </c>
      <c r="N406" t="s">
        <v>1138</v>
      </c>
      <c r="O406" t="s">
        <v>27</v>
      </c>
      <c r="P406" t="s">
        <v>25</v>
      </c>
      <c r="Q406" t="s">
        <v>32</v>
      </c>
      <c r="R406" t="s">
        <v>43</v>
      </c>
      <c r="S406" t="s">
        <v>21</v>
      </c>
      <c r="T406" t="s">
        <v>13311</v>
      </c>
      <c r="U406" s="1">
        <v>45887</v>
      </c>
      <c r="V406">
        <f t="shared" si="12"/>
        <v>204</v>
      </c>
      <c r="W406" t="str">
        <f t="shared" si="13"/>
        <v>180-209</v>
      </c>
    </row>
    <row r="407" spans="1:23" x14ac:dyDescent="0.25">
      <c r="A407" t="s">
        <v>537</v>
      </c>
      <c r="B407">
        <v>3975177649</v>
      </c>
      <c r="C407">
        <v>2618036215</v>
      </c>
      <c r="D407" s="1">
        <v>45459</v>
      </c>
      <c r="E407">
        <v>99215</v>
      </c>
      <c r="F407">
        <v>99205</v>
      </c>
      <c r="G407" t="s">
        <v>61</v>
      </c>
      <c r="H407" s="34">
        <v>36403</v>
      </c>
      <c r="I407" s="7">
        <v>26210</v>
      </c>
      <c r="J407" s="7">
        <v>24113.200000000001</v>
      </c>
      <c r="K407" s="7">
        <v>0</v>
      </c>
      <c r="L407" s="7">
        <v>2096.8000000000002</v>
      </c>
      <c r="M407" s="5">
        <v>0.08</v>
      </c>
      <c r="N407" t="s">
        <v>24</v>
      </c>
      <c r="O407" t="s">
        <v>17</v>
      </c>
      <c r="P407" t="s">
        <v>58</v>
      </c>
      <c r="Q407" t="s">
        <v>19</v>
      </c>
      <c r="R407" t="s">
        <v>26</v>
      </c>
      <c r="S407" t="s">
        <v>17</v>
      </c>
      <c r="T407" t="s">
        <v>13311</v>
      </c>
      <c r="U407" s="1">
        <v>45843</v>
      </c>
      <c r="V407">
        <f t="shared" si="12"/>
        <v>384</v>
      </c>
      <c r="W407" t="str">
        <f t="shared" si="13"/>
        <v>360+</v>
      </c>
    </row>
    <row r="408" spans="1:23" x14ac:dyDescent="0.25">
      <c r="A408" t="s">
        <v>538</v>
      </c>
      <c r="B408">
        <v>4411310137</v>
      </c>
      <c r="C408">
        <v>9519889489</v>
      </c>
      <c r="D408" s="1">
        <v>45691</v>
      </c>
      <c r="E408">
        <v>99221</v>
      </c>
      <c r="F408">
        <v>99292</v>
      </c>
      <c r="G408" t="s">
        <v>29</v>
      </c>
      <c r="H408" s="34">
        <v>71518</v>
      </c>
      <c r="I408" s="7">
        <v>57214</v>
      </c>
      <c r="J408" s="7">
        <v>46087.040000000001</v>
      </c>
      <c r="K408" s="7">
        <v>3117</v>
      </c>
      <c r="L408" s="7">
        <v>8009.96</v>
      </c>
      <c r="M408" s="5">
        <v>0.14000000000000001</v>
      </c>
      <c r="N408" t="s">
        <v>1135</v>
      </c>
      <c r="O408" t="s">
        <v>30</v>
      </c>
      <c r="P408" t="s">
        <v>18</v>
      </c>
      <c r="Q408" t="s">
        <v>19</v>
      </c>
      <c r="R408" t="s">
        <v>20</v>
      </c>
      <c r="S408" t="s">
        <v>21</v>
      </c>
      <c r="T408" t="s">
        <v>13310</v>
      </c>
      <c r="U408" s="1">
        <v>45912</v>
      </c>
      <c r="V408">
        <f t="shared" si="12"/>
        <v>221</v>
      </c>
      <c r="W408" t="str">
        <f t="shared" si="13"/>
        <v>210-239</v>
      </c>
    </row>
    <row r="409" spans="1:23" x14ac:dyDescent="0.25">
      <c r="A409" t="s">
        <v>539</v>
      </c>
      <c r="B409">
        <v>7316706692</v>
      </c>
      <c r="C409">
        <v>6402426562</v>
      </c>
      <c r="D409" s="1">
        <v>45741</v>
      </c>
      <c r="E409">
        <v>99222</v>
      </c>
      <c r="F409">
        <v>90834</v>
      </c>
      <c r="G409" t="s">
        <v>29</v>
      </c>
      <c r="H409" s="34">
        <v>95587</v>
      </c>
      <c r="I409" s="7">
        <v>78381</v>
      </c>
      <c r="J409" s="7">
        <v>37482.42</v>
      </c>
      <c r="K409" s="7">
        <v>26790</v>
      </c>
      <c r="L409" s="7">
        <v>14108.58</v>
      </c>
      <c r="M409" s="5">
        <v>0.18</v>
      </c>
      <c r="N409" t="s">
        <v>3141</v>
      </c>
      <c r="O409" t="s">
        <v>27</v>
      </c>
      <c r="P409" t="s">
        <v>40</v>
      </c>
      <c r="Q409" t="s">
        <v>19</v>
      </c>
      <c r="R409" t="s">
        <v>26</v>
      </c>
      <c r="S409" t="s">
        <v>17</v>
      </c>
      <c r="T409" t="s">
        <v>13312</v>
      </c>
      <c r="U409" s="1">
        <v>45873</v>
      </c>
      <c r="V409">
        <f t="shared" si="12"/>
        <v>132</v>
      </c>
      <c r="W409" t="str">
        <f t="shared" si="13"/>
        <v>120-149</v>
      </c>
    </row>
    <row r="410" spans="1:23" x14ac:dyDescent="0.25">
      <c r="A410" t="s">
        <v>540</v>
      </c>
      <c r="B410">
        <v>8050862781</v>
      </c>
      <c r="C410">
        <v>3753693728</v>
      </c>
      <c r="D410" s="1">
        <v>45628</v>
      </c>
      <c r="E410">
        <v>99238</v>
      </c>
      <c r="F410">
        <v>99213</v>
      </c>
      <c r="G410" t="s">
        <v>152</v>
      </c>
      <c r="H410" s="34">
        <v>79901</v>
      </c>
      <c r="I410" s="7">
        <v>67916</v>
      </c>
      <c r="J410" s="7">
        <v>58915.68</v>
      </c>
      <c r="K410" s="7">
        <v>7642</v>
      </c>
      <c r="L410" s="7">
        <v>1358.32</v>
      </c>
      <c r="M410" s="5">
        <v>0.02</v>
      </c>
      <c r="N410" t="s">
        <v>16</v>
      </c>
      <c r="O410" t="s">
        <v>30</v>
      </c>
      <c r="P410" t="s">
        <v>55</v>
      </c>
      <c r="Q410" t="s">
        <v>32</v>
      </c>
      <c r="R410" t="s">
        <v>26</v>
      </c>
      <c r="S410" t="s">
        <v>21</v>
      </c>
      <c r="T410" t="s">
        <v>13312</v>
      </c>
      <c r="U410" s="1">
        <v>45804</v>
      </c>
      <c r="V410">
        <f t="shared" si="12"/>
        <v>176</v>
      </c>
      <c r="W410" t="str">
        <f t="shared" si="13"/>
        <v>150-179</v>
      </c>
    </row>
    <row r="411" spans="1:23" x14ac:dyDescent="0.25">
      <c r="A411" t="s">
        <v>541</v>
      </c>
      <c r="B411">
        <v>5053818950</v>
      </c>
      <c r="C411">
        <v>9838023124</v>
      </c>
      <c r="D411" s="1">
        <v>45577</v>
      </c>
      <c r="E411">
        <v>99221</v>
      </c>
      <c r="F411">
        <v>97110</v>
      </c>
      <c r="G411" t="s">
        <v>237</v>
      </c>
      <c r="H411" s="34">
        <v>66695</v>
      </c>
      <c r="I411" s="7">
        <v>52689</v>
      </c>
      <c r="J411" s="7">
        <v>44258.76</v>
      </c>
      <c r="K411" s="7">
        <v>0</v>
      </c>
      <c r="L411" s="7">
        <v>8430.24</v>
      </c>
      <c r="M411" s="5">
        <v>0.16</v>
      </c>
      <c r="N411" t="s">
        <v>1138</v>
      </c>
      <c r="O411" t="s">
        <v>17</v>
      </c>
      <c r="P411" t="s">
        <v>31</v>
      </c>
      <c r="Q411" t="s">
        <v>19</v>
      </c>
      <c r="R411" t="s">
        <v>38</v>
      </c>
      <c r="S411" t="s">
        <v>17</v>
      </c>
      <c r="T411" t="s">
        <v>13311</v>
      </c>
      <c r="U411" s="1">
        <v>45996</v>
      </c>
      <c r="V411">
        <f t="shared" si="12"/>
        <v>419</v>
      </c>
      <c r="W411" t="str">
        <f t="shared" si="13"/>
        <v>360+</v>
      </c>
    </row>
    <row r="412" spans="1:23" x14ac:dyDescent="0.25">
      <c r="A412" t="s">
        <v>542</v>
      </c>
      <c r="B412">
        <v>611872923</v>
      </c>
      <c r="C412">
        <v>8090101999</v>
      </c>
      <c r="D412" s="1">
        <v>45779</v>
      </c>
      <c r="E412">
        <v>99221</v>
      </c>
      <c r="F412">
        <v>99212</v>
      </c>
      <c r="G412" t="s">
        <v>91</v>
      </c>
      <c r="H412" s="34">
        <v>65300</v>
      </c>
      <c r="I412" s="7">
        <v>47016</v>
      </c>
      <c r="J412" s="7">
        <v>27346.720000000001</v>
      </c>
      <c r="K412" s="7">
        <v>15908</v>
      </c>
      <c r="L412" s="7">
        <v>3761.28</v>
      </c>
      <c r="M412" s="5">
        <v>0.08</v>
      </c>
      <c r="N412" t="s">
        <v>24</v>
      </c>
      <c r="O412" t="s">
        <v>27</v>
      </c>
      <c r="P412" t="s">
        <v>25</v>
      </c>
      <c r="Q412" t="s">
        <v>32</v>
      </c>
      <c r="R412" t="s">
        <v>43</v>
      </c>
      <c r="S412" t="s">
        <v>17</v>
      </c>
      <c r="T412" t="s">
        <v>13311</v>
      </c>
      <c r="U412" s="1">
        <v>45976</v>
      </c>
      <c r="V412">
        <f t="shared" si="12"/>
        <v>197</v>
      </c>
      <c r="W412" t="str">
        <f t="shared" si="13"/>
        <v>180-209</v>
      </c>
    </row>
    <row r="413" spans="1:23" x14ac:dyDescent="0.25">
      <c r="A413" t="s">
        <v>543</v>
      </c>
      <c r="B413">
        <v>4208309782</v>
      </c>
      <c r="C413">
        <v>9299849039</v>
      </c>
      <c r="D413" s="1">
        <v>45831</v>
      </c>
      <c r="E413">
        <v>99231</v>
      </c>
      <c r="F413">
        <v>71046</v>
      </c>
      <c r="G413" t="s">
        <v>104</v>
      </c>
      <c r="H413" s="34">
        <v>63401</v>
      </c>
      <c r="I413" s="7">
        <v>49453</v>
      </c>
      <c r="J413" s="7">
        <v>39562.400000000001</v>
      </c>
      <c r="K413" s="7">
        <v>0</v>
      </c>
      <c r="L413" s="7">
        <v>9890.6</v>
      </c>
      <c r="M413" s="5">
        <v>0.2</v>
      </c>
      <c r="N413" t="s">
        <v>3140</v>
      </c>
      <c r="O413" t="s">
        <v>17</v>
      </c>
      <c r="P413" t="s">
        <v>40</v>
      </c>
      <c r="Q413" t="s">
        <v>32</v>
      </c>
      <c r="R413" t="s">
        <v>38</v>
      </c>
      <c r="S413" t="s">
        <v>21</v>
      </c>
      <c r="T413" t="s">
        <v>13310</v>
      </c>
      <c r="U413" s="1">
        <v>46080</v>
      </c>
      <c r="V413">
        <f t="shared" si="12"/>
        <v>249</v>
      </c>
      <c r="W413" t="str">
        <f t="shared" si="13"/>
        <v>240-269</v>
      </c>
    </row>
    <row r="414" spans="1:23" x14ac:dyDescent="0.25">
      <c r="A414" t="s">
        <v>544</v>
      </c>
      <c r="B414">
        <v>5669034387</v>
      </c>
      <c r="C414">
        <v>5176525204</v>
      </c>
      <c r="D414" s="1">
        <v>45797</v>
      </c>
      <c r="E414">
        <v>99222</v>
      </c>
      <c r="F414">
        <v>99204</v>
      </c>
      <c r="G414" t="s">
        <v>106</v>
      </c>
      <c r="H414" s="34">
        <v>37608</v>
      </c>
      <c r="I414" s="7">
        <v>29710</v>
      </c>
      <c r="J414" s="7">
        <v>21293.4</v>
      </c>
      <c r="K414" s="7">
        <v>3663</v>
      </c>
      <c r="L414" s="7">
        <v>4753.6000000000004</v>
      </c>
      <c r="M414" s="5">
        <v>0.16</v>
      </c>
      <c r="N414" t="s">
        <v>1138</v>
      </c>
      <c r="O414" t="s">
        <v>30</v>
      </c>
      <c r="P414" t="s">
        <v>97</v>
      </c>
      <c r="Q414" t="s">
        <v>19</v>
      </c>
      <c r="R414" t="s">
        <v>27</v>
      </c>
      <c r="S414" t="s">
        <v>21</v>
      </c>
      <c r="T414" t="s">
        <v>13311</v>
      </c>
      <c r="U414" s="1">
        <v>45896</v>
      </c>
      <c r="V414">
        <f t="shared" si="12"/>
        <v>99</v>
      </c>
      <c r="W414" t="str">
        <f t="shared" si="13"/>
        <v>90-119</v>
      </c>
    </row>
    <row r="415" spans="1:23" x14ac:dyDescent="0.25">
      <c r="A415" t="s">
        <v>545</v>
      </c>
      <c r="B415">
        <v>1664434863</v>
      </c>
      <c r="C415">
        <v>7914781059</v>
      </c>
      <c r="D415" s="1">
        <v>45336</v>
      </c>
      <c r="E415">
        <v>99213</v>
      </c>
      <c r="F415">
        <v>99215</v>
      </c>
      <c r="G415" t="s">
        <v>124</v>
      </c>
      <c r="H415" s="34">
        <v>28413</v>
      </c>
      <c r="I415" s="7">
        <v>24151</v>
      </c>
      <c r="J415" s="7">
        <v>21234.98</v>
      </c>
      <c r="K415" s="7">
        <v>2433</v>
      </c>
      <c r="L415" s="7">
        <v>483.02</v>
      </c>
      <c r="M415" s="5">
        <v>0.02</v>
      </c>
      <c r="N415" t="s">
        <v>16</v>
      </c>
      <c r="O415" t="s">
        <v>30</v>
      </c>
      <c r="P415" t="s">
        <v>58</v>
      </c>
      <c r="Q415" t="s">
        <v>32</v>
      </c>
      <c r="R415" t="s">
        <v>38</v>
      </c>
      <c r="S415" t="s">
        <v>27</v>
      </c>
      <c r="T415" t="s">
        <v>13310</v>
      </c>
      <c r="U415" s="1">
        <v>45811</v>
      </c>
      <c r="V415">
        <f t="shared" si="12"/>
        <v>475</v>
      </c>
      <c r="W415" t="str">
        <f t="shared" si="13"/>
        <v>360+</v>
      </c>
    </row>
    <row r="416" spans="1:23" x14ac:dyDescent="0.25">
      <c r="A416" t="s">
        <v>546</v>
      </c>
      <c r="B416">
        <v>2097151222</v>
      </c>
      <c r="C416">
        <v>9951071448</v>
      </c>
      <c r="D416" s="1">
        <v>45876</v>
      </c>
      <c r="E416">
        <v>99221</v>
      </c>
      <c r="F416">
        <v>81000</v>
      </c>
      <c r="G416" t="s">
        <v>148</v>
      </c>
      <c r="H416" s="34">
        <v>48380</v>
      </c>
      <c r="I416" s="7">
        <v>31447</v>
      </c>
      <c r="J416" s="7">
        <v>24447.360000000001</v>
      </c>
      <c r="K416" s="7">
        <v>3226</v>
      </c>
      <c r="L416" s="7">
        <v>3773.64</v>
      </c>
      <c r="M416" s="5">
        <v>0.12</v>
      </c>
      <c r="N416" t="s">
        <v>46</v>
      </c>
      <c r="O416" t="s">
        <v>30</v>
      </c>
      <c r="P416" t="s">
        <v>40</v>
      </c>
      <c r="Q416" t="s">
        <v>19</v>
      </c>
      <c r="R416" t="s">
        <v>26</v>
      </c>
      <c r="S416" t="s">
        <v>17</v>
      </c>
      <c r="T416" t="s">
        <v>13311</v>
      </c>
      <c r="U416" s="1">
        <v>45966</v>
      </c>
      <c r="V416">
        <f t="shared" si="12"/>
        <v>90</v>
      </c>
      <c r="W416" t="str">
        <f t="shared" si="13"/>
        <v>90-119</v>
      </c>
    </row>
    <row r="417" spans="1:23" x14ac:dyDescent="0.25">
      <c r="A417" t="s">
        <v>547</v>
      </c>
      <c r="B417">
        <v>540646353</v>
      </c>
      <c r="C417">
        <v>7121601568</v>
      </c>
      <c r="D417" s="1">
        <v>45790</v>
      </c>
      <c r="E417">
        <v>99214</v>
      </c>
      <c r="F417">
        <v>99214</v>
      </c>
      <c r="G417" t="s">
        <v>61</v>
      </c>
      <c r="H417" s="34">
        <v>64803</v>
      </c>
      <c r="I417" s="7">
        <v>46658</v>
      </c>
      <c r="J417" s="7">
        <v>22272.36</v>
      </c>
      <c r="K417" s="7">
        <v>20653</v>
      </c>
      <c r="L417" s="7">
        <v>3732.64</v>
      </c>
      <c r="M417" s="5">
        <v>0.08</v>
      </c>
      <c r="N417" t="s">
        <v>24</v>
      </c>
      <c r="O417" t="s">
        <v>27</v>
      </c>
      <c r="P417" t="s">
        <v>35</v>
      </c>
      <c r="Q417" t="s">
        <v>19</v>
      </c>
      <c r="R417" t="s">
        <v>27</v>
      </c>
      <c r="S417" t="s">
        <v>27</v>
      </c>
      <c r="T417" t="s">
        <v>13310</v>
      </c>
      <c r="U417" s="1">
        <v>45836</v>
      </c>
      <c r="V417">
        <f t="shared" si="12"/>
        <v>46</v>
      </c>
      <c r="W417" t="str">
        <f t="shared" si="13"/>
        <v>30-59</v>
      </c>
    </row>
    <row r="418" spans="1:23" x14ac:dyDescent="0.25">
      <c r="A418" t="s">
        <v>548</v>
      </c>
      <c r="B418">
        <v>33414211</v>
      </c>
      <c r="C418">
        <v>2964099336</v>
      </c>
      <c r="D418" s="1">
        <v>45329</v>
      </c>
      <c r="E418">
        <v>99223</v>
      </c>
      <c r="F418">
        <v>99281</v>
      </c>
      <c r="G418" t="s">
        <v>87</v>
      </c>
      <c r="H418" s="34">
        <v>40341</v>
      </c>
      <c r="I418" s="7">
        <v>29046</v>
      </c>
      <c r="J418" s="7">
        <v>23387.32</v>
      </c>
      <c r="K418" s="7">
        <v>3335</v>
      </c>
      <c r="L418" s="7">
        <v>2323.6799999999998</v>
      </c>
      <c r="M418" s="5">
        <v>0.08</v>
      </c>
      <c r="N418" t="s">
        <v>24</v>
      </c>
      <c r="O418" t="s">
        <v>30</v>
      </c>
      <c r="P418" t="s">
        <v>35</v>
      </c>
      <c r="Q418" t="s">
        <v>19</v>
      </c>
      <c r="R418" t="s">
        <v>38</v>
      </c>
      <c r="S418" t="s">
        <v>17</v>
      </c>
      <c r="T418" t="s">
        <v>13310</v>
      </c>
      <c r="U418" s="1">
        <v>45889</v>
      </c>
      <c r="V418">
        <f t="shared" si="12"/>
        <v>560</v>
      </c>
      <c r="W418" t="str">
        <f t="shared" si="13"/>
        <v>360+</v>
      </c>
    </row>
    <row r="419" spans="1:23" x14ac:dyDescent="0.25">
      <c r="A419" t="s">
        <v>549</v>
      </c>
      <c r="B419">
        <v>3050607331</v>
      </c>
      <c r="C419">
        <v>6787726636</v>
      </c>
      <c r="D419" s="1">
        <v>45565</v>
      </c>
      <c r="E419">
        <v>99215</v>
      </c>
      <c r="F419">
        <v>99203</v>
      </c>
      <c r="G419" t="s">
        <v>48</v>
      </c>
      <c r="H419" s="34">
        <v>40849</v>
      </c>
      <c r="I419" s="7">
        <v>26552</v>
      </c>
      <c r="J419" s="7">
        <v>14026.76</v>
      </c>
      <c r="K419" s="7">
        <v>9339</v>
      </c>
      <c r="L419" s="7">
        <v>3186.24</v>
      </c>
      <c r="M419" s="5">
        <v>0.12</v>
      </c>
      <c r="N419" t="s">
        <v>46</v>
      </c>
      <c r="O419" t="s">
        <v>27</v>
      </c>
      <c r="P419" t="s">
        <v>97</v>
      </c>
      <c r="Q419" t="s">
        <v>32</v>
      </c>
      <c r="R419" t="s">
        <v>20</v>
      </c>
      <c r="S419" t="s">
        <v>21</v>
      </c>
      <c r="T419" t="s">
        <v>13311</v>
      </c>
      <c r="U419" s="1">
        <v>45880</v>
      </c>
      <c r="V419">
        <f t="shared" si="12"/>
        <v>315</v>
      </c>
      <c r="W419" t="str">
        <f t="shared" si="13"/>
        <v>300-329</v>
      </c>
    </row>
    <row r="420" spans="1:23" x14ac:dyDescent="0.25">
      <c r="A420" t="s">
        <v>550</v>
      </c>
      <c r="B420">
        <v>5605938725</v>
      </c>
      <c r="C420">
        <v>3739961537</v>
      </c>
      <c r="D420" s="1">
        <v>45386</v>
      </c>
      <c r="E420">
        <v>99223</v>
      </c>
      <c r="F420">
        <v>99281</v>
      </c>
      <c r="G420" t="s">
        <v>237</v>
      </c>
      <c r="H420" s="34">
        <v>52642</v>
      </c>
      <c r="I420" s="7">
        <v>37902</v>
      </c>
      <c r="J420" s="7">
        <v>27522.84</v>
      </c>
      <c r="K420" s="7">
        <v>7347</v>
      </c>
      <c r="L420" s="7">
        <v>3032.16</v>
      </c>
      <c r="M420" s="5">
        <v>0.08</v>
      </c>
      <c r="N420" t="s">
        <v>24</v>
      </c>
      <c r="O420" t="s">
        <v>27</v>
      </c>
      <c r="P420" t="s">
        <v>97</v>
      </c>
      <c r="Q420" t="s">
        <v>19</v>
      </c>
      <c r="R420" t="s">
        <v>20</v>
      </c>
      <c r="S420" t="s">
        <v>27</v>
      </c>
      <c r="T420" t="s">
        <v>13312</v>
      </c>
      <c r="U420" s="1">
        <v>45842</v>
      </c>
      <c r="V420">
        <f t="shared" si="12"/>
        <v>456</v>
      </c>
      <c r="W420" t="str">
        <f t="shared" si="13"/>
        <v>360+</v>
      </c>
    </row>
    <row r="421" spans="1:23" x14ac:dyDescent="0.25">
      <c r="A421" t="s">
        <v>551</v>
      </c>
      <c r="B421">
        <v>1216065934</v>
      </c>
      <c r="C421">
        <v>3285396823</v>
      </c>
      <c r="D421" s="1">
        <v>45755</v>
      </c>
      <c r="E421">
        <v>99222</v>
      </c>
      <c r="F421">
        <v>93000</v>
      </c>
      <c r="G421" t="s">
        <v>194</v>
      </c>
      <c r="H421" s="34">
        <v>57685</v>
      </c>
      <c r="I421" s="7">
        <v>44994</v>
      </c>
      <c r="J421" s="7">
        <v>35995.199999999997</v>
      </c>
      <c r="K421" s="7">
        <v>0</v>
      </c>
      <c r="L421" s="7">
        <v>8998.7999999999993</v>
      </c>
      <c r="M421" s="5">
        <v>0.2</v>
      </c>
      <c r="N421" t="s">
        <v>3140</v>
      </c>
      <c r="O421" t="s">
        <v>17</v>
      </c>
      <c r="P421" t="s">
        <v>97</v>
      </c>
      <c r="Q421" t="s">
        <v>32</v>
      </c>
      <c r="R421" t="s">
        <v>26</v>
      </c>
      <c r="S421" t="s">
        <v>21</v>
      </c>
      <c r="T421" t="s">
        <v>13312</v>
      </c>
      <c r="U421" s="1">
        <v>45814</v>
      </c>
      <c r="V421">
        <f t="shared" si="12"/>
        <v>59</v>
      </c>
      <c r="W421" t="str">
        <f t="shared" si="13"/>
        <v>30-59</v>
      </c>
    </row>
    <row r="422" spans="1:23" x14ac:dyDescent="0.25">
      <c r="A422" t="s">
        <v>552</v>
      </c>
      <c r="B422">
        <v>4964277787</v>
      </c>
      <c r="C422">
        <v>6441000562</v>
      </c>
      <c r="D422" s="1">
        <v>45438</v>
      </c>
      <c r="E422">
        <v>99233</v>
      </c>
      <c r="F422">
        <v>99292</v>
      </c>
      <c r="G422" t="s">
        <v>244</v>
      </c>
      <c r="H422" s="34">
        <v>93049</v>
      </c>
      <c r="I422" s="7">
        <v>66995</v>
      </c>
      <c r="J422" s="7">
        <v>58747.4</v>
      </c>
      <c r="K422" s="7">
        <v>2888</v>
      </c>
      <c r="L422" s="7">
        <v>5359.6</v>
      </c>
      <c r="M422" s="5">
        <v>0.08</v>
      </c>
      <c r="N422" t="s">
        <v>24</v>
      </c>
      <c r="O422" t="s">
        <v>30</v>
      </c>
      <c r="P422" t="s">
        <v>58</v>
      </c>
      <c r="Q422" t="s">
        <v>32</v>
      </c>
      <c r="R422" t="s">
        <v>27</v>
      </c>
      <c r="S422" t="s">
        <v>27</v>
      </c>
      <c r="T422" t="s">
        <v>13312</v>
      </c>
      <c r="U422" s="1">
        <v>46022</v>
      </c>
      <c r="V422">
        <f t="shared" si="12"/>
        <v>584</v>
      </c>
      <c r="W422" t="str">
        <f t="shared" si="13"/>
        <v>360+</v>
      </c>
    </row>
    <row r="423" spans="1:23" x14ac:dyDescent="0.25">
      <c r="A423" t="s">
        <v>553</v>
      </c>
      <c r="B423">
        <v>4421744175</v>
      </c>
      <c r="C423">
        <v>3557498745</v>
      </c>
      <c r="D423" s="1">
        <v>45321</v>
      </c>
      <c r="E423">
        <v>99215</v>
      </c>
      <c r="F423">
        <v>99205</v>
      </c>
      <c r="G423" t="s">
        <v>104</v>
      </c>
      <c r="H423" s="34">
        <v>91922</v>
      </c>
      <c r="I423" s="7">
        <v>78134</v>
      </c>
      <c r="J423" s="7">
        <v>52841.32</v>
      </c>
      <c r="K423" s="7">
        <v>23730</v>
      </c>
      <c r="L423" s="7">
        <v>1562.68</v>
      </c>
      <c r="M423" s="5">
        <v>0.02</v>
      </c>
      <c r="N423" t="s">
        <v>16</v>
      </c>
      <c r="O423" t="s">
        <v>27</v>
      </c>
      <c r="P423" t="s">
        <v>55</v>
      </c>
      <c r="Q423" t="s">
        <v>32</v>
      </c>
      <c r="R423" t="s">
        <v>26</v>
      </c>
      <c r="S423" t="s">
        <v>17</v>
      </c>
      <c r="T423" t="s">
        <v>13312</v>
      </c>
      <c r="U423" s="1">
        <v>45970</v>
      </c>
      <c r="V423">
        <f t="shared" si="12"/>
        <v>649</v>
      </c>
      <c r="W423" t="str">
        <f t="shared" si="13"/>
        <v>360+</v>
      </c>
    </row>
    <row r="424" spans="1:23" x14ac:dyDescent="0.25">
      <c r="A424" t="s">
        <v>554</v>
      </c>
      <c r="B424">
        <v>477240076</v>
      </c>
      <c r="C424">
        <v>2963442104</v>
      </c>
      <c r="D424" s="1">
        <v>45757</v>
      </c>
      <c r="E424">
        <v>99222</v>
      </c>
      <c r="F424">
        <v>99212</v>
      </c>
      <c r="G424" t="s">
        <v>102</v>
      </c>
      <c r="H424" s="34">
        <v>57614</v>
      </c>
      <c r="I424" s="7">
        <v>46091</v>
      </c>
      <c r="J424" s="7">
        <v>23208.26</v>
      </c>
      <c r="K424" s="7">
        <v>16430</v>
      </c>
      <c r="L424" s="7">
        <v>6452.74</v>
      </c>
      <c r="M424" s="5">
        <v>0.14000000000000001</v>
      </c>
      <c r="N424" t="s">
        <v>1135</v>
      </c>
      <c r="O424" t="s">
        <v>27</v>
      </c>
      <c r="P424" t="s">
        <v>31</v>
      </c>
      <c r="Q424" t="s">
        <v>19</v>
      </c>
      <c r="R424" t="s">
        <v>21</v>
      </c>
      <c r="S424" t="s">
        <v>17</v>
      </c>
      <c r="T424" t="s">
        <v>13310</v>
      </c>
      <c r="U424" s="1">
        <v>45956</v>
      </c>
      <c r="V424">
        <f t="shared" si="12"/>
        <v>199</v>
      </c>
      <c r="W424" t="str">
        <f t="shared" si="13"/>
        <v>180-209</v>
      </c>
    </row>
    <row r="425" spans="1:23" x14ac:dyDescent="0.25">
      <c r="A425" t="s">
        <v>555</v>
      </c>
      <c r="B425">
        <v>7173658674</v>
      </c>
      <c r="C425">
        <v>9015349934</v>
      </c>
      <c r="D425" s="1">
        <v>45384</v>
      </c>
      <c r="E425">
        <v>99215</v>
      </c>
      <c r="F425">
        <v>99284</v>
      </c>
      <c r="G425" t="s">
        <v>307</v>
      </c>
      <c r="H425" s="34">
        <v>97189</v>
      </c>
      <c r="I425" s="7">
        <v>82611</v>
      </c>
      <c r="J425" s="7">
        <v>72365.78</v>
      </c>
      <c r="K425" s="7">
        <v>8593</v>
      </c>
      <c r="L425" s="7">
        <v>1652.22</v>
      </c>
      <c r="M425" s="5">
        <v>0.02</v>
      </c>
      <c r="N425" t="s">
        <v>16</v>
      </c>
      <c r="O425" t="s">
        <v>30</v>
      </c>
      <c r="P425" t="s">
        <v>55</v>
      </c>
      <c r="Q425" t="s">
        <v>19</v>
      </c>
      <c r="R425" t="s">
        <v>26</v>
      </c>
      <c r="S425" t="s">
        <v>27</v>
      </c>
      <c r="T425" t="s">
        <v>13310</v>
      </c>
      <c r="U425" s="1">
        <v>46050</v>
      </c>
      <c r="V425">
        <f t="shared" si="12"/>
        <v>666</v>
      </c>
      <c r="W425" t="str">
        <f t="shared" si="13"/>
        <v>360+</v>
      </c>
    </row>
    <row r="426" spans="1:23" x14ac:dyDescent="0.25">
      <c r="A426" t="s">
        <v>556</v>
      </c>
      <c r="B426">
        <v>9277686920</v>
      </c>
      <c r="C426">
        <v>5854611251</v>
      </c>
      <c r="D426" s="1">
        <v>45337</v>
      </c>
      <c r="E426">
        <v>99215</v>
      </c>
      <c r="F426">
        <v>99215</v>
      </c>
      <c r="G426" t="s">
        <v>120</v>
      </c>
      <c r="H426" s="34">
        <v>73502</v>
      </c>
      <c r="I426" s="7">
        <v>62477</v>
      </c>
      <c r="J426" s="7">
        <v>56196.46</v>
      </c>
      <c r="K426" s="7">
        <v>5031</v>
      </c>
      <c r="L426" s="7">
        <v>1249.54</v>
      </c>
      <c r="M426" s="5">
        <v>0.02</v>
      </c>
      <c r="N426" t="s">
        <v>16</v>
      </c>
      <c r="O426" t="s">
        <v>30</v>
      </c>
      <c r="P426" t="s">
        <v>25</v>
      </c>
      <c r="Q426" t="s">
        <v>19</v>
      </c>
      <c r="R426" t="s">
        <v>27</v>
      </c>
      <c r="S426" t="s">
        <v>27</v>
      </c>
      <c r="T426" t="s">
        <v>13310</v>
      </c>
      <c r="U426" s="1">
        <v>45714</v>
      </c>
      <c r="V426">
        <f t="shared" si="12"/>
        <v>377</v>
      </c>
      <c r="W426" t="str">
        <f t="shared" si="13"/>
        <v>360+</v>
      </c>
    </row>
    <row r="427" spans="1:23" x14ac:dyDescent="0.25">
      <c r="A427" t="s">
        <v>557</v>
      </c>
      <c r="B427">
        <v>1913070453</v>
      </c>
      <c r="C427">
        <v>7166544923</v>
      </c>
      <c r="D427" s="1">
        <v>45539</v>
      </c>
      <c r="E427">
        <v>99213</v>
      </c>
      <c r="F427">
        <v>99201</v>
      </c>
      <c r="G427" t="s">
        <v>279</v>
      </c>
      <c r="H427" s="34">
        <v>75099</v>
      </c>
      <c r="I427" s="7">
        <v>63834</v>
      </c>
      <c r="J427" s="7">
        <v>50203.32</v>
      </c>
      <c r="K427" s="7">
        <v>12354</v>
      </c>
      <c r="L427" s="7">
        <v>1276.68</v>
      </c>
      <c r="M427" s="5">
        <v>0.02</v>
      </c>
      <c r="N427" t="s">
        <v>16</v>
      </c>
      <c r="O427" t="s">
        <v>27</v>
      </c>
      <c r="P427" t="s">
        <v>18</v>
      </c>
      <c r="Q427" t="s">
        <v>32</v>
      </c>
      <c r="R427" t="s">
        <v>26</v>
      </c>
      <c r="S427" t="s">
        <v>17</v>
      </c>
      <c r="T427" t="s">
        <v>13311</v>
      </c>
      <c r="U427" s="1">
        <v>45836</v>
      </c>
      <c r="V427">
        <f t="shared" si="12"/>
        <v>297</v>
      </c>
      <c r="W427" t="str">
        <f t="shared" si="13"/>
        <v>270-299</v>
      </c>
    </row>
    <row r="428" spans="1:23" x14ac:dyDescent="0.25">
      <c r="A428" t="s">
        <v>558</v>
      </c>
      <c r="B428">
        <v>4053169361</v>
      </c>
      <c r="C428">
        <v>3931389346</v>
      </c>
      <c r="D428" s="1">
        <v>45885</v>
      </c>
      <c r="E428">
        <v>99213</v>
      </c>
      <c r="F428">
        <v>85025</v>
      </c>
      <c r="G428" t="s">
        <v>559</v>
      </c>
      <c r="H428" s="34">
        <v>21126</v>
      </c>
      <c r="I428" s="7">
        <v>13732</v>
      </c>
      <c r="J428" s="7">
        <v>10540.16</v>
      </c>
      <c r="K428" s="7">
        <v>1544</v>
      </c>
      <c r="L428" s="7">
        <v>1647.84</v>
      </c>
      <c r="M428" s="5">
        <v>0.12</v>
      </c>
      <c r="N428" t="s">
        <v>46</v>
      </c>
      <c r="O428" t="s">
        <v>30</v>
      </c>
      <c r="P428" t="s">
        <v>97</v>
      </c>
      <c r="Q428" t="s">
        <v>19</v>
      </c>
      <c r="R428" t="s">
        <v>20</v>
      </c>
      <c r="S428" t="s">
        <v>21</v>
      </c>
      <c r="T428" t="s">
        <v>13311</v>
      </c>
      <c r="U428" s="1">
        <v>46041</v>
      </c>
      <c r="V428">
        <f t="shared" si="12"/>
        <v>156</v>
      </c>
      <c r="W428" t="str">
        <f t="shared" si="13"/>
        <v>150-179</v>
      </c>
    </row>
    <row r="429" spans="1:23" x14ac:dyDescent="0.25">
      <c r="A429" t="s">
        <v>560</v>
      </c>
      <c r="B429">
        <v>6300318907</v>
      </c>
      <c r="C429">
        <v>4582220111</v>
      </c>
      <c r="D429" s="1">
        <v>45654</v>
      </c>
      <c r="E429">
        <v>99215</v>
      </c>
      <c r="F429">
        <v>99282</v>
      </c>
      <c r="G429" t="s">
        <v>279</v>
      </c>
      <c r="H429" s="34">
        <v>97401</v>
      </c>
      <c r="I429" s="7">
        <v>82791</v>
      </c>
      <c r="J429" s="7">
        <v>45228.18</v>
      </c>
      <c r="K429" s="7">
        <v>35907</v>
      </c>
      <c r="L429" s="7">
        <v>1655.82</v>
      </c>
      <c r="M429" s="5">
        <v>0.02</v>
      </c>
      <c r="N429" t="s">
        <v>16</v>
      </c>
      <c r="O429" t="s">
        <v>27</v>
      </c>
      <c r="P429" t="s">
        <v>40</v>
      </c>
      <c r="Q429" t="s">
        <v>19</v>
      </c>
      <c r="R429" t="s">
        <v>21</v>
      </c>
      <c r="S429" t="s">
        <v>21</v>
      </c>
      <c r="T429" t="s">
        <v>13310</v>
      </c>
      <c r="U429" s="1">
        <v>46075</v>
      </c>
      <c r="V429">
        <f t="shared" si="12"/>
        <v>421</v>
      </c>
      <c r="W429" t="str">
        <f t="shared" si="13"/>
        <v>360+</v>
      </c>
    </row>
    <row r="430" spans="1:23" x14ac:dyDescent="0.25">
      <c r="A430" t="s">
        <v>561</v>
      </c>
      <c r="B430">
        <v>1341398511</v>
      </c>
      <c r="C430">
        <v>3148120372</v>
      </c>
      <c r="D430" s="1">
        <v>45351</v>
      </c>
      <c r="E430">
        <v>99215</v>
      </c>
      <c r="F430">
        <v>99202</v>
      </c>
      <c r="G430" t="s">
        <v>140</v>
      </c>
      <c r="H430" s="34">
        <v>87781</v>
      </c>
      <c r="I430" s="7">
        <v>65836</v>
      </c>
      <c r="J430" s="7">
        <v>55960.6</v>
      </c>
      <c r="K430" s="7">
        <v>0</v>
      </c>
      <c r="L430" s="7">
        <v>9875.4</v>
      </c>
      <c r="M430" s="5">
        <v>0.15</v>
      </c>
      <c r="N430" t="s">
        <v>1139</v>
      </c>
      <c r="O430" t="s">
        <v>17</v>
      </c>
      <c r="P430" t="s">
        <v>31</v>
      </c>
      <c r="Q430" t="s">
        <v>19</v>
      </c>
      <c r="R430" t="s">
        <v>21</v>
      </c>
      <c r="S430" t="s">
        <v>17</v>
      </c>
      <c r="T430" t="s">
        <v>13311</v>
      </c>
      <c r="U430" s="1">
        <v>45759</v>
      </c>
      <c r="V430">
        <f t="shared" si="12"/>
        <v>408</v>
      </c>
      <c r="W430" t="str">
        <f t="shared" si="13"/>
        <v>360+</v>
      </c>
    </row>
    <row r="431" spans="1:23" x14ac:dyDescent="0.25">
      <c r="A431" t="s">
        <v>562</v>
      </c>
      <c r="B431">
        <v>3451475619</v>
      </c>
      <c r="C431">
        <v>4699664259</v>
      </c>
      <c r="D431" s="1">
        <v>45313</v>
      </c>
      <c r="E431">
        <v>99231</v>
      </c>
      <c r="F431">
        <v>36415</v>
      </c>
      <c r="G431" t="s">
        <v>365</v>
      </c>
      <c r="H431" s="34">
        <v>41284</v>
      </c>
      <c r="I431" s="7">
        <v>26835</v>
      </c>
      <c r="J431" s="7">
        <v>23614.799999999999</v>
      </c>
      <c r="K431" s="7">
        <v>0</v>
      </c>
      <c r="L431" s="7">
        <v>3220.2</v>
      </c>
      <c r="M431" s="5">
        <v>0.12</v>
      </c>
      <c r="N431" t="s">
        <v>46</v>
      </c>
      <c r="O431" t="s">
        <v>17</v>
      </c>
      <c r="P431" t="s">
        <v>58</v>
      </c>
      <c r="Q431" t="s">
        <v>32</v>
      </c>
      <c r="R431" t="s">
        <v>38</v>
      </c>
      <c r="S431" t="s">
        <v>27</v>
      </c>
      <c r="T431" t="s">
        <v>13311</v>
      </c>
      <c r="U431" s="1">
        <v>45906</v>
      </c>
      <c r="V431">
        <f t="shared" si="12"/>
        <v>593</v>
      </c>
      <c r="W431" t="str">
        <f t="shared" si="13"/>
        <v>360+</v>
      </c>
    </row>
    <row r="432" spans="1:23" x14ac:dyDescent="0.25">
      <c r="A432" t="s">
        <v>563</v>
      </c>
      <c r="B432">
        <v>2141428058</v>
      </c>
      <c r="C432">
        <v>649481965</v>
      </c>
      <c r="D432" s="1">
        <v>45502</v>
      </c>
      <c r="E432">
        <v>99233</v>
      </c>
      <c r="F432">
        <v>97110</v>
      </c>
      <c r="G432" t="s">
        <v>73</v>
      </c>
      <c r="H432" s="34">
        <v>96328</v>
      </c>
      <c r="I432" s="7">
        <v>62613</v>
      </c>
      <c r="J432" s="7">
        <v>39412.44</v>
      </c>
      <c r="K432" s="7">
        <v>15687</v>
      </c>
      <c r="L432" s="7">
        <v>7513.56</v>
      </c>
      <c r="M432" s="5">
        <v>0.12</v>
      </c>
      <c r="N432" t="s">
        <v>46</v>
      </c>
      <c r="O432" t="s">
        <v>27</v>
      </c>
      <c r="P432" t="s">
        <v>35</v>
      </c>
      <c r="Q432" t="s">
        <v>32</v>
      </c>
      <c r="R432" t="s">
        <v>38</v>
      </c>
      <c r="S432" t="s">
        <v>27</v>
      </c>
      <c r="T432" t="s">
        <v>13310</v>
      </c>
      <c r="U432" s="1">
        <v>46030</v>
      </c>
      <c r="V432">
        <f t="shared" si="12"/>
        <v>528</v>
      </c>
      <c r="W432" t="str">
        <f t="shared" si="13"/>
        <v>360+</v>
      </c>
    </row>
    <row r="433" spans="1:23" x14ac:dyDescent="0.25">
      <c r="A433" t="s">
        <v>564</v>
      </c>
      <c r="B433">
        <v>4285341703</v>
      </c>
      <c r="C433">
        <v>8268416324</v>
      </c>
      <c r="D433" s="1">
        <v>45793</v>
      </c>
      <c r="E433">
        <v>99238</v>
      </c>
      <c r="F433">
        <v>71046</v>
      </c>
      <c r="G433" t="s">
        <v>244</v>
      </c>
      <c r="H433" s="34">
        <v>90644</v>
      </c>
      <c r="I433" s="7">
        <v>77047</v>
      </c>
      <c r="J433" s="7">
        <v>66601.06</v>
      </c>
      <c r="K433" s="7">
        <v>8905</v>
      </c>
      <c r="L433" s="7">
        <v>1540.94</v>
      </c>
      <c r="M433" s="5">
        <v>0.02</v>
      </c>
      <c r="N433" t="s">
        <v>16</v>
      </c>
      <c r="O433" t="s">
        <v>30</v>
      </c>
      <c r="P433" t="s">
        <v>58</v>
      </c>
      <c r="Q433" t="s">
        <v>32</v>
      </c>
      <c r="R433" t="s">
        <v>21</v>
      </c>
      <c r="S433" t="s">
        <v>27</v>
      </c>
      <c r="T433" t="s">
        <v>13311</v>
      </c>
      <c r="U433" s="1">
        <v>45813</v>
      </c>
      <c r="V433">
        <f t="shared" si="12"/>
        <v>20</v>
      </c>
      <c r="W433" t="str">
        <f t="shared" si="13"/>
        <v>0-29</v>
      </c>
    </row>
    <row r="434" spans="1:23" x14ac:dyDescent="0.25">
      <c r="A434" t="s">
        <v>565</v>
      </c>
      <c r="B434">
        <v>1357123055</v>
      </c>
      <c r="C434">
        <v>9274997838</v>
      </c>
      <c r="D434" s="1">
        <v>45664</v>
      </c>
      <c r="E434">
        <v>99222</v>
      </c>
      <c r="F434">
        <v>99214</v>
      </c>
      <c r="G434" t="s">
        <v>67</v>
      </c>
      <c r="H434" s="34">
        <v>45543</v>
      </c>
      <c r="I434" s="7">
        <v>36434</v>
      </c>
      <c r="J434" s="7">
        <v>19504.240000000002</v>
      </c>
      <c r="K434" s="7">
        <v>11829</v>
      </c>
      <c r="L434" s="7">
        <v>5100.76</v>
      </c>
      <c r="M434" s="5">
        <v>0.14000000000000001</v>
      </c>
      <c r="N434" t="s">
        <v>1135</v>
      </c>
      <c r="O434" t="s">
        <v>27</v>
      </c>
      <c r="P434" t="s">
        <v>40</v>
      </c>
      <c r="Q434" t="s">
        <v>32</v>
      </c>
      <c r="R434" t="s">
        <v>21</v>
      </c>
      <c r="S434" t="s">
        <v>17</v>
      </c>
      <c r="T434" t="s">
        <v>13312</v>
      </c>
      <c r="U434" s="1">
        <v>45917</v>
      </c>
      <c r="V434">
        <f t="shared" si="12"/>
        <v>253</v>
      </c>
      <c r="W434" t="str">
        <f t="shared" si="13"/>
        <v>240-269</v>
      </c>
    </row>
    <row r="435" spans="1:23" x14ac:dyDescent="0.25">
      <c r="A435" t="s">
        <v>566</v>
      </c>
      <c r="B435">
        <v>5041172082</v>
      </c>
      <c r="C435">
        <v>3869882829</v>
      </c>
      <c r="D435" s="1">
        <v>45715</v>
      </c>
      <c r="E435">
        <v>99233</v>
      </c>
      <c r="F435">
        <v>99205</v>
      </c>
      <c r="G435" t="s">
        <v>495</v>
      </c>
      <c r="H435" s="34">
        <v>51515</v>
      </c>
      <c r="I435" s="7">
        <v>40182</v>
      </c>
      <c r="J435" s="7">
        <v>32145.599999999999</v>
      </c>
      <c r="K435" s="7">
        <v>0</v>
      </c>
      <c r="L435" s="7">
        <v>8036.4</v>
      </c>
      <c r="M435" s="5">
        <v>0.2</v>
      </c>
      <c r="N435" t="s">
        <v>3140</v>
      </c>
      <c r="O435" t="s">
        <v>17</v>
      </c>
      <c r="P435" t="s">
        <v>97</v>
      </c>
      <c r="Q435" t="s">
        <v>19</v>
      </c>
      <c r="R435" t="s">
        <v>43</v>
      </c>
      <c r="S435" t="s">
        <v>17</v>
      </c>
      <c r="T435" t="s">
        <v>13311</v>
      </c>
      <c r="U435" s="1">
        <v>46057</v>
      </c>
      <c r="V435">
        <f t="shared" si="12"/>
        <v>342</v>
      </c>
      <c r="W435" t="str">
        <f t="shared" si="13"/>
        <v>330-359</v>
      </c>
    </row>
    <row r="436" spans="1:23" x14ac:dyDescent="0.25">
      <c r="A436" t="s">
        <v>567</v>
      </c>
      <c r="B436">
        <v>2289773378</v>
      </c>
      <c r="C436">
        <v>9177899966</v>
      </c>
      <c r="D436" s="1">
        <v>45895</v>
      </c>
      <c r="E436">
        <v>99238</v>
      </c>
      <c r="F436">
        <v>99205</v>
      </c>
      <c r="G436" t="s">
        <v>154</v>
      </c>
      <c r="H436" s="34">
        <v>69275</v>
      </c>
      <c r="I436" s="7">
        <v>45029</v>
      </c>
      <c r="J436" s="7">
        <v>33698.519999999997</v>
      </c>
      <c r="K436" s="7">
        <v>5927</v>
      </c>
      <c r="L436" s="7">
        <v>5403.48</v>
      </c>
      <c r="M436" s="5">
        <v>0.12</v>
      </c>
      <c r="N436" t="s">
        <v>46</v>
      </c>
      <c r="O436" t="s">
        <v>30</v>
      </c>
      <c r="P436" t="s">
        <v>25</v>
      </c>
      <c r="Q436" t="s">
        <v>19</v>
      </c>
      <c r="R436" t="s">
        <v>21</v>
      </c>
      <c r="S436" t="s">
        <v>17</v>
      </c>
      <c r="T436" t="s">
        <v>13310</v>
      </c>
      <c r="U436" s="1">
        <v>46046</v>
      </c>
      <c r="V436">
        <f t="shared" si="12"/>
        <v>151</v>
      </c>
      <c r="W436" t="str">
        <f t="shared" si="13"/>
        <v>150-179</v>
      </c>
    </row>
    <row r="437" spans="1:23" x14ac:dyDescent="0.25">
      <c r="A437" t="s">
        <v>568</v>
      </c>
      <c r="B437">
        <v>7503786621</v>
      </c>
      <c r="C437">
        <v>5258386479</v>
      </c>
      <c r="D437" s="1">
        <v>45595</v>
      </c>
      <c r="E437">
        <v>99231</v>
      </c>
      <c r="F437">
        <v>99204</v>
      </c>
      <c r="G437" t="s">
        <v>445</v>
      </c>
      <c r="H437" s="34">
        <v>58002</v>
      </c>
      <c r="I437" s="7">
        <v>37701</v>
      </c>
      <c r="J437" s="7">
        <v>28492.880000000001</v>
      </c>
      <c r="K437" s="7">
        <v>4684</v>
      </c>
      <c r="L437" s="7">
        <v>4524.12</v>
      </c>
      <c r="M437" s="5">
        <v>0.12</v>
      </c>
      <c r="N437" t="s">
        <v>46</v>
      </c>
      <c r="O437" t="s">
        <v>30</v>
      </c>
      <c r="P437" t="s">
        <v>97</v>
      </c>
      <c r="Q437" t="s">
        <v>32</v>
      </c>
      <c r="R437" t="s">
        <v>38</v>
      </c>
      <c r="S437" t="s">
        <v>17</v>
      </c>
      <c r="T437" t="s">
        <v>13312</v>
      </c>
      <c r="U437" s="1">
        <v>45928</v>
      </c>
      <c r="V437">
        <f t="shared" si="12"/>
        <v>333</v>
      </c>
      <c r="W437" t="str">
        <f t="shared" si="13"/>
        <v>330-359</v>
      </c>
    </row>
    <row r="438" spans="1:23" x14ac:dyDescent="0.25">
      <c r="A438" t="s">
        <v>569</v>
      </c>
      <c r="B438">
        <v>9984515919</v>
      </c>
      <c r="C438">
        <v>4829525502</v>
      </c>
      <c r="D438" s="1">
        <v>45811</v>
      </c>
      <c r="E438">
        <v>99214</v>
      </c>
      <c r="F438">
        <v>99213</v>
      </c>
      <c r="G438" t="s">
        <v>148</v>
      </c>
      <c r="H438" s="34">
        <v>54234</v>
      </c>
      <c r="I438" s="7">
        <v>39048</v>
      </c>
      <c r="J438" s="7">
        <v>35924.160000000003</v>
      </c>
      <c r="K438" s="7">
        <v>0</v>
      </c>
      <c r="L438" s="7">
        <v>3123.84</v>
      </c>
      <c r="M438" s="5">
        <v>0.08</v>
      </c>
      <c r="N438" t="s">
        <v>24</v>
      </c>
      <c r="O438" t="s">
        <v>17</v>
      </c>
      <c r="P438" t="s">
        <v>25</v>
      </c>
      <c r="Q438" t="s">
        <v>32</v>
      </c>
      <c r="R438" t="s">
        <v>26</v>
      </c>
      <c r="S438" t="s">
        <v>21</v>
      </c>
      <c r="T438" t="s">
        <v>13310</v>
      </c>
      <c r="U438" s="1">
        <v>45845</v>
      </c>
      <c r="V438">
        <f t="shared" si="12"/>
        <v>34</v>
      </c>
      <c r="W438" t="str">
        <f t="shared" si="13"/>
        <v>30-59</v>
      </c>
    </row>
    <row r="439" spans="1:23" x14ac:dyDescent="0.25">
      <c r="A439" t="s">
        <v>570</v>
      </c>
      <c r="B439">
        <v>8642249236</v>
      </c>
      <c r="C439">
        <v>44728314</v>
      </c>
      <c r="D439" s="1">
        <v>45712</v>
      </c>
      <c r="E439">
        <v>99232</v>
      </c>
      <c r="F439">
        <v>99283</v>
      </c>
      <c r="G439" t="s">
        <v>15</v>
      </c>
      <c r="H439" s="34">
        <v>51464</v>
      </c>
      <c r="I439" s="7">
        <v>33452</v>
      </c>
      <c r="J439" s="7">
        <v>25297.759999999998</v>
      </c>
      <c r="K439" s="7">
        <v>4140</v>
      </c>
      <c r="L439" s="7">
        <v>4014.24</v>
      </c>
      <c r="M439" s="5">
        <v>0.12</v>
      </c>
      <c r="N439" t="s">
        <v>46</v>
      </c>
      <c r="O439" t="s">
        <v>30</v>
      </c>
      <c r="P439" t="s">
        <v>31</v>
      </c>
      <c r="Q439" t="s">
        <v>32</v>
      </c>
      <c r="R439" t="s">
        <v>27</v>
      </c>
      <c r="S439" t="s">
        <v>21</v>
      </c>
      <c r="T439" t="s">
        <v>13312</v>
      </c>
      <c r="U439" s="1">
        <v>45813</v>
      </c>
      <c r="V439">
        <f t="shared" si="12"/>
        <v>101</v>
      </c>
      <c r="W439" t="str">
        <f t="shared" si="13"/>
        <v>90-119</v>
      </c>
    </row>
    <row r="440" spans="1:23" x14ac:dyDescent="0.25">
      <c r="A440" t="s">
        <v>571</v>
      </c>
      <c r="B440">
        <v>80027935</v>
      </c>
      <c r="C440">
        <v>3875197604</v>
      </c>
      <c r="D440" s="1">
        <v>45803</v>
      </c>
      <c r="E440">
        <v>99231</v>
      </c>
      <c r="F440">
        <v>97110</v>
      </c>
      <c r="G440" t="s">
        <v>29</v>
      </c>
      <c r="H440" s="34">
        <v>63490</v>
      </c>
      <c r="I440" s="7">
        <v>41269</v>
      </c>
      <c r="J440" s="7">
        <v>34369.72</v>
      </c>
      <c r="K440" s="7">
        <v>1947</v>
      </c>
      <c r="L440" s="7">
        <v>4952.28</v>
      </c>
      <c r="M440" s="5">
        <v>0.12</v>
      </c>
      <c r="N440" t="s">
        <v>46</v>
      </c>
      <c r="O440" t="s">
        <v>30</v>
      </c>
      <c r="P440" t="s">
        <v>31</v>
      </c>
      <c r="Q440" t="s">
        <v>32</v>
      </c>
      <c r="R440" t="s">
        <v>26</v>
      </c>
      <c r="S440" t="s">
        <v>27</v>
      </c>
      <c r="T440" t="s">
        <v>13312</v>
      </c>
      <c r="U440" s="1">
        <v>45912</v>
      </c>
      <c r="V440">
        <f t="shared" si="12"/>
        <v>109</v>
      </c>
      <c r="W440" t="str">
        <f t="shared" si="13"/>
        <v>90-119</v>
      </c>
    </row>
    <row r="441" spans="1:23" x14ac:dyDescent="0.25">
      <c r="A441" t="s">
        <v>572</v>
      </c>
      <c r="B441">
        <v>5979481379</v>
      </c>
      <c r="C441">
        <v>8184148716</v>
      </c>
      <c r="D441" s="1">
        <v>45627</v>
      </c>
      <c r="E441">
        <v>99213</v>
      </c>
      <c r="F441">
        <v>99205</v>
      </c>
      <c r="G441" t="s">
        <v>146</v>
      </c>
      <c r="H441" s="34">
        <v>64101</v>
      </c>
      <c r="I441" s="7">
        <v>41666</v>
      </c>
      <c r="J441" s="7">
        <v>36666.080000000002</v>
      </c>
      <c r="K441" s="7">
        <v>0</v>
      </c>
      <c r="L441" s="7">
        <v>4999.92</v>
      </c>
      <c r="M441" s="5">
        <v>0.12</v>
      </c>
      <c r="N441" t="s">
        <v>46</v>
      </c>
      <c r="O441" t="s">
        <v>17</v>
      </c>
      <c r="P441" t="s">
        <v>58</v>
      </c>
      <c r="Q441" t="s">
        <v>19</v>
      </c>
      <c r="R441" t="s">
        <v>20</v>
      </c>
      <c r="S441" t="s">
        <v>21</v>
      </c>
      <c r="T441" t="s">
        <v>13310</v>
      </c>
      <c r="U441" s="1">
        <v>45782</v>
      </c>
      <c r="V441">
        <f t="shared" si="12"/>
        <v>155</v>
      </c>
      <c r="W441" t="str">
        <f t="shared" si="13"/>
        <v>150-179</v>
      </c>
    </row>
    <row r="442" spans="1:23" x14ac:dyDescent="0.25">
      <c r="A442" t="s">
        <v>573</v>
      </c>
      <c r="B442">
        <v>6059884343</v>
      </c>
      <c r="C442">
        <v>6115114048</v>
      </c>
      <c r="D442" s="1">
        <v>45435</v>
      </c>
      <c r="E442">
        <v>99223</v>
      </c>
      <c r="F442">
        <v>85025</v>
      </c>
      <c r="G442" t="s">
        <v>574</v>
      </c>
      <c r="H442" s="34">
        <v>11325</v>
      </c>
      <c r="I442" s="7">
        <v>8154</v>
      </c>
      <c r="J442" s="7">
        <v>7501.68</v>
      </c>
      <c r="K442" s="7">
        <v>0</v>
      </c>
      <c r="L442" s="7">
        <v>652.32000000000005</v>
      </c>
      <c r="M442" s="5">
        <v>0.08</v>
      </c>
      <c r="N442" t="s">
        <v>24</v>
      </c>
      <c r="O442" t="s">
        <v>17</v>
      </c>
      <c r="P442" t="s">
        <v>97</v>
      </c>
      <c r="Q442" t="s">
        <v>19</v>
      </c>
      <c r="R442" t="s">
        <v>26</v>
      </c>
      <c r="S442" t="s">
        <v>17</v>
      </c>
      <c r="T442" t="s">
        <v>13310</v>
      </c>
      <c r="U442" s="1">
        <v>46002</v>
      </c>
      <c r="V442">
        <f t="shared" si="12"/>
        <v>567</v>
      </c>
      <c r="W442" t="str">
        <f t="shared" si="13"/>
        <v>360+</v>
      </c>
    </row>
    <row r="443" spans="1:23" x14ac:dyDescent="0.25">
      <c r="A443" t="s">
        <v>575</v>
      </c>
      <c r="B443">
        <v>5081779992</v>
      </c>
      <c r="C443">
        <v>3646255868</v>
      </c>
      <c r="D443" s="1">
        <v>45399</v>
      </c>
      <c r="E443">
        <v>99215</v>
      </c>
      <c r="F443">
        <v>99285</v>
      </c>
      <c r="G443" t="s">
        <v>222</v>
      </c>
      <c r="H443" s="34">
        <v>9619</v>
      </c>
      <c r="I443" s="7">
        <v>7695</v>
      </c>
      <c r="J443" s="7">
        <v>6617.7</v>
      </c>
      <c r="K443" s="7">
        <v>0</v>
      </c>
      <c r="L443" s="7">
        <v>1077.3</v>
      </c>
      <c r="M443" s="5">
        <v>0.14000000000000001</v>
      </c>
      <c r="N443" t="s">
        <v>1135</v>
      </c>
      <c r="O443" t="s">
        <v>17</v>
      </c>
      <c r="P443" t="s">
        <v>97</v>
      </c>
      <c r="Q443" t="s">
        <v>32</v>
      </c>
      <c r="R443" t="s">
        <v>26</v>
      </c>
      <c r="S443" t="s">
        <v>21</v>
      </c>
      <c r="T443" t="s">
        <v>13312</v>
      </c>
      <c r="U443" s="1">
        <v>45898</v>
      </c>
      <c r="V443">
        <f t="shared" si="12"/>
        <v>499</v>
      </c>
      <c r="W443" t="str">
        <f t="shared" si="13"/>
        <v>360+</v>
      </c>
    </row>
    <row r="444" spans="1:23" x14ac:dyDescent="0.25">
      <c r="A444" t="s">
        <v>576</v>
      </c>
      <c r="B444">
        <v>4109179552</v>
      </c>
      <c r="C444">
        <v>1759798705</v>
      </c>
      <c r="D444" s="1">
        <v>45780</v>
      </c>
      <c r="E444">
        <v>99233</v>
      </c>
      <c r="F444">
        <v>99201</v>
      </c>
      <c r="G444" t="s">
        <v>140</v>
      </c>
      <c r="H444" s="34">
        <v>28716</v>
      </c>
      <c r="I444" s="7">
        <v>18665</v>
      </c>
      <c r="J444" s="7">
        <v>14026.2</v>
      </c>
      <c r="K444" s="7">
        <v>2399</v>
      </c>
      <c r="L444" s="7">
        <v>2239.8000000000002</v>
      </c>
      <c r="M444" s="5">
        <v>0.12</v>
      </c>
      <c r="N444" t="s">
        <v>46</v>
      </c>
      <c r="O444" t="s">
        <v>30</v>
      </c>
      <c r="P444" t="s">
        <v>55</v>
      </c>
      <c r="Q444" t="s">
        <v>32</v>
      </c>
      <c r="R444" t="s">
        <v>21</v>
      </c>
      <c r="S444" t="s">
        <v>21</v>
      </c>
      <c r="T444" t="s">
        <v>13310</v>
      </c>
      <c r="U444" s="1">
        <v>46017</v>
      </c>
      <c r="V444">
        <f t="shared" si="12"/>
        <v>237</v>
      </c>
      <c r="W444" t="str">
        <f t="shared" si="13"/>
        <v>210-239</v>
      </c>
    </row>
    <row r="445" spans="1:23" x14ac:dyDescent="0.25">
      <c r="A445" t="s">
        <v>577</v>
      </c>
      <c r="B445">
        <v>9633320114</v>
      </c>
      <c r="C445">
        <v>1262446957</v>
      </c>
      <c r="D445" s="1">
        <v>45434</v>
      </c>
      <c r="E445">
        <v>99214</v>
      </c>
      <c r="F445">
        <v>99212</v>
      </c>
      <c r="G445" t="s">
        <v>122</v>
      </c>
      <c r="H445" s="34">
        <v>50977</v>
      </c>
      <c r="I445" s="7">
        <v>40272</v>
      </c>
      <c r="J445" s="7">
        <v>20791.48</v>
      </c>
      <c r="K445" s="7">
        <v>13037</v>
      </c>
      <c r="L445" s="7">
        <v>6443.52</v>
      </c>
      <c r="M445" s="5">
        <v>0.16</v>
      </c>
      <c r="N445" t="s">
        <v>1138</v>
      </c>
      <c r="O445" t="s">
        <v>27</v>
      </c>
      <c r="P445" t="s">
        <v>25</v>
      </c>
      <c r="Q445" t="s">
        <v>19</v>
      </c>
      <c r="R445" t="s">
        <v>27</v>
      </c>
      <c r="S445" t="s">
        <v>17</v>
      </c>
      <c r="T445" t="s">
        <v>13311</v>
      </c>
      <c r="U445" s="1">
        <v>45902</v>
      </c>
      <c r="V445">
        <f t="shared" si="12"/>
        <v>468</v>
      </c>
      <c r="W445" t="str">
        <f t="shared" si="13"/>
        <v>360+</v>
      </c>
    </row>
    <row r="446" spans="1:23" x14ac:dyDescent="0.25">
      <c r="A446" t="s">
        <v>578</v>
      </c>
      <c r="B446">
        <v>3400328270</v>
      </c>
      <c r="C446">
        <v>4513696161</v>
      </c>
      <c r="D446" s="1">
        <v>45593</v>
      </c>
      <c r="E446">
        <v>99222</v>
      </c>
      <c r="F446">
        <v>99201</v>
      </c>
      <c r="G446" t="s">
        <v>263</v>
      </c>
      <c r="H446" s="34">
        <v>65966</v>
      </c>
      <c r="I446" s="7">
        <v>42878</v>
      </c>
      <c r="J446" s="7">
        <v>37732.639999999999</v>
      </c>
      <c r="K446" s="7">
        <v>0</v>
      </c>
      <c r="L446" s="7">
        <v>5145.3599999999997</v>
      </c>
      <c r="M446" s="5">
        <v>0.12</v>
      </c>
      <c r="N446" t="s">
        <v>46</v>
      </c>
      <c r="O446" t="s">
        <v>17</v>
      </c>
      <c r="P446" t="s">
        <v>25</v>
      </c>
      <c r="Q446" t="s">
        <v>19</v>
      </c>
      <c r="R446" t="s">
        <v>26</v>
      </c>
      <c r="S446" t="s">
        <v>27</v>
      </c>
      <c r="T446" t="s">
        <v>13311</v>
      </c>
      <c r="U446" s="1">
        <v>45724</v>
      </c>
      <c r="V446">
        <f t="shared" si="12"/>
        <v>131</v>
      </c>
      <c r="W446" t="str">
        <f t="shared" si="13"/>
        <v>120-149</v>
      </c>
    </row>
    <row r="447" spans="1:23" x14ac:dyDescent="0.25">
      <c r="A447" t="s">
        <v>579</v>
      </c>
      <c r="B447">
        <v>2812376552</v>
      </c>
      <c r="C447">
        <v>3735441119</v>
      </c>
      <c r="D447" s="1">
        <v>45366</v>
      </c>
      <c r="E447">
        <v>99213</v>
      </c>
      <c r="F447">
        <v>36415</v>
      </c>
      <c r="G447" t="s">
        <v>178</v>
      </c>
      <c r="H447" s="34">
        <v>28287</v>
      </c>
      <c r="I447" s="7">
        <v>24044</v>
      </c>
      <c r="J447" s="7">
        <v>22454.12</v>
      </c>
      <c r="K447" s="7">
        <v>1109</v>
      </c>
      <c r="L447" s="7">
        <v>480.88</v>
      </c>
      <c r="M447" s="5">
        <v>0.02</v>
      </c>
      <c r="N447" t="s">
        <v>16</v>
      </c>
      <c r="O447" t="s">
        <v>30</v>
      </c>
      <c r="P447" t="s">
        <v>35</v>
      </c>
      <c r="Q447" t="s">
        <v>19</v>
      </c>
      <c r="R447" t="s">
        <v>21</v>
      </c>
      <c r="S447" t="s">
        <v>17</v>
      </c>
      <c r="T447" t="s">
        <v>13312</v>
      </c>
      <c r="U447" s="1">
        <v>45927</v>
      </c>
      <c r="V447">
        <f t="shared" si="12"/>
        <v>561</v>
      </c>
      <c r="W447" t="str">
        <f t="shared" si="13"/>
        <v>360+</v>
      </c>
    </row>
    <row r="448" spans="1:23" x14ac:dyDescent="0.25">
      <c r="A448" t="s">
        <v>580</v>
      </c>
      <c r="B448">
        <v>8231751172</v>
      </c>
      <c r="C448">
        <v>9491630699</v>
      </c>
      <c r="D448" s="1">
        <v>45354</v>
      </c>
      <c r="E448">
        <v>99214</v>
      </c>
      <c r="F448">
        <v>99292</v>
      </c>
      <c r="G448" t="s">
        <v>166</v>
      </c>
      <c r="H448" s="34">
        <v>43494</v>
      </c>
      <c r="I448" s="7">
        <v>32621</v>
      </c>
      <c r="J448" s="7">
        <v>24392.85</v>
      </c>
      <c r="K448" s="7">
        <v>3335</v>
      </c>
      <c r="L448" s="7">
        <v>4893.1499999999996</v>
      </c>
      <c r="M448" s="5">
        <v>0.15</v>
      </c>
      <c r="N448" t="s">
        <v>1139</v>
      </c>
      <c r="O448" t="s">
        <v>30</v>
      </c>
      <c r="P448" t="s">
        <v>35</v>
      </c>
      <c r="Q448" t="s">
        <v>19</v>
      </c>
      <c r="R448" t="s">
        <v>27</v>
      </c>
      <c r="S448" t="s">
        <v>17</v>
      </c>
      <c r="T448" t="s">
        <v>13310</v>
      </c>
      <c r="U448" s="1">
        <v>45990</v>
      </c>
      <c r="V448">
        <f t="shared" si="12"/>
        <v>636</v>
      </c>
      <c r="W448" t="str">
        <f t="shared" si="13"/>
        <v>360+</v>
      </c>
    </row>
    <row r="449" spans="1:23" x14ac:dyDescent="0.25">
      <c r="A449" t="s">
        <v>581</v>
      </c>
      <c r="B449">
        <v>2517603074</v>
      </c>
      <c r="C449">
        <v>6649887248</v>
      </c>
      <c r="D449" s="1">
        <v>45744</v>
      </c>
      <c r="E449">
        <v>99231</v>
      </c>
      <c r="F449">
        <v>99292</v>
      </c>
      <c r="G449" t="s">
        <v>57</v>
      </c>
      <c r="H449" s="34">
        <v>67866</v>
      </c>
      <c r="I449" s="7">
        <v>53614</v>
      </c>
      <c r="J449" s="7">
        <v>42142.76</v>
      </c>
      <c r="K449" s="7">
        <v>2893</v>
      </c>
      <c r="L449" s="7">
        <v>8578.24</v>
      </c>
      <c r="M449" s="5">
        <v>0.16</v>
      </c>
      <c r="N449" t="s">
        <v>1138</v>
      </c>
      <c r="O449" t="s">
        <v>30</v>
      </c>
      <c r="P449" t="s">
        <v>97</v>
      </c>
      <c r="Q449" t="s">
        <v>19</v>
      </c>
      <c r="R449" t="s">
        <v>21</v>
      </c>
      <c r="S449" t="s">
        <v>27</v>
      </c>
      <c r="T449" t="s">
        <v>13310</v>
      </c>
      <c r="U449" s="1">
        <v>46032</v>
      </c>
      <c r="V449">
        <f t="shared" si="12"/>
        <v>288</v>
      </c>
      <c r="W449" t="str">
        <f t="shared" si="13"/>
        <v>270-299</v>
      </c>
    </row>
    <row r="450" spans="1:23" x14ac:dyDescent="0.25">
      <c r="A450" t="s">
        <v>582</v>
      </c>
      <c r="B450">
        <v>1177525801</v>
      </c>
      <c r="C450">
        <v>1413064849</v>
      </c>
      <c r="D450" s="1">
        <v>45831</v>
      </c>
      <c r="E450">
        <v>99221</v>
      </c>
      <c r="F450">
        <v>99202</v>
      </c>
      <c r="G450" t="s">
        <v>96</v>
      </c>
      <c r="H450" s="34">
        <v>92326</v>
      </c>
      <c r="I450" s="7">
        <v>66475</v>
      </c>
      <c r="J450" s="7">
        <v>61157</v>
      </c>
      <c r="K450" s="7">
        <v>0</v>
      </c>
      <c r="L450" s="7">
        <v>5318</v>
      </c>
      <c r="M450" s="5">
        <v>0.08</v>
      </c>
      <c r="N450" t="s">
        <v>24</v>
      </c>
      <c r="O450" t="s">
        <v>17</v>
      </c>
      <c r="P450" t="s">
        <v>97</v>
      </c>
      <c r="Q450" t="s">
        <v>19</v>
      </c>
      <c r="R450" t="s">
        <v>38</v>
      </c>
      <c r="S450" t="s">
        <v>21</v>
      </c>
      <c r="T450" t="s">
        <v>13312</v>
      </c>
      <c r="U450" s="1">
        <v>46027</v>
      </c>
      <c r="V450">
        <f t="shared" ref="V450:V513" si="14">U450-D450</f>
        <v>196</v>
      </c>
      <c r="W450" t="str">
        <f t="shared" si="13"/>
        <v>180-209</v>
      </c>
    </row>
    <row r="451" spans="1:23" x14ac:dyDescent="0.25">
      <c r="A451" t="s">
        <v>583</v>
      </c>
      <c r="B451">
        <v>5275079933</v>
      </c>
      <c r="C451">
        <v>9125823440</v>
      </c>
      <c r="D451" s="1">
        <v>45590</v>
      </c>
      <c r="E451">
        <v>99238</v>
      </c>
      <c r="F451">
        <v>99212</v>
      </c>
      <c r="G451" t="s">
        <v>96</v>
      </c>
      <c r="H451" s="34">
        <v>88834</v>
      </c>
      <c r="I451" s="7">
        <v>63960</v>
      </c>
      <c r="J451" s="7">
        <v>55429.2</v>
      </c>
      <c r="K451" s="7">
        <v>3414</v>
      </c>
      <c r="L451" s="7">
        <v>5116.8</v>
      </c>
      <c r="M451" s="5">
        <v>0.08</v>
      </c>
      <c r="N451" t="s">
        <v>24</v>
      </c>
      <c r="O451" t="s">
        <v>30</v>
      </c>
      <c r="P451" t="s">
        <v>58</v>
      </c>
      <c r="Q451" t="s">
        <v>32</v>
      </c>
      <c r="R451" t="s">
        <v>43</v>
      </c>
      <c r="S451" t="s">
        <v>27</v>
      </c>
      <c r="T451" t="s">
        <v>13310</v>
      </c>
      <c r="U451" s="1">
        <v>45926</v>
      </c>
      <c r="V451">
        <f t="shared" si="14"/>
        <v>336</v>
      </c>
      <c r="W451" t="str">
        <f t="shared" ref="W451:W514" si="15">IF(V451="","",IF(V451&lt;30,"0-29",IF(V451&lt;60,"30-59",IF(V451&lt;90,"60-89",IF(V451&lt;120,"90-119",IF(V451&lt;150,"120-149",IF(V451&lt;180,"150-179",IF(V451&lt;210,"180-209",IF(V451&lt;240,"210-239",IF(V451&lt;270,"240-269",IF(V451&lt;300,"270-299",IF(V451&lt;330,"300-329",IF(V451&lt;360,"330-359","360+")))))))))))))</f>
        <v>330-359</v>
      </c>
    </row>
    <row r="452" spans="1:23" x14ac:dyDescent="0.25">
      <c r="A452" t="s">
        <v>584</v>
      </c>
      <c r="B452">
        <v>1000791828</v>
      </c>
      <c r="C452">
        <v>4647551760</v>
      </c>
      <c r="D452" s="1">
        <v>45894</v>
      </c>
      <c r="E452">
        <v>99231</v>
      </c>
      <c r="F452">
        <v>99203</v>
      </c>
      <c r="G452" t="s">
        <v>77</v>
      </c>
      <c r="H452" s="34">
        <v>5426</v>
      </c>
      <c r="I452" s="7">
        <v>3907</v>
      </c>
      <c r="J452" s="7">
        <v>3594.44</v>
      </c>
      <c r="K452" s="7">
        <v>0</v>
      </c>
      <c r="L452" s="7">
        <v>312.56</v>
      </c>
      <c r="M452" s="5">
        <v>0.08</v>
      </c>
      <c r="N452" t="s">
        <v>24</v>
      </c>
      <c r="O452" t="s">
        <v>17</v>
      </c>
      <c r="P452" t="s">
        <v>55</v>
      </c>
      <c r="Q452" t="s">
        <v>32</v>
      </c>
      <c r="R452" t="s">
        <v>21</v>
      </c>
      <c r="S452" t="s">
        <v>21</v>
      </c>
      <c r="T452" t="s">
        <v>13310</v>
      </c>
      <c r="U452" s="1">
        <v>45969</v>
      </c>
      <c r="V452">
        <f t="shared" si="14"/>
        <v>75</v>
      </c>
      <c r="W452" t="str">
        <f t="shared" si="15"/>
        <v>60-89</v>
      </c>
    </row>
    <row r="453" spans="1:23" x14ac:dyDescent="0.25">
      <c r="A453" t="s">
        <v>585</v>
      </c>
      <c r="B453">
        <v>9313170292</v>
      </c>
      <c r="C453">
        <v>7021396669</v>
      </c>
      <c r="D453" s="1">
        <v>45696</v>
      </c>
      <c r="E453">
        <v>99233</v>
      </c>
      <c r="F453">
        <v>99201</v>
      </c>
      <c r="G453" t="s">
        <v>169</v>
      </c>
      <c r="H453" s="34">
        <v>57020</v>
      </c>
      <c r="I453" s="7">
        <v>45046</v>
      </c>
      <c r="J453" s="7">
        <v>33337.64</v>
      </c>
      <c r="K453" s="7">
        <v>4501</v>
      </c>
      <c r="L453" s="7">
        <v>7207.36</v>
      </c>
      <c r="M453" s="5">
        <v>0.16</v>
      </c>
      <c r="N453" t="s">
        <v>1138</v>
      </c>
      <c r="O453" t="s">
        <v>30</v>
      </c>
      <c r="P453" t="s">
        <v>35</v>
      </c>
      <c r="Q453" t="s">
        <v>32</v>
      </c>
      <c r="R453" t="s">
        <v>38</v>
      </c>
      <c r="S453" t="s">
        <v>27</v>
      </c>
      <c r="T453" t="s">
        <v>13312</v>
      </c>
      <c r="U453" s="1">
        <v>46080</v>
      </c>
      <c r="V453">
        <f t="shared" si="14"/>
        <v>384</v>
      </c>
      <c r="W453" t="str">
        <f t="shared" si="15"/>
        <v>360+</v>
      </c>
    </row>
    <row r="454" spans="1:23" x14ac:dyDescent="0.25">
      <c r="A454" t="s">
        <v>586</v>
      </c>
      <c r="B454">
        <v>3022524726</v>
      </c>
      <c r="C454">
        <v>5701721858</v>
      </c>
      <c r="D454" s="1">
        <v>45892</v>
      </c>
      <c r="E454">
        <v>99233</v>
      </c>
      <c r="F454">
        <v>99215</v>
      </c>
      <c r="G454" t="s">
        <v>57</v>
      </c>
      <c r="H454" s="34">
        <v>46074</v>
      </c>
      <c r="I454" s="7">
        <v>39163</v>
      </c>
      <c r="J454" s="7">
        <v>22687.74</v>
      </c>
      <c r="K454" s="7">
        <v>15692</v>
      </c>
      <c r="L454" s="7">
        <v>783.26</v>
      </c>
      <c r="M454" s="5">
        <v>0.02</v>
      </c>
      <c r="N454" t="s">
        <v>16</v>
      </c>
      <c r="O454" t="s">
        <v>27</v>
      </c>
      <c r="P454" t="s">
        <v>58</v>
      </c>
      <c r="Q454" t="s">
        <v>32</v>
      </c>
      <c r="R454" t="s">
        <v>21</v>
      </c>
      <c r="S454" t="s">
        <v>17</v>
      </c>
      <c r="T454" t="s">
        <v>13312</v>
      </c>
      <c r="U454" s="1">
        <v>45999</v>
      </c>
      <c r="V454">
        <f t="shared" si="14"/>
        <v>107</v>
      </c>
      <c r="W454" t="str">
        <f t="shared" si="15"/>
        <v>90-119</v>
      </c>
    </row>
    <row r="455" spans="1:23" x14ac:dyDescent="0.25">
      <c r="A455" t="s">
        <v>587</v>
      </c>
      <c r="B455">
        <v>6457966423</v>
      </c>
      <c r="C455">
        <v>5496281415</v>
      </c>
      <c r="D455" s="1">
        <v>45853</v>
      </c>
      <c r="E455">
        <v>99231</v>
      </c>
      <c r="F455">
        <v>99204</v>
      </c>
      <c r="G455" t="s">
        <v>75</v>
      </c>
      <c r="H455" s="34">
        <v>78482</v>
      </c>
      <c r="I455" s="7">
        <v>62001</v>
      </c>
      <c r="J455" s="7">
        <v>52080.84</v>
      </c>
      <c r="K455" s="7">
        <v>0</v>
      </c>
      <c r="L455" s="7">
        <v>9920.16</v>
      </c>
      <c r="M455" s="5">
        <v>0.16</v>
      </c>
      <c r="N455" t="s">
        <v>1138</v>
      </c>
      <c r="O455" t="s">
        <v>17</v>
      </c>
      <c r="P455" t="s">
        <v>40</v>
      </c>
      <c r="Q455" t="s">
        <v>32</v>
      </c>
      <c r="R455" t="s">
        <v>43</v>
      </c>
      <c r="S455" t="s">
        <v>21</v>
      </c>
      <c r="T455" t="s">
        <v>13311</v>
      </c>
      <c r="U455" s="1">
        <v>45966</v>
      </c>
      <c r="V455">
        <f t="shared" si="14"/>
        <v>113</v>
      </c>
      <c r="W455" t="str">
        <f t="shared" si="15"/>
        <v>90-119</v>
      </c>
    </row>
    <row r="456" spans="1:23" x14ac:dyDescent="0.25">
      <c r="A456" t="s">
        <v>588</v>
      </c>
      <c r="B456">
        <v>9857312878</v>
      </c>
      <c r="C456">
        <v>3579493244</v>
      </c>
      <c r="D456" s="1">
        <v>45694</v>
      </c>
      <c r="E456">
        <v>99221</v>
      </c>
      <c r="F456">
        <v>99213</v>
      </c>
      <c r="G456" t="s">
        <v>146</v>
      </c>
      <c r="H456" s="34">
        <v>89088</v>
      </c>
      <c r="I456" s="7">
        <v>64143</v>
      </c>
      <c r="J456" s="7">
        <v>51745.56</v>
      </c>
      <c r="K456" s="7">
        <v>7266</v>
      </c>
      <c r="L456" s="7">
        <v>5131.4399999999996</v>
      </c>
      <c r="M456" s="5">
        <v>0.08</v>
      </c>
      <c r="N456" t="s">
        <v>24</v>
      </c>
      <c r="O456" t="s">
        <v>30</v>
      </c>
      <c r="P456" t="s">
        <v>55</v>
      </c>
      <c r="Q456" t="s">
        <v>19</v>
      </c>
      <c r="R456" t="s">
        <v>27</v>
      </c>
      <c r="S456" t="s">
        <v>17</v>
      </c>
      <c r="T456" t="s">
        <v>13311</v>
      </c>
      <c r="U456" s="1">
        <v>45839</v>
      </c>
      <c r="V456">
        <f t="shared" si="14"/>
        <v>145</v>
      </c>
      <c r="W456" t="str">
        <f t="shared" si="15"/>
        <v>120-149</v>
      </c>
    </row>
    <row r="457" spans="1:23" x14ac:dyDescent="0.25">
      <c r="A457" t="s">
        <v>589</v>
      </c>
      <c r="B457">
        <v>3313250441</v>
      </c>
      <c r="C457">
        <v>4929575146</v>
      </c>
      <c r="D457" s="1">
        <v>45657</v>
      </c>
      <c r="E457">
        <v>99223</v>
      </c>
      <c r="F457">
        <v>71046</v>
      </c>
      <c r="G457" t="s">
        <v>87</v>
      </c>
      <c r="H457" s="34">
        <v>95622</v>
      </c>
      <c r="I457" s="7">
        <v>81279</v>
      </c>
      <c r="J457" s="7">
        <v>79653.42</v>
      </c>
      <c r="K457" s="7">
        <v>0</v>
      </c>
      <c r="L457" s="7">
        <v>1625.58</v>
      </c>
      <c r="M457" s="5">
        <v>0.02</v>
      </c>
      <c r="N457" t="s">
        <v>16</v>
      </c>
      <c r="O457" t="s">
        <v>17</v>
      </c>
      <c r="P457" t="s">
        <v>58</v>
      </c>
      <c r="Q457" t="s">
        <v>19</v>
      </c>
      <c r="R457" t="s">
        <v>21</v>
      </c>
      <c r="S457" t="s">
        <v>21</v>
      </c>
      <c r="T457" t="s">
        <v>13310</v>
      </c>
      <c r="U457" s="1">
        <v>45867</v>
      </c>
      <c r="V457">
        <f t="shared" si="14"/>
        <v>210</v>
      </c>
      <c r="W457" t="str">
        <f t="shared" si="15"/>
        <v>210-239</v>
      </c>
    </row>
    <row r="458" spans="1:23" x14ac:dyDescent="0.25">
      <c r="A458" t="s">
        <v>590</v>
      </c>
      <c r="B458">
        <v>1543048755</v>
      </c>
      <c r="C458">
        <v>86980668</v>
      </c>
      <c r="D458" s="1">
        <v>45641</v>
      </c>
      <c r="E458">
        <v>99215</v>
      </c>
      <c r="F458">
        <v>99215</v>
      </c>
      <c r="G458" t="s">
        <v>286</v>
      </c>
      <c r="H458" s="34">
        <v>96720</v>
      </c>
      <c r="I458" s="7">
        <v>77376</v>
      </c>
      <c r="J458" s="7">
        <v>61139.360000000001</v>
      </c>
      <c r="K458" s="7">
        <v>5404</v>
      </c>
      <c r="L458" s="7">
        <v>10832.64</v>
      </c>
      <c r="M458" s="5">
        <v>0.14000000000000001</v>
      </c>
      <c r="N458" t="s">
        <v>1135</v>
      </c>
      <c r="O458" t="s">
        <v>30</v>
      </c>
      <c r="P458" t="s">
        <v>31</v>
      </c>
      <c r="Q458" t="s">
        <v>32</v>
      </c>
      <c r="R458" t="s">
        <v>26</v>
      </c>
      <c r="S458" t="s">
        <v>17</v>
      </c>
      <c r="T458" t="s">
        <v>13311</v>
      </c>
      <c r="U458" s="1">
        <v>45731</v>
      </c>
      <c r="V458">
        <f t="shared" si="14"/>
        <v>90</v>
      </c>
      <c r="W458" t="str">
        <f t="shared" si="15"/>
        <v>90-119</v>
      </c>
    </row>
    <row r="459" spans="1:23" x14ac:dyDescent="0.25">
      <c r="A459" t="s">
        <v>591</v>
      </c>
      <c r="B459">
        <v>3839767585</v>
      </c>
      <c r="C459">
        <v>5251136819</v>
      </c>
      <c r="D459" s="1">
        <v>45437</v>
      </c>
      <c r="E459">
        <v>99233</v>
      </c>
      <c r="F459">
        <v>85025</v>
      </c>
      <c r="G459" t="s">
        <v>73</v>
      </c>
      <c r="H459" s="34">
        <v>61124</v>
      </c>
      <c r="I459" s="7">
        <v>44009</v>
      </c>
      <c r="J459" s="7">
        <v>40488.28</v>
      </c>
      <c r="K459" s="7">
        <v>0</v>
      </c>
      <c r="L459" s="7">
        <v>3520.72</v>
      </c>
      <c r="M459" s="5">
        <v>0.08</v>
      </c>
      <c r="N459" t="s">
        <v>24</v>
      </c>
      <c r="O459" t="s">
        <v>17</v>
      </c>
      <c r="P459" t="s">
        <v>40</v>
      </c>
      <c r="Q459" t="s">
        <v>32</v>
      </c>
      <c r="R459" t="s">
        <v>21</v>
      </c>
      <c r="S459" t="s">
        <v>27</v>
      </c>
      <c r="T459" t="s">
        <v>13311</v>
      </c>
      <c r="U459" s="1">
        <v>45673</v>
      </c>
      <c r="V459">
        <f t="shared" si="14"/>
        <v>236</v>
      </c>
      <c r="W459" t="str">
        <f t="shared" si="15"/>
        <v>210-239</v>
      </c>
    </row>
    <row r="460" spans="1:23" x14ac:dyDescent="0.25">
      <c r="A460" t="s">
        <v>592</v>
      </c>
      <c r="B460">
        <v>9101127396</v>
      </c>
      <c r="C460">
        <v>9806417639</v>
      </c>
      <c r="D460" s="1">
        <v>45920</v>
      </c>
      <c r="E460">
        <v>99215</v>
      </c>
      <c r="F460">
        <v>99205</v>
      </c>
      <c r="G460" t="s">
        <v>593</v>
      </c>
      <c r="H460" s="34">
        <v>15441</v>
      </c>
      <c r="I460" s="7">
        <v>11118</v>
      </c>
      <c r="J460" s="7">
        <v>10228.56</v>
      </c>
      <c r="K460" s="7">
        <v>0</v>
      </c>
      <c r="L460" s="7">
        <v>889.44</v>
      </c>
      <c r="M460" s="5">
        <v>0.08</v>
      </c>
      <c r="N460" t="s">
        <v>24</v>
      </c>
      <c r="O460" t="s">
        <v>17</v>
      </c>
      <c r="P460" t="s">
        <v>31</v>
      </c>
      <c r="Q460" t="s">
        <v>32</v>
      </c>
      <c r="R460" t="s">
        <v>27</v>
      </c>
      <c r="S460" t="s">
        <v>21</v>
      </c>
      <c r="T460" t="s">
        <v>13310</v>
      </c>
      <c r="U460" s="1">
        <v>46020</v>
      </c>
      <c r="V460">
        <f t="shared" si="14"/>
        <v>100</v>
      </c>
      <c r="W460" t="str">
        <f t="shared" si="15"/>
        <v>90-119</v>
      </c>
    </row>
    <row r="461" spans="1:23" x14ac:dyDescent="0.25">
      <c r="A461" t="s">
        <v>594</v>
      </c>
      <c r="B461">
        <v>4939816976</v>
      </c>
      <c r="C461">
        <v>1913580617</v>
      </c>
      <c r="D461" s="1">
        <v>45735</v>
      </c>
      <c r="E461">
        <v>99223</v>
      </c>
      <c r="F461">
        <v>99212</v>
      </c>
      <c r="G461" t="s">
        <v>279</v>
      </c>
      <c r="H461" s="34">
        <v>77481</v>
      </c>
      <c r="I461" s="7">
        <v>58111</v>
      </c>
      <c r="J461" s="7">
        <v>49394.35</v>
      </c>
      <c r="K461" s="7">
        <v>0</v>
      </c>
      <c r="L461" s="7">
        <v>8716.65</v>
      </c>
      <c r="M461" s="5">
        <v>0.15</v>
      </c>
      <c r="N461" t="s">
        <v>1139</v>
      </c>
      <c r="O461" t="s">
        <v>17</v>
      </c>
      <c r="P461" t="s">
        <v>58</v>
      </c>
      <c r="Q461" t="s">
        <v>19</v>
      </c>
      <c r="R461" t="s">
        <v>21</v>
      </c>
      <c r="S461" t="s">
        <v>17</v>
      </c>
      <c r="T461" t="s">
        <v>13311</v>
      </c>
      <c r="U461" s="1">
        <v>46052</v>
      </c>
      <c r="V461">
        <f t="shared" si="14"/>
        <v>317</v>
      </c>
      <c r="W461" t="str">
        <f t="shared" si="15"/>
        <v>300-329</v>
      </c>
    </row>
    <row r="462" spans="1:23" x14ac:dyDescent="0.25">
      <c r="A462" t="s">
        <v>595</v>
      </c>
      <c r="B462">
        <v>5761052810</v>
      </c>
      <c r="C462">
        <v>1497639548</v>
      </c>
      <c r="D462" s="1">
        <v>45724</v>
      </c>
      <c r="E462">
        <v>99213</v>
      </c>
      <c r="F462">
        <v>99211</v>
      </c>
      <c r="G462" t="s">
        <v>34</v>
      </c>
      <c r="H462" s="34">
        <v>61105</v>
      </c>
      <c r="I462" s="7">
        <v>51939</v>
      </c>
      <c r="J462" s="7">
        <v>45090.22</v>
      </c>
      <c r="K462" s="7">
        <v>5810</v>
      </c>
      <c r="L462" s="7">
        <v>1038.78</v>
      </c>
      <c r="M462" s="5">
        <v>0.02</v>
      </c>
      <c r="N462" t="s">
        <v>16</v>
      </c>
      <c r="O462" t="s">
        <v>30</v>
      </c>
      <c r="P462" t="s">
        <v>40</v>
      </c>
      <c r="Q462" t="s">
        <v>19</v>
      </c>
      <c r="R462" t="s">
        <v>26</v>
      </c>
      <c r="S462" t="s">
        <v>17</v>
      </c>
      <c r="T462" t="s">
        <v>13311</v>
      </c>
      <c r="U462" s="1">
        <v>45892</v>
      </c>
      <c r="V462">
        <f t="shared" si="14"/>
        <v>168</v>
      </c>
      <c r="W462" t="str">
        <f t="shared" si="15"/>
        <v>150-179</v>
      </c>
    </row>
    <row r="463" spans="1:23" x14ac:dyDescent="0.25">
      <c r="A463" t="s">
        <v>596</v>
      </c>
      <c r="B463">
        <v>8227606723</v>
      </c>
      <c r="C463">
        <v>3356750817</v>
      </c>
      <c r="D463" s="1">
        <v>45557</v>
      </c>
      <c r="E463">
        <v>99213</v>
      </c>
      <c r="F463">
        <v>81000</v>
      </c>
      <c r="G463" t="s">
        <v>222</v>
      </c>
      <c r="H463" s="34">
        <v>96593</v>
      </c>
      <c r="I463" s="7">
        <v>69547</v>
      </c>
      <c r="J463" s="7">
        <v>49887.24</v>
      </c>
      <c r="K463" s="7">
        <v>14096</v>
      </c>
      <c r="L463" s="7">
        <v>5563.76</v>
      </c>
      <c r="M463" s="5">
        <v>0.08</v>
      </c>
      <c r="N463" t="s">
        <v>24</v>
      </c>
      <c r="O463" t="s">
        <v>27</v>
      </c>
      <c r="P463" t="s">
        <v>40</v>
      </c>
      <c r="Q463" t="s">
        <v>32</v>
      </c>
      <c r="R463" t="s">
        <v>21</v>
      </c>
      <c r="S463" t="s">
        <v>27</v>
      </c>
      <c r="T463" t="s">
        <v>13310</v>
      </c>
      <c r="U463" s="1">
        <v>45858</v>
      </c>
      <c r="V463">
        <f t="shared" si="14"/>
        <v>301</v>
      </c>
      <c r="W463" t="str">
        <f t="shared" si="15"/>
        <v>300-329</v>
      </c>
    </row>
    <row r="464" spans="1:23" x14ac:dyDescent="0.25">
      <c r="A464" t="s">
        <v>597</v>
      </c>
      <c r="B464">
        <v>6219754963</v>
      </c>
      <c r="C464">
        <v>9125093388</v>
      </c>
      <c r="D464" s="1">
        <v>45524</v>
      </c>
      <c r="E464">
        <v>99214</v>
      </c>
      <c r="F464">
        <v>99291</v>
      </c>
      <c r="G464" t="s">
        <v>279</v>
      </c>
      <c r="H464" s="34">
        <v>37552</v>
      </c>
      <c r="I464" s="7">
        <v>27037</v>
      </c>
      <c r="J464" s="7">
        <v>24874.04</v>
      </c>
      <c r="K464" s="7">
        <v>0</v>
      </c>
      <c r="L464" s="7">
        <v>2162.96</v>
      </c>
      <c r="M464" s="5">
        <v>0.08</v>
      </c>
      <c r="N464" t="s">
        <v>24</v>
      </c>
      <c r="O464" t="s">
        <v>17</v>
      </c>
      <c r="P464" t="s">
        <v>97</v>
      </c>
      <c r="Q464" t="s">
        <v>32</v>
      </c>
      <c r="R464" t="s">
        <v>43</v>
      </c>
      <c r="S464" t="s">
        <v>27</v>
      </c>
      <c r="T464" t="s">
        <v>13310</v>
      </c>
      <c r="U464" s="1">
        <v>46075</v>
      </c>
      <c r="V464">
        <f t="shared" si="14"/>
        <v>551</v>
      </c>
      <c r="W464" t="str">
        <f t="shared" si="15"/>
        <v>360+</v>
      </c>
    </row>
    <row r="465" spans="1:23" x14ac:dyDescent="0.25">
      <c r="A465" t="s">
        <v>598</v>
      </c>
      <c r="B465">
        <v>422783582</v>
      </c>
      <c r="C465">
        <v>950595876</v>
      </c>
      <c r="D465" s="1">
        <v>45327</v>
      </c>
      <c r="E465">
        <v>99221</v>
      </c>
      <c r="F465">
        <v>99291</v>
      </c>
      <c r="G465" t="s">
        <v>102</v>
      </c>
      <c r="H465" s="34">
        <v>65237</v>
      </c>
      <c r="I465" s="7">
        <v>42404</v>
      </c>
      <c r="J465" s="7">
        <v>37315.519999999997</v>
      </c>
      <c r="K465" s="7">
        <v>0</v>
      </c>
      <c r="L465" s="7">
        <v>5088.4799999999996</v>
      </c>
      <c r="M465" s="5">
        <v>0.12</v>
      </c>
      <c r="N465" t="s">
        <v>46</v>
      </c>
      <c r="O465" t="s">
        <v>17</v>
      </c>
      <c r="P465" t="s">
        <v>35</v>
      </c>
      <c r="Q465" t="s">
        <v>19</v>
      </c>
      <c r="R465" t="s">
        <v>27</v>
      </c>
      <c r="S465" t="s">
        <v>17</v>
      </c>
      <c r="T465" t="s">
        <v>13311</v>
      </c>
      <c r="U465" s="1">
        <v>45936</v>
      </c>
      <c r="V465">
        <f t="shared" si="14"/>
        <v>609</v>
      </c>
      <c r="W465" t="str">
        <f t="shared" si="15"/>
        <v>360+</v>
      </c>
    </row>
    <row r="466" spans="1:23" x14ac:dyDescent="0.25">
      <c r="A466" t="s">
        <v>599</v>
      </c>
      <c r="B466">
        <v>8940428406</v>
      </c>
      <c r="C466">
        <v>7513522327</v>
      </c>
      <c r="D466" s="1">
        <v>45350</v>
      </c>
      <c r="E466">
        <v>99221</v>
      </c>
      <c r="F466">
        <v>99282</v>
      </c>
      <c r="G466" t="s">
        <v>198</v>
      </c>
      <c r="H466" s="34">
        <v>26139</v>
      </c>
      <c r="I466" s="7">
        <v>22218</v>
      </c>
      <c r="J466" s="7">
        <v>21773.64</v>
      </c>
      <c r="K466" s="7">
        <v>0</v>
      </c>
      <c r="L466" s="7">
        <v>444.36</v>
      </c>
      <c r="M466" s="5">
        <v>0.02</v>
      </c>
      <c r="N466" t="s">
        <v>16</v>
      </c>
      <c r="O466" t="s">
        <v>17</v>
      </c>
      <c r="P466" t="s">
        <v>18</v>
      </c>
      <c r="Q466" t="s">
        <v>19</v>
      </c>
      <c r="R466" t="s">
        <v>43</v>
      </c>
      <c r="S466" t="s">
        <v>27</v>
      </c>
      <c r="T466" t="s">
        <v>13311</v>
      </c>
      <c r="U466" s="1">
        <v>45683</v>
      </c>
      <c r="V466">
        <f t="shared" si="14"/>
        <v>333</v>
      </c>
      <c r="W466" t="str">
        <f t="shared" si="15"/>
        <v>330-359</v>
      </c>
    </row>
    <row r="467" spans="1:23" x14ac:dyDescent="0.25">
      <c r="A467" t="s">
        <v>600</v>
      </c>
      <c r="B467">
        <v>5114736504</v>
      </c>
      <c r="C467">
        <v>9947707227</v>
      </c>
      <c r="D467" s="1">
        <v>45623</v>
      </c>
      <c r="E467">
        <v>99238</v>
      </c>
      <c r="F467">
        <v>99205</v>
      </c>
      <c r="G467" t="s">
        <v>89</v>
      </c>
      <c r="H467" s="34">
        <v>3960</v>
      </c>
      <c r="I467" s="7">
        <v>2574</v>
      </c>
      <c r="J467" s="7">
        <v>2001.12</v>
      </c>
      <c r="K467" s="7">
        <v>264</v>
      </c>
      <c r="L467" s="7">
        <v>308.88</v>
      </c>
      <c r="M467" s="5">
        <v>0.12</v>
      </c>
      <c r="N467" t="s">
        <v>46</v>
      </c>
      <c r="O467" t="s">
        <v>30</v>
      </c>
      <c r="P467" t="s">
        <v>58</v>
      </c>
      <c r="Q467" t="s">
        <v>32</v>
      </c>
      <c r="R467" t="s">
        <v>38</v>
      </c>
      <c r="S467" t="s">
        <v>21</v>
      </c>
      <c r="T467" t="s">
        <v>13311</v>
      </c>
      <c r="U467" s="1">
        <v>45912</v>
      </c>
      <c r="V467">
        <f t="shared" si="14"/>
        <v>289</v>
      </c>
      <c r="W467" t="str">
        <f t="shared" si="15"/>
        <v>270-299</v>
      </c>
    </row>
    <row r="468" spans="1:23" x14ac:dyDescent="0.25">
      <c r="A468" t="s">
        <v>601</v>
      </c>
      <c r="B468">
        <v>3732729871</v>
      </c>
      <c r="C468">
        <v>270590386</v>
      </c>
      <c r="D468" s="1">
        <v>45760</v>
      </c>
      <c r="E468">
        <v>99221</v>
      </c>
      <c r="F468">
        <v>99213</v>
      </c>
      <c r="G468" t="s">
        <v>83</v>
      </c>
      <c r="H468" s="34">
        <v>90445</v>
      </c>
      <c r="I468" s="7">
        <v>76878</v>
      </c>
      <c r="J468" s="7">
        <v>64268.44</v>
      </c>
      <c r="K468" s="7">
        <v>11072</v>
      </c>
      <c r="L468" s="7">
        <v>1537.56</v>
      </c>
      <c r="M468" s="5">
        <v>0.02</v>
      </c>
      <c r="N468" t="s">
        <v>16</v>
      </c>
      <c r="O468" t="s">
        <v>30</v>
      </c>
      <c r="P468" t="s">
        <v>97</v>
      </c>
      <c r="Q468" t="s">
        <v>19</v>
      </c>
      <c r="R468" t="s">
        <v>21</v>
      </c>
      <c r="S468" t="s">
        <v>27</v>
      </c>
      <c r="T468" t="s">
        <v>13310</v>
      </c>
      <c r="U468" s="1">
        <v>45895</v>
      </c>
      <c r="V468">
        <f t="shared" si="14"/>
        <v>135</v>
      </c>
      <c r="W468" t="str">
        <f t="shared" si="15"/>
        <v>120-149</v>
      </c>
    </row>
    <row r="469" spans="1:23" x14ac:dyDescent="0.25">
      <c r="A469" t="s">
        <v>602</v>
      </c>
      <c r="B469">
        <v>1364793503</v>
      </c>
      <c r="C469">
        <v>5493435452</v>
      </c>
      <c r="D469" s="1">
        <v>45763</v>
      </c>
      <c r="E469">
        <v>99213</v>
      </c>
      <c r="F469">
        <v>99212</v>
      </c>
      <c r="G469" t="s">
        <v>152</v>
      </c>
      <c r="H469" s="34">
        <v>79364</v>
      </c>
      <c r="I469" s="7">
        <v>51587</v>
      </c>
      <c r="J469" s="7">
        <v>37952.559999999998</v>
      </c>
      <c r="K469" s="7">
        <v>7444</v>
      </c>
      <c r="L469" s="7">
        <v>6190.44</v>
      </c>
      <c r="M469" s="5">
        <v>0.12</v>
      </c>
      <c r="N469" t="s">
        <v>46</v>
      </c>
      <c r="O469" t="s">
        <v>30</v>
      </c>
      <c r="P469" t="s">
        <v>31</v>
      </c>
      <c r="Q469" t="s">
        <v>32</v>
      </c>
      <c r="R469" t="s">
        <v>43</v>
      </c>
      <c r="S469" t="s">
        <v>21</v>
      </c>
      <c r="T469" t="s">
        <v>13312</v>
      </c>
      <c r="U469" s="1">
        <v>46079</v>
      </c>
      <c r="V469">
        <f t="shared" si="14"/>
        <v>316</v>
      </c>
      <c r="W469" t="str">
        <f t="shared" si="15"/>
        <v>300-329</v>
      </c>
    </row>
    <row r="470" spans="1:23" x14ac:dyDescent="0.25">
      <c r="A470" t="s">
        <v>603</v>
      </c>
      <c r="B470">
        <v>5433826796</v>
      </c>
      <c r="C470">
        <v>6391556886</v>
      </c>
      <c r="D470" s="1">
        <v>45878</v>
      </c>
      <c r="E470">
        <v>99232</v>
      </c>
      <c r="F470">
        <v>99285</v>
      </c>
      <c r="G470" t="s">
        <v>65</v>
      </c>
      <c r="H470" s="34">
        <v>7963</v>
      </c>
      <c r="I470" s="7">
        <v>5733</v>
      </c>
      <c r="J470" s="7">
        <v>4575.3599999999997</v>
      </c>
      <c r="K470" s="7">
        <v>699</v>
      </c>
      <c r="L470" s="7">
        <v>458.64</v>
      </c>
      <c r="M470" s="5">
        <v>0.08</v>
      </c>
      <c r="N470" t="s">
        <v>24</v>
      </c>
      <c r="O470" t="s">
        <v>27</v>
      </c>
      <c r="P470" t="s">
        <v>31</v>
      </c>
      <c r="Q470" t="s">
        <v>32</v>
      </c>
      <c r="R470" t="s">
        <v>43</v>
      </c>
      <c r="S470" t="s">
        <v>17</v>
      </c>
      <c r="T470" t="s">
        <v>13312</v>
      </c>
      <c r="U470" s="1">
        <v>46044</v>
      </c>
      <c r="V470">
        <f t="shared" si="14"/>
        <v>166</v>
      </c>
      <c r="W470" t="str">
        <f t="shared" si="15"/>
        <v>150-179</v>
      </c>
    </row>
    <row r="471" spans="1:23" x14ac:dyDescent="0.25">
      <c r="A471" t="s">
        <v>604</v>
      </c>
      <c r="B471">
        <v>173366658</v>
      </c>
      <c r="C471">
        <v>129742605</v>
      </c>
      <c r="D471" s="1">
        <v>45892</v>
      </c>
      <c r="E471">
        <v>99223</v>
      </c>
      <c r="F471">
        <v>99214</v>
      </c>
      <c r="G471" t="s">
        <v>87</v>
      </c>
      <c r="H471" s="34">
        <v>42448</v>
      </c>
      <c r="I471" s="7">
        <v>33534</v>
      </c>
      <c r="J471" s="7">
        <v>24502.560000000001</v>
      </c>
      <c r="K471" s="7">
        <v>3666</v>
      </c>
      <c r="L471" s="7">
        <v>5365.44</v>
      </c>
      <c r="M471" s="5">
        <v>0.16</v>
      </c>
      <c r="N471" t="s">
        <v>1138</v>
      </c>
      <c r="O471" t="s">
        <v>30</v>
      </c>
      <c r="P471" t="s">
        <v>25</v>
      </c>
      <c r="Q471" t="s">
        <v>19</v>
      </c>
      <c r="R471" t="s">
        <v>43</v>
      </c>
      <c r="S471" t="s">
        <v>17</v>
      </c>
      <c r="T471" t="s">
        <v>13311</v>
      </c>
      <c r="U471" s="1">
        <v>45967</v>
      </c>
      <c r="V471">
        <f t="shared" si="14"/>
        <v>75</v>
      </c>
      <c r="W471" t="str">
        <f t="shared" si="15"/>
        <v>60-89</v>
      </c>
    </row>
    <row r="472" spans="1:23" x14ac:dyDescent="0.25">
      <c r="A472" t="s">
        <v>605</v>
      </c>
      <c r="B472">
        <v>294341727</v>
      </c>
      <c r="C472">
        <v>8268792103</v>
      </c>
      <c r="D472" s="1">
        <v>45941</v>
      </c>
      <c r="E472">
        <v>99222</v>
      </c>
      <c r="F472">
        <v>99282</v>
      </c>
      <c r="G472" t="s">
        <v>347</v>
      </c>
      <c r="H472" s="34">
        <v>85603</v>
      </c>
      <c r="I472" s="7">
        <v>72763</v>
      </c>
      <c r="J472" s="7">
        <v>65925.740000000005</v>
      </c>
      <c r="K472" s="7">
        <v>5382</v>
      </c>
      <c r="L472" s="7">
        <v>1455.26</v>
      </c>
      <c r="M472" s="5">
        <v>0.02</v>
      </c>
      <c r="N472" t="s">
        <v>16</v>
      </c>
      <c r="O472" t="s">
        <v>30</v>
      </c>
      <c r="P472" t="s">
        <v>18</v>
      </c>
      <c r="Q472" t="s">
        <v>19</v>
      </c>
      <c r="R472" t="s">
        <v>38</v>
      </c>
      <c r="S472" t="s">
        <v>17</v>
      </c>
      <c r="T472" t="s">
        <v>13312</v>
      </c>
      <c r="U472" s="1">
        <v>46028</v>
      </c>
      <c r="V472">
        <f t="shared" si="14"/>
        <v>87</v>
      </c>
      <c r="W472" t="str">
        <f t="shared" si="15"/>
        <v>60-89</v>
      </c>
    </row>
    <row r="473" spans="1:23" x14ac:dyDescent="0.25">
      <c r="A473" t="s">
        <v>606</v>
      </c>
      <c r="B473">
        <v>3028915125</v>
      </c>
      <c r="C473">
        <v>8372279271</v>
      </c>
      <c r="D473" s="1">
        <v>45860</v>
      </c>
      <c r="E473">
        <v>99231</v>
      </c>
      <c r="F473">
        <v>85025</v>
      </c>
      <c r="G473" t="s">
        <v>362</v>
      </c>
      <c r="H473" s="34">
        <v>49630</v>
      </c>
      <c r="I473" s="7">
        <v>35734</v>
      </c>
      <c r="J473" s="7">
        <v>28936.28</v>
      </c>
      <c r="K473" s="7">
        <v>3939</v>
      </c>
      <c r="L473" s="7">
        <v>2858.72</v>
      </c>
      <c r="M473" s="5">
        <v>0.08</v>
      </c>
      <c r="N473" t="s">
        <v>24</v>
      </c>
      <c r="O473" t="s">
        <v>27</v>
      </c>
      <c r="P473" t="s">
        <v>35</v>
      </c>
      <c r="Q473" t="s">
        <v>32</v>
      </c>
      <c r="R473" t="s">
        <v>21</v>
      </c>
      <c r="S473" t="s">
        <v>17</v>
      </c>
      <c r="T473" t="s">
        <v>13310</v>
      </c>
      <c r="U473" s="1">
        <v>45924</v>
      </c>
      <c r="V473">
        <f t="shared" si="14"/>
        <v>64</v>
      </c>
      <c r="W473" t="str">
        <f t="shared" si="15"/>
        <v>60-89</v>
      </c>
    </row>
    <row r="474" spans="1:23" x14ac:dyDescent="0.25">
      <c r="A474" t="s">
        <v>607</v>
      </c>
      <c r="B474">
        <v>3644238516</v>
      </c>
      <c r="C474">
        <v>263794894</v>
      </c>
      <c r="D474" s="1">
        <v>45873</v>
      </c>
      <c r="E474">
        <v>99231</v>
      </c>
      <c r="F474">
        <v>36415</v>
      </c>
      <c r="G474" t="s">
        <v>81</v>
      </c>
      <c r="H474" s="34">
        <v>94890</v>
      </c>
      <c r="I474" s="7">
        <v>80657</v>
      </c>
      <c r="J474" s="7">
        <v>70901.86</v>
      </c>
      <c r="K474" s="7">
        <v>8142</v>
      </c>
      <c r="L474" s="7">
        <v>1613.14</v>
      </c>
      <c r="M474" s="5">
        <v>0.02</v>
      </c>
      <c r="N474" t="s">
        <v>16</v>
      </c>
      <c r="O474" t="s">
        <v>27</v>
      </c>
      <c r="P474" t="s">
        <v>25</v>
      </c>
      <c r="Q474" t="s">
        <v>19</v>
      </c>
      <c r="R474" t="s">
        <v>20</v>
      </c>
      <c r="S474" t="s">
        <v>27</v>
      </c>
      <c r="T474" t="s">
        <v>13312</v>
      </c>
      <c r="U474" s="1">
        <v>45946</v>
      </c>
      <c r="V474">
        <f t="shared" si="14"/>
        <v>73</v>
      </c>
      <c r="W474" t="str">
        <f t="shared" si="15"/>
        <v>60-89</v>
      </c>
    </row>
    <row r="475" spans="1:23" x14ac:dyDescent="0.25">
      <c r="A475" t="s">
        <v>608</v>
      </c>
      <c r="B475">
        <v>1397662884</v>
      </c>
      <c r="C475">
        <v>2150019938</v>
      </c>
      <c r="D475" s="1">
        <v>45335</v>
      </c>
      <c r="E475">
        <v>99215</v>
      </c>
      <c r="F475">
        <v>90834</v>
      </c>
      <c r="G475" t="s">
        <v>116</v>
      </c>
      <c r="H475" s="34">
        <v>33085</v>
      </c>
      <c r="I475" s="7">
        <v>23821</v>
      </c>
      <c r="J475" s="7">
        <v>16823.32</v>
      </c>
      <c r="K475" s="7">
        <v>5092</v>
      </c>
      <c r="L475" s="7">
        <v>1905.68</v>
      </c>
      <c r="M475" s="5">
        <v>0.08</v>
      </c>
      <c r="N475" t="s">
        <v>24</v>
      </c>
      <c r="O475" t="s">
        <v>27</v>
      </c>
      <c r="P475" t="s">
        <v>18</v>
      </c>
      <c r="Q475" t="s">
        <v>19</v>
      </c>
      <c r="R475" t="s">
        <v>27</v>
      </c>
      <c r="S475" t="s">
        <v>17</v>
      </c>
      <c r="T475" t="s">
        <v>13312</v>
      </c>
      <c r="U475" s="1">
        <v>45878</v>
      </c>
      <c r="V475">
        <f t="shared" si="14"/>
        <v>543</v>
      </c>
      <c r="W475" t="str">
        <f t="shared" si="15"/>
        <v>360+</v>
      </c>
    </row>
    <row r="476" spans="1:23" x14ac:dyDescent="0.25">
      <c r="A476" t="s">
        <v>609</v>
      </c>
      <c r="B476">
        <v>4991942669</v>
      </c>
      <c r="C476">
        <v>7985224401</v>
      </c>
      <c r="D476" s="1">
        <v>45398</v>
      </c>
      <c r="E476">
        <v>99215</v>
      </c>
      <c r="F476">
        <v>99283</v>
      </c>
      <c r="G476" t="s">
        <v>50</v>
      </c>
      <c r="H476" s="34">
        <v>59242</v>
      </c>
      <c r="I476" s="7">
        <v>38507</v>
      </c>
      <c r="J476" s="7">
        <v>18935.16</v>
      </c>
      <c r="K476" s="7">
        <v>14951</v>
      </c>
      <c r="L476" s="7">
        <v>4620.84</v>
      </c>
      <c r="M476" s="5">
        <v>0.12</v>
      </c>
      <c r="N476" t="s">
        <v>46</v>
      </c>
      <c r="O476" t="s">
        <v>27</v>
      </c>
      <c r="P476" t="s">
        <v>25</v>
      </c>
      <c r="Q476" t="s">
        <v>19</v>
      </c>
      <c r="R476" t="s">
        <v>43</v>
      </c>
      <c r="S476" t="s">
        <v>17</v>
      </c>
      <c r="T476" t="s">
        <v>13311</v>
      </c>
      <c r="U476" s="1">
        <v>45873</v>
      </c>
      <c r="V476">
        <f t="shared" si="14"/>
        <v>475</v>
      </c>
      <c r="W476" t="str">
        <f t="shared" si="15"/>
        <v>360+</v>
      </c>
    </row>
    <row r="477" spans="1:23" x14ac:dyDescent="0.25">
      <c r="A477" t="s">
        <v>610</v>
      </c>
      <c r="B477">
        <v>2316904587</v>
      </c>
      <c r="C477">
        <v>9259142711</v>
      </c>
      <c r="D477" s="1">
        <v>45659</v>
      </c>
      <c r="E477">
        <v>99238</v>
      </c>
      <c r="F477">
        <v>90834</v>
      </c>
      <c r="G477" t="s">
        <v>48</v>
      </c>
      <c r="H477" s="34">
        <v>31061</v>
      </c>
      <c r="I477" s="7">
        <v>26402</v>
      </c>
      <c r="J477" s="7">
        <v>22780.959999999999</v>
      </c>
      <c r="K477" s="7">
        <v>3093</v>
      </c>
      <c r="L477" s="7">
        <v>528.04</v>
      </c>
      <c r="M477" s="5">
        <v>0.02</v>
      </c>
      <c r="N477" t="s">
        <v>16</v>
      </c>
      <c r="O477" t="s">
        <v>30</v>
      </c>
      <c r="P477" t="s">
        <v>55</v>
      </c>
      <c r="Q477" t="s">
        <v>32</v>
      </c>
      <c r="R477" t="s">
        <v>43</v>
      </c>
      <c r="S477" t="s">
        <v>17</v>
      </c>
      <c r="T477" t="s">
        <v>13311</v>
      </c>
      <c r="U477" s="1">
        <v>45683</v>
      </c>
      <c r="V477">
        <f t="shared" si="14"/>
        <v>24</v>
      </c>
      <c r="W477" t="str">
        <f t="shared" si="15"/>
        <v>0-29</v>
      </c>
    </row>
    <row r="478" spans="1:23" x14ac:dyDescent="0.25">
      <c r="A478" t="s">
        <v>611</v>
      </c>
      <c r="B478">
        <v>5248996015</v>
      </c>
      <c r="C478">
        <v>7020430181</v>
      </c>
      <c r="D478" s="1">
        <v>45456</v>
      </c>
      <c r="E478">
        <v>99238</v>
      </c>
      <c r="F478">
        <v>90834</v>
      </c>
      <c r="G478" t="s">
        <v>136</v>
      </c>
      <c r="H478" s="34">
        <v>76343</v>
      </c>
      <c r="I478" s="7">
        <v>64892</v>
      </c>
      <c r="J478" s="7">
        <v>54218.16</v>
      </c>
      <c r="K478" s="7">
        <v>9376</v>
      </c>
      <c r="L478" s="7">
        <v>1297.8399999999999</v>
      </c>
      <c r="M478" s="5">
        <v>0.02</v>
      </c>
      <c r="N478" t="s">
        <v>16</v>
      </c>
      <c r="O478" t="s">
        <v>30</v>
      </c>
      <c r="P478" t="s">
        <v>40</v>
      </c>
      <c r="Q478" t="s">
        <v>19</v>
      </c>
      <c r="R478" t="s">
        <v>21</v>
      </c>
      <c r="S478" t="s">
        <v>27</v>
      </c>
      <c r="T478" t="s">
        <v>13310</v>
      </c>
      <c r="U478" s="1">
        <v>46029</v>
      </c>
      <c r="V478">
        <f t="shared" si="14"/>
        <v>573</v>
      </c>
      <c r="W478" t="str">
        <f t="shared" si="15"/>
        <v>360+</v>
      </c>
    </row>
    <row r="479" spans="1:23" x14ac:dyDescent="0.25">
      <c r="A479" t="s">
        <v>612</v>
      </c>
      <c r="B479">
        <v>4352673439</v>
      </c>
      <c r="C479">
        <v>7929503314</v>
      </c>
      <c r="D479" s="1">
        <v>45728</v>
      </c>
      <c r="E479">
        <v>99232</v>
      </c>
      <c r="F479">
        <v>99283</v>
      </c>
      <c r="G479" t="s">
        <v>198</v>
      </c>
      <c r="H479" s="34">
        <v>96366</v>
      </c>
      <c r="I479" s="7">
        <v>69384</v>
      </c>
      <c r="J479" s="7">
        <v>63833.279999999999</v>
      </c>
      <c r="K479" s="7">
        <v>0</v>
      </c>
      <c r="L479" s="7">
        <v>5550.72</v>
      </c>
      <c r="M479" s="5">
        <v>0.08</v>
      </c>
      <c r="N479" t="s">
        <v>24</v>
      </c>
      <c r="O479" t="s">
        <v>17</v>
      </c>
      <c r="P479" t="s">
        <v>35</v>
      </c>
      <c r="Q479" t="s">
        <v>32</v>
      </c>
      <c r="R479" t="s">
        <v>27</v>
      </c>
      <c r="S479" t="s">
        <v>21</v>
      </c>
      <c r="T479" t="s">
        <v>13310</v>
      </c>
      <c r="U479" s="1">
        <v>45964</v>
      </c>
      <c r="V479">
        <f t="shared" si="14"/>
        <v>236</v>
      </c>
      <c r="W479" t="str">
        <f t="shared" si="15"/>
        <v>210-239</v>
      </c>
    </row>
    <row r="480" spans="1:23" x14ac:dyDescent="0.25">
      <c r="A480" t="s">
        <v>613</v>
      </c>
      <c r="B480">
        <v>5294210836</v>
      </c>
      <c r="C480">
        <v>2966803804</v>
      </c>
      <c r="D480" s="1">
        <v>45754</v>
      </c>
      <c r="E480">
        <v>99233</v>
      </c>
      <c r="F480">
        <v>90834</v>
      </c>
      <c r="G480" t="s">
        <v>263</v>
      </c>
      <c r="H480" s="34">
        <v>95956</v>
      </c>
      <c r="I480" s="7">
        <v>76765</v>
      </c>
      <c r="J480" s="7">
        <v>55105.9</v>
      </c>
      <c r="K480" s="7">
        <v>10912</v>
      </c>
      <c r="L480" s="7">
        <v>10747.1</v>
      </c>
      <c r="M480" s="5">
        <v>0.14000000000000001</v>
      </c>
      <c r="N480" t="s">
        <v>1135</v>
      </c>
      <c r="O480" t="s">
        <v>27</v>
      </c>
      <c r="P480" t="s">
        <v>97</v>
      </c>
      <c r="Q480" t="s">
        <v>19</v>
      </c>
      <c r="R480" t="s">
        <v>26</v>
      </c>
      <c r="S480" t="s">
        <v>17</v>
      </c>
      <c r="T480" t="s">
        <v>13310</v>
      </c>
      <c r="U480" s="1">
        <v>46059</v>
      </c>
      <c r="V480">
        <f t="shared" si="14"/>
        <v>305</v>
      </c>
      <c r="W480" t="str">
        <f t="shared" si="15"/>
        <v>300-329</v>
      </c>
    </row>
    <row r="481" spans="1:23" x14ac:dyDescent="0.25">
      <c r="A481" t="s">
        <v>614</v>
      </c>
      <c r="B481">
        <v>1568063851</v>
      </c>
      <c r="C481">
        <v>8078768351</v>
      </c>
      <c r="D481" s="1">
        <v>45358</v>
      </c>
      <c r="E481">
        <v>99215</v>
      </c>
      <c r="F481">
        <v>99284</v>
      </c>
      <c r="G481" t="s">
        <v>71</v>
      </c>
      <c r="H481" s="34">
        <v>31379</v>
      </c>
      <c r="I481" s="7">
        <v>20396</v>
      </c>
      <c r="J481" s="7">
        <v>17948.48</v>
      </c>
      <c r="K481" s="7">
        <v>0</v>
      </c>
      <c r="L481" s="7">
        <v>2447.52</v>
      </c>
      <c r="M481" s="5">
        <v>0.12</v>
      </c>
      <c r="N481" t="s">
        <v>46</v>
      </c>
      <c r="O481" t="s">
        <v>17</v>
      </c>
      <c r="P481" t="s">
        <v>35</v>
      </c>
      <c r="Q481" t="s">
        <v>32</v>
      </c>
      <c r="R481" t="s">
        <v>38</v>
      </c>
      <c r="S481" t="s">
        <v>17</v>
      </c>
      <c r="T481" t="s">
        <v>13310</v>
      </c>
      <c r="U481" s="1">
        <v>46024</v>
      </c>
      <c r="V481">
        <f t="shared" si="14"/>
        <v>666</v>
      </c>
      <c r="W481" t="str">
        <f t="shared" si="15"/>
        <v>360+</v>
      </c>
    </row>
    <row r="482" spans="1:23" x14ac:dyDescent="0.25">
      <c r="A482" t="s">
        <v>615</v>
      </c>
      <c r="B482">
        <v>4864483846</v>
      </c>
      <c r="C482">
        <v>959215619</v>
      </c>
      <c r="D482" s="1">
        <v>45636</v>
      </c>
      <c r="E482">
        <v>99221</v>
      </c>
      <c r="F482">
        <v>99292</v>
      </c>
      <c r="G482" t="s">
        <v>293</v>
      </c>
      <c r="H482" s="34">
        <v>62522</v>
      </c>
      <c r="I482" s="7">
        <v>53144</v>
      </c>
      <c r="J482" s="7">
        <v>52081.120000000003</v>
      </c>
      <c r="K482" s="7">
        <v>0</v>
      </c>
      <c r="L482" s="7">
        <v>1062.8800000000001</v>
      </c>
      <c r="M482" s="5">
        <v>0.02</v>
      </c>
      <c r="N482" t="s">
        <v>16</v>
      </c>
      <c r="O482" t="s">
        <v>17</v>
      </c>
      <c r="P482" t="s">
        <v>40</v>
      </c>
      <c r="Q482" t="s">
        <v>19</v>
      </c>
      <c r="R482" t="s">
        <v>21</v>
      </c>
      <c r="S482" t="s">
        <v>27</v>
      </c>
      <c r="T482" t="s">
        <v>13312</v>
      </c>
      <c r="U482" s="1">
        <v>45695</v>
      </c>
      <c r="V482">
        <f t="shared" si="14"/>
        <v>59</v>
      </c>
      <c r="W482" t="str">
        <f t="shared" si="15"/>
        <v>30-59</v>
      </c>
    </row>
    <row r="483" spans="1:23" x14ac:dyDescent="0.25">
      <c r="A483" t="s">
        <v>616</v>
      </c>
      <c r="B483">
        <v>2839176950</v>
      </c>
      <c r="C483">
        <v>2120705983</v>
      </c>
      <c r="D483" s="1">
        <v>45561</v>
      </c>
      <c r="E483">
        <v>99221</v>
      </c>
      <c r="F483">
        <v>99212</v>
      </c>
      <c r="G483" t="s">
        <v>91</v>
      </c>
      <c r="H483" s="34">
        <v>97854</v>
      </c>
      <c r="I483" s="7">
        <v>83176</v>
      </c>
      <c r="J483" s="7">
        <v>71717.48</v>
      </c>
      <c r="K483" s="7">
        <v>9795</v>
      </c>
      <c r="L483" s="7">
        <v>1663.52</v>
      </c>
      <c r="M483" s="5">
        <v>0.02</v>
      </c>
      <c r="N483" t="s">
        <v>16</v>
      </c>
      <c r="O483" t="s">
        <v>30</v>
      </c>
      <c r="P483" t="s">
        <v>18</v>
      </c>
      <c r="Q483" t="s">
        <v>19</v>
      </c>
      <c r="R483" t="s">
        <v>26</v>
      </c>
      <c r="S483" t="s">
        <v>21</v>
      </c>
      <c r="T483" t="s">
        <v>13312</v>
      </c>
      <c r="U483" s="1">
        <v>45867</v>
      </c>
      <c r="V483">
        <f t="shared" si="14"/>
        <v>306</v>
      </c>
      <c r="W483" t="str">
        <f t="shared" si="15"/>
        <v>300-329</v>
      </c>
    </row>
    <row r="484" spans="1:23" x14ac:dyDescent="0.25">
      <c r="A484" t="s">
        <v>617</v>
      </c>
      <c r="B484">
        <v>2962998721</v>
      </c>
      <c r="C484">
        <v>7531354213</v>
      </c>
      <c r="D484" s="1">
        <v>45670</v>
      </c>
      <c r="E484">
        <v>99213</v>
      </c>
      <c r="F484">
        <v>99214</v>
      </c>
      <c r="G484" t="s">
        <v>593</v>
      </c>
      <c r="H484" s="34">
        <v>53491</v>
      </c>
      <c r="I484" s="7">
        <v>38514</v>
      </c>
      <c r="J484" s="7">
        <v>32625.879999999997</v>
      </c>
      <c r="K484" s="7">
        <v>2807</v>
      </c>
      <c r="L484" s="7">
        <v>3081.12</v>
      </c>
      <c r="M484" s="5">
        <v>0.08</v>
      </c>
      <c r="N484" t="s">
        <v>24</v>
      </c>
      <c r="O484" t="s">
        <v>30</v>
      </c>
      <c r="P484" t="s">
        <v>97</v>
      </c>
      <c r="Q484" t="s">
        <v>19</v>
      </c>
      <c r="R484" t="s">
        <v>38</v>
      </c>
      <c r="S484" t="s">
        <v>27</v>
      </c>
      <c r="T484" t="s">
        <v>13312</v>
      </c>
      <c r="U484" s="1">
        <v>45846</v>
      </c>
      <c r="V484">
        <f t="shared" si="14"/>
        <v>176</v>
      </c>
      <c r="W484" t="str">
        <f t="shared" si="15"/>
        <v>150-179</v>
      </c>
    </row>
    <row r="485" spans="1:23" x14ac:dyDescent="0.25">
      <c r="A485" t="s">
        <v>618</v>
      </c>
      <c r="B485">
        <v>7180728894</v>
      </c>
      <c r="C485">
        <v>3179271995</v>
      </c>
      <c r="D485" s="1">
        <v>45540</v>
      </c>
      <c r="E485">
        <v>99233</v>
      </c>
      <c r="F485">
        <v>80053</v>
      </c>
      <c r="G485" t="s">
        <v>120</v>
      </c>
      <c r="H485" s="34">
        <v>72967</v>
      </c>
      <c r="I485" s="7">
        <v>52536</v>
      </c>
      <c r="J485" s="7">
        <v>48333.120000000003</v>
      </c>
      <c r="K485" s="7">
        <v>0</v>
      </c>
      <c r="L485" s="7">
        <v>4202.88</v>
      </c>
      <c r="M485" s="5">
        <v>0.08</v>
      </c>
      <c r="N485" t="s">
        <v>24</v>
      </c>
      <c r="O485" t="s">
        <v>17</v>
      </c>
      <c r="P485" t="s">
        <v>40</v>
      </c>
      <c r="Q485" t="s">
        <v>19</v>
      </c>
      <c r="R485" t="s">
        <v>38</v>
      </c>
      <c r="S485" t="s">
        <v>21</v>
      </c>
      <c r="T485" t="s">
        <v>13312</v>
      </c>
      <c r="U485" s="1">
        <v>46043</v>
      </c>
      <c r="V485">
        <f t="shared" si="14"/>
        <v>503</v>
      </c>
      <c r="W485" t="str">
        <f t="shared" si="15"/>
        <v>360+</v>
      </c>
    </row>
    <row r="486" spans="1:23" x14ac:dyDescent="0.25">
      <c r="A486" t="s">
        <v>619</v>
      </c>
      <c r="B486">
        <v>9466012917</v>
      </c>
      <c r="C486">
        <v>6958399478</v>
      </c>
      <c r="D486" s="1">
        <v>45487</v>
      </c>
      <c r="E486">
        <v>99223</v>
      </c>
      <c r="F486">
        <v>99215</v>
      </c>
      <c r="G486" t="s">
        <v>81</v>
      </c>
      <c r="H486" s="34">
        <v>99039</v>
      </c>
      <c r="I486" s="7">
        <v>79231</v>
      </c>
      <c r="J486" s="7">
        <v>59818.66</v>
      </c>
      <c r="K486" s="7">
        <v>8320</v>
      </c>
      <c r="L486" s="7">
        <v>11092.34</v>
      </c>
      <c r="M486" s="5">
        <v>0.14000000000000001</v>
      </c>
      <c r="N486" t="s">
        <v>1135</v>
      </c>
      <c r="O486" t="s">
        <v>30</v>
      </c>
      <c r="P486" t="s">
        <v>97</v>
      </c>
      <c r="Q486" t="s">
        <v>19</v>
      </c>
      <c r="R486" t="s">
        <v>20</v>
      </c>
      <c r="S486" t="s">
        <v>17</v>
      </c>
      <c r="T486" t="s">
        <v>13312</v>
      </c>
      <c r="U486" s="1">
        <v>45907</v>
      </c>
      <c r="V486">
        <f t="shared" si="14"/>
        <v>420</v>
      </c>
      <c r="W486" t="str">
        <f t="shared" si="15"/>
        <v>360+</v>
      </c>
    </row>
    <row r="487" spans="1:23" x14ac:dyDescent="0.25">
      <c r="A487" t="s">
        <v>620</v>
      </c>
      <c r="B487">
        <v>5742042440</v>
      </c>
      <c r="C487">
        <v>2298317369</v>
      </c>
      <c r="D487" s="1">
        <v>45945</v>
      </c>
      <c r="E487">
        <v>99233</v>
      </c>
      <c r="F487">
        <v>99211</v>
      </c>
      <c r="G487" t="s">
        <v>124</v>
      </c>
      <c r="H487" s="34">
        <v>28097</v>
      </c>
      <c r="I487" s="7">
        <v>18263</v>
      </c>
      <c r="J487" s="7">
        <v>14361.44</v>
      </c>
      <c r="K487" s="7">
        <v>1710</v>
      </c>
      <c r="L487" s="7">
        <v>2191.56</v>
      </c>
      <c r="M487" s="5">
        <v>0.12</v>
      </c>
      <c r="N487" t="s">
        <v>46</v>
      </c>
      <c r="O487" t="s">
        <v>30</v>
      </c>
      <c r="P487" t="s">
        <v>31</v>
      </c>
      <c r="Q487" t="s">
        <v>19</v>
      </c>
      <c r="R487" t="s">
        <v>20</v>
      </c>
      <c r="S487" t="s">
        <v>21</v>
      </c>
      <c r="T487" t="s">
        <v>13312</v>
      </c>
      <c r="U487" s="1">
        <v>46039</v>
      </c>
      <c r="V487">
        <f t="shared" si="14"/>
        <v>94</v>
      </c>
      <c r="W487" t="str">
        <f t="shared" si="15"/>
        <v>90-119</v>
      </c>
    </row>
    <row r="488" spans="1:23" x14ac:dyDescent="0.25">
      <c r="A488" t="s">
        <v>621</v>
      </c>
      <c r="B488">
        <v>4268514705</v>
      </c>
      <c r="C488">
        <v>3611486014</v>
      </c>
      <c r="D488" s="1">
        <v>45793</v>
      </c>
      <c r="E488">
        <v>99221</v>
      </c>
      <c r="F488">
        <v>99203</v>
      </c>
      <c r="G488" t="s">
        <v>37</v>
      </c>
      <c r="H488" s="34">
        <v>40989</v>
      </c>
      <c r="I488" s="7">
        <v>32791</v>
      </c>
      <c r="J488" s="7">
        <v>25638.26</v>
      </c>
      <c r="K488" s="7">
        <v>2562</v>
      </c>
      <c r="L488" s="7">
        <v>4590.74</v>
      </c>
      <c r="M488" s="5">
        <v>0.14000000000000001</v>
      </c>
      <c r="N488" t="s">
        <v>1135</v>
      </c>
      <c r="O488" t="s">
        <v>30</v>
      </c>
      <c r="P488" t="s">
        <v>40</v>
      </c>
      <c r="Q488" t="s">
        <v>32</v>
      </c>
      <c r="R488" t="s">
        <v>20</v>
      </c>
      <c r="S488" t="s">
        <v>17</v>
      </c>
      <c r="T488" t="s">
        <v>13310</v>
      </c>
      <c r="U488" s="1">
        <v>46082</v>
      </c>
      <c r="V488">
        <f t="shared" si="14"/>
        <v>289</v>
      </c>
      <c r="W488" t="str">
        <f t="shared" si="15"/>
        <v>270-299</v>
      </c>
    </row>
    <row r="489" spans="1:23" x14ac:dyDescent="0.25">
      <c r="A489" t="s">
        <v>622</v>
      </c>
      <c r="B489">
        <v>8367487496</v>
      </c>
      <c r="C489">
        <v>6709616698</v>
      </c>
      <c r="D489" s="1">
        <v>45393</v>
      </c>
      <c r="E489">
        <v>99213</v>
      </c>
      <c r="F489">
        <v>97110</v>
      </c>
      <c r="G489" t="s">
        <v>237</v>
      </c>
      <c r="H489" s="34">
        <v>34043</v>
      </c>
      <c r="I489" s="7">
        <v>27234</v>
      </c>
      <c r="J489" s="7">
        <v>23421.24</v>
      </c>
      <c r="K489" s="7">
        <v>0</v>
      </c>
      <c r="L489" s="7">
        <v>3812.76</v>
      </c>
      <c r="M489" s="5">
        <v>0.14000000000000001</v>
      </c>
      <c r="N489" t="s">
        <v>1135</v>
      </c>
      <c r="O489" t="s">
        <v>17</v>
      </c>
      <c r="P489" t="s">
        <v>18</v>
      </c>
      <c r="Q489" t="s">
        <v>32</v>
      </c>
      <c r="R489" t="s">
        <v>43</v>
      </c>
      <c r="S489" t="s">
        <v>17</v>
      </c>
      <c r="T489" t="s">
        <v>13311</v>
      </c>
      <c r="U489" s="1">
        <v>45751</v>
      </c>
      <c r="V489">
        <f t="shared" si="14"/>
        <v>358</v>
      </c>
      <c r="W489" t="str">
        <f t="shared" si="15"/>
        <v>330-359</v>
      </c>
    </row>
    <row r="490" spans="1:23" x14ac:dyDescent="0.25">
      <c r="A490" t="s">
        <v>623</v>
      </c>
      <c r="B490">
        <v>6629273545</v>
      </c>
      <c r="C490">
        <v>4086009168</v>
      </c>
      <c r="D490" s="1">
        <v>45550</v>
      </c>
      <c r="E490">
        <v>99214</v>
      </c>
      <c r="F490">
        <v>36415</v>
      </c>
      <c r="G490" t="s">
        <v>69</v>
      </c>
      <c r="H490" s="34">
        <v>56553</v>
      </c>
      <c r="I490" s="7">
        <v>45242</v>
      </c>
      <c r="J490" s="7">
        <v>32677.120000000003</v>
      </c>
      <c r="K490" s="7">
        <v>6231</v>
      </c>
      <c r="L490" s="7">
        <v>6333.88</v>
      </c>
      <c r="M490" s="5">
        <v>0.14000000000000001</v>
      </c>
      <c r="N490" t="s">
        <v>1135</v>
      </c>
      <c r="O490" t="s">
        <v>30</v>
      </c>
      <c r="P490" t="s">
        <v>97</v>
      </c>
      <c r="Q490" t="s">
        <v>19</v>
      </c>
      <c r="R490" t="s">
        <v>43</v>
      </c>
      <c r="S490" t="s">
        <v>17</v>
      </c>
      <c r="T490" t="s">
        <v>13311</v>
      </c>
      <c r="U490" s="1">
        <v>45912</v>
      </c>
      <c r="V490">
        <f t="shared" si="14"/>
        <v>362</v>
      </c>
      <c r="W490" t="str">
        <f t="shared" si="15"/>
        <v>360+</v>
      </c>
    </row>
    <row r="491" spans="1:23" x14ac:dyDescent="0.25">
      <c r="A491" t="s">
        <v>624</v>
      </c>
      <c r="B491">
        <v>9019802849</v>
      </c>
      <c r="C491">
        <v>8854510199</v>
      </c>
      <c r="D491" s="1">
        <v>45810</v>
      </c>
      <c r="E491">
        <v>99222</v>
      </c>
      <c r="F491">
        <v>99205</v>
      </c>
      <c r="G491" t="s">
        <v>268</v>
      </c>
      <c r="H491" s="34">
        <v>59172</v>
      </c>
      <c r="I491" s="7">
        <v>44379</v>
      </c>
      <c r="J491" s="7">
        <v>33436.15</v>
      </c>
      <c r="K491" s="7">
        <v>4286</v>
      </c>
      <c r="L491" s="7">
        <v>6656.85</v>
      </c>
      <c r="M491" s="5">
        <v>0.15</v>
      </c>
      <c r="N491" t="s">
        <v>1139</v>
      </c>
      <c r="O491" t="s">
        <v>30</v>
      </c>
      <c r="P491" t="s">
        <v>58</v>
      </c>
      <c r="Q491" t="s">
        <v>32</v>
      </c>
      <c r="R491" t="s">
        <v>21</v>
      </c>
      <c r="S491" t="s">
        <v>27</v>
      </c>
      <c r="T491" t="s">
        <v>13312</v>
      </c>
      <c r="U491" s="1">
        <v>46081</v>
      </c>
      <c r="V491">
        <f t="shared" si="14"/>
        <v>271</v>
      </c>
      <c r="W491" t="str">
        <f t="shared" si="15"/>
        <v>270-299</v>
      </c>
    </row>
    <row r="492" spans="1:23" x14ac:dyDescent="0.25">
      <c r="A492" t="s">
        <v>625</v>
      </c>
      <c r="B492">
        <v>1530590884</v>
      </c>
      <c r="C492">
        <v>2960642947</v>
      </c>
      <c r="D492" s="1">
        <v>45659</v>
      </c>
      <c r="E492">
        <v>99221</v>
      </c>
      <c r="F492">
        <v>99205</v>
      </c>
      <c r="G492" t="s">
        <v>270</v>
      </c>
      <c r="H492" s="34">
        <v>69009</v>
      </c>
      <c r="I492" s="7">
        <v>56587</v>
      </c>
      <c r="J492" s="7">
        <v>40044.339999999997</v>
      </c>
      <c r="K492" s="7">
        <v>6357</v>
      </c>
      <c r="L492" s="7">
        <v>10185.66</v>
      </c>
      <c r="M492" s="5">
        <v>0.18</v>
      </c>
      <c r="N492" t="s">
        <v>3141</v>
      </c>
      <c r="O492" t="s">
        <v>30</v>
      </c>
      <c r="P492" t="s">
        <v>58</v>
      </c>
      <c r="Q492" t="s">
        <v>32</v>
      </c>
      <c r="R492" t="s">
        <v>27</v>
      </c>
      <c r="S492" t="s">
        <v>27</v>
      </c>
      <c r="T492" t="s">
        <v>13311</v>
      </c>
      <c r="U492" s="1">
        <v>45676</v>
      </c>
      <c r="V492">
        <f t="shared" si="14"/>
        <v>17</v>
      </c>
      <c r="W492" t="str">
        <f t="shared" si="15"/>
        <v>0-29</v>
      </c>
    </row>
    <row r="493" spans="1:23" x14ac:dyDescent="0.25">
      <c r="A493" t="s">
        <v>626</v>
      </c>
      <c r="B493">
        <v>2613598620</v>
      </c>
      <c r="C493">
        <v>9958249801</v>
      </c>
      <c r="D493" s="1">
        <v>45657</v>
      </c>
      <c r="E493">
        <v>99238</v>
      </c>
      <c r="F493">
        <v>99215</v>
      </c>
      <c r="G493" t="s">
        <v>263</v>
      </c>
      <c r="H493" s="34">
        <v>18800</v>
      </c>
      <c r="I493" s="7">
        <v>14664</v>
      </c>
      <c r="J493" s="7">
        <v>10305.200000000001</v>
      </c>
      <c r="K493" s="7">
        <v>1426</v>
      </c>
      <c r="L493" s="7">
        <v>2932.8</v>
      </c>
      <c r="M493" s="5">
        <v>0.2</v>
      </c>
      <c r="N493" t="s">
        <v>3140</v>
      </c>
      <c r="O493" t="s">
        <v>27</v>
      </c>
      <c r="P493" t="s">
        <v>55</v>
      </c>
      <c r="Q493" t="s">
        <v>19</v>
      </c>
      <c r="R493" t="s">
        <v>26</v>
      </c>
      <c r="S493" t="s">
        <v>17</v>
      </c>
      <c r="T493" t="s">
        <v>13311</v>
      </c>
      <c r="U493" s="1">
        <v>45839</v>
      </c>
      <c r="V493">
        <f t="shared" si="14"/>
        <v>182</v>
      </c>
      <c r="W493" t="str">
        <f t="shared" si="15"/>
        <v>180-209</v>
      </c>
    </row>
    <row r="494" spans="1:23" x14ac:dyDescent="0.25">
      <c r="A494" t="s">
        <v>627</v>
      </c>
      <c r="B494">
        <v>947196032</v>
      </c>
      <c r="C494">
        <v>8415354127</v>
      </c>
      <c r="D494" s="1">
        <v>45436</v>
      </c>
      <c r="E494">
        <v>99233</v>
      </c>
      <c r="F494">
        <v>81000</v>
      </c>
      <c r="G494" t="s">
        <v>89</v>
      </c>
      <c r="H494" s="34">
        <v>42616</v>
      </c>
      <c r="I494" s="7">
        <v>36224</v>
      </c>
      <c r="J494" s="7">
        <v>35499.519999999997</v>
      </c>
      <c r="K494" s="7">
        <v>0</v>
      </c>
      <c r="L494" s="7">
        <v>724.48</v>
      </c>
      <c r="M494" s="5">
        <v>0.02</v>
      </c>
      <c r="N494" t="s">
        <v>16</v>
      </c>
      <c r="O494" t="s">
        <v>17</v>
      </c>
      <c r="P494" t="s">
        <v>58</v>
      </c>
      <c r="Q494" t="s">
        <v>19</v>
      </c>
      <c r="R494" t="s">
        <v>43</v>
      </c>
      <c r="S494" t="s">
        <v>27</v>
      </c>
      <c r="T494" t="s">
        <v>13310</v>
      </c>
      <c r="U494" s="1">
        <v>45986</v>
      </c>
      <c r="V494">
        <f t="shared" si="14"/>
        <v>550</v>
      </c>
      <c r="W494" t="str">
        <f t="shared" si="15"/>
        <v>360+</v>
      </c>
    </row>
    <row r="495" spans="1:23" x14ac:dyDescent="0.25">
      <c r="A495" t="s">
        <v>628</v>
      </c>
      <c r="B495">
        <v>7010381732</v>
      </c>
      <c r="C495">
        <v>7056840684</v>
      </c>
      <c r="D495" s="1">
        <v>45402</v>
      </c>
      <c r="E495">
        <v>99222</v>
      </c>
      <c r="F495">
        <v>99204</v>
      </c>
      <c r="G495" t="s">
        <v>296</v>
      </c>
      <c r="H495" s="34">
        <v>46604</v>
      </c>
      <c r="I495" s="7">
        <v>30293</v>
      </c>
      <c r="J495" s="7">
        <v>26657.84</v>
      </c>
      <c r="K495" s="7">
        <v>0</v>
      </c>
      <c r="L495" s="7">
        <v>3635.16</v>
      </c>
      <c r="M495" s="5">
        <v>0.12</v>
      </c>
      <c r="N495" t="s">
        <v>46</v>
      </c>
      <c r="O495" t="s">
        <v>17</v>
      </c>
      <c r="P495" t="s">
        <v>40</v>
      </c>
      <c r="Q495" t="s">
        <v>19</v>
      </c>
      <c r="R495" t="s">
        <v>27</v>
      </c>
      <c r="S495" t="s">
        <v>17</v>
      </c>
      <c r="T495" t="s">
        <v>13310</v>
      </c>
      <c r="U495" s="1">
        <v>45815</v>
      </c>
      <c r="V495">
        <f t="shared" si="14"/>
        <v>413</v>
      </c>
      <c r="W495" t="str">
        <f t="shared" si="15"/>
        <v>360+</v>
      </c>
    </row>
    <row r="496" spans="1:23" x14ac:dyDescent="0.25">
      <c r="A496" t="s">
        <v>629</v>
      </c>
      <c r="B496">
        <v>2617040165</v>
      </c>
      <c r="C496">
        <v>2731206082</v>
      </c>
      <c r="D496" s="1">
        <v>45350</v>
      </c>
      <c r="E496">
        <v>99231</v>
      </c>
      <c r="F496">
        <v>99211</v>
      </c>
      <c r="G496" t="s">
        <v>240</v>
      </c>
      <c r="H496" s="34">
        <v>65033</v>
      </c>
      <c r="I496" s="7">
        <v>55278</v>
      </c>
      <c r="J496" s="7">
        <v>54172.44</v>
      </c>
      <c r="K496" s="7">
        <v>0</v>
      </c>
      <c r="L496" s="7">
        <v>1105.56</v>
      </c>
      <c r="M496" s="5">
        <v>0.02</v>
      </c>
      <c r="N496" t="s">
        <v>16</v>
      </c>
      <c r="O496" t="s">
        <v>17</v>
      </c>
      <c r="P496" t="s">
        <v>25</v>
      </c>
      <c r="Q496" t="s">
        <v>19</v>
      </c>
      <c r="R496" t="s">
        <v>26</v>
      </c>
      <c r="S496" t="s">
        <v>21</v>
      </c>
      <c r="T496" t="s">
        <v>13310</v>
      </c>
      <c r="U496" s="1">
        <v>46037</v>
      </c>
      <c r="V496">
        <f t="shared" si="14"/>
        <v>687</v>
      </c>
      <c r="W496" t="str">
        <f t="shared" si="15"/>
        <v>360+</v>
      </c>
    </row>
    <row r="497" spans="1:23" x14ac:dyDescent="0.25">
      <c r="A497" t="s">
        <v>630</v>
      </c>
      <c r="B497">
        <v>2835574600</v>
      </c>
      <c r="C497">
        <v>2674961375</v>
      </c>
      <c r="D497" s="1">
        <v>45860</v>
      </c>
      <c r="E497">
        <v>99213</v>
      </c>
      <c r="F497">
        <v>99201</v>
      </c>
      <c r="G497" t="s">
        <v>191</v>
      </c>
      <c r="H497" s="34">
        <v>92649</v>
      </c>
      <c r="I497" s="7">
        <v>78752</v>
      </c>
      <c r="J497" s="7">
        <v>64765.960000000006</v>
      </c>
      <c r="K497" s="7">
        <v>12411</v>
      </c>
      <c r="L497" s="7">
        <v>1575.04</v>
      </c>
      <c r="M497" s="5">
        <v>0.02</v>
      </c>
      <c r="N497" t="s">
        <v>16</v>
      </c>
      <c r="O497" t="s">
        <v>30</v>
      </c>
      <c r="P497" t="s">
        <v>40</v>
      </c>
      <c r="Q497" t="s">
        <v>19</v>
      </c>
      <c r="R497" t="s">
        <v>38</v>
      </c>
      <c r="S497" t="s">
        <v>21</v>
      </c>
      <c r="T497" t="s">
        <v>13311</v>
      </c>
      <c r="U497" s="1">
        <v>45906</v>
      </c>
      <c r="V497">
        <f t="shared" si="14"/>
        <v>46</v>
      </c>
      <c r="W497" t="str">
        <f t="shared" si="15"/>
        <v>30-59</v>
      </c>
    </row>
    <row r="498" spans="1:23" x14ac:dyDescent="0.25">
      <c r="A498" t="s">
        <v>631</v>
      </c>
      <c r="B498">
        <v>2802257045</v>
      </c>
      <c r="C498">
        <v>4481400194</v>
      </c>
      <c r="D498" s="1">
        <v>45850</v>
      </c>
      <c r="E498">
        <v>99221</v>
      </c>
      <c r="F498">
        <v>85025</v>
      </c>
      <c r="G498" t="s">
        <v>83</v>
      </c>
      <c r="H498" s="34">
        <v>68973</v>
      </c>
      <c r="I498" s="7">
        <v>49661</v>
      </c>
      <c r="J498" s="7">
        <v>45688.12</v>
      </c>
      <c r="K498" s="7">
        <v>0</v>
      </c>
      <c r="L498" s="7">
        <v>3972.88</v>
      </c>
      <c r="M498" s="5">
        <v>0.08</v>
      </c>
      <c r="N498" t="s">
        <v>24</v>
      </c>
      <c r="O498" t="s">
        <v>17</v>
      </c>
      <c r="P498" t="s">
        <v>97</v>
      </c>
      <c r="Q498" t="s">
        <v>32</v>
      </c>
      <c r="R498" t="s">
        <v>21</v>
      </c>
      <c r="S498" t="s">
        <v>17</v>
      </c>
      <c r="T498" t="s">
        <v>13312</v>
      </c>
      <c r="U498" s="1">
        <v>45945</v>
      </c>
      <c r="V498">
        <f t="shared" si="14"/>
        <v>95</v>
      </c>
      <c r="W498" t="str">
        <f t="shared" si="15"/>
        <v>90-119</v>
      </c>
    </row>
    <row r="499" spans="1:23" x14ac:dyDescent="0.25">
      <c r="A499" t="s">
        <v>632</v>
      </c>
      <c r="B499">
        <v>4100457593</v>
      </c>
      <c r="C499">
        <v>2187680072</v>
      </c>
      <c r="D499" s="1">
        <v>45853</v>
      </c>
      <c r="E499">
        <v>99214</v>
      </c>
      <c r="F499">
        <v>99203</v>
      </c>
      <c r="G499" t="s">
        <v>146</v>
      </c>
      <c r="H499" s="34">
        <v>52789</v>
      </c>
      <c r="I499" s="7">
        <v>39592</v>
      </c>
      <c r="J499" s="7">
        <v>31025.199999999997</v>
      </c>
      <c r="K499" s="7">
        <v>2628</v>
      </c>
      <c r="L499" s="7">
        <v>5938.8</v>
      </c>
      <c r="M499" s="5">
        <v>0.15</v>
      </c>
      <c r="N499" t="s">
        <v>1139</v>
      </c>
      <c r="O499" t="s">
        <v>30</v>
      </c>
      <c r="P499" t="s">
        <v>40</v>
      </c>
      <c r="Q499" t="s">
        <v>32</v>
      </c>
      <c r="R499" t="s">
        <v>38</v>
      </c>
      <c r="S499" t="s">
        <v>27</v>
      </c>
      <c r="T499" t="s">
        <v>13310</v>
      </c>
      <c r="U499" s="1">
        <v>46042</v>
      </c>
      <c r="V499">
        <f t="shared" si="14"/>
        <v>189</v>
      </c>
      <c r="W499" t="str">
        <f t="shared" si="15"/>
        <v>180-209</v>
      </c>
    </row>
    <row r="500" spans="1:23" x14ac:dyDescent="0.25">
      <c r="A500" t="s">
        <v>633</v>
      </c>
      <c r="B500">
        <v>9828261974</v>
      </c>
      <c r="C500">
        <v>1101477666</v>
      </c>
      <c r="D500" s="1">
        <v>45741</v>
      </c>
      <c r="E500">
        <v>99231</v>
      </c>
      <c r="F500">
        <v>99292</v>
      </c>
      <c r="G500" t="s">
        <v>75</v>
      </c>
      <c r="H500" s="34">
        <v>90893</v>
      </c>
      <c r="I500" s="7">
        <v>59080</v>
      </c>
      <c r="J500" s="7">
        <v>51990.400000000001</v>
      </c>
      <c r="K500" s="7">
        <v>0</v>
      </c>
      <c r="L500" s="7">
        <v>7089.6</v>
      </c>
      <c r="M500" s="5">
        <v>0.12</v>
      </c>
      <c r="N500" t="s">
        <v>46</v>
      </c>
      <c r="O500" t="s">
        <v>17</v>
      </c>
      <c r="P500" t="s">
        <v>55</v>
      </c>
      <c r="Q500" t="s">
        <v>32</v>
      </c>
      <c r="R500" t="s">
        <v>43</v>
      </c>
      <c r="S500" t="s">
        <v>27</v>
      </c>
      <c r="T500" t="s">
        <v>13312</v>
      </c>
      <c r="U500" s="1">
        <v>45934</v>
      </c>
      <c r="V500">
        <f t="shared" si="14"/>
        <v>193</v>
      </c>
      <c r="W500" t="str">
        <f t="shared" si="15"/>
        <v>180-209</v>
      </c>
    </row>
    <row r="501" spans="1:23" x14ac:dyDescent="0.25">
      <c r="A501" t="s">
        <v>634</v>
      </c>
      <c r="B501">
        <v>6926559300</v>
      </c>
      <c r="C501">
        <v>5944859899</v>
      </c>
      <c r="D501" s="1">
        <v>45649</v>
      </c>
      <c r="E501">
        <v>99221</v>
      </c>
      <c r="F501">
        <v>36415</v>
      </c>
      <c r="G501" t="s">
        <v>29</v>
      </c>
      <c r="H501" s="34">
        <v>43272</v>
      </c>
      <c r="I501" s="7">
        <v>28127</v>
      </c>
      <c r="J501" s="7">
        <v>24751.759999999998</v>
      </c>
      <c r="K501" s="7">
        <v>0</v>
      </c>
      <c r="L501" s="7">
        <v>3375.24</v>
      </c>
      <c r="M501" s="5">
        <v>0.12</v>
      </c>
      <c r="N501" t="s">
        <v>46</v>
      </c>
      <c r="O501" t="s">
        <v>17</v>
      </c>
      <c r="P501" t="s">
        <v>18</v>
      </c>
      <c r="Q501" t="s">
        <v>32</v>
      </c>
      <c r="R501" t="s">
        <v>43</v>
      </c>
      <c r="S501" t="s">
        <v>21</v>
      </c>
      <c r="T501" t="s">
        <v>13310</v>
      </c>
      <c r="U501" s="1">
        <v>45973</v>
      </c>
      <c r="V501">
        <f t="shared" si="14"/>
        <v>324</v>
      </c>
      <c r="W501" t="str">
        <f t="shared" si="15"/>
        <v>300-329</v>
      </c>
    </row>
    <row r="502" spans="1:23" x14ac:dyDescent="0.25">
      <c r="A502" t="s">
        <v>635</v>
      </c>
      <c r="B502">
        <v>8318086127</v>
      </c>
      <c r="C502">
        <v>5501402679</v>
      </c>
      <c r="D502" s="1">
        <v>45437</v>
      </c>
      <c r="E502">
        <v>99223</v>
      </c>
      <c r="F502">
        <v>99201</v>
      </c>
      <c r="G502" t="s">
        <v>73</v>
      </c>
      <c r="H502" s="34">
        <v>77225</v>
      </c>
      <c r="I502" s="7">
        <v>55602</v>
      </c>
      <c r="J502" s="7">
        <v>45872.84</v>
      </c>
      <c r="K502" s="7">
        <v>5281</v>
      </c>
      <c r="L502" s="7">
        <v>4448.16</v>
      </c>
      <c r="M502" s="5">
        <v>0.08</v>
      </c>
      <c r="N502" t="s">
        <v>24</v>
      </c>
      <c r="O502" t="s">
        <v>30</v>
      </c>
      <c r="P502" t="s">
        <v>58</v>
      </c>
      <c r="Q502" t="s">
        <v>19</v>
      </c>
      <c r="R502" t="s">
        <v>20</v>
      </c>
      <c r="S502" t="s">
        <v>17</v>
      </c>
      <c r="T502" t="s">
        <v>13310</v>
      </c>
      <c r="U502" s="1">
        <v>45948</v>
      </c>
      <c r="V502">
        <f t="shared" si="14"/>
        <v>511</v>
      </c>
      <c r="W502" t="str">
        <f t="shared" si="15"/>
        <v>360+</v>
      </c>
    </row>
    <row r="503" spans="1:23" x14ac:dyDescent="0.25">
      <c r="A503" t="s">
        <v>636</v>
      </c>
      <c r="B503">
        <v>3629070060</v>
      </c>
      <c r="C503">
        <v>3036731483</v>
      </c>
      <c r="D503" s="1">
        <v>45443</v>
      </c>
      <c r="E503">
        <v>99233</v>
      </c>
      <c r="F503">
        <v>99215</v>
      </c>
      <c r="G503" t="s">
        <v>559</v>
      </c>
      <c r="H503" s="34">
        <v>96887</v>
      </c>
      <c r="I503" s="7">
        <v>76541</v>
      </c>
      <c r="J503" s="7">
        <v>57203.44</v>
      </c>
      <c r="K503" s="7">
        <v>7091</v>
      </c>
      <c r="L503" s="7">
        <v>12246.56</v>
      </c>
      <c r="M503" s="5">
        <v>0.16</v>
      </c>
      <c r="N503" t="s">
        <v>1138</v>
      </c>
      <c r="O503" t="s">
        <v>30</v>
      </c>
      <c r="P503" t="s">
        <v>40</v>
      </c>
      <c r="Q503" t="s">
        <v>19</v>
      </c>
      <c r="R503" t="s">
        <v>27</v>
      </c>
      <c r="S503" t="s">
        <v>21</v>
      </c>
      <c r="T503" t="s">
        <v>13310</v>
      </c>
      <c r="U503" s="1">
        <v>45760</v>
      </c>
      <c r="V503">
        <f t="shared" si="14"/>
        <v>317</v>
      </c>
      <c r="W503" t="str">
        <f t="shared" si="15"/>
        <v>300-329</v>
      </c>
    </row>
    <row r="504" spans="1:23" x14ac:dyDescent="0.25">
      <c r="A504" t="s">
        <v>637</v>
      </c>
      <c r="B504">
        <v>5966584161</v>
      </c>
      <c r="C504">
        <v>6832999180</v>
      </c>
      <c r="D504" s="1">
        <v>45789</v>
      </c>
      <c r="E504">
        <v>99238</v>
      </c>
      <c r="F504">
        <v>99211</v>
      </c>
      <c r="G504" t="s">
        <v>445</v>
      </c>
      <c r="H504" s="34">
        <v>49730</v>
      </c>
      <c r="I504" s="7">
        <v>32325</v>
      </c>
      <c r="J504" s="7">
        <v>26642</v>
      </c>
      <c r="K504" s="7">
        <v>1804</v>
      </c>
      <c r="L504" s="7">
        <v>3879</v>
      </c>
      <c r="M504" s="5">
        <v>0.12</v>
      </c>
      <c r="N504" t="s">
        <v>46</v>
      </c>
      <c r="O504" t="s">
        <v>30</v>
      </c>
      <c r="P504" t="s">
        <v>31</v>
      </c>
      <c r="Q504" t="s">
        <v>32</v>
      </c>
      <c r="R504" t="s">
        <v>26</v>
      </c>
      <c r="S504" t="s">
        <v>17</v>
      </c>
      <c r="T504" t="s">
        <v>13312</v>
      </c>
      <c r="U504" s="1">
        <v>45916</v>
      </c>
      <c r="V504">
        <f t="shared" si="14"/>
        <v>127</v>
      </c>
      <c r="W504" t="str">
        <f t="shared" si="15"/>
        <v>120-149</v>
      </c>
    </row>
    <row r="505" spans="1:23" x14ac:dyDescent="0.25">
      <c r="A505" t="s">
        <v>638</v>
      </c>
      <c r="B505">
        <v>5528482343</v>
      </c>
      <c r="C505">
        <v>4559607867</v>
      </c>
      <c r="D505" s="1">
        <v>45589</v>
      </c>
      <c r="E505">
        <v>99231</v>
      </c>
      <c r="F505">
        <v>99212</v>
      </c>
      <c r="G505" t="s">
        <v>75</v>
      </c>
      <c r="H505" s="34">
        <v>86152</v>
      </c>
      <c r="I505" s="7">
        <v>62029</v>
      </c>
      <c r="J505" s="7">
        <v>40726.68</v>
      </c>
      <c r="K505" s="7">
        <v>16340</v>
      </c>
      <c r="L505" s="7">
        <v>4962.32</v>
      </c>
      <c r="M505" s="5">
        <v>0.08</v>
      </c>
      <c r="N505" t="s">
        <v>24</v>
      </c>
      <c r="O505" t="s">
        <v>27</v>
      </c>
      <c r="P505" t="s">
        <v>40</v>
      </c>
      <c r="Q505" t="s">
        <v>19</v>
      </c>
      <c r="R505" t="s">
        <v>38</v>
      </c>
      <c r="S505" t="s">
        <v>17</v>
      </c>
      <c r="T505" t="s">
        <v>13311</v>
      </c>
      <c r="U505" s="1">
        <v>46082</v>
      </c>
      <c r="V505">
        <f t="shared" si="14"/>
        <v>493</v>
      </c>
      <c r="W505" t="str">
        <f t="shared" si="15"/>
        <v>360+</v>
      </c>
    </row>
    <row r="506" spans="1:23" x14ac:dyDescent="0.25">
      <c r="A506" t="s">
        <v>639</v>
      </c>
      <c r="B506">
        <v>6931363034</v>
      </c>
      <c r="C506">
        <v>8547658278</v>
      </c>
      <c r="D506" s="1">
        <v>45571</v>
      </c>
      <c r="E506">
        <v>99232</v>
      </c>
      <c r="F506">
        <v>99214</v>
      </c>
      <c r="G506" t="s">
        <v>57</v>
      </c>
      <c r="H506" s="34">
        <v>15438</v>
      </c>
      <c r="I506" s="7">
        <v>10035</v>
      </c>
      <c r="J506" s="7">
        <v>7591.7999999999993</v>
      </c>
      <c r="K506" s="7">
        <v>1239</v>
      </c>
      <c r="L506" s="7">
        <v>1204.2</v>
      </c>
      <c r="M506" s="5">
        <v>0.12</v>
      </c>
      <c r="N506" t="s">
        <v>46</v>
      </c>
      <c r="O506" t="s">
        <v>30</v>
      </c>
      <c r="P506" t="s">
        <v>31</v>
      </c>
      <c r="Q506" t="s">
        <v>32</v>
      </c>
      <c r="R506" t="s">
        <v>27</v>
      </c>
      <c r="S506" t="s">
        <v>17</v>
      </c>
      <c r="T506" t="s">
        <v>13312</v>
      </c>
      <c r="U506" s="1">
        <v>45882</v>
      </c>
      <c r="V506">
        <f t="shared" si="14"/>
        <v>311</v>
      </c>
      <c r="W506" t="str">
        <f t="shared" si="15"/>
        <v>300-329</v>
      </c>
    </row>
    <row r="507" spans="1:23" x14ac:dyDescent="0.25">
      <c r="A507" t="s">
        <v>640</v>
      </c>
      <c r="B507">
        <v>8956284610</v>
      </c>
      <c r="C507">
        <v>2307628223</v>
      </c>
      <c r="D507" s="1">
        <v>45540</v>
      </c>
      <c r="E507">
        <v>99215</v>
      </c>
      <c r="F507">
        <v>99283</v>
      </c>
      <c r="G507" t="s">
        <v>104</v>
      </c>
      <c r="H507" s="34">
        <v>26386</v>
      </c>
      <c r="I507" s="7">
        <v>22428</v>
      </c>
      <c r="J507" s="7">
        <v>20297.439999999999</v>
      </c>
      <c r="K507" s="7">
        <v>1682</v>
      </c>
      <c r="L507" s="7">
        <v>448.56</v>
      </c>
      <c r="M507" s="5">
        <v>0.02</v>
      </c>
      <c r="N507" t="s">
        <v>16</v>
      </c>
      <c r="O507" t="s">
        <v>30</v>
      </c>
      <c r="P507" t="s">
        <v>58</v>
      </c>
      <c r="Q507" t="s">
        <v>32</v>
      </c>
      <c r="R507" t="s">
        <v>21</v>
      </c>
      <c r="S507" t="s">
        <v>17</v>
      </c>
      <c r="T507" t="s">
        <v>13311</v>
      </c>
      <c r="U507" s="1">
        <v>45797</v>
      </c>
      <c r="V507">
        <f t="shared" si="14"/>
        <v>257</v>
      </c>
      <c r="W507" t="str">
        <f t="shared" si="15"/>
        <v>240-269</v>
      </c>
    </row>
    <row r="508" spans="1:23" x14ac:dyDescent="0.25">
      <c r="A508" t="s">
        <v>641</v>
      </c>
      <c r="B508">
        <v>8522090959</v>
      </c>
      <c r="C508">
        <v>7315199086</v>
      </c>
      <c r="D508" s="1">
        <v>45903</v>
      </c>
      <c r="E508">
        <v>99231</v>
      </c>
      <c r="F508">
        <v>99205</v>
      </c>
      <c r="G508" t="s">
        <v>286</v>
      </c>
      <c r="H508" s="34">
        <v>59544</v>
      </c>
      <c r="I508" s="7">
        <v>38704</v>
      </c>
      <c r="J508" s="7">
        <v>34059.519999999997</v>
      </c>
      <c r="K508" s="7">
        <v>0</v>
      </c>
      <c r="L508" s="7">
        <v>4644.4799999999996</v>
      </c>
      <c r="M508" s="5">
        <v>0.12</v>
      </c>
      <c r="N508" t="s">
        <v>46</v>
      </c>
      <c r="O508" t="s">
        <v>17</v>
      </c>
      <c r="P508" t="s">
        <v>25</v>
      </c>
      <c r="Q508" t="s">
        <v>32</v>
      </c>
      <c r="R508" t="s">
        <v>43</v>
      </c>
      <c r="S508" t="s">
        <v>17</v>
      </c>
      <c r="T508" t="s">
        <v>13310</v>
      </c>
      <c r="U508" s="1">
        <v>45995</v>
      </c>
      <c r="V508">
        <f t="shared" si="14"/>
        <v>92</v>
      </c>
      <c r="W508" t="str">
        <f t="shared" si="15"/>
        <v>90-119</v>
      </c>
    </row>
    <row r="509" spans="1:23" x14ac:dyDescent="0.25">
      <c r="A509" t="s">
        <v>642</v>
      </c>
      <c r="B509">
        <v>2240357183</v>
      </c>
      <c r="C509">
        <v>2957962640</v>
      </c>
      <c r="D509" s="1">
        <v>45672</v>
      </c>
      <c r="E509">
        <v>99231</v>
      </c>
      <c r="F509">
        <v>99213</v>
      </c>
      <c r="G509" t="s">
        <v>122</v>
      </c>
      <c r="H509" s="34">
        <v>57941</v>
      </c>
      <c r="I509" s="7">
        <v>37662</v>
      </c>
      <c r="J509" s="7">
        <v>33142.559999999998</v>
      </c>
      <c r="K509" s="7">
        <v>0</v>
      </c>
      <c r="L509" s="7">
        <v>4519.4399999999996</v>
      </c>
      <c r="M509" s="5">
        <v>0.12</v>
      </c>
      <c r="N509" t="s">
        <v>46</v>
      </c>
      <c r="O509" t="s">
        <v>17</v>
      </c>
      <c r="P509" t="s">
        <v>18</v>
      </c>
      <c r="Q509" t="s">
        <v>19</v>
      </c>
      <c r="R509" t="s">
        <v>27</v>
      </c>
      <c r="S509" t="s">
        <v>21</v>
      </c>
      <c r="T509" t="s">
        <v>13311</v>
      </c>
      <c r="U509" s="1">
        <v>45949</v>
      </c>
      <c r="V509">
        <f t="shared" si="14"/>
        <v>277</v>
      </c>
      <c r="W509" t="str">
        <f t="shared" si="15"/>
        <v>270-299</v>
      </c>
    </row>
    <row r="510" spans="1:23" x14ac:dyDescent="0.25">
      <c r="A510" t="s">
        <v>643</v>
      </c>
      <c r="B510">
        <v>738777314</v>
      </c>
      <c r="C510">
        <v>76371852</v>
      </c>
      <c r="D510" s="1">
        <v>45592</v>
      </c>
      <c r="E510">
        <v>99222</v>
      </c>
      <c r="F510">
        <v>93000</v>
      </c>
      <c r="G510" t="s">
        <v>237</v>
      </c>
      <c r="H510" s="34">
        <v>70812</v>
      </c>
      <c r="I510" s="7">
        <v>55941</v>
      </c>
      <c r="J510" s="7">
        <v>40198.44</v>
      </c>
      <c r="K510" s="7">
        <v>6792</v>
      </c>
      <c r="L510" s="7">
        <v>8950.56</v>
      </c>
      <c r="M510" s="5">
        <v>0.16</v>
      </c>
      <c r="N510" t="s">
        <v>1138</v>
      </c>
      <c r="O510" t="s">
        <v>27</v>
      </c>
      <c r="P510" t="s">
        <v>18</v>
      </c>
      <c r="Q510" t="s">
        <v>19</v>
      </c>
      <c r="R510" t="s">
        <v>20</v>
      </c>
      <c r="S510" t="s">
        <v>17</v>
      </c>
      <c r="T510" t="s">
        <v>13310</v>
      </c>
      <c r="U510" s="1">
        <v>46021</v>
      </c>
      <c r="V510">
        <f t="shared" si="14"/>
        <v>429</v>
      </c>
      <c r="W510" t="str">
        <f t="shared" si="15"/>
        <v>360+</v>
      </c>
    </row>
    <row r="511" spans="1:23" x14ac:dyDescent="0.25">
      <c r="A511" t="s">
        <v>644</v>
      </c>
      <c r="B511">
        <v>1311702037</v>
      </c>
      <c r="C511">
        <v>1928688949</v>
      </c>
      <c r="D511" s="1">
        <v>45860</v>
      </c>
      <c r="E511">
        <v>99233</v>
      </c>
      <c r="F511">
        <v>99282</v>
      </c>
      <c r="G511" t="s">
        <v>146</v>
      </c>
      <c r="H511" s="34">
        <v>30905</v>
      </c>
      <c r="I511" s="7">
        <v>20088</v>
      </c>
      <c r="J511" s="7">
        <v>16162.439999999999</v>
      </c>
      <c r="K511" s="7">
        <v>1515</v>
      </c>
      <c r="L511" s="7">
        <v>2410.56</v>
      </c>
      <c r="M511" s="5">
        <v>0.12</v>
      </c>
      <c r="N511" t="s">
        <v>46</v>
      </c>
      <c r="O511" t="s">
        <v>30</v>
      </c>
      <c r="P511" t="s">
        <v>55</v>
      </c>
      <c r="Q511" t="s">
        <v>32</v>
      </c>
      <c r="R511" t="s">
        <v>21</v>
      </c>
      <c r="S511" t="s">
        <v>21</v>
      </c>
      <c r="T511" t="s">
        <v>13312</v>
      </c>
      <c r="U511" s="1">
        <v>45912</v>
      </c>
      <c r="V511">
        <f t="shared" si="14"/>
        <v>52</v>
      </c>
      <c r="W511" t="str">
        <f t="shared" si="15"/>
        <v>30-59</v>
      </c>
    </row>
    <row r="512" spans="1:23" x14ac:dyDescent="0.25">
      <c r="A512" t="s">
        <v>645</v>
      </c>
      <c r="B512">
        <v>3632149990</v>
      </c>
      <c r="C512">
        <v>5627607005</v>
      </c>
      <c r="D512" s="1">
        <v>45410</v>
      </c>
      <c r="E512">
        <v>99231</v>
      </c>
      <c r="F512">
        <v>99202</v>
      </c>
      <c r="G512" t="s">
        <v>198</v>
      </c>
      <c r="H512" s="34">
        <v>75406</v>
      </c>
      <c r="I512" s="7">
        <v>49014</v>
      </c>
      <c r="J512" s="7">
        <v>43132.32</v>
      </c>
      <c r="K512" s="7">
        <v>0</v>
      </c>
      <c r="L512" s="7">
        <v>5881.68</v>
      </c>
      <c r="M512" s="5">
        <v>0.12</v>
      </c>
      <c r="N512" t="s">
        <v>46</v>
      </c>
      <c r="O512" t="s">
        <v>17</v>
      </c>
      <c r="P512" t="s">
        <v>18</v>
      </c>
      <c r="Q512" t="s">
        <v>32</v>
      </c>
      <c r="R512" t="s">
        <v>27</v>
      </c>
      <c r="S512" t="s">
        <v>17</v>
      </c>
      <c r="T512" t="s">
        <v>13312</v>
      </c>
      <c r="U512" s="1">
        <v>45833</v>
      </c>
      <c r="V512">
        <f t="shared" si="14"/>
        <v>423</v>
      </c>
      <c r="W512" t="str">
        <f t="shared" si="15"/>
        <v>360+</v>
      </c>
    </row>
    <row r="513" spans="1:23" x14ac:dyDescent="0.25">
      <c r="A513" t="s">
        <v>646</v>
      </c>
      <c r="B513">
        <v>8263278830</v>
      </c>
      <c r="C513">
        <v>4845947065</v>
      </c>
      <c r="D513" s="1">
        <v>45779</v>
      </c>
      <c r="E513">
        <v>99213</v>
      </c>
      <c r="F513">
        <v>99202</v>
      </c>
      <c r="G513" t="s">
        <v>136</v>
      </c>
      <c r="H513" s="34">
        <v>87349</v>
      </c>
      <c r="I513" s="7">
        <v>74247</v>
      </c>
      <c r="J513" s="7">
        <v>47046.06</v>
      </c>
      <c r="K513" s="7">
        <v>25716</v>
      </c>
      <c r="L513" s="7">
        <v>1484.94</v>
      </c>
      <c r="M513" s="5">
        <v>0.02</v>
      </c>
      <c r="N513" t="s">
        <v>16</v>
      </c>
      <c r="O513" t="s">
        <v>27</v>
      </c>
      <c r="P513" t="s">
        <v>35</v>
      </c>
      <c r="Q513" t="s">
        <v>19</v>
      </c>
      <c r="R513" t="s">
        <v>43</v>
      </c>
      <c r="S513" t="s">
        <v>21</v>
      </c>
      <c r="T513" t="s">
        <v>13310</v>
      </c>
      <c r="U513" s="1">
        <v>45946</v>
      </c>
      <c r="V513">
        <f t="shared" si="14"/>
        <v>167</v>
      </c>
      <c r="W513" t="str">
        <f t="shared" si="15"/>
        <v>150-179</v>
      </c>
    </row>
    <row r="514" spans="1:23" x14ac:dyDescent="0.25">
      <c r="A514" t="s">
        <v>647</v>
      </c>
      <c r="B514">
        <v>2310865330</v>
      </c>
      <c r="C514">
        <v>8394713204</v>
      </c>
      <c r="D514" s="1">
        <v>45821</v>
      </c>
      <c r="E514">
        <v>99231</v>
      </c>
      <c r="F514">
        <v>93000</v>
      </c>
      <c r="G514" t="s">
        <v>114</v>
      </c>
      <c r="H514" s="34">
        <v>49800</v>
      </c>
      <c r="I514" s="7">
        <v>32370</v>
      </c>
      <c r="J514" s="7">
        <v>23114.6</v>
      </c>
      <c r="K514" s="7">
        <v>5371</v>
      </c>
      <c r="L514" s="7">
        <v>3884.4</v>
      </c>
      <c r="M514" s="5">
        <v>0.12</v>
      </c>
      <c r="N514" t="s">
        <v>46</v>
      </c>
      <c r="O514" t="s">
        <v>27</v>
      </c>
      <c r="P514" t="s">
        <v>55</v>
      </c>
      <c r="Q514" t="s">
        <v>19</v>
      </c>
      <c r="R514" t="s">
        <v>21</v>
      </c>
      <c r="S514" t="s">
        <v>17</v>
      </c>
      <c r="T514" t="s">
        <v>13311</v>
      </c>
      <c r="U514" s="1">
        <v>45895</v>
      </c>
      <c r="V514">
        <f t="shared" ref="V514:V577" si="16">U514-D514</f>
        <v>74</v>
      </c>
      <c r="W514" t="str">
        <f t="shared" si="15"/>
        <v>60-89</v>
      </c>
    </row>
    <row r="515" spans="1:23" x14ac:dyDescent="0.25">
      <c r="A515" t="s">
        <v>648</v>
      </c>
      <c r="B515">
        <v>2289749987</v>
      </c>
      <c r="C515">
        <v>2399273177</v>
      </c>
      <c r="D515" s="1">
        <v>45686</v>
      </c>
      <c r="E515">
        <v>99233</v>
      </c>
      <c r="F515">
        <v>99215</v>
      </c>
      <c r="G515" t="s">
        <v>209</v>
      </c>
      <c r="H515" s="34">
        <v>64272</v>
      </c>
      <c r="I515" s="7">
        <v>41777</v>
      </c>
      <c r="J515" s="7">
        <v>21359.759999999998</v>
      </c>
      <c r="K515" s="7">
        <v>15404</v>
      </c>
      <c r="L515" s="7">
        <v>5013.24</v>
      </c>
      <c r="M515" s="5">
        <v>0.12</v>
      </c>
      <c r="N515" t="s">
        <v>46</v>
      </c>
      <c r="O515" t="s">
        <v>27</v>
      </c>
      <c r="P515" t="s">
        <v>40</v>
      </c>
      <c r="Q515" t="s">
        <v>19</v>
      </c>
      <c r="R515" t="s">
        <v>21</v>
      </c>
      <c r="S515" t="s">
        <v>27</v>
      </c>
      <c r="T515" t="s">
        <v>13310</v>
      </c>
      <c r="U515" s="1">
        <v>45703</v>
      </c>
      <c r="V515">
        <f t="shared" si="16"/>
        <v>17</v>
      </c>
      <c r="W515" t="str">
        <f t="shared" ref="W515:W578" si="17">IF(V515="","",IF(V515&lt;30,"0-29",IF(V515&lt;60,"30-59",IF(V515&lt;90,"60-89",IF(V515&lt;120,"90-119",IF(V515&lt;150,"120-149",IF(V515&lt;180,"150-179",IF(V515&lt;210,"180-209",IF(V515&lt;240,"210-239",IF(V515&lt;270,"240-269",IF(V515&lt;300,"270-299",IF(V515&lt;330,"300-329",IF(V515&lt;360,"330-359","360+")))))))))))))</f>
        <v>0-29</v>
      </c>
    </row>
    <row r="516" spans="1:23" x14ac:dyDescent="0.25">
      <c r="A516" t="s">
        <v>649</v>
      </c>
      <c r="B516">
        <v>5200827930</v>
      </c>
      <c r="C516">
        <v>4587251076</v>
      </c>
      <c r="D516" s="1">
        <v>45619</v>
      </c>
      <c r="E516">
        <v>99233</v>
      </c>
      <c r="F516">
        <v>99214</v>
      </c>
      <c r="G516" t="s">
        <v>154</v>
      </c>
      <c r="H516" s="34">
        <v>45264</v>
      </c>
      <c r="I516" s="7">
        <v>36211</v>
      </c>
      <c r="J516" s="7">
        <v>23371.46</v>
      </c>
      <c r="K516" s="7">
        <v>7770</v>
      </c>
      <c r="L516" s="7">
        <v>5069.54</v>
      </c>
      <c r="M516" s="5">
        <v>0.14000000000000001</v>
      </c>
      <c r="N516" t="s">
        <v>1135</v>
      </c>
      <c r="O516" t="s">
        <v>27</v>
      </c>
      <c r="P516" t="s">
        <v>18</v>
      </c>
      <c r="Q516" t="s">
        <v>19</v>
      </c>
      <c r="R516" t="s">
        <v>26</v>
      </c>
      <c r="S516" t="s">
        <v>27</v>
      </c>
      <c r="T516" t="s">
        <v>13311</v>
      </c>
      <c r="U516" s="1">
        <v>45903</v>
      </c>
      <c r="V516">
        <f t="shared" si="16"/>
        <v>284</v>
      </c>
      <c r="W516" t="str">
        <f t="shared" si="17"/>
        <v>270-299</v>
      </c>
    </row>
    <row r="517" spans="1:23" x14ac:dyDescent="0.25">
      <c r="A517" t="s">
        <v>650</v>
      </c>
      <c r="B517">
        <v>1074184298</v>
      </c>
      <c r="C517">
        <v>2007529701</v>
      </c>
      <c r="D517" s="1">
        <v>45297</v>
      </c>
      <c r="E517">
        <v>99223</v>
      </c>
      <c r="F517">
        <v>99204</v>
      </c>
      <c r="G517" t="s">
        <v>118</v>
      </c>
      <c r="H517" s="34">
        <v>59700</v>
      </c>
      <c r="I517" s="7">
        <v>50745</v>
      </c>
      <c r="J517" s="7">
        <v>43795.1</v>
      </c>
      <c r="K517" s="7">
        <v>5935</v>
      </c>
      <c r="L517" s="7">
        <v>1014.9</v>
      </c>
      <c r="M517" s="5">
        <v>0.02</v>
      </c>
      <c r="N517" t="s">
        <v>16</v>
      </c>
      <c r="O517" t="s">
        <v>30</v>
      </c>
      <c r="P517" t="s">
        <v>35</v>
      </c>
      <c r="Q517" t="s">
        <v>32</v>
      </c>
      <c r="R517" t="s">
        <v>27</v>
      </c>
      <c r="S517" t="s">
        <v>27</v>
      </c>
      <c r="T517" t="s">
        <v>13310</v>
      </c>
      <c r="U517" s="1">
        <v>46071</v>
      </c>
      <c r="V517">
        <f t="shared" si="16"/>
        <v>774</v>
      </c>
      <c r="W517" t="str">
        <f t="shared" si="17"/>
        <v>360+</v>
      </c>
    </row>
    <row r="518" spans="1:23" x14ac:dyDescent="0.25">
      <c r="A518" t="s">
        <v>651</v>
      </c>
      <c r="B518">
        <v>1380625484</v>
      </c>
      <c r="C518">
        <v>1029254695</v>
      </c>
      <c r="D518" s="1">
        <v>45789</v>
      </c>
      <c r="E518">
        <v>99213</v>
      </c>
      <c r="F518">
        <v>36415</v>
      </c>
      <c r="G518" t="s">
        <v>134</v>
      </c>
      <c r="H518" s="34">
        <v>71304</v>
      </c>
      <c r="I518" s="7">
        <v>55617</v>
      </c>
      <c r="J518" s="7">
        <v>44493.599999999999</v>
      </c>
      <c r="K518" s="7">
        <v>0</v>
      </c>
      <c r="L518" s="7">
        <v>11123.4</v>
      </c>
      <c r="M518" s="5">
        <v>0.2</v>
      </c>
      <c r="N518" t="s">
        <v>3140</v>
      </c>
      <c r="O518" t="s">
        <v>17</v>
      </c>
      <c r="P518" t="s">
        <v>31</v>
      </c>
      <c r="Q518" t="s">
        <v>19</v>
      </c>
      <c r="R518" t="s">
        <v>20</v>
      </c>
      <c r="S518" t="s">
        <v>17</v>
      </c>
      <c r="T518" t="s">
        <v>13310</v>
      </c>
      <c r="U518" s="1">
        <v>45913</v>
      </c>
      <c r="V518">
        <f t="shared" si="16"/>
        <v>124</v>
      </c>
      <c r="W518" t="str">
        <f t="shared" si="17"/>
        <v>120-149</v>
      </c>
    </row>
    <row r="519" spans="1:23" x14ac:dyDescent="0.25">
      <c r="A519" t="s">
        <v>652</v>
      </c>
      <c r="B519">
        <v>6956102357</v>
      </c>
      <c r="C519">
        <v>2565531730</v>
      </c>
      <c r="D519" s="1">
        <v>45309</v>
      </c>
      <c r="E519">
        <v>99215</v>
      </c>
      <c r="F519">
        <v>99203</v>
      </c>
      <c r="G519" t="s">
        <v>96</v>
      </c>
      <c r="H519" s="34">
        <v>90904</v>
      </c>
      <c r="I519" s="7">
        <v>71814</v>
      </c>
      <c r="J519" s="7">
        <v>60323.76</v>
      </c>
      <c r="K519" s="7">
        <v>0</v>
      </c>
      <c r="L519" s="7">
        <v>11490.24</v>
      </c>
      <c r="M519" s="5">
        <v>0.16</v>
      </c>
      <c r="N519" t="s">
        <v>1138</v>
      </c>
      <c r="O519" t="s">
        <v>17</v>
      </c>
      <c r="P519" t="s">
        <v>97</v>
      </c>
      <c r="Q519" t="s">
        <v>19</v>
      </c>
      <c r="R519" t="s">
        <v>38</v>
      </c>
      <c r="S519" t="s">
        <v>17</v>
      </c>
      <c r="T519" t="s">
        <v>13312</v>
      </c>
      <c r="U519" s="1">
        <v>45676</v>
      </c>
      <c r="V519">
        <f t="shared" si="16"/>
        <v>367</v>
      </c>
      <c r="W519" t="str">
        <f t="shared" si="17"/>
        <v>360+</v>
      </c>
    </row>
    <row r="520" spans="1:23" x14ac:dyDescent="0.25">
      <c r="A520" t="s">
        <v>653</v>
      </c>
      <c r="B520">
        <v>7043034800</v>
      </c>
      <c r="C520">
        <v>7471264489</v>
      </c>
      <c r="D520" s="1">
        <v>45341</v>
      </c>
      <c r="E520">
        <v>99222</v>
      </c>
      <c r="F520">
        <v>99205</v>
      </c>
      <c r="G520" t="s">
        <v>219</v>
      </c>
      <c r="H520" s="34">
        <v>67212</v>
      </c>
      <c r="I520" s="7">
        <v>48393</v>
      </c>
      <c r="J520" s="7">
        <v>44521.56</v>
      </c>
      <c r="K520" s="7">
        <v>0</v>
      </c>
      <c r="L520" s="7">
        <v>3871.44</v>
      </c>
      <c r="M520" s="5">
        <v>0.08</v>
      </c>
      <c r="N520" t="s">
        <v>24</v>
      </c>
      <c r="O520" t="s">
        <v>17</v>
      </c>
      <c r="P520" t="s">
        <v>35</v>
      </c>
      <c r="Q520" t="s">
        <v>19</v>
      </c>
      <c r="R520" t="s">
        <v>38</v>
      </c>
      <c r="S520" t="s">
        <v>27</v>
      </c>
      <c r="T520" t="s">
        <v>13310</v>
      </c>
      <c r="U520" s="1">
        <v>45877</v>
      </c>
      <c r="V520">
        <f t="shared" si="16"/>
        <v>536</v>
      </c>
      <c r="W520" t="str">
        <f t="shared" si="17"/>
        <v>360+</v>
      </c>
    </row>
    <row r="521" spans="1:23" x14ac:dyDescent="0.25">
      <c r="A521" t="s">
        <v>654</v>
      </c>
      <c r="B521">
        <v>722965698</v>
      </c>
      <c r="C521">
        <v>2141889695</v>
      </c>
      <c r="D521" s="1">
        <v>45313</v>
      </c>
      <c r="E521">
        <v>99231</v>
      </c>
      <c r="F521">
        <v>99204</v>
      </c>
      <c r="G521" t="s">
        <v>96</v>
      </c>
      <c r="H521" s="34">
        <v>81813</v>
      </c>
      <c r="I521" s="7">
        <v>67087</v>
      </c>
      <c r="J521" s="7">
        <v>55011.34</v>
      </c>
      <c r="K521" s="7">
        <v>0</v>
      </c>
      <c r="L521" s="7">
        <v>12075.66</v>
      </c>
      <c r="M521" s="5">
        <v>0.18</v>
      </c>
      <c r="N521" t="s">
        <v>3141</v>
      </c>
      <c r="O521" t="s">
        <v>17</v>
      </c>
      <c r="P521" t="s">
        <v>18</v>
      </c>
      <c r="Q521" t="s">
        <v>32</v>
      </c>
      <c r="R521" t="s">
        <v>38</v>
      </c>
      <c r="S521" t="s">
        <v>17</v>
      </c>
      <c r="T521" t="s">
        <v>13311</v>
      </c>
      <c r="U521" s="1">
        <v>45870</v>
      </c>
      <c r="V521">
        <f t="shared" si="16"/>
        <v>557</v>
      </c>
      <c r="W521" t="str">
        <f t="shared" si="17"/>
        <v>360+</v>
      </c>
    </row>
    <row r="522" spans="1:23" x14ac:dyDescent="0.25">
      <c r="A522" t="s">
        <v>655</v>
      </c>
      <c r="B522">
        <v>6127741973</v>
      </c>
      <c r="C522">
        <v>7749908811</v>
      </c>
      <c r="D522" s="1">
        <v>45333</v>
      </c>
      <c r="E522">
        <v>99215</v>
      </c>
      <c r="F522">
        <v>99215</v>
      </c>
      <c r="G522" t="s">
        <v>286</v>
      </c>
      <c r="H522" s="34">
        <v>40367</v>
      </c>
      <c r="I522" s="7">
        <v>26239</v>
      </c>
      <c r="J522" s="7">
        <v>23090.32</v>
      </c>
      <c r="K522" s="7">
        <v>0</v>
      </c>
      <c r="L522" s="7">
        <v>3148.68</v>
      </c>
      <c r="M522" s="5">
        <v>0.12</v>
      </c>
      <c r="N522" t="s">
        <v>46</v>
      </c>
      <c r="O522" t="s">
        <v>17</v>
      </c>
      <c r="P522" t="s">
        <v>18</v>
      </c>
      <c r="Q522" t="s">
        <v>19</v>
      </c>
      <c r="R522" t="s">
        <v>20</v>
      </c>
      <c r="S522" t="s">
        <v>21</v>
      </c>
      <c r="T522" t="s">
        <v>13311</v>
      </c>
      <c r="U522" s="1">
        <v>45679</v>
      </c>
      <c r="V522">
        <f t="shared" si="16"/>
        <v>346</v>
      </c>
      <c r="W522" t="str">
        <f t="shared" si="17"/>
        <v>330-359</v>
      </c>
    </row>
    <row r="523" spans="1:23" x14ac:dyDescent="0.25">
      <c r="A523" t="s">
        <v>656</v>
      </c>
      <c r="B523">
        <v>3306287193</v>
      </c>
      <c r="C523">
        <v>978804224</v>
      </c>
      <c r="D523" s="1">
        <v>45426</v>
      </c>
      <c r="E523">
        <v>99238</v>
      </c>
      <c r="F523">
        <v>99291</v>
      </c>
      <c r="G523" t="s">
        <v>203</v>
      </c>
      <c r="H523" s="34">
        <v>58677</v>
      </c>
      <c r="I523" s="7">
        <v>49875</v>
      </c>
      <c r="J523" s="7">
        <v>35538.5</v>
      </c>
      <c r="K523" s="7">
        <v>13339</v>
      </c>
      <c r="L523" s="7">
        <v>997.5</v>
      </c>
      <c r="M523" s="5">
        <v>0.02</v>
      </c>
      <c r="N523" t="s">
        <v>16</v>
      </c>
      <c r="O523" t="s">
        <v>27</v>
      </c>
      <c r="P523" t="s">
        <v>97</v>
      </c>
      <c r="Q523" t="s">
        <v>32</v>
      </c>
      <c r="R523" t="s">
        <v>43</v>
      </c>
      <c r="S523" t="s">
        <v>27</v>
      </c>
      <c r="T523" t="s">
        <v>13310</v>
      </c>
      <c r="U523" s="1">
        <v>45757</v>
      </c>
      <c r="V523">
        <f t="shared" si="16"/>
        <v>331</v>
      </c>
      <c r="W523" t="str">
        <f t="shared" si="17"/>
        <v>330-359</v>
      </c>
    </row>
    <row r="524" spans="1:23" x14ac:dyDescent="0.25">
      <c r="A524" t="s">
        <v>657</v>
      </c>
      <c r="B524">
        <v>1340620656</v>
      </c>
      <c r="C524">
        <v>728294651</v>
      </c>
      <c r="D524" s="1">
        <v>45384</v>
      </c>
      <c r="E524">
        <v>99231</v>
      </c>
      <c r="F524">
        <v>81000</v>
      </c>
      <c r="G524" t="s">
        <v>198</v>
      </c>
      <c r="H524" s="34">
        <v>81313</v>
      </c>
      <c r="I524" s="7">
        <v>58545</v>
      </c>
      <c r="J524" s="7">
        <v>47750.400000000001</v>
      </c>
      <c r="K524" s="7">
        <v>6111</v>
      </c>
      <c r="L524" s="7">
        <v>4683.6000000000004</v>
      </c>
      <c r="M524" s="5">
        <v>0.08</v>
      </c>
      <c r="N524" t="s">
        <v>24</v>
      </c>
      <c r="O524" t="s">
        <v>30</v>
      </c>
      <c r="P524" t="s">
        <v>35</v>
      </c>
      <c r="Q524" t="s">
        <v>19</v>
      </c>
      <c r="R524" t="s">
        <v>20</v>
      </c>
      <c r="S524" t="s">
        <v>27</v>
      </c>
      <c r="T524" t="s">
        <v>13312</v>
      </c>
      <c r="U524" s="1">
        <v>45702</v>
      </c>
      <c r="V524">
        <f t="shared" si="16"/>
        <v>318</v>
      </c>
      <c r="W524" t="str">
        <f t="shared" si="17"/>
        <v>300-329</v>
      </c>
    </row>
    <row r="525" spans="1:23" x14ac:dyDescent="0.25">
      <c r="A525" t="s">
        <v>658</v>
      </c>
      <c r="B525">
        <v>8283813605</v>
      </c>
      <c r="C525">
        <v>7718410955</v>
      </c>
      <c r="D525" s="1">
        <v>45782</v>
      </c>
      <c r="E525">
        <v>99221</v>
      </c>
      <c r="F525">
        <v>36415</v>
      </c>
      <c r="G525" t="s">
        <v>15</v>
      </c>
      <c r="H525" s="34">
        <v>52387</v>
      </c>
      <c r="I525" s="7">
        <v>37719</v>
      </c>
      <c r="J525" s="7">
        <v>19237.48</v>
      </c>
      <c r="K525" s="7">
        <v>15464</v>
      </c>
      <c r="L525" s="7">
        <v>3017.52</v>
      </c>
      <c r="M525" s="5">
        <v>0.08</v>
      </c>
      <c r="N525" t="s">
        <v>24</v>
      </c>
      <c r="O525" t="s">
        <v>27</v>
      </c>
      <c r="P525" t="s">
        <v>18</v>
      </c>
      <c r="Q525" t="s">
        <v>19</v>
      </c>
      <c r="R525" t="s">
        <v>21</v>
      </c>
      <c r="S525" t="s">
        <v>27</v>
      </c>
      <c r="T525" t="s">
        <v>13310</v>
      </c>
      <c r="U525" s="1">
        <v>46028</v>
      </c>
      <c r="V525">
        <f t="shared" si="16"/>
        <v>246</v>
      </c>
      <c r="W525" t="str">
        <f t="shared" si="17"/>
        <v>240-269</v>
      </c>
    </row>
    <row r="526" spans="1:23" x14ac:dyDescent="0.25">
      <c r="A526" t="s">
        <v>659</v>
      </c>
      <c r="B526">
        <v>4730614932</v>
      </c>
      <c r="C526">
        <v>3292649561</v>
      </c>
      <c r="D526" s="1">
        <v>45437</v>
      </c>
      <c r="E526">
        <v>99222</v>
      </c>
      <c r="F526">
        <v>99284</v>
      </c>
      <c r="G526" t="s">
        <v>293</v>
      </c>
      <c r="H526" s="34">
        <v>52206</v>
      </c>
      <c r="I526" s="7">
        <v>37588</v>
      </c>
      <c r="J526" s="7">
        <v>19129.96</v>
      </c>
      <c r="K526" s="7">
        <v>15451</v>
      </c>
      <c r="L526" s="7">
        <v>3007.04</v>
      </c>
      <c r="M526" s="5">
        <v>0.08</v>
      </c>
      <c r="N526" t="s">
        <v>24</v>
      </c>
      <c r="O526" t="s">
        <v>27</v>
      </c>
      <c r="P526" t="s">
        <v>55</v>
      </c>
      <c r="Q526" t="s">
        <v>32</v>
      </c>
      <c r="R526" t="s">
        <v>38</v>
      </c>
      <c r="S526" t="s">
        <v>27</v>
      </c>
      <c r="T526" t="s">
        <v>13310</v>
      </c>
      <c r="U526" s="1">
        <v>45907</v>
      </c>
      <c r="V526">
        <f t="shared" si="16"/>
        <v>470</v>
      </c>
      <c r="W526" t="str">
        <f t="shared" si="17"/>
        <v>360+</v>
      </c>
    </row>
    <row r="527" spans="1:23" x14ac:dyDescent="0.25">
      <c r="A527" t="s">
        <v>660</v>
      </c>
      <c r="B527">
        <v>7449106585</v>
      </c>
      <c r="C527">
        <v>835861604</v>
      </c>
      <c r="D527" s="1">
        <v>45363</v>
      </c>
      <c r="E527">
        <v>99232</v>
      </c>
      <c r="F527">
        <v>99214</v>
      </c>
      <c r="G527" t="s">
        <v>320</v>
      </c>
      <c r="H527" s="34">
        <v>27052</v>
      </c>
      <c r="I527" s="7">
        <v>21642</v>
      </c>
      <c r="J527" s="7">
        <v>18612.12</v>
      </c>
      <c r="K527" s="7">
        <v>0</v>
      </c>
      <c r="L527" s="7">
        <v>3029.88</v>
      </c>
      <c r="M527" s="5">
        <v>0.14000000000000001</v>
      </c>
      <c r="N527" t="s">
        <v>1135</v>
      </c>
      <c r="O527" t="s">
        <v>17</v>
      </c>
      <c r="P527" t="s">
        <v>97</v>
      </c>
      <c r="Q527" t="s">
        <v>32</v>
      </c>
      <c r="R527" t="s">
        <v>27</v>
      </c>
      <c r="S527" t="s">
        <v>27</v>
      </c>
      <c r="T527" t="s">
        <v>13311</v>
      </c>
      <c r="U527" s="1">
        <v>45888</v>
      </c>
      <c r="V527">
        <f t="shared" si="16"/>
        <v>525</v>
      </c>
      <c r="W527" t="str">
        <f t="shared" si="17"/>
        <v>360+</v>
      </c>
    </row>
    <row r="528" spans="1:23" x14ac:dyDescent="0.25">
      <c r="A528" t="s">
        <v>661</v>
      </c>
      <c r="B528">
        <v>6060567002</v>
      </c>
      <c r="C528">
        <v>4180307806</v>
      </c>
      <c r="D528" s="1">
        <v>45452</v>
      </c>
      <c r="E528">
        <v>99221</v>
      </c>
      <c r="F528">
        <v>99203</v>
      </c>
      <c r="G528" t="s">
        <v>79</v>
      </c>
      <c r="H528" s="34">
        <v>72587</v>
      </c>
      <c r="I528" s="7">
        <v>52263</v>
      </c>
      <c r="J528" s="7">
        <v>39699.96</v>
      </c>
      <c r="K528" s="7">
        <v>8382</v>
      </c>
      <c r="L528" s="7">
        <v>4181.04</v>
      </c>
      <c r="M528" s="5">
        <v>0.08</v>
      </c>
      <c r="N528" t="s">
        <v>24</v>
      </c>
      <c r="O528" t="s">
        <v>30</v>
      </c>
      <c r="P528" t="s">
        <v>55</v>
      </c>
      <c r="Q528" t="s">
        <v>32</v>
      </c>
      <c r="R528" t="s">
        <v>38</v>
      </c>
      <c r="S528" t="s">
        <v>27</v>
      </c>
      <c r="T528" t="s">
        <v>13310</v>
      </c>
      <c r="U528" s="1">
        <v>45919</v>
      </c>
      <c r="V528">
        <f t="shared" si="16"/>
        <v>467</v>
      </c>
      <c r="W528" t="str">
        <f t="shared" si="17"/>
        <v>360+</v>
      </c>
    </row>
    <row r="529" spans="1:23" x14ac:dyDescent="0.25">
      <c r="A529" t="s">
        <v>662</v>
      </c>
      <c r="B529">
        <v>4434252398</v>
      </c>
      <c r="C529">
        <v>2601209246</v>
      </c>
      <c r="D529" s="1">
        <v>45833</v>
      </c>
      <c r="E529">
        <v>99232</v>
      </c>
      <c r="F529">
        <v>85025</v>
      </c>
      <c r="G529" t="s">
        <v>198</v>
      </c>
      <c r="H529" s="34">
        <v>37464</v>
      </c>
      <c r="I529" s="7">
        <v>26974</v>
      </c>
      <c r="J529" s="7">
        <v>21021.08</v>
      </c>
      <c r="K529" s="7">
        <v>3795</v>
      </c>
      <c r="L529" s="7">
        <v>2157.92</v>
      </c>
      <c r="M529" s="5">
        <v>0.08</v>
      </c>
      <c r="N529" t="s">
        <v>24</v>
      </c>
      <c r="O529" t="s">
        <v>27</v>
      </c>
      <c r="P529" t="s">
        <v>35</v>
      </c>
      <c r="Q529" t="s">
        <v>32</v>
      </c>
      <c r="R529" t="s">
        <v>20</v>
      </c>
      <c r="S529" t="s">
        <v>21</v>
      </c>
      <c r="T529" t="s">
        <v>13312</v>
      </c>
      <c r="U529" s="1">
        <v>46009</v>
      </c>
      <c r="V529">
        <f t="shared" si="16"/>
        <v>176</v>
      </c>
      <c r="W529" t="str">
        <f t="shared" si="17"/>
        <v>150-179</v>
      </c>
    </row>
    <row r="530" spans="1:23" x14ac:dyDescent="0.25">
      <c r="A530" t="s">
        <v>663</v>
      </c>
      <c r="B530">
        <v>8436192763</v>
      </c>
      <c r="C530">
        <v>5742962214</v>
      </c>
      <c r="D530" s="1">
        <v>45356</v>
      </c>
      <c r="E530">
        <v>99233</v>
      </c>
      <c r="F530">
        <v>99211</v>
      </c>
      <c r="G530" t="s">
        <v>129</v>
      </c>
      <c r="H530" s="34">
        <v>85085</v>
      </c>
      <c r="I530" s="7">
        <v>61261</v>
      </c>
      <c r="J530" s="7">
        <v>56360.12</v>
      </c>
      <c r="K530" s="7">
        <v>0</v>
      </c>
      <c r="L530" s="7">
        <v>4900.88</v>
      </c>
      <c r="M530" s="5">
        <v>0.08</v>
      </c>
      <c r="N530" t="s">
        <v>24</v>
      </c>
      <c r="O530" t="s">
        <v>17</v>
      </c>
      <c r="P530" t="s">
        <v>55</v>
      </c>
      <c r="Q530" t="s">
        <v>19</v>
      </c>
      <c r="R530" t="s">
        <v>27</v>
      </c>
      <c r="S530" t="s">
        <v>27</v>
      </c>
      <c r="T530" t="s">
        <v>13311</v>
      </c>
      <c r="U530" s="1">
        <v>45670</v>
      </c>
      <c r="V530">
        <f t="shared" si="16"/>
        <v>314</v>
      </c>
      <c r="W530" t="str">
        <f t="shared" si="17"/>
        <v>300-329</v>
      </c>
    </row>
    <row r="531" spans="1:23" x14ac:dyDescent="0.25">
      <c r="A531" t="s">
        <v>664</v>
      </c>
      <c r="B531">
        <v>4855644681</v>
      </c>
      <c r="C531">
        <v>568405850</v>
      </c>
      <c r="D531" s="1">
        <v>45615</v>
      </c>
      <c r="E531">
        <v>99215</v>
      </c>
      <c r="F531">
        <v>99213</v>
      </c>
      <c r="G531" t="s">
        <v>96</v>
      </c>
      <c r="H531" s="34">
        <v>13587</v>
      </c>
      <c r="I531" s="7">
        <v>10190</v>
      </c>
      <c r="J531" s="7">
        <v>8661.5</v>
      </c>
      <c r="K531" s="7">
        <v>0</v>
      </c>
      <c r="L531" s="7">
        <v>1528.5</v>
      </c>
      <c r="M531" s="5">
        <v>0.15</v>
      </c>
      <c r="N531" t="s">
        <v>1139</v>
      </c>
      <c r="O531" t="s">
        <v>17</v>
      </c>
      <c r="P531" t="s">
        <v>40</v>
      </c>
      <c r="Q531" t="s">
        <v>32</v>
      </c>
      <c r="R531" t="s">
        <v>20</v>
      </c>
      <c r="S531" t="s">
        <v>17</v>
      </c>
      <c r="T531" t="s">
        <v>13311</v>
      </c>
      <c r="U531" s="1">
        <v>45955</v>
      </c>
      <c r="V531">
        <f t="shared" si="16"/>
        <v>340</v>
      </c>
      <c r="W531" t="str">
        <f t="shared" si="17"/>
        <v>330-359</v>
      </c>
    </row>
    <row r="532" spans="1:23" x14ac:dyDescent="0.25">
      <c r="A532" t="s">
        <v>665</v>
      </c>
      <c r="B532">
        <v>5364682</v>
      </c>
      <c r="C532">
        <v>3622585661</v>
      </c>
      <c r="D532" s="1">
        <v>45905</v>
      </c>
      <c r="E532">
        <v>99231</v>
      </c>
      <c r="F532">
        <v>97110</v>
      </c>
      <c r="G532" t="s">
        <v>263</v>
      </c>
      <c r="H532" s="34">
        <v>77530</v>
      </c>
      <c r="I532" s="7">
        <v>65901</v>
      </c>
      <c r="J532" s="7">
        <v>53997.98</v>
      </c>
      <c r="K532" s="7">
        <v>10585</v>
      </c>
      <c r="L532" s="7">
        <v>1318.02</v>
      </c>
      <c r="M532" s="5">
        <v>0.02</v>
      </c>
      <c r="N532" t="s">
        <v>16</v>
      </c>
      <c r="O532" t="s">
        <v>30</v>
      </c>
      <c r="P532" t="s">
        <v>18</v>
      </c>
      <c r="Q532" t="s">
        <v>32</v>
      </c>
      <c r="R532" t="s">
        <v>21</v>
      </c>
      <c r="S532" t="s">
        <v>21</v>
      </c>
      <c r="T532" t="s">
        <v>13310</v>
      </c>
      <c r="U532" s="1">
        <v>45934</v>
      </c>
      <c r="V532">
        <f t="shared" si="16"/>
        <v>29</v>
      </c>
      <c r="W532" t="str">
        <f t="shared" si="17"/>
        <v>0-29</v>
      </c>
    </row>
    <row r="533" spans="1:23" x14ac:dyDescent="0.25">
      <c r="A533" t="s">
        <v>666</v>
      </c>
      <c r="B533">
        <v>7946970203</v>
      </c>
      <c r="C533">
        <v>4710767010</v>
      </c>
      <c r="D533" s="1">
        <v>45293</v>
      </c>
      <c r="E533">
        <v>99233</v>
      </c>
      <c r="F533">
        <v>99213</v>
      </c>
      <c r="G533" t="s">
        <v>198</v>
      </c>
      <c r="H533" s="34">
        <v>47527</v>
      </c>
      <c r="I533" s="7">
        <v>40398</v>
      </c>
      <c r="J533" s="7">
        <v>39590.04</v>
      </c>
      <c r="K533" s="7">
        <v>0</v>
      </c>
      <c r="L533" s="7">
        <v>807.96</v>
      </c>
      <c r="M533" s="5">
        <v>0.02</v>
      </c>
      <c r="N533" t="s">
        <v>16</v>
      </c>
      <c r="O533" t="s">
        <v>17</v>
      </c>
      <c r="P533" t="s">
        <v>25</v>
      </c>
      <c r="Q533" t="s">
        <v>19</v>
      </c>
      <c r="R533" t="s">
        <v>21</v>
      </c>
      <c r="S533" t="s">
        <v>21</v>
      </c>
      <c r="T533" t="s">
        <v>13312</v>
      </c>
      <c r="U533" s="1">
        <v>45876</v>
      </c>
      <c r="V533">
        <f t="shared" si="16"/>
        <v>583</v>
      </c>
      <c r="W533" t="str">
        <f t="shared" si="17"/>
        <v>360+</v>
      </c>
    </row>
    <row r="534" spans="1:23" x14ac:dyDescent="0.25">
      <c r="A534" t="s">
        <v>667</v>
      </c>
      <c r="B534">
        <v>3460872464</v>
      </c>
      <c r="C534">
        <v>7633222282</v>
      </c>
      <c r="D534" s="1">
        <v>45702</v>
      </c>
      <c r="E534">
        <v>99221</v>
      </c>
      <c r="F534">
        <v>80053</v>
      </c>
      <c r="G534" t="s">
        <v>102</v>
      </c>
      <c r="H534" s="34">
        <v>64913</v>
      </c>
      <c r="I534" s="7">
        <v>50632</v>
      </c>
      <c r="J534" s="7">
        <v>40505.599999999999</v>
      </c>
      <c r="K534" s="7">
        <v>0</v>
      </c>
      <c r="L534" s="7">
        <v>10126.4</v>
      </c>
      <c r="M534" s="5">
        <v>0.2</v>
      </c>
      <c r="N534" t="s">
        <v>3140</v>
      </c>
      <c r="O534" t="s">
        <v>17</v>
      </c>
      <c r="P534" t="s">
        <v>31</v>
      </c>
      <c r="Q534" t="s">
        <v>32</v>
      </c>
      <c r="R534" t="s">
        <v>38</v>
      </c>
      <c r="S534" t="s">
        <v>21</v>
      </c>
      <c r="T534" t="s">
        <v>13310</v>
      </c>
      <c r="U534" s="1">
        <v>46033</v>
      </c>
      <c r="V534">
        <f t="shared" si="16"/>
        <v>331</v>
      </c>
      <c r="W534" t="str">
        <f t="shared" si="17"/>
        <v>330-359</v>
      </c>
    </row>
    <row r="535" spans="1:23" x14ac:dyDescent="0.25">
      <c r="A535" t="s">
        <v>668</v>
      </c>
      <c r="B535">
        <v>5764893122</v>
      </c>
      <c r="C535">
        <v>1763635349</v>
      </c>
      <c r="D535" s="1">
        <v>45886</v>
      </c>
      <c r="E535">
        <v>99215</v>
      </c>
      <c r="F535">
        <v>99291</v>
      </c>
      <c r="G535" t="s">
        <v>96</v>
      </c>
      <c r="H535" s="34">
        <v>47769</v>
      </c>
      <c r="I535" s="7">
        <v>35827</v>
      </c>
      <c r="J535" s="7">
        <v>27629.95</v>
      </c>
      <c r="K535" s="7">
        <v>2823</v>
      </c>
      <c r="L535" s="7">
        <v>5374.05</v>
      </c>
      <c r="M535" s="5">
        <v>0.15</v>
      </c>
      <c r="N535" t="s">
        <v>1139</v>
      </c>
      <c r="O535" t="s">
        <v>30</v>
      </c>
      <c r="P535" t="s">
        <v>40</v>
      </c>
      <c r="Q535" t="s">
        <v>19</v>
      </c>
      <c r="R535" t="s">
        <v>38</v>
      </c>
      <c r="S535" t="s">
        <v>21</v>
      </c>
      <c r="T535" t="s">
        <v>13310</v>
      </c>
      <c r="U535" s="1">
        <v>45975</v>
      </c>
      <c r="V535">
        <f t="shared" si="16"/>
        <v>89</v>
      </c>
      <c r="W535" t="str">
        <f t="shared" si="17"/>
        <v>60-89</v>
      </c>
    </row>
    <row r="536" spans="1:23" x14ac:dyDescent="0.25">
      <c r="A536" t="s">
        <v>669</v>
      </c>
      <c r="B536">
        <v>1225510711</v>
      </c>
      <c r="C536">
        <v>6126655376</v>
      </c>
      <c r="D536" s="1">
        <v>45661</v>
      </c>
      <c r="E536">
        <v>99215</v>
      </c>
      <c r="F536">
        <v>99215</v>
      </c>
      <c r="G536" t="s">
        <v>71</v>
      </c>
      <c r="H536" s="34">
        <v>53226</v>
      </c>
      <c r="I536" s="7">
        <v>45242</v>
      </c>
      <c r="J536" s="7">
        <v>44337.16</v>
      </c>
      <c r="K536" s="7">
        <v>0</v>
      </c>
      <c r="L536" s="7">
        <v>904.84</v>
      </c>
      <c r="M536" s="5">
        <v>0.02</v>
      </c>
      <c r="N536" t="s">
        <v>16</v>
      </c>
      <c r="O536" t="s">
        <v>17</v>
      </c>
      <c r="P536" t="s">
        <v>35</v>
      </c>
      <c r="Q536" t="s">
        <v>32</v>
      </c>
      <c r="R536" t="s">
        <v>20</v>
      </c>
      <c r="S536" t="s">
        <v>27</v>
      </c>
      <c r="T536" t="s">
        <v>13311</v>
      </c>
      <c r="U536" s="1">
        <v>45972</v>
      </c>
      <c r="V536">
        <f t="shared" si="16"/>
        <v>311</v>
      </c>
      <c r="W536" t="str">
        <f t="shared" si="17"/>
        <v>300-329</v>
      </c>
    </row>
    <row r="537" spans="1:23" x14ac:dyDescent="0.25">
      <c r="A537" t="s">
        <v>670</v>
      </c>
      <c r="B537">
        <v>6079651870</v>
      </c>
      <c r="C537">
        <v>5818045824</v>
      </c>
      <c r="D537" s="1">
        <v>45852</v>
      </c>
      <c r="E537">
        <v>99233</v>
      </c>
      <c r="F537">
        <v>80053</v>
      </c>
      <c r="G537" t="s">
        <v>54</v>
      </c>
      <c r="H537" s="34">
        <v>96478</v>
      </c>
      <c r="I537" s="7">
        <v>69464</v>
      </c>
      <c r="J537" s="7">
        <v>63906.879999999997</v>
      </c>
      <c r="K537" s="7">
        <v>0</v>
      </c>
      <c r="L537" s="7">
        <v>5557.12</v>
      </c>
      <c r="M537" s="5">
        <v>0.08</v>
      </c>
      <c r="N537" t="s">
        <v>24</v>
      </c>
      <c r="O537" t="s">
        <v>17</v>
      </c>
      <c r="P537" t="s">
        <v>25</v>
      </c>
      <c r="Q537" t="s">
        <v>32</v>
      </c>
      <c r="R537" t="s">
        <v>21</v>
      </c>
      <c r="S537" t="s">
        <v>17</v>
      </c>
      <c r="T537" t="s">
        <v>13311</v>
      </c>
      <c r="U537" s="1">
        <v>45878</v>
      </c>
      <c r="V537">
        <f t="shared" si="16"/>
        <v>26</v>
      </c>
      <c r="W537" t="str">
        <f t="shared" si="17"/>
        <v>0-29</v>
      </c>
    </row>
    <row r="538" spans="1:23" x14ac:dyDescent="0.25">
      <c r="A538" t="s">
        <v>671</v>
      </c>
      <c r="B538">
        <v>7052724936</v>
      </c>
      <c r="C538">
        <v>6914702859</v>
      </c>
      <c r="D538" s="1">
        <v>45478</v>
      </c>
      <c r="E538">
        <v>99231</v>
      </c>
      <c r="F538">
        <v>97110</v>
      </c>
      <c r="G538" t="s">
        <v>272</v>
      </c>
      <c r="H538" s="34">
        <v>55940</v>
      </c>
      <c r="I538" s="7">
        <v>47549</v>
      </c>
      <c r="J538" s="7">
        <v>40648.019999999997</v>
      </c>
      <c r="K538" s="7">
        <v>5950</v>
      </c>
      <c r="L538" s="7">
        <v>950.98</v>
      </c>
      <c r="M538" s="5">
        <v>0.02</v>
      </c>
      <c r="N538" t="s">
        <v>16</v>
      </c>
      <c r="O538" t="s">
        <v>27</v>
      </c>
      <c r="P538" t="s">
        <v>18</v>
      </c>
      <c r="Q538" t="s">
        <v>19</v>
      </c>
      <c r="R538" t="s">
        <v>43</v>
      </c>
      <c r="S538" t="s">
        <v>21</v>
      </c>
      <c r="T538" t="s">
        <v>13310</v>
      </c>
      <c r="U538" s="1">
        <v>45704</v>
      </c>
      <c r="V538">
        <f t="shared" si="16"/>
        <v>226</v>
      </c>
      <c r="W538" t="str">
        <f t="shared" si="17"/>
        <v>210-239</v>
      </c>
    </row>
    <row r="539" spans="1:23" x14ac:dyDescent="0.25">
      <c r="A539" t="s">
        <v>672</v>
      </c>
      <c r="B539">
        <v>5697674548</v>
      </c>
      <c r="C539">
        <v>2407426934</v>
      </c>
      <c r="D539" s="1">
        <v>45414</v>
      </c>
      <c r="E539">
        <v>99233</v>
      </c>
      <c r="F539">
        <v>80053</v>
      </c>
      <c r="G539" t="s">
        <v>320</v>
      </c>
      <c r="H539" s="34">
        <v>94299</v>
      </c>
      <c r="I539" s="7">
        <v>75439</v>
      </c>
      <c r="J539" s="7">
        <v>54114.54</v>
      </c>
      <c r="K539" s="7">
        <v>10763</v>
      </c>
      <c r="L539" s="7">
        <v>10561.46</v>
      </c>
      <c r="M539" s="5">
        <v>0.14000000000000001</v>
      </c>
      <c r="N539" t="s">
        <v>1135</v>
      </c>
      <c r="O539" t="s">
        <v>30</v>
      </c>
      <c r="P539" t="s">
        <v>31</v>
      </c>
      <c r="Q539" t="s">
        <v>32</v>
      </c>
      <c r="R539" t="s">
        <v>43</v>
      </c>
      <c r="S539" t="s">
        <v>27</v>
      </c>
      <c r="T539" t="s">
        <v>13312</v>
      </c>
      <c r="U539" s="1">
        <v>45764</v>
      </c>
      <c r="V539">
        <f t="shared" si="16"/>
        <v>350</v>
      </c>
      <c r="W539" t="str">
        <f t="shared" si="17"/>
        <v>330-359</v>
      </c>
    </row>
    <row r="540" spans="1:23" x14ac:dyDescent="0.25">
      <c r="A540" t="s">
        <v>673</v>
      </c>
      <c r="B540">
        <v>2001375545</v>
      </c>
      <c r="C540">
        <v>3151701172</v>
      </c>
      <c r="D540" s="1">
        <v>45610</v>
      </c>
      <c r="E540">
        <v>99214</v>
      </c>
      <c r="F540">
        <v>99215</v>
      </c>
      <c r="G540" t="s">
        <v>91</v>
      </c>
      <c r="H540" s="34">
        <v>69272</v>
      </c>
      <c r="I540" s="7">
        <v>45027</v>
      </c>
      <c r="J540" s="7">
        <v>39623.760000000002</v>
      </c>
      <c r="K540" s="7">
        <v>0</v>
      </c>
      <c r="L540" s="7">
        <v>5403.24</v>
      </c>
      <c r="M540" s="5">
        <v>0.12</v>
      </c>
      <c r="N540" t="s">
        <v>46</v>
      </c>
      <c r="O540" t="s">
        <v>17</v>
      </c>
      <c r="P540" t="s">
        <v>97</v>
      </c>
      <c r="Q540" t="s">
        <v>19</v>
      </c>
      <c r="R540" t="s">
        <v>26</v>
      </c>
      <c r="S540" t="s">
        <v>21</v>
      </c>
      <c r="T540" t="s">
        <v>13312</v>
      </c>
      <c r="U540" s="1">
        <v>45807</v>
      </c>
      <c r="V540">
        <f t="shared" si="16"/>
        <v>197</v>
      </c>
      <c r="W540" t="str">
        <f t="shared" si="17"/>
        <v>180-209</v>
      </c>
    </row>
    <row r="541" spans="1:23" x14ac:dyDescent="0.25">
      <c r="A541" t="s">
        <v>674</v>
      </c>
      <c r="B541">
        <v>3090183086</v>
      </c>
      <c r="C541">
        <v>5350029457</v>
      </c>
      <c r="D541" s="1">
        <v>45475</v>
      </c>
      <c r="E541">
        <v>99223</v>
      </c>
      <c r="F541">
        <v>99201</v>
      </c>
      <c r="G541" t="s">
        <v>209</v>
      </c>
      <c r="H541" s="34">
        <v>95587</v>
      </c>
      <c r="I541" s="7">
        <v>68823</v>
      </c>
      <c r="J541" s="7">
        <v>33570.160000000003</v>
      </c>
      <c r="K541" s="7">
        <v>29747</v>
      </c>
      <c r="L541" s="7">
        <v>5505.84</v>
      </c>
      <c r="M541" s="5">
        <v>0.08</v>
      </c>
      <c r="N541" t="s">
        <v>24</v>
      </c>
      <c r="O541" t="s">
        <v>27</v>
      </c>
      <c r="P541" t="s">
        <v>97</v>
      </c>
      <c r="Q541" t="s">
        <v>32</v>
      </c>
      <c r="R541" t="s">
        <v>20</v>
      </c>
      <c r="S541" t="s">
        <v>27</v>
      </c>
      <c r="T541" t="s">
        <v>13311</v>
      </c>
      <c r="U541" s="1">
        <v>46010</v>
      </c>
      <c r="V541">
        <f t="shared" si="16"/>
        <v>535</v>
      </c>
      <c r="W541" t="str">
        <f t="shared" si="17"/>
        <v>360+</v>
      </c>
    </row>
    <row r="542" spans="1:23" x14ac:dyDescent="0.25">
      <c r="A542" t="s">
        <v>675</v>
      </c>
      <c r="B542">
        <v>4924886013</v>
      </c>
      <c r="C542">
        <v>8094897891</v>
      </c>
      <c r="D542" s="1">
        <v>45637</v>
      </c>
      <c r="E542">
        <v>99238</v>
      </c>
      <c r="F542">
        <v>99283</v>
      </c>
      <c r="G542" t="s">
        <v>127</v>
      </c>
      <c r="H542" s="34">
        <v>53422</v>
      </c>
      <c r="I542" s="7">
        <v>45409</v>
      </c>
      <c r="J542" s="7">
        <v>40102.82</v>
      </c>
      <c r="K542" s="7">
        <v>4398</v>
      </c>
      <c r="L542" s="7">
        <v>908.18</v>
      </c>
      <c r="M542" s="5">
        <v>0.02</v>
      </c>
      <c r="N542" t="s">
        <v>16</v>
      </c>
      <c r="O542" t="s">
        <v>30</v>
      </c>
      <c r="P542" t="s">
        <v>55</v>
      </c>
      <c r="Q542" t="s">
        <v>32</v>
      </c>
      <c r="R542" t="s">
        <v>43</v>
      </c>
      <c r="S542" t="s">
        <v>17</v>
      </c>
      <c r="T542" t="s">
        <v>13311</v>
      </c>
      <c r="U542" s="1">
        <v>45666</v>
      </c>
      <c r="V542">
        <f t="shared" si="16"/>
        <v>29</v>
      </c>
      <c r="W542" t="str">
        <f t="shared" si="17"/>
        <v>0-29</v>
      </c>
    </row>
    <row r="543" spans="1:23" x14ac:dyDescent="0.25">
      <c r="A543" t="s">
        <v>676</v>
      </c>
      <c r="B543">
        <v>782054899</v>
      </c>
      <c r="C543">
        <v>2478322950</v>
      </c>
      <c r="D543" s="1">
        <v>45897</v>
      </c>
      <c r="E543">
        <v>99214</v>
      </c>
      <c r="F543">
        <v>99292</v>
      </c>
      <c r="G543" t="s">
        <v>45</v>
      </c>
      <c r="H543" s="34">
        <v>43142</v>
      </c>
      <c r="I543" s="7">
        <v>33651</v>
      </c>
      <c r="J543" s="7">
        <v>26920.799999999999</v>
      </c>
      <c r="K543" s="7">
        <v>0</v>
      </c>
      <c r="L543" s="7">
        <v>6730.2</v>
      </c>
      <c r="M543" s="5">
        <v>0.2</v>
      </c>
      <c r="N543" t="s">
        <v>3140</v>
      </c>
      <c r="O543" t="s">
        <v>17</v>
      </c>
      <c r="P543" t="s">
        <v>35</v>
      </c>
      <c r="Q543" t="s">
        <v>19</v>
      </c>
      <c r="R543" t="s">
        <v>21</v>
      </c>
      <c r="S543" t="s">
        <v>17</v>
      </c>
      <c r="T543" t="s">
        <v>13311</v>
      </c>
      <c r="U543" s="1">
        <v>46011</v>
      </c>
      <c r="V543">
        <f t="shared" si="16"/>
        <v>114</v>
      </c>
      <c r="W543" t="str">
        <f t="shared" si="17"/>
        <v>90-119</v>
      </c>
    </row>
    <row r="544" spans="1:23" x14ac:dyDescent="0.25">
      <c r="A544" t="s">
        <v>677</v>
      </c>
      <c r="B544">
        <v>8840408187</v>
      </c>
      <c r="C544">
        <v>3157655621</v>
      </c>
      <c r="D544" s="1">
        <v>45307</v>
      </c>
      <c r="E544">
        <v>99238</v>
      </c>
      <c r="F544">
        <v>99213</v>
      </c>
      <c r="G544" t="s">
        <v>263</v>
      </c>
      <c r="H544" s="34">
        <v>71336</v>
      </c>
      <c r="I544" s="7">
        <v>46368</v>
      </c>
      <c r="J544" s="7">
        <v>38013.839999999997</v>
      </c>
      <c r="K544" s="7">
        <v>2790</v>
      </c>
      <c r="L544" s="7">
        <v>5564.16</v>
      </c>
      <c r="M544" s="5">
        <v>0.12</v>
      </c>
      <c r="N544" t="s">
        <v>46</v>
      </c>
      <c r="O544" t="s">
        <v>30</v>
      </c>
      <c r="P544" t="s">
        <v>31</v>
      </c>
      <c r="Q544" t="s">
        <v>19</v>
      </c>
      <c r="R544" t="s">
        <v>26</v>
      </c>
      <c r="S544" t="s">
        <v>27</v>
      </c>
      <c r="T544" t="s">
        <v>13312</v>
      </c>
      <c r="U544" s="1">
        <v>45978</v>
      </c>
      <c r="V544">
        <f t="shared" si="16"/>
        <v>671</v>
      </c>
      <c r="W544" t="str">
        <f t="shared" si="17"/>
        <v>360+</v>
      </c>
    </row>
    <row r="545" spans="1:23" x14ac:dyDescent="0.25">
      <c r="A545" t="s">
        <v>678</v>
      </c>
      <c r="B545">
        <v>9046284381</v>
      </c>
      <c r="C545">
        <v>534484178</v>
      </c>
      <c r="D545" s="1">
        <v>45448</v>
      </c>
      <c r="E545">
        <v>99221</v>
      </c>
      <c r="F545">
        <v>80053</v>
      </c>
      <c r="G545" t="s">
        <v>178</v>
      </c>
      <c r="H545" s="34">
        <v>98569</v>
      </c>
      <c r="I545" s="7">
        <v>70970</v>
      </c>
      <c r="J545" s="7">
        <v>56898.400000000001</v>
      </c>
      <c r="K545" s="7">
        <v>8394</v>
      </c>
      <c r="L545" s="7">
        <v>5677.6</v>
      </c>
      <c r="M545" s="5">
        <v>0.08</v>
      </c>
      <c r="N545" t="s">
        <v>24</v>
      </c>
      <c r="O545" t="s">
        <v>27</v>
      </c>
      <c r="P545" t="s">
        <v>35</v>
      </c>
      <c r="Q545" t="s">
        <v>19</v>
      </c>
      <c r="R545" t="s">
        <v>21</v>
      </c>
      <c r="S545" t="s">
        <v>27</v>
      </c>
      <c r="T545" t="s">
        <v>13311</v>
      </c>
      <c r="U545" s="1">
        <v>45770</v>
      </c>
      <c r="V545">
        <f t="shared" si="16"/>
        <v>322</v>
      </c>
      <c r="W545" t="str">
        <f t="shared" si="17"/>
        <v>300-329</v>
      </c>
    </row>
    <row r="546" spans="1:23" x14ac:dyDescent="0.25">
      <c r="A546" t="s">
        <v>679</v>
      </c>
      <c r="B546">
        <v>2776651760</v>
      </c>
      <c r="C546">
        <v>9025513192</v>
      </c>
      <c r="D546" s="1">
        <v>45783</v>
      </c>
      <c r="E546">
        <v>99213</v>
      </c>
      <c r="F546">
        <v>99201</v>
      </c>
      <c r="G546" t="s">
        <v>203</v>
      </c>
      <c r="H546" s="34">
        <v>23373</v>
      </c>
      <c r="I546" s="7">
        <v>16829</v>
      </c>
      <c r="J546" s="7">
        <v>13794.68</v>
      </c>
      <c r="K546" s="7">
        <v>1688</v>
      </c>
      <c r="L546" s="7">
        <v>1346.32</v>
      </c>
      <c r="M546" s="5">
        <v>0.08</v>
      </c>
      <c r="N546" t="s">
        <v>24</v>
      </c>
      <c r="O546" t="s">
        <v>30</v>
      </c>
      <c r="P546" t="s">
        <v>40</v>
      </c>
      <c r="Q546" t="s">
        <v>19</v>
      </c>
      <c r="R546" t="s">
        <v>21</v>
      </c>
      <c r="S546" t="s">
        <v>27</v>
      </c>
      <c r="T546" t="s">
        <v>13310</v>
      </c>
      <c r="U546" s="1">
        <v>45886</v>
      </c>
      <c r="V546">
        <f t="shared" si="16"/>
        <v>103</v>
      </c>
      <c r="W546" t="str">
        <f t="shared" si="17"/>
        <v>90-119</v>
      </c>
    </row>
    <row r="547" spans="1:23" x14ac:dyDescent="0.25">
      <c r="A547" t="s">
        <v>680</v>
      </c>
      <c r="B547">
        <v>4572940200</v>
      </c>
      <c r="C547">
        <v>2901780424</v>
      </c>
      <c r="D547" s="1">
        <v>45847</v>
      </c>
      <c r="E547">
        <v>99231</v>
      </c>
      <c r="F547">
        <v>99211</v>
      </c>
      <c r="G547" t="s">
        <v>207</v>
      </c>
      <c r="H547" s="34">
        <v>72246</v>
      </c>
      <c r="I547" s="7">
        <v>54185</v>
      </c>
      <c r="J547" s="7">
        <v>46057.25</v>
      </c>
      <c r="K547" s="7">
        <v>0</v>
      </c>
      <c r="L547" s="7">
        <v>8127.75</v>
      </c>
      <c r="M547" s="5">
        <v>0.15</v>
      </c>
      <c r="N547" t="s">
        <v>1139</v>
      </c>
      <c r="O547" t="s">
        <v>17</v>
      </c>
      <c r="P547" t="s">
        <v>58</v>
      </c>
      <c r="Q547" t="s">
        <v>19</v>
      </c>
      <c r="R547" t="s">
        <v>38</v>
      </c>
      <c r="S547" t="s">
        <v>27</v>
      </c>
      <c r="T547" t="s">
        <v>13312</v>
      </c>
      <c r="U547" s="1">
        <v>45877</v>
      </c>
      <c r="V547">
        <f t="shared" si="16"/>
        <v>30</v>
      </c>
      <c r="W547" t="str">
        <f t="shared" si="17"/>
        <v>30-59</v>
      </c>
    </row>
    <row r="548" spans="1:23" x14ac:dyDescent="0.25">
      <c r="A548" t="s">
        <v>681</v>
      </c>
      <c r="B548">
        <v>4038921037</v>
      </c>
      <c r="C548">
        <v>7949391465</v>
      </c>
      <c r="D548" s="1">
        <v>45610</v>
      </c>
      <c r="E548">
        <v>99223</v>
      </c>
      <c r="F548">
        <v>85025</v>
      </c>
      <c r="G548" t="s">
        <v>347</v>
      </c>
      <c r="H548" s="34">
        <v>51599</v>
      </c>
      <c r="I548" s="7">
        <v>43859</v>
      </c>
      <c r="J548" s="7">
        <v>42981.82</v>
      </c>
      <c r="K548" s="7">
        <v>0</v>
      </c>
      <c r="L548" s="7">
        <v>877.18</v>
      </c>
      <c r="M548" s="5">
        <v>0.02</v>
      </c>
      <c r="N548" t="s">
        <v>16</v>
      </c>
      <c r="O548" t="s">
        <v>17</v>
      </c>
      <c r="P548" t="s">
        <v>97</v>
      </c>
      <c r="Q548" t="s">
        <v>19</v>
      </c>
      <c r="R548" t="s">
        <v>38</v>
      </c>
      <c r="S548" t="s">
        <v>21</v>
      </c>
      <c r="T548" t="s">
        <v>13312</v>
      </c>
      <c r="U548" s="1">
        <v>46009</v>
      </c>
      <c r="V548">
        <f t="shared" si="16"/>
        <v>399</v>
      </c>
      <c r="W548" t="str">
        <f t="shared" si="17"/>
        <v>360+</v>
      </c>
    </row>
    <row r="549" spans="1:23" x14ac:dyDescent="0.25">
      <c r="A549" t="s">
        <v>682</v>
      </c>
      <c r="B549">
        <v>421037848</v>
      </c>
      <c r="C549">
        <v>5625571929</v>
      </c>
      <c r="D549" s="1">
        <v>45626</v>
      </c>
      <c r="E549">
        <v>99222</v>
      </c>
      <c r="F549">
        <v>97110</v>
      </c>
      <c r="G549" t="s">
        <v>122</v>
      </c>
      <c r="H549" s="34">
        <v>37031</v>
      </c>
      <c r="I549" s="7">
        <v>29625</v>
      </c>
      <c r="J549" s="7">
        <v>25477.5</v>
      </c>
      <c r="K549" s="7">
        <v>0</v>
      </c>
      <c r="L549" s="7">
        <v>4147.5</v>
      </c>
      <c r="M549" s="5">
        <v>0.14000000000000001</v>
      </c>
      <c r="N549" t="s">
        <v>1135</v>
      </c>
      <c r="O549" t="s">
        <v>17</v>
      </c>
      <c r="P549" t="s">
        <v>31</v>
      </c>
      <c r="Q549" t="s">
        <v>32</v>
      </c>
      <c r="R549" t="s">
        <v>20</v>
      </c>
      <c r="S549" t="s">
        <v>17</v>
      </c>
      <c r="T549" t="s">
        <v>13311</v>
      </c>
      <c r="U549" s="1">
        <v>45920</v>
      </c>
      <c r="V549">
        <f t="shared" si="16"/>
        <v>294</v>
      </c>
      <c r="W549" t="str">
        <f t="shared" si="17"/>
        <v>270-299</v>
      </c>
    </row>
    <row r="550" spans="1:23" x14ac:dyDescent="0.25">
      <c r="A550" t="s">
        <v>683</v>
      </c>
      <c r="B550">
        <v>4328503316</v>
      </c>
      <c r="C550">
        <v>9225684830</v>
      </c>
      <c r="D550" s="1">
        <v>45713</v>
      </c>
      <c r="E550">
        <v>99214</v>
      </c>
      <c r="F550">
        <v>90834</v>
      </c>
      <c r="G550" t="s">
        <v>77</v>
      </c>
      <c r="H550" s="34">
        <v>85500</v>
      </c>
      <c r="I550" s="7">
        <v>72675</v>
      </c>
      <c r="J550" s="7">
        <v>71221.5</v>
      </c>
      <c r="K550" s="7">
        <v>0</v>
      </c>
      <c r="L550" s="7">
        <v>1453.5</v>
      </c>
      <c r="M550" s="5">
        <v>0.02</v>
      </c>
      <c r="N550" t="s">
        <v>16</v>
      </c>
      <c r="O550" t="s">
        <v>17</v>
      </c>
      <c r="P550" t="s">
        <v>55</v>
      </c>
      <c r="Q550" t="s">
        <v>19</v>
      </c>
      <c r="R550" t="s">
        <v>20</v>
      </c>
      <c r="S550" t="s">
        <v>21</v>
      </c>
      <c r="T550" t="s">
        <v>13311</v>
      </c>
      <c r="U550" s="1">
        <v>45820</v>
      </c>
      <c r="V550">
        <f t="shared" si="16"/>
        <v>107</v>
      </c>
      <c r="W550" t="str">
        <f t="shared" si="17"/>
        <v>90-119</v>
      </c>
    </row>
    <row r="551" spans="1:23" x14ac:dyDescent="0.25">
      <c r="A551" t="s">
        <v>684</v>
      </c>
      <c r="B551">
        <v>7456221047</v>
      </c>
      <c r="C551">
        <v>7979694445</v>
      </c>
      <c r="D551" s="1">
        <v>45569</v>
      </c>
      <c r="E551">
        <v>99238</v>
      </c>
      <c r="F551">
        <v>99203</v>
      </c>
      <c r="G551" t="s">
        <v>320</v>
      </c>
      <c r="H551" s="34">
        <v>96033</v>
      </c>
      <c r="I551" s="7">
        <v>69144</v>
      </c>
      <c r="J551" s="7">
        <v>39137.480000000003</v>
      </c>
      <c r="K551" s="7">
        <v>24475</v>
      </c>
      <c r="L551" s="7">
        <v>5531.52</v>
      </c>
      <c r="M551" s="5">
        <v>0.08</v>
      </c>
      <c r="N551" t="s">
        <v>24</v>
      </c>
      <c r="O551" t="s">
        <v>27</v>
      </c>
      <c r="P551" t="s">
        <v>35</v>
      </c>
      <c r="Q551" t="s">
        <v>19</v>
      </c>
      <c r="R551" t="s">
        <v>21</v>
      </c>
      <c r="S551" t="s">
        <v>17</v>
      </c>
      <c r="T551" t="s">
        <v>13312</v>
      </c>
      <c r="U551" s="1">
        <v>45945</v>
      </c>
      <c r="V551">
        <f t="shared" si="16"/>
        <v>376</v>
      </c>
      <c r="W551" t="str">
        <f t="shared" si="17"/>
        <v>360+</v>
      </c>
    </row>
    <row r="552" spans="1:23" x14ac:dyDescent="0.25">
      <c r="A552" t="s">
        <v>685</v>
      </c>
      <c r="B552">
        <v>414230492</v>
      </c>
      <c r="C552">
        <v>7719542133</v>
      </c>
      <c r="D552" s="1">
        <v>45617</v>
      </c>
      <c r="E552">
        <v>99233</v>
      </c>
      <c r="F552">
        <v>99212</v>
      </c>
      <c r="G552" t="s">
        <v>104</v>
      </c>
      <c r="H552" s="34">
        <v>59375</v>
      </c>
      <c r="I552" s="7">
        <v>50469</v>
      </c>
      <c r="J552" s="7">
        <v>42150.62</v>
      </c>
      <c r="K552" s="7">
        <v>7309</v>
      </c>
      <c r="L552" s="7">
        <v>1009.38</v>
      </c>
      <c r="M552" s="5">
        <v>0.02</v>
      </c>
      <c r="N552" t="s">
        <v>16</v>
      </c>
      <c r="O552" t="s">
        <v>30</v>
      </c>
      <c r="P552" t="s">
        <v>31</v>
      </c>
      <c r="Q552" t="s">
        <v>32</v>
      </c>
      <c r="R552" t="s">
        <v>43</v>
      </c>
      <c r="S552" t="s">
        <v>21</v>
      </c>
      <c r="T552" t="s">
        <v>13310</v>
      </c>
      <c r="U552" s="1">
        <v>46035</v>
      </c>
      <c r="V552">
        <f t="shared" si="16"/>
        <v>418</v>
      </c>
      <c r="W552" t="str">
        <f t="shared" si="17"/>
        <v>360+</v>
      </c>
    </row>
    <row r="553" spans="1:23" x14ac:dyDescent="0.25">
      <c r="A553" t="s">
        <v>686</v>
      </c>
      <c r="B553">
        <v>9486691259</v>
      </c>
      <c r="C553">
        <v>8213319359</v>
      </c>
      <c r="D553" s="1">
        <v>45852</v>
      </c>
      <c r="E553">
        <v>99222</v>
      </c>
      <c r="F553">
        <v>97110</v>
      </c>
      <c r="G553" t="s">
        <v>79</v>
      </c>
      <c r="H553" s="34">
        <v>44697</v>
      </c>
      <c r="I553" s="7">
        <v>29053</v>
      </c>
      <c r="J553" s="7">
        <v>24003.64</v>
      </c>
      <c r="K553" s="7">
        <v>1563</v>
      </c>
      <c r="L553" s="7">
        <v>3486.36</v>
      </c>
      <c r="M553" s="5">
        <v>0.12</v>
      </c>
      <c r="N553" t="s">
        <v>46</v>
      </c>
      <c r="O553" t="s">
        <v>30</v>
      </c>
      <c r="P553" t="s">
        <v>18</v>
      </c>
      <c r="Q553" t="s">
        <v>32</v>
      </c>
      <c r="R553" t="s">
        <v>38</v>
      </c>
      <c r="S553" t="s">
        <v>27</v>
      </c>
      <c r="T553" t="s">
        <v>13311</v>
      </c>
      <c r="U553" s="1">
        <v>45910</v>
      </c>
      <c r="V553">
        <f t="shared" si="16"/>
        <v>58</v>
      </c>
      <c r="W553" t="str">
        <f t="shared" si="17"/>
        <v>30-59</v>
      </c>
    </row>
    <row r="554" spans="1:23" x14ac:dyDescent="0.25">
      <c r="A554" t="s">
        <v>687</v>
      </c>
      <c r="B554">
        <v>7929279518</v>
      </c>
      <c r="C554">
        <v>8327104802</v>
      </c>
      <c r="D554" s="1">
        <v>45534</v>
      </c>
      <c r="E554">
        <v>99238</v>
      </c>
      <c r="F554">
        <v>99282</v>
      </c>
      <c r="G554" t="s">
        <v>65</v>
      </c>
      <c r="H554" s="34">
        <v>73404</v>
      </c>
      <c r="I554" s="7">
        <v>57989</v>
      </c>
      <c r="J554" s="7">
        <v>41434.76</v>
      </c>
      <c r="K554" s="7">
        <v>7276</v>
      </c>
      <c r="L554" s="7">
        <v>9278.24</v>
      </c>
      <c r="M554" s="5">
        <v>0.16</v>
      </c>
      <c r="N554" t="s">
        <v>1138</v>
      </c>
      <c r="O554" t="s">
        <v>30</v>
      </c>
      <c r="P554" t="s">
        <v>97</v>
      </c>
      <c r="Q554" t="s">
        <v>32</v>
      </c>
      <c r="R554" t="s">
        <v>27</v>
      </c>
      <c r="S554" t="s">
        <v>27</v>
      </c>
      <c r="T554" t="s">
        <v>13311</v>
      </c>
      <c r="U554" s="1">
        <v>46061</v>
      </c>
      <c r="V554">
        <f t="shared" si="16"/>
        <v>527</v>
      </c>
      <c r="W554" t="str">
        <f t="shared" si="17"/>
        <v>360+</v>
      </c>
    </row>
    <row r="555" spans="1:23" x14ac:dyDescent="0.25">
      <c r="A555" t="s">
        <v>688</v>
      </c>
      <c r="B555">
        <v>1700147911</v>
      </c>
      <c r="C555">
        <v>5561575318</v>
      </c>
      <c r="D555" s="1">
        <v>45596</v>
      </c>
      <c r="E555">
        <v>99223</v>
      </c>
      <c r="F555">
        <v>97110</v>
      </c>
      <c r="G555" t="s">
        <v>54</v>
      </c>
      <c r="H555" s="34">
        <v>99171</v>
      </c>
      <c r="I555" s="7">
        <v>64461</v>
      </c>
      <c r="J555" s="7">
        <v>51026.68</v>
      </c>
      <c r="K555" s="7">
        <v>5699</v>
      </c>
      <c r="L555" s="7">
        <v>7735.32</v>
      </c>
      <c r="M555" s="5">
        <v>0.12</v>
      </c>
      <c r="N555" t="s">
        <v>46</v>
      </c>
      <c r="O555" t="s">
        <v>30</v>
      </c>
      <c r="P555" t="s">
        <v>35</v>
      </c>
      <c r="Q555" t="s">
        <v>32</v>
      </c>
      <c r="R555" t="s">
        <v>21</v>
      </c>
      <c r="S555" t="s">
        <v>21</v>
      </c>
      <c r="T555" t="s">
        <v>13310</v>
      </c>
      <c r="U555" s="1">
        <v>45858</v>
      </c>
      <c r="V555">
        <f t="shared" si="16"/>
        <v>262</v>
      </c>
      <c r="W555" t="str">
        <f t="shared" si="17"/>
        <v>240-269</v>
      </c>
    </row>
    <row r="556" spans="1:23" x14ac:dyDescent="0.25">
      <c r="A556" t="s">
        <v>689</v>
      </c>
      <c r="B556">
        <v>4327225945</v>
      </c>
      <c r="C556">
        <v>3127898425</v>
      </c>
      <c r="D556" s="1">
        <v>45430</v>
      </c>
      <c r="E556">
        <v>99232</v>
      </c>
      <c r="F556">
        <v>99212</v>
      </c>
      <c r="G556" t="s">
        <v>224</v>
      </c>
      <c r="H556" s="34">
        <v>96426</v>
      </c>
      <c r="I556" s="7">
        <v>81962</v>
      </c>
      <c r="J556" s="7">
        <v>80322.759999999995</v>
      </c>
      <c r="K556" s="7">
        <v>0</v>
      </c>
      <c r="L556" s="7">
        <v>1639.24</v>
      </c>
      <c r="M556" s="5">
        <v>0.02</v>
      </c>
      <c r="N556" t="s">
        <v>16</v>
      </c>
      <c r="O556" t="s">
        <v>17</v>
      </c>
      <c r="P556" t="s">
        <v>25</v>
      </c>
      <c r="Q556" t="s">
        <v>19</v>
      </c>
      <c r="R556" t="s">
        <v>26</v>
      </c>
      <c r="S556" t="s">
        <v>21</v>
      </c>
      <c r="T556" t="s">
        <v>13311</v>
      </c>
      <c r="U556" s="1">
        <v>45868</v>
      </c>
      <c r="V556">
        <f t="shared" si="16"/>
        <v>438</v>
      </c>
      <c r="W556" t="str">
        <f t="shared" si="17"/>
        <v>360+</v>
      </c>
    </row>
    <row r="557" spans="1:23" x14ac:dyDescent="0.25">
      <c r="A557" t="s">
        <v>690</v>
      </c>
      <c r="B557">
        <v>6565664976</v>
      </c>
      <c r="C557">
        <v>8807900782</v>
      </c>
      <c r="D557" s="1">
        <v>45398</v>
      </c>
      <c r="E557">
        <v>99233</v>
      </c>
      <c r="F557">
        <v>99283</v>
      </c>
      <c r="G557" t="s">
        <v>574</v>
      </c>
      <c r="H557" s="34">
        <v>76402</v>
      </c>
      <c r="I557" s="7">
        <v>64942</v>
      </c>
      <c r="J557" s="7">
        <v>46655.16</v>
      </c>
      <c r="K557" s="7">
        <v>16988</v>
      </c>
      <c r="L557" s="7">
        <v>1298.8399999999999</v>
      </c>
      <c r="M557" s="5">
        <v>0.02</v>
      </c>
      <c r="N557" t="s">
        <v>16</v>
      </c>
      <c r="O557" t="s">
        <v>27</v>
      </c>
      <c r="P557" t="s">
        <v>58</v>
      </c>
      <c r="Q557" t="s">
        <v>19</v>
      </c>
      <c r="R557" t="s">
        <v>43</v>
      </c>
      <c r="S557" t="s">
        <v>21</v>
      </c>
      <c r="T557" t="s">
        <v>13310</v>
      </c>
      <c r="U557" s="1">
        <v>45973</v>
      </c>
      <c r="V557">
        <f t="shared" si="16"/>
        <v>575</v>
      </c>
      <c r="W557" t="str">
        <f t="shared" si="17"/>
        <v>360+</v>
      </c>
    </row>
    <row r="558" spans="1:23" x14ac:dyDescent="0.25">
      <c r="A558" t="s">
        <v>691</v>
      </c>
      <c r="B558">
        <v>4969519382</v>
      </c>
      <c r="C558">
        <v>8723613008</v>
      </c>
      <c r="D558" s="1">
        <v>45308</v>
      </c>
      <c r="E558">
        <v>99215</v>
      </c>
      <c r="F558">
        <v>99283</v>
      </c>
      <c r="G558" t="s">
        <v>85</v>
      </c>
      <c r="H558" s="34">
        <v>49045</v>
      </c>
      <c r="I558" s="7">
        <v>41688</v>
      </c>
      <c r="J558" s="7">
        <v>37164.239999999998</v>
      </c>
      <c r="K558" s="7">
        <v>3690</v>
      </c>
      <c r="L558" s="7">
        <v>833.76</v>
      </c>
      <c r="M558" s="5">
        <v>0.02</v>
      </c>
      <c r="N558" t="s">
        <v>16</v>
      </c>
      <c r="O558" t="s">
        <v>30</v>
      </c>
      <c r="P558" t="s">
        <v>31</v>
      </c>
      <c r="Q558" t="s">
        <v>19</v>
      </c>
      <c r="R558" t="s">
        <v>26</v>
      </c>
      <c r="S558" t="s">
        <v>17</v>
      </c>
      <c r="T558" t="s">
        <v>13311</v>
      </c>
      <c r="U558" s="1">
        <v>45974</v>
      </c>
      <c r="V558">
        <f t="shared" si="16"/>
        <v>666</v>
      </c>
      <c r="W558" t="str">
        <f t="shared" si="17"/>
        <v>360+</v>
      </c>
    </row>
    <row r="559" spans="1:23" x14ac:dyDescent="0.25">
      <c r="A559" t="s">
        <v>692</v>
      </c>
      <c r="B559">
        <v>4846311291</v>
      </c>
      <c r="C559">
        <v>4286472793</v>
      </c>
      <c r="D559" s="1">
        <v>45681</v>
      </c>
      <c r="E559">
        <v>99214</v>
      </c>
      <c r="F559">
        <v>99292</v>
      </c>
      <c r="G559" t="s">
        <v>69</v>
      </c>
      <c r="H559" s="34">
        <v>68172</v>
      </c>
      <c r="I559" s="7">
        <v>49084</v>
      </c>
      <c r="J559" s="7">
        <v>45157.279999999999</v>
      </c>
      <c r="K559" s="7">
        <v>0</v>
      </c>
      <c r="L559" s="7">
        <v>3926.72</v>
      </c>
      <c r="M559" s="5">
        <v>0.08</v>
      </c>
      <c r="N559" t="s">
        <v>24</v>
      </c>
      <c r="O559" t="s">
        <v>17</v>
      </c>
      <c r="P559" t="s">
        <v>18</v>
      </c>
      <c r="Q559" t="s">
        <v>32</v>
      </c>
      <c r="R559" t="s">
        <v>27</v>
      </c>
      <c r="S559" t="s">
        <v>27</v>
      </c>
      <c r="T559" t="s">
        <v>13310</v>
      </c>
      <c r="U559" s="1">
        <v>45820</v>
      </c>
      <c r="V559">
        <f t="shared" si="16"/>
        <v>139</v>
      </c>
      <c r="W559" t="str">
        <f t="shared" si="17"/>
        <v>120-149</v>
      </c>
    </row>
    <row r="560" spans="1:23" x14ac:dyDescent="0.25">
      <c r="A560" t="s">
        <v>693</v>
      </c>
      <c r="B560">
        <v>8015513971</v>
      </c>
      <c r="C560">
        <v>6826409995</v>
      </c>
      <c r="D560" s="1">
        <v>45476</v>
      </c>
      <c r="E560">
        <v>99238</v>
      </c>
      <c r="F560">
        <v>99284</v>
      </c>
      <c r="G560" t="s">
        <v>365</v>
      </c>
      <c r="H560" s="34">
        <v>35914</v>
      </c>
      <c r="I560" s="7">
        <v>28013</v>
      </c>
      <c r="J560" s="7">
        <v>19234.400000000001</v>
      </c>
      <c r="K560" s="7">
        <v>3176</v>
      </c>
      <c r="L560" s="7">
        <v>5602.6</v>
      </c>
      <c r="M560" s="5">
        <v>0.2</v>
      </c>
      <c r="N560" t="s">
        <v>3140</v>
      </c>
      <c r="O560" t="s">
        <v>30</v>
      </c>
      <c r="P560" t="s">
        <v>35</v>
      </c>
      <c r="Q560" t="s">
        <v>19</v>
      </c>
      <c r="R560" t="s">
        <v>21</v>
      </c>
      <c r="S560" t="s">
        <v>17</v>
      </c>
      <c r="T560" t="s">
        <v>13312</v>
      </c>
      <c r="U560" s="1">
        <v>45975</v>
      </c>
      <c r="V560">
        <f t="shared" si="16"/>
        <v>499</v>
      </c>
      <c r="W560" t="str">
        <f t="shared" si="17"/>
        <v>360+</v>
      </c>
    </row>
    <row r="561" spans="1:23" x14ac:dyDescent="0.25">
      <c r="A561" t="s">
        <v>694</v>
      </c>
      <c r="B561">
        <v>2737167116</v>
      </c>
      <c r="C561">
        <v>115695487</v>
      </c>
      <c r="D561" s="1">
        <v>45816</v>
      </c>
      <c r="E561">
        <v>99214</v>
      </c>
      <c r="F561">
        <v>93000</v>
      </c>
      <c r="G561" t="s">
        <v>169</v>
      </c>
      <c r="H561" s="34">
        <v>68685</v>
      </c>
      <c r="I561" s="7">
        <v>44645</v>
      </c>
      <c r="J561" s="7">
        <v>33008.6</v>
      </c>
      <c r="K561" s="7">
        <v>6279</v>
      </c>
      <c r="L561" s="7">
        <v>5357.4</v>
      </c>
      <c r="M561" s="5">
        <v>0.12</v>
      </c>
      <c r="N561" t="s">
        <v>46</v>
      </c>
      <c r="O561" t="s">
        <v>27</v>
      </c>
      <c r="P561" t="s">
        <v>25</v>
      </c>
      <c r="Q561" t="s">
        <v>19</v>
      </c>
      <c r="R561" t="s">
        <v>26</v>
      </c>
      <c r="S561" t="s">
        <v>27</v>
      </c>
      <c r="T561" t="s">
        <v>13312</v>
      </c>
      <c r="U561" s="1">
        <v>45960</v>
      </c>
      <c r="V561">
        <f t="shared" si="16"/>
        <v>144</v>
      </c>
      <c r="W561" t="str">
        <f t="shared" si="17"/>
        <v>120-149</v>
      </c>
    </row>
    <row r="562" spans="1:23" x14ac:dyDescent="0.25">
      <c r="A562" t="s">
        <v>695</v>
      </c>
      <c r="B562">
        <v>900909046</v>
      </c>
      <c r="C562">
        <v>1898190273</v>
      </c>
      <c r="D562" s="1">
        <v>45481</v>
      </c>
      <c r="E562">
        <v>99221</v>
      </c>
      <c r="F562">
        <v>99281</v>
      </c>
      <c r="G562" t="s">
        <v>91</v>
      </c>
      <c r="H562" s="34">
        <v>52016</v>
      </c>
      <c r="I562" s="7">
        <v>33810</v>
      </c>
      <c r="J562" s="7">
        <v>25329.8</v>
      </c>
      <c r="K562" s="7">
        <v>4423</v>
      </c>
      <c r="L562" s="7">
        <v>4057.2</v>
      </c>
      <c r="M562" s="5">
        <v>0.12</v>
      </c>
      <c r="N562" t="s">
        <v>46</v>
      </c>
      <c r="O562" t="s">
        <v>30</v>
      </c>
      <c r="P562" t="s">
        <v>35</v>
      </c>
      <c r="Q562" t="s">
        <v>19</v>
      </c>
      <c r="R562" t="s">
        <v>27</v>
      </c>
      <c r="S562" t="s">
        <v>17</v>
      </c>
      <c r="T562" t="s">
        <v>13310</v>
      </c>
      <c r="U562" s="1">
        <v>45752</v>
      </c>
      <c r="V562">
        <f t="shared" si="16"/>
        <v>271</v>
      </c>
      <c r="W562" t="str">
        <f t="shared" si="17"/>
        <v>270-299</v>
      </c>
    </row>
    <row r="563" spans="1:23" x14ac:dyDescent="0.25">
      <c r="A563" t="s">
        <v>696</v>
      </c>
      <c r="B563">
        <v>5054894467</v>
      </c>
      <c r="C563">
        <v>6819368866</v>
      </c>
      <c r="D563" s="1">
        <v>45461</v>
      </c>
      <c r="E563">
        <v>99233</v>
      </c>
      <c r="F563">
        <v>99205</v>
      </c>
      <c r="G563" t="s">
        <v>114</v>
      </c>
      <c r="H563" s="34">
        <v>73072</v>
      </c>
      <c r="I563" s="7">
        <v>47497</v>
      </c>
      <c r="J563" s="7">
        <v>36431.360000000001</v>
      </c>
      <c r="K563" s="7">
        <v>5366</v>
      </c>
      <c r="L563" s="7">
        <v>5699.64</v>
      </c>
      <c r="M563" s="5">
        <v>0.12</v>
      </c>
      <c r="N563" t="s">
        <v>46</v>
      </c>
      <c r="O563" t="s">
        <v>30</v>
      </c>
      <c r="P563" t="s">
        <v>25</v>
      </c>
      <c r="Q563" t="s">
        <v>32</v>
      </c>
      <c r="R563" t="s">
        <v>38</v>
      </c>
      <c r="S563" t="s">
        <v>21</v>
      </c>
      <c r="T563" t="s">
        <v>13310</v>
      </c>
      <c r="U563" s="1">
        <v>46015</v>
      </c>
      <c r="V563">
        <f t="shared" si="16"/>
        <v>554</v>
      </c>
      <c r="W563" t="str">
        <f t="shared" si="17"/>
        <v>360+</v>
      </c>
    </row>
    <row r="564" spans="1:23" x14ac:dyDescent="0.25">
      <c r="A564" t="s">
        <v>697</v>
      </c>
      <c r="B564">
        <v>5791690533</v>
      </c>
      <c r="C564">
        <v>7094626914</v>
      </c>
      <c r="D564" s="1">
        <v>45525</v>
      </c>
      <c r="E564">
        <v>99232</v>
      </c>
      <c r="F564">
        <v>99212</v>
      </c>
      <c r="G564" t="s">
        <v>52</v>
      </c>
      <c r="H564" s="34">
        <v>75434</v>
      </c>
      <c r="I564" s="7">
        <v>64119</v>
      </c>
      <c r="J564" s="7">
        <v>59468.62</v>
      </c>
      <c r="K564" s="7">
        <v>3368</v>
      </c>
      <c r="L564" s="7">
        <v>1282.3800000000001</v>
      </c>
      <c r="M564" s="5">
        <v>0.02</v>
      </c>
      <c r="N564" t="s">
        <v>16</v>
      </c>
      <c r="O564" t="s">
        <v>30</v>
      </c>
      <c r="P564" t="s">
        <v>58</v>
      </c>
      <c r="Q564" t="s">
        <v>32</v>
      </c>
      <c r="R564" t="s">
        <v>38</v>
      </c>
      <c r="S564" t="s">
        <v>27</v>
      </c>
      <c r="T564" t="s">
        <v>13312</v>
      </c>
      <c r="U564" s="1">
        <v>45977</v>
      </c>
      <c r="V564">
        <f t="shared" si="16"/>
        <v>452</v>
      </c>
      <c r="W564" t="str">
        <f t="shared" si="17"/>
        <v>360+</v>
      </c>
    </row>
    <row r="565" spans="1:23" x14ac:dyDescent="0.25">
      <c r="A565" t="s">
        <v>698</v>
      </c>
      <c r="B565">
        <v>561071554</v>
      </c>
      <c r="C565">
        <v>7617204467</v>
      </c>
      <c r="D565" s="1">
        <v>45715</v>
      </c>
      <c r="E565">
        <v>99221</v>
      </c>
      <c r="F565">
        <v>99291</v>
      </c>
      <c r="G565" t="s">
        <v>237</v>
      </c>
      <c r="H565" s="34">
        <v>59374</v>
      </c>
      <c r="I565" s="7">
        <v>42749</v>
      </c>
      <c r="J565" s="7">
        <v>31757.08</v>
      </c>
      <c r="K565" s="7">
        <v>7572</v>
      </c>
      <c r="L565" s="7">
        <v>3419.92</v>
      </c>
      <c r="M565" s="5">
        <v>0.08</v>
      </c>
      <c r="N565" t="s">
        <v>24</v>
      </c>
      <c r="O565" t="s">
        <v>27</v>
      </c>
      <c r="P565" t="s">
        <v>58</v>
      </c>
      <c r="Q565" t="s">
        <v>32</v>
      </c>
      <c r="R565" t="s">
        <v>21</v>
      </c>
      <c r="S565" t="s">
        <v>21</v>
      </c>
      <c r="T565" t="s">
        <v>13311</v>
      </c>
      <c r="U565" s="1">
        <v>45990</v>
      </c>
      <c r="V565">
        <f t="shared" si="16"/>
        <v>275</v>
      </c>
      <c r="W565" t="str">
        <f t="shared" si="17"/>
        <v>270-299</v>
      </c>
    </row>
    <row r="566" spans="1:23" x14ac:dyDescent="0.25">
      <c r="A566" t="s">
        <v>699</v>
      </c>
      <c r="B566">
        <v>502081268</v>
      </c>
      <c r="C566">
        <v>6436699574</v>
      </c>
      <c r="D566" s="1">
        <v>45877</v>
      </c>
      <c r="E566">
        <v>99231</v>
      </c>
      <c r="F566">
        <v>99205</v>
      </c>
      <c r="G566" t="s">
        <v>83</v>
      </c>
      <c r="H566" s="34">
        <v>45604</v>
      </c>
      <c r="I566" s="7">
        <v>36483</v>
      </c>
      <c r="J566" s="7">
        <v>31375.38</v>
      </c>
      <c r="K566" s="7">
        <v>0</v>
      </c>
      <c r="L566" s="7">
        <v>5107.62</v>
      </c>
      <c r="M566" s="5">
        <v>0.14000000000000001</v>
      </c>
      <c r="N566" t="s">
        <v>1135</v>
      </c>
      <c r="O566" t="s">
        <v>17</v>
      </c>
      <c r="P566" t="s">
        <v>31</v>
      </c>
      <c r="Q566" t="s">
        <v>19</v>
      </c>
      <c r="R566" t="s">
        <v>38</v>
      </c>
      <c r="S566" t="s">
        <v>17</v>
      </c>
      <c r="T566" t="s">
        <v>13310</v>
      </c>
      <c r="U566" s="1">
        <v>45965</v>
      </c>
      <c r="V566">
        <f t="shared" si="16"/>
        <v>88</v>
      </c>
      <c r="W566" t="str">
        <f t="shared" si="17"/>
        <v>60-89</v>
      </c>
    </row>
    <row r="567" spans="1:23" x14ac:dyDescent="0.25">
      <c r="A567" t="s">
        <v>700</v>
      </c>
      <c r="B567">
        <v>7188905991</v>
      </c>
      <c r="C567">
        <v>8386866570</v>
      </c>
      <c r="D567" s="1">
        <v>45900</v>
      </c>
      <c r="E567">
        <v>99233</v>
      </c>
      <c r="F567">
        <v>97110</v>
      </c>
      <c r="G567" t="s">
        <v>63</v>
      </c>
      <c r="H567" s="34">
        <v>58116</v>
      </c>
      <c r="I567" s="7">
        <v>49399</v>
      </c>
      <c r="J567" s="7">
        <v>40294.019999999997</v>
      </c>
      <c r="K567" s="7">
        <v>8117</v>
      </c>
      <c r="L567" s="7">
        <v>987.98</v>
      </c>
      <c r="M567" s="5">
        <v>0.02</v>
      </c>
      <c r="N567" t="s">
        <v>16</v>
      </c>
      <c r="O567" t="s">
        <v>30</v>
      </c>
      <c r="P567" t="s">
        <v>35</v>
      </c>
      <c r="Q567" t="s">
        <v>32</v>
      </c>
      <c r="R567" t="s">
        <v>43</v>
      </c>
      <c r="S567" t="s">
        <v>17</v>
      </c>
      <c r="T567" t="s">
        <v>13312</v>
      </c>
      <c r="U567" s="1">
        <v>45992</v>
      </c>
      <c r="V567">
        <f t="shared" si="16"/>
        <v>92</v>
      </c>
      <c r="W567" t="str">
        <f t="shared" si="17"/>
        <v>90-119</v>
      </c>
    </row>
    <row r="568" spans="1:23" x14ac:dyDescent="0.25">
      <c r="A568" t="s">
        <v>701</v>
      </c>
      <c r="B568">
        <v>8172075253</v>
      </c>
      <c r="C568">
        <v>7580524370</v>
      </c>
      <c r="D568" s="1">
        <v>45648</v>
      </c>
      <c r="E568">
        <v>99221</v>
      </c>
      <c r="F568">
        <v>99292</v>
      </c>
      <c r="G568" t="s">
        <v>187</v>
      </c>
      <c r="H568" s="34">
        <v>44645</v>
      </c>
      <c r="I568" s="7">
        <v>32144</v>
      </c>
      <c r="J568" s="7">
        <v>24877.48</v>
      </c>
      <c r="K568" s="7">
        <v>4695</v>
      </c>
      <c r="L568" s="7">
        <v>2571.52</v>
      </c>
      <c r="M568" s="5">
        <v>0.08</v>
      </c>
      <c r="N568" t="s">
        <v>24</v>
      </c>
      <c r="O568" t="s">
        <v>30</v>
      </c>
      <c r="P568" t="s">
        <v>18</v>
      </c>
      <c r="Q568" t="s">
        <v>32</v>
      </c>
      <c r="R568" t="s">
        <v>38</v>
      </c>
      <c r="S568" t="s">
        <v>27</v>
      </c>
      <c r="T568" t="s">
        <v>13310</v>
      </c>
      <c r="U568" s="1">
        <v>45794</v>
      </c>
      <c r="V568">
        <f t="shared" si="16"/>
        <v>146</v>
      </c>
      <c r="W568" t="str">
        <f t="shared" si="17"/>
        <v>120-149</v>
      </c>
    </row>
    <row r="569" spans="1:23" x14ac:dyDescent="0.25">
      <c r="A569" t="s">
        <v>702</v>
      </c>
      <c r="B569">
        <v>9181670428</v>
      </c>
      <c r="C569">
        <v>2340812559</v>
      </c>
      <c r="D569" s="1">
        <v>45469</v>
      </c>
      <c r="E569">
        <v>99213</v>
      </c>
      <c r="F569">
        <v>99281</v>
      </c>
      <c r="G569" t="s">
        <v>272</v>
      </c>
      <c r="H569" s="34">
        <v>78610</v>
      </c>
      <c r="I569" s="7">
        <v>66819</v>
      </c>
      <c r="J569" s="7">
        <v>56122.62</v>
      </c>
      <c r="K569" s="7">
        <v>9360</v>
      </c>
      <c r="L569" s="7">
        <v>1336.38</v>
      </c>
      <c r="M569" s="5">
        <v>0.02</v>
      </c>
      <c r="N569" t="s">
        <v>16</v>
      </c>
      <c r="O569" t="s">
        <v>30</v>
      </c>
      <c r="P569" t="s">
        <v>25</v>
      </c>
      <c r="Q569" t="s">
        <v>19</v>
      </c>
      <c r="R569" t="s">
        <v>26</v>
      </c>
      <c r="S569" t="s">
        <v>27</v>
      </c>
      <c r="T569" t="s">
        <v>13310</v>
      </c>
      <c r="U569" s="1">
        <v>45919</v>
      </c>
      <c r="V569">
        <f t="shared" si="16"/>
        <v>450</v>
      </c>
      <c r="W569" t="str">
        <f t="shared" si="17"/>
        <v>360+</v>
      </c>
    </row>
    <row r="570" spans="1:23" x14ac:dyDescent="0.25">
      <c r="A570" t="s">
        <v>703</v>
      </c>
      <c r="B570">
        <v>5982957852</v>
      </c>
      <c r="C570">
        <v>2460770089</v>
      </c>
      <c r="D570" s="1">
        <v>45626</v>
      </c>
      <c r="E570">
        <v>99215</v>
      </c>
      <c r="F570">
        <v>99203</v>
      </c>
      <c r="G570" t="s">
        <v>57</v>
      </c>
      <c r="H570" s="34">
        <v>91194</v>
      </c>
      <c r="I570" s="7">
        <v>77515</v>
      </c>
      <c r="J570" s="7">
        <v>75964.7</v>
      </c>
      <c r="K570" s="7">
        <v>0</v>
      </c>
      <c r="L570" s="7">
        <v>1550.3</v>
      </c>
      <c r="M570" s="5">
        <v>0.02</v>
      </c>
      <c r="N570" t="s">
        <v>16</v>
      </c>
      <c r="O570" t="s">
        <v>17</v>
      </c>
      <c r="P570" t="s">
        <v>25</v>
      </c>
      <c r="Q570" t="s">
        <v>32</v>
      </c>
      <c r="R570" t="s">
        <v>38</v>
      </c>
      <c r="S570" t="s">
        <v>21</v>
      </c>
      <c r="T570" t="s">
        <v>13311</v>
      </c>
      <c r="U570" s="1">
        <v>45809</v>
      </c>
      <c r="V570">
        <f t="shared" si="16"/>
        <v>183</v>
      </c>
      <c r="W570" t="str">
        <f t="shared" si="17"/>
        <v>180-209</v>
      </c>
    </row>
    <row r="571" spans="1:23" x14ac:dyDescent="0.25">
      <c r="A571" t="s">
        <v>704</v>
      </c>
      <c r="B571">
        <v>760999615</v>
      </c>
      <c r="C571">
        <v>4235978075</v>
      </c>
      <c r="D571" s="1">
        <v>45732</v>
      </c>
      <c r="E571">
        <v>99231</v>
      </c>
      <c r="F571">
        <v>99214</v>
      </c>
      <c r="G571" t="s">
        <v>150</v>
      </c>
      <c r="H571" s="34">
        <v>20301</v>
      </c>
      <c r="I571" s="7">
        <v>17256</v>
      </c>
      <c r="J571" s="7">
        <v>16910.88</v>
      </c>
      <c r="K571" s="7">
        <v>0</v>
      </c>
      <c r="L571" s="7">
        <v>345.12</v>
      </c>
      <c r="M571" s="5">
        <v>0.02</v>
      </c>
      <c r="N571" t="s">
        <v>16</v>
      </c>
      <c r="O571" t="s">
        <v>17</v>
      </c>
      <c r="P571" t="s">
        <v>40</v>
      </c>
      <c r="Q571" t="s">
        <v>19</v>
      </c>
      <c r="R571" t="s">
        <v>38</v>
      </c>
      <c r="S571" t="s">
        <v>21</v>
      </c>
      <c r="T571" t="s">
        <v>13310</v>
      </c>
      <c r="U571" s="1">
        <v>45930</v>
      </c>
      <c r="V571">
        <f t="shared" si="16"/>
        <v>198</v>
      </c>
      <c r="W571" t="str">
        <f t="shared" si="17"/>
        <v>180-209</v>
      </c>
    </row>
    <row r="572" spans="1:23" x14ac:dyDescent="0.25">
      <c r="A572" t="s">
        <v>705</v>
      </c>
      <c r="B572">
        <v>5629941385</v>
      </c>
      <c r="C572">
        <v>3025164227</v>
      </c>
      <c r="D572" s="1">
        <v>45848</v>
      </c>
      <c r="E572">
        <v>99231</v>
      </c>
      <c r="F572">
        <v>99201</v>
      </c>
      <c r="G572" t="s">
        <v>194</v>
      </c>
      <c r="H572" s="34">
        <v>42832</v>
      </c>
      <c r="I572" s="7">
        <v>33409</v>
      </c>
      <c r="J572" s="7">
        <v>26727.200000000001</v>
      </c>
      <c r="K572" s="7">
        <v>0</v>
      </c>
      <c r="L572" s="7">
        <v>6681.8</v>
      </c>
      <c r="M572" s="5">
        <v>0.2</v>
      </c>
      <c r="N572" t="s">
        <v>3140</v>
      </c>
      <c r="O572" t="s">
        <v>17</v>
      </c>
      <c r="P572" t="s">
        <v>97</v>
      </c>
      <c r="Q572" t="s">
        <v>32</v>
      </c>
      <c r="R572" t="s">
        <v>38</v>
      </c>
      <c r="S572" t="s">
        <v>17</v>
      </c>
      <c r="T572" t="s">
        <v>13311</v>
      </c>
      <c r="U572" s="1">
        <v>45876</v>
      </c>
      <c r="V572">
        <f t="shared" si="16"/>
        <v>28</v>
      </c>
      <c r="W572" t="str">
        <f t="shared" si="17"/>
        <v>0-29</v>
      </c>
    </row>
    <row r="573" spans="1:23" x14ac:dyDescent="0.25">
      <c r="A573" t="s">
        <v>706</v>
      </c>
      <c r="B573">
        <v>2995444435</v>
      </c>
      <c r="C573">
        <v>3549654697</v>
      </c>
      <c r="D573" s="1">
        <v>45366</v>
      </c>
      <c r="E573">
        <v>99233</v>
      </c>
      <c r="F573">
        <v>99214</v>
      </c>
      <c r="G573" t="s">
        <v>77</v>
      </c>
      <c r="H573" s="34">
        <v>36528</v>
      </c>
      <c r="I573" s="7">
        <v>29953</v>
      </c>
      <c r="J573" s="7">
        <v>12400.46</v>
      </c>
      <c r="K573" s="7">
        <v>12161</v>
      </c>
      <c r="L573" s="7">
        <v>5391.54</v>
      </c>
      <c r="M573" s="5">
        <v>0.18</v>
      </c>
      <c r="N573" t="s">
        <v>3141</v>
      </c>
      <c r="O573" t="s">
        <v>27</v>
      </c>
      <c r="P573" t="s">
        <v>40</v>
      </c>
      <c r="Q573" t="s">
        <v>19</v>
      </c>
      <c r="R573" t="s">
        <v>21</v>
      </c>
      <c r="S573" t="s">
        <v>27</v>
      </c>
      <c r="T573" t="s">
        <v>13310</v>
      </c>
      <c r="U573" s="1">
        <v>45876</v>
      </c>
      <c r="V573">
        <f t="shared" si="16"/>
        <v>510</v>
      </c>
      <c r="W573" t="str">
        <f t="shared" si="17"/>
        <v>360+</v>
      </c>
    </row>
    <row r="574" spans="1:23" x14ac:dyDescent="0.25">
      <c r="A574" t="s">
        <v>707</v>
      </c>
      <c r="B574">
        <v>6278506546</v>
      </c>
      <c r="C574">
        <v>5705971438</v>
      </c>
      <c r="D574" s="1">
        <v>45783</v>
      </c>
      <c r="E574">
        <v>99231</v>
      </c>
      <c r="F574">
        <v>99281</v>
      </c>
      <c r="G574" t="s">
        <v>52</v>
      </c>
      <c r="H574" s="34">
        <v>52609</v>
      </c>
      <c r="I574" s="7">
        <v>39457</v>
      </c>
      <c r="J574" s="7">
        <v>33538.449999999997</v>
      </c>
      <c r="K574" s="7">
        <v>0</v>
      </c>
      <c r="L574" s="7">
        <v>5918.55</v>
      </c>
      <c r="M574" s="5">
        <v>0.15</v>
      </c>
      <c r="N574" t="s">
        <v>1139</v>
      </c>
      <c r="O574" t="s">
        <v>17</v>
      </c>
      <c r="P574" t="s">
        <v>35</v>
      </c>
      <c r="Q574" t="s">
        <v>32</v>
      </c>
      <c r="R574" t="s">
        <v>21</v>
      </c>
      <c r="S574" t="s">
        <v>21</v>
      </c>
      <c r="T574" t="s">
        <v>13310</v>
      </c>
      <c r="U574" s="1">
        <v>45921</v>
      </c>
      <c r="V574">
        <f t="shared" si="16"/>
        <v>138</v>
      </c>
      <c r="W574" t="str">
        <f t="shared" si="17"/>
        <v>120-149</v>
      </c>
    </row>
    <row r="575" spans="1:23" x14ac:dyDescent="0.25">
      <c r="A575" t="s">
        <v>708</v>
      </c>
      <c r="B575">
        <v>249680647</v>
      </c>
      <c r="C575">
        <v>3489632150</v>
      </c>
      <c r="D575" s="1">
        <v>45871</v>
      </c>
      <c r="E575">
        <v>99222</v>
      </c>
      <c r="F575">
        <v>90834</v>
      </c>
      <c r="G575" t="s">
        <v>593</v>
      </c>
      <c r="H575" s="34">
        <v>69408</v>
      </c>
      <c r="I575" s="7">
        <v>49974</v>
      </c>
      <c r="J575" s="7">
        <v>45976.08</v>
      </c>
      <c r="K575" s="7">
        <v>0</v>
      </c>
      <c r="L575" s="7">
        <v>3997.92</v>
      </c>
      <c r="M575" s="5">
        <v>0.08</v>
      </c>
      <c r="N575" t="s">
        <v>24</v>
      </c>
      <c r="O575" t="s">
        <v>17</v>
      </c>
      <c r="P575" t="s">
        <v>18</v>
      </c>
      <c r="Q575" t="s">
        <v>19</v>
      </c>
      <c r="R575" t="s">
        <v>43</v>
      </c>
      <c r="S575" t="s">
        <v>27</v>
      </c>
      <c r="T575" t="s">
        <v>13310</v>
      </c>
      <c r="U575" s="1">
        <v>45891</v>
      </c>
      <c r="V575">
        <f t="shared" si="16"/>
        <v>20</v>
      </c>
      <c r="W575" t="str">
        <f t="shared" si="17"/>
        <v>0-29</v>
      </c>
    </row>
    <row r="576" spans="1:23" x14ac:dyDescent="0.25">
      <c r="A576" t="s">
        <v>709</v>
      </c>
      <c r="B576">
        <v>2823816539</v>
      </c>
      <c r="C576">
        <v>9126114282</v>
      </c>
      <c r="D576" s="1">
        <v>45827</v>
      </c>
      <c r="E576">
        <v>99214</v>
      </c>
      <c r="F576">
        <v>80053</v>
      </c>
      <c r="G576" t="s">
        <v>108</v>
      </c>
      <c r="H576" s="34">
        <v>88177</v>
      </c>
      <c r="I576" s="7">
        <v>57315</v>
      </c>
      <c r="J576" s="7">
        <v>50437.2</v>
      </c>
      <c r="K576" s="7">
        <v>0</v>
      </c>
      <c r="L576" s="7">
        <v>6877.8</v>
      </c>
      <c r="M576" s="5">
        <v>0.12</v>
      </c>
      <c r="N576" t="s">
        <v>46</v>
      </c>
      <c r="O576" t="s">
        <v>17</v>
      </c>
      <c r="P576" t="s">
        <v>58</v>
      </c>
      <c r="Q576" t="s">
        <v>19</v>
      </c>
      <c r="R576" t="s">
        <v>38</v>
      </c>
      <c r="S576" t="s">
        <v>21</v>
      </c>
      <c r="T576" t="s">
        <v>13312</v>
      </c>
      <c r="U576" s="1">
        <v>45924</v>
      </c>
      <c r="V576">
        <f t="shared" si="16"/>
        <v>97</v>
      </c>
      <c r="W576" t="str">
        <f t="shared" si="17"/>
        <v>90-119</v>
      </c>
    </row>
    <row r="577" spans="1:23" x14ac:dyDescent="0.25">
      <c r="A577" t="s">
        <v>710</v>
      </c>
      <c r="B577">
        <v>8914853699</v>
      </c>
      <c r="C577">
        <v>3191106842</v>
      </c>
      <c r="D577" s="1">
        <v>45737</v>
      </c>
      <c r="E577">
        <v>99222</v>
      </c>
      <c r="F577">
        <v>85025</v>
      </c>
      <c r="G577" t="s">
        <v>96</v>
      </c>
      <c r="H577" s="34">
        <v>23766</v>
      </c>
      <c r="I577" s="7">
        <v>15448</v>
      </c>
      <c r="J577" s="7">
        <v>11633.24</v>
      </c>
      <c r="K577" s="7">
        <v>1961</v>
      </c>
      <c r="L577" s="7">
        <v>1853.76</v>
      </c>
      <c r="M577" s="5">
        <v>0.12</v>
      </c>
      <c r="N577" t="s">
        <v>46</v>
      </c>
      <c r="O577" t="s">
        <v>30</v>
      </c>
      <c r="P577" t="s">
        <v>58</v>
      </c>
      <c r="Q577" t="s">
        <v>32</v>
      </c>
      <c r="R577" t="s">
        <v>38</v>
      </c>
      <c r="S577" t="s">
        <v>17</v>
      </c>
      <c r="T577" t="s">
        <v>13310</v>
      </c>
      <c r="U577" s="1">
        <v>45776</v>
      </c>
      <c r="V577">
        <f t="shared" si="16"/>
        <v>39</v>
      </c>
      <c r="W577" t="str">
        <f t="shared" si="17"/>
        <v>30-59</v>
      </c>
    </row>
    <row r="578" spans="1:23" x14ac:dyDescent="0.25">
      <c r="A578" t="s">
        <v>711</v>
      </c>
      <c r="B578">
        <v>2925593047</v>
      </c>
      <c r="C578">
        <v>2123404033</v>
      </c>
      <c r="D578" s="1">
        <v>45950</v>
      </c>
      <c r="E578">
        <v>99238</v>
      </c>
      <c r="F578">
        <v>85025</v>
      </c>
      <c r="G578" t="s">
        <v>495</v>
      </c>
      <c r="H578" s="34">
        <v>73684</v>
      </c>
      <c r="I578" s="7">
        <v>47895</v>
      </c>
      <c r="J578" s="7">
        <v>42147.6</v>
      </c>
      <c r="K578" s="7">
        <v>0</v>
      </c>
      <c r="L578" s="7">
        <v>5747.4</v>
      </c>
      <c r="M578" s="5">
        <v>0.12</v>
      </c>
      <c r="N578" t="s">
        <v>46</v>
      </c>
      <c r="O578" t="s">
        <v>17</v>
      </c>
      <c r="P578" t="s">
        <v>97</v>
      </c>
      <c r="Q578" t="s">
        <v>32</v>
      </c>
      <c r="R578" t="s">
        <v>26</v>
      </c>
      <c r="S578" t="s">
        <v>27</v>
      </c>
      <c r="T578" t="s">
        <v>13310</v>
      </c>
      <c r="U578" s="1">
        <v>46005</v>
      </c>
      <c r="V578">
        <f t="shared" ref="V578:V641" si="18">U578-D578</f>
        <v>55</v>
      </c>
      <c r="W578" t="str">
        <f t="shared" si="17"/>
        <v>30-59</v>
      </c>
    </row>
    <row r="579" spans="1:23" x14ac:dyDescent="0.25">
      <c r="A579" t="s">
        <v>712</v>
      </c>
      <c r="B579">
        <v>3289635734</v>
      </c>
      <c r="C579">
        <v>6288939661</v>
      </c>
      <c r="D579" s="1">
        <v>45851</v>
      </c>
      <c r="E579">
        <v>99221</v>
      </c>
      <c r="F579">
        <v>99281</v>
      </c>
      <c r="G579" t="s">
        <v>57</v>
      </c>
      <c r="H579" s="34">
        <v>53551</v>
      </c>
      <c r="I579" s="7">
        <v>34808</v>
      </c>
      <c r="J579" s="7">
        <v>27686.04</v>
      </c>
      <c r="K579" s="7">
        <v>2945</v>
      </c>
      <c r="L579" s="7">
        <v>4176.96</v>
      </c>
      <c r="M579" s="5">
        <v>0.12</v>
      </c>
      <c r="N579" t="s">
        <v>46</v>
      </c>
      <c r="O579" t="s">
        <v>30</v>
      </c>
      <c r="P579" t="s">
        <v>31</v>
      </c>
      <c r="Q579" t="s">
        <v>19</v>
      </c>
      <c r="R579" t="s">
        <v>21</v>
      </c>
      <c r="S579" t="s">
        <v>21</v>
      </c>
      <c r="T579" t="s">
        <v>13311</v>
      </c>
      <c r="U579" s="1">
        <v>45882</v>
      </c>
      <c r="V579">
        <f t="shared" si="18"/>
        <v>31</v>
      </c>
      <c r="W579" t="str">
        <f t="shared" ref="W579:W642" si="19">IF(V579="","",IF(V579&lt;30,"0-29",IF(V579&lt;60,"30-59",IF(V579&lt;90,"60-89",IF(V579&lt;120,"90-119",IF(V579&lt;150,"120-149",IF(V579&lt;180,"150-179",IF(V579&lt;210,"180-209",IF(V579&lt;240,"210-239",IF(V579&lt;270,"240-269",IF(V579&lt;300,"270-299",IF(V579&lt;330,"300-329",IF(V579&lt;360,"330-359","360+")))))))))))))</f>
        <v>30-59</v>
      </c>
    </row>
    <row r="580" spans="1:23" x14ac:dyDescent="0.25">
      <c r="A580" t="s">
        <v>713</v>
      </c>
      <c r="B580">
        <v>3325326098</v>
      </c>
      <c r="C580">
        <v>994049002</v>
      </c>
      <c r="D580" s="1">
        <v>45880</v>
      </c>
      <c r="E580">
        <v>99232</v>
      </c>
      <c r="F580">
        <v>99281</v>
      </c>
      <c r="G580" t="s">
        <v>118</v>
      </c>
      <c r="H580" s="34">
        <v>73256</v>
      </c>
      <c r="I580" s="7">
        <v>47616</v>
      </c>
      <c r="J580" s="7">
        <v>37060.080000000002</v>
      </c>
      <c r="K580" s="7">
        <v>4842</v>
      </c>
      <c r="L580" s="7">
        <v>5713.92</v>
      </c>
      <c r="M580" s="5">
        <v>0.12</v>
      </c>
      <c r="N580" t="s">
        <v>46</v>
      </c>
      <c r="O580" t="s">
        <v>30</v>
      </c>
      <c r="P580" t="s">
        <v>55</v>
      </c>
      <c r="Q580" t="s">
        <v>19</v>
      </c>
      <c r="R580" t="s">
        <v>26</v>
      </c>
      <c r="S580" t="s">
        <v>17</v>
      </c>
      <c r="T580" t="s">
        <v>13312</v>
      </c>
      <c r="U580" s="1">
        <v>46081</v>
      </c>
      <c r="V580">
        <f t="shared" si="18"/>
        <v>201</v>
      </c>
      <c r="W580" t="str">
        <f t="shared" si="19"/>
        <v>180-209</v>
      </c>
    </row>
    <row r="581" spans="1:23" x14ac:dyDescent="0.25">
      <c r="A581" t="s">
        <v>714</v>
      </c>
      <c r="B581">
        <v>3699222175</v>
      </c>
      <c r="C581">
        <v>3356739934</v>
      </c>
      <c r="D581" s="1">
        <v>45389</v>
      </c>
      <c r="E581">
        <v>99223</v>
      </c>
      <c r="F581">
        <v>99284</v>
      </c>
      <c r="G581" t="s">
        <v>224</v>
      </c>
      <c r="H581" s="34">
        <v>97857</v>
      </c>
      <c r="I581" s="7">
        <v>83178</v>
      </c>
      <c r="J581" s="7">
        <v>72468.44</v>
      </c>
      <c r="K581" s="7">
        <v>9046</v>
      </c>
      <c r="L581" s="7">
        <v>1663.56</v>
      </c>
      <c r="M581" s="5">
        <v>0.02</v>
      </c>
      <c r="N581" t="s">
        <v>16</v>
      </c>
      <c r="O581" t="s">
        <v>30</v>
      </c>
      <c r="P581" t="s">
        <v>31</v>
      </c>
      <c r="Q581" t="s">
        <v>19</v>
      </c>
      <c r="R581" t="s">
        <v>21</v>
      </c>
      <c r="S581" t="s">
        <v>21</v>
      </c>
      <c r="T581" t="s">
        <v>13312</v>
      </c>
      <c r="U581" s="1">
        <v>45771</v>
      </c>
      <c r="V581">
        <f t="shared" si="18"/>
        <v>382</v>
      </c>
      <c r="W581" t="str">
        <f t="shared" si="19"/>
        <v>360+</v>
      </c>
    </row>
    <row r="582" spans="1:23" x14ac:dyDescent="0.25">
      <c r="A582" t="s">
        <v>715</v>
      </c>
      <c r="B582">
        <v>8004223765</v>
      </c>
      <c r="C582">
        <v>4383992454</v>
      </c>
      <c r="D582" s="1">
        <v>45448</v>
      </c>
      <c r="E582">
        <v>99213</v>
      </c>
      <c r="F582">
        <v>99211</v>
      </c>
      <c r="G582" t="s">
        <v>116</v>
      </c>
      <c r="H582" s="34">
        <v>36061</v>
      </c>
      <c r="I582" s="7">
        <v>23440</v>
      </c>
      <c r="J582" s="7">
        <v>17093.2</v>
      </c>
      <c r="K582" s="7">
        <v>3534</v>
      </c>
      <c r="L582" s="7">
        <v>2812.8</v>
      </c>
      <c r="M582" s="5">
        <v>0.12</v>
      </c>
      <c r="N582" t="s">
        <v>46</v>
      </c>
      <c r="O582" t="s">
        <v>30</v>
      </c>
      <c r="P582" t="s">
        <v>40</v>
      </c>
      <c r="Q582" t="s">
        <v>32</v>
      </c>
      <c r="R582" t="s">
        <v>43</v>
      </c>
      <c r="S582" t="s">
        <v>17</v>
      </c>
      <c r="T582" t="s">
        <v>13312</v>
      </c>
      <c r="U582" s="1">
        <v>45773</v>
      </c>
      <c r="V582">
        <f t="shared" si="18"/>
        <v>325</v>
      </c>
      <c r="W582" t="str">
        <f t="shared" si="19"/>
        <v>300-329</v>
      </c>
    </row>
    <row r="583" spans="1:23" x14ac:dyDescent="0.25">
      <c r="A583" t="s">
        <v>716</v>
      </c>
      <c r="B583">
        <v>7974497902</v>
      </c>
      <c r="C583">
        <v>8954065677</v>
      </c>
      <c r="D583" s="1">
        <v>45317</v>
      </c>
      <c r="E583">
        <v>99231</v>
      </c>
      <c r="F583">
        <v>36415</v>
      </c>
      <c r="G583" t="s">
        <v>142</v>
      </c>
      <c r="H583" s="34">
        <v>77136</v>
      </c>
      <c r="I583" s="7">
        <v>50138</v>
      </c>
      <c r="J583" s="7">
        <v>24922.44</v>
      </c>
      <c r="K583" s="7">
        <v>19199</v>
      </c>
      <c r="L583" s="7">
        <v>6016.56</v>
      </c>
      <c r="M583" s="5">
        <v>0.12</v>
      </c>
      <c r="N583" t="s">
        <v>46</v>
      </c>
      <c r="O583" t="s">
        <v>27</v>
      </c>
      <c r="P583" t="s">
        <v>18</v>
      </c>
      <c r="Q583" t="s">
        <v>32</v>
      </c>
      <c r="R583" t="s">
        <v>38</v>
      </c>
      <c r="S583" t="s">
        <v>17</v>
      </c>
      <c r="T583" t="s">
        <v>13312</v>
      </c>
      <c r="U583" s="1">
        <v>46049</v>
      </c>
      <c r="V583">
        <f t="shared" si="18"/>
        <v>732</v>
      </c>
      <c r="W583" t="str">
        <f t="shared" si="19"/>
        <v>360+</v>
      </c>
    </row>
    <row r="584" spans="1:23" x14ac:dyDescent="0.25">
      <c r="A584" t="s">
        <v>717</v>
      </c>
      <c r="B584">
        <v>7662969656</v>
      </c>
      <c r="C584">
        <v>7889892835</v>
      </c>
      <c r="D584" s="1">
        <v>45632</v>
      </c>
      <c r="E584">
        <v>99214</v>
      </c>
      <c r="F584">
        <v>99211</v>
      </c>
      <c r="G584" t="s">
        <v>136</v>
      </c>
      <c r="H584" s="34">
        <v>88819</v>
      </c>
      <c r="I584" s="7">
        <v>63950</v>
      </c>
      <c r="J584" s="7">
        <v>58834</v>
      </c>
      <c r="K584" s="7">
        <v>0</v>
      </c>
      <c r="L584" s="7">
        <v>5116</v>
      </c>
      <c r="M584" s="5">
        <v>0.08</v>
      </c>
      <c r="N584" t="s">
        <v>24</v>
      </c>
      <c r="O584" t="s">
        <v>17</v>
      </c>
      <c r="P584" t="s">
        <v>40</v>
      </c>
      <c r="Q584" t="s">
        <v>19</v>
      </c>
      <c r="R584" t="s">
        <v>20</v>
      </c>
      <c r="S584" t="s">
        <v>17</v>
      </c>
      <c r="T584" t="s">
        <v>13312</v>
      </c>
      <c r="U584" s="1">
        <v>45736</v>
      </c>
      <c r="V584">
        <f t="shared" si="18"/>
        <v>104</v>
      </c>
      <c r="W584" t="str">
        <f t="shared" si="19"/>
        <v>90-119</v>
      </c>
    </row>
    <row r="585" spans="1:23" x14ac:dyDescent="0.25">
      <c r="A585" t="s">
        <v>718</v>
      </c>
      <c r="B585">
        <v>8612329678</v>
      </c>
      <c r="C585">
        <v>4207894962</v>
      </c>
      <c r="D585" s="1">
        <v>45726</v>
      </c>
      <c r="E585">
        <v>99222</v>
      </c>
      <c r="F585">
        <v>71046</v>
      </c>
      <c r="G585" t="s">
        <v>73</v>
      </c>
      <c r="H585" s="34">
        <v>54185</v>
      </c>
      <c r="I585" s="7">
        <v>39013</v>
      </c>
      <c r="J585" s="7">
        <v>22455.96</v>
      </c>
      <c r="K585" s="7">
        <v>13436</v>
      </c>
      <c r="L585" s="7">
        <v>3121.04</v>
      </c>
      <c r="M585" s="5">
        <v>0.08</v>
      </c>
      <c r="N585" t="s">
        <v>24</v>
      </c>
      <c r="O585" t="s">
        <v>27</v>
      </c>
      <c r="P585" t="s">
        <v>97</v>
      </c>
      <c r="Q585" t="s">
        <v>32</v>
      </c>
      <c r="R585" t="s">
        <v>20</v>
      </c>
      <c r="S585" t="s">
        <v>21</v>
      </c>
      <c r="T585" t="s">
        <v>13311</v>
      </c>
      <c r="U585" s="1">
        <v>45832</v>
      </c>
      <c r="V585">
        <f t="shared" si="18"/>
        <v>106</v>
      </c>
      <c r="W585" t="str">
        <f t="shared" si="19"/>
        <v>90-119</v>
      </c>
    </row>
    <row r="586" spans="1:23" x14ac:dyDescent="0.25">
      <c r="A586" t="s">
        <v>719</v>
      </c>
      <c r="B586">
        <v>7330837661</v>
      </c>
      <c r="C586">
        <v>9448341013</v>
      </c>
      <c r="D586" s="1">
        <v>45420</v>
      </c>
      <c r="E586">
        <v>99231</v>
      </c>
      <c r="F586">
        <v>90834</v>
      </c>
      <c r="G586" t="s">
        <v>67</v>
      </c>
      <c r="H586" s="34">
        <v>72886</v>
      </c>
      <c r="I586" s="7">
        <v>54665</v>
      </c>
      <c r="J586" s="7">
        <v>42400.25</v>
      </c>
      <c r="K586" s="7">
        <v>4065</v>
      </c>
      <c r="L586" s="7">
        <v>8199.75</v>
      </c>
      <c r="M586" s="5">
        <v>0.15</v>
      </c>
      <c r="N586" t="s">
        <v>1139</v>
      </c>
      <c r="O586" t="s">
        <v>30</v>
      </c>
      <c r="P586" t="s">
        <v>35</v>
      </c>
      <c r="Q586" t="s">
        <v>19</v>
      </c>
      <c r="R586" t="s">
        <v>38</v>
      </c>
      <c r="S586" t="s">
        <v>21</v>
      </c>
      <c r="T586" t="s">
        <v>13312</v>
      </c>
      <c r="U586" s="1">
        <v>45917</v>
      </c>
      <c r="V586">
        <f t="shared" si="18"/>
        <v>497</v>
      </c>
      <c r="W586" t="str">
        <f t="shared" si="19"/>
        <v>360+</v>
      </c>
    </row>
    <row r="587" spans="1:23" x14ac:dyDescent="0.25">
      <c r="A587" t="s">
        <v>720</v>
      </c>
      <c r="B587">
        <v>1928620624</v>
      </c>
      <c r="C587">
        <v>7830009734</v>
      </c>
      <c r="D587" s="1">
        <v>45585</v>
      </c>
      <c r="E587">
        <v>99213</v>
      </c>
      <c r="F587">
        <v>99213</v>
      </c>
      <c r="G587" t="s">
        <v>593</v>
      </c>
      <c r="H587" s="34">
        <v>69556</v>
      </c>
      <c r="I587" s="7">
        <v>45211</v>
      </c>
      <c r="J587" s="7">
        <v>32015.68</v>
      </c>
      <c r="K587" s="7">
        <v>7770</v>
      </c>
      <c r="L587" s="7">
        <v>5425.32</v>
      </c>
      <c r="M587" s="5">
        <v>0.12</v>
      </c>
      <c r="N587" t="s">
        <v>46</v>
      </c>
      <c r="O587" t="s">
        <v>27</v>
      </c>
      <c r="P587" t="s">
        <v>40</v>
      </c>
      <c r="Q587" t="s">
        <v>19</v>
      </c>
      <c r="R587" t="s">
        <v>21</v>
      </c>
      <c r="S587" t="s">
        <v>21</v>
      </c>
      <c r="T587" t="s">
        <v>13310</v>
      </c>
      <c r="U587" s="1">
        <v>45783</v>
      </c>
      <c r="V587">
        <f t="shared" si="18"/>
        <v>198</v>
      </c>
      <c r="W587" t="str">
        <f t="shared" si="19"/>
        <v>180-209</v>
      </c>
    </row>
    <row r="588" spans="1:23" x14ac:dyDescent="0.25">
      <c r="A588" t="s">
        <v>721</v>
      </c>
      <c r="B588">
        <v>2506904960</v>
      </c>
      <c r="C588">
        <v>5007142488</v>
      </c>
      <c r="D588" s="1">
        <v>45478</v>
      </c>
      <c r="E588">
        <v>99214</v>
      </c>
      <c r="F588">
        <v>99204</v>
      </c>
      <c r="G588" t="s">
        <v>45</v>
      </c>
      <c r="H588" s="34">
        <v>74554</v>
      </c>
      <c r="I588" s="7">
        <v>48460</v>
      </c>
      <c r="J588" s="7">
        <v>42644.800000000003</v>
      </c>
      <c r="K588" s="7">
        <v>0</v>
      </c>
      <c r="L588" s="7">
        <v>5815.2</v>
      </c>
      <c r="M588" s="5">
        <v>0.12</v>
      </c>
      <c r="N588" t="s">
        <v>46</v>
      </c>
      <c r="O588" t="s">
        <v>17</v>
      </c>
      <c r="P588" t="s">
        <v>25</v>
      </c>
      <c r="Q588" t="s">
        <v>32</v>
      </c>
      <c r="R588" t="s">
        <v>43</v>
      </c>
      <c r="S588" t="s">
        <v>17</v>
      </c>
      <c r="T588" t="s">
        <v>13312</v>
      </c>
      <c r="U588" s="1">
        <v>45734</v>
      </c>
      <c r="V588">
        <f t="shared" si="18"/>
        <v>256</v>
      </c>
      <c r="W588" t="str">
        <f t="shared" si="19"/>
        <v>240-269</v>
      </c>
    </row>
    <row r="589" spans="1:23" x14ac:dyDescent="0.25">
      <c r="A589" t="s">
        <v>722</v>
      </c>
      <c r="B589">
        <v>7185092437</v>
      </c>
      <c r="C589">
        <v>6507627043</v>
      </c>
      <c r="D589" s="1">
        <v>45478</v>
      </c>
      <c r="E589">
        <v>99213</v>
      </c>
      <c r="F589">
        <v>85025</v>
      </c>
      <c r="G589" t="s">
        <v>110</v>
      </c>
      <c r="H589" s="34">
        <v>91510</v>
      </c>
      <c r="I589" s="7">
        <v>77784</v>
      </c>
      <c r="J589" s="7">
        <v>76228.320000000007</v>
      </c>
      <c r="K589" s="7">
        <v>0</v>
      </c>
      <c r="L589" s="7">
        <v>1555.68</v>
      </c>
      <c r="M589" s="5">
        <v>0.02</v>
      </c>
      <c r="N589" t="s">
        <v>16</v>
      </c>
      <c r="O589" t="s">
        <v>17</v>
      </c>
      <c r="P589" t="s">
        <v>58</v>
      </c>
      <c r="Q589" t="s">
        <v>19</v>
      </c>
      <c r="R589" t="s">
        <v>27</v>
      </c>
      <c r="S589" t="s">
        <v>17</v>
      </c>
      <c r="T589" t="s">
        <v>13311</v>
      </c>
      <c r="U589" s="1">
        <v>46073</v>
      </c>
      <c r="V589">
        <f t="shared" si="18"/>
        <v>595</v>
      </c>
      <c r="W589" t="str">
        <f t="shared" si="19"/>
        <v>360+</v>
      </c>
    </row>
    <row r="590" spans="1:23" x14ac:dyDescent="0.25">
      <c r="A590" t="s">
        <v>723</v>
      </c>
      <c r="B590">
        <v>8791547570</v>
      </c>
      <c r="C590">
        <v>7141352718</v>
      </c>
      <c r="D590" s="1">
        <v>45909</v>
      </c>
      <c r="E590">
        <v>99223</v>
      </c>
      <c r="F590">
        <v>99213</v>
      </c>
      <c r="G590" t="s">
        <v>42</v>
      </c>
      <c r="H590" s="34">
        <v>22198</v>
      </c>
      <c r="I590" s="7">
        <v>18868</v>
      </c>
      <c r="J590" s="7">
        <v>18490.64</v>
      </c>
      <c r="K590" s="7">
        <v>0</v>
      </c>
      <c r="L590" s="7">
        <v>377.36</v>
      </c>
      <c r="M590" s="5">
        <v>0.02</v>
      </c>
      <c r="N590" t="s">
        <v>16</v>
      </c>
      <c r="O590" t="s">
        <v>17</v>
      </c>
      <c r="P590" t="s">
        <v>35</v>
      </c>
      <c r="Q590" t="s">
        <v>32</v>
      </c>
      <c r="R590" t="s">
        <v>21</v>
      </c>
      <c r="S590" t="s">
        <v>17</v>
      </c>
      <c r="T590" t="s">
        <v>13310</v>
      </c>
      <c r="U590" s="1">
        <v>46080</v>
      </c>
      <c r="V590">
        <f t="shared" si="18"/>
        <v>171</v>
      </c>
      <c r="W590" t="str">
        <f t="shared" si="19"/>
        <v>150-179</v>
      </c>
    </row>
    <row r="591" spans="1:23" x14ac:dyDescent="0.25">
      <c r="A591" t="s">
        <v>724</v>
      </c>
      <c r="B591">
        <v>2792541069</v>
      </c>
      <c r="C591">
        <v>9603542048</v>
      </c>
      <c r="D591" s="1">
        <v>45584</v>
      </c>
      <c r="E591">
        <v>99233</v>
      </c>
      <c r="F591">
        <v>99203</v>
      </c>
      <c r="G591" t="s">
        <v>23</v>
      </c>
      <c r="H591" s="34">
        <v>59299</v>
      </c>
      <c r="I591" s="7">
        <v>50404</v>
      </c>
      <c r="J591" s="7">
        <v>27340.92</v>
      </c>
      <c r="K591" s="7">
        <v>22055</v>
      </c>
      <c r="L591" s="7">
        <v>1008.08</v>
      </c>
      <c r="M591" s="5">
        <v>0.02</v>
      </c>
      <c r="N591" t="s">
        <v>16</v>
      </c>
      <c r="O591" t="s">
        <v>27</v>
      </c>
      <c r="P591" t="s">
        <v>31</v>
      </c>
      <c r="Q591" t="s">
        <v>19</v>
      </c>
      <c r="R591" t="s">
        <v>20</v>
      </c>
      <c r="S591" t="s">
        <v>27</v>
      </c>
      <c r="T591" t="s">
        <v>13311</v>
      </c>
      <c r="U591" s="1">
        <v>45886</v>
      </c>
      <c r="V591">
        <f t="shared" si="18"/>
        <v>302</v>
      </c>
      <c r="W591" t="str">
        <f t="shared" si="19"/>
        <v>300-329</v>
      </c>
    </row>
    <row r="592" spans="1:23" x14ac:dyDescent="0.25">
      <c r="A592" t="s">
        <v>725</v>
      </c>
      <c r="B592">
        <v>5306270138</v>
      </c>
      <c r="C592">
        <v>7198947816</v>
      </c>
      <c r="D592" s="1">
        <v>45403</v>
      </c>
      <c r="E592">
        <v>99215</v>
      </c>
      <c r="F592">
        <v>97110</v>
      </c>
      <c r="G592" t="s">
        <v>194</v>
      </c>
      <c r="H592" s="34">
        <v>93409</v>
      </c>
      <c r="I592" s="7">
        <v>67254</v>
      </c>
      <c r="J592" s="7">
        <v>61873.68</v>
      </c>
      <c r="K592" s="7">
        <v>0</v>
      </c>
      <c r="L592" s="7">
        <v>5380.32</v>
      </c>
      <c r="M592" s="5">
        <v>0.08</v>
      </c>
      <c r="N592" t="s">
        <v>24</v>
      </c>
      <c r="O592" t="s">
        <v>17</v>
      </c>
      <c r="P592" t="s">
        <v>58</v>
      </c>
      <c r="Q592" t="s">
        <v>32</v>
      </c>
      <c r="R592" t="s">
        <v>27</v>
      </c>
      <c r="S592" t="s">
        <v>17</v>
      </c>
      <c r="T592" t="s">
        <v>13312</v>
      </c>
      <c r="U592" s="1">
        <v>46034</v>
      </c>
      <c r="V592">
        <f t="shared" si="18"/>
        <v>631</v>
      </c>
      <c r="W592" t="str">
        <f t="shared" si="19"/>
        <v>360+</v>
      </c>
    </row>
    <row r="593" spans="1:23" x14ac:dyDescent="0.25">
      <c r="A593" t="s">
        <v>726</v>
      </c>
      <c r="B593">
        <v>6257670398</v>
      </c>
      <c r="C593">
        <v>3709507276</v>
      </c>
      <c r="D593" s="1">
        <v>45468</v>
      </c>
      <c r="E593">
        <v>99221</v>
      </c>
      <c r="F593">
        <v>99291</v>
      </c>
      <c r="G593" t="s">
        <v>351</v>
      </c>
      <c r="H593" s="34">
        <v>50363</v>
      </c>
      <c r="I593" s="7">
        <v>32736</v>
      </c>
      <c r="J593" s="7">
        <v>28807.68</v>
      </c>
      <c r="K593" s="7">
        <v>0</v>
      </c>
      <c r="L593" s="7">
        <v>3928.32</v>
      </c>
      <c r="M593" s="5">
        <v>0.12</v>
      </c>
      <c r="N593" t="s">
        <v>46</v>
      </c>
      <c r="O593" t="s">
        <v>17</v>
      </c>
      <c r="P593" t="s">
        <v>97</v>
      </c>
      <c r="Q593" t="s">
        <v>32</v>
      </c>
      <c r="R593" t="s">
        <v>27</v>
      </c>
      <c r="S593" t="s">
        <v>21</v>
      </c>
      <c r="T593" t="s">
        <v>13310</v>
      </c>
      <c r="U593" s="1">
        <v>45970</v>
      </c>
      <c r="V593">
        <f t="shared" si="18"/>
        <v>502</v>
      </c>
      <c r="W593" t="str">
        <f t="shared" si="19"/>
        <v>360+</v>
      </c>
    </row>
    <row r="594" spans="1:23" x14ac:dyDescent="0.25">
      <c r="A594" t="s">
        <v>727</v>
      </c>
      <c r="B594">
        <v>6535583832</v>
      </c>
      <c r="C594">
        <v>8374574966</v>
      </c>
      <c r="D594" s="1">
        <v>45308</v>
      </c>
      <c r="E594">
        <v>99231</v>
      </c>
      <c r="F594">
        <v>99281</v>
      </c>
      <c r="G594" t="s">
        <v>222</v>
      </c>
      <c r="H594" s="34">
        <v>39551</v>
      </c>
      <c r="I594" s="7">
        <v>25708</v>
      </c>
      <c r="J594" s="7">
        <v>22623.040000000001</v>
      </c>
      <c r="K594" s="7">
        <v>0</v>
      </c>
      <c r="L594" s="7">
        <v>3084.96</v>
      </c>
      <c r="M594" s="5">
        <v>0.12</v>
      </c>
      <c r="N594" t="s">
        <v>46</v>
      </c>
      <c r="O594" t="s">
        <v>17</v>
      </c>
      <c r="P594" t="s">
        <v>35</v>
      </c>
      <c r="Q594" t="s">
        <v>19</v>
      </c>
      <c r="R594" t="s">
        <v>20</v>
      </c>
      <c r="S594" t="s">
        <v>21</v>
      </c>
      <c r="T594" t="s">
        <v>13312</v>
      </c>
      <c r="U594" s="1">
        <v>45961</v>
      </c>
      <c r="V594">
        <f t="shared" si="18"/>
        <v>653</v>
      </c>
      <c r="W594" t="str">
        <f t="shared" si="19"/>
        <v>360+</v>
      </c>
    </row>
    <row r="595" spans="1:23" x14ac:dyDescent="0.25">
      <c r="A595" t="s">
        <v>728</v>
      </c>
      <c r="B595">
        <v>3185929308</v>
      </c>
      <c r="C595">
        <v>8541497946</v>
      </c>
      <c r="D595" s="1">
        <v>45396</v>
      </c>
      <c r="E595">
        <v>99238</v>
      </c>
      <c r="F595">
        <v>99291</v>
      </c>
      <c r="G595" t="s">
        <v>77</v>
      </c>
      <c r="H595" s="34">
        <v>23084</v>
      </c>
      <c r="I595" s="7">
        <v>16620</v>
      </c>
      <c r="J595" s="7">
        <v>12785.4</v>
      </c>
      <c r="K595" s="7">
        <v>2505</v>
      </c>
      <c r="L595" s="7">
        <v>1329.6</v>
      </c>
      <c r="M595" s="5">
        <v>0.08</v>
      </c>
      <c r="N595" t="s">
        <v>24</v>
      </c>
      <c r="O595" t="s">
        <v>30</v>
      </c>
      <c r="P595" t="s">
        <v>97</v>
      </c>
      <c r="Q595" t="s">
        <v>19</v>
      </c>
      <c r="R595" t="s">
        <v>43</v>
      </c>
      <c r="S595" t="s">
        <v>17</v>
      </c>
      <c r="T595" t="s">
        <v>13310</v>
      </c>
      <c r="U595" s="1">
        <v>45892</v>
      </c>
      <c r="V595">
        <f t="shared" si="18"/>
        <v>496</v>
      </c>
      <c r="W595" t="str">
        <f t="shared" si="19"/>
        <v>360+</v>
      </c>
    </row>
    <row r="596" spans="1:23" x14ac:dyDescent="0.25">
      <c r="A596" t="s">
        <v>729</v>
      </c>
      <c r="B596">
        <v>3408573075</v>
      </c>
      <c r="C596">
        <v>5948517708</v>
      </c>
      <c r="D596" s="1">
        <v>45762</v>
      </c>
      <c r="E596">
        <v>99232</v>
      </c>
      <c r="F596">
        <v>90834</v>
      </c>
      <c r="G596" t="s">
        <v>48</v>
      </c>
      <c r="H596" s="34">
        <v>34649</v>
      </c>
      <c r="I596" s="7">
        <v>24947</v>
      </c>
      <c r="J596" s="7">
        <v>22951.24</v>
      </c>
      <c r="K596" s="7">
        <v>0</v>
      </c>
      <c r="L596" s="7">
        <v>1995.76</v>
      </c>
      <c r="M596" s="5">
        <v>0.08</v>
      </c>
      <c r="N596" t="s">
        <v>24</v>
      </c>
      <c r="O596" t="s">
        <v>17</v>
      </c>
      <c r="P596" t="s">
        <v>58</v>
      </c>
      <c r="Q596" t="s">
        <v>19</v>
      </c>
      <c r="R596" t="s">
        <v>27</v>
      </c>
      <c r="S596" t="s">
        <v>21</v>
      </c>
      <c r="T596" t="s">
        <v>13312</v>
      </c>
      <c r="U596" s="1">
        <v>45968</v>
      </c>
      <c r="V596">
        <f t="shared" si="18"/>
        <v>206</v>
      </c>
      <c r="W596" t="str">
        <f t="shared" si="19"/>
        <v>180-209</v>
      </c>
    </row>
    <row r="597" spans="1:23" x14ac:dyDescent="0.25">
      <c r="A597" t="s">
        <v>730</v>
      </c>
      <c r="B597">
        <v>6555966188</v>
      </c>
      <c r="C597">
        <v>5908563382</v>
      </c>
      <c r="D597" s="1">
        <v>45329</v>
      </c>
      <c r="E597">
        <v>99214</v>
      </c>
      <c r="F597">
        <v>71046</v>
      </c>
      <c r="G597" t="s">
        <v>112</v>
      </c>
      <c r="H597" s="34">
        <v>38419</v>
      </c>
      <c r="I597" s="7">
        <v>24972</v>
      </c>
      <c r="J597" s="7">
        <v>21975.360000000001</v>
      </c>
      <c r="K597" s="7">
        <v>0</v>
      </c>
      <c r="L597" s="7">
        <v>2996.64</v>
      </c>
      <c r="M597" s="5">
        <v>0.12</v>
      </c>
      <c r="N597" t="s">
        <v>46</v>
      </c>
      <c r="O597" t="s">
        <v>17</v>
      </c>
      <c r="P597" t="s">
        <v>40</v>
      </c>
      <c r="Q597" t="s">
        <v>32</v>
      </c>
      <c r="R597" t="s">
        <v>26</v>
      </c>
      <c r="S597" t="s">
        <v>27</v>
      </c>
      <c r="T597" t="s">
        <v>13311</v>
      </c>
      <c r="U597" s="1">
        <v>45855</v>
      </c>
      <c r="V597">
        <f t="shared" si="18"/>
        <v>526</v>
      </c>
      <c r="W597" t="str">
        <f t="shared" si="19"/>
        <v>360+</v>
      </c>
    </row>
    <row r="598" spans="1:23" x14ac:dyDescent="0.25">
      <c r="A598" t="s">
        <v>731</v>
      </c>
      <c r="B598">
        <v>8628491259</v>
      </c>
      <c r="C598">
        <v>2724634866</v>
      </c>
      <c r="D598" s="1">
        <v>45757</v>
      </c>
      <c r="E598">
        <v>99221</v>
      </c>
      <c r="F598">
        <v>99213</v>
      </c>
      <c r="G598" t="s">
        <v>207</v>
      </c>
      <c r="H598" s="34">
        <v>80900</v>
      </c>
      <c r="I598" s="7">
        <v>52585</v>
      </c>
      <c r="J598" s="7">
        <v>43469.8</v>
      </c>
      <c r="K598" s="7">
        <v>2805</v>
      </c>
      <c r="L598" s="7">
        <v>6310.2</v>
      </c>
      <c r="M598" s="5">
        <v>0.12</v>
      </c>
      <c r="N598" t="s">
        <v>46</v>
      </c>
      <c r="O598" t="s">
        <v>30</v>
      </c>
      <c r="P598" t="s">
        <v>40</v>
      </c>
      <c r="Q598" t="s">
        <v>19</v>
      </c>
      <c r="R598" t="s">
        <v>43</v>
      </c>
      <c r="S598" t="s">
        <v>27</v>
      </c>
      <c r="T598" t="s">
        <v>13312</v>
      </c>
      <c r="U598" s="1">
        <v>45903</v>
      </c>
      <c r="V598">
        <f t="shared" si="18"/>
        <v>146</v>
      </c>
      <c r="W598" t="str">
        <f t="shared" si="19"/>
        <v>120-149</v>
      </c>
    </row>
    <row r="599" spans="1:23" x14ac:dyDescent="0.25">
      <c r="A599" t="s">
        <v>732</v>
      </c>
      <c r="B599">
        <v>873141871</v>
      </c>
      <c r="C599">
        <v>9133253322</v>
      </c>
      <c r="D599" s="1">
        <v>45744</v>
      </c>
      <c r="E599">
        <v>99213</v>
      </c>
      <c r="F599">
        <v>99291</v>
      </c>
      <c r="G599" t="s">
        <v>415</v>
      </c>
      <c r="H599" s="34">
        <v>61049</v>
      </c>
      <c r="I599" s="7">
        <v>43955</v>
      </c>
      <c r="J599" s="7">
        <v>26071.599999999999</v>
      </c>
      <c r="K599" s="7">
        <v>14367</v>
      </c>
      <c r="L599" s="7">
        <v>3516.4</v>
      </c>
      <c r="M599" s="5">
        <v>0.08</v>
      </c>
      <c r="N599" t="s">
        <v>24</v>
      </c>
      <c r="O599" t="s">
        <v>27</v>
      </c>
      <c r="P599" t="s">
        <v>40</v>
      </c>
      <c r="Q599" t="s">
        <v>19</v>
      </c>
      <c r="R599" t="s">
        <v>21</v>
      </c>
      <c r="S599" t="s">
        <v>21</v>
      </c>
      <c r="T599" t="s">
        <v>13312</v>
      </c>
      <c r="U599" s="1">
        <v>46014</v>
      </c>
      <c r="V599">
        <f t="shared" si="18"/>
        <v>270</v>
      </c>
      <c r="W599" t="str">
        <f t="shared" si="19"/>
        <v>270-299</v>
      </c>
    </row>
    <row r="600" spans="1:23" x14ac:dyDescent="0.25">
      <c r="A600" t="s">
        <v>733</v>
      </c>
      <c r="B600">
        <v>5830535227</v>
      </c>
      <c r="C600">
        <v>3690623221</v>
      </c>
      <c r="D600" s="1">
        <v>45390</v>
      </c>
      <c r="E600">
        <v>99232</v>
      </c>
      <c r="F600">
        <v>93000</v>
      </c>
      <c r="G600" t="s">
        <v>574</v>
      </c>
      <c r="H600" s="34">
        <v>13339</v>
      </c>
      <c r="I600" s="7">
        <v>9604</v>
      </c>
      <c r="J600" s="7">
        <v>7675.68</v>
      </c>
      <c r="K600" s="7">
        <v>1160</v>
      </c>
      <c r="L600" s="7">
        <v>768.32</v>
      </c>
      <c r="M600" s="5">
        <v>0.08</v>
      </c>
      <c r="N600" t="s">
        <v>24</v>
      </c>
      <c r="O600" t="s">
        <v>30</v>
      </c>
      <c r="P600" t="s">
        <v>58</v>
      </c>
      <c r="Q600" t="s">
        <v>32</v>
      </c>
      <c r="R600" t="s">
        <v>20</v>
      </c>
      <c r="S600" t="s">
        <v>17</v>
      </c>
      <c r="T600" t="s">
        <v>13311</v>
      </c>
      <c r="U600" s="1">
        <v>45982</v>
      </c>
      <c r="V600">
        <f t="shared" si="18"/>
        <v>592</v>
      </c>
      <c r="W600" t="str">
        <f t="shared" si="19"/>
        <v>360+</v>
      </c>
    </row>
    <row r="601" spans="1:23" x14ac:dyDescent="0.25">
      <c r="A601" t="s">
        <v>734</v>
      </c>
      <c r="B601">
        <v>1880874731</v>
      </c>
      <c r="C601">
        <v>7753006069</v>
      </c>
      <c r="D601" s="1">
        <v>45686</v>
      </c>
      <c r="E601">
        <v>99231</v>
      </c>
      <c r="F601">
        <v>99211</v>
      </c>
      <c r="G601" t="s">
        <v>171</v>
      </c>
      <c r="H601" s="34">
        <v>51874</v>
      </c>
      <c r="I601" s="7">
        <v>40980</v>
      </c>
      <c r="J601" s="7">
        <v>27761.200000000001</v>
      </c>
      <c r="K601" s="7">
        <v>6662</v>
      </c>
      <c r="L601" s="7">
        <v>6556.8</v>
      </c>
      <c r="M601" s="5">
        <v>0.16</v>
      </c>
      <c r="N601" t="s">
        <v>1138</v>
      </c>
      <c r="O601" t="s">
        <v>27</v>
      </c>
      <c r="P601" t="s">
        <v>40</v>
      </c>
      <c r="Q601" t="s">
        <v>19</v>
      </c>
      <c r="R601" t="s">
        <v>38</v>
      </c>
      <c r="S601" t="s">
        <v>17</v>
      </c>
      <c r="T601" t="s">
        <v>13311</v>
      </c>
      <c r="U601" s="1">
        <v>46041</v>
      </c>
      <c r="V601">
        <f t="shared" si="18"/>
        <v>355</v>
      </c>
      <c r="W601" t="str">
        <f t="shared" si="19"/>
        <v>330-359</v>
      </c>
    </row>
    <row r="602" spans="1:23" x14ac:dyDescent="0.25">
      <c r="A602" t="s">
        <v>735</v>
      </c>
      <c r="B602">
        <v>9685974415</v>
      </c>
      <c r="C602">
        <v>3445672900</v>
      </c>
      <c r="D602" s="1">
        <v>45747</v>
      </c>
      <c r="E602">
        <v>99213</v>
      </c>
      <c r="F602">
        <v>80053</v>
      </c>
      <c r="G602" t="s">
        <v>48</v>
      </c>
      <c r="H602" s="34">
        <v>18871</v>
      </c>
      <c r="I602" s="7">
        <v>12266</v>
      </c>
      <c r="J602" s="7">
        <v>9364.08</v>
      </c>
      <c r="K602" s="7">
        <v>1430</v>
      </c>
      <c r="L602" s="7">
        <v>1471.92</v>
      </c>
      <c r="M602" s="5">
        <v>0.12</v>
      </c>
      <c r="N602" t="s">
        <v>46</v>
      </c>
      <c r="O602" t="s">
        <v>27</v>
      </c>
      <c r="P602" t="s">
        <v>25</v>
      </c>
      <c r="Q602" t="s">
        <v>19</v>
      </c>
      <c r="R602" t="s">
        <v>21</v>
      </c>
      <c r="S602" t="s">
        <v>17</v>
      </c>
      <c r="T602" t="s">
        <v>13312</v>
      </c>
      <c r="U602" s="1">
        <v>46031</v>
      </c>
      <c r="V602">
        <f t="shared" si="18"/>
        <v>284</v>
      </c>
      <c r="W602" t="str">
        <f t="shared" si="19"/>
        <v>270-299</v>
      </c>
    </row>
    <row r="603" spans="1:23" x14ac:dyDescent="0.25">
      <c r="A603" t="s">
        <v>736</v>
      </c>
      <c r="B603">
        <v>8693588722</v>
      </c>
      <c r="C603">
        <v>2482986908</v>
      </c>
      <c r="D603" s="1">
        <v>45546</v>
      </c>
      <c r="E603">
        <v>99233</v>
      </c>
      <c r="F603">
        <v>90834</v>
      </c>
      <c r="G603" t="s">
        <v>296</v>
      </c>
      <c r="H603" s="34">
        <v>34421</v>
      </c>
      <c r="I603" s="7">
        <v>24783</v>
      </c>
      <c r="J603" s="7">
        <v>14290.36</v>
      </c>
      <c r="K603" s="7">
        <v>8510</v>
      </c>
      <c r="L603" s="7">
        <v>1982.64</v>
      </c>
      <c r="M603" s="5">
        <v>0.08</v>
      </c>
      <c r="N603" t="s">
        <v>24</v>
      </c>
      <c r="O603" t="s">
        <v>27</v>
      </c>
      <c r="P603" t="s">
        <v>35</v>
      </c>
      <c r="Q603" t="s">
        <v>32</v>
      </c>
      <c r="R603" t="s">
        <v>20</v>
      </c>
      <c r="S603" t="s">
        <v>17</v>
      </c>
      <c r="T603" t="s">
        <v>13310</v>
      </c>
      <c r="U603" s="1">
        <v>46071</v>
      </c>
      <c r="V603">
        <f t="shared" si="18"/>
        <v>525</v>
      </c>
      <c r="W603" t="str">
        <f t="shared" si="19"/>
        <v>360+</v>
      </c>
    </row>
    <row r="604" spans="1:23" x14ac:dyDescent="0.25">
      <c r="A604" t="s">
        <v>737</v>
      </c>
      <c r="B604">
        <v>6441140176</v>
      </c>
      <c r="C604">
        <v>527465320</v>
      </c>
      <c r="D604" s="1">
        <v>45492</v>
      </c>
      <c r="E604">
        <v>99233</v>
      </c>
      <c r="F604">
        <v>99292</v>
      </c>
      <c r="G604" t="s">
        <v>559</v>
      </c>
      <c r="H604" s="34">
        <v>41293</v>
      </c>
      <c r="I604" s="7">
        <v>29731</v>
      </c>
      <c r="J604" s="7">
        <v>24426.52</v>
      </c>
      <c r="K604" s="7">
        <v>2926</v>
      </c>
      <c r="L604" s="7">
        <v>2378.48</v>
      </c>
      <c r="M604" s="5">
        <v>0.08</v>
      </c>
      <c r="N604" t="s">
        <v>24</v>
      </c>
      <c r="O604" t="s">
        <v>30</v>
      </c>
      <c r="P604" t="s">
        <v>35</v>
      </c>
      <c r="Q604" t="s">
        <v>32</v>
      </c>
      <c r="R604" t="s">
        <v>27</v>
      </c>
      <c r="S604" t="s">
        <v>27</v>
      </c>
      <c r="T604" t="s">
        <v>13312</v>
      </c>
      <c r="U604" s="1">
        <v>45992</v>
      </c>
      <c r="V604">
        <f t="shared" si="18"/>
        <v>500</v>
      </c>
      <c r="W604" t="str">
        <f t="shared" si="19"/>
        <v>360+</v>
      </c>
    </row>
    <row r="605" spans="1:23" x14ac:dyDescent="0.25">
      <c r="A605" t="s">
        <v>738</v>
      </c>
      <c r="B605">
        <v>9200128054</v>
      </c>
      <c r="C605">
        <v>6644853958</v>
      </c>
      <c r="D605" s="1">
        <v>45640</v>
      </c>
      <c r="E605">
        <v>99222</v>
      </c>
      <c r="F605">
        <v>99211</v>
      </c>
      <c r="G605" t="s">
        <v>159</v>
      </c>
      <c r="H605" s="34">
        <v>51235</v>
      </c>
      <c r="I605" s="7">
        <v>43550</v>
      </c>
      <c r="J605" s="7">
        <v>36817</v>
      </c>
      <c r="K605" s="7">
        <v>5862</v>
      </c>
      <c r="L605" s="7">
        <v>871</v>
      </c>
      <c r="M605" s="5">
        <v>0.02</v>
      </c>
      <c r="N605" t="s">
        <v>16</v>
      </c>
      <c r="O605" t="s">
        <v>30</v>
      </c>
      <c r="P605" t="s">
        <v>58</v>
      </c>
      <c r="Q605" t="s">
        <v>32</v>
      </c>
      <c r="R605" t="s">
        <v>27</v>
      </c>
      <c r="S605" t="s">
        <v>27</v>
      </c>
      <c r="T605" t="s">
        <v>13310</v>
      </c>
      <c r="U605" s="1">
        <v>45766</v>
      </c>
      <c r="V605">
        <f t="shared" si="18"/>
        <v>126</v>
      </c>
      <c r="W605" t="str">
        <f t="shared" si="19"/>
        <v>120-149</v>
      </c>
    </row>
    <row r="606" spans="1:23" x14ac:dyDescent="0.25">
      <c r="A606" t="s">
        <v>739</v>
      </c>
      <c r="B606">
        <v>4431692620</v>
      </c>
      <c r="C606">
        <v>9430860915</v>
      </c>
      <c r="D606" s="1">
        <v>45646</v>
      </c>
      <c r="E606">
        <v>99213</v>
      </c>
      <c r="F606">
        <v>99212</v>
      </c>
      <c r="G606" t="s">
        <v>209</v>
      </c>
      <c r="H606" s="34">
        <v>47606</v>
      </c>
      <c r="I606" s="7">
        <v>40465</v>
      </c>
      <c r="J606" s="7">
        <v>33420.699999999997</v>
      </c>
      <c r="K606" s="7">
        <v>6235</v>
      </c>
      <c r="L606" s="7">
        <v>809.3</v>
      </c>
      <c r="M606" s="5">
        <v>0.02</v>
      </c>
      <c r="N606" t="s">
        <v>16</v>
      </c>
      <c r="O606" t="s">
        <v>30</v>
      </c>
      <c r="P606" t="s">
        <v>97</v>
      </c>
      <c r="Q606" t="s">
        <v>19</v>
      </c>
      <c r="R606" t="s">
        <v>20</v>
      </c>
      <c r="S606" t="s">
        <v>17</v>
      </c>
      <c r="T606" t="s">
        <v>13310</v>
      </c>
      <c r="U606" s="1">
        <v>46041</v>
      </c>
      <c r="V606">
        <f t="shared" si="18"/>
        <v>395</v>
      </c>
      <c r="W606" t="str">
        <f t="shared" si="19"/>
        <v>360+</v>
      </c>
    </row>
    <row r="607" spans="1:23" x14ac:dyDescent="0.25">
      <c r="A607" t="s">
        <v>740</v>
      </c>
      <c r="B607">
        <v>3748398668</v>
      </c>
      <c r="C607">
        <v>417518310</v>
      </c>
      <c r="D607" s="1">
        <v>45609</v>
      </c>
      <c r="E607">
        <v>99213</v>
      </c>
      <c r="F607">
        <v>99203</v>
      </c>
      <c r="G607" t="s">
        <v>85</v>
      </c>
      <c r="H607" s="34">
        <v>67403</v>
      </c>
      <c r="I607" s="7">
        <v>48530</v>
      </c>
      <c r="J607" s="7">
        <v>44647.6</v>
      </c>
      <c r="K607" s="7">
        <v>0</v>
      </c>
      <c r="L607" s="7">
        <v>3882.4</v>
      </c>
      <c r="M607" s="5">
        <v>0.08</v>
      </c>
      <c r="N607" t="s">
        <v>24</v>
      </c>
      <c r="O607" t="s">
        <v>17</v>
      </c>
      <c r="P607" t="s">
        <v>97</v>
      </c>
      <c r="Q607" t="s">
        <v>19</v>
      </c>
      <c r="R607" t="s">
        <v>27</v>
      </c>
      <c r="S607" t="s">
        <v>17</v>
      </c>
      <c r="T607" t="s">
        <v>13310</v>
      </c>
      <c r="U607" s="1">
        <v>45970</v>
      </c>
      <c r="V607">
        <f t="shared" si="18"/>
        <v>361</v>
      </c>
      <c r="W607" t="str">
        <f t="shared" si="19"/>
        <v>360+</v>
      </c>
    </row>
    <row r="608" spans="1:23" x14ac:dyDescent="0.25">
      <c r="A608" t="s">
        <v>741</v>
      </c>
      <c r="B608">
        <v>5562289159</v>
      </c>
      <c r="C608">
        <v>3047868763</v>
      </c>
      <c r="D608" s="1">
        <v>45891</v>
      </c>
      <c r="E608">
        <v>99221</v>
      </c>
      <c r="F608">
        <v>99201</v>
      </c>
      <c r="G608" t="s">
        <v>71</v>
      </c>
      <c r="H608" s="34">
        <v>43228</v>
      </c>
      <c r="I608" s="7">
        <v>36744</v>
      </c>
      <c r="J608" s="7">
        <v>18704.12</v>
      </c>
      <c r="K608" s="7">
        <v>17305</v>
      </c>
      <c r="L608" s="7">
        <v>734.88</v>
      </c>
      <c r="M608" s="5">
        <v>0.02</v>
      </c>
      <c r="N608" t="s">
        <v>16</v>
      </c>
      <c r="O608" t="s">
        <v>27</v>
      </c>
      <c r="P608" t="s">
        <v>18</v>
      </c>
      <c r="Q608" t="s">
        <v>19</v>
      </c>
      <c r="R608" t="s">
        <v>27</v>
      </c>
      <c r="S608" t="s">
        <v>21</v>
      </c>
      <c r="T608" t="s">
        <v>13312</v>
      </c>
      <c r="U608" s="1">
        <v>45951</v>
      </c>
      <c r="V608">
        <f t="shared" si="18"/>
        <v>60</v>
      </c>
      <c r="W608" t="str">
        <f t="shared" si="19"/>
        <v>60-89</v>
      </c>
    </row>
    <row r="609" spans="1:23" x14ac:dyDescent="0.25">
      <c r="A609" t="s">
        <v>742</v>
      </c>
      <c r="B609">
        <v>4386831928</v>
      </c>
      <c r="C609">
        <v>15540456</v>
      </c>
      <c r="D609" s="1">
        <v>45958</v>
      </c>
      <c r="E609">
        <v>99214</v>
      </c>
      <c r="F609">
        <v>99281</v>
      </c>
      <c r="G609" t="s">
        <v>106</v>
      </c>
      <c r="H609" s="34">
        <v>72046</v>
      </c>
      <c r="I609" s="7">
        <v>46830</v>
      </c>
      <c r="J609" s="7">
        <v>41210.400000000001</v>
      </c>
      <c r="K609" s="7">
        <v>0</v>
      </c>
      <c r="L609" s="7">
        <v>5619.6</v>
      </c>
      <c r="M609" s="5">
        <v>0.12</v>
      </c>
      <c r="N609" t="s">
        <v>46</v>
      </c>
      <c r="O609" t="s">
        <v>17</v>
      </c>
      <c r="P609" t="s">
        <v>18</v>
      </c>
      <c r="Q609" t="s">
        <v>32</v>
      </c>
      <c r="R609" t="s">
        <v>38</v>
      </c>
      <c r="S609" t="s">
        <v>21</v>
      </c>
      <c r="T609" t="s">
        <v>13311</v>
      </c>
      <c r="U609" s="1">
        <v>45987</v>
      </c>
      <c r="V609">
        <f t="shared" si="18"/>
        <v>29</v>
      </c>
      <c r="W609" t="str">
        <f t="shared" si="19"/>
        <v>0-29</v>
      </c>
    </row>
    <row r="610" spans="1:23" x14ac:dyDescent="0.25">
      <c r="A610" t="s">
        <v>743</v>
      </c>
      <c r="B610">
        <v>654484787</v>
      </c>
      <c r="C610">
        <v>1082672220</v>
      </c>
      <c r="D610" s="1">
        <v>45459</v>
      </c>
      <c r="E610">
        <v>99214</v>
      </c>
      <c r="F610">
        <v>81000</v>
      </c>
      <c r="G610" t="s">
        <v>270</v>
      </c>
      <c r="H610" s="34">
        <v>49498</v>
      </c>
      <c r="I610" s="7">
        <v>42073</v>
      </c>
      <c r="J610" s="7">
        <v>36185.54</v>
      </c>
      <c r="K610" s="7">
        <v>5046</v>
      </c>
      <c r="L610" s="7">
        <v>841.46</v>
      </c>
      <c r="M610" s="5">
        <v>0.02</v>
      </c>
      <c r="N610" t="s">
        <v>16</v>
      </c>
      <c r="O610" t="s">
        <v>27</v>
      </c>
      <c r="P610" t="s">
        <v>55</v>
      </c>
      <c r="Q610" t="s">
        <v>19</v>
      </c>
      <c r="R610" t="s">
        <v>21</v>
      </c>
      <c r="S610" t="s">
        <v>17</v>
      </c>
      <c r="T610" t="s">
        <v>13311</v>
      </c>
      <c r="U610" s="1">
        <v>45978</v>
      </c>
      <c r="V610">
        <f t="shared" si="18"/>
        <v>519</v>
      </c>
      <c r="W610" t="str">
        <f t="shared" si="19"/>
        <v>360+</v>
      </c>
    </row>
    <row r="611" spans="1:23" x14ac:dyDescent="0.25">
      <c r="A611" t="s">
        <v>744</v>
      </c>
      <c r="B611">
        <v>3438241742</v>
      </c>
      <c r="C611">
        <v>5613605690</v>
      </c>
      <c r="D611" s="1">
        <v>45712</v>
      </c>
      <c r="E611">
        <v>99223</v>
      </c>
      <c r="F611">
        <v>99214</v>
      </c>
      <c r="G611" t="s">
        <v>268</v>
      </c>
      <c r="H611" s="34">
        <v>28747</v>
      </c>
      <c r="I611" s="7">
        <v>18686</v>
      </c>
      <c r="J611" s="7">
        <v>14181.68</v>
      </c>
      <c r="K611" s="7">
        <v>2262</v>
      </c>
      <c r="L611" s="7">
        <v>2242.3200000000002</v>
      </c>
      <c r="M611" s="5">
        <v>0.12</v>
      </c>
      <c r="N611" t="s">
        <v>46</v>
      </c>
      <c r="O611" t="s">
        <v>27</v>
      </c>
      <c r="P611" t="s">
        <v>97</v>
      </c>
      <c r="Q611" t="s">
        <v>32</v>
      </c>
      <c r="R611" t="s">
        <v>21</v>
      </c>
      <c r="S611" t="s">
        <v>27</v>
      </c>
      <c r="T611" t="s">
        <v>13311</v>
      </c>
      <c r="U611" s="1">
        <v>45780</v>
      </c>
      <c r="V611">
        <f t="shared" si="18"/>
        <v>68</v>
      </c>
      <c r="W611" t="str">
        <f t="shared" si="19"/>
        <v>60-89</v>
      </c>
    </row>
    <row r="612" spans="1:23" x14ac:dyDescent="0.25">
      <c r="A612" t="s">
        <v>745</v>
      </c>
      <c r="B612">
        <v>582667570</v>
      </c>
      <c r="C612">
        <v>629341153</v>
      </c>
      <c r="D612" s="1">
        <v>45731</v>
      </c>
      <c r="E612">
        <v>99221</v>
      </c>
      <c r="F612">
        <v>99201</v>
      </c>
      <c r="G612" t="s">
        <v>52</v>
      </c>
      <c r="H612" s="34">
        <v>70364</v>
      </c>
      <c r="I612" s="7">
        <v>59809</v>
      </c>
      <c r="J612" s="7">
        <v>58612.82</v>
      </c>
      <c r="K612" s="7">
        <v>0</v>
      </c>
      <c r="L612" s="7">
        <v>1196.18</v>
      </c>
      <c r="M612" s="5">
        <v>0.02</v>
      </c>
      <c r="N612" t="s">
        <v>16</v>
      </c>
      <c r="O612" t="s">
        <v>17</v>
      </c>
      <c r="P612" t="s">
        <v>31</v>
      </c>
      <c r="Q612" t="s">
        <v>19</v>
      </c>
      <c r="R612" t="s">
        <v>27</v>
      </c>
      <c r="S612" t="s">
        <v>27</v>
      </c>
      <c r="T612" t="s">
        <v>13310</v>
      </c>
      <c r="U612" s="1">
        <v>46058</v>
      </c>
      <c r="V612">
        <f t="shared" si="18"/>
        <v>327</v>
      </c>
      <c r="W612" t="str">
        <f t="shared" si="19"/>
        <v>300-329</v>
      </c>
    </row>
    <row r="613" spans="1:23" x14ac:dyDescent="0.25">
      <c r="A613" t="s">
        <v>746</v>
      </c>
      <c r="B613">
        <v>6375057046</v>
      </c>
      <c r="C613">
        <v>7295212297</v>
      </c>
      <c r="D613" s="1">
        <v>45860</v>
      </c>
      <c r="E613">
        <v>99213</v>
      </c>
      <c r="F613">
        <v>99215</v>
      </c>
      <c r="G613" t="s">
        <v>129</v>
      </c>
      <c r="H613" s="34">
        <v>92041</v>
      </c>
      <c r="I613" s="7">
        <v>78235</v>
      </c>
      <c r="J613" s="7">
        <v>66933.3</v>
      </c>
      <c r="K613" s="7">
        <v>9737</v>
      </c>
      <c r="L613" s="7">
        <v>1564.7</v>
      </c>
      <c r="M613" s="5">
        <v>0.02</v>
      </c>
      <c r="N613" t="s">
        <v>16</v>
      </c>
      <c r="O613" t="s">
        <v>30</v>
      </c>
      <c r="P613" t="s">
        <v>18</v>
      </c>
      <c r="Q613" t="s">
        <v>19</v>
      </c>
      <c r="R613" t="s">
        <v>27</v>
      </c>
      <c r="S613" t="s">
        <v>17</v>
      </c>
      <c r="T613" t="s">
        <v>13311</v>
      </c>
      <c r="U613" s="1">
        <v>45925</v>
      </c>
      <c r="V613">
        <f t="shared" si="18"/>
        <v>65</v>
      </c>
      <c r="W613" t="str">
        <f t="shared" si="19"/>
        <v>60-89</v>
      </c>
    </row>
    <row r="614" spans="1:23" x14ac:dyDescent="0.25">
      <c r="A614" t="s">
        <v>747</v>
      </c>
      <c r="B614">
        <v>1092051342</v>
      </c>
      <c r="C614">
        <v>190298505</v>
      </c>
      <c r="D614" s="1">
        <v>45744</v>
      </c>
      <c r="E614">
        <v>99232</v>
      </c>
      <c r="F614">
        <v>99281</v>
      </c>
      <c r="G614" t="s">
        <v>48</v>
      </c>
      <c r="H614" s="34">
        <v>34087</v>
      </c>
      <c r="I614" s="7">
        <v>24543</v>
      </c>
      <c r="J614" s="7">
        <v>15693.56</v>
      </c>
      <c r="K614" s="7">
        <v>6886</v>
      </c>
      <c r="L614" s="7">
        <v>1963.44</v>
      </c>
      <c r="M614" s="5">
        <v>0.08</v>
      </c>
      <c r="N614" t="s">
        <v>24</v>
      </c>
      <c r="O614" t="s">
        <v>27</v>
      </c>
      <c r="P614" t="s">
        <v>18</v>
      </c>
      <c r="Q614" t="s">
        <v>32</v>
      </c>
      <c r="R614" t="s">
        <v>20</v>
      </c>
      <c r="S614" t="s">
        <v>17</v>
      </c>
      <c r="T614" t="s">
        <v>13310</v>
      </c>
      <c r="U614" s="1">
        <v>45785</v>
      </c>
      <c r="V614">
        <f t="shared" si="18"/>
        <v>41</v>
      </c>
      <c r="W614" t="str">
        <f t="shared" si="19"/>
        <v>30-59</v>
      </c>
    </row>
    <row r="615" spans="1:23" x14ac:dyDescent="0.25">
      <c r="A615" t="s">
        <v>748</v>
      </c>
      <c r="B615">
        <v>1509574452</v>
      </c>
      <c r="C615">
        <v>1779925411</v>
      </c>
      <c r="D615" s="1">
        <v>45460</v>
      </c>
      <c r="E615">
        <v>99214</v>
      </c>
      <c r="F615">
        <v>99285</v>
      </c>
      <c r="G615" t="s">
        <v>106</v>
      </c>
      <c r="H615" s="34">
        <v>23503</v>
      </c>
      <c r="I615" s="7">
        <v>19978</v>
      </c>
      <c r="J615" s="7">
        <v>12982.44</v>
      </c>
      <c r="K615" s="7">
        <v>6596</v>
      </c>
      <c r="L615" s="7">
        <v>399.56</v>
      </c>
      <c r="M615" s="5">
        <v>0.02</v>
      </c>
      <c r="N615" t="s">
        <v>16</v>
      </c>
      <c r="O615" t="s">
        <v>27</v>
      </c>
      <c r="P615" t="s">
        <v>31</v>
      </c>
      <c r="Q615" t="s">
        <v>32</v>
      </c>
      <c r="R615" t="s">
        <v>20</v>
      </c>
      <c r="S615" t="s">
        <v>21</v>
      </c>
      <c r="T615" t="s">
        <v>13311</v>
      </c>
      <c r="U615" s="1">
        <v>46069</v>
      </c>
      <c r="V615">
        <f t="shared" si="18"/>
        <v>609</v>
      </c>
      <c r="W615" t="str">
        <f t="shared" si="19"/>
        <v>360+</v>
      </c>
    </row>
    <row r="616" spans="1:23" x14ac:dyDescent="0.25">
      <c r="A616" t="s">
        <v>749</v>
      </c>
      <c r="B616">
        <v>4641711313</v>
      </c>
      <c r="C616">
        <v>1857910463</v>
      </c>
      <c r="D616" s="1">
        <v>45724</v>
      </c>
      <c r="E616">
        <v>99221</v>
      </c>
      <c r="F616">
        <v>99213</v>
      </c>
      <c r="G616" t="s">
        <v>559</v>
      </c>
      <c r="H616" s="34">
        <v>81409</v>
      </c>
      <c r="I616" s="7">
        <v>63499</v>
      </c>
      <c r="J616" s="7">
        <v>28085.200000000001</v>
      </c>
      <c r="K616" s="7">
        <v>22714</v>
      </c>
      <c r="L616" s="7">
        <v>12699.8</v>
      </c>
      <c r="M616" s="5">
        <v>0.2</v>
      </c>
      <c r="N616" t="s">
        <v>3140</v>
      </c>
      <c r="O616" t="s">
        <v>27</v>
      </c>
      <c r="P616" t="s">
        <v>18</v>
      </c>
      <c r="Q616" t="s">
        <v>19</v>
      </c>
      <c r="R616" t="s">
        <v>21</v>
      </c>
      <c r="S616" t="s">
        <v>17</v>
      </c>
      <c r="T616" t="s">
        <v>13312</v>
      </c>
      <c r="U616" s="1">
        <v>45921</v>
      </c>
      <c r="V616">
        <f t="shared" si="18"/>
        <v>197</v>
      </c>
      <c r="W616" t="str">
        <f t="shared" si="19"/>
        <v>180-209</v>
      </c>
    </row>
    <row r="617" spans="1:23" x14ac:dyDescent="0.25">
      <c r="A617" t="s">
        <v>750</v>
      </c>
      <c r="B617">
        <v>5215699371</v>
      </c>
      <c r="C617">
        <v>4511346894</v>
      </c>
      <c r="D617" s="1">
        <v>45842</v>
      </c>
      <c r="E617">
        <v>99222</v>
      </c>
      <c r="F617">
        <v>99213</v>
      </c>
      <c r="G617" t="s">
        <v>593</v>
      </c>
      <c r="H617" s="34">
        <v>23265</v>
      </c>
      <c r="I617" s="7">
        <v>19775</v>
      </c>
      <c r="J617" s="7">
        <v>10113.5</v>
      </c>
      <c r="K617" s="7">
        <v>9266</v>
      </c>
      <c r="L617" s="7">
        <v>395.5</v>
      </c>
      <c r="M617" s="5">
        <v>0.02</v>
      </c>
      <c r="N617" t="s">
        <v>16</v>
      </c>
      <c r="O617" t="s">
        <v>27</v>
      </c>
      <c r="P617" t="s">
        <v>18</v>
      </c>
      <c r="Q617" t="s">
        <v>32</v>
      </c>
      <c r="R617" t="s">
        <v>38</v>
      </c>
      <c r="S617" t="s">
        <v>17</v>
      </c>
      <c r="T617" t="s">
        <v>13312</v>
      </c>
      <c r="U617" s="1">
        <v>45881</v>
      </c>
      <c r="V617">
        <f t="shared" si="18"/>
        <v>39</v>
      </c>
      <c r="W617" t="str">
        <f t="shared" si="19"/>
        <v>30-59</v>
      </c>
    </row>
    <row r="618" spans="1:23" x14ac:dyDescent="0.25">
      <c r="A618" t="s">
        <v>751</v>
      </c>
      <c r="B618">
        <v>2227575907</v>
      </c>
      <c r="C618">
        <v>3110430334</v>
      </c>
      <c r="D618" s="1">
        <v>45464</v>
      </c>
      <c r="E618">
        <v>99223</v>
      </c>
      <c r="F618">
        <v>99211</v>
      </c>
      <c r="G618" t="s">
        <v>291</v>
      </c>
      <c r="H618" s="34">
        <v>95280</v>
      </c>
      <c r="I618" s="7">
        <v>61932</v>
      </c>
      <c r="J618" s="7">
        <v>37923.160000000003</v>
      </c>
      <c r="K618" s="7">
        <v>16577</v>
      </c>
      <c r="L618" s="7">
        <v>7431.84</v>
      </c>
      <c r="M618" s="5">
        <v>0.12</v>
      </c>
      <c r="N618" t="s">
        <v>46</v>
      </c>
      <c r="O618" t="s">
        <v>27</v>
      </c>
      <c r="P618" t="s">
        <v>25</v>
      </c>
      <c r="Q618" t="s">
        <v>32</v>
      </c>
      <c r="R618" t="s">
        <v>21</v>
      </c>
      <c r="S618" t="s">
        <v>17</v>
      </c>
      <c r="T618" t="s">
        <v>13311</v>
      </c>
      <c r="U618" s="1">
        <v>46083</v>
      </c>
      <c r="V618">
        <f t="shared" si="18"/>
        <v>619</v>
      </c>
      <c r="W618" t="str">
        <f t="shared" si="19"/>
        <v>360+</v>
      </c>
    </row>
    <row r="619" spans="1:23" x14ac:dyDescent="0.25">
      <c r="A619" t="s">
        <v>752</v>
      </c>
      <c r="B619">
        <v>2363625454</v>
      </c>
      <c r="C619">
        <v>2756457356</v>
      </c>
      <c r="D619" s="1">
        <v>45411</v>
      </c>
      <c r="E619">
        <v>99232</v>
      </c>
      <c r="F619">
        <v>93000</v>
      </c>
      <c r="G619" t="s">
        <v>85</v>
      </c>
      <c r="H619" s="34">
        <v>75485</v>
      </c>
      <c r="I619" s="7">
        <v>49065</v>
      </c>
      <c r="J619" s="7">
        <v>38155.199999999997</v>
      </c>
      <c r="K619" s="7">
        <v>5022</v>
      </c>
      <c r="L619" s="7">
        <v>5887.8</v>
      </c>
      <c r="M619" s="5">
        <v>0.12</v>
      </c>
      <c r="N619" t="s">
        <v>46</v>
      </c>
      <c r="O619" t="s">
        <v>30</v>
      </c>
      <c r="P619" t="s">
        <v>35</v>
      </c>
      <c r="Q619" t="s">
        <v>32</v>
      </c>
      <c r="R619" t="s">
        <v>21</v>
      </c>
      <c r="S619" t="s">
        <v>21</v>
      </c>
      <c r="T619" t="s">
        <v>13310</v>
      </c>
      <c r="U619" s="1">
        <v>45714</v>
      </c>
      <c r="V619">
        <f t="shared" si="18"/>
        <v>303</v>
      </c>
      <c r="W619" t="str">
        <f t="shared" si="19"/>
        <v>300-329</v>
      </c>
    </row>
    <row r="620" spans="1:23" x14ac:dyDescent="0.25">
      <c r="A620" t="s">
        <v>753</v>
      </c>
      <c r="B620">
        <v>7621560419</v>
      </c>
      <c r="C620">
        <v>283562478</v>
      </c>
      <c r="D620" s="1">
        <v>45605</v>
      </c>
      <c r="E620">
        <v>99231</v>
      </c>
      <c r="F620">
        <v>85025</v>
      </c>
      <c r="G620" t="s">
        <v>96</v>
      </c>
      <c r="H620" s="34">
        <v>17380</v>
      </c>
      <c r="I620" s="7">
        <v>12514</v>
      </c>
      <c r="J620" s="7">
        <v>8995.8799999999992</v>
      </c>
      <c r="K620" s="7">
        <v>2517</v>
      </c>
      <c r="L620" s="7">
        <v>1001.12</v>
      </c>
      <c r="M620" s="5">
        <v>0.08</v>
      </c>
      <c r="N620" t="s">
        <v>24</v>
      </c>
      <c r="O620" t="s">
        <v>27</v>
      </c>
      <c r="P620" t="s">
        <v>35</v>
      </c>
      <c r="Q620" t="s">
        <v>32</v>
      </c>
      <c r="R620" t="s">
        <v>38</v>
      </c>
      <c r="S620" t="s">
        <v>21</v>
      </c>
      <c r="T620" t="s">
        <v>13310</v>
      </c>
      <c r="U620" s="1">
        <v>45978</v>
      </c>
      <c r="V620">
        <f t="shared" si="18"/>
        <v>373</v>
      </c>
      <c r="W620" t="str">
        <f t="shared" si="19"/>
        <v>360+</v>
      </c>
    </row>
    <row r="621" spans="1:23" x14ac:dyDescent="0.25">
      <c r="A621" t="s">
        <v>754</v>
      </c>
      <c r="B621">
        <v>371140982</v>
      </c>
      <c r="C621">
        <v>3812698250</v>
      </c>
      <c r="D621" s="1">
        <v>45742</v>
      </c>
      <c r="E621">
        <v>99223</v>
      </c>
      <c r="F621">
        <v>99292</v>
      </c>
      <c r="G621" t="s">
        <v>219</v>
      </c>
      <c r="H621" s="34">
        <v>59897</v>
      </c>
      <c r="I621" s="7">
        <v>44923</v>
      </c>
      <c r="J621" s="7">
        <v>33433.550000000003</v>
      </c>
      <c r="K621" s="7">
        <v>4751</v>
      </c>
      <c r="L621" s="7">
        <v>6738.45</v>
      </c>
      <c r="M621" s="5">
        <v>0.15</v>
      </c>
      <c r="N621" t="s">
        <v>1139</v>
      </c>
      <c r="O621" t="s">
        <v>30</v>
      </c>
      <c r="P621" t="s">
        <v>18</v>
      </c>
      <c r="Q621" t="s">
        <v>32</v>
      </c>
      <c r="R621" t="s">
        <v>26</v>
      </c>
      <c r="S621" t="s">
        <v>17</v>
      </c>
      <c r="T621" t="s">
        <v>13311</v>
      </c>
      <c r="U621" s="1">
        <v>46006</v>
      </c>
      <c r="V621">
        <f t="shared" si="18"/>
        <v>264</v>
      </c>
      <c r="W621" t="str">
        <f t="shared" si="19"/>
        <v>240-269</v>
      </c>
    </row>
    <row r="622" spans="1:23" x14ac:dyDescent="0.25">
      <c r="A622" t="s">
        <v>755</v>
      </c>
      <c r="B622">
        <v>2282786646</v>
      </c>
      <c r="C622">
        <v>892102986</v>
      </c>
      <c r="D622" s="1">
        <v>45808</v>
      </c>
      <c r="E622">
        <v>99232</v>
      </c>
      <c r="F622">
        <v>99204</v>
      </c>
      <c r="G622" t="s">
        <v>69</v>
      </c>
      <c r="H622" s="34">
        <v>95667</v>
      </c>
      <c r="I622" s="7">
        <v>68880</v>
      </c>
      <c r="J622" s="7">
        <v>58647.6</v>
      </c>
      <c r="K622" s="7">
        <v>4722</v>
      </c>
      <c r="L622" s="7">
        <v>5510.4</v>
      </c>
      <c r="M622" s="5">
        <v>0.08</v>
      </c>
      <c r="N622" t="s">
        <v>24</v>
      </c>
      <c r="O622" t="s">
        <v>30</v>
      </c>
      <c r="P622" t="s">
        <v>55</v>
      </c>
      <c r="Q622" t="s">
        <v>32</v>
      </c>
      <c r="R622" t="s">
        <v>21</v>
      </c>
      <c r="S622" t="s">
        <v>17</v>
      </c>
      <c r="T622" t="s">
        <v>13310</v>
      </c>
      <c r="U622" s="1">
        <v>45849</v>
      </c>
      <c r="V622">
        <f t="shared" si="18"/>
        <v>41</v>
      </c>
      <c r="W622" t="str">
        <f t="shared" si="19"/>
        <v>30-59</v>
      </c>
    </row>
    <row r="623" spans="1:23" x14ac:dyDescent="0.25">
      <c r="A623" t="s">
        <v>756</v>
      </c>
      <c r="B623">
        <v>440570556</v>
      </c>
      <c r="C623">
        <v>4500481435</v>
      </c>
      <c r="D623" s="1">
        <v>45773</v>
      </c>
      <c r="E623">
        <v>99223</v>
      </c>
      <c r="F623">
        <v>99201</v>
      </c>
      <c r="G623" t="s">
        <v>79</v>
      </c>
      <c r="H623" s="34">
        <v>54144</v>
      </c>
      <c r="I623" s="7">
        <v>42232</v>
      </c>
      <c r="J623" s="7">
        <v>30021.599999999999</v>
      </c>
      <c r="K623" s="7">
        <v>3764</v>
      </c>
      <c r="L623" s="7">
        <v>8446.4</v>
      </c>
      <c r="M623" s="5">
        <v>0.2</v>
      </c>
      <c r="N623" t="s">
        <v>3140</v>
      </c>
      <c r="O623" t="s">
        <v>30</v>
      </c>
      <c r="P623" t="s">
        <v>18</v>
      </c>
      <c r="Q623" t="s">
        <v>32</v>
      </c>
      <c r="R623" t="s">
        <v>38</v>
      </c>
      <c r="S623" t="s">
        <v>27</v>
      </c>
      <c r="T623" t="s">
        <v>13311</v>
      </c>
      <c r="U623" s="1">
        <v>45823</v>
      </c>
      <c r="V623">
        <f t="shared" si="18"/>
        <v>50</v>
      </c>
      <c r="W623" t="str">
        <f t="shared" si="19"/>
        <v>30-59</v>
      </c>
    </row>
    <row r="624" spans="1:23" x14ac:dyDescent="0.25">
      <c r="A624" t="s">
        <v>757</v>
      </c>
      <c r="B624">
        <v>8956729310</v>
      </c>
      <c r="C624">
        <v>2026001261</v>
      </c>
      <c r="D624" s="1">
        <v>45922</v>
      </c>
      <c r="E624">
        <v>99215</v>
      </c>
      <c r="F624">
        <v>99201</v>
      </c>
      <c r="G624" t="s">
        <v>114</v>
      </c>
      <c r="H624" s="34">
        <v>27082</v>
      </c>
      <c r="I624" s="7">
        <v>22207</v>
      </c>
      <c r="J624" s="7">
        <v>18209.740000000002</v>
      </c>
      <c r="K624" s="7">
        <v>0</v>
      </c>
      <c r="L624" s="7">
        <v>3997.26</v>
      </c>
      <c r="M624" s="5">
        <v>0.18</v>
      </c>
      <c r="N624" t="s">
        <v>3141</v>
      </c>
      <c r="O624" t="s">
        <v>17</v>
      </c>
      <c r="P624" t="s">
        <v>58</v>
      </c>
      <c r="Q624" t="s">
        <v>32</v>
      </c>
      <c r="R624" t="s">
        <v>27</v>
      </c>
      <c r="S624" t="s">
        <v>21</v>
      </c>
      <c r="T624" t="s">
        <v>13310</v>
      </c>
      <c r="U624" s="1">
        <v>45988</v>
      </c>
      <c r="V624">
        <f t="shared" si="18"/>
        <v>66</v>
      </c>
      <c r="W624" t="str">
        <f t="shared" si="19"/>
        <v>60-89</v>
      </c>
    </row>
    <row r="625" spans="1:23" x14ac:dyDescent="0.25">
      <c r="A625" t="s">
        <v>758</v>
      </c>
      <c r="B625">
        <v>1541479927</v>
      </c>
      <c r="C625">
        <v>2059927708</v>
      </c>
      <c r="D625" s="1">
        <v>45662</v>
      </c>
      <c r="E625">
        <v>99221</v>
      </c>
      <c r="F625">
        <v>99202</v>
      </c>
      <c r="G625" t="s">
        <v>171</v>
      </c>
      <c r="H625" s="34">
        <v>48491</v>
      </c>
      <c r="I625" s="7">
        <v>34914</v>
      </c>
      <c r="J625" s="7">
        <v>32120.880000000001</v>
      </c>
      <c r="K625" s="7">
        <v>0</v>
      </c>
      <c r="L625" s="7">
        <v>2793.12</v>
      </c>
      <c r="M625" s="5">
        <v>0.08</v>
      </c>
      <c r="N625" t="s">
        <v>24</v>
      </c>
      <c r="O625" t="s">
        <v>17</v>
      </c>
      <c r="P625" t="s">
        <v>40</v>
      </c>
      <c r="Q625" t="s">
        <v>19</v>
      </c>
      <c r="R625" t="s">
        <v>43</v>
      </c>
      <c r="S625" t="s">
        <v>17</v>
      </c>
      <c r="T625" t="s">
        <v>13311</v>
      </c>
      <c r="U625" s="1">
        <v>46005</v>
      </c>
      <c r="V625">
        <f t="shared" si="18"/>
        <v>343</v>
      </c>
      <c r="W625" t="str">
        <f t="shared" si="19"/>
        <v>330-359</v>
      </c>
    </row>
    <row r="626" spans="1:23" x14ac:dyDescent="0.25">
      <c r="A626" t="s">
        <v>759</v>
      </c>
      <c r="B626">
        <v>4031482272</v>
      </c>
      <c r="C626">
        <v>6838754017</v>
      </c>
      <c r="D626" s="1">
        <v>45391</v>
      </c>
      <c r="E626">
        <v>99232</v>
      </c>
      <c r="F626">
        <v>99214</v>
      </c>
      <c r="G626" t="s">
        <v>54</v>
      </c>
      <c r="H626" s="34">
        <v>63493</v>
      </c>
      <c r="I626" s="7">
        <v>41270</v>
      </c>
      <c r="J626" s="7">
        <v>20375.599999999999</v>
      </c>
      <c r="K626" s="7">
        <v>15942</v>
      </c>
      <c r="L626" s="7">
        <v>4952.3999999999996</v>
      </c>
      <c r="M626" s="5">
        <v>0.12</v>
      </c>
      <c r="N626" t="s">
        <v>46</v>
      </c>
      <c r="O626" t="s">
        <v>27</v>
      </c>
      <c r="P626" t="s">
        <v>40</v>
      </c>
      <c r="Q626" t="s">
        <v>19</v>
      </c>
      <c r="R626" t="s">
        <v>27</v>
      </c>
      <c r="S626" t="s">
        <v>21</v>
      </c>
      <c r="T626" t="s">
        <v>13311</v>
      </c>
      <c r="U626" s="1">
        <v>45895</v>
      </c>
      <c r="V626">
        <f t="shared" si="18"/>
        <v>504</v>
      </c>
      <c r="W626" t="str">
        <f t="shared" si="19"/>
        <v>360+</v>
      </c>
    </row>
    <row r="627" spans="1:23" x14ac:dyDescent="0.25">
      <c r="A627" t="s">
        <v>760</v>
      </c>
      <c r="B627">
        <v>2380747740</v>
      </c>
      <c r="C627">
        <v>2943869904</v>
      </c>
      <c r="D627" s="1">
        <v>45672</v>
      </c>
      <c r="E627">
        <v>99215</v>
      </c>
      <c r="F627">
        <v>99214</v>
      </c>
      <c r="G627" t="s">
        <v>71</v>
      </c>
      <c r="H627" s="34">
        <v>81527</v>
      </c>
      <c r="I627" s="7">
        <v>52993</v>
      </c>
      <c r="J627" s="7">
        <v>46633.84</v>
      </c>
      <c r="K627" s="7">
        <v>0</v>
      </c>
      <c r="L627" s="7">
        <v>6359.16</v>
      </c>
      <c r="M627" s="5">
        <v>0.12</v>
      </c>
      <c r="N627" t="s">
        <v>46</v>
      </c>
      <c r="O627" t="s">
        <v>17</v>
      </c>
      <c r="P627" t="s">
        <v>40</v>
      </c>
      <c r="Q627" t="s">
        <v>19</v>
      </c>
      <c r="R627" t="s">
        <v>20</v>
      </c>
      <c r="S627" t="s">
        <v>17</v>
      </c>
      <c r="T627" t="s">
        <v>13310</v>
      </c>
      <c r="U627" s="1">
        <v>45855</v>
      </c>
      <c r="V627">
        <f t="shared" si="18"/>
        <v>183</v>
      </c>
      <c r="W627" t="str">
        <f t="shared" si="19"/>
        <v>180-209</v>
      </c>
    </row>
    <row r="628" spans="1:23" x14ac:dyDescent="0.25">
      <c r="A628" t="s">
        <v>761</v>
      </c>
      <c r="B628">
        <v>5970964660</v>
      </c>
      <c r="C628">
        <v>8781592521</v>
      </c>
      <c r="D628" s="1">
        <v>45364</v>
      </c>
      <c r="E628">
        <v>99233</v>
      </c>
      <c r="F628">
        <v>99282</v>
      </c>
      <c r="G628" t="s">
        <v>272</v>
      </c>
      <c r="H628" s="34">
        <v>75501</v>
      </c>
      <c r="I628" s="7">
        <v>54361</v>
      </c>
      <c r="J628" s="7">
        <v>28124.12</v>
      </c>
      <c r="K628" s="7">
        <v>21888</v>
      </c>
      <c r="L628" s="7">
        <v>4348.88</v>
      </c>
      <c r="M628" s="5">
        <v>0.08</v>
      </c>
      <c r="N628" t="s">
        <v>24</v>
      </c>
      <c r="O628" t="s">
        <v>27</v>
      </c>
      <c r="P628" t="s">
        <v>40</v>
      </c>
      <c r="Q628" t="s">
        <v>19</v>
      </c>
      <c r="R628" t="s">
        <v>38</v>
      </c>
      <c r="S628" t="s">
        <v>27</v>
      </c>
      <c r="T628" t="s">
        <v>13312</v>
      </c>
      <c r="U628" s="1">
        <v>45747</v>
      </c>
      <c r="V628">
        <f t="shared" si="18"/>
        <v>383</v>
      </c>
      <c r="W628" t="str">
        <f t="shared" si="19"/>
        <v>360+</v>
      </c>
    </row>
    <row r="629" spans="1:23" x14ac:dyDescent="0.25">
      <c r="A629" t="s">
        <v>762</v>
      </c>
      <c r="B629">
        <v>7720162788</v>
      </c>
      <c r="C629">
        <v>3002366849</v>
      </c>
      <c r="D629" s="1">
        <v>45763</v>
      </c>
      <c r="E629">
        <v>99214</v>
      </c>
      <c r="F629">
        <v>99202</v>
      </c>
      <c r="G629" t="s">
        <v>91</v>
      </c>
      <c r="H629" s="34">
        <v>64852</v>
      </c>
      <c r="I629" s="7">
        <v>55124</v>
      </c>
      <c r="J629" s="7">
        <v>48474.52</v>
      </c>
      <c r="K629" s="7">
        <v>5547</v>
      </c>
      <c r="L629" s="7">
        <v>1102.48</v>
      </c>
      <c r="M629" s="5">
        <v>0.02</v>
      </c>
      <c r="N629" t="s">
        <v>16</v>
      </c>
      <c r="O629" t="s">
        <v>30</v>
      </c>
      <c r="P629" t="s">
        <v>40</v>
      </c>
      <c r="Q629" t="s">
        <v>19</v>
      </c>
      <c r="R629" t="s">
        <v>27</v>
      </c>
      <c r="S629" t="s">
        <v>27</v>
      </c>
      <c r="T629" t="s">
        <v>13311</v>
      </c>
      <c r="U629" s="1">
        <v>45960</v>
      </c>
      <c r="V629">
        <f t="shared" si="18"/>
        <v>197</v>
      </c>
      <c r="W629" t="str">
        <f t="shared" si="19"/>
        <v>180-209</v>
      </c>
    </row>
    <row r="630" spans="1:23" x14ac:dyDescent="0.25">
      <c r="A630" t="s">
        <v>763</v>
      </c>
      <c r="B630">
        <v>1223197762</v>
      </c>
      <c r="C630">
        <v>7485165315</v>
      </c>
      <c r="D630" s="1">
        <v>45907</v>
      </c>
      <c r="E630">
        <v>99215</v>
      </c>
      <c r="F630">
        <v>99202</v>
      </c>
      <c r="G630" t="s">
        <v>365</v>
      </c>
      <c r="H630" s="34">
        <v>81023</v>
      </c>
      <c r="I630" s="7">
        <v>58337</v>
      </c>
      <c r="J630" s="7">
        <v>33184.04</v>
      </c>
      <c r="K630" s="7">
        <v>20486</v>
      </c>
      <c r="L630" s="7">
        <v>4666.96</v>
      </c>
      <c r="M630" s="5">
        <v>0.08</v>
      </c>
      <c r="N630" t="s">
        <v>24</v>
      </c>
      <c r="O630" t="s">
        <v>27</v>
      </c>
      <c r="P630" t="s">
        <v>18</v>
      </c>
      <c r="Q630" t="s">
        <v>32</v>
      </c>
      <c r="R630" t="s">
        <v>38</v>
      </c>
      <c r="S630" t="s">
        <v>17</v>
      </c>
      <c r="T630" t="s">
        <v>13311</v>
      </c>
      <c r="U630" s="1">
        <v>46042</v>
      </c>
      <c r="V630">
        <f t="shared" si="18"/>
        <v>135</v>
      </c>
      <c r="W630" t="str">
        <f t="shared" si="19"/>
        <v>120-149</v>
      </c>
    </row>
    <row r="631" spans="1:23" x14ac:dyDescent="0.25">
      <c r="A631" t="s">
        <v>764</v>
      </c>
      <c r="B631">
        <v>6928786542</v>
      </c>
      <c r="C631">
        <v>5786417148</v>
      </c>
      <c r="D631" s="1">
        <v>45929</v>
      </c>
      <c r="E631">
        <v>99215</v>
      </c>
      <c r="F631">
        <v>99284</v>
      </c>
      <c r="G631" t="s">
        <v>495</v>
      </c>
      <c r="H631" s="34">
        <v>49223</v>
      </c>
      <c r="I631" s="7">
        <v>41840</v>
      </c>
      <c r="J631" s="7">
        <v>41003.199999999997</v>
      </c>
      <c r="K631" s="7">
        <v>0</v>
      </c>
      <c r="L631" s="7">
        <v>836.8</v>
      </c>
      <c r="M631" s="5">
        <v>0.02</v>
      </c>
      <c r="N631" t="s">
        <v>16</v>
      </c>
      <c r="O631" t="s">
        <v>17</v>
      </c>
      <c r="P631" t="s">
        <v>18</v>
      </c>
      <c r="Q631" t="s">
        <v>32</v>
      </c>
      <c r="R631" t="s">
        <v>43</v>
      </c>
      <c r="S631" t="s">
        <v>27</v>
      </c>
      <c r="T631" t="s">
        <v>13311</v>
      </c>
      <c r="U631" s="1">
        <v>45961</v>
      </c>
      <c r="V631">
        <f t="shared" si="18"/>
        <v>32</v>
      </c>
      <c r="W631" t="str">
        <f t="shared" si="19"/>
        <v>30-59</v>
      </c>
    </row>
    <row r="632" spans="1:23" x14ac:dyDescent="0.25">
      <c r="A632" t="s">
        <v>765</v>
      </c>
      <c r="B632">
        <v>2101472532</v>
      </c>
      <c r="C632">
        <v>568029226</v>
      </c>
      <c r="D632" s="1">
        <v>45357</v>
      </c>
      <c r="E632">
        <v>99238</v>
      </c>
      <c r="F632">
        <v>99282</v>
      </c>
      <c r="G632" t="s">
        <v>48</v>
      </c>
      <c r="H632" s="34">
        <v>81794</v>
      </c>
      <c r="I632" s="7">
        <v>58892</v>
      </c>
      <c r="J632" s="7">
        <v>48558.64</v>
      </c>
      <c r="K632" s="7">
        <v>5622</v>
      </c>
      <c r="L632" s="7">
        <v>4711.3599999999997</v>
      </c>
      <c r="M632" s="5">
        <v>0.08</v>
      </c>
      <c r="N632" t="s">
        <v>24</v>
      </c>
      <c r="O632" t="s">
        <v>30</v>
      </c>
      <c r="P632" t="s">
        <v>58</v>
      </c>
      <c r="Q632" t="s">
        <v>32</v>
      </c>
      <c r="R632" t="s">
        <v>43</v>
      </c>
      <c r="S632" t="s">
        <v>27</v>
      </c>
      <c r="T632" t="s">
        <v>13310</v>
      </c>
      <c r="U632" s="1">
        <v>45920</v>
      </c>
      <c r="V632">
        <f t="shared" si="18"/>
        <v>563</v>
      </c>
      <c r="W632" t="str">
        <f t="shared" si="19"/>
        <v>360+</v>
      </c>
    </row>
    <row r="633" spans="1:23" x14ac:dyDescent="0.25">
      <c r="A633" t="s">
        <v>766</v>
      </c>
      <c r="B633">
        <v>7357410289</v>
      </c>
      <c r="C633">
        <v>5465259486</v>
      </c>
      <c r="D633" s="1">
        <v>45418</v>
      </c>
      <c r="E633">
        <v>99215</v>
      </c>
      <c r="F633">
        <v>90834</v>
      </c>
      <c r="G633" t="s">
        <v>89</v>
      </c>
      <c r="H633" s="34">
        <v>47782</v>
      </c>
      <c r="I633" s="7">
        <v>31058</v>
      </c>
      <c r="J633" s="7">
        <v>22935.040000000001</v>
      </c>
      <c r="K633" s="7">
        <v>4396</v>
      </c>
      <c r="L633" s="7">
        <v>3726.96</v>
      </c>
      <c r="M633" s="5">
        <v>0.12</v>
      </c>
      <c r="N633" t="s">
        <v>46</v>
      </c>
      <c r="O633" t="s">
        <v>30</v>
      </c>
      <c r="P633" t="s">
        <v>31</v>
      </c>
      <c r="Q633" t="s">
        <v>19</v>
      </c>
      <c r="R633" t="s">
        <v>43</v>
      </c>
      <c r="S633" t="s">
        <v>27</v>
      </c>
      <c r="T633" t="s">
        <v>13310</v>
      </c>
      <c r="U633" s="1">
        <v>45670</v>
      </c>
      <c r="V633">
        <f t="shared" si="18"/>
        <v>252</v>
      </c>
      <c r="W633" t="str">
        <f t="shared" si="19"/>
        <v>240-269</v>
      </c>
    </row>
    <row r="634" spans="1:23" x14ac:dyDescent="0.25">
      <c r="A634" t="s">
        <v>767</v>
      </c>
      <c r="B634">
        <v>3842080675</v>
      </c>
      <c r="C634">
        <v>1076949745</v>
      </c>
      <c r="D634" s="1">
        <v>45331</v>
      </c>
      <c r="E634">
        <v>99223</v>
      </c>
      <c r="F634">
        <v>99205</v>
      </c>
      <c r="G634" t="s">
        <v>131</v>
      </c>
      <c r="H634" s="34">
        <v>32791</v>
      </c>
      <c r="I634" s="7">
        <v>27872</v>
      </c>
      <c r="J634" s="7">
        <v>13740.56</v>
      </c>
      <c r="K634" s="7">
        <v>13574</v>
      </c>
      <c r="L634" s="7">
        <v>557.44000000000005</v>
      </c>
      <c r="M634" s="5">
        <v>0.02</v>
      </c>
      <c r="N634" t="s">
        <v>16</v>
      </c>
      <c r="O634" t="s">
        <v>27</v>
      </c>
      <c r="P634" t="s">
        <v>18</v>
      </c>
      <c r="Q634" t="s">
        <v>32</v>
      </c>
      <c r="R634" t="s">
        <v>20</v>
      </c>
      <c r="S634" t="s">
        <v>27</v>
      </c>
      <c r="T634" t="s">
        <v>13312</v>
      </c>
      <c r="U634" s="1">
        <v>45970</v>
      </c>
      <c r="V634">
        <f t="shared" si="18"/>
        <v>639</v>
      </c>
      <c r="W634" t="str">
        <f t="shared" si="19"/>
        <v>360+</v>
      </c>
    </row>
    <row r="635" spans="1:23" x14ac:dyDescent="0.25">
      <c r="A635" t="s">
        <v>768</v>
      </c>
      <c r="B635">
        <v>7903690830</v>
      </c>
      <c r="C635">
        <v>1990470696</v>
      </c>
      <c r="D635" s="1">
        <v>45411</v>
      </c>
      <c r="E635">
        <v>99222</v>
      </c>
      <c r="F635">
        <v>99283</v>
      </c>
      <c r="G635" t="s">
        <v>296</v>
      </c>
      <c r="H635" s="34">
        <v>20195</v>
      </c>
      <c r="I635" s="7">
        <v>13127</v>
      </c>
      <c r="J635" s="7">
        <v>11551.76</v>
      </c>
      <c r="K635" s="7">
        <v>0</v>
      </c>
      <c r="L635" s="7">
        <v>1575.24</v>
      </c>
      <c r="M635" s="5">
        <v>0.12</v>
      </c>
      <c r="N635" t="s">
        <v>46</v>
      </c>
      <c r="O635" t="s">
        <v>17</v>
      </c>
      <c r="P635" t="s">
        <v>18</v>
      </c>
      <c r="Q635" t="s">
        <v>32</v>
      </c>
      <c r="R635" t="s">
        <v>43</v>
      </c>
      <c r="S635" t="s">
        <v>17</v>
      </c>
      <c r="T635" t="s">
        <v>13312</v>
      </c>
      <c r="U635" s="1">
        <v>45689</v>
      </c>
      <c r="V635">
        <f t="shared" si="18"/>
        <v>278</v>
      </c>
      <c r="W635" t="str">
        <f t="shared" si="19"/>
        <v>270-299</v>
      </c>
    </row>
    <row r="636" spans="1:23" x14ac:dyDescent="0.25">
      <c r="A636" t="s">
        <v>769</v>
      </c>
      <c r="B636">
        <v>3865843017</v>
      </c>
      <c r="C636">
        <v>9539233165</v>
      </c>
      <c r="D636" s="1">
        <v>45595</v>
      </c>
      <c r="E636">
        <v>99214</v>
      </c>
      <c r="F636">
        <v>71046</v>
      </c>
      <c r="G636" t="s">
        <v>291</v>
      </c>
      <c r="H636" s="34">
        <v>38858</v>
      </c>
      <c r="I636" s="7">
        <v>27978</v>
      </c>
      <c r="J636" s="7">
        <v>25739.759999999998</v>
      </c>
      <c r="K636" s="7">
        <v>0</v>
      </c>
      <c r="L636" s="7">
        <v>2238.2399999999998</v>
      </c>
      <c r="M636" s="5">
        <v>0.08</v>
      </c>
      <c r="N636" t="s">
        <v>24</v>
      </c>
      <c r="O636" t="s">
        <v>17</v>
      </c>
      <c r="P636" t="s">
        <v>97</v>
      </c>
      <c r="Q636" t="s">
        <v>19</v>
      </c>
      <c r="R636" t="s">
        <v>21</v>
      </c>
      <c r="S636" t="s">
        <v>27</v>
      </c>
      <c r="T636" t="s">
        <v>13310</v>
      </c>
      <c r="U636" s="1">
        <v>46066</v>
      </c>
      <c r="V636">
        <f t="shared" si="18"/>
        <v>471</v>
      </c>
      <c r="W636" t="str">
        <f t="shared" si="19"/>
        <v>360+</v>
      </c>
    </row>
    <row r="637" spans="1:23" x14ac:dyDescent="0.25">
      <c r="A637" t="s">
        <v>770</v>
      </c>
      <c r="B637">
        <v>2580747102</v>
      </c>
      <c r="C637">
        <v>6998428852</v>
      </c>
      <c r="D637" s="1">
        <v>45622</v>
      </c>
      <c r="E637">
        <v>99223</v>
      </c>
      <c r="F637">
        <v>80053</v>
      </c>
      <c r="G637" t="s">
        <v>63</v>
      </c>
      <c r="H637" s="34">
        <v>22105</v>
      </c>
      <c r="I637" s="7">
        <v>15916</v>
      </c>
      <c r="J637" s="7">
        <v>12845.72</v>
      </c>
      <c r="K637" s="7">
        <v>1797</v>
      </c>
      <c r="L637" s="7">
        <v>1273.28</v>
      </c>
      <c r="M637" s="5">
        <v>0.08</v>
      </c>
      <c r="N637" t="s">
        <v>24</v>
      </c>
      <c r="O637" t="s">
        <v>30</v>
      </c>
      <c r="P637" t="s">
        <v>31</v>
      </c>
      <c r="Q637" t="s">
        <v>19</v>
      </c>
      <c r="R637" t="s">
        <v>20</v>
      </c>
      <c r="S637" t="s">
        <v>21</v>
      </c>
      <c r="T637" t="s">
        <v>13311</v>
      </c>
      <c r="U637" s="1">
        <v>45675</v>
      </c>
      <c r="V637">
        <f t="shared" si="18"/>
        <v>53</v>
      </c>
      <c r="W637" t="str">
        <f t="shared" si="19"/>
        <v>30-59</v>
      </c>
    </row>
    <row r="638" spans="1:23" x14ac:dyDescent="0.25">
      <c r="A638" t="s">
        <v>771</v>
      </c>
      <c r="B638">
        <v>8399454678</v>
      </c>
      <c r="C638">
        <v>9877119289</v>
      </c>
      <c r="D638" s="1">
        <v>45384</v>
      </c>
      <c r="E638">
        <v>99232</v>
      </c>
      <c r="F638">
        <v>71046</v>
      </c>
      <c r="G638" t="s">
        <v>194</v>
      </c>
      <c r="H638" s="34">
        <v>58718</v>
      </c>
      <c r="I638" s="7">
        <v>45800</v>
      </c>
      <c r="J638" s="7">
        <v>36640</v>
      </c>
      <c r="K638" s="7">
        <v>0</v>
      </c>
      <c r="L638" s="7">
        <v>9160</v>
      </c>
      <c r="M638" s="5">
        <v>0.2</v>
      </c>
      <c r="N638" t="s">
        <v>3140</v>
      </c>
      <c r="O638" t="s">
        <v>17</v>
      </c>
      <c r="P638" t="s">
        <v>35</v>
      </c>
      <c r="Q638" t="s">
        <v>32</v>
      </c>
      <c r="R638" t="s">
        <v>38</v>
      </c>
      <c r="S638" t="s">
        <v>27</v>
      </c>
      <c r="T638" t="s">
        <v>13311</v>
      </c>
      <c r="U638" s="1">
        <v>45694</v>
      </c>
      <c r="V638">
        <f t="shared" si="18"/>
        <v>310</v>
      </c>
      <c r="W638" t="str">
        <f t="shared" si="19"/>
        <v>300-329</v>
      </c>
    </row>
    <row r="639" spans="1:23" x14ac:dyDescent="0.25">
      <c r="A639" t="s">
        <v>772</v>
      </c>
      <c r="B639">
        <v>3503207313</v>
      </c>
      <c r="C639">
        <v>7834420809</v>
      </c>
      <c r="D639" s="1">
        <v>45335</v>
      </c>
      <c r="E639">
        <v>99213</v>
      </c>
      <c r="F639">
        <v>99283</v>
      </c>
      <c r="G639" t="s">
        <v>307</v>
      </c>
      <c r="H639" s="34">
        <v>94348</v>
      </c>
      <c r="I639" s="7">
        <v>67931</v>
      </c>
      <c r="J639" s="7">
        <v>43612.52</v>
      </c>
      <c r="K639" s="7">
        <v>18884</v>
      </c>
      <c r="L639" s="7">
        <v>5434.48</v>
      </c>
      <c r="M639" s="5">
        <v>0.08</v>
      </c>
      <c r="N639" t="s">
        <v>24</v>
      </c>
      <c r="O639" t="s">
        <v>27</v>
      </c>
      <c r="P639" t="s">
        <v>25</v>
      </c>
      <c r="Q639" t="s">
        <v>32</v>
      </c>
      <c r="R639" t="s">
        <v>21</v>
      </c>
      <c r="S639" t="s">
        <v>27</v>
      </c>
      <c r="T639" t="s">
        <v>13312</v>
      </c>
      <c r="U639" s="1">
        <v>45897</v>
      </c>
      <c r="V639">
        <f t="shared" si="18"/>
        <v>562</v>
      </c>
      <c r="W639" t="str">
        <f t="shared" si="19"/>
        <v>360+</v>
      </c>
    </row>
    <row r="640" spans="1:23" x14ac:dyDescent="0.25">
      <c r="A640" t="s">
        <v>773</v>
      </c>
      <c r="B640">
        <v>7755504070</v>
      </c>
      <c r="C640">
        <v>6961398978</v>
      </c>
      <c r="D640" s="1">
        <v>45930</v>
      </c>
      <c r="E640">
        <v>99214</v>
      </c>
      <c r="F640">
        <v>99205</v>
      </c>
      <c r="G640" t="s">
        <v>347</v>
      </c>
      <c r="H640" s="34">
        <v>30535</v>
      </c>
      <c r="I640" s="7">
        <v>25955</v>
      </c>
      <c r="J640" s="7">
        <v>23935.9</v>
      </c>
      <c r="K640" s="7">
        <v>1500</v>
      </c>
      <c r="L640" s="7">
        <v>519.1</v>
      </c>
      <c r="M640" s="5">
        <v>0.02</v>
      </c>
      <c r="N640" t="s">
        <v>16</v>
      </c>
      <c r="O640" t="s">
        <v>30</v>
      </c>
      <c r="P640" t="s">
        <v>40</v>
      </c>
      <c r="Q640" t="s">
        <v>32</v>
      </c>
      <c r="R640" t="s">
        <v>20</v>
      </c>
      <c r="S640" t="s">
        <v>27</v>
      </c>
      <c r="T640" t="s">
        <v>13310</v>
      </c>
      <c r="U640" s="1">
        <v>46107</v>
      </c>
      <c r="V640">
        <f t="shared" si="18"/>
        <v>177</v>
      </c>
      <c r="W640" t="str">
        <f t="shared" si="19"/>
        <v>150-179</v>
      </c>
    </row>
    <row r="641" spans="1:23" x14ac:dyDescent="0.25">
      <c r="A641" t="s">
        <v>774</v>
      </c>
      <c r="B641">
        <v>5161867397</v>
      </c>
      <c r="C641">
        <v>2811006176</v>
      </c>
      <c r="D641" s="1">
        <v>45567</v>
      </c>
      <c r="E641">
        <v>99231</v>
      </c>
      <c r="F641">
        <v>90834</v>
      </c>
      <c r="G641" t="s">
        <v>219</v>
      </c>
      <c r="H641" s="34">
        <v>44009</v>
      </c>
      <c r="I641" s="7">
        <v>28606</v>
      </c>
      <c r="J641" s="7">
        <v>22165.279999999999</v>
      </c>
      <c r="K641" s="7">
        <v>3008</v>
      </c>
      <c r="L641" s="7">
        <v>3432.72</v>
      </c>
      <c r="M641" s="5">
        <v>0.12</v>
      </c>
      <c r="N641" t="s">
        <v>46</v>
      </c>
      <c r="O641" t="s">
        <v>30</v>
      </c>
      <c r="P641" t="s">
        <v>97</v>
      </c>
      <c r="Q641" t="s">
        <v>19</v>
      </c>
      <c r="R641" t="s">
        <v>43</v>
      </c>
      <c r="S641" t="s">
        <v>27</v>
      </c>
      <c r="T641" t="s">
        <v>13312</v>
      </c>
      <c r="U641" s="1">
        <v>45991</v>
      </c>
      <c r="V641">
        <f t="shared" si="18"/>
        <v>424</v>
      </c>
      <c r="W641" t="str">
        <f t="shared" si="19"/>
        <v>360+</v>
      </c>
    </row>
    <row r="642" spans="1:23" x14ac:dyDescent="0.25">
      <c r="A642" t="s">
        <v>775</v>
      </c>
      <c r="B642">
        <v>8942646135</v>
      </c>
      <c r="C642">
        <v>4077794287</v>
      </c>
      <c r="D642" s="1">
        <v>45344</v>
      </c>
      <c r="E642">
        <v>99223</v>
      </c>
      <c r="F642">
        <v>99292</v>
      </c>
      <c r="G642" t="s">
        <v>159</v>
      </c>
      <c r="H642" s="34">
        <v>56270</v>
      </c>
      <c r="I642" s="7">
        <v>36576</v>
      </c>
      <c r="J642" s="7">
        <v>28860.880000000001</v>
      </c>
      <c r="K642" s="7">
        <v>3326</v>
      </c>
      <c r="L642" s="7">
        <v>4389.12</v>
      </c>
      <c r="M642" s="5">
        <v>0.12</v>
      </c>
      <c r="N642" t="s">
        <v>46</v>
      </c>
      <c r="O642" t="s">
        <v>30</v>
      </c>
      <c r="P642" t="s">
        <v>35</v>
      </c>
      <c r="Q642" t="s">
        <v>19</v>
      </c>
      <c r="R642" t="s">
        <v>26</v>
      </c>
      <c r="S642" t="s">
        <v>17</v>
      </c>
      <c r="T642" t="s">
        <v>13312</v>
      </c>
      <c r="U642" s="1">
        <v>45718</v>
      </c>
      <c r="V642">
        <f t="shared" ref="V642:V705" si="20">U642-D642</f>
        <v>374</v>
      </c>
      <c r="W642" t="str">
        <f t="shared" si="19"/>
        <v>360+</v>
      </c>
    </row>
    <row r="643" spans="1:23" x14ac:dyDescent="0.25">
      <c r="A643" t="s">
        <v>776</v>
      </c>
      <c r="B643">
        <v>8853064848</v>
      </c>
      <c r="C643">
        <v>4283750973</v>
      </c>
      <c r="D643" s="1">
        <v>45921</v>
      </c>
      <c r="E643">
        <v>99213</v>
      </c>
      <c r="F643">
        <v>99214</v>
      </c>
      <c r="G643" t="s">
        <v>194</v>
      </c>
      <c r="H643" s="34">
        <v>30600</v>
      </c>
      <c r="I643" s="7">
        <v>22032</v>
      </c>
      <c r="J643" s="7">
        <v>14759.44</v>
      </c>
      <c r="K643" s="7">
        <v>5510</v>
      </c>
      <c r="L643" s="7">
        <v>1762.56</v>
      </c>
      <c r="M643" s="5">
        <v>0.08</v>
      </c>
      <c r="N643" t="s">
        <v>24</v>
      </c>
      <c r="O643" t="s">
        <v>27</v>
      </c>
      <c r="P643" t="s">
        <v>35</v>
      </c>
      <c r="Q643" t="s">
        <v>19</v>
      </c>
      <c r="R643" t="s">
        <v>21</v>
      </c>
      <c r="S643" t="s">
        <v>21</v>
      </c>
      <c r="T643" t="s">
        <v>13310</v>
      </c>
      <c r="U643" s="1">
        <v>46013</v>
      </c>
      <c r="V643">
        <f t="shared" si="20"/>
        <v>92</v>
      </c>
      <c r="W643" t="str">
        <f t="shared" ref="W643:W706" si="21">IF(V643="","",IF(V643&lt;30,"0-29",IF(V643&lt;60,"30-59",IF(V643&lt;90,"60-89",IF(V643&lt;120,"90-119",IF(V643&lt;150,"120-149",IF(V643&lt;180,"150-179",IF(V643&lt;210,"180-209",IF(V643&lt;240,"210-239",IF(V643&lt;270,"240-269",IF(V643&lt;300,"270-299",IF(V643&lt;330,"300-329",IF(V643&lt;360,"330-359","360+")))))))))))))</f>
        <v>90-119</v>
      </c>
    </row>
    <row r="644" spans="1:23" x14ac:dyDescent="0.25">
      <c r="A644" t="s">
        <v>777</v>
      </c>
      <c r="B644">
        <v>7053474079</v>
      </c>
      <c r="C644">
        <v>4086686788</v>
      </c>
      <c r="D644" s="1">
        <v>45515</v>
      </c>
      <c r="E644">
        <v>99232</v>
      </c>
      <c r="F644">
        <v>80053</v>
      </c>
      <c r="G644" t="s">
        <v>191</v>
      </c>
      <c r="H644" s="34">
        <v>76210</v>
      </c>
      <c r="I644" s="7">
        <v>59444</v>
      </c>
      <c r="J644" s="7">
        <v>47555.199999999997</v>
      </c>
      <c r="K644" s="7">
        <v>0</v>
      </c>
      <c r="L644" s="7">
        <v>11888.8</v>
      </c>
      <c r="M644" s="5">
        <v>0.2</v>
      </c>
      <c r="N644" t="s">
        <v>3140</v>
      </c>
      <c r="O644" t="s">
        <v>17</v>
      </c>
      <c r="P644" t="s">
        <v>55</v>
      </c>
      <c r="Q644" t="s">
        <v>19</v>
      </c>
      <c r="R644" t="s">
        <v>27</v>
      </c>
      <c r="S644" t="s">
        <v>27</v>
      </c>
      <c r="T644" t="s">
        <v>13310</v>
      </c>
      <c r="U644" s="1">
        <v>46025</v>
      </c>
      <c r="V644">
        <f t="shared" si="20"/>
        <v>510</v>
      </c>
      <c r="W644" t="str">
        <f t="shared" si="21"/>
        <v>360+</v>
      </c>
    </row>
    <row r="645" spans="1:23" x14ac:dyDescent="0.25">
      <c r="A645" t="s">
        <v>778</v>
      </c>
      <c r="B645">
        <v>4487981315</v>
      </c>
      <c r="C645">
        <v>8259362877</v>
      </c>
      <c r="D645" s="1">
        <v>45866</v>
      </c>
      <c r="E645">
        <v>99232</v>
      </c>
      <c r="F645">
        <v>36415</v>
      </c>
      <c r="G645" t="s">
        <v>263</v>
      </c>
      <c r="H645" s="34">
        <v>30901</v>
      </c>
      <c r="I645" s="7">
        <v>25339</v>
      </c>
      <c r="J645" s="7">
        <v>12379.98</v>
      </c>
      <c r="K645" s="7">
        <v>8398</v>
      </c>
      <c r="L645" s="7">
        <v>4561.0200000000004</v>
      </c>
      <c r="M645" s="5">
        <v>0.18</v>
      </c>
      <c r="N645" t="s">
        <v>3141</v>
      </c>
      <c r="O645" t="s">
        <v>27</v>
      </c>
      <c r="P645" t="s">
        <v>18</v>
      </c>
      <c r="Q645" t="s">
        <v>19</v>
      </c>
      <c r="R645" t="s">
        <v>21</v>
      </c>
      <c r="S645" t="s">
        <v>27</v>
      </c>
      <c r="T645" t="s">
        <v>13310</v>
      </c>
      <c r="U645" s="1">
        <v>46039</v>
      </c>
      <c r="V645">
        <f t="shared" si="20"/>
        <v>173</v>
      </c>
      <c r="W645" t="str">
        <f t="shared" si="21"/>
        <v>150-179</v>
      </c>
    </row>
    <row r="646" spans="1:23" x14ac:dyDescent="0.25">
      <c r="A646" t="s">
        <v>779</v>
      </c>
      <c r="B646">
        <v>1711694468</v>
      </c>
      <c r="C646">
        <v>5335838670</v>
      </c>
      <c r="D646" s="1">
        <v>45724</v>
      </c>
      <c r="E646">
        <v>99215</v>
      </c>
      <c r="F646">
        <v>99282</v>
      </c>
      <c r="G646" t="s">
        <v>54</v>
      </c>
      <c r="H646" s="34">
        <v>89165</v>
      </c>
      <c r="I646" s="7">
        <v>75790</v>
      </c>
      <c r="J646" s="7">
        <v>41044.199999999997</v>
      </c>
      <c r="K646" s="7">
        <v>33230</v>
      </c>
      <c r="L646" s="7">
        <v>1515.8</v>
      </c>
      <c r="M646" s="5">
        <v>0.02</v>
      </c>
      <c r="N646" t="s">
        <v>16</v>
      </c>
      <c r="O646" t="s">
        <v>27</v>
      </c>
      <c r="P646" t="s">
        <v>55</v>
      </c>
      <c r="Q646" t="s">
        <v>19</v>
      </c>
      <c r="R646" t="s">
        <v>43</v>
      </c>
      <c r="S646" t="s">
        <v>21</v>
      </c>
      <c r="T646" t="s">
        <v>13312</v>
      </c>
      <c r="U646" s="1">
        <v>46047</v>
      </c>
      <c r="V646">
        <f t="shared" si="20"/>
        <v>323</v>
      </c>
      <c r="W646" t="str">
        <f t="shared" si="21"/>
        <v>300-329</v>
      </c>
    </row>
    <row r="647" spans="1:23" x14ac:dyDescent="0.25">
      <c r="A647" s="2" t="s">
        <v>780</v>
      </c>
      <c r="B647">
        <v>8212119836</v>
      </c>
      <c r="C647">
        <v>1819347988</v>
      </c>
      <c r="D647" s="1">
        <v>45594</v>
      </c>
      <c r="E647">
        <v>99215</v>
      </c>
      <c r="F647">
        <v>80053</v>
      </c>
      <c r="G647" t="s">
        <v>127</v>
      </c>
      <c r="H647" s="34">
        <v>69173</v>
      </c>
      <c r="I647" s="7">
        <v>58797</v>
      </c>
      <c r="J647" s="7">
        <v>46190.06</v>
      </c>
      <c r="K647" s="7">
        <v>11431</v>
      </c>
      <c r="L647" s="7">
        <v>1175.94</v>
      </c>
      <c r="M647" s="5">
        <v>0.02</v>
      </c>
      <c r="N647" t="s">
        <v>16</v>
      </c>
      <c r="O647" t="s">
        <v>27</v>
      </c>
      <c r="P647" t="s">
        <v>25</v>
      </c>
      <c r="Q647" t="s">
        <v>19</v>
      </c>
      <c r="R647" t="s">
        <v>27</v>
      </c>
      <c r="S647" t="s">
        <v>17</v>
      </c>
      <c r="T647" t="s">
        <v>13310</v>
      </c>
      <c r="U647" s="1">
        <v>45769</v>
      </c>
      <c r="V647">
        <f t="shared" si="20"/>
        <v>175</v>
      </c>
      <c r="W647" t="str">
        <f t="shared" si="21"/>
        <v>150-179</v>
      </c>
    </row>
    <row r="648" spans="1:23" x14ac:dyDescent="0.25">
      <c r="A648" t="s">
        <v>781</v>
      </c>
      <c r="B648">
        <v>4935186078</v>
      </c>
      <c r="C648">
        <v>6428719917</v>
      </c>
      <c r="D648" s="1">
        <v>45385</v>
      </c>
      <c r="E648">
        <v>99221</v>
      </c>
      <c r="F648">
        <v>80053</v>
      </c>
      <c r="G648" t="s">
        <v>152</v>
      </c>
      <c r="H648" s="34">
        <v>87988</v>
      </c>
      <c r="I648" s="7">
        <v>57192</v>
      </c>
      <c r="J648" s="7">
        <v>47118.96</v>
      </c>
      <c r="K648" s="7">
        <v>3210</v>
      </c>
      <c r="L648" s="7">
        <v>6863.04</v>
      </c>
      <c r="M648" s="5">
        <v>0.12</v>
      </c>
      <c r="N648" t="s">
        <v>46</v>
      </c>
      <c r="O648" t="s">
        <v>30</v>
      </c>
      <c r="P648" t="s">
        <v>97</v>
      </c>
      <c r="Q648" t="s">
        <v>32</v>
      </c>
      <c r="R648" t="s">
        <v>20</v>
      </c>
      <c r="S648" t="s">
        <v>21</v>
      </c>
      <c r="T648" t="s">
        <v>13312</v>
      </c>
      <c r="U648" s="1">
        <v>45970</v>
      </c>
      <c r="V648">
        <f t="shared" si="20"/>
        <v>585</v>
      </c>
      <c r="W648" t="str">
        <f t="shared" si="21"/>
        <v>360+</v>
      </c>
    </row>
    <row r="649" spans="1:23" x14ac:dyDescent="0.25">
      <c r="A649" t="s">
        <v>782</v>
      </c>
      <c r="B649">
        <v>5382775431</v>
      </c>
      <c r="C649">
        <v>6203400164</v>
      </c>
      <c r="D649" s="1">
        <v>45957</v>
      </c>
      <c r="E649">
        <v>99215</v>
      </c>
      <c r="F649">
        <v>97110</v>
      </c>
      <c r="G649" t="s">
        <v>268</v>
      </c>
      <c r="H649" s="34">
        <v>55195</v>
      </c>
      <c r="I649" s="7">
        <v>46916</v>
      </c>
      <c r="J649" s="7">
        <v>40733.68</v>
      </c>
      <c r="K649" s="7">
        <v>5244</v>
      </c>
      <c r="L649" s="7">
        <v>938.32</v>
      </c>
      <c r="M649" s="5">
        <v>0.02</v>
      </c>
      <c r="N649" t="s">
        <v>16</v>
      </c>
      <c r="O649" t="s">
        <v>30</v>
      </c>
      <c r="P649" t="s">
        <v>18</v>
      </c>
      <c r="Q649" t="s">
        <v>32</v>
      </c>
      <c r="R649" t="s">
        <v>38</v>
      </c>
      <c r="S649" t="s">
        <v>27</v>
      </c>
      <c r="T649" t="s">
        <v>13310</v>
      </c>
      <c r="U649" s="1">
        <v>45997</v>
      </c>
      <c r="V649">
        <f t="shared" si="20"/>
        <v>40</v>
      </c>
      <c r="W649" t="str">
        <f t="shared" si="21"/>
        <v>30-59</v>
      </c>
    </row>
    <row r="650" spans="1:23" x14ac:dyDescent="0.25">
      <c r="A650" t="s">
        <v>783</v>
      </c>
      <c r="B650">
        <v>9204268623</v>
      </c>
      <c r="C650">
        <v>4982600288</v>
      </c>
      <c r="D650" s="1">
        <v>45340</v>
      </c>
      <c r="E650">
        <v>99215</v>
      </c>
      <c r="F650">
        <v>99282</v>
      </c>
      <c r="G650" t="s">
        <v>270</v>
      </c>
      <c r="H650" s="34">
        <v>48532</v>
      </c>
      <c r="I650" s="7">
        <v>39796</v>
      </c>
      <c r="J650" s="7">
        <v>28201.72</v>
      </c>
      <c r="K650" s="7">
        <v>4431</v>
      </c>
      <c r="L650" s="7">
        <v>7163.28</v>
      </c>
      <c r="M650" s="5">
        <v>0.18</v>
      </c>
      <c r="N650" t="s">
        <v>3141</v>
      </c>
      <c r="O650" t="s">
        <v>27</v>
      </c>
      <c r="P650" t="s">
        <v>18</v>
      </c>
      <c r="Q650" t="s">
        <v>19</v>
      </c>
      <c r="R650" t="s">
        <v>38</v>
      </c>
      <c r="S650" t="s">
        <v>27</v>
      </c>
      <c r="T650" t="s">
        <v>13311</v>
      </c>
      <c r="U650" s="1">
        <v>45883</v>
      </c>
      <c r="V650">
        <f t="shared" si="20"/>
        <v>543</v>
      </c>
      <c r="W650" t="str">
        <f t="shared" si="21"/>
        <v>360+</v>
      </c>
    </row>
    <row r="651" spans="1:23" x14ac:dyDescent="0.25">
      <c r="A651" t="s">
        <v>784</v>
      </c>
      <c r="B651">
        <v>8829357430</v>
      </c>
      <c r="C651">
        <v>8621007016</v>
      </c>
      <c r="D651" s="1">
        <v>45673</v>
      </c>
      <c r="E651">
        <v>99232</v>
      </c>
      <c r="F651">
        <v>99215</v>
      </c>
      <c r="G651" t="s">
        <v>495</v>
      </c>
      <c r="H651" s="34">
        <v>88074</v>
      </c>
      <c r="I651" s="7">
        <v>57248</v>
      </c>
      <c r="J651" s="7">
        <v>38208.239999999998</v>
      </c>
      <c r="K651" s="7">
        <v>12170</v>
      </c>
      <c r="L651" s="7">
        <v>6869.76</v>
      </c>
      <c r="M651" s="5">
        <v>0.12</v>
      </c>
      <c r="N651" t="s">
        <v>46</v>
      </c>
      <c r="O651" t="s">
        <v>27</v>
      </c>
      <c r="P651" t="s">
        <v>31</v>
      </c>
      <c r="Q651" t="s">
        <v>19</v>
      </c>
      <c r="R651" t="s">
        <v>20</v>
      </c>
      <c r="S651" t="s">
        <v>21</v>
      </c>
      <c r="T651" t="s">
        <v>13310</v>
      </c>
      <c r="U651" s="1">
        <v>45834</v>
      </c>
      <c r="V651">
        <f t="shared" si="20"/>
        <v>161</v>
      </c>
      <c r="W651" t="str">
        <f t="shared" si="21"/>
        <v>150-179</v>
      </c>
    </row>
    <row r="652" spans="1:23" x14ac:dyDescent="0.25">
      <c r="A652" t="s">
        <v>785</v>
      </c>
      <c r="B652">
        <v>9020001847</v>
      </c>
      <c r="C652">
        <v>408097678</v>
      </c>
      <c r="D652" s="1">
        <v>45423</v>
      </c>
      <c r="E652">
        <v>99222</v>
      </c>
      <c r="F652">
        <v>99281</v>
      </c>
      <c r="G652" t="s">
        <v>209</v>
      </c>
      <c r="H652" s="34">
        <v>35441</v>
      </c>
      <c r="I652" s="7">
        <v>30125</v>
      </c>
      <c r="J652" s="7">
        <v>29522.5</v>
      </c>
      <c r="K652" s="7">
        <v>0</v>
      </c>
      <c r="L652" s="7">
        <v>602.5</v>
      </c>
      <c r="M652" s="5">
        <v>0.02</v>
      </c>
      <c r="N652" t="s">
        <v>16</v>
      </c>
      <c r="O652" t="s">
        <v>17</v>
      </c>
      <c r="P652" t="s">
        <v>35</v>
      </c>
      <c r="Q652" t="s">
        <v>19</v>
      </c>
      <c r="R652" t="s">
        <v>27</v>
      </c>
      <c r="S652" t="s">
        <v>21</v>
      </c>
      <c r="T652" t="s">
        <v>13310</v>
      </c>
      <c r="U652" s="1">
        <v>45738</v>
      </c>
      <c r="V652">
        <f t="shared" si="20"/>
        <v>315</v>
      </c>
      <c r="W652" t="str">
        <f t="shared" si="21"/>
        <v>300-329</v>
      </c>
    </row>
    <row r="653" spans="1:23" x14ac:dyDescent="0.25">
      <c r="A653" t="s">
        <v>786</v>
      </c>
      <c r="B653">
        <v>5306316104</v>
      </c>
      <c r="C653">
        <v>1495568771</v>
      </c>
      <c r="D653" s="1">
        <v>45579</v>
      </c>
      <c r="E653">
        <v>99215</v>
      </c>
      <c r="F653">
        <v>99215</v>
      </c>
      <c r="G653" t="s">
        <v>45</v>
      </c>
      <c r="H653" s="34">
        <v>79766</v>
      </c>
      <c r="I653" s="7">
        <v>51848</v>
      </c>
      <c r="J653" s="7">
        <v>40182.239999999998</v>
      </c>
      <c r="K653" s="7">
        <v>5444</v>
      </c>
      <c r="L653" s="7">
        <v>6221.76</v>
      </c>
      <c r="M653" s="5">
        <v>0.12</v>
      </c>
      <c r="N653" t="s">
        <v>46</v>
      </c>
      <c r="O653" t="s">
        <v>27</v>
      </c>
      <c r="P653" t="s">
        <v>97</v>
      </c>
      <c r="Q653" t="s">
        <v>32</v>
      </c>
      <c r="R653" t="s">
        <v>20</v>
      </c>
      <c r="S653" t="s">
        <v>27</v>
      </c>
      <c r="T653" t="s">
        <v>13310</v>
      </c>
      <c r="U653" s="1">
        <v>45994</v>
      </c>
      <c r="V653">
        <f t="shared" si="20"/>
        <v>415</v>
      </c>
      <c r="W653" t="str">
        <f t="shared" si="21"/>
        <v>360+</v>
      </c>
    </row>
    <row r="654" spans="1:23" x14ac:dyDescent="0.25">
      <c r="A654" t="s">
        <v>787</v>
      </c>
      <c r="B654">
        <v>6601538518</v>
      </c>
      <c r="C654">
        <v>1754781854</v>
      </c>
      <c r="D654" s="1">
        <v>45915</v>
      </c>
      <c r="E654">
        <v>99221</v>
      </c>
      <c r="F654">
        <v>99282</v>
      </c>
      <c r="G654" t="s">
        <v>134</v>
      </c>
      <c r="H654" s="34">
        <v>75251</v>
      </c>
      <c r="I654" s="7">
        <v>63963</v>
      </c>
      <c r="J654" s="7">
        <v>62683.74</v>
      </c>
      <c r="K654" s="7">
        <v>0</v>
      </c>
      <c r="L654" s="7">
        <v>1279.26</v>
      </c>
      <c r="M654" s="5">
        <v>0.02</v>
      </c>
      <c r="N654" t="s">
        <v>16</v>
      </c>
      <c r="O654" t="s">
        <v>17</v>
      </c>
      <c r="P654" t="s">
        <v>35</v>
      </c>
      <c r="Q654" t="s">
        <v>32</v>
      </c>
      <c r="R654" t="s">
        <v>21</v>
      </c>
      <c r="S654" t="s">
        <v>17</v>
      </c>
      <c r="T654" t="s">
        <v>13312</v>
      </c>
      <c r="U654" s="1">
        <v>46094</v>
      </c>
      <c r="V654">
        <f t="shared" si="20"/>
        <v>179</v>
      </c>
      <c r="W654" t="str">
        <f t="shared" si="21"/>
        <v>150-179</v>
      </c>
    </row>
    <row r="655" spans="1:23" x14ac:dyDescent="0.25">
      <c r="A655" t="s">
        <v>788</v>
      </c>
      <c r="B655">
        <v>2990425033</v>
      </c>
      <c r="C655">
        <v>8413480749</v>
      </c>
      <c r="D655" s="1">
        <v>45582</v>
      </c>
      <c r="E655">
        <v>99221</v>
      </c>
      <c r="F655">
        <v>99281</v>
      </c>
      <c r="G655" t="s">
        <v>272</v>
      </c>
      <c r="H655" s="34">
        <v>51957</v>
      </c>
      <c r="I655" s="7">
        <v>33772</v>
      </c>
      <c r="J655" s="7">
        <v>25912.36</v>
      </c>
      <c r="K655" s="7">
        <v>3807</v>
      </c>
      <c r="L655" s="7">
        <v>4052.64</v>
      </c>
      <c r="M655" s="5">
        <v>0.12</v>
      </c>
      <c r="N655" t="s">
        <v>46</v>
      </c>
      <c r="O655" t="s">
        <v>30</v>
      </c>
      <c r="P655" t="s">
        <v>55</v>
      </c>
      <c r="Q655" t="s">
        <v>19</v>
      </c>
      <c r="R655" t="s">
        <v>21</v>
      </c>
      <c r="S655" t="s">
        <v>27</v>
      </c>
      <c r="T655" t="s">
        <v>13312</v>
      </c>
      <c r="U655" s="1">
        <v>45794</v>
      </c>
      <c r="V655">
        <f t="shared" si="20"/>
        <v>212</v>
      </c>
      <c r="W655" t="str">
        <f t="shared" si="21"/>
        <v>210-239</v>
      </c>
    </row>
    <row r="656" spans="1:23" x14ac:dyDescent="0.25">
      <c r="A656" t="s">
        <v>789</v>
      </c>
      <c r="B656">
        <v>4726865262</v>
      </c>
      <c r="C656">
        <v>1655045445</v>
      </c>
      <c r="D656" s="1">
        <v>45690</v>
      </c>
      <c r="E656">
        <v>99215</v>
      </c>
      <c r="F656">
        <v>90834</v>
      </c>
      <c r="G656" t="s">
        <v>362</v>
      </c>
      <c r="H656" s="34">
        <v>89155</v>
      </c>
      <c r="I656" s="7">
        <v>75782</v>
      </c>
      <c r="J656" s="7">
        <v>74266.36</v>
      </c>
      <c r="K656" s="7">
        <v>0</v>
      </c>
      <c r="L656" s="7">
        <v>1515.64</v>
      </c>
      <c r="M656" s="5">
        <v>0.02</v>
      </c>
      <c r="N656" t="s">
        <v>16</v>
      </c>
      <c r="O656" t="s">
        <v>17</v>
      </c>
      <c r="P656" t="s">
        <v>40</v>
      </c>
      <c r="Q656" t="s">
        <v>32</v>
      </c>
      <c r="R656" t="s">
        <v>43</v>
      </c>
      <c r="S656" t="s">
        <v>21</v>
      </c>
      <c r="T656" t="s">
        <v>13311</v>
      </c>
      <c r="U656" s="1">
        <v>45843</v>
      </c>
      <c r="V656">
        <f t="shared" si="20"/>
        <v>153</v>
      </c>
      <c r="W656" t="str">
        <f t="shared" si="21"/>
        <v>150-179</v>
      </c>
    </row>
    <row r="657" spans="1:23" x14ac:dyDescent="0.25">
      <c r="A657" t="s">
        <v>790</v>
      </c>
      <c r="B657">
        <v>691789899</v>
      </c>
      <c r="C657">
        <v>2508422282</v>
      </c>
      <c r="D657" s="1">
        <v>45885</v>
      </c>
      <c r="E657">
        <v>99213</v>
      </c>
      <c r="F657">
        <v>99211</v>
      </c>
      <c r="G657" t="s">
        <v>116</v>
      </c>
      <c r="H657" s="34">
        <v>46964</v>
      </c>
      <c r="I657" s="7">
        <v>33814</v>
      </c>
      <c r="J657" s="7">
        <v>31108.880000000001</v>
      </c>
      <c r="K657" s="7">
        <v>0</v>
      </c>
      <c r="L657" s="7">
        <v>2705.12</v>
      </c>
      <c r="M657" s="5">
        <v>0.08</v>
      </c>
      <c r="N657" t="s">
        <v>24</v>
      </c>
      <c r="O657" t="s">
        <v>17</v>
      </c>
      <c r="P657" t="s">
        <v>35</v>
      </c>
      <c r="Q657" t="s">
        <v>32</v>
      </c>
      <c r="R657" t="s">
        <v>21</v>
      </c>
      <c r="S657" t="s">
        <v>17</v>
      </c>
      <c r="T657" t="s">
        <v>13312</v>
      </c>
      <c r="U657" s="1">
        <v>45905</v>
      </c>
      <c r="V657">
        <f t="shared" si="20"/>
        <v>20</v>
      </c>
      <c r="W657" t="str">
        <f t="shared" si="21"/>
        <v>0-29</v>
      </c>
    </row>
    <row r="658" spans="1:23" x14ac:dyDescent="0.25">
      <c r="A658" t="s">
        <v>791</v>
      </c>
      <c r="B658">
        <v>4359470938</v>
      </c>
      <c r="C658">
        <v>1045974580</v>
      </c>
      <c r="D658" s="1">
        <v>45308</v>
      </c>
      <c r="E658">
        <v>99222</v>
      </c>
      <c r="F658">
        <v>99204</v>
      </c>
      <c r="G658" t="s">
        <v>50</v>
      </c>
      <c r="H658" s="34">
        <v>33359</v>
      </c>
      <c r="I658" s="7">
        <v>21683</v>
      </c>
      <c r="J658" s="7">
        <v>19081.04</v>
      </c>
      <c r="K658" s="7">
        <v>0</v>
      </c>
      <c r="L658" s="7">
        <v>2601.96</v>
      </c>
      <c r="M658" s="5">
        <v>0.12</v>
      </c>
      <c r="N658" t="s">
        <v>46</v>
      </c>
      <c r="O658" t="s">
        <v>17</v>
      </c>
      <c r="P658" t="s">
        <v>55</v>
      </c>
      <c r="Q658" t="s">
        <v>32</v>
      </c>
      <c r="R658" t="s">
        <v>43</v>
      </c>
      <c r="S658" t="s">
        <v>17</v>
      </c>
      <c r="T658" t="s">
        <v>13311</v>
      </c>
      <c r="U658" s="1">
        <v>45808</v>
      </c>
      <c r="V658">
        <f t="shared" si="20"/>
        <v>500</v>
      </c>
      <c r="W658" t="str">
        <f t="shared" si="21"/>
        <v>360+</v>
      </c>
    </row>
    <row r="659" spans="1:23" x14ac:dyDescent="0.25">
      <c r="A659" t="s">
        <v>792</v>
      </c>
      <c r="B659">
        <v>8969596515</v>
      </c>
      <c r="C659">
        <v>7877349395</v>
      </c>
      <c r="D659" s="1">
        <v>45837</v>
      </c>
      <c r="E659">
        <v>99222</v>
      </c>
      <c r="F659">
        <v>97110</v>
      </c>
      <c r="G659" t="s">
        <v>203</v>
      </c>
      <c r="H659" s="34">
        <v>67869</v>
      </c>
      <c r="I659" s="7">
        <v>48866</v>
      </c>
      <c r="J659" s="7">
        <v>44956.72</v>
      </c>
      <c r="K659" s="7">
        <v>0</v>
      </c>
      <c r="L659" s="7">
        <v>3909.28</v>
      </c>
      <c r="M659" s="5">
        <v>0.08</v>
      </c>
      <c r="N659" t="s">
        <v>24</v>
      </c>
      <c r="O659" t="s">
        <v>17</v>
      </c>
      <c r="P659" t="s">
        <v>31</v>
      </c>
      <c r="Q659" t="s">
        <v>32</v>
      </c>
      <c r="R659" t="s">
        <v>21</v>
      </c>
      <c r="S659" t="s">
        <v>21</v>
      </c>
      <c r="T659" t="s">
        <v>13311</v>
      </c>
      <c r="U659" s="1">
        <v>45948</v>
      </c>
      <c r="V659">
        <f t="shared" si="20"/>
        <v>111</v>
      </c>
      <c r="W659" t="str">
        <f t="shared" si="21"/>
        <v>90-119</v>
      </c>
    </row>
    <row r="660" spans="1:23" x14ac:dyDescent="0.25">
      <c r="A660" t="s">
        <v>793</v>
      </c>
      <c r="B660">
        <v>2292006926</v>
      </c>
      <c r="C660">
        <v>6533883551</v>
      </c>
      <c r="D660" s="1">
        <v>45417</v>
      </c>
      <c r="E660">
        <v>99222</v>
      </c>
      <c r="F660">
        <v>99285</v>
      </c>
      <c r="G660" t="s">
        <v>288</v>
      </c>
      <c r="H660" s="34">
        <v>76571</v>
      </c>
      <c r="I660" s="7">
        <v>59725</v>
      </c>
      <c r="J660" s="7">
        <v>47780</v>
      </c>
      <c r="K660" s="7">
        <v>0</v>
      </c>
      <c r="L660" s="7">
        <v>11945</v>
      </c>
      <c r="M660" s="5">
        <v>0.2</v>
      </c>
      <c r="N660" t="s">
        <v>3140</v>
      </c>
      <c r="O660" t="s">
        <v>17</v>
      </c>
      <c r="P660" t="s">
        <v>18</v>
      </c>
      <c r="Q660" t="s">
        <v>19</v>
      </c>
      <c r="R660" t="s">
        <v>27</v>
      </c>
      <c r="S660" t="s">
        <v>27</v>
      </c>
      <c r="T660" t="s">
        <v>13311</v>
      </c>
      <c r="U660" s="1">
        <v>45818</v>
      </c>
      <c r="V660">
        <f t="shared" si="20"/>
        <v>401</v>
      </c>
      <c r="W660" t="str">
        <f t="shared" si="21"/>
        <v>360+</v>
      </c>
    </row>
    <row r="661" spans="1:23" x14ac:dyDescent="0.25">
      <c r="A661" t="s">
        <v>794</v>
      </c>
      <c r="B661">
        <v>2245195950</v>
      </c>
      <c r="C661">
        <v>6683667937</v>
      </c>
      <c r="D661" s="1">
        <v>45868</v>
      </c>
      <c r="E661">
        <v>99238</v>
      </c>
      <c r="F661">
        <v>99282</v>
      </c>
      <c r="G661" t="s">
        <v>65</v>
      </c>
      <c r="H661" s="34">
        <v>60394</v>
      </c>
      <c r="I661" s="7">
        <v>48315</v>
      </c>
      <c r="J661" s="7">
        <v>41550.9</v>
      </c>
      <c r="K661" s="7">
        <v>0</v>
      </c>
      <c r="L661" s="7">
        <v>6764.1</v>
      </c>
      <c r="M661" s="5">
        <v>0.14000000000000001</v>
      </c>
      <c r="N661" t="s">
        <v>1135</v>
      </c>
      <c r="O661" t="s">
        <v>17</v>
      </c>
      <c r="P661" t="s">
        <v>58</v>
      </c>
      <c r="Q661" t="s">
        <v>19</v>
      </c>
      <c r="R661" t="s">
        <v>26</v>
      </c>
      <c r="S661" t="s">
        <v>27</v>
      </c>
      <c r="T661" t="s">
        <v>13312</v>
      </c>
      <c r="U661" s="1">
        <v>46027</v>
      </c>
      <c r="V661">
        <f t="shared" si="20"/>
        <v>159</v>
      </c>
      <c r="W661" t="str">
        <f t="shared" si="21"/>
        <v>150-179</v>
      </c>
    </row>
    <row r="662" spans="1:23" x14ac:dyDescent="0.25">
      <c r="A662" t="s">
        <v>795</v>
      </c>
      <c r="B662">
        <v>6684688437</v>
      </c>
      <c r="C662">
        <v>106059983</v>
      </c>
      <c r="D662" s="1">
        <v>45318</v>
      </c>
      <c r="E662">
        <v>99214</v>
      </c>
      <c r="F662">
        <v>90834</v>
      </c>
      <c r="G662" t="s">
        <v>114</v>
      </c>
      <c r="H662" s="34">
        <v>45525</v>
      </c>
      <c r="I662" s="7">
        <v>29591</v>
      </c>
      <c r="J662" s="7">
        <v>19066.080000000002</v>
      </c>
      <c r="K662" s="7">
        <v>6974</v>
      </c>
      <c r="L662" s="7">
        <v>3550.92</v>
      </c>
      <c r="M662" s="5">
        <v>0.12</v>
      </c>
      <c r="N662" t="s">
        <v>46</v>
      </c>
      <c r="O662" t="s">
        <v>27</v>
      </c>
      <c r="P662" t="s">
        <v>40</v>
      </c>
      <c r="Q662" t="s">
        <v>19</v>
      </c>
      <c r="R662" t="s">
        <v>27</v>
      </c>
      <c r="S662" t="s">
        <v>21</v>
      </c>
      <c r="T662" t="s">
        <v>13310</v>
      </c>
      <c r="U662" s="1">
        <v>45962</v>
      </c>
      <c r="V662">
        <f t="shared" si="20"/>
        <v>644</v>
      </c>
      <c r="W662" t="str">
        <f t="shared" si="21"/>
        <v>360+</v>
      </c>
    </row>
    <row r="663" spans="1:23" x14ac:dyDescent="0.25">
      <c r="A663" t="s">
        <v>796</v>
      </c>
      <c r="B663">
        <v>3213127164</v>
      </c>
      <c r="C663">
        <v>2413406518</v>
      </c>
      <c r="D663" s="1">
        <v>45710</v>
      </c>
      <c r="E663">
        <v>99232</v>
      </c>
      <c r="F663">
        <v>81000</v>
      </c>
      <c r="G663" t="s">
        <v>102</v>
      </c>
      <c r="H663" s="34">
        <v>74170</v>
      </c>
      <c r="I663" s="7">
        <v>48211</v>
      </c>
      <c r="J663" s="7">
        <v>42425.68</v>
      </c>
      <c r="K663" s="7">
        <v>0</v>
      </c>
      <c r="L663" s="7">
        <v>5785.32</v>
      </c>
      <c r="M663" s="5">
        <v>0.12</v>
      </c>
      <c r="N663" t="s">
        <v>46</v>
      </c>
      <c r="O663" t="s">
        <v>17</v>
      </c>
      <c r="P663" t="s">
        <v>18</v>
      </c>
      <c r="Q663" t="s">
        <v>19</v>
      </c>
      <c r="R663" t="s">
        <v>43</v>
      </c>
      <c r="S663" t="s">
        <v>21</v>
      </c>
      <c r="T663" t="s">
        <v>13311</v>
      </c>
      <c r="U663" s="1">
        <v>46065</v>
      </c>
      <c r="V663">
        <f t="shared" si="20"/>
        <v>355</v>
      </c>
      <c r="W663" t="str">
        <f t="shared" si="21"/>
        <v>330-359</v>
      </c>
    </row>
    <row r="664" spans="1:23" x14ac:dyDescent="0.25">
      <c r="A664" t="s">
        <v>797</v>
      </c>
      <c r="B664">
        <v>1975791373</v>
      </c>
      <c r="C664">
        <v>4224330957</v>
      </c>
      <c r="D664" s="1">
        <v>45478</v>
      </c>
      <c r="E664">
        <v>99222</v>
      </c>
      <c r="F664">
        <v>71046</v>
      </c>
      <c r="G664" t="s">
        <v>152</v>
      </c>
      <c r="H664" s="34">
        <v>66957</v>
      </c>
      <c r="I664" s="7">
        <v>56913</v>
      </c>
      <c r="J664" s="7">
        <v>38727.74</v>
      </c>
      <c r="K664" s="7">
        <v>17047</v>
      </c>
      <c r="L664" s="7">
        <v>1138.26</v>
      </c>
      <c r="M664" s="5">
        <v>0.02</v>
      </c>
      <c r="N664" t="s">
        <v>16</v>
      </c>
      <c r="O664" t="s">
        <v>27</v>
      </c>
      <c r="P664" t="s">
        <v>97</v>
      </c>
      <c r="Q664" t="s">
        <v>32</v>
      </c>
      <c r="R664" t="s">
        <v>21</v>
      </c>
      <c r="S664" t="s">
        <v>21</v>
      </c>
      <c r="T664" t="s">
        <v>13312</v>
      </c>
      <c r="U664" s="1">
        <v>45756</v>
      </c>
      <c r="V664">
        <f t="shared" si="20"/>
        <v>278</v>
      </c>
      <c r="W664" t="str">
        <f t="shared" si="21"/>
        <v>270-299</v>
      </c>
    </row>
    <row r="665" spans="1:23" x14ac:dyDescent="0.25">
      <c r="A665" t="s">
        <v>798</v>
      </c>
      <c r="B665">
        <v>2810963746</v>
      </c>
      <c r="C665">
        <v>7492602100</v>
      </c>
      <c r="D665" s="1">
        <v>45823</v>
      </c>
      <c r="E665">
        <v>99222</v>
      </c>
      <c r="F665">
        <v>99211</v>
      </c>
      <c r="G665" t="s">
        <v>154</v>
      </c>
      <c r="H665" s="34">
        <v>90736</v>
      </c>
      <c r="I665" s="7">
        <v>77126</v>
      </c>
      <c r="J665" s="7">
        <v>75583.48</v>
      </c>
      <c r="K665" s="7">
        <v>0</v>
      </c>
      <c r="L665" s="7">
        <v>1542.52</v>
      </c>
      <c r="M665" s="5">
        <v>0.02</v>
      </c>
      <c r="N665" t="s">
        <v>16</v>
      </c>
      <c r="O665" t="s">
        <v>17</v>
      </c>
      <c r="P665" t="s">
        <v>55</v>
      </c>
      <c r="Q665" t="s">
        <v>32</v>
      </c>
      <c r="R665" t="s">
        <v>26</v>
      </c>
      <c r="S665" t="s">
        <v>21</v>
      </c>
      <c r="T665" t="s">
        <v>13312</v>
      </c>
      <c r="U665" s="1">
        <v>45925</v>
      </c>
      <c r="V665">
        <f t="shared" si="20"/>
        <v>102</v>
      </c>
      <c r="W665" t="str">
        <f t="shared" si="21"/>
        <v>90-119</v>
      </c>
    </row>
    <row r="666" spans="1:23" x14ac:dyDescent="0.25">
      <c r="A666" t="s">
        <v>799</v>
      </c>
      <c r="B666">
        <v>5450025497</v>
      </c>
      <c r="C666">
        <v>3657082681</v>
      </c>
      <c r="D666" s="1">
        <v>45840</v>
      </c>
      <c r="E666">
        <v>99222</v>
      </c>
      <c r="F666">
        <v>99211</v>
      </c>
      <c r="G666" t="s">
        <v>73</v>
      </c>
      <c r="H666" s="34">
        <v>63234</v>
      </c>
      <c r="I666" s="7">
        <v>47426</v>
      </c>
      <c r="J666" s="7">
        <v>20226.099999999999</v>
      </c>
      <c r="K666" s="7">
        <v>20086</v>
      </c>
      <c r="L666" s="7">
        <v>7113.9</v>
      </c>
      <c r="M666" s="5">
        <v>0.15</v>
      </c>
      <c r="N666" t="s">
        <v>1139</v>
      </c>
      <c r="O666" t="s">
        <v>27</v>
      </c>
      <c r="P666" t="s">
        <v>31</v>
      </c>
      <c r="Q666" t="s">
        <v>32</v>
      </c>
      <c r="R666" t="s">
        <v>21</v>
      </c>
      <c r="S666" t="s">
        <v>17</v>
      </c>
      <c r="T666" t="s">
        <v>13312</v>
      </c>
      <c r="U666" s="1">
        <v>45925</v>
      </c>
      <c r="V666">
        <f t="shared" si="20"/>
        <v>85</v>
      </c>
      <c r="W666" t="str">
        <f t="shared" si="21"/>
        <v>60-89</v>
      </c>
    </row>
    <row r="667" spans="1:23" x14ac:dyDescent="0.25">
      <c r="A667" t="s">
        <v>800</v>
      </c>
      <c r="B667">
        <v>5925850831</v>
      </c>
      <c r="C667">
        <v>7431704254</v>
      </c>
      <c r="D667" s="1">
        <v>45740</v>
      </c>
      <c r="E667">
        <v>99215</v>
      </c>
      <c r="F667">
        <v>99203</v>
      </c>
      <c r="G667" t="s">
        <v>108</v>
      </c>
      <c r="H667" s="34">
        <v>28318</v>
      </c>
      <c r="I667" s="7">
        <v>18407</v>
      </c>
      <c r="J667" s="7">
        <v>16198.16</v>
      </c>
      <c r="K667" s="7">
        <v>0</v>
      </c>
      <c r="L667" s="7">
        <v>2208.84</v>
      </c>
      <c r="M667" s="5">
        <v>0.12</v>
      </c>
      <c r="N667" t="s">
        <v>46</v>
      </c>
      <c r="O667" t="s">
        <v>17</v>
      </c>
      <c r="P667" t="s">
        <v>40</v>
      </c>
      <c r="Q667" t="s">
        <v>19</v>
      </c>
      <c r="R667" t="s">
        <v>20</v>
      </c>
      <c r="S667" t="s">
        <v>17</v>
      </c>
      <c r="T667" t="s">
        <v>13310</v>
      </c>
      <c r="U667" s="1">
        <v>45952</v>
      </c>
      <c r="V667">
        <f t="shared" si="20"/>
        <v>212</v>
      </c>
      <c r="W667" t="str">
        <f t="shared" si="21"/>
        <v>210-239</v>
      </c>
    </row>
    <row r="668" spans="1:23" x14ac:dyDescent="0.25">
      <c r="A668" t="s">
        <v>801</v>
      </c>
      <c r="B668">
        <v>5030266871</v>
      </c>
      <c r="C668">
        <v>7984072910</v>
      </c>
      <c r="D668" s="1">
        <v>45515</v>
      </c>
      <c r="E668">
        <v>99213</v>
      </c>
      <c r="F668">
        <v>93000</v>
      </c>
      <c r="G668" t="s">
        <v>134</v>
      </c>
      <c r="H668" s="34">
        <v>49950</v>
      </c>
      <c r="I668" s="7">
        <v>32468</v>
      </c>
      <c r="J668" s="7">
        <v>19868.84</v>
      </c>
      <c r="K668" s="7">
        <v>8703</v>
      </c>
      <c r="L668" s="7">
        <v>3896.16</v>
      </c>
      <c r="M668" s="5">
        <v>0.12</v>
      </c>
      <c r="N668" t="s">
        <v>46</v>
      </c>
      <c r="O668" t="s">
        <v>27</v>
      </c>
      <c r="P668" t="s">
        <v>25</v>
      </c>
      <c r="Q668" t="s">
        <v>19</v>
      </c>
      <c r="R668" t="s">
        <v>26</v>
      </c>
      <c r="S668" t="s">
        <v>17</v>
      </c>
      <c r="T668" t="s">
        <v>13311</v>
      </c>
      <c r="U668" s="1">
        <v>46008</v>
      </c>
      <c r="V668">
        <f t="shared" si="20"/>
        <v>493</v>
      </c>
      <c r="W668" t="str">
        <f t="shared" si="21"/>
        <v>360+</v>
      </c>
    </row>
    <row r="669" spans="1:23" x14ac:dyDescent="0.25">
      <c r="A669" t="s">
        <v>802</v>
      </c>
      <c r="B669">
        <v>478940437</v>
      </c>
      <c r="C669">
        <v>3787433604</v>
      </c>
      <c r="D669" s="1">
        <v>45483</v>
      </c>
      <c r="E669">
        <v>99222</v>
      </c>
      <c r="F669">
        <v>93000</v>
      </c>
      <c r="G669" t="s">
        <v>365</v>
      </c>
      <c r="H669" s="34">
        <v>73815</v>
      </c>
      <c r="I669" s="7">
        <v>47980</v>
      </c>
      <c r="J669" s="7">
        <v>37117.4</v>
      </c>
      <c r="K669" s="7">
        <v>5105</v>
      </c>
      <c r="L669" s="7">
        <v>5757.6</v>
      </c>
      <c r="M669" s="5">
        <v>0.12</v>
      </c>
      <c r="N669" t="s">
        <v>46</v>
      </c>
      <c r="O669" t="s">
        <v>30</v>
      </c>
      <c r="P669" t="s">
        <v>25</v>
      </c>
      <c r="Q669" t="s">
        <v>32</v>
      </c>
      <c r="R669" t="s">
        <v>20</v>
      </c>
      <c r="S669" t="s">
        <v>17</v>
      </c>
      <c r="T669" t="s">
        <v>13311</v>
      </c>
      <c r="U669" s="1">
        <v>46066</v>
      </c>
      <c r="V669">
        <f t="shared" si="20"/>
        <v>583</v>
      </c>
      <c r="W669" t="str">
        <f t="shared" si="21"/>
        <v>360+</v>
      </c>
    </row>
    <row r="670" spans="1:23" x14ac:dyDescent="0.25">
      <c r="A670" t="s">
        <v>803</v>
      </c>
      <c r="B670">
        <v>7613874585</v>
      </c>
      <c r="C670">
        <v>3007193490</v>
      </c>
      <c r="D670" s="1">
        <v>45922</v>
      </c>
      <c r="E670">
        <v>99233</v>
      </c>
      <c r="F670">
        <v>85025</v>
      </c>
      <c r="G670" t="s">
        <v>194</v>
      </c>
      <c r="H670" s="34">
        <v>89283</v>
      </c>
      <c r="I670" s="7">
        <v>64284</v>
      </c>
      <c r="J670" s="7">
        <v>51666.28</v>
      </c>
      <c r="K670" s="7">
        <v>7475</v>
      </c>
      <c r="L670" s="7">
        <v>5142.72</v>
      </c>
      <c r="M670" s="5">
        <v>0.08</v>
      </c>
      <c r="N670" t="s">
        <v>24</v>
      </c>
      <c r="O670" t="s">
        <v>30</v>
      </c>
      <c r="P670" t="s">
        <v>25</v>
      </c>
      <c r="Q670" t="s">
        <v>19</v>
      </c>
      <c r="R670" t="s">
        <v>43</v>
      </c>
      <c r="S670" t="s">
        <v>27</v>
      </c>
      <c r="T670" t="s">
        <v>13312</v>
      </c>
      <c r="U670" s="1">
        <v>45955</v>
      </c>
      <c r="V670">
        <f t="shared" si="20"/>
        <v>33</v>
      </c>
      <c r="W670" t="str">
        <f t="shared" si="21"/>
        <v>30-59</v>
      </c>
    </row>
    <row r="671" spans="1:23" x14ac:dyDescent="0.25">
      <c r="A671" t="s">
        <v>804</v>
      </c>
      <c r="B671">
        <v>3643791156</v>
      </c>
      <c r="C671">
        <v>8483405125</v>
      </c>
      <c r="D671" s="1">
        <v>45459</v>
      </c>
      <c r="E671">
        <v>99238</v>
      </c>
      <c r="F671">
        <v>85025</v>
      </c>
      <c r="G671" t="s">
        <v>110</v>
      </c>
      <c r="H671" s="34">
        <v>59993</v>
      </c>
      <c r="I671" s="7">
        <v>47394</v>
      </c>
      <c r="J671" s="7">
        <v>31164.959999999999</v>
      </c>
      <c r="K671" s="7">
        <v>8646</v>
      </c>
      <c r="L671" s="7">
        <v>7583.04</v>
      </c>
      <c r="M671" s="5">
        <v>0.16</v>
      </c>
      <c r="N671" t="s">
        <v>1138</v>
      </c>
      <c r="O671" t="s">
        <v>27</v>
      </c>
      <c r="P671" t="s">
        <v>35</v>
      </c>
      <c r="Q671" t="s">
        <v>32</v>
      </c>
      <c r="R671" t="s">
        <v>43</v>
      </c>
      <c r="S671" t="s">
        <v>27</v>
      </c>
      <c r="T671" t="s">
        <v>13311</v>
      </c>
      <c r="U671" s="1">
        <v>45734</v>
      </c>
      <c r="V671">
        <f t="shared" si="20"/>
        <v>275</v>
      </c>
      <c r="W671" t="str">
        <f t="shared" si="21"/>
        <v>270-299</v>
      </c>
    </row>
    <row r="672" spans="1:23" x14ac:dyDescent="0.25">
      <c r="A672" t="s">
        <v>805</v>
      </c>
      <c r="B672">
        <v>4283311220</v>
      </c>
      <c r="C672">
        <v>4681094459</v>
      </c>
      <c r="D672" s="1">
        <v>45742</v>
      </c>
      <c r="E672">
        <v>99233</v>
      </c>
      <c r="F672">
        <v>99292</v>
      </c>
      <c r="G672" t="s">
        <v>187</v>
      </c>
      <c r="H672" s="34">
        <v>99413</v>
      </c>
      <c r="I672" s="7">
        <v>64618</v>
      </c>
      <c r="J672" s="7">
        <v>56863.839999999997</v>
      </c>
      <c r="K672" s="7">
        <v>0</v>
      </c>
      <c r="L672" s="7">
        <v>7754.16</v>
      </c>
      <c r="M672" s="5">
        <v>0.12</v>
      </c>
      <c r="N672" t="s">
        <v>46</v>
      </c>
      <c r="O672" t="s">
        <v>17</v>
      </c>
      <c r="P672" t="s">
        <v>58</v>
      </c>
      <c r="Q672" t="s">
        <v>32</v>
      </c>
      <c r="R672" t="s">
        <v>20</v>
      </c>
      <c r="S672" t="s">
        <v>27</v>
      </c>
      <c r="T672" t="s">
        <v>13312</v>
      </c>
      <c r="U672" s="1">
        <v>45954</v>
      </c>
      <c r="V672">
        <f t="shared" si="20"/>
        <v>212</v>
      </c>
      <c r="W672" t="str">
        <f t="shared" si="21"/>
        <v>210-239</v>
      </c>
    </row>
    <row r="673" spans="1:23" x14ac:dyDescent="0.25">
      <c r="A673" t="s">
        <v>806</v>
      </c>
      <c r="B673">
        <v>5834352921</v>
      </c>
      <c r="C673">
        <v>6934827474</v>
      </c>
      <c r="D673" s="1">
        <v>45467</v>
      </c>
      <c r="E673">
        <v>99215</v>
      </c>
      <c r="F673">
        <v>99201</v>
      </c>
      <c r="G673" t="s">
        <v>120</v>
      </c>
      <c r="H673" s="34">
        <v>57069</v>
      </c>
      <c r="I673" s="7">
        <v>48509</v>
      </c>
      <c r="J673" s="7">
        <v>43211.82</v>
      </c>
      <c r="K673" s="7">
        <v>4327</v>
      </c>
      <c r="L673" s="7">
        <v>970.18</v>
      </c>
      <c r="M673" s="5">
        <v>0.02</v>
      </c>
      <c r="N673" t="s">
        <v>16</v>
      </c>
      <c r="O673" t="s">
        <v>30</v>
      </c>
      <c r="P673" t="s">
        <v>58</v>
      </c>
      <c r="Q673" t="s">
        <v>19</v>
      </c>
      <c r="R673" t="s">
        <v>26</v>
      </c>
      <c r="S673" t="s">
        <v>21</v>
      </c>
      <c r="T673" t="s">
        <v>13312</v>
      </c>
      <c r="U673" s="1">
        <v>46028</v>
      </c>
      <c r="V673">
        <f t="shared" si="20"/>
        <v>561</v>
      </c>
      <c r="W673" t="str">
        <f t="shared" si="21"/>
        <v>360+</v>
      </c>
    </row>
    <row r="674" spans="1:23" x14ac:dyDescent="0.25">
      <c r="A674" t="s">
        <v>807</v>
      </c>
      <c r="B674">
        <v>7957814893</v>
      </c>
      <c r="C674">
        <v>7088756199</v>
      </c>
      <c r="D674" s="1">
        <v>45433</v>
      </c>
      <c r="E674">
        <v>99214</v>
      </c>
      <c r="F674">
        <v>90834</v>
      </c>
      <c r="G674" t="s">
        <v>34</v>
      </c>
      <c r="H674" s="34">
        <v>34588</v>
      </c>
      <c r="I674" s="7">
        <v>22482</v>
      </c>
      <c r="J674" s="7">
        <v>19784.16</v>
      </c>
      <c r="K674" s="7">
        <v>0</v>
      </c>
      <c r="L674" s="7">
        <v>2697.84</v>
      </c>
      <c r="M674" s="5">
        <v>0.12</v>
      </c>
      <c r="N674" t="s">
        <v>46</v>
      </c>
      <c r="O674" t="s">
        <v>17</v>
      </c>
      <c r="P674" t="s">
        <v>58</v>
      </c>
      <c r="Q674" t="s">
        <v>19</v>
      </c>
      <c r="R674" t="s">
        <v>38</v>
      </c>
      <c r="S674" t="s">
        <v>17</v>
      </c>
      <c r="T674" t="s">
        <v>13312</v>
      </c>
      <c r="U674" s="1">
        <v>45699</v>
      </c>
      <c r="V674">
        <f t="shared" si="20"/>
        <v>266</v>
      </c>
      <c r="W674" t="str">
        <f t="shared" si="21"/>
        <v>240-269</v>
      </c>
    </row>
    <row r="675" spans="1:23" x14ac:dyDescent="0.25">
      <c r="A675" t="s">
        <v>808</v>
      </c>
      <c r="B675">
        <v>6481008816</v>
      </c>
      <c r="C675">
        <v>8079631435</v>
      </c>
      <c r="D675" s="1">
        <v>45604</v>
      </c>
      <c r="E675">
        <v>99213</v>
      </c>
      <c r="F675">
        <v>97110</v>
      </c>
      <c r="G675" t="s">
        <v>112</v>
      </c>
      <c r="H675" s="34">
        <v>58545</v>
      </c>
      <c r="I675" s="7">
        <v>49763</v>
      </c>
      <c r="J675" s="7">
        <v>48767.74</v>
      </c>
      <c r="K675" s="7">
        <v>0</v>
      </c>
      <c r="L675" s="7">
        <v>995.26</v>
      </c>
      <c r="M675" s="5">
        <v>0.02</v>
      </c>
      <c r="N675" t="s">
        <v>16</v>
      </c>
      <c r="O675" t="s">
        <v>17</v>
      </c>
      <c r="P675" t="s">
        <v>31</v>
      </c>
      <c r="Q675" t="s">
        <v>19</v>
      </c>
      <c r="R675" t="s">
        <v>27</v>
      </c>
      <c r="S675" t="s">
        <v>27</v>
      </c>
      <c r="T675" t="s">
        <v>13310</v>
      </c>
      <c r="U675" s="1">
        <v>46004</v>
      </c>
      <c r="V675">
        <f t="shared" si="20"/>
        <v>400</v>
      </c>
      <c r="W675" t="str">
        <f t="shared" si="21"/>
        <v>360+</v>
      </c>
    </row>
    <row r="676" spans="1:23" x14ac:dyDescent="0.25">
      <c r="A676" t="s">
        <v>809</v>
      </c>
      <c r="B676">
        <v>2305918821</v>
      </c>
      <c r="C676">
        <v>4567672343</v>
      </c>
      <c r="D676" s="1">
        <v>45870</v>
      </c>
      <c r="E676">
        <v>99231</v>
      </c>
      <c r="F676">
        <v>99204</v>
      </c>
      <c r="G676" t="s">
        <v>146</v>
      </c>
      <c r="H676" s="34">
        <v>87038</v>
      </c>
      <c r="I676" s="7">
        <v>56575</v>
      </c>
      <c r="J676" s="7">
        <v>44969</v>
      </c>
      <c r="K676" s="7">
        <v>4817</v>
      </c>
      <c r="L676" s="7">
        <v>6789</v>
      </c>
      <c r="M676" s="5">
        <v>0.12</v>
      </c>
      <c r="N676" t="s">
        <v>46</v>
      </c>
      <c r="O676" t="s">
        <v>30</v>
      </c>
      <c r="P676" t="s">
        <v>25</v>
      </c>
      <c r="Q676" t="s">
        <v>19</v>
      </c>
      <c r="R676" t="s">
        <v>38</v>
      </c>
      <c r="S676" t="s">
        <v>27</v>
      </c>
      <c r="T676" t="s">
        <v>13310</v>
      </c>
      <c r="U676" s="1">
        <v>45940</v>
      </c>
      <c r="V676">
        <f t="shared" si="20"/>
        <v>70</v>
      </c>
      <c r="W676" t="str">
        <f t="shared" si="21"/>
        <v>60-89</v>
      </c>
    </row>
    <row r="677" spans="1:23" x14ac:dyDescent="0.25">
      <c r="A677" t="s">
        <v>810</v>
      </c>
      <c r="B677">
        <v>5402310737</v>
      </c>
      <c r="C677">
        <v>4625423766</v>
      </c>
      <c r="D677" s="1">
        <v>45411</v>
      </c>
      <c r="E677">
        <v>99223</v>
      </c>
      <c r="F677">
        <v>99292</v>
      </c>
      <c r="G677" t="s">
        <v>57</v>
      </c>
      <c r="H677" s="34">
        <v>58795</v>
      </c>
      <c r="I677" s="7">
        <v>38217</v>
      </c>
      <c r="J677" s="7">
        <v>29504.959999999999</v>
      </c>
      <c r="K677" s="7">
        <v>4126</v>
      </c>
      <c r="L677" s="7">
        <v>4586.04</v>
      </c>
      <c r="M677" s="5">
        <v>0.12</v>
      </c>
      <c r="N677" t="s">
        <v>46</v>
      </c>
      <c r="O677" t="s">
        <v>30</v>
      </c>
      <c r="P677" t="s">
        <v>35</v>
      </c>
      <c r="Q677" t="s">
        <v>32</v>
      </c>
      <c r="R677" t="s">
        <v>21</v>
      </c>
      <c r="S677" t="s">
        <v>17</v>
      </c>
      <c r="T677" t="s">
        <v>13312</v>
      </c>
      <c r="U677" s="1">
        <v>46061</v>
      </c>
      <c r="V677">
        <f t="shared" si="20"/>
        <v>650</v>
      </c>
      <c r="W677" t="str">
        <f t="shared" si="21"/>
        <v>360+</v>
      </c>
    </row>
    <row r="678" spans="1:23" x14ac:dyDescent="0.25">
      <c r="A678" t="s">
        <v>811</v>
      </c>
      <c r="B678">
        <v>9724119709</v>
      </c>
      <c r="C678">
        <v>8307156605</v>
      </c>
      <c r="D678" s="1">
        <v>45595</v>
      </c>
      <c r="E678">
        <v>99221</v>
      </c>
      <c r="F678">
        <v>85025</v>
      </c>
      <c r="G678" t="s">
        <v>270</v>
      </c>
      <c r="H678" s="34">
        <v>52940</v>
      </c>
      <c r="I678" s="7">
        <v>44999</v>
      </c>
      <c r="J678" s="7">
        <v>44099.02</v>
      </c>
      <c r="K678" s="7">
        <v>0</v>
      </c>
      <c r="L678" s="7">
        <v>899.98</v>
      </c>
      <c r="M678" s="5">
        <v>0.02</v>
      </c>
      <c r="N678" t="s">
        <v>16</v>
      </c>
      <c r="O678" t="s">
        <v>17</v>
      </c>
      <c r="P678" t="s">
        <v>55</v>
      </c>
      <c r="Q678" t="s">
        <v>32</v>
      </c>
      <c r="R678" t="s">
        <v>38</v>
      </c>
      <c r="S678" t="s">
        <v>21</v>
      </c>
      <c r="T678" t="s">
        <v>13310</v>
      </c>
      <c r="U678" s="1">
        <v>45782</v>
      </c>
      <c r="V678">
        <f t="shared" si="20"/>
        <v>187</v>
      </c>
      <c r="W678" t="str">
        <f t="shared" si="21"/>
        <v>180-209</v>
      </c>
    </row>
    <row r="679" spans="1:23" x14ac:dyDescent="0.25">
      <c r="A679" t="s">
        <v>812</v>
      </c>
      <c r="B679">
        <v>4865567091</v>
      </c>
      <c r="C679">
        <v>4157071231</v>
      </c>
      <c r="D679" s="1">
        <v>45530</v>
      </c>
      <c r="E679">
        <v>99222</v>
      </c>
      <c r="F679">
        <v>99291</v>
      </c>
      <c r="G679" t="s">
        <v>15</v>
      </c>
      <c r="H679" s="34">
        <v>55479</v>
      </c>
      <c r="I679" s="7">
        <v>47157</v>
      </c>
      <c r="J679" s="7">
        <v>46213.86</v>
      </c>
      <c r="K679" s="7">
        <v>0</v>
      </c>
      <c r="L679" s="7">
        <v>943.14</v>
      </c>
      <c r="M679" s="5">
        <v>0.02</v>
      </c>
      <c r="N679" t="s">
        <v>16</v>
      </c>
      <c r="O679" t="s">
        <v>17</v>
      </c>
      <c r="P679" t="s">
        <v>40</v>
      </c>
      <c r="Q679" t="s">
        <v>19</v>
      </c>
      <c r="R679" t="s">
        <v>38</v>
      </c>
      <c r="S679" t="s">
        <v>17</v>
      </c>
      <c r="T679" t="s">
        <v>13312</v>
      </c>
      <c r="U679" s="1">
        <v>46037</v>
      </c>
      <c r="V679">
        <f t="shared" si="20"/>
        <v>507</v>
      </c>
      <c r="W679" t="str">
        <f t="shared" si="21"/>
        <v>360+</v>
      </c>
    </row>
    <row r="680" spans="1:23" x14ac:dyDescent="0.25">
      <c r="A680" t="s">
        <v>813</v>
      </c>
      <c r="B680">
        <v>5870473510</v>
      </c>
      <c r="C680">
        <v>2893564587</v>
      </c>
      <c r="D680" s="1">
        <v>45819</v>
      </c>
      <c r="E680">
        <v>99233</v>
      </c>
      <c r="F680">
        <v>81000</v>
      </c>
      <c r="G680" t="s">
        <v>293</v>
      </c>
      <c r="H680" s="34">
        <v>69143</v>
      </c>
      <c r="I680" s="7">
        <v>53932</v>
      </c>
      <c r="J680" s="7">
        <v>31507.599999999999</v>
      </c>
      <c r="K680" s="7">
        <v>11638</v>
      </c>
      <c r="L680" s="7">
        <v>10786.4</v>
      </c>
      <c r="M680" s="5">
        <v>0.2</v>
      </c>
      <c r="N680" t="s">
        <v>3140</v>
      </c>
      <c r="O680" t="s">
        <v>27</v>
      </c>
      <c r="P680" t="s">
        <v>18</v>
      </c>
      <c r="Q680" t="s">
        <v>19</v>
      </c>
      <c r="R680" t="s">
        <v>27</v>
      </c>
      <c r="S680" t="s">
        <v>17</v>
      </c>
      <c r="T680" t="s">
        <v>13311</v>
      </c>
      <c r="U680" s="1">
        <v>45998</v>
      </c>
      <c r="V680">
        <f t="shared" si="20"/>
        <v>179</v>
      </c>
      <c r="W680" t="str">
        <f t="shared" si="21"/>
        <v>150-179</v>
      </c>
    </row>
    <row r="681" spans="1:23" x14ac:dyDescent="0.25">
      <c r="A681" t="s">
        <v>814</v>
      </c>
      <c r="B681">
        <v>8241932044</v>
      </c>
      <c r="C681">
        <v>7427408093</v>
      </c>
      <c r="D681" s="1">
        <v>45912</v>
      </c>
      <c r="E681">
        <v>99213</v>
      </c>
      <c r="F681">
        <v>99212</v>
      </c>
      <c r="G681" t="s">
        <v>34</v>
      </c>
      <c r="H681" s="34">
        <v>72361</v>
      </c>
      <c r="I681" s="7">
        <v>47035</v>
      </c>
      <c r="J681" s="7">
        <v>26095.8</v>
      </c>
      <c r="K681" s="7">
        <v>15295</v>
      </c>
      <c r="L681" s="7">
        <v>5644.2</v>
      </c>
      <c r="M681" s="5">
        <v>0.12</v>
      </c>
      <c r="N681" t="s">
        <v>46</v>
      </c>
      <c r="O681" t="s">
        <v>27</v>
      </c>
      <c r="P681" t="s">
        <v>25</v>
      </c>
      <c r="Q681" t="s">
        <v>32</v>
      </c>
      <c r="R681" t="s">
        <v>43</v>
      </c>
      <c r="S681" t="s">
        <v>21</v>
      </c>
      <c r="T681" t="s">
        <v>13311</v>
      </c>
      <c r="U681" s="1">
        <v>45970</v>
      </c>
      <c r="V681">
        <f t="shared" si="20"/>
        <v>58</v>
      </c>
      <c r="W681" t="str">
        <f t="shared" si="21"/>
        <v>30-59</v>
      </c>
    </row>
    <row r="682" spans="1:23" x14ac:dyDescent="0.25">
      <c r="A682" t="s">
        <v>815</v>
      </c>
      <c r="B682">
        <v>2253125702</v>
      </c>
      <c r="C682">
        <v>2593301482</v>
      </c>
      <c r="D682" s="1">
        <v>45392</v>
      </c>
      <c r="E682">
        <v>99223</v>
      </c>
      <c r="F682">
        <v>85025</v>
      </c>
      <c r="G682" t="s">
        <v>54</v>
      </c>
      <c r="H682" s="34">
        <v>82775</v>
      </c>
      <c r="I682" s="7">
        <v>59598</v>
      </c>
      <c r="J682" s="7">
        <v>49909.16</v>
      </c>
      <c r="K682" s="7">
        <v>4921</v>
      </c>
      <c r="L682" s="7">
        <v>4767.84</v>
      </c>
      <c r="M682" s="5">
        <v>0.08</v>
      </c>
      <c r="N682" t="s">
        <v>24</v>
      </c>
      <c r="O682" t="s">
        <v>30</v>
      </c>
      <c r="P682" t="s">
        <v>97</v>
      </c>
      <c r="Q682" t="s">
        <v>19</v>
      </c>
      <c r="R682" t="s">
        <v>43</v>
      </c>
      <c r="S682" t="s">
        <v>27</v>
      </c>
      <c r="T682" t="s">
        <v>13310</v>
      </c>
      <c r="U682" s="1">
        <v>45875</v>
      </c>
      <c r="V682">
        <f t="shared" si="20"/>
        <v>483</v>
      </c>
      <c r="W682" t="str">
        <f t="shared" si="21"/>
        <v>360+</v>
      </c>
    </row>
    <row r="683" spans="1:23" x14ac:dyDescent="0.25">
      <c r="A683" t="s">
        <v>816</v>
      </c>
      <c r="B683">
        <v>3215989543</v>
      </c>
      <c r="C683">
        <v>7894751309</v>
      </c>
      <c r="D683" s="1">
        <v>45352</v>
      </c>
      <c r="E683">
        <v>99213</v>
      </c>
      <c r="F683">
        <v>81000</v>
      </c>
      <c r="G683" t="s">
        <v>207</v>
      </c>
      <c r="H683" s="34">
        <v>61947</v>
      </c>
      <c r="I683" s="7">
        <v>40266</v>
      </c>
      <c r="J683" s="7">
        <v>30577.08</v>
      </c>
      <c r="K683" s="7">
        <v>4857</v>
      </c>
      <c r="L683" s="7">
        <v>4831.92</v>
      </c>
      <c r="M683" s="5">
        <v>0.12</v>
      </c>
      <c r="N683" t="s">
        <v>46</v>
      </c>
      <c r="O683" t="s">
        <v>27</v>
      </c>
      <c r="P683" t="s">
        <v>58</v>
      </c>
      <c r="Q683" t="s">
        <v>32</v>
      </c>
      <c r="R683" t="s">
        <v>26</v>
      </c>
      <c r="S683" t="s">
        <v>27</v>
      </c>
      <c r="T683" t="s">
        <v>13312</v>
      </c>
      <c r="U683" s="1">
        <v>45783</v>
      </c>
      <c r="V683">
        <f t="shared" si="20"/>
        <v>431</v>
      </c>
      <c r="W683" t="str">
        <f t="shared" si="21"/>
        <v>360+</v>
      </c>
    </row>
    <row r="684" spans="1:23" x14ac:dyDescent="0.25">
      <c r="A684" t="s">
        <v>817</v>
      </c>
      <c r="B684">
        <v>494182752</v>
      </c>
      <c r="C684">
        <v>1124235284</v>
      </c>
      <c r="D684" s="1">
        <v>45552</v>
      </c>
      <c r="E684">
        <v>99231</v>
      </c>
      <c r="F684">
        <v>99205</v>
      </c>
      <c r="G684" t="s">
        <v>415</v>
      </c>
      <c r="H684" s="34">
        <v>57522</v>
      </c>
      <c r="I684" s="7">
        <v>48894</v>
      </c>
      <c r="J684" s="7">
        <v>41588.120000000003</v>
      </c>
      <c r="K684" s="7">
        <v>6328</v>
      </c>
      <c r="L684" s="7">
        <v>977.88</v>
      </c>
      <c r="M684" s="5">
        <v>0.02</v>
      </c>
      <c r="N684" t="s">
        <v>16</v>
      </c>
      <c r="O684" t="s">
        <v>30</v>
      </c>
      <c r="P684" t="s">
        <v>40</v>
      </c>
      <c r="Q684" t="s">
        <v>32</v>
      </c>
      <c r="R684" t="s">
        <v>21</v>
      </c>
      <c r="S684" t="s">
        <v>27</v>
      </c>
      <c r="T684" t="s">
        <v>13311</v>
      </c>
      <c r="U684" s="1">
        <v>45854</v>
      </c>
      <c r="V684">
        <f t="shared" si="20"/>
        <v>302</v>
      </c>
      <c r="W684" t="str">
        <f t="shared" si="21"/>
        <v>300-329</v>
      </c>
    </row>
    <row r="685" spans="1:23" x14ac:dyDescent="0.25">
      <c r="A685" t="s">
        <v>818</v>
      </c>
      <c r="B685">
        <v>3385089876</v>
      </c>
      <c r="C685">
        <v>6074309610</v>
      </c>
      <c r="D685" s="1">
        <v>45817</v>
      </c>
      <c r="E685">
        <v>99221</v>
      </c>
      <c r="F685">
        <v>99201</v>
      </c>
      <c r="G685" t="s">
        <v>222</v>
      </c>
      <c r="H685" s="34">
        <v>70643</v>
      </c>
      <c r="I685" s="7">
        <v>45918</v>
      </c>
      <c r="J685" s="7">
        <v>40407.839999999997</v>
      </c>
      <c r="K685" s="7">
        <v>0</v>
      </c>
      <c r="L685" s="7">
        <v>5510.16</v>
      </c>
      <c r="M685" s="5">
        <v>0.12</v>
      </c>
      <c r="N685" t="s">
        <v>46</v>
      </c>
      <c r="O685" t="s">
        <v>17</v>
      </c>
      <c r="P685" t="s">
        <v>25</v>
      </c>
      <c r="Q685" t="s">
        <v>32</v>
      </c>
      <c r="R685" t="s">
        <v>20</v>
      </c>
      <c r="S685" t="s">
        <v>17</v>
      </c>
      <c r="T685" t="s">
        <v>13311</v>
      </c>
      <c r="U685" s="1">
        <v>45921</v>
      </c>
      <c r="V685">
        <f t="shared" si="20"/>
        <v>104</v>
      </c>
      <c r="W685" t="str">
        <f t="shared" si="21"/>
        <v>90-119</v>
      </c>
    </row>
    <row r="686" spans="1:23" x14ac:dyDescent="0.25">
      <c r="A686" t="s">
        <v>819</v>
      </c>
      <c r="B686">
        <v>6471383404</v>
      </c>
      <c r="C686">
        <v>898907530</v>
      </c>
      <c r="D686" s="1">
        <v>45702</v>
      </c>
      <c r="E686">
        <v>99214</v>
      </c>
      <c r="F686">
        <v>99212</v>
      </c>
      <c r="G686" t="s">
        <v>445</v>
      </c>
      <c r="H686" s="34">
        <v>79054</v>
      </c>
      <c r="I686" s="7">
        <v>59291</v>
      </c>
      <c r="J686" s="7">
        <v>41457.35</v>
      </c>
      <c r="K686" s="7">
        <v>8940</v>
      </c>
      <c r="L686" s="7">
        <v>8893.65</v>
      </c>
      <c r="M686" s="5">
        <v>0.15</v>
      </c>
      <c r="N686" t="s">
        <v>1139</v>
      </c>
      <c r="O686" t="s">
        <v>30</v>
      </c>
      <c r="P686" t="s">
        <v>18</v>
      </c>
      <c r="Q686" t="s">
        <v>19</v>
      </c>
      <c r="R686" t="s">
        <v>27</v>
      </c>
      <c r="S686" t="s">
        <v>27</v>
      </c>
      <c r="T686" t="s">
        <v>13311</v>
      </c>
      <c r="U686" s="1">
        <v>45909</v>
      </c>
      <c r="V686">
        <f t="shared" si="20"/>
        <v>207</v>
      </c>
      <c r="W686" t="str">
        <f t="shared" si="21"/>
        <v>180-209</v>
      </c>
    </row>
    <row r="687" spans="1:23" x14ac:dyDescent="0.25">
      <c r="A687" t="s">
        <v>820</v>
      </c>
      <c r="B687">
        <v>1865432863</v>
      </c>
      <c r="C687">
        <v>5928784021</v>
      </c>
      <c r="D687" s="1">
        <v>45713</v>
      </c>
      <c r="E687">
        <v>99232</v>
      </c>
      <c r="F687">
        <v>99284</v>
      </c>
      <c r="G687" t="s">
        <v>296</v>
      </c>
      <c r="H687" s="34">
        <v>54313</v>
      </c>
      <c r="I687" s="7">
        <v>46166</v>
      </c>
      <c r="J687" s="7">
        <v>45242.68</v>
      </c>
      <c r="K687" s="7">
        <v>0</v>
      </c>
      <c r="L687" s="7">
        <v>923.32</v>
      </c>
      <c r="M687" s="5">
        <v>0.02</v>
      </c>
      <c r="N687" t="s">
        <v>16</v>
      </c>
      <c r="O687" t="s">
        <v>17</v>
      </c>
      <c r="P687" t="s">
        <v>35</v>
      </c>
      <c r="Q687" t="s">
        <v>19</v>
      </c>
      <c r="R687" t="s">
        <v>38</v>
      </c>
      <c r="S687" t="s">
        <v>21</v>
      </c>
      <c r="T687" t="s">
        <v>13311</v>
      </c>
      <c r="U687" s="1">
        <v>45897</v>
      </c>
      <c r="V687">
        <f t="shared" si="20"/>
        <v>184</v>
      </c>
      <c r="W687" t="str">
        <f t="shared" si="21"/>
        <v>180-209</v>
      </c>
    </row>
    <row r="688" spans="1:23" x14ac:dyDescent="0.25">
      <c r="A688" t="s">
        <v>821</v>
      </c>
      <c r="B688">
        <v>7547035624</v>
      </c>
      <c r="C688">
        <v>9428674533</v>
      </c>
      <c r="D688" s="1">
        <v>45328</v>
      </c>
      <c r="E688">
        <v>99222</v>
      </c>
      <c r="F688">
        <v>99281</v>
      </c>
      <c r="G688" t="s">
        <v>48</v>
      </c>
      <c r="H688" s="34">
        <v>62875</v>
      </c>
      <c r="I688" s="7">
        <v>53444</v>
      </c>
      <c r="J688" s="7">
        <v>42416.12</v>
      </c>
      <c r="K688" s="7">
        <v>9959</v>
      </c>
      <c r="L688" s="7">
        <v>1068.8800000000001</v>
      </c>
      <c r="M688" s="5">
        <v>0.02</v>
      </c>
      <c r="N688" t="s">
        <v>16</v>
      </c>
      <c r="O688" t="s">
        <v>27</v>
      </c>
      <c r="P688" t="s">
        <v>35</v>
      </c>
      <c r="Q688" t="s">
        <v>32</v>
      </c>
      <c r="R688" t="s">
        <v>20</v>
      </c>
      <c r="S688" t="s">
        <v>21</v>
      </c>
      <c r="T688" t="s">
        <v>13310</v>
      </c>
      <c r="U688" s="1">
        <v>46053</v>
      </c>
      <c r="V688">
        <f t="shared" si="20"/>
        <v>725</v>
      </c>
      <c r="W688" t="str">
        <f t="shared" si="21"/>
        <v>360+</v>
      </c>
    </row>
    <row r="689" spans="1:23" x14ac:dyDescent="0.25">
      <c r="A689" t="s">
        <v>822</v>
      </c>
      <c r="B689">
        <v>6536989158</v>
      </c>
      <c r="C689">
        <v>5238334505</v>
      </c>
      <c r="D689" s="1">
        <v>45746</v>
      </c>
      <c r="E689">
        <v>99214</v>
      </c>
      <c r="F689">
        <v>81000</v>
      </c>
      <c r="G689" t="s">
        <v>222</v>
      </c>
      <c r="H689" s="34">
        <v>70497</v>
      </c>
      <c r="I689" s="7">
        <v>59922</v>
      </c>
      <c r="J689" s="7">
        <v>43509.56</v>
      </c>
      <c r="K689" s="7">
        <v>15214</v>
      </c>
      <c r="L689" s="7">
        <v>1198.44</v>
      </c>
      <c r="M689" s="5">
        <v>0.02</v>
      </c>
      <c r="N689" t="s">
        <v>16</v>
      </c>
      <c r="O689" t="s">
        <v>27</v>
      </c>
      <c r="P689" t="s">
        <v>25</v>
      </c>
      <c r="Q689" t="s">
        <v>19</v>
      </c>
      <c r="R689" t="s">
        <v>27</v>
      </c>
      <c r="S689" t="s">
        <v>21</v>
      </c>
      <c r="T689" t="s">
        <v>13311</v>
      </c>
      <c r="U689" s="1">
        <v>46013</v>
      </c>
      <c r="V689">
        <f t="shared" si="20"/>
        <v>267</v>
      </c>
      <c r="W689" t="str">
        <f t="shared" si="21"/>
        <v>240-269</v>
      </c>
    </row>
    <row r="690" spans="1:23" x14ac:dyDescent="0.25">
      <c r="A690" t="s">
        <v>823</v>
      </c>
      <c r="B690">
        <v>232504831</v>
      </c>
      <c r="C690">
        <v>2598662218</v>
      </c>
      <c r="D690" s="1">
        <v>45484</v>
      </c>
      <c r="E690">
        <v>99214</v>
      </c>
      <c r="F690">
        <v>99212</v>
      </c>
      <c r="G690" t="s">
        <v>136</v>
      </c>
      <c r="H690" s="34">
        <v>94208</v>
      </c>
      <c r="I690" s="7">
        <v>61235</v>
      </c>
      <c r="J690" s="7">
        <v>53886.8</v>
      </c>
      <c r="K690" s="7">
        <v>0</v>
      </c>
      <c r="L690" s="7">
        <v>7348.2</v>
      </c>
      <c r="M690" s="5">
        <v>0.12</v>
      </c>
      <c r="N690" t="s">
        <v>46</v>
      </c>
      <c r="O690" t="s">
        <v>17</v>
      </c>
      <c r="P690" t="s">
        <v>58</v>
      </c>
      <c r="Q690" t="s">
        <v>19</v>
      </c>
      <c r="R690" t="s">
        <v>43</v>
      </c>
      <c r="S690" t="s">
        <v>21</v>
      </c>
      <c r="T690" t="s">
        <v>13311</v>
      </c>
      <c r="U690" s="1">
        <v>45912</v>
      </c>
      <c r="V690">
        <f t="shared" si="20"/>
        <v>428</v>
      </c>
      <c r="W690" t="str">
        <f t="shared" si="21"/>
        <v>360+</v>
      </c>
    </row>
    <row r="691" spans="1:23" x14ac:dyDescent="0.25">
      <c r="A691" t="s">
        <v>824</v>
      </c>
      <c r="B691">
        <v>4875662779</v>
      </c>
      <c r="C691">
        <v>7948642963</v>
      </c>
      <c r="D691" s="1">
        <v>45629</v>
      </c>
      <c r="E691">
        <v>99221</v>
      </c>
      <c r="F691">
        <v>90834</v>
      </c>
      <c r="G691" t="s">
        <v>106</v>
      </c>
      <c r="H691" s="34">
        <v>47500</v>
      </c>
      <c r="I691" s="7">
        <v>38000</v>
      </c>
      <c r="J691" s="7">
        <v>16568</v>
      </c>
      <c r="K691" s="7">
        <v>16112</v>
      </c>
      <c r="L691" s="7">
        <v>5320</v>
      </c>
      <c r="M691" s="5">
        <v>0.14000000000000001</v>
      </c>
      <c r="N691" t="s">
        <v>1135</v>
      </c>
      <c r="O691" t="s">
        <v>27</v>
      </c>
      <c r="P691" t="s">
        <v>40</v>
      </c>
      <c r="Q691" t="s">
        <v>19</v>
      </c>
      <c r="R691" t="s">
        <v>43</v>
      </c>
      <c r="S691" t="s">
        <v>27</v>
      </c>
      <c r="T691" t="s">
        <v>13310</v>
      </c>
      <c r="U691" s="1">
        <v>45703</v>
      </c>
      <c r="V691">
        <f t="shared" si="20"/>
        <v>74</v>
      </c>
      <c r="W691" t="str">
        <f t="shared" si="21"/>
        <v>60-89</v>
      </c>
    </row>
    <row r="692" spans="1:23" x14ac:dyDescent="0.25">
      <c r="A692" t="s">
        <v>825</v>
      </c>
      <c r="B692">
        <v>4868390641</v>
      </c>
      <c r="C692">
        <v>9225325443</v>
      </c>
      <c r="D692" s="1">
        <v>45364</v>
      </c>
      <c r="E692">
        <v>99233</v>
      </c>
      <c r="F692">
        <v>99214</v>
      </c>
      <c r="G692" t="s">
        <v>293</v>
      </c>
      <c r="H692" s="34">
        <v>65361</v>
      </c>
      <c r="I692" s="7">
        <v>50982</v>
      </c>
      <c r="J692" s="7">
        <v>40785.599999999999</v>
      </c>
      <c r="K692" s="7">
        <v>0</v>
      </c>
      <c r="L692" s="7">
        <v>10196.4</v>
      </c>
      <c r="M692" s="5">
        <v>0.2</v>
      </c>
      <c r="N692" t="s">
        <v>3140</v>
      </c>
      <c r="O692" t="s">
        <v>17</v>
      </c>
      <c r="P692" t="s">
        <v>18</v>
      </c>
      <c r="Q692" t="s">
        <v>32</v>
      </c>
      <c r="R692" t="s">
        <v>20</v>
      </c>
      <c r="S692" t="s">
        <v>27</v>
      </c>
      <c r="T692" t="s">
        <v>13310</v>
      </c>
      <c r="U692" s="1">
        <v>45669</v>
      </c>
      <c r="V692">
        <f t="shared" si="20"/>
        <v>305</v>
      </c>
      <c r="W692" t="str">
        <f t="shared" si="21"/>
        <v>300-329</v>
      </c>
    </row>
    <row r="693" spans="1:23" x14ac:dyDescent="0.25">
      <c r="A693" t="s">
        <v>826</v>
      </c>
      <c r="B693">
        <v>32906689</v>
      </c>
      <c r="C693">
        <v>4185835837</v>
      </c>
      <c r="D693" s="1">
        <v>45742</v>
      </c>
      <c r="E693">
        <v>99214</v>
      </c>
      <c r="F693">
        <v>99201</v>
      </c>
      <c r="G693" t="s">
        <v>169</v>
      </c>
      <c r="H693" s="34">
        <v>62769</v>
      </c>
      <c r="I693" s="7">
        <v>45194</v>
      </c>
      <c r="J693" s="7">
        <v>37585.480000000003</v>
      </c>
      <c r="K693" s="7">
        <v>3993</v>
      </c>
      <c r="L693" s="7">
        <v>3615.52</v>
      </c>
      <c r="M693" s="5">
        <v>0.08</v>
      </c>
      <c r="N693" t="s">
        <v>24</v>
      </c>
      <c r="O693" t="s">
        <v>30</v>
      </c>
      <c r="P693" t="s">
        <v>55</v>
      </c>
      <c r="Q693" t="s">
        <v>19</v>
      </c>
      <c r="R693" t="s">
        <v>43</v>
      </c>
      <c r="S693" t="s">
        <v>27</v>
      </c>
      <c r="T693" t="s">
        <v>13310</v>
      </c>
      <c r="U693" s="1">
        <v>45901</v>
      </c>
      <c r="V693">
        <f t="shared" si="20"/>
        <v>159</v>
      </c>
      <c r="W693" t="str">
        <f t="shared" si="21"/>
        <v>150-179</v>
      </c>
    </row>
    <row r="694" spans="1:23" x14ac:dyDescent="0.25">
      <c r="A694" t="s">
        <v>827</v>
      </c>
      <c r="B694">
        <v>3010371789</v>
      </c>
      <c r="C694">
        <v>80661965</v>
      </c>
      <c r="D694" s="1">
        <v>45466</v>
      </c>
      <c r="E694">
        <v>99238</v>
      </c>
      <c r="F694">
        <v>99201</v>
      </c>
      <c r="G694" t="s">
        <v>131</v>
      </c>
      <c r="H694" s="34">
        <v>42992</v>
      </c>
      <c r="I694" s="7">
        <v>34394</v>
      </c>
      <c r="J694" s="7">
        <v>24921.84</v>
      </c>
      <c r="K694" s="7">
        <v>4657</v>
      </c>
      <c r="L694" s="7">
        <v>4815.16</v>
      </c>
      <c r="M694" s="5">
        <v>0.14000000000000001</v>
      </c>
      <c r="N694" t="s">
        <v>1135</v>
      </c>
      <c r="O694" t="s">
        <v>30</v>
      </c>
      <c r="P694" t="s">
        <v>18</v>
      </c>
      <c r="Q694" t="s">
        <v>19</v>
      </c>
      <c r="R694" t="s">
        <v>20</v>
      </c>
      <c r="S694" t="s">
        <v>21</v>
      </c>
      <c r="T694" t="s">
        <v>13310</v>
      </c>
      <c r="U694" s="1">
        <v>45722</v>
      </c>
      <c r="V694">
        <f t="shared" si="20"/>
        <v>256</v>
      </c>
      <c r="W694" t="str">
        <f t="shared" si="21"/>
        <v>240-269</v>
      </c>
    </row>
    <row r="695" spans="1:23" x14ac:dyDescent="0.25">
      <c r="A695" t="s">
        <v>828</v>
      </c>
      <c r="B695">
        <v>9785108338</v>
      </c>
      <c r="C695">
        <v>8787081290</v>
      </c>
      <c r="D695" s="1">
        <v>45736</v>
      </c>
      <c r="E695">
        <v>99231</v>
      </c>
      <c r="F695">
        <v>80053</v>
      </c>
      <c r="G695" t="s">
        <v>75</v>
      </c>
      <c r="H695" s="34">
        <v>74078</v>
      </c>
      <c r="I695" s="7">
        <v>53336</v>
      </c>
      <c r="J695" s="7">
        <v>45706.12</v>
      </c>
      <c r="K695" s="7">
        <v>3363</v>
      </c>
      <c r="L695" s="7">
        <v>4266.88</v>
      </c>
      <c r="M695" s="5">
        <v>0.08</v>
      </c>
      <c r="N695" t="s">
        <v>24</v>
      </c>
      <c r="O695" t="s">
        <v>30</v>
      </c>
      <c r="P695" t="s">
        <v>58</v>
      </c>
      <c r="Q695" t="s">
        <v>32</v>
      </c>
      <c r="R695" t="s">
        <v>20</v>
      </c>
      <c r="S695" t="s">
        <v>27</v>
      </c>
      <c r="T695" t="s">
        <v>13311</v>
      </c>
      <c r="U695" s="1">
        <v>45987</v>
      </c>
      <c r="V695">
        <f t="shared" si="20"/>
        <v>251</v>
      </c>
      <c r="W695" t="str">
        <f t="shared" si="21"/>
        <v>240-269</v>
      </c>
    </row>
    <row r="696" spans="1:23" x14ac:dyDescent="0.25">
      <c r="A696" t="s">
        <v>829</v>
      </c>
      <c r="B696">
        <v>4271969639</v>
      </c>
      <c r="C696">
        <v>1278823277</v>
      </c>
      <c r="D696" s="1">
        <v>45510</v>
      </c>
      <c r="E696">
        <v>99214</v>
      </c>
      <c r="F696">
        <v>93000</v>
      </c>
      <c r="G696" t="s">
        <v>77</v>
      </c>
      <c r="H696" s="34">
        <v>47686</v>
      </c>
      <c r="I696" s="7">
        <v>34334</v>
      </c>
      <c r="J696" s="7">
        <v>18426.28</v>
      </c>
      <c r="K696" s="7">
        <v>13161</v>
      </c>
      <c r="L696" s="7">
        <v>2746.72</v>
      </c>
      <c r="M696" s="5">
        <v>0.08</v>
      </c>
      <c r="N696" t="s">
        <v>24</v>
      </c>
      <c r="O696" t="s">
        <v>27</v>
      </c>
      <c r="P696" t="s">
        <v>35</v>
      </c>
      <c r="Q696" t="s">
        <v>32</v>
      </c>
      <c r="R696" t="s">
        <v>38</v>
      </c>
      <c r="S696" t="s">
        <v>17</v>
      </c>
      <c r="T696" t="s">
        <v>13311</v>
      </c>
      <c r="U696" s="1">
        <v>45908</v>
      </c>
      <c r="V696">
        <f t="shared" si="20"/>
        <v>398</v>
      </c>
      <c r="W696" t="str">
        <f t="shared" si="21"/>
        <v>360+</v>
      </c>
    </row>
    <row r="697" spans="1:23" x14ac:dyDescent="0.25">
      <c r="A697" t="s">
        <v>830</v>
      </c>
      <c r="B697">
        <v>1648924613</v>
      </c>
      <c r="C697">
        <v>5182010994</v>
      </c>
      <c r="D697" s="1">
        <v>45872</v>
      </c>
      <c r="E697">
        <v>99232</v>
      </c>
      <c r="F697">
        <v>71046</v>
      </c>
      <c r="G697" t="s">
        <v>224</v>
      </c>
      <c r="H697" s="34">
        <v>59687</v>
      </c>
      <c r="I697" s="7">
        <v>48943</v>
      </c>
      <c r="J697" s="7">
        <v>34914.26</v>
      </c>
      <c r="K697" s="7">
        <v>5219</v>
      </c>
      <c r="L697" s="7">
        <v>8809.74</v>
      </c>
      <c r="M697" s="5">
        <v>0.18</v>
      </c>
      <c r="N697" t="s">
        <v>3141</v>
      </c>
      <c r="O697" t="s">
        <v>27</v>
      </c>
      <c r="P697" t="s">
        <v>35</v>
      </c>
      <c r="Q697" t="s">
        <v>32</v>
      </c>
      <c r="R697" t="s">
        <v>27</v>
      </c>
      <c r="S697" t="s">
        <v>27</v>
      </c>
      <c r="T697" t="s">
        <v>13311</v>
      </c>
      <c r="U697" s="1">
        <v>45954</v>
      </c>
      <c r="V697">
        <f t="shared" si="20"/>
        <v>82</v>
      </c>
      <c r="W697" t="str">
        <f t="shared" si="21"/>
        <v>60-89</v>
      </c>
    </row>
    <row r="698" spans="1:23" x14ac:dyDescent="0.25">
      <c r="A698" t="s">
        <v>831</v>
      </c>
      <c r="B698">
        <v>9526664193</v>
      </c>
      <c r="C698">
        <v>9060303986</v>
      </c>
      <c r="D698" s="1">
        <v>45474</v>
      </c>
      <c r="E698">
        <v>99238</v>
      </c>
      <c r="F698">
        <v>80053</v>
      </c>
      <c r="G698" t="s">
        <v>272</v>
      </c>
      <c r="H698" s="34">
        <v>36918</v>
      </c>
      <c r="I698" s="7">
        <v>26581</v>
      </c>
      <c r="J698" s="7">
        <v>14448.52</v>
      </c>
      <c r="K698" s="7">
        <v>10006</v>
      </c>
      <c r="L698" s="7">
        <v>2126.48</v>
      </c>
      <c r="M698" s="5">
        <v>0.08</v>
      </c>
      <c r="N698" t="s">
        <v>24</v>
      </c>
      <c r="O698" t="s">
        <v>27</v>
      </c>
      <c r="P698" t="s">
        <v>25</v>
      </c>
      <c r="Q698" t="s">
        <v>19</v>
      </c>
      <c r="R698" t="s">
        <v>20</v>
      </c>
      <c r="S698" t="s">
        <v>17</v>
      </c>
      <c r="T698" t="s">
        <v>13312</v>
      </c>
      <c r="U698" s="1">
        <v>45833</v>
      </c>
      <c r="V698">
        <f t="shared" si="20"/>
        <v>359</v>
      </c>
      <c r="W698" t="str">
        <f t="shared" si="21"/>
        <v>330-359</v>
      </c>
    </row>
    <row r="699" spans="1:23" x14ac:dyDescent="0.25">
      <c r="A699" t="s">
        <v>832</v>
      </c>
      <c r="B699">
        <v>4489563342</v>
      </c>
      <c r="C699">
        <v>8452700426</v>
      </c>
      <c r="D699" s="1">
        <v>45512</v>
      </c>
      <c r="E699">
        <v>99233</v>
      </c>
      <c r="F699">
        <v>99213</v>
      </c>
      <c r="G699" t="s">
        <v>154</v>
      </c>
      <c r="H699" s="34">
        <v>80130</v>
      </c>
      <c r="I699" s="7">
        <v>63303</v>
      </c>
      <c r="J699" s="7">
        <v>30161.52</v>
      </c>
      <c r="K699" s="7">
        <v>23013</v>
      </c>
      <c r="L699" s="7">
        <v>10128.48</v>
      </c>
      <c r="M699" s="5">
        <v>0.16</v>
      </c>
      <c r="N699" t="s">
        <v>1138</v>
      </c>
      <c r="O699" t="s">
        <v>27</v>
      </c>
      <c r="P699" t="s">
        <v>25</v>
      </c>
      <c r="Q699" t="s">
        <v>19</v>
      </c>
      <c r="R699" t="s">
        <v>43</v>
      </c>
      <c r="S699" t="s">
        <v>27</v>
      </c>
      <c r="T699" t="s">
        <v>13312</v>
      </c>
      <c r="U699" s="1">
        <v>45771</v>
      </c>
      <c r="V699">
        <f t="shared" si="20"/>
        <v>259</v>
      </c>
      <c r="W699" t="str">
        <f t="shared" si="21"/>
        <v>240-269</v>
      </c>
    </row>
    <row r="700" spans="1:23" x14ac:dyDescent="0.25">
      <c r="A700" t="s">
        <v>833</v>
      </c>
      <c r="B700">
        <v>6189693117</v>
      </c>
      <c r="C700">
        <v>9753933193</v>
      </c>
      <c r="D700" s="1">
        <v>45954</v>
      </c>
      <c r="E700">
        <v>99238</v>
      </c>
      <c r="F700">
        <v>99202</v>
      </c>
      <c r="G700" t="s">
        <v>114</v>
      </c>
      <c r="H700" s="34">
        <v>73760</v>
      </c>
      <c r="I700" s="7">
        <v>53107</v>
      </c>
      <c r="J700" s="7">
        <v>41024.44</v>
      </c>
      <c r="K700" s="7">
        <v>7834</v>
      </c>
      <c r="L700" s="7">
        <v>4248.5600000000004</v>
      </c>
      <c r="M700" s="5">
        <v>0.08</v>
      </c>
      <c r="N700" t="s">
        <v>24</v>
      </c>
      <c r="O700" t="s">
        <v>30</v>
      </c>
      <c r="P700" t="s">
        <v>97</v>
      </c>
      <c r="Q700" t="s">
        <v>32</v>
      </c>
      <c r="R700" t="s">
        <v>26</v>
      </c>
      <c r="S700" t="s">
        <v>21</v>
      </c>
      <c r="T700" t="s">
        <v>13311</v>
      </c>
      <c r="U700" s="1">
        <v>46000</v>
      </c>
      <c r="V700">
        <f t="shared" si="20"/>
        <v>46</v>
      </c>
      <c r="W700" t="str">
        <f t="shared" si="21"/>
        <v>30-59</v>
      </c>
    </row>
    <row r="701" spans="1:23" x14ac:dyDescent="0.25">
      <c r="A701" t="s">
        <v>834</v>
      </c>
      <c r="B701">
        <v>1056041760</v>
      </c>
      <c r="C701">
        <v>7104786005</v>
      </c>
      <c r="D701" s="1">
        <v>45478</v>
      </c>
      <c r="E701">
        <v>99222</v>
      </c>
      <c r="F701">
        <v>99201</v>
      </c>
      <c r="G701" t="s">
        <v>75</v>
      </c>
      <c r="H701" s="34">
        <v>73751</v>
      </c>
      <c r="I701" s="7">
        <v>53101</v>
      </c>
      <c r="J701" s="7">
        <v>48852.92</v>
      </c>
      <c r="K701" s="7">
        <v>0</v>
      </c>
      <c r="L701" s="7">
        <v>4248.08</v>
      </c>
      <c r="M701" s="5">
        <v>0.08</v>
      </c>
      <c r="N701" t="s">
        <v>24</v>
      </c>
      <c r="O701" t="s">
        <v>17</v>
      </c>
      <c r="P701" t="s">
        <v>35</v>
      </c>
      <c r="Q701" t="s">
        <v>19</v>
      </c>
      <c r="R701" t="s">
        <v>20</v>
      </c>
      <c r="S701" t="s">
        <v>21</v>
      </c>
      <c r="T701" t="s">
        <v>13312</v>
      </c>
      <c r="U701" s="1">
        <v>45993</v>
      </c>
      <c r="V701">
        <f t="shared" si="20"/>
        <v>515</v>
      </c>
      <c r="W701" t="str">
        <f t="shared" si="21"/>
        <v>360+</v>
      </c>
    </row>
    <row r="702" spans="1:23" x14ac:dyDescent="0.25">
      <c r="A702" t="s">
        <v>835</v>
      </c>
      <c r="B702">
        <v>7280392961</v>
      </c>
      <c r="C702">
        <v>6640465517</v>
      </c>
      <c r="D702" s="1">
        <v>45544</v>
      </c>
      <c r="E702">
        <v>99221</v>
      </c>
      <c r="F702">
        <v>99213</v>
      </c>
      <c r="G702" t="s">
        <v>75</v>
      </c>
      <c r="H702" s="34">
        <v>46743</v>
      </c>
      <c r="I702" s="7">
        <v>30383</v>
      </c>
      <c r="J702" s="7">
        <v>21819.040000000001</v>
      </c>
      <c r="K702" s="7">
        <v>4918</v>
      </c>
      <c r="L702" s="7">
        <v>3645.96</v>
      </c>
      <c r="M702" s="5">
        <v>0.12</v>
      </c>
      <c r="N702" t="s">
        <v>46</v>
      </c>
      <c r="O702" t="s">
        <v>27</v>
      </c>
      <c r="P702" t="s">
        <v>97</v>
      </c>
      <c r="Q702" t="s">
        <v>19</v>
      </c>
      <c r="R702" t="s">
        <v>20</v>
      </c>
      <c r="S702" t="s">
        <v>21</v>
      </c>
      <c r="T702" t="s">
        <v>13311</v>
      </c>
      <c r="U702" s="1">
        <v>45732</v>
      </c>
      <c r="V702">
        <f t="shared" si="20"/>
        <v>188</v>
      </c>
      <c r="W702" t="str">
        <f t="shared" si="21"/>
        <v>180-209</v>
      </c>
    </row>
    <row r="703" spans="1:23" x14ac:dyDescent="0.25">
      <c r="A703" t="s">
        <v>836</v>
      </c>
      <c r="B703">
        <v>1285149236</v>
      </c>
      <c r="C703">
        <v>5434007124</v>
      </c>
      <c r="D703" s="1">
        <v>45458</v>
      </c>
      <c r="E703">
        <v>99231</v>
      </c>
      <c r="F703">
        <v>99283</v>
      </c>
      <c r="G703" t="s">
        <v>75</v>
      </c>
      <c r="H703" s="34">
        <v>65743</v>
      </c>
      <c r="I703" s="7">
        <v>42733</v>
      </c>
      <c r="J703" s="7">
        <v>32546.04</v>
      </c>
      <c r="K703" s="7">
        <v>5059</v>
      </c>
      <c r="L703" s="7">
        <v>5127.96</v>
      </c>
      <c r="M703" s="5">
        <v>0.12</v>
      </c>
      <c r="N703" t="s">
        <v>46</v>
      </c>
      <c r="O703" t="s">
        <v>27</v>
      </c>
      <c r="P703" t="s">
        <v>40</v>
      </c>
      <c r="Q703" t="s">
        <v>19</v>
      </c>
      <c r="R703" t="s">
        <v>38</v>
      </c>
      <c r="S703" t="s">
        <v>21</v>
      </c>
      <c r="T703" t="s">
        <v>13312</v>
      </c>
      <c r="U703" s="1">
        <v>45995</v>
      </c>
      <c r="V703">
        <f t="shared" si="20"/>
        <v>537</v>
      </c>
      <c r="W703" t="str">
        <f t="shared" si="21"/>
        <v>360+</v>
      </c>
    </row>
    <row r="704" spans="1:23" x14ac:dyDescent="0.25">
      <c r="A704" t="s">
        <v>837</v>
      </c>
      <c r="B704">
        <v>3731183929</v>
      </c>
      <c r="C704">
        <v>6489911759</v>
      </c>
      <c r="D704" s="1">
        <v>45817</v>
      </c>
      <c r="E704">
        <v>99213</v>
      </c>
      <c r="F704">
        <v>99201</v>
      </c>
      <c r="G704" t="s">
        <v>85</v>
      </c>
      <c r="H704" s="34">
        <v>50023</v>
      </c>
      <c r="I704" s="7">
        <v>32515</v>
      </c>
      <c r="J704" s="7">
        <v>18964.2</v>
      </c>
      <c r="K704" s="7">
        <v>9649</v>
      </c>
      <c r="L704" s="7">
        <v>3901.8</v>
      </c>
      <c r="M704" s="5">
        <v>0.12</v>
      </c>
      <c r="N704" t="s">
        <v>46</v>
      </c>
      <c r="O704" t="s">
        <v>27</v>
      </c>
      <c r="P704" t="s">
        <v>97</v>
      </c>
      <c r="Q704" t="s">
        <v>32</v>
      </c>
      <c r="R704" t="s">
        <v>27</v>
      </c>
      <c r="S704" t="s">
        <v>27</v>
      </c>
      <c r="T704" t="s">
        <v>13311</v>
      </c>
      <c r="U704" s="1">
        <v>45992</v>
      </c>
      <c r="V704">
        <f t="shared" si="20"/>
        <v>175</v>
      </c>
      <c r="W704" t="str">
        <f t="shared" si="21"/>
        <v>150-179</v>
      </c>
    </row>
    <row r="705" spans="1:23" x14ac:dyDescent="0.25">
      <c r="A705" t="s">
        <v>838</v>
      </c>
      <c r="B705">
        <v>2683714426</v>
      </c>
      <c r="C705">
        <v>4681090255</v>
      </c>
      <c r="D705" s="1">
        <v>45768</v>
      </c>
      <c r="E705">
        <v>99222</v>
      </c>
      <c r="F705">
        <v>99203</v>
      </c>
      <c r="G705" t="s">
        <v>263</v>
      </c>
      <c r="H705" s="34">
        <v>45812</v>
      </c>
      <c r="I705" s="7">
        <v>32985</v>
      </c>
      <c r="J705" s="7">
        <v>30346.2</v>
      </c>
      <c r="K705" s="7">
        <v>0</v>
      </c>
      <c r="L705" s="7">
        <v>2638.8</v>
      </c>
      <c r="M705" s="5">
        <v>0.08</v>
      </c>
      <c r="N705" t="s">
        <v>24</v>
      </c>
      <c r="O705" t="s">
        <v>17</v>
      </c>
      <c r="P705" t="s">
        <v>55</v>
      </c>
      <c r="Q705" t="s">
        <v>19</v>
      </c>
      <c r="R705" t="s">
        <v>21</v>
      </c>
      <c r="S705" t="s">
        <v>17</v>
      </c>
      <c r="T705" t="s">
        <v>13310</v>
      </c>
      <c r="U705" s="1">
        <v>45855</v>
      </c>
      <c r="V705">
        <f t="shared" si="20"/>
        <v>87</v>
      </c>
      <c r="W705" t="str">
        <f t="shared" si="21"/>
        <v>60-89</v>
      </c>
    </row>
    <row r="706" spans="1:23" x14ac:dyDescent="0.25">
      <c r="A706" t="s">
        <v>839</v>
      </c>
      <c r="B706">
        <v>8126177635</v>
      </c>
      <c r="C706">
        <v>1916196164</v>
      </c>
      <c r="D706" s="1">
        <v>45773</v>
      </c>
      <c r="E706">
        <v>99215</v>
      </c>
      <c r="F706">
        <v>85025</v>
      </c>
      <c r="G706" t="s">
        <v>136</v>
      </c>
      <c r="H706" s="34">
        <v>29286</v>
      </c>
      <c r="I706" s="7">
        <v>22843</v>
      </c>
      <c r="J706" s="7">
        <v>15531.400000000001</v>
      </c>
      <c r="K706" s="7">
        <v>2743</v>
      </c>
      <c r="L706" s="7">
        <v>4568.6000000000004</v>
      </c>
      <c r="M706" s="5">
        <v>0.2</v>
      </c>
      <c r="N706" t="s">
        <v>3140</v>
      </c>
      <c r="O706" t="s">
        <v>30</v>
      </c>
      <c r="P706" t="s">
        <v>18</v>
      </c>
      <c r="Q706" t="s">
        <v>19</v>
      </c>
      <c r="R706" t="s">
        <v>20</v>
      </c>
      <c r="S706" t="s">
        <v>27</v>
      </c>
      <c r="T706" t="s">
        <v>13312</v>
      </c>
      <c r="U706" s="1">
        <v>45907</v>
      </c>
      <c r="V706">
        <f t="shared" ref="V706:V769" si="22">U706-D706</f>
        <v>134</v>
      </c>
      <c r="W706" t="str">
        <f t="shared" si="21"/>
        <v>120-149</v>
      </c>
    </row>
    <row r="707" spans="1:23" x14ac:dyDescent="0.25">
      <c r="A707" t="s">
        <v>840</v>
      </c>
      <c r="B707">
        <v>5024129980</v>
      </c>
      <c r="C707">
        <v>6777074282</v>
      </c>
      <c r="D707" s="1">
        <v>45598</v>
      </c>
      <c r="E707">
        <v>99231</v>
      </c>
      <c r="F707">
        <v>36415</v>
      </c>
      <c r="G707" t="s">
        <v>50</v>
      </c>
      <c r="H707" s="34">
        <v>86072</v>
      </c>
      <c r="I707" s="7">
        <v>73161</v>
      </c>
      <c r="J707" s="7">
        <v>71697.78</v>
      </c>
      <c r="K707" s="7">
        <v>0</v>
      </c>
      <c r="L707" s="7">
        <v>1463.22</v>
      </c>
      <c r="M707" s="5">
        <v>0.02</v>
      </c>
      <c r="N707" t="s">
        <v>16</v>
      </c>
      <c r="O707" t="s">
        <v>17</v>
      </c>
      <c r="P707" t="s">
        <v>25</v>
      </c>
      <c r="Q707" t="s">
        <v>32</v>
      </c>
      <c r="R707" t="s">
        <v>21</v>
      </c>
      <c r="S707" t="s">
        <v>17</v>
      </c>
      <c r="T707" t="s">
        <v>13312</v>
      </c>
      <c r="U707" s="1">
        <v>45776</v>
      </c>
      <c r="V707">
        <f t="shared" si="22"/>
        <v>178</v>
      </c>
      <c r="W707" t="str">
        <f t="shared" ref="W707:W770" si="23">IF(V707="","",IF(V707&lt;30,"0-29",IF(V707&lt;60,"30-59",IF(V707&lt;90,"60-89",IF(V707&lt;120,"90-119",IF(V707&lt;150,"120-149",IF(V707&lt;180,"150-179",IF(V707&lt;210,"180-209",IF(V707&lt;240,"210-239",IF(V707&lt;270,"240-269",IF(V707&lt;300,"270-299",IF(V707&lt;330,"300-329",IF(V707&lt;360,"330-359","360+")))))))))))))</f>
        <v>150-179</v>
      </c>
    </row>
    <row r="708" spans="1:23" x14ac:dyDescent="0.25">
      <c r="A708" t="s">
        <v>841</v>
      </c>
      <c r="B708">
        <v>6639909230</v>
      </c>
      <c r="C708">
        <v>8095300235</v>
      </c>
      <c r="D708" s="1">
        <v>45486</v>
      </c>
      <c r="E708">
        <v>99231</v>
      </c>
      <c r="F708">
        <v>99284</v>
      </c>
      <c r="G708" t="s">
        <v>122</v>
      </c>
      <c r="H708" s="34">
        <v>68259</v>
      </c>
      <c r="I708" s="7">
        <v>55972</v>
      </c>
      <c r="J708" s="7">
        <v>42509.04</v>
      </c>
      <c r="K708" s="7">
        <v>3388</v>
      </c>
      <c r="L708" s="7">
        <v>10074.959999999999</v>
      </c>
      <c r="M708" s="5">
        <v>0.18</v>
      </c>
      <c r="N708" t="s">
        <v>3141</v>
      </c>
      <c r="O708" t="s">
        <v>30</v>
      </c>
      <c r="P708" t="s">
        <v>40</v>
      </c>
      <c r="Q708" t="s">
        <v>19</v>
      </c>
      <c r="R708" t="s">
        <v>38</v>
      </c>
      <c r="S708" t="s">
        <v>17</v>
      </c>
      <c r="T708" t="s">
        <v>13310</v>
      </c>
      <c r="U708" s="1">
        <v>45749</v>
      </c>
      <c r="V708">
        <f t="shared" si="22"/>
        <v>263</v>
      </c>
      <c r="W708" t="str">
        <f t="shared" si="23"/>
        <v>240-269</v>
      </c>
    </row>
    <row r="709" spans="1:23" x14ac:dyDescent="0.25">
      <c r="A709" t="s">
        <v>842</v>
      </c>
      <c r="B709">
        <v>2120608102</v>
      </c>
      <c r="C709">
        <v>6190595635</v>
      </c>
      <c r="D709" s="1">
        <v>45501</v>
      </c>
      <c r="E709">
        <v>99215</v>
      </c>
      <c r="F709">
        <v>99202</v>
      </c>
      <c r="G709" t="s">
        <v>108</v>
      </c>
      <c r="H709" s="34">
        <v>42934</v>
      </c>
      <c r="I709" s="7">
        <v>30912</v>
      </c>
      <c r="J709" s="7">
        <v>16819.04</v>
      </c>
      <c r="K709" s="7">
        <v>11620</v>
      </c>
      <c r="L709" s="7">
        <v>2472.96</v>
      </c>
      <c r="M709" s="5">
        <v>0.08</v>
      </c>
      <c r="N709" t="s">
        <v>24</v>
      </c>
      <c r="O709" t="s">
        <v>27</v>
      </c>
      <c r="P709" t="s">
        <v>58</v>
      </c>
      <c r="Q709" t="s">
        <v>19</v>
      </c>
      <c r="R709" t="s">
        <v>38</v>
      </c>
      <c r="S709" t="s">
        <v>21</v>
      </c>
      <c r="T709" t="s">
        <v>13312</v>
      </c>
      <c r="U709" s="1">
        <v>45990</v>
      </c>
      <c r="V709">
        <f t="shared" si="22"/>
        <v>489</v>
      </c>
      <c r="W709" t="str">
        <f t="shared" si="23"/>
        <v>360+</v>
      </c>
    </row>
    <row r="710" spans="1:23" x14ac:dyDescent="0.25">
      <c r="A710" t="s">
        <v>843</v>
      </c>
      <c r="B710">
        <v>7438503646</v>
      </c>
      <c r="C710">
        <v>6992433260</v>
      </c>
      <c r="D710" s="1">
        <v>45595</v>
      </c>
      <c r="E710">
        <v>99213</v>
      </c>
      <c r="F710">
        <v>99202</v>
      </c>
      <c r="G710" t="s">
        <v>114</v>
      </c>
      <c r="H710" s="34">
        <v>82362</v>
      </c>
      <c r="I710" s="7">
        <v>53535</v>
      </c>
      <c r="J710" s="7">
        <v>47110.8</v>
      </c>
      <c r="K710" s="7">
        <v>0</v>
      </c>
      <c r="L710" s="7">
        <v>6424.2</v>
      </c>
      <c r="M710" s="5">
        <v>0.12</v>
      </c>
      <c r="N710" t="s">
        <v>46</v>
      </c>
      <c r="O710" t="s">
        <v>17</v>
      </c>
      <c r="P710" t="s">
        <v>55</v>
      </c>
      <c r="Q710" t="s">
        <v>19</v>
      </c>
      <c r="R710" t="s">
        <v>27</v>
      </c>
      <c r="S710" t="s">
        <v>17</v>
      </c>
      <c r="T710" t="s">
        <v>13312</v>
      </c>
      <c r="U710" s="1">
        <v>46010</v>
      </c>
      <c r="V710">
        <f t="shared" si="22"/>
        <v>415</v>
      </c>
      <c r="W710" t="str">
        <f t="shared" si="23"/>
        <v>360+</v>
      </c>
    </row>
    <row r="711" spans="1:23" x14ac:dyDescent="0.25">
      <c r="A711" t="s">
        <v>844</v>
      </c>
      <c r="B711">
        <v>2854802801</v>
      </c>
      <c r="C711">
        <v>7276473980</v>
      </c>
      <c r="D711" s="1">
        <v>45402</v>
      </c>
      <c r="E711">
        <v>99215</v>
      </c>
      <c r="F711">
        <v>99212</v>
      </c>
      <c r="G711" t="s">
        <v>365</v>
      </c>
      <c r="H711" s="34">
        <v>86486</v>
      </c>
      <c r="I711" s="7">
        <v>73513</v>
      </c>
      <c r="J711" s="7">
        <v>59759.740000000005</v>
      </c>
      <c r="K711" s="7">
        <v>12283</v>
      </c>
      <c r="L711" s="7">
        <v>1470.26</v>
      </c>
      <c r="M711" s="5">
        <v>0.02</v>
      </c>
      <c r="N711" t="s">
        <v>16</v>
      </c>
      <c r="O711" t="s">
        <v>30</v>
      </c>
      <c r="P711" t="s">
        <v>31</v>
      </c>
      <c r="Q711" t="s">
        <v>19</v>
      </c>
      <c r="R711" t="s">
        <v>27</v>
      </c>
      <c r="S711" t="s">
        <v>27</v>
      </c>
      <c r="T711" t="s">
        <v>13311</v>
      </c>
      <c r="U711" s="1">
        <v>46078</v>
      </c>
      <c r="V711">
        <f t="shared" si="22"/>
        <v>676</v>
      </c>
      <c r="W711" t="str">
        <f t="shared" si="23"/>
        <v>360+</v>
      </c>
    </row>
    <row r="712" spans="1:23" x14ac:dyDescent="0.25">
      <c r="A712" t="s">
        <v>845</v>
      </c>
      <c r="B712">
        <v>368489626</v>
      </c>
      <c r="C712">
        <v>1059135169</v>
      </c>
      <c r="D712" s="1">
        <v>45898</v>
      </c>
      <c r="E712">
        <v>99215</v>
      </c>
      <c r="F712">
        <v>99212</v>
      </c>
      <c r="G712" t="s">
        <v>415</v>
      </c>
      <c r="H712" s="34">
        <v>99925</v>
      </c>
      <c r="I712" s="7">
        <v>71946</v>
      </c>
      <c r="J712" s="7">
        <v>58803.32</v>
      </c>
      <c r="K712" s="7">
        <v>7387</v>
      </c>
      <c r="L712" s="7">
        <v>5755.68</v>
      </c>
      <c r="M712" s="5">
        <v>0.08</v>
      </c>
      <c r="N712" t="s">
        <v>24</v>
      </c>
      <c r="O712" t="s">
        <v>30</v>
      </c>
      <c r="P712" t="s">
        <v>31</v>
      </c>
      <c r="Q712" t="s">
        <v>19</v>
      </c>
      <c r="R712" t="s">
        <v>20</v>
      </c>
      <c r="S712" t="s">
        <v>27</v>
      </c>
      <c r="T712" t="s">
        <v>13312</v>
      </c>
      <c r="U712" s="1">
        <v>45971</v>
      </c>
      <c r="V712">
        <f t="shared" si="22"/>
        <v>73</v>
      </c>
      <c r="W712" t="str">
        <f t="shared" si="23"/>
        <v>60-89</v>
      </c>
    </row>
    <row r="713" spans="1:23" x14ac:dyDescent="0.25">
      <c r="A713" t="s">
        <v>846</v>
      </c>
      <c r="B713">
        <v>5392061436</v>
      </c>
      <c r="C713">
        <v>5881013202</v>
      </c>
      <c r="D713" s="1">
        <v>45736</v>
      </c>
      <c r="E713">
        <v>99221</v>
      </c>
      <c r="F713">
        <v>90834</v>
      </c>
      <c r="G713" t="s">
        <v>174</v>
      </c>
      <c r="H713" s="34">
        <v>98467</v>
      </c>
      <c r="I713" s="7">
        <v>70896</v>
      </c>
      <c r="J713" s="7">
        <v>40024.32</v>
      </c>
      <c r="K713" s="7">
        <v>25200</v>
      </c>
      <c r="L713" s="7">
        <v>5671.68</v>
      </c>
      <c r="M713" s="5">
        <v>0.08</v>
      </c>
      <c r="N713" t="s">
        <v>24</v>
      </c>
      <c r="O713" t="s">
        <v>27</v>
      </c>
      <c r="P713" t="s">
        <v>31</v>
      </c>
      <c r="Q713" t="s">
        <v>32</v>
      </c>
      <c r="R713" t="s">
        <v>38</v>
      </c>
      <c r="S713" t="s">
        <v>27</v>
      </c>
      <c r="T713" t="s">
        <v>13310</v>
      </c>
      <c r="U713" s="1">
        <v>45870</v>
      </c>
      <c r="V713">
        <f t="shared" si="22"/>
        <v>134</v>
      </c>
      <c r="W713" t="str">
        <f t="shared" si="23"/>
        <v>120-149</v>
      </c>
    </row>
    <row r="714" spans="1:23" x14ac:dyDescent="0.25">
      <c r="A714" t="s">
        <v>847</v>
      </c>
      <c r="B714">
        <v>2604892506</v>
      </c>
      <c r="C714">
        <v>4446018585</v>
      </c>
      <c r="D714" s="1">
        <v>45943</v>
      </c>
      <c r="E714">
        <v>99233</v>
      </c>
      <c r="F714">
        <v>93000</v>
      </c>
      <c r="G714" t="s">
        <v>174</v>
      </c>
      <c r="H714" s="34">
        <v>95911</v>
      </c>
      <c r="I714" s="7">
        <v>69056</v>
      </c>
      <c r="J714" s="7">
        <v>60245.52</v>
      </c>
      <c r="K714" s="7">
        <v>3286</v>
      </c>
      <c r="L714" s="7">
        <v>5524.48</v>
      </c>
      <c r="M714" s="5">
        <v>0.08</v>
      </c>
      <c r="N714" t="s">
        <v>24</v>
      </c>
      <c r="O714" t="s">
        <v>30</v>
      </c>
      <c r="P714" t="s">
        <v>31</v>
      </c>
      <c r="Q714" t="s">
        <v>32</v>
      </c>
      <c r="R714" t="s">
        <v>21</v>
      </c>
      <c r="S714" t="s">
        <v>21</v>
      </c>
      <c r="T714" t="s">
        <v>13311</v>
      </c>
      <c r="U714" s="1">
        <v>45996</v>
      </c>
      <c r="V714">
        <f t="shared" si="22"/>
        <v>53</v>
      </c>
      <c r="W714" t="str">
        <f t="shared" si="23"/>
        <v>30-59</v>
      </c>
    </row>
    <row r="715" spans="1:23" x14ac:dyDescent="0.25">
      <c r="A715" t="s">
        <v>848</v>
      </c>
      <c r="B715">
        <v>9949518087</v>
      </c>
      <c r="C715">
        <v>7395493659</v>
      </c>
      <c r="D715" s="1">
        <v>45919</v>
      </c>
      <c r="E715">
        <v>99213</v>
      </c>
      <c r="F715">
        <v>99202</v>
      </c>
      <c r="G715" t="s">
        <v>127</v>
      </c>
      <c r="H715" s="34">
        <v>53598</v>
      </c>
      <c r="I715" s="7">
        <v>38591</v>
      </c>
      <c r="J715" s="7">
        <v>31981.72</v>
      </c>
      <c r="K715" s="7">
        <v>3522</v>
      </c>
      <c r="L715" s="7">
        <v>3087.28</v>
      </c>
      <c r="M715" s="5">
        <v>0.08</v>
      </c>
      <c r="N715" t="s">
        <v>24</v>
      </c>
      <c r="O715" t="s">
        <v>30</v>
      </c>
      <c r="P715" t="s">
        <v>40</v>
      </c>
      <c r="Q715" t="s">
        <v>19</v>
      </c>
      <c r="R715" t="s">
        <v>21</v>
      </c>
      <c r="S715" t="s">
        <v>17</v>
      </c>
      <c r="T715" t="s">
        <v>13310</v>
      </c>
      <c r="U715" s="1">
        <v>46077</v>
      </c>
      <c r="V715">
        <f t="shared" si="22"/>
        <v>158</v>
      </c>
      <c r="W715" t="str">
        <f t="shared" si="23"/>
        <v>150-179</v>
      </c>
    </row>
    <row r="716" spans="1:23" x14ac:dyDescent="0.25">
      <c r="A716" t="s">
        <v>849</v>
      </c>
      <c r="B716">
        <v>136197495</v>
      </c>
      <c r="C716">
        <v>85280543</v>
      </c>
      <c r="D716" s="1">
        <v>45538</v>
      </c>
      <c r="E716">
        <v>99232</v>
      </c>
      <c r="F716">
        <v>99215</v>
      </c>
      <c r="G716" t="s">
        <v>171</v>
      </c>
      <c r="H716" s="34">
        <v>50206</v>
      </c>
      <c r="I716" s="7">
        <v>36148</v>
      </c>
      <c r="J716" s="7">
        <v>33256.160000000003</v>
      </c>
      <c r="K716" s="7">
        <v>0</v>
      </c>
      <c r="L716" s="7">
        <v>2891.84</v>
      </c>
      <c r="M716" s="5">
        <v>0.08</v>
      </c>
      <c r="N716" t="s">
        <v>24</v>
      </c>
      <c r="O716" t="s">
        <v>17</v>
      </c>
      <c r="P716" t="s">
        <v>31</v>
      </c>
      <c r="Q716" t="s">
        <v>32</v>
      </c>
      <c r="R716" t="s">
        <v>38</v>
      </c>
      <c r="S716" t="s">
        <v>21</v>
      </c>
      <c r="T716" t="s">
        <v>13312</v>
      </c>
      <c r="U716" s="1">
        <v>45933</v>
      </c>
      <c r="V716">
        <f t="shared" si="22"/>
        <v>395</v>
      </c>
      <c r="W716" t="str">
        <f t="shared" si="23"/>
        <v>360+</v>
      </c>
    </row>
    <row r="717" spans="1:23" x14ac:dyDescent="0.25">
      <c r="A717" t="s">
        <v>850</v>
      </c>
      <c r="B717">
        <v>3085868827</v>
      </c>
      <c r="C717">
        <v>8505305846</v>
      </c>
      <c r="D717" s="1">
        <v>45436</v>
      </c>
      <c r="E717">
        <v>99231</v>
      </c>
      <c r="F717">
        <v>99204</v>
      </c>
      <c r="G717" t="s">
        <v>178</v>
      </c>
      <c r="H717" s="34">
        <v>92035</v>
      </c>
      <c r="I717" s="7">
        <v>78230</v>
      </c>
      <c r="J717" s="7">
        <v>68090.399999999994</v>
      </c>
      <c r="K717" s="7">
        <v>8575</v>
      </c>
      <c r="L717" s="7">
        <v>1564.6</v>
      </c>
      <c r="M717" s="5">
        <v>0.02</v>
      </c>
      <c r="N717" t="s">
        <v>16</v>
      </c>
      <c r="O717" t="s">
        <v>30</v>
      </c>
      <c r="P717" t="s">
        <v>55</v>
      </c>
      <c r="Q717" t="s">
        <v>19</v>
      </c>
      <c r="R717" t="s">
        <v>27</v>
      </c>
      <c r="S717" t="s">
        <v>21</v>
      </c>
      <c r="T717" t="s">
        <v>13310</v>
      </c>
      <c r="U717" s="1">
        <v>46038</v>
      </c>
      <c r="V717">
        <f t="shared" si="22"/>
        <v>602</v>
      </c>
      <c r="W717" t="str">
        <f t="shared" si="23"/>
        <v>360+</v>
      </c>
    </row>
    <row r="718" spans="1:23" x14ac:dyDescent="0.25">
      <c r="A718" t="s">
        <v>851</v>
      </c>
      <c r="B718">
        <v>5938969942</v>
      </c>
      <c r="C718">
        <v>9846150347</v>
      </c>
      <c r="D718" s="1">
        <v>45884</v>
      </c>
      <c r="E718">
        <v>99215</v>
      </c>
      <c r="F718">
        <v>99215</v>
      </c>
      <c r="G718" t="s">
        <v>73</v>
      </c>
      <c r="H718" s="34">
        <v>75213</v>
      </c>
      <c r="I718" s="7">
        <v>63931</v>
      </c>
      <c r="J718" s="7">
        <v>53731.38</v>
      </c>
      <c r="K718" s="7">
        <v>8921</v>
      </c>
      <c r="L718" s="7">
        <v>1278.6199999999999</v>
      </c>
      <c r="M718" s="5">
        <v>0.02</v>
      </c>
      <c r="N718" t="s">
        <v>16</v>
      </c>
      <c r="O718" t="s">
        <v>27</v>
      </c>
      <c r="P718" t="s">
        <v>25</v>
      </c>
      <c r="Q718" t="s">
        <v>32</v>
      </c>
      <c r="R718" t="s">
        <v>21</v>
      </c>
      <c r="S718" t="s">
        <v>21</v>
      </c>
      <c r="T718" t="s">
        <v>13310</v>
      </c>
      <c r="U718" s="1">
        <v>46056</v>
      </c>
      <c r="V718">
        <f t="shared" si="22"/>
        <v>172</v>
      </c>
      <c r="W718" t="str">
        <f t="shared" si="23"/>
        <v>150-179</v>
      </c>
    </row>
    <row r="719" spans="1:23" x14ac:dyDescent="0.25">
      <c r="A719" t="s">
        <v>852</v>
      </c>
      <c r="B719">
        <v>3386389235</v>
      </c>
      <c r="C719">
        <v>7991338102</v>
      </c>
      <c r="D719" s="1">
        <v>45778</v>
      </c>
      <c r="E719">
        <v>99215</v>
      </c>
      <c r="F719">
        <v>99212</v>
      </c>
      <c r="G719" t="s">
        <v>87</v>
      </c>
      <c r="H719" s="34">
        <v>80347</v>
      </c>
      <c r="I719" s="7">
        <v>57850</v>
      </c>
      <c r="J719" s="7">
        <v>37561</v>
      </c>
      <c r="K719" s="7">
        <v>15661</v>
      </c>
      <c r="L719" s="7">
        <v>4628</v>
      </c>
      <c r="M719" s="5">
        <v>0.08</v>
      </c>
      <c r="N719" t="s">
        <v>24</v>
      </c>
      <c r="O719" t="s">
        <v>27</v>
      </c>
      <c r="P719" t="s">
        <v>55</v>
      </c>
      <c r="Q719" t="s">
        <v>19</v>
      </c>
      <c r="R719" t="s">
        <v>20</v>
      </c>
      <c r="S719" t="s">
        <v>17</v>
      </c>
      <c r="T719" t="s">
        <v>13311</v>
      </c>
      <c r="U719" s="1">
        <v>45793</v>
      </c>
      <c r="V719">
        <f t="shared" si="22"/>
        <v>15</v>
      </c>
      <c r="W719" t="str">
        <f t="shared" si="23"/>
        <v>0-29</v>
      </c>
    </row>
    <row r="720" spans="1:23" x14ac:dyDescent="0.25">
      <c r="A720" t="s">
        <v>853</v>
      </c>
      <c r="B720">
        <v>6966724605</v>
      </c>
      <c r="C720">
        <v>5490556701</v>
      </c>
      <c r="D720" s="1">
        <v>45397</v>
      </c>
      <c r="E720">
        <v>99222</v>
      </c>
      <c r="F720">
        <v>99212</v>
      </c>
      <c r="G720" t="s">
        <v>52</v>
      </c>
      <c r="H720" s="34">
        <v>71974</v>
      </c>
      <c r="I720" s="7">
        <v>61178</v>
      </c>
      <c r="J720" s="7">
        <v>59954.44</v>
      </c>
      <c r="K720" s="7">
        <v>0</v>
      </c>
      <c r="L720" s="7">
        <v>1223.56</v>
      </c>
      <c r="M720" s="5">
        <v>0.02</v>
      </c>
      <c r="N720" t="s">
        <v>16</v>
      </c>
      <c r="O720" t="s">
        <v>17</v>
      </c>
      <c r="P720" t="s">
        <v>18</v>
      </c>
      <c r="Q720" t="s">
        <v>32</v>
      </c>
      <c r="R720" t="s">
        <v>20</v>
      </c>
      <c r="S720" t="s">
        <v>27</v>
      </c>
      <c r="T720" t="s">
        <v>13312</v>
      </c>
      <c r="U720" s="1">
        <v>45704</v>
      </c>
      <c r="V720">
        <f t="shared" si="22"/>
        <v>307</v>
      </c>
      <c r="W720" t="str">
        <f t="shared" si="23"/>
        <v>300-329</v>
      </c>
    </row>
    <row r="721" spans="1:23" x14ac:dyDescent="0.25">
      <c r="A721" t="s">
        <v>854</v>
      </c>
      <c r="B721">
        <v>6990513328</v>
      </c>
      <c r="C721">
        <v>6442407714</v>
      </c>
      <c r="D721" s="1">
        <v>45490</v>
      </c>
      <c r="E721">
        <v>99233</v>
      </c>
      <c r="F721">
        <v>99291</v>
      </c>
      <c r="G721" t="s">
        <v>191</v>
      </c>
      <c r="H721" s="34">
        <v>94301</v>
      </c>
      <c r="I721" s="7">
        <v>75441</v>
      </c>
      <c r="J721" s="7">
        <v>57292.26</v>
      </c>
      <c r="K721" s="7">
        <v>7587</v>
      </c>
      <c r="L721" s="7">
        <v>10561.74</v>
      </c>
      <c r="M721" s="5">
        <v>0.14000000000000001</v>
      </c>
      <c r="N721" t="s">
        <v>1135</v>
      </c>
      <c r="O721" t="s">
        <v>30</v>
      </c>
      <c r="P721" t="s">
        <v>35</v>
      </c>
      <c r="Q721" t="s">
        <v>32</v>
      </c>
      <c r="R721" t="s">
        <v>26</v>
      </c>
      <c r="S721" t="s">
        <v>21</v>
      </c>
      <c r="T721" t="s">
        <v>13311</v>
      </c>
      <c r="U721" s="1">
        <v>45896</v>
      </c>
      <c r="V721">
        <f t="shared" si="22"/>
        <v>406</v>
      </c>
      <c r="W721" t="str">
        <f t="shared" si="23"/>
        <v>360+</v>
      </c>
    </row>
    <row r="722" spans="1:23" x14ac:dyDescent="0.25">
      <c r="A722" t="s">
        <v>855</v>
      </c>
      <c r="B722">
        <v>8958518789</v>
      </c>
      <c r="C722">
        <v>1059063310</v>
      </c>
      <c r="D722" s="1">
        <v>45909</v>
      </c>
      <c r="E722">
        <v>99223</v>
      </c>
      <c r="F722">
        <v>99282</v>
      </c>
      <c r="G722" t="s">
        <v>48</v>
      </c>
      <c r="H722" s="34">
        <v>49799</v>
      </c>
      <c r="I722" s="7">
        <v>38843</v>
      </c>
      <c r="J722" s="7">
        <v>16365.4</v>
      </c>
      <c r="K722" s="7">
        <v>14709</v>
      </c>
      <c r="L722" s="7">
        <v>7768.6</v>
      </c>
      <c r="M722" s="5">
        <v>0.2</v>
      </c>
      <c r="N722" t="s">
        <v>3140</v>
      </c>
      <c r="O722" t="s">
        <v>27</v>
      </c>
      <c r="P722" t="s">
        <v>58</v>
      </c>
      <c r="Q722" t="s">
        <v>19</v>
      </c>
      <c r="R722" t="s">
        <v>26</v>
      </c>
      <c r="S722" t="s">
        <v>17</v>
      </c>
      <c r="T722" t="s">
        <v>13310</v>
      </c>
      <c r="U722" s="1">
        <v>46018</v>
      </c>
      <c r="V722">
        <f t="shared" si="22"/>
        <v>109</v>
      </c>
      <c r="W722" t="str">
        <f t="shared" si="23"/>
        <v>90-119</v>
      </c>
    </row>
    <row r="723" spans="1:23" x14ac:dyDescent="0.25">
      <c r="A723" t="s">
        <v>856</v>
      </c>
      <c r="B723">
        <v>6198103239</v>
      </c>
      <c r="C723">
        <v>3613582551</v>
      </c>
      <c r="D723" s="1">
        <v>45618</v>
      </c>
      <c r="E723">
        <v>99238</v>
      </c>
      <c r="F723">
        <v>99204</v>
      </c>
      <c r="G723" t="s">
        <v>136</v>
      </c>
      <c r="H723" s="34">
        <v>90506</v>
      </c>
      <c r="I723" s="7">
        <v>76930</v>
      </c>
      <c r="J723" s="7">
        <v>55508.4</v>
      </c>
      <c r="K723" s="7">
        <v>19883</v>
      </c>
      <c r="L723" s="7">
        <v>1538.6</v>
      </c>
      <c r="M723" s="5">
        <v>0.02</v>
      </c>
      <c r="N723" t="s">
        <v>16</v>
      </c>
      <c r="O723" t="s">
        <v>27</v>
      </c>
      <c r="P723" t="s">
        <v>97</v>
      </c>
      <c r="Q723" t="s">
        <v>32</v>
      </c>
      <c r="R723" t="s">
        <v>27</v>
      </c>
      <c r="S723" t="s">
        <v>17</v>
      </c>
      <c r="T723" t="s">
        <v>13312</v>
      </c>
      <c r="U723" s="1">
        <v>46003</v>
      </c>
      <c r="V723">
        <f t="shared" si="22"/>
        <v>385</v>
      </c>
      <c r="W723" t="str">
        <f t="shared" si="23"/>
        <v>360+</v>
      </c>
    </row>
    <row r="724" spans="1:23" x14ac:dyDescent="0.25">
      <c r="A724" t="s">
        <v>857</v>
      </c>
      <c r="B724">
        <v>4596227696</v>
      </c>
      <c r="C724">
        <v>2121531242</v>
      </c>
      <c r="D724" s="1">
        <v>45317</v>
      </c>
      <c r="E724">
        <v>99221</v>
      </c>
      <c r="F724">
        <v>90834</v>
      </c>
      <c r="G724" t="s">
        <v>415</v>
      </c>
      <c r="H724" s="34">
        <v>64585</v>
      </c>
      <c r="I724" s="7">
        <v>54897</v>
      </c>
      <c r="J724" s="7">
        <v>50809.06</v>
      </c>
      <c r="K724" s="7">
        <v>2990</v>
      </c>
      <c r="L724" s="7">
        <v>1097.94</v>
      </c>
      <c r="M724" s="5">
        <v>0.02</v>
      </c>
      <c r="N724" t="s">
        <v>16</v>
      </c>
      <c r="O724" t="s">
        <v>30</v>
      </c>
      <c r="P724" t="s">
        <v>97</v>
      </c>
      <c r="Q724" t="s">
        <v>19</v>
      </c>
      <c r="R724" t="s">
        <v>43</v>
      </c>
      <c r="S724" t="s">
        <v>27</v>
      </c>
      <c r="T724" t="s">
        <v>13311</v>
      </c>
      <c r="U724" s="1">
        <v>45784</v>
      </c>
      <c r="V724">
        <f t="shared" si="22"/>
        <v>467</v>
      </c>
      <c r="W724" t="str">
        <f t="shared" si="23"/>
        <v>360+</v>
      </c>
    </row>
    <row r="725" spans="1:23" x14ac:dyDescent="0.25">
      <c r="A725" t="s">
        <v>858</v>
      </c>
      <c r="B725">
        <v>2606127776</v>
      </c>
      <c r="C725">
        <v>1685735272</v>
      </c>
      <c r="D725" s="1">
        <v>45889</v>
      </c>
      <c r="E725">
        <v>99231</v>
      </c>
      <c r="F725">
        <v>99214</v>
      </c>
      <c r="G725" t="s">
        <v>110</v>
      </c>
      <c r="H725" s="34">
        <v>53292</v>
      </c>
      <c r="I725" s="7">
        <v>45298</v>
      </c>
      <c r="J725" s="7">
        <v>23372.04</v>
      </c>
      <c r="K725" s="7">
        <v>21020</v>
      </c>
      <c r="L725" s="7">
        <v>905.96</v>
      </c>
      <c r="M725" s="5">
        <v>0.02</v>
      </c>
      <c r="N725" t="s">
        <v>16</v>
      </c>
      <c r="O725" t="s">
        <v>27</v>
      </c>
      <c r="P725" t="s">
        <v>97</v>
      </c>
      <c r="Q725" t="s">
        <v>32</v>
      </c>
      <c r="R725" t="s">
        <v>26</v>
      </c>
      <c r="S725" t="s">
        <v>27</v>
      </c>
      <c r="T725" t="s">
        <v>13311</v>
      </c>
      <c r="U725" s="1">
        <v>45943</v>
      </c>
      <c r="V725">
        <f t="shared" si="22"/>
        <v>54</v>
      </c>
      <c r="W725" t="str">
        <f t="shared" si="23"/>
        <v>30-59</v>
      </c>
    </row>
    <row r="726" spans="1:23" x14ac:dyDescent="0.25">
      <c r="A726" t="s">
        <v>859</v>
      </c>
      <c r="B726">
        <v>7825906211</v>
      </c>
      <c r="C726">
        <v>6443415737</v>
      </c>
      <c r="D726" s="1">
        <v>45424</v>
      </c>
      <c r="E726">
        <v>99232</v>
      </c>
      <c r="F726">
        <v>97110</v>
      </c>
      <c r="G726" t="s">
        <v>104</v>
      </c>
      <c r="H726" s="34">
        <v>88952</v>
      </c>
      <c r="I726" s="7">
        <v>70272</v>
      </c>
      <c r="J726" s="7">
        <v>51899.48</v>
      </c>
      <c r="K726" s="7">
        <v>7129</v>
      </c>
      <c r="L726" s="7">
        <v>11243.52</v>
      </c>
      <c r="M726" s="5">
        <v>0.16</v>
      </c>
      <c r="N726" t="s">
        <v>1138</v>
      </c>
      <c r="O726" t="s">
        <v>30</v>
      </c>
      <c r="P726" t="s">
        <v>31</v>
      </c>
      <c r="Q726" t="s">
        <v>32</v>
      </c>
      <c r="R726" t="s">
        <v>26</v>
      </c>
      <c r="S726" t="s">
        <v>21</v>
      </c>
      <c r="T726" t="s">
        <v>13311</v>
      </c>
      <c r="U726" s="1">
        <v>46049</v>
      </c>
      <c r="V726">
        <f t="shared" si="22"/>
        <v>625</v>
      </c>
      <c r="W726" t="str">
        <f t="shared" si="23"/>
        <v>360+</v>
      </c>
    </row>
    <row r="727" spans="1:23" x14ac:dyDescent="0.25">
      <c r="A727" t="s">
        <v>860</v>
      </c>
      <c r="B727">
        <v>766206471</v>
      </c>
      <c r="C727">
        <v>3814907008</v>
      </c>
      <c r="D727" s="1">
        <v>45446</v>
      </c>
      <c r="E727">
        <v>99232</v>
      </c>
      <c r="F727">
        <v>90834</v>
      </c>
      <c r="G727" t="s">
        <v>52</v>
      </c>
      <c r="H727" s="34">
        <v>67630</v>
      </c>
      <c r="I727" s="7">
        <v>48694</v>
      </c>
      <c r="J727" s="7">
        <v>44798.48</v>
      </c>
      <c r="K727" s="7">
        <v>0</v>
      </c>
      <c r="L727" s="7">
        <v>3895.52</v>
      </c>
      <c r="M727" s="5">
        <v>0.08</v>
      </c>
      <c r="N727" t="s">
        <v>24</v>
      </c>
      <c r="O727" t="s">
        <v>17</v>
      </c>
      <c r="P727" t="s">
        <v>58</v>
      </c>
      <c r="Q727" t="s">
        <v>19</v>
      </c>
      <c r="R727" t="s">
        <v>26</v>
      </c>
      <c r="S727" t="s">
        <v>27</v>
      </c>
      <c r="T727" t="s">
        <v>13312</v>
      </c>
      <c r="U727" s="1">
        <v>45906</v>
      </c>
      <c r="V727">
        <f t="shared" si="22"/>
        <v>460</v>
      </c>
      <c r="W727" t="str">
        <f t="shared" si="23"/>
        <v>360+</v>
      </c>
    </row>
    <row r="728" spans="1:23" x14ac:dyDescent="0.25">
      <c r="A728" t="s">
        <v>861</v>
      </c>
      <c r="B728">
        <v>4893864952</v>
      </c>
      <c r="C728">
        <v>4634814012</v>
      </c>
      <c r="D728" s="1">
        <v>45510</v>
      </c>
      <c r="E728">
        <v>99222</v>
      </c>
      <c r="F728">
        <v>99205</v>
      </c>
      <c r="G728" t="s">
        <v>318</v>
      </c>
      <c r="H728" s="34">
        <v>28357</v>
      </c>
      <c r="I728" s="7">
        <v>22686</v>
      </c>
      <c r="J728" s="7">
        <v>16511.96</v>
      </c>
      <c r="K728" s="7">
        <v>2998</v>
      </c>
      <c r="L728" s="7">
        <v>3176.04</v>
      </c>
      <c r="M728" s="5">
        <v>0.14000000000000001</v>
      </c>
      <c r="N728" t="s">
        <v>1135</v>
      </c>
      <c r="O728" t="s">
        <v>27</v>
      </c>
      <c r="P728" t="s">
        <v>97</v>
      </c>
      <c r="Q728" t="s">
        <v>19</v>
      </c>
      <c r="R728" t="s">
        <v>26</v>
      </c>
      <c r="S728" t="s">
        <v>17</v>
      </c>
      <c r="T728" t="s">
        <v>13311</v>
      </c>
      <c r="U728" s="1">
        <v>45867</v>
      </c>
      <c r="V728">
        <f t="shared" si="22"/>
        <v>357</v>
      </c>
      <c r="W728" t="str">
        <f t="shared" si="23"/>
        <v>330-359</v>
      </c>
    </row>
    <row r="729" spans="1:23" x14ac:dyDescent="0.25">
      <c r="A729" t="s">
        <v>862</v>
      </c>
      <c r="B729">
        <v>8100330154</v>
      </c>
      <c r="C729">
        <v>5564767377</v>
      </c>
      <c r="D729" s="1">
        <v>45677</v>
      </c>
      <c r="E729">
        <v>99213</v>
      </c>
      <c r="F729">
        <v>99201</v>
      </c>
      <c r="G729" t="s">
        <v>50</v>
      </c>
      <c r="H729" s="34">
        <v>69329</v>
      </c>
      <c r="I729" s="7">
        <v>54077</v>
      </c>
      <c r="J729" s="7">
        <v>39806.6</v>
      </c>
      <c r="K729" s="7">
        <v>3455</v>
      </c>
      <c r="L729" s="7">
        <v>10815.4</v>
      </c>
      <c r="M729" s="5">
        <v>0.2</v>
      </c>
      <c r="N729" t="s">
        <v>3140</v>
      </c>
      <c r="O729" t="s">
        <v>30</v>
      </c>
      <c r="P729" t="s">
        <v>97</v>
      </c>
      <c r="Q729" t="s">
        <v>19</v>
      </c>
      <c r="R729" t="s">
        <v>26</v>
      </c>
      <c r="S729" t="s">
        <v>17</v>
      </c>
      <c r="T729" t="s">
        <v>13311</v>
      </c>
      <c r="U729" s="1">
        <v>45959</v>
      </c>
      <c r="V729">
        <f t="shared" si="22"/>
        <v>282</v>
      </c>
      <c r="W729" t="str">
        <f t="shared" si="23"/>
        <v>270-299</v>
      </c>
    </row>
    <row r="730" spans="1:23" x14ac:dyDescent="0.25">
      <c r="A730" t="s">
        <v>863</v>
      </c>
      <c r="B730">
        <v>1981579604</v>
      </c>
      <c r="C730">
        <v>6738912846</v>
      </c>
      <c r="D730" s="1">
        <v>45850</v>
      </c>
      <c r="E730">
        <v>99214</v>
      </c>
      <c r="F730">
        <v>99215</v>
      </c>
      <c r="G730" t="s">
        <v>288</v>
      </c>
      <c r="H730" s="34">
        <v>97557</v>
      </c>
      <c r="I730" s="7">
        <v>76094</v>
      </c>
      <c r="J730" s="7">
        <v>53682.2</v>
      </c>
      <c r="K730" s="7">
        <v>7193</v>
      </c>
      <c r="L730" s="7">
        <v>15218.8</v>
      </c>
      <c r="M730" s="5">
        <v>0.2</v>
      </c>
      <c r="N730" t="s">
        <v>3140</v>
      </c>
      <c r="O730" t="s">
        <v>30</v>
      </c>
      <c r="P730" t="s">
        <v>18</v>
      </c>
      <c r="Q730" t="s">
        <v>32</v>
      </c>
      <c r="R730" t="s">
        <v>38</v>
      </c>
      <c r="S730" t="s">
        <v>17</v>
      </c>
      <c r="T730" t="s">
        <v>13312</v>
      </c>
      <c r="U730" s="1">
        <v>45911</v>
      </c>
      <c r="V730">
        <f t="shared" si="22"/>
        <v>61</v>
      </c>
      <c r="W730" t="str">
        <f t="shared" si="23"/>
        <v>60-89</v>
      </c>
    </row>
    <row r="731" spans="1:23" x14ac:dyDescent="0.25">
      <c r="A731" t="s">
        <v>864</v>
      </c>
      <c r="B731">
        <v>5530136830</v>
      </c>
      <c r="C731">
        <v>2703285082</v>
      </c>
      <c r="D731" s="1">
        <v>45311</v>
      </c>
      <c r="E731">
        <v>99238</v>
      </c>
      <c r="F731">
        <v>99214</v>
      </c>
      <c r="G731" t="s">
        <v>347</v>
      </c>
      <c r="H731" s="34">
        <v>71238</v>
      </c>
      <c r="I731" s="7">
        <v>53429</v>
      </c>
      <c r="J731" s="7">
        <v>38617.65</v>
      </c>
      <c r="K731" s="7">
        <v>6797</v>
      </c>
      <c r="L731" s="7">
        <v>8014.35</v>
      </c>
      <c r="M731" s="5">
        <v>0.15</v>
      </c>
      <c r="N731" t="s">
        <v>1139</v>
      </c>
      <c r="O731" t="s">
        <v>30</v>
      </c>
      <c r="P731" t="s">
        <v>25</v>
      </c>
      <c r="Q731" t="s">
        <v>19</v>
      </c>
      <c r="R731" t="s">
        <v>20</v>
      </c>
      <c r="S731" t="s">
        <v>21</v>
      </c>
      <c r="T731" t="s">
        <v>13310</v>
      </c>
      <c r="U731" s="1">
        <v>45830</v>
      </c>
      <c r="V731">
        <f t="shared" si="22"/>
        <v>519</v>
      </c>
      <c r="W731" t="str">
        <f t="shared" si="23"/>
        <v>360+</v>
      </c>
    </row>
    <row r="732" spans="1:23" x14ac:dyDescent="0.25">
      <c r="A732" t="s">
        <v>865</v>
      </c>
      <c r="B732">
        <v>1875192791</v>
      </c>
      <c r="C732">
        <v>6743799007</v>
      </c>
      <c r="D732" s="1">
        <v>45648</v>
      </c>
      <c r="E732">
        <v>99223</v>
      </c>
      <c r="F732">
        <v>99291</v>
      </c>
      <c r="G732" t="s">
        <v>45</v>
      </c>
      <c r="H732" s="34">
        <v>93203</v>
      </c>
      <c r="I732" s="7">
        <v>60582</v>
      </c>
      <c r="J732" s="7">
        <v>53312.160000000003</v>
      </c>
      <c r="K732" s="7">
        <v>0</v>
      </c>
      <c r="L732" s="7">
        <v>7269.84</v>
      </c>
      <c r="M732" s="5">
        <v>0.12</v>
      </c>
      <c r="N732" t="s">
        <v>46</v>
      </c>
      <c r="O732" t="s">
        <v>17</v>
      </c>
      <c r="P732" t="s">
        <v>35</v>
      </c>
      <c r="Q732" t="s">
        <v>19</v>
      </c>
      <c r="R732" t="s">
        <v>20</v>
      </c>
      <c r="S732" t="s">
        <v>21</v>
      </c>
      <c r="T732" t="s">
        <v>13310</v>
      </c>
      <c r="U732" s="1">
        <v>45747</v>
      </c>
      <c r="V732">
        <f t="shared" si="22"/>
        <v>99</v>
      </c>
      <c r="W732" t="str">
        <f t="shared" si="23"/>
        <v>90-119</v>
      </c>
    </row>
    <row r="733" spans="1:23" x14ac:dyDescent="0.25">
      <c r="A733" t="s">
        <v>866</v>
      </c>
      <c r="B733">
        <v>7557735805</v>
      </c>
      <c r="C733">
        <v>2019446259</v>
      </c>
      <c r="D733" s="1">
        <v>45428</v>
      </c>
      <c r="E733">
        <v>99223</v>
      </c>
      <c r="F733">
        <v>99215</v>
      </c>
      <c r="G733" t="s">
        <v>15</v>
      </c>
      <c r="H733" s="34">
        <v>66885</v>
      </c>
      <c r="I733" s="7">
        <v>56852</v>
      </c>
      <c r="J733" s="7">
        <v>41614.959999999999</v>
      </c>
      <c r="K733" s="7">
        <v>14100</v>
      </c>
      <c r="L733" s="7">
        <v>1137.04</v>
      </c>
      <c r="M733" s="5">
        <v>0.02</v>
      </c>
      <c r="N733" t="s">
        <v>16</v>
      </c>
      <c r="O733" t="s">
        <v>27</v>
      </c>
      <c r="P733" t="s">
        <v>35</v>
      </c>
      <c r="Q733" t="s">
        <v>19</v>
      </c>
      <c r="R733" t="s">
        <v>21</v>
      </c>
      <c r="S733" t="s">
        <v>21</v>
      </c>
      <c r="T733" t="s">
        <v>13312</v>
      </c>
      <c r="U733" s="1">
        <v>45698</v>
      </c>
      <c r="V733">
        <f t="shared" si="22"/>
        <v>270</v>
      </c>
      <c r="W733" t="str">
        <f t="shared" si="23"/>
        <v>270-299</v>
      </c>
    </row>
    <row r="734" spans="1:23" x14ac:dyDescent="0.25">
      <c r="A734" t="s">
        <v>867</v>
      </c>
      <c r="B734">
        <v>9954789018</v>
      </c>
      <c r="C734">
        <v>20864052</v>
      </c>
      <c r="D734" s="1">
        <v>45730</v>
      </c>
      <c r="E734">
        <v>99221</v>
      </c>
      <c r="F734">
        <v>99205</v>
      </c>
      <c r="G734" t="s">
        <v>110</v>
      </c>
      <c r="H734" s="34">
        <v>64229</v>
      </c>
      <c r="I734" s="7">
        <v>54595</v>
      </c>
      <c r="J734" s="7">
        <v>53503.1</v>
      </c>
      <c r="K734" s="7">
        <v>0</v>
      </c>
      <c r="L734" s="7">
        <v>1091.9000000000001</v>
      </c>
      <c r="M734" s="5">
        <v>0.02</v>
      </c>
      <c r="N734" t="s">
        <v>16</v>
      </c>
      <c r="O734" t="s">
        <v>17</v>
      </c>
      <c r="P734" t="s">
        <v>58</v>
      </c>
      <c r="Q734" t="s">
        <v>19</v>
      </c>
      <c r="R734" t="s">
        <v>26</v>
      </c>
      <c r="S734" t="s">
        <v>21</v>
      </c>
      <c r="T734" t="s">
        <v>13311</v>
      </c>
      <c r="U734" s="1">
        <v>45846</v>
      </c>
      <c r="V734">
        <f t="shared" si="22"/>
        <v>116</v>
      </c>
      <c r="W734" t="str">
        <f t="shared" si="23"/>
        <v>90-119</v>
      </c>
    </row>
    <row r="735" spans="1:23" x14ac:dyDescent="0.25">
      <c r="A735" t="s">
        <v>868</v>
      </c>
      <c r="B735">
        <v>3966361053</v>
      </c>
      <c r="C735">
        <v>4551800170</v>
      </c>
      <c r="D735" s="1">
        <v>45706</v>
      </c>
      <c r="E735">
        <v>99223</v>
      </c>
      <c r="F735">
        <v>99285</v>
      </c>
      <c r="G735" t="s">
        <v>307</v>
      </c>
      <c r="H735" s="34">
        <v>53172</v>
      </c>
      <c r="I735" s="7">
        <v>41474</v>
      </c>
      <c r="J735" s="7">
        <v>29320.2</v>
      </c>
      <c r="K735" s="7">
        <v>3859</v>
      </c>
      <c r="L735" s="7">
        <v>8294.7999999999993</v>
      </c>
      <c r="M735" s="5">
        <v>0.2</v>
      </c>
      <c r="N735" t="s">
        <v>3140</v>
      </c>
      <c r="O735" t="s">
        <v>30</v>
      </c>
      <c r="P735" t="s">
        <v>97</v>
      </c>
      <c r="Q735" t="s">
        <v>32</v>
      </c>
      <c r="R735" t="s">
        <v>27</v>
      </c>
      <c r="S735" t="s">
        <v>21</v>
      </c>
      <c r="T735" t="s">
        <v>13311</v>
      </c>
      <c r="U735" s="1">
        <v>45964</v>
      </c>
      <c r="V735">
        <f t="shared" si="22"/>
        <v>258</v>
      </c>
      <c r="W735" t="str">
        <f t="shared" si="23"/>
        <v>240-269</v>
      </c>
    </row>
    <row r="736" spans="1:23" x14ac:dyDescent="0.25">
      <c r="A736" t="s">
        <v>869</v>
      </c>
      <c r="B736">
        <v>1279913184</v>
      </c>
      <c r="C736">
        <v>9851805454</v>
      </c>
      <c r="D736" s="1">
        <v>45743</v>
      </c>
      <c r="E736">
        <v>99233</v>
      </c>
      <c r="F736">
        <v>99282</v>
      </c>
      <c r="G736" t="s">
        <v>320</v>
      </c>
      <c r="H736" s="34">
        <v>81428</v>
      </c>
      <c r="I736" s="7">
        <v>52928</v>
      </c>
      <c r="J736" s="7">
        <v>46576.639999999999</v>
      </c>
      <c r="K736" s="7">
        <v>0</v>
      </c>
      <c r="L736" s="7">
        <v>6351.36</v>
      </c>
      <c r="M736" s="5">
        <v>0.12</v>
      </c>
      <c r="N736" t="s">
        <v>46</v>
      </c>
      <c r="O736" t="s">
        <v>17</v>
      </c>
      <c r="P736" t="s">
        <v>18</v>
      </c>
      <c r="Q736" t="s">
        <v>19</v>
      </c>
      <c r="R736" t="s">
        <v>27</v>
      </c>
      <c r="S736" t="s">
        <v>27</v>
      </c>
      <c r="T736" t="s">
        <v>13312</v>
      </c>
      <c r="U736" s="1">
        <v>45894</v>
      </c>
      <c r="V736">
        <f t="shared" si="22"/>
        <v>151</v>
      </c>
      <c r="W736" t="str">
        <f t="shared" si="23"/>
        <v>150-179</v>
      </c>
    </row>
    <row r="737" spans="1:23" x14ac:dyDescent="0.25">
      <c r="A737" t="s">
        <v>870</v>
      </c>
      <c r="B737">
        <v>5989862859</v>
      </c>
      <c r="C737">
        <v>2538011313</v>
      </c>
      <c r="D737" s="1">
        <v>45801</v>
      </c>
      <c r="E737">
        <v>99215</v>
      </c>
      <c r="F737">
        <v>80053</v>
      </c>
      <c r="G737" t="s">
        <v>124</v>
      </c>
      <c r="H737" s="34">
        <v>52206</v>
      </c>
      <c r="I737" s="7">
        <v>44375</v>
      </c>
      <c r="J737" s="7">
        <v>38272.5</v>
      </c>
      <c r="K737" s="7">
        <v>5215</v>
      </c>
      <c r="L737" s="7">
        <v>887.5</v>
      </c>
      <c r="M737" s="5">
        <v>0.02</v>
      </c>
      <c r="N737" t="s">
        <v>16</v>
      </c>
      <c r="O737" t="s">
        <v>30</v>
      </c>
      <c r="P737" t="s">
        <v>55</v>
      </c>
      <c r="Q737" t="s">
        <v>19</v>
      </c>
      <c r="R737" t="s">
        <v>20</v>
      </c>
      <c r="S737" t="s">
        <v>27</v>
      </c>
      <c r="T737" t="s">
        <v>13310</v>
      </c>
      <c r="U737" s="1">
        <v>45954</v>
      </c>
      <c r="V737">
        <f t="shared" si="22"/>
        <v>153</v>
      </c>
      <c r="W737" t="str">
        <f t="shared" si="23"/>
        <v>150-179</v>
      </c>
    </row>
    <row r="738" spans="1:23" x14ac:dyDescent="0.25">
      <c r="A738" t="s">
        <v>871</v>
      </c>
      <c r="B738">
        <v>9906715766</v>
      </c>
      <c r="C738">
        <v>2246623131</v>
      </c>
      <c r="D738" s="1">
        <v>45391</v>
      </c>
      <c r="E738">
        <v>99215</v>
      </c>
      <c r="F738">
        <v>99292</v>
      </c>
      <c r="G738" t="s">
        <v>263</v>
      </c>
      <c r="H738" s="34">
        <v>59949</v>
      </c>
      <c r="I738" s="7">
        <v>50957</v>
      </c>
      <c r="J738" s="7">
        <v>42296.86</v>
      </c>
      <c r="K738" s="7">
        <v>7641</v>
      </c>
      <c r="L738" s="7">
        <v>1019.14</v>
      </c>
      <c r="M738" s="5">
        <v>0.02</v>
      </c>
      <c r="N738" t="s">
        <v>16</v>
      </c>
      <c r="O738" t="s">
        <v>27</v>
      </c>
      <c r="P738" t="s">
        <v>97</v>
      </c>
      <c r="Q738" t="s">
        <v>32</v>
      </c>
      <c r="R738" t="s">
        <v>26</v>
      </c>
      <c r="S738" t="s">
        <v>27</v>
      </c>
      <c r="T738" t="s">
        <v>13312</v>
      </c>
      <c r="U738" s="1">
        <v>45982</v>
      </c>
      <c r="V738">
        <f t="shared" si="22"/>
        <v>591</v>
      </c>
      <c r="W738" t="str">
        <f t="shared" si="23"/>
        <v>360+</v>
      </c>
    </row>
    <row r="739" spans="1:23" x14ac:dyDescent="0.25">
      <c r="A739" t="s">
        <v>872</v>
      </c>
      <c r="B739">
        <v>6297166856</v>
      </c>
      <c r="C739">
        <v>915802079</v>
      </c>
      <c r="D739" s="1">
        <v>45949</v>
      </c>
      <c r="E739">
        <v>99222</v>
      </c>
      <c r="F739">
        <v>80053</v>
      </c>
      <c r="G739" t="s">
        <v>134</v>
      </c>
      <c r="H739" s="34">
        <v>61890</v>
      </c>
      <c r="I739" s="7">
        <v>40229</v>
      </c>
      <c r="J739" s="7">
        <v>26719.52</v>
      </c>
      <c r="K739" s="7">
        <v>8682</v>
      </c>
      <c r="L739" s="7">
        <v>4827.4799999999996</v>
      </c>
      <c r="M739" s="5">
        <v>0.12</v>
      </c>
      <c r="N739" t="s">
        <v>46</v>
      </c>
      <c r="O739" t="s">
        <v>27</v>
      </c>
      <c r="P739" t="s">
        <v>25</v>
      </c>
      <c r="Q739" t="s">
        <v>19</v>
      </c>
      <c r="R739" t="s">
        <v>26</v>
      </c>
      <c r="S739" t="s">
        <v>21</v>
      </c>
      <c r="T739" t="s">
        <v>13311</v>
      </c>
      <c r="U739" s="1">
        <v>46077</v>
      </c>
      <c r="V739">
        <f t="shared" si="22"/>
        <v>128</v>
      </c>
      <c r="W739" t="str">
        <f t="shared" si="23"/>
        <v>120-149</v>
      </c>
    </row>
    <row r="740" spans="1:23" x14ac:dyDescent="0.25">
      <c r="A740" t="s">
        <v>873</v>
      </c>
      <c r="B740">
        <v>9775349310</v>
      </c>
      <c r="C740">
        <v>6882527793</v>
      </c>
      <c r="D740" s="1">
        <v>45548</v>
      </c>
      <c r="E740">
        <v>99215</v>
      </c>
      <c r="F740">
        <v>85025</v>
      </c>
      <c r="G740" t="s">
        <v>347</v>
      </c>
      <c r="H740" s="34">
        <v>74143</v>
      </c>
      <c r="I740" s="7">
        <v>48193</v>
      </c>
      <c r="J740" s="7">
        <v>26301.84</v>
      </c>
      <c r="K740" s="7">
        <v>16108</v>
      </c>
      <c r="L740" s="7">
        <v>5783.16</v>
      </c>
      <c r="M740" s="5">
        <v>0.12</v>
      </c>
      <c r="N740" t="s">
        <v>46</v>
      </c>
      <c r="O740" t="s">
        <v>27</v>
      </c>
      <c r="P740" t="s">
        <v>35</v>
      </c>
      <c r="Q740" t="s">
        <v>19</v>
      </c>
      <c r="R740" t="s">
        <v>43</v>
      </c>
      <c r="S740" t="s">
        <v>21</v>
      </c>
      <c r="T740" t="s">
        <v>13310</v>
      </c>
      <c r="U740" s="1">
        <v>46054</v>
      </c>
      <c r="V740">
        <f t="shared" si="22"/>
        <v>506</v>
      </c>
      <c r="W740" t="str">
        <f t="shared" si="23"/>
        <v>360+</v>
      </c>
    </row>
    <row r="741" spans="1:23" x14ac:dyDescent="0.25">
      <c r="A741" t="s">
        <v>874</v>
      </c>
      <c r="B741">
        <v>1634518964</v>
      </c>
      <c r="C741">
        <v>9476985881</v>
      </c>
      <c r="D741" s="1">
        <v>45601</v>
      </c>
      <c r="E741">
        <v>99222</v>
      </c>
      <c r="F741">
        <v>99212</v>
      </c>
      <c r="G741" t="s">
        <v>286</v>
      </c>
      <c r="H741" s="34">
        <v>21471</v>
      </c>
      <c r="I741" s="7">
        <v>17606</v>
      </c>
      <c r="J741" s="7">
        <v>14436.92</v>
      </c>
      <c r="K741" s="7">
        <v>0</v>
      </c>
      <c r="L741" s="7">
        <v>3169.08</v>
      </c>
      <c r="M741" s="5">
        <v>0.18</v>
      </c>
      <c r="N741" t="s">
        <v>3141</v>
      </c>
      <c r="O741" t="s">
        <v>17</v>
      </c>
      <c r="P741" t="s">
        <v>40</v>
      </c>
      <c r="Q741" t="s">
        <v>32</v>
      </c>
      <c r="R741" t="s">
        <v>38</v>
      </c>
      <c r="S741" t="s">
        <v>21</v>
      </c>
      <c r="T741" t="s">
        <v>13311</v>
      </c>
      <c r="U741" s="1">
        <v>45823</v>
      </c>
      <c r="V741">
        <f t="shared" si="22"/>
        <v>222</v>
      </c>
      <c r="W741" t="str">
        <f t="shared" si="23"/>
        <v>210-239</v>
      </c>
    </row>
    <row r="742" spans="1:23" x14ac:dyDescent="0.25">
      <c r="A742" t="s">
        <v>875</v>
      </c>
      <c r="B742">
        <v>8111897515</v>
      </c>
      <c r="C742">
        <v>8971633114</v>
      </c>
      <c r="D742" s="1">
        <v>45564</v>
      </c>
      <c r="E742">
        <v>99223</v>
      </c>
      <c r="F742">
        <v>99292</v>
      </c>
      <c r="G742" t="s">
        <v>91</v>
      </c>
      <c r="H742" s="34">
        <v>44590</v>
      </c>
      <c r="I742" s="7">
        <v>28984</v>
      </c>
      <c r="J742" s="7">
        <v>12843.92</v>
      </c>
      <c r="K742" s="7">
        <v>12662</v>
      </c>
      <c r="L742" s="7">
        <v>3478.08</v>
      </c>
      <c r="M742" s="5">
        <v>0.12</v>
      </c>
      <c r="N742" t="s">
        <v>46</v>
      </c>
      <c r="O742" t="s">
        <v>27</v>
      </c>
      <c r="P742" t="s">
        <v>97</v>
      </c>
      <c r="Q742" t="s">
        <v>32</v>
      </c>
      <c r="R742" t="s">
        <v>20</v>
      </c>
      <c r="S742" t="s">
        <v>17</v>
      </c>
      <c r="T742" t="s">
        <v>13310</v>
      </c>
      <c r="U742" s="1">
        <v>45981</v>
      </c>
      <c r="V742">
        <f t="shared" si="22"/>
        <v>417</v>
      </c>
      <c r="W742" t="str">
        <f t="shared" si="23"/>
        <v>360+</v>
      </c>
    </row>
    <row r="743" spans="1:23" x14ac:dyDescent="0.25">
      <c r="A743" t="s">
        <v>876</v>
      </c>
      <c r="B743">
        <v>1471448010</v>
      </c>
      <c r="C743">
        <v>3682648369</v>
      </c>
      <c r="D743" s="1">
        <v>45570</v>
      </c>
      <c r="E743">
        <v>99221</v>
      </c>
      <c r="F743">
        <v>93000</v>
      </c>
      <c r="G743" t="s">
        <v>207</v>
      </c>
      <c r="H743" s="34">
        <v>46838</v>
      </c>
      <c r="I743" s="7">
        <v>30445</v>
      </c>
      <c r="J743" s="7">
        <v>19797.599999999999</v>
      </c>
      <c r="K743" s="7">
        <v>6994</v>
      </c>
      <c r="L743" s="7">
        <v>3653.4</v>
      </c>
      <c r="M743" s="5">
        <v>0.12</v>
      </c>
      <c r="N743" t="s">
        <v>46</v>
      </c>
      <c r="O743" t="s">
        <v>27</v>
      </c>
      <c r="P743" t="s">
        <v>40</v>
      </c>
      <c r="Q743" t="s">
        <v>32</v>
      </c>
      <c r="R743" t="s">
        <v>20</v>
      </c>
      <c r="S743" t="s">
        <v>17</v>
      </c>
      <c r="T743" t="s">
        <v>13310</v>
      </c>
      <c r="U743" s="1">
        <v>45871</v>
      </c>
      <c r="V743">
        <f t="shared" si="22"/>
        <v>301</v>
      </c>
      <c r="W743" t="str">
        <f t="shared" si="23"/>
        <v>300-329</v>
      </c>
    </row>
    <row r="744" spans="1:23" x14ac:dyDescent="0.25">
      <c r="A744" t="s">
        <v>877</v>
      </c>
      <c r="B744">
        <v>3547043085</v>
      </c>
      <c r="C744">
        <v>3640092627</v>
      </c>
      <c r="D744" s="1">
        <v>45324</v>
      </c>
      <c r="E744">
        <v>99223</v>
      </c>
      <c r="F744">
        <v>99214</v>
      </c>
      <c r="G744" t="s">
        <v>69</v>
      </c>
      <c r="H744" s="34">
        <v>90935</v>
      </c>
      <c r="I744" s="7">
        <v>77295</v>
      </c>
      <c r="J744" s="7">
        <v>63375.1</v>
      </c>
      <c r="K744" s="7">
        <v>12374</v>
      </c>
      <c r="L744" s="7">
        <v>1545.9</v>
      </c>
      <c r="M744" s="5">
        <v>0.02</v>
      </c>
      <c r="N744" t="s">
        <v>16</v>
      </c>
      <c r="O744" t="s">
        <v>27</v>
      </c>
      <c r="P744" t="s">
        <v>58</v>
      </c>
      <c r="Q744" t="s">
        <v>32</v>
      </c>
      <c r="R744" t="s">
        <v>21</v>
      </c>
      <c r="S744" t="s">
        <v>27</v>
      </c>
      <c r="T744" t="s">
        <v>13311</v>
      </c>
      <c r="U744" s="1">
        <v>45952</v>
      </c>
      <c r="V744">
        <f t="shared" si="22"/>
        <v>628</v>
      </c>
      <c r="W744" t="str">
        <f t="shared" si="23"/>
        <v>360+</v>
      </c>
    </row>
    <row r="745" spans="1:23" x14ac:dyDescent="0.25">
      <c r="A745" t="s">
        <v>878</v>
      </c>
      <c r="B745">
        <v>8076796115</v>
      </c>
      <c r="C745">
        <v>5476158086</v>
      </c>
      <c r="D745" s="1">
        <v>45410</v>
      </c>
      <c r="E745">
        <v>99221</v>
      </c>
      <c r="F745">
        <v>99201</v>
      </c>
      <c r="G745" t="s">
        <v>63</v>
      </c>
      <c r="H745" s="34">
        <v>64843</v>
      </c>
      <c r="I745" s="7">
        <v>50578</v>
      </c>
      <c r="J745" s="7">
        <v>40462.400000000001</v>
      </c>
      <c r="K745" s="7">
        <v>0</v>
      </c>
      <c r="L745" s="7">
        <v>10115.6</v>
      </c>
      <c r="M745" s="5">
        <v>0.2</v>
      </c>
      <c r="N745" t="s">
        <v>3140</v>
      </c>
      <c r="O745" t="s">
        <v>17</v>
      </c>
      <c r="P745" t="s">
        <v>55</v>
      </c>
      <c r="Q745" t="s">
        <v>19</v>
      </c>
      <c r="R745" t="s">
        <v>20</v>
      </c>
      <c r="S745" t="s">
        <v>27</v>
      </c>
      <c r="T745" t="s">
        <v>13310</v>
      </c>
      <c r="U745" s="1">
        <v>45920</v>
      </c>
      <c r="V745">
        <f t="shared" si="22"/>
        <v>510</v>
      </c>
      <c r="W745" t="str">
        <f t="shared" si="23"/>
        <v>360+</v>
      </c>
    </row>
    <row r="746" spans="1:23" x14ac:dyDescent="0.25">
      <c r="A746" t="s">
        <v>879</v>
      </c>
      <c r="B746">
        <v>1772878488</v>
      </c>
      <c r="C746">
        <v>1380820238</v>
      </c>
      <c r="D746" s="1">
        <v>45420</v>
      </c>
      <c r="E746">
        <v>99215</v>
      </c>
      <c r="F746">
        <v>99201</v>
      </c>
      <c r="G746" t="s">
        <v>65</v>
      </c>
      <c r="H746" s="34">
        <v>72908</v>
      </c>
      <c r="I746" s="7">
        <v>61972</v>
      </c>
      <c r="J746" s="7">
        <v>60732.56</v>
      </c>
      <c r="K746" s="7">
        <v>0</v>
      </c>
      <c r="L746" s="7">
        <v>1239.44</v>
      </c>
      <c r="M746" s="5">
        <v>0.02</v>
      </c>
      <c r="N746" t="s">
        <v>16</v>
      </c>
      <c r="O746" t="s">
        <v>17</v>
      </c>
      <c r="P746" t="s">
        <v>18</v>
      </c>
      <c r="Q746" t="s">
        <v>32</v>
      </c>
      <c r="R746" t="s">
        <v>20</v>
      </c>
      <c r="S746" t="s">
        <v>21</v>
      </c>
      <c r="T746" t="s">
        <v>13310</v>
      </c>
      <c r="U746" s="1">
        <v>45955</v>
      </c>
      <c r="V746">
        <f t="shared" si="22"/>
        <v>535</v>
      </c>
      <c r="W746" t="str">
        <f t="shared" si="23"/>
        <v>360+</v>
      </c>
    </row>
    <row r="747" spans="1:23" x14ac:dyDescent="0.25">
      <c r="A747" t="s">
        <v>880</v>
      </c>
      <c r="B747">
        <v>2352266822</v>
      </c>
      <c r="C747">
        <v>1246918644</v>
      </c>
      <c r="D747" s="1">
        <v>45771</v>
      </c>
      <c r="E747">
        <v>99232</v>
      </c>
      <c r="F747">
        <v>99205</v>
      </c>
      <c r="G747" t="s">
        <v>48</v>
      </c>
      <c r="H747" s="34">
        <v>47108</v>
      </c>
      <c r="I747" s="7">
        <v>40042</v>
      </c>
      <c r="J747" s="7">
        <v>39241.160000000003</v>
      </c>
      <c r="K747" s="7">
        <v>0</v>
      </c>
      <c r="L747" s="7">
        <v>800.84</v>
      </c>
      <c r="M747" s="5">
        <v>0.02</v>
      </c>
      <c r="N747" t="s">
        <v>16</v>
      </c>
      <c r="O747" t="s">
        <v>17</v>
      </c>
      <c r="P747" t="s">
        <v>18</v>
      </c>
      <c r="Q747" t="s">
        <v>32</v>
      </c>
      <c r="R747" t="s">
        <v>38</v>
      </c>
      <c r="S747" t="s">
        <v>17</v>
      </c>
      <c r="T747" t="s">
        <v>13312</v>
      </c>
      <c r="U747" s="1">
        <v>45912</v>
      </c>
      <c r="V747">
        <f t="shared" si="22"/>
        <v>141</v>
      </c>
      <c r="W747" t="str">
        <f t="shared" si="23"/>
        <v>120-149</v>
      </c>
    </row>
    <row r="748" spans="1:23" x14ac:dyDescent="0.25">
      <c r="A748" t="s">
        <v>881</v>
      </c>
      <c r="B748">
        <v>5835602245</v>
      </c>
      <c r="C748">
        <v>8105343872</v>
      </c>
      <c r="D748" s="1">
        <v>45566</v>
      </c>
      <c r="E748">
        <v>99231</v>
      </c>
      <c r="F748">
        <v>99214</v>
      </c>
      <c r="G748" t="s">
        <v>94</v>
      </c>
      <c r="H748" s="34">
        <v>43696</v>
      </c>
      <c r="I748" s="7">
        <v>35831</v>
      </c>
      <c r="J748" s="7">
        <v>25635.42</v>
      </c>
      <c r="K748" s="7">
        <v>3746</v>
      </c>
      <c r="L748" s="7">
        <v>6449.58</v>
      </c>
      <c r="M748" s="5">
        <v>0.18</v>
      </c>
      <c r="N748" t="s">
        <v>3141</v>
      </c>
      <c r="O748" t="s">
        <v>30</v>
      </c>
      <c r="P748" t="s">
        <v>31</v>
      </c>
      <c r="Q748" t="s">
        <v>19</v>
      </c>
      <c r="R748" t="s">
        <v>38</v>
      </c>
      <c r="S748" t="s">
        <v>27</v>
      </c>
      <c r="T748" t="s">
        <v>13310</v>
      </c>
      <c r="U748" s="1">
        <v>45917</v>
      </c>
      <c r="V748">
        <f t="shared" si="22"/>
        <v>351</v>
      </c>
      <c r="W748" t="str">
        <f t="shared" si="23"/>
        <v>330-359</v>
      </c>
    </row>
    <row r="749" spans="1:23" x14ac:dyDescent="0.25">
      <c r="A749" t="s">
        <v>882</v>
      </c>
      <c r="B749">
        <v>6386975836</v>
      </c>
      <c r="C749">
        <v>6894773821</v>
      </c>
      <c r="D749" s="1">
        <v>45674</v>
      </c>
      <c r="E749">
        <v>99213</v>
      </c>
      <c r="F749">
        <v>99211</v>
      </c>
      <c r="G749" t="s">
        <v>307</v>
      </c>
      <c r="H749" s="34">
        <v>81558</v>
      </c>
      <c r="I749" s="7">
        <v>65246</v>
      </c>
      <c r="J749" s="7">
        <v>34394.559999999998</v>
      </c>
      <c r="K749" s="7">
        <v>21717</v>
      </c>
      <c r="L749" s="7">
        <v>9134.44</v>
      </c>
      <c r="M749" s="5">
        <v>0.14000000000000001</v>
      </c>
      <c r="N749" t="s">
        <v>1135</v>
      </c>
      <c r="O749" t="s">
        <v>27</v>
      </c>
      <c r="P749" t="s">
        <v>31</v>
      </c>
      <c r="Q749" t="s">
        <v>19</v>
      </c>
      <c r="R749" t="s">
        <v>43</v>
      </c>
      <c r="S749" t="s">
        <v>21</v>
      </c>
      <c r="T749" t="s">
        <v>13310</v>
      </c>
      <c r="U749" s="1">
        <v>45900</v>
      </c>
      <c r="V749">
        <f t="shared" si="22"/>
        <v>226</v>
      </c>
      <c r="W749" t="str">
        <f t="shared" si="23"/>
        <v>210-239</v>
      </c>
    </row>
    <row r="750" spans="1:23" x14ac:dyDescent="0.25">
      <c r="A750" t="s">
        <v>883</v>
      </c>
      <c r="B750">
        <v>2984792296</v>
      </c>
      <c r="C750">
        <v>200837641</v>
      </c>
      <c r="D750" s="1">
        <v>45752</v>
      </c>
      <c r="E750">
        <v>99215</v>
      </c>
      <c r="F750">
        <v>99201</v>
      </c>
      <c r="G750" t="s">
        <v>194</v>
      </c>
      <c r="H750" s="34">
        <v>34890</v>
      </c>
      <c r="I750" s="7">
        <v>22679</v>
      </c>
      <c r="J750" s="7">
        <v>17646.52</v>
      </c>
      <c r="K750" s="7">
        <v>2311</v>
      </c>
      <c r="L750" s="7">
        <v>2721.48</v>
      </c>
      <c r="M750" s="5">
        <v>0.12</v>
      </c>
      <c r="N750" t="s">
        <v>46</v>
      </c>
      <c r="O750" t="s">
        <v>30</v>
      </c>
      <c r="P750" t="s">
        <v>25</v>
      </c>
      <c r="Q750" t="s">
        <v>19</v>
      </c>
      <c r="R750" t="s">
        <v>21</v>
      </c>
      <c r="S750" t="s">
        <v>21</v>
      </c>
      <c r="T750" t="s">
        <v>13311</v>
      </c>
      <c r="U750" s="1">
        <v>46049</v>
      </c>
      <c r="V750">
        <f t="shared" si="22"/>
        <v>297</v>
      </c>
      <c r="W750" t="str">
        <f t="shared" si="23"/>
        <v>270-299</v>
      </c>
    </row>
    <row r="751" spans="1:23" x14ac:dyDescent="0.25">
      <c r="A751" t="s">
        <v>884</v>
      </c>
      <c r="B751">
        <v>8613123040</v>
      </c>
      <c r="C751">
        <v>2880032021</v>
      </c>
      <c r="D751" s="1">
        <v>45561</v>
      </c>
      <c r="E751">
        <v>99232</v>
      </c>
      <c r="F751">
        <v>99285</v>
      </c>
      <c r="G751" t="s">
        <v>79</v>
      </c>
      <c r="H751" s="34">
        <v>97380</v>
      </c>
      <c r="I751" s="7">
        <v>70114</v>
      </c>
      <c r="J751" s="7">
        <v>53705.88</v>
      </c>
      <c r="K751" s="7">
        <v>10799</v>
      </c>
      <c r="L751" s="7">
        <v>5609.12</v>
      </c>
      <c r="M751" s="5">
        <v>0.08</v>
      </c>
      <c r="N751" t="s">
        <v>24</v>
      </c>
      <c r="O751" t="s">
        <v>30</v>
      </c>
      <c r="P751" t="s">
        <v>40</v>
      </c>
      <c r="Q751" t="s">
        <v>19</v>
      </c>
      <c r="R751" t="s">
        <v>43</v>
      </c>
      <c r="S751" t="s">
        <v>21</v>
      </c>
      <c r="T751" t="s">
        <v>13312</v>
      </c>
      <c r="U751" s="1">
        <v>45792</v>
      </c>
      <c r="V751">
        <f t="shared" si="22"/>
        <v>231</v>
      </c>
      <c r="W751" t="str">
        <f t="shared" si="23"/>
        <v>210-239</v>
      </c>
    </row>
    <row r="752" spans="1:23" x14ac:dyDescent="0.25">
      <c r="A752" t="s">
        <v>885</v>
      </c>
      <c r="B752">
        <v>738289739</v>
      </c>
      <c r="C752">
        <v>9589812752</v>
      </c>
      <c r="D752" s="1">
        <v>45464</v>
      </c>
      <c r="E752">
        <v>99223</v>
      </c>
      <c r="F752">
        <v>99204</v>
      </c>
      <c r="G752" t="s">
        <v>263</v>
      </c>
      <c r="H752" s="34">
        <v>62607</v>
      </c>
      <c r="I752" s="7">
        <v>40695</v>
      </c>
      <c r="J752" s="7">
        <v>27671.599999999999</v>
      </c>
      <c r="K752" s="7">
        <v>8140</v>
      </c>
      <c r="L752" s="7">
        <v>4883.3999999999996</v>
      </c>
      <c r="M752" s="5">
        <v>0.12</v>
      </c>
      <c r="N752" t="s">
        <v>46</v>
      </c>
      <c r="O752" t="s">
        <v>27</v>
      </c>
      <c r="P752" t="s">
        <v>25</v>
      </c>
      <c r="Q752" t="s">
        <v>32</v>
      </c>
      <c r="R752" t="s">
        <v>20</v>
      </c>
      <c r="S752" t="s">
        <v>17</v>
      </c>
      <c r="T752" t="s">
        <v>13312</v>
      </c>
      <c r="U752" s="1">
        <v>46077</v>
      </c>
      <c r="V752">
        <f t="shared" si="22"/>
        <v>613</v>
      </c>
      <c r="W752" t="str">
        <f t="shared" si="23"/>
        <v>360+</v>
      </c>
    </row>
    <row r="753" spans="1:23" x14ac:dyDescent="0.25">
      <c r="A753" t="s">
        <v>886</v>
      </c>
      <c r="B753">
        <v>1361115956</v>
      </c>
      <c r="C753">
        <v>3244418302</v>
      </c>
      <c r="D753" s="1">
        <v>45563</v>
      </c>
      <c r="E753">
        <v>99222</v>
      </c>
      <c r="F753">
        <v>99211</v>
      </c>
      <c r="G753" t="s">
        <v>136</v>
      </c>
      <c r="H753" s="34">
        <v>6343</v>
      </c>
      <c r="I753" s="7">
        <v>5201</v>
      </c>
      <c r="J753" s="7">
        <v>4264.82</v>
      </c>
      <c r="K753" s="7">
        <v>0</v>
      </c>
      <c r="L753" s="7">
        <v>936.18</v>
      </c>
      <c r="M753" s="5">
        <v>0.18</v>
      </c>
      <c r="N753" t="s">
        <v>3141</v>
      </c>
      <c r="O753" t="s">
        <v>17</v>
      </c>
      <c r="P753" t="s">
        <v>55</v>
      </c>
      <c r="Q753" t="s">
        <v>19</v>
      </c>
      <c r="R753" t="s">
        <v>43</v>
      </c>
      <c r="S753" t="s">
        <v>21</v>
      </c>
      <c r="T753" t="s">
        <v>13310</v>
      </c>
      <c r="U753" s="1">
        <v>45826</v>
      </c>
      <c r="V753">
        <f t="shared" si="22"/>
        <v>263</v>
      </c>
      <c r="W753" t="str">
        <f t="shared" si="23"/>
        <v>240-269</v>
      </c>
    </row>
    <row r="754" spans="1:23" x14ac:dyDescent="0.25">
      <c r="A754" t="s">
        <v>887</v>
      </c>
      <c r="B754">
        <v>2757348879</v>
      </c>
      <c r="C754">
        <v>7931463843</v>
      </c>
      <c r="D754" s="1">
        <v>45791</v>
      </c>
      <c r="E754">
        <v>99214</v>
      </c>
      <c r="F754">
        <v>99283</v>
      </c>
      <c r="G754" t="s">
        <v>54</v>
      </c>
      <c r="H754" s="34">
        <v>47479</v>
      </c>
      <c r="I754" s="7">
        <v>35609</v>
      </c>
      <c r="J754" s="7">
        <v>24295.65</v>
      </c>
      <c r="K754" s="7">
        <v>5972</v>
      </c>
      <c r="L754" s="7">
        <v>5341.35</v>
      </c>
      <c r="M754" s="5">
        <v>0.15</v>
      </c>
      <c r="N754" t="s">
        <v>1139</v>
      </c>
      <c r="O754" t="s">
        <v>27</v>
      </c>
      <c r="P754" t="s">
        <v>40</v>
      </c>
      <c r="Q754" t="s">
        <v>19</v>
      </c>
      <c r="R754" t="s">
        <v>43</v>
      </c>
      <c r="S754" t="s">
        <v>17</v>
      </c>
      <c r="T754" t="s">
        <v>13310</v>
      </c>
      <c r="U754" s="1">
        <v>45946</v>
      </c>
      <c r="V754">
        <f t="shared" si="22"/>
        <v>155</v>
      </c>
      <c r="W754" t="str">
        <f t="shared" si="23"/>
        <v>150-179</v>
      </c>
    </row>
    <row r="755" spans="1:23" x14ac:dyDescent="0.25">
      <c r="A755" t="s">
        <v>888</v>
      </c>
      <c r="B755">
        <v>4447986801</v>
      </c>
      <c r="C755">
        <v>3266439676</v>
      </c>
      <c r="D755" s="1">
        <v>45312</v>
      </c>
      <c r="E755">
        <v>99214</v>
      </c>
      <c r="F755">
        <v>99211</v>
      </c>
      <c r="G755" t="s">
        <v>71</v>
      </c>
      <c r="H755" s="34">
        <v>33472</v>
      </c>
      <c r="I755" s="7">
        <v>24100</v>
      </c>
      <c r="J755" s="7">
        <v>11788</v>
      </c>
      <c r="K755" s="7">
        <v>10384</v>
      </c>
      <c r="L755" s="7">
        <v>1928</v>
      </c>
      <c r="M755" s="5">
        <v>0.08</v>
      </c>
      <c r="N755" t="s">
        <v>24</v>
      </c>
      <c r="O755" t="s">
        <v>27</v>
      </c>
      <c r="P755" t="s">
        <v>18</v>
      </c>
      <c r="Q755" t="s">
        <v>32</v>
      </c>
      <c r="R755" t="s">
        <v>38</v>
      </c>
      <c r="S755" t="s">
        <v>27</v>
      </c>
      <c r="T755" t="s">
        <v>13312</v>
      </c>
      <c r="U755" s="1">
        <v>46031</v>
      </c>
      <c r="V755">
        <f t="shared" si="22"/>
        <v>719</v>
      </c>
      <c r="W755" t="str">
        <f t="shared" si="23"/>
        <v>360+</v>
      </c>
    </row>
    <row r="756" spans="1:23" x14ac:dyDescent="0.25">
      <c r="A756" t="s">
        <v>889</v>
      </c>
      <c r="B756">
        <v>933637732</v>
      </c>
      <c r="C756">
        <v>9887285415</v>
      </c>
      <c r="D756" s="1">
        <v>45340</v>
      </c>
      <c r="E756">
        <v>99213</v>
      </c>
      <c r="F756">
        <v>99204</v>
      </c>
      <c r="G756" t="s">
        <v>134</v>
      </c>
      <c r="H756" s="34">
        <v>52674</v>
      </c>
      <c r="I756" s="7">
        <v>44773</v>
      </c>
      <c r="J756" s="7">
        <v>40571.54</v>
      </c>
      <c r="K756" s="7">
        <v>3306</v>
      </c>
      <c r="L756" s="7">
        <v>895.46</v>
      </c>
      <c r="M756" s="5">
        <v>0.02</v>
      </c>
      <c r="N756" t="s">
        <v>16</v>
      </c>
      <c r="O756" t="s">
        <v>30</v>
      </c>
      <c r="P756" t="s">
        <v>18</v>
      </c>
      <c r="Q756" t="s">
        <v>19</v>
      </c>
      <c r="R756" t="s">
        <v>26</v>
      </c>
      <c r="S756" t="s">
        <v>17</v>
      </c>
      <c r="T756" t="s">
        <v>13310</v>
      </c>
      <c r="U756" s="1">
        <v>45702</v>
      </c>
      <c r="V756">
        <f t="shared" si="22"/>
        <v>362</v>
      </c>
      <c r="W756" t="str">
        <f t="shared" si="23"/>
        <v>360+</v>
      </c>
    </row>
    <row r="757" spans="1:23" x14ac:dyDescent="0.25">
      <c r="A757" t="s">
        <v>890</v>
      </c>
      <c r="B757">
        <v>6069303896</v>
      </c>
      <c r="C757">
        <v>8561702107</v>
      </c>
      <c r="D757" s="1">
        <v>45813</v>
      </c>
      <c r="E757">
        <v>99233</v>
      </c>
      <c r="F757">
        <v>99211</v>
      </c>
      <c r="G757" t="s">
        <v>131</v>
      </c>
      <c r="H757" s="34">
        <v>95449</v>
      </c>
      <c r="I757" s="7">
        <v>62042</v>
      </c>
      <c r="J757" s="7">
        <v>54596.959999999999</v>
      </c>
      <c r="K757" s="7">
        <v>0</v>
      </c>
      <c r="L757" s="7">
        <v>7445.04</v>
      </c>
      <c r="M757" s="5">
        <v>0.12</v>
      </c>
      <c r="N757" t="s">
        <v>46</v>
      </c>
      <c r="O757" t="s">
        <v>17</v>
      </c>
      <c r="P757" t="s">
        <v>25</v>
      </c>
      <c r="Q757" t="s">
        <v>19</v>
      </c>
      <c r="R757" t="s">
        <v>43</v>
      </c>
      <c r="S757" t="s">
        <v>21</v>
      </c>
      <c r="T757" t="s">
        <v>13312</v>
      </c>
      <c r="U757" s="1">
        <v>45928</v>
      </c>
      <c r="V757">
        <f t="shared" si="22"/>
        <v>115</v>
      </c>
      <c r="W757" t="str">
        <f t="shared" si="23"/>
        <v>90-119</v>
      </c>
    </row>
    <row r="758" spans="1:23" x14ac:dyDescent="0.25">
      <c r="A758" t="s">
        <v>891</v>
      </c>
      <c r="B758">
        <v>2482921873</v>
      </c>
      <c r="C758">
        <v>6220374170</v>
      </c>
      <c r="D758" s="1">
        <v>45346</v>
      </c>
      <c r="E758">
        <v>99222</v>
      </c>
      <c r="F758">
        <v>36415</v>
      </c>
      <c r="G758" t="s">
        <v>85</v>
      </c>
      <c r="H758" s="34">
        <v>84486</v>
      </c>
      <c r="I758" s="7">
        <v>69279</v>
      </c>
      <c r="J758" s="7">
        <v>48739.78</v>
      </c>
      <c r="K758" s="7">
        <v>8069</v>
      </c>
      <c r="L758" s="7">
        <v>12470.22</v>
      </c>
      <c r="M758" s="5">
        <v>0.18</v>
      </c>
      <c r="N758" t="s">
        <v>3141</v>
      </c>
      <c r="O758" t="s">
        <v>30</v>
      </c>
      <c r="P758" t="s">
        <v>31</v>
      </c>
      <c r="Q758" t="s">
        <v>32</v>
      </c>
      <c r="R758" t="s">
        <v>21</v>
      </c>
      <c r="S758" t="s">
        <v>27</v>
      </c>
      <c r="T758" t="s">
        <v>13312</v>
      </c>
      <c r="U758" s="1">
        <v>45936</v>
      </c>
      <c r="V758">
        <f t="shared" si="22"/>
        <v>590</v>
      </c>
      <c r="W758" t="str">
        <f t="shared" si="23"/>
        <v>360+</v>
      </c>
    </row>
    <row r="759" spans="1:23" x14ac:dyDescent="0.25">
      <c r="A759" t="s">
        <v>892</v>
      </c>
      <c r="B759">
        <v>1403659420</v>
      </c>
      <c r="C759">
        <v>6230880952</v>
      </c>
      <c r="D759" s="1">
        <v>45401</v>
      </c>
      <c r="E759">
        <v>99232</v>
      </c>
      <c r="F759">
        <v>99215</v>
      </c>
      <c r="G759" t="s">
        <v>207</v>
      </c>
      <c r="H759" s="34">
        <v>48180</v>
      </c>
      <c r="I759" s="7">
        <v>39508</v>
      </c>
      <c r="J759" s="7">
        <v>28418.560000000001</v>
      </c>
      <c r="K759" s="7">
        <v>3978</v>
      </c>
      <c r="L759" s="7">
        <v>7111.44</v>
      </c>
      <c r="M759" s="5">
        <v>0.18</v>
      </c>
      <c r="N759" t="s">
        <v>3141</v>
      </c>
      <c r="O759" t="s">
        <v>30</v>
      </c>
      <c r="P759" t="s">
        <v>25</v>
      </c>
      <c r="Q759" t="s">
        <v>32</v>
      </c>
      <c r="R759" t="s">
        <v>26</v>
      </c>
      <c r="S759" t="s">
        <v>27</v>
      </c>
      <c r="T759" t="s">
        <v>13311</v>
      </c>
      <c r="U759" s="1">
        <v>45701</v>
      </c>
      <c r="V759">
        <f t="shared" si="22"/>
        <v>300</v>
      </c>
      <c r="W759" t="str">
        <f t="shared" si="23"/>
        <v>300-329</v>
      </c>
    </row>
    <row r="760" spans="1:23" x14ac:dyDescent="0.25">
      <c r="A760" t="s">
        <v>893</v>
      </c>
      <c r="B760">
        <v>4467745196</v>
      </c>
      <c r="C760">
        <v>7324332547</v>
      </c>
      <c r="D760" s="1">
        <v>45547</v>
      </c>
      <c r="E760">
        <v>99223</v>
      </c>
      <c r="F760">
        <v>90834</v>
      </c>
      <c r="G760" t="s">
        <v>23</v>
      </c>
      <c r="H760" s="34">
        <v>72187</v>
      </c>
      <c r="I760" s="7">
        <v>61359</v>
      </c>
      <c r="J760" s="7">
        <v>60131.82</v>
      </c>
      <c r="K760" s="7">
        <v>0</v>
      </c>
      <c r="L760" s="7">
        <v>1227.18</v>
      </c>
      <c r="M760" s="5">
        <v>0.02</v>
      </c>
      <c r="N760" t="s">
        <v>16</v>
      </c>
      <c r="O760" t="s">
        <v>17</v>
      </c>
      <c r="P760" t="s">
        <v>35</v>
      </c>
      <c r="Q760" t="s">
        <v>19</v>
      </c>
      <c r="R760" t="s">
        <v>27</v>
      </c>
      <c r="S760" t="s">
        <v>17</v>
      </c>
      <c r="T760" t="s">
        <v>13312</v>
      </c>
      <c r="U760" s="1">
        <v>45910</v>
      </c>
      <c r="V760">
        <f t="shared" si="22"/>
        <v>363</v>
      </c>
      <c r="W760" t="str">
        <f t="shared" si="23"/>
        <v>360+</v>
      </c>
    </row>
    <row r="761" spans="1:23" x14ac:dyDescent="0.25">
      <c r="A761" t="s">
        <v>894</v>
      </c>
      <c r="B761">
        <v>9760748135</v>
      </c>
      <c r="C761">
        <v>4887462294</v>
      </c>
      <c r="D761" s="1">
        <v>45325</v>
      </c>
      <c r="E761">
        <v>99238</v>
      </c>
      <c r="F761">
        <v>85025</v>
      </c>
      <c r="G761" t="s">
        <v>83</v>
      </c>
      <c r="H761" s="34">
        <v>40869</v>
      </c>
      <c r="I761" s="7">
        <v>29426</v>
      </c>
      <c r="J761" s="7">
        <v>23822.92</v>
      </c>
      <c r="K761" s="7">
        <v>3249</v>
      </c>
      <c r="L761" s="7">
        <v>2354.08</v>
      </c>
      <c r="M761" s="5">
        <v>0.08</v>
      </c>
      <c r="N761" t="s">
        <v>24</v>
      </c>
      <c r="O761" t="s">
        <v>30</v>
      </c>
      <c r="P761" t="s">
        <v>35</v>
      </c>
      <c r="Q761" t="s">
        <v>19</v>
      </c>
      <c r="R761" t="s">
        <v>26</v>
      </c>
      <c r="S761" t="s">
        <v>17</v>
      </c>
      <c r="T761" t="s">
        <v>13310</v>
      </c>
      <c r="U761" s="1">
        <v>45937</v>
      </c>
      <c r="V761">
        <f t="shared" si="22"/>
        <v>612</v>
      </c>
      <c r="W761" t="str">
        <f t="shared" si="23"/>
        <v>360+</v>
      </c>
    </row>
    <row r="762" spans="1:23" x14ac:dyDescent="0.25">
      <c r="A762" t="s">
        <v>895</v>
      </c>
      <c r="B762">
        <v>8946360601</v>
      </c>
      <c r="C762">
        <v>9796811637</v>
      </c>
      <c r="D762" s="1">
        <v>45737</v>
      </c>
      <c r="E762">
        <v>99222</v>
      </c>
      <c r="F762">
        <v>99204</v>
      </c>
      <c r="G762" t="s">
        <v>89</v>
      </c>
      <c r="H762" s="34">
        <v>79034</v>
      </c>
      <c r="I762" s="7">
        <v>67179</v>
      </c>
      <c r="J762" s="7">
        <v>41145.42</v>
      </c>
      <c r="K762" s="7">
        <v>24690</v>
      </c>
      <c r="L762" s="7">
        <v>1343.58</v>
      </c>
      <c r="M762" s="5">
        <v>0.02</v>
      </c>
      <c r="N762" t="s">
        <v>16</v>
      </c>
      <c r="O762" t="s">
        <v>27</v>
      </c>
      <c r="P762" t="s">
        <v>31</v>
      </c>
      <c r="Q762" t="s">
        <v>32</v>
      </c>
      <c r="R762" t="s">
        <v>43</v>
      </c>
      <c r="S762" t="s">
        <v>27</v>
      </c>
      <c r="T762" t="s">
        <v>13311</v>
      </c>
      <c r="U762" s="1">
        <v>45743</v>
      </c>
      <c r="V762">
        <f t="shared" si="22"/>
        <v>6</v>
      </c>
      <c r="W762" t="str">
        <f t="shared" si="23"/>
        <v>0-29</v>
      </c>
    </row>
    <row r="763" spans="1:23" x14ac:dyDescent="0.25">
      <c r="A763" t="s">
        <v>896</v>
      </c>
      <c r="B763">
        <v>6157503898</v>
      </c>
      <c r="C763">
        <v>2527697483</v>
      </c>
      <c r="D763" s="1">
        <v>45945</v>
      </c>
      <c r="E763">
        <v>99223</v>
      </c>
      <c r="F763">
        <v>99283</v>
      </c>
      <c r="G763" t="s">
        <v>191</v>
      </c>
      <c r="H763" s="34">
        <v>9870</v>
      </c>
      <c r="I763" s="7">
        <v>7106</v>
      </c>
      <c r="J763" s="7">
        <v>6537.52</v>
      </c>
      <c r="K763" s="7">
        <v>0</v>
      </c>
      <c r="L763" s="7">
        <v>568.48</v>
      </c>
      <c r="M763" s="5">
        <v>0.08</v>
      </c>
      <c r="N763" t="s">
        <v>24</v>
      </c>
      <c r="O763" t="s">
        <v>17</v>
      </c>
      <c r="P763" t="s">
        <v>97</v>
      </c>
      <c r="Q763" t="s">
        <v>19</v>
      </c>
      <c r="R763" t="s">
        <v>21</v>
      </c>
      <c r="S763" t="s">
        <v>17</v>
      </c>
      <c r="T763" t="s">
        <v>13310</v>
      </c>
      <c r="U763" s="1">
        <v>45995</v>
      </c>
      <c r="V763">
        <f t="shared" si="22"/>
        <v>50</v>
      </c>
      <c r="W763" t="str">
        <f t="shared" si="23"/>
        <v>30-59</v>
      </c>
    </row>
    <row r="764" spans="1:23" x14ac:dyDescent="0.25">
      <c r="A764" t="s">
        <v>897</v>
      </c>
      <c r="B764">
        <v>6005812748</v>
      </c>
      <c r="C764">
        <v>1482171833</v>
      </c>
      <c r="D764" s="1">
        <v>45441</v>
      </c>
      <c r="E764">
        <v>99222</v>
      </c>
      <c r="F764">
        <v>99204</v>
      </c>
      <c r="G764" t="s">
        <v>293</v>
      </c>
      <c r="H764" s="34">
        <v>64399</v>
      </c>
      <c r="I764" s="7">
        <v>54739</v>
      </c>
      <c r="J764" s="7">
        <v>37735.22</v>
      </c>
      <c r="K764" s="7">
        <v>15909</v>
      </c>
      <c r="L764" s="7">
        <v>1094.78</v>
      </c>
      <c r="M764" s="5">
        <v>0.02</v>
      </c>
      <c r="N764" t="s">
        <v>16</v>
      </c>
      <c r="O764" t="s">
        <v>27</v>
      </c>
      <c r="P764" t="s">
        <v>25</v>
      </c>
      <c r="Q764" t="s">
        <v>19</v>
      </c>
      <c r="R764" t="s">
        <v>20</v>
      </c>
      <c r="S764" t="s">
        <v>17</v>
      </c>
      <c r="T764" t="s">
        <v>13311</v>
      </c>
      <c r="U764" s="1">
        <v>45826</v>
      </c>
      <c r="V764">
        <f t="shared" si="22"/>
        <v>385</v>
      </c>
      <c r="W764" t="str">
        <f t="shared" si="23"/>
        <v>360+</v>
      </c>
    </row>
    <row r="765" spans="1:23" x14ac:dyDescent="0.25">
      <c r="A765" t="s">
        <v>898</v>
      </c>
      <c r="B765">
        <v>3606916645</v>
      </c>
      <c r="C765">
        <v>1926087270</v>
      </c>
      <c r="D765" s="1">
        <v>45958</v>
      </c>
      <c r="E765">
        <v>99214</v>
      </c>
      <c r="F765">
        <v>71046</v>
      </c>
      <c r="G765" t="s">
        <v>120</v>
      </c>
      <c r="H765" s="34">
        <v>96592</v>
      </c>
      <c r="I765" s="7">
        <v>75342</v>
      </c>
      <c r="J765" s="7">
        <v>54574.6</v>
      </c>
      <c r="K765" s="7">
        <v>5699</v>
      </c>
      <c r="L765" s="7">
        <v>15068.4</v>
      </c>
      <c r="M765" s="5">
        <v>0.2</v>
      </c>
      <c r="N765" t="s">
        <v>3140</v>
      </c>
      <c r="O765" t="s">
        <v>30</v>
      </c>
      <c r="P765" t="s">
        <v>40</v>
      </c>
      <c r="Q765" t="s">
        <v>32</v>
      </c>
      <c r="R765" t="s">
        <v>43</v>
      </c>
      <c r="S765" t="s">
        <v>17</v>
      </c>
      <c r="T765" t="s">
        <v>13310</v>
      </c>
      <c r="U765" s="1">
        <v>46073</v>
      </c>
      <c r="V765">
        <f t="shared" si="22"/>
        <v>115</v>
      </c>
      <c r="W765" t="str">
        <f t="shared" si="23"/>
        <v>90-119</v>
      </c>
    </row>
    <row r="766" spans="1:23" x14ac:dyDescent="0.25">
      <c r="A766" t="s">
        <v>899</v>
      </c>
      <c r="B766">
        <v>8157949215</v>
      </c>
      <c r="C766">
        <v>2094235196</v>
      </c>
      <c r="D766" s="1">
        <v>45572</v>
      </c>
      <c r="E766">
        <v>99232</v>
      </c>
      <c r="F766">
        <v>99284</v>
      </c>
      <c r="G766" t="s">
        <v>57</v>
      </c>
      <c r="H766" s="34">
        <v>61767</v>
      </c>
      <c r="I766" s="7">
        <v>46325</v>
      </c>
      <c r="J766" s="7">
        <v>22555.25</v>
      </c>
      <c r="K766" s="7">
        <v>16821</v>
      </c>
      <c r="L766" s="7">
        <v>6948.75</v>
      </c>
      <c r="M766" s="5">
        <v>0.15</v>
      </c>
      <c r="N766" t="s">
        <v>1139</v>
      </c>
      <c r="O766" t="s">
        <v>27</v>
      </c>
      <c r="P766" t="s">
        <v>40</v>
      </c>
      <c r="Q766" t="s">
        <v>19</v>
      </c>
      <c r="R766" t="s">
        <v>20</v>
      </c>
      <c r="S766" t="s">
        <v>27</v>
      </c>
      <c r="T766" t="s">
        <v>13311</v>
      </c>
      <c r="U766" s="1">
        <v>45781</v>
      </c>
      <c r="V766">
        <f t="shared" si="22"/>
        <v>209</v>
      </c>
      <c r="W766" t="str">
        <f t="shared" si="23"/>
        <v>180-209</v>
      </c>
    </row>
    <row r="767" spans="1:23" x14ac:dyDescent="0.25">
      <c r="A767" t="s">
        <v>900</v>
      </c>
      <c r="B767">
        <v>7505564369</v>
      </c>
      <c r="C767">
        <v>5419205865</v>
      </c>
      <c r="D767" s="1">
        <v>45902</v>
      </c>
      <c r="E767">
        <v>99223</v>
      </c>
      <c r="F767">
        <v>99291</v>
      </c>
      <c r="G767" t="s">
        <v>248</v>
      </c>
      <c r="H767" s="34">
        <v>79462</v>
      </c>
      <c r="I767" s="7">
        <v>67543</v>
      </c>
      <c r="J767" s="7">
        <v>46427.14</v>
      </c>
      <c r="K767" s="7">
        <v>19765</v>
      </c>
      <c r="L767" s="7">
        <v>1350.86</v>
      </c>
      <c r="M767" s="5">
        <v>0.02</v>
      </c>
      <c r="N767" t="s">
        <v>16</v>
      </c>
      <c r="O767" t="s">
        <v>27</v>
      </c>
      <c r="P767" t="s">
        <v>25</v>
      </c>
      <c r="Q767" t="s">
        <v>19</v>
      </c>
      <c r="R767" t="s">
        <v>26</v>
      </c>
      <c r="S767" t="s">
        <v>27</v>
      </c>
      <c r="T767" t="s">
        <v>13312</v>
      </c>
      <c r="U767" s="1">
        <v>46011</v>
      </c>
      <c r="V767">
        <f t="shared" si="22"/>
        <v>109</v>
      </c>
      <c r="W767" t="str">
        <f t="shared" si="23"/>
        <v>90-119</v>
      </c>
    </row>
    <row r="768" spans="1:23" x14ac:dyDescent="0.25">
      <c r="A768" t="s">
        <v>901</v>
      </c>
      <c r="B768">
        <v>7067651979</v>
      </c>
      <c r="C768">
        <v>2449550735</v>
      </c>
      <c r="D768" s="1">
        <v>45956</v>
      </c>
      <c r="E768">
        <v>99238</v>
      </c>
      <c r="F768">
        <v>99212</v>
      </c>
      <c r="G768" t="s">
        <v>263</v>
      </c>
      <c r="H768" s="34">
        <v>33592</v>
      </c>
      <c r="I768" s="7">
        <v>21835</v>
      </c>
      <c r="J768" s="7">
        <v>19214.8</v>
      </c>
      <c r="K768" s="7">
        <v>0</v>
      </c>
      <c r="L768" s="7">
        <v>2620.1999999999998</v>
      </c>
      <c r="M768" s="5">
        <v>0.12</v>
      </c>
      <c r="N768" t="s">
        <v>46</v>
      </c>
      <c r="O768" t="s">
        <v>17</v>
      </c>
      <c r="P768" t="s">
        <v>97</v>
      </c>
      <c r="Q768" t="s">
        <v>32</v>
      </c>
      <c r="R768" t="s">
        <v>27</v>
      </c>
      <c r="S768" t="s">
        <v>21</v>
      </c>
      <c r="T768" t="s">
        <v>13312</v>
      </c>
      <c r="U768" s="1">
        <v>46033</v>
      </c>
      <c r="V768">
        <f t="shared" si="22"/>
        <v>77</v>
      </c>
      <c r="W768" t="str">
        <f t="shared" si="23"/>
        <v>60-89</v>
      </c>
    </row>
    <row r="769" spans="1:23" x14ac:dyDescent="0.25">
      <c r="A769" t="s">
        <v>902</v>
      </c>
      <c r="B769">
        <v>3589830297</v>
      </c>
      <c r="C769">
        <v>2564297802</v>
      </c>
      <c r="D769" s="1">
        <v>45392</v>
      </c>
      <c r="E769">
        <v>99223</v>
      </c>
      <c r="F769">
        <v>99215</v>
      </c>
      <c r="G769" t="s">
        <v>96</v>
      </c>
      <c r="H769" s="34">
        <v>53048</v>
      </c>
      <c r="I769" s="7">
        <v>38195</v>
      </c>
      <c r="J769" s="7">
        <v>35139.4</v>
      </c>
      <c r="K769" s="7">
        <v>0</v>
      </c>
      <c r="L769" s="7">
        <v>3055.6</v>
      </c>
      <c r="M769" s="5">
        <v>0.08</v>
      </c>
      <c r="N769" t="s">
        <v>24</v>
      </c>
      <c r="O769" t="s">
        <v>17</v>
      </c>
      <c r="P769" t="s">
        <v>31</v>
      </c>
      <c r="Q769" t="s">
        <v>32</v>
      </c>
      <c r="R769" t="s">
        <v>21</v>
      </c>
      <c r="S769" t="s">
        <v>21</v>
      </c>
      <c r="T769" t="s">
        <v>13312</v>
      </c>
      <c r="U769" s="1">
        <v>45960</v>
      </c>
      <c r="V769">
        <f t="shared" si="22"/>
        <v>568</v>
      </c>
      <c r="W769" t="str">
        <f t="shared" si="23"/>
        <v>360+</v>
      </c>
    </row>
    <row r="770" spans="1:23" x14ac:dyDescent="0.25">
      <c r="A770" t="s">
        <v>903</v>
      </c>
      <c r="B770">
        <v>6906960537</v>
      </c>
      <c r="C770">
        <v>8162680768</v>
      </c>
      <c r="D770" s="1">
        <v>45566</v>
      </c>
      <c r="E770">
        <v>99233</v>
      </c>
      <c r="F770">
        <v>99292</v>
      </c>
      <c r="G770" t="s">
        <v>270</v>
      </c>
      <c r="H770" s="34">
        <v>90641</v>
      </c>
      <c r="I770" s="7">
        <v>72513</v>
      </c>
      <c r="J770" s="7">
        <v>62361.18</v>
      </c>
      <c r="K770" s="7">
        <v>0</v>
      </c>
      <c r="L770" s="7">
        <v>10151.82</v>
      </c>
      <c r="M770" s="5">
        <v>0.14000000000000001</v>
      </c>
      <c r="N770" t="s">
        <v>1135</v>
      </c>
      <c r="O770" t="s">
        <v>17</v>
      </c>
      <c r="P770" t="s">
        <v>18</v>
      </c>
      <c r="Q770" t="s">
        <v>32</v>
      </c>
      <c r="R770" t="s">
        <v>20</v>
      </c>
      <c r="S770" t="s">
        <v>21</v>
      </c>
      <c r="T770" t="s">
        <v>13312</v>
      </c>
      <c r="U770" s="1">
        <v>45888</v>
      </c>
      <c r="V770">
        <f t="shared" ref="V770:V833" si="24">U770-D770</f>
        <v>322</v>
      </c>
      <c r="W770" t="str">
        <f t="shared" si="23"/>
        <v>300-329</v>
      </c>
    </row>
    <row r="771" spans="1:23" x14ac:dyDescent="0.25">
      <c r="A771" t="s">
        <v>904</v>
      </c>
      <c r="B771">
        <v>8167248958</v>
      </c>
      <c r="C771">
        <v>5110005106</v>
      </c>
      <c r="D771" s="1">
        <v>45403</v>
      </c>
      <c r="E771">
        <v>99223</v>
      </c>
      <c r="F771">
        <v>99201</v>
      </c>
      <c r="G771" t="s">
        <v>347</v>
      </c>
      <c r="H771" s="34">
        <v>67571</v>
      </c>
      <c r="I771" s="7">
        <v>43921</v>
      </c>
      <c r="J771" s="7">
        <v>27615.48</v>
      </c>
      <c r="K771" s="7">
        <v>11035</v>
      </c>
      <c r="L771" s="7">
        <v>5270.52</v>
      </c>
      <c r="M771" s="5">
        <v>0.12</v>
      </c>
      <c r="N771" t="s">
        <v>46</v>
      </c>
      <c r="O771" t="s">
        <v>27</v>
      </c>
      <c r="P771" t="s">
        <v>97</v>
      </c>
      <c r="Q771" t="s">
        <v>32</v>
      </c>
      <c r="R771" t="s">
        <v>20</v>
      </c>
      <c r="S771" t="s">
        <v>17</v>
      </c>
      <c r="T771" t="s">
        <v>13312</v>
      </c>
      <c r="U771" s="1">
        <v>45861</v>
      </c>
      <c r="V771">
        <f t="shared" si="24"/>
        <v>458</v>
      </c>
      <c r="W771" t="str">
        <f t="shared" ref="W771:W834" si="25">IF(V771="","",IF(V771&lt;30,"0-29",IF(V771&lt;60,"30-59",IF(V771&lt;90,"60-89",IF(V771&lt;120,"90-119",IF(V771&lt;150,"120-149",IF(V771&lt;180,"150-179",IF(V771&lt;210,"180-209",IF(V771&lt;240,"210-239",IF(V771&lt;270,"240-269",IF(V771&lt;300,"270-299",IF(V771&lt;330,"300-329",IF(V771&lt;360,"330-359","360+")))))))))))))</f>
        <v>360+</v>
      </c>
    </row>
    <row r="772" spans="1:23" x14ac:dyDescent="0.25">
      <c r="A772" t="s">
        <v>905</v>
      </c>
      <c r="B772">
        <v>3823473810</v>
      </c>
      <c r="C772">
        <v>1742491080</v>
      </c>
      <c r="D772" s="1">
        <v>45761</v>
      </c>
      <c r="E772">
        <v>99238</v>
      </c>
      <c r="F772">
        <v>99211</v>
      </c>
      <c r="G772" t="s">
        <v>124</v>
      </c>
      <c r="H772" s="34">
        <v>15376</v>
      </c>
      <c r="I772" s="7">
        <v>13070</v>
      </c>
      <c r="J772" s="7">
        <v>8642.6</v>
      </c>
      <c r="K772" s="7">
        <v>4166</v>
      </c>
      <c r="L772" s="7">
        <v>261.39999999999998</v>
      </c>
      <c r="M772" s="5">
        <v>0.02</v>
      </c>
      <c r="N772" t="s">
        <v>16</v>
      </c>
      <c r="O772" t="s">
        <v>27</v>
      </c>
      <c r="P772" t="s">
        <v>31</v>
      </c>
      <c r="Q772" t="s">
        <v>19</v>
      </c>
      <c r="R772" t="s">
        <v>38</v>
      </c>
      <c r="S772" t="s">
        <v>17</v>
      </c>
      <c r="T772" t="s">
        <v>13312</v>
      </c>
      <c r="U772" s="1">
        <v>45835</v>
      </c>
      <c r="V772">
        <f t="shared" si="24"/>
        <v>74</v>
      </c>
      <c r="W772" t="str">
        <f t="shared" si="25"/>
        <v>60-89</v>
      </c>
    </row>
    <row r="773" spans="1:23" x14ac:dyDescent="0.25">
      <c r="A773" t="s">
        <v>906</v>
      </c>
      <c r="B773">
        <v>1349303532</v>
      </c>
      <c r="C773">
        <v>6901213080</v>
      </c>
      <c r="D773" s="1">
        <v>45941</v>
      </c>
      <c r="E773">
        <v>99223</v>
      </c>
      <c r="F773">
        <v>97110</v>
      </c>
      <c r="G773" t="s">
        <v>148</v>
      </c>
      <c r="H773" s="34">
        <v>76779</v>
      </c>
      <c r="I773" s="7">
        <v>59888</v>
      </c>
      <c r="J773" s="7">
        <v>42412.4</v>
      </c>
      <c r="K773" s="7">
        <v>5498</v>
      </c>
      <c r="L773" s="7">
        <v>11977.6</v>
      </c>
      <c r="M773" s="5">
        <v>0.2</v>
      </c>
      <c r="N773" t="s">
        <v>3140</v>
      </c>
      <c r="O773" t="s">
        <v>30</v>
      </c>
      <c r="P773" t="s">
        <v>97</v>
      </c>
      <c r="Q773" t="s">
        <v>19</v>
      </c>
      <c r="R773" t="s">
        <v>43</v>
      </c>
      <c r="S773" t="s">
        <v>27</v>
      </c>
      <c r="T773" t="s">
        <v>13312</v>
      </c>
      <c r="U773" s="1">
        <v>46010</v>
      </c>
      <c r="V773">
        <f t="shared" si="24"/>
        <v>69</v>
      </c>
      <c r="W773" t="str">
        <f t="shared" si="25"/>
        <v>60-89</v>
      </c>
    </row>
    <row r="774" spans="1:23" x14ac:dyDescent="0.25">
      <c r="A774" t="s">
        <v>907</v>
      </c>
      <c r="B774">
        <v>3898126236</v>
      </c>
      <c r="C774">
        <v>7755790536</v>
      </c>
      <c r="D774" s="1">
        <v>45930</v>
      </c>
      <c r="E774">
        <v>99231</v>
      </c>
      <c r="F774">
        <v>99213</v>
      </c>
      <c r="G774" t="s">
        <v>42</v>
      </c>
      <c r="H774" s="34">
        <v>76820</v>
      </c>
      <c r="I774" s="7">
        <v>55310</v>
      </c>
      <c r="J774" s="7">
        <v>44125.2</v>
      </c>
      <c r="K774" s="7">
        <v>6760</v>
      </c>
      <c r="L774" s="7">
        <v>4424.8</v>
      </c>
      <c r="M774" s="5">
        <v>0.08</v>
      </c>
      <c r="N774" t="s">
        <v>24</v>
      </c>
      <c r="O774" t="s">
        <v>30</v>
      </c>
      <c r="P774" t="s">
        <v>58</v>
      </c>
      <c r="Q774" t="s">
        <v>32</v>
      </c>
      <c r="R774" t="s">
        <v>43</v>
      </c>
      <c r="S774" t="s">
        <v>21</v>
      </c>
      <c r="T774" t="s">
        <v>13312</v>
      </c>
      <c r="U774" s="1">
        <v>45981</v>
      </c>
      <c r="V774">
        <f t="shared" si="24"/>
        <v>51</v>
      </c>
      <c r="W774" t="str">
        <f t="shared" si="25"/>
        <v>30-59</v>
      </c>
    </row>
    <row r="775" spans="1:23" x14ac:dyDescent="0.25">
      <c r="A775" t="s">
        <v>908</v>
      </c>
      <c r="B775">
        <v>4846562775</v>
      </c>
      <c r="C775">
        <v>6674193644</v>
      </c>
      <c r="D775" s="1">
        <v>45355</v>
      </c>
      <c r="E775">
        <v>99223</v>
      </c>
      <c r="F775">
        <v>99282</v>
      </c>
      <c r="G775" t="s">
        <v>495</v>
      </c>
      <c r="H775" s="34">
        <v>89385</v>
      </c>
      <c r="I775" s="7">
        <v>64357</v>
      </c>
      <c r="J775" s="7">
        <v>59208.44</v>
      </c>
      <c r="K775" s="7">
        <v>0</v>
      </c>
      <c r="L775" s="7">
        <v>5148.5600000000004</v>
      </c>
      <c r="M775" s="5">
        <v>0.08</v>
      </c>
      <c r="N775" t="s">
        <v>24</v>
      </c>
      <c r="O775" t="s">
        <v>17</v>
      </c>
      <c r="P775" t="s">
        <v>25</v>
      </c>
      <c r="Q775" t="s">
        <v>32</v>
      </c>
      <c r="R775" t="s">
        <v>26</v>
      </c>
      <c r="S775" t="s">
        <v>21</v>
      </c>
      <c r="T775" t="s">
        <v>13312</v>
      </c>
      <c r="U775" s="1">
        <v>45940</v>
      </c>
      <c r="V775">
        <f t="shared" si="24"/>
        <v>585</v>
      </c>
      <c r="W775" t="str">
        <f t="shared" si="25"/>
        <v>360+</v>
      </c>
    </row>
    <row r="776" spans="1:23" x14ac:dyDescent="0.25">
      <c r="A776" t="s">
        <v>909</v>
      </c>
      <c r="B776">
        <v>7918210703</v>
      </c>
      <c r="C776">
        <v>3243112441</v>
      </c>
      <c r="D776" s="1">
        <v>45667</v>
      </c>
      <c r="E776">
        <v>99214</v>
      </c>
      <c r="F776">
        <v>99204</v>
      </c>
      <c r="G776" t="s">
        <v>351</v>
      </c>
      <c r="H776" s="34">
        <v>83991</v>
      </c>
      <c r="I776" s="7">
        <v>60474</v>
      </c>
      <c r="J776" s="7">
        <v>44678.080000000002</v>
      </c>
      <c r="K776" s="7">
        <v>10958</v>
      </c>
      <c r="L776" s="7">
        <v>4837.92</v>
      </c>
      <c r="M776" s="5">
        <v>0.08</v>
      </c>
      <c r="N776" t="s">
        <v>24</v>
      </c>
      <c r="O776" t="s">
        <v>27</v>
      </c>
      <c r="P776" t="s">
        <v>97</v>
      </c>
      <c r="Q776" t="s">
        <v>19</v>
      </c>
      <c r="R776" t="s">
        <v>21</v>
      </c>
      <c r="S776" t="s">
        <v>17</v>
      </c>
      <c r="T776" t="s">
        <v>13312</v>
      </c>
      <c r="U776" s="1">
        <v>45668</v>
      </c>
      <c r="V776">
        <f t="shared" si="24"/>
        <v>1</v>
      </c>
      <c r="W776" t="str">
        <f t="shared" si="25"/>
        <v>0-29</v>
      </c>
    </row>
    <row r="777" spans="1:23" x14ac:dyDescent="0.25">
      <c r="A777" t="s">
        <v>910</v>
      </c>
      <c r="B777">
        <v>5216866341</v>
      </c>
      <c r="C777">
        <v>5837656993</v>
      </c>
      <c r="D777" s="1">
        <v>45433</v>
      </c>
      <c r="E777">
        <v>99231</v>
      </c>
      <c r="F777">
        <v>99211</v>
      </c>
      <c r="G777" t="s">
        <v>52</v>
      </c>
      <c r="H777" s="34">
        <v>86692</v>
      </c>
      <c r="I777" s="7">
        <v>71087</v>
      </c>
      <c r="J777" s="7">
        <v>30847.34</v>
      </c>
      <c r="K777" s="7">
        <v>27444</v>
      </c>
      <c r="L777" s="7">
        <v>12795.66</v>
      </c>
      <c r="M777" s="5">
        <v>0.18</v>
      </c>
      <c r="N777" t="s">
        <v>3141</v>
      </c>
      <c r="O777" t="s">
        <v>27</v>
      </c>
      <c r="P777" t="s">
        <v>58</v>
      </c>
      <c r="Q777" t="s">
        <v>19</v>
      </c>
      <c r="R777" t="s">
        <v>26</v>
      </c>
      <c r="S777" t="s">
        <v>17</v>
      </c>
      <c r="T777" t="s">
        <v>13310</v>
      </c>
      <c r="U777" s="1">
        <v>45686</v>
      </c>
      <c r="V777">
        <f t="shared" si="24"/>
        <v>253</v>
      </c>
      <c r="W777" t="str">
        <f t="shared" si="25"/>
        <v>240-269</v>
      </c>
    </row>
    <row r="778" spans="1:23" x14ac:dyDescent="0.25">
      <c r="A778" t="s">
        <v>911</v>
      </c>
      <c r="B778">
        <v>7186219377</v>
      </c>
      <c r="C778">
        <v>4447680862</v>
      </c>
      <c r="D778" s="1">
        <v>45841</v>
      </c>
      <c r="E778">
        <v>99213</v>
      </c>
      <c r="F778">
        <v>97110</v>
      </c>
      <c r="G778" t="s">
        <v>83</v>
      </c>
      <c r="H778" s="34">
        <v>49185</v>
      </c>
      <c r="I778" s="7">
        <v>35413</v>
      </c>
      <c r="J778" s="7">
        <v>29829.96</v>
      </c>
      <c r="K778" s="7">
        <v>2750</v>
      </c>
      <c r="L778" s="7">
        <v>2833.04</v>
      </c>
      <c r="M778" s="5">
        <v>0.08</v>
      </c>
      <c r="N778" t="s">
        <v>24</v>
      </c>
      <c r="O778" t="s">
        <v>30</v>
      </c>
      <c r="P778" t="s">
        <v>58</v>
      </c>
      <c r="Q778" t="s">
        <v>32</v>
      </c>
      <c r="R778" t="s">
        <v>20</v>
      </c>
      <c r="S778" t="s">
        <v>27</v>
      </c>
      <c r="T778" t="s">
        <v>13312</v>
      </c>
      <c r="U778" s="1">
        <v>46044</v>
      </c>
      <c r="V778">
        <f t="shared" si="24"/>
        <v>203</v>
      </c>
      <c r="W778" t="str">
        <f t="shared" si="25"/>
        <v>180-209</v>
      </c>
    </row>
    <row r="779" spans="1:23" x14ac:dyDescent="0.25">
      <c r="A779" t="s">
        <v>912</v>
      </c>
      <c r="B779">
        <v>2683715675</v>
      </c>
      <c r="C779">
        <v>5962399528</v>
      </c>
      <c r="D779" s="1">
        <v>45464</v>
      </c>
      <c r="E779">
        <v>99214</v>
      </c>
      <c r="F779">
        <v>99212</v>
      </c>
      <c r="G779" t="s">
        <v>415</v>
      </c>
      <c r="H779" s="34">
        <v>89616</v>
      </c>
      <c r="I779" s="7">
        <v>76174</v>
      </c>
      <c r="J779" s="7">
        <v>74650.52</v>
      </c>
      <c r="K779" s="7">
        <v>0</v>
      </c>
      <c r="L779" s="7">
        <v>1523.48</v>
      </c>
      <c r="M779" s="5">
        <v>0.02</v>
      </c>
      <c r="N779" t="s">
        <v>16</v>
      </c>
      <c r="O779" t="s">
        <v>17</v>
      </c>
      <c r="P779" t="s">
        <v>40</v>
      </c>
      <c r="Q779" t="s">
        <v>32</v>
      </c>
      <c r="R779" t="s">
        <v>21</v>
      </c>
      <c r="S779" t="s">
        <v>21</v>
      </c>
      <c r="T779" t="s">
        <v>13312</v>
      </c>
      <c r="U779" s="1">
        <v>45696</v>
      </c>
      <c r="V779">
        <f t="shared" si="24"/>
        <v>232</v>
      </c>
      <c r="W779" t="str">
        <f t="shared" si="25"/>
        <v>210-239</v>
      </c>
    </row>
    <row r="780" spans="1:23" x14ac:dyDescent="0.25">
      <c r="A780" t="s">
        <v>913</v>
      </c>
      <c r="B780">
        <v>921406073</v>
      </c>
      <c r="C780">
        <v>337136021</v>
      </c>
      <c r="D780" s="1">
        <v>45303</v>
      </c>
      <c r="E780">
        <v>99232</v>
      </c>
      <c r="F780">
        <v>99282</v>
      </c>
      <c r="G780" t="s">
        <v>159</v>
      </c>
      <c r="H780" s="34">
        <v>87503</v>
      </c>
      <c r="I780" s="7">
        <v>56877</v>
      </c>
      <c r="J780" s="7">
        <v>45808.76</v>
      </c>
      <c r="K780" s="7">
        <v>4243</v>
      </c>
      <c r="L780" s="7">
        <v>6825.24</v>
      </c>
      <c r="M780" s="5">
        <v>0.12</v>
      </c>
      <c r="N780" t="s">
        <v>46</v>
      </c>
      <c r="O780" t="s">
        <v>30</v>
      </c>
      <c r="P780" t="s">
        <v>25</v>
      </c>
      <c r="Q780" t="s">
        <v>32</v>
      </c>
      <c r="R780" t="s">
        <v>21</v>
      </c>
      <c r="S780" t="s">
        <v>17</v>
      </c>
      <c r="T780" t="s">
        <v>13310</v>
      </c>
      <c r="U780" s="1">
        <v>46082</v>
      </c>
      <c r="V780">
        <f t="shared" si="24"/>
        <v>779</v>
      </c>
      <c r="W780" t="str">
        <f t="shared" si="25"/>
        <v>360+</v>
      </c>
    </row>
    <row r="781" spans="1:23" x14ac:dyDescent="0.25">
      <c r="A781" t="s">
        <v>914</v>
      </c>
      <c r="B781">
        <v>3805847847</v>
      </c>
      <c r="C781">
        <v>1584279865</v>
      </c>
      <c r="D781" s="1">
        <v>45908</v>
      </c>
      <c r="E781">
        <v>99214</v>
      </c>
      <c r="F781">
        <v>99284</v>
      </c>
      <c r="G781" t="s">
        <v>320</v>
      </c>
      <c r="H781" s="34">
        <v>91918</v>
      </c>
      <c r="I781" s="7">
        <v>78130</v>
      </c>
      <c r="J781" s="7">
        <v>76567.399999999994</v>
      </c>
      <c r="K781" s="7">
        <v>0</v>
      </c>
      <c r="L781" s="7">
        <v>1562.6</v>
      </c>
      <c r="M781" s="5">
        <v>0.02</v>
      </c>
      <c r="N781" t="s">
        <v>16</v>
      </c>
      <c r="O781" t="s">
        <v>17</v>
      </c>
      <c r="P781" t="s">
        <v>58</v>
      </c>
      <c r="Q781" t="s">
        <v>32</v>
      </c>
      <c r="R781" t="s">
        <v>38</v>
      </c>
      <c r="S781" t="s">
        <v>17</v>
      </c>
      <c r="T781" t="s">
        <v>13312</v>
      </c>
      <c r="U781" s="1">
        <v>45983</v>
      </c>
      <c r="V781">
        <f t="shared" si="24"/>
        <v>75</v>
      </c>
      <c r="W781" t="str">
        <f t="shared" si="25"/>
        <v>60-89</v>
      </c>
    </row>
    <row r="782" spans="1:23" x14ac:dyDescent="0.25">
      <c r="A782" t="s">
        <v>915</v>
      </c>
      <c r="B782">
        <v>4572538149</v>
      </c>
      <c r="C782">
        <v>7219235174</v>
      </c>
      <c r="D782" s="1">
        <v>45713</v>
      </c>
      <c r="E782">
        <v>99221</v>
      </c>
      <c r="F782">
        <v>71046</v>
      </c>
      <c r="G782" t="s">
        <v>71</v>
      </c>
      <c r="H782" s="34">
        <v>70594</v>
      </c>
      <c r="I782" s="7">
        <v>50828</v>
      </c>
      <c r="J782" s="7">
        <v>39092.76</v>
      </c>
      <c r="K782" s="7">
        <v>7669</v>
      </c>
      <c r="L782" s="7">
        <v>4066.24</v>
      </c>
      <c r="M782" s="5">
        <v>0.08</v>
      </c>
      <c r="N782" t="s">
        <v>24</v>
      </c>
      <c r="O782" t="s">
        <v>30</v>
      </c>
      <c r="P782" t="s">
        <v>31</v>
      </c>
      <c r="Q782" t="s">
        <v>19</v>
      </c>
      <c r="R782" t="s">
        <v>21</v>
      </c>
      <c r="S782" t="s">
        <v>27</v>
      </c>
      <c r="T782" t="s">
        <v>13311</v>
      </c>
      <c r="U782" s="1">
        <v>45861</v>
      </c>
      <c r="V782">
        <f t="shared" si="24"/>
        <v>148</v>
      </c>
      <c r="W782" t="str">
        <f t="shared" si="25"/>
        <v>120-149</v>
      </c>
    </row>
    <row r="783" spans="1:23" x14ac:dyDescent="0.25">
      <c r="A783" t="s">
        <v>916</v>
      </c>
      <c r="B783">
        <v>2863491959</v>
      </c>
      <c r="C783">
        <v>6354787758</v>
      </c>
      <c r="D783" s="1">
        <v>45335</v>
      </c>
      <c r="E783">
        <v>99213</v>
      </c>
      <c r="F783">
        <v>99214</v>
      </c>
      <c r="G783" t="s">
        <v>237</v>
      </c>
      <c r="H783" s="34">
        <v>94368</v>
      </c>
      <c r="I783" s="7">
        <v>61339</v>
      </c>
      <c r="J783" s="7">
        <v>50557.32</v>
      </c>
      <c r="K783" s="7">
        <v>3421</v>
      </c>
      <c r="L783" s="7">
        <v>7360.68</v>
      </c>
      <c r="M783" s="5">
        <v>0.12</v>
      </c>
      <c r="N783" t="s">
        <v>46</v>
      </c>
      <c r="O783" t="s">
        <v>30</v>
      </c>
      <c r="P783" t="s">
        <v>97</v>
      </c>
      <c r="Q783" t="s">
        <v>32</v>
      </c>
      <c r="R783" t="s">
        <v>27</v>
      </c>
      <c r="S783" t="s">
        <v>17</v>
      </c>
      <c r="T783" t="s">
        <v>13311</v>
      </c>
      <c r="U783" s="1">
        <v>45782</v>
      </c>
      <c r="V783">
        <f t="shared" si="24"/>
        <v>447</v>
      </c>
      <c r="W783" t="str">
        <f t="shared" si="25"/>
        <v>360+</v>
      </c>
    </row>
    <row r="784" spans="1:23" x14ac:dyDescent="0.25">
      <c r="A784" t="s">
        <v>917</v>
      </c>
      <c r="B784">
        <v>6266713415</v>
      </c>
      <c r="C784">
        <v>9070895892</v>
      </c>
      <c r="D784" s="1">
        <v>45500</v>
      </c>
      <c r="E784">
        <v>99215</v>
      </c>
      <c r="F784">
        <v>99214</v>
      </c>
      <c r="G784" t="s">
        <v>291</v>
      </c>
      <c r="H784" s="34">
        <v>64024</v>
      </c>
      <c r="I784" s="7">
        <v>49939</v>
      </c>
      <c r="J784" s="7">
        <v>35365.199999999997</v>
      </c>
      <c r="K784" s="7">
        <v>4586</v>
      </c>
      <c r="L784" s="7">
        <v>9987.7999999999993</v>
      </c>
      <c r="M784" s="5">
        <v>0.2</v>
      </c>
      <c r="N784" t="s">
        <v>3140</v>
      </c>
      <c r="O784" t="s">
        <v>30</v>
      </c>
      <c r="P784" t="s">
        <v>18</v>
      </c>
      <c r="Q784" t="s">
        <v>19</v>
      </c>
      <c r="R784" t="s">
        <v>27</v>
      </c>
      <c r="S784" t="s">
        <v>21</v>
      </c>
      <c r="T784" t="s">
        <v>13311</v>
      </c>
      <c r="U784" s="1">
        <v>45950</v>
      </c>
      <c r="V784">
        <f t="shared" si="24"/>
        <v>450</v>
      </c>
      <c r="W784" t="str">
        <f t="shared" si="25"/>
        <v>360+</v>
      </c>
    </row>
    <row r="785" spans="1:23" x14ac:dyDescent="0.25">
      <c r="A785" t="s">
        <v>918</v>
      </c>
      <c r="B785">
        <v>6077384529</v>
      </c>
      <c r="C785">
        <v>7465288519</v>
      </c>
      <c r="D785" s="1">
        <v>45384</v>
      </c>
      <c r="E785">
        <v>99221</v>
      </c>
      <c r="F785">
        <v>99284</v>
      </c>
      <c r="G785" t="s">
        <v>559</v>
      </c>
      <c r="H785" s="34">
        <v>76810</v>
      </c>
      <c r="I785" s="7">
        <v>57608</v>
      </c>
      <c r="J785" s="7">
        <v>37380.800000000003</v>
      </c>
      <c r="K785" s="7">
        <v>11586</v>
      </c>
      <c r="L785" s="7">
        <v>8641.2000000000007</v>
      </c>
      <c r="M785" s="5">
        <v>0.15</v>
      </c>
      <c r="N785" t="s">
        <v>1139</v>
      </c>
      <c r="O785" t="s">
        <v>27</v>
      </c>
      <c r="P785" t="s">
        <v>58</v>
      </c>
      <c r="Q785" t="s">
        <v>19</v>
      </c>
      <c r="R785" t="s">
        <v>43</v>
      </c>
      <c r="S785" t="s">
        <v>27</v>
      </c>
      <c r="T785" t="s">
        <v>13310</v>
      </c>
      <c r="U785" s="1">
        <v>46083</v>
      </c>
      <c r="V785">
        <f t="shared" si="24"/>
        <v>699</v>
      </c>
      <c r="W785" t="str">
        <f t="shared" si="25"/>
        <v>360+</v>
      </c>
    </row>
    <row r="786" spans="1:23" x14ac:dyDescent="0.25">
      <c r="A786" t="s">
        <v>919</v>
      </c>
      <c r="B786">
        <v>1082035342</v>
      </c>
      <c r="C786">
        <v>6177072666</v>
      </c>
      <c r="D786" s="1">
        <v>45383</v>
      </c>
      <c r="E786">
        <v>99232</v>
      </c>
      <c r="F786">
        <v>99215</v>
      </c>
      <c r="G786" t="s">
        <v>87</v>
      </c>
      <c r="H786" s="34">
        <v>48253</v>
      </c>
      <c r="I786" s="7">
        <v>31364</v>
      </c>
      <c r="J786" s="7">
        <v>24639.32</v>
      </c>
      <c r="K786" s="7">
        <v>2961</v>
      </c>
      <c r="L786" s="7">
        <v>3763.68</v>
      </c>
      <c r="M786" s="5">
        <v>0.12</v>
      </c>
      <c r="N786" t="s">
        <v>46</v>
      </c>
      <c r="O786" t="s">
        <v>30</v>
      </c>
      <c r="P786" t="s">
        <v>25</v>
      </c>
      <c r="Q786" t="s">
        <v>19</v>
      </c>
      <c r="R786" t="s">
        <v>38</v>
      </c>
      <c r="S786" t="s">
        <v>21</v>
      </c>
      <c r="T786" t="s">
        <v>13311</v>
      </c>
      <c r="U786" s="1">
        <v>46039</v>
      </c>
      <c r="V786">
        <f t="shared" si="24"/>
        <v>656</v>
      </c>
      <c r="W786" t="str">
        <f t="shared" si="25"/>
        <v>360+</v>
      </c>
    </row>
    <row r="787" spans="1:23" x14ac:dyDescent="0.25">
      <c r="A787" t="s">
        <v>920</v>
      </c>
      <c r="B787">
        <v>7200068424</v>
      </c>
      <c r="C787">
        <v>6822986567</v>
      </c>
      <c r="D787" s="1">
        <v>45326</v>
      </c>
      <c r="E787">
        <v>99233</v>
      </c>
      <c r="F787">
        <v>99285</v>
      </c>
      <c r="G787" t="s">
        <v>114</v>
      </c>
      <c r="H787" s="34">
        <v>81602</v>
      </c>
      <c r="I787" s="7">
        <v>58753</v>
      </c>
      <c r="J787" s="7">
        <v>54052.76</v>
      </c>
      <c r="K787" s="7">
        <v>0</v>
      </c>
      <c r="L787" s="7">
        <v>4700.24</v>
      </c>
      <c r="M787" s="5">
        <v>0.08</v>
      </c>
      <c r="N787" t="s">
        <v>24</v>
      </c>
      <c r="O787" t="s">
        <v>17</v>
      </c>
      <c r="P787" t="s">
        <v>40</v>
      </c>
      <c r="Q787" t="s">
        <v>19</v>
      </c>
      <c r="R787" t="s">
        <v>43</v>
      </c>
      <c r="S787" t="s">
        <v>17</v>
      </c>
      <c r="T787" t="s">
        <v>13310</v>
      </c>
      <c r="U787" s="1">
        <v>45735</v>
      </c>
      <c r="V787">
        <f t="shared" si="24"/>
        <v>409</v>
      </c>
      <c r="W787" t="str">
        <f t="shared" si="25"/>
        <v>360+</v>
      </c>
    </row>
    <row r="788" spans="1:23" x14ac:dyDescent="0.25">
      <c r="A788" t="s">
        <v>921</v>
      </c>
      <c r="B788">
        <v>8200657139</v>
      </c>
      <c r="C788">
        <v>3173754229</v>
      </c>
      <c r="D788" s="1">
        <v>45472</v>
      </c>
      <c r="E788">
        <v>99231</v>
      </c>
      <c r="F788">
        <v>99211</v>
      </c>
      <c r="G788" t="s">
        <v>445</v>
      </c>
      <c r="H788" s="34">
        <v>87331</v>
      </c>
      <c r="I788" s="7">
        <v>56765</v>
      </c>
      <c r="J788" s="7">
        <v>33410.199999999997</v>
      </c>
      <c r="K788" s="7">
        <v>16543</v>
      </c>
      <c r="L788" s="7">
        <v>6811.8</v>
      </c>
      <c r="M788" s="5">
        <v>0.12</v>
      </c>
      <c r="N788" t="s">
        <v>46</v>
      </c>
      <c r="O788" t="s">
        <v>27</v>
      </c>
      <c r="P788" t="s">
        <v>97</v>
      </c>
      <c r="Q788" t="s">
        <v>32</v>
      </c>
      <c r="R788" t="s">
        <v>43</v>
      </c>
      <c r="S788" t="s">
        <v>17</v>
      </c>
      <c r="T788" t="s">
        <v>13310</v>
      </c>
      <c r="U788" s="1">
        <v>46011</v>
      </c>
      <c r="V788">
        <f t="shared" si="24"/>
        <v>539</v>
      </c>
      <c r="W788" t="str">
        <f t="shared" si="25"/>
        <v>360+</v>
      </c>
    </row>
    <row r="789" spans="1:23" x14ac:dyDescent="0.25">
      <c r="A789" t="s">
        <v>922</v>
      </c>
      <c r="B789">
        <v>1870104129</v>
      </c>
      <c r="C789">
        <v>5078508507</v>
      </c>
      <c r="D789" s="1">
        <v>45452</v>
      </c>
      <c r="E789">
        <v>99231</v>
      </c>
      <c r="F789">
        <v>99202</v>
      </c>
      <c r="G789" t="s">
        <v>307</v>
      </c>
      <c r="H789" s="34">
        <v>39429</v>
      </c>
      <c r="I789" s="7">
        <v>29572</v>
      </c>
      <c r="J789" s="7">
        <v>22956.2</v>
      </c>
      <c r="K789" s="7">
        <v>2180</v>
      </c>
      <c r="L789" s="7">
        <v>4435.8</v>
      </c>
      <c r="M789" s="5">
        <v>0.15</v>
      </c>
      <c r="N789" t="s">
        <v>1139</v>
      </c>
      <c r="O789" t="s">
        <v>30</v>
      </c>
      <c r="P789" t="s">
        <v>35</v>
      </c>
      <c r="Q789" t="s">
        <v>19</v>
      </c>
      <c r="R789" t="s">
        <v>38</v>
      </c>
      <c r="S789" t="s">
        <v>21</v>
      </c>
      <c r="T789" t="s">
        <v>13311</v>
      </c>
      <c r="U789" s="1">
        <v>45960</v>
      </c>
      <c r="V789">
        <f t="shared" si="24"/>
        <v>508</v>
      </c>
      <c r="W789" t="str">
        <f t="shared" si="25"/>
        <v>360+</v>
      </c>
    </row>
    <row r="790" spans="1:23" x14ac:dyDescent="0.25">
      <c r="A790" t="s">
        <v>923</v>
      </c>
      <c r="B790">
        <v>2506623275</v>
      </c>
      <c r="C790">
        <v>8185185880</v>
      </c>
      <c r="D790" s="1">
        <v>45845</v>
      </c>
      <c r="E790">
        <v>99238</v>
      </c>
      <c r="F790">
        <v>99204</v>
      </c>
      <c r="G790" t="s">
        <v>318</v>
      </c>
      <c r="H790" s="34">
        <v>93031</v>
      </c>
      <c r="I790" s="7">
        <v>72564</v>
      </c>
      <c r="J790" s="7">
        <v>54414.2</v>
      </c>
      <c r="K790" s="7">
        <v>3637</v>
      </c>
      <c r="L790" s="7">
        <v>14512.8</v>
      </c>
      <c r="M790" s="5">
        <v>0.2</v>
      </c>
      <c r="N790" t="s">
        <v>3140</v>
      </c>
      <c r="O790" t="s">
        <v>30</v>
      </c>
      <c r="P790" t="s">
        <v>55</v>
      </c>
      <c r="Q790" t="s">
        <v>32</v>
      </c>
      <c r="R790" t="s">
        <v>20</v>
      </c>
      <c r="S790" t="s">
        <v>17</v>
      </c>
      <c r="T790" t="s">
        <v>13311</v>
      </c>
      <c r="U790" s="1">
        <v>46030</v>
      </c>
      <c r="V790">
        <f t="shared" si="24"/>
        <v>185</v>
      </c>
      <c r="W790" t="str">
        <f t="shared" si="25"/>
        <v>180-209</v>
      </c>
    </row>
    <row r="791" spans="1:23" x14ac:dyDescent="0.25">
      <c r="A791" t="s">
        <v>924</v>
      </c>
      <c r="B791">
        <v>3388958817</v>
      </c>
      <c r="C791">
        <v>1611221492</v>
      </c>
      <c r="D791" s="1">
        <v>45465</v>
      </c>
      <c r="E791">
        <v>99223</v>
      </c>
      <c r="F791">
        <v>99211</v>
      </c>
      <c r="G791" t="s">
        <v>136</v>
      </c>
      <c r="H791" s="34">
        <v>38793</v>
      </c>
      <c r="I791" s="7">
        <v>32974</v>
      </c>
      <c r="J791" s="7">
        <v>29022.52</v>
      </c>
      <c r="K791" s="7">
        <v>3292</v>
      </c>
      <c r="L791" s="7">
        <v>659.48</v>
      </c>
      <c r="M791" s="5">
        <v>0.02</v>
      </c>
      <c r="N791" t="s">
        <v>16</v>
      </c>
      <c r="O791" t="s">
        <v>30</v>
      </c>
      <c r="P791" t="s">
        <v>40</v>
      </c>
      <c r="Q791" t="s">
        <v>32</v>
      </c>
      <c r="R791" t="s">
        <v>20</v>
      </c>
      <c r="S791" t="s">
        <v>17</v>
      </c>
      <c r="T791" t="s">
        <v>13310</v>
      </c>
      <c r="U791" s="1">
        <v>45674</v>
      </c>
      <c r="V791">
        <f t="shared" si="24"/>
        <v>209</v>
      </c>
      <c r="W791" t="str">
        <f t="shared" si="25"/>
        <v>180-209</v>
      </c>
    </row>
    <row r="792" spans="1:23" x14ac:dyDescent="0.25">
      <c r="A792" t="s">
        <v>925</v>
      </c>
      <c r="B792">
        <v>1765123228</v>
      </c>
      <c r="C792">
        <v>6637239293</v>
      </c>
      <c r="D792" s="1">
        <v>45922</v>
      </c>
      <c r="E792">
        <v>99213</v>
      </c>
      <c r="F792">
        <v>99214</v>
      </c>
      <c r="G792" t="s">
        <v>108</v>
      </c>
      <c r="H792" s="34">
        <v>78554</v>
      </c>
      <c r="I792" s="7">
        <v>51060</v>
      </c>
      <c r="J792" s="7">
        <v>44932.800000000003</v>
      </c>
      <c r="K792" s="7">
        <v>0</v>
      </c>
      <c r="L792" s="7">
        <v>6127.2</v>
      </c>
      <c r="M792" s="5">
        <v>0.12</v>
      </c>
      <c r="N792" t="s">
        <v>46</v>
      </c>
      <c r="O792" t="s">
        <v>17</v>
      </c>
      <c r="P792" t="s">
        <v>18</v>
      </c>
      <c r="Q792" t="s">
        <v>32</v>
      </c>
      <c r="R792" t="s">
        <v>43</v>
      </c>
      <c r="S792" t="s">
        <v>27</v>
      </c>
      <c r="T792" t="s">
        <v>13310</v>
      </c>
      <c r="U792" s="1">
        <v>45952</v>
      </c>
      <c r="V792">
        <f t="shared" si="24"/>
        <v>30</v>
      </c>
      <c r="W792" t="str">
        <f t="shared" si="25"/>
        <v>30-59</v>
      </c>
    </row>
    <row r="793" spans="1:23" x14ac:dyDescent="0.25">
      <c r="A793" t="s">
        <v>926</v>
      </c>
      <c r="B793">
        <v>6008848858</v>
      </c>
      <c r="C793">
        <v>6457551131</v>
      </c>
      <c r="D793" s="1">
        <v>45483</v>
      </c>
      <c r="E793">
        <v>99215</v>
      </c>
      <c r="F793">
        <v>93000</v>
      </c>
      <c r="G793" t="s">
        <v>129</v>
      </c>
      <c r="H793" s="34">
        <v>77387</v>
      </c>
      <c r="I793" s="7">
        <v>55719</v>
      </c>
      <c r="J793" s="7">
        <v>31254.48</v>
      </c>
      <c r="K793" s="7">
        <v>20007</v>
      </c>
      <c r="L793" s="7">
        <v>4457.5200000000004</v>
      </c>
      <c r="M793" s="5">
        <v>0.08</v>
      </c>
      <c r="N793" t="s">
        <v>24</v>
      </c>
      <c r="O793" t="s">
        <v>27</v>
      </c>
      <c r="P793" t="s">
        <v>18</v>
      </c>
      <c r="Q793" t="s">
        <v>32</v>
      </c>
      <c r="R793" t="s">
        <v>20</v>
      </c>
      <c r="S793" t="s">
        <v>21</v>
      </c>
      <c r="T793" t="s">
        <v>13312</v>
      </c>
      <c r="U793" s="1">
        <v>46067</v>
      </c>
      <c r="V793">
        <f t="shared" si="24"/>
        <v>584</v>
      </c>
      <c r="W793" t="str">
        <f t="shared" si="25"/>
        <v>360+</v>
      </c>
    </row>
    <row r="794" spans="1:23" x14ac:dyDescent="0.25">
      <c r="A794" t="s">
        <v>927</v>
      </c>
      <c r="B794">
        <v>8410571076</v>
      </c>
      <c r="C794">
        <v>2010629410</v>
      </c>
      <c r="D794" s="1">
        <v>45616</v>
      </c>
      <c r="E794">
        <v>99238</v>
      </c>
      <c r="F794">
        <v>99283</v>
      </c>
      <c r="G794" t="s">
        <v>110</v>
      </c>
      <c r="H794" s="34">
        <v>71748</v>
      </c>
      <c r="I794" s="7">
        <v>46636</v>
      </c>
      <c r="J794" s="7">
        <v>33870.68</v>
      </c>
      <c r="K794" s="7">
        <v>7169</v>
      </c>
      <c r="L794" s="7">
        <v>5596.32</v>
      </c>
      <c r="M794" s="5">
        <v>0.12</v>
      </c>
      <c r="N794" t="s">
        <v>46</v>
      </c>
      <c r="O794" t="s">
        <v>30</v>
      </c>
      <c r="P794" t="s">
        <v>35</v>
      </c>
      <c r="Q794" t="s">
        <v>19</v>
      </c>
      <c r="R794" t="s">
        <v>38</v>
      </c>
      <c r="S794" t="s">
        <v>17</v>
      </c>
      <c r="T794" t="s">
        <v>13311</v>
      </c>
      <c r="U794" s="1">
        <v>45968</v>
      </c>
      <c r="V794">
        <f t="shared" si="24"/>
        <v>352</v>
      </c>
      <c r="W794" t="str">
        <f t="shared" si="25"/>
        <v>330-359</v>
      </c>
    </row>
    <row r="795" spans="1:23" x14ac:dyDescent="0.25">
      <c r="A795" t="s">
        <v>928</v>
      </c>
      <c r="B795">
        <v>957908557</v>
      </c>
      <c r="C795">
        <v>878664521</v>
      </c>
      <c r="D795" s="1">
        <v>45713</v>
      </c>
      <c r="E795">
        <v>99238</v>
      </c>
      <c r="F795">
        <v>93000</v>
      </c>
      <c r="G795" t="s">
        <v>150</v>
      </c>
      <c r="H795" s="34">
        <v>43089</v>
      </c>
      <c r="I795" s="7">
        <v>36626</v>
      </c>
      <c r="J795" s="7">
        <v>31613.480000000003</v>
      </c>
      <c r="K795" s="7">
        <v>4280</v>
      </c>
      <c r="L795" s="7">
        <v>732.52</v>
      </c>
      <c r="M795" s="5">
        <v>0.02</v>
      </c>
      <c r="N795" t="s">
        <v>16</v>
      </c>
      <c r="O795" t="s">
        <v>30</v>
      </c>
      <c r="P795" t="s">
        <v>25</v>
      </c>
      <c r="Q795" t="s">
        <v>32</v>
      </c>
      <c r="R795" t="s">
        <v>20</v>
      </c>
      <c r="S795" t="s">
        <v>27</v>
      </c>
      <c r="T795" t="s">
        <v>13312</v>
      </c>
      <c r="U795" s="1">
        <v>46074</v>
      </c>
      <c r="V795">
        <f t="shared" si="24"/>
        <v>361</v>
      </c>
      <c r="W795" t="str">
        <f t="shared" si="25"/>
        <v>360+</v>
      </c>
    </row>
    <row r="796" spans="1:23" x14ac:dyDescent="0.25">
      <c r="A796" t="s">
        <v>929</v>
      </c>
      <c r="B796">
        <v>742111934</v>
      </c>
      <c r="C796">
        <v>9384916265</v>
      </c>
      <c r="D796" s="1">
        <v>45677</v>
      </c>
      <c r="E796">
        <v>99214</v>
      </c>
      <c r="F796">
        <v>99283</v>
      </c>
      <c r="G796" t="s">
        <v>288</v>
      </c>
      <c r="H796" s="34">
        <v>77215</v>
      </c>
      <c r="I796" s="7">
        <v>65633</v>
      </c>
      <c r="J796" s="7">
        <v>57521.34</v>
      </c>
      <c r="K796" s="7">
        <v>6799</v>
      </c>
      <c r="L796" s="7">
        <v>1312.66</v>
      </c>
      <c r="M796" s="5">
        <v>0.02</v>
      </c>
      <c r="N796" t="s">
        <v>16</v>
      </c>
      <c r="O796" t="s">
        <v>30</v>
      </c>
      <c r="P796" t="s">
        <v>55</v>
      </c>
      <c r="Q796" t="s">
        <v>32</v>
      </c>
      <c r="R796" t="s">
        <v>21</v>
      </c>
      <c r="S796" t="s">
        <v>27</v>
      </c>
      <c r="T796" t="s">
        <v>13312</v>
      </c>
      <c r="U796" s="1">
        <v>45851</v>
      </c>
      <c r="V796">
        <f t="shared" si="24"/>
        <v>174</v>
      </c>
      <c r="W796" t="str">
        <f t="shared" si="25"/>
        <v>150-179</v>
      </c>
    </row>
    <row r="797" spans="1:23" x14ac:dyDescent="0.25">
      <c r="A797" t="s">
        <v>930</v>
      </c>
      <c r="B797">
        <v>2009422434</v>
      </c>
      <c r="C797">
        <v>6341199257</v>
      </c>
      <c r="D797" s="1">
        <v>45648</v>
      </c>
      <c r="E797">
        <v>99221</v>
      </c>
      <c r="F797">
        <v>99285</v>
      </c>
      <c r="G797" t="s">
        <v>351</v>
      </c>
      <c r="H797" s="34">
        <v>14486</v>
      </c>
      <c r="I797" s="7">
        <v>9416</v>
      </c>
      <c r="J797" s="7">
        <v>4843.08</v>
      </c>
      <c r="K797" s="7">
        <v>3443</v>
      </c>
      <c r="L797" s="7">
        <v>1129.92</v>
      </c>
      <c r="M797" s="5">
        <v>0.12</v>
      </c>
      <c r="N797" t="s">
        <v>46</v>
      </c>
      <c r="O797" t="s">
        <v>27</v>
      </c>
      <c r="P797" t="s">
        <v>55</v>
      </c>
      <c r="Q797" t="s">
        <v>19</v>
      </c>
      <c r="R797" t="s">
        <v>21</v>
      </c>
      <c r="S797" t="s">
        <v>27</v>
      </c>
      <c r="T797" t="s">
        <v>13310</v>
      </c>
      <c r="U797" s="1">
        <v>45758</v>
      </c>
      <c r="V797">
        <f t="shared" si="24"/>
        <v>110</v>
      </c>
      <c r="W797" t="str">
        <f t="shared" si="25"/>
        <v>90-119</v>
      </c>
    </row>
    <row r="798" spans="1:23" x14ac:dyDescent="0.25">
      <c r="A798" t="s">
        <v>931</v>
      </c>
      <c r="B798">
        <v>1928016135</v>
      </c>
      <c r="C798">
        <v>4350746353</v>
      </c>
      <c r="D798" s="1">
        <v>45704</v>
      </c>
      <c r="E798">
        <v>99213</v>
      </c>
      <c r="F798">
        <v>99292</v>
      </c>
      <c r="G798" t="s">
        <v>112</v>
      </c>
      <c r="H798" s="34">
        <v>51068</v>
      </c>
      <c r="I798" s="7">
        <v>43408</v>
      </c>
      <c r="J798" s="7">
        <v>37564.839999999997</v>
      </c>
      <c r="K798" s="7">
        <v>4975</v>
      </c>
      <c r="L798" s="7">
        <v>868.16</v>
      </c>
      <c r="M798" s="5">
        <v>0.02</v>
      </c>
      <c r="N798" t="s">
        <v>16</v>
      </c>
      <c r="O798" t="s">
        <v>30</v>
      </c>
      <c r="P798" t="s">
        <v>55</v>
      </c>
      <c r="Q798" t="s">
        <v>32</v>
      </c>
      <c r="R798" t="s">
        <v>26</v>
      </c>
      <c r="S798" t="s">
        <v>17</v>
      </c>
      <c r="T798" t="s">
        <v>13310</v>
      </c>
      <c r="U798" s="1">
        <v>45937</v>
      </c>
      <c r="V798">
        <f t="shared" si="24"/>
        <v>233</v>
      </c>
      <c r="W798" t="str">
        <f t="shared" si="25"/>
        <v>210-239</v>
      </c>
    </row>
    <row r="799" spans="1:23" x14ac:dyDescent="0.25">
      <c r="A799" t="s">
        <v>932</v>
      </c>
      <c r="B799">
        <v>4295577634</v>
      </c>
      <c r="C799">
        <v>3293176644</v>
      </c>
      <c r="D799" s="1">
        <v>45437</v>
      </c>
      <c r="E799">
        <v>99214</v>
      </c>
      <c r="F799">
        <v>99292</v>
      </c>
      <c r="G799" t="s">
        <v>150</v>
      </c>
      <c r="H799" s="34">
        <v>46895</v>
      </c>
      <c r="I799" s="7">
        <v>38454</v>
      </c>
      <c r="J799" s="7">
        <v>31532.28</v>
      </c>
      <c r="K799" s="7">
        <v>0</v>
      </c>
      <c r="L799" s="7">
        <v>6921.72</v>
      </c>
      <c r="M799" s="5">
        <v>0.18</v>
      </c>
      <c r="N799" t="s">
        <v>3141</v>
      </c>
      <c r="O799" t="s">
        <v>17</v>
      </c>
      <c r="P799" t="s">
        <v>31</v>
      </c>
      <c r="Q799" t="s">
        <v>19</v>
      </c>
      <c r="R799" t="s">
        <v>21</v>
      </c>
      <c r="S799" t="s">
        <v>27</v>
      </c>
      <c r="T799" t="s">
        <v>13310</v>
      </c>
      <c r="U799" s="1">
        <v>46029</v>
      </c>
      <c r="V799">
        <f t="shared" si="24"/>
        <v>592</v>
      </c>
      <c r="W799" t="str">
        <f t="shared" si="25"/>
        <v>360+</v>
      </c>
    </row>
    <row r="800" spans="1:23" x14ac:dyDescent="0.25">
      <c r="A800" t="s">
        <v>933</v>
      </c>
      <c r="B800">
        <v>1148268048</v>
      </c>
      <c r="C800">
        <v>6724619623</v>
      </c>
      <c r="D800" s="1">
        <v>45375</v>
      </c>
      <c r="E800">
        <v>99213</v>
      </c>
      <c r="F800">
        <v>99203</v>
      </c>
      <c r="G800" t="s">
        <v>77</v>
      </c>
      <c r="H800" s="34">
        <v>50291</v>
      </c>
      <c r="I800" s="7">
        <v>39730</v>
      </c>
      <c r="J800" s="7">
        <v>33373.199999999997</v>
      </c>
      <c r="K800" s="7">
        <v>0</v>
      </c>
      <c r="L800" s="7">
        <v>6356.8</v>
      </c>
      <c r="M800" s="5">
        <v>0.16</v>
      </c>
      <c r="N800" t="s">
        <v>1138</v>
      </c>
      <c r="O800" t="s">
        <v>17</v>
      </c>
      <c r="P800" t="s">
        <v>18</v>
      </c>
      <c r="Q800" t="s">
        <v>32</v>
      </c>
      <c r="R800" t="s">
        <v>21</v>
      </c>
      <c r="S800" t="s">
        <v>27</v>
      </c>
      <c r="T800" t="s">
        <v>13310</v>
      </c>
      <c r="U800" s="1">
        <v>45887</v>
      </c>
      <c r="V800">
        <f t="shared" si="24"/>
        <v>512</v>
      </c>
      <c r="W800" t="str">
        <f t="shared" si="25"/>
        <v>360+</v>
      </c>
    </row>
    <row r="801" spans="1:23" x14ac:dyDescent="0.25">
      <c r="A801" t="s">
        <v>934</v>
      </c>
      <c r="B801">
        <v>9357330180</v>
      </c>
      <c r="C801">
        <v>80831124</v>
      </c>
      <c r="D801" s="1">
        <v>45952</v>
      </c>
      <c r="E801">
        <v>99233</v>
      </c>
      <c r="F801">
        <v>99212</v>
      </c>
      <c r="G801" t="s">
        <v>178</v>
      </c>
      <c r="H801" s="34">
        <v>29439</v>
      </c>
      <c r="I801" s="7">
        <v>19135</v>
      </c>
      <c r="J801" s="7">
        <v>16838.8</v>
      </c>
      <c r="K801" s="7">
        <v>0</v>
      </c>
      <c r="L801" s="7">
        <v>2296.1999999999998</v>
      </c>
      <c r="M801" s="5">
        <v>0.12</v>
      </c>
      <c r="N801" t="s">
        <v>46</v>
      </c>
      <c r="O801" t="s">
        <v>17</v>
      </c>
      <c r="P801" t="s">
        <v>18</v>
      </c>
      <c r="Q801" t="s">
        <v>19</v>
      </c>
      <c r="R801" t="s">
        <v>38</v>
      </c>
      <c r="S801" t="s">
        <v>17</v>
      </c>
      <c r="T801" t="s">
        <v>13310</v>
      </c>
      <c r="U801" s="1">
        <v>46037</v>
      </c>
      <c r="V801">
        <f t="shared" si="24"/>
        <v>85</v>
      </c>
      <c r="W801" t="str">
        <f t="shared" si="25"/>
        <v>60-89</v>
      </c>
    </row>
    <row r="802" spans="1:23" x14ac:dyDescent="0.25">
      <c r="A802" t="s">
        <v>935</v>
      </c>
      <c r="B802">
        <v>6236795610</v>
      </c>
      <c r="C802">
        <v>9216323527</v>
      </c>
      <c r="D802" s="1">
        <v>45714</v>
      </c>
      <c r="E802">
        <v>99222</v>
      </c>
      <c r="F802">
        <v>99212</v>
      </c>
      <c r="G802" t="s">
        <v>207</v>
      </c>
      <c r="H802" s="34">
        <v>89612</v>
      </c>
      <c r="I802" s="7">
        <v>73482</v>
      </c>
      <c r="J802" s="7">
        <v>60255.24</v>
      </c>
      <c r="K802" s="7">
        <v>0</v>
      </c>
      <c r="L802" s="7">
        <v>13226.76</v>
      </c>
      <c r="M802" s="5">
        <v>0.18</v>
      </c>
      <c r="N802" t="s">
        <v>3141</v>
      </c>
      <c r="O802" t="s">
        <v>17</v>
      </c>
      <c r="P802" t="s">
        <v>55</v>
      </c>
      <c r="Q802" t="s">
        <v>19</v>
      </c>
      <c r="R802" t="s">
        <v>27</v>
      </c>
      <c r="S802" t="s">
        <v>17</v>
      </c>
      <c r="T802" t="s">
        <v>13310</v>
      </c>
      <c r="U802" s="1">
        <v>46002</v>
      </c>
      <c r="V802">
        <f t="shared" si="24"/>
        <v>288</v>
      </c>
      <c r="W802" t="str">
        <f t="shared" si="25"/>
        <v>270-299</v>
      </c>
    </row>
    <row r="803" spans="1:23" x14ac:dyDescent="0.25">
      <c r="A803" t="s">
        <v>936</v>
      </c>
      <c r="B803">
        <v>2079553648</v>
      </c>
      <c r="C803">
        <v>412606650</v>
      </c>
      <c r="D803" s="1">
        <v>45868</v>
      </c>
      <c r="E803">
        <v>99238</v>
      </c>
      <c r="F803">
        <v>81000</v>
      </c>
      <c r="G803" t="s">
        <v>71</v>
      </c>
      <c r="H803" s="34">
        <v>77519</v>
      </c>
      <c r="I803" s="7">
        <v>50387</v>
      </c>
      <c r="J803" s="7">
        <v>32440.560000000001</v>
      </c>
      <c r="K803" s="7">
        <v>11900</v>
      </c>
      <c r="L803" s="7">
        <v>6046.44</v>
      </c>
      <c r="M803" s="5">
        <v>0.12</v>
      </c>
      <c r="N803" t="s">
        <v>46</v>
      </c>
      <c r="O803" t="s">
        <v>27</v>
      </c>
      <c r="P803" t="s">
        <v>31</v>
      </c>
      <c r="Q803" t="s">
        <v>19</v>
      </c>
      <c r="R803" t="s">
        <v>43</v>
      </c>
      <c r="S803" t="s">
        <v>27</v>
      </c>
      <c r="T803" t="s">
        <v>13310</v>
      </c>
      <c r="U803" s="1">
        <v>45937</v>
      </c>
      <c r="V803">
        <f t="shared" si="24"/>
        <v>69</v>
      </c>
      <c r="W803" t="str">
        <f t="shared" si="25"/>
        <v>60-89</v>
      </c>
    </row>
    <row r="804" spans="1:23" x14ac:dyDescent="0.25">
      <c r="A804" t="s">
        <v>937</v>
      </c>
      <c r="B804">
        <v>3015521505</v>
      </c>
      <c r="C804">
        <v>7948989924</v>
      </c>
      <c r="D804" s="1">
        <v>45699</v>
      </c>
      <c r="E804">
        <v>99221</v>
      </c>
      <c r="F804">
        <v>71046</v>
      </c>
      <c r="G804" t="s">
        <v>75</v>
      </c>
      <c r="H804" s="34">
        <v>42026</v>
      </c>
      <c r="I804" s="7">
        <v>34461</v>
      </c>
      <c r="J804" s="7">
        <v>28258.02</v>
      </c>
      <c r="K804" s="7">
        <v>0</v>
      </c>
      <c r="L804" s="7">
        <v>6202.98</v>
      </c>
      <c r="M804" s="5">
        <v>0.18</v>
      </c>
      <c r="N804" t="s">
        <v>3141</v>
      </c>
      <c r="O804" t="s">
        <v>17</v>
      </c>
      <c r="P804" t="s">
        <v>40</v>
      </c>
      <c r="Q804" t="s">
        <v>32</v>
      </c>
      <c r="R804" t="s">
        <v>26</v>
      </c>
      <c r="S804" t="s">
        <v>17</v>
      </c>
      <c r="T804" t="s">
        <v>13312</v>
      </c>
      <c r="U804" s="1">
        <v>46039</v>
      </c>
      <c r="V804">
        <f t="shared" si="24"/>
        <v>340</v>
      </c>
      <c r="W804" t="str">
        <f t="shared" si="25"/>
        <v>330-359</v>
      </c>
    </row>
    <row r="805" spans="1:23" x14ac:dyDescent="0.25">
      <c r="A805" t="s">
        <v>938</v>
      </c>
      <c r="B805">
        <v>6254400846</v>
      </c>
      <c r="C805">
        <v>1746472358</v>
      </c>
      <c r="D805" s="1">
        <v>45763</v>
      </c>
      <c r="E805">
        <v>99213</v>
      </c>
      <c r="F805">
        <v>99285</v>
      </c>
      <c r="G805" t="s">
        <v>415</v>
      </c>
      <c r="H805" s="34">
        <v>29158</v>
      </c>
      <c r="I805" s="7">
        <v>21869</v>
      </c>
      <c r="J805" s="7">
        <v>10116.65</v>
      </c>
      <c r="K805" s="7">
        <v>8472</v>
      </c>
      <c r="L805" s="7">
        <v>3280.35</v>
      </c>
      <c r="M805" s="5">
        <v>0.15</v>
      </c>
      <c r="N805" t="s">
        <v>1139</v>
      </c>
      <c r="O805" t="s">
        <v>27</v>
      </c>
      <c r="P805" t="s">
        <v>18</v>
      </c>
      <c r="Q805" t="s">
        <v>19</v>
      </c>
      <c r="R805" t="s">
        <v>38</v>
      </c>
      <c r="S805" t="s">
        <v>27</v>
      </c>
      <c r="T805" t="s">
        <v>13311</v>
      </c>
      <c r="U805" s="1">
        <v>46013</v>
      </c>
      <c r="V805">
        <f t="shared" si="24"/>
        <v>250</v>
      </c>
      <c r="W805" t="str">
        <f t="shared" si="25"/>
        <v>240-269</v>
      </c>
    </row>
    <row r="806" spans="1:23" x14ac:dyDescent="0.25">
      <c r="A806" t="s">
        <v>939</v>
      </c>
      <c r="B806">
        <v>9018959331</v>
      </c>
      <c r="C806">
        <v>7861561120</v>
      </c>
      <c r="D806" s="1">
        <v>45770</v>
      </c>
      <c r="E806">
        <v>99238</v>
      </c>
      <c r="F806">
        <v>71046</v>
      </c>
      <c r="G806" t="s">
        <v>129</v>
      </c>
      <c r="H806" s="34">
        <v>16787</v>
      </c>
      <c r="I806" s="7">
        <v>12087</v>
      </c>
      <c r="J806" s="7">
        <v>8777.0400000000009</v>
      </c>
      <c r="K806" s="7">
        <v>2343</v>
      </c>
      <c r="L806" s="7">
        <v>966.96</v>
      </c>
      <c r="M806" s="5">
        <v>0.08</v>
      </c>
      <c r="N806" t="s">
        <v>24</v>
      </c>
      <c r="O806" t="s">
        <v>27</v>
      </c>
      <c r="P806" t="s">
        <v>18</v>
      </c>
      <c r="Q806" t="s">
        <v>19</v>
      </c>
      <c r="R806" t="s">
        <v>38</v>
      </c>
      <c r="S806" t="s">
        <v>21</v>
      </c>
      <c r="T806" t="s">
        <v>13311</v>
      </c>
      <c r="U806" s="1">
        <v>45920</v>
      </c>
      <c r="V806">
        <f t="shared" si="24"/>
        <v>150</v>
      </c>
      <c r="W806" t="str">
        <f t="shared" si="25"/>
        <v>150-179</v>
      </c>
    </row>
    <row r="807" spans="1:23" x14ac:dyDescent="0.25">
      <c r="A807" t="s">
        <v>940</v>
      </c>
      <c r="B807">
        <v>5329944100</v>
      </c>
      <c r="C807">
        <v>6137557422</v>
      </c>
      <c r="D807" s="1">
        <v>45751</v>
      </c>
      <c r="E807">
        <v>99238</v>
      </c>
      <c r="F807">
        <v>99282</v>
      </c>
      <c r="G807" t="s">
        <v>244</v>
      </c>
      <c r="H807" s="34">
        <v>36644</v>
      </c>
      <c r="I807" s="7">
        <v>28582</v>
      </c>
      <c r="J807" s="7">
        <v>16966.599999999999</v>
      </c>
      <c r="K807" s="7">
        <v>5899</v>
      </c>
      <c r="L807" s="7">
        <v>5716.4</v>
      </c>
      <c r="M807" s="5">
        <v>0.2</v>
      </c>
      <c r="N807" t="s">
        <v>3140</v>
      </c>
      <c r="O807" t="s">
        <v>27</v>
      </c>
      <c r="P807" t="s">
        <v>31</v>
      </c>
      <c r="Q807" t="s">
        <v>19</v>
      </c>
      <c r="R807" t="s">
        <v>26</v>
      </c>
      <c r="S807" t="s">
        <v>21</v>
      </c>
      <c r="T807" t="s">
        <v>13312</v>
      </c>
      <c r="U807" s="1">
        <v>46039</v>
      </c>
      <c r="V807">
        <f t="shared" si="24"/>
        <v>288</v>
      </c>
      <c r="W807" t="str">
        <f t="shared" si="25"/>
        <v>270-299</v>
      </c>
    </row>
    <row r="808" spans="1:23" x14ac:dyDescent="0.25">
      <c r="A808" t="s">
        <v>941</v>
      </c>
      <c r="B808">
        <v>2660917644</v>
      </c>
      <c r="C808">
        <v>500598554</v>
      </c>
      <c r="D808" s="1">
        <v>45800</v>
      </c>
      <c r="E808">
        <v>99233</v>
      </c>
      <c r="F808">
        <v>99281</v>
      </c>
      <c r="G808" t="s">
        <v>122</v>
      </c>
      <c r="H808" s="34">
        <v>89496</v>
      </c>
      <c r="I808" s="7">
        <v>76072</v>
      </c>
      <c r="J808" s="7">
        <v>74550.559999999998</v>
      </c>
      <c r="K808" s="7">
        <v>0</v>
      </c>
      <c r="L808" s="7">
        <v>1521.44</v>
      </c>
      <c r="M808" s="5">
        <v>0.02</v>
      </c>
      <c r="N808" t="s">
        <v>16</v>
      </c>
      <c r="O808" t="s">
        <v>17</v>
      </c>
      <c r="P808" t="s">
        <v>55</v>
      </c>
      <c r="Q808" t="s">
        <v>32</v>
      </c>
      <c r="R808" t="s">
        <v>21</v>
      </c>
      <c r="S808" t="s">
        <v>17</v>
      </c>
      <c r="T808" t="s">
        <v>13312</v>
      </c>
      <c r="U808" s="1">
        <v>45902</v>
      </c>
      <c r="V808">
        <f t="shared" si="24"/>
        <v>102</v>
      </c>
      <c r="W808" t="str">
        <f t="shared" si="25"/>
        <v>90-119</v>
      </c>
    </row>
    <row r="809" spans="1:23" x14ac:dyDescent="0.25">
      <c r="A809" t="s">
        <v>942</v>
      </c>
      <c r="B809">
        <v>8536894263</v>
      </c>
      <c r="C809">
        <v>1370368611</v>
      </c>
      <c r="D809" s="1">
        <v>45865</v>
      </c>
      <c r="E809">
        <v>99223</v>
      </c>
      <c r="F809">
        <v>99292</v>
      </c>
      <c r="G809" t="s">
        <v>136</v>
      </c>
      <c r="H809" s="34">
        <v>51176</v>
      </c>
      <c r="I809" s="7">
        <v>43500</v>
      </c>
      <c r="J809" s="7">
        <v>39737</v>
      </c>
      <c r="K809" s="7">
        <v>2893</v>
      </c>
      <c r="L809" s="7">
        <v>870</v>
      </c>
      <c r="M809" s="5">
        <v>0.02</v>
      </c>
      <c r="N809" t="s">
        <v>16</v>
      </c>
      <c r="O809" t="s">
        <v>30</v>
      </c>
      <c r="P809" t="s">
        <v>97</v>
      </c>
      <c r="Q809" t="s">
        <v>32</v>
      </c>
      <c r="R809" t="s">
        <v>20</v>
      </c>
      <c r="S809" t="s">
        <v>17</v>
      </c>
      <c r="T809" t="s">
        <v>13311</v>
      </c>
      <c r="U809" s="1">
        <v>45873</v>
      </c>
      <c r="V809">
        <f t="shared" si="24"/>
        <v>8</v>
      </c>
      <c r="W809" t="str">
        <f t="shared" si="25"/>
        <v>0-29</v>
      </c>
    </row>
    <row r="810" spans="1:23" x14ac:dyDescent="0.25">
      <c r="A810" t="s">
        <v>943</v>
      </c>
      <c r="B810">
        <v>8107812120</v>
      </c>
      <c r="C810">
        <v>3001911407</v>
      </c>
      <c r="D810" s="1">
        <v>45923</v>
      </c>
      <c r="E810">
        <v>99231</v>
      </c>
      <c r="F810">
        <v>99292</v>
      </c>
      <c r="G810" t="s">
        <v>191</v>
      </c>
      <c r="H810" s="34">
        <v>62657</v>
      </c>
      <c r="I810" s="7">
        <v>45113</v>
      </c>
      <c r="J810" s="7">
        <v>23193.96</v>
      </c>
      <c r="K810" s="7">
        <v>18310</v>
      </c>
      <c r="L810" s="7">
        <v>3609.04</v>
      </c>
      <c r="M810" s="5">
        <v>0.08</v>
      </c>
      <c r="N810" t="s">
        <v>24</v>
      </c>
      <c r="O810" t="s">
        <v>27</v>
      </c>
      <c r="P810" t="s">
        <v>35</v>
      </c>
      <c r="Q810" t="s">
        <v>19</v>
      </c>
      <c r="R810" t="s">
        <v>21</v>
      </c>
      <c r="S810" t="s">
        <v>17</v>
      </c>
      <c r="T810" t="s">
        <v>13311</v>
      </c>
      <c r="U810" s="1">
        <v>45946</v>
      </c>
      <c r="V810">
        <f t="shared" si="24"/>
        <v>23</v>
      </c>
      <c r="W810" t="str">
        <f t="shared" si="25"/>
        <v>0-29</v>
      </c>
    </row>
    <row r="811" spans="1:23" x14ac:dyDescent="0.25">
      <c r="A811" t="s">
        <v>944</v>
      </c>
      <c r="B811">
        <v>3535066461</v>
      </c>
      <c r="C811">
        <v>9846218210</v>
      </c>
      <c r="D811" s="1">
        <v>45724</v>
      </c>
      <c r="E811">
        <v>99231</v>
      </c>
      <c r="F811">
        <v>85025</v>
      </c>
      <c r="G811" t="s">
        <v>48</v>
      </c>
      <c r="H811" s="34">
        <v>51663</v>
      </c>
      <c r="I811" s="7">
        <v>37197</v>
      </c>
      <c r="J811" s="7">
        <v>28692.240000000002</v>
      </c>
      <c r="K811" s="7">
        <v>5529</v>
      </c>
      <c r="L811" s="7">
        <v>2975.76</v>
      </c>
      <c r="M811" s="5">
        <v>0.08</v>
      </c>
      <c r="N811" t="s">
        <v>24</v>
      </c>
      <c r="O811" t="s">
        <v>30</v>
      </c>
      <c r="P811" t="s">
        <v>18</v>
      </c>
      <c r="Q811" t="s">
        <v>32</v>
      </c>
      <c r="R811" t="s">
        <v>21</v>
      </c>
      <c r="S811" t="s">
        <v>27</v>
      </c>
      <c r="T811" t="s">
        <v>13311</v>
      </c>
      <c r="U811" s="1">
        <v>45780</v>
      </c>
      <c r="V811">
        <f t="shared" si="24"/>
        <v>56</v>
      </c>
      <c r="W811" t="str">
        <f t="shared" si="25"/>
        <v>30-59</v>
      </c>
    </row>
    <row r="812" spans="1:23" x14ac:dyDescent="0.25">
      <c r="A812" t="s">
        <v>945</v>
      </c>
      <c r="B812">
        <v>7487682932</v>
      </c>
      <c r="C812">
        <v>9586925444</v>
      </c>
      <c r="D812" s="1">
        <v>45641</v>
      </c>
      <c r="E812">
        <v>99231</v>
      </c>
      <c r="F812">
        <v>99212</v>
      </c>
      <c r="G812" t="s">
        <v>37</v>
      </c>
      <c r="H812" s="34">
        <v>39768</v>
      </c>
      <c r="I812" s="7">
        <v>32610</v>
      </c>
      <c r="J812" s="7">
        <v>26740.2</v>
      </c>
      <c r="K812" s="7">
        <v>0</v>
      </c>
      <c r="L812" s="7">
        <v>5869.8</v>
      </c>
      <c r="M812" s="5">
        <v>0.18</v>
      </c>
      <c r="N812" t="s">
        <v>3141</v>
      </c>
      <c r="O812" t="s">
        <v>17</v>
      </c>
      <c r="P812" t="s">
        <v>18</v>
      </c>
      <c r="Q812" t="s">
        <v>19</v>
      </c>
      <c r="R812" t="s">
        <v>27</v>
      </c>
      <c r="S812" t="s">
        <v>27</v>
      </c>
      <c r="T812" t="s">
        <v>13310</v>
      </c>
      <c r="U812" s="1">
        <v>45806</v>
      </c>
      <c r="V812">
        <f t="shared" si="24"/>
        <v>165</v>
      </c>
      <c r="W812" t="str">
        <f t="shared" si="25"/>
        <v>150-179</v>
      </c>
    </row>
    <row r="813" spans="1:23" x14ac:dyDescent="0.25">
      <c r="A813" t="s">
        <v>946</v>
      </c>
      <c r="B813">
        <v>736662681</v>
      </c>
      <c r="C813">
        <v>809572228</v>
      </c>
      <c r="D813" s="1">
        <v>45833</v>
      </c>
      <c r="E813">
        <v>99233</v>
      </c>
      <c r="F813">
        <v>99203</v>
      </c>
      <c r="G813" t="s">
        <v>240</v>
      </c>
      <c r="H813" s="34">
        <v>60401</v>
      </c>
      <c r="I813" s="7">
        <v>39261</v>
      </c>
      <c r="J813" s="7">
        <v>34549.68</v>
      </c>
      <c r="K813" s="7">
        <v>0</v>
      </c>
      <c r="L813" s="7">
        <v>4711.32</v>
      </c>
      <c r="M813" s="5">
        <v>0.12</v>
      </c>
      <c r="N813" t="s">
        <v>46</v>
      </c>
      <c r="O813" t="s">
        <v>17</v>
      </c>
      <c r="P813" t="s">
        <v>35</v>
      </c>
      <c r="Q813" t="s">
        <v>32</v>
      </c>
      <c r="R813" t="s">
        <v>21</v>
      </c>
      <c r="S813" t="s">
        <v>17</v>
      </c>
      <c r="T813" t="s">
        <v>13312</v>
      </c>
      <c r="U813" s="1">
        <v>45862</v>
      </c>
      <c r="V813">
        <f t="shared" si="24"/>
        <v>29</v>
      </c>
      <c r="W813" t="str">
        <f t="shared" si="25"/>
        <v>0-29</v>
      </c>
    </row>
    <row r="814" spans="1:23" x14ac:dyDescent="0.25">
      <c r="A814" t="s">
        <v>947</v>
      </c>
      <c r="B814">
        <v>4719218645</v>
      </c>
      <c r="C814">
        <v>4174283132</v>
      </c>
      <c r="D814" s="1">
        <v>45402</v>
      </c>
      <c r="E814">
        <v>99238</v>
      </c>
      <c r="F814">
        <v>97110</v>
      </c>
      <c r="G814" t="s">
        <v>291</v>
      </c>
      <c r="H814" s="34">
        <v>83008</v>
      </c>
      <c r="I814" s="7">
        <v>70557</v>
      </c>
      <c r="J814" s="7">
        <v>54889.86</v>
      </c>
      <c r="K814" s="7">
        <v>14256</v>
      </c>
      <c r="L814" s="7">
        <v>1411.14</v>
      </c>
      <c r="M814" s="5">
        <v>0.02</v>
      </c>
      <c r="N814" t="s">
        <v>16</v>
      </c>
      <c r="O814" t="s">
        <v>27</v>
      </c>
      <c r="P814" t="s">
        <v>18</v>
      </c>
      <c r="Q814" t="s">
        <v>32</v>
      </c>
      <c r="R814" t="s">
        <v>43</v>
      </c>
      <c r="S814" t="s">
        <v>21</v>
      </c>
      <c r="T814" t="s">
        <v>13310</v>
      </c>
      <c r="U814" s="1">
        <v>45803</v>
      </c>
      <c r="V814">
        <f t="shared" si="24"/>
        <v>401</v>
      </c>
      <c r="W814" t="str">
        <f t="shared" si="25"/>
        <v>360+</v>
      </c>
    </row>
    <row r="815" spans="1:23" x14ac:dyDescent="0.25">
      <c r="A815" t="s">
        <v>948</v>
      </c>
      <c r="B815">
        <v>5812341342</v>
      </c>
      <c r="C815">
        <v>1688804423</v>
      </c>
      <c r="D815" s="1">
        <v>45718</v>
      </c>
      <c r="E815">
        <v>99215</v>
      </c>
      <c r="F815">
        <v>99215</v>
      </c>
      <c r="G815" t="s">
        <v>263</v>
      </c>
      <c r="H815" s="34">
        <v>75705</v>
      </c>
      <c r="I815" s="7">
        <v>49208</v>
      </c>
      <c r="J815" s="7">
        <v>37925.040000000001</v>
      </c>
      <c r="K815" s="7">
        <v>5378</v>
      </c>
      <c r="L815" s="7">
        <v>5904.96</v>
      </c>
      <c r="M815" s="5">
        <v>0.12</v>
      </c>
      <c r="N815" t="s">
        <v>46</v>
      </c>
      <c r="O815" t="s">
        <v>27</v>
      </c>
      <c r="P815" t="s">
        <v>97</v>
      </c>
      <c r="Q815" t="s">
        <v>32</v>
      </c>
      <c r="R815" t="s">
        <v>27</v>
      </c>
      <c r="S815" t="s">
        <v>27</v>
      </c>
      <c r="T815" t="s">
        <v>13312</v>
      </c>
      <c r="U815" s="1">
        <v>45733</v>
      </c>
      <c r="V815">
        <f t="shared" si="24"/>
        <v>15</v>
      </c>
      <c r="W815" t="str">
        <f t="shared" si="25"/>
        <v>0-29</v>
      </c>
    </row>
    <row r="816" spans="1:23" x14ac:dyDescent="0.25">
      <c r="A816" t="s">
        <v>949</v>
      </c>
      <c r="B816">
        <v>1018641925</v>
      </c>
      <c r="C816">
        <v>5855204902</v>
      </c>
      <c r="D816" s="1">
        <v>45539</v>
      </c>
      <c r="E816">
        <v>99231</v>
      </c>
      <c r="F816">
        <v>99214</v>
      </c>
      <c r="G816" t="s">
        <v>57</v>
      </c>
      <c r="H816" s="34">
        <v>90227</v>
      </c>
      <c r="I816" s="7">
        <v>71279</v>
      </c>
      <c r="J816" s="7">
        <v>59874.36</v>
      </c>
      <c r="K816" s="7">
        <v>0</v>
      </c>
      <c r="L816" s="7">
        <v>11404.64</v>
      </c>
      <c r="M816" s="5">
        <v>0.16</v>
      </c>
      <c r="N816" t="s">
        <v>1138</v>
      </c>
      <c r="O816" t="s">
        <v>17</v>
      </c>
      <c r="P816" t="s">
        <v>18</v>
      </c>
      <c r="Q816" t="s">
        <v>19</v>
      </c>
      <c r="R816" t="s">
        <v>38</v>
      </c>
      <c r="S816" t="s">
        <v>27</v>
      </c>
      <c r="T816" t="s">
        <v>13310</v>
      </c>
      <c r="U816" s="1">
        <v>45781</v>
      </c>
      <c r="V816">
        <f t="shared" si="24"/>
        <v>242</v>
      </c>
      <c r="W816" t="str">
        <f t="shared" si="25"/>
        <v>240-269</v>
      </c>
    </row>
    <row r="817" spans="1:23" x14ac:dyDescent="0.25">
      <c r="A817" t="s">
        <v>950</v>
      </c>
      <c r="B817">
        <v>2874281664</v>
      </c>
      <c r="C817">
        <v>1032207781</v>
      </c>
      <c r="D817" s="1">
        <v>45606</v>
      </c>
      <c r="E817">
        <v>99221</v>
      </c>
      <c r="F817">
        <v>99291</v>
      </c>
      <c r="G817" t="s">
        <v>154</v>
      </c>
      <c r="H817" s="34">
        <v>50984</v>
      </c>
      <c r="I817" s="7">
        <v>43336</v>
      </c>
      <c r="J817" s="7">
        <v>42469.279999999999</v>
      </c>
      <c r="K817" s="7">
        <v>0</v>
      </c>
      <c r="L817" s="7">
        <v>866.72</v>
      </c>
      <c r="M817" s="5">
        <v>0.02</v>
      </c>
      <c r="N817" t="s">
        <v>16</v>
      </c>
      <c r="O817" t="s">
        <v>17</v>
      </c>
      <c r="P817" t="s">
        <v>97</v>
      </c>
      <c r="Q817" t="s">
        <v>32</v>
      </c>
      <c r="R817" t="s">
        <v>21</v>
      </c>
      <c r="S817" t="s">
        <v>17</v>
      </c>
      <c r="T817" t="s">
        <v>13310</v>
      </c>
      <c r="U817" s="1">
        <v>45977</v>
      </c>
      <c r="V817">
        <f t="shared" si="24"/>
        <v>371</v>
      </c>
      <c r="W817" t="str">
        <f t="shared" si="25"/>
        <v>360+</v>
      </c>
    </row>
    <row r="818" spans="1:23" x14ac:dyDescent="0.25">
      <c r="A818" t="s">
        <v>951</v>
      </c>
      <c r="B818">
        <v>7097384369</v>
      </c>
      <c r="C818">
        <v>1732416693</v>
      </c>
      <c r="D818" s="1">
        <v>45815</v>
      </c>
      <c r="E818">
        <v>99222</v>
      </c>
      <c r="F818">
        <v>90834</v>
      </c>
      <c r="G818" t="s">
        <v>268</v>
      </c>
      <c r="H818" s="34">
        <v>69074</v>
      </c>
      <c r="I818" s="7">
        <v>58713</v>
      </c>
      <c r="J818" s="7">
        <v>46807.74</v>
      </c>
      <c r="K818" s="7">
        <v>10731</v>
      </c>
      <c r="L818" s="7">
        <v>1174.26</v>
      </c>
      <c r="M818" s="5">
        <v>0.02</v>
      </c>
      <c r="N818" t="s">
        <v>16</v>
      </c>
      <c r="O818" t="s">
        <v>27</v>
      </c>
      <c r="P818" t="s">
        <v>35</v>
      </c>
      <c r="Q818" t="s">
        <v>19</v>
      </c>
      <c r="R818" t="s">
        <v>21</v>
      </c>
      <c r="S818" t="s">
        <v>21</v>
      </c>
      <c r="T818" t="s">
        <v>13311</v>
      </c>
      <c r="U818" s="1">
        <v>45822</v>
      </c>
      <c r="V818">
        <f t="shared" si="24"/>
        <v>7</v>
      </c>
      <c r="W818" t="str">
        <f t="shared" si="25"/>
        <v>0-29</v>
      </c>
    </row>
    <row r="819" spans="1:23" x14ac:dyDescent="0.25">
      <c r="A819" t="s">
        <v>952</v>
      </c>
      <c r="B819">
        <v>2770401053</v>
      </c>
      <c r="C819">
        <v>8510122204</v>
      </c>
      <c r="D819" s="1">
        <v>45647</v>
      </c>
      <c r="E819">
        <v>99223</v>
      </c>
      <c r="F819">
        <v>99291</v>
      </c>
      <c r="G819" t="s">
        <v>89</v>
      </c>
      <c r="H819" s="34">
        <v>44210</v>
      </c>
      <c r="I819" s="7">
        <v>37579</v>
      </c>
      <c r="J819" s="7">
        <v>25544.42</v>
      </c>
      <c r="K819" s="7">
        <v>11283</v>
      </c>
      <c r="L819" s="7">
        <v>751.58</v>
      </c>
      <c r="M819" s="5">
        <v>0.02</v>
      </c>
      <c r="N819" t="s">
        <v>16</v>
      </c>
      <c r="O819" t="s">
        <v>27</v>
      </c>
      <c r="P819" t="s">
        <v>25</v>
      </c>
      <c r="Q819" t="s">
        <v>19</v>
      </c>
      <c r="R819" t="s">
        <v>26</v>
      </c>
      <c r="S819" t="s">
        <v>17</v>
      </c>
      <c r="T819" t="s">
        <v>13310</v>
      </c>
      <c r="U819" s="1">
        <v>46083</v>
      </c>
      <c r="V819">
        <f t="shared" si="24"/>
        <v>436</v>
      </c>
      <c r="W819" t="str">
        <f t="shared" si="25"/>
        <v>360+</v>
      </c>
    </row>
    <row r="820" spans="1:23" x14ac:dyDescent="0.25">
      <c r="A820" t="s">
        <v>953</v>
      </c>
      <c r="B820">
        <v>6996555508</v>
      </c>
      <c r="C820">
        <v>1455603496</v>
      </c>
      <c r="D820" s="1">
        <v>45417</v>
      </c>
      <c r="E820">
        <v>99238</v>
      </c>
      <c r="F820">
        <v>99213</v>
      </c>
      <c r="G820" t="s">
        <v>270</v>
      </c>
      <c r="H820" s="34">
        <v>37525</v>
      </c>
      <c r="I820" s="7">
        <v>27018</v>
      </c>
      <c r="J820" s="7">
        <v>22553.56</v>
      </c>
      <c r="K820" s="7">
        <v>2303</v>
      </c>
      <c r="L820" s="7">
        <v>2161.44</v>
      </c>
      <c r="M820" s="5">
        <v>0.08</v>
      </c>
      <c r="N820" t="s">
        <v>24</v>
      </c>
      <c r="O820" t="s">
        <v>30</v>
      </c>
      <c r="P820" t="s">
        <v>25</v>
      </c>
      <c r="Q820" t="s">
        <v>32</v>
      </c>
      <c r="R820" t="s">
        <v>43</v>
      </c>
      <c r="S820" t="s">
        <v>17</v>
      </c>
      <c r="T820" t="s">
        <v>13310</v>
      </c>
      <c r="U820" s="1">
        <v>45920</v>
      </c>
      <c r="V820">
        <f t="shared" si="24"/>
        <v>503</v>
      </c>
      <c r="W820" t="str">
        <f t="shared" si="25"/>
        <v>360+</v>
      </c>
    </row>
    <row r="821" spans="1:23" x14ac:dyDescent="0.25">
      <c r="A821" t="s">
        <v>954</v>
      </c>
      <c r="B821">
        <v>890210394</v>
      </c>
      <c r="C821">
        <v>4019314707</v>
      </c>
      <c r="D821" s="1">
        <v>45464</v>
      </c>
      <c r="E821">
        <v>99213</v>
      </c>
      <c r="F821">
        <v>90834</v>
      </c>
      <c r="G821" t="s">
        <v>263</v>
      </c>
      <c r="H821" s="34">
        <v>41462</v>
      </c>
      <c r="I821" s="7">
        <v>35243</v>
      </c>
      <c r="J821" s="7">
        <v>34538.14</v>
      </c>
      <c r="K821" s="7">
        <v>0</v>
      </c>
      <c r="L821" s="7">
        <v>704.86</v>
      </c>
      <c r="M821" s="5">
        <v>0.02</v>
      </c>
      <c r="N821" t="s">
        <v>16</v>
      </c>
      <c r="O821" t="s">
        <v>17</v>
      </c>
      <c r="P821" t="s">
        <v>58</v>
      </c>
      <c r="Q821" t="s">
        <v>32</v>
      </c>
      <c r="R821" t="s">
        <v>20</v>
      </c>
      <c r="S821" t="s">
        <v>27</v>
      </c>
      <c r="T821" t="s">
        <v>13310</v>
      </c>
      <c r="U821" s="1">
        <v>45684</v>
      </c>
      <c r="V821">
        <f t="shared" si="24"/>
        <v>220</v>
      </c>
      <c r="W821" t="str">
        <f t="shared" si="25"/>
        <v>210-239</v>
      </c>
    </row>
    <row r="822" spans="1:23" x14ac:dyDescent="0.25">
      <c r="A822" t="s">
        <v>955</v>
      </c>
      <c r="B822">
        <v>2776830875</v>
      </c>
      <c r="C822">
        <v>1053675238</v>
      </c>
      <c r="D822" s="1">
        <v>45535</v>
      </c>
      <c r="E822">
        <v>99221</v>
      </c>
      <c r="F822">
        <v>99213</v>
      </c>
      <c r="G822" t="s">
        <v>87</v>
      </c>
      <c r="H822" s="34">
        <v>24065</v>
      </c>
      <c r="I822" s="7">
        <v>15642</v>
      </c>
      <c r="J822" s="7">
        <v>12024.96</v>
      </c>
      <c r="K822" s="7">
        <v>1740</v>
      </c>
      <c r="L822" s="7">
        <v>1877.04</v>
      </c>
      <c r="M822" s="5">
        <v>0.12</v>
      </c>
      <c r="N822" t="s">
        <v>46</v>
      </c>
      <c r="O822" t="s">
        <v>30</v>
      </c>
      <c r="P822" t="s">
        <v>35</v>
      </c>
      <c r="Q822" t="s">
        <v>32</v>
      </c>
      <c r="R822" t="s">
        <v>26</v>
      </c>
      <c r="S822" t="s">
        <v>27</v>
      </c>
      <c r="T822" t="s">
        <v>13310</v>
      </c>
      <c r="U822" s="1">
        <v>46061</v>
      </c>
      <c r="V822">
        <f t="shared" si="24"/>
        <v>526</v>
      </c>
      <c r="W822" t="str">
        <f t="shared" si="25"/>
        <v>360+</v>
      </c>
    </row>
    <row r="823" spans="1:23" x14ac:dyDescent="0.25">
      <c r="A823" t="s">
        <v>956</v>
      </c>
      <c r="B823">
        <v>2054818198</v>
      </c>
      <c r="C823">
        <v>3070702239</v>
      </c>
      <c r="D823" s="1">
        <v>45545</v>
      </c>
      <c r="E823">
        <v>99214</v>
      </c>
      <c r="F823">
        <v>99283</v>
      </c>
      <c r="G823" t="s">
        <v>57</v>
      </c>
      <c r="H823" s="34">
        <v>86834</v>
      </c>
      <c r="I823" s="7">
        <v>73809</v>
      </c>
      <c r="J823" s="7">
        <v>72332.820000000007</v>
      </c>
      <c r="K823" s="7">
        <v>0</v>
      </c>
      <c r="L823" s="7">
        <v>1476.18</v>
      </c>
      <c r="M823" s="5">
        <v>0.02</v>
      </c>
      <c r="N823" t="s">
        <v>16</v>
      </c>
      <c r="O823" t="s">
        <v>17</v>
      </c>
      <c r="P823" t="s">
        <v>31</v>
      </c>
      <c r="Q823" t="s">
        <v>19</v>
      </c>
      <c r="R823" t="s">
        <v>27</v>
      </c>
      <c r="S823" t="s">
        <v>27</v>
      </c>
      <c r="T823" t="s">
        <v>13312</v>
      </c>
      <c r="U823" s="1">
        <v>45737</v>
      </c>
      <c r="V823">
        <f t="shared" si="24"/>
        <v>192</v>
      </c>
      <c r="W823" t="str">
        <f t="shared" si="25"/>
        <v>180-209</v>
      </c>
    </row>
    <row r="824" spans="1:23" x14ac:dyDescent="0.25">
      <c r="A824" t="s">
        <v>957</v>
      </c>
      <c r="B824">
        <v>7461166768</v>
      </c>
      <c r="C824">
        <v>746166052</v>
      </c>
      <c r="D824" s="1">
        <v>45667</v>
      </c>
      <c r="E824">
        <v>99233</v>
      </c>
      <c r="F824">
        <v>99284</v>
      </c>
      <c r="G824" t="s">
        <v>112</v>
      </c>
      <c r="H824" s="34">
        <v>55405</v>
      </c>
      <c r="I824" s="7">
        <v>47094</v>
      </c>
      <c r="J824" s="7">
        <v>33330.120000000003</v>
      </c>
      <c r="K824" s="7">
        <v>12822</v>
      </c>
      <c r="L824" s="7">
        <v>941.88</v>
      </c>
      <c r="M824" s="5">
        <v>0.02</v>
      </c>
      <c r="N824" t="s">
        <v>16</v>
      </c>
      <c r="O824" t="s">
        <v>27</v>
      </c>
      <c r="P824" t="s">
        <v>25</v>
      </c>
      <c r="Q824" t="s">
        <v>32</v>
      </c>
      <c r="R824" t="s">
        <v>38</v>
      </c>
      <c r="S824" t="s">
        <v>27</v>
      </c>
      <c r="T824" t="s">
        <v>13310</v>
      </c>
      <c r="U824" s="1">
        <v>46015</v>
      </c>
      <c r="V824">
        <f t="shared" si="24"/>
        <v>348</v>
      </c>
      <c r="W824" t="str">
        <f t="shared" si="25"/>
        <v>330-359</v>
      </c>
    </row>
    <row r="825" spans="1:23" x14ac:dyDescent="0.25">
      <c r="A825" t="s">
        <v>958</v>
      </c>
      <c r="B825">
        <v>251596075</v>
      </c>
      <c r="C825">
        <v>4256135804</v>
      </c>
      <c r="D825" s="1">
        <v>45391</v>
      </c>
      <c r="E825">
        <v>99214</v>
      </c>
      <c r="F825">
        <v>99212</v>
      </c>
      <c r="G825" t="s">
        <v>154</v>
      </c>
      <c r="H825" s="34">
        <v>32614</v>
      </c>
      <c r="I825" s="7">
        <v>25439</v>
      </c>
      <c r="J825" s="7">
        <v>11007.2</v>
      </c>
      <c r="K825" s="7">
        <v>9344</v>
      </c>
      <c r="L825" s="7">
        <v>5087.8</v>
      </c>
      <c r="M825" s="5">
        <v>0.2</v>
      </c>
      <c r="N825" t="s">
        <v>3140</v>
      </c>
      <c r="O825" t="s">
        <v>27</v>
      </c>
      <c r="P825" t="s">
        <v>55</v>
      </c>
      <c r="Q825" t="s">
        <v>19</v>
      </c>
      <c r="R825" t="s">
        <v>21</v>
      </c>
      <c r="S825" t="s">
        <v>17</v>
      </c>
      <c r="T825" t="s">
        <v>13312</v>
      </c>
      <c r="U825" s="1">
        <v>45807</v>
      </c>
      <c r="V825">
        <f t="shared" si="24"/>
        <v>416</v>
      </c>
      <c r="W825" t="str">
        <f t="shared" si="25"/>
        <v>360+</v>
      </c>
    </row>
    <row r="826" spans="1:23" x14ac:dyDescent="0.25">
      <c r="A826" t="s">
        <v>959</v>
      </c>
      <c r="B826">
        <v>814323323</v>
      </c>
      <c r="C826">
        <v>548964289</v>
      </c>
      <c r="D826" s="1">
        <v>45851</v>
      </c>
      <c r="E826">
        <v>99223</v>
      </c>
      <c r="F826">
        <v>99205</v>
      </c>
      <c r="G826" t="s">
        <v>207</v>
      </c>
      <c r="H826" s="34">
        <v>92541</v>
      </c>
      <c r="I826" s="7">
        <v>66630</v>
      </c>
      <c r="J826" s="7">
        <v>38590.6</v>
      </c>
      <c r="K826" s="7">
        <v>22709</v>
      </c>
      <c r="L826" s="7">
        <v>5330.4</v>
      </c>
      <c r="M826" s="5">
        <v>0.08</v>
      </c>
      <c r="N826" t="s">
        <v>24</v>
      </c>
      <c r="O826" t="s">
        <v>27</v>
      </c>
      <c r="P826" t="s">
        <v>40</v>
      </c>
      <c r="Q826" t="s">
        <v>19</v>
      </c>
      <c r="R826" t="s">
        <v>38</v>
      </c>
      <c r="S826" t="s">
        <v>17</v>
      </c>
      <c r="T826" t="s">
        <v>13312</v>
      </c>
      <c r="U826" s="1">
        <v>45957</v>
      </c>
      <c r="V826">
        <f t="shared" si="24"/>
        <v>106</v>
      </c>
      <c r="W826" t="str">
        <f t="shared" si="25"/>
        <v>90-119</v>
      </c>
    </row>
    <row r="827" spans="1:23" x14ac:dyDescent="0.25">
      <c r="A827" t="s">
        <v>960</v>
      </c>
      <c r="B827">
        <v>2653459517</v>
      </c>
      <c r="C827">
        <v>8280092326</v>
      </c>
      <c r="D827" s="1">
        <v>45898</v>
      </c>
      <c r="E827">
        <v>99232</v>
      </c>
      <c r="F827">
        <v>99281</v>
      </c>
      <c r="G827" t="s">
        <v>136</v>
      </c>
      <c r="H827" s="34">
        <v>97744</v>
      </c>
      <c r="I827" s="7">
        <v>63534</v>
      </c>
      <c r="J827" s="7">
        <v>49648.92</v>
      </c>
      <c r="K827" s="7">
        <v>6261</v>
      </c>
      <c r="L827" s="7">
        <v>7624.08</v>
      </c>
      <c r="M827" s="5">
        <v>0.12</v>
      </c>
      <c r="N827" t="s">
        <v>46</v>
      </c>
      <c r="O827" t="s">
        <v>30</v>
      </c>
      <c r="P827" t="s">
        <v>31</v>
      </c>
      <c r="Q827" t="s">
        <v>32</v>
      </c>
      <c r="R827" t="s">
        <v>27</v>
      </c>
      <c r="S827" t="s">
        <v>17</v>
      </c>
      <c r="T827" t="s">
        <v>13311</v>
      </c>
      <c r="U827" s="1">
        <v>46048</v>
      </c>
      <c r="V827">
        <f t="shared" si="24"/>
        <v>150</v>
      </c>
      <c r="W827" t="str">
        <f t="shared" si="25"/>
        <v>150-179</v>
      </c>
    </row>
    <row r="828" spans="1:23" x14ac:dyDescent="0.25">
      <c r="A828" t="s">
        <v>961</v>
      </c>
      <c r="B828">
        <v>8308706663</v>
      </c>
      <c r="C828">
        <v>2020812653</v>
      </c>
      <c r="D828" s="1">
        <v>45562</v>
      </c>
      <c r="E828">
        <v>99221</v>
      </c>
      <c r="F828">
        <v>99203</v>
      </c>
      <c r="G828" t="s">
        <v>140</v>
      </c>
      <c r="H828" s="34">
        <v>79762</v>
      </c>
      <c r="I828" s="7">
        <v>67798</v>
      </c>
      <c r="J828" s="7">
        <v>66442.039999999994</v>
      </c>
      <c r="K828" s="7">
        <v>0</v>
      </c>
      <c r="L828" s="7">
        <v>1355.96</v>
      </c>
      <c r="M828" s="5">
        <v>0.02</v>
      </c>
      <c r="N828" t="s">
        <v>16</v>
      </c>
      <c r="O828" t="s">
        <v>17</v>
      </c>
      <c r="P828" t="s">
        <v>31</v>
      </c>
      <c r="Q828" t="s">
        <v>32</v>
      </c>
      <c r="R828" t="s">
        <v>43</v>
      </c>
      <c r="S828" t="s">
        <v>27</v>
      </c>
      <c r="T828" t="s">
        <v>13310</v>
      </c>
      <c r="U828" s="1">
        <v>45961</v>
      </c>
      <c r="V828">
        <f t="shared" si="24"/>
        <v>399</v>
      </c>
      <c r="W828" t="str">
        <f t="shared" si="25"/>
        <v>360+</v>
      </c>
    </row>
    <row r="829" spans="1:23" x14ac:dyDescent="0.25">
      <c r="A829" t="s">
        <v>962</v>
      </c>
      <c r="B829">
        <v>7891665959</v>
      </c>
      <c r="C829">
        <v>531953356</v>
      </c>
      <c r="D829" s="1">
        <v>45935</v>
      </c>
      <c r="E829">
        <v>99233</v>
      </c>
      <c r="F829">
        <v>99202</v>
      </c>
      <c r="G829" t="s">
        <v>288</v>
      </c>
      <c r="H829" s="34">
        <v>91680</v>
      </c>
      <c r="I829" s="7">
        <v>59592</v>
      </c>
      <c r="J829" s="7">
        <v>52440.959999999999</v>
      </c>
      <c r="K829" s="7">
        <v>0</v>
      </c>
      <c r="L829" s="7">
        <v>7151.04</v>
      </c>
      <c r="M829" s="5">
        <v>0.12</v>
      </c>
      <c r="N829" t="s">
        <v>46</v>
      </c>
      <c r="O829" t="s">
        <v>17</v>
      </c>
      <c r="P829" t="s">
        <v>55</v>
      </c>
      <c r="Q829" t="s">
        <v>19</v>
      </c>
      <c r="R829" t="s">
        <v>38</v>
      </c>
      <c r="S829" t="s">
        <v>27</v>
      </c>
      <c r="T829" t="s">
        <v>13310</v>
      </c>
      <c r="U829" s="1">
        <v>46024</v>
      </c>
      <c r="V829">
        <f t="shared" si="24"/>
        <v>89</v>
      </c>
      <c r="W829" t="str">
        <f t="shared" si="25"/>
        <v>60-89</v>
      </c>
    </row>
    <row r="830" spans="1:23" x14ac:dyDescent="0.25">
      <c r="A830" t="s">
        <v>963</v>
      </c>
      <c r="B830">
        <v>801815815</v>
      </c>
      <c r="C830">
        <v>1645428235</v>
      </c>
      <c r="D830" s="1">
        <v>45663</v>
      </c>
      <c r="E830">
        <v>99214</v>
      </c>
      <c r="F830">
        <v>81000</v>
      </c>
      <c r="G830" t="s">
        <v>237</v>
      </c>
      <c r="H830" s="34">
        <v>73295</v>
      </c>
      <c r="I830" s="7">
        <v>52772</v>
      </c>
      <c r="J830" s="7">
        <v>41955.24</v>
      </c>
      <c r="K830" s="7">
        <v>6595</v>
      </c>
      <c r="L830" s="7">
        <v>4221.76</v>
      </c>
      <c r="M830" s="5">
        <v>0.08</v>
      </c>
      <c r="N830" t="s">
        <v>24</v>
      </c>
      <c r="O830" t="s">
        <v>30</v>
      </c>
      <c r="P830" t="s">
        <v>35</v>
      </c>
      <c r="Q830" t="s">
        <v>19</v>
      </c>
      <c r="R830" t="s">
        <v>38</v>
      </c>
      <c r="S830" t="s">
        <v>17</v>
      </c>
      <c r="T830" t="s">
        <v>13310</v>
      </c>
      <c r="U830" s="1">
        <v>45824</v>
      </c>
      <c r="V830">
        <f t="shared" si="24"/>
        <v>161</v>
      </c>
      <c r="W830" t="str">
        <f t="shared" si="25"/>
        <v>150-179</v>
      </c>
    </row>
    <row r="831" spans="1:23" x14ac:dyDescent="0.25">
      <c r="A831" t="s">
        <v>964</v>
      </c>
      <c r="B831">
        <v>4026823775</v>
      </c>
      <c r="C831">
        <v>4687779032</v>
      </c>
      <c r="D831" s="1">
        <v>45838</v>
      </c>
      <c r="E831">
        <v>99214</v>
      </c>
      <c r="F831">
        <v>99214</v>
      </c>
      <c r="G831" t="s">
        <v>81</v>
      </c>
      <c r="H831" s="34">
        <v>41287</v>
      </c>
      <c r="I831" s="7">
        <v>29727</v>
      </c>
      <c r="J831" s="7">
        <v>24713.84</v>
      </c>
      <c r="K831" s="7">
        <v>2635</v>
      </c>
      <c r="L831" s="7">
        <v>2378.16</v>
      </c>
      <c r="M831" s="5">
        <v>0.08</v>
      </c>
      <c r="N831" t="s">
        <v>24</v>
      </c>
      <c r="O831" t="s">
        <v>30</v>
      </c>
      <c r="P831" t="s">
        <v>25</v>
      </c>
      <c r="Q831" t="s">
        <v>19</v>
      </c>
      <c r="R831" t="s">
        <v>38</v>
      </c>
      <c r="S831" t="s">
        <v>27</v>
      </c>
      <c r="T831" t="s">
        <v>13312</v>
      </c>
      <c r="U831" s="1">
        <v>45887</v>
      </c>
      <c r="V831">
        <f t="shared" si="24"/>
        <v>49</v>
      </c>
      <c r="W831" t="str">
        <f t="shared" si="25"/>
        <v>30-59</v>
      </c>
    </row>
    <row r="832" spans="1:23" x14ac:dyDescent="0.25">
      <c r="A832" t="s">
        <v>965</v>
      </c>
      <c r="B832">
        <v>5126935539</v>
      </c>
      <c r="C832">
        <v>6341148941</v>
      </c>
      <c r="D832" s="1">
        <v>45835</v>
      </c>
      <c r="E832">
        <v>99221</v>
      </c>
      <c r="F832">
        <v>99213</v>
      </c>
      <c r="G832" t="s">
        <v>288</v>
      </c>
      <c r="H832" s="34">
        <v>14122</v>
      </c>
      <c r="I832" s="7">
        <v>10168</v>
      </c>
      <c r="J832" s="7">
        <v>8082.5599999999995</v>
      </c>
      <c r="K832" s="7">
        <v>1272</v>
      </c>
      <c r="L832" s="7">
        <v>813.44</v>
      </c>
      <c r="M832" s="5">
        <v>0.08</v>
      </c>
      <c r="N832" t="s">
        <v>24</v>
      </c>
      <c r="O832" t="s">
        <v>30</v>
      </c>
      <c r="P832" t="s">
        <v>25</v>
      </c>
      <c r="Q832" t="s">
        <v>32</v>
      </c>
      <c r="R832" t="s">
        <v>20</v>
      </c>
      <c r="S832" t="s">
        <v>27</v>
      </c>
      <c r="T832" t="s">
        <v>13311</v>
      </c>
      <c r="U832" s="1">
        <v>45900</v>
      </c>
      <c r="V832">
        <f t="shared" si="24"/>
        <v>65</v>
      </c>
      <c r="W832" t="str">
        <f t="shared" si="25"/>
        <v>60-89</v>
      </c>
    </row>
    <row r="833" spans="1:23" x14ac:dyDescent="0.25">
      <c r="A833" t="s">
        <v>966</v>
      </c>
      <c r="B833">
        <v>9638695179</v>
      </c>
      <c r="C833">
        <v>6774835174</v>
      </c>
      <c r="D833" s="1">
        <v>45349</v>
      </c>
      <c r="E833">
        <v>99214</v>
      </c>
      <c r="F833">
        <v>99281</v>
      </c>
      <c r="G833" t="s">
        <v>52</v>
      </c>
      <c r="H833" s="34">
        <v>73657</v>
      </c>
      <c r="I833" s="7">
        <v>53033</v>
      </c>
      <c r="J833" s="7">
        <v>26567.360000000001</v>
      </c>
      <c r="K833" s="7">
        <v>22223</v>
      </c>
      <c r="L833" s="7">
        <v>4242.6400000000003</v>
      </c>
      <c r="M833" s="5">
        <v>0.08</v>
      </c>
      <c r="N833" t="s">
        <v>24</v>
      </c>
      <c r="O833" t="s">
        <v>27</v>
      </c>
      <c r="P833" t="s">
        <v>55</v>
      </c>
      <c r="Q833" t="s">
        <v>19</v>
      </c>
      <c r="R833" t="s">
        <v>21</v>
      </c>
      <c r="S833" t="s">
        <v>17</v>
      </c>
      <c r="T833" t="s">
        <v>13312</v>
      </c>
      <c r="U833" s="1">
        <v>45727</v>
      </c>
      <c r="V833">
        <f t="shared" si="24"/>
        <v>378</v>
      </c>
      <c r="W833" t="str">
        <f t="shared" si="25"/>
        <v>360+</v>
      </c>
    </row>
    <row r="834" spans="1:23" x14ac:dyDescent="0.25">
      <c r="A834" t="s">
        <v>967</v>
      </c>
      <c r="B834">
        <v>413635615</v>
      </c>
      <c r="C834">
        <v>392140271</v>
      </c>
      <c r="D834" s="1">
        <v>45798</v>
      </c>
      <c r="E834">
        <v>99221</v>
      </c>
      <c r="F834">
        <v>99284</v>
      </c>
      <c r="G834" t="s">
        <v>34</v>
      </c>
      <c r="H834" s="34">
        <v>99470</v>
      </c>
      <c r="I834" s="7">
        <v>77587</v>
      </c>
      <c r="J834" s="7">
        <v>31796.6</v>
      </c>
      <c r="K834" s="7">
        <v>30273</v>
      </c>
      <c r="L834" s="7">
        <v>15517.4</v>
      </c>
      <c r="M834" s="5">
        <v>0.2</v>
      </c>
      <c r="N834" t="s">
        <v>3140</v>
      </c>
      <c r="O834" t="s">
        <v>27</v>
      </c>
      <c r="P834" t="s">
        <v>35</v>
      </c>
      <c r="Q834" t="s">
        <v>32</v>
      </c>
      <c r="R834" t="s">
        <v>21</v>
      </c>
      <c r="S834" t="s">
        <v>17</v>
      </c>
      <c r="T834" t="s">
        <v>13310</v>
      </c>
      <c r="U834" s="1">
        <v>45836</v>
      </c>
      <c r="V834">
        <f t="shared" ref="V834:V897" si="26">U834-D834</f>
        <v>38</v>
      </c>
      <c r="W834" t="str">
        <f t="shared" si="25"/>
        <v>30-59</v>
      </c>
    </row>
    <row r="835" spans="1:23" x14ac:dyDescent="0.25">
      <c r="A835" t="s">
        <v>968</v>
      </c>
      <c r="B835">
        <v>9122941551</v>
      </c>
      <c r="C835">
        <v>8439672012</v>
      </c>
      <c r="D835" s="1">
        <v>45767</v>
      </c>
      <c r="E835">
        <v>99231</v>
      </c>
      <c r="F835">
        <v>80053</v>
      </c>
      <c r="G835" t="s">
        <v>187</v>
      </c>
      <c r="H835" s="34">
        <v>84730</v>
      </c>
      <c r="I835" s="7">
        <v>63548</v>
      </c>
      <c r="J835" s="7">
        <v>49188.800000000003</v>
      </c>
      <c r="K835" s="7">
        <v>4827</v>
      </c>
      <c r="L835" s="7">
        <v>9532.2000000000007</v>
      </c>
      <c r="M835" s="5">
        <v>0.15</v>
      </c>
      <c r="N835" t="s">
        <v>1139</v>
      </c>
      <c r="O835" t="s">
        <v>30</v>
      </c>
      <c r="P835" t="s">
        <v>18</v>
      </c>
      <c r="Q835" t="s">
        <v>32</v>
      </c>
      <c r="R835" t="s">
        <v>26</v>
      </c>
      <c r="S835" t="s">
        <v>17</v>
      </c>
      <c r="T835" t="s">
        <v>13312</v>
      </c>
      <c r="U835" s="1">
        <v>45873</v>
      </c>
      <c r="V835">
        <f t="shared" si="26"/>
        <v>106</v>
      </c>
      <c r="W835" t="str">
        <f t="shared" ref="W835:W898" si="27">IF(V835="","",IF(V835&lt;30,"0-29",IF(V835&lt;60,"30-59",IF(V835&lt;90,"60-89",IF(V835&lt;120,"90-119",IF(V835&lt;150,"120-149",IF(V835&lt;180,"150-179",IF(V835&lt;210,"180-209",IF(V835&lt;240,"210-239",IF(V835&lt;270,"240-269",IF(V835&lt;300,"270-299",IF(V835&lt;330,"300-329",IF(V835&lt;360,"330-359","360+")))))))))))))</f>
        <v>90-119</v>
      </c>
    </row>
    <row r="836" spans="1:23" x14ac:dyDescent="0.25">
      <c r="A836" t="s">
        <v>969</v>
      </c>
      <c r="B836">
        <v>3218121555</v>
      </c>
      <c r="C836">
        <v>7197023128</v>
      </c>
      <c r="D836" s="1">
        <v>45876</v>
      </c>
      <c r="E836">
        <v>99231</v>
      </c>
      <c r="F836">
        <v>99205</v>
      </c>
      <c r="G836" t="s">
        <v>178</v>
      </c>
      <c r="H836" s="34">
        <v>89299</v>
      </c>
      <c r="I836" s="7">
        <v>75904</v>
      </c>
      <c r="J836" s="7">
        <v>57647.92</v>
      </c>
      <c r="K836" s="7">
        <v>16738</v>
      </c>
      <c r="L836" s="7">
        <v>1518.08</v>
      </c>
      <c r="M836" s="5">
        <v>0.02</v>
      </c>
      <c r="N836" t="s">
        <v>16</v>
      </c>
      <c r="O836" t="s">
        <v>27</v>
      </c>
      <c r="P836" t="s">
        <v>55</v>
      </c>
      <c r="Q836" t="s">
        <v>19</v>
      </c>
      <c r="R836" t="s">
        <v>21</v>
      </c>
      <c r="S836" t="s">
        <v>27</v>
      </c>
      <c r="T836" t="s">
        <v>13312</v>
      </c>
      <c r="U836" s="1">
        <v>45958</v>
      </c>
      <c r="V836">
        <f t="shared" si="26"/>
        <v>82</v>
      </c>
      <c r="W836" t="str">
        <f t="shared" si="27"/>
        <v>60-89</v>
      </c>
    </row>
    <row r="837" spans="1:23" x14ac:dyDescent="0.25">
      <c r="A837" t="s">
        <v>970</v>
      </c>
      <c r="B837">
        <v>7613443763</v>
      </c>
      <c r="C837">
        <v>2526154055</v>
      </c>
      <c r="D837" s="1">
        <v>45627</v>
      </c>
      <c r="E837">
        <v>99232</v>
      </c>
      <c r="F837">
        <v>99212</v>
      </c>
      <c r="G837" t="s">
        <v>118</v>
      </c>
      <c r="H837" s="34">
        <v>76117</v>
      </c>
      <c r="I837" s="7">
        <v>60132</v>
      </c>
      <c r="J837" s="7">
        <v>44372.88</v>
      </c>
      <c r="K837" s="7">
        <v>6138</v>
      </c>
      <c r="L837" s="7">
        <v>9621.1200000000008</v>
      </c>
      <c r="M837" s="5">
        <v>0.16</v>
      </c>
      <c r="N837" t="s">
        <v>1138</v>
      </c>
      <c r="O837" t="s">
        <v>30</v>
      </c>
      <c r="P837" t="s">
        <v>40</v>
      </c>
      <c r="Q837" t="s">
        <v>19</v>
      </c>
      <c r="R837" t="s">
        <v>20</v>
      </c>
      <c r="S837" t="s">
        <v>17</v>
      </c>
      <c r="T837" t="s">
        <v>13312</v>
      </c>
      <c r="U837" s="1">
        <v>46080</v>
      </c>
      <c r="V837">
        <f t="shared" si="26"/>
        <v>453</v>
      </c>
      <c r="W837" t="str">
        <f t="shared" si="27"/>
        <v>360+</v>
      </c>
    </row>
    <row r="838" spans="1:23" x14ac:dyDescent="0.25">
      <c r="A838" t="s">
        <v>971</v>
      </c>
      <c r="B838">
        <v>6587006327</v>
      </c>
      <c r="C838">
        <v>1501023913</v>
      </c>
      <c r="D838" s="1">
        <v>45308</v>
      </c>
      <c r="E838">
        <v>99231</v>
      </c>
      <c r="F838">
        <v>90834</v>
      </c>
      <c r="G838" t="s">
        <v>146</v>
      </c>
      <c r="H838" s="34">
        <v>98735</v>
      </c>
      <c r="I838" s="7">
        <v>83925</v>
      </c>
      <c r="J838" s="7">
        <v>53636.5</v>
      </c>
      <c r="K838" s="7">
        <v>28610</v>
      </c>
      <c r="L838" s="7">
        <v>1678.5</v>
      </c>
      <c r="M838" s="5">
        <v>0.02</v>
      </c>
      <c r="N838" t="s">
        <v>16</v>
      </c>
      <c r="O838" t="s">
        <v>27</v>
      </c>
      <c r="P838" t="s">
        <v>58</v>
      </c>
      <c r="Q838" t="s">
        <v>19</v>
      </c>
      <c r="R838" t="s">
        <v>21</v>
      </c>
      <c r="S838" t="s">
        <v>21</v>
      </c>
      <c r="T838" t="s">
        <v>13312</v>
      </c>
      <c r="U838" s="1">
        <v>45873</v>
      </c>
      <c r="V838">
        <f t="shared" si="26"/>
        <v>565</v>
      </c>
      <c r="W838" t="str">
        <f t="shared" si="27"/>
        <v>360+</v>
      </c>
    </row>
    <row r="839" spans="1:23" x14ac:dyDescent="0.25">
      <c r="A839" t="s">
        <v>972</v>
      </c>
      <c r="B839">
        <v>3314515545</v>
      </c>
      <c r="C839">
        <v>4414052055</v>
      </c>
      <c r="D839" s="1">
        <v>45559</v>
      </c>
      <c r="E839">
        <v>99223</v>
      </c>
      <c r="F839">
        <v>99283</v>
      </c>
      <c r="G839" t="s">
        <v>131</v>
      </c>
      <c r="H839" s="34">
        <v>49821</v>
      </c>
      <c r="I839" s="7">
        <v>32384</v>
      </c>
      <c r="J839" s="7">
        <v>22972.92</v>
      </c>
      <c r="K839" s="7">
        <v>5525</v>
      </c>
      <c r="L839" s="7">
        <v>3886.08</v>
      </c>
      <c r="M839" s="5">
        <v>0.12</v>
      </c>
      <c r="N839" t="s">
        <v>46</v>
      </c>
      <c r="O839" t="s">
        <v>27</v>
      </c>
      <c r="P839" t="s">
        <v>31</v>
      </c>
      <c r="Q839" t="s">
        <v>32</v>
      </c>
      <c r="R839" t="s">
        <v>27</v>
      </c>
      <c r="S839" t="s">
        <v>27</v>
      </c>
      <c r="T839" t="s">
        <v>13311</v>
      </c>
      <c r="U839" s="1">
        <v>45826</v>
      </c>
      <c r="V839">
        <f t="shared" si="26"/>
        <v>267</v>
      </c>
      <c r="W839" t="str">
        <f t="shared" si="27"/>
        <v>240-269</v>
      </c>
    </row>
    <row r="840" spans="1:23" x14ac:dyDescent="0.25">
      <c r="A840" t="s">
        <v>973</v>
      </c>
      <c r="B840">
        <v>2216245486</v>
      </c>
      <c r="C840">
        <v>478428518</v>
      </c>
      <c r="D840" s="1">
        <v>45800</v>
      </c>
      <c r="E840">
        <v>99223</v>
      </c>
      <c r="F840">
        <v>71046</v>
      </c>
      <c r="G840" t="s">
        <v>222</v>
      </c>
      <c r="H840" s="34">
        <v>67582</v>
      </c>
      <c r="I840" s="7">
        <v>50687</v>
      </c>
      <c r="J840" s="7">
        <v>43083.95</v>
      </c>
      <c r="K840" s="7">
        <v>0</v>
      </c>
      <c r="L840" s="7">
        <v>7603.05</v>
      </c>
      <c r="M840" s="5">
        <v>0.15</v>
      </c>
      <c r="N840" t="s">
        <v>1139</v>
      </c>
      <c r="O840" t="s">
        <v>17</v>
      </c>
      <c r="P840" t="s">
        <v>18</v>
      </c>
      <c r="Q840" t="s">
        <v>19</v>
      </c>
      <c r="R840" t="s">
        <v>21</v>
      </c>
      <c r="S840" t="s">
        <v>17</v>
      </c>
      <c r="T840" t="s">
        <v>13312</v>
      </c>
      <c r="U840" s="1">
        <v>45986</v>
      </c>
      <c r="V840">
        <f t="shared" si="26"/>
        <v>186</v>
      </c>
      <c r="W840" t="str">
        <f t="shared" si="27"/>
        <v>180-209</v>
      </c>
    </row>
    <row r="841" spans="1:23" x14ac:dyDescent="0.25">
      <c r="A841" t="s">
        <v>974</v>
      </c>
      <c r="B841">
        <v>6366795476</v>
      </c>
      <c r="C841">
        <v>2917700385</v>
      </c>
      <c r="D841" s="1">
        <v>45925</v>
      </c>
      <c r="E841">
        <v>99223</v>
      </c>
      <c r="F841">
        <v>99205</v>
      </c>
      <c r="G841" t="s">
        <v>15</v>
      </c>
      <c r="H841" s="34">
        <v>61501</v>
      </c>
      <c r="I841" s="7">
        <v>39976</v>
      </c>
      <c r="J841" s="7">
        <v>29753.88</v>
      </c>
      <c r="K841" s="7">
        <v>5425</v>
      </c>
      <c r="L841" s="7">
        <v>4797.12</v>
      </c>
      <c r="M841" s="5">
        <v>0.12</v>
      </c>
      <c r="N841" t="s">
        <v>46</v>
      </c>
      <c r="O841" t="s">
        <v>30</v>
      </c>
      <c r="P841" t="s">
        <v>35</v>
      </c>
      <c r="Q841" t="s">
        <v>32</v>
      </c>
      <c r="R841" t="s">
        <v>20</v>
      </c>
      <c r="S841" t="s">
        <v>17</v>
      </c>
      <c r="T841" t="s">
        <v>13310</v>
      </c>
      <c r="U841" s="1">
        <v>46014</v>
      </c>
      <c r="V841">
        <f t="shared" si="26"/>
        <v>89</v>
      </c>
      <c r="W841" t="str">
        <f t="shared" si="27"/>
        <v>60-89</v>
      </c>
    </row>
    <row r="842" spans="1:23" x14ac:dyDescent="0.25">
      <c r="A842" t="s">
        <v>975</v>
      </c>
      <c r="B842">
        <v>2727134506</v>
      </c>
      <c r="C842">
        <v>6226018283</v>
      </c>
      <c r="D842" s="1">
        <v>45915</v>
      </c>
      <c r="E842">
        <v>99222</v>
      </c>
      <c r="F842">
        <v>99281</v>
      </c>
      <c r="G842" t="s">
        <v>288</v>
      </c>
      <c r="H842" s="34">
        <v>59946</v>
      </c>
      <c r="I842" s="7">
        <v>43161</v>
      </c>
      <c r="J842" s="7">
        <v>33658.120000000003</v>
      </c>
      <c r="K842" s="7">
        <v>6050</v>
      </c>
      <c r="L842" s="7">
        <v>3452.88</v>
      </c>
      <c r="M842" s="5">
        <v>0.08</v>
      </c>
      <c r="N842" t="s">
        <v>24</v>
      </c>
      <c r="O842" t="s">
        <v>30</v>
      </c>
      <c r="P842" t="s">
        <v>55</v>
      </c>
      <c r="Q842" t="s">
        <v>19</v>
      </c>
      <c r="R842" t="s">
        <v>21</v>
      </c>
      <c r="S842" t="s">
        <v>27</v>
      </c>
      <c r="T842" t="s">
        <v>13311</v>
      </c>
      <c r="U842" s="1">
        <v>46052</v>
      </c>
      <c r="V842">
        <f t="shared" si="26"/>
        <v>137</v>
      </c>
      <c r="W842" t="str">
        <f t="shared" si="27"/>
        <v>120-149</v>
      </c>
    </row>
    <row r="843" spans="1:23" x14ac:dyDescent="0.25">
      <c r="A843" t="s">
        <v>976</v>
      </c>
      <c r="B843">
        <v>5145102885</v>
      </c>
      <c r="C843">
        <v>413266303</v>
      </c>
      <c r="D843" s="1">
        <v>45394</v>
      </c>
      <c r="E843">
        <v>99233</v>
      </c>
      <c r="F843">
        <v>99212</v>
      </c>
      <c r="G843" t="s">
        <v>279</v>
      </c>
      <c r="H843" s="34">
        <v>95678</v>
      </c>
      <c r="I843" s="7">
        <v>62191</v>
      </c>
      <c r="J843" s="7">
        <v>47966.080000000002</v>
      </c>
      <c r="K843" s="7">
        <v>6762</v>
      </c>
      <c r="L843" s="7">
        <v>7462.92</v>
      </c>
      <c r="M843" s="5">
        <v>0.12</v>
      </c>
      <c r="N843" t="s">
        <v>46</v>
      </c>
      <c r="O843" t="s">
        <v>30</v>
      </c>
      <c r="P843" t="s">
        <v>35</v>
      </c>
      <c r="Q843" t="s">
        <v>32</v>
      </c>
      <c r="R843" t="s">
        <v>27</v>
      </c>
      <c r="S843" t="s">
        <v>21</v>
      </c>
      <c r="T843" t="s">
        <v>13310</v>
      </c>
      <c r="U843" s="1">
        <v>45730</v>
      </c>
      <c r="V843">
        <f t="shared" si="26"/>
        <v>336</v>
      </c>
      <c r="W843" t="str">
        <f t="shared" si="27"/>
        <v>330-359</v>
      </c>
    </row>
    <row r="844" spans="1:23" x14ac:dyDescent="0.25">
      <c r="A844" t="s">
        <v>977</v>
      </c>
      <c r="B844">
        <v>4433835643</v>
      </c>
      <c r="C844">
        <v>2610167909</v>
      </c>
      <c r="D844" s="1">
        <v>45744</v>
      </c>
      <c r="E844">
        <v>99214</v>
      </c>
      <c r="F844">
        <v>99201</v>
      </c>
      <c r="G844" t="s">
        <v>134</v>
      </c>
      <c r="H844" s="34">
        <v>29825</v>
      </c>
      <c r="I844" s="7">
        <v>25351</v>
      </c>
      <c r="J844" s="7">
        <v>24843.98</v>
      </c>
      <c r="K844" s="7">
        <v>0</v>
      </c>
      <c r="L844" s="7">
        <v>507.02</v>
      </c>
      <c r="M844" s="5">
        <v>0.02</v>
      </c>
      <c r="N844" t="s">
        <v>16</v>
      </c>
      <c r="O844" t="s">
        <v>17</v>
      </c>
      <c r="P844" t="s">
        <v>25</v>
      </c>
      <c r="Q844" t="s">
        <v>19</v>
      </c>
      <c r="R844" t="s">
        <v>27</v>
      </c>
      <c r="S844" t="s">
        <v>17</v>
      </c>
      <c r="T844" t="s">
        <v>13312</v>
      </c>
      <c r="U844" s="1">
        <v>45809</v>
      </c>
      <c r="V844">
        <f t="shared" si="26"/>
        <v>65</v>
      </c>
      <c r="W844" t="str">
        <f t="shared" si="27"/>
        <v>60-89</v>
      </c>
    </row>
    <row r="845" spans="1:23" x14ac:dyDescent="0.25">
      <c r="A845" t="s">
        <v>978</v>
      </c>
      <c r="B845">
        <v>9950651113</v>
      </c>
      <c r="C845">
        <v>7845937520</v>
      </c>
      <c r="D845" s="1">
        <v>45701</v>
      </c>
      <c r="E845">
        <v>99213</v>
      </c>
      <c r="F845">
        <v>99281</v>
      </c>
      <c r="G845" t="s">
        <v>37</v>
      </c>
      <c r="H845" s="34">
        <v>95899</v>
      </c>
      <c r="I845" s="7">
        <v>62334</v>
      </c>
      <c r="J845" s="7">
        <v>54853.919999999998</v>
      </c>
      <c r="K845" s="7">
        <v>0</v>
      </c>
      <c r="L845" s="7">
        <v>7480.08</v>
      </c>
      <c r="M845" s="5">
        <v>0.12</v>
      </c>
      <c r="N845" t="s">
        <v>46</v>
      </c>
      <c r="O845" t="s">
        <v>17</v>
      </c>
      <c r="P845" t="s">
        <v>58</v>
      </c>
      <c r="Q845" t="s">
        <v>19</v>
      </c>
      <c r="R845" t="s">
        <v>21</v>
      </c>
      <c r="S845" t="s">
        <v>17</v>
      </c>
      <c r="T845" t="s">
        <v>13310</v>
      </c>
      <c r="U845" s="1">
        <v>45722</v>
      </c>
      <c r="V845">
        <f t="shared" si="26"/>
        <v>21</v>
      </c>
      <c r="W845" t="str">
        <f t="shared" si="27"/>
        <v>0-29</v>
      </c>
    </row>
    <row r="846" spans="1:23" x14ac:dyDescent="0.25">
      <c r="A846" t="s">
        <v>979</v>
      </c>
      <c r="B846">
        <v>5771514089</v>
      </c>
      <c r="C846">
        <v>5493920757</v>
      </c>
      <c r="D846" s="1">
        <v>45724</v>
      </c>
      <c r="E846">
        <v>99222</v>
      </c>
      <c r="F846">
        <v>99282</v>
      </c>
      <c r="G846" t="s">
        <v>83</v>
      </c>
      <c r="H846" s="34">
        <v>91494</v>
      </c>
      <c r="I846" s="7">
        <v>77770</v>
      </c>
      <c r="J846" s="7">
        <v>65286.6</v>
      </c>
      <c r="K846" s="7">
        <v>10928</v>
      </c>
      <c r="L846" s="7">
        <v>1555.4</v>
      </c>
      <c r="M846" s="5">
        <v>0.02</v>
      </c>
      <c r="N846" t="s">
        <v>16</v>
      </c>
      <c r="O846" t="s">
        <v>27</v>
      </c>
      <c r="P846" t="s">
        <v>97</v>
      </c>
      <c r="Q846" t="s">
        <v>32</v>
      </c>
      <c r="R846" t="s">
        <v>20</v>
      </c>
      <c r="S846" t="s">
        <v>17</v>
      </c>
      <c r="T846" t="s">
        <v>13312</v>
      </c>
      <c r="U846" s="1">
        <v>45846</v>
      </c>
      <c r="V846">
        <f t="shared" si="26"/>
        <v>122</v>
      </c>
      <c r="W846" t="str">
        <f t="shared" si="27"/>
        <v>120-149</v>
      </c>
    </row>
    <row r="847" spans="1:23" x14ac:dyDescent="0.25">
      <c r="A847" t="s">
        <v>980</v>
      </c>
      <c r="B847">
        <v>6610129623</v>
      </c>
      <c r="C847">
        <v>3715469538</v>
      </c>
      <c r="D847" s="1">
        <v>45555</v>
      </c>
      <c r="E847">
        <v>99213</v>
      </c>
      <c r="F847">
        <v>99212</v>
      </c>
      <c r="G847" t="s">
        <v>593</v>
      </c>
      <c r="H847" s="34">
        <v>49950</v>
      </c>
      <c r="I847" s="7">
        <v>35964</v>
      </c>
      <c r="J847" s="7">
        <v>28340.880000000001</v>
      </c>
      <c r="K847" s="7">
        <v>4746</v>
      </c>
      <c r="L847" s="7">
        <v>2877.12</v>
      </c>
      <c r="M847" s="5">
        <v>0.08</v>
      </c>
      <c r="N847" t="s">
        <v>24</v>
      </c>
      <c r="O847" t="s">
        <v>30</v>
      </c>
      <c r="P847" t="s">
        <v>97</v>
      </c>
      <c r="Q847" t="s">
        <v>32</v>
      </c>
      <c r="R847" t="s">
        <v>43</v>
      </c>
      <c r="S847" t="s">
        <v>17</v>
      </c>
      <c r="T847" t="s">
        <v>13312</v>
      </c>
      <c r="U847" s="1">
        <v>45875</v>
      </c>
      <c r="V847">
        <f t="shared" si="26"/>
        <v>320</v>
      </c>
      <c r="W847" t="str">
        <f t="shared" si="27"/>
        <v>300-329</v>
      </c>
    </row>
    <row r="848" spans="1:23" x14ac:dyDescent="0.25">
      <c r="A848" t="s">
        <v>981</v>
      </c>
      <c r="B848">
        <v>8927277378</v>
      </c>
      <c r="C848">
        <v>3009043882</v>
      </c>
      <c r="D848" s="1">
        <v>45865</v>
      </c>
      <c r="E848">
        <v>99221</v>
      </c>
      <c r="F848">
        <v>97110</v>
      </c>
      <c r="G848" t="s">
        <v>171</v>
      </c>
      <c r="H848" s="34">
        <v>14076</v>
      </c>
      <c r="I848" s="7">
        <v>10135</v>
      </c>
      <c r="J848" s="7">
        <v>5541.2</v>
      </c>
      <c r="K848" s="7">
        <v>3783</v>
      </c>
      <c r="L848" s="7">
        <v>810.8</v>
      </c>
      <c r="M848" s="5">
        <v>0.08</v>
      </c>
      <c r="N848" t="s">
        <v>24</v>
      </c>
      <c r="O848" t="s">
        <v>27</v>
      </c>
      <c r="P848" t="s">
        <v>18</v>
      </c>
      <c r="Q848" t="s">
        <v>19</v>
      </c>
      <c r="R848" t="s">
        <v>26</v>
      </c>
      <c r="S848" t="s">
        <v>27</v>
      </c>
      <c r="T848" t="s">
        <v>13310</v>
      </c>
      <c r="U848" s="1">
        <v>45900</v>
      </c>
      <c r="V848">
        <f t="shared" si="26"/>
        <v>35</v>
      </c>
      <c r="W848" t="str">
        <f t="shared" si="27"/>
        <v>30-59</v>
      </c>
    </row>
    <row r="849" spans="1:23" x14ac:dyDescent="0.25">
      <c r="A849" t="s">
        <v>982</v>
      </c>
      <c r="B849">
        <v>5067774157</v>
      </c>
      <c r="C849">
        <v>9543358992</v>
      </c>
      <c r="D849" s="1">
        <v>45867</v>
      </c>
      <c r="E849">
        <v>99213</v>
      </c>
      <c r="F849">
        <v>36415</v>
      </c>
      <c r="G849" t="s">
        <v>318</v>
      </c>
      <c r="H849" s="34">
        <v>60563</v>
      </c>
      <c r="I849" s="7">
        <v>43605</v>
      </c>
      <c r="J849" s="7">
        <v>33992.6</v>
      </c>
      <c r="K849" s="7">
        <v>6124</v>
      </c>
      <c r="L849" s="7">
        <v>3488.4</v>
      </c>
      <c r="M849" s="5">
        <v>0.08</v>
      </c>
      <c r="N849" t="s">
        <v>24</v>
      </c>
      <c r="O849" t="s">
        <v>30</v>
      </c>
      <c r="P849" t="s">
        <v>35</v>
      </c>
      <c r="Q849" t="s">
        <v>32</v>
      </c>
      <c r="R849" t="s">
        <v>20</v>
      </c>
      <c r="S849" t="s">
        <v>17</v>
      </c>
      <c r="T849" t="s">
        <v>13310</v>
      </c>
      <c r="U849" s="1">
        <v>45937</v>
      </c>
      <c r="V849">
        <f t="shared" si="26"/>
        <v>70</v>
      </c>
      <c r="W849" t="str">
        <f t="shared" si="27"/>
        <v>60-89</v>
      </c>
    </row>
    <row r="850" spans="1:23" x14ac:dyDescent="0.25">
      <c r="A850" t="s">
        <v>983</v>
      </c>
      <c r="B850">
        <v>5707574538</v>
      </c>
      <c r="C850">
        <v>3804574549</v>
      </c>
      <c r="D850" s="1">
        <v>45377</v>
      </c>
      <c r="E850">
        <v>99233</v>
      </c>
      <c r="F850">
        <v>99282</v>
      </c>
      <c r="G850" t="s">
        <v>102</v>
      </c>
      <c r="H850" s="34">
        <v>30750</v>
      </c>
      <c r="I850" s="7">
        <v>22140</v>
      </c>
      <c r="J850" s="7">
        <v>20368.8</v>
      </c>
      <c r="K850" s="7">
        <v>0</v>
      </c>
      <c r="L850" s="7">
        <v>1771.2</v>
      </c>
      <c r="M850" s="5">
        <v>0.08</v>
      </c>
      <c r="N850" t="s">
        <v>24</v>
      </c>
      <c r="O850" t="s">
        <v>17</v>
      </c>
      <c r="P850" t="s">
        <v>35</v>
      </c>
      <c r="Q850" t="s">
        <v>32</v>
      </c>
      <c r="R850" t="s">
        <v>26</v>
      </c>
      <c r="S850" t="s">
        <v>17</v>
      </c>
      <c r="T850" t="s">
        <v>13311</v>
      </c>
      <c r="U850" s="1">
        <v>45787</v>
      </c>
      <c r="V850">
        <f t="shared" si="26"/>
        <v>410</v>
      </c>
      <c r="W850" t="str">
        <f t="shared" si="27"/>
        <v>360+</v>
      </c>
    </row>
    <row r="851" spans="1:23" x14ac:dyDescent="0.25">
      <c r="A851" t="s">
        <v>984</v>
      </c>
      <c r="B851">
        <v>5938896066</v>
      </c>
      <c r="C851">
        <v>3307221571</v>
      </c>
      <c r="D851" s="1">
        <v>45671</v>
      </c>
      <c r="E851">
        <v>99213</v>
      </c>
      <c r="F851">
        <v>93000</v>
      </c>
      <c r="G851" t="s">
        <v>198</v>
      </c>
      <c r="H851" s="34">
        <v>85297</v>
      </c>
      <c r="I851" s="7">
        <v>55443</v>
      </c>
      <c r="J851" s="7">
        <v>37484.839999999997</v>
      </c>
      <c r="K851" s="7">
        <v>11305</v>
      </c>
      <c r="L851" s="7">
        <v>6653.16</v>
      </c>
      <c r="M851" s="5">
        <v>0.12</v>
      </c>
      <c r="N851" t="s">
        <v>46</v>
      </c>
      <c r="O851" t="s">
        <v>27</v>
      </c>
      <c r="P851" t="s">
        <v>31</v>
      </c>
      <c r="Q851" t="s">
        <v>19</v>
      </c>
      <c r="R851" t="s">
        <v>38</v>
      </c>
      <c r="S851" t="s">
        <v>21</v>
      </c>
      <c r="T851" t="s">
        <v>13311</v>
      </c>
      <c r="U851" s="1">
        <v>46072</v>
      </c>
      <c r="V851">
        <f t="shared" si="26"/>
        <v>401</v>
      </c>
      <c r="W851" t="str">
        <f t="shared" si="27"/>
        <v>360+</v>
      </c>
    </row>
    <row r="852" spans="1:23" x14ac:dyDescent="0.25">
      <c r="A852" t="s">
        <v>985</v>
      </c>
      <c r="B852">
        <v>7625993237</v>
      </c>
      <c r="C852">
        <v>2693287859</v>
      </c>
      <c r="D852" s="1">
        <v>45614</v>
      </c>
      <c r="E852">
        <v>99231</v>
      </c>
      <c r="F852">
        <v>99292</v>
      </c>
      <c r="G852" t="s">
        <v>73</v>
      </c>
      <c r="H852" s="34">
        <v>66997</v>
      </c>
      <c r="I852" s="7">
        <v>52928</v>
      </c>
      <c r="J852" s="7">
        <v>38372.519999999997</v>
      </c>
      <c r="K852" s="7">
        <v>6087</v>
      </c>
      <c r="L852" s="7">
        <v>8468.48</v>
      </c>
      <c r="M852" s="5">
        <v>0.16</v>
      </c>
      <c r="N852" t="s">
        <v>1138</v>
      </c>
      <c r="O852" t="s">
        <v>30</v>
      </c>
      <c r="P852" t="s">
        <v>40</v>
      </c>
      <c r="Q852" t="s">
        <v>32</v>
      </c>
      <c r="R852" t="s">
        <v>27</v>
      </c>
      <c r="S852" t="s">
        <v>17</v>
      </c>
      <c r="T852" t="s">
        <v>13311</v>
      </c>
      <c r="U852" s="1">
        <v>45900</v>
      </c>
      <c r="V852">
        <f t="shared" si="26"/>
        <v>286</v>
      </c>
      <c r="W852" t="str">
        <f t="shared" si="27"/>
        <v>270-299</v>
      </c>
    </row>
    <row r="853" spans="1:23" x14ac:dyDescent="0.25">
      <c r="A853" t="s">
        <v>986</v>
      </c>
      <c r="B853">
        <v>3387715450</v>
      </c>
      <c r="C853">
        <v>9547429282</v>
      </c>
      <c r="D853" s="1">
        <v>45830</v>
      </c>
      <c r="E853">
        <v>99221</v>
      </c>
      <c r="F853">
        <v>99284</v>
      </c>
      <c r="G853" t="s">
        <v>182</v>
      </c>
      <c r="H853" s="34">
        <v>28258</v>
      </c>
      <c r="I853" s="7">
        <v>24019</v>
      </c>
      <c r="J853" s="7">
        <v>23538.62</v>
      </c>
      <c r="K853" s="7">
        <v>0</v>
      </c>
      <c r="L853" s="7">
        <v>480.38</v>
      </c>
      <c r="M853" s="5">
        <v>0.02</v>
      </c>
      <c r="N853" t="s">
        <v>16</v>
      </c>
      <c r="O853" t="s">
        <v>17</v>
      </c>
      <c r="P853" t="s">
        <v>35</v>
      </c>
      <c r="Q853" t="s">
        <v>32</v>
      </c>
      <c r="R853" t="s">
        <v>20</v>
      </c>
      <c r="S853" t="s">
        <v>21</v>
      </c>
      <c r="T853" t="s">
        <v>13312</v>
      </c>
      <c r="U853" s="1">
        <v>46041</v>
      </c>
      <c r="V853">
        <f t="shared" si="26"/>
        <v>211</v>
      </c>
      <c r="W853" t="str">
        <f t="shared" si="27"/>
        <v>210-239</v>
      </c>
    </row>
    <row r="854" spans="1:23" x14ac:dyDescent="0.25">
      <c r="A854" t="s">
        <v>987</v>
      </c>
      <c r="B854">
        <v>9986426461</v>
      </c>
      <c r="C854">
        <v>8461022469</v>
      </c>
      <c r="D854" s="1">
        <v>45771</v>
      </c>
      <c r="E854">
        <v>99221</v>
      </c>
      <c r="F854">
        <v>99211</v>
      </c>
      <c r="G854" t="s">
        <v>200</v>
      </c>
      <c r="H854" s="34">
        <v>26333</v>
      </c>
      <c r="I854" s="7">
        <v>18960</v>
      </c>
      <c r="J854" s="7">
        <v>15349.2</v>
      </c>
      <c r="K854" s="7">
        <v>2094</v>
      </c>
      <c r="L854" s="7">
        <v>1516.8</v>
      </c>
      <c r="M854" s="5">
        <v>0.08</v>
      </c>
      <c r="N854" t="s">
        <v>24</v>
      </c>
      <c r="O854" t="s">
        <v>30</v>
      </c>
      <c r="P854" t="s">
        <v>55</v>
      </c>
      <c r="Q854" t="s">
        <v>32</v>
      </c>
      <c r="R854" t="s">
        <v>38</v>
      </c>
      <c r="S854" t="s">
        <v>27</v>
      </c>
      <c r="T854" t="s">
        <v>13310</v>
      </c>
      <c r="U854" s="1">
        <v>45799</v>
      </c>
      <c r="V854">
        <f t="shared" si="26"/>
        <v>28</v>
      </c>
      <c r="W854" t="str">
        <f t="shared" si="27"/>
        <v>0-29</v>
      </c>
    </row>
    <row r="855" spans="1:23" x14ac:dyDescent="0.25">
      <c r="A855" t="s">
        <v>988</v>
      </c>
      <c r="B855">
        <v>495170155</v>
      </c>
      <c r="C855">
        <v>8697678811</v>
      </c>
      <c r="D855" s="1">
        <v>45402</v>
      </c>
      <c r="E855">
        <v>99213</v>
      </c>
      <c r="F855">
        <v>99283</v>
      </c>
      <c r="G855" t="s">
        <v>124</v>
      </c>
      <c r="H855" s="34">
        <v>96796</v>
      </c>
      <c r="I855" s="7">
        <v>72597</v>
      </c>
      <c r="J855" s="7">
        <v>52706.45</v>
      </c>
      <c r="K855" s="7">
        <v>9001</v>
      </c>
      <c r="L855" s="7">
        <v>10889.55</v>
      </c>
      <c r="M855" s="5">
        <v>0.15</v>
      </c>
      <c r="N855" t="s">
        <v>1139</v>
      </c>
      <c r="O855" t="s">
        <v>30</v>
      </c>
      <c r="P855" t="s">
        <v>35</v>
      </c>
      <c r="Q855" t="s">
        <v>19</v>
      </c>
      <c r="R855" t="s">
        <v>27</v>
      </c>
      <c r="S855" t="s">
        <v>21</v>
      </c>
      <c r="T855" t="s">
        <v>13312</v>
      </c>
      <c r="U855" s="1">
        <v>45715</v>
      </c>
      <c r="V855">
        <f t="shared" si="26"/>
        <v>313</v>
      </c>
      <c r="W855" t="str">
        <f t="shared" si="27"/>
        <v>300-329</v>
      </c>
    </row>
    <row r="856" spans="1:23" x14ac:dyDescent="0.25">
      <c r="A856" t="s">
        <v>989</v>
      </c>
      <c r="B856">
        <v>4344500009</v>
      </c>
      <c r="C856">
        <v>9671633814</v>
      </c>
      <c r="D856" s="1">
        <v>45406</v>
      </c>
      <c r="E856">
        <v>99238</v>
      </c>
      <c r="F856">
        <v>99213</v>
      </c>
      <c r="G856" t="s">
        <v>248</v>
      </c>
      <c r="H856" s="34">
        <v>45291</v>
      </c>
      <c r="I856" s="7">
        <v>38497</v>
      </c>
      <c r="J856" s="7">
        <v>35659.06</v>
      </c>
      <c r="K856" s="7">
        <v>2068</v>
      </c>
      <c r="L856" s="7">
        <v>769.94</v>
      </c>
      <c r="M856" s="5">
        <v>0.02</v>
      </c>
      <c r="N856" t="s">
        <v>16</v>
      </c>
      <c r="O856" t="s">
        <v>30</v>
      </c>
      <c r="P856" t="s">
        <v>97</v>
      </c>
      <c r="Q856" t="s">
        <v>19</v>
      </c>
      <c r="R856" t="s">
        <v>27</v>
      </c>
      <c r="S856" t="s">
        <v>27</v>
      </c>
      <c r="T856" t="s">
        <v>13310</v>
      </c>
      <c r="U856" s="1">
        <v>45701</v>
      </c>
      <c r="V856">
        <f t="shared" si="26"/>
        <v>295</v>
      </c>
      <c r="W856" t="str">
        <f t="shared" si="27"/>
        <v>270-299</v>
      </c>
    </row>
    <row r="857" spans="1:23" x14ac:dyDescent="0.25">
      <c r="A857" t="s">
        <v>990</v>
      </c>
      <c r="B857">
        <v>1494804036</v>
      </c>
      <c r="C857">
        <v>3580071907</v>
      </c>
      <c r="D857" s="1">
        <v>45439</v>
      </c>
      <c r="E857">
        <v>99231</v>
      </c>
      <c r="F857">
        <v>99211</v>
      </c>
      <c r="G857" t="s">
        <v>272</v>
      </c>
      <c r="H857" s="34">
        <v>66791</v>
      </c>
      <c r="I857" s="7">
        <v>43414</v>
      </c>
      <c r="J857" s="7">
        <v>33658.32</v>
      </c>
      <c r="K857" s="7">
        <v>4546</v>
      </c>
      <c r="L857" s="7">
        <v>5209.68</v>
      </c>
      <c r="M857" s="5">
        <v>0.12</v>
      </c>
      <c r="N857" t="s">
        <v>46</v>
      </c>
      <c r="O857" t="s">
        <v>30</v>
      </c>
      <c r="P857" t="s">
        <v>40</v>
      </c>
      <c r="Q857" t="s">
        <v>32</v>
      </c>
      <c r="R857" t="s">
        <v>21</v>
      </c>
      <c r="S857" t="s">
        <v>17</v>
      </c>
      <c r="T857" t="s">
        <v>13311</v>
      </c>
      <c r="U857" s="1">
        <v>45933</v>
      </c>
      <c r="V857">
        <f t="shared" si="26"/>
        <v>494</v>
      </c>
      <c r="W857" t="str">
        <f t="shared" si="27"/>
        <v>360+</v>
      </c>
    </row>
    <row r="858" spans="1:23" x14ac:dyDescent="0.25">
      <c r="A858" t="s">
        <v>991</v>
      </c>
      <c r="B858">
        <v>3334983044</v>
      </c>
      <c r="C858">
        <v>2635881471</v>
      </c>
      <c r="D858" s="1">
        <v>45347</v>
      </c>
      <c r="E858">
        <v>99231</v>
      </c>
      <c r="F858">
        <v>99291</v>
      </c>
      <c r="G858" t="s">
        <v>219</v>
      </c>
      <c r="H858" s="34">
        <v>99009</v>
      </c>
      <c r="I858" s="7">
        <v>79207</v>
      </c>
      <c r="J858" s="7">
        <v>58593.02</v>
      </c>
      <c r="K858" s="7">
        <v>9525</v>
      </c>
      <c r="L858" s="7">
        <v>11088.98</v>
      </c>
      <c r="M858" s="5">
        <v>0.14000000000000001</v>
      </c>
      <c r="N858" t="s">
        <v>1135</v>
      </c>
      <c r="O858" t="s">
        <v>27</v>
      </c>
      <c r="P858" t="s">
        <v>25</v>
      </c>
      <c r="Q858" t="s">
        <v>32</v>
      </c>
      <c r="R858" t="s">
        <v>27</v>
      </c>
      <c r="S858" t="s">
        <v>21</v>
      </c>
      <c r="T858" t="s">
        <v>13311</v>
      </c>
      <c r="U858" s="1">
        <v>45824</v>
      </c>
      <c r="V858">
        <f t="shared" si="26"/>
        <v>477</v>
      </c>
      <c r="W858" t="str">
        <f t="shared" si="27"/>
        <v>360+</v>
      </c>
    </row>
    <row r="859" spans="1:23" x14ac:dyDescent="0.25">
      <c r="A859" t="s">
        <v>992</v>
      </c>
      <c r="B859">
        <v>6457795017</v>
      </c>
      <c r="C859">
        <v>6675714223</v>
      </c>
      <c r="D859" s="1">
        <v>45466</v>
      </c>
      <c r="E859">
        <v>99222</v>
      </c>
      <c r="F859">
        <v>99285</v>
      </c>
      <c r="G859" t="s">
        <v>146</v>
      </c>
      <c r="H859" s="34">
        <v>38068</v>
      </c>
      <c r="I859" s="7">
        <v>27409</v>
      </c>
      <c r="J859" s="7">
        <v>25216.28</v>
      </c>
      <c r="K859" s="7">
        <v>0</v>
      </c>
      <c r="L859" s="7">
        <v>2192.7199999999998</v>
      </c>
      <c r="M859" s="5">
        <v>0.08</v>
      </c>
      <c r="N859" t="s">
        <v>24</v>
      </c>
      <c r="O859" t="s">
        <v>17</v>
      </c>
      <c r="P859" t="s">
        <v>25</v>
      </c>
      <c r="Q859" t="s">
        <v>19</v>
      </c>
      <c r="R859" t="s">
        <v>43</v>
      </c>
      <c r="S859" t="s">
        <v>21</v>
      </c>
      <c r="T859" t="s">
        <v>13311</v>
      </c>
      <c r="U859" s="1">
        <v>46066</v>
      </c>
      <c r="V859">
        <f t="shared" si="26"/>
        <v>600</v>
      </c>
      <c r="W859" t="str">
        <f t="shared" si="27"/>
        <v>360+</v>
      </c>
    </row>
    <row r="860" spans="1:23" x14ac:dyDescent="0.25">
      <c r="A860" t="s">
        <v>993</v>
      </c>
      <c r="B860">
        <v>8169947502</v>
      </c>
      <c r="C860">
        <v>9546221430</v>
      </c>
      <c r="D860" s="1">
        <v>45888</v>
      </c>
      <c r="E860">
        <v>99223</v>
      </c>
      <c r="F860">
        <v>99212</v>
      </c>
      <c r="G860" t="s">
        <v>178</v>
      </c>
      <c r="H860" s="34">
        <v>26917</v>
      </c>
      <c r="I860" s="7">
        <v>20188</v>
      </c>
      <c r="J860" s="7">
        <v>15130.8</v>
      </c>
      <c r="K860" s="7">
        <v>2029</v>
      </c>
      <c r="L860" s="7">
        <v>3028.2</v>
      </c>
      <c r="M860" s="5">
        <v>0.15</v>
      </c>
      <c r="N860" t="s">
        <v>1139</v>
      </c>
      <c r="O860" t="s">
        <v>30</v>
      </c>
      <c r="P860" t="s">
        <v>18</v>
      </c>
      <c r="Q860" t="s">
        <v>19</v>
      </c>
      <c r="R860" t="s">
        <v>27</v>
      </c>
      <c r="S860" t="s">
        <v>27</v>
      </c>
      <c r="T860" t="s">
        <v>13310</v>
      </c>
      <c r="U860" s="1">
        <v>45925</v>
      </c>
      <c r="V860">
        <f t="shared" si="26"/>
        <v>37</v>
      </c>
      <c r="W860" t="str">
        <f t="shared" si="27"/>
        <v>30-59</v>
      </c>
    </row>
    <row r="861" spans="1:23" x14ac:dyDescent="0.25">
      <c r="A861" t="s">
        <v>994</v>
      </c>
      <c r="B861">
        <v>9874774282</v>
      </c>
      <c r="C861">
        <v>6338721263</v>
      </c>
      <c r="D861" s="1">
        <v>45450</v>
      </c>
      <c r="E861">
        <v>99223</v>
      </c>
      <c r="F861">
        <v>93000</v>
      </c>
      <c r="G861" t="s">
        <v>187</v>
      </c>
      <c r="H861" s="34">
        <v>72886</v>
      </c>
      <c r="I861" s="7">
        <v>61953</v>
      </c>
      <c r="J861" s="7">
        <v>55190.94</v>
      </c>
      <c r="K861" s="7">
        <v>5523</v>
      </c>
      <c r="L861" s="7">
        <v>1239.06</v>
      </c>
      <c r="M861" s="5">
        <v>0.02</v>
      </c>
      <c r="N861" t="s">
        <v>16</v>
      </c>
      <c r="O861" t="s">
        <v>30</v>
      </c>
      <c r="P861" t="s">
        <v>40</v>
      </c>
      <c r="Q861" t="s">
        <v>32</v>
      </c>
      <c r="R861" t="s">
        <v>21</v>
      </c>
      <c r="S861" t="s">
        <v>27</v>
      </c>
      <c r="T861" t="s">
        <v>13310</v>
      </c>
      <c r="U861" s="1">
        <v>45737</v>
      </c>
      <c r="V861">
        <f t="shared" si="26"/>
        <v>287</v>
      </c>
      <c r="W861" t="str">
        <f t="shared" si="27"/>
        <v>270-299</v>
      </c>
    </row>
    <row r="862" spans="1:23" x14ac:dyDescent="0.25">
      <c r="A862" t="s">
        <v>995</v>
      </c>
      <c r="B862">
        <v>867389927</v>
      </c>
      <c r="C862">
        <v>4718222677</v>
      </c>
      <c r="D862" s="1">
        <v>45328</v>
      </c>
      <c r="E862">
        <v>99214</v>
      </c>
      <c r="F862">
        <v>99203</v>
      </c>
      <c r="G862" t="s">
        <v>83</v>
      </c>
      <c r="H862" s="34">
        <v>84735</v>
      </c>
      <c r="I862" s="7">
        <v>72025</v>
      </c>
      <c r="J862" s="7">
        <v>55693.5</v>
      </c>
      <c r="K862" s="7">
        <v>14891</v>
      </c>
      <c r="L862" s="7">
        <v>1440.5</v>
      </c>
      <c r="M862" s="5">
        <v>0.02</v>
      </c>
      <c r="N862" t="s">
        <v>16</v>
      </c>
      <c r="O862" t="s">
        <v>27</v>
      </c>
      <c r="P862" t="s">
        <v>97</v>
      </c>
      <c r="Q862" t="s">
        <v>32</v>
      </c>
      <c r="R862" t="s">
        <v>26</v>
      </c>
      <c r="S862" t="s">
        <v>21</v>
      </c>
      <c r="T862" t="s">
        <v>13311</v>
      </c>
      <c r="U862" s="1">
        <v>46056</v>
      </c>
      <c r="V862">
        <f t="shared" si="26"/>
        <v>728</v>
      </c>
      <c r="W862" t="str">
        <f t="shared" si="27"/>
        <v>360+</v>
      </c>
    </row>
    <row r="863" spans="1:23" x14ac:dyDescent="0.25">
      <c r="A863" t="s">
        <v>996</v>
      </c>
      <c r="B863">
        <v>6229354113</v>
      </c>
      <c r="C863">
        <v>3069417949</v>
      </c>
      <c r="D863" s="1">
        <v>45719</v>
      </c>
      <c r="E863">
        <v>99231</v>
      </c>
      <c r="F863">
        <v>80053</v>
      </c>
      <c r="G863" t="s">
        <v>169</v>
      </c>
      <c r="H863" s="34">
        <v>68191</v>
      </c>
      <c r="I863" s="7">
        <v>57962</v>
      </c>
      <c r="J863" s="7">
        <v>56802.76</v>
      </c>
      <c r="K863" s="7">
        <v>0</v>
      </c>
      <c r="L863" s="7">
        <v>1159.24</v>
      </c>
      <c r="M863" s="5">
        <v>0.02</v>
      </c>
      <c r="N863" t="s">
        <v>16</v>
      </c>
      <c r="O863" t="s">
        <v>17</v>
      </c>
      <c r="P863" t="s">
        <v>35</v>
      </c>
      <c r="Q863" t="s">
        <v>19</v>
      </c>
      <c r="R863" t="s">
        <v>21</v>
      </c>
      <c r="S863" t="s">
        <v>17</v>
      </c>
      <c r="T863" t="s">
        <v>13310</v>
      </c>
      <c r="U863" s="1">
        <v>45875</v>
      </c>
      <c r="V863">
        <f t="shared" si="26"/>
        <v>156</v>
      </c>
      <c r="W863" t="str">
        <f t="shared" si="27"/>
        <v>150-179</v>
      </c>
    </row>
    <row r="864" spans="1:23" x14ac:dyDescent="0.25">
      <c r="A864" t="s">
        <v>997</v>
      </c>
      <c r="B864">
        <v>6662517566</v>
      </c>
      <c r="C864">
        <v>8725423727</v>
      </c>
      <c r="D864" s="1">
        <v>45765</v>
      </c>
      <c r="E864">
        <v>99238</v>
      </c>
      <c r="F864">
        <v>93000</v>
      </c>
      <c r="G864" t="s">
        <v>83</v>
      </c>
      <c r="H864" s="34">
        <v>95038</v>
      </c>
      <c r="I864" s="7">
        <v>61775</v>
      </c>
      <c r="J864" s="7">
        <v>54362</v>
      </c>
      <c r="K864" s="7">
        <v>0</v>
      </c>
      <c r="L864" s="7">
        <v>7413</v>
      </c>
      <c r="M864" s="5">
        <v>0.12</v>
      </c>
      <c r="N864" t="s">
        <v>46</v>
      </c>
      <c r="O864" t="s">
        <v>17</v>
      </c>
      <c r="P864" t="s">
        <v>58</v>
      </c>
      <c r="Q864" t="s">
        <v>32</v>
      </c>
      <c r="R864" t="s">
        <v>21</v>
      </c>
      <c r="S864" t="s">
        <v>21</v>
      </c>
      <c r="T864" t="s">
        <v>13312</v>
      </c>
      <c r="U864" s="1">
        <v>46021</v>
      </c>
      <c r="V864">
        <f t="shared" si="26"/>
        <v>256</v>
      </c>
      <c r="W864" t="str">
        <f t="shared" si="27"/>
        <v>240-269</v>
      </c>
    </row>
    <row r="865" spans="1:23" x14ac:dyDescent="0.25">
      <c r="A865" t="s">
        <v>998</v>
      </c>
      <c r="B865">
        <v>6094773848</v>
      </c>
      <c r="C865">
        <v>9748845982</v>
      </c>
      <c r="D865" s="1">
        <v>45640</v>
      </c>
      <c r="E865">
        <v>99214</v>
      </c>
      <c r="F865">
        <v>99215</v>
      </c>
      <c r="G865" t="s">
        <v>574</v>
      </c>
      <c r="H865" s="34">
        <v>29853</v>
      </c>
      <c r="I865" s="7">
        <v>19404</v>
      </c>
      <c r="J865" s="7">
        <v>17075.52</v>
      </c>
      <c r="K865" s="7">
        <v>0</v>
      </c>
      <c r="L865" s="7">
        <v>2328.48</v>
      </c>
      <c r="M865" s="5">
        <v>0.12</v>
      </c>
      <c r="N865" t="s">
        <v>46</v>
      </c>
      <c r="O865" t="s">
        <v>17</v>
      </c>
      <c r="P865" t="s">
        <v>97</v>
      </c>
      <c r="Q865" t="s">
        <v>19</v>
      </c>
      <c r="R865" t="s">
        <v>21</v>
      </c>
      <c r="S865" t="s">
        <v>17</v>
      </c>
      <c r="T865" t="s">
        <v>13311</v>
      </c>
      <c r="U865" s="1">
        <v>45896</v>
      </c>
      <c r="V865">
        <f t="shared" si="26"/>
        <v>256</v>
      </c>
      <c r="W865" t="str">
        <f t="shared" si="27"/>
        <v>240-269</v>
      </c>
    </row>
    <row r="866" spans="1:23" x14ac:dyDescent="0.25">
      <c r="A866" t="s">
        <v>999</v>
      </c>
      <c r="B866">
        <v>1653126830</v>
      </c>
      <c r="C866">
        <v>9620728728</v>
      </c>
      <c r="D866" s="1">
        <v>45329</v>
      </c>
      <c r="E866">
        <v>99213</v>
      </c>
      <c r="F866">
        <v>90834</v>
      </c>
      <c r="G866" t="s">
        <v>293</v>
      </c>
      <c r="H866" s="34">
        <v>50265</v>
      </c>
      <c r="I866" s="7">
        <v>32672</v>
      </c>
      <c r="J866" s="7">
        <v>23129.360000000001</v>
      </c>
      <c r="K866" s="7">
        <v>5622</v>
      </c>
      <c r="L866" s="7">
        <v>3920.64</v>
      </c>
      <c r="M866" s="5">
        <v>0.12</v>
      </c>
      <c r="N866" t="s">
        <v>46</v>
      </c>
      <c r="O866" t="s">
        <v>27</v>
      </c>
      <c r="P866" t="s">
        <v>31</v>
      </c>
      <c r="Q866" t="s">
        <v>32</v>
      </c>
      <c r="R866" t="s">
        <v>20</v>
      </c>
      <c r="S866" t="s">
        <v>21</v>
      </c>
      <c r="T866" t="s">
        <v>13311</v>
      </c>
      <c r="U866" s="1">
        <v>46050</v>
      </c>
      <c r="V866">
        <f t="shared" si="26"/>
        <v>721</v>
      </c>
      <c r="W866" t="str">
        <f t="shared" si="27"/>
        <v>360+</v>
      </c>
    </row>
    <row r="867" spans="1:23" x14ac:dyDescent="0.25">
      <c r="A867" t="s">
        <v>1000</v>
      </c>
      <c r="B867">
        <v>4381850776</v>
      </c>
      <c r="C867">
        <v>2435320511</v>
      </c>
      <c r="D867" s="1">
        <v>45492</v>
      </c>
      <c r="E867">
        <v>99233</v>
      </c>
      <c r="F867">
        <v>80053</v>
      </c>
      <c r="G867" t="s">
        <v>50</v>
      </c>
      <c r="H867" s="34">
        <v>91611</v>
      </c>
      <c r="I867" s="7">
        <v>65960</v>
      </c>
      <c r="J867" s="7">
        <v>37626.199999999997</v>
      </c>
      <c r="K867" s="7">
        <v>23057</v>
      </c>
      <c r="L867" s="7">
        <v>5276.8</v>
      </c>
      <c r="M867" s="5">
        <v>0.08</v>
      </c>
      <c r="N867" t="s">
        <v>24</v>
      </c>
      <c r="O867" t="s">
        <v>27</v>
      </c>
      <c r="P867" t="s">
        <v>31</v>
      </c>
      <c r="Q867" t="s">
        <v>32</v>
      </c>
      <c r="R867" t="s">
        <v>21</v>
      </c>
      <c r="S867" t="s">
        <v>27</v>
      </c>
      <c r="T867" t="s">
        <v>13311</v>
      </c>
      <c r="U867" s="1">
        <v>46025</v>
      </c>
      <c r="V867">
        <f t="shared" si="26"/>
        <v>533</v>
      </c>
      <c r="W867" t="str">
        <f t="shared" si="27"/>
        <v>360+</v>
      </c>
    </row>
    <row r="868" spans="1:23" x14ac:dyDescent="0.25">
      <c r="A868" t="s">
        <v>1001</v>
      </c>
      <c r="B868">
        <v>1909558771</v>
      </c>
      <c r="C868">
        <v>3504290891</v>
      </c>
      <c r="D868" s="1">
        <v>45389</v>
      </c>
      <c r="E868">
        <v>99215</v>
      </c>
      <c r="F868">
        <v>99204</v>
      </c>
      <c r="G868" t="s">
        <v>318</v>
      </c>
      <c r="H868" s="34">
        <v>47388</v>
      </c>
      <c r="I868" s="7">
        <v>38858</v>
      </c>
      <c r="J868" s="7">
        <v>31863.56</v>
      </c>
      <c r="K868" s="7">
        <v>0</v>
      </c>
      <c r="L868" s="7">
        <v>6994.44</v>
      </c>
      <c r="M868" s="5">
        <v>0.18</v>
      </c>
      <c r="N868" t="s">
        <v>3141</v>
      </c>
      <c r="O868" t="s">
        <v>17</v>
      </c>
      <c r="P868" t="s">
        <v>40</v>
      </c>
      <c r="Q868" t="s">
        <v>32</v>
      </c>
      <c r="R868" t="s">
        <v>27</v>
      </c>
      <c r="S868" t="s">
        <v>17</v>
      </c>
      <c r="T868" t="s">
        <v>13311</v>
      </c>
      <c r="U868" s="1">
        <v>45723</v>
      </c>
      <c r="V868">
        <f t="shared" si="26"/>
        <v>334</v>
      </c>
      <c r="W868" t="str">
        <f t="shared" si="27"/>
        <v>330-359</v>
      </c>
    </row>
    <row r="869" spans="1:23" x14ac:dyDescent="0.25">
      <c r="A869" t="s">
        <v>1002</v>
      </c>
      <c r="B869">
        <v>5752310883</v>
      </c>
      <c r="C869">
        <v>2570622396</v>
      </c>
      <c r="D869" s="1">
        <v>45954</v>
      </c>
      <c r="E869">
        <v>99231</v>
      </c>
      <c r="F869">
        <v>90834</v>
      </c>
      <c r="G869" t="s">
        <v>559</v>
      </c>
      <c r="H869" s="34">
        <v>55079</v>
      </c>
      <c r="I869" s="7">
        <v>39657</v>
      </c>
      <c r="J869" s="7">
        <v>32997.440000000002</v>
      </c>
      <c r="K869" s="7">
        <v>3487</v>
      </c>
      <c r="L869" s="7">
        <v>3172.56</v>
      </c>
      <c r="M869" s="5">
        <v>0.08</v>
      </c>
      <c r="N869" t="s">
        <v>24</v>
      </c>
      <c r="O869" t="s">
        <v>30</v>
      </c>
      <c r="P869" t="s">
        <v>35</v>
      </c>
      <c r="Q869" t="s">
        <v>32</v>
      </c>
      <c r="R869" t="s">
        <v>20</v>
      </c>
      <c r="S869" t="s">
        <v>17</v>
      </c>
      <c r="T869" t="s">
        <v>13310</v>
      </c>
      <c r="U869" s="1">
        <v>46117</v>
      </c>
      <c r="V869">
        <f t="shared" si="26"/>
        <v>163</v>
      </c>
      <c r="W869" t="str">
        <f t="shared" si="27"/>
        <v>150-179</v>
      </c>
    </row>
    <row r="870" spans="1:23" x14ac:dyDescent="0.25">
      <c r="A870" t="s">
        <v>1003</v>
      </c>
      <c r="B870">
        <v>8764543445</v>
      </c>
      <c r="C870">
        <v>4481422046</v>
      </c>
      <c r="D870" s="1">
        <v>45498</v>
      </c>
      <c r="E870">
        <v>99233</v>
      </c>
      <c r="F870">
        <v>90834</v>
      </c>
      <c r="G870" t="s">
        <v>99</v>
      </c>
      <c r="H870" s="34">
        <v>33315</v>
      </c>
      <c r="I870" s="7">
        <v>28318</v>
      </c>
      <c r="J870" s="7">
        <v>23890.639999999999</v>
      </c>
      <c r="K870" s="7">
        <v>3861</v>
      </c>
      <c r="L870" s="7">
        <v>566.36</v>
      </c>
      <c r="M870" s="5">
        <v>0.02</v>
      </c>
      <c r="N870" t="s">
        <v>16</v>
      </c>
      <c r="O870" t="s">
        <v>30</v>
      </c>
      <c r="P870" t="s">
        <v>97</v>
      </c>
      <c r="Q870" t="s">
        <v>32</v>
      </c>
      <c r="R870" t="s">
        <v>21</v>
      </c>
      <c r="S870" t="s">
        <v>21</v>
      </c>
      <c r="T870" t="s">
        <v>13310</v>
      </c>
      <c r="U870" s="1">
        <v>45698</v>
      </c>
      <c r="V870">
        <f t="shared" si="26"/>
        <v>200</v>
      </c>
      <c r="W870" t="str">
        <f t="shared" si="27"/>
        <v>180-209</v>
      </c>
    </row>
    <row r="871" spans="1:23" x14ac:dyDescent="0.25">
      <c r="A871" t="s">
        <v>1004</v>
      </c>
      <c r="B871">
        <v>3097665892</v>
      </c>
      <c r="C871">
        <v>2156203825</v>
      </c>
      <c r="D871" s="1">
        <v>45470</v>
      </c>
      <c r="E871">
        <v>99221</v>
      </c>
      <c r="F871">
        <v>93000</v>
      </c>
      <c r="G871" t="s">
        <v>87</v>
      </c>
      <c r="H871" s="34">
        <v>38153</v>
      </c>
      <c r="I871" s="7">
        <v>32430</v>
      </c>
      <c r="J871" s="7">
        <v>31781.4</v>
      </c>
      <c r="K871" s="7">
        <v>0</v>
      </c>
      <c r="L871" s="7">
        <v>648.6</v>
      </c>
      <c r="M871" s="5">
        <v>0.02</v>
      </c>
      <c r="N871" t="s">
        <v>16</v>
      </c>
      <c r="O871" t="s">
        <v>17</v>
      </c>
      <c r="P871" t="s">
        <v>58</v>
      </c>
      <c r="Q871" t="s">
        <v>19</v>
      </c>
      <c r="R871" t="s">
        <v>21</v>
      </c>
      <c r="S871" t="s">
        <v>27</v>
      </c>
      <c r="T871" t="s">
        <v>13310</v>
      </c>
      <c r="U871" s="1">
        <v>45951</v>
      </c>
      <c r="V871">
        <f t="shared" si="26"/>
        <v>481</v>
      </c>
      <c r="W871" t="str">
        <f t="shared" si="27"/>
        <v>360+</v>
      </c>
    </row>
    <row r="872" spans="1:23" x14ac:dyDescent="0.25">
      <c r="A872" t="s">
        <v>1005</v>
      </c>
      <c r="B872">
        <v>6746209655</v>
      </c>
      <c r="C872">
        <v>8891698842</v>
      </c>
      <c r="D872" s="1">
        <v>45709</v>
      </c>
      <c r="E872">
        <v>99222</v>
      </c>
      <c r="F872">
        <v>99201</v>
      </c>
      <c r="G872" t="s">
        <v>307</v>
      </c>
      <c r="H872" s="34">
        <v>58254</v>
      </c>
      <c r="I872" s="7">
        <v>41943</v>
      </c>
      <c r="J872" s="7">
        <v>32651.559999999998</v>
      </c>
      <c r="K872" s="7">
        <v>5936</v>
      </c>
      <c r="L872" s="7">
        <v>3355.44</v>
      </c>
      <c r="M872" s="5">
        <v>0.08</v>
      </c>
      <c r="N872" t="s">
        <v>24</v>
      </c>
      <c r="O872" t="s">
        <v>30</v>
      </c>
      <c r="P872" t="s">
        <v>35</v>
      </c>
      <c r="Q872" t="s">
        <v>32</v>
      </c>
      <c r="R872" t="s">
        <v>38</v>
      </c>
      <c r="S872" t="s">
        <v>27</v>
      </c>
      <c r="T872" t="s">
        <v>13312</v>
      </c>
      <c r="U872" s="1">
        <v>45715</v>
      </c>
      <c r="V872">
        <f t="shared" si="26"/>
        <v>6</v>
      </c>
      <c r="W872" t="str">
        <f t="shared" si="27"/>
        <v>0-29</v>
      </c>
    </row>
    <row r="873" spans="1:23" x14ac:dyDescent="0.25">
      <c r="A873" t="s">
        <v>1006</v>
      </c>
      <c r="B873">
        <v>3388033058</v>
      </c>
      <c r="C873">
        <v>9958358078</v>
      </c>
      <c r="D873" s="1">
        <v>45638</v>
      </c>
      <c r="E873">
        <v>99223</v>
      </c>
      <c r="F873">
        <v>99212</v>
      </c>
      <c r="G873" t="s">
        <v>69</v>
      </c>
      <c r="H873" s="34">
        <v>45373</v>
      </c>
      <c r="I873" s="7">
        <v>38567</v>
      </c>
      <c r="J873" s="7">
        <v>37795.660000000003</v>
      </c>
      <c r="K873" s="7">
        <v>0</v>
      </c>
      <c r="L873" s="7">
        <v>771.34</v>
      </c>
      <c r="M873" s="5">
        <v>0.02</v>
      </c>
      <c r="N873" t="s">
        <v>16</v>
      </c>
      <c r="O873" t="s">
        <v>17</v>
      </c>
      <c r="P873" t="s">
        <v>18</v>
      </c>
      <c r="Q873" t="s">
        <v>19</v>
      </c>
      <c r="R873" t="s">
        <v>21</v>
      </c>
      <c r="S873" t="s">
        <v>27</v>
      </c>
      <c r="T873" t="s">
        <v>13311</v>
      </c>
      <c r="U873" s="1">
        <v>45981</v>
      </c>
      <c r="V873">
        <f t="shared" si="26"/>
        <v>343</v>
      </c>
      <c r="W873" t="str">
        <f t="shared" si="27"/>
        <v>330-359</v>
      </c>
    </row>
    <row r="874" spans="1:23" x14ac:dyDescent="0.25">
      <c r="A874" t="s">
        <v>1007</v>
      </c>
      <c r="B874">
        <v>6329752044</v>
      </c>
      <c r="C874">
        <v>9602608431</v>
      </c>
      <c r="D874" s="1">
        <v>45846</v>
      </c>
      <c r="E874">
        <v>99215</v>
      </c>
      <c r="F874">
        <v>80053</v>
      </c>
      <c r="G874" t="s">
        <v>270</v>
      </c>
      <c r="H874" s="34">
        <v>18607</v>
      </c>
      <c r="I874" s="7">
        <v>14513</v>
      </c>
      <c r="J874" s="7">
        <v>8051.4</v>
      </c>
      <c r="K874" s="7">
        <v>3559</v>
      </c>
      <c r="L874" s="7">
        <v>2902.6</v>
      </c>
      <c r="M874" s="5">
        <v>0.2</v>
      </c>
      <c r="N874" t="s">
        <v>3140</v>
      </c>
      <c r="O874" t="s">
        <v>27</v>
      </c>
      <c r="P874" t="s">
        <v>97</v>
      </c>
      <c r="Q874" t="s">
        <v>32</v>
      </c>
      <c r="R874" t="s">
        <v>20</v>
      </c>
      <c r="S874" t="s">
        <v>17</v>
      </c>
      <c r="T874" t="s">
        <v>13310</v>
      </c>
      <c r="U874" s="1">
        <v>45988</v>
      </c>
      <c r="V874">
        <f t="shared" si="26"/>
        <v>142</v>
      </c>
      <c r="W874" t="str">
        <f t="shared" si="27"/>
        <v>120-149</v>
      </c>
    </row>
    <row r="875" spans="1:23" x14ac:dyDescent="0.25">
      <c r="A875" t="s">
        <v>1008</v>
      </c>
      <c r="B875">
        <v>6676725754</v>
      </c>
      <c r="C875">
        <v>8667299378</v>
      </c>
      <c r="D875" s="1">
        <v>45373</v>
      </c>
      <c r="E875">
        <v>99231</v>
      </c>
      <c r="F875">
        <v>93000</v>
      </c>
      <c r="G875" t="s">
        <v>286</v>
      </c>
      <c r="H875" s="34">
        <v>72811</v>
      </c>
      <c r="I875" s="7">
        <v>61889</v>
      </c>
      <c r="J875" s="7">
        <v>38763.22</v>
      </c>
      <c r="K875" s="7">
        <v>21888</v>
      </c>
      <c r="L875" s="7">
        <v>1237.78</v>
      </c>
      <c r="M875" s="5">
        <v>0.02</v>
      </c>
      <c r="N875" t="s">
        <v>16</v>
      </c>
      <c r="O875" t="s">
        <v>27</v>
      </c>
      <c r="P875" t="s">
        <v>97</v>
      </c>
      <c r="Q875" t="s">
        <v>32</v>
      </c>
      <c r="R875" t="s">
        <v>38</v>
      </c>
      <c r="S875" t="s">
        <v>21</v>
      </c>
      <c r="T875" t="s">
        <v>13311</v>
      </c>
      <c r="U875" s="1">
        <v>45879</v>
      </c>
      <c r="V875">
        <f t="shared" si="26"/>
        <v>506</v>
      </c>
      <c r="W875" t="str">
        <f t="shared" si="27"/>
        <v>360+</v>
      </c>
    </row>
    <row r="876" spans="1:23" x14ac:dyDescent="0.25">
      <c r="A876" t="s">
        <v>1009</v>
      </c>
      <c r="B876">
        <v>5193959660</v>
      </c>
      <c r="C876">
        <v>8963202719</v>
      </c>
      <c r="D876" s="1">
        <v>45446</v>
      </c>
      <c r="E876">
        <v>99232</v>
      </c>
      <c r="F876">
        <v>85025</v>
      </c>
      <c r="G876" t="s">
        <v>209</v>
      </c>
      <c r="H876" s="34">
        <v>33113</v>
      </c>
      <c r="I876" s="7">
        <v>23841</v>
      </c>
      <c r="J876" s="7">
        <v>19849.72</v>
      </c>
      <c r="K876" s="7">
        <v>2084</v>
      </c>
      <c r="L876" s="7">
        <v>1907.28</v>
      </c>
      <c r="M876" s="5">
        <v>0.08</v>
      </c>
      <c r="N876" t="s">
        <v>24</v>
      </c>
      <c r="O876" t="s">
        <v>30</v>
      </c>
      <c r="P876" t="s">
        <v>35</v>
      </c>
      <c r="Q876" t="s">
        <v>32</v>
      </c>
      <c r="R876" t="s">
        <v>26</v>
      </c>
      <c r="S876" t="s">
        <v>17</v>
      </c>
      <c r="T876" t="s">
        <v>13312</v>
      </c>
      <c r="U876" s="1">
        <v>45918</v>
      </c>
      <c r="V876">
        <f t="shared" si="26"/>
        <v>472</v>
      </c>
      <c r="W876" t="str">
        <f t="shared" si="27"/>
        <v>360+</v>
      </c>
    </row>
    <row r="877" spans="1:23" x14ac:dyDescent="0.25">
      <c r="A877" t="s">
        <v>1010</v>
      </c>
      <c r="B877">
        <v>4080127787</v>
      </c>
      <c r="C877">
        <v>3750245866</v>
      </c>
      <c r="D877" s="1">
        <v>45857</v>
      </c>
      <c r="E877">
        <v>99221</v>
      </c>
      <c r="F877">
        <v>71046</v>
      </c>
      <c r="G877" t="s">
        <v>559</v>
      </c>
      <c r="H877" s="34">
        <v>54683</v>
      </c>
      <c r="I877" s="7">
        <v>35544</v>
      </c>
      <c r="J877" s="7">
        <v>27512.720000000001</v>
      </c>
      <c r="K877" s="7">
        <v>3766</v>
      </c>
      <c r="L877" s="7">
        <v>4265.28</v>
      </c>
      <c r="M877" s="5">
        <v>0.12</v>
      </c>
      <c r="N877" t="s">
        <v>46</v>
      </c>
      <c r="O877" t="s">
        <v>30</v>
      </c>
      <c r="P877" t="s">
        <v>18</v>
      </c>
      <c r="Q877" t="s">
        <v>19</v>
      </c>
      <c r="R877" t="s">
        <v>26</v>
      </c>
      <c r="S877" t="s">
        <v>21</v>
      </c>
      <c r="T877" t="s">
        <v>13310</v>
      </c>
      <c r="U877" s="1">
        <v>46077</v>
      </c>
      <c r="V877">
        <f t="shared" si="26"/>
        <v>220</v>
      </c>
      <c r="W877" t="str">
        <f t="shared" si="27"/>
        <v>210-239</v>
      </c>
    </row>
    <row r="878" spans="1:23" x14ac:dyDescent="0.25">
      <c r="A878" t="s">
        <v>1011</v>
      </c>
      <c r="B878">
        <v>1546641534</v>
      </c>
      <c r="C878">
        <v>1931012006</v>
      </c>
      <c r="D878" s="1">
        <v>45639</v>
      </c>
      <c r="E878">
        <v>99213</v>
      </c>
      <c r="F878">
        <v>99291</v>
      </c>
      <c r="G878" t="s">
        <v>42</v>
      </c>
      <c r="H878" s="34">
        <v>42543</v>
      </c>
      <c r="I878" s="7">
        <v>34885</v>
      </c>
      <c r="J878" s="7">
        <v>25204.7</v>
      </c>
      <c r="K878" s="7">
        <v>3401</v>
      </c>
      <c r="L878" s="7">
        <v>6279.3</v>
      </c>
      <c r="M878" s="5">
        <v>0.18</v>
      </c>
      <c r="N878" t="s">
        <v>3141</v>
      </c>
      <c r="O878" t="s">
        <v>30</v>
      </c>
      <c r="P878" t="s">
        <v>35</v>
      </c>
      <c r="Q878" t="s">
        <v>32</v>
      </c>
      <c r="R878" t="s">
        <v>21</v>
      </c>
      <c r="S878" t="s">
        <v>17</v>
      </c>
      <c r="T878" t="s">
        <v>13312</v>
      </c>
      <c r="U878" s="1">
        <v>45898</v>
      </c>
      <c r="V878">
        <f t="shared" si="26"/>
        <v>259</v>
      </c>
      <c r="W878" t="str">
        <f t="shared" si="27"/>
        <v>240-269</v>
      </c>
    </row>
    <row r="879" spans="1:23" x14ac:dyDescent="0.25">
      <c r="A879" t="s">
        <v>1012</v>
      </c>
      <c r="B879">
        <v>5374145101</v>
      </c>
      <c r="C879">
        <v>8028872659</v>
      </c>
      <c r="D879" s="1">
        <v>45765</v>
      </c>
      <c r="E879">
        <v>99223</v>
      </c>
      <c r="F879">
        <v>99202</v>
      </c>
      <c r="G879" t="s">
        <v>50</v>
      </c>
      <c r="H879" s="34">
        <v>85620</v>
      </c>
      <c r="I879" s="7">
        <v>72777</v>
      </c>
      <c r="J879" s="7">
        <v>66448.460000000006</v>
      </c>
      <c r="K879" s="7">
        <v>4873</v>
      </c>
      <c r="L879" s="7">
        <v>1455.54</v>
      </c>
      <c r="M879" s="5">
        <v>0.02</v>
      </c>
      <c r="N879" t="s">
        <v>16</v>
      </c>
      <c r="O879" t="s">
        <v>30</v>
      </c>
      <c r="P879" t="s">
        <v>25</v>
      </c>
      <c r="Q879" t="s">
        <v>19</v>
      </c>
      <c r="R879" t="s">
        <v>21</v>
      </c>
      <c r="S879" t="s">
        <v>17</v>
      </c>
      <c r="T879" t="s">
        <v>13312</v>
      </c>
      <c r="U879" s="1">
        <v>45807</v>
      </c>
      <c r="V879">
        <f t="shared" si="26"/>
        <v>42</v>
      </c>
      <c r="W879" t="str">
        <f t="shared" si="27"/>
        <v>30-59</v>
      </c>
    </row>
    <row r="880" spans="1:23" x14ac:dyDescent="0.25">
      <c r="A880" t="s">
        <v>1013</v>
      </c>
      <c r="B880">
        <v>8845076373</v>
      </c>
      <c r="C880">
        <v>1671136174</v>
      </c>
      <c r="D880" s="1">
        <v>45529</v>
      </c>
      <c r="E880">
        <v>99221</v>
      </c>
      <c r="F880">
        <v>99204</v>
      </c>
      <c r="G880" t="s">
        <v>194</v>
      </c>
      <c r="H880" s="34">
        <v>57186</v>
      </c>
      <c r="I880" s="7">
        <v>37171</v>
      </c>
      <c r="J880" s="7">
        <v>32710.48</v>
      </c>
      <c r="K880" s="7">
        <v>0</v>
      </c>
      <c r="L880" s="7">
        <v>4460.5200000000004</v>
      </c>
      <c r="M880" s="5">
        <v>0.12</v>
      </c>
      <c r="N880" t="s">
        <v>46</v>
      </c>
      <c r="O880" t="s">
        <v>17</v>
      </c>
      <c r="P880" t="s">
        <v>18</v>
      </c>
      <c r="Q880" t="s">
        <v>19</v>
      </c>
      <c r="R880" t="s">
        <v>38</v>
      </c>
      <c r="S880" t="s">
        <v>17</v>
      </c>
      <c r="T880" t="s">
        <v>13311</v>
      </c>
      <c r="U880" s="1">
        <v>45867</v>
      </c>
      <c r="V880">
        <f t="shared" si="26"/>
        <v>338</v>
      </c>
      <c r="W880" t="str">
        <f t="shared" si="27"/>
        <v>330-359</v>
      </c>
    </row>
    <row r="881" spans="1:23" x14ac:dyDescent="0.25">
      <c r="A881" t="s">
        <v>1014</v>
      </c>
      <c r="B881">
        <v>7764433145</v>
      </c>
      <c r="C881">
        <v>4649607046</v>
      </c>
      <c r="D881" s="1">
        <v>45831</v>
      </c>
      <c r="E881">
        <v>99232</v>
      </c>
      <c r="F881">
        <v>99213</v>
      </c>
      <c r="G881" t="s">
        <v>96</v>
      </c>
      <c r="H881" s="34">
        <v>22766</v>
      </c>
      <c r="I881" s="7">
        <v>19351</v>
      </c>
      <c r="J881" s="7">
        <v>16106.98</v>
      </c>
      <c r="K881" s="7">
        <v>2857</v>
      </c>
      <c r="L881" s="7">
        <v>387.02</v>
      </c>
      <c r="M881" s="5">
        <v>0.02</v>
      </c>
      <c r="N881" t="s">
        <v>16</v>
      </c>
      <c r="O881" t="s">
        <v>27</v>
      </c>
      <c r="P881" t="s">
        <v>31</v>
      </c>
      <c r="Q881" t="s">
        <v>19</v>
      </c>
      <c r="R881" t="s">
        <v>21</v>
      </c>
      <c r="S881" t="s">
        <v>17</v>
      </c>
      <c r="T881" t="s">
        <v>13312</v>
      </c>
      <c r="U881" s="1">
        <v>45980</v>
      </c>
      <c r="V881">
        <f t="shared" si="26"/>
        <v>149</v>
      </c>
      <c r="W881" t="str">
        <f t="shared" si="27"/>
        <v>120-149</v>
      </c>
    </row>
    <row r="882" spans="1:23" x14ac:dyDescent="0.25">
      <c r="A882" t="s">
        <v>1015</v>
      </c>
      <c r="B882">
        <v>7980864512</v>
      </c>
      <c r="C882">
        <v>3721756429</v>
      </c>
      <c r="D882" s="1">
        <v>45388</v>
      </c>
      <c r="E882">
        <v>99221</v>
      </c>
      <c r="F882">
        <v>99214</v>
      </c>
      <c r="G882" t="s">
        <v>104</v>
      </c>
      <c r="H882" s="34">
        <v>63324</v>
      </c>
      <c r="I882" s="7">
        <v>45593</v>
      </c>
      <c r="J882" s="7">
        <v>41945.56</v>
      </c>
      <c r="K882" s="7">
        <v>0</v>
      </c>
      <c r="L882" s="7">
        <v>3647.44</v>
      </c>
      <c r="M882" s="5">
        <v>0.08</v>
      </c>
      <c r="N882" t="s">
        <v>24</v>
      </c>
      <c r="O882" t="s">
        <v>17</v>
      </c>
      <c r="P882" t="s">
        <v>35</v>
      </c>
      <c r="Q882" t="s">
        <v>19</v>
      </c>
      <c r="R882" t="s">
        <v>27</v>
      </c>
      <c r="S882" t="s">
        <v>17</v>
      </c>
      <c r="T882" t="s">
        <v>13311</v>
      </c>
      <c r="U882" s="1">
        <v>45749</v>
      </c>
      <c r="V882">
        <f t="shared" si="26"/>
        <v>361</v>
      </c>
      <c r="W882" t="str">
        <f t="shared" si="27"/>
        <v>360+</v>
      </c>
    </row>
    <row r="883" spans="1:23" x14ac:dyDescent="0.25">
      <c r="A883" t="s">
        <v>1016</v>
      </c>
      <c r="B883">
        <v>7759270927</v>
      </c>
      <c r="C883">
        <v>8611941725</v>
      </c>
      <c r="D883" s="1">
        <v>45837</v>
      </c>
      <c r="E883">
        <v>99231</v>
      </c>
      <c r="F883">
        <v>99284</v>
      </c>
      <c r="G883" t="s">
        <v>296</v>
      </c>
      <c r="H883" s="34">
        <v>43892</v>
      </c>
      <c r="I883" s="7">
        <v>28530</v>
      </c>
      <c r="J883" s="7">
        <v>25106.400000000001</v>
      </c>
      <c r="K883" s="7">
        <v>0</v>
      </c>
      <c r="L883" s="7">
        <v>3423.6</v>
      </c>
      <c r="M883" s="5">
        <v>0.12</v>
      </c>
      <c r="N883" t="s">
        <v>46</v>
      </c>
      <c r="O883" t="s">
        <v>17</v>
      </c>
      <c r="P883" t="s">
        <v>25</v>
      </c>
      <c r="Q883" t="s">
        <v>32</v>
      </c>
      <c r="R883" t="s">
        <v>21</v>
      </c>
      <c r="S883" t="s">
        <v>27</v>
      </c>
      <c r="T883" t="s">
        <v>13311</v>
      </c>
      <c r="U883" s="1">
        <v>46032</v>
      </c>
      <c r="V883">
        <f t="shared" si="26"/>
        <v>195</v>
      </c>
      <c r="W883" t="str">
        <f t="shared" si="27"/>
        <v>180-209</v>
      </c>
    </row>
    <row r="884" spans="1:23" x14ac:dyDescent="0.25">
      <c r="A884" t="s">
        <v>1017</v>
      </c>
      <c r="B884">
        <v>7851521611</v>
      </c>
      <c r="C884">
        <v>8366349464</v>
      </c>
      <c r="D884" s="1">
        <v>45462</v>
      </c>
      <c r="E884">
        <v>99221</v>
      </c>
      <c r="F884">
        <v>90834</v>
      </c>
      <c r="G884" t="s">
        <v>87</v>
      </c>
      <c r="H884" s="34">
        <v>55183</v>
      </c>
      <c r="I884" s="7">
        <v>35869</v>
      </c>
      <c r="J884" s="7">
        <v>28279.72</v>
      </c>
      <c r="K884" s="7">
        <v>3285</v>
      </c>
      <c r="L884" s="7">
        <v>4304.28</v>
      </c>
      <c r="M884" s="5">
        <v>0.12</v>
      </c>
      <c r="N884" t="s">
        <v>46</v>
      </c>
      <c r="O884" t="s">
        <v>30</v>
      </c>
      <c r="P884" t="s">
        <v>97</v>
      </c>
      <c r="Q884" t="s">
        <v>32</v>
      </c>
      <c r="R884" t="s">
        <v>21</v>
      </c>
      <c r="S884" t="s">
        <v>27</v>
      </c>
      <c r="T884" t="s">
        <v>13310</v>
      </c>
      <c r="U884" s="1">
        <v>45905</v>
      </c>
      <c r="V884">
        <f t="shared" si="26"/>
        <v>443</v>
      </c>
      <c r="W884" t="str">
        <f t="shared" si="27"/>
        <v>360+</v>
      </c>
    </row>
    <row r="885" spans="1:23" x14ac:dyDescent="0.25">
      <c r="A885" t="s">
        <v>1018</v>
      </c>
      <c r="B885">
        <v>452450834</v>
      </c>
      <c r="C885">
        <v>6104869152</v>
      </c>
      <c r="D885" s="1">
        <v>45707</v>
      </c>
      <c r="E885">
        <v>99231</v>
      </c>
      <c r="F885">
        <v>99214</v>
      </c>
      <c r="G885" t="s">
        <v>574</v>
      </c>
      <c r="H885" s="34">
        <v>92000</v>
      </c>
      <c r="I885" s="7">
        <v>59800</v>
      </c>
      <c r="J885" s="7">
        <v>52624</v>
      </c>
      <c r="K885" s="7">
        <v>0</v>
      </c>
      <c r="L885" s="7">
        <v>7176</v>
      </c>
      <c r="M885" s="5">
        <v>0.12</v>
      </c>
      <c r="N885" t="s">
        <v>46</v>
      </c>
      <c r="O885" t="s">
        <v>17</v>
      </c>
      <c r="P885" t="s">
        <v>31</v>
      </c>
      <c r="Q885" t="s">
        <v>19</v>
      </c>
      <c r="R885" t="s">
        <v>21</v>
      </c>
      <c r="S885" t="s">
        <v>17</v>
      </c>
      <c r="T885" t="s">
        <v>13312</v>
      </c>
      <c r="U885" s="1">
        <v>45968</v>
      </c>
      <c r="V885">
        <f t="shared" si="26"/>
        <v>261</v>
      </c>
      <c r="W885" t="str">
        <f t="shared" si="27"/>
        <v>240-269</v>
      </c>
    </row>
    <row r="886" spans="1:23" x14ac:dyDescent="0.25">
      <c r="A886" t="s">
        <v>1019</v>
      </c>
      <c r="B886">
        <v>4509814818</v>
      </c>
      <c r="C886">
        <v>7582121775</v>
      </c>
      <c r="D886" s="1">
        <v>45796</v>
      </c>
      <c r="E886">
        <v>99213</v>
      </c>
      <c r="F886">
        <v>99205</v>
      </c>
      <c r="G886" t="s">
        <v>288</v>
      </c>
      <c r="H886" s="34">
        <v>80947</v>
      </c>
      <c r="I886" s="7">
        <v>63139</v>
      </c>
      <c r="J886" s="7">
        <v>28379.200000000001</v>
      </c>
      <c r="K886" s="7">
        <v>22132</v>
      </c>
      <c r="L886" s="7">
        <v>12627.8</v>
      </c>
      <c r="M886" s="5">
        <v>0.2</v>
      </c>
      <c r="N886" t="s">
        <v>3140</v>
      </c>
      <c r="O886" t="s">
        <v>27</v>
      </c>
      <c r="P886" t="s">
        <v>40</v>
      </c>
      <c r="Q886" t="s">
        <v>19</v>
      </c>
      <c r="R886" t="s">
        <v>21</v>
      </c>
      <c r="S886" t="s">
        <v>21</v>
      </c>
      <c r="T886" t="s">
        <v>13312</v>
      </c>
      <c r="U886" s="1">
        <v>46056</v>
      </c>
      <c r="V886">
        <f t="shared" si="26"/>
        <v>260</v>
      </c>
      <c r="W886" t="str">
        <f t="shared" si="27"/>
        <v>240-269</v>
      </c>
    </row>
    <row r="887" spans="1:23" x14ac:dyDescent="0.25">
      <c r="A887" t="s">
        <v>1020</v>
      </c>
      <c r="B887">
        <v>6180277718</v>
      </c>
      <c r="C887">
        <v>3141924361</v>
      </c>
      <c r="D887" s="1">
        <v>45788</v>
      </c>
      <c r="E887">
        <v>99214</v>
      </c>
      <c r="F887">
        <v>36415</v>
      </c>
      <c r="G887" t="s">
        <v>61</v>
      </c>
      <c r="H887" s="34">
        <v>89279</v>
      </c>
      <c r="I887" s="7">
        <v>58031</v>
      </c>
      <c r="J887" s="7">
        <v>30454.28</v>
      </c>
      <c r="K887" s="7">
        <v>20613</v>
      </c>
      <c r="L887" s="7">
        <v>6963.72</v>
      </c>
      <c r="M887" s="5">
        <v>0.12</v>
      </c>
      <c r="N887" t="s">
        <v>46</v>
      </c>
      <c r="O887" t="s">
        <v>27</v>
      </c>
      <c r="P887" t="s">
        <v>58</v>
      </c>
      <c r="Q887" t="s">
        <v>19</v>
      </c>
      <c r="R887" t="s">
        <v>38</v>
      </c>
      <c r="S887" t="s">
        <v>17</v>
      </c>
      <c r="T887" t="s">
        <v>13311</v>
      </c>
      <c r="U887" s="1">
        <v>46043</v>
      </c>
      <c r="V887">
        <f t="shared" si="26"/>
        <v>255</v>
      </c>
      <c r="W887" t="str">
        <f t="shared" si="27"/>
        <v>240-269</v>
      </c>
    </row>
    <row r="888" spans="1:23" x14ac:dyDescent="0.25">
      <c r="A888" t="s">
        <v>1021</v>
      </c>
      <c r="B888">
        <v>8896804514</v>
      </c>
      <c r="C888">
        <v>5905265146</v>
      </c>
      <c r="D888" s="1">
        <v>45394</v>
      </c>
      <c r="E888">
        <v>99238</v>
      </c>
      <c r="F888">
        <v>99292</v>
      </c>
      <c r="G888" t="s">
        <v>96</v>
      </c>
      <c r="H888" s="34">
        <v>85175</v>
      </c>
      <c r="I888" s="7">
        <v>61326</v>
      </c>
      <c r="J888" s="7">
        <v>43831.92</v>
      </c>
      <c r="K888" s="7">
        <v>12588</v>
      </c>
      <c r="L888" s="7">
        <v>4906.08</v>
      </c>
      <c r="M888" s="5">
        <v>0.08</v>
      </c>
      <c r="N888" t="s">
        <v>24</v>
      </c>
      <c r="O888" t="s">
        <v>27</v>
      </c>
      <c r="P888" t="s">
        <v>18</v>
      </c>
      <c r="Q888" t="s">
        <v>19</v>
      </c>
      <c r="R888" t="s">
        <v>43</v>
      </c>
      <c r="S888" t="s">
        <v>27</v>
      </c>
      <c r="T888" t="s">
        <v>13310</v>
      </c>
      <c r="U888" s="1">
        <v>46009</v>
      </c>
      <c r="V888">
        <f t="shared" si="26"/>
        <v>615</v>
      </c>
      <c r="W888" t="str">
        <f t="shared" si="27"/>
        <v>360+</v>
      </c>
    </row>
    <row r="889" spans="1:23" x14ac:dyDescent="0.25">
      <c r="A889" t="s">
        <v>1022</v>
      </c>
      <c r="B889">
        <v>8240863264</v>
      </c>
      <c r="C889">
        <v>5248542589</v>
      </c>
      <c r="D889" s="1">
        <v>45368</v>
      </c>
      <c r="E889">
        <v>99233</v>
      </c>
      <c r="F889">
        <v>90834</v>
      </c>
      <c r="G889" t="s">
        <v>63</v>
      </c>
      <c r="H889" s="34">
        <v>63748</v>
      </c>
      <c r="I889" s="7">
        <v>45899</v>
      </c>
      <c r="J889" s="7">
        <v>22566.080000000002</v>
      </c>
      <c r="K889" s="7">
        <v>19661</v>
      </c>
      <c r="L889" s="7">
        <v>3671.92</v>
      </c>
      <c r="M889" s="5">
        <v>0.08</v>
      </c>
      <c r="N889" t="s">
        <v>24</v>
      </c>
      <c r="O889" t="s">
        <v>27</v>
      </c>
      <c r="P889" t="s">
        <v>58</v>
      </c>
      <c r="Q889" t="s">
        <v>19</v>
      </c>
      <c r="R889" t="s">
        <v>26</v>
      </c>
      <c r="S889" t="s">
        <v>27</v>
      </c>
      <c r="T889" t="s">
        <v>13311</v>
      </c>
      <c r="U889" s="1">
        <v>45928</v>
      </c>
      <c r="V889">
        <f t="shared" si="26"/>
        <v>560</v>
      </c>
      <c r="W889" t="str">
        <f t="shared" si="27"/>
        <v>360+</v>
      </c>
    </row>
    <row r="890" spans="1:23" x14ac:dyDescent="0.25">
      <c r="A890" t="s">
        <v>1023</v>
      </c>
      <c r="B890">
        <v>1439605185</v>
      </c>
      <c r="C890">
        <v>3000311504</v>
      </c>
      <c r="D890" s="1">
        <v>45558</v>
      </c>
      <c r="E890">
        <v>99215</v>
      </c>
      <c r="F890">
        <v>99281</v>
      </c>
      <c r="G890" t="s">
        <v>106</v>
      </c>
      <c r="H890" s="34">
        <v>71283</v>
      </c>
      <c r="I890" s="7">
        <v>51324</v>
      </c>
      <c r="J890" s="7">
        <v>40738.080000000002</v>
      </c>
      <c r="K890" s="7">
        <v>6480</v>
      </c>
      <c r="L890" s="7">
        <v>4105.92</v>
      </c>
      <c r="M890" s="5">
        <v>0.08</v>
      </c>
      <c r="N890" t="s">
        <v>24</v>
      </c>
      <c r="O890" t="s">
        <v>30</v>
      </c>
      <c r="P890" t="s">
        <v>55</v>
      </c>
      <c r="Q890" t="s">
        <v>32</v>
      </c>
      <c r="R890" t="s">
        <v>27</v>
      </c>
      <c r="S890" t="s">
        <v>17</v>
      </c>
      <c r="T890" t="s">
        <v>13312</v>
      </c>
      <c r="U890" s="1">
        <v>45675</v>
      </c>
      <c r="V890">
        <f t="shared" si="26"/>
        <v>117</v>
      </c>
      <c r="W890" t="str">
        <f t="shared" si="27"/>
        <v>90-119</v>
      </c>
    </row>
    <row r="891" spans="1:23" x14ac:dyDescent="0.25">
      <c r="A891" t="s">
        <v>1024</v>
      </c>
      <c r="B891">
        <v>8635789089</v>
      </c>
      <c r="C891">
        <v>2381722100</v>
      </c>
      <c r="D891" s="1">
        <v>45892</v>
      </c>
      <c r="E891">
        <v>99238</v>
      </c>
      <c r="F891">
        <v>99283</v>
      </c>
      <c r="G891" t="s">
        <v>79</v>
      </c>
      <c r="H891" s="34">
        <v>87635</v>
      </c>
      <c r="I891" s="7">
        <v>69232</v>
      </c>
      <c r="J891" s="7">
        <v>50546.879999999997</v>
      </c>
      <c r="K891" s="7">
        <v>7608</v>
      </c>
      <c r="L891" s="7">
        <v>11077.12</v>
      </c>
      <c r="M891" s="5">
        <v>0.16</v>
      </c>
      <c r="N891" t="s">
        <v>1138</v>
      </c>
      <c r="O891" t="s">
        <v>30</v>
      </c>
      <c r="P891" t="s">
        <v>31</v>
      </c>
      <c r="Q891" t="s">
        <v>19</v>
      </c>
      <c r="R891" t="s">
        <v>43</v>
      </c>
      <c r="S891" t="s">
        <v>17</v>
      </c>
      <c r="T891" t="s">
        <v>13311</v>
      </c>
      <c r="U891" s="1">
        <v>46012</v>
      </c>
      <c r="V891">
        <f t="shared" si="26"/>
        <v>120</v>
      </c>
      <c r="W891" t="str">
        <f t="shared" si="27"/>
        <v>120-149</v>
      </c>
    </row>
    <row r="892" spans="1:23" x14ac:dyDescent="0.25">
      <c r="A892" t="s">
        <v>1025</v>
      </c>
      <c r="B892">
        <v>6290196105</v>
      </c>
      <c r="C892">
        <v>4581621497</v>
      </c>
      <c r="D892" s="1">
        <v>45307</v>
      </c>
      <c r="E892">
        <v>99232</v>
      </c>
      <c r="F892">
        <v>99285</v>
      </c>
      <c r="G892" t="s">
        <v>48</v>
      </c>
      <c r="H892" s="34">
        <v>42577</v>
      </c>
      <c r="I892" s="7">
        <v>27675</v>
      </c>
      <c r="J892" s="7">
        <v>24354</v>
      </c>
      <c r="K892" s="7">
        <v>0</v>
      </c>
      <c r="L892" s="7">
        <v>3321</v>
      </c>
      <c r="M892" s="5">
        <v>0.12</v>
      </c>
      <c r="N892" t="s">
        <v>46</v>
      </c>
      <c r="O892" t="s">
        <v>17</v>
      </c>
      <c r="P892" t="s">
        <v>31</v>
      </c>
      <c r="Q892" t="s">
        <v>19</v>
      </c>
      <c r="R892" t="s">
        <v>43</v>
      </c>
      <c r="S892" t="s">
        <v>27</v>
      </c>
      <c r="T892" t="s">
        <v>13311</v>
      </c>
      <c r="U892" s="1">
        <v>45790</v>
      </c>
      <c r="V892">
        <f t="shared" si="26"/>
        <v>483</v>
      </c>
      <c r="W892" t="str">
        <f t="shared" si="27"/>
        <v>360+</v>
      </c>
    </row>
    <row r="893" spans="1:23" x14ac:dyDescent="0.25">
      <c r="A893" t="s">
        <v>1026</v>
      </c>
      <c r="B893">
        <v>5747845162</v>
      </c>
      <c r="C893">
        <v>4902229116</v>
      </c>
      <c r="D893" s="1">
        <v>45810</v>
      </c>
      <c r="E893">
        <v>99215</v>
      </c>
      <c r="F893">
        <v>99283</v>
      </c>
      <c r="G893" t="s">
        <v>116</v>
      </c>
      <c r="H893" s="34">
        <v>44843</v>
      </c>
      <c r="I893" s="7">
        <v>33632</v>
      </c>
      <c r="J893" s="7">
        <v>28587.200000000001</v>
      </c>
      <c r="K893" s="7">
        <v>0</v>
      </c>
      <c r="L893" s="7">
        <v>5044.8</v>
      </c>
      <c r="M893" s="5">
        <v>0.15</v>
      </c>
      <c r="N893" t="s">
        <v>1139</v>
      </c>
      <c r="O893" t="s">
        <v>17</v>
      </c>
      <c r="P893" t="s">
        <v>58</v>
      </c>
      <c r="Q893" t="s">
        <v>32</v>
      </c>
      <c r="R893" t="s">
        <v>26</v>
      </c>
      <c r="S893" t="s">
        <v>27</v>
      </c>
      <c r="T893" t="s">
        <v>13312</v>
      </c>
      <c r="U893" s="1">
        <v>45886</v>
      </c>
      <c r="V893">
        <f t="shared" si="26"/>
        <v>76</v>
      </c>
      <c r="W893" t="str">
        <f t="shared" si="27"/>
        <v>60-89</v>
      </c>
    </row>
    <row r="894" spans="1:23" x14ac:dyDescent="0.25">
      <c r="A894" t="s">
        <v>1027</v>
      </c>
      <c r="B894">
        <v>9763625200</v>
      </c>
      <c r="C894">
        <v>528779782</v>
      </c>
      <c r="D894" s="1">
        <v>45693</v>
      </c>
      <c r="E894">
        <v>99213</v>
      </c>
      <c r="F894">
        <v>85025</v>
      </c>
      <c r="G894" t="s">
        <v>114</v>
      </c>
      <c r="H894" s="34">
        <v>97408</v>
      </c>
      <c r="I894" s="7">
        <v>63315</v>
      </c>
      <c r="J894" s="7">
        <v>55717.2</v>
      </c>
      <c r="K894" s="7">
        <v>0</v>
      </c>
      <c r="L894" s="7">
        <v>7597.8</v>
      </c>
      <c r="M894" s="5">
        <v>0.12</v>
      </c>
      <c r="N894" t="s">
        <v>46</v>
      </c>
      <c r="O894" t="s">
        <v>17</v>
      </c>
      <c r="P894" t="s">
        <v>97</v>
      </c>
      <c r="Q894" t="s">
        <v>19</v>
      </c>
      <c r="R894" t="s">
        <v>26</v>
      </c>
      <c r="S894" t="s">
        <v>17</v>
      </c>
      <c r="T894" t="s">
        <v>13311</v>
      </c>
      <c r="U894" s="1">
        <v>45787</v>
      </c>
      <c r="V894">
        <f t="shared" si="26"/>
        <v>94</v>
      </c>
      <c r="W894" t="str">
        <f t="shared" si="27"/>
        <v>90-119</v>
      </c>
    </row>
    <row r="895" spans="1:23" x14ac:dyDescent="0.25">
      <c r="A895" t="s">
        <v>1028</v>
      </c>
      <c r="B895">
        <v>608795353</v>
      </c>
      <c r="C895">
        <v>5885172108</v>
      </c>
      <c r="D895" s="1">
        <v>45843</v>
      </c>
      <c r="E895">
        <v>99214</v>
      </c>
      <c r="F895">
        <v>97110</v>
      </c>
      <c r="G895" t="s">
        <v>272</v>
      </c>
      <c r="H895" s="34">
        <v>93647</v>
      </c>
      <c r="I895" s="7">
        <v>67426</v>
      </c>
      <c r="J895" s="7">
        <v>53807.92</v>
      </c>
      <c r="K895" s="7">
        <v>8224</v>
      </c>
      <c r="L895" s="7">
        <v>5394.08</v>
      </c>
      <c r="M895" s="5">
        <v>0.08</v>
      </c>
      <c r="N895" t="s">
        <v>24</v>
      </c>
      <c r="O895" t="s">
        <v>30</v>
      </c>
      <c r="P895" t="s">
        <v>35</v>
      </c>
      <c r="Q895" t="s">
        <v>32</v>
      </c>
      <c r="R895" t="s">
        <v>26</v>
      </c>
      <c r="S895" t="s">
        <v>27</v>
      </c>
      <c r="T895" t="s">
        <v>13310</v>
      </c>
      <c r="U895" s="1">
        <v>45876</v>
      </c>
      <c r="V895">
        <f t="shared" si="26"/>
        <v>33</v>
      </c>
      <c r="W895" t="str">
        <f t="shared" si="27"/>
        <v>30-59</v>
      </c>
    </row>
    <row r="896" spans="1:23" x14ac:dyDescent="0.25">
      <c r="A896" t="s">
        <v>1029</v>
      </c>
      <c r="B896">
        <v>6849984579</v>
      </c>
      <c r="C896">
        <v>1765819523</v>
      </c>
      <c r="D896" s="1">
        <v>45637</v>
      </c>
      <c r="E896">
        <v>99232</v>
      </c>
      <c r="F896">
        <v>97110</v>
      </c>
      <c r="G896" t="s">
        <v>48</v>
      </c>
      <c r="H896" s="34">
        <v>39918</v>
      </c>
      <c r="I896" s="7">
        <v>28741</v>
      </c>
      <c r="J896" s="7">
        <v>23712.720000000001</v>
      </c>
      <c r="K896" s="7">
        <v>2729</v>
      </c>
      <c r="L896" s="7">
        <v>2299.2800000000002</v>
      </c>
      <c r="M896" s="5">
        <v>0.08</v>
      </c>
      <c r="N896" t="s">
        <v>24</v>
      </c>
      <c r="O896" t="s">
        <v>27</v>
      </c>
      <c r="P896" t="s">
        <v>25</v>
      </c>
      <c r="Q896" t="s">
        <v>32</v>
      </c>
      <c r="R896" t="s">
        <v>43</v>
      </c>
      <c r="S896" t="s">
        <v>21</v>
      </c>
      <c r="T896" t="s">
        <v>13311</v>
      </c>
      <c r="U896" s="1">
        <v>45694</v>
      </c>
      <c r="V896">
        <f t="shared" si="26"/>
        <v>57</v>
      </c>
      <c r="W896" t="str">
        <f t="shared" si="27"/>
        <v>30-59</v>
      </c>
    </row>
    <row r="897" spans="1:23" x14ac:dyDescent="0.25">
      <c r="A897" t="s">
        <v>1030</v>
      </c>
      <c r="B897">
        <v>2659225502</v>
      </c>
      <c r="C897">
        <v>8570871268</v>
      </c>
      <c r="D897" s="1">
        <v>45828</v>
      </c>
      <c r="E897">
        <v>99233</v>
      </c>
      <c r="F897">
        <v>99215</v>
      </c>
      <c r="G897" t="s">
        <v>203</v>
      </c>
      <c r="H897" s="34">
        <v>78539</v>
      </c>
      <c r="I897" s="7">
        <v>66758</v>
      </c>
      <c r="J897" s="7">
        <v>65422.84</v>
      </c>
      <c r="K897" s="7">
        <v>0</v>
      </c>
      <c r="L897" s="7">
        <v>1335.16</v>
      </c>
      <c r="M897" s="5">
        <v>0.02</v>
      </c>
      <c r="N897" t="s">
        <v>16</v>
      </c>
      <c r="O897" t="s">
        <v>17</v>
      </c>
      <c r="P897" t="s">
        <v>40</v>
      </c>
      <c r="Q897" t="s">
        <v>32</v>
      </c>
      <c r="R897" t="s">
        <v>20</v>
      </c>
      <c r="S897" t="s">
        <v>27</v>
      </c>
      <c r="T897" t="s">
        <v>13310</v>
      </c>
      <c r="U897" s="1">
        <v>45860</v>
      </c>
      <c r="V897">
        <f t="shared" si="26"/>
        <v>32</v>
      </c>
      <c r="W897" t="str">
        <f t="shared" si="27"/>
        <v>30-59</v>
      </c>
    </row>
    <row r="898" spans="1:23" x14ac:dyDescent="0.25">
      <c r="A898" t="s">
        <v>1031</v>
      </c>
      <c r="B898">
        <v>9972934149</v>
      </c>
      <c r="C898">
        <v>8462713189</v>
      </c>
      <c r="D898" s="1">
        <v>45902</v>
      </c>
      <c r="E898">
        <v>99215</v>
      </c>
      <c r="F898">
        <v>99201</v>
      </c>
      <c r="G898" t="s">
        <v>286</v>
      </c>
      <c r="H898" s="34">
        <v>50419</v>
      </c>
      <c r="I898" s="7">
        <v>40335</v>
      </c>
      <c r="J898" s="7">
        <v>34688.1</v>
      </c>
      <c r="K898" s="7">
        <v>0</v>
      </c>
      <c r="L898" s="7">
        <v>5646.9</v>
      </c>
      <c r="M898" s="5">
        <v>0.14000000000000001</v>
      </c>
      <c r="N898" t="s">
        <v>1135</v>
      </c>
      <c r="O898" t="s">
        <v>17</v>
      </c>
      <c r="P898" t="s">
        <v>31</v>
      </c>
      <c r="Q898" t="s">
        <v>32</v>
      </c>
      <c r="R898" t="s">
        <v>26</v>
      </c>
      <c r="S898" t="s">
        <v>27</v>
      </c>
      <c r="T898" t="s">
        <v>13310</v>
      </c>
      <c r="U898" s="1">
        <v>45991</v>
      </c>
      <c r="V898">
        <f t="shared" ref="V898:V961" si="28">U898-D898</f>
        <v>89</v>
      </c>
      <c r="W898" t="str">
        <f t="shared" si="27"/>
        <v>60-89</v>
      </c>
    </row>
    <row r="899" spans="1:23" x14ac:dyDescent="0.25">
      <c r="A899" t="s">
        <v>1032</v>
      </c>
      <c r="B899">
        <v>1187236382</v>
      </c>
      <c r="C899">
        <v>8197879394</v>
      </c>
      <c r="D899" s="1">
        <v>45943</v>
      </c>
      <c r="E899">
        <v>99231</v>
      </c>
      <c r="F899">
        <v>90834</v>
      </c>
      <c r="G899" t="s">
        <v>110</v>
      </c>
      <c r="H899" s="34">
        <v>64729</v>
      </c>
      <c r="I899" s="7">
        <v>55020</v>
      </c>
      <c r="J899" s="7">
        <v>48335.6</v>
      </c>
      <c r="K899" s="7">
        <v>5584</v>
      </c>
      <c r="L899" s="7">
        <v>1100.4000000000001</v>
      </c>
      <c r="M899" s="5">
        <v>0.02</v>
      </c>
      <c r="N899" t="s">
        <v>16</v>
      </c>
      <c r="O899" t="s">
        <v>27</v>
      </c>
      <c r="P899" t="s">
        <v>31</v>
      </c>
      <c r="Q899" t="s">
        <v>19</v>
      </c>
      <c r="R899" t="s">
        <v>38</v>
      </c>
      <c r="S899" t="s">
        <v>21</v>
      </c>
      <c r="T899" t="s">
        <v>13312</v>
      </c>
      <c r="U899" s="1">
        <v>46054</v>
      </c>
      <c r="V899">
        <f t="shared" si="28"/>
        <v>111</v>
      </c>
      <c r="W899" t="str">
        <f t="shared" ref="W899:W962" si="29">IF(V899="","",IF(V899&lt;30,"0-29",IF(V899&lt;60,"30-59",IF(V899&lt;90,"60-89",IF(V899&lt;120,"90-119",IF(V899&lt;150,"120-149",IF(V899&lt;180,"150-179",IF(V899&lt;210,"180-209",IF(V899&lt;240,"210-239",IF(V899&lt;270,"240-269",IF(V899&lt;300,"270-299",IF(V899&lt;330,"300-329",IF(V899&lt;360,"330-359","360+")))))))))))))</f>
        <v>90-119</v>
      </c>
    </row>
    <row r="900" spans="1:23" x14ac:dyDescent="0.25">
      <c r="A900" t="s">
        <v>1033</v>
      </c>
      <c r="B900">
        <v>5875022334</v>
      </c>
      <c r="C900">
        <v>3085760271</v>
      </c>
      <c r="D900" s="1">
        <v>45615</v>
      </c>
      <c r="E900">
        <v>99222</v>
      </c>
      <c r="F900">
        <v>99202</v>
      </c>
      <c r="G900" t="s">
        <v>307</v>
      </c>
      <c r="H900" s="34">
        <v>90665</v>
      </c>
      <c r="I900" s="7">
        <v>77065</v>
      </c>
      <c r="J900" s="7">
        <v>75523.7</v>
      </c>
      <c r="K900" s="7">
        <v>0</v>
      </c>
      <c r="L900" s="7">
        <v>1541.3</v>
      </c>
      <c r="M900" s="5">
        <v>0.02</v>
      </c>
      <c r="N900" t="s">
        <v>16</v>
      </c>
      <c r="O900" t="s">
        <v>17</v>
      </c>
      <c r="P900" t="s">
        <v>35</v>
      </c>
      <c r="Q900" t="s">
        <v>19</v>
      </c>
      <c r="R900" t="s">
        <v>43</v>
      </c>
      <c r="S900" t="s">
        <v>21</v>
      </c>
      <c r="T900" t="s">
        <v>13312</v>
      </c>
      <c r="U900" s="1">
        <v>45977</v>
      </c>
      <c r="V900">
        <f t="shared" si="28"/>
        <v>362</v>
      </c>
      <c r="W900" t="str">
        <f t="shared" si="29"/>
        <v>360+</v>
      </c>
    </row>
    <row r="901" spans="1:23" x14ac:dyDescent="0.25">
      <c r="A901" t="s">
        <v>1034</v>
      </c>
      <c r="B901">
        <v>6815322488</v>
      </c>
      <c r="C901">
        <v>7606025640</v>
      </c>
      <c r="D901" s="1">
        <v>45933</v>
      </c>
      <c r="E901">
        <v>99232</v>
      </c>
      <c r="F901">
        <v>99204</v>
      </c>
      <c r="G901" t="s">
        <v>351</v>
      </c>
      <c r="H901" s="34">
        <v>40843</v>
      </c>
      <c r="I901" s="7">
        <v>30632</v>
      </c>
      <c r="J901" s="7">
        <v>14033.2</v>
      </c>
      <c r="K901" s="7">
        <v>12004</v>
      </c>
      <c r="L901" s="7">
        <v>4594.8</v>
      </c>
      <c r="M901" s="5">
        <v>0.15</v>
      </c>
      <c r="N901" t="s">
        <v>1139</v>
      </c>
      <c r="O901" t="s">
        <v>27</v>
      </c>
      <c r="P901" t="s">
        <v>40</v>
      </c>
      <c r="Q901" t="s">
        <v>19</v>
      </c>
      <c r="R901" t="s">
        <v>20</v>
      </c>
      <c r="S901" t="s">
        <v>27</v>
      </c>
      <c r="T901" t="s">
        <v>13310</v>
      </c>
      <c r="U901" s="1">
        <v>45968</v>
      </c>
      <c r="V901">
        <f t="shared" si="28"/>
        <v>35</v>
      </c>
      <c r="W901" t="str">
        <f t="shared" si="29"/>
        <v>30-59</v>
      </c>
    </row>
    <row r="902" spans="1:23" x14ac:dyDescent="0.25">
      <c r="A902" t="s">
        <v>1035</v>
      </c>
      <c r="B902">
        <v>6840073699</v>
      </c>
      <c r="C902">
        <v>1821811106</v>
      </c>
      <c r="D902" s="1">
        <v>45837</v>
      </c>
      <c r="E902">
        <v>99233</v>
      </c>
      <c r="F902">
        <v>81000</v>
      </c>
      <c r="G902" t="s">
        <v>244</v>
      </c>
      <c r="H902" s="34">
        <v>63456</v>
      </c>
      <c r="I902" s="7">
        <v>45688</v>
      </c>
      <c r="J902" s="7">
        <v>42032.959999999999</v>
      </c>
      <c r="K902" s="7">
        <v>0</v>
      </c>
      <c r="L902" s="7">
        <v>3655.04</v>
      </c>
      <c r="M902" s="5">
        <v>0.08</v>
      </c>
      <c r="N902" t="s">
        <v>24</v>
      </c>
      <c r="O902" t="s">
        <v>17</v>
      </c>
      <c r="P902" t="s">
        <v>55</v>
      </c>
      <c r="Q902" t="s">
        <v>32</v>
      </c>
      <c r="R902" t="s">
        <v>20</v>
      </c>
      <c r="S902" t="s">
        <v>17</v>
      </c>
      <c r="T902" t="s">
        <v>13312</v>
      </c>
      <c r="U902" s="1">
        <v>45934</v>
      </c>
      <c r="V902">
        <f t="shared" si="28"/>
        <v>97</v>
      </c>
      <c r="W902" t="str">
        <f t="shared" si="29"/>
        <v>90-119</v>
      </c>
    </row>
    <row r="903" spans="1:23" x14ac:dyDescent="0.25">
      <c r="A903" t="s">
        <v>1036</v>
      </c>
      <c r="B903">
        <v>4619260684</v>
      </c>
      <c r="C903">
        <v>4792942047</v>
      </c>
      <c r="D903" s="1">
        <v>45339</v>
      </c>
      <c r="E903">
        <v>99233</v>
      </c>
      <c r="F903">
        <v>99281</v>
      </c>
      <c r="G903" t="s">
        <v>118</v>
      </c>
      <c r="H903" s="34">
        <v>85855</v>
      </c>
      <c r="I903" s="7">
        <v>55806</v>
      </c>
      <c r="J903" s="7">
        <v>43417.279999999999</v>
      </c>
      <c r="K903" s="7">
        <v>5692</v>
      </c>
      <c r="L903" s="7">
        <v>6696.72</v>
      </c>
      <c r="M903" s="5">
        <v>0.12</v>
      </c>
      <c r="N903" t="s">
        <v>46</v>
      </c>
      <c r="O903" t="s">
        <v>27</v>
      </c>
      <c r="P903" t="s">
        <v>55</v>
      </c>
      <c r="Q903" t="s">
        <v>19</v>
      </c>
      <c r="R903" t="s">
        <v>38</v>
      </c>
      <c r="S903" t="s">
        <v>21</v>
      </c>
      <c r="T903" t="s">
        <v>13311</v>
      </c>
      <c r="U903" s="1">
        <v>45883</v>
      </c>
      <c r="V903">
        <f t="shared" si="28"/>
        <v>544</v>
      </c>
      <c r="W903" t="str">
        <f t="shared" si="29"/>
        <v>360+</v>
      </c>
    </row>
    <row r="904" spans="1:23" x14ac:dyDescent="0.25">
      <c r="A904" t="s">
        <v>1037</v>
      </c>
      <c r="B904">
        <v>5109370902</v>
      </c>
      <c r="C904">
        <v>6408465352</v>
      </c>
      <c r="D904" s="1">
        <v>45781</v>
      </c>
      <c r="E904">
        <v>99233</v>
      </c>
      <c r="F904">
        <v>99201</v>
      </c>
      <c r="G904" t="s">
        <v>120</v>
      </c>
      <c r="H904" s="34">
        <v>37831</v>
      </c>
      <c r="I904" s="7">
        <v>30265</v>
      </c>
      <c r="J904" s="7">
        <v>22479.9</v>
      </c>
      <c r="K904" s="7">
        <v>3548</v>
      </c>
      <c r="L904" s="7">
        <v>4237.1000000000004</v>
      </c>
      <c r="M904" s="5">
        <v>0.14000000000000001</v>
      </c>
      <c r="N904" t="s">
        <v>1135</v>
      </c>
      <c r="O904" t="s">
        <v>30</v>
      </c>
      <c r="P904" t="s">
        <v>58</v>
      </c>
      <c r="Q904" t="s">
        <v>19</v>
      </c>
      <c r="R904" t="s">
        <v>21</v>
      </c>
      <c r="S904" t="s">
        <v>21</v>
      </c>
      <c r="T904" t="s">
        <v>13310</v>
      </c>
      <c r="U904" s="1">
        <v>45887</v>
      </c>
      <c r="V904">
        <f t="shared" si="28"/>
        <v>106</v>
      </c>
      <c r="W904" t="str">
        <f t="shared" si="29"/>
        <v>90-119</v>
      </c>
    </row>
    <row r="905" spans="1:23" x14ac:dyDescent="0.25">
      <c r="A905" t="s">
        <v>1038</v>
      </c>
      <c r="B905">
        <v>7299770105</v>
      </c>
      <c r="C905">
        <v>1515990361</v>
      </c>
      <c r="D905" s="1">
        <v>45912</v>
      </c>
      <c r="E905">
        <v>99221</v>
      </c>
      <c r="F905">
        <v>99292</v>
      </c>
      <c r="G905" t="s">
        <v>166</v>
      </c>
      <c r="H905" s="34">
        <v>73573</v>
      </c>
      <c r="I905" s="7">
        <v>55180</v>
      </c>
      <c r="J905" s="7">
        <v>42167</v>
      </c>
      <c r="K905" s="7">
        <v>4736</v>
      </c>
      <c r="L905" s="7">
        <v>8277</v>
      </c>
      <c r="M905" s="5">
        <v>0.15</v>
      </c>
      <c r="N905" t="s">
        <v>1139</v>
      </c>
      <c r="O905" t="s">
        <v>30</v>
      </c>
      <c r="P905" t="s">
        <v>55</v>
      </c>
      <c r="Q905" t="s">
        <v>32</v>
      </c>
      <c r="R905" t="s">
        <v>26</v>
      </c>
      <c r="S905" t="s">
        <v>27</v>
      </c>
      <c r="T905" t="s">
        <v>13312</v>
      </c>
      <c r="U905" s="1">
        <v>45947</v>
      </c>
      <c r="V905">
        <f t="shared" si="28"/>
        <v>35</v>
      </c>
      <c r="W905" t="str">
        <f t="shared" si="29"/>
        <v>30-59</v>
      </c>
    </row>
    <row r="906" spans="1:23" x14ac:dyDescent="0.25">
      <c r="A906" t="s">
        <v>1039</v>
      </c>
      <c r="B906">
        <v>7735616890</v>
      </c>
      <c r="C906">
        <v>593571600</v>
      </c>
      <c r="D906" s="1">
        <v>45822</v>
      </c>
      <c r="E906">
        <v>99231</v>
      </c>
      <c r="F906">
        <v>99281</v>
      </c>
      <c r="G906" t="s">
        <v>200</v>
      </c>
      <c r="H906" s="34">
        <v>40222</v>
      </c>
      <c r="I906" s="7">
        <v>31373</v>
      </c>
      <c r="J906" s="7">
        <v>21277.4</v>
      </c>
      <c r="K906" s="7">
        <v>3821</v>
      </c>
      <c r="L906" s="7">
        <v>6274.6</v>
      </c>
      <c r="M906" s="5">
        <v>0.2</v>
      </c>
      <c r="N906" t="s">
        <v>3140</v>
      </c>
      <c r="O906" t="s">
        <v>27</v>
      </c>
      <c r="P906" t="s">
        <v>31</v>
      </c>
      <c r="Q906" t="s">
        <v>32</v>
      </c>
      <c r="R906" t="s">
        <v>21</v>
      </c>
      <c r="S906" t="s">
        <v>27</v>
      </c>
      <c r="T906" t="s">
        <v>13312</v>
      </c>
      <c r="U906" s="1">
        <v>46081</v>
      </c>
      <c r="V906">
        <f t="shared" si="28"/>
        <v>259</v>
      </c>
      <c r="W906" t="str">
        <f t="shared" si="29"/>
        <v>240-269</v>
      </c>
    </row>
    <row r="907" spans="1:23" x14ac:dyDescent="0.25">
      <c r="A907" t="s">
        <v>1040</v>
      </c>
      <c r="B907">
        <v>4857852547</v>
      </c>
      <c r="C907">
        <v>4151838566</v>
      </c>
      <c r="D907" s="1">
        <v>45431</v>
      </c>
      <c r="E907">
        <v>99233</v>
      </c>
      <c r="F907">
        <v>99204</v>
      </c>
      <c r="G907" t="s">
        <v>120</v>
      </c>
      <c r="H907" s="34">
        <v>58569</v>
      </c>
      <c r="I907" s="7">
        <v>42170</v>
      </c>
      <c r="J907" s="7">
        <v>19804.400000000001</v>
      </c>
      <c r="K907" s="7">
        <v>18992</v>
      </c>
      <c r="L907" s="7">
        <v>3373.6</v>
      </c>
      <c r="M907" s="5">
        <v>0.08</v>
      </c>
      <c r="N907" t="s">
        <v>24</v>
      </c>
      <c r="O907" t="s">
        <v>27</v>
      </c>
      <c r="P907" t="s">
        <v>25</v>
      </c>
      <c r="Q907" t="s">
        <v>32</v>
      </c>
      <c r="R907" t="s">
        <v>26</v>
      </c>
      <c r="S907" t="s">
        <v>21</v>
      </c>
      <c r="T907" t="s">
        <v>13311</v>
      </c>
      <c r="U907" s="1">
        <v>45795</v>
      </c>
      <c r="V907">
        <f t="shared" si="28"/>
        <v>364</v>
      </c>
      <c r="W907" t="str">
        <f t="shared" si="29"/>
        <v>360+</v>
      </c>
    </row>
    <row r="908" spans="1:23" x14ac:dyDescent="0.25">
      <c r="A908" t="s">
        <v>1041</v>
      </c>
      <c r="B908">
        <v>1658141735</v>
      </c>
      <c r="C908">
        <v>3762580864</v>
      </c>
      <c r="D908" s="1">
        <v>45906</v>
      </c>
      <c r="E908">
        <v>99214</v>
      </c>
      <c r="F908">
        <v>97110</v>
      </c>
      <c r="G908" t="s">
        <v>89</v>
      </c>
      <c r="H908" s="34">
        <v>89527</v>
      </c>
      <c r="I908" s="7">
        <v>70726</v>
      </c>
      <c r="J908" s="7">
        <v>59409.84</v>
      </c>
      <c r="K908" s="7">
        <v>0</v>
      </c>
      <c r="L908" s="7">
        <v>11316.16</v>
      </c>
      <c r="M908" s="5">
        <v>0.16</v>
      </c>
      <c r="N908" t="s">
        <v>1138</v>
      </c>
      <c r="O908" t="s">
        <v>17</v>
      </c>
      <c r="P908" t="s">
        <v>40</v>
      </c>
      <c r="Q908" t="s">
        <v>19</v>
      </c>
      <c r="R908" t="s">
        <v>20</v>
      </c>
      <c r="S908" t="s">
        <v>17</v>
      </c>
      <c r="T908" t="s">
        <v>13310</v>
      </c>
      <c r="U908" s="1">
        <v>45928</v>
      </c>
      <c r="V908">
        <f t="shared" si="28"/>
        <v>22</v>
      </c>
      <c r="W908" t="str">
        <f t="shared" si="29"/>
        <v>0-29</v>
      </c>
    </row>
    <row r="909" spans="1:23" x14ac:dyDescent="0.25">
      <c r="A909" t="s">
        <v>1042</v>
      </c>
      <c r="B909">
        <v>1339199890</v>
      </c>
      <c r="C909">
        <v>9447240700</v>
      </c>
      <c r="D909" s="1">
        <v>45324</v>
      </c>
      <c r="E909">
        <v>99222</v>
      </c>
      <c r="F909">
        <v>99292</v>
      </c>
      <c r="G909" t="s">
        <v>108</v>
      </c>
      <c r="H909" s="34">
        <v>22152</v>
      </c>
      <c r="I909" s="7">
        <v>18829</v>
      </c>
      <c r="J909" s="7">
        <v>16126.419999999998</v>
      </c>
      <c r="K909" s="7">
        <v>2326</v>
      </c>
      <c r="L909" s="7">
        <v>376.58</v>
      </c>
      <c r="M909" s="5">
        <v>0.02</v>
      </c>
      <c r="N909" t="s">
        <v>16</v>
      </c>
      <c r="O909" t="s">
        <v>30</v>
      </c>
      <c r="P909" t="s">
        <v>31</v>
      </c>
      <c r="Q909" t="s">
        <v>19</v>
      </c>
      <c r="R909" t="s">
        <v>26</v>
      </c>
      <c r="S909" t="s">
        <v>21</v>
      </c>
      <c r="T909" t="s">
        <v>13312</v>
      </c>
      <c r="U909" s="1">
        <v>45717</v>
      </c>
      <c r="V909">
        <f t="shared" si="28"/>
        <v>393</v>
      </c>
      <c r="W909" t="str">
        <f t="shared" si="29"/>
        <v>360+</v>
      </c>
    </row>
    <row r="910" spans="1:23" x14ac:dyDescent="0.25">
      <c r="A910" t="s">
        <v>1043</v>
      </c>
      <c r="B910">
        <v>1538270661</v>
      </c>
      <c r="C910">
        <v>1523020126</v>
      </c>
      <c r="D910" s="1">
        <v>45629</v>
      </c>
      <c r="E910">
        <v>99215</v>
      </c>
      <c r="F910">
        <v>99281</v>
      </c>
      <c r="G910" t="s">
        <v>99</v>
      </c>
      <c r="H910" s="34">
        <v>81054</v>
      </c>
      <c r="I910" s="7">
        <v>68896</v>
      </c>
      <c r="J910" s="7">
        <v>53239.08</v>
      </c>
      <c r="K910" s="7">
        <v>14279</v>
      </c>
      <c r="L910" s="7">
        <v>1377.92</v>
      </c>
      <c r="M910" s="5">
        <v>0.02</v>
      </c>
      <c r="N910" t="s">
        <v>16</v>
      </c>
      <c r="O910" t="s">
        <v>27</v>
      </c>
      <c r="P910" t="s">
        <v>25</v>
      </c>
      <c r="Q910" t="s">
        <v>19</v>
      </c>
      <c r="R910" t="s">
        <v>26</v>
      </c>
      <c r="S910" t="s">
        <v>17</v>
      </c>
      <c r="T910" t="s">
        <v>13311</v>
      </c>
      <c r="U910" s="1">
        <v>45764</v>
      </c>
      <c r="V910">
        <f t="shared" si="28"/>
        <v>135</v>
      </c>
      <c r="W910" t="str">
        <f t="shared" si="29"/>
        <v>120-149</v>
      </c>
    </row>
    <row r="911" spans="1:23" x14ac:dyDescent="0.25">
      <c r="A911" t="s">
        <v>1044</v>
      </c>
      <c r="B911">
        <v>574419588</v>
      </c>
      <c r="C911">
        <v>8681656419</v>
      </c>
      <c r="D911" s="1">
        <v>45878</v>
      </c>
      <c r="E911">
        <v>99231</v>
      </c>
      <c r="F911">
        <v>99281</v>
      </c>
      <c r="G911" t="s">
        <v>140</v>
      </c>
      <c r="H911" s="34">
        <v>75956</v>
      </c>
      <c r="I911" s="7">
        <v>54688</v>
      </c>
      <c r="J911" s="7">
        <v>26270.959999999999</v>
      </c>
      <c r="K911" s="7">
        <v>24042</v>
      </c>
      <c r="L911" s="7">
        <v>4375.04</v>
      </c>
      <c r="M911" s="5">
        <v>0.08</v>
      </c>
      <c r="N911" t="s">
        <v>24</v>
      </c>
      <c r="O911" t="s">
        <v>27</v>
      </c>
      <c r="P911" t="s">
        <v>31</v>
      </c>
      <c r="Q911" t="s">
        <v>32</v>
      </c>
      <c r="R911" t="s">
        <v>27</v>
      </c>
      <c r="S911" t="s">
        <v>27</v>
      </c>
      <c r="T911" t="s">
        <v>13311</v>
      </c>
      <c r="U911" s="1">
        <v>46048</v>
      </c>
      <c r="V911">
        <f t="shared" si="28"/>
        <v>170</v>
      </c>
      <c r="W911" t="str">
        <f t="shared" si="29"/>
        <v>150-179</v>
      </c>
    </row>
    <row r="912" spans="1:23" x14ac:dyDescent="0.25">
      <c r="A912" t="s">
        <v>1045</v>
      </c>
      <c r="B912">
        <v>7684326274</v>
      </c>
      <c r="C912">
        <v>2091307587</v>
      </c>
      <c r="D912" s="1">
        <v>45398</v>
      </c>
      <c r="E912">
        <v>99215</v>
      </c>
      <c r="F912">
        <v>80053</v>
      </c>
      <c r="G912" t="s">
        <v>120</v>
      </c>
      <c r="H912" s="34">
        <v>47894</v>
      </c>
      <c r="I912" s="7">
        <v>31131</v>
      </c>
      <c r="J912" s="7">
        <v>24346.28</v>
      </c>
      <c r="K912" s="7">
        <v>3049</v>
      </c>
      <c r="L912" s="7">
        <v>3735.72</v>
      </c>
      <c r="M912" s="5">
        <v>0.12</v>
      </c>
      <c r="N912" t="s">
        <v>46</v>
      </c>
      <c r="O912" t="s">
        <v>30</v>
      </c>
      <c r="P912" t="s">
        <v>31</v>
      </c>
      <c r="Q912" t="s">
        <v>32</v>
      </c>
      <c r="R912" t="s">
        <v>21</v>
      </c>
      <c r="S912" t="s">
        <v>21</v>
      </c>
      <c r="T912" t="s">
        <v>13310</v>
      </c>
      <c r="U912" s="1">
        <v>45867</v>
      </c>
      <c r="V912">
        <f t="shared" si="28"/>
        <v>469</v>
      </c>
      <c r="W912" t="str">
        <f t="shared" si="29"/>
        <v>360+</v>
      </c>
    </row>
    <row r="913" spans="1:23" x14ac:dyDescent="0.25">
      <c r="A913" t="s">
        <v>1046</v>
      </c>
      <c r="B913">
        <v>1103203078</v>
      </c>
      <c r="C913">
        <v>5742108610</v>
      </c>
      <c r="D913" s="1">
        <v>45508</v>
      </c>
      <c r="E913">
        <v>99231</v>
      </c>
      <c r="F913">
        <v>99284</v>
      </c>
      <c r="G913" t="s">
        <v>96</v>
      </c>
      <c r="H913" s="34">
        <v>82320</v>
      </c>
      <c r="I913" s="7">
        <v>67502</v>
      </c>
      <c r="J913" s="7">
        <v>55351.64</v>
      </c>
      <c r="K913" s="7">
        <v>0</v>
      </c>
      <c r="L913" s="7">
        <v>12150.36</v>
      </c>
      <c r="M913" s="5">
        <v>0.18</v>
      </c>
      <c r="N913" t="s">
        <v>3141</v>
      </c>
      <c r="O913" t="s">
        <v>17</v>
      </c>
      <c r="P913" t="s">
        <v>25</v>
      </c>
      <c r="Q913" t="s">
        <v>32</v>
      </c>
      <c r="R913" t="s">
        <v>38</v>
      </c>
      <c r="S913" t="s">
        <v>21</v>
      </c>
      <c r="T913" t="s">
        <v>13312</v>
      </c>
      <c r="U913" s="1">
        <v>45920</v>
      </c>
      <c r="V913">
        <f t="shared" si="28"/>
        <v>412</v>
      </c>
      <c r="W913" t="str">
        <f t="shared" si="29"/>
        <v>360+</v>
      </c>
    </row>
    <row r="914" spans="1:23" x14ac:dyDescent="0.25">
      <c r="A914" t="s">
        <v>1047</v>
      </c>
      <c r="B914">
        <v>9401153941</v>
      </c>
      <c r="C914">
        <v>1845151929</v>
      </c>
      <c r="D914" s="1">
        <v>45800</v>
      </c>
      <c r="E914">
        <v>99233</v>
      </c>
      <c r="F914">
        <v>99215</v>
      </c>
      <c r="G914" t="s">
        <v>320</v>
      </c>
      <c r="H914" s="34">
        <v>32293</v>
      </c>
      <c r="I914" s="7">
        <v>20990</v>
      </c>
      <c r="J914" s="7">
        <v>16803.2</v>
      </c>
      <c r="K914" s="7">
        <v>1668</v>
      </c>
      <c r="L914" s="7">
        <v>2518.8000000000002</v>
      </c>
      <c r="M914" s="5">
        <v>0.12</v>
      </c>
      <c r="N914" t="s">
        <v>46</v>
      </c>
      <c r="O914" t="s">
        <v>30</v>
      </c>
      <c r="P914" t="s">
        <v>31</v>
      </c>
      <c r="Q914" t="s">
        <v>19</v>
      </c>
      <c r="R914" t="s">
        <v>38</v>
      </c>
      <c r="S914" t="s">
        <v>21</v>
      </c>
      <c r="T914" t="s">
        <v>13312</v>
      </c>
      <c r="U914" s="1">
        <v>45914</v>
      </c>
      <c r="V914">
        <f t="shared" si="28"/>
        <v>114</v>
      </c>
      <c r="W914" t="str">
        <f t="shared" si="29"/>
        <v>90-119</v>
      </c>
    </row>
    <row r="915" spans="1:23" x14ac:dyDescent="0.25">
      <c r="A915" t="s">
        <v>1048</v>
      </c>
      <c r="B915">
        <v>3017601513</v>
      </c>
      <c r="C915">
        <v>3000247688</v>
      </c>
      <c r="D915" s="1">
        <v>45315</v>
      </c>
      <c r="E915">
        <v>99214</v>
      </c>
      <c r="F915">
        <v>99214</v>
      </c>
      <c r="G915" t="s">
        <v>142</v>
      </c>
      <c r="H915" s="34">
        <v>58170</v>
      </c>
      <c r="I915" s="7">
        <v>49445</v>
      </c>
      <c r="J915" s="7">
        <v>48456.1</v>
      </c>
      <c r="K915" s="7">
        <v>0</v>
      </c>
      <c r="L915" s="7">
        <v>988.9</v>
      </c>
      <c r="M915" s="5">
        <v>0.02</v>
      </c>
      <c r="N915" t="s">
        <v>16</v>
      </c>
      <c r="O915" t="s">
        <v>17</v>
      </c>
      <c r="P915" t="s">
        <v>35</v>
      </c>
      <c r="Q915" t="s">
        <v>19</v>
      </c>
      <c r="R915" t="s">
        <v>38</v>
      </c>
      <c r="S915" t="s">
        <v>17</v>
      </c>
      <c r="T915" t="s">
        <v>13310</v>
      </c>
      <c r="U915" s="1">
        <v>46022</v>
      </c>
      <c r="V915">
        <f t="shared" si="28"/>
        <v>707</v>
      </c>
      <c r="W915" t="str">
        <f t="shared" si="29"/>
        <v>360+</v>
      </c>
    </row>
    <row r="916" spans="1:23" x14ac:dyDescent="0.25">
      <c r="A916" t="s">
        <v>1049</v>
      </c>
      <c r="B916">
        <v>9576814773</v>
      </c>
      <c r="C916">
        <v>1371955993</v>
      </c>
      <c r="D916" s="1">
        <v>45570</v>
      </c>
      <c r="E916">
        <v>99221</v>
      </c>
      <c r="F916">
        <v>85025</v>
      </c>
      <c r="G916" t="s">
        <v>124</v>
      </c>
      <c r="H916" s="34">
        <v>78177</v>
      </c>
      <c r="I916" s="7">
        <v>50815</v>
      </c>
      <c r="J916" s="7">
        <v>39319.199999999997</v>
      </c>
      <c r="K916" s="7">
        <v>5398</v>
      </c>
      <c r="L916" s="7">
        <v>6097.8</v>
      </c>
      <c r="M916" s="5">
        <v>0.12</v>
      </c>
      <c r="N916" t="s">
        <v>46</v>
      </c>
      <c r="O916" t="s">
        <v>30</v>
      </c>
      <c r="P916" t="s">
        <v>55</v>
      </c>
      <c r="Q916" t="s">
        <v>19</v>
      </c>
      <c r="R916" t="s">
        <v>38</v>
      </c>
      <c r="S916" t="s">
        <v>17</v>
      </c>
      <c r="T916" t="s">
        <v>13312</v>
      </c>
      <c r="U916" s="1">
        <v>45897</v>
      </c>
      <c r="V916">
        <f t="shared" si="28"/>
        <v>327</v>
      </c>
      <c r="W916" t="str">
        <f t="shared" si="29"/>
        <v>300-329</v>
      </c>
    </row>
    <row r="917" spans="1:23" x14ac:dyDescent="0.25">
      <c r="A917" t="s">
        <v>1050</v>
      </c>
      <c r="B917">
        <v>542751668</v>
      </c>
      <c r="C917">
        <v>7877782552</v>
      </c>
      <c r="D917" s="1">
        <v>45328</v>
      </c>
      <c r="E917">
        <v>99221</v>
      </c>
      <c r="F917">
        <v>93000</v>
      </c>
      <c r="G917" t="s">
        <v>415</v>
      </c>
      <c r="H917" s="34">
        <v>84909</v>
      </c>
      <c r="I917" s="7">
        <v>72173</v>
      </c>
      <c r="J917" s="7">
        <v>60133.54</v>
      </c>
      <c r="K917" s="7">
        <v>10596</v>
      </c>
      <c r="L917" s="7">
        <v>1443.46</v>
      </c>
      <c r="M917" s="5">
        <v>0.02</v>
      </c>
      <c r="N917" t="s">
        <v>16</v>
      </c>
      <c r="O917" t="s">
        <v>27</v>
      </c>
      <c r="P917" t="s">
        <v>55</v>
      </c>
      <c r="Q917" t="s">
        <v>19</v>
      </c>
      <c r="R917" t="s">
        <v>26</v>
      </c>
      <c r="S917" t="s">
        <v>27</v>
      </c>
      <c r="T917" t="s">
        <v>13311</v>
      </c>
      <c r="U917" s="1">
        <v>45914</v>
      </c>
      <c r="V917">
        <f t="shared" si="28"/>
        <v>586</v>
      </c>
      <c r="W917" t="str">
        <f t="shared" si="29"/>
        <v>360+</v>
      </c>
    </row>
    <row r="918" spans="1:23" x14ac:dyDescent="0.25">
      <c r="A918" t="s">
        <v>1051</v>
      </c>
      <c r="B918">
        <v>547646649</v>
      </c>
      <c r="C918">
        <v>297896800</v>
      </c>
      <c r="D918" s="1">
        <v>45611</v>
      </c>
      <c r="E918">
        <v>99233</v>
      </c>
      <c r="F918">
        <v>99283</v>
      </c>
      <c r="G918" t="s">
        <v>362</v>
      </c>
      <c r="H918" s="34">
        <v>15291</v>
      </c>
      <c r="I918" s="7">
        <v>11010</v>
      </c>
      <c r="J918" s="7">
        <v>7421.2</v>
      </c>
      <c r="K918" s="7">
        <v>2708</v>
      </c>
      <c r="L918" s="7">
        <v>880.8</v>
      </c>
      <c r="M918" s="5">
        <v>0.08</v>
      </c>
      <c r="N918" t="s">
        <v>24</v>
      </c>
      <c r="O918" t="s">
        <v>27</v>
      </c>
      <c r="P918" t="s">
        <v>18</v>
      </c>
      <c r="Q918" t="s">
        <v>32</v>
      </c>
      <c r="R918" t="s">
        <v>38</v>
      </c>
      <c r="S918" t="s">
        <v>17</v>
      </c>
      <c r="T918" t="s">
        <v>13311</v>
      </c>
      <c r="U918" s="1">
        <v>45688</v>
      </c>
      <c r="V918">
        <f t="shared" si="28"/>
        <v>77</v>
      </c>
      <c r="W918" t="str">
        <f t="shared" si="29"/>
        <v>60-89</v>
      </c>
    </row>
    <row r="919" spans="1:23" x14ac:dyDescent="0.25">
      <c r="A919" t="s">
        <v>1052</v>
      </c>
      <c r="B919">
        <v>6244693820</v>
      </c>
      <c r="C919">
        <v>7997381350</v>
      </c>
      <c r="D919" s="1">
        <v>45721</v>
      </c>
      <c r="E919">
        <v>99231</v>
      </c>
      <c r="F919">
        <v>99204</v>
      </c>
      <c r="G919" t="s">
        <v>61</v>
      </c>
      <c r="H919" s="34">
        <v>84258</v>
      </c>
      <c r="I919" s="7">
        <v>65721</v>
      </c>
      <c r="J919" s="7">
        <v>52576.800000000003</v>
      </c>
      <c r="K919" s="7">
        <v>0</v>
      </c>
      <c r="L919" s="7">
        <v>13144.2</v>
      </c>
      <c r="M919" s="5">
        <v>0.2</v>
      </c>
      <c r="N919" t="s">
        <v>3140</v>
      </c>
      <c r="O919" t="s">
        <v>17</v>
      </c>
      <c r="P919" t="s">
        <v>18</v>
      </c>
      <c r="Q919" t="s">
        <v>19</v>
      </c>
      <c r="R919" t="s">
        <v>27</v>
      </c>
      <c r="S919" t="s">
        <v>21</v>
      </c>
      <c r="T919" t="s">
        <v>13311</v>
      </c>
      <c r="U919" s="1">
        <v>45872</v>
      </c>
      <c r="V919">
        <f t="shared" si="28"/>
        <v>151</v>
      </c>
      <c r="W919" t="str">
        <f t="shared" si="29"/>
        <v>150-179</v>
      </c>
    </row>
    <row r="920" spans="1:23" x14ac:dyDescent="0.25">
      <c r="A920" t="s">
        <v>1053</v>
      </c>
      <c r="B920">
        <v>1966497046</v>
      </c>
      <c r="C920">
        <v>5783970837</v>
      </c>
      <c r="D920" s="1">
        <v>45312</v>
      </c>
      <c r="E920">
        <v>99222</v>
      </c>
      <c r="F920">
        <v>85025</v>
      </c>
      <c r="G920" t="s">
        <v>187</v>
      </c>
      <c r="H920" s="34">
        <v>44634</v>
      </c>
      <c r="I920" s="7">
        <v>37939</v>
      </c>
      <c r="J920" s="7">
        <v>32098.22</v>
      </c>
      <c r="K920" s="7">
        <v>5082</v>
      </c>
      <c r="L920" s="7">
        <v>758.78</v>
      </c>
      <c r="M920" s="5">
        <v>0.02</v>
      </c>
      <c r="N920" t="s">
        <v>16</v>
      </c>
      <c r="O920" t="s">
        <v>27</v>
      </c>
      <c r="P920" t="s">
        <v>40</v>
      </c>
      <c r="Q920" t="s">
        <v>32</v>
      </c>
      <c r="R920" t="s">
        <v>27</v>
      </c>
      <c r="S920" t="s">
        <v>21</v>
      </c>
      <c r="T920" t="s">
        <v>13311</v>
      </c>
      <c r="U920" s="1">
        <v>46064</v>
      </c>
      <c r="V920">
        <f t="shared" si="28"/>
        <v>752</v>
      </c>
      <c r="W920" t="str">
        <f t="shared" si="29"/>
        <v>360+</v>
      </c>
    </row>
    <row r="921" spans="1:23" x14ac:dyDescent="0.25">
      <c r="A921" t="s">
        <v>1054</v>
      </c>
      <c r="B921">
        <v>6636473801</v>
      </c>
      <c r="C921">
        <v>6871324728</v>
      </c>
      <c r="D921" s="1">
        <v>45498</v>
      </c>
      <c r="E921">
        <v>99213</v>
      </c>
      <c r="F921">
        <v>36415</v>
      </c>
      <c r="G921" t="s">
        <v>178</v>
      </c>
      <c r="H921" s="34">
        <v>88426</v>
      </c>
      <c r="I921" s="7">
        <v>70741</v>
      </c>
      <c r="J921" s="7">
        <v>60837.26</v>
      </c>
      <c r="K921" s="7">
        <v>0</v>
      </c>
      <c r="L921" s="7">
        <v>9903.74</v>
      </c>
      <c r="M921" s="5">
        <v>0.14000000000000001</v>
      </c>
      <c r="N921" t="s">
        <v>1135</v>
      </c>
      <c r="O921" t="s">
        <v>17</v>
      </c>
      <c r="P921" t="s">
        <v>31</v>
      </c>
      <c r="Q921" t="s">
        <v>19</v>
      </c>
      <c r="R921" t="s">
        <v>27</v>
      </c>
      <c r="S921" t="s">
        <v>21</v>
      </c>
      <c r="T921" t="s">
        <v>13310</v>
      </c>
      <c r="U921" s="1">
        <v>45862</v>
      </c>
      <c r="V921">
        <f t="shared" si="28"/>
        <v>364</v>
      </c>
      <c r="W921" t="str">
        <f t="shared" si="29"/>
        <v>360+</v>
      </c>
    </row>
    <row r="922" spans="1:23" x14ac:dyDescent="0.25">
      <c r="A922" t="s">
        <v>1055</v>
      </c>
      <c r="B922">
        <v>702000765</v>
      </c>
      <c r="C922">
        <v>1025640099</v>
      </c>
      <c r="D922" s="1">
        <v>45908</v>
      </c>
      <c r="E922">
        <v>99238</v>
      </c>
      <c r="F922">
        <v>99204</v>
      </c>
      <c r="G922" t="s">
        <v>15</v>
      </c>
      <c r="H922" s="34">
        <v>88770</v>
      </c>
      <c r="I922" s="7">
        <v>75455</v>
      </c>
      <c r="J922" s="7">
        <v>65248.899999999994</v>
      </c>
      <c r="K922" s="7">
        <v>8697</v>
      </c>
      <c r="L922" s="7">
        <v>1509.1</v>
      </c>
      <c r="M922" s="5">
        <v>0.02</v>
      </c>
      <c r="N922" t="s">
        <v>16</v>
      </c>
      <c r="O922" t="s">
        <v>30</v>
      </c>
      <c r="P922" t="s">
        <v>97</v>
      </c>
      <c r="Q922" t="s">
        <v>32</v>
      </c>
      <c r="R922" t="s">
        <v>26</v>
      </c>
      <c r="S922" t="s">
        <v>17</v>
      </c>
      <c r="T922" t="s">
        <v>13311</v>
      </c>
      <c r="U922" s="1">
        <v>45996</v>
      </c>
      <c r="V922">
        <f t="shared" si="28"/>
        <v>88</v>
      </c>
      <c r="W922" t="str">
        <f t="shared" si="29"/>
        <v>60-89</v>
      </c>
    </row>
    <row r="923" spans="1:23" x14ac:dyDescent="0.25">
      <c r="A923" t="s">
        <v>1056</v>
      </c>
      <c r="B923">
        <v>7487997281</v>
      </c>
      <c r="C923">
        <v>8073709437</v>
      </c>
      <c r="D923" s="1">
        <v>45692</v>
      </c>
      <c r="E923">
        <v>99221</v>
      </c>
      <c r="F923">
        <v>99205</v>
      </c>
      <c r="G923" t="s">
        <v>178</v>
      </c>
      <c r="H923" s="34">
        <v>44649</v>
      </c>
      <c r="I923" s="7">
        <v>36612</v>
      </c>
      <c r="J923" s="7">
        <v>30021.84</v>
      </c>
      <c r="K923" s="7">
        <v>0</v>
      </c>
      <c r="L923" s="7">
        <v>6590.16</v>
      </c>
      <c r="M923" s="5">
        <v>0.18</v>
      </c>
      <c r="N923" t="s">
        <v>3141</v>
      </c>
      <c r="O923" t="s">
        <v>17</v>
      </c>
      <c r="P923" t="s">
        <v>25</v>
      </c>
      <c r="Q923" t="s">
        <v>32</v>
      </c>
      <c r="R923" t="s">
        <v>21</v>
      </c>
      <c r="S923" t="s">
        <v>21</v>
      </c>
      <c r="T923" t="s">
        <v>13312</v>
      </c>
      <c r="U923" s="1">
        <v>45917</v>
      </c>
      <c r="V923">
        <f t="shared" si="28"/>
        <v>225</v>
      </c>
      <c r="W923" t="str">
        <f t="shared" si="29"/>
        <v>210-239</v>
      </c>
    </row>
    <row r="924" spans="1:23" x14ac:dyDescent="0.25">
      <c r="A924" t="s">
        <v>1057</v>
      </c>
      <c r="B924">
        <v>2381103413</v>
      </c>
      <c r="C924">
        <v>5138512254</v>
      </c>
      <c r="D924" s="1">
        <v>45777</v>
      </c>
      <c r="E924">
        <v>99221</v>
      </c>
      <c r="F924">
        <v>99215</v>
      </c>
      <c r="G924" t="s">
        <v>85</v>
      </c>
      <c r="H924" s="34">
        <v>64272</v>
      </c>
      <c r="I924" s="7">
        <v>52703</v>
      </c>
      <c r="J924" s="7">
        <v>43216.46</v>
      </c>
      <c r="K924" s="7">
        <v>0</v>
      </c>
      <c r="L924" s="7">
        <v>9486.5400000000009</v>
      </c>
      <c r="M924" s="5">
        <v>0.18</v>
      </c>
      <c r="N924" t="s">
        <v>3141</v>
      </c>
      <c r="O924" t="s">
        <v>17</v>
      </c>
      <c r="P924" t="s">
        <v>55</v>
      </c>
      <c r="Q924" t="s">
        <v>19</v>
      </c>
      <c r="R924" t="s">
        <v>38</v>
      </c>
      <c r="S924" t="s">
        <v>27</v>
      </c>
      <c r="T924" t="s">
        <v>13311</v>
      </c>
      <c r="U924" s="1">
        <v>45831</v>
      </c>
      <c r="V924">
        <f t="shared" si="28"/>
        <v>54</v>
      </c>
      <c r="W924" t="str">
        <f t="shared" si="29"/>
        <v>30-59</v>
      </c>
    </row>
    <row r="925" spans="1:23" x14ac:dyDescent="0.25">
      <c r="A925" t="s">
        <v>1058</v>
      </c>
      <c r="B925">
        <v>2739607699</v>
      </c>
      <c r="C925">
        <v>865083685</v>
      </c>
      <c r="D925" s="1">
        <v>45807</v>
      </c>
      <c r="E925">
        <v>99223</v>
      </c>
      <c r="F925">
        <v>99201</v>
      </c>
      <c r="G925" t="s">
        <v>307</v>
      </c>
      <c r="H925" s="34">
        <v>51984</v>
      </c>
      <c r="I925" s="7">
        <v>37428</v>
      </c>
      <c r="J925" s="7">
        <v>34433.760000000002</v>
      </c>
      <c r="K925" s="7">
        <v>0</v>
      </c>
      <c r="L925" s="7">
        <v>2994.24</v>
      </c>
      <c r="M925" s="5">
        <v>0.08</v>
      </c>
      <c r="N925" t="s">
        <v>24</v>
      </c>
      <c r="O925" t="s">
        <v>17</v>
      </c>
      <c r="P925" t="s">
        <v>18</v>
      </c>
      <c r="Q925" t="s">
        <v>19</v>
      </c>
      <c r="R925" t="s">
        <v>43</v>
      </c>
      <c r="S925" t="s">
        <v>27</v>
      </c>
      <c r="T925" t="s">
        <v>13311</v>
      </c>
      <c r="U925" s="1">
        <v>46076</v>
      </c>
      <c r="V925">
        <f t="shared" si="28"/>
        <v>269</v>
      </c>
      <c r="W925" t="str">
        <f t="shared" si="29"/>
        <v>240-269</v>
      </c>
    </row>
    <row r="926" spans="1:23" x14ac:dyDescent="0.25">
      <c r="A926" t="s">
        <v>1059</v>
      </c>
      <c r="B926">
        <v>6930963861</v>
      </c>
      <c r="C926">
        <v>1586436225</v>
      </c>
      <c r="D926" s="1">
        <v>45690</v>
      </c>
      <c r="E926">
        <v>99215</v>
      </c>
      <c r="F926">
        <v>99203</v>
      </c>
      <c r="G926" t="s">
        <v>307</v>
      </c>
      <c r="H926" s="34">
        <v>61831</v>
      </c>
      <c r="I926" s="7">
        <v>44518</v>
      </c>
      <c r="J926" s="7">
        <v>40956.559999999998</v>
      </c>
      <c r="K926" s="7">
        <v>0</v>
      </c>
      <c r="L926" s="7">
        <v>3561.44</v>
      </c>
      <c r="M926" s="5">
        <v>0.08</v>
      </c>
      <c r="N926" t="s">
        <v>24</v>
      </c>
      <c r="O926" t="s">
        <v>17</v>
      </c>
      <c r="P926" t="s">
        <v>97</v>
      </c>
      <c r="Q926" t="s">
        <v>32</v>
      </c>
      <c r="R926" t="s">
        <v>38</v>
      </c>
      <c r="S926" t="s">
        <v>27</v>
      </c>
      <c r="T926" t="s">
        <v>13310</v>
      </c>
      <c r="U926" s="1">
        <v>45919</v>
      </c>
      <c r="V926">
        <f t="shared" si="28"/>
        <v>229</v>
      </c>
      <c r="W926" t="str">
        <f t="shared" si="29"/>
        <v>210-239</v>
      </c>
    </row>
    <row r="927" spans="1:23" x14ac:dyDescent="0.25">
      <c r="A927" t="s">
        <v>1060</v>
      </c>
      <c r="B927">
        <v>8071174979</v>
      </c>
      <c r="C927">
        <v>8913065384</v>
      </c>
      <c r="D927" s="1">
        <v>45541</v>
      </c>
      <c r="E927">
        <v>99232</v>
      </c>
      <c r="F927">
        <v>99204</v>
      </c>
      <c r="G927" t="s">
        <v>347</v>
      </c>
      <c r="H927" s="34">
        <v>39482</v>
      </c>
      <c r="I927" s="7">
        <v>29612</v>
      </c>
      <c r="J927" s="7">
        <v>21391.200000000001</v>
      </c>
      <c r="K927" s="7">
        <v>3779</v>
      </c>
      <c r="L927" s="7">
        <v>4441.8</v>
      </c>
      <c r="M927" s="5">
        <v>0.15</v>
      </c>
      <c r="N927" t="s">
        <v>1139</v>
      </c>
      <c r="O927" t="s">
        <v>30</v>
      </c>
      <c r="P927" t="s">
        <v>35</v>
      </c>
      <c r="Q927" t="s">
        <v>32</v>
      </c>
      <c r="R927" t="s">
        <v>43</v>
      </c>
      <c r="S927" t="s">
        <v>21</v>
      </c>
      <c r="T927" t="s">
        <v>13312</v>
      </c>
      <c r="U927" s="1">
        <v>45888</v>
      </c>
      <c r="V927">
        <f t="shared" si="28"/>
        <v>347</v>
      </c>
      <c r="W927" t="str">
        <f t="shared" si="29"/>
        <v>330-359</v>
      </c>
    </row>
    <row r="928" spans="1:23" x14ac:dyDescent="0.25">
      <c r="A928" t="s">
        <v>1061</v>
      </c>
      <c r="B928">
        <v>850408535</v>
      </c>
      <c r="C928">
        <v>352442234</v>
      </c>
      <c r="D928" s="1">
        <v>45362</v>
      </c>
      <c r="E928">
        <v>99238</v>
      </c>
      <c r="F928">
        <v>99281</v>
      </c>
      <c r="G928" t="s">
        <v>166</v>
      </c>
      <c r="H928" s="34">
        <v>89303</v>
      </c>
      <c r="I928" s="7">
        <v>64298</v>
      </c>
      <c r="J928" s="7">
        <v>51861.16</v>
      </c>
      <c r="K928" s="7">
        <v>7293</v>
      </c>
      <c r="L928" s="7">
        <v>5143.84</v>
      </c>
      <c r="M928" s="5">
        <v>0.08</v>
      </c>
      <c r="N928" t="s">
        <v>24</v>
      </c>
      <c r="O928" t="s">
        <v>30</v>
      </c>
      <c r="P928" t="s">
        <v>35</v>
      </c>
      <c r="Q928" t="s">
        <v>19</v>
      </c>
      <c r="R928" t="s">
        <v>26</v>
      </c>
      <c r="S928" t="s">
        <v>21</v>
      </c>
      <c r="T928" t="s">
        <v>13310</v>
      </c>
      <c r="U928" s="1">
        <v>45975</v>
      </c>
      <c r="V928">
        <f t="shared" si="28"/>
        <v>613</v>
      </c>
      <c r="W928" t="str">
        <f t="shared" si="29"/>
        <v>360+</v>
      </c>
    </row>
    <row r="929" spans="1:23" x14ac:dyDescent="0.25">
      <c r="A929" t="s">
        <v>1062</v>
      </c>
      <c r="B929">
        <v>101078306</v>
      </c>
      <c r="C929">
        <v>1010446257</v>
      </c>
      <c r="D929" s="1">
        <v>45467</v>
      </c>
      <c r="E929">
        <v>99222</v>
      </c>
      <c r="F929">
        <v>99282</v>
      </c>
      <c r="G929" t="s">
        <v>268</v>
      </c>
      <c r="H929" s="34">
        <v>94270</v>
      </c>
      <c r="I929" s="7">
        <v>61276</v>
      </c>
      <c r="J929" s="7">
        <v>53922.879999999997</v>
      </c>
      <c r="K929" s="7">
        <v>0</v>
      </c>
      <c r="L929" s="7">
        <v>7353.12</v>
      </c>
      <c r="M929" s="5">
        <v>0.12</v>
      </c>
      <c r="N929" t="s">
        <v>46</v>
      </c>
      <c r="O929" t="s">
        <v>17</v>
      </c>
      <c r="P929" t="s">
        <v>58</v>
      </c>
      <c r="Q929" t="s">
        <v>19</v>
      </c>
      <c r="R929" t="s">
        <v>27</v>
      </c>
      <c r="S929" t="s">
        <v>21</v>
      </c>
      <c r="T929" t="s">
        <v>13310</v>
      </c>
      <c r="U929" s="1">
        <v>46068</v>
      </c>
      <c r="V929">
        <f t="shared" si="28"/>
        <v>601</v>
      </c>
      <c r="W929" t="str">
        <f t="shared" si="29"/>
        <v>360+</v>
      </c>
    </row>
    <row r="930" spans="1:23" x14ac:dyDescent="0.25">
      <c r="A930" t="s">
        <v>1063</v>
      </c>
      <c r="B930">
        <v>793224766</v>
      </c>
      <c r="C930">
        <v>1011587480</v>
      </c>
      <c r="D930" s="1">
        <v>45486</v>
      </c>
      <c r="E930">
        <v>99215</v>
      </c>
      <c r="F930">
        <v>90834</v>
      </c>
      <c r="G930" t="s">
        <v>131</v>
      </c>
      <c r="H930" s="34">
        <v>94777</v>
      </c>
      <c r="I930" s="7">
        <v>80560</v>
      </c>
      <c r="J930" s="7">
        <v>78948.800000000003</v>
      </c>
      <c r="K930" s="7">
        <v>0</v>
      </c>
      <c r="L930" s="7">
        <v>1611.2</v>
      </c>
      <c r="M930" s="5">
        <v>0.02</v>
      </c>
      <c r="N930" t="s">
        <v>16</v>
      </c>
      <c r="O930" t="s">
        <v>17</v>
      </c>
      <c r="P930" t="s">
        <v>97</v>
      </c>
      <c r="Q930" t="s">
        <v>19</v>
      </c>
      <c r="R930" t="s">
        <v>43</v>
      </c>
      <c r="S930" t="s">
        <v>21</v>
      </c>
      <c r="T930" t="s">
        <v>13312</v>
      </c>
      <c r="U930" s="1">
        <v>45695</v>
      </c>
      <c r="V930">
        <f t="shared" si="28"/>
        <v>209</v>
      </c>
      <c r="W930" t="str">
        <f t="shared" si="29"/>
        <v>180-209</v>
      </c>
    </row>
    <row r="931" spans="1:23" x14ac:dyDescent="0.25">
      <c r="A931" t="s">
        <v>1064</v>
      </c>
      <c r="B931">
        <v>9250381057</v>
      </c>
      <c r="C931">
        <v>8644938101</v>
      </c>
      <c r="D931" s="1">
        <v>45510</v>
      </c>
      <c r="E931">
        <v>99232</v>
      </c>
      <c r="F931">
        <v>99215</v>
      </c>
      <c r="G931" t="s">
        <v>116</v>
      </c>
      <c r="H931" s="34">
        <v>94216</v>
      </c>
      <c r="I931" s="7">
        <v>80084</v>
      </c>
      <c r="J931" s="7">
        <v>54797.32</v>
      </c>
      <c r="K931" s="7">
        <v>23685</v>
      </c>
      <c r="L931" s="7">
        <v>1601.68</v>
      </c>
      <c r="M931" s="5">
        <v>0.02</v>
      </c>
      <c r="N931" t="s">
        <v>16</v>
      </c>
      <c r="O931" t="s">
        <v>27</v>
      </c>
      <c r="P931" t="s">
        <v>18</v>
      </c>
      <c r="Q931" t="s">
        <v>32</v>
      </c>
      <c r="R931" t="s">
        <v>38</v>
      </c>
      <c r="S931" t="s">
        <v>27</v>
      </c>
      <c r="T931" t="s">
        <v>13312</v>
      </c>
      <c r="U931" s="1">
        <v>46042</v>
      </c>
      <c r="V931">
        <f t="shared" si="28"/>
        <v>532</v>
      </c>
      <c r="W931" t="str">
        <f t="shared" si="29"/>
        <v>360+</v>
      </c>
    </row>
    <row r="932" spans="1:23" x14ac:dyDescent="0.25">
      <c r="A932" t="s">
        <v>1065</v>
      </c>
      <c r="B932">
        <v>9449672524</v>
      </c>
      <c r="C932">
        <v>2748517591</v>
      </c>
      <c r="D932" s="1">
        <v>45887</v>
      </c>
      <c r="E932">
        <v>99214</v>
      </c>
      <c r="F932">
        <v>99215</v>
      </c>
      <c r="G932" t="s">
        <v>559</v>
      </c>
      <c r="H932" s="34">
        <v>66858</v>
      </c>
      <c r="I932" s="7">
        <v>48138</v>
      </c>
      <c r="J932" s="7">
        <v>44286.96</v>
      </c>
      <c r="K932" s="7">
        <v>0</v>
      </c>
      <c r="L932" s="7">
        <v>3851.04</v>
      </c>
      <c r="M932" s="5">
        <v>0.08</v>
      </c>
      <c r="N932" t="s">
        <v>24</v>
      </c>
      <c r="O932" t="s">
        <v>17</v>
      </c>
      <c r="P932" t="s">
        <v>58</v>
      </c>
      <c r="Q932" t="s">
        <v>19</v>
      </c>
      <c r="R932" t="s">
        <v>21</v>
      </c>
      <c r="S932" t="s">
        <v>27</v>
      </c>
      <c r="T932" t="s">
        <v>13312</v>
      </c>
      <c r="U932" s="1">
        <v>45898</v>
      </c>
      <c r="V932">
        <f t="shared" si="28"/>
        <v>11</v>
      </c>
      <c r="W932" t="str">
        <f t="shared" si="29"/>
        <v>0-29</v>
      </c>
    </row>
    <row r="933" spans="1:23" x14ac:dyDescent="0.25">
      <c r="A933" t="s">
        <v>1066</v>
      </c>
      <c r="B933">
        <v>777717051</v>
      </c>
      <c r="C933">
        <v>5639950479</v>
      </c>
      <c r="D933" s="1">
        <v>45840</v>
      </c>
      <c r="E933">
        <v>99222</v>
      </c>
      <c r="F933">
        <v>99212</v>
      </c>
      <c r="G933" t="s">
        <v>89</v>
      </c>
      <c r="H933" s="34">
        <v>56096</v>
      </c>
      <c r="I933" s="7">
        <v>36462</v>
      </c>
      <c r="J933" s="7">
        <v>28757.56</v>
      </c>
      <c r="K933" s="7">
        <v>3329</v>
      </c>
      <c r="L933" s="7">
        <v>4375.4399999999996</v>
      </c>
      <c r="M933" s="5">
        <v>0.12</v>
      </c>
      <c r="N933" t="s">
        <v>46</v>
      </c>
      <c r="O933" t="s">
        <v>30</v>
      </c>
      <c r="P933" t="s">
        <v>35</v>
      </c>
      <c r="Q933" t="s">
        <v>19</v>
      </c>
      <c r="R933" t="s">
        <v>20</v>
      </c>
      <c r="S933" t="s">
        <v>21</v>
      </c>
      <c r="T933" t="s">
        <v>13310</v>
      </c>
      <c r="U933" s="1">
        <v>45848</v>
      </c>
      <c r="V933">
        <f t="shared" si="28"/>
        <v>8</v>
      </c>
      <c r="W933" t="str">
        <f t="shared" si="29"/>
        <v>0-29</v>
      </c>
    </row>
    <row r="934" spans="1:23" x14ac:dyDescent="0.25">
      <c r="A934" t="s">
        <v>1067</v>
      </c>
      <c r="B934">
        <v>2299991605</v>
      </c>
      <c r="C934">
        <v>4493236409</v>
      </c>
      <c r="D934" s="1">
        <v>45342</v>
      </c>
      <c r="E934">
        <v>99221</v>
      </c>
      <c r="F934">
        <v>99282</v>
      </c>
      <c r="G934" t="s">
        <v>114</v>
      </c>
      <c r="H934" s="34">
        <v>77518</v>
      </c>
      <c r="I934" s="7">
        <v>50387</v>
      </c>
      <c r="J934" s="7">
        <v>44340.56</v>
      </c>
      <c r="K934" s="7">
        <v>0</v>
      </c>
      <c r="L934" s="7">
        <v>6046.44</v>
      </c>
      <c r="M934" s="5">
        <v>0.12</v>
      </c>
      <c r="N934" t="s">
        <v>46</v>
      </c>
      <c r="O934" t="s">
        <v>17</v>
      </c>
      <c r="P934" t="s">
        <v>25</v>
      </c>
      <c r="Q934" t="s">
        <v>19</v>
      </c>
      <c r="R934" t="s">
        <v>21</v>
      </c>
      <c r="S934" t="s">
        <v>27</v>
      </c>
      <c r="T934" t="s">
        <v>13312</v>
      </c>
      <c r="U934" s="1">
        <v>45985</v>
      </c>
      <c r="V934">
        <f t="shared" si="28"/>
        <v>643</v>
      </c>
      <c r="W934" t="str">
        <f t="shared" si="29"/>
        <v>360+</v>
      </c>
    </row>
    <row r="935" spans="1:23" x14ac:dyDescent="0.25">
      <c r="A935" t="s">
        <v>1068</v>
      </c>
      <c r="B935">
        <v>7451213698</v>
      </c>
      <c r="C935">
        <v>51107760</v>
      </c>
      <c r="D935" s="1">
        <v>45292</v>
      </c>
      <c r="E935">
        <v>99221</v>
      </c>
      <c r="F935">
        <v>99211</v>
      </c>
      <c r="G935" t="s">
        <v>129</v>
      </c>
      <c r="H935" s="34">
        <v>60710</v>
      </c>
      <c r="I935" s="7">
        <v>39462</v>
      </c>
      <c r="J935" s="7">
        <v>34726.559999999998</v>
      </c>
      <c r="K935" s="7">
        <v>0</v>
      </c>
      <c r="L935" s="7">
        <v>4735.4399999999996</v>
      </c>
      <c r="M935" s="5">
        <v>0.12</v>
      </c>
      <c r="N935" t="s">
        <v>46</v>
      </c>
      <c r="O935" t="s">
        <v>17</v>
      </c>
      <c r="P935" t="s">
        <v>25</v>
      </c>
      <c r="Q935" t="s">
        <v>32</v>
      </c>
      <c r="R935" t="s">
        <v>26</v>
      </c>
      <c r="S935" t="s">
        <v>27</v>
      </c>
      <c r="T935" t="s">
        <v>13312</v>
      </c>
      <c r="U935" s="1">
        <v>45975</v>
      </c>
      <c r="V935">
        <f t="shared" si="28"/>
        <v>683</v>
      </c>
      <c r="W935" t="str">
        <f t="shared" si="29"/>
        <v>360+</v>
      </c>
    </row>
    <row r="936" spans="1:23" x14ac:dyDescent="0.25">
      <c r="A936" t="s">
        <v>1069</v>
      </c>
      <c r="B936">
        <v>6674084062</v>
      </c>
      <c r="C936">
        <v>5582873125</v>
      </c>
      <c r="D936" s="1">
        <v>45865</v>
      </c>
      <c r="E936">
        <v>99232</v>
      </c>
      <c r="F936">
        <v>99292</v>
      </c>
      <c r="G936" t="s">
        <v>209</v>
      </c>
      <c r="H936" s="34">
        <v>62416</v>
      </c>
      <c r="I936" s="7">
        <v>44940</v>
      </c>
      <c r="J936" s="7">
        <v>35478.800000000003</v>
      </c>
      <c r="K936" s="7">
        <v>5866</v>
      </c>
      <c r="L936" s="7">
        <v>3595.2</v>
      </c>
      <c r="M936" s="5">
        <v>0.08</v>
      </c>
      <c r="N936" t="s">
        <v>24</v>
      </c>
      <c r="O936" t="s">
        <v>30</v>
      </c>
      <c r="P936" t="s">
        <v>18</v>
      </c>
      <c r="Q936" t="s">
        <v>19</v>
      </c>
      <c r="R936" t="s">
        <v>43</v>
      </c>
      <c r="S936" t="s">
        <v>21</v>
      </c>
      <c r="T936" t="s">
        <v>13312</v>
      </c>
      <c r="U936" s="1">
        <v>46023</v>
      </c>
      <c r="V936">
        <f t="shared" si="28"/>
        <v>158</v>
      </c>
      <c r="W936" t="str">
        <f t="shared" si="29"/>
        <v>150-179</v>
      </c>
    </row>
    <row r="937" spans="1:23" x14ac:dyDescent="0.25">
      <c r="A937" t="s">
        <v>1070</v>
      </c>
      <c r="B937">
        <v>8953574021</v>
      </c>
      <c r="C937">
        <v>3217496209</v>
      </c>
      <c r="D937" s="1">
        <v>45842</v>
      </c>
      <c r="E937">
        <v>99223</v>
      </c>
      <c r="F937">
        <v>99285</v>
      </c>
      <c r="G937" t="s">
        <v>42</v>
      </c>
      <c r="H937" s="34">
        <v>45863</v>
      </c>
      <c r="I937" s="7">
        <v>29811</v>
      </c>
      <c r="J937" s="7">
        <v>18009.68</v>
      </c>
      <c r="K937" s="7">
        <v>8224</v>
      </c>
      <c r="L937" s="7">
        <v>3577.32</v>
      </c>
      <c r="M937" s="5">
        <v>0.12</v>
      </c>
      <c r="N937" t="s">
        <v>46</v>
      </c>
      <c r="O937" t="s">
        <v>27</v>
      </c>
      <c r="P937" t="s">
        <v>18</v>
      </c>
      <c r="Q937" t="s">
        <v>19</v>
      </c>
      <c r="R937" t="s">
        <v>26</v>
      </c>
      <c r="S937" t="s">
        <v>27</v>
      </c>
      <c r="T937" t="s">
        <v>13312</v>
      </c>
      <c r="U937" s="1">
        <v>45959</v>
      </c>
      <c r="V937">
        <f t="shared" si="28"/>
        <v>117</v>
      </c>
      <c r="W937" t="str">
        <f t="shared" si="29"/>
        <v>90-119</v>
      </c>
    </row>
    <row r="938" spans="1:23" x14ac:dyDescent="0.25">
      <c r="A938" t="s">
        <v>1071</v>
      </c>
      <c r="B938">
        <v>5293925593</v>
      </c>
      <c r="C938">
        <v>8115607354</v>
      </c>
      <c r="D938" s="1">
        <v>45535</v>
      </c>
      <c r="E938">
        <v>99232</v>
      </c>
      <c r="F938">
        <v>99205</v>
      </c>
      <c r="G938" t="s">
        <v>89</v>
      </c>
      <c r="H938" s="34">
        <v>43288</v>
      </c>
      <c r="I938" s="7">
        <v>28137</v>
      </c>
      <c r="J938" s="7">
        <v>18385.560000000001</v>
      </c>
      <c r="K938" s="7">
        <v>6375</v>
      </c>
      <c r="L938" s="7">
        <v>3376.44</v>
      </c>
      <c r="M938" s="5">
        <v>0.12</v>
      </c>
      <c r="N938" t="s">
        <v>46</v>
      </c>
      <c r="O938" t="s">
        <v>27</v>
      </c>
      <c r="P938" t="s">
        <v>58</v>
      </c>
      <c r="Q938" t="s">
        <v>19</v>
      </c>
      <c r="R938" t="s">
        <v>20</v>
      </c>
      <c r="S938" t="s">
        <v>21</v>
      </c>
      <c r="T938" t="s">
        <v>13312</v>
      </c>
      <c r="U938" s="1">
        <v>46015</v>
      </c>
      <c r="V938">
        <f t="shared" si="28"/>
        <v>480</v>
      </c>
      <c r="W938" t="str">
        <f t="shared" si="29"/>
        <v>360+</v>
      </c>
    </row>
    <row r="939" spans="1:23" x14ac:dyDescent="0.25">
      <c r="A939" t="s">
        <v>1072</v>
      </c>
      <c r="B939">
        <v>5637478076</v>
      </c>
      <c r="C939">
        <v>9896596876</v>
      </c>
      <c r="D939" s="1">
        <v>45405</v>
      </c>
      <c r="E939">
        <v>99232</v>
      </c>
      <c r="F939">
        <v>99284</v>
      </c>
      <c r="G939" t="s">
        <v>291</v>
      </c>
      <c r="H939" s="34">
        <v>43515</v>
      </c>
      <c r="I939" s="7">
        <v>31331</v>
      </c>
      <c r="J939" s="7">
        <v>16641.52</v>
      </c>
      <c r="K939" s="7">
        <v>12183</v>
      </c>
      <c r="L939" s="7">
        <v>2506.48</v>
      </c>
      <c r="M939" s="5">
        <v>0.08</v>
      </c>
      <c r="N939" t="s">
        <v>24</v>
      </c>
      <c r="O939" t="s">
        <v>27</v>
      </c>
      <c r="P939" t="s">
        <v>58</v>
      </c>
      <c r="Q939" t="s">
        <v>32</v>
      </c>
      <c r="R939" t="s">
        <v>43</v>
      </c>
      <c r="S939" t="s">
        <v>21</v>
      </c>
      <c r="T939" t="s">
        <v>13310</v>
      </c>
      <c r="U939" s="1">
        <v>45998</v>
      </c>
      <c r="V939">
        <f t="shared" si="28"/>
        <v>593</v>
      </c>
      <c r="W939" t="str">
        <f t="shared" si="29"/>
        <v>360+</v>
      </c>
    </row>
    <row r="940" spans="1:23" x14ac:dyDescent="0.25">
      <c r="A940" t="s">
        <v>1073</v>
      </c>
      <c r="B940">
        <v>8227422285</v>
      </c>
      <c r="C940">
        <v>3330060603</v>
      </c>
      <c r="D940" s="1">
        <v>45893</v>
      </c>
      <c r="E940">
        <v>99213</v>
      </c>
      <c r="F940">
        <v>99215</v>
      </c>
      <c r="G940" t="s">
        <v>178</v>
      </c>
      <c r="H940" s="34">
        <v>64838</v>
      </c>
      <c r="I940" s="7">
        <v>55112</v>
      </c>
      <c r="J940" s="7">
        <v>54009.760000000002</v>
      </c>
      <c r="K940" s="7">
        <v>0</v>
      </c>
      <c r="L940" s="7">
        <v>1102.24</v>
      </c>
      <c r="M940" s="5">
        <v>0.02</v>
      </c>
      <c r="N940" t="s">
        <v>16</v>
      </c>
      <c r="O940" t="s">
        <v>17</v>
      </c>
      <c r="P940" t="s">
        <v>40</v>
      </c>
      <c r="Q940" t="s">
        <v>32</v>
      </c>
      <c r="R940" t="s">
        <v>43</v>
      </c>
      <c r="S940" t="s">
        <v>27</v>
      </c>
      <c r="T940" t="s">
        <v>13310</v>
      </c>
      <c r="U940" s="1">
        <v>45931</v>
      </c>
      <c r="V940">
        <f t="shared" si="28"/>
        <v>38</v>
      </c>
      <c r="W940" t="str">
        <f t="shared" si="29"/>
        <v>30-59</v>
      </c>
    </row>
    <row r="941" spans="1:23" x14ac:dyDescent="0.25">
      <c r="A941" t="s">
        <v>1074</v>
      </c>
      <c r="B941">
        <v>100875317</v>
      </c>
      <c r="C941">
        <v>2801508444</v>
      </c>
      <c r="D941" s="1">
        <v>45905</v>
      </c>
      <c r="E941">
        <v>99232</v>
      </c>
      <c r="F941">
        <v>80053</v>
      </c>
      <c r="G941" t="s">
        <v>288</v>
      </c>
      <c r="H941" s="34">
        <v>64770</v>
      </c>
      <c r="I941" s="7">
        <v>42101</v>
      </c>
      <c r="J941" s="7">
        <v>37048.879999999997</v>
      </c>
      <c r="K941" s="7">
        <v>0</v>
      </c>
      <c r="L941" s="7">
        <v>5052.12</v>
      </c>
      <c r="M941" s="5">
        <v>0.12</v>
      </c>
      <c r="N941" t="s">
        <v>46</v>
      </c>
      <c r="O941" t="s">
        <v>17</v>
      </c>
      <c r="P941" t="s">
        <v>31</v>
      </c>
      <c r="Q941" t="s">
        <v>19</v>
      </c>
      <c r="R941" t="s">
        <v>21</v>
      </c>
      <c r="S941" t="s">
        <v>27</v>
      </c>
      <c r="T941" t="s">
        <v>13312</v>
      </c>
      <c r="U941" s="1">
        <v>46049</v>
      </c>
      <c r="V941">
        <f t="shared" si="28"/>
        <v>144</v>
      </c>
      <c r="W941" t="str">
        <f t="shared" si="29"/>
        <v>120-149</v>
      </c>
    </row>
    <row r="942" spans="1:23" x14ac:dyDescent="0.25">
      <c r="A942" t="s">
        <v>1075</v>
      </c>
      <c r="B942">
        <v>2593506947</v>
      </c>
      <c r="C942">
        <v>9604894690</v>
      </c>
      <c r="D942" s="1">
        <v>45705</v>
      </c>
      <c r="E942">
        <v>99222</v>
      </c>
      <c r="F942">
        <v>90834</v>
      </c>
      <c r="G942" t="s">
        <v>15</v>
      </c>
      <c r="H942" s="34">
        <v>90358</v>
      </c>
      <c r="I942" s="7">
        <v>65058</v>
      </c>
      <c r="J942" s="7">
        <v>42478.36</v>
      </c>
      <c r="K942" s="7">
        <v>17375</v>
      </c>
      <c r="L942" s="7">
        <v>5204.6400000000003</v>
      </c>
      <c r="M942" s="5">
        <v>0.08</v>
      </c>
      <c r="N942" t="s">
        <v>24</v>
      </c>
      <c r="O942" t="s">
        <v>27</v>
      </c>
      <c r="P942" t="s">
        <v>35</v>
      </c>
      <c r="Q942" t="s">
        <v>32</v>
      </c>
      <c r="R942" t="s">
        <v>27</v>
      </c>
      <c r="S942" t="s">
        <v>21</v>
      </c>
      <c r="T942" t="s">
        <v>13312</v>
      </c>
      <c r="U942" s="1">
        <v>45924</v>
      </c>
      <c r="V942">
        <f t="shared" si="28"/>
        <v>219</v>
      </c>
      <c r="W942" t="str">
        <f t="shared" si="29"/>
        <v>210-239</v>
      </c>
    </row>
    <row r="943" spans="1:23" x14ac:dyDescent="0.25">
      <c r="A943" t="s">
        <v>1076</v>
      </c>
      <c r="B943">
        <v>5237318591</v>
      </c>
      <c r="C943">
        <v>7845126855</v>
      </c>
      <c r="D943" s="1">
        <v>45710</v>
      </c>
      <c r="E943">
        <v>99222</v>
      </c>
      <c r="F943">
        <v>99215</v>
      </c>
      <c r="G943" t="s">
        <v>240</v>
      </c>
      <c r="H943" s="34">
        <v>69500</v>
      </c>
      <c r="I943" s="7">
        <v>45175</v>
      </c>
      <c r="J943" s="7">
        <v>39754</v>
      </c>
      <c r="K943" s="7">
        <v>0</v>
      </c>
      <c r="L943" s="7">
        <v>5421</v>
      </c>
      <c r="M943" s="5">
        <v>0.12</v>
      </c>
      <c r="N943" t="s">
        <v>46</v>
      </c>
      <c r="O943" t="s">
        <v>17</v>
      </c>
      <c r="P943" t="s">
        <v>97</v>
      </c>
      <c r="Q943" t="s">
        <v>32</v>
      </c>
      <c r="R943" t="s">
        <v>26</v>
      </c>
      <c r="S943" t="s">
        <v>17</v>
      </c>
      <c r="T943" t="s">
        <v>13312</v>
      </c>
      <c r="U943" s="1">
        <v>45732</v>
      </c>
      <c r="V943">
        <f t="shared" si="28"/>
        <v>22</v>
      </c>
      <c r="W943" t="str">
        <f t="shared" si="29"/>
        <v>0-29</v>
      </c>
    </row>
    <row r="944" spans="1:23" x14ac:dyDescent="0.25">
      <c r="A944" t="s">
        <v>1077</v>
      </c>
      <c r="B944">
        <v>5796408423</v>
      </c>
      <c r="C944">
        <v>7138469632</v>
      </c>
      <c r="D944" s="1">
        <v>45916</v>
      </c>
      <c r="E944">
        <v>99238</v>
      </c>
      <c r="F944">
        <v>99212</v>
      </c>
      <c r="G944" t="s">
        <v>34</v>
      </c>
      <c r="H944" s="34">
        <v>83657</v>
      </c>
      <c r="I944" s="7">
        <v>71108</v>
      </c>
      <c r="J944" s="7">
        <v>69685.84</v>
      </c>
      <c r="K944" s="7">
        <v>0</v>
      </c>
      <c r="L944" s="7">
        <v>1422.16</v>
      </c>
      <c r="M944" s="5">
        <v>0.02</v>
      </c>
      <c r="N944" t="s">
        <v>16</v>
      </c>
      <c r="O944" t="s">
        <v>17</v>
      </c>
      <c r="P944" t="s">
        <v>35</v>
      </c>
      <c r="Q944" t="s">
        <v>32</v>
      </c>
      <c r="R944" t="s">
        <v>21</v>
      </c>
      <c r="S944" t="s">
        <v>21</v>
      </c>
      <c r="T944" t="s">
        <v>13312</v>
      </c>
      <c r="U944" s="1">
        <v>45987</v>
      </c>
      <c r="V944">
        <f t="shared" si="28"/>
        <v>71</v>
      </c>
      <c r="W944" t="str">
        <f t="shared" si="29"/>
        <v>60-89</v>
      </c>
    </row>
    <row r="945" spans="1:23" x14ac:dyDescent="0.25">
      <c r="A945" t="s">
        <v>1078</v>
      </c>
      <c r="B945">
        <v>2577958286</v>
      </c>
      <c r="C945">
        <v>8650846947</v>
      </c>
      <c r="D945" s="1">
        <v>45620</v>
      </c>
      <c r="E945">
        <v>99238</v>
      </c>
      <c r="F945">
        <v>99282</v>
      </c>
      <c r="G945" t="s">
        <v>131</v>
      </c>
      <c r="H945" s="34">
        <v>79878</v>
      </c>
      <c r="I945" s="7">
        <v>67896</v>
      </c>
      <c r="J945" s="7">
        <v>66538.080000000002</v>
      </c>
      <c r="K945" s="7">
        <v>0</v>
      </c>
      <c r="L945" s="7">
        <v>1357.92</v>
      </c>
      <c r="M945" s="5">
        <v>0.02</v>
      </c>
      <c r="N945" t="s">
        <v>16</v>
      </c>
      <c r="O945" t="s">
        <v>17</v>
      </c>
      <c r="P945" t="s">
        <v>35</v>
      </c>
      <c r="Q945" t="s">
        <v>19</v>
      </c>
      <c r="R945" t="s">
        <v>20</v>
      </c>
      <c r="S945" t="s">
        <v>21</v>
      </c>
      <c r="T945" t="s">
        <v>13312</v>
      </c>
      <c r="U945" s="1">
        <v>45989</v>
      </c>
      <c r="V945">
        <f t="shared" si="28"/>
        <v>369</v>
      </c>
      <c r="W945" t="str">
        <f t="shared" si="29"/>
        <v>360+</v>
      </c>
    </row>
    <row r="946" spans="1:23" x14ac:dyDescent="0.25">
      <c r="A946" t="s">
        <v>1079</v>
      </c>
      <c r="B946">
        <v>2703139127</v>
      </c>
      <c r="C946">
        <v>9868947075</v>
      </c>
      <c r="D946" s="1">
        <v>45500</v>
      </c>
      <c r="E946">
        <v>99213</v>
      </c>
      <c r="F946">
        <v>90834</v>
      </c>
      <c r="G946" t="s">
        <v>81</v>
      </c>
      <c r="H946" s="34">
        <v>14998</v>
      </c>
      <c r="I946" s="7">
        <v>12748</v>
      </c>
      <c r="J946" s="7">
        <v>6670.04</v>
      </c>
      <c r="K946" s="7">
        <v>5823</v>
      </c>
      <c r="L946" s="7">
        <v>254.96</v>
      </c>
      <c r="M946" s="5">
        <v>0.02</v>
      </c>
      <c r="N946" t="s">
        <v>16</v>
      </c>
      <c r="O946" t="s">
        <v>27</v>
      </c>
      <c r="P946" t="s">
        <v>25</v>
      </c>
      <c r="Q946" t="s">
        <v>32</v>
      </c>
      <c r="R946" t="s">
        <v>27</v>
      </c>
      <c r="S946" t="s">
        <v>17</v>
      </c>
      <c r="T946" t="s">
        <v>13311</v>
      </c>
      <c r="U946" s="1">
        <v>45880</v>
      </c>
      <c r="V946">
        <f t="shared" si="28"/>
        <v>380</v>
      </c>
      <c r="W946" t="str">
        <f t="shared" si="29"/>
        <v>360+</v>
      </c>
    </row>
    <row r="947" spans="1:23" x14ac:dyDescent="0.25">
      <c r="A947" t="s">
        <v>1080</v>
      </c>
      <c r="B947">
        <v>6706520015</v>
      </c>
      <c r="C947">
        <v>5069912817</v>
      </c>
      <c r="D947" s="1">
        <v>45504</v>
      </c>
      <c r="E947">
        <v>99232</v>
      </c>
      <c r="F947">
        <v>99282</v>
      </c>
      <c r="G947" t="s">
        <v>67</v>
      </c>
      <c r="H947" s="34">
        <v>38533</v>
      </c>
      <c r="I947" s="7">
        <v>25046</v>
      </c>
      <c r="J947" s="7">
        <v>22040.48</v>
      </c>
      <c r="K947" s="7">
        <v>0</v>
      </c>
      <c r="L947" s="7">
        <v>3005.52</v>
      </c>
      <c r="M947" s="5">
        <v>0.12</v>
      </c>
      <c r="N947" t="s">
        <v>46</v>
      </c>
      <c r="O947" t="s">
        <v>17</v>
      </c>
      <c r="P947" t="s">
        <v>35</v>
      </c>
      <c r="Q947" t="s">
        <v>19</v>
      </c>
      <c r="R947" t="s">
        <v>38</v>
      </c>
      <c r="S947" t="s">
        <v>21</v>
      </c>
      <c r="T947" t="s">
        <v>13310</v>
      </c>
      <c r="U947" s="1">
        <v>45684</v>
      </c>
      <c r="V947">
        <f t="shared" si="28"/>
        <v>180</v>
      </c>
      <c r="W947" t="str">
        <f t="shared" si="29"/>
        <v>180-209</v>
      </c>
    </row>
    <row r="948" spans="1:23" x14ac:dyDescent="0.25">
      <c r="A948" t="s">
        <v>1081</v>
      </c>
      <c r="B948">
        <v>5480245026</v>
      </c>
      <c r="C948">
        <v>9007579046</v>
      </c>
      <c r="D948" s="1">
        <v>45346</v>
      </c>
      <c r="E948">
        <v>99233</v>
      </c>
      <c r="F948">
        <v>99203</v>
      </c>
      <c r="G948" t="s">
        <v>91</v>
      </c>
      <c r="H948" s="34">
        <v>84666</v>
      </c>
      <c r="I948" s="7">
        <v>71966</v>
      </c>
      <c r="J948" s="7">
        <v>70526.679999999993</v>
      </c>
      <c r="K948" s="7">
        <v>0</v>
      </c>
      <c r="L948" s="7">
        <v>1439.32</v>
      </c>
      <c r="M948" s="5">
        <v>0.02</v>
      </c>
      <c r="N948" t="s">
        <v>16</v>
      </c>
      <c r="O948" t="s">
        <v>17</v>
      </c>
      <c r="P948" t="s">
        <v>97</v>
      </c>
      <c r="Q948" t="s">
        <v>32</v>
      </c>
      <c r="R948" t="s">
        <v>43</v>
      </c>
      <c r="S948" t="s">
        <v>21</v>
      </c>
      <c r="T948" t="s">
        <v>13312</v>
      </c>
      <c r="U948" s="1">
        <v>45712</v>
      </c>
      <c r="V948">
        <f t="shared" si="28"/>
        <v>366</v>
      </c>
      <c r="W948" t="str">
        <f t="shared" si="29"/>
        <v>360+</v>
      </c>
    </row>
    <row r="949" spans="1:23" x14ac:dyDescent="0.25">
      <c r="A949" t="s">
        <v>1082</v>
      </c>
      <c r="B949">
        <v>9478728735</v>
      </c>
      <c r="C949">
        <v>4729586407</v>
      </c>
      <c r="D949" s="1">
        <v>45727</v>
      </c>
      <c r="E949">
        <v>99223</v>
      </c>
      <c r="F949">
        <v>99212</v>
      </c>
      <c r="G949" t="s">
        <v>148</v>
      </c>
      <c r="H949" s="34">
        <v>79518</v>
      </c>
      <c r="I949" s="7">
        <v>57253</v>
      </c>
      <c r="J949" s="7">
        <v>48995.76</v>
      </c>
      <c r="K949" s="7">
        <v>3677</v>
      </c>
      <c r="L949" s="7">
        <v>4580.24</v>
      </c>
      <c r="M949" s="5">
        <v>0.08</v>
      </c>
      <c r="N949" t="s">
        <v>24</v>
      </c>
      <c r="O949" t="s">
        <v>30</v>
      </c>
      <c r="P949" t="s">
        <v>18</v>
      </c>
      <c r="Q949" t="s">
        <v>19</v>
      </c>
      <c r="R949" t="s">
        <v>26</v>
      </c>
      <c r="S949" t="s">
        <v>21</v>
      </c>
      <c r="T949" t="s">
        <v>13310</v>
      </c>
      <c r="U949" s="1">
        <v>46053</v>
      </c>
      <c r="V949">
        <f t="shared" si="28"/>
        <v>326</v>
      </c>
      <c r="W949" t="str">
        <f t="shared" si="29"/>
        <v>300-329</v>
      </c>
    </row>
    <row r="950" spans="1:23" x14ac:dyDescent="0.25">
      <c r="A950" t="s">
        <v>1083</v>
      </c>
      <c r="B950">
        <v>3887913057</v>
      </c>
      <c r="C950">
        <v>7362879865</v>
      </c>
      <c r="D950" s="1">
        <v>45948</v>
      </c>
      <c r="E950">
        <v>99238</v>
      </c>
      <c r="F950">
        <v>99284</v>
      </c>
      <c r="G950" t="s">
        <v>99</v>
      </c>
      <c r="H950" s="34">
        <v>12873</v>
      </c>
      <c r="I950" s="7">
        <v>10170</v>
      </c>
      <c r="J950" s="7">
        <v>6715.8</v>
      </c>
      <c r="K950" s="7">
        <v>1827</v>
      </c>
      <c r="L950" s="7">
        <v>1627.2</v>
      </c>
      <c r="M950" s="5">
        <v>0.16</v>
      </c>
      <c r="N950" t="s">
        <v>1138</v>
      </c>
      <c r="O950" t="s">
        <v>27</v>
      </c>
      <c r="P950" t="s">
        <v>58</v>
      </c>
      <c r="Q950" t="s">
        <v>32</v>
      </c>
      <c r="R950" t="s">
        <v>38</v>
      </c>
      <c r="S950" t="s">
        <v>21</v>
      </c>
      <c r="T950" t="s">
        <v>13310</v>
      </c>
      <c r="U950" s="1">
        <v>46021</v>
      </c>
      <c r="V950">
        <f t="shared" si="28"/>
        <v>73</v>
      </c>
      <c r="W950" t="str">
        <f t="shared" si="29"/>
        <v>60-89</v>
      </c>
    </row>
    <row r="951" spans="1:23" x14ac:dyDescent="0.25">
      <c r="A951" t="s">
        <v>1084</v>
      </c>
      <c r="B951">
        <v>60143630</v>
      </c>
      <c r="C951">
        <v>1715505615</v>
      </c>
      <c r="D951" s="1">
        <v>45822</v>
      </c>
      <c r="E951">
        <v>99222</v>
      </c>
      <c r="F951">
        <v>99281</v>
      </c>
      <c r="G951" t="s">
        <v>136</v>
      </c>
      <c r="H951" s="34">
        <v>47985</v>
      </c>
      <c r="I951" s="7">
        <v>39348</v>
      </c>
      <c r="J951" s="7">
        <v>28898.36</v>
      </c>
      <c r="K951" s="7">
        <v>3367</v>
      </c>
      <c r="L951" s="7">
        <v>7082.64</v>
      </c>
      <c r="M951" s="5">
        <v>0.18</v>
      </c>
      <c r="N951" t="s">
        <v>3141</v>
      </c>
      <c r="O951" t="s">
        <v>30</v>
      </c>
      <c r="P951" t="s">
        <v>18</v>
      </c>
      <c r="Q951" t="s">
        <v>19</v>
      </c>
      <c r="R951" t="s">
        <v>26</v>
      </c>
      <c r="S951" t="s">
        <v>21</v>
      </c>
      <c r="T951" t="s">
        <v>13310</v>
      </c>
      <c r="U951" s="1">
        <v>45941</v>
      </c>
      <c r="V951">
        <f t="shared" si="28"/>
        <v>119</v>
      </c>
      <c r="W951" t="str">
        <f t="shared" si="29"/>
        <v>90-119</v>
      </c>
    </row>
    <row r="952" spans="1:23" x14ac:dyDescent="0.25">
      <c r="A952" t="s">
        <v>1085</v>
      </c>
      <c r="B952">
        <v>3148229307</v>
      </c>
      <c r="C952">
        <v>2515202995</v>
      </c>
      <c r="D952" s="1">
        <v>45502</v>
      </c>
      <c r="E952">
        <v>99231</v>
      </c>
      <c r="F952">
        <v>85025</v>
      </c>
      <c r="G952" t="s">
        <v>347</v>
      </c>
      <c r="H952" s="34">
        <v>92226</v>
      </c>
      <c r="I952" s="7">
        <v>78392</v>
      </c>
      <c r="J952" s="7">
        <v>68134.16</v>
      </c>
      <c r="K952" s="7">
        <v>8690</v>
      </c>
      <c r="L952" s="7">
        <v>1567.84</v>
      </c>
      <c r="M952" s="5">
        <v>0.02</v>
      </c>
      <c r="N952" t="s">
        <v>16</v>
      </c>
      <c r="O952" t="s">
        <v>30</v>
      </c>
      <c r="P952" t="s">
        <v>97</v>
      </c>
      <c r="Q952" t="s">
        <v>19</v>
      </c>
      <c r="R952" t="s">
        <v>21</v>
      </c>
      <c r="S952" t="s">
        <v>27</v>
      </c>
      <c r="T952" t="s">
        <v>13312</v>
      </c>
      <c r="U952" s="1">
        <v>46028</v>
      </c>
      <c r="V952">
        <f t="shared" si="28"/>
        <v>526</v>
      </c>
      <c r="W952" t="str">
        <f t="shared" si="29"/>
        <v>360+</v>
      </c>
    </row>
    <row r="953" spans="1:23" x14ac:dyDescent="0.25">
      <c r="A953" t="s">
        <v>1086</v>
      </c>
      <c r="B953">
        <v>210793628</v>
      </c>
      <c r="C953">
        <v>6510178676</v>
      </c>
      <c r="D953" s="1">
        <v>45601</v>
      </c>
      <c r="E953">
        <v>99238</v>
      </c>
      <c r="F953">
        <v>99283</v>
      </c>
      <c r="G953" t="s">
        <v>279</v>
      </c>
      <c r="H953" s="34">
        <v>96581</v>
      </c>
      <c r="I953" s="7">
        <v>69538</v>
      </c>
      <c r="J953" s="7">
        <v>63974.96</v>
      </c>
      <c r="K953" s="7">
        <v>0</v>
      </c>
      <c r="L953" s="7">
        <v>5563.04</v>
      </c>
      <c r="M953" s="5">
        <v>0.08</v>
      </c>
      <c r="N953" t="s">
        <v>24</v>
      </c>
      <c r="O953" t="s">
        <v>17</v>
      </c>
      <c r="P953" t="s">
        <v>35</v>
      </c>
      <c r="Q953" t="s">
        <v>32</v>
      </c>
      <c r="R953" t="s">
        <v>20</v>
      </c>
      <c r="S953" t="s">
        <v>17</v>
      </c>
      <c r="T953" t="s">
        <v>13310</v>
      </c>
      <c r="U953" s="1">
        <v>45684</v>
      </c>
      <c r="V953">
        <f t="shared" si="28"/>
        <v>83</v>
      </c>
      <c r="W953" t="str">
        <f t="shared" si="29"/>
        <v>60-89</v>
      </c>
    </row>
    <row r="954" spans="1:23" x14ac:dyDescent="0.25">
      <c r="A954" t="s">
        <v>1087</v>
      </c>
      <c r="B954">
        <v>8596021338</v>
      </c>
      <c r="C954">
        <v>9234074892</v>
      </c>
      <c r="D954" s="1">
        <v>45743</v>
      </c>
      <c r="E954">
        <v>99223</v>
      </c>
      <c r="F954">
        <v>99211</v>
      </c>
      <c r="G954" t="s">
        <v>87</v>
      </c>
      <c r="H954" s="34">
        <v>26166</v>
      </c>
      <c r="I954" s="7">
        <v>17008</v>
      </c>
      <c r="J954" s="7">
        <v>13249.04</v>
      </c>
      <c r="K954" s="7">
        <v>1718</v>
      </c>
      <c r="L954" s="7">
        <v>2040.96</v>
      </c>
      <c r="M954" s="5">
        <v>0.12</v>
      </c>
      <c r="N954" t="s">
        <v>46</v>
      </c>
      <c r="O954" t="s">
        <v>27</v>
      </c>
      <c r="P954" t="s">
        <v>40</v>
      </c>
      <c r="Q954" t="s">
        <v>19</v>
      </c>
      <c r="R954" t="s">
        <v>27</v>
      </c>
      <c r="S954" t="s">
        <v>17</v>
      </c>
      <c r="T954" t="s">
        <v>13310</v>
      </c>
      <c r="U954" s="1">
        <v>46028</v>
      </c>
      <c r="V954">
        <f t="shared" si="28"/>
        <v>285</v>
      </c>
      <c r="W954" t="str">
        <f t="shared" si="29"/>
        <v>270-299</v>
      </c>
    </row>
    <row r="955" spans="1:23" x14ac:dyDescent="0.25">
      <c r="A955" t="s">
        <v>1088</v>
      </c>
      <c r="B955">
        <v>3018575271</v>
      </c>
      <c r="C955">
        <v>9455298</v>
      </c>
      <c r="D955" s="1">
        <v>45655</v>
      </c>
      <c r="E955">
        <v>99232</v>
      </c>
      <c r="F955">
        <v>99291</v>
      </c>
      <c r="G955" t="s">
        <v>114</v>
      </c>
      <c r="H955" s="34">
        <v>74968</v>
      </c>
      <c r="I955" s="7">
        <v>59974</v>
      </c>
      <c r="J955" s="7">
        <v>46802.64</v>
      </c>
      <c r="K955" s="7">
        <v>4775</v>
      </c>
      <c r="L955" s="7">
        <v>8396.36</v>
      </c>
      <c r="M955" s="5">
        <v>0.14000000000000001</v>
      </c>
      <c r="N955" t="s">
        <v>1135</v>
      </c>
      <c r="O955" t="s">
        <v>30</v>
      </c>
      <c r="P955" t="s">
        <v>25</v>
      </c>
      <c r="Q955" t="s">
        <v>19</v>
      </c>
      <c r="R955" t="s">
        <v>38</v>
      </c>
      <c r="S955" t="s">
        <v>27</v>
      </c>
      <c r="T955" t="s">
        <v>13310</v>
      </c>
      <c r="U955" s="1">
        <v>46056</v>
      </c>
      <c r="V955">
        <f t="shared" si="28"/>
        <v>401</v>
      </c>
      <c r="W955" t="str">
        <f t="shared" si="29"/>
        <v>360+</v>
      </c>
    </row>
    <row r="956" spans="1:23" x14ac:dyDescent="0.25">
      <c r="A956" t="s">
        <v>1089</v>
      </c>
      <c r="B956">
        <v>5007701903</v>
      </c>
      <c r="C956">
        <v>1862927610</v>
      </c>
      <c r="D956" s="1">
        <v>45884</v>
      </c>
      <c r="E956">
        <v>99213</v>
      </c>
      <c r="F956">
        <v>99292</v>
      </c>
      <c r="G956" t="s">
        <v>198</v>
      </c>
      <c r="H956" s="34">
        <v>86641</v>
      </c>
      <c r="I956" s="7">
        <v>56317</v>
      </c>
      <c r="J956" s="7">
        <v>37565.96</v>
      </c>
      <c r="K956" s="7">
        <v>11993</v>
      </c>
      <c r="L956" s="7">
        <v>6758.04</v>
      </c>
      <c r="M956" s="5">
        <v>0.12</v>
      </c>
      <c r="N956" t="s">
        <v>46</v>
      </c>
      <c r="O956" t="s">
        <v>27</v>
      </c>
      <c r="P956" t="s">
        <v>58</v>
      </c>
      <c r="Q956" t="s">
        <v>19</v>
      </c>
      <c r="R956" t="s">
        <v>20</v>
      </c>
      <c r="S956" t="s">
        <v>17</v>
      </c>
      <c r="T956" t="s">
        <v>13312</v>
      </c>
      <c r="U956" s="1">
        <v>45946</v>
      </c>
      <c r="V956">
        <f t="shared" si="28"/>
        <v>62</v>
      </c>
      <c r="W956" t="str">
        <f t="shared" si="29"/>
        <v>60-89</v>
      </c>
    </row>
    <row r="957" spans="1:23" x14ac:dyDescent="0.25">
      <c r="A957" t="s">
        <v>1090</v>
      </c>
      <c r="B957">
        <v>2563149979</v>
      </c>
      <c r="C957">
        <v>8884805337</v>
      </c>
      <c r="D957" s="1">
        <v>45786</v>
      </c>
      <c r="E957">
        <v>99215</v>
      </c>
      <c r="F957">
        <v>99201</v>
      </c>
      <c r="G957" t="s">
        <v>593</v>
      </c>
      <c r="H957" s="34">
        <v>53908</v>
      </c>
      <c r="I957" s="7">
        <v>45822</v>
      </c>
      <c r="J957" s="7">
        <v>44905.56</v>
      </c>
      <c r="K957" s="7">
        <v>0</v>
      </c>
      <c r="L957" s="7">
        <v>916.44</v>
      </c>
      <c r="M957" s="5">
        <v>0.02</v>
      </c>
      <c r="N957" t="s">
        <v>16</v>
      </c>
      <c r="O957" t="s">
        <v>17</v>
      </c>
      <c r="P957" t="s">
        <v>55</v>
      </c>
      <c r="Q957" t="s">
        <v>19</v>
      </c>
      <c r="R957" t="s">
        <v>43</v>
      </c>
      <c r="S957" t="s">
        <v>17</v>
      </c>
      <c r="T957" t="s">
        <v>13311</v>
      </c>
      <c r="U957" s="1">
        <v>45929</v>
      </c>
      <c r="V957">
        <f t="shared" si="28"/>
        <v>143</v>
      </c>
      <c r="W957" t="str">
        <f t="shared" si="29"/>
        <v>120-149</v>
      </c>
    </row>
    <row r="958" spans="1:23" x14ac:dyDescent="0.25">
      <c r="A958" t="s">
        <v>1091</v>
      </c>
      <c r="B958">
        <v>1286000262</v>
      </c>
      <c r="C958">
        <v>6430700396</v>
      </c>
      <c r="D958" s="1">
        <v>45314</v>
      </c>
      <c r="E958">
        <v>99215</v>
      </c>
      <c r="F958">
        <v>99201</v>
      </c>
      <c r="G958" t="s">
        <v>108</v>
      </c>
      <c r="H958" s="34">
        <v>80854</v>
      </c>
      <c r="I958" s="7">
        <v>63875</v>
      </c>
      <c r="J958" s="7">
        <v>45411</v>
      </c>
      <c r="K958" s="7">
        <v>8244</v>
      </c>
      <c r="L958" s="7">
        <v>10220</v>
      </c>
      <c r="M958" s="5">
        <v>0.16</v>
      </c>
      <c r="N958" t="s">
        <v>1138</v>
      </c>
      <c r="O958" t="s">
        <v>30</v>
      </c>
      <c r="P958" t="s">
        <v>35</v>
      </c>
      <c r="Q958" t="s">
        <v>32</v>
      </c>
      <c r="R958" t="s">
        <v>27</v>
      </c>
      <c r="S958" t="s">
        <v>17</v>
      </c>
      <c r="T958" t="s">
        <v>13312</v>
      </c>
      <c r="U958" s="1">
        <v>45910</v>
      </c>
      <c r="V958">
        <f t="shared" si="28"/>
        <v>596</v>
      </c>
      <c r="W958" t="str">
        <f t="shared" si="29"/>
        <v>360+</v>
      </c>
    </row>
    <row r="959" spans="1:23" x14ac:dyDescent="0.25">
      <c r="A959" t="s">
        <v>1092</v>
      </c>
      <c r="B959">
        <v>173442974</v>
      </c>
      <c r="C959">
        <v>9256705780</v>
      </c>
      <c r="D959" s="1">
        <v>45841</v>
      </c>
      <c r="E959">
        <v>99231</v>
      </c>
      <c r="F959">
        <v>99202</v>
      </c>
      <c r="G959" t="s">
        <v>495</v>
      </c>
      <c r="H959" s="34">
        <v>64576</v>
      </c>
      <c r="I959" s="7">
        <v>54890</v>
      </c>
      <c r="J959" s="7">
        <v>47746.2</v>
      </c>
      <c r="K959" s="7">
        <v>6046</v>
      </c>
      <c r="L959" s="7">
        <v>1097.8</v>
      </c>
      <c r="M959" s="5">
        <v>0.02</v>
      </c>
      <c r="N959" t="s">
        <v>16</v>
      </c>
      <c r="O959" t="s">
        <v>30</v>
      </c>
      <c r="P959" t="s">
        <v>97</v>
      </c>
      <c r="Q959" t="s">
        <v>32</v>
      </c>
      <c r="R959" t="s">
        <v>38</v>
      </c>
      <c r="S959" t="s">
        <v>21</v>
      </c>
      <c r="T959" t="s">
        <v>13312</v>
      </c>
      <c r="U959" s="1">
        <v>46024</v>
      </c>
      <c r="V959">
        <f t="shared" si="28"/>
        <v>183</v>
      </c>
      <c r="W959" t="str">
        <f t="shared" si="29"/>
        <v>180-209</v>
      </c>
    </row>
    <row r="960" spans="1:23" x14ac:dyDescent="0.25">
      <c r="A960" t="s">
        <v>1093</v>
      </c>
      <c r="B960">
        <v>2171841388</v>
      </c>
      <c r="C960">
        <v>2913924485</v>
      </c>
      <c r="D960" s="1">
        <v>45762</v>
      </c>
      <c r="E960">
        <v>99233</v>
      </c>
      <c r="F960">
        <v>99212</v>
      </c>
      <c r="G960" t="s">
        <v>104</v>
      </c>
      <c r="H960" s="34">
        <v>59114</v>
      </c>
      <c r="I960" s="7">
        <v>42562</v>
      </c>
      <c r="J960" s="7">
        <v>29769.040000000001</v>
      </c>
      <c r="K960" s="7">
        <v>9388</v>
      </c>
      <c r="L960" s="7">
        <v>3404.96</v>
      </c>
      <c r="M960" s="5">
        <v>0.08</v>
      </c>
      <c r="N960" t="s">
        <v>24</v>
      </c>
      <c r="O960" t="s">
        <v>27</v>
      </c>
      <c r="P960" t="s">
        <v>58</v>
      </c>
      <c r="Q960" t="s">
        <v>32</v>
      </c>
      <c r="R960" t="s">
        <v>38</v>
      </c>
      <c r="S960" t="s">
        <v>17</v>
      </c>
      <c r="T960" t="s">
        <v>13311</v>
      </c>
      <c r="U960" s="1">
        <v>45795</v>
      </c>
      <c r="V960">
        <f t="shared" si="28"/>
        <v>33</v>
      </c>
      <c r="W960" t="str">
        <f t="shared" si="29"/>
        <v>30-59</v>
      </c>
    </row>
    <row r="961" spans="1:23" x14ac:dyDescent="0.25">
      <c r="A961" t="s">
        <v>1094</v>
      </c>
      <c r="B961">
        <v>68556660</v>
      </c>
      <c r="C961">
        <v>44413688</v>
      </c>
      <c r="D961" s="1">
        <v>45793</v>
      </c>
      <c r="E961">
        <v>99238</v>
      </c>
      <c r="F961">
        <v>80053</v>
      </c>
      <c r="G961" t="s">
        <v>136</v>
      </c>
      <c r="H961" s="34">
        <v>46366</v>
      </c>
      <c r="I961" s="7">
        <v>37093</v>
      </c>
      <c r="J961" s="7">
        <v>27067.98</v>
      </c>
      <c r="K961" s="7">
        <v>4832</v>
      </c>
      <c r="L961" s="7">
        <v>5193.0200000000004</v>
      </c>
      <c r="M961" s="5">
        <v>0.14000000000000001</v>
      </c>
      <c r="N961" t="s">
        <v>1135</v>
      </c>
      <c r="O961" t="s">
        <v>30</v>
      </c>
      <c r="P961" t="s">
        <v>58</v>
      </c>
      <c r="Q961" t="s">
        <v>19</v>
      </c>
      <c r="R961" t="s">
        <v>26</v>
      </c>
      <c r="S961" t="s">
        <v>17</v>
      </c>
      <c r="T961" t="s">
        <v>13312</v>
      </c>
      <c r="U961" s="1">
        <v>45931</v>
      </c>
      <c r="V961">
        <f t="shared" si="28"/>
        <v>138</v>
      </c>
      <c r="W961" t="str">
        <f t="shared" si="29"/>
        <v>120-149</v>
      </c>
    </row>
    <row r="962" spans="1:23" x14ac:dyDescent="0.25">
      <c r="A962" t="s">
        <v>1095</v>
      </c>
      <c r="B962">
        <v>3352158785</v>
      </c>
      <c r="C962">
        <v>197026611</v>
      </c>
      <c r="D962" s="1">
        <v>45378</v>
      </c>
      <c r="E962">
        <v>99232</v>
      </c>
      <c r="F962">
        <v>80053</v>
      </c>
      <c r="G962" t="s">
        <v>94</v>
      </c>
      <c r="H962" s="34">
        <v>16590</v>
      </c>
      <c r="I962" s="7">
        <v>14102</v>
      </c>
      <c r="J962" s="7">
        <v>8261.9599999999991</v>
      </c>
      <c r="K962" s="7">
        <v>5558</v>
      </c>
      <c r="L962" s="7">
        <v>282.04000000000002</v>
      </c>
      <c r="M962" s="5">
        <v>0.02</v>
      </c>
      <c r="N962" t="s">
        <v>16</v>
      </c>
      <c r="O962" t="s">
        <v>27</v>
      </c>
      <c r="P962" t="s">
        <v>25</v>
      </c>
      <c r="Q962" t="s">
        <v>32</v>
      </c>
      <c r="R962" t="s">
        <v>27</v>
      </c>
      <c r="S962" t="s">
        <v>27</v>
      </c>
      <c r="T962" t="s">
        <v>13310</v>
      </c>
      <c r="U962" s="1">
        <v>45923</v>
      </c>
      <c r="V962">
        <f t="shared" ref="V962:V1025" si="30">U962-D962</f>
        <v>545</v>
      </c>
      <c r="W962" t="str">
        <f t="shared" si="29"/>
        <v>360+</v>
      </c>
    </row>
    <row r="963" spans="1:23" x14ac:dyDescent="0.25">
      <c r="A963" t="s">
        <v>1096</v>
      </c>
      <c r="B963">
        <v>1017210774</v>
      </c>
      <c r="C963">
        <v>6274414242</v>
      </c>
      <c r="D963" s="1">
        <v>45568</v>
      </c>
      <c r="E963">
        <v>99214</v>
      </c>
      <c r="F963">
        <v>71046</v>
      </c>
      <c r="G963" t="s">
        <v>83</v>
      </c>
      <c r="H963" s="34">
        <v>45752</v>
      </c>
      <c r="I963" s="7">
        <v>37517</v>
      </c>
      <c r="J963" s="7">
        <v>22825.94</v>
      </c>
      <c r="K963" s="7">
        <v>7938</v>
      </c>
      <c r="L963" s="7">
        <v>6753.06</v>
      </c>
      <c r="M963" s="5">
        <v>0.18</v>
      </c>
      <c r="N963" t="s">
        <v>3141</v>
      </c>
      <c r="O963" t="s">
        <v>27</v>
      </c>
      <c r="P963" t="s">
        <v>40</v>
      </c>
      <c r="Q963" t="s">
        <v>32</v>
      </c>
      <c r="R963" t="s">
        <v>38</v>
      </c>
      <c r="S963" t="s">
        <v>27</v>
      </c>
      <c r="T963" t="s">
        <v>13312</v>
      </c>
      <c r="U963" s="1">
        <v>45734</v>
      </c>
      <c r="V963">
        <f t="shared" si="30"/>
        <v>166</v>
      </c>
      <c r="W963" t="str">
        <f t="shared" ref="W963:W1026" si="31">IF(V963="","",IF(V963&lt;30,"0-29",IF(V963&lt;60,"30-59",IF(V963&lt;90,"60-89",IF(V963&lt;120,"90-119",IF(V963&lt;150,"120-149",IF(V963&lt;180,"150-179",IF(V963&lt;210,"180-209",IF(V963&lt;240,"210-239",IF(V963&lt;270,"240-269",IF(V963&lt;300,"270-299",IF(V963&lt;330,"300-329",IF(V963&lt;360,"330-359","360+")))))))))))))</f>
        <v>150-179</v>
      </c>
    </row>
    <row r="964" spans="1:23" x14ac:dyDescent="0.25">
      <c r="A964" t="s">
        <v>1097</v>
      </c>
      <c r="B964">
        <v>5428644479</v>
      </c>
      <c r="C964">
        <v>7625464006</v>
      </c>
      <c r="D964" s="1">
        <v>45854</v>
      </c>
      <c r="E964">
        <v>99214</v>
      </c>
      <c r="F964">
        <v>99284</v>
      </c>
      <c r="G964" t="s">
        <v>23</v>
      </c>
      <c r="H964" s="34">
        <v>64485</v>
      </c>
      <c r="I964" s="7">
        <v>46429</v>
      </c>
      <c r="J964" s="7">
        <v>38077.68</v>
      </c>
      <c r="K964" s="7">
        <v>4637</v>
      </c>
      <c r="L964" s="7">
        <v>3714.32</v>
      </c>
      <c r="M964" s="5">
        <v>0.08</v>
      </c>
      <c r="N964" t="s">
        <v>24</v>
      </c>
      <c r="O964" t="s">
        <v>30</v>
      </c>
      <c r="P964" t="s">
        <v>58</v>
      </c>
      <c r="Q964" t="s">
        <v>32</v>
      </c>
      <c r="R964" t="s">
        <v>27</v>
      </c>
      <c r="S964" t="s">
        <v>17</v>
      </c>
      <c r="T964" t="s">
        <v>13311</v>
      </c>
      <c r="U964" s="1">
        <v>45916</v>
      </c>
      <c r="V964">
        <f t="shared" si="30"/>
        <v>62</v>
      </c>
      <c r="W964" t="str">
        <f t="shared" si="31"/>
        <v>60-89</v>
      </c>
    </row>
    <row r="965" spans="1:23" x14ac:dyDescent="0.25">
      <c r="A965" t="s">
        <v>1098</v>
      </c>
      <c r="B965">
        <v>7809721760</v>
      </c>
      <c r="C965">
        <v>2819227707</v>
      </c>
      <c r="D965" s="1">
        <v>45725</v>
      </c>
      <c r="E965">
        <v>99214</v>
      </c>
      <c r="F965">
        <v>99283</v>
      </c>
      <c r="G965" t="s">
        <v>263</v>
      </c>
      <c r="H965" s="34">
        <v>57374</v>
      </c>
      <c r="I965" s="7">
        <v>45899</v>
      </c>
      <c r="J965" s="7">
        <v>35205.14</v>
      </c>
      <c r="K965" s="7">
        <v>4268</v>
      </c>
      <c r="L965" s="7">
        <v>6425.86</v>
      </c>
      <c r="M965" s="5">
        <v>0.14000000000000001</v>
      </c>
      <c r="N965" t="s">
        <v>1135</v>
      </c>
      <c r="O965" t="s">
        <v>30</v>
      </c>
      <c r="P965" t="s">
        <v>97</v>
      </c>
      <c r="Q965" t="s">
        <v>19</v>
      </c>
      <c r="R965" t="s">
        <v>21</v>
      </c>
      <c r="S965" t="s">
        <v>27</v>
      </c>
      <c r="T965" t="s">
        <v>13310</v>
      </c>
      <c r="U965" s="1">
        <v>45950</v>
      </c>
      <c r="V965">
        <f t="shared" si="30"/>
        <v>225</v>
      </c>
      <c r="W965" t="str">
        <f t="shared" si="31"/>
        <v>210-239</v>
      </c>
    </row>
    <row r="966" spans="1:23" x14ac:dyDescent="0.25">
      <c r="A966" t="s">
        <v>1099</v>
      </c>
      <c r="B966">
        <v>612830199</v>
      </c>
      <c r="C966">
        <v>2524568194</v>
      </c>
      <c r="D966" s="1">
        <v>45392</v>
      </c>
      <c r="E966">
        <v>99232</v>
      </c>
      <c r="F966">
        <v>99204</v>
      </c>
      <c r="G966" t="s">
        <v>77</v>
      </c>
      <c r="H966" s="34">
        <v>89665</v>
      </c>
      <c r="I966" s="7">
        <v>73525</v>
      </c>
      <c r="J966" s="7">
        <v>53892.5</v>
      </c>
      <c r="K966" s="7">
        <v>6398</v>
      </c>
      <c r="L966" s="7">
        <v>13234.5</v>
      </c>
      <c r="M966" s="5">
        <v>0.18</v>
      </c>
      <c r="N966" t="s">
        <v>3141</v>
      </c>
      <c r="O966" t="s">
        <v>30</v>
      </c>
      <c r="P966" t="s">
        <v>40</v>
      </c>
      <c r="Q966" t="s">
        <v>19</v>
      </c>
      <c r="R966" t="s">
        <v>38</v>
      </c>
      <c r="S966" t="s">
        <v>21</v>
      </c>
      <c r="T966" t="s">
        <v>13311</v>
      </c>
      <c r="U966" s="1">
        <v>45725</v>
      </c>
      <c r="V966">
        <f t="shared" si="30"/>
        <v>333</v>
      </c>
      <c r="W966" t="str">
        <f t="shared" si="31"/>
        <v>330-359</v>
      </c>
    </row>
    <row r="967" spans="1:23" x14ac:dyDescent="0.25">
      <c r="A967" t="s">
        <v>1100</v>
      </c>
      <c r="B967">
        <v>6242427574</v>
      </c>
      <c r="C967">
        <v>7816999956</v>
      </c>
      <c r="D967" s="1">
        <v>45751</v>
      </c>
      <c r="E967">
        <v>99223</v>
      </c>
      <c r="F967">
        <v>99202</v>
      </c>
      <c r="G967" t="s">
        <v>77</v>
      </c>
      <c r="H967" s="34">
        <v>99162</v>
      </c>
      <c r="I967" s="7">
        <v>84288</v>
      </c>
      <c r="J967" s="7">
        <v>48047.24</v>
      </c>
      <c r="K967" s="7">
        <v>34555</v>
      </c>
      <c r="L967" s="7">
        <v>1685.76</v>
      </c>
      <c r="M967" s="5">
        <v>0.02</v>
      </c>
      <c r="N967" t="s">
        <v>16</v>
      </c>
      <c r="O967" t="s">
        <v>27</v>
      </c>
      <c r="P967" t="s">
        <v>40</v>
      </c>
      <c r="Q967" t="s">
        <v>19</v>
      </c>
      <c r="R967" t="s">
        <v>26</v>
      </c>
      <c r="S967" t="s">
        <v>27</v>
      </c>
      <c r="T967" t="s">
        <v>13310</v>
      </c>
      <c r="U967" s="1">
        <v>45889</v>
      </c>
      <c r="V967">
        <f t="shared" si="30"/>
        <v>138</v>
      </c>
      <c r="W967" t="str">
        <f t="shared" si="31"/>
        <v>120-149</v>
      </c>
    </row>
    <row r="968" spans="1:23" x14ac:dyDescent="0.25">
      <c r="A968" t="s">
        <v>1101</v>
      </c>
      <c r="B968">
        <v>855109381</v>
      </c>
      <c r="C968">
        <v>6685567071</v>
      </c>
      <c r="D968" s="1">
        <v>45547</v>
      </c>
      <c r="E968">
        <v>99223</v>
      </c>
      <c r="F968">
        <v>85025</v>
      </c>
      <c r="G968" t="s">
        <v>198</v>
      </c>
      <c r="H968" s="34">
        <v>68723</v>
      </c>
      <c r="I968" s="7">
        <v>44670</v>
      </c>
      <c r="J968" s="7">
        <v>39309.599999999999</v>
      </c>
      <c r="K968" s="7">
        <v>0</v>
      </c>
      <c r="L968" s="7">
        <v>5360.4</v>
      </c>
      <c r="M968" s="5">
        <v>0.12</v>
      </c>
      <c r="N968" t="s">
        <v>46</v>
      </c>
      <c r="O968" t="s">
        <v>17</v>
      </c>
      <c r="P968" t="s">
        <v>35</v>
      </c>
      <c r="Q968" t="s">
        <v>19</v>
      </c>
      <c r="R968" t="s">
        <v>20</v>
      </c>
      <c r="S968" t="s">
        <v>17</v>
      </c>
      <c r="T968" t="s">
        <v>13312</v>
      </c>
      <c r="U968" s="1">
        <v>45933</v>
      </c>
      <c r="V968">
        <f t="shared" si="30"/>
        <v>386</v>
      </c>
      <c r="W968" t="str">
        <f t="shared" si="31"/>
        <v>360+</v>
      </c>
    </row>
    <row r="969" spans="1:23" x14ac:dyDescent="0.25">
      <c r="A969" t="s">
        <v>1102</v>
      </c>
      <c r="B969">
        <v>8911955455</v>
      </c>
      <c r="C969">
        <v>4332730963</v>
      </c>
      <c r="D969" s="1">
        <v>45857</v>
      </c>
      <c r="E969">
        <v>99233</v>
      </c>
      <c r="F969">
        <v>99215</v>
      </c>
      <c r="G969" t="s">
        <v>87</v>
      </c>
      <c r="H969" s="34">
        <v>94493</v>
      </c>
      <c r="I969" s="7">
        <v>61420</v>
      </c>
      <c r="J969" s="7">
        <v>54049.599999999999</v>
      </c>
      <c r="K969" s="7">
        <v>0</v>
      </c>
      <c r="L969" s="7">
        <v>7370.4</v>
      </c>
      <c r="M969" s="5">
        <v>0.12</v>
      </c>
      <c r="N969" t="s">
        <v>46</v>
      </c>
      <c r="O969" t="s">
        <v>17</v>
      </c>
      <c r="P969" t="s">
        <v>18</v>
      </c>
      <c r="Q969" t="s">
        <v>19</v>
      </c>
      <c r="R969" t="s">
        <v>27</v>
      </c>
      <c r="S969" t="s">
        <v>27</v>
      </c>
      <c r="T969" t="s">
        <v>13312</v>
      </c>
      <c r="U969" s="1">
        <v>45961</v>
      </c>
      <c r="V969">
        <f t="shared" si="30"/>
        <v>104</v>
      </c>
      <c r="W969" t="str">
        <f t="shared" si="31"/>
        <v>90-119</v>
      </c>
    </row>
    <row r="970" spans="1:23" x14ac:dyDescent="0.25">
      <c r="A970" t="s">
        <v>1103</v>
      </c>
      <c r="B970">
        <v>2552564104</v>
      </c>
      <c r="C970">
        <v>7366680254</v>
      </c>
      <c r="D970" s="1">
        <v>45367</v>
      </c>
      <c r="E970">
        <v>99222</v>
      </c>
      <c r="F970">
        <v>99202</v>
      </c>
      <c r="G970" t="s">
        <v>108</v>
      </c>
      <c r="H970" s="34">
        <v>37916</v>
      </c>
      <c r="I970" s="7">
        <v>27300</v>
      </c>
      <c r="J970" s="7">
        <v>23258</v>
      </c>
      <c r="K970" s="7">
        <v>1858</v>
      </c>
      <c r="L970" s="7">
        <v>2184</v>
      </c>
      <c r="M970" s="5">
        <v>0.08</v>
      </c>
      <c r="N970" t="s">
        <v>24</v>
      </c>
      <c r="O970" t="s">
        <v>30</v>
      </c>
      <c r="P970" t="s">
        <v>35</v>
      </c>
      <c r="Q970" t="s">
        <v>32</v>
      </c>
      <c r="R970" t="s">
        <v>27</v>
      </c>
      <c r="S970" t="s">
        <v>17</v>
      </c>
      <c r="T970" t="s">
        <v>13312</v>
      </c>
      <c r="U970" s="1">
        <v>45866</v>
      </c>
      <c r="V970">
        <f t="shared" si="30"/>
        <v>499</v>
      </c>
      <c r="W970" t="str">
        <f t="shared" si="31"/>
        <v>360+</v>
      </c>
    </row>
    <row r="971" spans="1:23" x14ac:dyDescent="0.25">
      <c r="A971" t="s">
        <v>1104</v>
      </c>
      <c r="B971">
        <v>3573634156</v>
      </c>
      <c r="C971">
        <v>2994357637</v>
      </c>
      <c r="D971" s="1">
        <v>45375</v>
      </c>
      <c r="E971">
        <v>99223</v>
      </c>
      <c r="F971">
        <v>99211</v>
      </c>
      <c r="G971" t="s">
        <v>286</v>
      </c>
      <c r="H971" s="34">
        <v>46032</v>
      </c>
      <c r="I971" s="7">
        <v>29921</v>
      </c>
      <c r="J971" s="7">
        <v>17572.48</v>
      </c>
      <c r="K971" s="7">
        <v>8758</v>
      </c>
      <c r="L971" s="7">
        <v>3590.52</v>
      </c>
      <c r="M971" s="5">
        <v>0.12</v>
      </c>
      <c r="N971" t="s">
        <v>46</v>
      </c>
      <c r="O971" t="s">
        <v>27</v>
      </c>
      <c r="P971" t="s">
        <v>31</v>
      </c>
      <c r="Q971" t="s">
        <v>32</v>
      </c>
      <c r="R971" t="s">
        <v>38</v>
      </c>
      <c r="S971" t="s">
        <v>17</v>
      </c>
      <c r="T971" t="s">
        <v>13312</v>
      </c>
      <c r="U971" s="1">
        <v>45850</v>
      </c>
      <c r="V971">
        <f t="shared" si="30"/>
        <v>475</v>
      </c>
      <c r="W971" t="str">
        <f t="shared" si="31"/>
        <v>360+</v>
      </c>
    </row>
    <row r="972" spans="1:23" x14ac:dyDescent="0.25">
      <c r="A972" t="s">
        <v>1105</v>
      </c>
      <c r="B972">
        <v>4269876839</v>
      </c>
      <c r="C972">
        <v>3180402684</v>
      </c>
      <c r="D972" s="1">
        <v>45302</v>
      </c>
      <c r="E972">
        <v>99238</v>
      </c>
      <c r="F972">
        <v>90834</v>
      </c>
      <c r="G972" t="s">
        <v>140</v>
      </c>
      <c r="H972" s="34">
        <v>68881</v>
      </c>
      <c r="I972" s="7">
        <v>56482</v>
      </c>
      <c r="J972" s="7">
        <v>46315.24</v>
      </c>
      <c r="K972" s="7">
        <v>0</v>
      </c>
      <c r="L972" s="7">
        <v>10166.76</v>
      </c>
      <c r="M972" s="5">
        <v>0.18</v>
      </c>
      <c r="N972" t="s">
        <v>3141</v>
      </c>
      <c r="O972" t="s">
        <v>17</v>
      </c>
      <c r="P972" t="s">
        <v>18</v>
      </c>
      <c r="Q972" t="s">
        <v>19</v>
      </c>
      <c r="R972" t="s">
        <v>43</v>
      </c>
      <c r="S972" t="s">
        <v>27</v>
      </c>
      <c r="T972" t="s">
        <v>13311</v>
      </c>
      <c r="U972" s="1">
        <v>45715</v>
      </c>
      <c r="V972">
        <f t="shared" si="30"/>
        <v>413</v>
      </c>
      <c r="W972" t="str">
        <f t="shared" si="31"/>
        <v>360+</v>
      </c>
    </row>
    <row r="973" spans="1:23" x14ac:dyDescent="0.25">
      <c r="A973" t="s">
        <v>1106</v>
      </c>
      <c r="B973">
        <v>3726785037</v>
      </c>
      <c r="C973">
        <v>9159503894</v>
      </c>
      <c r="D973" s="1">
        <v>45607</v>
      </c>
      <c r="E973">
        <v>99223</v>
      </c>
      <c r="F973">
        <v>36415</v>
      </c>
      <c r="G973" t="s">
        <v>37</v>
      </c>
      <c r="H973" s="34">
        <v>23316</v>
      </c>
      <c r="I973" s="7">
        <v>16788</v>
      </c>
      <c r="J973" s="7">
        <v>13128.96</v>
      </c>
      <c r="K973" s="7">
        <v>2316</v>
      </c>
      <c r="L973" s="7">
        <v>1343.04</v>
      </c>
      <c r="M973" s="5">
        <v>0.08</v>
      </c>
      <c r="N973" t="s">
        <v>24</v>
      </c>
      <c r="O973" t="s">
        <v>27</v>
      </c>
      <c r="P973" t="s">
        <v>35</v>
      </c>
      <c r="Q973" t="s">
        <v>32</v>
      </c>
      <c r="R973" t="s">
        <v>43</v>
      </c>
      <c r="S973" t="s">
        <v>27</v>
      </c>
      <c r="T973" t="s">
        <v>13310</v>
      </c>
      <c r="U973" s="1">
        <v>45769</v>
      </c>
      <c r="V973">
        <f t="shared" si="30"/>
        <v>162</v>
      </c>
      <c r="W973" t="str">
        <f t="shared" si="31"/>
        <v>150-179</v>
      </c>
    </row>
    <row r="974" spans="1:23" x14ac:dyDescent="0.25">
      <c r="A974" t="s">
        <v>1107</v>
      </c>
      <c r="B974">
        <v>7371628589</v>
      </c>
      <c r="C974">
        <v>9549523843</v>
      </c>
      <c r="D974" s="1">
        <v>45423</v>
      </c>
      <c r="E974">
        <v>99223</v>
      </c>
      <c r="F974">
        <v>99212</v>
      </c>
      <c r="G974" t="s">
        <v>104</v>
      </c>
      <c r="H974" s="34">
        <v>74680</v>
      </c>
      <c r="I974" s="7">
        <v>48542</v>
      </c>
      <c r="J974" s="7">
        <v>26643.96</v>
      </c>
      <c r="K974" s="7">
        <v>16073</v>
      </c>
      <c r="L974" s="7">
        <v>5825.04</v>
      </c>
      <c r="M974" s="5">
        <v>0.12</v>
      </c>
      <c r="N974" t="s">
        <v>46</v>
      </c>
      <c r="O974" t="s">
        <v>27</v>
      </c>
      <c r="P974" t="s">
        <v>35</v>
      </c>
      <c r="Q974" t="s">
        <v>32</v>
      </c>
      <c r="R974" t="s">
        <v>21</v>
      </c>
      <c r="S974" t="s">
        <v>27</v>
      </c>
      <c r="T974" t="s">
        <v>13311</v>
      </c>
      <c r="U974" s="1">
        <v>45730</v>
      </c>
      <c r="V974">
        <f t="shared" si="30"/>
        <v>307</v>
      </c>
      <c r="W974" t="str">
        <f t="shared" si="31"/>
        <v>300-329</v>
      </c>
    </row>
    <row r="975" spans="1:23" x14ac:dyDescent="0.25">
      <c r="A975" t="s">
        <v>1108</v>
      </c>
      <c r="B975">
        <v>394376347</v>
      </c>
      <c r="C975">
        <v>4847749483</v>
      </c>
      <c r="D975" s="1">
        <v>45484</v>
      </c>
      <c r="E975">
        <v>99214</v>
      </c>
      <c r="F975">
        <v>99201</v>
      </c>
      <c r="G975" t="s">
        <v>445</v>
      </c>
      <c r="H975" s="34">
        <v>79615</v>
      </c>
      <c r="I975" s="7">
        <v>57323</v>
      </c>
      <c r="J975" s="7">
        <v>52737.16</v>
      </c>
      <c r="K975" s="7">
        <v>0</v>
      </c>
      <c r="L975" s="7">
        <v>4585.84</v>
      </c>
      <c r="M975" s="5">
        <v>0.08</v>
      </c>
      <c r="N975" t="s">
        <v>24</v>
      </c>
      <c r="O975" t="s">
        <v>17</v>
      </c>
      <c r="P975" t="s">
        <v>55</v>
      </c>
      <c r="Q975" t="s">
        <v>19</v>
      </c>
      <c r="R975" t="s">
        <v>26</v>
      </c>
      <c r="S975" t="s">
        <v>17</v>
      </c>
      <c r="T975" t="s">
        <v>13310</v>
      </c>
      <c r="U975" s="1">
        <v>45957</v>
      </c>
      <c r="V975">
        <f t="shared" si="30"/>
        <v>473</v>
      </c>
      <c r="W975" t="str">
        <f t="shared" si="31"/>
        <v>360+</v>
      </c>
    </row>
    <row r="976" spans="1:23" x14ac:dyDescent="0.25">
      <c r="A976" t="s">
        <v>1109</v>
      </c>
      <c r="B976">
        <v>2410229753</v>
      </c>
      <c r="C976">
        <v>8889382304</v>
      </c>
      <c r="D976" s="1">
        <v>45297</v>
      </c>
      <c r="E976">
        <v>99213</v>
      </c>
      <c r="F976">
        <v>99212</v>
      </c>
      <c r="G976" t="s">
        <v>52</v>
      </c>
      <c r="H976" s="34">
        <v>93391</v>
      </c>
      <c r="I976" s="7">
        <v>67242</v>
      </c>
      <c r="J976" s="7">
        <v>43460.639999999999</v>
      </c>
      <c r="K976" s="7">
        <v>18402</v>
      </c>
      <c r="L976" s="7">
        <v>5379.36</v>
      </c>
      <c r="M976" s="5">
        <v>0.08</v>
      </c>
      <c r="N976" t="s">
        <v>24</v>
      </c>
      <c r="O976" t="s">
        <v>27</v>
      </c>
      <c r="P976" t="s">
        <v>58</v>
      </c>
      <c r="Q976" t="s">
        <v>19</v>
      </c>
      <c r="R976" t="s">
        <v>43</v>
      </c>
      <c r="S976" t="s">
        <v>27</v>
      </c>
      <c r="T976" t="s">
        <v>13312</v>
      </c>
      <c r="U976" s="1">
        <v>46053</v>
      </c>
      <c r="V976">
        <f t="shared" si="30"/>
        <v>756</v>
      </c>
      <c r="W976" t="str">
        <f t="shared" si="31"/>
        <v>360+</v>
      </c>
    </row>
    <row r="977" spans="1:23" x14ac:dyDescent="0.25">
      <c r="A977" t="s">
        <v>1110</v>
      </c>
      <c r="B977">
        <v>4794027394</v>
      </c>
      <c r="C977">
        <v>6600558775</v>
      </c>
      <c r="D977" s="1">
        <v>45801</v>
      </c>
      <c r="E977">
        <v>99233</v>
      </c>
      <c r="F977">
        <v>99202</v>
      </c>
      <c r="G977" t="s">
        <v>365</v>
      </c>
      <c r="H977" s="34">
        <v>99609</v>
      </c>
      <c r="I977" s="7">
        <v>84668</v>
      </c>
      <c r="J977" s="7">
        <v>73064.639999999999</v>
      </c>
      <c r="K977" s="7">
        <v>9910</v>
      </c>
      <c r="L977" s="7">
        <v>1693.36</v>
      </c>
      <c r="M977" s="5">
        <v>0.02</v>
      </c>
      <c r="N977" t="s">
        <v>16</v>
      </c>
      <c r="O977" t="s">
        <v>30</v>
      </c>
      <c r="P977" t="s">
        <v>55</v>
      </c>
      <c r="Q977" t="s">
        <v>32</v>
      </c>
      <c r="R977" t="s">
        <v>38</v>
      </c>
      <c r="S977" t="s">
        <v>27</v>
      </c>
      <c r="T977" t="s">
        <v>13311</v>
      </c>
      <c r="U977" s="1">
        <v>45914</v>
      </c>
      <c r="V977">
        <f t="shared" si="30"/>
        <v>113</v>
      </c>
      <c r="W977" t="str">
        <f t="shared" si="31"/>
        <v>90-119</v>
      </c>
    </row>
    <row r="978" spans="1:23" x14ac:dyDescent="0.25">
      <c r="A978" t="s">
        <v>1111</v>
      </c>
      <c r="B978">
        <v>9184442440</v>
      </c>
      <c r="C978">
        <v>6416013057</v>
      </c>
      <c r="D978" s="1">
        <v>45474</v>
      </c>
      <c r="E978">
        <v>99233</v>
      </c>
      <c r="F978">
        <v>99204</v>
      </c>
      <c r="G978" t="s">
        <v>91</v>
      </c>
      <c r="H978" s="34">
        <v>66548</v>
      </c>
      <c r="I978" s="7">
        <v>43256</v>
      </c>
      <c r="J978" s="7">
        <v>30211.279999999999</v>
      </c>
      <c r="K978" s="7">
        <v>7854</v>
      </c>
      <c r="L978" s="7">
        <v>5190.72</v>
      </c>
      <c r="M978" s="5">
        <v>0.12</v>
      </c>
      <c r="N978" t="s">
        <v>46</v>
      </c>
      <c r="O978" t="s">
        <v>27</v>
      </c>
      <c r="P978" t="s">
        <v>40</v>
      </c>
      <c r="Q978" t="s">
        <v>19</v>
      </c>
      <c r="R978" t="s">
        <v>20</v>
      </c>
      <c r="S978" t="s">
        <v>27</v>
      </c>
      <c r="T978" t="s">
        <v>13311</v>
      </c>
      <c r="U978" s="1">
        <v>45837</v>
      </c>
      <c r="V978">
        <f t="shared" si="30"/>
        <v>363</v>
      </c>
      <c r="W978" t="str">
        <f t="shared" si="31"/>
        <v>360+</v>
      </c>
    </row>
    <row r="979" spans="1:23" x14ac:dyDescent="0.25">
      <c r="A979" t="s">
        <v>1112</v>
      </c>
      <c r="B979">
        <v>323121237</v>
      </c>
      <c r="C979">
        <v>2811018929</v>
      </c>
      <c r="D979" s="1">
        <v>45755</v>
      </c>
      <c r="E979">
        <v>99214</v>
      </c>
      <c r="F979">
        <v>99213</v>
      </c>
      <c r="G979" t="s">
        <v>37</v>
      </c>
      <c r="H979" s="34">
        <v>74228</v>
      </c>
      <c r="I979" s="7">
        <v>53444</v>
      </c>
      <c r="J979" s="7">
        <v>49168.480000000003</v>
      </c>
      <c r="K979" s="7">
        <v>0</v>
      </c>
      <c r="L979" s="7">
        <v>4275.5200000000004</v>
      </c>
      <c r="M979" s="5">
        <v>0.08</v>
      </c>
      <c r="N979" t="s">
        <v>24</v>
      </c>
      <c r="O979" t="s">
        <v>17</v>
      </c>
      <c r="P979" t="s">
        <v>35</v>
      </c>
      <c r="Q979" t="s">
        <v>32</v>
      </c>
      <c r="R979" t="s">
        <v>20</v>
      </c>
      <c r="S979" t="s">
        <v>17</v>
      </c>
      <c r="T979" t="s">
        <v>13310</v>
      </c>
      <c r="U979" s="1">
        <v>45885</v>
      </c>
      <c r="V979">
        <f t="shared" si="30"/>
        <v>130</v>
      </c>
      <c r="W979" t="str">
        <f t="shared" si="31"/>
        <v>120-149</v>
      </c>
    </row>
    <row r="980" spans="1:23" x14ac:dyDescent="0.25">
      <c r="A980" t="s">
        <v>1113</v>
      </c>
      <c r="B980">
        <v>3585470974</v>
      </c>
      <c r="C980">
        <v>5620689752</v>
      </c>
      <c r="D980" s="1">
        <v>45922</v>
      </c>
      <c r="E980">
        <v>99231</v>
      </c>
      <c r="F980">
        <v>71046</v>
      </c>
      <c r="G980" t="s">
        <v>131</v>
      </c>
      <c r="H980" s="34">
        <v>77059</v>
      </c>
      <c r="I980" s="7">
        <v>50088</v>
      </c>
      <c r="J980" s="7">
        <v>44077.440000000002</v>
      </c>
      <c r="K980" s="7">
        <v>0</v>
      </c>
      <c r="L980" s="7">
        <v>6010.56</v>
      </c>
      <c r="M980" s="5">
        <v>0.12</v>
      </c>
      <c r="N980" t="s">
        <v>46</v>
      </c>
      <c r="O980" t="s">
        <v>17</v>
      </c>
      <c r="P980" t="s">
        <v>35</v>
      </c>
      <c r="Q980" t="s">
        <v>19</v>
      </c>
      <c r="R980" t="s">
        <v>26</v>
      </c>
      <c r="S980" t="s">
        <v>17</v>
      </c>
      <c r="T980" t="s">
        <v>13311</v>
      </c>
      <c r="U980" s="1">
        <v>45955</v>
      </c>
      <c r="V980">
        <f t="shared" si="30"/>
        <v>33</v>
      </c>
      <c r="W980" t="str">
        <f t="shared" si="31"/>
        <v>30-59</v>
      </c>
    </row>
    <row r="981" spans="1:23" x14ac:dyDescent="0.25">
      <c r="A981" t="s">
        <v>1114</v>
      </c>
      <c r="B981">
        <v>5318117827</v>
      </c>
      <c r="C981">
        <v>8005073082</v>
      </c>
      <c r="D981" s="1">
        <v>45960</v>
      </c>
      <c r="E981">
        <v>99232</v>
      </c>
      <c r="F981">
        <v>99204</v>
      </c>
      <c r="G981" t="s">
        <v>320</v>
      </c>
      <c r="H981" s="34">
        <v>66942</v>
      </c>
      <c r="I981" s="7">
        <v>53554</v>
      </c>
      <c r="J981" s="7">
        <v>26744.44</v>
      </c>
      <c r="K981" s="7">
        <v>19312</v>
      </c>
      <c r="L981" s="7">
        <v>7497.56</v>
      </c>
      <c r="M981" s="5">
        <v>0.14000000000000001</v>
      </c>
      <c r="N981" t="s">
        <v>1135</v>
      </c>
      <c r="O981" t="s">
        <v>27</v>
      </c>
      <c r="P981" t="s">
        <v>97</v>
      </c>
      <c r="Q981" t="s">
        <v>32</v>
      </c>
      <c r="R981" t="s">
        <v>27</v>
      </c>
      <c r="S981" t="s">
        <v>27</v>
      </c>
      <c r="T981" t="s">
        <v>13311</v>
      </c>
      <c r="U981" s="1">
        <v>45990</v>
      </c>
      <c r="V981">
        <f t="shared" si="30"/>
        <v>30</v>
      </c>
      <c r="W981" t="str">
        <f t="shared" si="31"/>
        <v>30-59</v>
      </c>
    </row>
    <row r="982" spans="1:23" x14ac:dyDescent="0.25">
      <c r="A982" t="s">
        <v>1115</v>
      </c>
      <c r="B982">
        <v>7988786793</v>
      </c>
      <c r="C982">
        <v>8693145308</v>
      </c>
      <c r="D982" s="1">
        <v>45477</v>
      </c>
      <c r="E982">
        <v>99222</v>
      </c>
      <c r="F982">
        <v>99205</v>
      </c>
      <c r="G982" t="s">
        <v>166</v>
      </c>
      <c r="H982" s="34">
        <v>65866</v>
      </c>
      <c r="I982" s="7">
        <v>42813</v>
      </c>
      <c r="J982" s="7">
        <v>22354.44</v>
      </c>
      <c r="K982" s="7">
        <v>15321</v>
      </c>
      <c r="L982" s="7">
        <v>5137.5600000000004</v>
      </c>
      <c r="M982" s="5">
        <v>0.12</v>
      </c>
      <c r="N982" t="s">
        <v>46</v>
      </c>
      <c r="O982" t="s">
        <v>27</v>
      </c>
      <c r="P982" t="s">
        <v>55</v>
      </c>
      <c r="Q982" t="s">
        <v>32</v>
      </c>
      <c r="R982" t="s">
        <v>43</v>
      </c>
      <c r="S982" t="s">
        <v>17</v>
      </c>
      <c r="T982" t="s">
        <v>13312</v>
      </c>
      <c r="U982" s="1">
        <v>46044</v>
      </c>
      <c r="V982">
        <f t="shared" si="30"/>
        <v>567</v>
      </c>
      <c r="W982" t="str">
        <f t="shared" si="31"/>
        <v>360+</v>
      </c>
    </row>
    <row r="983" spans="1:23" x14ac:dyDescent="0.25">
      <c r="A983" t="s">
        <v>1116</v>
      </c>
      <c r="B983">
        <v>1625980232</v>
      </c>
      <c r="C983">
        <v>7984928771</v>
      </c>
      <c r="D983" s="1">
        <v>45316</v>
      </c>
      <c r="E983">
        <v>99238</v>
      </c>
      <c r="F983">
        <v>81000</v>
      </c>
      <c r="G983" t="s">
        <v>146</v>
      </c>
      <c r="H983" s="34">
        <v>35546</v>
      </c>
      <c r="I983" s="7">
        <v>27726</v>
      </c>
      <c r="J983" s="7">
        <v>22180.799999999999</v>
      </c>
      <c r="K983" s="7">
        <v>0</v>
      </c>
      <c r="L983" s="7">
        <v>5545.2</v>
      </c>
      <c r="M983" s="5">
        <v>0.2</v>
      </c>
      <c r="N983" t="s">
        <v>3140</v>
      </c>
      <c r="O983" t="s">
        <v>17</v>
      </c>
      <c r="P983" t="s">
        <v>18</v>
      </c>
      <c r="Q983" t="s">
        <v>19</v>
      </c>
      <c r="R983" t="s">
        <v>20</v>
      </c>
      <c r="S983" t="s">
        <v>27</v>
      </c>
      <c r="T983" t="s">
        <v>13310</v>
      </c>
      <c r="U983" s="1">
        <v>45709</v>
      </c>
      <c r="V983">
        <f t="shared" si="30"/>
        <v>393</v>
      </c>
      <c r="W983" t="str">
        <f t="shared" si="31"/>
        <v>360+</v>
      </c>
    </row>
    <row r="984" spans="1:23" x14ac:dyDescent="0.25">
      <c r="A984" t="s">
        <v>1117</v>
      </c>
      <c r="B984">
        <v>2252917045</v>
      </c>
      <c r="C984">
        <v>8396644866</v>
      </c>
      <c r="D984" s="1">
        <v>45749</v>
      </c>
      <c r="E984">
        <v>99213</v>
      </c>
      <c r="F984">
        <v>99205</v>
      </c>
      <c r="G984" t="s">
        <v>65</v>
      </c>
      <c r="H984" s="34">
        <v>94232</v>
      </c>
      <c r="I984" s="7">
        <v>67847</v>
      </c>
      <c r="J984" s="7">
        <v>62419.24</v>
      </c>
      <c r="K984" s="7">
        <v>0</v>
      </c>
      <c r="L984" s="7">
        <v>5427.76</v>
      </c>
      <c r="M984" s="5">
        <v>0.08</v>
      </c>
      <c r="N984" t="s">
        <v>24</v>
      </c>
      <c r="O984" t="s">
        <v>17</v>
      </c>
      <c r="P984" t="s">
        <v>18</v>
      </c>
      <c r="Q984" t="s">
        <v>32</v>
      </c>
      <c r="R984" t="s">
        <v>20</v>
      </c>
      <c r="S984" t="s">
        <v>21</v>
      </c>
      <c r="T984" t="s">
        <v>13310</v>
      </c>
      <c r="U984" s="1">
        <v>46071</v>
      </c>
      <c r="V984">
        <f t="shared" si="30"/>
        <v>322</v>
      </c>
      <c r="W984" t="str">
        <f t="shared" si="31"/>
        <v>300-329</v>
      </c>
    </row>
    <row r="985" spans="1:23" x14ac:dyDescent="0.25">
      <c r="A985" t="s">
        <v>1118</v>
      </c>
      <c r="B985">
        <v>1249681569</v>
      </c>
      <c r="C985">
        <v>9904134474</v>
      </c>
      <c r="D985" s="1">
        <v>45628</v>
      </c>
      <c r="E985">
        <v>99238</v>
      </c>
      <c r="F985">
        <v>99205</v>
      </c>
      <c r="G985" t="s">
        <v>272</v>
      </c>
      <c r="H985" s="34">
        <v>80999</v>
      </c>
      <c r="I985" s="7">
        <v>52649</v>
      </c>
      <c r="J985" s="7">
        <v>40287.120000000003</v>
      </c>
      <c r="K985" s="7">
        <v>6044</v>
      </c>
      <c r="L985" s="7">
        <v>6317.88</v>
      </c>
      <c r="M985" s="5">
        <v>0.12</v>
      </c>
      <c r="N985" t="s">
        <v>46</v>
      </c>
      <c r="O985" t="s">
        <v>30</v>
      </c>
      <c r="P985" t="s">
        <v>58</v>
      </c>
      <c r="Q985" t="s">
        <v>32</v>
      </c>
      <c r="R985" t="s">
        <v>20</v>
      </c>
      <c r="S985" t="s">
        <v>27</v>
      </c>
      <c r="T985" t="s">
        <v>13310</v>
      </c>
      <c r="U985" s="1">
        <v>46033</v>
      </c>
      <c r="V985">
        <f t="shared" si="30"/>
        <v>405</v>
      </c>
      <c r="W985" t="str">
        <f t="shared" si="31"/>
        <v>360+</v>
      </c>
    </row>
    <row r="986" spans="1:23" x14ac:dyDescent="0.25">
      <c r="A986" t="s">
        <v>1119</v>
      </c>
      <c r="B986">
        <v>7576940660</v>
      </c>
      <c r="C986">
        <v>7531029728</v>
      </c>
      <c r="D986" s="1">
        <v>45717</v>
      </c>
      <c r="E986">
        <v>99232</v>
      </c>
      <c r="F986">
        <v>99282</v>
      </c>
      <c r="G986" t="s">
        <v>159</v>
      </c>
      <c r="H986" s="34">
        <v>56891</v>
      </c>
      <c r="I986" s="7">
        <v>36979</v>
      </c>
      <c r="J986" s="7">
        <v>28932.52</v>
      </c>
      <c r="K986" s="7">
        <v>3609</v>
      </c>
      <c r="L986" s="7">
        <v>4437.4799999999996</v>
      </c>
      <c r="M986" s="5">
        <v>0.12</v>
      </c>
      <c r="N986" t="s">
        <v>46</v>
      </c>
      <c r="O986" t="s">
        <v>30</v>
      </c>
      <c r="P986" t="s">
        <v>40</v>
      </c>
      <c r="Q986" t="s">
        <v>19</v>
      </c>
      <c r="R986" t="s">
        <v>26</v>
      </c>
      <c r="S986" t="s">
        <v>27</v>
      </c>
      <c r="T986" t="s">
        <v>13311</v>
      </c>
      <c r="U986" s="1">
        <v>45836</v>
      </c>
      <c r="V986">
        <f t="shared" si="30"/>
        <v>119</v>
      </c>
      <c r="W986" t="str">
        <f t="shared" si="31"/>
        <v>90-119</v>
      </c>
    </row>
    <row r="987" spans="1:23" x14ac:dyDescent="0.25">
      <c r="A987" t="s">
        <v>1120</v>
      </c>
      <c r="B987">
        <v>3396848878</v>
      </c>
      <c r="C987">
        <v>5610783650</v>
      </c>
      <c r="D987" s="1">
        <v>45875</v>
      </c>
      <c r="E987">
        <v>99238</v>
      </c>
      <c r="F987">
        <v>99203</v>
      </c>
      <c r="G987" t="s">
        <v>209</v>
      </c>
      <c r="H987" s="34">
        <v>85798</v>
      </c>
      <c r="I987" s="7">
        <v>72928</v>
      </c>
      <c r="J987" s="7">
        <v>71469.440000000002</v>
      </c>
      <c r="K987" s="7">
        <v>0</v>
      </c>
      <c r="L987" s="7">
        <v>1458.56</v>
      </c>
      <c r="M987" s="5">
        <v>0.02</v>
      </c>
      <c r="N987" t="s">
        <v>16</v>
      </c>
      <c r="O987" t="s">
        <v>17</v>
      </c>
      <c r="P987" t="s">
        <v>18</v>
      </c>
      <c r="Q987" t="s">
        <v>32</v>
      </c>
      <c r="R987" t="s">
        <v>21</v>
      </c>
      <c r="S987" t="s">
        <v>17</v>
      </c>
      <c r="T987" t="s">
        <v>13311</v>
      </c>
      <c r="U987" s="1">
        <v>45934</v>
      </c>
      <c r="V987">
        <f t="shared" si="30"/>
        <v>59</v>
      </c>
      <c r="W987" t="str">
        <f t="shared" si="31"/>
        <v>30-59</v>
      </c>
    </row>
    <row r="988" spans="1:23" x14ac:dyDescent="0.25">
      <c r="A988" t="s">
        <v>1121</v>
      </c>
      <c r="B988">
        <v>857885656</v>
      </c>
      <c r="C988">
        <v>9457452499</v>
      </c>
      <c r="D988" s="1">
        <v>45604</v>
      </c>
      <c r="E988">
        <v>99223</v>
      </c>
      <c r="F988">
        <v>99214</v>
      </c>
      <c r="G988" t="s">
        <v>37</v>
      </c>
      <c r="H988" s="34">
        <v>46880</v>
      </c>
      <c r="I988" s="7">
        <v>30472</v>
      </c>
      <c r="J988" s="7">
        <v>23397.360000000001</v>
      </c>
      <c r="K988" s="7">
        <v>3418</v>
      </c>
      <c r="L988" s="7">
        <v>3656.64</v>
      </c>
      <c r="M988" s="5">
        <v>0.12</v>
      </c>
      <c r="N988" t="s">
        <v>46</v>
      </c>
      <c r="O988" t="s">
        <v>30</v>
      </c>
      <c r="P988" t="s">
        <v>25</v>
      </c>
      <c r="Q988" t="s">
        <v>32</v>
      </c>
      <c r="R988" t="s">
        <v>26</v>
      </c>
      <c r="S988" t="s">
        <v>27</v>
      </c>
      <c r="T988" t="s">
        <v>13311</v>
      </c>
      <c r="U988" s="1">
        <v>45801</v>
      </c>
      <c r="V988">
        <f t="shared" si="30"/>
        <v>197</v>
      </c>
      <c r="W988" t="str">
        <f t="shared" si="31"/>
        <v>180-209</v>
      </c>
    </row>
    <row r="989" spans="1:23" x14ac:dyDescent="0.25">
      <c r="A989" t="s">
        <v>1122</v>
      </c>
      <c r="B989">
        <v>3122986507</v>
      </c>
      <c r="C989">
        <v>8086292637</v>
      </c>
      <c r="D989" s="1">
        <v>45302</v>
      </c>
      <c r="E989">
        <v>99221</v>
      </c>
      <c r="F989">
        <v>99211</v>
      </c>
      <c r="G989" t="s">
        <v>169</v>
      </c>
      <c r="H989" s="34">
        <v>87250</v>
      </c>
      <c r="I989" s="7">
        <v>74163</v>
      </c>
      <c r="J989" s="7">
        <v>66566.740000000005</v>
      </c>
      <c r="K989" s="7">
        <v>6113</v>
      </c>
      <c r="L989" s="7">
        <v>1483.26</v>
      </c>
      <c r="M989" s="5">
        <v>0.02</v>
      </c>
      <c r="N989" t="s">
        <v>16</v>
      </c>
      <c r="O989" t="s">
        <v>30</v>
      </c>
      <c r="P989" t="s">
        <v>58</v>
      </c>
      <c r="Q989" t="s">
        <v>32</v>
      </c>
      <c r="R989" t="s">
        <v>27</v>
      </c>
      <c r="S989" t="s">
        <v>21</v>
      </c>
      <c r="T989" t="s">
        <v>13310</v>
      </c>
      <c r="U989" s="1">
        <v>45954</v>
      </c>
      <c r="V989">
        <f t="shared" si="30"/>
        <v>652</v>
      </c>
      <c r="W989" t="str">
        <f t="shared" si="31"/>
        <v>360+</v>
      </c>
    </row>
    <row r="990" spans="1:23" x14ac:dyDescent="0.25">
      <c r="A990" t="s">
        <v>1123</v>
      </c>
      <c r="B990">
        <v>5673128834</v>
      </c>
      <c r="C990">
        <v>2341545862</v>
      </c>
      <c r="D990" s="1">
        <v>45454</v>
      </c>
      <c r="E990">
        <v>99221</v>
      </c>
      <c r="F990">
        <v>99211</v>
      </c>
      <c r="G990" t="s">
        <v>445</v>
      </c>
      <c r="H990" s="34">
        <v>73490</v>
      </c>
      <c r="I990" s="7">
        <v>58792</v>
      </c>
      <c r="J990" s="7">
        <v>30112.12</v>
      </c>
      <c r="K990" s="7">
        <v>20449</v>
      </c>
      <c r="L990" s="7">
        <v>8230.8799999999992</v>
      </c>
      <c r="M990" s="5">
        <v>0.14000000000000001</v>
      </c>
      <c r="N990" t="s">
        <v>1135</v>
      </c>
      <c r="O990" t="s">
        <v>27</v>
      </c>
      <c r="P990" t="s">
        <v>55</v>
      </c>
      <c r="Q990" t="s">
        <v>19</v>
      </c>
      <c r="R990" t="s">
        <v>27</v>
      </c>
      <c r="S990" t="s">
        <v>17</v>
      </c>
      <c r="T990" t="s">
        <v>13312</v>
      </c>
      <c r="U990" s="1">
        <v>45933</v>
      </c>
      <c r="V990">
        <f t="shared" si="30"/>
        <v>479</v>
      </c>
      <c r="W990" t="str">
        <f t="shared" si="31"/>
        <v>360+</v>
      </c>
    </row>
    <row r="991" spans="1:23" x14ac:dyDescent="0.25">
      <c r="A991" t="s">
        <v>1124</v>
      </c>
      <c r="B991">
        <v>6596054863</v>
      </c>
      <c r="C991">
        <v>6385714360</v>
      </c>
      <c r="D991" s="1">
        <v>45813</v>
      </c>
      <c r="E991">
        <v>99231</v>
      </c>
      <c r="F991">
        <v>99283</v>
      </c>
      <c r="G991" t="s">
        <v>104</v>
      </c>
      <c r="H991" s="34">
        <v>56804</v>
      </c>
      <c r="I991" s="7">
        <v>44307</v>
      </c>
      <c r="J991" s="7">
        <v>35445.599999999999</v>
      </c>
      <c r="K991" s="7">
        <v>0</v>
      </c>
      <c r="L991" s="7">
        <v>8861.4</v>
      </c>
      <c r="M991" s="5">
        <v>0.2</v>
      </c>
      <c r="N991" t="s">
        <v>3140</v>
      </c>
      <c r="O991" t="s">
        <v>17</v>
      </c>
      <c r="P991" t="s">
        <v>31</v>
      </c>
      <c r="Q991" t="s">
        <v>19</v>
      </c>
      <c r="R991" t="s">
        <v>26</v>
      </c>
      <c r="S991" t="s">
        <v>27</v>
      </c>
      <c r="T991" t="s">
        <v>13312</v>
      </c>
      <c r="U991" s="1">
        <v>45929</v>
      </c>
      <c r="V991">
        <f t="shared" si="30"/>
        <v>116</v>
      </c>
      <c r="W991" t="str">
        <f t="shared" si="31"/>
        <v>90-119</v>
      </c>
    </row>
    <row r="992" spans="1:23" x14ac:dyDescent="0.25">
      <c r="A992" t="s">
        <v>1125</v>
      </c>
      <c r="B992">
        <v>9732826920</v>
      </c>
      <c r="C992">
        <v>3450599574</v>
      </c>
      <c r="D992" s="1">
        <v>45854</v>
      </c>
      <c r="E992">
        <v>99213</v>
      </c>
      <c r="F992">
        <v>99283</v>
      </c>
      <c r="G992" t="s">
        <v>198</v>
      </c>
      <c r="H992" s="34">
        <v>20491</v>
      </c>
      <c r="I992" s="7">
        <v>15368</v>
      </c>
      <c r="J992" s="7">
        <v>11495.8</v>
      </c>
      <c r="K992" s="7">
        <v>1567</v>
      </c>
      <c r="L992" s="7">
        <v>2305.1999999999998</v>
      </c>
      <c r="M992" s="5">
        <v>0.15</v>
      </c>
      <c r="N992" t="s">
        <v>1139</v>
      </c>
      <c r="O992" t="s">
        <v>30</v>
      </c>
      <c r="P992" t="s">
        <v>18</v>
      </c>
      <c r="Q992" t="s">
        <v>32</v>
      </c>
      <c r="R992" t="s">
        <v>26</v>
      </c>
      <c r="S992" t="s">
        <v>27</v>
      </c>
      <c r="T992" t="s">
        <v>13311</v>
      </c>
      <c r="U992" s="1">
        <v>45869</v>
      </c>
      <c r="V992">
        <f t="shared" si="30"/>
        <v>15</v>
      </c>
      <c r="W992" t="str">
        <f t="shared" si="31"/>
        <v>0-29</v>
      </c>
    </row>
    <row r="993" spans="1:23" x14ac:dyDescent="0.25">
      <c r="A993" t="s">
        <v>1126</v>
      </c>
      <c r="B993">
        <v>8550510442</v>
      </c>
      <c r="C993">
        <v>5857603017</v>
      </c>
      <c r="D993" s="1">
        <v>45959</v>
      </c>
      <c r="E993">
        <v>99222</v>
      </c>
      <c r="F993">
        <v>85025</v>
      </c>
      <c r="G993" t="s">
        <v>166</v>
      </c>
      <c r="H993" s="34">
        <v>66393</v>
      </c>
      <c r="I993" s="7">
        <v>54442</v>
      </c>
      <c r="J993" s="7">
        <v>34527.440000000002</v>
      </c>
      <c r="K993" s="7">
        <v>10115</v>
      </c>
      <c r="L993" s="7">
        <v>9799.56</v>
      </c>
      <c r="M993" s="5">
        <v>0.18</v>
      </c>
      <c r="N993" t="s">
        <v>3141</v>
      </c>
      <c r="O993" t="s">
        <v>27</v>
      </c>
      <c r="P993" t="s">
        <v>35</v>
      </c>
      <c r="Q993" t="s">
        <v>32</v>
      </c>
      <c r="R993" t="s">
        <v>38</v>
      </c>
      <c r="S993" t="s">
        <v>17</v>
      </c>
      <c r="T993" t="s">
        <v>13312</v>
      </c>
      <c r="U993" s="1">
        <v>45972</v>
      </c>
      <c r="V993">
        <f t="shared" si="30"/>
        <v>13</v>
      </c>
      <c r="W993" t="str">
        <f t="shared" si="31"/>
        <v>0-29</v>
      </c>
    </row>
    <row r="994" spans="1:23" x14ac:dyDescent="0.25">
      <c r="A994" t="s">
        <v>1127</v>
      </c>
      <c r="B994">
        <v>2571710722</v>
      </c>
      <c r="C994">
        <v>6881754315</v>
      </c>
      <c r="D994" s="1">
        <v>45882</v>
      </c>
      <c r="E994">
        <v>99231</v>
      </c>
      <c r="F994">
        <v>99214</v>
      </c>
      <c r="G994" t="s">
        <v>34</v>
      </c>
      <c r="H994" s="34">
        <v>69926</v>
      </c>
      <c r="I994" s="7">
        <v>59437</v>
      </c>
      <c r="J994" s="7">
        <v>48381.26</v>
      </c>
      <c r="K994" s="7">
        <v>9867</v>
      </c>
      <c r="L994" s="7">
        <v>1188.74</v>
      </c>
      <c r="M994" s="5">
        <v>0.02</v>
      </c>
      <c r="N994" t="s">
        <v>16</v>
      </c>
      <c r="O994" t="s">
        <v>30</v>
      </c>
      <c r="P994" t="s">
        <v>25</v>
      </c>
      <c r="Q994" t="s">
        <v>19</v>
      </c>
      <c r="R994" t="s">
        <v>38</v>
      </c>
      <c r="S994" t="s">
        <v>17</v>
      </c>
      <c r="T994" t="s">
        <v>13310</v>
      </c>
      <c r="U994" s="1">
        <v>46042</v>
      </c>
      <c r="V994">
        <f t="shared" si="30"/>
        <v>160</v>
      </c>
      <c r="W994" t="str">
        <f t="shared" si="31"/>
        <v>150-179</v>
      </c>
    </row>
    <row r="995" spans="1:23" x14ac:dyDescent="0.25">
      <c r="A995" t="s">
        <v>1128</v>
      </c>
      <c r="B995">
        <v>8851140338</v>
      </c>
      <c r="C995">
        <v>378848545</v>
      </c>
      <c r="D995" s="1">
        <v>45508</v>
      </c>
      <c r="E995">
        <v>99233</v>
      </c>
      <c r="F995">
        <v>99282</v>
      </c>
      <c r="G995" t="s">
        <v>52</v>
      </c>
      <c r="H995" s="34">
        <v>25013</v>
      </c>
      <c r="I995" s="7">
        <v>21261</v>
      </c>
      <c r="J995" s="7">
        <v>15204.78</v>
      </c>
      <c r="K995" s="7">
        <v>5631</v>
      </c>
      <c r="L995" s="7">
        <v>425.22</v>
      </c>
      <c r="M995" s="5">
        <v>0.02</v>
      </c>
      <c r="N995" t="s">
        <v>16</v>
      </c>
      <c r="O995" t="s">
        <v>27</v>
      </c>
      <c r="P995" t="s">
        <v>40</v>
      </c>
      <c r="Q995" t="s">
        <v>32</v>
      </c>
      <c r="R995" t="s">
        <v>21</v>
      </c>
      <c r="S995" t="s">
        <v>21</v>
      </c>
      <c r="T995" t="s">
        <v>13311</v>
      </c>
      <c r="U995" s="1">
        <v>45762</v>
      </c>
      <c r="V995">
        <f t="shared" si="30"/>
        <v>254</v>
      </c>
      <c r="W995" t="str">
        <f t="shared" si="31"/>
        <v>240-269</v>
      </c>
    </row>
    <row r="996" spans="1:23" x14ac:dyDescent="0.25">
      <c r="A996" t="s">
        <v>1129</v>
      </c>
      <c r="B996">
        <v>1301050188</v>
      </c>
      <c r="C996">
        <v>6125533859</v>
      </c>
      <c r="D996" s="1">
        <v>45930</v>
      </c>
      <c r="E996">
        <v>99221</v>
      </c>
      <c r="F996">
        <v>99291</v>
      </c>
      <c r="G996" t="s">
        <v>34</v>
      </c>
      <c r="H996" s="34">
        <v>83795</v>
      </c>
      <c r="I996" s="7">
        <v>60332</v>
      </c>
      <c r="J996" s="7">
        <v>36415.440000000002</v>
      </c>
      <c r="K996" s="7">
        <v>19090</v>
      </c>
      <c r="L996" s="7">
        <v>4826.5600000000004</v>
      </c>
      <c r="M996" s="5">
        <v>0.08</v>
      </c>
      <c r="N996" t="s">
        <v>24</v>
      </c>
      <c r="O996" t="s">
        <v>27</v>
      </c>
      <c r="P996" t="s">
        <v>58</v>
      </c>
      <c r="Q996" t="s">
        <v>19</v>
      </c>
      <c r="R996" t="s">
        <v>26</v>
      </c>
      <c r="S996" t="s">
        <v>27</v>
      </c>
      <c r="T996" t="s">
        <v>13310</v>
      </c>
      <c r="U996" s="1">
        <v>46005</v>
      </c>
      <c r="V996">
        <f t="shared" si="30"/>
        <v>75</v>
      </c>
      <c r="W996" t="str">
        <f t="shared" si="31"/>
        <v>60-89</v>
      </c>
    </row>
    <row r="997" spans="1:23" x14ac:dyDescent="0.25">
      <c r="A997" t="s">
        <v>1130</v>
      </c>
      <c r="B997">
        <v>7640195037</v>
      </c>
      <c r="C997">
        <v>6836887959</v>
      </c>
      <c r="D997" s="1">
        <v>45503</v>
      </c>
      <c r="E997">
        <v>99238</v>
      </c>
      <c r="F997">
        <v>90834</v>
      </c>
      <c r="G997" t="s">
        <v>203</v>
      </c>
      <c r="H997" s="34">
        <v>83509</v>
      </c>
      <c r="I997" s="7">
        <v>65137</v>
      </c>
      <c r="J997" s="7">
        <v>52109.599999999999</v>
      </c>
      <c r="K997" s="7">
        <v>0</v>
      </c>
      <c r="L997" s="7">
        <v>13027.4</v>
      </c>
      <c r="M997" s="5">
        <v>0.2</v>
      </c>
      <c r="N997" t="s">
        <v>3140</v>
      </c>
      <c r="O997" t="s">
        <v>17</v>
      </c>
      <c r="P997" t="s">
        <v>58</v>
      </c>
      <c r="Q997" t="s">
        <v>32</v>
      </c>
      <c r="R997" t="s">
        <v>20</v>
      </c>
      <c r="S997" t="s">
        <v>21</v>
      </c>
      <c r="T997" t="s">
        <v>13311</v>
      </c>
      <c r="U997" s="1">
        <v>45978</v>
      </c>
      <c r="V997">
        <f t="shared" si="30"/>
        <v>475</v>
      </c>
      <c r="W997" t="str">
        <f t="shared" si="31"/>
        <v>360+</v>
      </c>
    </row>
    <row r="998" spans="1:23" x14ac:dyDescent="0.25">
      <c r="A998" t="s">
        <v>1131</v>
      </c>
      <c r="B998">
        <v>3378390045</v>
      </c>
      <c r="C998">
        <v>8592277150</v>
      </c>
      <c r="D998" s="1">
        <v>45796</v>
      </c>
      <c r="E998">
        <v>99215</v>
      </c>
      <c r="F998">
        <v>36415</v>
      </c>
      <c r="G998" t="s">
        <v>244</v>
      </c>
      <c r="H998" s="34">
        <v>50984</v>
      </c>
      <c r="I998" s="7">
        <v>36708</v>
      </c>
      <c r="J998" s="7">
        <v>33771.360000000001</v>
      </c>
      <c r="K998" s="7">
        <v>0</v>
      </c>
      <c r="L998" s="7">
        <v>2936.64</v>
      </c>
      <c r="M998" s="5">
        <v>0.08</v>
      </c>
      <c r="N998" t="s">
        <v>24</v>
      </c>
      <c r="O998" t="s">
        <v>17</v>
      </c>
      <c r="P998" t="s">
        <v>55</v>
      </c>
      <c r="Q998" t="s">
        <v>19</v>
      </c>
      <c r="R998" t="s">
        <v>43</v>
      </c>
      <c r="S998" t="s">
        <v>21</v>
      </c>
      <c r="T998" t="s">
        <v>13312</v>
      </c>
      <c r="U998" s="1">
        <v>45842</v>
      </c>
      <c r="V998">
        <f t="shared" si="30"/>
        <v>46</v>
      </c>
      <c r="W998" t="str">
        <f t="shared" si="31"/>
        <v>30-59</v>
      </c>
    </row>
    <row r="999" spans="1:23" x14ac:dyDescent="0.25">
      <c r="A999" t="s">
        <v>1132</v>
      </c>
      <c r="B999">
        <v>2766789913</v>
      </c>
      <c r="C999">
        <v>9757787667</v>
      </c>
      <c r="D999" s="1">
        <v>45376</v>
      </c>
      <c r="E999">
        <v>99213</v>
      </c>
      <c r="F999">
        <v>99204</v>
      </c>
      <c r="G999" t="s">
        <v>54</v>
      </c>
      <c r="H999" s="34">
        <v>72001</v>
      </c>
      <c r="I999" s="7">
        <v>51841</v>
      </c>
      <c r="J999" s="7">
        <v>47693.72</v>
      </c>
      <c r="K999" s="7">
        <v>0</v>
      </c>
      <c r="L999" s="7">
        <v>4147.28</v>
      </c>
      <c r="M999" s="5">
        <v>0.08</v>
      </c>
      <c r="N999" t="s">
        <v>24</v>
      </c>
      <c r="O999" t="s">
        <v>17</v>
      </c>
      <c r="P999" t="s">
        <v>35</v>
      </c>
      <c r="Q999" t="s">
        <v>19</v>
      </c>
      <c r="R999" t="s">
        <v>21</v>
      </c>
      <c r="S999" t="s">
        <v>17</v>
      </c>
      <c r="T999" t="s">
        <v>13311</v>
      </c>
      <c r="U999" s="1">
        <v>45681</v>
      </c>
      <c r="V999">
        <f t="shared" si="30"/>
        <v>305</v>
      </c>
      <c r="W999" t="str">
        <f t="shared" si="31"/>
        <v>300-329</v>
      </c>
    </row>
    <row r="1000" spans="1:23" x14ac:dyDescent="0.25">
      <c r="A1000" t="s">
        <v>1133</v>
      </c>
      <c r="B1000">
        <v>1335890669</v>
      </c>
      <c r="C1000">
        <v>1995402912</v>
      </c>
      <c r="D1000" s="1">
        <v>45470</v>
      </c>
      <c r="E1000">
        <v>99215</v>
      </c>
      <c r="F1000">
        <v>36415</v>
      </c>
      <c r="G1000" t="s">
        <v>248</v>
      </c>
      <c r="H1000" s="34">
        <v>53621</v>
      </c>
      <c r="I1000" s="7">
        <v>34854</v>
      </c>
      <c r="J1000" s="7">
        <v>27456.52</v>
      </c>
      <c r="K1000" s="7">
        <v>3215</v>
      </c>
      <c r="L1000" s="7">
        <v>4182.4799999999996</v>
      </c>
      <c r="M1000" s="5">
        <v>0.12</v>
      </c>
      <c r="N1000" t="s">
        <v>46</v>
      </c>
      <c r="O1000" t="s">
        <v>30</v>
      </c>
      <c r="P1000" t="s">
        <v>40</v>
      </c>
      <c r="Q1000" t="s">
        <v>19</v>
      </c>
      <c r="R1000" t="s">
        <v>38</v>
      </c>
      <c r="S1000" t="s">
        <v>27</v>
      </c>
      <c r="T1000" t="s">
        <v>13311</v>
      </c>
      <c r="U1000" s="1">
        <v>45891</v>
      </c>
      <c r="V1000">
        <f t="shared" si="30"/>
        <v>421</v>
      </c>
      <c r="W1000" t="str">
        <f t="shared" si="31"/>
        <v>360+</v>
      </c>
    </row>
    <row r="1001" spans="1:23" x14ac:dyDescent="0.25">
      <c r="A1001" t="s">
        <v>1134</v>
      </c>
      <c r="B1001">
        <v>4717110849</v>
      </c>
      <c r="C1001">
        <v>5523750626</v>
      </c>
      <c r="D1001" s="1">
        <v>45324</v>
      </c>
      <c r="E1001">
        <v>99233</v>
      </c>
      <c r="F1001">
        <v>97110</v>
      </c>
      <c r="G1001" t="s">
        <v>296</v>
      </c>
      <c r="H1001" s="34">
        <v>49119</v>
      </c>
      <c r="I1001" s="7">
        <v>41751</v>
      </c>
      <c r="J1001" s="7">
        <v>40915.980000000003</v>
      </c>
      <c r="K1001" s="7">
        <v>0</v>
      </c>
      <c r="L1001" s="7">
        <v>835.02</v>
      </c>
      <c r="M1001" s="5">
        <v>0.02</v>
      </c>
      <c r="N1001" t="s">
        <v>16</v>
      </c>
      <c r="O1001" t="s">
        <v>17</v>
      </c>
      <c r="P1001" t="s">
        <v>97</v>
      </c>
      <c r="Q1001" t="s">
        <v>32</v>
      </c>
      <c r="R1001" t="s">
        <v>38</v>
      </c>
      <c r="S1001" t="s">
        <v>27</v>
      </c>
      <c r="T1001" t="s">
        <v>13312</v>
      </c>
      <c r="U1001" s="1">
        <v>45997</v>
      </c>
      <c r="V1001">
        <f t="shared" si="30"/>
        <v>673</v>
      </c>
      <c r="W1001" t="str">
        <f t="shared" si="31"/>
        <v>360+</v>
      </c>
    </row>
    <row r="1002" spans="1:23" x14ac:dyDescent="0.25">
      <c r="A1002" t="s">
        <v>1140</v>
      </c>
      <c r="B1002">
        <v>4148179731</v>
      </c>
      <c r="C1002">
        <v>2919339346</v>
      </c>
      <c r="D1002" s="1">
        <v>45615</v>
      </c>
      <c r="E1002">
        <v>99238</v>
      </c>
      <c r="F1002">
        <v>99204</v>
      </c>
      <c r="G1002" t="s">
        <v>152</v>
      </c>
      <c r="H1002" s="34">
        <v>94008</v>
      </c>
      <c r="I1002" s="7">
        <v>67686</v>
      </c>
      <c r="J1002" s="7">
        <v>50159.12</v>
      </c>
      <c r="K1002" s="7">
        <v>12112</v>
      </c>
      <c r="L1002" s="7">
        <v>5414.88</v>
      </c>
      <c r="M1002" s="5">
        <v>0.08</v>
      </c>
      <c r="N1002" t="s">
        <v>24</v>
      </c>
      <c r="O1002" t="s">
        <v>27</v>
      </c>
      <c r="P1002" t="s">
        <v>18</v>
      </c>
      <c r="Q1002" t="s">
        <v>32</v>
      </c>
      <c r="R1002" t="s">
        <v>20</v>
      </c>
      <c r="S1002" t="s">
        <v>17</v>
      </c>
      <c r="T1002" t="s">
        <v>13310</v>
      </c>
      <c r="U1002" s="1">
        <v>45941</v>
      </c>
      <c r="V1002">
        <f t="shared" si="30"/>
        <v>326</v>
      </c>
      <c r="W1002" t="str">
        <f t="shared" si="31"/>
        <v>300-329</v>
      </c>
    </row>
    <row r="1003" spans="1:23" x14ac:dyDescent="0.25">
      <c r="A1003" t="s">
        <v>1141</v>
      </c>
      <c r="B1003">
        <v>4438251303</v>
      </c>
      <c r="C1003">
        <v>2691603971</v>
      </c>
      <c r="D1003" s="1">
        <v>45349</v>
      </c>
      <c r="E1003">
        <v>99232</v>
      </c>
      <c r="F1003">
        <v>99283</v>
      </c>
      <c r="G1003" t="s">
        <v>114</v>
      </c>
      <c r="H1003" s="34">
        <v>86368</v>
      </c>
      <c r="I1003" s="7">
        <v>62185</v>
      </c>
      <c r="J1003" s="7">
        <v>36184.199999999997</v>
      </c>
      <c r="K1003" s="7">
        <v>21026</v>
      </c>
      <c r="L1003" s="7">
        <v>4974.8</v>
      </c>
      <c r="M1003" s="5">
        <v>0.08</v>
      </c>
      <c r="N1003" t="s">
        <v>24</v>
      </c>
      <c r="O1003" t="s">
        <v>27</v>
      </c>
      <c r="P1003" t="s">
        <v>18</v>
      </c>
      <c r="Q1003" t="s">
        <v>19</v>
      </c>
      <c r="R1003" t="s">
        <v>20</v>
      </c>
      <c r="S1003" t="s">
        <v>21</v>
      </c>
      <c r="T1003" t="s">
        <v>13310</v>
      </c>
      <c r="U1003" s="1">
        <v>45746</v>
      </c>
      <c r="V1003">
        <f t="shared" si="30"/>
        <v>397</v>
      </c>
      <c r="W1003" t="str">
        <f t="shared" si="31"/>
        <v>360+</v>
      </c>
    </row>
    <row r="1004" spans="1:23" x14ac:dyDescent="0.25">
      <c r="A1004" t="s">
        <v>1142</v>
      </c>
      <c r="B1004">
        <v>9886203075</v>
      </c>
      <c r="C1004">
        <v>6214358570</v>
      </c>
      <c r="D1004" s="1">
        <v>45714</v>
      </c>
      <c r="E1004">
        <v>99223</v>
      </c>
      <c r="F1004">
        <v>99201</v>
      </c>
      <c r="G1004" t="s">
        <v>200</v>
      </c>
      <c r="H1004" s="34">
        <v>60751</v>
      </c>
      <c r="I1004" s="7">
        <v>43741</v>
      </c>
      <c r="J1004" s="7">
        <v>40241.72</v>
      </c>
      <c r="K1004" s="7">
        <v>0</v>
      </c>
      <c r="L1004" s="7">
        <v>3499.28</v>
      </c>
      <c r="M1004" s="5">
        <v>0.08</v>
      </c>
      <c r="N1004" t="s">
        <v>24</v>
      </c>
      <c r="O1004" t="s">
        <v>17</v>
      </c>
      <c r="P1004" t="s">
        <v>31</v>
      </c>
      <c r="Q1004" t="s">
        <v>32</v>
      </c>
      <c r="R1004" t="s">
        <v>38</v>
      </c>
      <c r="S1004" t="s">
        <v>27</v>
      </c>
      <c r="T1004" t="s">
        <v>13311</v>
      </c>
      <c r="U1004" s="1">
        <v>45968</v>
      </c>
      <c r="V1004">
        <f t="shared" si="30"/>
        <v>254</v>
      </c>
      <c r="W1004" t="str">
        <f t="shared" si="31"/>
        <v>240-269</v>
      </c>
    </row>
    <row r="1005" spans="1:23" x14ac:dyDescent="0.25">
      <c r="A1005" t="s">
        <v>1143</v>
      </c>
      <c r="B1005">
        <v>3420981837</v>
      </c>
      <c r="C1005">
        <v>4275776199</v>
      </c>
      <c r="D1005" s="1">
        <v>45362</v>
      </c>
      <c r="E1005">
        <v>99238</v>
      </c>
      <c r="F1005">
        <v>99204</v>
      </c>
      <c r="G1005" t="s">
        <v>182</v>
      </c>
      <c r="H1005" s="34">
        <v>46882</v>
      </c>
      <c r="I1005" s="7">
        <v>33755</v>
      </c>
      <c r="J1005" s="7">
        <v>31054.6</v>
      </c>
      <c r="K1005" s="7">
        <v>0</v>
      </c>
      <c r="L1005" s="7">
        <v>2700.4</v>
      </c>
      <c r="M1005" s="5">
        <v>0.08</v>
      </c>
      <c r="N1005" t="s">
        <v>24</v>
      </c>
      <c r="O1005" t="s">
        <v>17</v>
      </c>
      <c r="P1005" t="s">
        <v>25</v>
      </c>
      <c r="Q1005" t="s">
        <v>19</v>
      </c>
      <c r="R1005" t="s">
        <v>38</v>
      </c>
      <c r="S1005" t="s">
        <v>27</v>
      </c>
      <c r="T1005" t="s">
        <v>13311</v>
      </c>
      <c r="U1005" s="1">
        <v>46069</v>
      </c>
      <c r="V1005">
        <f t="shared" si="30"/>
        <v>707</v>
      </c>
      <c r="W1005" t="str">
        <f t="shared" si="31"/>
        <v>360+</v>
      </c>
    </row>
    <row r="1006" spans="1:23" x14ac:dyDescent="0.25">
      <c r="A1006" t="s">
        <v>1144</v>
      </c>
      <c r="B1006">
        <v>4360159409</v>
      </c>
      <c r="C1006">
        <v>4917236208</v>
      </c>
      <c r="D1006" s="1">
        <v>45878</v>
      </c>
      <c r="E1006">
        <v>99231</v>
      </c>
      <c r="F1006">
        <v>80053</v>
      </c>
      <c r="G1006" t="s">
        <v>122</v>
      </c>
      <c r="H1006" s="34">
        <v>55874</v>
      </c>
      <c r="I1006" s="7">
        <v>47493</v>
      </c>
      <c r="J1006" s="7">
        <v>46543.14</v>
      </c>
      <c r="K1006" s="7">
        <v>0</v>
      </c>
      <c r="L1006" s="7">
        <v>949.86</v>
      </c>
      <c r="M1006" s="5">
        <v>0.02</v>
      </c>
      <c r="N1006" t="s">
        <v>16</v>
      </c>
      <c r="O1006" t="s">
        <v>17</v>
      </c>
      <c r="P1006" t="s">
        <v>58</v>
      </c>
      <c r="Q1006" t="s">
        <v>32</v>
      </c>
      <c r="R1006" t="s">
        <v>43</v>
      </c>
      <c r="S1006" t="s">
        <v>21</v>
      </c>
      <c r="T1006" t="s">
        <v>13312</v>
      </c>
      <c r="U1006" s="1">
        <v>45930</v>
      </c>
      <c r="V1006">
        <f t="shared" si="30"/>
        <v>52</v>
      </c>
      <c r="W1006" t="str">
        <f t="shared" si="31"/>
        <v>30-59</v>
      </c>
    </row>
    <row r="1007" spans="1:23" x14ac:dyDescent="0.25">
      <c r="A1007" t="s">
        <v>1145</v>
      </c>
      <c r="B1007">
        <v>3685113843</v>
      </c>
      <c r="C1007">
        <v>2734248643</v>
      </c>
      <c r="D1007" s="1">
        <v>45448</v>
      </c>
      <c r="E1007">
        <v>99214</v>
      </c>
      <c r="F1007">
        <v>90834</v>
      </c>
      <c r="G1007" t="s">
        <v>224</v>
      </c>
      <c r="H1007" s="34">
        <v>56231</v>
      </c>
      <c r="I1007" s="7">
        <v>44985</v>
      </c>
      <c r="J1007" s="7">
        <v>23572.1</v>
      </c>
      <c r="K1007" s="7">
        <v>15115</v>
      </c>
      <c r="L1007" s="7">
        <v>6297.9</v>
      </c>
      <c r="M1007" s="5">
        <v>0.14000000000000001</v>
      </c>
      <c r="N1007" t="s">
        <v>1135</v>
      </c>
      <c r="O1007" t="s">
        <v>27</v>
      </c>
      <c r="P1007" t="s">
        <v>97</v>
      </c>
      <c r="Q1007" t="s">
        <v>32</v>
      </c>
      <c r="R1007" t="s">
        <v>38</v>
      </c>
      <c r="S1007" t="s">
        <v>21</v>
      </c>
      <c r="T1007" t="s">
        <v>13310</v>
      </c>
      <c r="U1007" s="1">
        <v>45936</v>
      </c>
      <c r="V1007">
        <f t="shared" si="30"/>
        <v>488</v>
      </c>
      <c r="W1007" t="str">
        <f t="shared" si="31"/>
        <v>360+</v>
      </c>
    </row>
    <row r="1008" spans="1:23" x14ac:dyDescent="0.25">
      <c r="A1008" t="s">
        <v>1146</v>
      </c>
      <c r="B1008">
        <v>9466430029</v>
      </c>
      <c r="C1008">
        <v>8270947945</v>
      </c>
      <c r="D1008" s="1">
        <v>45654</v>
      </c>
      <c r="E1008">
        <v>99213</v>
      </c>
      <c r="F1008">
        <v>97110</v>
      </c>
      <c r="G1008" t="s">
        <v>140</v>
      </c>
      <c r="H1008" s="34">
        <v>79710</v>
      </c>
      <c r="I1008" s="7">
        <v>51812</v>
      </c>
      <c r="J1008" s="7">
        <v>45594.559999999998</v>
      </c>
      <c r="K1008" s="7">
        <v>0</v>
      </c>
      <c r="L1008" s="7">
        <v>6217.44</v>
      </c>
      <c r="M1008" s="5">
        <v>0.12</v>
      </c>
      <c r="N1008" t="s">
        <v>46</v>
      </c>
      <c r="O1008" t="s">
        <v>17</v>
      </c>
      <c r="P1008" t="s">
        <v>31</v>
      </c>
      <c r="Q1008" t="s">
        <v>19</v>
      </c>
      <c r="R1008" t="s">
        <v>21</v>
      </c>
      <c r="S1008" t="s">
        <v>17</v>
      </c>
      <c r="T1008" t="s">
        <v>13312</v>
      </c>
      <c r="U1008" s="1">
        <v>46056</v>
      </c>
      <c r="V1008">
        <f t="shared" si="30"/>
        <v>402</v>
      </c>
      <c r="W1008" t="str">
        <f t="shared" si="31"/>
        <v>360+</v>
      </c>
    </row>
    <row r="1009" spans="1:23" x14ac:dyDescent="0.25">
      <c r="A1009" t="s">
        <v>1147</v>
      </c>
      <c r="B1009">
        <v>1894556694</v>
      </c>
      <c r="C1009">
        <v>7043695877</v>
      </c>
      <c r="D1009" s="1">
        <v>45479</v>
      </c>
      <c r="E1009">
        <v>99238</v>
      </c>
      <c r="F1009">
        <v>99205</v>
      </c>
      <c r="G1009" t="s">
        <v>307</v>
      </c>
      <c r="H1009" s="34">
        <v>39391</v>
      </c>
      <c r="I1009" s="7">
        <v>32301</v>
      </c>
      <c r="J1009" s="7">
        <v>23927.82</v>
      </c>
      <c r="K1009" s="7">
        <v>2559</v>
      </c>
      <c r="L1009" s="7">
        <v>5814.18</v>
      </c>
      <c r="M1009" s="5">
        <v>0.18</v>
      </c>
      <c r="N1009" t="s">
        <v>3141</v>
      </c>
      <c r="O1009" t="s">
        <v>30</v>
      </c>
      <c r="P1009" t="s">
        <v>18</v>
      </c>
      <c r="Q1009" t="s">
        <v>19</v>
      </c>
      <c r="R1009" t="s">
        <v>27</v>
      </c>
      <c r="S1009" t="s">
        <v>17</v>
      </c>
      <c r="T1009" t="s">
        <v>13310</v>
      </c>
      <c r="U1009" s="1">
        <v>45779</v>
      </c>
      <c r="V1009">
        <f t="shared" si="30"/>
        <v>300</v>
      </c>
      <c r="W1009" t="str">
        <f t="shared" si="31"/>
        <v>300-329</v>
      </c>
    </row>
    <row r="1010" spans="1:23" x14ac:dyDescent="0.25">
      <c r="A1010" t="s">
        <v>1148</v>
      </c>
      <c r="B1010">
        <v>1625792946</v>
      </c>
      <c r="C1010">
        <v>8185339358</v>
      </c>
      <c r="D1010" s="1">
        <v>45786</v>
      </c>
      <c r="E1010">
        <v>99214</v>
      </c>
      <c r="F1010">
        <v>99284</v>
      </c>
      <c r="G1010" t="s">
        <v>207</v>
      </c>
      <c r="H1010" s="34">
        <v>54218</v>
      </c>
      <c r="I1010" s="7">
        <v>46085</v>
      </c>
      <c r="J1010" s="7">
        <v>38965.300000000003</v>
      </c>
      <c r="K1010" s="7">
        <v>6198</v>
      </c>
      <c r="L1010" s="7">
        <v>921.7</v>
      </c>
      <c r="M1010" s="5">
        <v>0.02</v>
      </c>
      <c r="N1010" t="s">
        <v>16</v>
      </c>
      <c r="O1010" t="s">
        <v>27</v>
      </c>
      <c r="P1010" t="s">
        <v>40</v>
      </c>
      <c r="Q1010" t="s">
        <v>32</v>
      </c>
      <c r="R1010" t="s">
        <v>38</v>
      </c>
      <c r="S1010" t="s">
        <v>27</v>
      </c>
      <c r="T1010" t="s">
        <v>13311</v>
      </c>
      <c r="U1010" s="1">
        <v>45877</v>
      </c>
      <c r="V1010">
        <f t="shared" si="30"/>
        <v>91</v>
      </c>
      <c r="W1010" t="str">
        <f t="shared" si="31"/>
        <v>90-119</v>
      </c>
    </row>
    <row r="1011" spans="1:23" x14ac:dyDescent="0.25">
      <c r="A1011" t="s">
        <v>1149</v>
      </c>
      <c r="B1011">
        <v>8715491110</v>
      </c>
      <c r="C1011">
        <v>2040766281</v>
      </c>
      <c r="D1011" s="1">
        <v>45548</v>
      </c>
      <c r="E1011">
        <v>99214</v>
      </c>
      <c r="F1011">
        <v>80053</v>
      </c>
      <c r="G1011" t="s">
        <v>191</v>
      </c>
      <c r="H1011" s="34">
        <v>72420</v>
      </c>
      <c r="I1011" s="7">
        <v>61557</v>
      </c>
      <c r="J1011" s="7">
        <v>37660.86</v>
      </c>
      <c r="K1011" s="7">
        <v>22665</v>
      </c>
      <c r="L1011" s="7">
        <v>1231.1400000000001</v>
      </c>
      <c r="M1011" s="5">
        <v>0.02</v>
      </c>
      <c r="N1011" t="s">
        <v>16</v>
      </c>
      <c r="O1011" t="s">
        <v>27</v>
      </c>
      <c r="P1011" t="s">
        <v>31</v>
      </c>
      <c r="Q1011" t="s">
        <v>19</v>
      </c>
      <c r="R1011" t="s">
        <v>43</v>
      </c>
      <c r="S1011" t="s">
        <v>17</v>
      </c>
      <c r="T1011" t="s">
        <v>13312</v>
      </c>
      <c r="U1011" s="1">
        <v>45839</v>
      </c>
      <c r="V1011">
        <f t="shared" si="30"/>
        <v>291</v>
      </c>
      <c r="W1011" t="str">
        <f t="shared" si="31"/>
        <v>270-299</v>
      </c>
    </row>
    <row r="1012" spans="1:23" x14ac:dyDescent="0.25">
      <c r="A1012" t="s">
        <v>1150</v>
      </c>
      <c r="B1012">
        <v>1175150205</v>
      </c>
      <c r="C1012">
        <v>3596427568</v>
      </c>
      <c r="D1012" s="1">
        <v>45948</v>
      </c>
      <c r="E1012">
        <v>99213</v>
      </c>
      <c r="F1012">
        <v>99202</v>
      </c>
      <c r="G1012" t="s">
        <v>166</v>
      </c>
      <c r="H1012" s="34">
        <v>20238</v>
      </c>
      <c r="I1012" s="7">
        <v>13155</v>
      </c>
      <c r="J1012" s="7">
        <v>6820.4</v>
      </c>
      <c r="K1012" s="7">
        <v>4756</v>
      </c>
      <c r="L1012" s="7">
        <v>1578.6</v>
      </c>
      <c r="M1012" s="5">
        <v>0.12</v>
      </c>
      <c r="N1012" t="s">
        <v>46</v>
      </c>
      <c r="O1012" t="s">
        <v>27</v>
      </c>
      <c r="P1012" t="s">
        <v>35</v>
      </c>
      <c r="Q1012" t="s">
        <v>32</v>
      </c>
      <c r="R1012" t="s">
        <v>20</v>
      </c>
      <c r="S1012" t="s">
        <v>21</v>
      </c>
      <c r="T1012" t="s">
        <v>13312</v>
      </c>
      <c r="U1012" s="1">
        <v>46089</v>
      </c>
      <c r="V1012">
        <f t="shared" si="30"/>
        <v>141</v>
      </c>
      <c r="W1012" t="str">
        <f t="shared" si="31"/>
        <v>120-149</v>
      </c>
    </row>
    <row r="1013" spans="1:23" x14ac:dyDescent="0.25">
      <c r="A1013" t="s">
        <v>1151</v>
      </c>
      <c r="B1013">
        <v>4772264112</v>
      </c>
      <c r="C1013">
        <v>4709251979</v>
      </c>
      <c r="D1013" s="1">
        <v>45353</v>
      </c>
      <c r="E1013">
        <v>99221</v>
      </c>
      <c r="F1013">
        <v>99282</v>
      </c>
      <c r="G1013" t="s">
        <v>102</v>
      </c>
      <c r="H1013" s="34">
        <v>93786</v>
      </c>
      <c r="I1013" s="7">
        <v>73153</v>
      </c>
      <c r="J1013" s="7">
        <v>37443.4</v>
      </c>
      <c r="K1013" s="7">
        <v>21079</v>
      </c>
      <c r="L1013" s="7">
        <v>14630.6</v>
      </c>
      <c r="M1013" s="5">
        <v>0.2</v>
      </c>
      <c r="N1013" t="s">
        <v>3140</v>
      </c>
      <c r="O1013" t="s">
        <v>27</v>
      </c>
      <c r="P1013" t="s">
        <v>58</v>
      </c>
      <c r="Q1013" t="s">
        <v>19</v>
      </c>
      <c r="R1013" t="s">
        <v>27</v>
      </c>
      <c r="S1013" t="s">
        <v>27</v>
      </c>
      <c r="T1013" t="s">
        <v>13310</v>
      </c>
      <c r="U1013" s="1">
        <v>45894</v>
      </c>
      <c r="V1013">
        <f t="shared" si="30"/>
        <v>541</v>
      </c>
      <c r="W1013" t="str">
        <f t="shared" si="31"/>
        <v>360+</v>
      </c>
    </row>
    <row r="1014" spans="1:23" x14ac:dyDescent="0.25">
      <c r="A1014" t="s">
        <v>1152</v>
      </c>
      <c r="B1014">
        <v>7994345571</v>
      </c>
      <c r="C1014">
        <v>7596944752</v>
      </c>
      <c r="D1014" s="1">
        <v>45789</v>
      </c>
      <c r="E1014">
        <v>99238</v>
      </c>
      <c r="F1014">
        <v>99213</v>
      </c>
      <c r="G1014" t="s">
        <v>75</v>
      </c>
      <c r="H1014" s="34">
        <v>93447</v>
      </c>
      <c r="I1014" s="7">
        <v>60741</v>
      </c>
      <c r="J1014" s="7">
        <v>53452.08</v>
      </c>
      <c r="K1014" s="7">
        <v>0</v>
      </c>
      <c r="L1014" s="7">
        <v>7288.92</v>
      </c>
      <c r="M1014" s="5">
        <v>0.12</v>
      </c>
      <c r="N1014" t="s">
        <v>46</v>
      </c>
      <c r="O1014" t="s">
        <v>17</v>
      </c>
      <c r="P1014" t="s">
        <v>31</v>
      </c>
      <c r="Q1014" t="s">
        <v>19</v>
      </c>
      <c r="R1014" t="s">
        <v>38</v>
      </c>
      <c r="S1014" t="s">
        <v>21</v>
      </c>
      <c r="T1014" t="s">
        <v>13310</v>
      </c>
      <c r="U1014" s="1">
        <v>45980</v>
      </c>
      <c r="V1014">
        <f t="shared" si="30"/>
        <v>191</v>
      </c>
      <c r="W1014" t="str">
        <f t="shared" si="31"/>
        <v>180-209</v>
      </c>
    </row>
    <row r="1015" spans="1:23" x14ac:dyDescent="0.25">
      <c r="A1015" t="s">
        <v>1153</v>
      </c>
      <c r="B1015">
        <v>6417281212</v>
      </c>
      <c r="C1015">
        <v>4860681785</v>
      </c>
      <c r="D1015" s="1">
        <v>45388</v>
      </c>
      <c r="E1015">
        <v>99233</v>
      </c>
      <c r="F1015">
        <v>99284</v>
      </c>
      <c r="G1015" t="s">
        <v>96</v>
      </c>
      <c r="H1015" s="34">
        <v>43364</v>
      </c>
      <c r="I1015" s="7">
        <v>32523</v>
      </c>
      <c r="J1015" s="7">
        <v>27644.55</v>
      </c>
      <c r="K1015" s="7">
        <v>0</v>
      </c>
      <c r="L1015" s="7">
        <v>4878.45</v>
      </c>
      <c r="M1015" s="5">
        <v>0.15</v>
      </c>
      <c r="N1015" t="s">
        <v>1139</v>
      </c>
      <c r="O1015" t="s">
        <v>17</v>
      </c>
      <c r="P1015" t="s">
        <v>25</v>
      </c>
      <c r="Q1015" t="s">
        <v>19</v>
      </c>
      <c r="R1015" t="s">
        <v>20</v>
      </c>
      <c r="S1015" t="s">
        <v>21</v>
      </c>
      <c r="T1015" t="s">
        <v>13312</v>
      </c>
      <c r="U1015" s="1">
        <v>45769</v>
      </c>
      <c r="V1015">
        <f t="shared" si="30"/>
        <v>381</v>
      </c>
      <c r="W1015" t="str">
        <f t="shared" si="31"/>
        <v>360+</v>
      </c>
    </row>
    <row r="1016" spans="1:23" x14ac:dyDescent="0.25">
      <c r="A1016" t="s">
        <v>1154</v>
      </c>
      <c r="B1016">
        <v>4367237810</v>
      </c>
      <c r="C1016">
        <v>2235588139</v>
      </c>
      <c r="D1016" s="1">
        <v>45862</v>
      </c>
      <c r="E1016">
        <v>99223</v>
      </c>
      <c r="F1016">
        <v>99282</v>
      </c>
      <c r="G1016" t="s">
        <v>209</v>
      </c>
      <c r="H1016" s="34">
        <v>61288</v>
      </c>
      <c r="I1016" s="7">
        <v>52095</v>
      </c>
      <c r="J1016" s="7">
        <v>42534.1</v>
      </c>
      <c r="K1016" s="7">
        <v>8519</v>
      </c>
      <c r="L1016" s="7">
        <v>1041.9000000000001</v>
      </c>
      <c r="M1016" s="5">
        <v>0.02</v>
      </c>
      <c r="N1016" t="s">
        <v>16</v>
      </c>
      <c r="O1016" t="s">
        <v>30</v>
      </c>
      <c r="P1016" t="s">
        <v>35</v>
      </c>
      <c r="Q1016" t="s">
        <v>32</v>
      </c>
      <c r="R1016" t="s">
        <v>38</v>
      </c>
      <c r="S1016" t="s">
        <v>27</v>
      </c>
      <c r="T1016" t="s">
        <v>13310</v>
      </c>
      <c r="U1016" s="1">
        <v>45930</v>
      </c>
      <c r="V1016">
        <f t="shared" si="30"/>
        <v>68</v>
      </c>
      <c r="W1016" t="str">
        <f t="shared" si="31"/>
        <v>60-89</v>
      </c>
    </row>
    <row r="1017" spans="1:23" x14ac:dyDescent="0.25">
      <c r="A1017" t="s">
        <v>1155</v>
      </c>
      <c r="B1017">
        <v>2458449338</v>
      </c>
      <c r="C1017">
        <v>9123925837</v>
      </c>
      <c r="D1017" s="1">
        <v>45857</v>
      </c>
      <c r="E1017">
        <v>99222</v>
      </c>
      <c r="F1017">
        <v>99204</v>
      </c>
      <c r="G1017" t="s">
        <v>45</v>
      </c>
      <c r="H1017" s="34">
        <v>69896</v>
      </c>
      <c r="I1017" s="7">
        <v>59412</v>
      </c>
      <c r="J1017" s="7">
        <v>58223.76</v>
      </c>
      <c r="K1017" s="7">
        <v>0</v>
      </c>
      <c r="L1017" s="7">
        <v>1188.24</v>
      </c>
      <c r="M1017" s="5">
        <v>0.02</v>
      </c>
      <c r="N1017" t="s">
        <v>16</v>
      </c>
      <c r="O1017" t="s">
        <v>17</v>
      </c>
      <c r="P1017" t="s">
        <v>25</v>
      </c>
      <c r="Q1017" t="s">
        <v>32</v>
      </c>
      <c r="R1017" t="s">
        <v>20</v>
      </c>
      <c r="S1017" t="s">
        <v>17</v>
      </c>
      <c r="T1017" t="s">
        <v>13310</v>
      </c>
      <c r="U1017" s="1">
        <v>45994</v>
      </c>
      <c r="V1017">
        <f t="shared" si="30"/>
        <v>137</v>
      </c>
      <c r="W1017" t="str">
        <f t="shared" si="31"/>
        <v>120-149</v>
      </c>
    </row>
    <row r="1018" spans="1:23" x14ac:dyDescent="0.25">
      <c r="A1018" t="s">
        <v>1156</v>
      </c>
      <c r="B1018">
        <v>7418549057</v>
      </c>
      <c r="C1018">
        <v>5500503032</v>
      </c>
      <c r="D1018" s="1">
        <v>45864</v>
      </c>
      <c r="E1018">
        <v>99231</v>
      </c>
      <c r="F1018">
        <v>99214</v>
      </c>
      <c r="G1018" t="s">
        <v>146</v>
      </c>
      <c r="H1018" s="34">
        <v>4595</v>
      </c>
      <c r="I1018" s="7">
        <v>3906</v>
      </c>
      <c r="J1018" s="7">
        <v>3827.88</v>
      </c>
      <c r="K1018" s="7">
        <v>0</v>
      </c>
      <c r="L1018" s="7">
        <v>78.12</v>
      </c>
      <c r="M1018" s="5">
        <v>0.02</v>
      </c>
      <c r="N1018" t="s">
        <v>16</v>
      </c>
      <c r="O1018" t="s">
        <v>17</v>
      </c>
      <c r="P1018" t="s">
        <v>40</v>
      </c>
      <c r="Q1018" t="s">
        <v>32</v>
      </c>
      <c r="R1018" t="s">
        <v>38</v>
      </c>
      <c r="S1018" t="s">
        <v>27</v>
      </c>
      <c r="T1018" t="s">
        <v>13311</v>
      </c>
      <c r="U1018" s="1">
        <v>45942</v>
      </c>
      <c r="V1018">
        <f t="shared" si="30"/>
        <v>78</v>
      </c>
      <c r="W1018" t="str">
        <f t="shared" si="31"/>
        <v>60-89</v>
      </c>
    </row>
    <row r="1019" spans="1:23" x14ac:dyDescent="0.25">
      <c r="A1019" t="s">
        <v>1157</v>
      </c>
      <c r="B1019">
        <v>3758317991</v>
      </c>
      <c r="C1019">
        <v>3830397943</v>
      </c>
      <c r="D1019" s="1">
        <v>45757</v>
      </c>
      <c r="E1019">
        <v>99213</v>
      </c>
      <c r="F1019">
        <v>99204</v>
      </c>
      <c r="G1019" t="s">
        <v>203</v>
      </c>
      <c r="H1019" s="34">
        <v>10175</v>
      </c>
      <c r="I1019" s="7">
        <v>6614</v>
      </c>
      <c r="J1019" s="7">
        <v>5109.32</v>
      </c>
      <c r="K1019" s="7">
        <v>711</v>
      </c>
      <c r="L1019" s="7">
        <v>793.68</v>
      </c>
      <c r="M1019" s="5">
        <v>0.12</v>
      </c>
      <c r="N1019" t="s">
        <v>46</v>
      </c>
      <c r="O1019" t="s">
        <v>30</v>
      </c>
      <c r="P1019" t="s">
        <v>25</v>
      </c>
      <c r="Q1019" t="s">
        <v>19</v>
      </c>
      <c r="R1019" t="s">
        <v>27</v>
      </c>
      <c r="S1019" t="s">
        <v>17</v>
      </c>
      <c r="T1019" t="s">
        <v>13310</v>
      </c>
      <c r="U1019" s="1">
        <v>45840</v>
      </c>
      <c r="V1019">
        <f t="shared" si="30"/>
        <v>83</v>
      </c>
      <c r="W1019" t="str">
        <f t="shared" si="31"/>
        <v>60-89</v>
      </c>
    </row>
    <row r="1020" spans="1:23" x14ac:dyDescent="0.25">
      <c r="A1020" t="s">
        <v>1158</v>
      </c>
      <c r="B1020">
        <v>6493936058</v>
      </c>
      <c r="C1020">
        <v>3823795299</v>
      </c>
      <c r="D1020" s="1">
        <v>45533</v>
      </c>
      <c r="E1020">
        <v>99214</v>
      </c>
      <c r="F1020">
        <v>81000</v>
      </c>
      <c r="G1020" t="s">
        <v>146</v>
      </c>
      <c r="H1020" s="34">
        <v>90257</v>
      </c>
      <c r="I1020" s="7">
        <v>64985</v>
      </c>
      <c r="J1020" s="7">
        <v>47658.2</v>
      </c>
      <c r="K1020" s="7">
        <v>12128</v>
      </c>
      <c r="L1020" s="7">
        <v>5198.8</v>
      </c>
      <c r="M1020" s="5">
        <v>0.08</v>
      </c>
      <c r="N1020" t="s">
        <v>24</v>
      </c>
      <c r="O1020" t="s">
        <v>27</v>
      </c>
      <c r="P1020" t="s">
        <v>31</v>
      </c>
      <c r="Q1020" t="s">
        <v>19</v>
      </c>
      <c r="R1020" t="s">
        <v>21</v>
      </c>
      <c r="S1020" t="s">
        <v>17</v>
      </c>
      <c r="T1020" t="s">
        <v>13311</v>
      </c>
      <c r="U1020" s="1">
        <v>45897</v>
      </c>
      <c r="V1020">
        <f t="shared" si="30"/>
        <v>364</v>
      </c>
      <c r="W1020" t="str">
        <f t="shared" si="31"/>
        <v>360+</v>
      </c>
    </row>
    <row r="1021" spans="1:23" x14ac:dyDescent="0.25">
      <c r="A1021" t="s">
        <v>1159</v>
      </c>
      <c r="B1021">
        <v>3539322983</v>
      </c>
      <c r="C1021">
        <v>4372076495</v>
      </c>
      <c r="D1021" s="1">
        <v>45686</v>
      </c>
      <c r="E1021">
        <v>99214</v>
      </c>
      <c r="F1021">
        <v>99284</v>
      </c>
      <c r="G1021" t="s">
        <v>198</v>
      </c>
      <c r="H1021" s="34">
        <v>66689</v>
      </c>
      <c r="I1021" s="7">
        <v>48016</v>
      </c>
      <c r="J1021" s="7">
        <v>44174.720000000001</v>
      </c>
      <c r="K1021" s="7">
        <v>0</v>
      </c>
      <c r="L1021" s="7">
        <v>3841.28</v>
      </c>
      <c r="M1021" s="5">
        <v>0.08</v>
      </c>
      <c r="N1021" t="s">
        <v>24</v>
      </c>
      <c r="O1021" t="s">
        <v>17</v>
      </c>
      <c r="P1021" t="s">
        <v>40</v>
      </c>
      <c r="Q1021" t="s">
        <v>19</v>
      </c>
      <c r="R1021" t="s">
        <v>26</v>
      </c>
      <c r="S1021" t="s">
        <v>21</v>
      </c>
      <c r="T1021" t="s">
        <v>13310</v>
      </c>
      <c r="U1021" s="1">
        <v>45792</v>
      </c>
      <c r="V1021">
        <f t="shared" si="30"/>
        <v>106</v>
      </c>
      <c r="W1021" t="str">
        <f t="shared" si="31"/>
        <v>90-119</v>
      </c>
    </row>
    <row r="1022" spans="1:23" x14ac:dyDescent="0.25">
      <c r="A1022" t="s">
        <v>1160</v>
      </c>
      <c r="B1022">
        <v>9668887436</v>
      </c>
      <c r="C1022">
        <v>5862949052</v>
      </c>
      <c r="D1022" s="1">
        <v>45682</v>
      </c>
      <c r="E1022">
        <v>99233</v>
      </c>
      <c r="F1022">
        <v>99281</v>
      </c>
      <c r="G1022" t="s">
        <v>291</v>
      </c>
      <c r="H1022" s="34">
        <v>65741</v>
      </c>
      <c r="I1022" s="7">
        <v>42732</v>
      </c>
      <c r="J1022" s="7">
        <v>23508.16</v>
      </c>
      <c r="K1022" s="7">
        <v>14096</v>
      </c>
      <c r="L1022" s="7">
        <v>5127.84</v>
      </c>
      <c r="M1022" s="5">
        <v>0.12</v>
      </c>
      <c r="N1022" t="s">
        <v>46</v>
      </c>
      <c r="O1022" t="s">
        <v>27</v>
      </c>
      <c r="P1022" t="s">
        <v>35</v>
      </c>
      <c r="Q1022" t="s">
        <v>19</v>
      </c>
      <c r="R1022" t="s">
        <v>38</v>
      </c>
      <c r="S1022" t="s">
        <v>27</v>
      </c>
      <c r="T1022" t="s">
        <v>13312</v>
      </c>
      <c r="U1022" s="1">
        <v>45792</v>
      </c>
      <c r="V1022">
        <f t="shared" si="30"/>
        <v>110</v>
      </c>
      <c r="W1022" t="str">
        <f t="shared" si="31"/>
        <v>90-119</v>
      </c>
    </row>
    <row r="1023" spans="1:23" x14ac:dyDescent="0.25">
      <c r="A1023" t="s">
        <v>1161</v>
      </c>
      <c r="B1023">
        <v>2234715081</v>
      </c>
      <c r="C1023">
        <v>5502503438</v>
      </c>
      <c r="D1023" s="1">
        <v>45855</v>
      </c>
      <c r="E1023">
        <v>99214</v>
      </c>
      <c r="F1023">
        <v>99291</v>
      </c>
      <c r="G1023" t="s">
        <v>91</v>
      </c>
      <c r="H1023" s="34">
        <v>58970</v>
      </c>
      <c r="I1023" s="7">
        <v>38331</v>
      </c>
      <c r="J1023" s="7">
        <v>33731.279999999999</v>
      </c>
      <c r="K1023" s="7">
        <v>0</v>
      </c>
      <c r="L1023" s="7">
        <v>4599.72</v>
      </c>
      <c r="M1023" s="5">
        <v>0.12</v>
      </c>
      <c r="N1023" t="s">
        <v>46</v>
      </c>
      <c r="O1023" t="s">
        <v>17</v>
      </c>
      <c r="P1023" t="s">
        <v>55</v>
      </c>
      <c r="Q1023" t="s">
        <v>19</v>
      </c>
      <c r="R1023" t="s">
        <v>21</v>
      </c>
      <c r="S1023" t="s">
        <v>17</v>
      </c>
      <c r="T1023" t="s">
        <v>13312</v>
      </c>
      <c r="U1023" s="1">
        <v>45974</v>
      </c>
      <c r="V1023">
        <f t="shared" si="30"/>
        <v>119</v>
      </c>
      <c r="W1023" t="str">
        <f t="shared" si="31"/>
        <v>90-119</v>
      </c>
    </row>
    <row r="1024" spans="1:23" x14ac:dyDescent="0.25">
      <c r="A1024" t="s">
        <v>1162</v>
      </c>
      <c r="B1024">
        <v>6001946043</v>
      </c>
      <c r="C1024">
        <v>7580866170</v>
      </c>
      <c r="D1024" s="1">
        <v>45818</v>
      </c>
      <c r="E1024">
        <v>99231</v>
      </c>
      <c r="F1024">
        <v>90834</v>
      </c>
      <c r="G1024" t="s">
        <v>57</v>
      </c>
      <c r="H1024" s="34">
        <v>36912</v>
      </c>
      <c r="I1024" s="7">
        <v>27684</v>
      </c>
      <c r="J1024" s="7">
        <v>23531.4</v>
      </c>
      <c r="K1024" s="7">
        <v>0</v>
      </c>
      <c r="L1024" s="7">
        <v>4152.6000000000004</v>
      </c>
      <c r="M1024" s="5">
        <v>0.15</v>
      </c>
      <c r="N1024" t="s">
        <v>1139</v>
      </c>
      <c r="O1024" t="s">
        <v>17</v>
      </c>
      <c r="P1024" t="s">
        <v>18</v>
      </c>
      <c r="Q1024" t="s">
        <v>32</v>
      </c>
      <c r="R1024" t="s">
        <v>38</v>
      </c>
      <c r="S1024" t="s">
        <v>21</v>
      </c>
      <c r="T1024" t="s">
        <v>13312</v>
      </c>
      <c r="U1024" s="1">
        <v>45918</v>
      </c>
      <c r="V1024">
        <f t="shared" si="30"/>
        <v>100</v>
      </c>
      <c r="W1024" t="str">
        <f t="shared" si="31"/>
        <v>90-119</v>
      </c>
    </row>
    <row r="1025" spans="1:23" x14ac:dyDescent="0.25">
      <c r="A1025" t="s">
        <v>1163</v>
      </c>
      <c r="B1025">
        <v>6794736204</v>
      </c>
      <c r="C1025">
        <v>7137216429</v>
      </c>
      <c r="D1025" s="1">
        <v>45463</v>
      </c>
      <c r="E1025">
        <v>99222</v>
      </c>
      <c r="F1025">
        <v>99213</v>
      </c>
      <c r="G1025" t="s">
        <v>104</v>
      </c>
      <c r="H1025" s="34">
        <v>90157</v>
      </c>
      <c r="I1025" s="7">
        <v>58602</v>
      </c>
      <c r="J1025" s="7">
        <v>46535.76</v>
      </c>
      <c r="K1025" s="7">
        <v>5034</v>
      </c>
      <c r="L1025" s="7">
        <v>7032.24</v>
      </c>
      <c r="M1025" s="5">
        <v>0.12</v>
      </c>
      <c r="N1025" t="s">
        <v>46</v>
      </c>
      <c r="O1025" t="s">
        <v>30</v>
      </c>
      <c r="P1025" t="s">
        <v>97</v>
      </c>
      <c r="Q1025" t="s">
        <v>32</v>
      </c>
      <c r="R1025" t="s">
        <v>20</v>
      </c>
      <c r="S1025" t="s">
        <v>17</v>
      </c>
      <c r="T1025" t="s">
        <v>13310</v>
      </c>
      <c r="U1025" s="1">
        <v>45982</v>
      </c>
      <c r="V1025">
        <f t="shared" si="30"/>
        <v>519</v>
      </c>
      <c r="W1025" t="str">
        <f t="shared" si="31"/>
        <v>360+</v>
      </c>
    </row>
    <row r="1026" spans="1:23" x14ac:dyDescent="0.25">
      <c r="A1026" t="s">
        <v>1164</v>
      </c>
      <c r="B1026">
        <v>9365825409</v>
      </c>
      <c r="C1026">
        <v>1674468936</v>
      </c>
      <c r="D1026" s="1">
        <v>45396</v>
      </c>
      <c r="E1026">
        <v>99222</v>
      </c>
      <c r="F1026">
        <v>99284</v>
      </c>
      <c r="G1026" t="s">
        <v>279</v>
      </c>
      <c r="H1026" s="34">
        <v>30290</v>
      </c>
      <c r="I1026" s="7">
        <v>21809</v>
      </c>
      <c r="J1026" s="7">
        <v>15154.28</v>
      </c>
      <c r="K1026" s="7">
        <v>4910</v>
      </c>
      <c r="L1026" s="7">
        <v>1744.72</v>
      </c>
      <c r="M1026" s="5">
        <v>0.08</v>
      </c>
      <c r="N1026" t="s">
        <v>24</v>
      </c>
      <c r="O1026" t="s">
        <v>27</v>
      </c>
      <c r="P1026" t="s">
        <v>55</v>
      </c>
      <c r="Q1026" t="s">
        <v>19</v>
      </c>
      <c r="R1026" t="s">
        <v>20</v>
      </c>
      <c r="S1026" t="s">
        <v>27</v>
      </c>
      <c r="T1026" t="s">
        <v>13311</v>
      </c>
      <c r="U1026" s="1">
        <v>45679</v>
      </c>
      <c r="V1026">
        <f t="shared" ref="V1026:V1089" si="32">U1026-D1026</f>
        <v>283</v>
      </c>
      <c r="W1026" t="str">
        <f t="shared" si="31"/>
        <v>270-299</v>
      </c>
    </row>
    <row r="1027" spans="1:23" x14ac:dyDescent="0.25">
      <c r="A1027" t="s">
        <v>1165</v>
      </c>
      <c r="B1027">
        <v>9754563222</v>
      </c>
      <c r="C1027">
        <v>1728553649</v>
      </c>
      <c r="D1027" s="1">
        <v>45798</v>
      </c>
      <c r="E1027">
        <v>99233</v>
      </c>
      <c r="F1027">
        <v>99283</v>
      </c>
      <c r="G1027" t="s">
        <v>85</v>
      </c>
      <c r="H1027" s="34">
        <v>21535</v>
      </c>
      <c r="I1027" s="7">
        <v>17228</v>
      </c>
      <c r="J1027" s="7">
        <v>13152.08</v>
      </c>
      <c r="K1027" s="7">
        <v>1664</v>
      </c>
      <c r="L1027" s="7">
        <v>2411.92</v>
      </c>
      <c r="M1027" s="5">
        <v>0.14000000000000001</v>
      </c>
      <c r="N1027" t="s">
        <v>1135</v>
      </c>
      <c r="O1027" t="s">
        <v>30</v>
      </c>
      <c r="P1027" t="s">
        <v>18</v>
      </c>
      <c r="Q1027" t="s">
        <v>32</v>
      </c>
      <c r="R1027" t="s">
        <v>27</v>
      </c>
      <c r="S1027" t="s">
        <v>21</v>
      </c>
      <c r="T1027" t="s">
        <v>13311</v>
      </c>
      <c r="U1027" s="1">
        <v>45980</v>
      </c>
      <c r="V1027">
        <f t="shared" si="32"/>
        <v>182</v>
      </c>
      <c r="W1027" t="str">
        <f t="shared" ref="W1027:W1090" si="33">IF(V1027="","",IF(V1027&lt;30,"0-29",IF(V1027&lt;60,"30-59",IF(V1027&lt;90,"60-89",IF(V1027&lt;120,"90-119",IF(V1027&lt;150,"120-149",IF(V1027&lt;180,"150-179",IF(V1027&lt;210,"180-209",IF(V1027&lt;240,"210-239",IF(V1027&lt;270,"240-269",IF(V1027&lt;300,"270-299",IF(V1027&lt;330,"300-329",IF(V1027&lt;360,"330-359","360+")))))))))))))</f>
        <v>180-209</v>
      </c>
    </row>
    <row r="1028" spans="1:23" x14ac:dyDescent="0.25">
      <c r="A1028" t="s">
        <v>1166</v>
      </c>
      <c r="B1028">
        <v>6982505287</v>
      </c>
      <c r="C1028">
        <v>7412656355</v>
      </c>
      <c r="D1028" s="1">
        <v>45899</v>
      </c>
      <c r="E1028">
        <v>99232</v>
      </c>
      <c r="F1028">
        <v>99212</v>
      </c>
      <c r="G1028" t="s">
        <v>209</v>
      </c>
      <c r="H1028" s="34">
        <v>47616</v>
      </c>
      <c r="I1028" s="7">
        <v>40474</v>
      </c>
      <c r="J1028" s="7">
        <v>30108.52</v>
      </c>
      <c r="K1028" s="7">
        <v>9556</v>
      </c>
      <c r="L1028" s="7">
        <v>809.48</v>
      </c>
      <c r="M1028" s="5">
        <v>0.02</v>
      </c>
      <c r="N1028" t="s">
        <v>16</v>
      </c>
      <c r="O1028" t="s">
        <v>27</v>
      </c>
      <c r="P1028" t="s">
        <v>31</v>
      </c>
      <c r="Q1028" t="s">
        <v>19</v>
      </c>
      <c r="R1028" t="s">
        <v>38</v>
      </c>
      <c r="S1028" t="s">
        <v>21</v>
      </c>
      <c r="T1028" t="s">
        <v>13311</v>
      </c>
      <c r="U1028" s="1">
        <v>46074</v>
      </c>
      <c r="V1028">
        <f t="shared" si="32"/>
        <v>175</v>
      </c>
      <c r="W1028" t="str">
        <f t="shared" si="33"/>
        <v>150-179</v>
      </c>
    </row>
    <row r="1029" spans="1:23" x14ac:dyDescent="0.25">
      <c r="A1029" t="s">
        <v>1167</v>
      </c>
      <c r="B1029">
        <v>4343867351</v>
      </c>
      <c r="C1029">
        <v>7496116435</v>
      </c>
      <c r="D1029" s="1">
        <v>45302</v>
      </c>
      <c r="E1029">
        <v>99222</v>
      </c>
      <c r="F1029">
        <v>99202</v>
      </c>
      <c r="G1029" t="s">
        <v>37</v>
      </c>
      <c r="H1029" s="34">
        <v>49604</v>
      </c>
      <c r="I1029" s="7">
        <v>42163</v>
      </c>
      <c r="J1029" s="7">
        <v>34119.74</v>
      </c>
      <c r="K1029" s="7">
        <v>7200</v>
      </c>
      <c r="L1029" s="7">
        <v>843.26</v>
      </c>
      <c r="M1029" s="5">
        <v>0.02</v>
      </c>
      <c r="N1029" t="s">
        <v>16</v>
      </c>
      <c r="O1029" t="s">
        <v>27</v>
      </c>
      <c r="P1029" t="s">
        <v>40</v>
      </c>
      <c r="Q1029" t="s">
        <v>32</v>
      </c>
      <c r="R1029" t="s">
        <v>38</v>
      </c>
      <c r="S1029" t="s">
        <v>27</v>
      </c>
      <c r="T1029" t="s">
        <v>13311</v>
      </c>
      <c r="U1029" s="1">
        <v>46001</v>
      </c>
      <c r="V1029">
        <f t="shared" si="32"/>
        <v>699</v>
      </c>
      <c r="W1029" t="str">
        <f t="shared" si="33"/>
        <v>360+</v>
      </c>
    </row>
    <row r="1030" spans="1:23" x14ac:dyDescent="0.25">
      <c r="A1030" t="s">
        <v>1168</v>
      </c>
      <c r="B1030">
        <v>5538421167</v>
      </c>
      <c r="C1030">
        <v>2770552226</v>
      </c>
      <c r="D1030" s="1">
        <v>45938</v>
      </c>
      <c r="E1030">
        <v>99222</v>
      </c>
      <c r="F1030">
        <v>99211</v>
      </c>
      <c r="G1030" t="s">
        <v>63</v>
      </c>
      <c r="H1030" s="34">
        <v>39334</v>
      </c>
      <c r="I1030" s="7">
        <v>29501</v>
      </c>
      <c r="J1030" s="7">
        <v>21904.85</v>
      </c>
      <c r="K1030" s="7">
        <v>3171</v>
      </c>
      <c r="L1030" s="7">
        <v>4425.1499999999996</v>
      </c>
      <c r="M1030" s="5">
        <v>0.15</v>
      </c>
      <c r="N1030" t="s">
        <v>1139</v>
      </c>
      <c r="O1030" t="s">
        <v>30</v>
      </c>
      <c r="P1030" t="s">
        <v>25</v>
      </c>
      <c r="Q1030" t="s">
        <v>32</v>
      </c>
      <c r="R1030" t="s">
        <v>38</v>
      </c>
      <c r="S1030" t="s">
        <v>27</v>
      </c>
      <c r="T1030" t="s">
        <v>13311</v>
      </c>
      <c r="U1030" s="1">
        <v>46003</v>
      </c>
      <c r="V1030">
        <f t="shared" si="32"/>
        <v>65</v>
      </c>
      <c r="W1030" t="str">
        <f t="shared" si="33"/>
        <v>60-89</v>
      </c>
    </row>
    <row r="1031" spans="1:23" x14ac:dyDescent="0.25">
      <c r="A1031" t="s">
        <v>1169</v>
      </c>
      <c r="B1031">
        <v>4289015140</v>
      </c>
      <c r="C1031">
        <v>2627209899</v>
      </c>
      <c r="D1031" s="1">
        <v>45308</v>
      </c>
      <c r="E1031">
        <v>99233</v>
      </c>
      <c r="F1031">
        <v>99205</v>
      </c>
      <c r="G1031" t="s">
        <v>96</v>
      </c>
      <c r="H1031" s="34">
        <v>93727</v>
      </c>
      <c r="I1031" s="7">
        <v>60923</v>
      </c>
      <c r="J1031" s="7">
        <v>53612.24</v>
      </c>
      <c r="K1031" s="7">
        <v>0</v>
      </c>
      <c r="L1031" s="7">
        <v>7310.76</v>
      </c>
      <c r="M1031" s="5">
        <v>0.12</v>
      </c>
      <c r="N1031" t="s">
        <v>46</v>
      </c>
      <c r="O1031" t="s">
        <v>17</v>
      </c>
      <c r="P1031" t="s">
        <v>40</v>
      </c>
      <c r="Q1031" t="s">
        <v>32</v>
      </c>
      <c r="R1031" t="s">
        <v>20</v>
      </c>
      <c r="S1031" t="s">
        <v>17</v>
      </c>
      <c r="T1031" t="s">
        <v>13310</v>
      </c>
      <c r="U1031" s="1">
        <v>45893</v>
      </c>
      <c r="V1031">
        <f t="shared" si="32"/>
        <v>585</v>
      </c>
      <c r="W1031" t="str">
        <f t="shared" si="33"/>
        <v>360+</v>
      </c>
    </row>
    <row r="1032" spans="1:23" x14ac:dyDescent="0.25">
      <c r="A1032" t="s">
        <v>1170</v>
      </c>
      <c r="B1032">
        <v>3823267002</v>
      </c>
      <c r="C1032">
        <v>9155057850</v>
      </c>
      <c r="D1032" s="1">
        <v>45323</v>
      </c>
      <c r="E1032">
        <v>99232</v>
      </c>
      <c r="F1032">
        <v>99205</v>
      </c>
      <c r="G1032" t="s">
        <v>142</v>
      </c>
      <c r="H1032" s="34">
        <v>61070</v>
      </c>
      <c r="I1032" s="7">
        <v>51910</v>
      </c>
      <c r="J1032" s="7">
        <v>45155.8</v>
      </c>
      <c r="K1032" s="7">
        <v>5716</v>
      </c>
      <c r="L1032" s="7">
        <v>1038.2</v>
      </c>
      <c r="M1032" s="5">
        <v>0.02</v>
      </c>
      <c r="N1032" t="s">
        <v>16</v>
      </c>
      <c r="O1032" t="s">
        <v>30</v>
      </c>
      <c r="P1032" t="s">
        <v>97</v>
      </c>
      <c r="Q1032" t="s">
        <v>19</v>
      </c>
      <c r="R1032" t="s">
        <v>20</v>
      </c>
      <c r="S1032" t="s">
        <v>27</v>
      </c>
      <c r="T1032" t="s">
        <v>13311</v>
      </c>
      <c r="U1032" s="1">
        <v>45871</v>
      </c>
      <c r="V1032">
        <f t="shared" si="32"/>
        <v>548</v>
      </c>
      <c r="W1032" t="str">
        <f t="shared" si="33"/>
        <v>360+</v>
      </c>
    </row>
    <row r="1033" spans="1:23" x14ac:dyDescent="0.25">
      <c r="A1033" t="s">
        <v>1171</v>
      </c>
      <c r="B1033">
        <v>1587945432</v>
      </c>
      <c r="C1033">
        <v>1116277655</v>
      </c>
      <c r="D1033" s="1">
        <v>45846</v>
      </c>
      <c r="E1033">
        <v>99232</v>
      </c>
      <c r="F1033">
        <v>99201</v>
      </c>
      <c r="G1033" t="s">
        <v>318</v>
      </c>
      <c r="H1033" s="34">
        <v>86883</v>
      </c>
      <c r="I1033" s="7">
        <v>73851</v>
      </c>
      <c r="J1033" s="7">
        <v>72373.98</v>
      </c>
      <c r="K1033" s="7">
        <v>0</v>
      </c>
      <c r="L1033" s="7">
        <v>1477.02</v>
      </c>
      <c r="M1033" s="5">
        <v>0.02</v>
      </c>
      <c r="N1033" t="s">
        <v>16</v>
      </c>
      <c r="O1033" t="s">
        <v>17</v>
      </c>
      <c r="P1033" t="s">
        <v>35</v>
      </c>
      <c r="Q1033" t="s">
        <v>32</v>
      </c>
      <c r="R1033" t="s">
        <v>26</v>
      </c>
      <c r="S1033" t="s">
        <v>17</v>
      </c>
      <c r="T1033" t="s">
        <v>13310</v>
      </c>
      <c r="U1033" s="1">
        <v>45885</v>
      </c>
      <c r="V1033">
        <f t="shared" si="32"/>
        <v>39</v>
      </c>
      <c r="W1033" t="str">
        <f t="shared" si="33"/>
        <v>30-59</v>
      </c>
    </row>
    <row r="1034" spans="1:23" x14ac:dyDescent="0.25">
      <c r="A1034" t="s">
        <v>1172</v>
      </c>
      <c r="B1034">
        <v>7291546207</v>
      </c>
      <c r="C1034">
        <v>3408615224</v>
      </c>
      <c r="D1034" s="1">
        <v>45525</v>
      </c>
      <c r="E1034">
        <v>99232</v>
      </c>
      <c r="F1034">
        <v>99211</v>
      </c>
      <c r="G1034" t="s">
        <v>124</v>
      </c>
      <c r="H1034" s="34">
        <v>39075</v>
      </c>
      <c r="I1034" s="7">
        <v>32041</v>
      </c>
      <c r="J1034" s="7">
        <v>23560.62</v>
      </c>
      <c r="K1034" s="7">
        <v>2713</v>
      </c>
      <c r="L1034" s="7">
        <v>5767.38</v>
      </c>
      <c r="M1034" s="5">
        <v>0.18</v>
      </c>
      <c r="N1034" t="s">
        <v>3141</v>
      </c>
      <c r="O1034" t="s">
        <v>27</v>
      </c>
      <c r="P1034" t="s">
        <v>97</v>
      </c>
      <c r="Q1034" t="s">
        <v>32</v>
      </c>
      <c r="R1034" t="s">
        <v>21</v>
      </c>
      <c r="S1034" t="s">
        <v>27</v>
      </c>
      <c r="T1034" t="s">
        <v>13312</v>
      </c>
      <c r="U1034" s="1">
        <v>45707</v>
      </c>
      <c r="V1034">
        <f t="shared" si="32"/>
        <v>182</v>
      </c>
      <c r="W1034" t="str">
        <f t="shared" si="33"/>
        <v>180-209</v>
      </c>
    </row>
    <row r="1035" spans="1:23" x14ac:dyDescent="0.25">
      <c r="A1035" t="s">
        <v>1173</v>
      </c>
      <c r="B1035">
        <v>7154122906</v>
      </c>
      <c r="C1035">
        <v>5911261564</v>
      </c>
      <c r="D1035" s="1">
        <v>45854</v>
      </c>
      <c r="E1035">
        <v>99223</v>
      </c>
      <c r="F1035">
        <v>99212</v>
      </c>
      <c r="G1035" t="s">
        <v>200</v>
      </c>
      <c r="H1035" s="34">
        <v>54692</v>
      </c>
      <c r="I1035" s="7">
        <v>41019</v>
      </c>
      <c r="J1035" s="7">
        <v>25938.15</v>
      </c>
      <c r="K1035" s="7">
        <v>8928</v>
      </c>
      <c r="L1035" s="7">
        <v>6152.85</v>
      </c>
      <c r="M1035" s="5">
        <v>0.15</v>
      </c>
      <c r="N1035" t="s">
        <v>1139</v>
      </c>
      <c r="O1035" t="s">
        <v>27</v>
      </c>
      <c r="P1035" t="s">
        <v>40</v>
      </c>
      <c r="Q1035" t="s">
        <v>19</v>
      </c>
      <c r="R1035" t="s">
        <v>26</v>
      </c>
      <c r="S1035" t="s">
        <v>17</v>
      </c>
      <c r="T1035" t="s">
        <v>13312</v>
      </c>
      <c r="U1035" s="1">
        <v>46047</v>
      </c>
      <c r="V1035">
        <f t="shared" si="32"/>
        <v>193</v>
      </c>
      <c r="W1035" t="str">
        <f t="shared" si="33"/>
        <v>180-209</v>
      </c>
    </row>
    <row r="1036" spans="1:23" x14ac:dyDescent="0.25">
      <c r="A1036" t="s">
        <v>1174</v>
      </c>
      <c r="B1036">
        <v>6780902117</v>
      </c>
      <c r="C1036">
        <v>8135763706</v>
      </c>
      <c r="D1036" s="1">
        <v>45436</v>
      </c>
      <c r="E1036">
        <v>99233</v>
      </c>
      <c r="F1036">
        <v>80053</v>
      </c>
      <c r="G1036" t="s">
        <v>69</v>
      </c>
      <c r="H1036" s="34">
        <v>64801</v>
      </c>
      <c r="I1036" s="7">
        <v>46657</v>
      </c>
      <c r="J1036" s="7">
        <v>42924.44</v>
      </c>
      <c r="K1036" s="7">
        <v>0</v>
      </c>
      <c r="L1036" s="7">
        <v>3732.56</v>
      </c>
      <c r="M1036" s="5">
        <v>0.08</v>
      </c>
      <c r="N1036" t="s">
        <v>24</v>
      </c>
      <c r="O1036" t="s">
        <v>17</v>
      </c>
      <c r="P1036" t="s">
        <v>18</v>
      </c>
      <c r="Q1036" t="s">
        <v>32</v>
      </c>
      <c r="R1036" t="s">
        <v>43</v>
      </c>
      <c r="S1036" t="s">
        <v>21</v>
      </c>
      <c r="T1036" t="s">
        <v>13311</v>
      </c>
      <c r="U1036" s="1">
        <v>46047</v>
      </c>
      <c r="V1036">
        <f t="shared" si="32"/>
        <v>611</v>
      </c>
      <c r="W1036" t="str">
        <f t="shared" si="33"/>
        <v>360+</v>
      </c>
    </row>
    <row r="1037" spans="1:23" x14ac:dyDescent="0.25">
      <c r="A1037" t="s">
        <v>1175</v>
      </c>
      <c r="B1037">
        <v>8533053452</v>
      </c>
      <c r="C1037">
        <v>2094249343</v>
      </c>
      <c r="D1037" s="1">
        <v>45707</v>
      </c>
      <c r="E1037">
        <v>99221</v>
      </c>
      <c r="F1037">
        <v>99283</v>
      </c>
      <c r="G1037" t="s">
        <v>129</v>
      </c>
      <c r="H1037" s="34">
        <v>81743</v>
      </c>
      <c r="I1037" s="7">
        <v>61307</v>
      </c>
      <c r="J1037" s="7">
        <v>52110.95</v>
      </c>
      <c r="K1037" s="7">
        <v>0</v>
      </c>
      <c r="L1037" s="7">
        <v>9196.0499999999993</v>
      </c>
      <c r="M1037" s="5">
        <v>0.15</v>
      </c>
      <c r="N1037" t="s">
        <v>1139</v>
      </c>
      <c r="O1037" t="s">
        <v>17</v>
      </c>
      <c r="P1037" t="s">
        <v>97</v>
      </c>
      <c r="Q1037" t="s">
        <v>19</v>
      </c>
      <c r="R1037" t="s">
        <v>20</v>
      </c>
      <c r="S1037" t="s">
        <v>27</v>
      </c>
      <c r="T1037" t="s">
        <v>13312</v>
      </c>
      <c r="U1037" s="1">
        <v>45813</v>
      </c>
      <c r="V1037">
        <f t="shared" si="32"/>
        <v>106</v>
      </c>
      <c r="W1037" t="str">
        <f t="shared" si="33"/>
        <v>90-119</v>
      </c>
    </row>
    <row r="1038" spans="1:23" x14ac:dyDescent="0.25">
      <c r="A1038" t="s">
        <v>1176</v>
      </c>
      <c r="B1038">
        <v>5395565670</v>
      </c>
      <c r="C1038">
        <v>7969694904</v>
      </c>
      <c r="D1038" s="1">
        <v>45571</v>
      </c>
      <c r="E1038">
        <v>99238</v>
      </c>
      <c r="F1038">
        <v>99213</v>
      </c>
      <c r="G1038" t="s">
        <v>73</v>
      </c>
      <c r="H1038" s="34">
        <v>85599</v>
      </c>
      <c r="I1038" s="7">
        <v>55639</v>
      </c>
      <c r="J1038" s="7">
        <v>33164.32</v>
      </c>
      <c r="K1038" s="7">
        <v>15798</v>
      </c>
      <c r="L1038" s="7">
        <v>6676.68</v>
      </c>
      <c r="M1038" s="5">
        <v>0.12</v>
      </c>
      <c r="N1038" t="s">
        <v>46</v>
      </c>
      <c r="O1038" t="s">
        <v>27</v>
      </c>
      <c r="P1038" t="s">
        <v>35</v>
      </c>
      <c r="Q1038" t="s">
        <v>19</v>
      </c>
      <c r="R1038" t="s">
        <v>20</v>
      </c>
      <c r="S1038" t="s">
        <v>27</v>
      </c>
      <c r="T1038" t="s">
        <v>13312</v>
      </c>
      <c r="U1038" s="1">
        <v>46030</v>
      </c>
      <c r="V1038">
        <f t="shared" si="32"/>
        <v>459</v>
      </c>
      <c r="W1038" t="str">
        <f t="shared" si="33"/>
        <v>360+</v>
      </c>
    </row>
    <row r="1039" spans="1:23" x14ac:dyDescent="0.25">
      <c r="A1039" t="s">
        <v>1177</v>
      </c>
      <c r="B1039">
        <v>1171669848</v>
      </c>
      <c r="C1039">
        <v>3790083278</v>
      </c>
      <c r="D1039" s="1">
        <v>45483</v>
      </c>
      <c r="E1039">
        <v>99222</v>
      </c>
      <c r="F1039">
        <v>99211</v>
      </c>
      <c r="G1039" t="s">
        <v>240</v>
      </c>
      <c r="H1039" s="34">
        <v>38466</v>
      </c>
      <c r="I1039" s="7">
        <v>32696</v>
      </c>
      <c r="J1039" s="7">
        <v>27379.08</v>
      </c>
      <c r="K1039" s="7">
        <v>4663</v>
      </c>
      <c r="L1039" s="7">
        <v>653.91999999999996</v>
      </c>
      <c r="M1039" s="5">
        <v>0.02</v>
      </c>
      <c r="N1039" t="s">
        <v>16</v>
      </c>
      <c r="O1039" t="s">
        <v>27</v>
      </c>
      <c r="P1039" t="s">
        <v>40</v>
      </c>
      <c r="Q1039" t="s">
        <v>32</v>
      </c>
      <c r="R1039" t="s">
        <v>26</v>
      </c>
      <c r="S1039" t="s">
        <v>21</v>
      </c>
      <c r="T1039" t="s">
        <v>13311</v>
      </c>
      <c r="U1039" s="1">
        <v>46015</v>
      </c>
      <c r="V1039">
        <f t="shared" si="32"/>
        <v>532</v>
      </c>
      <c r="W1039" t="str">
        <f t="shared" si="33"/>
        <v>360+</v>
      </c>
    </row>
    <row r="1040" spans="1:23" x14ac:dyDescent="0.25">
      <c r="A1040" t="s">
        <v>1178</v>
      </c>
      <c r="B1040">
        <v>6130727987</v>
      </c>
      <c r="C1040">
        <v>2433799394</v>
      </c>
      <c r="D1040" s="1">
        <v>45932</v>
      </c>
      <c r="E1040">
        <v>99231</v>
      </c>
      <c r="F1040">
        <v>99284</v>
      </c>
      <c r="G1040" t="s">
        <v>110</v>
      </c>
      <c r="H1040" s="34">
        <v>93248</v>
      </c>
      <c r="I1040" s="7">
        <v>79261</v>
      </c>
      <c r="J1040" s="7">
        <v>49486.78</v>
      </c>
      <c r="K1040" s="7">
        <v>28189</v>
      </c>
      <c r="L1040" s="7">
        <v>1585.22</v>
      </c>
      <c r="M1040" s="5">
        <v>0.02</v>
      </c>
      <c r="N1040" t="s">
        <v>16</v>
      </c>
      <c r="O1040" t="s">
        <v>27</v>
      </c>
      <c r="P1040" t="s">
        <v>40</v>
      </c>
      <c r="Q1040" t="s">
        <v>19</v>
      </c>
      <c r="R1040" t="s">
        <v>27</v>
      </c>
      <c r="S1040" t="s">
        <v>17</v>
      </c>
      <c r="T1040" t="s">
        <v>13310</v>
      </c>
      <c r="U1040" s="1">
        <v>46009</v>
      </c>
      <c r="V1040">
        <f t="shared" si="32"/>
        <v>77</v>
      </c>
      <c r="W1040" t="str">
        <f t="shared" si="33"/>
        <v>60-89</v>
      </c>
    </row>
    <row r="1041" spans="1:23" x14ac:dyDescent="0.25">
      <c r="A1041" t="s">
        <v>1179</v>
      </c>
      <c r="B1041">
        <v>9840712938</v>
      </c>
      <c r="C1041">
        <v>5614265037</v>
      </c>
      <c r="D1041" s="1">
        <v>45325</v>
      </c>
      <c r="E1041">
        <v>99223</v>
      </c>
      <c r="F1041">
        <v>99284</v>
      </c>
      <c r="G1041" t="s">
        <v>67</v>
      </c>
      <c r="H1041" s="34">
        <v>50406</v>
      </c>
      <c r="I1041" s="7">
        <v>36292</v>
      </c>
      <c r="J1041" s="7">
        <v>30035.64</v>
      </c>
      <c r="K1041" s="7">
        <v>3353</v>
      </c>
      <c r="L1041" s="7">
        <v>2903.36</v>
      </c>
      <c r="M1041" s="5">
        <v>0.08</v>
      </c>
      <c r="N1041" t="s">
        <v>24</v>
      </c>
      <c r="O1041" t="s">
        <v>30</v>
      </c>
      <c r="P1041" t="s">
        <v>58</v>
      </c>
      <c r="Q1041" t="s">
        <v>19</v>
      </c>
      <c r="R1041" t="s">
        <v>21</v>
      </c>
      <c r="S1041" t="s">
        <v>17</v>
      </c>
      <c r="T1041" t="s">
        <v>13311</v>
      </c>
      <c r="U1041" s="1">
        <v>45837</v>
      </c>
      <c r="V1041">
        <f t="shared" si="32"/>
        <v>512</v>
      </c>
      <c r="W1041" t="str">
        <f t="shared" si="33"/>
        <v>360+</v>
      </c>
    </row>
    <row r="1042" spans="1:23" x14ac:dyDescent="0.25">
      <c r="A1042" t="s">
        <v>1180</v>
      </c>
      <c r="B1042">
        <v>9873126623</v>
      </c>
      <c r="C1042">
        <v>2823633957</v>
      </c>
      <c r="D1042" s="1">
        <v>45849</v>
      </c>
      <c r="E1042">
        <v>99222</v>
      </c>
      <c r="F1042">
        <v>99213</v>
      </c>
      <c r="G1042" t="s">
        <v>34</v>
      </c>
      <c r="H1042" s="34">
        <v>62794</v>
      </c>
      <c r="I1042" s="7">
        <v>53375</v>
      </c>
      <c r="J1042" s="7">
        <v>44194.5</v>
      </c>
      <c r="K1042" s="7">
        <v>8113</v>
      </c>
      <c r="L1042" s="7">
        <v>1067.5</v>
      </c>
      <c r="M1042" s="5">
        <v>0.02</v>
      </c>
      <c r="N1042" t="s">
        <v>16</v>
      </c>
      <c r="O1042" t="s">
        <v>30</v>
      </c>
      <c r="P1042" t="s">
        <v>55</v>
      </c>
      <c r="Q1042" t="s">
        <v>32</v>
      </c>
      <c r="R1042" t="s">
        <v>43</v>
      </c>
      <c r="S1042" t="s">
        <v>17</v>
      </c>
      <c r="T1042" t="s">
        <v>13310</v>
      </c>
      <c r="U1042" s="1">
        <v>45864</v>
      </c>
      <c r="V1042">
        <f t="shared" si="32"/>
        <v>15</v>
      </c>
      <c r="W1042" t="str">
        <f t="shared" si="33"/>
        <v>0-29</v>
      </c>
    </row>
    <row r="1043" spans="1:23" x14ac:dyDescent="0.25">
      <c r="A1043" t="s">
        <v>1181</v>
      </c>
      <c r="B1043">
        <v>9006260209</v>
      </c>
      <c r="C1043">
        <v>4137060503</v>
      </c>
      <c r="D1043" s="1">
        <v>45646</v>
      </c>
      <c r="E1043">
        <v>99232</v>
      </c>
      <c r="F1043">
        <v>80053</v>
      </c>
      <c r="G1043" t="s">
        <v>85</v>
      </c>
      <c r="H1043" s="34">
        <v>85841</v>
      </c>
      <c r="I1043" s="7">
        <v>61806</v>
      </c>
      <c r="J1043" s="7">
        <v>56861.52</v>
      </c>
      <c r="K1043" s="7">
        <v>0</v>
      </c>
      <c r="L1043" s="7">
        <v>4944.4799999999996</v>
      </c>
      <c r="M1043" s="5">
        <v>0.08</v>
      </c>
      <c r="N1043" t="s">
        <v>24</v>
      </c>
      <c r="O1043" t="s">
        <v>17</v>
      </c>
      <c r="P1043" t="s">
        <v>25</v>
      </c>
      <c r="Q1043" t="s">
        <v>19</v>
      </c>
      <c r="R1043" t="s">
        <v>43</v>
      </c>
      <c r="S1043" t="s">
        <v>17</v>
      </c>
      <c r="T1043" t="s">
        <v>13310</v>
      </c>
      <c r="U1043" s="1">
        <v>45719</v>
      </c>
      <c r="V1043">
        <f t="shared" si="32"/>
        <v>73</v>
      </c>
      <c r="W1043" t="str">
        <f t="shared" si="33"/>
        <v>60-89</v>
      </c>
    </row>
    <row r="1044" spans="1:23" x14ac:dyDescent="0.25">
      <c r="A1044" t="s">
        <v>1182</v>
      </c>
      <c r="B1044">
        <v>9444445946</v>
      </c>
      <c r="C1044">
        <v>1802967824</v>
      </c>
      <c r="D1044" s="1">
        <v>45715</v>
      </c>
      <c r="E1044">
        <v>99233</v>
      </c>
      <c r="F1044">
        <v>99215</v>
      </c>
      <c r="G1044" t="s">
        <v>42</v>
      </c>
      <c r="H1044" s="34">
        <v>54373</v>
      </c>
      <c r="I1044" s="7">
        <v>39149</v>
      </c>
      <c r="J1044" s="7">
        <v>31015.08</v>
      </c>
      <c r="K1044" s="7">
        <v>5002</v>
      </c>
      <c r="L1044" s="7">
        <v>3131.92</v>
      </c>
      <c r="M1044" s="5">
        <v>0.08</v>
      </c>
      <c r="N1044" t="s">
        <v>24</v>
      </c>
      <c r="O1044" t="s">
        <v>30</v>
      </c>
      <c r="P1044" t="s">
        <v>58</v>
      </c>
      <c r="Q1044" t="s">
        <v>32</v>
      </c>
      <c r="R1044" t="s">
        <v>21</v>
      </c>
      <c r="S1044" t="s">
        <v>27</v>
      </c>
      <c r="T1044" t="s">
        <v>13312</v>
      </c>
      <c r="U1044" s="1">
        <v>46022</v>
      </c>
      <c r="V1044">
        <f t="shared" si="32"/>
        <v>307</v>
      </c>
      <c r="W1044" t="str">
        <f t="shared" si="33"/>
        <v>300-329</v>
      </c>
    </row>
    <row r="1045" spans="1:23" x14ac:dyDescent="0.25">
      <c r="A1045" t="s">
        <v>1183</v>
      </c>
      <c r="B1045">
        <v>5310820635</v>
      </c>
      <c r="C1045">
        <v>4190541947</v>
      </c>
      <c r="D1045" s="1">
        <v>45428</v>
      </c>
      <c r="E1045">
        <v>99233</v>
      </c>
      <c r="F1045">
        <v>99204</v>
      </c>
      <c r="G1045" t="s">
        <v>104</v>
      </c>
      <c r="H1045" s="34">
        <v>54986</v>
      </c>
      <c r="I1045" s="7">
        <v>35741</v>
      </c>
      <c r="J1045" s="7">
        <v>17057.080000000002</v>
      </c>
      <c r="K1045" s="7">
        <v>14395</v>
      </c>
      <c r="L1045" s="7">
        <v>4288.92</v>
      </c>
      <c r="M1045" s="5">
        <v>0.12</v>
      </c>
      <c r="N1045" t="s">
        <v>46</v>
      </c>
      <c r="O1045" t="s">
        <v>27</v>
      </c>
      <c r="P1045" t="s">
        <v>25</v>
      </c>
      <c r="Q1045" t="s">
        <v>32</v>
      </c>
      <c r="R1045" t="s">
        <v>38</v>
      </c>
      <c r="S1045" t="s">
        <v>17</v>
      </c>
      <c r="T1045" t="s">
        <v>13310</v>
      </c>
      <c r="U1045" s="1">
        <v>45710</v>
      </c>
      <c r="V1045">
        <f t="shared" si="32"/>
        <v>282</v>
      </c>
      <c r="W1045" t="str">
        <f t="shared" si="33"/>
        <v>270-299</v>
      </c>
    </row>
    <row r="1046" spans="1:23" x14ac:dyDescent="0.25">
      <c r="A1046" t="s">
        <v>1184</v>
      </c>
      <c r="B1046">
        <v>9600996013</v>
      </c>
      <c r="C1046">
        <v>2663228723</v>
      </c>
      <c r="D1046" s="1">
        <v>45423</v>
      </c>
      <c r="E1046">
        <v>99232</v>
      </c>
      <c r="F1046">
        <v>99202</v>
      </c>
      <c r="G1046" t="s">
        <v>37</v>
      </c>
      <c r="H1046" s="34">
        <v>92960</v>
      </c>
      <c r="I1046" s="7">
        <v>60424</v>
      </c>
      <c r="J1046" s="7">
        <v>46441.120000000003</v>
      </c>
      <c r="K1046" s="7">
        <v>6732</v>
      </c>
      <c r="L1046" s="7">
        <v>7250.88</v>
      </c>
      <c r="M1046" s="5">
        <v>0.12</v>
      </c>
      <c r="N1046" t="s">
        <v>46</v>
      </c>
      <c r="O1046" t="s">
        <v>30</v>
      </c>
      <c r="P1046" t="s">
        <v>55</v>
      </c>
      <c r="Q1046" t="s">
        <v>19</v>
      </c>
      <c r="R1046" t="s">
        <v>20</v>
      </c>
      <c r="S1046" t="s">
        <v>27</v>
      </c>
      <c r="T1046" t="s">
        <v>13310</v>
      </c>
      <c r="U1046" s="1">
        <v>45818</v>
      </c>
      <c r="V1046">
        <f t="shared" si="32"/>
        <v>395</v>
      </c>
      <c r="W1046" t="str">
        <f t="shared" si="33"/>
        <v>360+</v>
      </c>
    </row>
    <row r="1047" spans="1:23" x14ac:dyDescent="0.25">
      <c r="A1047" t="s">
        <v>1185</v>
      </c>
      <c r="B1047">
        <v>3354133515</v>
      </c>
      <c r="C1047">
        <v>3228511741</v>
      </c>
      <c r="D1047" s="1">
        <v>45913</v>
      </c>
      <c r="E1047">
        <v>99233</v>
      </c>
      <c r="F1047">
        <v>99202</v>
      </c>
      <c r="G1047" t="s">
        <v>200</v>
      </c>
      <c r="H1047" s="34">
        <v>99489</v>
      </c>
      <c r="I1047" s="7">
        <v>84566</v>
      </c>
      <c r="J1047" s="7">
        <v>42195.68</v>
      </c>
      <c r="K1047" s="7">
        <v>40679</v>
      </c>
      <c r="L1047" s="7">
        <v>1691.32</v>
      </c>
      <c r="M1047" s="5">
        <v>0.02</v>
      </c>
      <c r="N1047" t="s">
        <v>16</v>
      </c>
      <c r="O1047" t="s">
        <v>27</v>
      </c>
      <c r="P1047" t="s">
        <v>58</v>
      </c>
      <c r="Q1047" t="s">
        <v>19</v>
      </c>
      <c r="R1047" t="s">
        <v>21</v>
      </c>
      <c r="S1047" t="s">
        <v>21</v>
      </c>
      <c r="T1047" t="s">
        <v>13312</v>
      </c>
      <c r="U1047" s="1">
        <v>45985</v>
      </c>
      <c r="V1047">
        <f t="shared" si="32"/>
        <v>72</v>
      </c>
      <c r="W1047" t="str">
        <f t="shared" si="33"/>
        <v>60-89</v>
      </c>
    </row>
    <row r="1048" spans="1:23" x14ac:dyDescent="0.25">
      <c r="A1048" t="s">
        <v>1186</v>
      </c>
      <c r="B1048">
        <v>7706658932</v>
      </c>
      <c r="C1048">
        <v>5433111482</v>
      </c>
      <c r="D1048" s="1">
        <v>45674</v>
      </c>
      <c r="E1048">
        <v>99223</v>
      </c>
      <c r="F1048">
        <v>99214</v>
      </c>
      <c r="G1048" t="s">
        <v>73</v>
      </c>
      <c r="H1048" s="34">
        <v>42911</v>
      </c>
      <c r="I1048" s="7">
        <v>36474</v>
      </c>
      <c r="J1048" s="7">
        <v>35744.519999999997</v>
      </c>
      <c r="K1048" s="7">
        <v>0</v>
      </c>
      <c r="L1048" s="7">
        <v>729.48</v>
      </c>
      <c r="M1048" s="5">
        <v>0.02</v>
      </c>
      <c r="N1048" t="s">
        <v>16</v>
      </c>
      <c r="O1048" t="s">
        <v>17</v>
      </c>
      <c r="P1048" t="s">
        <v>58</v>
      </c>
      <c r="Q1048" t="s">
        <v>32</v>
      </c>
      <c r="R1048" t="s">
        <v>26</v>
      </c>
      <c r="S1048" t="s">
        <v>17</v>
      </c>
      <c r="T1048" t="s">
        <v>13310</v>
      </c>
      <c r="U1048" s="1">
        <v>45698</v>
      </c>
      <c r="V1048">
        <f t="shared" si="32"/>
        <v>24</v>
      </c>
      <c r="W1048" t="str">
        <f t="shared" si="33"/>
        <v>0-29</v>
      </c>
    </row>
    <row r="1049" spans="1:23" x14ac:dyDescent="0.25">
      <c r="A1049" t="s">
        <v>1187</v>
      </c>
      <c r="B1049">
        <v>7746732839</v>
      </c>
      <c r="C1049">
        <v>8302556572</v>
      </c>
      <c r="D1049" s="1">
        <v>45462</v>
      </c>
      <c r="E1049">
        <v>99222</v>
      </c>
      <c r="F1049">
        <v>99214</v>
      </c>
      <c r="G1049" t="s">
        <v>203</v>
      </c>
      <c r="H1049" s="34">
        <v>25743</v>
      </c>
      <c r="I1049" s="7">
        <v>18535</v>
      </c>
      <c r="J1049" s="7">
        <v>17052.2</v>
      </c>
      <c r="K1049" s="7">
        <v>0</v>
      </c>
      <c r="L1049" s="7">
        <v>1482.8</v>
      </c>
      <c r="M1049" s="5">
        <v>0.08</v>
      </c>
      <c r="N1049" t="s">
        <v>24</v>
      </c>
      <c r="O1049" t="s">
        <v>17</v>
      </c>
      <c r="P1049" t="s">
        <v>25</v>
      </c>
      <c r="Q1049" t="s">
        <v>32</v>
      </c>
      <c r="R1049" t="s">
        <v>43</v>
      </c>
      <c r="S1049" t="s">
        <v>17</v>
      </c>
      <c r="T1049" t="s">
        <v>13312</v>
      </c>
      <c r="U1049" s="1">
        <v>46005</v>
      </c>
      <c r="V1049">
        <f t="shared" si="32"/>
        <v>543</v>
      </c>
      <c r="W1049" t="str">
        <f t="shared" si="33"/>
        <v>360+</v>
      </c>
    </row>
    <row r="1050" spans="1:23" x14ac:dyDescent="0.25">
      <c r="A1050" t="s">
        <v>1188</v>
      </c>
      <c r="B1050">
        <v>6351973126</v>
      </c>
      <c r="C1050">
        <v>1672889512</v>
      </c>
      <c r="D1050" s="1">
        <v>45561</v>
      </c>
      <c r="E1050">
        <v>99238</v>
      </c>
      <c r="F1050">
        <v>99214</v>
      </c>
      <c r="G1050" t="s">
        <v>248</v>
      </c>
      <c r="H1050" s="34">
        <v>51161</v>
      </c>
      <c r="I1050" s="7">
        <v>36836</v>
      </c>
      <c r="J1050" s="7">
        <v>26777.119999999999</v>
      </c>
      <c r="K1050" s="7">
        <v>7112</v>
      </c>
      <c r="L1050" s="7">
        <v>2946.88</v>
      </c>
      <c r="M1050" s="5">
        <v>0.08</v>
      </c>
      <c r="N1050" t="s">
        <v>24</v>
      </c>
      <c r="O1050" t="s">
        <v>27</v>
      </c>
      <c r="P1050" t="s">
        <v>31</v>
      </c>
      <c r="Q1050" t="s">
        <v>32</v>
      </c>
      <c r="R1050" t="s">
        <v>26</v>
      </c>
      <c r="S1050" t="s">
        <v>17</v>
      </c>
      <c r="T1050" t="s">
        <v>13312</v>
      </c>
      <c r="U1050" s="1">
        <v>45737</v>
      </c>
      <c r="V1050">
        <f t="shared" si="32"/>
        <v>176</v>
      </c>
      <c r="W1050" t="str">
        <f t="shared" si="33"/>
        <v>150-179</v>
      </c>
    </row>
    <row r="1051" spans="1:23" x14ac:dyDescent="0.25">
      <c r="A1051" t="s">
        <v>1189</v>
      </c>
      <c r="B1051">
        <v>8202079410</v>
      </c>
      <c r="C1051">
        <v>3205265659</v>
      </c>
      <c r="D1051" s="1">
        <v>45376</v>
      </c>
      <c r="E1051">
        <v>99232</v>
      </c>
      <c r="F1051">
        <v>81000</v>
      </c>
      <c r="G1051" t="s">
        <v>224</v>
      </c>
      <c r="H1051" s="34">
        <v>74609</v>
      </c>
      <c r="I1051" s="7">
        <v>63418</v>
      </c>
      <c r="J1051" s="7">
        <v>62149.64</v>
      </c>
      <c r="K1051" s="7">
        <v>0</v>
      </c>
      <c r="L1051" s="7">
        <v>1268.3599999999999</v>
      </c>
      <c r="M1051" s="5">
        <v>0.02</v>
      </c>
      <c r="N1051" t="s">
        <v>16</v>
      </c>
      <c r="O1051" t="s">
        <v>17</v>
      </c>
      <c r="P1051" t="s">
        <v>58</v>
      </c>
      <c r="Q1051" t="s">
        <v>32</v>
      </c>
      <c r="R1051" t="s">
        <v>43</v>
      </c>
      <c r="S1051" t="s">
        <v>17</v>
      </c>
      <c r="T1051" t="s">
        <v>13310</v>
      </c>
      <c r="U1051" s="1">
        <v>45765</v>
      </c>
      <c r="V1051">
        <f t="shared" si="32"/>
        <v>389</v>
      </c>
      <c r="W1051" t="str">
        <f t="shared" si="33"/>
        <v>360+</v>
      </c>
    </row>
    <row r="1052" spans="1:23" x14ac:dyDescent="0.25">
      <c r="A1052" t="s">
        <v>1190</v>
      </c>
      <c r="B1052">
        <v>4851481149</v>
      </c>
      <c r="C1052">
        <v>9587214878</v>
      </c>
      <c r="D1052" s="1">
        <v>45686</v>
      </c>
      <c r="E1052">
        <v>99222</v>
      </c>
      <c r="F1052">
        <v>36415</v>
      </c>
      <c r="G1052" t="s">
        <v>209</v>
      </c>
      <c r="H1052" s="34">
        <v>44167</v>
      </c>
      <c r="I1052" s="7">
        <v>37542</v>
      </c>
      <c r="J1052" s="7">
        <v>30758.160000000003</v>
      </c>
      <c r="K1052" s="7">
        <v>6033</v>
      </c>
      <c r="L1052" s="7">
        <v>750.84</v>
      </c>
      <c r="M1052" s="5">
        <v>0.02</v>
      </c>
      <c r="N1052" t="s">
        <v>16</v>
      </c>
      <c r="O1052" t="s">
        <v>30</v>
      </c>
      <c r="P1052" t="s">
        <v>31</v>
      </c>
      <c r="Q1052" t="s">
        <v>19</v>
      </c>
      <c r="R1052" t="s">
        <v>38</v>
      </c>
      <c r="S1052" t="s">
        <v>17</v>
      </c>
      <c r="T1052" t="s">
        <v>13312</v>
      </c>
      <c r="U1052" s="1">
        <v>45826</v>
      </c>
      <c r="V1052">
        <f t="shared" si="32"/>
        <v>140</v>
      </c>
      <c r="W1052" t="str">
        <f t="shared" si="33"/>
        <v>120-149</v>
      </c>
    </row>
    <row r="1053" spans="1:23" x14ac:dyDescent="0.25">
      <c r="A1053" t="s">
        <v>1191</v>
      </c>
      <c r="B1053">
        <v>4398453711</v>
      </c>
      <c r="C1053">
        <v>7021951577</v>
      </c>
      <c r="D1053" s="1">
        <v>45354</v>
      </c>
      <c r="E1053">
        <v>99232</v>
      </c>
      <c r="F1053">
        <v>99215</v>
      </c>
      <c r="G1053" t="s">
        <v>244</v>
      </c>
      <c r="H1053" s="34">
        <v>51200</v>
      </c>
      <c r="I1053" s="7">
        <v>43520</v>
      </c>
      <c r="J1053" s="7">
        <v>38138.6</v>
      </c>
      <c r="K1053" s="7">
        <v>4511</v>
      </c>
      <c r="L1053" s="7">
        <v>870.4</v>
      </c>
      <c r="M1053" s="5">
        <v>0.02</v>
      </c>
      <c r="N1053" t="s">
        <v>16</v>
      </c>
      <c r="O1053" t="s">
        <v>30</v>
      </c>
      <c r="P1053" t="s">
        <v>40</v>
      </c>
      <c r="Q1053" t="s">
        <v>32</v>
      </c>
      <c r="R1053" t="s">
        <v>20</v>
      </c>
      <c r="S1053" t="s">
        <v>17</v>
      </c>
      <c r="T1053" t="s">
        <v>13311</v>
      </c>
      <c r="U1053" s="1">
        <v>45756</v>
      </c>
      <c r="V1053">
        <f t="shared" si="32"/>
        <v>402</v>
      </c>
      <c r="W1053" t="str">
        <f t="shared" si="33"/>
        <v>360+</v>
      </c>
    </row>
    <row r="1054" spans="1:23" x14ac:dyDescent="0.25">
      <c r="A1054" t="s">
        <v>1192</v>
      </c>
      <c r="B1054">
        <v>9865339765</v>
      </c>
      <c r="C1054">
        <v>5838557236</v>
      </c>
      <c r="D1054" s="1">
        <v>45843</v>
      </c>
      <c r="E1054">
        <v>99238</v>
      </c>
      <c r="F1054">
        <v>99205</v>
      </c>
      <c r="G1054" t="s">
        <v>166</v>
      </c>
      <c r="H1054" s="34">
        <v>58594</v>
      </c>
      <c r="I1054" s="7">
        <v>42188</v>
      </c>
      <c r="J1054" s="7">
        <v>38812.959999999999</v>
      </c>
      <c r="K1054" s="7">
        <v>0</v>
      </c>
      <c r="L1054" s="7">
        <v>3375.04</v>
      </c>
      <c r="M1054" s="5">
        <v>0.08</v>
      </c>
      <c r="N1054" t="s">
        <v>24</v>
      </c>
      <c r="O1054" t="s">
        <v>17</v>
      </c>
      <c r="P1054" t="s">
        <v>25</v>
      </c>
      <c r="Q1054" t="s">
        <v>32</v>
      </c>
      <c r="R1054" t="s">
        <v>27</v>
      </c>
      <c r="S1054" t="s">
        <v>27</v>
      </c>
      <c r="T1054" t="s">
        <v>13312</v>
      </c>
      <c r="U1054" s="1">
        <v>45978</v>
      </c>
      <c r="V1054">
        <f t="shared" si="32"/>
        <v>135</v>
      </c>
      <c r="W1054" t="str">
        <f t="shared" si="33"/>
        <v>120-149</v>
      </c>
    </row>
    <row r="1055" spans="1:23" x14ac:dyDescent="0.25">
      <c r="A1055" t="s">
        <v>1193</v>
      </c>
      <c r="B1055">
        <v>9060682495</v>
      </c>
      <c r="C1055">
        <v>2518421827</v>
      </c>
      <c r="D1055" s="1">
        <v>45330</v>
      </c>
      <c r="E1055">
        <v>99214</v>
      </c>
      <c r="F1055">
        <v>99211</v>
      </c>
      <c r="G1055" t="s">
        <v>171</v>
      </c>
      <c r="H1055" s="34">
        <v>94846</v>
      </c>
      <c r="I1055" s="7">
        <v>61650</v>
      </c>
      <c r="J1055" s="7">
        <v>54252</v>
      </c>
      <c r="K1055" s="7">
        <v>0</v>
      </c>
      <c r="L1055" s="7">
        <v>7398</v>
      </c>
      <c r="M1055" s="5">
        <v>0.12</v>
      </c>
      <c r="N1055" t="s">
        <v>46</v>
      </c>
      <c r="O1055" t="s">
        <v>17</v>
      </c>
      <c r="P1055" t="s">
        <v>58</v>
      </c>
      <c r="Q1055" t="s">
        <v>32</v>
      </c>
      <c r="R1055" t="s">
        <v>26</v>
      </c>
      <c r="S1055" t="s">
        <v>21</v>
      </c>
      <c r="T1055" t="s">
        <v>13312</v>
      </c>
      <c r="U1055" s="1">
        <v>45972</v>
      </c>
      <c r="V1055">
        <f t="shared" si="32"/>
        <v>642</v>
      </c>
      <c r="W1055" t="str">
        <f t="shared" si="33"/>
        <v>360+</v>
      </c>
    </row>
    <row r="1056" spans="1:23" x14ac:dyDescent="0.25">
      <c r="A1056" t="s">
        <v>1194</v>
      </c>
      <c r="B1056">
        <v>2231164400</v>
      </c>
      <c r="C1056">
        <v>5615794551</v>
      </c>
      <c r="D1056" s="1">
        <v>45299</v>
      </c>
      <c r="E1056">
        <v>99223</v>
      </c>
      <c r="F1056">
        <v>97110</v>
      </c>
      <c r="G1056" t="s">
        <v>134</v>
      </c>
      <c r="H1056" s="34">
        <v>98768</v>
      </c>
      <c r="I1056" s="7">
        <v>83953</v>
      </c>
      <c r="J1056" s="7">
        <v>82273.94</v>
      </c>
      <c r="K1056" s="7">
        <v>0</v>
      </c>
      <c r="L1056" s="7">
        <v>1679.06</v>
      </c>
      <c r="M1056" s="5">
        <v>0.02</v>
      </c>
      <c r="N1056" t="s">
        <v>16</v>
      </c>
      <c r="O1056" t="s">
        <v>17</v>
      </c>
      <c r="P1056" t="s">
        <v>55</v>
      </c>
      <c r="Q1056" t="s">
        <v>32</v>
      </c>
      <c r="R1056" t="s">
        <v>38</v>
      </c>
      <c r="S1056" t="s">
        <v>27</v>
      </c>
      <c r="T1056" t="s">
        <v>13312</v>
      </c>
      <c r="U1056" s="1">
        <v>45664</v>
      </c>
      <c r="V1056">
        <f t="shared" si="32"/>
        <v>365</v>
      </c>
      <c r="W1056" t="str">
        <f t="shared" si="33"/>
        <v>360+</v>
      </c>
    </row>
    <row r="1057" spans="1:23" x14ac:dyDescent="0.25">
      <c r="A1057" t="s">
        <v>1195</v>
      </c>
      <c r="B1057">
        <v>4112863572</v>
      </c>
      <c r="C1057">
        <v>3677696341</v>
      </c>
      <c r="D1057" s="1">
        <v>45700</v>
      </c>
      <c r="E1057">
        <v>99238</v>
      </c>
      <c r="F1057">
        <v>99203</v>
      </c>
      <c r="G1057" t="s">
        <v>224</v>
      </c>
      <c r="H1057" s="34">
        <v>25080</v>
      </c>
      <c r="I1057" s="7">
        <v>18058</v>
      </c>
      <c r="J1057" s="7">
        <v>16613.36</v>
      </c>
      <c r="K1057" s="7">
        <v>0</v>
      </c>
      <c r="L1057" s="7">
        <v>1444.64</v>
      </c>
      <c r="M1057" s="5">
        <v>0.08</v>
      </c>
      <c r="N1057" t="s">
        <v>24</v>
      </c>
      <c r="O1057" t="s">
        <v>17</v>
      </c>
      <c r="P1057" t="s">
        <v>97</v>
      </c>
      <c r="Q1057" t="s">
        <v>19</v>
      </c>
      <c r="R1057" t="s">
        <v>20</v>
      </c>
      <c r="S1057" t="s">
        <v>17</v>
      </c>
      <c r="T1057" t="s">
        <v>13312</v>
      </c>
      <c r="U1057" s="1">
        <v>45859</v>
      </c>
      <c r="V1057">
        <f t="shared" si="32"/>
        <v>159</v>
      </c>
      <c r="W1057" t="str">
        <f t="shared" si="33"/>
        <v>150-179</v>
      </c>
    </row>
    <row r="1058" spans="1:23" x14ac:dyDescent="0.25">
      <c r="A1058" t="s">
        <v>1196</v>
      </c>
      <c r="B1058">
        <v>9219373347</v>
      </c>
      <c r="C1058">
        <v>3548965908</v>
      </c>
      <c r="D1058" s="1">
        <v>45432</v>
      </c>
      <c r="E1058">
        <v>99215</v>
      </c>
      <c r="F1058">
        <v>99283</v>
      </c>
      <c r="G1058" t="s">
        <v>166</v>
      </c>
      <c r="H1058" s="34">
        <v>75454</v>
      </c>
      <c r="I1058" s="7">
        <v>58854</v>
      </c>
      <c r="J1058" s="7">
        <v>47083.199999999997</v>
      </c>
      <c r="K1058" s="7">
        <v>0</v>
      </c>
      <c r="L1058" s="7">
        <v>11770.8</v>
      </c>
      <c r="M1058" s="5">
        <v>0.2</v>
      </c>
      <c r="N1058" t="s">
        <v>3140</v>
      </c>
      <c r="O1058" t="s">
        <v>17</v>
      </c>
      <c r="P1058" t="s">
        <v>25</v>
      </c>
      <c r="Q1058" t="s">
        <v>32</v>
      </c>
      <c r="R1058" t="s">
        <v>26</v>
      </c>
      <c r="S1058" t="s">
        <v>27</v>
      </c>
      <c r="T1058" t="s">
        <v>13310</v>
      </c>
      <c r="U1058" s="1">
        <v>45708</v>
      </c>
      <c r="V1058">
        <f t="shared" si="32"/>
        <v>276</v>
      </c>
      <c r="W1058" t="str">
        <f t="shared" si="33"/>
        <v>270-299</v>
      </c>
    </row>
    <row r="1059" spans="1:23" x14ac:dyDescent="0.25">
      <c r="A1059" t="s">
        <v>1197</v>
      </c>
      <c r="B1059">
        <v>8654688447</v>
      </c>
      <c r="C1059">
        <v>1952037992</v>
      </c>
      <c r="D1059" s="1">
        <v>45550</v>
      </c>
      <c r="E1059">
        <v>99222</v>
      </c>
      <c r="F1059">
        <v>99284</v>
      </c>
      <c r="G1059" t="s">
        <v>279</v>
      </c>
      <c r="H1059" s="34">
        <v>34997</v>
      </c>
      <c r="I1059" s="7">
        <v>22748</v>
      </c>
      <c r="J1059" s="7">
        <v>20018.240000000002</v>
      </c>
      <c r="K1059" s="7">
        <v>0</v>
      </c>
      <c r="L1059" s="7">
        <v>2729.76</v>
      </c>
      <c r="M1059" s="5">
        <v>0.12</v>
      </c>
      <c r="N1059" t="s">
        <v>46</v>
      </c>
      <c r="O1059" t="s">
        <v>17</v>
      </c>
      <c r="P1059" t="s">
        <v>55</v>
      </c>
      <c r="Q1059" t="s">
        <v>32</v>
      </c>
      <c r="R1059" t="s">
        <v>20</v>
      </c>
      <c r="S1059" t="s">
        <v>27</v>
      </c>
      <c r="T1059" t="s">
        <v>13312</v>
      </c>
      <c r="U1059" s="1">
        <v>46083</v>
      </c>
      <c r="V1059">
        <f t="shared" si="32"/>
        <v>533</v>
      </c>
      <c r="W1059" t="str">
        <f t="shared" si="33"/>
        <v>360+</v>
      </c>
    </row>
    <row r="1060" spans="1:23" x14ac:dyDescent="0.25">
      <c r="A1060" t="s">
        <v>1198</v>
      </c>
      <c r="B1060">
        <v>7354643351</v>
      </c>
      <c r="C1060">
        <v>4217217649</v>
      </c>
      <c r="D1060" s="1">
        <v>45655</v>
      </c>
      <c r="E1060">
        <v>99222</v>
      </c>
      <c r="F1060">
        <v>99201</v>
      </c>
      <c r="G1060" t="s">
        <v>140</v>
      </c>
      <c r="H1060" s="34">
        <v>59648</v>
      </c>
      <c r="I1060" s="7">
        <v>46525</v>
      </c>
      <c r="J1060" s="7">
        <v>26331</v>
      </c>
      <c r="K1060" s="7">
        <v>10889</v>
      </c>
      <c r="L1060" s="7">
        <v>9305</v>
      </c>
      <c r="M1060" s="5">
        <v>0.2</v>
      </c>
      <c r="N1060" t="s">
        <v>3140</v>
      </c>
      <c r="O1060" t="s">
        <v>27</v>
      </c>
      <c r="P1060" t="s">
        <v>35</v>
      </c>
      <c r="Q1060" t="s">
        <v>19</v>
      </c>
      <c r="R1060" t="s">
        <v>20</v>
      </c>
      <c r="S1060" t="s">
        <v>27</v>
      </c>
      <c r="T1060" t="s">
        <v>13311</v>
      </c>
      <c r="U1060" s="1">
        <v>45909</v>
      </c>
      <c r="V1060">
        <f t="shared" si="32"/>
        <v>254</v>
      </c>
      <c r="W1060" t="str">
        <f t="shared" si="33"/>
        <v>240-269</v>
      </c>
    </row>
    <row r="1061" spans="1:23" x14ac:dyDescent="0.25">
      <c r="A1061" t="s">
        <v>1199</v>
      </c>
      <c r="B1061">
        <v>1339418800</v>
      </c>
      <c r="C1061">
        <v>9053773820</v>
      </c>
      <c r="D1061" s="1">
        <v>45743</v>
      </c>
      <c r="E1061">
        <v>99233</v>
      </c>
      <c r="F1061">
        <v>99204</v>
      </c>
      <c r="G1061" t="s">
        <v>106</v>
      </c>
      <c r="H1061" s="34">
        <v>91928</v>
      </c>
      <c r="I1061" s="7">
        <v>66188</v>
      </c>
      <c r="J1061" s="7">
        <v>36473.96</v>
      </c>
      <c r="K1061" s="7">
        <v>24419</v>
      </c>
      <c r="L1061" s="7">
        <v>5295.04</v>
      </c>
      <c r="M1061" s="5">
        <v>0.08</v>
      </c>
      <c r="N1061" t="s">
        <v>24</v>
      </c>
      <c r="O1061" t="s">
        <v>27</v>
      </c>
      <c r="P1061" t="s">
        <v>31</v>
      </c>
      <c r="Q1061" t="s">
        <v>32</v>
      </c>
      <c r="R1061" t="s">
        <v>20</v>
      </c>
      <c r="S1061" t="s">
        <v>21</v>
      </c>
      <c r="T1061" t="s">
        <v>13310</v>
      </c>
      <c r="U1061" s="1">
        <v>45882</v>
      </c>
      <c r="V1061">
        <f t="shared" si="32"/>
        <v>139</v>
      </c>
      <c r="W1061" t="str">
        <f t="shared" si="33"/>
        <v>120-149</v>
      </c>
    </row>
    <row r="1062" spans="1:23" x14ac:dyDescent="0.25">
      <c r="A1062" t="s">
        <v>1200</v>
      </c>
      <c r="B1062">
        <v>8649076090</v>
      </c>
      <c r="C1062">
        <v>8588938666</v>
      </c>
      <c r="D1062" s="1">
        <v>45698</v>
      </c>
      <c r="E1062">
        <v>99221</v>
      </c>
      <c r="F1062">
        <v>81000</v>
      </c>
      <c r="G1062" t="s">
        <v>136</v>
      </c>
      <c r="H1062" s="34">
        <v>92121</v>
      </c>
      <c r="I1062" s="7">
        <v>78303</v>
      </c>
      <c r="J1062" s="7">
        <v>68746.94</v>
      </c>
      <c r="K1062" s="7">
        <v>7990</v>
      </c>
      <c r="L1062" s="7">
        <v>1566.06</v>
      </c>
      <c r="M1062" s="5">
        <v>0.02</v>
      </c>
      <c r="N1062" t="s">
        <v>16</v>
      </c>
      <c r="O1062" t="s">
        <v>30</v>
      </c>
      <c r="P1062" t="s">
        <v>40</v>
      </c>
      <c r="Q1062" t="s">
        <v>32</v>
      </c>
      <c r="R1062" t="s">
        <v>27</v>
      </c>
      <c r="S1062" t="s">
        <v>17</v>
      </c>
      <c r="T1062" t="s">
        <v>13311</v>
      </c>
      <c r="U1062" s="1">
        <v>46078</v>
      </c>
      <c r="V1062">
        <f t="shared" si="32"/>
        <v>380</v>
      </c>
      <c r="W1062" t="str">
        <f t="shared" si="33"/>
        <v>360+</v>
      </c>
    </row>
    <row r="1063" spans="1:23" x14ac:dyDescent="0.25">
      <c r="A1063" t="s">
        <v>1201</v>
      </c>
      <c r="B1063">
        <v>4127663611</v>
      </c>
      <c r="C1063">
        <v>9372275045</v>
      </c>
      <c r="D1063" s="1">
        <v>45526</v>
      </c>
      <c r="E1063">
        <v>99221</v>
      </c>
      <c r="F1063">
        <v>99285</v>
      </c>
      <c r="G1063" t="s">
        <v>286</v>
      </c>
      <c r="H1063" s="34">
        <v>94663</v>
      </c>
      <c r="I1063" s="7">
        <v>80464</v>
      </c>
      <c r="J1063" s="7">
        <v>78854.720000000001</v>
      </c>
      <c r="K1063" s="7">
        <v>0</v>
      </c>
      <c r="L1063" s="7">
        <v>1609.28</v>
      </c>
      <c r="M1063" s="5">
        <v>0.02</v>
      </c>
      <c r="N1063" t="s">
        <v>16</v>
      </c>
      <c r="O1063" t="s">
        <v>17</v>
      </c>
      <c r="P1063" t="s">
        <v>18</v>
      </c>
      <c r="Q1063" t="s">
        <v>32</v>
      </c>
      <c r="R1063" t="s">
        <v>38</v>
      </c>
      <c r="S1063" t="s">
        <v>21</v>
      </c>
      <c r="T1063" t="s">
        <v>13310</v>
      </c>
      <c r="U1063" s="1">
        <v>46057</v>
      </c>
      <c r="V1063">
        <f t="shared" si="32"/>
        <v>531</v>
      </c>
      <c r="W1063" t="str">
        <f t="shared" si="33"/>
        <v>360+</v>
      </c>
    </row>
    <row r="1064" spans="1:23" x14ac:dyDescent="0.25">
      <c r="A1064" t="s">
        <v>1202</v>
      </c>
      <c r="B1064">
        <v>1496249738</v>
      </c>
      <c r="C1064">
        <v>2240008009</v>
      </c>
      <c r="D1064" s="1">
        <v>45324</v>
      </c>
      <c r="E1064">
        <v>99231</v>
      </c>
      <c r="F1064">
        <v>99285</v>
      </c>
      <c r="G1064" t="s">
        <v>114</v>
      </c>
      <c r="H1064" s="34">
        <v>6583</v>
      </c>
      <c r="I1064" s="7">
        <v>5135</v>
      </c>
      <c r="J1064" s="7">
        <v>3749</v>
      </c>
      <c r="K1064" s="7">
        <v>359</v>
      </c>
      <c r="L1064" s="7">
        <v>1027</v>
      </c>
      <c r="M1064" s="5">
        <v>0.2</v>
      </c>
      <c r="N1064" t="s">
        <v>3140</v>
      </c>
      <c r="O1064" t="s">
        <v>30</v>
      </c>
      <c r="P1064" t="s">
        <v>40</v>
      </c>
      <c r="Q1064" t="s">
        <v>32</v>
      </c>
      <c r="R1064" t="s">
        <v>21</v>
      </c>
      <c r="S1064" t="s">
        <v>17</v>
      </c>
      <c r="T1064" t="s">
        <v>13311</v>
      </c>
      <c r="U1064" s="1">
        <v>45722</v>
      </c>
      <c r="V1064">
        <f t="shared" si="32"/>
        <v>398</v>
      </c>
      <c r="W1064" t="str">
        <f t="shared" si="33"/>
        <v>360+</v>
      </c>
    </row>
    <row r="1065" spans="1:23" x14ac:dyDescent="0.25">
      <c r="A1065" t="s">
        <v>1203</v>
      </c>
      <c r="B1065">
        <v>1969846864</v>
      </c>
      <c r="C1065">
        <v>8883266799</v>
      </c>
      <c r="D1065" s="1">
        <v>45789</v>
      </c>
      <c r="E1065">
        <v>99232</v>
      </c>
      <c r="F1065">
        <v>90834</v>
      </c>
      <c r="G1065" t="s">
        <v>79</v>
      </c>
      <c r="H1065" s="34">
        <v>53767</v>
      </c>
      <c r="I1065" s="7">
        <v>45702</v>
      </c>
      <c r="J1065" s="7">
        <v>30983.96</v>
      </c>
      <c r="K1065" s="7">
        <v>13804</v>
      </c>
      <c r="L1065" s="7">
        <v>914.04</v>
      </c>
      <c r="M1065" s="5">
        <v>0.02</v>
      </c>
      <c r="N1065" t="s">
        <v>16</v>
      </c>
      <c r="O1065" t="s">
        <v>27</v>
      </c>
      <c r="P1065" t="s">
        <v>18</v>
      </c>
      <c r="Q1065" t="s">
        <v>19</v>
      </c>
      <c r="R1065" t="s">
        <v>20</v>
      </c>
      <c r="S1065" t="s">
        <v>27</v>
      </c>
      <c r="T1065" t="s">
        <v>13312</v>
      </c>
      <c r="U1065" s="1">
        <v>45810</v>
      </c>
      <c r="V1065">
        <f t="shared" si="32"/>
        <v>21</v>
      </c>
      <c r="W1065" t="str">
        <f t="shared" si="33"/>
        <v>0-29</v>
      </c>
    </row>
    <row r="1066" spans="1:23" x14ac:dyDescent="0.25">
      <c r="A1066" t="s">
        <v>1204</v>
      </c>
      <c r="B1066">
        <v>9345136288</v>
      </c>
      <c r="C1066">
        <v>7684831525</v>
      </c>
      <c r="D1066" s="1">
        <v>45826</v>
      </c>
      <c r="E1066">
        <v>99231</v>
      </c>
      <c r="F1066">
        <v>99212</v>
      </c>
      <c r="G1066" t="s">
        <v>142</v>
      </c>
      <c r="H1066" s="34">
        <v>59218</v>
      </c>
      <c r="I1066" s="7">
        <v>50335</v>
      </c>
      <c r="J1066" s="7">
        <v>33544.300000000003</v>
      </c>
      <c r="K1066" s="7">
        <v>15784</v>
      </c>
      <c r="L1066" s="7">
        <v>1006.7</v>
      </c>
      <c r="M1066" s="5">
        <v>0.02</v>
      </c>
      <c r="N1066" t="s">
        <v>16</v>
      </c>
      <c r="O1066" t="s">
        <v>27</v>
      </c>
      <c r="P1066" t="s">
        <v>55</v>
      </c>
      <c r="Q1066" t="s">
        <v>19</v>
      </c>
      <c r="R1066" t="s">
        <v>26</v>
      </c>
      <c r="S1066" t="s">
        <v>27</v>
      </c>
      <c r="T1066" t="s">
        <v>13310</v>
      </c>
      <c r="U1066" s="1">
        <v>45860</v>
      </c>
      <c r="V1066">
        <f t="shared" si="32"/>
        <v>34</v>
      </c>
      <c r="W1066" t="str">
        <f t="shared" si="33"/>
        <v>30-59</v>
      </c>
    </row>
    <row r="1067" spans="1:23" x14ac:dyDescent="0.25">
      <c r="A1067" t="s">
        <v>1205</v>
      </c>
      <c r="B1067">
        <v>1820304250</v>
      </c>
      <c r="C1067">
        <v>6273632773</v>
      </c>
      <c r="D1067" s="1">
        <v>45483</v>
      </c>
      <c r="E1067">
        <v>99232</v>
      </c>
      <c r="F1067">
        <v>99201</v>
      </c>
      <c r="G1067" t="s">
        <v>445</v>
      </c>
      <c r="H1067" s="34">
        <v>43718</v>
      </c>
      <c r="I1067" s="7">
        <v>34100</v>
      </c>
      <c r="J1067" s="7">
        <v>24289</v>
      </c>
      <c r="K1067" s="7">
        <v>2991</v>
      </c>
      <c r="L1067" s="7">
        <v>6820</v>
      </c>
      <c r="M1067" s="5">
        <v>0.2</v>
      </c>
      <c r="N1067" t="s">
        <v>3140</v>
      </c>
      <c r="O1067" t="s">
        <v>27</v>
      </c>
      <c r="P1067" t="s">
        <v>55</v>
      </c>
      <c r="Q1067" t="s">
        <v>32</v>
      </c>
      <c r="R1067" t="s">
        <v>27</v>
      </c>
      <c r="S1067" t="s">
        <v>21</v>
      </c>
      <c r="T1067" t="s">
        <v>13311</v>
      </c>
      <c r="U1067" s="1">
        <v>45720</v>
      </c>
      <c r="V1067">
        <f t="shared" si="32"/>
        <v>237</v>
      </c>
      <c r="W1067" t="str">
        <f t="shared" si="33"/>
        <v>210-239</v>
      </c>
    </row>
    <row r="1068" spans="1:23" x14ac:dyDescent="0.25">
      <c r="A1068" t="s">
        <v>1206</v>
      </c>
      <c r="B1068">
        <v>2970251899</v>
      </c>
      <c r="C1068">
        <v>5908928499</v>
      </c>
      <c r="D1068" s="1">
        <v>45905</v>
      </c>
      <c r="E1068">
        <v>99213</v>
      </c>
      <c r="F1068">
        <v>99283</v>
      </c>
      <c r="G1068" t="s">
        <v>351</v>
      </c>
      <c r="H1068" s="34">
        <v>97861</v>
      </c>
      <c r="I1068" s="7">
        <v>73396</v>
      </c>
      <c r="J1068" s="7">
        <v>56090.6</v>
      </c>
      <c r="K1068" s="7">
        <v>6296</v>
      </c>
      <c r="L1068" s="7">
        <v>11009.4</v>
      </c>
      <c r="M1068" s="5">
        <v>0.15</v>
      </c>
      <c r="N1068" t="s">
        <v>1139</v>
      </c>
      <c r="O1068" t="s">
        <v>30</v>
      </c>
      <c r="P1068" t="s">
        <v>40</v>
      </c>
      <c r="Q1068" t="s">
        <v>19</v>
      </c>
      <c r="R1068" t="s">
        <v>27</v>
      </c>
      <c r="S1068" t="s">
        <v>17</v>
      </c>
      <c r="T1068" t="s">
        <v>13310</v>
      </c>
      <c r="U1068" s="1">
        <v>46081</v>
      </c>
      <c r="V1068">
        <f t="shared" si="32"/>
        <v>176</v>
      </c>
      <c r="W1068" t="str">
        <f t="shared" si="33"/>
        <v>150-179</v>
      </c>
    </row>
    <row r="1069" spans="1:23" x14ac:dyDescent="0.25">
      <c r="A1069" t="s">
        <v>1207</v>
      </c>
      <c r="B1069">
        <v>8309864997</v>
      </c>
      <c r="C1069">
        <v>7964088261</v>
      </c>
      <c r="D1069" s="1">
        <v>45467</v>
      </c>
      <c r="E1069">
        <v>99223</v>
      </c>
      <c r="F1069">
        <v>81000</v>
      </c>
      <c r="G1069" t="s">
        <v>42</v>
      </c>
      <c r="H1069" s="34">
        <v>21377</v>
      </c>
      <c r="I1069" s="7">
        <v>15391</v>
      </c>
      <c r="J1069" s="7">
        <v>12282.72</v>
      </c>
      <c r="K1069" s="7">
        <v>1877</v>
      </c>
      <c r="L1069" s="7">
        <v>1231.28</v>
      </c>
      <c r="M1069" s="5">
        <v>0.08</v>
      </c>
      <c r="N1069" t="s">
        <v>24</v>
      </c>
      <c r="O1069" t="s">
        <v>30</v>
      </c>
      <c r="P1069" t="s">
        <v>18</v>
      </c>
      <c r="Q1069" t="s">
        <v>19</v>
      </c>
      <c r="R1069" t="s">
        <v>27</v>
      </c>
      <c r="S1069" t="s">
        <v>21</v>
      </c>
      <c r="T1069" t="s">
        <v>13312</v>
      </c>
      <c r="U1069" s="1">
        <v>45813</v>
      </c>
      <c r="V1069">
        <f t="shared" si="32"/>
        <v>346</v>
      </c>
      <c r="W1069" t="str">
        <f t="shared" si="33"/>
        <v>330-359</v>
      </c>
    </row>
    <row r="1070" spans="1:23" x14ac:dyDescent="0.25">
      <c r="A1070" t="s">
        <v>1208</v>
      </c>
      <c r="B1070">
        <v>3687619910</v>
      </c>
      <c r="C1070">
        <v>1733122069</v>
      </c>
      <c r="D1070" s="1">
        <v>45647</v>
      </c>
      <c r="E1070">
        <v>99238</v>
      </c>
      <c r="F1070">
        <v>99201</v>
      </c>
      <c r="G1070" t="s">
        <v>187</v>
      </c>
      <c r="H1070" s="34">
        <v>98723</v>
      </c>
      <c r="I1070" s="7">
        <v>71081</v>
      </c>
      <c r="J1070" s="7">
        <v>59416.52</v>
      </c>
      <c r="K1070" s="7">
        <v>5978</v>
      </c>
      <c r="L1070" s="7">
        <v>5686.48</v>
      </c>
      <c r="M1070" s="5">
        <v>0.08</v>
      </c>
      <c r="N1070" t="s">
        <v>24</v>
      </c>
      <c r="O1070" t="s">
        <v>30</v>
      </c>
      <c r="P1070" t="s">
        <v>58</v>
      </c>
      <c r="Q1070" t="s">
        <v>32</v>
      </c>
      <c r="R1070" t="s">
        <v>26</v>
      </c>
      <c r="S1070" t="s">
        <v>21</v>
      </c>
      <c r="T1070" t="s">
        <v>13311</v>
      </c>
      <c r="U1070" s="1">
        <v>45924</v>
      </c>
      <c r="V1070">
        <f t="shared" si="32"/>
        <v>277</v>
      </c>
      <c r="W1070" t="str">
        <f t="shared" si="33"/>
        <v>270-299</v>
      </c>
    </row>
    <row r="1071" spans="1:23" x14ac:dyDescent="0.25">
      <c r="A1071" t="s">
        <v>1209</v>
      </c>
      <c r="B1071">
        <v>6085044840</v>
      </c>
      <c r="C1071">
        <v>4818460643</v>
      </c>
      <c r="D1071" s="1">
        <v>45781</v>
      </c>
      <c r="E1071">
        <v>99214</v>
      </c>
      <c r="F1071">
        <v>99205</v>
      </c>
      <c r="G1071" t="s">
        <v>129</v>
      </c>
      <c r="H1071" s="34">
        <v>21504</v>
      </c>
      <c r="I1071" s="7">
        <v>15483</v>
      </c>
      <c r="J1071" s="7">
        <v>14244.36</v>
      </c>
      <c r="K1071" s="7">
        <v>0</v>
      </c>
      <c r="L1071" s="7">
        <v>1238.6400000000001</v>
      </c>
      <c r="M1071" s="5">
        <v>0.08</v>
      </c>
      <c r="N1071" t="s">
        <v>24</v>
      </c>
      <c r="O1071" t="s">
        <v>17</v>
      </c>
      <c r="P1071" t="s">
        <v>55</v>
      </c>
      <c r="Q1071" t="s">
        <v>32</v>
      </c>
      <c r="R1071" t="s">
        <v>21</v>
      </c>
      <c r="S1071" t="s">
        <v>21</v>
      </c>
      <c r="T1071" t="s">
        <v>13310</v>
      </c>
      <c r="U1071" s="1">
        <v>46013</v>
      </c>
      <c r="V1071">
        <f t="shared" si="32"/>
        <v>232</v>
      </c>
      <c r="W1071" t="str">
        <f t="shared" si="33"/>
        <v>210-239</v>
      </c>
    </row>
    <row r="1072" spans="1:23" x14ac:dyDescent="0.25">
      <c r="A1072" t="s">
        <v>1210</v>
      </c>
      <c r="B1072">
        <v>6979402540</v>
      </c>
      <c r="C1072">
        <v>9455011865</v>
      </c>
      <c r="D1072" s="1">
        <v>45406</v>
      </c>
      <c r="E1072">
        <v>99233</v>
      </c>
      <c r="F1072">
        <v>90834</v>
      </c>
      <c r="G1072" t="s">
        <v>61</v>
      </c>
      <c r="H1072" s="34">
        <v>49292</v>
      </c>
      <c r="I1072" s="7">
        <v>41898</v>
      </c>
      <c r="J1072" s="7">
        <v>38905.040000000001</v>
      </c>
      <c r="K1072" s="7">
        <v>2155</v>
      </c>
      <c r="L1072" s="7">
        <v>837.96</v>
      </c>
      <c r="M1072" s="5">
        <v>0.02</v>
      </c>
      <c r="N1072" t="s">
        <v>16</v>
      </c>
      <c r="O1072" t="s">
        <v>30</v>
      </c>
      <c r="P1072" t="s">
        <v>40</v>
      </c>
      <c r="Q1072" t="s">
        <v>19</v>
      </c>
      <c r="R1072" t="s">
        <v>27</v>
      </c>
      <c r="S1072" t="s">
        <v>21</v>
      </c>
      <c r="T1072" t="s">
        <v>13312</v>
      </c>
      <c r="U1072" s="1">
        <v>46027</v>
      </c>
      <c r="V1072">
        <f t="shared" si="32"/>
        <v>621</v>
      </c>
      <c r="W1072" t="str">
        <f t="shared" si="33"/>
        <v>360+</v>
      </c>
    </row>
    <row r="1073" spans="1:23" x14ac:dyDescent="0.25">
      <c r="A1073" t="s">
        <v>1211</v>
      </c>
      <c r="B1073">
        <v>8933164724</v>
      </c>
      <c r="C1073">
        <v>5646198085</v>
      </c>
      <c r="D1073" s="1">
        <v>45904</v>
      </c>
      <c r="E1073">
        <v>99221</v>
      </c>
      <c r="F1073">
        <v>71046</v>
      </c>
      <c r="G1073" t="s">
        <v>279</v>
      </c>
      <c r="H1073" s="34">
        <v>31005</v>
      </c>
      <c r="I1073" s="7">
        <v>22324</v>
      </c>
      <c r="J1073" s="7">
        <v>18414.080000000002</v>
      </c>
      <c r="K1073" s="7">
        <v>2124</v>
      </c>
      <c r="L1073" s="7">
        <v>1785.92</v>
      </c>
      <c r="M1073" s="5">
        <v>0.08</v>
      </c>
      <c r="N1073" t="s">
        <v>24</v>
      </c>
      <c r="O1073" t="s">
        <v>30</v>
      </c>
      <c r="P1073" t="s">
        <v>18</v>
      </c>
      <c r="Q1073" t="s">
        <v>19</v>
      </c>
      <c r="R1073" t="s">
        <v>38</v>
      </c>
      <c r="S1073" t="s">
        <v>27</v>
      </c>
      <c r="T1073" t="s">
        <v>13311</v>
      </c>
      <c r="U1073" s="1">
        <v>46077</v>
      </c>
      <c r="V1073">
        <f t="shared" si="32"/>
        <v>173</v>
      </c>
      <c r="W1073" t="str">
        <f t="shared" si="33"/>
        <v>150-179</v>
      </c>
    </row>
    <row r="1074" spans="1:23" x14ac:dyDescent="0.25">
      <c r="A1074" t="s">
        <v>1212</v>
      </c>
      <c r="B1074">
        <v>2627807555</v>
      </c>
      <c r="C1074">
        <v>8110807727</v>
      </c>
      <c r="D1074" s="1">
        <v>45479</v>
      </c>
      <c r="E1074">
        <v>99222</v>
      </c>
      <c r="F1074">
        <v>93000</v>
      </c>
      <c r="G1074" t="s">
        <v>219</v>
      </c>
      <c r="H1074" s="34">
        <v>9994</v>
      </c>
      <c r="I1074" s="7">
        <v>7196</v>
      </c>
      <c r="J1074" s="7">
        <v>6620.32</v>
      </c>
      <c r="K1074" s="7">
        <v>0</v>
      </c>
      <c r="L1074" s="7">
        <v>575.67999999999995</v>
      </c>
      <c r="M1074" s="5">
        <v>0.08</v>
      </c>
      <c r="N1074" t="s">
        <v>24</v>
      </c>
      <c r="O1074" t="s">
        <v>17</v>
      </c>
      <c r="P1074" t="s">
        <v>25</v>
      </c>
      <c r="Q1074" t="s">
        <v>19</v>
      </c>
      <c r="R1074" t="s">
        <v>38</v>
      </c>
      <c r="S1074" t="s">
        <v>27</v>
      </c>
      <c r="T1074" t="s">
        <v>13312</v>
      </c>
      <c r="U1074" s="1">
        <v>45710</v>
      </c>
      <c r="V1074">
        <f t="shared" si="32"/>
        <v>231</v>
      </c>
      <c r="W1074" t="str">
        <f t="shared" si="33"/>
        <v>210-239</v>
      </c>
    </row>
    <row r="1075" spans="1:23" x14ac:dyDescent="0.25">
      <c r="A1075" t="s">
        <v>1213</v>
      </c>
      <c r="B1075">
        <v>1053574334</v>
      </c>
      <c r="C1075">
        <v>8166234744</v>
      </c>
      <c r="D1075" s="1">
        <v>45900</v>
      </c>
      <c r="E1075">
        <v>99221</v>
      </c>
      <c r="F1075">
        <v>85025</v>
      </c>
      <c r="G1075" t="s">
        <v>222</v>
      </c>
      <c r="H1075" s="34">
        <v>32633</v>
      </c>
      <c r="I1075" s="7">
        <v>27738</v>
      </c>
      <c r="J1075" s="7">
        <v>27183.24</v>
      </c>
      <c r="K1075" s="7">
        <v>0</v>
      </c>
      <c r="L1075" s="7">
        <v>554.76</v>
      </c>
      <c r="M1075" s="5">
        <v>0.02</v>
      </c>
      <c r="N1075" t="s">
        <v>16</v>
      </c>
      <c r="O1075" t="s">
        <v>17</v>
      </c>
      <c r="P1075" t="s">
        <v>35</v>
      </c>
      <c r="Q1075" t="s">
        <v>32</v>
      </c>
      <c r="R1075" t="s">
        <v>20</v>
      </c>
      <c r="S1075" t="s">
        <v>27</v>
      </c>
      <c r="T1075" t="s">
        <v>13311</v>
      </c>
      <c r="U1075" s="1">
        <v>46033</v>
      </c>
      <c r="V1075">
        <f t="shared" si="32"/>
        <v>133</v>
      </c>
      <c r="W1075" t="str">
        <f t="shared" si="33"/>
        <v>120-149</v>
      </c>
    </row>
    <row r="1076" spans="1:23" x14ac:dyDescent="0.25">
      <c r="A1076" t="s">
        <v>1214</v>
      </c>
      <c r="B1076">
        <v>4648845080</v>
      </c>
      <c r="C1076">
        <v>5450886797</v>
      </c>
      <c r="D1076" s="1">
        <v>45349</v>
      </c>
      <c r="E1076">
        <v>99232</v>
      </c>
      <c r="F1076">
        <v>99201</v>
      </c>
      <c r="G1076" t="s">
        <v>187</v>
      </c>
      <c r="H1076" s="34">
        <v>22601</v>
      </c>
      <c r="I1076" s="7">
        <v>14691</v>
      </c>
      <c r="J1076" s="7">
        <v>11130.08</v>
      </c>
      <c r="K1076" s="7">
        <v>1798</v>
      </c>
      <c r="L1076" s="7">
        <v>1762.92</v>
      </c>
      <c r="M1076" s="5">
        <v>0.12</v>
      </c>
      <c r="N1076" t="s">
        <v>46</v>
      </c>
      <c r="O1076" t="s">
        <v>30</v>
      </c>
      <c r="P1076" t="s">
        <v>97</v>
      </c>
      <c r="Q1076" t="s">
        <v>32</v>
      </c>
      <c r="R1076" t="s">
        <v>26</v>
      </c>
      <c r="S1076" t="s">
        <v>21</v>
      </c>
      <c r="T1076" t="s">
        <v>13311</v>
      </c>
      <c r="U1076" s="1">
        <v>45703</v>
      </c>
      <c r="V1076">
        <f t="shared" si="32"/>
        <v>354</v>
      </c>
      <c r="W1076" t="str">
        <f t="shared" si="33"/>
        <v>330-359</v>
      </c>
    </row>
    <row r="1077" spans="1:23" x14ac:dyDescent="0.25">
      <c r="A1077" t="s">
        <v>1215</v>
      </c>
      <c r="B1077">
        <v>6430561123</v>
      </c>
      <c r="C1077">
        <v>4552686396</v>
      </c>
      <c r="D1077" s="1">
        <v>45309</v>
      </c>
      <c r="E1077">
        <v>99232</v>
      </c>
      <c r="F1077">
        <v>99205</v>
      </c>
      <c r="G1077" t="s">
        <v>174</v>
      </c>
      <c r="H1077" s="34">
        <v>50955</v>
      </c>
      <c r="I1077" s="7">
        <v>43312</v>
      </c>
      <c r="J1077" s="7">
        <v>36050.76</v>
      </c>
      <c r="K1077" s="7">
        <v>6395</v>
      </c>
      <c r="L1077" s="7">
        <v>866.24</v>
      </c>
      <c r="M1077" s="5">
        <v>0.02</v>
      </c>
      <c r="N1077" t="s">
        <v>16</v>
      </c>
      <c r="O1077" t="s">
        <v>30</v>
      </c>
      <c r="P1077" t="s">
        <v>31</v>
      </c>
      <c r="Q1077" t="s">
        <v>19</v>
      </c>
      <c r="R1077" t="s">
        <v>21</v>
      </c>
      <c r="S1077" t="s">
        <v>27</v>
      </c>
      <c r="T1077" t="s">
        <v>13310</v>
      </c>
      <c r="U1077" s="1">
        <v>45824</v>
      </c>
      <c r="V1077">
        <f t="shared" si="32"/>
        <v>515</v>
      </c>
      <c r="W1077" t="str">
        <f t="shared" si="33"/>
        <v>360+</v>
      </c>
    </row>
    <row r="1078" spans="1:23" x14ac:dyDescent="0.25">
      <c r="A1078" t="s">
        <v>1216</v>
      </c>
      <c r="B1078">
        <v>3820724295</v>
      </c>
      <c r="C1078">
        <v>2749980442</v>
      </c>
      <c r="D1078" s="1">
        <v>45869</v>
      </c>
      <c r="E1078">
        <v>99222</v>
      </c>
      <c r="F1078">
        <v>97110</v>
      </c>
      <c r="G1078" t="s">
        <v>122</v>
      </c>
      <c r="H1078" s="34">
        <v>77828</v>
      </c>
      <c r="I1078" s="7">
        <v>66154</v>
      </c>
      <c r="J1078" s="7">
        <v>58336.92</v>
      </c>
      <c r="K1078" s="7">
        <v>6494</v>
      </c>
      <c r="L1078" s="7">
        <v>1323.08</v>
      </c>
      <c r="M1078" s="5">
        <v>0.02</v>
      </c>
      <c r="N1078" t="s">
        <v>16</v>
      </c>
      <c r="O1078" t="s">
        <v>30</v>
      </c>
      <c r="P1078" t="s">
        <v>25</v>
      </c>
      <c r="Q1078" t="s">
        <v>19</v>
      </c>
      <c r="R1078" t="s">
        <v>20</v>
      </c>
      <c r="S1078" t="s">
        <v>17</v>
      </c>
      <c r="T1078" t="s">
        <v>13311</v>
      </c>
      <c r="U1078" s="1">
        <v>45936</v>
      </c>
      <c r="V1078">
        <f t="shared" si="32"/>
        <v>67</v>
      </c>
      <c r="W1078" t="str">
        <f t="shared" si="33"/>
        <v>60-89</v>
      </c>
    </row>
    <row r="1079" spans="1:23" x14ac:dyDescent="0.25">
      <c r="A1079" t="s">
        <v>1217</v>
      </c>
      <c r="B1079">
        <v>1431001918</v>
      </c>
      <c r="C1079">
        <v>2064559003</v>
      </c>
      <c r="D1079" s="1">
        <v>45871</v>
      </c>
      <c r="E1079">
        <v>99215</v>
      </c>
      <c r="F1079">
        <v>36415</v>
      </c>
      <c r="G1079" t="s">
        <v>209</v>
      </c>
      <c r="H1079" s="34">
        <v>67136</v>
      </c>
      <c r="I1079" s="7">
        <v>48338</v>
      </c>
      <c r="J1079" s="7">
        <v>39045.96</v>
      </c>
      <c r="K1079" s="7">
        <v>5425</v>
      </c>
      <c r="L1079" s="7">
        <v>3867.04</v>
      </c>
      <c r="M1079" s="5">
        <v>0.08</v>
      </c>
      <c r="N1079" t="s">
        <v>24</v>
      </c>
      <c r="O1079" t="s">
        <v>30</v>
      </c>
      <c r="P1079" t="s">
        <v>97</v>
      </c>
      <c r="Q1079" t="s">
        <v>19</v>
      </c>
      <c r="R1079" t="s">
        <v>21</v>
      </c>
      <c r="S1079" t="s">
        <v>21</v>
      </c>
      <c r="T1079" t="s">
        <v>13310</v>
      </c>
      <c r="U1079" s="1">
        <v>46064</v>
      </c>
      <c r="V1079">
        <f t="shared" si="32"/>
        <v>193</v>
      </c>
      <c r="W1079" t="str">
        <f t="shared" si="33"/>
        <v>180-209</v>
      </c>
    </row>
    <row r="1080" spans="1:23" x14ac:dyDescent="0.25">
      <c r="A1080" t="s">
        <v>1218</v>
      </c>
      <c r="B1080">
        <v>9153894144</v>
      </c>
      <c r="C1080">
        <v>1650643788</v>
      </c>
      <c r="D1080" s="1">
        <v>45561</v>
      </c>
      <c r="E1080">
        <v>99233</v>
      </c>
      <c r="F1080">
        <v>99212</v>
      </c>
      <c r="G1080" t="s">
        <v>83</v>
      </c>
      <c r="H1080" s="34">
        <v>65769</v>
      </c>
      <c r="I1080" s="7">
        <v>47354</v>
      </c>
      <c r="J1080" s="7">
        <v>38200.68</v>
      </c>
      <c r="K1080" s="7">
        <v>5365</v>
      </c>
      <c r="L1080" s="7">
        <v>3788.32</v>
      </c>
      <c r="M1080" s="5">
        <v>0.08</v>
      </c>
      <c r="N1080" t="s">
        <v>24</v>
      </c>
      <c r="O1080" t="s">
        <v>30</v>
      </c>
      <c r="P1080" t="s">
        <v>97</v>
      </c>
      <c r="Q1080" t="s">
        <v>32</v>
      </c>
      <c r="R1080" t="s">
        <v>26</v>
      </c>
      <c r="S1080" t="s">
        <v>17</v>
      </c>
      <c r="T1080" t="s">
        <v>13311</v>
      </c>
      <c r="U1080" s="1">
        <v>45824</v>
      </c>
      <c r="V1080">
        <f t="shared" si="32"/>
        <v>263</v>
      </c>
      <c r="W1080" t="str">
        <f t="shared" si="33"/>
        <v>240-269</v>
      </c>
    </row>
    <row r="1081" spans="1:23" x14ac:dyDescent="0.25">
      <c r="A1081" t="s">
        <v>1219</v>
      </c>
      <c r="B1081">
        <v>9375324202</v>
      </c>
      <c r="C1081">
        <v>8194761206</v>
      </c>
      <c r="D1081" s="1">
        <v>45379</v>
      </c>
      <c r="E1081">
        <v>99215</v>
      </c>
      <c r="F1081">
        <v>99211</v>
      </c>
      <c r="G1081" t="s">
        <v>296</v>
      </c>
      <c r="H1081" s="34">
        <v>62524</v>
      </c>
      <c r="I1081" s="7">
        <v>46893</v>
      </c>
      <c r="J1081" s="7">
        <v>39859.050000000003</v>
      </c>
      <c r="K1081" s="7">
        <v>0</v>
      </c>
      <c r="L1081" s="7">
        <v>7033.95</v>
      </c>
      <c r="M1081" s="5">
        <v>0.15</v>
      </c>
      <c r="N1081" t="s">
        <v>1139</v>
      </c>
      <c r="O1081" t="s">
        <v>17</v>
      </c>
      <c r="P1081" t="s">
        <v>31</v>
      </c>
      <c r="Q1081" t="s">
        <v>32</v>
      </c>
      <c r="R1081" t="s">
        <v>21</v>
      </c>
      <c r="S1081" t="s">
        <v>27</v>
      </c>
      <c r="T1081" t="s">
        <v>13311</v>
      </c>
      <c r="U1081" s="1">
        <v>45985</v>
      </c>
      <c r="V1081">
        <f t="shared" si="32"/>
        <v>606</v>
      </c>
      <c r="W1081" t="str">
        <f t="shared" si="33"/>
        <v>360+</v>
      </c>
    </row>
    <row r="1082" spans="1:23" x14ac:dyDescent="0.25">
      <c r="A1082" t="s">
        <v>1220</v>
      </c>
      <c r="B1082">
        <v>9849318551</v>
      </c>
      <c r="C1082">
        <v>9501472927</v>
      </c>
      <c r="D1082" s="1">
        <v>45614</v>
      </c>
      <c r="E1082">
        <v>99233</v>
      </c>
      <c r="F1082">
        <v>99292</v>
      </c>
      <c r="G1082" t="s">
        <v>320</v>
      </c>
      <c r="H1082" s="34">
        <v>65360</v>
      </c>
      <c r="I1082" s="7">
        <v>51634</v>
      </c>
      <c r="J1082" s="7">
        <v>32073.56</v>
      </c>
      <c r="K1082" s="7">
        <v>11299</v>
      </c>
      <c r="L1082" s="7">
        <v>8261.44</v>
      </c>
      <c r="M1082" s="5">
        <v>0.16</v>
      </c>
      <c r="N1082" t="s">
        <v>1138</v>
      </c>
      <c r="O1082" t="s">
        <v>27</v>
      </c>
      <c r="P1082" t="s">
        <v>97</v>
      </c>
      <c r="Q1082" t="s">
        <v>32</v>
      </c>
      <c r="R1082" t="s">
        <v>27</v>
      </c>
      <c r="S1082" t="s">
        <v>27</v>
      </c>
      <c r="T1082" t="s">
        <v>13310</v>
      </c>
      <c r="U1082" s="1">
        <v>45978</v>
      </c>
      <c r="V1082">
        <f t="shared" si="32"/>
        <v>364</v>
      </c>
      <c r="W1082" t="str">
        <f t="shared" si="33"/>
        <v>360+</v>
      </c>
    </row>
    <row r="1083" spans="1:23" x14ac:dyDescent="0.25">
      <c r="A1083" t="s">
        <v>1221</v>
      </c>
      <c r="B1083">
        <v>4918140253</v>
      </c>
      <c r="C1083">
        <v>2566210185</v>
      </c>
      <c r="D1083" s="1">
        <v>45353</v>
      </c>
      <c r="E1083">
        <v>99213</v>
      </c>
      <c r="F1083">
        <v>99292</v>
      </c>
      <c r="G1083" t="s">
        <v>67</v>
      </c>
      <c r="H1083" s="34">
        <v>83382</v>
      </c>
      <c r="I1083" s="7">
        <v>65038</v>
      </c>
      <c r="J1083" s="7">
        <v>43535.4</v>
      </c>
      <c r="K1083" s="7">
        <v>8495</v>
      </c>
      <c r="L1083" s="7">
        <v>13007.6</v>
      </c>
      <c r="M1083" s="5">
        <v>0.2</v>
      </c>
      <c r="N1083" t="s">
        <v>3140</v>
      </c>
      <c r="O1083" t="s">
        <v>30</v>
      </c>
      <c r="P1083" t="s">
        <v>18</v>
      </c>
      <c r="Q1083" t="s">
        <v>19</v>
      </c>
      <c r="R1083" t="s">
        <v>27</v>
      </c>
      <c r="S1083" t="s">
        <v>27</v>
      </c>
      <c r="T1083" t="s">
        <v>13310</v>
      </c>
      <c r="U1083" s="1">
        <v>45838</v>
      </c>
      <c r="V1083">
        <f t="shared" si="32"/>
        <v>485</v>
      </c>
      <c r="W1083" t="str">
        <f t="shared" si="33"/>
        <v>360+</v>
      </c>
    </row>
    <row r="1084" spans="1:23" x14ac:dyDescent="0.25">
      <c r="A1084" t="s">
        <v>1222</v>
      </c>
      <c r="B1084">
        <v>7533675455</v>
      </c>
      <c r="C1084">
        <v>4282650304</v>
      </c>
      <c r="D1084" s="1">
        <v>45565</v>
      </c>
      <c r="E1084">
        <v>99222</v>
      </c>
      <c r="F1084">
        <v>71046</v>
      </c>
      <c r="G1084" t="s">
        <v>154</v>
      </c>
      <c r="H1084" s="34">
        <v>60863</v>
      </c>
      <c r="I1084" s="7">
        <v>51734</v>
      </c>
      <c r="J1084" s="7">
        <v>42902.32</v>
      </c>
      <c r="K1084" s="7">
        <v>7797</v>
      </c>
      <c r="L1084" s="7">
        <v>1034.68</v>
      </c>
      <c r="M1084" s="5">
        <v>0.02</v>
      </c>
      <c r="N1084" t="s">
        <v>16</v>
      </c>
      <c r="O1084" t="s">
        <v>30</v>
      </c>
      <c r="P1084" t="s">
        <v>35</v>
      </c>
      <c r="Q1084" t="s">
        <v>32</v>
      </c>
      <c r="R1084" t="s">
        <v>26</v>
      </c>
      <c r="S1084" t="s">
        <v>17</v>
      </c>
      <c r="T1084" t="s">
        <v>13312</v>
      </c>
      <c r="U1084" s="1">
        <v>46035</v>
      </c>
      <c r="V1084">
        <f t="shared" si="32"/>
        <v>470</v>
      </c>
      <c r="W1084" t="str">
        <f t="shared" si="33"/>
        <v>360+</v>
      </c>
    </row>
    <row r="1085" spans="1:23" x14ac:dyDescent="0.25">
      <c r="A1085" t="s">
        <v>1223</v>
      </c>
      <c r="B1085">
        <v>7268146489</v>
      </c>
      <c r="C1085">
        <v>6822174985</v>
      </c>
      <c r="D1085" s="1">
        <v>45346</v>
      </c>
      <c r="E1085">
        <v>99238</v>
      </c>
      <c r="F1085">
        <v>93000</v>
      </c>
      <c r="G1085" t="s">
        <v>209</v>
      </c>
      <c r="H1085" s="34">
        <v>61072</v>
      </c>
      <c r="I1085" s="7">
        <v>39697</v>
      </c>
      <c r="J1085" s="7">
        <v>31791.360000000001</v>
      </c>
      <c r="K1085" s="7">
        <v>3142</v>
      </c>
      <c r="L1085" s="7">
        <v>4763.6400000000003</v>
      </c>
      <c r="M1085" s="5">
        <v>0.12</v>
      </c>
      <c r="N1085" t="s">
        <v>46</v>
      </c>
      <c r="O1085" t="s">
        <v>30</v>
      </c>
      <c r="P1085" t="s">
        <v>55</v>
      </c>
      <c r="Q1085" t="s">
        <v>19</v>
      </c>
      <c r="R1085" t="s">
        <v>21</v>
      </c>
      <c r="S1085" t="s">
        <v>21</v>
      </c>
      <c r="T1085" t="s">
        <v>13312</v>
      </c>
      <c r="U1085" s="1">
        <v>45756</v>
      </c>
      <c r="V1085">
        <f t="shared" si="32"/>
        <v>410</v>
      </c>
      <c r="W1085" t="str">
        <f t="shared" si="33"/>
        <v>360+</v>
      </c>
    </row>
    <row r="1086" spans="1:23" x14ac:dyDescent="0.25">
      <c r="A1086" t="s">
        <v>1224</v>
      </c>
      <c r="B1086">
        <v>1473870800</v>
      </c>
      <c r="C1086">
        <v>9443572087</v>
      </c>
      <c r="D1086" s="1">
        <v>45860</v>
      </c>
      <c r="E1086">
        <v>99222</v>
      </c>
      <c r="F1086">
        <v>99283</v>
      </c>
      <c r="G1086" t="s">
        <v>194</v>
      </c>
      <c r="H1086" s="34">
        <v>38106</v>
      </c>
      <c r="I1086" s="7">
        <v>27436</v>
      </c>
      <c r="J1086" s="7">
        <v>25241.119999999999</v>
      </c>
      <c r="K1086" s="7">
        <v>0</v>
      </c>
      <c r="L1086" s="7">
        <v>2194.88</v>
      </c>
      <c r="M1086" s="5">
        <v>0.08</v>
      </c>
      <c r="N1086" t="s">
        <v>24</v>
      </c>
      <c r="O1086" t="s">
        <v>17</v>
      </c>
      <c r="P1086" t="s">
        <v>40</v>
      </c>
      <c r="Q1086" t="s">
        <v>32</v>
      </c>
      <c r="R1086" t="s">
        <v>26</v>
      </c>
      <c r="S1086" t="s">
        <v>27</v>
      </c>
      <c r="T1086" t="s">
        <v>13310</v>
      </c>
      <c r="U1086" s="1">
        <v>46033</v>
      </c>
      <c r="V1086">
        <f t="shared" si="32"/>
        <v>173</v>
      </c>
      <c r="W1086" t="str">
        <f t="shared" si="33"/>
        <v>150-179</v>
      </c>
    </row>
    <row r="1087" spans="1:23" x14ac:dyDescent="0.25">
      <c r="A1087" t="s">
        <v>1225</v>
      </c>
      <c r="B1087">
        <v>1722322815</v>
      </c>
      <c r="C1087">
        <v>6119343422</v>
      </c>
      <c r="D1087" s="1">
        <v>45446</v>
      </c>
      <c r="E1087">
        <v>99233</v>
      </c>
      <c r="F1087">
        <v>99204</v>
      </c>
      <c r="G1087" t="s">
        <v>198</v>
      </c>
      <c r="H1087" s="34">
        <v>99321</v>
      </c>
      <c r="I1087" s="7">
        <v>71511</v>
      </c>
      <c r="J1087" s="7">
        <v>54803.12</v>
      </c>
      <c r="K1087" s="7">
        <v>10987</v>
      </c>
      <c r="L1087" s="7">
        <v>5720.88</v>
      </c>
      <c r="M1087" s="5">
        <v>0.08</v>
      </c>
      <c r="N1087" t="s">
        <v>24</v>
      </c>
      <c r="O1087" t="s">
        <v>27</v>
      </c>
      <c r="P1087" t="s">
        <v>55</v>
      </c>
      <c r="Q1087" t="s">
        <v>19</v>
      </c>
      <c r="R1087" t="s">
        <v>26</v>
      </c>
      <c r="S1087" t="s">
        <v>27</v>
      </c>
      <c r="T1087" t="s">
        <v>13311</v>
      </c>
      <c r="U1087" s="1">
        <v>45874</v>
      </c>
      <c r="V1087">
        <f t="shared" si="32"/>
        <v>428</v>
      </c>
      <c r="W1087" t="str">
        <f t="shared" si="33"/>
        <v>360+</v>
      </c>
    </row>
    <row r="1088" spans="1:23" x14ac:dyDescent="0.25">
      <c r="A1088" t="s">
        <v>1226</v>
      </c>
      <c r="B1088">
        <v>9448908631</v>
      </c>
      <c r="C1088">
        <v>1356901077</v>
      </c>
      <c r="D1088" s="1">
        <v>45467</v>
      </c>
      <c r="E1088">
        <v>99222</v>
      </c>
      <c r="F1088">
        <v>85025</v>
      </c>
      <c r="G1088" t="s">
        <v>240</v>
      </c>
      <c r="H1088" s="34">
        <v>21844</v>
      </c>
      <c r="I1088" s="7">
        <v>18567</v>
      </c>
      <c r="J1088" s="7">
        <v>18195.66</v>
      </c>
      <c r="K1088" s="7">
        <v>0</v>
      </c>
      <c r="L1088" s="7">
        <v>371.34</v>
      </c>
      <c r="M1088" s="5">
        <v>0.02</v>
      </c>
      <c r="N1088" t="s">
        <v>16</v>
      </c>
      <c r="O1088" t="s">
        <v>17</v>
      </c>
      <c r="P1088" t="s">
        <v>55</v>
      </c>
      <c r="Q1088" t="s">
        <v>32</v>
      </c>
      <c r="R1088" t="s">
        <v>38</v>
      </c>
      <c r="S1088" t="s">
        <v>17</v>
      </c>
      <c r="T1088" t="s">
        <v>13312</v>
      </c>
      <c r="U1088" s="1">
        <v>45691</v>
      </c>
      <c r="V1088">
        <f t="shared" si="32"/>
        <v>224</v>
      </c>
      <c r="W1088" t="str">
        <f t="shared" si="33"/>
        <v>210-239</v>
      </c>
    </row>
    <row r="1089" spans="1:23" x14ac:dyDescent="0.25">
      <c r="A1089" t="s">
        <v>1227</v>
      </c>
      <c r="B1089">
        <v>3339421069</v>
      </c>
      <c r="C1089">
        <v>3689108620</v>
      </c>
      <c r="D1089" s="1">
        <v>45747</v>
      </c>
      <c r="E1089">
        <v>99223</v>
      </c>
      <c r="F1089">
        <v>71046</v>
      </c>
      <c r="G1089" t="s">
        <v>154</v>
      </c>
      <c r="H1089" s="34">
        <v>50686</v>
      </c>
      <c r="I1089" s="7">
        <v>38015</v>
      </c>
      <c r="J1089" s="7">
        <v>25742.75</v>
      </c>
      <c r="K1089" s="7">
        <v>6570</v>
      </c>
      <c r="L1089" s="7">
        <v>5702.25</v>
      </c>
      <c r="M1089" s="5">
        <v>0.15</v>
      </c>
      <c r="N1089" t="s">
        <v>1139</v>
      </c>
      <c r="O1089" t="s">
        <v>27</v>
      </c>
      <c r="P1089" t="s">
        <v>25</v>
      </c>
      <c r="Q1089" t="s">
        <v>19</v>
      </c>
      <c r="R1089" t="s">
        <v>38</v>
      </c>
      <c r="S1089" t="s">
        <v>17</v>
      </c>
      <c r="T1089" t="s">
        <v>13310</v>
      </c>
      <c r="U1089" s="1">
        <v>45967</v>
      </c>
      <c r="V1089">
        <f t="shared" si="32"/>
        <v>220</v>
      </c>
      <c r="W1089" t="str">
        <f t="shared" si="33"/>
        <v>210-239</v>
      </c>
    </row>
    <row r="1090" spans="1:23" x14ac:dyDescent="0.25">
      <c r="A1090" t="s">
        <v>1228</v>
      </c>
      <c r="B1090">
        <v>9421936670</v>
      </c>
      <c r="C1090">
        <v>5540975794</v>
      </c>
      <c r="D1090" s="1">
        <v>45910</v>
      </c>
      <c r="E1090">
        <v>99215</v>
      </c>
      <c r="F1090">
        <v>99292</v>
      </c>
      <c r="G1090" t="s">
        <v>415</v>
      </c>
      <c r="H1090" s="34">
        <v>30127</v>
      </c>
      <c r="I1090" s="7">
        <v>25608</v>
      </c>
      <c r="J1090" s="7">
        <v>25095.84</v>
      </c>
      <c r="K1090" s="7">
        <v>0</v>
      </c>
      <c r="L1090" s="7">
        <v>512.16</v>
      </c>
      <c r="M1090" s="5">
        <v>0.02</v>
      </c>
      <c r="N1090" t="s">
        <v>16</v>
      </c>
      <c r="O1090" t="s">
        <v>17</v>
      </c>
      <c r="P1090" t="s">
        <v>31</v>
      </c>
      <c r="Q1090" t="s">
        <v>32</v>
      </c>
      <c r="R1090" t="s">
        <v>43</v>
      </c>
      <c r="S1090" t="s">
        <v>27</v>
      </c>
      <c r="T1090" t="s">
        <v>13312</v>
      </c>
      <c r="U1090" s="1">
        <v>46041</v>
      </c>
      <c r="V1090">
        <f t="shared" ref="V1090:V1153" si="34">U1090-D1090</f>
        <v>131</v>
      </c>
      <c r="W1090" t="str">
        <f t="shared" si="33"/>
        <v>120-149</v>
      </c>
    </row>
    <row r="1091" spans="1:23" x14ac:dyDescent="0.25">
      <c r="A1091" t="s">
        <v>1229</v>
      </c>
      <c r="B1091">
        <v>6532697290</v>
      </c>
      <c r="C1091">
        <v>6072452153</v>
      </c>
      <c r="D1091" s="1">
        <v>45832</v>
      </c>
      <c r="E1091">
        <v>99223</v>
      </c>
      <c r="F1091">
        <v>99282</v>
      </c>
      <c r="G1091" t="s">
        <v>120</v>
      </c>
      <c r="H1091" s="34">
        <v>89074</v>
      </c>
      <c r="I1091" s="7">
        <v>64133</v>
      </c>
      <c r="J1091" s="7">
        <v>56417.36</v>
      </c>
      <c r="K1091" s="7">
        <v>2585</v>
      </c>
      <c r="L1091" s="7">
        <v>5130.6400000000003</v>
      </c>
      <c r="M1091" s="5">
        <v>0.08</v>
      </c>
      <c r="N1091" t="s">
        <v>24</v>
      </c>
      <c r="O1091" t="s">
        <v>30</v>
      </c>
      <c r="P1091" t="s">
        <v>18</v>
      </c>
      <c r="Q1091" t="s">
        <v>32</v>
      </c>
      <c r="R1091" t="s">
        <v>26</v>
      </c>
      <c r="S1091" t="s">
        <v>27</v>
      </c>
      <c r="T1091" t="s">
        <v>13312</v>
      </c>
      <c r="U1091" s="1">
        <v>46028</v>
      </c>
      <c r="V1091">
        <f t="shared" si="34"/>
        <v>196</v>
      </c>
      <c r="W1091" t="str">
        <f t="shared" ref="W1091:W1154" si="35">IF(V1091="","",IF(V1091&lt;30,"0-29",IF(V1091&lt;60,"30-59",IF(V1091&lt;90,"60-89",IF(V1091&lt;120,"90-119",IF(V1091&lt;150,"120-149",IF(V1091&lt;180,"150-179",IF(V1091&lt;210,"180-209",IF(V1091&lt;240,"210-239",IF(V1091&lt;270,"240-269",IF(V1091&lt;300,"270-299",IF(V1091&lt;330,"300-329",IF(V1091&lt;360,"330-359","360+")))))))))))))</f>
        <v>180-209</v>
      </c>
    </row>
    <row r="1092" spans="1:23" x14ac:dyDescent="0.25">
      <c r="A1092" t="s">
        <v>1230</v>
      </c>
      <c r="B1092">
        <v>2896044529</v>
      </c>
      <c r="C1092">
        <v>7895714894</v>
      </c>
      <c r="D1092" s="1">
        <v>45413</v>
      </c>
      <c r="E1092">
        <v>99223</v>
      </c>
      <c r="F1092">
        <v>99283</v>
      </c>
      <c r="G1092" t="s">
        <v>37</v>
      </c>
      <c r="H1092" s="34">
        <v>62762</v>
      </c>
      <c r="I1092" s="7">
        <v>49582</v>
      </c>
      <c r="J1092" s="7">
        <v>33388.879999999997</v>
      </c>
      <c r="K1092" s="7">
        <v>8260</v>
      </c>
      <c r="L1092" s="7">
        <v>7933.12</v>
      </c>
      <c r="M1092" s="5">
        <v>0.16</v>
      </c>
      <c r="N1092" t="s">
        <v>1138</v>
      </c>
      <c r="O1092" t="s">
        <v>27</v>
      </c>
      <c r="P1092" t="s">
        <v>40</v>
      </c>
      <c r="Q1092" t="s">
        <v>19</v>
      </c>
      <c r="R1092" t="s">
        <v>38</v>
      </c>
      <c r="S1092" t="s">
        <v>17</v>
      </c>
      <c r="T1092" t="s">
        <v>13310</v>
      </c>
      <c r="U1092" s="1">
        <v>46033</v>
      </c>
      <c r="V1092">
        <f t="shared" si="34"/>
        <v>620</v>
      </c>
      <c r="W1092" t="str">
        <f t="shared" si="35"/>
        <v>360+</v>
      </c>
    </row>
    <row r="1093" spans="1:23" x14ac:dyDescent="0.25">
      <c r="A1093" t="s">
        <v>1231</v>
      </c>
      <c r="B1093">
        <v>7026474301</v>
      </c>
      <c r="C1093">
        <v>4826486112</v>
      </c>
      <c r="D1093" s="1">
        <v>45483</v>
      </c>
      <c r="E1093">
        <v>99213</v>
      </c>
      <c r="F1093">
        <v>85025</v>
      </c>
      <c r="G1093" t="s">
        <v>154</v>
      </c>
      <c r="H1093" s="34">
        <v>87822</v>
      </c>
      <c r="I1093" s="7">
        <v>74649</v>
      </c>
      <c r="J1093" s="7">
        <v>64899.02</v>
      </c>
      <c r="K1093" s="7">
        <v>8257</v>
      </c>
      <c r="L1093" s="7">
        <v>1492.98</v>
      </c>
      <c r="M1093" s="5">
        <v>0.02</v>
      </c>
      <c r="N1093" t="s">
        <v>16</v>
      </c>
      <c r="O1093" t="s">
        <v>27</v>
      </c>
      <c r="P1093" t="s">
        <v>40</v>
      </c>
      <c r="Q1093" t="s">
        <v>19</v>
      </c>
      <c r="R1093" t="s">
        <v>43</v>
      </c>
      <c r="S1093" t="s">
        <v>27</v>
      </c>
      <c r="T1093" t="s">
        <v>13312</v>
      </c>
      <c r="U1093" s="1">
        <v>45817</v>
      </c>
      <c r="V1093">
        <f t="shared" si="34"/>
        <v>334</v>
      </c>
      <c r="W1093" t="str">
        <f t="shared" si="35"/>
        <v>330-359</v>
      </c>
    </row>
    <row r="1094" spans="1:23" x14ac:dyDescent="0.25">
      <c r="A1094" t="s">
        <v>1232</v>
      </c>
      <c r="B1094">
        <v>3681376959</v>
      </c>
      <c r="C1094">
        <v>8451355524</v>
      </c>
      <c r="D1094" s="1">
        <v>45723</v>
      </c>
      <c r="E1094">
        <v>99238</v>
      </c>
      <c r="F1094">
        <v>99214</v>
      </c>
      <c r="G1094" t="s">
        <v>178</v>
      </c>
      <c r="H1094" s="34">
        <v>8376</v>
      </c>
      <c r="I1094" s="7">
        <v>6533</v>
      </c>
      <c r="J1094" s="7">
        <v>5226.3999999999996</v>
      </c>
      <c r="K1094" s="7">
        <v>0</v>
      </c>
      <c r="L1094" s="7">
        <v>1306.5999999999999</v>
      </c>
      <c r="M1094" s="5">
        <v>0.2</v>
      </c>
      <c r="N1094" t="s">
        <v>3140</v>
      </c>
      <c r="O1094" t="s">
        <v>17</v>
      </c>
      <c r="P1094" t="s">
        <v>25</v>
      </c>
      <c r="Q1094" t="s">
        <v>32</v>
      </c>
      <c r="R1094" t="s">
        <v>21</v>
      </c>
      <c r="S1094" t="s">
        <v>17</v>
      </c>
      <c r="T1094" t="s">
        <v>13312</v>
      </c>
      <c r="U1094" s="1">
        <v>45938</v>
      </c>
      <c r="V1094">
        <f t="shared" si="34"/>
        <v>215</v>
      </c>
      <c r="W1094" t="str">
        <f t="shared" si="35"/>
        <v>210-239</v>
      </c>
    </row>
    <row r="1095" spans="1:23" x14ac:dyDescent="0.25">
      <c r="A1095" t="s">
        <v>1233</v>
      </c>
      <c r="B1095">
        <v>1897900997</v>
      </c>
      <c r="C1095">
        <v>7832427690</v>
      </c>
      <c r="D1095" s="1">
        <v>45563</v>
      </c>
      <c r="E1095">
        <v>99222</v>
      </c>
      <c r="F1095">
        <v>99284</v>
      </c>
      <c r="G1095" t="s">
        <v>178</v>
      </c>
      <c r="H1095" s="34">
        <v>42243</v>
      </c>
      <c r="I1095" s="7">
        <v>35907</v>
      </c>
      <c r="J1095" s="7">
        <v>29453.86</v>
      </c>
      <c r="K1095" s="7">
        <v>5735</v>
      </c>
      <c r="L1095" s="7">
        <v>718.14</v>
      </c>
      <c r="M1095" s="5">
        <v>0.02</v>
      </c>
      <c r="N1095" t="s">
        <v>16</v>
      </c>
      <c r="O1095" t="s">
        <v>30</v>
      </c>
      <c r="P1095" t="s">
        <v>55</v>
      </c>
      <c r="Q1095" t="s">
        <v>32</v>
      </c>
      <c r="R1095" t="s">
        <v>38</v>
      </c>
      <c r="S1095" t="s">
        <v>27</v>
      </c>
      <c r="T1095" t="s">
        <v>13310</v>
      </c>
      <c r="U1095" s="1">
        <v>45919</v>
      </c>
      <c r="V1095">
        <f t="shared" si="34"/>
        <v>356</v>
      </c>
      <c r="W1095" t="str">
        <f t="shared" si="35"/>
        <v>330-359</v>
      </c>
    </row>
    <row r="1096" spans="1:23" x14ac:dyDescent="0.25">
      <c r="A1096" t="s">
        <v>1234</v>
      </c>
      <c r="B1096">
        <v>3046747585</v>
      </c>
      <c r="C1096">
        <v>2944602235</v>
      </c>
      <c r="D1096" s="1">
        <v>45804</v>
      </c>
      <c r="E1096">
        <v>99233</v>
      </c>
      <c r="F1096">
        <v>99292</v>
      </c>
      <c r="G1096" t="s">
        <v>219</v>
      </c>
      <c r="H1096" s="34">
        <v>63512</v>
      </c>
      <c r="I1096" s="7">
        <v>53985</v>
      </c>
      <c r="J1096" s="7">
        <v>52905.3</v>
      </c>
      <c r="K1096" s="7">
        <v>0</v>
      </c>
      <c r="L1096" s="7">
        <v>1079.7</v>
      </c>
      <c r="M1096" s="5">
        <v>0.02</v>
      </c>
      <c r="N1096" t="s">
        <v>16</v>
      </c>
      <c r="O1096" t="s">
        <v>17</v>
      </c>
      <c r="P1096" t="s">
        <v>31</v>
      </c>
      <c r="Q1096" t="s">
        <v>19</v>
      </c>
      <c r="R1096" t="s">
        <v>38</v>
      </c>
      <c r="S1096" t="s">
        <v>21</v>
      </c>
      <c r="T1096" t="s">
        <v>13312</v>
      </c>
      <c r="U1096" s="1">
        <v>45846</v>
      </c>
      <c r="V1096">
        <f t="shared" si="34"/>
        <v>42</v>
      </c>
      <c r="W1096" t="str">
        <f t="shared" si="35"/>
        <v>30-59</v>
      </c>
    </row>
    <row r="1097" spans="1:23" x14ac:dyDescent="0.25">
      <c r="A1097" t="s">
        <v>1235</v>
      </c>
      <c r="B1097">
        <v>3884426219</v>
      </c>
      <c r="C1097">
        <v>8620734015</v>
      </c>
      <c r="D1097" s="1">
        <v>45294</v>
      </c>
      <c r="E1097">
        <v>99223</v>
      </c>
      <c r="F1097">
        <v>85025</v>
      </c>
      <c r="G1097" t="s">
        <v>159</v>
      </c>
      <c r="H1097" s="34">
        <v>97555</v>
      </c>
      <c r="I1097" s="7">
        <v>63411</v>
      </c>
      <c r="J1097" s="7">
        <v>38469.68</v>
      </c>
      <c r="K1097" s="7">
        <v>17332</v>
      </c>
      <c r="L1097" s="7">
        <v>7609.32</v>
      </c>
      <c r="M1097" s="5">
        <v>0.12</v>
      </c>
      <c r="N1097" t="s">
        <v>46</v>
      </c>
      <c r="O1097" t="s">
        <v>27</v>
      </c>
      <c r="P1097" t="s">
        <v>31</v>
      </c>
      <c r="Q1097" t="s">
        <v>32</v>
      </c>
      <c r="R1097" t="s">
        <v>20</v>
      </c>
      <c r="S1097" t="s">
        <v>21</v>
      </c>
      <c r="T1097" t="s">
        <v>13310</v>
      </c>
      <c r="U1097" s="1">
        <v>45778</v>
      </c>
      <c r="V1097">
        <f t="shared" si="34"/>
        <v>484</v>
      </c>
      <c r="W1097" t="str">
        <f t="shared" si="35"/>
        <v>360+</v>
      </c>
    </row>
    <row r="1098" spans="1:23" x14ac:dyDescent="0.25">
      <c r="A1098" t="s">
        <v>1236</v>
      </c>
      <c r="B1098">
        <v>7361282833</v>
      </c>
      <c r="C1098">
        <v>2367099109</v>
      </c>
      <c r="D1098" s="1">
        <v>45529</v>
      </c>
      <c r="E1098">
        <v>99215</v>
      </c>
      <c r="F1098">
        <v>99285</v>
      </c>
      <c r="G1098" t="s">
        <v>63</v>
      </c>
      <c r="H1098" s="34">
        <v>96192</v>
      </c>
      <c r="I1098" s="7">
        <v>72144</v>
      </c>
      <c r="J1098" s="7">
        <v>61322.400000000001</v>
      </c>
      <c r="K1098" s="7">
        <v>0</v>
      </c>
      <c r="L1098" s="7">
        <v>10821.6</v>
      </c>
      <c r="M1098" s="5">
        <v>0.15</v>
      </c>
      <c r="N1098" t="s">
        <v>1139</v>
      </c>
      <c r="O1098" t="s">
        <v>17</v>
      </c>
      <c r="P1098" t="s">
        <v>31</v>
      </c>
      <c r="Q1098" t="s">
        <v>32</v>
      </c>
      <c r="R1098" t="s">
        <v>26</v>
      </c>
      <c r="S1098" t="s">
        <v>21</v>
      </c>
      <c r="T1098" t="s">
        <v>13310</v>
      </c>
      <c r="U1098" s="1">
        <v>45714</v>
      </c>
      <c r="V1098">
        <f t="shared" si="34"/>
        <v>185</v>
      </c>
      <c r="W1098" t="str">
        <f t="shared" si="35"/>
        <v>180-209</v>
      </c>
    </row>
    <row r="1099" spans="1:23" x14ac:dyDescent="0.25">
      <c r="A1099" t="s">
        <v>1237</v>
      </c>
      <c r="B1099">
        <v>8374519430</v>
      </c>
      <c r="C1099">
        <v>2832390157</v>
      </c>
      <c r="D1099" s="1">
        <v>45336</v>
      </c>
      <c r="E1099">
        <v>99222</v>
      </c>
      <c r="F1099">
        <v>90834</v>
      </c>
      <c r="G1099" t="s">
        <v>152</v>
      </c>
      <c r="H1099" s="34">
        <v>59930</v>
      </c>
      <c r="I1099" s="7">
        <v>47944</v>
      </c>
      <c r="J1099" s="7">
        <v>41231.839999999997</v>
      </c>
      <c r="K1099" s="7">
        <v>0</v>
      </c>
      <c r="L1099" s="7">
        <v>6712.16</v>
      </c>
      <c r="M1099" s="5">
        <v>0.14000000000000001</v>
      </c>
      <c r="N1099" t="s">
        <v>1135</v>
      </c>
      <c r="O1099" t="s">
        <v>17</v>
      </c>
      <c r="P1099" t="s">
        <v>97</v>
      </c>
      <c r="Q1099" t="s">
        <v>32</v>
      </c>
      <c r="R1099" t="s">
        <v>20</v>
      </c>
      <c r="S1099" t="s">
        <v>27</v>
      </c>
      <c r="T1099" t="s">
        <v>13310</v>
      </c>
      <c r="U1099" s="1">
        <v>45981</v>
      </c>
      <c r="V1099">
        <f t="shared" si="34"/>
        <v>645</v>
      </c>
      <c r="W1099" t="str">
        <f t="shared" si="35"/>
        <v>360+</v>
      </c>
    </row>
    <row r="1100" spans="1:23" x14ac:dyDescent="0.25">
      <c r="A1100" t="s">
        <v>1238</v>
      </c>
      <c r="B1100">
        <v>6338887687</v>
      </c>
      <c r="C1100">
        <v>7928295753</v>
      </c>
      <c r="D1100" s="1">
        <v>45518</v>
      </c>
      <c r="E1100">
        <v>99222</v>
      </c>
      <c r="F1100">
        <v>99282</v>
      </c>
      <c r="G1100" t="s">
        <v>42</v>
      </c>
      <c r="H1100" s="34">
        <v>33688</v>
      </c>
      <c r="I1100" s="7">
        <v>27624</v>
      </c>
      <c r="J1100" s="7">
        <v>22651.68</v>
      </c>
      <c r="K1100" s="7">
        <v>0</v>
      </c>
      <c r="L1100" s="7">
        <v>4972.32</v>
      </c>
      <c r="M1100" s="5">
        <v>0.18</v>
      </c>
      <c r="N1100" t="s">
        <v>3141</v>
      </c>
      <c r="O1100" t="s">
        <v>17</v>
      </c>
      <c r="P1100" t="s">
        <v>25</v>
      </c>
      <c r="Q1100" t="s">
        <v>32</v>
      </c>
      <c r="R1100" t="s">
        <v>38</v>
      </c>
      <c r="S1100" t="s">
        <v>17</v>
      </c>
      <c r="T1100" t="s">
        <v>13311</v>
      </c>
      <c r="U1100" s="1">
        <v>45823</v>
      </c>
      <c r="V1100">
        <f t="shared" si="34"/>
        <v>305</v>
      </c>
      <c r="W1100" t="str">
        <f t="shared" si="35"/>
        <v>300-329</v>
      </c>
    </row>
    <row r="1101" spans="1:23" x14ac:dyDescent="0.25">
      <c r="A1101" t="s">
        <v>1239</v>
      </c>
      <c r="B1101">
        <v>8451589493</v>
      </c>
      <c r="C1101">
        <v>8415688960</v>
      </c>
      <c r="D1101" s="1">
        <v>45783</v>
      </c>
      <c r="E1101">
        <v>99214</v>
      </c>
      <c r="F1101">
        <v>99282</v>
      </c>
      <c r="G1101" t="s">
        <v>99</v>
      </c>
      <c r="H1101" s="34">
        <v>37152</v>
      </c>
      <c r="I1101" s="7">
        <v>27864</v>
      </c>
      <c r="J1101" s="7">
        <v>19472.400000000001</v>
      </c>
      <c r="K1101" s="7">
        <v>4212</v>
      </c>
      <c r="L1101" s="7">
        <v>4179.6000000000004</v>
      </c>
      <c r="M1101" s="5">
        <v>0.15</v>
      </c>
      <c r="N1101" t="s">
        <v>1139</v>
      </c>
      <c r="O1101" t="s">
        <v>30</v>
      </c>
      <c r="P1101" t="s">
        <v>18</v>
      </c>
      <c r="Q1101" t="s">
        <v>32</v>
      </c>
      <c r="R1101" t="s">
        <v>26</v>
      </c>
      <c r="S1101" t="s">
        <v>21</v>
      </c>
      <c r="T1101" t="s">
        <v>13312</v>
      </c>
      <c r="U1101" s="1">
        <v>45866</v>
      </c>
      <c r="V1101">
        <f t="shared" si="34"/>
        <v>83</v>
      </c>
      <c r="W1101" t="str">
        <f t="shared" si="35"/>
        <v>60-89</v>
      </c>
    </row>
    <row r="1102" spans="1:23" x14ac:dyDescent="0.25">
      <c r="A1102" t="s">
        <v>1240</v>
      </c>
      <c r="B1102">
        <v>7968627107</v>
      </c>
      <c r="C1102">
        <v>8475717089</v>
      </c>
      <c r="D1102" s="1">
        <v>45530</v>
      </c>
      <c r="E1102">
        <v>99238</v>
      </c>
      <c r="F1102">
        <v>90834</v>
      </c>
      <c r="G1102" t="s">
        <v>296</v>
      </c>
      <c r="H1102" s="34">
        <v>32362</v>
      </c>
      <c r="I1102" s="7">
        <v>27508</v>
      </c>
      <c r="J1102" s="7">
        <v>26957.84</v>
      </c>
      <c r="K1102" s="7">
        <v>0</v>
      </c>
      <c r="L1102" s="7">
        <v>550.16</v>
      </c>
      <c r="M1102" s="5">
        <v>0.02</v>
      </c>
      <c r="N1102" t="s">
        <v>16</v>
      </c>
      <c r="O1102" t="s">
        <v>17</v>
      </c>
      <c r="P1102" t="s">
        <v>55</v>
      </c>
      <c r="Q1102" t="s">
        <v>32</v>
      </c>
      <c r="R1102" t="s">
        <v>43</v>
      </c>
      <c r="S1102" t="s">
        <v>17</v>
      </c>
      <c r="T1102" t="s">
        <v>13312</v>
      </c>
      <c r="U1102" s="1">
        <v>45869</v>
      </c>
      <c r="V1102">
        <f t="shared" si="34"/>
        <v>339</v>
      </c>
      <c r="W1102" t="str">
        <f t="shared" si="35"/>
        <v>330-359</v>
      </c>
    </row>
    <row r="1103" spans="1:23" x14ac:dyDescent="0.25">
      <c r="A1103" t="s">
        <v>1241</v>
      </c>
      <c r="B1103">
        <v>7790688323</v>
      </c>
      <c r="C1103">
        <v>6224045082</v>
      </c>
      <c r="D1103" s="1">
        <v>45381</v>
      </c>
      <c r="E1103">
        <v>99232</v>
      </c>
      <c r="F1103">
        <v>99201</v>
      </c>
      <c r="G1103" t="s">
        <v>104</v>
      </c>
      <c r="H1103" s="34">
        <v>91711</v>
      </c>
      <c r="I1103" s="7">
        <v>66032</v>
      </c>
      <c r="J1103" s="7">
        <v>39615.440000000002</v>
      </c>
      <c r="K1103" s="7">
        <v>21134</v>
      </c>
      <c r="L1103" s="7">
        <v>5282.56</v>
      </c>
      <c r="M1103" s="5">
        <v>0.08</v>
      </c>
      <c r="N1103" t="s">
        <v>24</v>
      </c>
      <c r="O1103" t="s">
        <v>27</v>
      </c>
      <c r="P1103" t="s">
        <v>55</v>
      </c>
      <c r="Q1103" t="s">
        <v>19</v>
      </c>
      <c r="R1103" t="s">
        <v>38</v>
      </c>
      <c r="S1103" t="s">
        <v>27</v>
      </c>
      <c r="T1103" t="s">
        <v>13312</v>
      </c>
      <c r="U1103" s="1">
        <v>45781</v>
      </c>
      <c r="V1103">
        <f t="shared" si="34"/>
        <v>400</v>
      </c>
      <c r="W1103" t="str">
        <f t="shared" si="35"/>
        <v>360+</v>
      </c>
    </row>
    <row r="1104" spans="1:23" x14ac:dyDescent="0.25">
      <c r="A1104" t="s">
        <v>1242</v>
      </c>
      <c r="B1104">
        <v>4076124872</v>
      </c>
      <c r="C1104">
        <v>4457466952</v>
      </c>
      <c r="D1104" s="1">
        <v>45896</v>
      </c>
      <c r="E1104">
        <v>99223</v>
      </c>
      <c r="F1104">
        <v>99215</v>
      </c>
      <c r="G1104" t="s">
        <v>171</v>
      </c>
      <c r="H1104" s="34">
        <v>98938</v>
      </c>
      <c r="I1104" s="7">
        <v>84097</v>
      </c>
      <c r="J1104" s="7">
        <v>71772.06</v>
      </c>
      <c r="K1104" s="7">
        <v>10643</v>
      </c>
      <c r="L1104" s="7">
        <v>1681.94</v>
      </c>
      <c r="M1104" s="5">
        <v>0.02</v>
      </c>
      <c r="N1104" t="s">
        <v>16</v>
      </c>
      <c r="O1104" t="s">
        <v>30</v>
      </c>
      <c r="P1104" t="s">
        <v>97</v>
      </c>
      <c r="Q1104" t="s">
        <v>32</v>
      </c>
      <c r="R1104" t="s">
        <v>27</v>
      </c>
      <c r="S1104" t="s">
        <v>27</v>
      </c>
      <c r="T1104" t="s">
        <v>13311</v>
      </c>
      <c r="U1104" s="1">
        <v>46041</v>
      </c>
      <c r="V1104">
        <f t="shared" si="34"/>
        <v>145</v>
      </c>
      <c r="W1104" t="str">
        <f t="shared" si="35"/>
        <v>120-149</v>
      </c>
    </row>
    <row r="1105" spans="1:23" x14ac:dyDescent="0.25">
      <c r="A1105" t="s">
        <v>1243</v>
      </c>
      <c r="B1105">
        <v>6225970605</v>
      </c>
      <c r="C1105">
        <v>7370376522</v>
      </c>
      <c r="D1105" s="1">
        <v>45933</v>
      </c>
      <c r="E1105">
        <v>99232</v>
      </c>
      <c r="F1105">
        <v>85025</v>
      </c>
      <c r="G1105" t="s">
        <v>159</v>
      </c>
      <c r="H1105" s="34">
        <v>75648</v>
      </c>
      <c r="I1105" s="7">
        <v>49171</v>
      </c>
      <c r="J1105" s="7">
        <v>31770.48</v>
      </c>
      <c r="K1105" s="7">
        <v>11500</v>
      </c>
      <c r="L1105" s="7">
        <v>5900.52</v>
      </c>
      <c r="M1105" s="5">
        <v>0.12</v>
      </c>
      <c r="N1105" t="s">
        <v>46</v>
      </c>
      <c r="O1105" t="s">
        <v>27</v>
      </c>
      <c r="P1105" t="s">
        <v>18</v>
      </c>
      <c r="Q1105" t="s">
        <v>32</v>
      </c>
      <c r="R1105" t="s">
        <v>21</v>
      </c>
      <c r="S1105" t="s">
        <v>21</v>
      </c>
      <c r="T1105" t="s">
        <v>13312</v>
      </c>
      <c r="U1105" s="1">
        <v>46019</v>
      </c>
      <c r="V1105">
        <f t="shared" si="34"/>
        <v>86</v>
      </c>
      <c r="W1105" t="str">
        <f t="shared" si="35"/>
        <v>60-89</v>
      </c>
    </row>
    <row r="1106" spans="1:23" x14ac:dyDescent="0.25">
      <c r="A1106" t="s">
        <v>1244</v>
      </c>
      <c r="B1106">
        <v>2507837661</v>
      </c>
      <c r="C1106">
        <v>9475155348</v>
      </c>
      <c r="D1106" s="1">
        <v>45597</v>
      </c>
      <c r="E1106">
        <v>99223</v>
      </c>
      <c r="F1106">
        <v>90834</v>
      </c>
      <c r="G1106" t="s">
        <v>320</v>
      </c>
      <c r="H1106" s="34">
        <v>55923</v>
      </c>
      <c r="I1106" s="7">
        <v>40265</v>
      </c>
      <c r="J1106" s="7">
        <v>37043.800000000003</v>
      </c>
      <c r="K1106" s="7">
        <v>0</v>
      </c>
      <c r="L1106" s="7">
        <v>3221.2</v>
      </c>
      <c r="M1106" s="5">
        <v>0.08</v>
      </c>
      <c r="N1106" t="s">
        <v>24</v>
      </c>
      <c r="O1106" t="s">
        <v>17</v>
      </c>
      <c r="P1106" t="s">
        <v>25</v>
      </c>
      <c r="Q1106" t="s">
        <v>19</v>
      </c>
      <c r="R1106" t="s">
        <v>21</v>
      </c>
      <c r="S1106" t="s">
        <v>21</v>
      </c>
      <c r="T1106" t="s">
        <v>13311</v>
      </c>
      <c r="U1106" s="1">
        <v>45900</v>
      </c>
      <c r="V1106">
        <f t="shared" si="34"/>
        <v>303</v>
      </c>
      <c r="W1106" t="str">
        <f t="shared" si="35"/>
        <v>300-329</v>
      </c>
    </row>
    <row r="1107" spans="1:23" x14ac:dyDescent="0.25">
      <c r="A1107" t="s">
        <v>1245</v>
      </c>
      <c r="B1107">
        <v>9861087013</v>
      </c>
      <c r="C1107">
        <v>9171685809</v>
      </c>
      <c r="D1107" s="1">
        <v>45933</v>
      </c>
      <c r="E1107">
        <v>99215</v>
      </c>
      <c r="F1107">
        <v>71046</v>
      </c>
      <c r="G1107" t="s">
        <v>94</v>
      </c>
      <c r="H1107" s="34">
        <v>74677</v>
      </c>
      <c r="I1107" s="7">
        <v>56008</v>
      </c>
      <c r="J1107" s="7">
        <v>45152.800000000003</v>
      </c>
      <c r="K1107" s="7">
        <v>2454</v>
      </c>
      <c r="L1107" s="7">
        <v>8401.2000000000007</v>
      </c>
      <c r="M1107" s="5">
        <v>0.15</v>
      </c>
      <c r="N1107" t="s">
        <v>1139</v>
      </c>
      <c r="O1107" t="s">
        <v>30</v>
      </c>
      <c r="P1107" t="s">
        <v>31</v>
      </c>
      <c r="Q1107" t="s">
        <v>19</v>
      </c>
      <c r="R1107" t="s">
        <v>27</v>
      </c>
      <c r="S1107" t="s">
        <v>17</v>
      </c>
      <c r="T1107" t="s">
        <v>13310</v>
      </c>
      <c r="U1107" s="1">
        <v>46015</v>
      </c>
      <c r="V1107">
        <f t="shared" si="34"/>
        <v>82</v>
      </c>
      <c r="W1107" t="str">
        <f t="shared" si="35"/>
        <v>60-89</v>
      </c>
    </row>
    <row r="1108" spans="1:23" x14ac:dyDescent="0.25">
      <c r="A1108" t="s">
        <v>1246</v>
      </c>
      <c r="B1108">
        <v>3420176516</v>
      </c>
      <c r="C1108">
        <v>4105689332</v>
      </c>
      <c r="D1108" s="1">
        <v>45552</v>
      </c>
      <c r="E1108">
        <v>99222</v>
      </c>
      <c r="F1108">
        <v>99215</v>
      </c>
      <c r="G1108" t="s">
        <v>244</v>
      </c>
      <c r="H1108" s="34">
        <v>44364</v>
      </c>
      <c r="I1108" s="7">
        <v>36378</v>
      </c>
      <c r="J1108" s="7">
        <v>27219.96</v>
      </c>
      <c r="K1108" s="7">
        <v>2610</v>
      </c>
      <c r="L1108" s="7">
        <v>6548.04</v>
      </c>
      <c r="M1108" s="5">
        <v>0.18</v>
      </c>
      <c r="N1108" t="s">
        <v>3141</v>
      </c>
      <c r="O1108" t="s">
        <v>30</v>
      </c>
      <c r="P1108" t="s">
        <v>58</v>
      </c>
      <c r="Q1108" t="s">
        <v>19</v>
      </c>
      <c r="R1108" t="s">
        <v>26</v>
      </c>
      <c r="S1108" t="s">
        <v>21</v>
      </c>
      <c r="T1108" t="s">
        <v>13311</v>
      </c>
      <c r="U1108" s="1">
        <v>45814</v>
      </c>
      <c r="V1108">
        <f t="shared" si="34"/>
        <v>262</v>
      </c>
      <c r="W1108" t="str">
        <f t="shared" si="35"/>
        <v>240-269</v>
      </c>
    </row>
    <row r="1109" spans="1:23" x14ac:dyDescent="0.25">
      <c r="A1109" t="s">
        <v>1247</v>
      </c>
      <c r="B1109">
        <v>7496957542</v>
      </c>
      <c r="C1109">
        <v>2077557452</v>
      </c>
      <c r="D1109" s="1">
        <v>45641</v>
      </c>
      <c r="E1109">
        <v>99213</v>
      </c>
      <c r="F1109">
        <v>99211</v>
      </c>
      <c r="G1109" t="s">
        <v>102</v>
      </c>
      <c r="H1109" s="34">
        <v>99516</v>
      </c>
      <c r="I1109" s="7">
        <v>71652</v>
      </c>
      <c r="J1109" s="7">
        <v>58141.84</v>
      </c>
      <c r="K1109" s="7">
        <v>7778</v>
      </c>
      <c r="L1109" s="7">
        <v>5732.16</v>
      </c>
      <c r="M1109" s="5">
        <v>0.08</v>
      </c>
      <c r="N1109" t="s">
        <v>24</v>
      </c>
      <c r="O1109" t="s">
        <v>30</v>
      </c>
      <c r="P1109" t="s">
        <v>18</v>
      </c>
      <c r="Q1109" t="s">
        <v>19</v>
      </c>
      <c r="R1109" t="s">
        <v>38</v>
      </c>
      <c r="S1109" t="s">
        <v>17</v>
      </c>
      <c r="T1109" t="s">
        <v>13310</v>
      </c>
      <c r="U1109" s="1">
        <v>45884</v>
      </c>
      <c r="V1109">
        <f t="shared" si="34"/>
        <v>243</v>
      </c>
      <c r="W1109" t="str">
        <f t="shared" si="35"/>
        <v>240-269</v>
      </c>
    </row>
    <row r="1110" spans="1:23" x14ac:dyDescent="0.25">
      <c r="A1110" t="s">
        <v>1248</v>
      </c>
      <c r="B1110">
        <v>4895456838</v>
      </c>
      <c r="C1110">
        <v>4021443641</v>
      </c>
      <c r="D1110" s="1">
        <v>45960</v>
      </c>
      <c r="E1110">
        <v>99232</v>
      </c>
      <c r="F1110">
        <v>99205</v>
      </c>
      <c r="G1110" t="s">
        <v>237</v>
      </c>
      <c r="H1110" s="34">
        <v>32744</v>
      </c>
      <c r="I1110" s="7">
        <v>21284</v>
      </c>
      <c r="J1110" s="7">
        <v>10214.92</v>
      </c>
      <c r="K1110" s="7">
        <v>8515</v>
      </c>
      <c r="L1110" s="7">
        <v>2554.08</v>
      </c>
      <c r="M1110" s="5">
        <v>0.12</v>
      </c>
      <c r="N1110" t="s">
        <v>46</v>
      </c>
      <c r="O1110" t="s">
        <v>27</v>
      </c>
      <c r="P1110" t="s">
        <v>35</v>
      </c>
      <c r="Q1110" t="s">
        <v>19</v>
      </c>
      <c r="R1110" t="s">
        <v>20</v>
      </c>
      <c r="S1110" t="s">
        <v>17</v>
      </c>
      <c r="T1110" t="s">
        <v>13310</v>
      </c>
      <c r="U1110" s="1">
        <v>45975</v>
      </c>
      <c r="V1110">
        <f t="shared" si="34"/>
        <v>15</v>
      </c>
      <c r="W1110" t="str">
        <f t="shared" si="35"/>
        <v>0-29</v>
      </c>
    </row>
    <row r="1111" spans="1:23" x14ac:dyDescent="0.25">
      <c r="A1111" t="s">
        <v>1249</v>
      </c>
      <c r="B1111">
        <v>9321515790</v>
      </c>
      <c r="C1111">
        <v>7775719808</v>
      </c>
      <c r="D1111" s="1">
        <v>45730</v>
      </c>
      <c r="E1111">
        <v>99214</v>
      </c>
      <c r="F1111">
        <v>99201</v>
      </c>
      <c r="G1111" t="s">
        <v>37</v>
      </c>
      <c r="H1111" s="34">
        <v>51446</v>
      </c>
      <c r="I1111" s="7">
        <v>37041</v>
      </c>
      <c r="J1111" s="7">
        <v>21981.72</v>
      </c>
      <c r="K1111" s="7">
        <v>12096</v>
      </c>
      <c r="L1111" s="7">
        <v>2963.28</v>
      </c>
      <c r="M1111" s="5">
        <v>0.08</v>
      </c>
      <c r="N1111" t="s">
        <v>24</v>
      </c>
      <c r="O1111" t="s">
        <v>27</v>
      </c>
      <c r="P1111" t="s">
        <v>31</v>
      </c>
      <c r="Q1111" t="s">
        <v>32</v>
      </c>
      <c r="R1111" t="s">
        <v>43</v>
      </c>
      <c r="S1111" t="s">
        <v>27</v>
      </c>
      <c r="T1111" t="s">
        <v>13311</v>
      </c>
      <c r="U1111" s="1">
        <v>45820</v>
      </c>
      <c r="V1111">
        <f t="shared" si="34"/>
        <v>90</v>
      </c>
      <c r="W1111" t="str">
        <f t="shared" si="35"/>
        <v>90-119</v>
      </c>
    </row>
    <row r="1112" spans="1:23" x14ac:dyDescent="0.25">
      <c r="A1112" t="s">
        <v>1250</v>
      </c>
      <c r="B1112">
        <v>8014527160</v>
      </c>
      <c r="C1112">
        <v>9125689800</v>
      </c>
      <c r="D1112" s="1">
        <v>45953</v>
      </c>
      <c r="E1112">
        <v>99213</v>
      </c>
      <c r="F1112">
        <v>81000</v>
      </c>
      <c r="G1112" t="s">
        <v>166</v>
      </c>
      <c r="H1112" s="34">
        <v>40461</v>
      </c>
      <c r="I1112" s="7">
        <v>32369</v>
      </c>
      <c r="J1112" s="7">
        <v>21403.34</v>
      </c>
      <c r="K1112" s="7">
        <v>6434</v>
      </c>
      <c r="L1112" s="7">
        <v>4531.66</v>
      </c>
      <c r="M1112" s="5">
        <v>0.14000000000000001</v>
      </c>
      <c r="N1112" t="s">
        <v>1135</v>
      </c>
      <c r="O1112" t="s">
        <v>27</v>
      </c>
      <c r="P1112" t="s">
        <v>18</v>
      </c>
      <c r="Q1112" t="s">
        <v>32</v>
      </c>
      <c r="R1112" t="s">
        <v>43</v>
      </c>
      <c r="S1112" t="s">
        <v>21</v>
      </c>
      <c r="T1112" t="s">
        <v>13311</v>
      </c>
      <c r="U1112" s="1">
        <v>45995</v>
      </c>
      <c r="V1112">
        <f t="shared" si="34"/>
        <v>42</v>
      </c>
      <c r="W1112" t="str">
        <f t="shared" si="35"/>
        <v>30-59</v>
      </c>
    </row>
    <row r="1113" spans="1:23" x14ac:dyDescent="0.25">
      <c r="A1113" t="s">
        <v>1251</v>
      </c>
      <c r="B1113">
        <v>7144257515</v>
      </c>
      <c r="C1113">
        <v>9521303821</v>
      </c>
      <c r="D1113" s="1">
        <v>45521</v>
      </c>
      <c r="E1113">
        <v>99238</v>
      </c>
      <c r="F1113">
        <v>99201</v>
      </c>
      <c r="G1113" t="s">
        <v>15</v>
      </c>
      <c r="H1113" s="34">
        <v>53182</v>
      </c>
      <c r="I1113" s="7">
        <v>34568</v>
      </c>
      <c r="J1113" s="7">
        <v>26566.84</v>
      </c>
      <c r="K1113" s="7">
        <v>3853</v>
      </c>
      <c r="L1113" s="7">
        <v>4148.16</v>
      </c>
      <c r="M1113" s="5">
        <v>0.12</v>
      </c>
      <c r="N1113" t="s">
        <v>46</v>
      </c>
      <c r="O1113" t="s">
        <v>30</v>
      </c>
      <c r="P1113" t="s">
        <v>25</v>
      </c>
      <c r="Q1113" t="s">
        <v>19</v>
      </c>
      <c r="R1113" t="s">
        <v>21</v>
      </c>
      <c r="S1113" t="s">
        <v>17</v>
      </c>
      <c r="T1113" t="s">
        <v>13312</v>
      </c>
      <c r="U1113" s="1">
        <v>45779</v>
      </c>
      <c r="V1113">
        <f t="shared" si="34"/>
        <v>258</v>
      </c>
      <c r="W1113" t="str">
        <f t="shared" si="35"/>
        <v>240-269</v>
      </c>
    </row>
    <row r="1114" spans="1:23" x14ac:dyDescent="0.25">
      <c r="A1114" t="s">
        <v>1252</v>
      </c>
      <c r="B1114">
        <v>1892746635</v>
      </c>
      <c r="C1114">
        <v>2817055086</v>
      </c>
      <c r="D1114" s="1">
        <v>45937</v>
      </c>
      <c r="E1114">
        <v>99215</v>
      </c>
      <c r="F1114">
        <v>99201</v>
      </c>
      <c r="G1114" t="s">
        <v>445</v>
      </c>
      <c r="H1114" s="34">
        <v>46129</v>
      </c>
      <c r="I1114" s="7">
        <v>33213</v>
      </c>
      <c r="J1114" s="7">
        <v>24713.96</v>
      </c>
      <c r="K1114" s="7">
        <v>5842</v>
      </c>
      <c r="L1114" s="7">
        <v>2657.04</v>
      </c>
      <c r="M1114" s="5">
        <v>0.08</v>
      </c>
      <c r="N1114" t="s">
        <v>24</v>
      </c>
      <c r="O1114" t="s">
        <v>27</v>
      </c>
      <c r="P1114" t="s">
        <v>35</v>
      </c>
      <c r="Q1114" t="s">
        <v>32</v>
      </c>
      <c r="R1114" t="s">
        <v>20</v>
      </c>
      <c r="S1114" t="s">
        <v>27</v>
      </c>
      <c r="T1114" t="s">
        <v>13311</v>
      </c>
      <c r="U1114" s="1">
        <v>45986</v>
      </c>
      <c r="V1114">
        <f t="shared" si="34"/>
        <v>49</v>
      </c>
      <c r="W1114" t="str">
        <f t="shared" si="35"/>
        <v>30-59</v>
      </c>
    </row>
    <row r="1115" spans="1:23" x14ac:dyDescent="0.25">
      <c r="A1115" t="s">
        <v>1253</v>
      </c>
      <c r="B1115">
        <v>5718291421</v>
      </c>
      <c r="C1115">
        <v>1250070205</v>
      </c>
      <c r="D1115" s="1">
        <v>45652</v>
      </c>
      <c r="E1115">
        <v>99231</v>
      </c>
      <c r="F1115">
        <v>93000</v>
      </c>
      <c r="G1115" t="s">
        <v>96</v>
      </c>
      <c r="H1115" s="34">
        <v>78167</v>
      </c>
      <c r="I1115" s="7">
        <v>56280</v>
      </c>
      <c r="J1115" s="7">
        <v>51777.599999999999</v>
      </c>
      <c r="K1115" s="7">
        <v>0</v>
      </c>
      <c r="L1115" s="7">
        <v>4502.3999999999996</v>
      </c>
      <c r="M1115" s="5">
        <v>0.08</v>
      </c>
      <c r="N1115" t="s">
        <v>24</v>
      </c>
      <c r="O1115" t="s">
        <v>17</v>
      </c>
      <c r="P1115" t="s">
        <v>31</v>
      </c>
      <c r="Q1115" t="s">
        <v>19</v>
      </c>
      <c r="R1115" t="s">
        <v>21</v>
      </c>
      <c r="S1115" t="s">
        <v>17</v>
      </c>
      <c r="T1115" t="s">
        <v>13312</v>
      </c>
      <c r="U1115" s="1">
        <v>46083</v>
      </c>
      <c r="V1115">
        <f t="shared" si="34"/>
        <v>431</v>
      </c>
      <c r="W1115" t="str">
        <f t="shared" si="35"/>
        <v>360+</v>
      </c>
    </row>
    <row r="1116" spans="1:23" x14ac:dyDescent="0.25">
      <c r="A1116" t="s">
        <v>1254</v>
      </c>
      <c r="B1116">
        <v>6892868924</v>
      </c>
      <c r="C1116">
        <v>3904156081</v>
      </c>
      <c r="D1116" s="1">
        <v>45580</v>
      </c>
      <c r="E1116">
        <v>99238</v>
      </c>
      <c r="F1116">
        <v>80053</v>
      </c>
      <c r="G1116" t="s">
        <v>54</v>
      </c>
      <c r="H1116" s="34">
        <v>52327</v>
      </c>
      <c r="I1116" s="7">
        <v>37675</v>
      </c>
      <c r="J1116" s="7">
        <v>30154</v>
      </c>
      <c r="K1116" s="7">
        <v>4507</v>
      </c>
      <c r="L1116" s="7">
        <v>3014</v>
      </c>
      <c r="M1116" s="5">
        <v>0.08</v>
      </c>
      <c r="N1116" t="s">
        <v>24</v>
      </c>
      <c r="O1116" t="s">
        <v>30</v>
      </c>
      <c r="P1116" t="s">
        <v>97</v>
      </c>
      <c r="Q1116" t="s">
        <v>19</v>
      </c>
      <c r="R1116" t="s">
        <v>43</v>
      </c>
      <c r="S1116" t="s">
        <v>27</v>
      </c>
      <c r="T1116" t="s">
        <v>13310</v>
      </c>
      <c r="U1116" s="1">
        <v>46017</v>
      </c>
      <c r="V1116">
        <f t="shared" si="34"/>
        <v>437</v>
      </c>
      <c r="W1116" t="str">
        <f t="shared" si="35"/>
        <v>360+</v>
      </c>
    </row>
    <row r="1117" spans="1:23" x14ac:dyDescent="0.25">
      <c r="A1117" t="s">
        <v>1255</v>
      </c>
      <c r="B1117">
        <v>9198425719</v>
      </c>
      <c r="C1117">
        <v>6346375223</v>
      </c>
      <c r="D1117" s="1">
        <v>45344</v>
      </c>
      <c r="E1117">
        <v>99233</v>
      </c>
      <c r="F1117">
        <v>99281</v>
      </c>
      <c r="G1117" t="s">
        <v>99</v>
      </c>
      <c r="H1117" s="34">
        <v>65368</v>
      </c>
      <c r="I1117" s="7">
        <v>51641</v>
      </c>
      <c r="J1117" s="7">
        <v>27417.439999999999</v>
      </c>
      <c r="K1117" s="7">
        <v>15961</v>
      </c>
      <c r="L1117" s="7">
        <v>8262.56</v>
      </c>
      <c r="M1117" s="5">
        <v>0.16</v>
      </c>
      <c r="N1117" t="s">
        <v>1138</v>
      </c>
      <c r="O1117" t="s">
        <v>27</v>
      </c>
      <c r="P1117" t="s">
        <v>58</v>
      </c>
      <c r="Q1117" t="s">
        <v>32</v>
      </c>
      <c r="R1117" t="s">
        <v>26</v>
      </c>
      <c r="S1117" t="s">
        <v>27</v>
      </c>
      <c r="T1117" t="s">
        <v>13312</v>
      </c>
      <c r="U1117" s="1">
        <v>46012</v>
      </c>
      <c r="V1117">
        <f t="shared" si="34"/>
        <v>668</v>
      </c>
      <c r="W1117" t="str">
        <f t="shared" si="35"/>
        <v>360+</v>
      </c>
    </row>
    <row r="1118" spans="1:23" x14ac:dyDescent="0.25">
      <c r="A1118" t="s">
        <v>1256</v>
      </c>
      <c r="B1118">
        <v>9411360399</v>
      </c>
      <c r="C1118">
        <v>9625975214</v>
      </c>
      <c r="D1118" s="1">
        <v>45385</v>
      </c>
      <c r="E1118">
        <v>99223</v>
      </c>
      <c r="F1118">
        <v>99212</v>
      </c>
      <c r="G1118" t="s">
        <v>209</v>
      </c>
      <c r="H1118" s="34">
        <v>48633</v>
      </c>
      <c r="I1118" s="7">
        <v>35016</v>
      </c>
      <c r="J1118" s="7">
        <v>28121.72</v>
      </c>
      <c r="K1118" s="7">
        <v>4093</v>
      </c>
      <c r="L1118" s="7">
        <v>2801.28</v>
      </c>
      <c r="M1118" s="5">
        <v>0.08</v>
      </c>
      <c r="N1118" t="s">
        <v>24</v>
      </c>
      <c r="O1118" t="s">
        <v>30</v>
      </c>
      <c r="P1118" t="s">
        <v>97</v>
      </c>
      <c r="Q1118" t="s">
        <v>32</v>
      </c>
      <c r="R1118" t="s">
        <v>27</v>
      </c>
      <c r="S1118" t="s">
        <v>17</v>
      </c>
      <c r="T1118" t="s">
        <v>13311</v>
      </c>
      <c r="U1118" s="1">
        <v>45676</v>
      </c>
      <c r="V1118">
        <f t="shared" si="34"/>
        <v>291</v>
      </c>
      <c r="W1118" t="str">
        <f t="shared" si="35"/>
        <v>270-299</v>
      </c>
    </row>
    <row r="1119" spans="1:23" x14ac:dyDescent="0.25">
      <c r="A1119" t="s">
        <v>1257</v>
      </c>
      <c r="B1119">
        <v>4694131061</v>
      </c>
      <c r="C1119">
        <v>7587703147</v>
      </c>
      <c r="D1119" s="1">
        <v>45777</v>
      </c>
      <c r="E1119">
        <v>99232</v>
      </c>
      <c r="F1119">
        <v>71046</v>
      </c>
      <c r="G1119" t="s">
        <v>237</v>
      </c>
      <c r="H1119" s="34">
        <v>63700</v>
      </c>
      <c r="I1119" s="7">
        <v>45864</v>
      </c>
      <c r="J1119" s="7">
        <v>24549.88</v>
      </c>
      <c r="K1119" s="7">
        <v>17645</v>
      </c>
      <c r="L1119" s="7">
        <v>3669.12</v>
      </c>
      <c r="M1119" s="5">
        <v>0.08</v>
      </c>
      <c r="N1119" t="s">
        <v>24</v>
      </c>
      <c r="O1119" t="s">
        <v>27</v>
      </c>
      <c r="P1119" t="s">
        <v>97</v>
      </c>
      <c r="Q1119" t="s">
        <v>32</v>
      </c>
      <c r="R1119" t="s">
        <v>27</v>
      </c>
      <c r="S1119" t="s">
        <v>21</v>
      </c>
      <c r="T1119" t="s">
        <v>13311</v>
      </c>
      <c r="U1119" s="1">
        <v>45788</v>
      </c>
      <c r="V1119">
        <f t="shared" si="34"/>
        <v>11</v>
      </c>
      <c r="W1119" t="str">
        <f t="shared" si="35"/>
        <v>0-29</v>
      </c>
    </row>
    <row r="1120" spans="1:23" x14ac:dyDescent="0.25">
      <c r="A1120" t="s">
        <v>1258</v>
      </c>
      <c r="B1120">
        <v>3157736061</v>
      </c>
      <c r="C1120">
        <v>9535875660</v>
      </c>
      <c r="D1120" s="1">
        <v>45559</v>
      </c>
      <c r="E1120">
        <v>99231</v>
      </c>
      <c r="F1120">
        <v>99204</v>
      </c>
      <c r="G1120" t="s">
        <v>495</v>
      </c>
      <c r="H1120" s="34">
        <v>47884</v>
      </c>
      <c r="I1120" s="7">
        <v>40701</v>
      </c>
      <c r="J1120" s="7">
        <v>39886.980000000003</v>
      </c>
      <c r="K1120" s="7">
        <v>0</v>
      </c>
      <c r="L1120" s="7">
        <v>814.02</v>
      </c>
      <c r="M1120" s="5">
        <v>0.02</v>
      </c>
      <c r="N1120" t="s">
        <v>16</v>
      </c>
      <c r="O1120" t="s">
        <v>17</v>
      </c>
      <c r="P1120" t="s">
        <v>58</v>
      </c>
      <c r="Q1120" t="s">
        <v>19</v>
      </c>
      <c r="R1120" t="s">
        <v>43</v>
      </c>
      <c r="S1120" t="s">
        <v>27</v>
      </c>
      <c r="T1120" t="s">
        <v>13311</v>
      </c>
      <c r="U1120" s="1">
        <v>45720</v>
      </c>
      <c r="V1120">
        <f t="shared" si="34"/>
        <v>161</v>
      </c>
      <c r="W1120" t="str">
        <f t="shared" si="35"/>
        <v>150-179</v>
      </c>
    </row>
    <row r="1121" spans="1:23" x14ac:dyDescent="0.25">
      <c r="A1121" t="s">
        <v>1259</v>
      </c>
      <c r="B1121">
        <v>3938588112</v>
      </c>
      <c r="C1121">
        <v>1173292621</v>
      </c>
      <c r="D1121" s="1">
        <v>45421</v>
      </c>
      <c r="E1121">
        <v>99223</v>
      </c>
      <c r="F1121">
        <v>99282</v>
      </c>
      <c r="G1121" t="s">
        <v>200</v>
      </c>
      <c r="H1121" s="34">
        <v>45864</v>
      </c>
      <c r="I1121" s="7">
        <v>38984</v>
      </c>
      <c r="J1121" s="7">
        <v>28320.32</v>
      </c>
      <c r="K1121" s="7">
        <v>9884</v>
      </c>
      <c r="L1121" s="7">
        <v>779.68</v>
      </c>
      <c r="M1121" s="5">
        <v>0.02</v>
      </c>
      <c r="N1121" t="s">
        <v>16</v>
      </c>
      <c r="O1121" t="s">
        <v>27</v>
      </c>
      <c r="P1121" t="s">
        <v>97</v>
      </c>
      <c r="Q1121" t="s">
        <v>32</v>
      </c>
      <c r="R1121" t="s">
        <v>21</v>
      </c>
      <c r="S1121" t="s">
        <v>27</v>
      </c>
      <c r="T1121" t="s">
        <v>13311</v>
      </c>
      <c r="U1121" s="1">
        <v>45970</v>
      </c>
      <c r="V1121">
        <f t="shared" si="34"/>
        <v>549</v>
      </c>
      <c r="W1121" t="str">
        <f t="shared" si="35"/>
        <v>360+</v>
      </c>
    </row>
    <row r="1122" spans="1:23" x14ac:dyDescent="0.25">
      <c r="A1122" t="s">
        <v>1260</v>
      </c>
      <c r="B1122">
        <v>3620967137</v>
      </c>
      <c r="C1122">
        <v>1412978086</v>
      </c>
      <c r="D1122" s="1">
        <v>45545</v>
      </c>
      <c r="E1122">
        <v>99222</v>
      </c>
      <c r="F1122">
        <v>99292</v>
      </c>
      <c r="G1122" t="s">
        <v>286</v>
      </c>
      <c r="H1122" s="34">
        <v>59865</v>
      </c>
      <c r="I1122" s="7">
        <v>38912</v>
      </c>
      <c r="J1122" s="7">
        <v>34242.559999999998</v>
      </c>
      <c r="K1122" s="7">
        <v>0</v>
      </c>
      <c r="L1122" s="7">
        <v>4669.4399999999996</v>
      </c>
      <c r="M1122" s="5">
        <v>0.12</v>
      </c>
      <c r="N1122" t="s">
        <v>46</v>
      </c>
      <c r="O1122" t="s">
        <v>17</v>
      </c>
      <c r="P1122" t="s">
        <v>31</v>
      </c>
      <c r="Q1122" t="s">
        <v>19</v>
      </c>
      <c r="R1122" t="s">
        <v>43</v>
      </c>
      <c r="S1122" t="s">
        <v>27</v>
      </c>
      <c r="T1122" t="s">
        <v>13310</v>
      </c>
      <c r="U1122" s="1">
        <v>45870</v>
      </c>
      <c r="V1122">
        <f t="shared" si="34"/>
        <v>325</v>
      </c>
      <c r="W1122" t="str">
        <f t="shared" si="35"/>
        <v>300-329</v>
      </c>
    </row>
    <row r="1123" spans="1:23" x14ac:dyDescent="0.25">
      <c r="A1123" t="s">
        <v>1261</v>
      </c>
      <c r="B1123">
        <v>5664929225</v>
      </c>
      <c r="C1123">
        <v>5402695870</v>
      </c>
      <c r="D1123" s="1">
        <v>45331</v>
      </c>
      <c r="E1123">
        <v>99214</v>
      </c>
      <c r="F1123">
        <v>36415</v>
      </c>
      <c r="G1123" t="s">
        <v>131</v>
      </c>
      <c r="H1123" s="34">
        <v>47916</v>
      </c>
      <c r="I1123" s="7">
        <v>31145</v>
      </c>
      <c r="J1123" s="7">
        <v>23255.599999999999</v>
      </c>
      <c r="K1123" s="7">
        <v>4152</v>
      </c>
      <c r="L1123" s="7">
        <v>3737.4</v>
      </c>
      <c r="M1123" s="5">
        <v>0.12</v>
      </c>
      <c r="N1123" t="s">
        <v>46</v>
      </c>
      <c r="O1123" t="s">
        <v>27</v>
      </c>
      <c r="P1123" t="s">
        <v>18</v>
      </c>
      <c r="Q1123" t="s">
        <v>32</v>
      </c>
      <c r="R1123" t="s">
        <v>27</v>
      </c>
      <c r="S1123" t="s">
        <v>17</v>
      </c>
      <c r="T1123" t="s">
        <v>13312</v>
      </c>
      <c r="U1123" s="1">
        <v>45974</v>
      </c>
      <c r="V1123">
        <f t="shared" si="34"/>
        <v>643</v>
      </c>
      <c r="W1123" t="str">
        <f t="shared" si="35"/>
        <v>360+</v>
      </c>
    </row>
    <row r="1124" spans="1:23" x14ac:dyDescent="0.25">
      <c r="A1124" t="s">
        <v>1262</v>
      </c>
      <c r="B1124">
        <v>1499169863</v>
      </c>
      <c r="C1124">
        <v>5068090598</v>
      </c>
      <c r="D1124" s="1">
        <v>45635</v>
      </c>
      <c r="E1124">
        <v>99215</v>
      </c>
      <c r="F1124">
        <v>85025</v>
      </c>
      <c r="G1124" t="s">
        <v>23</v>
      </c>
      <c r="H1124" s="34">
        <v>54126</v>
      </c>
      <c r="I1124" s="7">
        <v>46007</v>
      </c>
      <c r="J1124" s="7">
        <v>38097.86</v>
      </c>
      <c r="K1124" s="7">
        <v>6989</v>
      </c>
      <c r="L1124" s="7">
        <v>920.14</v>
      </c>
      <c r="M1124" s="5">
        <v>0.02</v>
      </c>
      <c r="N1124" t="s">
        <v>16</v>
      </c>
      <c r="O1124" t="s">
        <v>30</v>
      </c>
      <c r="P1124" t="s">
        <v>31</v>
      </c>
      <c r="Q1124" t="s">
        <v>32</v>
      </c>
      <c r="R1124" t="s">
        <v>38</v>
      </c>
      <c r="S1124" t="s">
        <v>17</v>
      </c>
      <c r="T1124" t="s">
        <v>13312</v>
      </c>
      <c r="U1124" s="1">
        <v>45974</v>
      </c>
      <c r="V1124">
        <f t="shared" si="34"/>
        <v>339</v>
      </c>
      <c r="W1124" t="str">
        <f t="shared" si="35"/>
        <v>330-359</v>
      </c>
    </row>
    <row r="1125" spans="1:23" x14ac:dyDescent="0.25">
      <c r="A1125" t="s">
        <v>1263</v>
      </c>
      <c r="B1125">
        <v>2784434567</v>
      </c>
      <c r="C1125">
        <v>1623162347</v>
      </c>
      <c r="D1125" s="1">
        <v>45950</v>
      </c>
      <c r="E1125">
        <v>99232</v>
      </c>
      <c r="F1125">
        <v>99284</v>
      </c>
      <c r="G1125" t="s">
        <v>106</v>
      </c>
      <c r="H1125" s="34">
        <v>77416</v>
      </c>
      <c r="I1125" s="7">
        <v>55740</v>
      </c>
      <c r="J1125" s="7">
        <v>32156.799999999999</v>
      </c>
      <c r="K1125" s="7">
        <v>19124</v>
      </c>
      <c r="L1125" s="7">
        <v>4459.2</v>
      </c>
      <c r="M1125" s="5">
        <v>0.08</v>
      </c>
      <c r="N1125" t="s">
        <v>24</v>
      </c>
      <c r="O1125" t="s">
        <v>27</v>
      </c>
      <c r="P1125" t="s">
        <v>40</v>
      </c>
      <c r="Q1125" t="s">
        <v>19</v>
      </c>
      <c r="R1125" t="s">
        <v>21</v>
      </c>
      <c r="S1125" t="s">
        <v>17</v>
      </c>
      <c r="T1125" t="s">
        <v>13312</v>
      </c>
      <c r="U1125" s="1">
        <v>46073</v>
      </c>
      <c r="V1125">
        <f t="shared" si="34"/>
        <v>123</v>
      </c>
      <c r="W1125" t="str">
        <f t="shared" si="35"/>
        <v>120-149</v>
      </c>
    </row>
    <row r="1126" spans="1:23" x14ac:dyDescent="0.25">
      <c r="A1126" t="s">
        <v>1264</v>
      </c>
      <c r="B1126">
        <v>1362240686</v>
      </c>
      <c r="C1126">
        <v>8029931982</v>
      </c>
      <c r="D1126" s="1">
        <v>45721</v>
      </c>
      <c r="E1126">
        <v>99221</v>
      </c>
      <c r="F1126">
        <v>99203</v>
      </c>
      <c r="G1126" t="s">
        <v>65</v>
      </c>
      <c r="H1126" s="34">
        <v>95419</v>
      </c>
      <c r="I1126" s="7">
        <v>62022</v>
      </c>
      <c r="J1126" s="7">
        <v>45777.36</v>
      </c>
      <c r="K1126" s="7">
        <v>8802</v>
      </c>
      <c r="L1126" s="7">
        <v>7442.64</v>
      </c>
      <c r="M1126" s="5">
        <v>0.12</v>
      </c>
      <c r="N1126" t="s">
        <v>46</v>
      </c>
      <c r="O1126" t="s">
        <v>30</v>
      </c>
      <c r="P1126" t="s">
        <v>97</v>
      </c>
      <c r="Q1126" t="s">
        <v>32</v>
      </c>
      <c r="R1126" t="s">
        <v>26</v>
      </c>
      <c r="S1126" t="s">
        <v>21</v>
      </c>
      <c r="T1126" t="s">
        <v>13312</v>
      </c>
      <c r="U1126" s="1">
        <v>45969</v>
      </c>
      <c r="V1126">
        <f t="shared" si="34"/>
        <v>248</v>
      </c>
      <c r="W1126" t="str">
        <f t="shared" si="35"/>
        <v>240-269</v>
      </c>
    </row>
    <row r="1127" spans="1:23" x14ac:dyDescent="0.25">
      <c r="A1127" t="s">
        <v>1265</v>
      </c>
      <c r="B1127">
        <v>4220306639</v>
      </c>
      <c r="C1127">
        <v>8536847110</v>
      </c>
      <c r="D1127" s="1">
        <v>45433</v>
      </c>
      <c r="E1127">
        <v>99233</v>
      </c>
      <c r="F1127">
        <v>99281</v>
      </c>
      <c r="G1127" t="s">
        <v>37</v>
      </c>
      <c r="H1127" s="34">
        <v>76451</v>
      </c>
      <c r="I1127" s="7">
        <v>55045</v>
      </c>
      <c r="J1127" s="7">
        <v>46284.4</v>
      </c>
      <c r="K1127" s="7">
        <v>4357</v>
      </c>
      <c r="L1127" s="7">
        <v>4403.6000000000004</v>
      </c>
      <c r="M1127" s="5">
        <v>0.08</v>
      </c>
      <c r="N1127" t="s">
        <v>24</v>
      </c>
      <c r="O1127" t="s">
        <v>30</v>
      </c>
      <c r="P1127" t="s">
        <v>18</v>
      </c>
      <c r="Q1127" t="s">
        <v>19</v>
      </c>
      <c r="R1127" t="s">
        <v>27</v>
      </c>
      <c r="S1127" t="s">
        <v>21</v>
      </c>
      <c r="T1127" t="s">
        <v>13311</v>
      </c>
      <c r="U1127" s="1">
        <v>45949</v>
      </c>
      <c r="V1127">
        <f t="shared" si="34"/>
        <v>516</v>
      </c>
      <c r="W1127" t="str">
        <f t="shared" si="35"/>
        <v>360+</v>
      </c>
    </row>
    <row r="1128" spans="1:23" x14ac:dyDescent="0.25">
      <c r="A1128" t="s">
        <v>1266</v>
      </c>
      <c r="B1128">
        <v>5599374493</v>
      </c>
      <c r="C1128">
        <v>9758364441</v>
      </c>
      <c r="D1128" s="1">
        <v>45944</v>
      </c>
      <c r="E1128">
        <v>99231</v>
      </c>
      <c r="F1128">
        <v>99205</v>
      </c>
      <c r="G1128" t="s">
        <v>268</v>
      </c>
      <c r="H1128" s="34">
        <v>46816</v>
      </c>
      <c r="I1128" s="7">
        <v>36516</v>
      </c>
      <c r="J1128" s="7">
        <v>25066.799999999999</v>
      </c>
      <c r="K1128" s="7">
        <v>4146</v>
      </c>
      <c r="L1128" s="7">
        <v>7303.2</v>
      </c>
      <c r="M1128" s="5">
        <v>0.2</v>
      </c>
      <c r="N1128" t="s">
        <v>3140</v>
      </c>
      <c r="O1128" t="s">
        <v>30</v>
      </c>
      <c r="P1128" t="s">
        <v>18</v>
      </c>
      <c r="Q1128" t="s">
        <v>19</v>
      </c>
      <c r="R1128" t="s">
        <v>38</v>
      </c>
      <c r="S1128" t="s">
        <v>27</v>
      </c>
      <c r="T1128" t="s">
        <v>13312</v>
      </c>
      <c r="U1128" s="1">
        <v>46066</v>
      </c>
      <c r="V1128">
        <f t="shared" si="34"/>
        <v>122</v>
      </c>
      <c r="W1128" t="str">
        <f t="shared" si="35"/>
        <v>120-149</v>
      </c>
    </row>
    <row r="1129" spans="1:23" x14ac:dyDescent="0.25">
      <c r="A1129" t="s">
        <v>1267</v>
      </c>
      <c r="B1129">
        <v>2285572655</v>
      </c>
      <c r="C1129">
        <v>9746754913</v>
      </c>
      <c r="D1129" s="1">
        <v>45581</v>
      </c>
      <c r="E1129">
        <v>99223</v>
      </c>
      <c r="F1129">
        <v>99283</v>
      </c>
      <c r="G1129" t="s">
        <v>200</v>
      </c>
      <c r="H1129" s="34">
        <v>72508</v>
      </c>
      <c r="I1129" s="7">
        <v>61632</v>
      </c>
      <c r="J1129" s="7">
        <v>60399.360000000001</v>
      </c>
      <c r="K1129" s="7">
        <v>0</v>
      </c>
      <c r="L1129" s="7">
        <v>1232.6400000000001</v>
      </c>
      <c r="M1129" s="5">
        <v>0.02</v>
      </c>
      <c r="N1129" t="s">
        <v>16</v>
      </c>
      <c r="O1129" t="s">
        <v>17</v>
      </c>
      <c r="P1129" t="s">
        <v>97</v>
      </c>
      <c r="Q1129" t="s">
        <v>32</v>
      </c>
      <c r="R1129" t="s">
        <v>38</v>
      </c>
      <c r="S1129" t="s">
        <v>17</v>
      </c>
      <c r="T1129" t="s">
        <v>13311</v>
      </c>
      <c r="U1129" s="1">
        <v>45676</v>
      </c>
      <c r="V1129">
        <f t="shared" si="34"/>
        <v>95</v>
      </c>
      <c r="W1129" t="str">
        <f t="shared" si="35"/>
        <v>90-119</v>
      </c>
    </row>
    <row r="1130" spans="1:23" x14ac:dyDescent="0.25">
      <c r="A1130" t="s">
        <v>1268</v>
      </c>
      <c r="B1130">
        <v>2431276204</v>
      </c>
      <c r="C1130">
        <v>1133728812</v>
      </c>
      <c r="D1130" s="1">
        <v>45417</v>
      </c>
      <c r="E1130">
        <v>99232</v>
      </c>
      <c r="F1130">
        <v>97110</v>
      </c>
      <c r="G1130" t="s">
        <v>222</v>
      </c>
      <c r="H1130" s="34">
        <v>49862</v>
      </c>
      <c r="I1130" s="7">
        <v>40887</v>
      </c>
      <c r="J1130" s="7">
        <v>33527.339999999997</v>
      </c>
      <c r="K1130" s="7">
        <v>0</v>
      </c>
      <c r="L1130" s="7">
        <v>7359.66</v>
      </c>
      <c r="M1130" s="5">
        <v>0.18</v>
      </c>
      <c r="N1130" t="s">
        <v>3141</v>
      </c>
      <c r="O1130" t="s">
        <v>17</v>
      </c>
      <c r="P1130" t="s">
        <v>97</v>
      </c>
      <c r="Q1130" t="s">
        <v>32</v>
      </c>
      <c r="R1130" t="s">
        <v>21</v>
      </c>
      <c r="S1130" t="s">
        <v>17</v>
      </c>
      <c r="T1130" t="s">
        <v>13311</v>
      </c>
      <c r="U1130" s="1">
        <v>45666</v>
      </c>
      <c r="V1130">
        <f t="shared" si="34"/>
        <v>249</v>
      </c>
      <c r="W1130" t="str">
        <f t="shared" si="35"/>
        <v>240-269</v>
      </c>
    </row>
    <row r="1131" spans="1:23" x14ac:dyDescent="0.25">
      <c r="A1131" t="s">
        <v>1269</v>
      </c>
      <c r="B1131">
        <v>4846926560</v>
      </c>
      <c r="C1131">
        <v>6932018106</v>
      </c>
      <c r="D1131" s="1">
        <v>45805</v>
      </c>
      <c r="E1131">
        <v>99231</v>
      </c>
      <c r="F1131">
        <v>90834</v>
      </c>
      <c r="G1131" t="s">
        <v>270</v>
      </c>
      <c r="H1131" s="34">
        <v>93867</v>
      </c>
      <c r="I1131" s="7">
        <v>79787</v>
      </c>
      <c r="J1131" s="7">
        <v>42672.26</v>
      </c>
      <c r="K1131" s="7">
        <v>35519</v>
      </c>
      <c r="L1131" s="7">
        <v>1595.74</v>
      </c>
      <c r="M1131" s="5">
        <v>0.02</v>
      </c>
      <c r="N1131" t="s">
        <v>16</v>
      </c>
      <c r="O1131" t="s">
        <v>27</v>
      </c>
      <c r="P1131" t="s">
        <v>35</v>
      </c>
      <c r="Q1131" t="s">
        <v>32</v>
      </c>
      <c r="R1131" t="s">
        <v>20</v>
      </c>
      <c r="S1131" t="s">
        <v>21</v>
      </c>
      <c r="T1131" t="s">
        <v>13310</v>
      </c>
      <c r="U1131" s="1">
        <v>45940</v>
      </c>
      <c r="V1131">
        <f t="shared" si="34"/>
        <v>135</v>
      </c>
      <c r="W1131" t="str">
        <f t="shared" si="35"/>
        <v>120-149</v>
      </c>
    </row>
    <row r="1132" spans="1:23" x14ac:dyDescent="0.25">
      <c r="A1132" t="s">
        <v>1270</v>
      </c>
      <c r="B1132">
        <v>7836016261</v>
      </c>
      <c r="C1132">
        <v>2852020484</v>
      </c>
      <c r="D1132" s="1">
        <v>45916</v>
      </c>
      <c r="E1132">
        <v>99238</v>
      </c>
      <c r="F1132">
        <v>36415</v>
      </c>
      <c r="G1132" t="s">
        <v>67</v>
      </c>
      <c r="H1132" s="34">
        <v>96425</v>
      </c>
      <c r="I1132" s="7">
        <v>81961</v>
      </c>
      <c r="J1132" s="7">
        <v>80321.78</v>
      </c>
      <c r="K1132" s="7">
        <v>0</v>
      </c>
      <c r="L1132" s="7">
        <v>1639.22</v>
      </c>
      <c r="M1132" s="5">
        <v>0.02</v>
      </c>
      <c r="N1132" t="s">
        <v>16</v>
      </c>
      <c r="O1132" t="s">
        <v>17</v>
      </c>
      <c r="P1132" t="s">
        <v>31</v>
      </c>
      <c r="Q1132" t="s">
        <v>32</v>
      </c>
      <c r="R1132" t="s">
        <v>27</v>
      </c>
      <c r="S1132" t="s">
        <v>21</v>
      </c>
      <c r="T1132" t="s">
        <v>13312</v>
      </c>
      <c r="U1132" s="1">
        <v>46089</v>
      </c>
      <c r="V1132">
        <f t="shared" si="34"/>
        <v>173</v>
      </c>
      <c r="W1132" t="str">
        <f t="shared" si="35"/>
        <v>150-179</v>
      </c>
    </row>
    <row r="1133" spans="1:23" x14ac:dyDescent="0.25">
      <c r="A1133" t="s">
        <v>1271</v>
      </c>
      <c r="B1133">
        <v>6125028486</v>
      </c>
      <c r="C1133">
        <v>7904271091</v>
      </c>
      <c r="D1133" s="1">
        <v>45335</v>
      </c>
      <c r="E1133">
        <v>99232</v>
      </c>
      <c r="F1133">
        <v>99201</v>
      </c>
      <c r="G1133" t="s">
        <v>23</v>
      </c>
      <c r="H1133" s="34">
        <v>52726</v>
      </c>
      <c r="I1133" s="7">
        <v>44817</v>
      </c>
      <c r="J1133" s="7">
        <v>40798.660000000003</v>
      </c>
      <c r="K1133" s="7">
        <v>3122</v>
      </c>
      <c r="L1133" s="7">
        <v>896.34</v>
      </c>
      <c r="M1133" s="5">
        <v>0.02</v>
      </c>
      <c r="N1133" t="s">
        <v>16</v>
      </c>
      <c r="O1133" t="s">
        <v>30</v>
      </c>
      <c r="P1133" t="s">
        <v>97</v>
      </c>
      <c r="Q1133" t="s">
        <v>32</v>
      </c>
      <c r="R1133" t="s">
        <v>43</v>
      </c>
      <c r="S1133" t="s">
        <v>17</v>
      </c>
      <c r="T1133" t="s">
        <v>13312</v>
      </c>
      <c r="U1133" s="1">
        <v>46080</v>
      </c>
      <c r="V1133">
        <f t="shared" si="34"/>
        <v>745</v>
      </c>
      <c r="W1133" t="str">
        <f t="shared" si="35"/>
        <v>360+</v>
      </c>
    </row>
    <row r="1134" spans="1:23" x14ac:dyDescent="0.25">
      <c r="A1134" t="s">
        <v>1272</v>
      </c>
      <c r="B1134">
        <v>9032360992</v>
      </c>
      <c r="C1134">
        <v>3703903796</v>
      </c>
      <c r="D1134" s="1">
        <v>45770</v>
      </c>
      <c r="E1134">
        <v>99215</v>
      </c>
      <c r="F1134">
        <v>80053</v>
      </c>
      <c r="G1134" t="s">
        <v>154</v>
      </c>
      <c r="H1134" s="34">
        <v>49929</v>
      </c>
      <c r="I1134" s="7">
        <v>38945</v>
      </c>
      <c r="J1134" s="7">
        <v>31156</v>
      </c>
      <c r="K1134" s="7">
        <v>0</v>
      </c>
      <c r="L1134" s="7">
        <v>7789</v>
      </c>
      <c r="M1134" s="5">
        <v>0.2</v>
      </c>
      <c r="N1134" t="s">
        <v>3140</v>
      </c>
      <c r="O1134" t="s">
        <v>17</v>
      </c>
      <c r="P1134" t="s">
        <v>18</v>
      </c>
      <c r="Q1134" t="s">
        <v>19</v>
      </c>
      <c r="R1134" t="s">
        <v>43</v>
      </c>
      <c r="S1134" t="s">
        <v>17</v>
      </c>
      <c r="T1134" t="s">
        <v>13310</v>
      </c>
      <c r="U1134" s="1">
        <v>45942</v>
      </c>
      <c r="V1134">
        <f t="shared" si="34"/>
        <v>172</v>
      </c>
      <c r="W1134" t="str">
        <f t="shared" si="35"/>
        <v>150-179</v>
      </c>
    </row>
    <row r="1135" spans="1:23" x14ac:dyDescent="0.25">
      <c r="A1135" t="s">
        <v>1273</v>
      </c>
      <c r="B1135">
        <v>3172565536</v>
      </c>
      <c r="C1135">
        <v>4655952215</v>
      </c>
      <c r="D1135" s="1">
        <v>45916</v>
      </c>
      <c r="E1135">
        <v>99215</v>
      </c>
      <c r="F1135">
        <v>81000</v>
      </c>
      <c r="G1135" t="s">
        <v>29</v>
      </c>
      <c r="H1135" s="34">
        <v>46600</v>
      </c>
      <c r="I1135" s="7">
        <v>30290</v>
      </c>
      <c r="J1135" s="7">
        <v>21190.2</v>
      </c>
      <c r="K1135" s="7">
        <v>5465</v>
      </c>
      <c r="L1135" s="7">
        <v>3634.8</v>
      </c>
      <c r="M1135" s="5">
        <v>0.12</v>
      </c>
      <c r="N1135" t="s">
        <v>46</v>
      </c>
      <c r="O1135" t="s">
        <v>27</v>
      </c>
      <c r="P1135" t="s">
        <v>40</v>
      </c>
      <c r="Q1135" t="s">
        <v>32</v>
      </c>
      <c r="R1135" t="s">
        <v>20</v>
      </c>
      <c r="S1135" t="s">
        <v>17</v>
      </c>
      <c r="T1135" t="s">
        <v>13312</v>
      </c>
      <c r="U1135" s="1">
        <v>46044</v>
      </c>
      <c r="V1135">
        <f t="shared" si="34"/>
        <v>128</v>
      </c>
      <c r="W1135" t="str">
        <f t="shared" si="35"/>
        <v>120-149</v>
      </c>
    </row>
    <row r="1136" spans="1:23" x14ac:dyDescent="0.25">
      <c r="A1136" t="s">
        <v>1274</v>
      </c>
      <c r="B1136">
        <v>4888387321</v>
      </c>
      <c r="C1136">
        <v>6960262036</v>
      </c>
      <c r="D1136" s="1">
        <v>45323</v>
      </c>
      <c r="E1136">
        <v>99221</v>
      </c>
      <c r="F1136">
        <v>99285</v>
      </c>
      <c r="G1136" t="s">
        <v>191</v>
      </c>
      <c r="H1136" s="34">
        <v>67962</v>
      </c>
      <c r="I1136" s="7">
        <v>55729</v>
      </c>
      <c r="J1136" s="7">
        <v>27609.78</v>
      </c>
      <c r="K1136" s="7">
        <v>18088</v>
      </c>
      <c r="L1136" s="7">
        <v>10031.219999999999</v>
      </c>
      <c r="M1136" s="5">
        <v>0.18</v>
      </c>
      <c r="N1136" t="s">
        <v>3141</v>
      </c>
      <c r="O1136" t="s">
        <v>27</v>
      </c>
      <c r="P1136" t="s">
        <v>31</v>
      </c>
      <c r="Q1136" t="s">
        <v>19</v>
      </c>
      <c r="R1136" t="s">
        <v>38</v>
      </c>
      <c r="S1136" t="s">
        <v>27</v>
      </c>
      <c r="T1136" t="s">
        <v>13311</v>
      </c>
      <c r="U1136" s="1">
        <v>45833</v>
      </c>
      <c r="V1136">
        <f t="shared" si="34"/>
        <v>510</v>
      </c>
      <c r="W1136" t="str">
        <f t="shared" si="35"/>
        <v>360+</v>
      </c>
    </row>
    <row r="1137" spans="1:23" x14ac:dyDescent="0.25">
      <c r="A1137" t="s">
        <v>1275</v>
      </c>
      <c r="B1137">
        <v>3164646952</v>
      </c>
      <c r="C1137">
        <v>7180496942</v>
      </c>
      <c r="D1137" s="1">
        <v>45317</v>
      </c>
      <c r="E1137">
        <v>99215</v>
      </c>
      <c r="F1137">
        <v>93000</v>
      </c>
      <c r="G1137" t="s">
        <v>198</v>
      </c>
      <c r="H1137" s="34">
        <v>83091</v>
      </c>
      <c r="I1137" s="7">
        <v>65642</v>
      </c>
      <c r="J1137" s="7">
        <v>55139.28</v>
      </c>
      <c r="K1137" s="7">
        <v>0</v>
      </c>
      <c r="L1137" s="7">
        <v>10502.72</v>
      </c>
      <c r="M1137" s="5">
        <v>0.16</v>
      </c>
      <c r="N1137" t="s">
        <v>1138</v>
      </c>
      <c r="O1137" t="s">
        <v>17</v>
      </c>
      <c r="P1137" t="s">
        <v>35</v>
      </c>
      <c r="Q1137" t="s">
        <v>19</v>
      </c>
      <c r="R1137" t="s">
        <v>38</v>
      </c>
      <c r="S1137" t="s">
        <v>17</v>
      </c>
      <c r="T1137" t="s">
        <v>13311</v>
      </c>
      <c r="U1137" s="1">
        <v>45753</v>
      </c>
      <c r="V1137">
        <f t="shared" si="34"/>
        <v>436</v>
      </c>
      <c r="W1137" t="str">
        <f t="shared" si="35"/>
        <v>360+</v>
      </c>
    </row>
    <row r="1138" spans="1:23" x14ac:dyDescent="0.25">
      <c r="A1138" t="s">
        <v>1276</v>
      </c>
      <c r="B1138">
        <v>3318420873</v>
      </c>
      <c r="C1138">
        <v>3371455383</v>
      </c>
      <c r="D1138" s="1">
        <v>45953</v>
      </c>
      <c r="E1138">
        <v>99221</v>
      </c>
      <c r="F1138">
        <v>99281</v>
      </c>
      <c r="G1138" t="s">
        <v>89</v>
      </c>
      <c r="H1138" s="34">
        <v>47398</v>
      </c>
      <c r="I1138" s="7">
        <v>36970</v>
      </c>
      <c r="J1138" s="7">
        <v>26037</v>
      </c>
      <c r="K1138" s="7">
        <v>3539</v>
      </c>
      <c r="L1138" s="7">
        <v>7394</v>
      </c>
      <c r="M1138" s="5">
        <v>0.2</v>
      </c>
      <c r="N1138" t="s">
        <v>3140</v>
      </c>
      <c r="O1138" t="s">
        <v>30</v>
      </c>
      <c r="P1138" t="s">
        <v>40</v>
      </c>
      <c r="Q1138" t="s">
        <v>32</v>
      </c>
      <c r="R1138" t="s">
        <v>27</v>
      </c>
      <c r="S1138" t="s">
        <v>17</v>
      </c>
      <c r="T1138" t="s">
        <v>13311</v>
      </c>
      <c r="U1138" s="1">
        <v>46037</v>
      </c>
      <c r="V1138">
        <f t="shared" si="34"/>
        <v>84</v>
      </c>
      <c r="W1138" t="str">
        <f t="shared" si="35"/>
        <v>60-89</v>
      </c>
    </row>
    <row r="1139" spans="1:23" x14ac:dyDescent="0.25">
      <c r="A1139" t="s">
        <v>1277</v>
      </c>
      <c r="B1139">
        <v>8167514544</v>
      </c>
      <c r="C1139">
        <v>1767785942</v>
      </c>
      <c r="D1139" s="1">
        <v>45844</v>
      </c>
      <c r="E1139">
        <v>99223</v>
      </c>
      <c r="F1139">
        <v>90834</v>
      </c>
      <c r="G1139" t="s">
        <v>270</v>
      </c>
      <c r="H1139" s="34">
        <v>8349</v>
      </c>
      <c r="I1139" s="7">
        <v>7097</v>
      </c>
      <c r="J1139" s="7">
        <v>5032.0600000000004</v>
      </c>
      <c r="K1139" s="7">
        <v>1923</v>
      </c>
      <c r="L1139" s="7">
        <v>141.94</v>
      </c>
      <c r="M1139" s="5">
        <v>0.02</v>
      </c>
      <c r="N1139" t="s">
        <v>16</v>
      </c>
      <c r="O1139" t="s">
        <v>27</v>
      </c>
      <c r="P1139" t="s">
        <v>25</v>
      </c>
      <c r="Q1139" t="s">
        <v>32</v>
      </c>
      <c r="R1139" t="s">
        <v>26</v>
      </c>
      <c r="S1139" t="s">
        <v>21</v>
      </c>
      <c r="T1139" t="s">
        <v>13312</v>
      </c>
      <c r="U1139" s="1">
        <v>45972</v>
      </c>
      <c r="V1139">
        <f t="shared" si="34"/>
        <v>128</v>
      </c>
      <c r="W1139" t="str">
        <f t="shared" si="35"/>
        <v>120-149</v>
      </c>
    </row>
    <row r="1140" spans="1:23" x14ac:dyDescent="0.25">
      <c r="A1140" t="s">
        <v>1278</v>
      </c>
      <c r="B1140">
        <v>4058776166</v>
      </c>
      <c r="C1140">
        <v>6443601591</v>
      </c>
      <c r="D1140" s="1">
        <v>45730</v>
      </c>
      <c r="E1140">
        <v>99233</v>
      </c>
      <c r="F1140">
        <v>99214</v>
      </c>
      <c r="G1140" t="s">
        <v>23</v>
      </c>
      <c r="H1140" s="34">
        <v>97017</v>
      </c>
      <c r="I1140" s="7">
        <v>69852</v>
      </c>
      <c r="J1140" s="7">
        <v>60684.84</v>
      </c>
      <c r="K1140" s="7">
        <v>3579</v>
      </c>
      <c r="L1140" s="7">
        <v>5588.16</v>
      </c>
      <c r="M1140" s="5">
        <v>0.08</v>
      </c>
      <c r="N1140" t="s">
        <v>24</v>
      </c>
      <c r="O1140" t="s">
        <v>30</v>
      </c>
      <c r="P1140" t="s">
        <v>31</v>
      </c>
      <c r="Q1140" t="s">
        <v>32</v>
      </c>
      <c r="R1140" t="s">
        <v>43</v>
      </c>
      <c r="S1140" t="s">
        <v>17</v>
      </c>
      <c r="T1140" t="s">
        <v>13311</v>
      </c>
      <c r="U1140" s="1">
        <v>45931</v>
      </c>
      <c r="V1140">
        <f t="shared" si="34"/>
        <v>201</v>
      </c>
      <c r="W1140" t="str">
        <f t="shared" si="35"/>
        <v>180-209</v>
      </c>
    </row>
    <row r="1141" spans="1:23" x14ac:dyDescent="0.25">
      <c r="A1141" t="s">
        <v>1279</v>
      </c>
      <c r="B1141">
        <v>5740026945</v>
      </c>
      <c r="C1141">
        <v>9835274484</v>
      </c>
      <c r="D1141" s="1">
        <v>45825</v>
      </c>
      <c r="E1141">
        <v>99213</v>
      </c>
      <c r="F1141">
        <v>99283</v>
      </c>
      <c r="G1141" t="s">
        <v>237</v>
      </c>
      <c r="H1141" s="34">
        <v>50219</v>
      </c>
      <c r="I1141" s="7">
        <v>36158</v>
      </c>
      <c r="J1141" s="7">
        <v>22888.36</v>
      </c>
      <c r="K1141" s="7">
        <v>10377</v>
      </c>
      <c r="L1141" s="7">
        <v>2892.64</v>
      </c>
      <c r="M1141" s="5">
        <v>0.08</v>
      </c>
      <c r="N1141" t="s">
        <v>24</v>
      </c>
      <c r="O1141" t="s">
        <v>27</v>
      </c>
      <c r="P1141" t="s">
        <v>18</v>
      </c>
      <c r="Q1141" t="s">
        <v>32</v>
      </c>
      <c r="R1141" t="s">
        <v>38</v>
      </c>
      <c r="S1141" t="s">
        <v>21</v>
      </c>
      <c r="T1141" t="s">
        <v>13312</v>
      </c>
      <c r="U1141" s="1">
        <v>45876</v>
      </c>
      <c r="V1141">
        <f t="shared" si="34"/>
        <v>51</v>
      </c>
      <c r="W1141" t="str">
        <f t="shared" si="35"/>
        <v>30-59</v>
      </c>
    </row>
    <row r="1142" spans="1:23" x14ac:dyDescent="0.25">
      <c r="A1142" t="s">
        <v>1280</v>
      </c>
      <c r="B1142">
        <v>4976494392</v>
      </c>
      <c r="C1142">
        <v>1032314037</v>
      </c>
      <c r="D1142" s="1">
        <v>45883</v>
      </c>
      <c r="E1142">
        <v>99232</v>
      </c>
      <c r="F1142">
        <v>99284</v>
      </c>
      <c r="G1142" t="s">
        <v>200</v>
      </c>
      <c r="H1142" s="34">
        <v>8643</v>
      </c>
      <c r="I1142" s="7">
        <v>5618</v>
      </c>
      <c r="J1142" s="7">
        <v>3949.84</v>
      </c>
      <c r="K1142" s="7">
        <v>994</v>
      </c>
      <c r="L1142" s="7">
        <v>674.16</v>
      </c>
      <c r="M1142" s="5">
        <v>0.12</v>
      </c>
      <c r="N1142" t="s">
        <v>46</v>
      </c>
      <c r="O1142" t="s">
        <v>27</v>
      </c>
      <c r="P1142" t="s">
        <v>55</v>
      </c>
      <c r="Q1142" t="s">
        <v>19</v>
      </c>
      <c r="R1142" t="s">
        <v>26</v>
      </c>
      <c r="S1142" t="s">
        <v>27</v>
      </c>
      <c r="T1142" t="s">
        <v>13311</v>
      </c>
      <c r="U1142" s="1">
        <v>45887</v>
      </c>
      <c r="V1142">
        <f t="shared" si="34"/>
        <v>4</v>
      </c>
      <c r="W1142" t="str">
        <f t="shared" si="35"/>
        <v>0-29</v>
      </c>
    </row>
    <row r="1143" spans="1:23" x14ac:dyDescent="0.25">
      <c r="A1143" t="s">
        <v>1281</v>
      </c>
      <c r="B1143">
        <v>3702525376</v>
      </c>
      <c r="C1143">
        <v>5053264236</v>
      </c>
      <c r="D1143" s="1">
        <v>45372</v>
      </c>
      <c r="E1143">
        <v>99213</v>
      </c>
      <c r="F1143">
        <v>99282</v>
      </c>
      <c r="G1143" t="s">
        <v>159</v>
      </c>
      <c r="H1143" s="34">
        <v>86931</v>
      </c>
      <c r="I1143" s="7">
        <v>73891</v>
      </c>
      <c r="J1143" s="7">
        <v>50755.18</v>
      </c>
      <c r="K1143" s="7">
        <v>21658</v>
      </c>
      <c r="L1143" s="7">
        <v>1477.82</v>
      </c>
      <c r="M1143" s="5">
        <v>0.02</v>
      </c>
      <c r="N1143" t="s">
        <v>16</v>
      </c>
      <c r="O1143" t="s">
        <v>27</v>
      </c>
      <c r="P1143" t="s">
        <v>58</v>
      </c>
      <c r="Q1143" t="s">
        <v>32</v>
      </c>
      <c r="R1143" t="s">
        <v>26</v>
      </c>
      <c r="S1143" t="s">
        <v>17</v>
      </c>
      <c r="T1143" t="s">
        <v>13311</v>
      </c>
      <c r="U1143" s="1">
        <v>45931</v>
      </c>
      <c r="V1143">
        <f t="shared" si="34"/>
        <v>559</v>
      </c>
      <c r="W1143" t="str">
        <f t="shared" si="35"/>
        <v>360+</v>
      </c>
    </row>
    <row r="1144" spans="1:23" x14ac:dyDescent="0.25">
      <c r="A1144" t="s">
        <v>1282</v>
      </c>
      <c r="B1144">
        <v>3963414325</v>
      </c>
      <c r="C1144">
        <v>9433271414</v>
      </c>
      <c r="D1144" s="1">
        <v>45520</v>
      </c>
      <c r="E1144">
        <v>99222</v>
      </c>
      <c r="F1144">
        <v>99204</v>
      </c>
      <c r="G1144" t="s">
        <v>91</v>
      </c>
      <c r="H1144" s="34">
        <v>24541</v>
      </c>
      <c r="I1144" s="7">
        <v>15952</v>
      </c>
      <c r="J1144" s="7">
        <v>14037.76</v>
      </c>
      <c r="K1144" s="7">
        <v>0</v>
      </c>
      <c r="L1144" s="7">
        <v>1914.24</v>
      </c>
      <c r="M1144" s="5">
        <v>0.12</v>
      </c>
      <c r="N1144" t="s">
        <v>46</v>
      </c>
      <c r="O1144" t="s">
        <v>17</v>
      </c>
      <c r="P1144" t="s">
        <v>97</v>
      </c>
      <c r="Q1144" t="s">
        <v>32</v>
      </c>
      <c r="R1144" t="s">
        <v>21</v>
      </c>
      <c r="S1144" t="s">
        <v>27</v>
      </c>
      <c r="T1144" t="s">
        <v>13312</v>
      </c>
      <c r="U1144" s="1">
        <v>45788</v>
      </c>
      <c r="V1144">
        <f t="shared" si="34"/>
        <v>268</v>
      </c>
      <c r="W1144" t="str">
        <f t="shared" si="35"/>
        <v>240-269</v>
      </c>
    </row>
    <row r="1145" spans="1:23" x14ac:dyDescent="0.25">
      <c r="A1145" t="s">
        <v>1283</v>
      </c>
      <c r="B1145">
        <v>8752659656</v>
      </c>
      <c r="C1145">
        <v>2610582920</v>
      </c>
      <c r="D1145" s="1">
        <v>45349</v>
      </c>
      <c r="E1145">
        <v>99232</v>
      </c>
      <c r="F1145">
        <v>99284</v>
      </c>
      <c r="G1145" t="s">
        <v>96</v>
      </c>
      <c r="H1145" s="34">
        <v>40746</v>
      </c>
      <c r="I1145" s="7">
        <v>34634</v>
      </c>
      <c r="J1145" s="7">
        <v>29811.32</v>
      </c>
      <c r="K1145" s="7">
        <v>4130</v>
      </c>
      <c r="L1145" s="7">
        <v>692.68</v>
      </c>
      <c r="M1145" s="5">
        <v>0.02</v>
      </c>
      <c r="N1145" t="s">
        <v>16</v>
      </c>
      <c r="O1145" t="s">
        <v>30</v>
      </c>
      <c r="P1145" t="s">
        <v>25</v>
      </c>
      <c r="Q1145" t="s">
        <v>19</v>
      </c>
      <c r="R1145" t="s">
        <v>21</v>
      </c>
      <c r="S1145" t="s">
        <v>17</v>
      </c>
      <c r="T1145" t="s">
        <v>13312</v>
      </c>
      <c r="U1145" s="1">
        <v>46038</v>
      </c>
      <c r="V1145">
        <f t="shared" si="34"/>
        <v>689</v>
      </c>
      <c r="W1145" t="str">
        <f t="shared" si="35"/>
        <v>360+</v>
      </c>
    </row>
    <row r="1146" spans="1:23" x14ac:dyDescent="0.25">
      <c r="A1146" t="s">
        <v>1284</v>
      </c>
      <c r="B1146">
        <v>3434313897</v>
      </c>
      <c r="C1146">
        <v>6731609262</v>
      </c>
      <c r="D1146" s="1">
        <v>45495</v>
      </c>
      <c r="E1146">
        <v>99222</v>
      </c>
      <c r="F1146">
        <v>99201</v>
      </c>
      <c r="G1146" t="s">
        <v>52</v>
      </c>
      <c r="H1146" s="34">
        <v>92510</v>
      </c>
      <c r="I1146" s="7">
        <v>66607</v>
      </c>
      <c r="J1146" s="7">
        <v>45558.44</v>
      </c>
      <c r="K1146" s="7">
        <v>15720</v>
      </c>
      <c r="L1146" s="7">
        <v>5328.56</v>
      </c>
      <c r="M1146" s="5">
        <v>0.08</v>
      </c>
      <c r="N1146" t="s">
        <v>24</v>
      </c>
      <c r="O1146" t="s">
        <v>27</v>
      </c>
      <c r="P1146" t="s">
        <v>58</v>
      </c>
      <c r="Q1146" t="s">
        <v>32</v>
      </c>
      <c r="R1146" t="s">
        <v>21</v>
      </c>
      <c r="S1146" t="s">
        <v>27</v>
      </c>
      <c r="T1146" t="s">
        <v>13310</v>
      </c>
      <c r="U1146" s="1">
        <v>45666</v>
      </c>
      <c r="V1146">
        <f t="shared" si="34"/>
        <v>171</v>
      </c>
      <c r="W1146" t="str">
        <f t="shared" si="35"/>
        <v>150-179</v>
      </c>
    </row>
    <row r="1147" spans="1:23" x14ac:dyDescent="0.25">
      <c r="A1147" t="s">
        <v>1285</v>
      </c>
      <c r="B1147">
        <v>5213250809</v>
      </c>
      <c r="C1147">
        <v>2380297926</v>
      </c>
      <c r="D1147" s="1">
        <v>45296</v>
      </c>
      <c r="E1147">
        <v>99215</v>
      </c>
      <c r="F1147">
        <v>99201</v>
      </c>
      <c r="G1147" t="s">
        <v>23</v>
      </c>
      <c r="H1147" s="34">
        <v>58160</v>
      </c>
      <c r="I1147" s="7">
        <v>46528</v>
      </c>
      <c r="J1147" s="7">
        <v>21764.080000000002</v>
      </c>
      <c r="K1147" s="7">
        <v>18250</v>
      </c>
      <c r="L1147" s="7">
        <v>6513.92</v>
      </c>
      <c r="M1147" s="5">
        <v>0.14000000000000001</v>
      </c>
      <c r="N1147" t="s">
        <v>1135</v>
      </c>
      <c r="O1147" t="s">
        <v>27</v>
      </c>
      <c r="P1147" t="s">
        <v>35</v>
      </c>
      <c r="Q1147" t="s">
        <v>19</v>
      </c>
      <c r="R1147" t="s">
        <v>38</v>
      </c>
      <c r="S1147" t="s">
        <v>21</v>
      </c>
      <c r="T1147" t="s">
        <v>13310</v>
      </c>
      <c r="U1147" s="1">
        <v>45887</v>
      </c>
      <c r="V1147">
        <f t="shared" si="34"/>
        <v>591</v>
      </c>
      <c r="W1147" t="str">
        <f t="shared" si="35"/>
        <v>360+</v>
      </c>
    </row>
    <row r="1148" spans="1:23" x14ac:dyDescent="0.25">
      <c r="A1148" t="s">
        <v>1286</v>
      </c>
      <c r="B1148">
        <v>8149875155</v>
      </c>
      <c r="C1148">
        <v>2107229900</v>
      </c>
      <c r="D1148" s="1">
        <v>45591</v>
      </c>
      <c r="E1148">
        <v>99222</v>
      </c>
      <c r="F1148">
        <v>36415</v>
      </c>
      <c r="G1148" t="s">
        <v>71</v>
      </c>
      <c r="H1148" s="34">
        <v>86474</v>
      </c>
      <c r="I1148" s="7">
        <v>73503</v>
      </c>
      <c r="J1148" s="7">
        <v>72032.94</v>
      </c>
      <c r="K1148" s="7">
        <v>0</v>
      </c>
      <c r="L1148" s="7">
        <v>1470.06</v>
      </c>
      <c r="M1148" s="5">
        <v>0.02</v>
      </c>
      <c r="N1148" t="s">
        <v>16</v>
      </c>
      <c r="O1148" t="s">
        <v>17</v>
      </c>
      <c r="P1148" t="s">
        <v>97</v>
      </c>
      <c r="Q1148" t="s">
        <v>19</v>
      </c>
      <c r="R1148" t="s">
        <v>43</v>
      </c>
      <c r="S1148" t="s">
        <v>17</v>
      </c>
      <c r="T1148" t="s">
        <v>13311</v>
      </c>
      <c r="U1148" s="1">
        <v>45729</v>
      </c>
      <c r="V1148">
        <f t="shared" si="34"/>
        <v>138</v>
      </c>
      <c r="W1148" t="str">
        <f t="shared" si="35"/>
        <v>120-149</v>
      </c>
    </row>
    <row r="1149" spans="1:23" x14ac:dyDescent="0.25">
      <c r="A1149" t="s">
        <v>1287</v>
      </c>
      <c r="B1149">
        <v>9612946454</v>
      </c>
      <c r="C1149">
        <v>5264343404</v>
      </c>
      <c r="D1149" s="1">
        <v>45616</v>
      </c>
      <c r="E1149">
        <v>99223</v>
      </c>
      <c r="F1149">
        <v>71046</v>
      </c>
      <c r="G1149" t="s">
        <v>237</v>
      </c>
      <c r="H1149" s="34">
        <v>31588</v>
      </c>
      <c r="I1149" s="7">
        <v>20532</v>
      </c>
      <c r="J1149" s="7">
        <v>18068.16</v>
      </c>
      <c r="K1149" s="7">
        <v>0</v>
      </c>
      <c r="L1149" s="7">
        <v>2463.84</v>
      </c>
      <c r="M1149" s="5">
        <v>0.12</v>
      </c>
      <c r="N1149" t="s">
        <v>46</v>
      </c>
      <c r="O1149" t="s">
        <v>17</v>
      </c>
      <c r="P1149" t="s">
        <v>31</v>
      </c>
      <c r="Q1149" t="s">
        <v>19</v>
      </c>
      <c r="R1149" t="s">
        <v>21</v>
      </c>
      <c r="S1149" t="s">
        <v>17</v>
      </c>
      <c r="T1149" t="s">
        <v>13312</v>
      </c>
      <c r="U1149" s="1">
        <v>45722</v>
      </c>
      <c r="V1149">
        <f t="shared" si="34"/>
        <v>106</v>
      </c>
      <c r="W1149" t="str">
        <f t="shared" si="35"/>
        <v>90-119</v>
      </c>
    </row>
    <row r="1150" spans="1:23" x14ac:dyDescent="0.25">
      <c r="A1150" t="s">
        <v>1288</v>
      </c>
      <c r="B1150">
        <v>9556276806</v>
      </c>
      <c r="C1150">
        <v>2153555196</v>
      </c>
      <c r="D1150" s="1">
        <v>45349</v>
      </c>
      <c r="E1150">
        <v>99214</v>
      </c>
      <c r="F1150">
        <v>99284</v>
      </c>
      <c r="G1150" t="s">
        <v>129</v>
      </c>
      <c r="H1150" s="34">
        <v>66655</v>
      </c>
      <c r="I1150" s="7">
        <v>52657</v>
      </c>
      <c r="J1150" s="7">
        <v>44231.88</v>
      </c>
      <c r="K1150" s="7">
        <v>0</v>
      </c>
      <c r="L1150" s="7">
        <v>8425.1200000000008</v>
      </c>
      <c r="M1150" s="5">
        <v>0.16</v>
      </c>
      <c r="N1150" t="s">
        <v>1138</v>
      </c>
      <c r="O1150" t="s">
        <v>17</v>
      </c>
      <c r="P1150" t="s">
        <v>97</v>
      </c>
      <c r="Q1150" t="s">
        <v>32</v>
      </c>
      <c r="R1150" t="s">
        <v>27</v>
      </c>
      <c r="S1150" t="s">
        <v>21</v>
      </c>
      <c r="T1150" t="s">
        <v>13310</v>
      </c>
      <c r="U1150" s="1">
        <v>45996</v>
      </c>
      <c r="V1150">
        <f t="shared" si="34"/>
        <v>647</v>
      </c>
      <c r="W1150" t="str">
        <f t="shared" si="35"/>
        <v>360+</v>
      </c>
    </row>
    <row r="1151" spans="1:23" x14ac:dyDescent="0.25">
      <c r="A1151" t="s">
        <v>1289</v>
      </c>
      <c r="B1151">
        <v>8432242551</v>
      </c>
      <c r="C1151">
        <v>8136000694</v>
      </c>
      <c r="D1151" s="1">
        <v>45429</v>
      </c>
      <c r="E1151">
        <v>99231</v>
      </c>
      <c r="F1151">
        <v>80053</v>
      </c>
      <c r="G1151" t="s">
        <v>203</v>
      </c>
      <c r="H1151" s="34">
        <v>95844</v>
      </c>
      <c r="I1151" s="7">
        <v>69008</v>
      </c>
      <c r="J1151" s="7">
        <v>56551.360000000001</v>
      </c>
      <c r="K1151" s="7">
        <v>6936</v>
      </c>
      <c r="L1151" s="7">
        <v>5520.64</v>
      </c>
      <c r="M1151" s="5">
        <v>0.08</v>
      </c>
      <c r="N1151" t="s">
        <v>24</v>
      </c>
      <c r="O1151" t="s">
        <v>30</v>
      </c>
      <c r="P1151" t="s">
        <v>97</v>
      </c>
      <c r="Q1151" t="s">
        <v>32</v>
      </c>
      <c r="R1151" t="s">
        <v>21</v>
      </c>
      <c r="S1151" t="s">
        <v>27</v>
      </c>
      <c r="T1151" t="s">
        <v>13311</v>
      </c>
      <c r="U1151" s="1">
        <v>45933</v>
      </c>
      <c r="V1151">
        <f t="shared" si="34"/>
        <v>504</v>
      </c>
      <c r="W1151" t="str">
        <f t="shared" si="35"/>
        <v>360+</v>
      </c>
    </row>
    <row r="1152" spans="1:23" x14ac:dyDescent="0.25">
      <c r="A1152" t="s">
        <v>1290</v>
      </c>
      <c r="B1152">
        <v>5748581082</v>
      </c>
      <c r="C1152">
        <v>8825317510</v>
      </c>
      <c r="D1152" s="1">
        <v>45763</v>
      </c>
      <c r="E1152">
        <v>99215</v>
      </c>
      <c r="F1152">
        <v>99202</v>
      </c>
      <c r="G1152" t="s">
        <v>99</v>
      </c>
      <c r="H1152" s="34">
        <v>77037</v>
      </c>
      <c r="I1152" s="7">
        <v>50074</v>
      </c>
      <c r="J1152" s="7">
        <v>38674.120000000003</v>
      </c>
      <c r="K1152" s="7">
        <v>5391</v>
      </c>
      <c r="L1152" s="7">
        <v>6008.88</v>
      </c>
      <c r="M1152" s="5">
        <v>0.12</v>
      </c>
      <c r="N1152" t="s">
        <v>46</v>
      </c>
      <c r="O1152" t="s">
        <v>30</v>
      </c>
      <c r="P1152" t="s">
        <v>31</v>
      </c>
      <c r="Q1152" t="s">
        <v>19</v>
      </c>
      <c r="R1152" t="s">
        <v>43</v>
      </c>
      <c r="S1152" t="s">
        <v>21</v>
      </c>
      <c r="T1152" t="s">
        <v>13310</v>
      </c>
      <c r="U1152" s="1">
        <v>45839</v>
      </c>
      <c r="V1152">
        <f t="shared" si="34"/>
        <v>76</v>
      </c>
      <c r="W1152" t="str">
        <f t="shared" si="35"/>
        <v>60-89</v>
      </c>
    </row>
    <row r="1153" spans="1:23" x14ac:dyDescent="0.25">
      <c r="A1153" t="s">
        <v>1291</v>
      </c>
      <c r="B1153">
        <v>3355408288</v>
      </c>
      <c r="C1153">
        <v>1287424787</v>
      </c>
      <c r="D1153" s="1">
        <v>45778</v>
      </c>
      <c r="E1153">
        <v>99214</v>
      </c>
      <c r="F1153">
        <v>80053</v>
      </c>
      <c r="G1153" t="s">
        <v>351</v>
      </c>
      <c r="H1153" s="34">
        <v>56858</v>
      </c>
      <c r="I1153" s="7">
        <v>40938</v>
      </c>
      <c r="J1153" s="7">
        <v>37662.959999999999</v>
      </c>
      <c r="K1153" s="7">
        <v>0</v>
      </c>
      <c r="L1153" s="7">
        <v>3275.04</v>
      </c>
      <c r="M1153" s="5">
        <v>0.08</v>
      </c>
      <c r="N1153" t="s">
        <v>24</v>
      </c>
      <c r="O1153" t="s">
        <v>17</v>
      </c>
      <c r="P1153" t="s">
        <v>18</v>
      </c>
      <c r="Q1153" t="s">
        <v>32</v>
      </c>
      <c r="R1153" t="s">
        <v>21</v>
      </c>
      <c r="S1153" t="s">
        <v>17</v>
      </c>
      <c r="T1153" t="s">
        <v>13310</v>
      </c>
      <c r="U1153" s="1">
        <v>46028</v>
      </c>
      <c r="V1153">
        <f t="shared" si="34"/>
        <v>250</v>
      </c>
      <c r="W1153" t="str">
        <f t="shared" si="35"/>
        <v>240-269</v>
      </c>
    </row>
    <row r="1154" spans="1:23" x14ac:dyDescent="0.25">
      <c r="A1154" t="s">
        <v>1292</v>
      </c>
      <c r="B1154">
        <v>8129200977</v>
      </c>
      <c r="C1154">
        <v>4188281802</v>
      </c>
      <c r="D1154" s="1">
        <v>45895</v>
      </c>
      <c r="E1154">
        <v>99213</v>
      </c>
      <c r="F1154">
        <v>99203</v>
      </c>
      <c r="G1154" t="s">
        <v>198</v>
      </c>
      <c r="H1154" s="34">
        <v>43506</v>
      </c>
      <c r="I1154" s="7">
        <v>28279</v>
      </c>
      <c r="J1154" s="7">
        <v>24885.52</v>
      </c>
      <c r="K1154" s="7">
        <v>0</v>
      </c>
      <c r="L1154" s="7">
        <v>3393.48</v>
      </c>
      <c r="M1154" s="5">
        <v>0.12</v>
      </c>
      <c r="N1154" t="s">
        <v>46</v>
      </c>
      <c r="O1154" t="s">
        <v>17</v>
      </c>
      <c r="P1154" t="s">
        <v>40</v>
      </c>
      <c r="Q1154" t="s">
        <v>19</v>
      </c>
      <c r="R1154" t="s">
        <v>21</v>
      </c>
      <c r="S1154" t="s">
        <v>17</v>
      </c>
      <c r="T1154" t="s">
        <v>13311</v>
      </c>
      <c r="U1154" s="1">
        <v>45958</v>
      </c>
      <c r="V1154">
        <f t="shared" ref="V1154:V1217" si="36">U1154-D1154</f>
        <v>63</v>
      </c>
      <c r="W1154" t="str">
        <f t="shared" si="35"/>
        <v>60-89</v>
      </c>
    </row>
    <row r="1155" spans="1:23" x14ac:dyDescent="0.25">
      <c r="A1155" t="s">
        <v>1293</v>
      </c>
      <c r="B1155">
        <v>3681396979</v>
      </c>
      <c r="C1155">
        <v>4811844358</v>
      </c>
      <c r="D1155" s="1">
        <v>45591</v>
      </c>
      <c r="E1155">
        <v>99213</v>
      </c>
      <c r="F1155">
        <v>80053</v>
      </c>
      <c r="G1155" t="s">
        <v>87</v>
      </c>
      <c r="H1155" s="34">
        <v>12091</v>
      </c>
      <c r="I1155" s="7">
        <v>9431</v>
      </c>
      <c r="J1155" s="7">
        <v>6547.8</v>
      </c>
      <c r="K1155" s="7">
        <v>997</v>
      </c>
      <c r="L1155" s="7">
        <v>1886.2</v>
      </c>
      <c r="M1155" s="5">
        <v>0.2</v>
      </c>
      <c r="N1155" t="s">
        <v>3140</v>
      </c>
      <c r="O1155" t="s">
        <v>27</v>
      </c>
      <c r="P1155" t="s">
        <v>25</v>
      </c>
      <c r="Q1155" t="s">
        <v>32</v>
      </c>
      <c r="R1155" t="s">
        <v>21</v>
      </c>
      <c r="S1155" t="s">
        <v>17</v>
      </c>
      <c r="T1155" t="s">
        <v>13310</v>
      </c>
      <c r="U1155" s="1">
        <v>45696</v>
      </c>
      <c r="V1155">
        <f t="shared" si="36"/>
        <v>105</v>
      </c>
      <c r="W1155" t="str">
        <f t="shared" ref="W1155:W1218" si="37">IF(V1155="","",IF(V1155&lt;30,"0-29",IF(V1155&lt;60,"30-59",IF(V1155&lt;90,"60-89",IF(V1155&lt;120,"90-119",IF(V1155&lt;150,"120-149",IF(V1155&lt;180,"150-179",IF(V1155&lt;210,"180-209",IF(V1155&lt;240,"210-239",IF(V1155&lt;270,"240-269",IF(V1155&lt;300,"270-299",IF(V1155&lt;330,"300-329",IF(V1155&lt;360,"330-359","360+")))))))))))))</f>
        <v>90-119</v>
      </c>
    </row>
    <row r="1156" spans="1:23" x14ac:dyDescent="0.25">
      <c r="A1156" t="s">
        <v>1294</v>
      </c>
      <c r="B1156">
        <v>5280756028</v>
      </c>
      <c r="C1156">
        <v>7457403948</v>
      </c>
      <c r="D1156" s="1">
        <v>45657</v>
      </c>
      <c r="E1156">
        <v>99214</v>
      </c>
      <c r="F1156">
        <v>99281</v>
      </c>
      <c r="G1156" t="s">
        <v>104</v>
      </c>
      <c r="H1156" s="34">
        <v>44708</v>
      </c>
      <c r="I1156" s="7">
        <v>38002</v>
      </c>
      <c r="J1156" s="7">
        <v>34769.96</v>
      </c>
      <c r="K1156" s="7">
        <v>2472</v>
      </c>
      <c r="L1156" s="7">
        <v>760.04</v>
      </c>
      <c r="M1156" s="5">
        <v>0.02</v>
      </c>
      <c r="N1156" t="s">
        <v>16</v>
      </c>
      <c r="O1156" t="s">
        <v>30</v>
      </c>
      <c r="P1156" t="s">
        <v>35</v>
      </c>
      <c r="Q1156" t="s">
        <v>32</v>
      </c>
      <c r="R1156" t="s">
        <v>38</v>
      </c>
      <c r="S1156" t="s">
        <v>21</v>
      </c>
      <c r="T1156" t="s">
        <v>13311</v>
      </c>
      <c r="U1156" s="1">
        <v>45922</v>
      </c>
      <c r="V1156">
        <f t="shared" si="36"/>
        <v>265</v>
      </c>
      <c r="W1156" t="str">
        <f t="shared" si="37"/>
        <v>240-269</v>
      </c>
    </row>
    <row r="1157" spans="1:23" x14ac:dyDescent="0.25">
      <c r="A1157" t="s">
        <v>1295</v>
      </c>
      <c r="B1157">
        <v>1039976969</v>
      </c>
      <c r="C1157">
        <v>8894271979</v>
      </c>
      <c r="D1157" s="1">
        <v>45808</v>
      </c>
      <c r="E1157">
        <v>99231</v>
      </c>
      <c r="F1157">
        <v>99202</v>
      </c>
      <c r="G1157" t="s">
        <v>134</v>
      </c>
      <c r="H1157" s="34">
        <v>85488</v>
      </c>
      <c r="I1157" s="7">
        <v>72665</v>
      </c>
      <c r="J1157" s="7">
        <v>71211.7</v>
      </c>
      <c r="K1157" s="7">
        <v>0</v>
      </c>
      <c r="L1157" s="7">
        <v>1453.3</v>
      </c>
      <c r="M1157" s="5">
        <v>0.02</v>
      </c>
      <c r="N1157" t="s">
        <v>16</v>
      </c>
      <c r="O1157" t="s">
        <v>17</v>
      </c>
      <c r="P1157" t="s">
        <v>18</v>
      </c>
      <c r="Q1157" t="s">
        <v>19</v>
      </c>
      <c r="R1157" t="s">
        <v>20</v>
      </c>
      <c r="S1157" t="s">
        <v>17</v>
      </c>
      <c r="T1157" t="s">
        <v>13311</v>
      </c>
      <c r="U1157" s="1">
        <v>45887</v>
      </c>
      <c r="V1157">
        <f t="shared" si="36"/>
        <v>79</v>
      </c>
      <c r="W1157" t="str">
        <f t="shared" si="37"/>
        <v>60-89</v>
      </c>
    </row>
    <row r="1158" spans="1:23" x14ac:dyDescent="0.25">
      <c r="A1158" t="s">
        <v>1296</v>
      </c>
      <c r="B1158">
        <v>5459870576</v>
      </c>
      <c r="C1158">
        <v>2982446878</v>
      </c>
      <c r="D1158" s="1">
        <v>45355</v>
      </c>
      <c r="E1158">
        <v>99213</v>
      </c>
      <c r="F1158">
        <v>99203</v>
      </c>
      <c r="G1158" t="s">
        <v>116</v>
      </c>
      <c r="H1158" s="34">
        <v>23764</v>
      </c>
      <c r="I1158" s="7">
        <v>15447</v>
      </c>
      <c r="J1158" s="7">
        <v>13593.36</v>
      </c>
      <c r="K1158" s="7">
        <v>0</v>
      </c>
      <c r="L1158" s="7">
        <v>1853.64</v>
      </c>
      <c r="M1158" s="5">
        <v>0.12</v>
      </c>
      <c r="N1158" t="s">
        <v>46</v>
      </c>
      <c r="O1158" t="s">
        <v>17</v>
      </c>
      <c r="P1158" t="s">
        <v>55</v>
      </c>
      <c r="Q1158" t="s">
        <v>32</v>
      </c>
      <c r="R1158" t="s">
        <v>21</v>
      </c>
      <c r="S1158" t="s">
        <v>21</v>
      </c>
      <c r="T1158" t="s">
        <v>13311</v>
      </c>
      <c r="U1158" s="1">
        <v>45876</v>
      </c>
      <c r="V1158">
        <f t="shared" si="36"/>
        <v>521</v>
      </c>
      <c r="W1158" t="str">
        <f t="shared" si="37"/>
        <v>360+</v>
      </c>
    </row>
    <row r="1159" spans="1:23" x14ac:dyDescent="0.25">
      <c r="A1159" t="s">
        <v>1297</v>
      </c>
      <c r="B1159">
        <v>6931844456</v>
      </c>
      <c r="C1159">
        <v>4181391957</v>
      </c>
      <c r="D1159" s="1">
        <v>45753</v>
      </c>
      <c r="E1159">
        <v>99232</v>
      </c>
      <c r="F1159">
        <v>99203</v>
      </c>
      <c r="G1159" t="s">
        <v>122</v>
      </c>
      <c r="H1159" s="34">
        <v>82640</v>
      </c>
      <c r="I1159" s="7">
        <v>59501</v>
      </c>
      <c r="J1159" s="7">
        <v>43646.92</v>
      </c>
      <c r="K1159" s="7">
        <v>11094</v>
      </c>
      <c r="L1159" s="7">
        <v>4760.08</v>
      </c>
      <c r="M1159" s="5">
        <v>0.08</v>
      </c>
      <c r="N1159" t="s">
        <v>24</v>
      </c>
      <c r="O1159" t="s">
        <v>27</v>
      </c>
      <c r="P1159" t="s">
        <v>97</v>
      </c>
      <c r="Q1159" t="s">
        <v>19</v>
      </c>
      <c r="R1159" t="s">
        <v>27</v>
      </c>
      <c r="S1159" t="s">
        <v>17</v>
      </c>
      <c r="T1159" t="s">
        <v>13312</v>
      </c>
      <c r="U1159" s="1">
        <v>45794</v>
      </c>
      <c r="V1159">
        <f t="shared" si="36"/>
        <v>41</v>
      </c>
      <c r="W1159" t="str">
        <f t="shared" si="37"/>
        <v>30-59</v>
      </c>
    </row>
    <row r="1160" spans="1:23" x14ac:dyDescent="0.25">
      <c r="A1160" t="s">
        <v>1298</v>
      </c>
      <c r="B1160">
        <v>3989976945</v>
      </c>
      <c r="C1160">
        <v>8146968995</v>
      </c>
      <c r="D1160" s="1">
        <v>45443</v>
      </c>
      <c r="E1160">
        <v>99214</v>
      </c>
      <c r="F1160">
        <v>99214</v>
      </c>
      <c r="G1160" t="s">
        <v>293</v>
      </c>
      <c r="H1160" s="34">
        <v>71516</v>
      </c>
      <c r="I1160" s="7">
        <v>53637</v>
      </c>
      <c r="J1160" s="7">
        <v>45591.45</v>
      </c>
      <c r="K1160" s="7">
        <v>0</v>
      </c>
      <c r="L1160" s="7">
        <v>8045.55</v>
      </c>
      <c r="M1160" s="5">
        <v>0.15</v>
      </c>
      <c r="N1160" t="s">
        <v>1139</v>
      </c>
      <c r="O1160" t="s">
        <v>17</v>
      </c>
      <c r="P1160" t="s">
        <v>31</v>
      </c>
      <c r="Q1160" t="s">
        <v>32</v>
      </c>
      <c r="R1160" t="s">
        <v>43</v>
      </c>
      <c r="S1160" t="s">
        <v>27</v>
      </c>
      <c r="T1160" t="s">
        <v>13310</v>
      </c>
      <c r="U1160" s="1">
        <v>45794</v>
      </c>
      <c r="V1160">
        <f t="shared" si="36"/>
        <v>351</v>
      </c>
      <c r="W1160" t="str">
        <f t="shared" si="37"/>
        <v>330-359</v>
      </c>
    </row>
    <row r="1161" spans="1:23" x14ac:dyDescent="0.25">
      <c r="A1161" t="s">
        <v>1299</v>
      </c>
      <c r="B1161">
        <v>2948858474</v>
      </c>
      <c r="C1161">
        <v>7826358793</v>
      </c>
      <c r="D1161" s="1">
        <v>45457</v>
      </c>
      <c r="E1161">
        <v>99213</v>
      </c>
      <c r="F1161">
        <v>81000</v>
      </c>
      <c r="G1161" t="s">
        <v>48</v>
      </c>
      <c r="H1161" s="34">
        <v>82112</v>
      </c>
      <c r="I1161" s="7">
        <v>53373</v>
      </c>
      <c r="J1161" s="7">
        <v>35020.239999999998</v>
      </c>
      <c r="K1161" s="7">
        <v>11948</v>
      </c>
      <c r="L1161" s="7">
        <v>6404.76</v>
      </c>
      <c r="M1161" s="5">
        <v>0.12</v>
      </c>
      <c r="N1161" t="s">
        <v>46</v>
      </c>
      <c r="O1161" t="s">
        <v>27</v>
      </c>
      <c r="P1161" t="s">
        <v>18</v>
      </c>
      <c r="Q1161" t="s">
        <v>19</v>
      </c>
      <c r="R1161" t="s">
        <v>21</v>
      </c>
      <c r="S1161" t="s">
        <v>27</v>
      </c>
      <c r="T1161" t="s">
        <v>13312</v>
      </c>
      <c r="U1161" s="1">
        <v>45959</v>
      </c>
      <c r="V1161">
        <f t="shared" si="36"/>
        <v>502</v>
      </c>
      <c r="W1161" t="str">
        <f t="shared" si="37"/>
        <v>360+</v>
      </c>
    </row>
    <row r="1162" spans="1:23" x14ac:dyDescent="0.25">
      <c r="A1162" t="s">
        <v>1300</v>
      </c>
      <c r="B1162">
        <v>7828366861</v>
      </c>
      <c r="C1162">
        <v>5688149445</v>
      </c>
      <c r="D1162" s="1">
        <v>45457</v>
      </c>
      <c r="E1162">
        <v>99232</v>
      </c>
      <c r="F1162">
        <v>99284</v>
      </c>
      <c r="G1162" t="s">
        <v>166</v>
      </c>
      <c r="H1162" s="34">
        <v>89488</v>
      </c>
      <c r="I1162" s="7">
        <v>64431</v>
      </c>
      <c r="J1162" s="7">
        <v>32628.52</v>
      </c>
      <c r="K1162" s="7">
        <v>26648</v>
      </c>
      <c r="L1162" s="7">
        <v>5154.4799999999996</v>
      </c>
      <c r="M1162" s="5">
        <v>0.08</v>
      </c>
      <c r="N1162" t="s">
        <v>24</v>
      </c>
      <c r="O1162" t="s">
        <v>27</v>
      </c>
      <c r="P1162" t="s">
        <v>58</v>
      </c>
      <c r="Q1162" t="s">
        <v>32</v>
      </c>
      <c r="R1162" t="s">
        <v>20</v>
      </c>
      <c r="S1162" t="s">
        <v>27</v>
      </c>
      <c r="T1162" t="s">
        <v>13311</v>
      </c>
      <c r="U1162" s="1">
        <v>46065</v>
      </c>
      <c r="V1162">
        <f t="shared" si="36"/>
        <v>608</v>
      </c>
      <c r="W1162" t="str">
        <f t="shared" si="37"/>
        <v>360+</v>
      </c>
    </row>
    <row r="1163" spans="1:23" x14ac:dyDescent="0.25">
      <c r="A1163" t="s">
        <v>1301</v>
      </c>
      <c r="B1163">
        <v>9984638636</v>
      </c>
      <c r="C1163">
        <v>7005456174</v>
      </c>
      <c r="D1163" s="1">
        <v>45480</v>
      </c>
      <c r="E1163">
        <v>99221</v>
      </c>
      <c r="F1163">
        <v>99211</v>
      </c>
      <c r="G1163" t="s">
        <v>142</v>
      </c>
      <c r="H1163" s="34">
        <v>78689</v>
      </c>
      <c r="I1163" s="7">
        <v>66886</v>
      </c>
      <c r="J1163" s="7">
        <v>36874.28</v>
      </c>
      <c r="K1163" s="7">
        <v>28674</v>
      </c>
      <c r="L1163" s="7">
        <v>1337.72</v>
      </c>
      <c r="M1163" s="5">
        <v>0.02</v>
      </c>
      <c r="N1163" t="s">
        <v>16</v>
      </c>
      <c r="O1163" t="s">
        <v>27</v>
      </c>
      <c r="P1163" t="s">
        <v>55</v>
      </c>
      <c r="Q1163" t="s">
        <v>32</v>
      </c>
      <c r="R1163" t="s">
        <v>20</v>
      </c>
      <c r="S1163" t="s">
        <v>21</v>
      </c>
      <c r="T1163" t="s">
        <v>13310</v>
      </c>
      <c r="U1163" s="1">
        <v>45843</v>
      </c>
      <c r="V1163">
        <f t="shared" si="36"/>
        <v>363</v>
      </c>
      <c r="W1163" t="str">
        <f t="shared" si="37"/>
        <v>360+</v>
      </c>
    </row>
    <row r="1164" spans="1:23" x14ac:dyDescent="0.25">
      <c r="A1164" t="s">
        <v>1302</v>
      </c>
      <c r="B1164">
        <v>6717182132</v>
      </c>
      <c r="C1164">
        <v>7450244580</v>
      </c>
      <c r="D1164" s="1">
        <v>45596</v>
      </c>
      <c r="E1164">
        <v>99213</v>
      </c>
      <c r="F1164">
        <v>99213</v>
      </c>
      <c r="G1164" t="s">
        <v>146</v>
      </c>
      <c r="H1164" s="34">
        <v>18444</v>
      </c>
      <c r="I1164" s="7">
        <v>13280</v>
      </c>
      <c r="J1164" s="7">
        <v>12217.6</v>
      </c>
      <c r="K1164" s="7">
        <v>0</v>
      </c>
      <c r="L1164" s="7">
        <v>1062.4000000000001</v>
      </c>
      <c r="M1164" s="5">
        <v>0.08</v>
      </c>
      <c r="N1164" t="s">
        <v>24</v>
      </c>
      <c r="O1164" t="s">
        <v>17</v>
      </c>
      <c r="P1164" t="s">
        <v>18</v>
      </c>
      <c r="Q1164" t="s">
        <v>19</v>
      </c>
      <c r="R1164" t="s">
        <v>43</v>
      </c>
      <c r="S1164" t="s">
        <v>27</v>
      </c>
      <c r="T1164" t="s">
        <v>13312</v>
      </c>
      <c r="U1164" s="1">
        <v>45783</v>
      </c>
      <c r="V1164">
        <f t="shared" si="36"/>
        <v>187</v>
      </c>
      <c r="W1164" t="str">
        <f t="shared" si="37"/>
        <v>180-209</v>
      </c>
    </row>
    <row r="1165" spans="1:23" x14ac:dyDescent="0.25">
      <c r="A1165" t="s">
        <v>1303</v>
      </c>
      <c r="B1165">
        <v>2272076216</v>
      </c>
      <c r="C1165">
        <v>8258720438</v>
      </c>
      <c r="D1165" s="1">
        <v>45609</v>
      </c>
      <c r="E1165">
        <v>99215</v>
      </c>
      <c r="F1165">
        <v>97110</v>
      </c>
      <c r="G1165" t="s">
        <v>318</v>
      </c>
      <c r="H1165" s="34">
        <v>87293</v>
      </c>
      <c r="I1165" s="7">
        <v>62851</v>
      </c>
      <c r="J1165" s="7">
        <v>57822.92</v>
      </c>
      <c r="K1165" s="7">
        <v>0</v>
      </c>
      <c r="L1165" s="7">
        <v>5028.08</v>
      </c>
      <c r="M1165" s="5">
        <v>0.08</v>
      </c>
      <c r="N1165" t="s">
        <v>24</v>
      </c>
      <c r="O1165" t="s">
        <v>17</v>
      </c>
      <c r="P1165" t="s">
        <v>55</v>
      </c>
      <c r="Q1165" t="s">
        <v>19</v>
      </c>
      <c r="R1165" t="s">
        <v>21</v>
      </c>
      <c r="S1165" t="s">
        <v>27</v>
      </c>
      <c r="T1165" t="s">
        <v>13310</v>
      </c>
      <c r="U1165" s="1">
        <v>45992</v>
      </c>
      <c r="V1165">
        <f t="shared" si="36"/>
        <v>383</v>
      </c>
      <c r="W1165" t="str">
        <f t="shared" si="37"/>
        <v>360+</v>
      </c>
    </row>
    <row r="1166" spans="1:23" x14ac:dyDescent="0.25">
      <c r="A1166" t="s">
        <v>1304</v>
      </c>
      <c r="B1166">
        <v>2987404171</v>
      </c>
      <c r="C1166">
        <v>3777905184</v>
      </c>
      <c r="D1166" s="1">
        <v>45346</v>
      </c>
      <c r="E1166">
        <v>99215</v>
      </c>
      <c r="F1166">
        <v>99203</v>
      </c>
      <c r="G1166" t="s">
        <v>65</v>
      </c>
      <c r="H1166" s="34">
        <v>25098</v>
      </c>
      <c r="I1166" s="7">
        <v>18071</v>
      </c>
      <c r="J1166" s="7">
        <v>16625.32</v>
      </c>
      <c r="K1166" s="7">
        <v>0</v>
      </c>
      <c r="L1166" s="7">
        <v>1445.68</v>
      </c>
      <c r="M1166" s="5">
        <v>0.08</v>
      </c>
      <c r="N1166" t="s">
        <v>24</v>
      </c>
      <c r="O1166" t="s">
        <v>17</v>
      </c>
      <c r="P1166" t="s">
        <v>35</v>
      </c>
      <c r="Q1166" t="s">
        <v>32</v>
      </c>
      <c r="R1166" t="s">
        <v>20</v>
      </c>
      <c r="S1166" t="s">
        <v>17</v>
      </c>
      <c r="T1166" t="s">
        <v>13311</v>
      </c>
      <c r="U1166" s="1">
        <v>45809</v>
      </c>
      <c r="V1166">
        <f t="shared" si="36"/>
        <v>463</v>
      </c>
      <c r="W1166" t="str">
        <f t="shared" si="37"/>
        <v>360+</v>
      </c>
    </row>
    <row r="1167" spans="1:23" x14ac:dyDescent="0.25">
      <c r="A1167" t="s">
        <v>1305</v>
      </c>
      <c r="B1167">
        <v>7659892973</v>
      </c>
      <c r="C1167">
        <v>6193117861</v>
      </c>
      <c r="D1167" s="1">
        <v>45759</v>
      </c>
      <c r="E1167">
        <v>99231</v>
      </c>
      <c r="F1167">
        <v>71046</v>
      </c>
      <c r="G1167" t="s">
        <v>296</v>
      </c>
      <c r="H1167" s="34">
        <v>53332</v>
      </c>
      <c r="I1167" s="7">
        <v>38399</v>
      </c>
      <c r="J1167" s="7">
        <v>35327.08</v>
      </c>
      <c r="K1167" s="7">
        <v>0</v>
      </c>
      <c r="L1167" s="7">
        <v>3071.92</v>
      </c>
      <c r="M1167" s="5">
        <v>0.08</v>
      </c>
      <c r="N1167" t="s">
        <v>24</v>
      </c>
      <c r="O1167" t="s">
        <v>17</v>
      </c>
      <c r="P1167" t="s">
        <v>97</v>
      </c>
      <c r="Q1167" t="s">
        <v>32</v>
      </c>
      <c r="R1167" t="s">
        <v>27</v>
      </c>
      <c r="S1167" t="s">
        <v>27</v>
      </c>
      <c r="T1167" t="s">
        <v>13312</v>
      </c>
      <c r="U1167" s="1">
        <v>45822</v>
      </c>
      <c r="V1167">
        <f t="shared" si="36"/>
        <v>63</v>
      </c>
      <c r="W1167" t="str">
        <f t="shared" si="37"/>
        <v>60-89</v>
      </c>
    </row>
    <row r="1168" spans="1:23" x14ac:dyDescent="0.25">
      <c r="A1168" t="s">
        <v>1306</v>
      </c>
      <c r="B1168">
        <v>9252424506</v>
      </c>
      <c r="C1168">
        <v>6508776717</v>
      </c>
      <c r="D1168" s="1">
        <v>45590</v>
      </c>
      <c r="E1168">
        <v>99233</v>
      </c>
      <c r="F1168">
        <v>99283</v>
      </c>
      <c r="G1168" t="s">
        <v>219</v>
      </c>
      <c r="H1168" s="34">
        <v>78861</v>
      </c>
      <c r="I1168" s="7">
        <v>56780</v>
      </c>
      <c r="J1168" s="7">
        <v>43285.599999999999</v>
      </c>
      <c r="K1168" s="7">
        <v>8952</v>
      </c>
      <c r="L1168" s="7">
        <v>4542.3999999999996</v>
      </c>
      <c r="M1168" s="5">
        <v>0.08</v>
      </c>
      <c r="N1168" t="s">
        <v>24</v>
      </c>
      <c r="O1168" t="s">
        <v>30</v>
      </c>
      <c r="P1168" t="s">
        <v>97</v>
      </c>
      <c r="Q1168" t="s">
        <v>32</v>
      </c>
      <c r="R1168" t="s">
        <v>27</v>
      </c>
      <c r="S1168" t="s">
        <v>27</v>
      </c>
      <c r="T1168" t="s">
        <v>13312</v>
      </c>
      <c r="U1168" s="1">
        <v>46053</v>
      </c>
      <c r="V1168">
        <f t="shared" si="36"/>
        <v>463</v>
      </c>
      <c r="W1168" t="str">
        <f t="shared" si="37"/>
        <v>360+</v>
      </c>
    </row>
    <row r="1169" spans="1:23" x14ac:dyDescent="0.25">
      <c r="A1169" t="s">
        <v>1307</v>
      </c>
      <c r="B1169">
        <v>4324639451</v>
      </c>
      <c r="C1169">
        <v>4693658481</v>
      </c>
      <c r="D1169" s="1">
        <v>45526</v>
      </c>
      <c r="E1169">
        <v>99221</v>
      </c>
      <c r="F1169">
        <v>99291</v>
      </c>
      <c r="G1169" t="s">
        <v>122</v>
      </c>
      <c r="H1169" s="34">
        <v>47023</v>
      </c>
      <c r="I1169" s="7">
        <v>35267</v>
      </c>
      <c r="J1169" s="7">
        <v>19561.95</v>
      </c>
      <c r="K1169" s="7">
        <v>10415</v>
      </c>
      <c r="L1169" s="7">
        <v>5290.05</v>
      </c>
      <c r="M1169" s="5">
        <v>0.15</v>
      </c>
      <c r="N1169" t="s">
        <v>1139</v>
      </c>
      <c r="O1169" t="s">
        <v>27</v>
      </c>
      <c r="P1169" t="s">
        <v>31</v>
      </c>
      <c r="Q1169" t="s">
        <v>32</v>
      </c>
      <c r="R1169" t="s">
        <v>38</v>
      </c>
      <c r="S1169" t="s">
        <v>21</v>
      </c>
      <c r="T1169" t="s">
        <v>13312</v>
      </c>
      <c r="U1169" s="1">
        <v>45865</v>
      </c>
      <c r="V1169">
        <f t="shared" si="36"/>
        <v>339</v>
      </c>
      <c r="W1169" t="str">
        <f t="shared" si="37"/>
        <v>330-359</v>
      </c>
    </row>
    <row r="1170" spans="1:23" x14ac:dyDescent="0.25">
      <c r="A1170" t="s">
        <v>1308</v>
      </c>
      <c r="B1170">
        <v>1614136182</v>
      </c>
      <c r="C1170">
        <v>3028143440</v>
      </c>
      <c r="D1170" s="1">
        <v>45374</v>
      </c>
      <c r="E1170">
        <v>99223</v>
      </c>
      <c r="F1170">
        <v>99211</v>
      </c>
      <c r="G1170" t="s">
        <v>81</v>
      </c>
      <c r="H1170" s="34">
        <v>98634</v>
      </c>
      <c r="I1170" s="7">
        <v>76935</v>
      </c>
      <c r="J1170" s="7">
        <v>61548</v>
      </c>
      <c r="K1170" s="7">
        <v>0</v>
      </c>
      <c r="L1170" s="7">
        <v>15387</v>
      </c>
      <c r="M1170" s="5">
        <v>0.2</v>
      </c>
      <c r="N1170" t="s">
        <v>3140</v>
      </c>
      <c r="O1170" t="s">
        <v>17</v>
      </c>
      <c r="P1170" t="s">
        <v>40</v>
      </c>
      <c r="Q1170" t="s">
        <v>19</v>
      </c>
      <c r="R1170" t="s">
        <v>20</v>
      </c>
      <c r="S1170" t="s">
        <v>21</v>
      </c>
      <c r="T1170" t="s">
        <v>13311</v>
      </c>
      <c r="U1170" s="1">
        <v>45761</v>
      </c>
      <c r="V1170">
        <f t="shared" si="36"/>
        <v>387</v>
      </c>
      <c r="W1170" t="str">
        <f t="shared" si="37"/>
        <v>360+</v>
      </c>
    </row>
    <row r="1171" spans="1:23" x14ac:dyDescent="0.25">
      <c r="A1171" t="s">
        <v>1309</v>
      </c>
      <c r="B1171">
        <v>9494053535</v>
      </c>
      <c r="C1171">
        <v>5835387555</v>
      </c>
      <c r="D1171" s="1">
        <v>45351</v>
      </c>
      <c r="E1171">
        <v>99222</v>
      </c>
      <c r="F1171">
        <v>99214</v>
      </c>
      <c r="G1171" t="s">
        <v>29</v>
      </c>
      <c r="H1171" s="34">
        <v>97859</v>
      </c>
      <c r="I1171" s="7">
        <v>83180</v>
      </c>
      <c r="J1171" s="7">
        <v>68168.399999999994</v>
      </c>
      <c r="K1171" s="7">
        <v>13348</v>
      </c>
      <c r="L1171" s="7">
        <v>1663.6</v>
      </c>
      <c r="M1171" s="5">
        <v>0.02</v>
      </c>
      <c r="N1171" t="s">
        <v>16</v>
      </c>
      <c r="O1171" t="s">
        <v>27</v>
      </c>
      <c r="P1171" t="s">
        <v>35</v>
      </c>
      <c r="Q1171" t="s">
        <v>32</v>
      </c>
      <c r="R1171" t="s">
        <v>43</v>
      </c>
      <c r="S1171" t="s">
        <v>27</v>
      </c>
      <c r="T1171" t="s">
        <v>13310</v>
      </c>
      <c r="U1171" s="1">
        <v>45933</v>
      </c>
      <c r="V1171">
        <f t="shared" si="36"/>
        <v>582</v>
      </c>
      <c r="W1171" t="str">
        <f t="shared" si="37"/>
        <v>360+</v>
      </c>
    </row>
    <row r="1172" spans="1:23" x14ac:dyDescent="0.25">
      <c r="A1172" t="s">
        <v>1310</v>
      </c>
      <c r="B1172">
        <v>6925697043</v>
      </c>
      <c r="C1172">
        <v>8969560724</v>
      </c>
      <c r="D1172" s="1">
        <v>45392</v>
      </c>
      <c r="E1172">
        <v>99223</v>
      </c>
      <c r="F1172">
        <v>81000</v>
      </c>
      <c r="G1172" t="s">
        <v>222</v>
      </c>
      <c r="H1172" s="34">
        <v>54989</v>
      </c>
      <c r="I1172" s="7">
        <v>46741</v>
      </c>
      <c r="J1172" s="7">
        <v>45806.18</v>
      </c>
      <c r="K1172" s="7">
        <v>0</v>
      </c>
      <c r="L1172" s="7">
        <v>934.82</v>
      </c>
      <c r="M1172" s="5">
        <v>0.02</v>
      </c>
      <c r="N1172" t="s">
        <v>16</v>
      </c>
      <c r="O1172" t="s">
        <v>17</v>
      </c>
      <c r="P1172" t="s">
        <v>40</v>
      </c>
      <c r="Q1172" t="s">
        <v>19</v>
      </c>
      <c r="R1172" t="s">
        <v>38</v>
      </c>
      <c r="S1172" t="s">
        <v>21</v>
      </c>
      <c r="T1172" t="s">
        <v>13312</v>
      </c>
      <c r="U1172" s="1">
        <v>45870</v>
      </c>
      <c r="V1172">
        <f t="shared" si="36"/>
        <v>478</v>
      </c>
      <c r="W1172" t="str">
        <f t="shared" si="37"/>
        <v>360+</v>
      </c>
    </row>
    <row r="1173" spans="1:23" x14ac:dyDescent="0.25">
      <c r="A1173" t="s">
        <v>1311</v>
      </c>
      <c r="B1173">
        <v>3561439127</v>
      </c>
      <c r="C1173">
        <v>9702784994</v>
      </c>
      <c r="D1173" s="1">
        <v>45468</v>
      </c>
      <c r="E1173">
        <v>99232</v>
      </c>
      <c r="F1173">
        <v>99281</v>
      </c>
      <c r="G1173" t="s">
        <v>91</v>
      </c>
      <c r="H1173" s="34">
        <v>62524</v>
      </c>
      <c r="I1173" s="7">
        <v>53145</v>
      </c>
      <c r="J1173" s="7">
        <v>45827.1</v>
      </c>
      <c r="K1173" s="7">
        <v>6255</v>
      </c>
      <c r="L1173" s="7">
        <v>1062.9000000000001</v>
      </c>
      <c r="M1173" s="5">
        <v>0.02</v>
      </c>
      <c r="N1173" t="s">
        <v>16</v>
      </c>
      <c r="O1173" t="s">
        <v>30</v>
      </c>
      <c r="P1173" t="s">
        <v>31</v>
      </c>
      <c r="Q1173" t="s">
        <v>19</v>
      </c>
      <c r="R1173" t="s">
        <v>20</v>
      </c>
      <c r="S1173" t="s">
        <v>27</v>
      </c>
      <c r="T1173" t="s">
        <v>13311</v>
      </c>
      <c r="U1173" s="1">
        <v>46000</v>
      </c>
      <c r="V1173">
        <f t="shared" si="36"/>
        <v>532</v>
      </c>
      <c r="W1173" t="str">
        <f t="shared" si="37"/>
        <v>360+</v>
      </c>
    </row>
    <row r="1174" spans="1:23" x14ac:dyDescent="0.25">
      <c r="A1174" t="s">
        <v>1312</v>
      </c>
      <c r="B1174">
        <v>8959130322</v>
      </c>
      <c r="C1174">
        <v>5501800831</v>
      </c>
      <c r="D1174" s="1">
        <v>45833</v>
      </c>
      <c r="E1174">
        <v>99222</v>
      </c>
      <c r="F1174">
        <v>71046</v>
      </c>
      <c r="G1174" t="s">
        <v>106</v>
      </c>
      <c r="H1174" s="34">
        <v>76111</v>
      </c>
      <c r="I1174" s="7">
        <v>59367</v>
      </c>
      <c r="J1174" s="7">
        <v>47493.599999999999</v>
      </c>
      <c r="K1174" s="7">
        <v>0</v>
      </c>
      <c r="L1174" s="7">
        <v>11873.4</v>
      </c>
      <c r="M1174" s="5">
        <v>0.2</v>
      </c>
      <c r="N1174" t="s">
        <v>3140</v>
      </c>
      <c r="O1174" t="s">
        <v>17</v>
      </c>
      <c r="P1174" t="s">
        <v>58</v>
      </c>
      <c r="Q1174" t="s">
        <v>19</v>
      </c>
      <c r="R1174" t="s">
        <v>43</v>
      </c>
      <c r="S1174" t="s">
        <v>27</v>
      </c>
      <c r="T1174" t="s">
        <v>13311</v>
      </c>
      <c r="U1174" s="1">
        <v>45925</v>
      </c>
      <c r="V1174">
        <f t="shared" si="36"/>
        <v>92</v>
      </c>
      <c r="W1174" t="str">
        <f t="shared" si="37"/>
        <v>90-119</v>
      </c>
    </row>
    <row r="1175" spans="1:23" x14ac:dyDescent="0.25">
      <c r="A1175" t="s">
        <v>1313</v>
      </c>
      <c r="B1175">
        <v>7954480876</v>
      </c>
      <c r="C1175">
        <v>7101611533</v>
      </c>
      <c r="D1175" s="1">
        <v>45466</v>
      </c>
      <c r="E1175">
        <v>99215</v>
      </c>
      <c r="F1175">
        <v>80053</v>
      </c>
      <c r="G1175" t="s">
        <v>67</v>
      </c>
      <c r="H1175" s="34">
        <v>99603</v>
      </c>
      <c r="I1175" s="7">
        <v>84663</v>
      </c>
      <c r="J1175" s="7">
        <v>64718.74</v>
      </c>
      <c r="K1175" s="7">
        <v>18251</v>
      </c>
      <c r="L1175" s="7">
        <v>1693.26</v>
      </c>
      <c r="M1175" s="5">
        <v>0.02</v>
      </c>
      <c r="N1175" t="s">
        <v>16</v>
      </c>
      <c r="O1175" t="s">
        <v>27</v>
      </c>
      <c r="P1175" t="s">
        <v>58</v>
      </c>
      <c r="Q1175" t="s">
        <v>19</v>
      </c>
      <c r="R1175" t="s">
        <v>20</v>
      </c>
      <c r="S1175" t="s">
        <v>17</v>
      </c>
      <c r="T1175" t="s">
        <v>13312</v>
      </c>
      <c r="U1175" s="1">
        <v>45734</v>
      </c>
      <c r="V1175">
        <f t="shared" si="36"/>
        <v>268</v>
      </c>
      <c r="W1175" t="str">
        <f t="shared" si="37"/>
        <v>240-269</v>
      </c>
    </row>
    <row r="1176" spans="1:23" x14ac:dyDescent="0.25">
      <c r="A1176" t="s">
        <v>1314</v>
      </c>
      <c r="B1176">
        <v>5677332740</v>
      </c>
      <c r="C1176">
        <v>3948089306</v>
      </c>
      <c r="D1176" s="1">
        <v>45955</v>
      </c>
      <c r="E1176">
        <v>99221</v>
      </c>
      <c r="F1176">
        <v>99212</v>
      </c>
      <c r="G1176" t="s">
        <v>347</v>
      </c>
      <c r="H1176" s="34">
        <v>60519</v>
      </c>
      <c r="I1176" s="7">
        <v>39337</v>
      </c>
      <c r="J1176" s="7">
        <v>32534.559999999998</v>
      </c>
      <c r="K1176" s="7">
        <v>2082</v>
      </c>
      <c r="L1176" s="7">
        <v>4720.4399999999996</v>
      </c>
      <c r="M1176" s="5">
        <v>0.12</v>
      </c>
      <c r="N1176" t="s">
        <v>46</v>
      </c>
      <c r="O1176" t="s">
        <v>30</v>
      </c>
      <c r="P1176" t="s">
        <v>35</v>
      </c>
      <c r="Q1176" t="s">
        <v>19</v>
      </c>
      <c r="R1176" t="s">
        <v>26</v>
      </c>
      <c r="S1176" t="s">
        <v>27</v>
      </c>
      <c r="T1176" t="s">
        <v>13310</v>
      </c>
      <c r="U1176" s="1">
        <v>46066</v>
      </c>
      <c r="V1176">
        <f t="shared" si="36"/>
        <v>111</v>
      </c>
      <c r="W1176" t="str">
        <f t="shared" si="37"/>
        <v>90-119</v>
      </c>
    </row>
    <row r="1177" spans="1:23" x14ac:dyDescent="0.25">
      <c r="A1177" t="s">
        <v>1315</v>
      </c>
      <c r="B1177">
        <v>7831722269</v>
      </c>
      <c r="C1177">
        <v>2021975943</v>
      </c>
      <c r="D1177" s="1">
        <v>45458</v>
      </c>
      <c r="E1177">
        <v>99221</v>
      </c>
      <c r="F1177">
        <v>81000</v>
      </c>
      <c r="G1177" t="s">
        <v>29</v>
      </c>
      <c r="H1177" s="34">
        <v>25598</v>
      </c>
      <c r="I1177" s="7">
        <v>21758</v>
      </c>
      <c r="J1177" s="7">
        <v>14012.84</v>
      </c>
      <c r="K1177" s="7">
        <v>7310</v>
      </c>
      <c r="L1177" s="7">
        <v>435.16</v>
      </c>
      <c r="M1177" s="5">
        <v>0.02</v>
      </c>
      <c r="N1177" t="s">
        <v>16</v>
      </c>
      <c r="O1177" t="s">
        <v>27</v>
      </c>
      <c r="P1177" t="s">
        <v>58</v>
      </c>
      <c r="Q1177" t="s">
        <v>19</v>
      </c>
      <c r="R1177" t="s">
        <v>20</v>
      </c>
      <c r="S1177" t="s">
        <v>21</v>
      </c>
      <c r="T1177" t="s">
        <v>13312</v>
      </c>
      <c r="U1177" s="1">
        <v>45853</v>
      </c>
      <c r="V1177">
        <f t="shared" si="36"/>
        <v>395</v>
      </c>
      <c r="W1177" t="str">
        <f t="shared" si="37"/>
        <v>360+</v>
      </c>
    </row>
    <row r="1178" spans="1:23" x14ac:dyDescent="0.25">
      <c r="A1178" t="s">
        <v>1316</v>
      </c>
      <c r="B1178">
        <v>3605348131</v>
      </c>
      <c r="C1178">
        <v>9604251504</v>
      </c>
      <c r="D1178" s="1">
        <v>45401</v>
      </c>
      <c r="E1178">
        <v>99221</v>
      </c>
      <c r="F1178">
        <v>99203</v>
      </c>
      <c r="G1178" t="s">
        <v>198</v>
      </c>
      <c r="H1178" s="34">
        <v>60024</v>
      </c>
      <c r="I1178" s="7">
        <v>49220</v>
      </c>
      <c r="J1178" s="7">
        <v>40360.400000000001</v>
      </c>
      <c r="K1178" s="7">
        <v>0</v>
      </c>
      <c r="L1178" s="7">
        <v>8859.6</v>
      </c>
      <c r="M1178" s="5">
        <v>0.18</v>
      </c>
      <c r="N1178" t="s">
        <v>3141</v>
      </c>
      <c r="O1178" t="s">
        <v>17</v>
      </c>
      <c r="P1178" t="s">
        <v>40</v>
      </c>
      <c r="Q1178" t="s">
        <v>32</v>
      </c>
      <c r="R1178" t="s">
        <v>27</v>
      </c>
      <c r="S1178" t="s">
        <v>17</v>
      </c>
      <c r="T1178" t="s">
        <v>13310</v>
      </c>
      <c r="U1178" s="1">
        <v>45929</v>
      </c>
      <c r="V1178">
        <f t="shared" si="36"/>
        <v>528</v>
      </c>
      <c r="W1178" t="str">
        <f t="shared" si="37"/>
        <v>360+</v>
      </c>
    </row>
    <row r="1179" spans="1:23" x14ac:dyDescent="0.25">
      <c r="A1179" t="s">
        <v>1317</v>
      </c>
      <c r="B1179">
        <v>8352718373</v>
      </c>
      <c r="C1179">
        <v>2712528114</v>
      </c>
      <c r="D1179" s="1">
        <v>45586</v>
      </c>
      <c r="E1179">
        <v>99215</v>
      </c>
      <c r="F1179">
        <v>85025</v>
      </c>
      <c r="G1179" t="s">
        <v>131</v>
      </c>
      <c r="H1179" s="34">
        <v>37719</v>
      </c>
      <c r="I1179" s="7">
        <v>32061</v>
      </c>
      <c r="J1179" s="7">
        <v>31419.78</v>
      </c>
      <c r="K1179" s="7">
        <v>0</v>
      </c>
      <c r="L1179" s="7">
        <v>641.22</v>
      </c>
      <c r="M1179" s="5">
        <v>0.02</v>
      </c>
      <c r="N1179" t="s">
        <v>16</v>
      </c>
      <c r="O1179" t="s">
        <v>17</v>
      </c>
      <c r="P1179" t="s">
        <v>58</v>
      </c>
      <c r="Q1179" t="s">
        <v>19</v>
      </c>
      <c r="R1179" t="s">
        <v>21</v>
      </c>
      <c r="S1179" t="s">
        <v>17</v>
      </c>
      <c r="T1179" t="s">
        <v>13311</v>
      </c>
      <c r="U1179" s="1">
        <v>45667</v>
      </c>
      <c r="V1179">
        <f t="shared" si="36"/>
        <v>81</v>
      </c>
      <c r="W1179" t="str">
        <f t="shared" si="37"/>
        <v>60-89</v>
      </c>
    </row>
    <row r="1180" spans="1:23" x14ac:dyDescent="0.25">
      <c r="A1180" t="s">
        <v>1318</v>
      </c>
      <c r="B1180">
        <v>5811554302</v>
      </c>
      <c r="C1180">
        <v>5706446568</v>
      </c>
      <c r="D1180" s="1">
        <v>45764</v>
      </c>
      <c r="E1180">
        <v>99221</v>
      </c>
      <c r="F1180">
        <v>99285</v>
      </c>
      <c r="G1180" t="s">
        <v>129</v>
      </c>
      <c r="H1180" s="34">
        <v>76676</v>
      </c>
      <c r="I1180" s="7">
        <v>61341</v>
      </c>
      <c r="J1180" s="7">
        <v>48191.26</v>
      </c>
      <c r="K1180" s="7">
        <v>4562</v>
      </c>
      <c r="L1180" s="7">
        <v>8587.74</v>
      </c>
      <c r="M1180" s="5">
        <v>0.14000000000000001</v>
      </c>
      <c r="N1180" t="s">
        <v>1135</v>
      </c>
      <c r="O1180" t="s">
        <v>30</v>
      </c>
      <c r="P1180" t="s">
        <v>31</v>
      </c>
      <c r="Q1180" t="s">
        <v>32</v>
      </c>
      <c r="R1180" t="s">
        <v>26</v>
      </c>
      <c r="S1180" t="s">
        <v>21</v>
      </c>
      <c r="T1180" t="s">
        <v>13312</v>
      </c>
      <c r="U1180" s="1">
        <v>45866</v>
      </c>
      <c r="V1180">
        <f t="shared" si="36"/>
        <v>102</v>
      </c>
      <c r="W1180" t="str">
        <f t="shared" si="37"/>
        <v>90-119</v>
      </c>
    </row>
    <row r="1181" spans="1:23" x14ac:dyDescent="0.25">
      <c r="A1181" t="s">
        <v>1319</v>
      </c>
      <c r="B1181">
        <v>1497952829</v>
      </c>
      <c r="C1181">
        <v>3829540530</v>
      </c>
      <c r="D1181" s="1">
        <v>45773</v>
      </c>
      <c r="E1181">
        <v>99213</v>
      </c>
      <c r="F1181">
        <v>80053</v>
      </c>
      <c r="G1181" t="s">
        <v>209</v>
      </c>
      <c r="H1181" s="34">
        <v>84180</v>
      </c>
      <c r="I1181" s="7">
        <v>54717</v>
      </c>
      <c r="J1181" s="7">
        <v>33453.96</v>
      </c>
      <c r="K1181" s="7">
        <v>14697</v>
      </c>
      <c r="L1181" s="7">
        <v>6566.04</v>
      </c>
      <c r="M1181" s="5">
        <v>0.12</v>
      </c>
      <c r="N1181" t="s">
        <v>46</v>
      </c>
      <c r="O1181" t="s">
        <v>27</v>
      </c>
      <c r="P1181" t="s">
        <v>58</v>
      </c>
      <c r="Q1181" t="s">
        <v>19</v>
      </c>
      <c r="R1181" t="s">
        <v>43</v>
      </c>
      <c r="S1181" t="s">
        <v>17</v>
      </c>
      <c r="T1181" t="s">
        <v>13311</v>
      </c>
      <c r="U1181" s="1">
        <v>45913</v>
      </c>
      <c r="V1181">
        <f t="shared" si="36"/>
        <v>140</v>
      </c>
      <c r="W1181" t="str">
        <f t="shared" si="37"/>
        <v>120-149</v>
      </c>
    </row>
    <row r="1182" spans="1:23" x14ac:dyDescent="0.25">
      <c r="A1182" t="s">
        <v>1320</v>
      </c>
      <c r="B1182">
        <v>7742754510</v>
      </c>
      <c r="C1182">
        <v>9409046890</v>
      </c>
      <c r="D1182" s="1">
        <v>45763</v>
      </c>
      <c r="E1182">
        <v>99222</v>
      </c>
      <c r="F1182">
        <v>99211</v>
      </c>
      <c r="G1182" t="s">
        <v>77</v>
      </c>
      <c r="H1182" s="34">
        <v>72047</v>
      </c>
      <c r="I1182" s="7">
        <v>61240</v>
      </c>
      <c r="J1182" s="7">
        <v>50986.2</v>
      </c>
      <c r="K1182" s="7">
        <v>9029</v>
      </c>
      <c r="L1182" s="7">
        <v>1224.8</v>
      </c>
      <c r="M1182" s="5">
        <v>0.02</v>
      </c>
      <c r="N1182" t="s">
        <v>16</v>
      </c>
      <c r="O1182" t="s">
        <v>30</v>
      </c>
      <c r="P1182" t="s">
        <v>97</v>
      </c>
      <c r="Q1182" t="s">
        <v>32</v>
      </c>
      <c r="R1182" t="s">
        <v>20</v>
      </c>
      <c r="S1182" t="s">
        <v>17</v>
      </c>
      <c r="T1182" t="s">
        <v>13310</v>
      </c>
      <c r="U1182" s="1">
        <v>45786</v>
      </c>
      <c r="V1182">
        <f t="shared" si="36"/>
        <v>23</v>
      </c>
      <c r="W1182" t="str">
        <f t="shared" si="37"/>
        <v>0-29</v>
      </c>
    </row>
    <row r="1183" spans="1:23" x14ac:dyDescent="0.25">
      <c r="A1183" t="s">
        <v>1321</v>
      </c>
      <c r="B1183">
        <v>8418886854</v>
      </c>
      <c r="C1183">
        <v>3857576762</v>
      </c>
      <c r="D1183" s="1">
        <v>45509</v>
      </c>
      <c r="E1183">
        <v>99233</v>
      </c>
      <c r="F1183">
        <v>99214</v>
      </c>
      <c r="G1183" t="s">
        <v>29</v>
      </c>
      <c r="H1183" s="34">
        <v>29088</v>
      </c>
      <c r="I1183" s="7">
        <v>20943</v>
      </c>
      <c r="J1183" s="7">
        <v>16229.560000000001</v>
      </c>
      <c r="K1183" s="7">
        <v>3038</v>
      </c>
      <c r="L1183" s="7">
        <v>1675.44</v>
      </c>
      <c r="M1183" s="5">
        <v>0.08</v>
      </c>
      <c r="N1183" t="s">
        <v>24</v>
      </c>
      <c r="O1183" t="s">
        <v>30</v>
      </c>
      <c r="P1183" t="s">
        <v>97</v>
      </c>
      <c r="Q1183" t="s">
        <v>32</v>
      </c>
      <c r="R1183" t="s">
        <v>43</v>
      </c>
      <c r="S1183" t="s">
        <v>27</v>
      </c>
      <c r="T1183" t="s">
        <v>13310</v>
      </c>
      <c r="U1183" s="1">
        <v>46003</v>
      </c>
      <c r="V1183">
        <f t="shared" si="36"/>
        <v>494</v>
      </c>
      <c r="W1183" t="str">
        <f t="shared" si="37"/>
        <v>360+</v>
      </c>
    </row>
    <row r="1184" spans="1:23" x14ac:dyDescent="0.25">
      <c r="A1184" t="s">
        <v>1322</v>
      </c>
      <c r="B1184">
        <v>2412998213</v>
      </c>
      <c r="C1184">
        <v>7659146246</v>
      </c>
      <c r="D1184" s="1">
        <v>45863</v>
      </c>
      <c r="E1184">
        <v>99215</v>
      </c>
      <c r="F1184">
        <v>90834</v>
      </c>
      <c r="G1184" t="s">
        <v>286</v>
      </c>
      <c r="H1184" s="34">
        <v>76345</v>
      </c>
      <c r="I1184" s="7">
        <v>49624</v>
      </c>
      <c r="J1184" s="7">
        <v>43669.120000000003</v>
      </c>
      <c r="K1184" s="7">
        <v>0</v>
      </c>
      <c r="L1184" s="7">
        <v>5954.88</v>
      </c>
      <c r="M1184" s="5">
        <v>0.12</v>
      </c>
      <c r="N1184" t="s">
        <v>46</v>
      </c>
      <c r="O1184" t="s">
        <v>17</v>
      </c>
      <c r="P1184" t="s">
        <v>18</v>
      </c>
      <c r="Q1184" t="s">
        <v>19</v>
      </c>
      <c r="R1184" t="s">
        <v>43</v>
      </c>
      <c r="S1184" t="s">
        <v>27</v>
      </c>
      <c r="T1184" t="s">
        <v>13310</v>
      </c>
      <c r="U1184" s="1">
        <v>45892</v>
      </c>
      <c r="V1184">
        <f t="shared" si="36"/>
        <v>29</v>
      </c>
      <c r="W1184" t="str">
        <f t="shared" si="37"/>
        <v>0-29</v>
      </c>
    </row>
    <row r="1185" spans="1:23" x14ac:dyDescent="0.25">
      <c r="A1185" t="s">
        <v>1323</v>
      </c>
      <c r="B1185">
        <v>7025412276</v>
      </c>
      <c r="C1185">
        <v>7691619870</v>
      </c>
      <c r="D1185" s="1">
        <v>45597</v>
      </c>
      <c r="E1185">
        <v>99222</v>
      </c>
      <c r="F1185">
        <v>99282</v>
      </c>
      <c r="G1185" t="s">
        <v>166</v>
      </c>
      <c r="H1185" s="34">
        <v>97889</v>
      </c>
      <c r="I1185" s="7">
        <v>83206</v>
      </c>
      <c r="J1185" s="7">
        <v>52146.879999999997</v>
      </c>
      <c r="K1185" s="7">
        <v>29395</v>
      </c>
      <c r="L1185" s="7">
        <v>1664.12</v>
      </c>
      <c r="M1185" s="5">
        <v>0.02</v>
      </c>
      <c r="N1185" t="s">
        <v>16</v>
      </c>
      <c r="O1185" t="s">
        <v>27</v>
      </c>
      <c r="P1185" t="s">
        <v>25</v>
      </c>
      <c r="Q1185" t="s">
        <v>19</v>
      </c>
      <c r="R1185" t="s">
        <v>21</v>
      </c>
      <c r="S1185" t="s">
        <v>21</v>
      </c>
      <c r="T1185" t="s">
        <v>13310</v>
      </c>
      <c r="U1185" s="1">
        <v>45739</v>
      </c>
      <c r="V1185">
        <f t="shared" si="36"/>
        <v>142</v>
      </c>
      <c r="W1185" t="str">
        <f t="shared" si="37"/>
        <v>120-149</v>
      </c>
    </row>
    <row r="1186" spans="1:23" x14ac:dyDescent="0.25">
      <c r="A1186" t="s">
        <v>1324</v>
      </c>
      <c r="B1186">
        <v>5217827163</v>
      </c>
      <c r="C1186">
        <v>8251268193</v>
      </c>
      <c r="D1186" s="1">
        <v>45727</v>
      </c>
      <c r="E1186">
        <v>99223</v>
      </c>
      <c r="F1186">
        <v>99291</v>
      </c>
      <c r="G1186" t="s">
        <v>495</v>
      </c>
      <c r="H1186" s="34">
        <v>79755</v>
      </c>
      <c r="I1186" s="7">
        <v>51841</v>
      </c>
      <c r="J1186" s="7">
        <v>23592.080000000002</v>
      </c>
      <c r="K1186" s="7">
        <v>22028</v>
      </c>
      <c r="L1186" s="7">
        <v>6220.92</v>
      </c>
      <c r="M1186" s="5">
        <v>0.12</v>
      </c>
      <c r="N1186" t="s">
        <v>46</v>
      </c>
      <c r="O1186" t="s">
        <v>27</v>
      </c>
      <c r="P1186" t="s">
        <v>25</v>
      </c>
      <c r="Q1186" t="s">
        <v>19</v>
      </c>
      <c r="R1186" t="s">
        <v>43</v>
      </c>
      <c r="S1186" t="s">
        <v>21</v>
      </c>
      <c r="T1186" t="s">
        <v>13311</v>
      </c>
      <c r="U1186" s="1">
        <v>45969</v>
      </c>
      <c r="V1186">
        <f t="shared" si="36"/>
        <v>242</v>
      </c>
      <c r="W1186" t="str">
        <f t="shared" si="37"/>
        <v>240-269</v>
      </c>
    </row>
    <row r="1187" spans="1:23" x14ac:dyDescent="0.25">
      <c r="A1187" t="s">
        <v>1325</v>
      </c>
      <c r="B1187">
        <v>6327385370</v>
      </c>
      <c r="C1187">
        <v>5047041408</v>
      </c>
      <c r="D1187" s="1">
        <v>45880</v>
      </c>
      <c r="E1187">
        <v>99214</v>
      </c>
      <c r="F1187">
        <v>90834</v>
      </c>
      <c r="G1187" t="s">
        <v>263</v>
      </c>
      <c r="H1187" s="34">
        <v>83515</v>
      </c>
      <c r="I1187" s="7">
        <v>54285</v>
      </c>
      <c r="J1187" s="7">
        <v>47770.8</v>
      </c>
      <c r="K1187" s="7">
        <v>0</v>
      </c>
      <c r="L1187" s="7">
        <v>6514.2</v>
      </c>
      <c r="M1187" s="5">
        <v>0.12</v>
      </c>
      <c r="N1187" t="s">
        <v>46</v>
      </c>
      <c r="O1187" t="s">
        <v>17</v>
      </c>
      <c r="P1187" t="s">
        <v>18</v>
      </c>
      <c r="Q1187" t="s">
        <v>19</v>
      </c>
      <c r="R1187" t="s">
        <v>43</v>
      </c>
      <c r="S1187" t="s">
        <v>21</v>
      </c>
      <c r="T1187" t="s">
        <v>13310</v>
      </c>
      <c r="U1187" s="1">
        <v>46023</v>
      </c>
      <c r="V1187">
        <f t="shared" si="36"/>
        <v>143</v>
      </c>
      <c r="W1187" t="str">
        <f t="shared" si="37"/>
        <v>120-149</v>
      </c>
    </row>
    <row r="1188" spans="1:23" x14ac:dyDescent="0.25">
      <c r="A1188" t="s">
        <v>1326</v>
      </c>
      <c r="B1188">
        <v>1125973746</v>
      </c>
      <c r="C1188">
        <v>5644281608</v>
      </c>
      <c r="D1188" s="1">
        <v>45410</v>
      </c>
      <c r="E1188">
        <v>99238</v>
      </c>
      <c r="F1188">
        <v>99284</v>
      </c>
      <c r="G1188" t="s">
        <v>237</v>
      </c>
      <c r="H1188" s="34">
        <v>48199</v>
      </c>
      <c r="I1188" s="7">
        <v>38077</v>
      </c>
      <c r="J1188" s="7">
        <v>27792.68</v>
      </c>
      <c r="K1188" s="7">
        <v>4192</v>
      </c>
      <c r="L1188" s="7">
        <v>6092.32</v>
      </c>
      <c r="M1188" s="5">
        <v>0.16</v>
      </c>
      <c r="N1188" t="s">
        <v>1138</v>
      </c>
      <c r="O1188" t="s">
        <v>30</v>
      </c>
      <c r="P1188" t="s">
        <v>25</v>
      </c>
      <c r="Q1188" t="s">
        <v>19</v>
      </c>
      <c r="R1188" t="s">
        <v>21</v>
      </c>
      <c r="S1188" t="s">
        <v>27</v>
      </c>
      <c r="T1188" t="s">
        <v>13310</v>
      </c>
      <c r="U1188" s="1">
        <v>46037</v>
      </c>
      <c r="V1188">
        <f t="shared" si="36"/>
        <v>627</v>
      </c>
      <c r="W1188" t="str">
        <f t="shared" si="37"/>
        <v>360+</v>
      </c>
    </row>
    <row r="1189" spans="1:23" x14ac:dyDescent="0.25">
      <c r="A1189" t="s">
        <v>1327</v>
      </c>
      <c r="B1189">
        <v>5152646274</v>
      </c>
      <c r="C1189">
        <v>1341864942</v>
      </c>
      <c r="D1189" s="1">
        <v>45660</v>
      </c>
      <c r="E1189">
        <v>99233</v>
      </c>
      <c r="F1189">
        <v>81000</v>
      </c>
      <c r="G1189" t="s">
        <v>29</v>
      </c>
      <c r="H1189" s="34">
        <v>73952</v>
      </c>
      <c r="I1189" s="7">
        <v>62859</v>
      </c>
      <c r="J1189" s="7">
        <v>56805.82</v>
      </c>
      <c r="K1189" s="7">
        <v>4796</v>
      </c>
      <c r="L1189" s="7">
        <v>1257.18</v>
      </c>
      <c r="M1189" s="5">
        <v>0.02</v>
      </c>
      <c r="N1189" t="s">
        <v>16</v>
      </c>
      <c r="O1189" t="s">
        <v>30</v>
      </c>
      <c r="P1189" t="s">
        <v>55</v>
      </c>
      <c r="Q1189" t="s">
        <v>32</v>
      </c>
      <c r="R1189" t="s">
        <v>43</v>
      </c>
      <c r="S1189" t="s">
        <v>27</v>
      </c>
      <c r="T1189" t="s">
        <v>13310</v>
      </c>
      <c r="U1189" s="1">
        <v>46064</v>
      </c>
      <c r="V1189">
        <f t="shared" si="36"/>
        <v>404</v>
      </c>
      <c r="W1189" t="str">
        <f t="shared" si="37"/>
        <v>360+</v>
      </c>
    </row>
    <row r="1190" spans="1:23" x14ac:dyDescent="0.25">
      <c r="A1190" t="s">
        <v>1328</v>
      </c>
      <c r="B1190">
        <v>6571412803</v>
      </c>
      <c r="C1190">
        <v>5366423299</v>
      </c>
      <c r="D1190" s="1">
        <v>45386</v>
      </c>
      <c r="E1190">
        <v>99223</v>
      </c>
      <c r="F1190">
        <v>81000</v>
      </c>
      <c r="G1190" t="s">
        <v>77</v>
      </c>
      <c r="H1190" s="34">
        <v>72303</v>
      </c>
      <c r="I1190" s="7">
        <v>61458</v>
      </c>
      <c r="J1190" s="7">
        <v>60228.84</v>
      </c>
      <c r="K1190" s="7">
        <v>0</v>
      </c>
      <c r="L1190" s="7">
        <v>1229.1600000000001</v>
      </c>
      <c r="M1190" s="5">
        <v>0.02</v>
      </c>
      <c r="N1190" t="s">
        <v>16</v>
      </c>
      <c r="O1190" t="s">
        <v>17</v>
      </c>
      <c r="P1190" t="s">
        <v>58</v>
      </c>
      <c r="Q1190" t="s">
        <v>19</v>
      </c>
      <c r="R1190" t="s">
        <v>21</v>
      </c>
      <c r="S1190" t="s">
        <v>21</v>
      </c>
      <c r="T1190" t="s">
        <v>13311</v>
      </c>
      <c r="U1190" s="1">
        <v>45779</v>
      </c>
      <c r="V1190">
        <f t="shared" si="36"/>
        <v>393</v>
      </c>
      <c r="W1190" t="str">
        <f t="shared" si="37"/>
        <v>360+</v>
      </c>
    </row>
    <row r="1191" spans="1:23" x14ac:dyDescent="0.25">
      <c r="A1191" t="s">
        <v>1329</v>
      </c>
      <c r="B1191">
        <v>4440987406</v>
      </c>
      <c r="C1191">
        <v>1147360203</v>
      </c>
      <c r="D1191" s="1">
        <v>45667</v>
      </c>
      <c r="E1191">
        <v>99214</v>
      </c>
      <c r="F1191">
        <v>93000</v>
      </c>
      <c r="G1191" t="s">
        <v>268</v>
      </c>
      <c r="H1191" s="34">
        <v>20766</v>
      </c>
      <c r="I1191" s="7">
        <v>14952</v>
      </c>
      <c r="J1191" s="7">
        <v>7789.84</v>
      </c>
      <c r="K1191" s="7">
        <v>5966</v>
      </c>
      <c r="L1191" s="7">
        <v>1196.1600000000001</v>
      </c>
      <c r="M1191" s="5">
        <v>0.08</v>
      </c>
      <c r="N1191" t="s">
        <v>24</v>
      </c>
      <c r="O1191" t="s">
        <v>27</v>
      </c>
      <c r="P1191" t="s">
        <v>55</v>
      </c>
      <c r="Q1191" t="s">
        <v>19</v>
      </c>
      <c r="R1191" t="s">
        <v>21</v>
      </c>
      <c r="S1191" t="s">
        <v>21</v>
      </c>
      <c r="T1191" t="s">
        <v>13310</v>
      </c>
      <c r="U1191" s="1">
        <v>45862</v>
      </c>
      <c r="V1191">
        <f t="shared" si="36"/>
        <v>195</v>
      </c>
      <c r="W1191" t="str">
        <f t="shared" si="37"/>
        <v>180-209</v>
      </c>
    </row>
    <row r="1192" spans="1:23" x14ac:dyDescent="0.25">
      <c r="A1192" t="s">
        <v>1330</v>
      </c>
      <c r="B1192">
        <v>8136379610</v>
      </c>
      <c r="C1192">
        <v>3005150408</v>
      </c>
      <c r="D1192" s="1">
        <v>45393</v>
      </c>
      <c r="E1192">
        <v>99231</v>
      </c>
      <c r="F1192">
        <v>99292</v>
      </c>
      <c r="G1192" t="s">
        <v>104</v>
      </c>
      <c r="H1192" s="34">
        <v>97033</v>
      </c>
      <c r="I1192" s="7">
        <v>72775</v>
      </c>
      <c r="J1192" s="7">
        <v>61858.75</v>
      </c>
      <c r="K1192" s="7">
        <v>0</v>
      </c>
      <c r="L1192" s="7">
        <v>10916.25</v>
      </c>
      <c r="M1192" s="5">
        <v>0.15</v>
      </c>
      <c r="N1192" t="s">
        <v>1139</v>
      </c>
      <c r="O1192" t="s">
        <v>17</v>
      </c>
      <c r="P1192" t="s">
        <v>97</v>
      </c>
      <c r="Q1192" t="s">
        <v>32</v>
      </c>
      <c r="R1192" t="s">
        <v>21</v>
      </c>
      <c r="S1192" t="s">
        <v>21</v>
      </c>
      <c r="T1192" t="s">
        <v>13311</v>
      </c>
      <c r="U1192" s="1">
        <v>45787</v>
      </c>
      <c r="V1192">
        <f t="shared" si="36"/>
        <v>394</v>
      </c>
      <c r="W1192" t="str">
        <f t="shared" si="37"/>
        <v>360+</v>
      </c>
    </row>
    <row r="1193" spans="1:23" x14ac:dyDescent="0.25">
      <c r="A1193" t="s">
        <v>1331</v>
      </c>
      <c r="B1193">
        <v>8397631405</v>
      </c>
      <c r="C1193">
        <v>7180627841</v>
      </c>
      <c r="D1193" s="1">
        <v>45498</v>
      </c>
      <c r="E1193">
        <v>99233</v>
      </c>
      <c r="F1193">
        <v>99291</v>
      </c>
      <c r="G1193" t="s">
        <v>152</v>
      </c>
      <c r="H1193" s="34">
        <v>60083</v>
      </c>
      <c r="I1193" s="7">
        <v>51071</v>
      </c>
      <c r="J1193" s="7">
        <v>50049.58</v>
      </c>
      <c r="K1193" s="7">
        <v>0</v>
      </c>
      <c r="L1193" s="7">
        <v>1021.42</v>
      </c>
      <c r="M1193" s="5">
        <v>0.02</v>
      </c>
      <c r="N1193" t="s">
        <v>16</v>
      </c>
      <c r="O1193" t="s">
        <v>17</v>
      </c>
      <c r="P1193" t="s">
        <v>25</v>
      </c>
      <c r="Q1193" t="s">
        <v>19</v>
      </c>
      <c r="R1193" t="s">
        <v>27</v>
      </c>
      <c r="S1193" t="s">
        <v>21</v>
      </c>
      <c r="T1193" t="s">
        <v>13312</v>
      </c>
      <c r="U1193" s="1">
        <v>45702</v>
      </c>
      <c r="V1193">
        <f t="shared" si="36"/>
        <v>204</v>
      </c>
      <c r="W1193" t="str">
        <f t="shared" si="37"/>
        <v>180-209</v>
      </c>
    </row>
    <row r="1194" spans="1:23" x14ac:dyDescent="0.25">
      <c r="A1194" t="s">
        <v>1332</v>
      </c>
      <c r="B1194">
        <v>7779032178</v>
      </c>
      <c r="C1194">
        <v>7627143096</v>
      </c>
      <c r="D1194" s="1">
        <v>45450</v>
      </c>
      <c r="E1194">
        <v>99231</v>
      </c>
      <c r="F1194">
        <v>99202</v>
      </c>
      <c r="G1194" t="s">
        <v>108</v>
      </c>
      <c r="H1194" s="34">
        <v>64087</v>
      </c>
      <c r="I1194" s="7">
        <v>50629</v>
      </c>
      <c r="J1194" s="7">
        <v>35135.360000000001</v>
      </c>
      <c r="K1194" s="7">
        <v>7393</v>
      </c>
      <c r="L1194" s="7">
        <v>8100.64</v>
      </c>
      <c r="M1194" s="5">
        <v>0.16</v>
      </c>
      <c r="N1194" t="s">
        <v>1138</v>
      </c>
      <c r="O1194" t="s">
        <v>30</v>
      </c>
      <c r="P1194" t="s">
        <v>40</v>
      </c>
      <c r="Q1194" t="s">
        <v>19</v>
      </c>
      <c r="R1194" t="s">
        <v>43</v>
      </c>
      <c r="S1194" t="s">
        <v>27</v>
      </c>
      <c r="T1194" t="s">
        <v>13310</v>
      </c>
      <c r="U1194" s="1">
        <v>45726</v>
      </c>
      <c r="V1194">
        <f t="shared" si="36"/>
        <v>276</v>
      </c>
      <c r="W1194" t="str">
        <f t="shared" si="37"/>
        <v>270-299</v>
      </c>
    </row>
    <row r="1195" spans="1:23" x14ac:dyDescent="0.25">
      <c r="A1195" t="s">
        <v>1333</v>
      </c>
      <c r="B1195">
        <v>1155667565</v>
      </c>
      <c r="C1195">
        <v>9041832116</v>
      </c>
      <c r="D1195" s="1">
        <v>45815</v>
      </c>
      <c r="E1195">
        <v>99232</v>
      </c>
      <c r="F1195">
        <v>99214</v>
      </c>
      <c r="G1195" t="s">
        <v>209</v>
      </c>
      <c r="H1195" s="34">
        <v>25797</v>
      </c>
      <c r="I1195" s="7">
        <v>20122</v>
      </c>
      <c r="J1195" s="7">
        <v>13771.6</v>
      </c>
      <c r="K1195" s="7">
        <v>2326</v>
      </c>
      <c r="L1195" s="7">
        <v>4024.4</v>
      </c>
      <c r="M1195" s="5">
        <v>0.2</v>
      </c>
      <c r="N1195" t="s">
        <v>3140</v>
      </c>
      <c r="O1195" t="s">
        <v>30</v>
      </c>
      <c r="P1195" t="s">
        <v>35</v>
      </c>
      <c r="Q1195" t="s">
        <v>32</v>
      </c>
      <c r="R1195" t="s">
        <v>20</v>
      </c>
      <c r="S1195" t="s">
        <v>17</v>
      </c>
      <c r="T1195" t="s">
        <v>13310</v>
      </c>
      <c r="U1195" s="1">
        <v>45890</v>
      </c>
      <c r="V1195">
        <f t="shared" si="36"/>
        <v>75</v>
      </c>
      <c r="W1195" t="str">
        <f t="shared" si="37"/>
        <v>60-89</v>
      </c>
    </row>
    <row r="1196" spans="1:23" x14ac:dyDescent="0.25">
      <c r="A1196" t="s">
        <v>1334</v>
      </c>
      <c r="B1196">
        <v>1511257586</v>
      </c>
      <c r="C1196">
        <v>8762159209</v>
      </c>
      <c r="D1196" s="1">
        <v>45414</v>
      </c>
      <c r="E1196">
        <v>99221</v>
      </c>
      <c r="F1196">
        <v>99201</v>
      </c>
      <c r="G1196" t="s">
        <v>67</v>
      </c>
      <c r="H1196" s="34">
        <v>72913</v>
      </c>
      <c r="I1196" s="7">
        <v>52497</v>
      </c>
      <c r="J1196" s="7">
        <v>42884.24</v>
      </c>
      <c r="K1196" s="7">
        <v>5413</v>
      </c>
      <c r="L1196" s="7">
        <v>4199.76</v>
      </c>
      <c r="M1196" s="5">
        <v>0.08</v>
      </c>
      <c r="N1196" t="s">
        <v>24</v>
      </c>
      <c r="O1196" t="s">
        <v>30</v>
      </c>
      <c r="P1196" t="s">
        <v>18</v>
      </c>
      <c r="Q1196" t="s">
        <v>19</v>
      </c>
      <c r="R1196" t="s">
        <v>20</v>
      </c>
      <c r="S1196" t="s">
        <v>17</v>
      </c>
      <c r="T1196" t="s">
        <v>13310</v>
      </c>
      <c r="U1196" s="1">
        <v>45764</v>
      </c>
      <c r="V1196">
        <f t="shared" si="36"/>
        <v>350</v>
      </c>
      <c r="W1196" t="str">
        <f t="shared" si="37"/>
        <v>330-359</v>
      </c>
    </row>
    <row r="1197" spans="1:23" x14ac:dyDescent="0.25">
      <c r="A1197" t="s">
        <v>1335</v>
      </c>
      <c r="B1197">
        <v>5784241894</v>
      </c>
      <c r="C1197">
        <v>7266923238</v>
      </c>
      <c r="D1197" s="1">
        <v>45609</v>
      </c>
      <c r="E1197">
        <v>99221</v>
      </c>
      <c r="F1197">
        <v>85025</v>
      </c>
      <c r="G1197" t="s">
        <v>320</v>
      </c>
      <c r="H1197" s="34">
        <v>85200</v>
      </c>
      <c r="I1197" s="7">
        <v>72420</v>
      </c>
      <c r="J1197" s="7">
        <v>63901.600000000006</v>
      </c>
      <c r="K1197" s="7">
        <v>7070</v>
      </c>
      <c r="L1197" s="7">
        <v>1448.4</v>
      </c>
      <c r="M1197" s="5">
        <v>0.02</v>
      </c>
      <c r="N1197" t="s">
        <v>16</v>
      </c>
      <c r="O1197" t="s">
        <v>30</v>
      </c>
      <c r="P1197" t="s">
        <v>25</v>
      </c>
      <c r="Q1197" t="s">
        <v>19</v>
      </c>
      <c r="R1197" t="s">
        <v>27</v>
      </c>
      <c r="S1197" t="s">
        <v>17</v>
      </c>
      <c r="T1197" t="s">
        <v>13312</v>
      </c>
      <c r="U1197" s="1">
        <v>45762</v>
      </c>
      <c r="V1197">
        <f t="shared" si="36"/>
        <v>153</v>
      </c>
      <c r="W1197" t="str">
        <f t="shared" si="37"/>
        <v>150-179</v>
      </c>
    </row>
    <row r="1198" spans="1:23" x14ac:dyDescent="0.25">
      <c r="A1198" t="s">
        <v>1336</v>
      </c>
      <c r="B1198">
        <v>9629869628</v>
      </c>
      <c r="C1198">
        <v>8508074971</v>
      </c>
      <c r="D1198" s="1">
        <v>45913</v>
      </c>
      <c r="E1198">
        <v>99231</v>
      </c>
      <c r="F1198">
        <v>99212</v>
      </c>
      <c r="G1198" t="s">
        <v>124</v>
      </c>
      <c r="H1198" s="34">
        <v>57292</v>
      </c>
      <c r="I1198" s="7">
        <v>37240</v>
      </c>
      <c r="J1198" s="7">
        <v>29576.2</v>
      </c>
      <c r="K1198" s="7">
        <v>3195</v>
      </c>
      <c r="L1198" s="7">
        <v>4468.8</v>
      </c>
      <c r="M1198" s="5">
        <v>0.12</v>
      </c>
      <c r="N1198" t="s">
        <v>46</v>
      </c>
      <c r="O1198" t="s">
        <v>30</v>
      </c>
      <c r="P1198" t="s">
        <v>31</v>
      </c>
      <c r="Q1198" t="s">
        <v>19</v>
      </c>
      <c r="R1198" t="s">
        <v>20</v>
      </c>
      <c r="S1198" t="s">
        <v>17</v>
      </c>
      <c r="T1198" t="s">
        <v>13312</v>
      </c>
      <c r="U1198" s="1">
        <v>45991</v>
      </c>
      <c r="V1198">
        <f t="shared" si="36"/>
        <v>78</v>
      </c>
      <c r="W1198" t="str">
        <f t="shared" si="37"/>
        <v>60-89</v>
      </c>
    </row>
    <row r="1199" spans="1:23" x14ac:dyDescent="0.25">
      <c r="A1199" t="s">
        <v>1337</v>
      </c>
      <c r="B1199">
        <v>5133836651</v>
      </c>
      <c r="C1199">
        <v>8185844527</v>
      </c>
      <c r="D1199" s="1">
        <v>45927</v>
      </c>
      <c r="E1199">
        <v>99231</v>
      </c>
      <c r="F1199">
        <v>80053</v>
      </c>
      <c r="G1199" t="s">
        <v>52</v>
      </c>
      <c r="H1199" s="34">
        <v>54230</v>
      </c>
      <c r="I1199" s="7">
        <v>39046</v>
      </c>
      <c r="J1199" s="7">
        <v>35922.32</v>
      </c>
      <c r="K1199" s="7">
        <v>0</v>
      </c>
      <c r="L1199" s="7">
        <v>3123.68</v>
      </c>
      <c r="M1199" s="5">
        <v>0.08</v>
      </c>
      <c r="N1199" t="s">
        <v>24</v>
      </c>
      <c r="O1199" t="s">
        <v>17</v>
      </c>
      <c r="P1199" t="s">
        <v>31</v>
      </c>
      <c r="Q1199" t="s">
        <v>32</v>
      </c>
      <c r="R1199" t="s">
        <v>21</v>
      </c>
      <c r="S1199" t="s">
        <v>21</v>
      </c>
      <c r="T1199" t="s">
        <v>13312</v>
      </c>
      <c r="U1199" s="1">
        <v>46062</v>
      </c>
      <c r="V1199">
        <f t="shared" si="36"/>
        <v>135</v>
      </c>
      <c r="W1199" t="str">
        <f t="shared" si="37"/>
        <v>120-149</v>
      </c>
    </row>
    <row r="1200" spans="1:23" x14ac:dyDescent="0.25">
      <c r="A1200" t="s">
        <v>1338</v>
      </c>
      <c r="B1200">
        <v>2164296546</v>
      </c>
      <c r="C1200">
        <v>2496398812</v>
      </c>
      <c r="D1200" s="1">
        <v>45674</v>
      </c>
      <c r="E1200">
        <v>99213</v>
      </c>
      <c r="F1200">
        <v>93000</v>
      </c>
      <c r="G1200" t="s">
        <v>73</v>
      </c>
      <c r="H1200" s="34">
        <v>62831</v>
      </c>
      <c r="I1200" s="7">
        <v>47123</v>
      </c>
      <c r="J1200" s="7">
        <v>35848.550000000003</v>
      </c>
      <c r="K1200" s="7">
        <v>4206</v>
      </c>
      <c r="L1200" s="7">
        <v>7068.45</v>
      </c>
      <c r="M1200" s="5">
        <v>0.15</v>
      </c>
      <c r="N1200" t="s">
        <v>1139</v>
      </c>
      <c r="O1200" t="s">
        <v>27</v>
      </c>
      <c r="P1200" t="s">
        <v>35</v>
      </c>
      <c r="Q1200" t="s">
        <v>19</v>
      </c>
      <c r="R1200" t="s">
        <v>20</v>
      </c>
      <c r="S1200" t="s">
        <v>17</v>
      </c>
      <c r="T1200" t="s">
        <v>13311</v>
      </c>
      <c r="U1200" s="1">
        <v>45676</v>
      </c>
      <c r="V1200">
        <f t="shared" si="36"/>
        <v>2</v>
      </c>
      <c r="W1200" t="str">
        <f t="shared" si="37"/>
        <v>0-29</v>
      </c>
    </row>
    <row r="1201" spans="1:23" x14ac:dyDescent="0.25">
      <c r="A1201" t="s">
        <v>1339</v>
      </c>
      <c r="B1201">
        <v>1793252695</v>
      </c>
      <c r="C1201">
        <v>7032091296</v>
      </c>
      <c r="D1201" s="1">
        <v>45352</v>
      </c>
      <c r="E1201">
        <v>99232</v>
      </c>
      <c r="F1201">
        <v>99215</v>
      </c>
      <c r="G1201" t="s">
        <v>263</v>
      </c>
      <c r="H1201" s="34">
        <v>71548</v>
      </c>
      <c r="I1201" s="7">
        <v>60816</v>
      </c>
      <c r="J1201" s="7">
        <v>52458.68</v>
      </c>
      <c r="K1201" s="7">
        <v>7141</v>
      </c>
      <c r="L1201" s="7">
        <v>1216.32</v>
      </c>
      <c r="M1201" s="5">
        <v>0.02</v>
      </c>
      <c r="N1201" t="s">
        <v>16</v>
      </c>
      <c r="O1201" t="s">
        <v>27</v>
      </c>
      <c r="P1201" t="s">
        <v>35</v>
      </c>
      <c r="Q1201" t="s">
        <v>32</v>
      </c>
      <c r="R1201" t="s">
        <v>43</v>
      </c>
      <c r="S1201" t="s">
        <v>21</v>
      </c>
      <c r="T1201" t="s">
        <v>13311</v>
      </c>
      <c r="U1201" s="1">
        <v>45885</v>
      </c>
      <c r="V1201">
        <f t="shared" si="36"/>
        <v>533</v>
      </c>
      <c r="W1201" t="str">
        <f t="shared" si="37"/>
        <v>360+</v>
      </c>
    </row>
    <row r="1202" spans="1:23" x14ac:dyDescent="0.25">
      <c r="A1202" t="s">
        <v>1340</v>
      </c>
      <c r="B1202">
        <v>5685010593</v>
      </c>
      <c r="C1202">
        <v>8771898928</v>
      </c>
      <c r="D1202" s="1">
        <v>45802</v>
      </c>
      <c r="E1202">
        <v>99232</v>
      </c>
      <c r="F1202">
        <v>99285</v>
      </c>
      <c r="G1202" t="s">
        <v>122</v>
      </c>
      <c r="H1202" s="34">
        <v>88216</v>
      </c>
      <c r="I1202" s="7">
        <v>68808</v>
      </c>
      <c r="J1202" s="7">
        <v>34120.400000000001</v>
      </c>
      <c r="K1202" s="7">
        <v>20926</v>
      </c>
      <c r="L1202" s="7">
        <v>13761.6</v>
      </c>
      <c r="M1202" s="5">
        <v>0.2</v>
      </c>
      <c r="N1202" t="s">
        <v>3140</v>
      </c>
      <c r="O1202" t="s">
        <v>27</v>
      </c>
      <c r="P1202" t="s">
        <v>35</v>
      </c>
      <c r="Q1202" t="s">
        <v>32</v>
      </c>
      <c r="R1202" t="s">
        <v>38</v>
      </c>
      <c r="S1202" t="s">
        <v>17</v>
      </c>
      <c r="T1202" t="s">
        <v>13311</v>
      </c>
      <c r="U1202" s="1">
        <v>45897</v>
      </c>
      <c r="V1202">
        <f t="shared" si="36"/>
        <v>95</v>
      </c>
      <c r="W1202" t="str">
        <f t="shared" si="37"/>
        <v>90-119</v>
      </c>
    </row>
    <row r="1203" spans="1:23" x14ac:dyDescent="0.25">
      <c r="A1203" t="s">
        <v>1341</v>
      </c>
      <c r="B1203">
        <v>8539409647</v>
      </c>
      <c r="C1203">
        <v>6921958074</v>
      </c>
      <c r="D1203" s="1">
        <v>45703</v>
      </c>
      <c r="E1203">
        <v>99222</v>
      </c>
      <c r="F1203">
        <v>80053</v>
      </c>
      <c r="G1203" t="s">
        <v>104</v>
      </c>
      <c r="H1203" s="34">
        <v>20526</v>
      </c>
      <c r="I1203" s="7">
        <v>16010</v>
      </c>
      <c r="J1203" s="7">
        <v>12808</v>
      </c>
      <c r="K1203" s="7">
        <v>0</v>
      </c>
      <c r="L1203" s="7">
        <v>3202</v>
      </c>
      <c r="M1203" s="5">
        <v>0.2</v>
      </c>
      <c r="N1203" t="s">
        <v>3140</v>
      </c>
      <c r="O1203" t="s">
        <v>17</v>
      </c>
      <c r="P1203" t="s">
        <v>40</v>
      </c>
      <c r="Q1203" t="s">
        <v>19</v>
      </c>
      <c r="R1203" t="s">
        <v>27</v>
      </c>
      <c r="S1203" t="s">
        <v>17</v>
      </c>
      <c r="T1203" t="s">
        <v>13311</v>
      </c>
      <c r="U1203" s="1">
        <v>46038</v>
      </c>
      <c r="V1203">
        <f t="shared" si="36"/>
        <v>335</v>
      </c>
      <c r="W1203" t="str">
        <f t="shared" si="37"/>
        <v>330-359</v>
      </c>
    </row>
    <row r="1204" spans="1:23" x14ac:dyDescent="0.25">
      <c r="A1204" t="s">
        <v>1342</v>
      </c>
      <c r="B1204">
        <v>9063151610</v>
      </c>
      <c r="C1204">
        <v>5857310098</v>
      </c>
      <c r="D1204" s="1">
        <v>45533</v>
      </c>
      <c r="E1204">
        <v>99215</v>
      </c>
      <c r="F1204">
        <v>99215</v>
      </c>
      <c r="G1204" t="s">
        <v>89</v>
      </c>
      <c r="H1204" s="34">
        <v>66932</v>
      </c>
      <c r="I1204" s="7">
        <v>52876</v>
      </c>
      <c r="J1204" s="7">
        <v>34228.839999999997</v>
      </c>
      <c r="K1204" s="7">
        <v>10187</v>
      </c>
      <c r="L1204" s="7">
        <v>8460.16</v>
      </c>
      <c r="M1204" s="5">
        <v>0.16</v>
      </c>
      <c r="N1204" t="s">
        <v>1138</v>
      </c>
      <c r="O1204" t="s">
        <v>27</v>
      </c>
      <c r="P1204" t="s">
        <v>25</v>
      </c>
      <c r="Q1204" t="s">
        <v>32</v>
      </c>
      <c r="R1204" t="s">
        <v>26</v>
      </c>
      <c r="S1204" t="s">
        <v>27</v>
      </c>
      <c r="T1204" t="s">
        <v>13312</v>
      </c>
      <c r="U1204" s="1">
        <v>45944</v>
      </c>
      <c r="V1204">
        <f t="shared" si="36"/>
        <v>411</v>
      </c>
      <c r="W1204" t="str">
        <f t="shared" si="37"/>
        <v>360+</v>
      </c>
    </row>
    <row r="1205" spans="1:23" x14ac:dyDescent="0.25">
      <c r="A1205" t="s">
        <v>1343</v>
      </c>
      <c r="B1205">
        <v>6218194156</v>
      </c>
      <c r="C1205">
        <v>8050700299</v>
      </c>
      <c r="D1205" s="1">
        <v>45940</v>
      </c>
      <c r="E1205">
        <v>99221</v>
      </c>
      <c r="F1205">
        <v>93000</v>
      </c>
      <c r="G1205" t="s">
        <v>495</v>
      </c>
      <c r="H1205" s="34">
        <v>64559</v>
      </c>
      <c r="I1205" s="7">
        <v>46482</v>
      </c>
      <c r="J1205" s="7">
        <v>37124.44</v>
      </c>
      <c r="K1205" s="7">
        <v>5639</v>
      </c>
      <c r="L1205" s="7">
        <v>3718.56</v>
      </c>
      <c r="M1205" s="5">
        <v>0.08</v>
      </c>
      <c r="N1205" t="s">
        <v>24</v>
      </c>
      <c r="O1205" t="s">
        <v>30</v>
      </c>
      <c r="P1205" t="s">
        <v>31</v>
      </c>
      <c r="Q1205" t="s">
        <v>19</v>
      </c>
      <c r="R1205" t="s">
        <v>27</v>
      </c>
      <c r="S1205" t="s">
        <v>27</v>
      </c>
      <c r="T1205" t="s">
        <v>13310</v>
      </c>
      <c r="U1205" s="1">
        <v>46021</v>
      </c>
      <c r="V1205">
        <f t="shared" si="36"/>
        <v>81</v>
      </c>
      <c r="W1205" t="str">
        <f t="shared" si="37"/>
        <v>60-89</v>
      </c>
    </row>
    <row r="1206" spans="1:23" x14ac:dyDescent="0.25">
      <c r="A1206" t="s">
        <v>1344</v>
      </c>
      <c r="B1206">
        <v>7112629059</v>
      </c>
      <c r="C1206">
        <v>6069972289</v>
      </c>
      <c r="D1206" s="1">
        <v>45421</v>
      </c>
      <c r="E1206">
        <v>99215</v>
      </c>
      <c r="F1206">
        <v>99282</v>
      </c>
      <c r="G1206" t="s">
        <v>224</v>
      </c>
      <c r="H1206" s="34">
        <v>24064</v>
      </c>
      <c r="I1206" s="7">
        <v>20454</v>
      </c>
      <c r="J1206" s="7">
        <v>20044.919999999998</v>
      </c>
      <c r="K1206" s="7">
        <v>0</v>
      </c>
      <c r="L1206" s="7">
        <v>409.08</v>
      </c>
      <c r="M1206" s="5">
        <v>0.02</v>
      </c>
      <c r="N1206" t="s">
        <v>16</v>
      </c>
      <c r="O1206" t="s">
        <v>17</v>
      </c>
      <c r="P1206" t="s">
        <v>40</v>
      </c>
      <c r="Q1206" t="s">
        <v>19</v>
      </c>
      <c r="R1206" t="s">
        <v>43</v>
      </c>
      <c r="S1206" t="s">
        <v>21</v>
      </c>
      <c r="T1206" t="s">
        <v>13311</v>
      </c>
      <c r="U1206" s="1">
        <v>45726</v>
      </c>
      <c r="V1206">
        <f t="shared" si="36"/>
        <v>305</v>
      </c>
      <c r="W1206" t="str">
        <f t="shared" si="37"/>
        <v>300-329</v>
      </c>
    </row>
    <row r="1207" spans="1:23" x14ac:dyDescent="0.25">
      <c r="A1207" t="s">
        <v>1345</v>
      </c>
      <c r="B1207">
        <v>4581598234</v>
      </c>
      <c r="C1207">
        <v>2973294629</v>
      </c>
      <c r="D1207" s="1">
        <v>45881</v>
      </c>
      <c r="E1207">
        <v>99223</v>
      </c>
      <c r="F1207">
        <v>80053</v>
      </c>
      <c r="G1207" t="s">
        <v>63</v>
      </c>
      <c r="H1207" s="34">
        <v>56583</v>
      </c>
      <c r="I1207" s="7">
        <v>36779</v>
      </c>
      <c r="J1207" s="7">
        <v>27168.52</v>
      </c>
      <c r="K1207" s="7">
        <v>5197</v>
      </c>
      <c r="L1207" s="7">
        <v>4413.4799999999996</v>
      </c>
      <c r="M1207" s="5">
        <v>0.12</v>
      </c>
      <c r="N1207" t="s">
        <v>46</v>
      </c>
      <c r="O1207" t="s">
        <v>27</v>
      </c>
      <c r="P1207" t="s">
        <v>58</v>
      </c>
      <c r="Q1207" t="s">
        <v>19</v>
      </c>
      <c r="R1207" t="s">
        <v>20</v>
      </c>
      <c r="S1207" t="s">
        <v>27</v>
      </c>
      <c r="T1207" t="s">
        <v>13310</v>
      </c>
      <c r="U1207" s="1">
        <v>46002</v>
      </c>
      <c r="V1207">
        <f t="shared" si="36"/>
        <v>121</v>
      </c>
      <c r="W1207" t="str">
        <f t="shared" si="37"/>
        <v>120-149</v>
      </c>
    </row>
    <row r="1208" spans="1:23" x14ac:dyDescent="0.25">
      <c r="A1208" t="s">
        <v>1346</v>
      </c>
      <c r="B1208">
        <v>5898118949</v>
      </c>
      <c r="C1208">
        <v>5649019578</v>
      </c>
      <c r="D1208" s="1">
        <v>45492</v>
      </c>
      <c r="E1208">
        <v>99222</v>
      </c>
      <c r="F1208">
        <v>99281</v>
      </c>
      <c r="G1208" t="s">
        <v>293</v>
      </c>
      <c r="H1208" s="34">
        <v>96741</v>
      </c>
      <c r="I1208" s="7">
        <v>82230</v>
      </c>
      <c r="J1208" s="7">
        <v>80585.399999999994</v>
      </c>
      <c r="K1208" s="7">
        <v>0</v>
      </c>
      <c r="L1208" s="7">
        <v>1644.6</v>
      </c>
      <c r="M1208" s="5">
        <v>0.02</v>
      </c>
      <c r="N1208" t="s">
        <v>16</v>
      </c>
      <c r="O1208" t="s">
        <v>17</v>
      </c>
      <c r="P1208" t="s">
        <v>35</v>
      </c>
      <c r="Q1208" t="s">
        <v>32</v>
      </c>
      <c r="R1208" t="s">
        <v>43</v>
      </c>
      <c r="S1208" t="s">
        <v>27</v>
      </c>
      <c r="T1208" t="s">
        <v>13311</v>
      </c>
      <c r="U1208" s="1">
        <v>46060</v>
      </c>
      <c r="V1208">
        <f t="shared" si="36"/>
        <v>568</v>
      </c>
      <c r="W1208" t="str">
        <f t="shared" si="37"/>
        <v>360+</v>
      </c>
    </row>
    <row r="1209" spans="1:23" x14ac:dyDescent="0.25">
      <c r="A1209" t="s">
        <v>1347</v>
      </c>
      <c r="B1209">
        <v>9853430743</v>
      </c>
      <c r="C1209">
        <v>4628091260</v>
      </c>
      <c r="D1209" s="1">
        <v>45933</v>
      </c>
      <c r="E1209">
        <v>99213</v>
      </c>
      <c r="F1209">
        <v>99212</v>
      </c>
      <c r="G1209" t="s">
        <v>362</v>
      </c>
      <c r="H1209" s="34">
        <v>6314</v>
      </c>
      <c r="I1209" s="7">
        <v>4104</v>
      </c>
      <c r="J1209" s="7">
        <v>3298.52</v>
      </c>
      <c r="K1209" s="7">
        <v>313</v>
      </c>
      <c r="L1209" s="7">
        <v>492.48</v>
      </c>
      <c r="M1209" s="5">
        <v>0.12</v>
      </c>
      <c r="N1209" t="s">
        <v>46</v>
      </c>
      <c r="O1209" t="s">
        <v>30</v>
      </c>
      <c r="P1209" t="s">
        <v>31</v>
      </c>
      <c r="Q1209" t="s">
        <v>32</v>
      </c>
      <c r="R1209" t="s">
        <v>20</v>
      </c>
      <c r="S1209" t="s">
        <v>17</v>
      </c>
      <c r="T1209" t="s">
        <v>13310</v>
      </c>
      <c r="U1209" s="1">
        <v>46046</v>
      </c>
      <c r="V1209">
        <f t="shared" si="36"/>
        <v>113</v>
      </c>
      <c r="W1209" t="str">
        <f t="shared" si="37"/>
        <v>90-119</v>
      </c>
    </row>
    <row r="1210" spans="1:23" x14ac:dyDescent="0.25">
      <c r="A1210" t="s">
        <v>1348</v>
      </c>
      <c r="B1210">
        <v>5005868599</v>
      </c>
      <c r="C1210">
        <v>7070175579</v>
      </c>
      <c r="D1210" s="1">
        <v>45953</v>
      </c>
      <c r="E1210">
        <v>99214</v>
      </c>
      <c r="F1210">
        <v>99201</v>
      </c>
      <c r="G1210" t="s">
        <v>83</v>
      </c>
      <c r="H1210" s="34">
        <v>94626</v>
      </c>
      <c r="I1210" s="7">
        <v>73808</v>
      </c>
      <c r="J1210" s="7">
        <v>30028.400000000001</v>
      </c>
      <c r="K1210" s="7">
        <v>29018</v>
      </c>
      <c r="L1210" s="7">
        <v>14761.6</v>
      </c>
      <c r="M1210" s="5">
        <v>0.2</v>
      </c>
      <c r="N1210" t="s">
        <v>3140</v>
      </c>
      <c r="O1210" t="s">
        <v>27</v>
      </c>
      <c r="P1210" t="s">
        <v>18</v>
      </c>
      <c r="Q1210" t="s">
        <v>19</v>
      </c>
      <c r="R1210" t="s">
        <v>20</v>
      </c>
      <c r="S1210" t="s">
        <v>21</v>
      </c>
      <c r="T1210" t="s">
        <v>13312</v>
      </c>
      <c r="U1210" s="1">
        <v>46056</v>
      </c>
      <c r="V1210">
        <f t="shared" si="36"/>
        <v>103</v>
      </c>
      <c r="W1210" t="str">
        <f t="shared" si="37"/>
        <v>90-119</v>
      </c>
    </row>
    <row r="1211" spans="1:23" x14ac:dyDescent="0.25">
      <c r="A1211" t="s">
        <v>1349</v>
      </c>
      <c r="B1211">
        <v>3866561605</v>
      </c>
      <c r="C1211">
        <v>4068652635</v>
      </c>
      <c r="D1211" s="1">
        <v>45768</v>
      </c>
      <c r="E1211">
        <v>99213</v>
      </c>
      <c r="F1211">
        <v>99284</v>
      </c>
      <c r="G1211" t="s">
        <v>99</v>
      </c>
      <c r="H1211" s="34">
        <v>52225</v>
      </c>
      <c r="I1211" s="7">
        <v>39169</v>
      </c>
      <c r="J1211" s="7">
        <v>29032.65</v>
      </c>
      <c r="K1211" s="7">
        <v>4261</v>
      </c>
      <c r="L1211" s="7">
        <v>5875.35</v>
      </c>
      <c r="M1211" s="5">
        <v>0.15</v>
      </c>
      <c r="N1211" t="s">
        <v>1139</v>
      </c>
      <c r="O1211" t="s">
        <v>27</v>
      </c>
      <c r="P1211" t="s">
        <v>18</v>
      </c>
      <c r="Q1211" t="s">
        <v>32</v>
      </c>
      <c r="R1211" t="s">
        <v>21</v>
      </c>
      <c r="S1211" t="s">
        <v>17</v>
      </c>
      <c r="T1211" t="s">
        <v>13311</v>
      </c>
      <c r="U1211" s="1">
        <v>45923</v>
      </c>
      <c r="V1211">
        <f t="shared" si="36"/>
        <v>155</v>
      </c>
      <c r="W1211" t="str">
        <f t="shared" si="37"/>
        <v>150-179</v>
      </c>
    </row>
    <row r="1212" spans="1:23" x14ac:dyDescent="0.25">
      <c r="A1212" t="s">
        <v>1350</v>
      </c>
      <c r="B1212">
        <v>2377935326</v>
      </c>
      <c r="C1212">
        <v>9075091432</v>
      </c>
      <c r="D1212" s="1">
        <v>45948</v>
      </c>
      <c r="E1212">
        <v>99213</v>
      </c>
      <c r="F1212">
        <v>99205</v>
      </c>
      <c r="G1212" t="s">
        <v>54</v>
      </c>
      <c r="H1212" s="34">
        <v>73412</v>
      </c>
      <c r="I1212" s="7">
        <v>62400</v>
      </c>
      <c r="J1212" s="7">
        <v>61152</v>
      </c>
      <c r="K1212" s="7">
        <v>0</v>
      </c>
      <c r="L1212" s="7">
        <v>1248</v>
      </c>
      <c r="M1212" s="5">
        <v>0.02</v>
      </c>
      <c r="N1212" t="s">
        <v>16</v>
      </c>
      <c r="O1212" t="s">
        <v>17</v>
      </c>
      <c r="P1212" t="s">
        <v>97</v>
      </c>
      <c r="Q1212" t="s">
        <v>32</v>
      </c>
      <c r="R1212" t="s">
        <v>38</v>
      </c>
      <c r="S1212" t="s">
        <v>21</v>
      </c>
      <c r="T1212" t="s">
        <v>13312</v>
      </c>
      <c r="U1212" s="1">
        <v>46121</v>
      </c>
      <c r="V1212">
        <f t="shared" si="36"/>
        <v>173</v>
      </c>
      <c r="W1212" t="str">
        <f t="shared" si="37"/>
        <v>150-179</v>
      </c>
    </row>
    <row r="1213" spans="1:23" x14ac:dyDescent="0.25">
      <c r="A1213" t="s">
        <v>1351</v>
      </c>
      <c r="B1213">
        <v>1963845198</v>
      </c>
      <c r="C1213">
        <v>9845309463</v>
      </c>
      <c r="D1213" s="1">
        <v>45869</v>
      </c>
      <c r="E1213">
        <v>99223</v>
      </c>
      <c r="F1213">
        <v>97110</v>
      </c>
      <c r="G1213" t="s">
        <v>65</v>
      </c>
      <c r="H1213" s="34">
        <v>25970</v>
      </c>
      <c r="I1213" s="7">
        <v>19478</v>
      </c>
      <c r="J1213" s="7">
        <v>16556.3</v>
      </c>
      <c r="K1213" s="7">
        <v>0</v>
      </c>
      <c r="L1213" s="7">
        <v>2921.7</v>
      </c>
      <c r="M1213" s="5">
        <v>0.15</v>
      </c>
      <c r="N1213" t="s">
        <v>1139</v>
      </c>
      <c r="O1213" t="s">
        <v>17</v>
      </c>
      <c r="P1213" t="s">
        <v>55</v>
      </c>
      <c r="Q1213" t="s">
        <v>32</v>
      </c>
      <c r="R1213" t="s">
        <v>20</v>
      </c>
      <c r="S1213" t="s">
        <v>17</v>
      </c>
      <c r="T1213" t="s">
        <v>13312</v>
      </c>
      <c r="U1213" s="1">
        <v>45873</v>
      </c>
      <c r="V1213">
        <f t="shared" si="36"/>
        <v>4</v>
      </c>
      <c r="W1213" t="str">
        <f t="shared" si="37"/>
        <v>0-29</v>
      </c>
    </row>
    <row r="1214" spans="1:23" x14ac:dyDescent="0.25">
      <c r="A1214" t="s">
        <v>1352</v>
      </c>
      <c r="B1214">
        <v>1418714652</v>
      </c>
      <c r="C1214">
        <v>5683333642</v>
      </c>
      <c r="D1214" s="1">
        <v>45625</v>
      </c>
      <c r="E1214">
        <v>99238</v>
      </c>
      <c r="F1214">
        <v>99212</v>
      </c>
      <c r="G1214" t="s">
        <v>318</v>
      </c>
      <c r="H1214" s="34">
        <v>45971</v>
      </c>
      <c r="I1214" s="7">
        <v>39075</v>
      </c>
      <c r="J1214" s="7">
        <v>33801.5</v>
      </c>
      <c r="K1214" s="7">
        <v>4492</v>
      </c>
      <c r="L1214" s="7">
        <v>781.5</v>
      </c>
      <c r="M1214" s="5">
        <v>0.02</v>
      </c>
      <c r="N1214" t="s">
        <v>16</v>
      </c>
      <c r="O1214" t="s">
        <v>27</v>
      </c>
      <c r="P1214" t="s">
        <v>31</v>
      </c>
      <c r="Q1214" t="s">
        <v>32</v>
      </c>
      <c r="R1214" t="s">
        <v>43</v>
      </c>
      <c r="S1214" t="s">
        <v>17</v>
      </c>
      <c r="T1214" t="s">
        <v>13311</v>
      </c>
      <c r="U1214" s="1">
        <v>45892</v>
      </c>
      <c r="V1214">
        <f t="shared" si="36"/>
        <v>267</v>
      </c>
      <c r="W1214" t="str">
        <f t="shared" si="37"/>
        <v>240-269</v>
      </c>
    </row>
    <row r="1215" spans="1:23" x14ac:dyDescent="0.25">
      <c r="A1215" t="s">
        <v>1353</v>
      </c>
      <c r="B1215">
        <v>5199403558</v>
      </c>
      <c r="C1215">
        <v>6159471597</v>
      </c>
      <c r="D1215" s="1">
        <v>45710</v>
      </c>
      <c r="E1215">
        <v>99221</v>
      </c>
      <c r="F1215">
        <v>99284</v>
      </c>
      <c r="G1215" t="s">
        <v>270</v>
      </c>
      <c r="H1215" s="34">
        <v>57196</v>
      </c>
      <c r="I1215" s="7">
        <v>48617</v>
      </c>
      <c r="J1215" s="7">
        <v>31936.66</v>
      </c>
      <c r="K1215" s="7">
        <v>15708</v>
      </c>
      <c r="L1215" s="7">
        <v>972.34</v>
      </c>
      <c r="M1215" s="5">
        <v>0.02</v>
      </c>
      <c r="N1215" t="s">
        <v>16</v>
      </c>
      <c r="O1215" t="s">
        <v>27</v>
      </c>
      <c r="P1215" t="s">
        <v>18</v>
      </c>
      <c r="Q1215" t="s">
        <v>32</v>
      </c>
      <c r="R1215" t="s">
        <v>21</v>
      </c>
      <c r="S1215" t="s">
        <v>17</v>
      </c>
      <c r="T1215" t="s">
        <v>13312</v>
      </c>
      <c r="U1215" s="1">
        <v>45770</v>
      </c>
      <c r="V1215">
        <f t="shared" si="36"/>
        <v>60</v>
      </c>
      <c r="W1215" t="str">
        <f t="shared" si="37"/>
        <v>60-89</v>
      </c>
    </row>
    <row r="1216" spans="1:23" x14ac:dyDescent="0.25">
      <c r="A1216" t="s">
        <v>1354</v>
      </c>
      <c r="B1216">
        <v>6436895764</v>
      </c>
      <c r="C1216">
        <v>5137731777</v>
      </c>
      <c r="D1216" s="1">
        <v>45497</v>
      </c>
      <c r="E1216">
        <v>99232</v>
      </c>
      <c r="F1216">
        <v>81000</v>
      </c>
      <c r="G1216" t="s">
        <v>291</v>
      </c>
      <c r="H1216" s="34">
        <v>51134</v>
      </c>
      <c r="I1216" s="7">
        <v>43464</v>
      </c>
      <c r="J1216" s="7">
        <v>37623.72</v>
      </c>
      <c r="K1216" s="7">
        <v>4971</v>
      </c>
      <c r="L1216" s="7">
        <v>869.28</v>
      </c>
      <c r="M1216" s="5">
        <v>0.02</v>
      </c>
      <c r="N1216" t="s">
        <v>16</v>
      </c>
      <c r="O1216" t="s">
        <v>30</v>
      </c>
      <c r="P1216" t="s">
        <v>25</v>
      </c>
      <c r="Q1216" t="s">
        <v>19</v>
      </c>
      <c r="R1216" t="s">
        <v>26</v>
      </c>
      <c r="S1216" t="s">
        <v>27</v>
      </c>
      <c r="T1216" t="s">
        <v>13310</v>
      </c>
      <c r="U1216" s="1">
        <v>45933</v>
      </c>
      <c r="V1216">
        <f t="shared" si="36"/>
        <v>436</v>
      </c>
      <c r="W1216" t="str">
        <f t="shared" si="37"/>
        <v>360+</v>
      </c>
    </row>
    <row r="1217" spans="1:23" x14ac:dyDescent="0.25">
      <c r="A1217" t="s">
        <v>1355</v>
      </c>
      <c r="B1217">
        <v>7178510849</v>
      </c>
      <c r="C1217">
        <v>7486130982</v>
      </c>
      <c r="D1217" s="1">
        <v>45461</v>
      </c>
      <c r="E1217">
        <v>99238</v>
      </c>
      <c r="F1217">
        <v>99214</v>
      </c>
      <c r="G1217" t="s">
        <v>87</v>
      </c>
      <c r="H1217" s="34">
        <v>76948</v>
      </c>
      <c r="I1217" s="7">
        <v>65406</v>
      </c>
      <c r="J1217" s="7">
        <v>54459.88</v>
      </c>
      <c r="K1217" s="7">
        <v>9638</v>
      </c>
      <c r="L1217" s="7">
        <v>1308.1199999999999</v>
      </c>
      <c r="M1217" s="5">
        <v>0.02</v>
      </c>
      <c r="N1217" t="s">
        <v>16</v>
      </c>
      <c r="O1217" t="s">
        <v>30</v>
      </c>
      <c r="P1217" t="s">
        <v>97</v>
      </c>
      <c r="Q1217" t="s">
        <v>19</v>
      </c>
      <c r="R1217" t="s">
        <v>38</v>
      </c>
      <c r="S1217" t="s">
        <v>21</v>
      </c>
      <c r="T1217" t="s">
        <v>13310</v>
      </c>
      <c r="U1217" s="1">
        <v>45746</v>
      </c>
      <c r="V1217">
        <f t="shared" si="36"/>
        <v>285</v>
      </c>
      <c r="W1217" t="str">
        <f t="shared" si="37"/>
        <v>270-299</v>
      </c>
    </row>
    <row r="1218" spans="1:23" x14ac:dyDescent="0.25">
      <c r="A1218" t="s">
        <v>1356</v>
      </c>
      <c r="B1218">
        <v>6871140857</v>
      </c>
      <c r="C1218">
        <v>6566971708</v>
      </c>
      <c r="D1218" s="1">
        <v>45925</v>
      </c>
      <c r="E1218">
        <v>99214</v>
      </c>
      <c r="F1218">
        <v>97110</v>
      </c>
      <c r="G1218" t="s">
        <v>240</v>
      </c>
      <c r="H1218" s="34">
        <v>79389</v>
      </c>
      <c r="I1218" s="7">
        <v>51603</v>
      </c>
      <c r="J1218" s="7">
        <v>37019.64</v>
      </c>
      <c r="K1218" s="7">
        <v>8391</v>
      </c>
      <c r="L1218" s="7">
        <v>6192.36</v>
      </c>
      <c r="M1218" s="5">
        <v>0.12</v>
      </c>
      <c r="N1218" t="s">
        <v>46</v>
      </c>
      <c r="O1218" t="s">
        <v>30</v>
      </c>
      <c r="P1218" t="s">
        <v>35</v>
      </c>
      <c r="Q1218" t="s">
        <v>32</v>
      </c>
      <c r="R1218" t="s">
        <v>43</v>
      </c>
      <c r="S1218" t="s">
        <v>17</v>
      </c>
      <c r="T1218" t="s">
        <v>13311</v>
      </c>
      <c r="U1218" s="1">
        <v>46066</v>
      </c>
      <c r="V1218">
        <f t="shared" ref="V1218:V1281" si="38">U1218-D1218</f>
        <v>141</v>
      </c>
      <c r="W1218" t="str">
        <f t="shared" si="37"/>
        <v>120-149</v>
      </c>
    </row>
    <row r="1219" spans="1:23" x14ac:dyDescent="0.25">
      <c r="A1219" t="s">
        <v>1357</v>
      </c>
      <c r="B1219">
        <v>3375266694</v>
      </c>
      <c r="C1219">
        <v>2091242022</v>
      </c>
      <c r="D1219" s="1">
        <v>45691</v>
      </c>
      <c r="E1219">
        <v>99214</v>
      </c>
      <c r="F1219">
        <v>99201</v>
      </c>
      <c r="G1219" t="s">
        <v>42</v>
      </c>
      <c r="H1219" s="34">
        <v>69281</v>
      </c>
      <c r="I1219" s="7">
        <v>45033</v>
      </c>
      <c r="J1219" s="7">
        <v>24839.040000000001</v>
      </c>
      <c r="K1219" s="7">
        <v>14790</v>
      </c>
      <c r="L1219" s="7">
        <v>5403.96</v>
      </c>
      <c r="M1219" s="5">
        <v>0.12</v>
      </c>
      <c r="N1219" t="s">
        <v>46</v>
      </c>
      <c r="O1219" t="s">
        <v>27</v>
      </c>
      <c r="P1219" t="s">
        <v>31</v>
      </c>
      <c r="Q1219" t="s">
        <v>32</v>
      </c>
      <c r="R1219" t="s">
        <v>38</v>
      </c>
      <c r="S1219" t="s">
        <v>27</v>
      </c>
      <c r="T1219" t="s">
        <v>13311</v>
      </c>
      <c r="U1219" s="1">
        <v>45884</v>
      </c>
      <c r="V1219">
        <f t="shared" si="38"/>
        <v>193</v>
      </c>
      <c r="W1219" t="str">
        <f t="shared" ref="W1219:W1282" si="39">IF(V1219="","",IF(V1219&lt;30,"0-29",IF(V1219&lt;60,"30-59",IF(V1219&lt;90,"60-89",IF(V1219&lt;120,"90-119",IF(V1219&lt;150,"120-149",IF(V1219&lt;180,"150-179",IF(V1219&lt;210,"180-209",IF(V1219&lt;240,"210-239",IF(V1219&lt;270,"240-269",IF(V1219&lt;300,"270-299",IF(V1219&lt;330,"300-329",IF(V1219&lt;360,"330-359","360+")))))))))))))</f>
        <v>180-209</v>
      </c>
    </row>
    <row r="1220" spans="1:23" x14ac:dyDescent="0.25">
      <c r="A1220" t="s">
        <v>1358</v>
      </c>
      <c r="B1220">
        <v>6272252968</v>
      </c>
      <c r="C1220">
        <v>7426776069</v>
      </c>
      <c r="D1220" s="1">
        <v>45553</v>
      </c>
      <c r="E1220">
        <v>99238</v>
      </c>
      <c r="F1220">
        <v>99215</v>
      </c>
      <c r="G1220" t="s">
        <v>122</v>
      </c>
      <c r="H1220" s="34">
        <v>43860</v>
      </c>
      <c r="I1220" s="7">
        <v>28509</v>
      </c>
      <c r="J1220" s="7">
        <v>22611.919999999998</v>
      </c>
      <c r="K1220" s="7">
        <v>2476</v>
      </c>
      <c r="L1220" s="7">
        <v>3421.08</v>
      </c>
      <c r="M1220" s="5">
        <v>0.12</v>
      </c>
      <c r="N1220" t="s">
        <v>46</v>
      </c>
      <c r="O1220" t="s">
        <v>30</v>
      </c>
      <c r="P1220" t="s">
        <v>18</v>
      </c>
      <c r="Q1220" t="s">
        <v>32</v>
      </c>
      <c r="R1220" t="s">
        <v>20</v>
      </c>
      <c r="S1220" t="s">
        <v>27</v>
      </c>
      <c r="T1220" t="s">
        <v>13311</v>
      </c>
      <c r="U1220" s="1">
        <v>45806</v>
      </c>
      <c r="V1220">
        <f t="shared" si="38"/>
        <v>253</v>
      </c>
      <c r="W1220" t="str">
        <f t="shared" si="39"/>
        <v>240-269</v>
      </c>
    </row>
    <row r="1221" spans="1:23" x14ac:dyDescent="0.25">
      <c r="A1221" t="s">
        <v>1359</v>
      </c>
      <c r="B1221">
        <v>3555967150</v>
      </c>
      <c r="C1221">
        <v>9811705507</v>
      </c>
      <c r="D1221" s="1">
        <v>45318</v>
      </c>
      <c r="E1221">
        <v>99223</v>
      </c>
      <c r="F1221">
        <v>85025</v>
      </c>
      <c r="G1221" t="s">
        <v>112</v>
      </c>
      <c r="H1221" s="34">
        <v>91191</v>
      </c>
      <c r="I1221" s="7">
        <v>65658</v>
      </c>
      <c r="J1221" s="7">
        <v>60405.36</v>
      </c>
      <c r="K1221" s="7">
        <v>0</v>
      </c>
      <c r="L1221" s="7">
        <v>5252.64</v>
      </c>
      <c r="M1221" s="5">
        <v>0.08</v>
      </c>
      <c r="N1221" t="s">
        <v>24</v>
      </c>
      <c r="O1221" t="s">
        <v>17</v>
      </c>
      <c r="P1221" t="s">
        <v>35</v>
      </c>
      <c r="Q1221" t="s">
        <v>19</v>
      </c>
      <c r="R1221" t="s">
        <v>26</v>
      </c>
      <c r="S1221" t="s">
        <v>27</v>
      </c>
      <c r="T1221" t="s">
        <v>13310</v>
      </c>
      <c r="U1221" s="1">
        <v>45968</v>
      </c>
      <c r="V1221">
        <f t="shared" si="38"/>
        <v>650</v>
      </c>
      <c r="W1221" t="str">
        <f t="shared" si="39"/>
        <v>360+</v>
      </c>
    </row>
    <row r="1222" spans="1:23" x14ac:dyDescent="0.25">
      <c r="A1222" t="s">
        <v>1360</v>
      </c>
      <c r="B1222">
        <v>2866350120</v>
      </c>
      <c r="C1222">
        <v>2853158883</v>
      </c>
      <c r="D1222" s="1">
        <v>45336</v>
      </c>
      <c r="E1222">
        <v>99233</v>
      </c>
      <c r="F1222">
        <v>93000</v>
      </c>
      <c r="G1222" t="s">
        <v>318</v>
      </c>
      <c r="H1222" s="34">
        <v>42471</v>
      </c>
      <c r="I1222" s="7">
        <v>34826</v>
      </c>
      <c r="J1222" s="7">
        <v>25942.32</v>
      </c>
      <c r="K1222" s="7">
        <v>2615</v>
      </c>
      <c r="L1222" s="7">
        <v>6268.68</v>
      </c>
      <c r="M1222" s="5">
        <v>0.18</v>
      </c>
      <c r="N1222" t="s">
        <v>3141</v>
      </c>
      <c r="O1222" t="s">
        <v>30</v>
      </c>
      <c r="P1222" t="s">
        <v>18</v>
      </c>
      <c r="Q1222" t="s">
        <v>32</v>
      </c>
      <c r="R1222" t="s">
        <v>20</v>
      </c>
      <c r="S1222" t="s">
        <v>21</v>
      </c>
      <c r="T1222" t="s">
        <v>13311</v>
      </c>
      <c r="U1222" s="1">
        <v>45799</v>
      </c>
      <c r="V1222">
        <f t="shared" si="38"/>
        <v>463</v>
      </c>
      <c r="W1222" t="str">
        <f t="shared" si="39"/>
        <v>360+</v>
      </c>
    </row>
    <row r="1223" spans="1:23" x14ac:dyDescent="0.25">
      <c r="A1223" t="s">
        <v>1361</v>
      </c>
      <c r="B1223">
        <v>7026383773</v>
      </c>
      <c r="C1223">
        <v>9756869430</v>
      </c>
      <c r="D1223" s="1">
        <v>45719</v>
      </c>
      <c r="E1223">
        <v>99223</v>
      </c>
      <c r="F1223">
        <v>99292</v>
      </c>
      <c r="G1223" t="s">
        <v>124</v>
      </c>
      <c r="H1223" s="34">
        <v>84991</v>
      </c>
      <c r="I1223" s="7">
        <v>61194</v>
      </c>
      <c r="J1223" s="7">
        <v>48752.480000000003</v>
      </c>
      <c r="K1223" s="7">
        <v>7546</v>
      </c>
      <c r="L1223" s="7">
        <v>4895.5200000000004</v>
      </c>
      <c r="M1223" s="5">
        <v>0.08</v>
      </c>
      <c r="N1223" t="s">
        <v>24</v>
      </c>
      <c r="O1223" t="s">
        <v>30</v>
      </c>
      <c r="P1223" t="s">
        <v>35</v>
      </c>
      <c r="Q1223" t="s">
        <v>19</v>
      </c>
      <c r="R1223" t="s">
        <v>26</v>
      </c>
      <c r="S1223" t="s">
        <v>17</v>
      </c>
      <c r="T1223" t="s">
        <v>13310</v>
      </c>
      <c r="U1223" s="1">
        <v>45956</v>
      </c>
      <c r="V1223">
        <f t="shared" si="38"/>
        <v>237</v>
      </c>
      <c r="W1223" t="str">
        <f t="shared" si="39"/>
        <v>210-239</v>
      </c>
    </row>
    <row r="1224" spans="1:23" x14ac:dyDescent="0.25">
      <c r="A1224" t="s">
        <v>1362</v>
      </c>
      <c r="B1224">
        <v>4774359913</v>
      </c>
      <c r="C1224">
        <v>2297222702</v>
      </c>
      <c r="D1224" s="1">
        <v>45866</v>
      </c>
      <c r="E1224">
        <v>99233</v>
      </c>
      <c r="F1224">
        <v>99204</v>
      </c>
      <c r="G1224" t="s">
        <v>171</v>
      </c>
      <c r="H1224" s="34">
        <v>12261</v>
      </c>
      <c r="I1224" s="7">
        <v>7970</v>
      </c>
      <c r="J1224" s="7">
        <v>7013.6</v>
      </c>
      <c r="K1224" s="7">
        <v>0</v>
      </c>
      <c r="L1224" s="7">
        <v>956.4</v>
      </c>
      <c r="M1224" s="5">
        <v>0.12</v>
      </c>
      <c r="N1224" t="s">
        <v>46</v>
      </c>
      <c r="O1224" t="s">
        <v>17</v>
      </c>
      <c r="P1224" t="s">
        <v>40</v>
      </c>
      <c r="Q1224" t="s">
        <v>32</v>
      </c>
      <c r="R1224" t="s">
        <v>27</v>
      </c>
      <c r="S1224" t="s">
        <v>17</v>
      </c>
      <c r="T1224" t="s">
        <v>13311</v>
      </c>
      <c r="U1224" s="1">
        <v>46068</v>
      </c>
      <c r="V1224">
        <f t="shared" si="38"/>
        <v>202</v>
      </c>
      <c r="W1224" t="str">
        <f t="shared" si="39"/>
        <v>180-209</v>
      </c>
    </row>
    <row r="1225" spans="1:23" x14ac:dyDescent="0.25">
      <c r="A1225" t="s">
        <v>1363</v>
      </c>
      <c r="B1225">
        <v>1579652630</v>
      </c>
      <c r="C1225">
        <v>2610702065</v>
      </c>
      <c r="D1225" s="1">
        <v>45400</v>
      </c>
      <c r="E1225">
        <v>99233</v>
      </c>
      <c r="F1225">
        <v>99285</v>
      </c>
      <c r="G1225" t="s">
        <v>110</v>
      </c>
      <c r="H1225" s="34">
        <v>42254</v>
      </c>
      <c r="I1225" s="7">
        <v>30423</v>
      </c>
      <c r="J1225" s="7">
        <v>27989.16</v>
      </c>
      <c r="K1225" s="7">
        <v>0</v>
      </c>
      <c r="L1225" s="7">
        <v>2433.84</v>
      </c>
      <c r="M1225" s="5">
        <v>0.08</v>
      </c>
      <c r="N1225" t="s">
        <v>24</v>
      </c>
      <c r="O1225" t="s">
        <v>17</v>
      </c>
      <c r="P1225" t="s">
        <v>18</v>
      </c>
      <c r="Q1225" t="s">
        <v>19</v>
      </c>
      <c r="R1225" t="s">
        <v>43</v>
      </c>
      <c r="S1225" t="s">
        <v>27</v>
      </c>
      <c r="T1225" t="s">
        <v>13312</v>
      </c>
      <c r="U1225" s="1">
        <v>45732</v>
      </c>
      <c r="V1225">
        <f t="shared" si="38"/>
        <v>332</v>
      </c>
      <c r="W1225" t="str">
        <f t="shared" si="39"/>
        <v>330-359</v>
      </c>
    </row>
    <row r="1226" spans="1:23" x14ac:dyDescent="0.25">
      <c r="A1226" t="s">
        <v>1364</v>
      </c>
      <c r="B1226">
        <v>3038301226</v>
      </c>
      <c r="C1226">
        <v>4948476954</v>
      </c>
      <c r="D1226" s="1">
        <v>45936</v>
      </c>
      <c r="E1226">
        <v>99221</v>
      </c>
      <c r="F1226">
        <v>99203</v>
      </c>
      <c r="G1226" t="s">
        <v>67</v>
      </c>
      <c r="H1226" s="34">
        <v>32685</v>
      </c>
      <c r="I1226" s="7">
        <v>21245</v>
      </c>
      <c r="J1226" s="7">
        <v>14602.6</v>
      </c>
      <c r="K1226" s="7">
        <v>4093</v>
      </c>
      <c r="L1226" s="7">
        <v>2549.4</v>
      </c>
      <c r="M1226" s="5">
        <v>0.12</v>
      </c>
      <c r="N1226" t="s">
        <v>46</v>
      </c>
      <c r="O1226" t="s">
        <v>27</v>
      </c>
      <c r="P1226" t="s">
        <v>35</v>
      </c>
      <c r="Q1226" t="s">
        <v>19</v>
      </c>
      <c r="R1226" t="s">
        <v>21</v>
      </c>
      <c r="S1226" t="s">
        <v>17</v>
      </c>
      <c r="T1226" t="s">
        <v>13312</v>
      </c>
      <c r="U1226" s="1">
        <v>46032</v>
      </c>
      <c r="V1226">
        <f t="shared" si="38"/>
        <v>96</v>
      </c>
      <c r="W1226" t="str">
        <f t="shared" si="39"/>
        <v>90-119</v>
      </c>
    </row>
    <row r="1227" spans="1:23" x14ac:dyDescent="0.25">
      <c r="A1227" t="s">
        <v>1365</v>
      </c>
      <c r="B1227">
        <v>6143658849</v>
      </c>
      <c r="C1227">
        <v>6037179650</v>
      </c>
      <c r="D1227" s="1">
        <v>45764</v>
      </c>
      <c r="E1227">
        <v>99213</v>
      </c>
      <c r="F1227">
        <v>99214</v>
      </c>
      <c r="G1227" t="s">
        <v>240</v>
      </c>
      <c r="H1227" s="34">
        <v>43951</v>
      </c>
      <c r="I1227" s="7">
        <v>37358</v>
      </c>
      <c r="J1227" s="7">
        <v>36610.839999999997</v>
      </c>
      <c r="K1227" s="7">
        <v>0</v>
      </c>
      <c r="L1227" s="7">
        <v>747.16</v>
      </c>
      <c r="M1227" s="5">
        <v>0.02</v>
      </c>
      <c r="N1227" t="s">
        <v>16</v>
      </c>
      <c r="O1227" t="s">
        <v>17</v>
      </c>
      <c r="P1227" t="s">
        <v>31</v>
      </c>
      <c r="Q1227" t="s">
        <v>32</v>
      </c>
      <c r="R1227" t="s">
        <v>21</v>
      </c>
      <c r="S1227" t="s">
        <v>21</v>
      </c>
      <c r="T1227" t="s">
        <v>13310</v>
      </c>
      <c r="U1227" s="1">
        <v>46014</v>
      </c>
      <c r="V1227">
        <f t="shared" si="38"/>
        <v>250</v>
      </c>
      <c r="W1227" t="str">
        <f t="shared" si="39"/>
        <v>240-269</v>
      </c>
    </row>
    <row r="1228" spans="1:23" x14ac:dyDescent="0.25">
      <c r="A1228" t="s">
        <v>1366</v>
      </c>
      <c r="B1228">
        <v>1217010046</v>
      </c>
      <c r="C1228">
        <v>5145245402</v>
      </c>
      <c r="D1228" s="1">
        <v>45641</v>
      </c>
      <c r="E1228">
        <v>99221</v>
      </c>
      <c r="F1228">
        <v>99205</v>
      </c>
      <c r="G1228" t="s">
        <v>174</v>
      </c>
      <c r="H1228" s="34">
        <v>62196</v>
      </c>
      <c r="I1228" s="7">
        <v>44781</v>
      </c>
      <c r="J1228" s="7">
        <v>20818.52</v>
      </c>
      <c r="K1228" s="7">
        <v>20380</v>
      </c>
      <c r="L1228" s="7">
        <v>3582.48</v>
      </c>
      <c r="M1228" s="5">
        <v>0.08</v>
      </c>
      <c r="N1228" t="s">
        <v>24</v>
      </c>
      <c r="O1228" t="s">
        <v>27</v>
      </c>
      <c r="P1228" t="s">
        <v>58</v>
      </c>
      <c r="Q1228" t="s">
        <v>19</v>
      </c>
      <c r="R1228" t="s">
        <v>38</v>
      </c>
      <c r="S1228" t="s">
        <v>17</v>
      </c>
      <c r="T1228" t="s">
        <v>13310</v>
      </c>
      <c r="U1228" s="1">
        <v>45937</v>
      </c>
      <c r="V1228">
        <f t="shared" si="38"/>
        <v>296</v>
      </c>
      <c r="W1228" t="str">
        <f t="shared" si="39"/>
        <v>270-299</v>
      </c>
    </row>
    <row r="1229" spans="1:23" x14ac:dyDescent="0.25">
      <c r="A1229" t="s">
        <v>1367</v>
      </c>
      <c r="B1229">
        <v>8104461453</v>
      </c>
      <c r="C1229">
        <v>3333075155</v>
      </c>
      <c r="D1229" s="1">
        <v>45606</v>
      </c>
      <c r="E1229">
        <v>99213</v>
      </c>
      <c r="F1229">
        <v>36415</v>
      </c>
      <c r="G1229" t="s">
        <v>48</v>
      </c>
      <c r="H1229" s="34">
        <v>73202</v>
      </c>
      <c r="I1229" s="7">
        <v>47581</v>
      </c>
      <c r="J1229" s="7">
        <v>37516.28</v>
      </c>
      <c r="K1229" s="7">
        <v>4355</v>
      </c>
      <c r="L1229" s="7">
        <v>5709.72</v>
      </c>
      <c r="M1229" s="5">
        <v>0.12</v>
      </c>
      <c r="N1229" t="s">
        <v>46</v>
      </c>
      <c r="O1229" t="s">
        <v>30</v>
      </c>
      <c r="P1229" t="s">
        <v>97</v>
      </c>
      <c r="Q1229" t="s">
        <v>19</v>
      </c>
      <c r="R1229" t="s">
        <v>26</v>
      </c>
      <c r="S1229" t="s">
        <v>17</v>
      </c>
      <c r="T1229" t="s">
        <v>13311</v>
      </c>
      <c r="U1229" s="1">
        <v>45660</v>
      </c>
      <c r="V1229">
        <f t="shared" si="38"/>
        <v>54</v>
      </c>
      <c r="W1229" t="str">
        <f t="shared" si="39"/>
        <v>30-59</v>
      </c>
    </row>
    <row r="1230" spans="1:23" x14ac:dyDescent="0.25">
      <c r="A1230" t="s">
        <v>1368</v>
      </c>
      <c r="B1230">
        <v>7474940888</v>
      </c>
      <c r="C1230">
        <v>6809939792</v>
      </c>
      <c r="D1230" s="1">
        <v>45524</v>
      </c>
      <c r="E1230">
        <v>99221</v>
      </c>
      <c r="F1230">
        <v>99284</v>
      </c>
      <c r="G1230" t="s">
        <v>129</v>
      </c>
      <c r="H1230" s="34">
        <v>86342</v>
      </c>
      <c r="I1230" s="7">
        <v>56122</v>
      </c>
      <c r="J1230" s="7">
        <v>40337.360000000001</v>
      </c>
      <c r="K1230" s="7">
        <v>9050</v>
      </c>
      <c r="L1230" s="7">
        <v>6734.64</v>
      </c>
      <c r="M1230" s="5">
        <v>0.12</v>
      </c>
      <c r="N1230" t="s">
        <v>46</v>
      </c>
      <c r="O1230" t="s">
        <v>30</v>
      </c>
      <c r="P1230" t="s">
        <v>25</v>
      </c>
      <c r="Q1230" t="s">
        <v>32</v>
      </c>
      <c r="R1230" t="s">
        <v>26</v>
      </c>
      <c r="S1230" t="s">
        <v>27</v>
      </c>
      <c r="T1230" t="s">
        <v>13311</v>
      </c>
      <c r="U1230" s="1">
        <v>45956</v>
      </c>
      <c r="V1230">
        <f t="shared" si="38"/>
        <v>432</v>
      </c>
      <c r="W1230" t="str">
        <f t="shared" si="39"/>
        <v>360+</v>
      </c>
    </row>
    <row r="1231" spans="1:23" x14ac:dyDescent="0.25">
      <c r="A1231" t="s">
        <v>1369</v>
      </c>
      <c r="B1231">
        <v>8563662487</v>
      </c>
      <c r="C1231">
        <v>7566937367</v>
      </c>
      <c r="D1231" s="1">
        <v>45577</v>
      </c>
      <c r="E1231">
        <v>99213</v>
      </c>
      <c r="F1231">
        <v>90834</v>
      </c>
      <c r="G1231" t="s">
        <v>127</v>
      </c>
      <c r="H1231" s="34">
        <v>40231</v>
      </c>
      <c r="I1231" s="7">
        <v>34196</v>
      </c>
      <c r="J1231" s="7">
        <v>33512.080000000002</v>
      </c>
      <c r="K1231" s="7">
        <v>0</v>
      </c>
      <c r="L1231" s="7">
        <v>683.92</v>
      </c>
      <c r="M1231" s="5">
        <v>0.02</v>
      </c>
      <c r="N1231" t="s">
        <v>16</v>
      </c>
      <c r="O1231" t="s">
        <v>17</v>
      </c>
      <c r="P1231" t="s">
        <v>55</v>
      </c>
      <c r="Q1231" t="s">
        <v>32</v>
      </c>
      <c r="R1231" t="s">
        <v>26</v>
      </c>
      <c r="S1231" t="s">
        <v>21</v>
      </c>
      <c r="T1231" t="s">
        <v>13310</v>
      </c>
      <c r="U1231" s="1">
        <v>45882</v>
      </c>
      <c r="V1231">
        <f t="shared" si="38"/>
        <v>305</v>
      </c>
      <c r="W1231" t="str">
        <f t="shared" si="39"/>
        <v>300-329</v>
      </c>
    </row>
    <row r="1232" spans="1:23" x14ac:dyDescent="0.25">
      <c r="A1232" t="s">
        <v>1370</v>
      </c>
      <c r="B1232">
        <v>5960818099</v>
      </c>
      <c r="C1232">
        <v>6961641290</v>
      </c>
      <c r="D1232" s="1">
        <v>45293</v>
      </c>
      <c r="E1232">
        <v>99238</v>
      </c>
      <c r="F1232">
        <v>90834</v>
      </c>
      <c r="G1232" t="s">
        <v>146</v>
      </c>
      <c r="H1232" s="34">
        <v>45151</v>
      </c>
      <c r="I1232" s="7">
        <v>36121</v>
      </c>
      <c r="J1232" s="7">
        <v>23453.06</v>
      </c>
      <c r="K1232" s="7">
        <v>7611</v>
      </c>
      <c r="L1232" s="7">
        <v>5056.9399999999996</v>
      </c>
      <c r="M1232" s="5">
        <v>0.14000000000000001</v>
      </c>
      <c r="N1232" t="s">
        <v>1135</v>
      </c>
      <c r="O1232" t="s">
        <v>27</v>
      </c>
      <c r="P1232" t="s">
        <v>58</v>
      </c>
      <c r="Q1232" t="s">
        <v>19</v>
      </c>
      <c r="R1232" t="s">
        <v>20</v>
      </c>
      <c r="S1232" t="s">
        <v>17</v>
      </c>
      <c r="T1232" t="s">
        <v>13311</v>
      </c>
      <c r="U1232" s="1">
        <v>45897</v>
      </c>
      <c r="V1232">
        <f t="shared" si="38"/>
        <v>604</v>
      </c>
      <c r="W1232" t="str">
        <f t="shared" si="39"/>
        <v>360+</v>
      </c>
    </row>
    <row r="1233" spans="1:23" x14ac:dyDescent="0.25">
      <c r="A1233" t="s">
        <v>1371</v>
      </c>
      <c r="B1233">
        <v>5062135405</v>
      </c>
      <c r="C1233">
        <v>4048097096</v>
      </c>
      <c r="D1233" s="1">
        <v>45377</v>
      </c>
      <c r="E1233">
        <v>99214</v>
      </c>
      <c r="F1233">
        <v>99202</v>
      </c>
      <c r="G1233" t="s">
        <v>445</v>
      </c>
      <c r="H1233" s="34">
        <v>12232</v>
      </c>
      <c r="I1233" s="7">
        <v>10397</v>
      </c>
      <c r="J1233" s="7">
        <v>6474.06</v>
      </c>
      <c r="K1233" s="7">
        <v>3715</v>
      </c>
      <c r="L1233" s="7">
        <v>207.94</v>
      </c>
      <c r="M1233" s="5">
        <v>0.02</v>
      </c>
      <c r="N1233" t="s">
        <v>16</v>
      </c>
      <c r="O1233" t="s">
        <v>27</v>
      </c>
      <c r="P1233" t="s">
        <v>55</v>
      </c>
      <c r="Q1233" t="s">
        <v>32</v>
      </c>
      <c r="R1233" t="s">
        <v>43</v>
      </c>
      <c r="S1233" t="s">
        <v>21</v>
      </c>
      <c r="T1233" t="s">
        <v>13310</v>
      </c>
      <c r="U1233" s="1">
        <v>45819</v>
      </c>
      <c r="V1233">
        <f t="shared" si="38"/>
        <v>442</v>
      </c>
      <c r="W1233" t="str">
        <f t="shared" si="39"/>
        <v>360+</v>
      </c>
    </row>
    <row r="1234" spans="1:23" x14ac:dyDescent="0.25">
      <c r="A1234" t="s">
        <v>1372</v>
      </c>
      <c r="B1234">
        <v>1234366189</v>
      </c>
      <c r="C1234">
        <v>2991629891</v>
      </c>
      <c r="D1234" s="1">
        <v>45454</v>
      </c>
      <c r="E1234">
        <v>99232</v>
      </c>
      <c r="F1234">
        <v>71046</v>
      </c>
      <c r="G1234" t="s">
        <v>237</v>
      </c>
      <c r="H1234" s="34">
        <v>64294</v>
      </c>
      <c r="I1234" s="7">
        <v>46292</v>
      </c>
      <c r="J1234" s="7">
        <v>42588.639999999999</v>
      </c>
      <c r="K1234" s="7">
        <v>0</v>
      </c>
      <c r="L1234" s="7">
        <v>3703.36</v>
      </c>
      <c r="M1234" s="5">
        <v>0.08</v>
      </c>
      <c r="N1234" t="s">
        <v>24</v>
      </c>
      <c r="O1234" t="s">
        <v>17</v>
      </c>
      <c r="P1234" t="s">
        <v>58</v>
      </c>
      <c r="Q1234" t="s">
        <v>32</v>
      </c>
      <c r="R1234" t="s">
        <v>20</v>
      </c>
      <c r="S1234" t="s">
        <v>27</v>
      </c>
      <c r="T1234" t="s">
        <v>13311</v>
      </c>
      <c r="U1234" s="1">
        <v>45752</v>
      </c>
      <c r="V1234">
        <f t="shared" si="38"/>
        <v>298</v>
      </c>
      <c r="W1234" t="str">
        <f t="shared" si="39"/>
        <v>270-299</v>
      </c>
    </row>
    <row r="1235" spans="1:23" x14ac:dyDescent="0.25">
      <c r="A1235" t="s">
        <v>1373</v>
      </c>
      <c r="B1235">
        <v>3987306752</v>
      </c>
      <c r="C1235">
        <v>8751408974</v>
      </c>
      <c r="D1235" s="1">
        <v>45424</v>
      </c>
      <c r="E1235">
        <v>99233</v>
      </c>
      <c r="F1235">
        <v>99204</v>
      </c>
      <c r="G1235" t="s">
        <v>136</v>
      </c>
      <c r="H1235" s="34">
        <v>18138</v>
      </c>
      <c r="I1235" s="7">
        <v>13059</v>
      </c>
      <c r="J1235" s="7">
        <v>8619.2800000000007</v>
      </c>
      <c r="K1235" s="7">
        <v>3395</v>
      </c>
      <c r="L1235" s="7">
        <v>1044.72</v>
      </c>
      <c r="M1235" s="5">
        <v>0.08</v>
      </c>
      <c r="N1235" t="s">
        <v>24</v>
      </c>
      <c r="O1235" t="s">
        <v>27</v>
      </c>
      <c r="P1235" t="s">
        <v>18</v>
      </c>
      <c r="Q1235" t="s">
        <v>32</v>
      </c>
      <c r="R1235" t="s">
        <v>27</v>
      </c>
      <c r="S1235" t="s">
        <v>17</v>
      </c>
      <c r="T1235" t="s">
        <v>13311</v>
      </c>
      <c r="U1235" s="1">
        <v>45700</v>
      </c>
      <c r="V1235">
        <f t="shared" si="38"/>
        <v>276</v>
      </c>
      <c r="W1235" t="str">
        <f t="shared" si="39"/>
        <v>270-299</v>
      </c>
    </row>
    <row r="1236" spans="1:23" x14ac:dyDescent="0.25">
      <c r="A1236" t="s">
        <v>1374</v>
      </c>
      <c r="B1236">
        <v>8855917453</v>
      </c>
      <c r="C1236">
        <v>7347263278</v>
      </c>
      <c r="D1236" s="1">
        <v>45685</v>
      </c>
      <c r="E1236">
        <v>99238</v>
      </c>
      <c r="F1236">
        <v>99205</v>
      </c>
      <c r="G1236" t="s">
        <v>61</v>
      </c>
      <c r="H1236" s="34">
        <v>77178</v>
      </c>
      <c r="I1236" s="7">
        <v>65601</v>
      </c>
      <c r="J1236" s="7">
        <v>64288.98</v>
      </c>
      <c r="K1236" s="7">
        <v>0</v>
      </c>
      <c r="L1236" s="7">
        <v>1312.02</v>
      </c>
      <c r="M1236" s="5">
        <v>0.02</v>
      </c>
      <c r="N1236" t="s">
        <v>16</v>
      </c>
      <c r="O1236" t="s">
        <v>17</v>
      </c>
      <c r="P1236" t="s">
        <v>97</v>
      </c>
      <c r="Q1236" t="s">
        <v>19</v>
      </c>
      <c r="R1236" t="s">
        <v>43</v>
      </c>
      <c r="S1236" t="s">
        <v>27</v>
      </c>
      <c r="T1236" t="s">
        <v>13311</v>
      </c>
      <c r="U1236" s="1">
        <v>45843</v>
      </c>
      <c r="V1236">
        <f t="shared" si="38"/>
        <v>158</v>
      </c>
      <c r="W1236" t="str">
        <f t="shared" si="39"/>
        <v>150-179</v>
      </c>
    </row>
    <row r="1237" spans="1:23" x14ac:dyDescent="0.25">
      <c r="A1237" t="s">
        <v>1375</v>
      </c>
      <c r="B1237">
        <v>7426029510</v>
      </c>
      <c r="C1237">
        <v>5917365303</v>
      </c>
      <c r="D1237" s="1">
        <v>45906</v>
      </c>
      <c r="E1237">
        <v>99232</v>
      </c>
      <c r="F1237">
        <v>81000</v>
      </c>
      <c r="G1237" t="s">
        <v>79</v>
      </c>
      <c r="H1237" s="34">
        <v>54618</v>
      </c>
      <c r="I1237" s="7">
        <v>39325</v>
      </c>
      <c r="J1237" s="7">
        <v>31091</v>
      </c>
      <c r="K1237" s="7">
        <v>5088</v>
      </c>
      <c r="L1237" s="7">
        <v>3146</v>
      </c>
      <c r="M1237" s="5">
        <v>0.08</v>
      </c>
      <c r="N1237" t="s">
        <v>24</v>
      </c>
      <c r="O1237" t="s">
        <v>30</v>
      </c>
      <c r="P1237" t="s">
        <v>31</v>
      </c>
      <c r="Q1237" t="s">
        <v>19</v>
      </c>
      <c r="R1237" t="s">
        <v>43</v>
      </c>
      <c r="S1237" t="s">
        <v>21</v>
      </c>
      <c r="T1237" t="s">
        <v>13310</v>
      </c>
      <c r="U1237" s="1">
        <v>46027</v>
      </c>
      <c r="V1237">
        <f t="shared" si="38"/>
        <v>121</v>
      </c>
      <c r="W1237" t="str">
        <f t="shared" si="39"/>
        <v>120-149</v>
      </c>
    </row>
    <row r="1238" spans="1:23" x14ac:dyDescent="0.25">
      <c r="A1238" t="s">
        <v>1376</v>
      </c>
      <c r="B1238">
        <v>8190935698</v>
      </c>
      <c r="C1238">
        <v>8588382205</v>
      </c>
      <c r="D1238" s="1">
        <v>45758</v>
      </c>
      <c r="E1238">
        <v>99231</v>
      </c>
      <c r="F1238">
        <v>99291</v>
      </c>
      <c r="G1238" t="s">
        <v>67</v>
      </c>
      <c r="H1238" s="34">
        <v>81521</v>
      </c>
      <c r="I1238" s="7">
        <v>65217</v>
      </c>
      <c r="J1238" s="7">
        <v>49974.62</v>
      </c>
      <c r="K1238" s="7">
        <v>6112</v>
      </c>
      <c r="L1238" s="7">
        <v>9130.3799999999992</v>
      </c>
      <c r="M1238" s="5">
        <v>0.14000000000000001</v>
      </c>
      <c r="N1238" t="s">
        <v>1135</v>
      </c>
      <c r="O1238" t="s">
        <v>30</v>
      </c>
      <c r="P1238" t="s">
        <v>58</v>
      </c>
      <c r="Q1238" t="s">
        <v>19</v>
      </c>
      <c r="R1238" t="s">
        <v>27</v>
      </c>
      <c r="S1238" t="s">
        <v>21</v>
      </c>
      <c r="T1238" t="s">
        <v>13312</v>
      </c>
      <c r="U1238" s="1">
        <v>45844</v>
      </c>
      <c r="V1238">
        <f t="shared" si="38"/>
        <v>86</v>
      </c>
      <c r="W1238" t="str">
        <f t="shared" si="39"/>
        <v>60-89</v>
      </c>
    </row>
    <row r="1239" spans="1:23" x14ac:dyDescent="0.25">
      <c r="A1239" t="s">
        <v>1377</v>
      </c>
      <c r="B1239">
        <v>7922331102</v>
      </c>
      <c r="C1239">
        <v>6535284705</v>
      </c>
      <c r="D1239" s="1">
        <v>45328</v>
      </c>
      <c r="E1239">
        <v>99221</v>
      </c>
      <c r="F1239">
        <v>99213</v>
      </c>
      <c r="G1239" t="s">
        <v>296</v>
      </c>
      <c r="H1239" s="34">
        <v>70818</v>
      </c>
      <c r="I1239" s="7">
        <v>55946</v>
      </c>
      <c r="J1239" s="7">
        <v>41724.639999999999</v>
      </c>
      <c r="K1239" s="7">
        <v>5270</v>
      </c>
      <c r="L1239" s="7">
        <v>8951.36</v>
      </c>
      <c r="M1239" s="5">
        <v>0.16</v>
      </c>
      <c r="N1239" t="s">
        <v>1138</v>
      </c>
      <c r="O1239" t="s">
        <v>30</v>
      </c>
      <c r="P1239" t="s">
        <v>40</v>
      </c>
      <c r="Q1239" t="s">
        <v>32</v>
      </c>
      <c r="R1239" t="s">
        <v>27</v>
      </c>
      <c r="S1239" t="s">
        <v>27</v>
      </c>
      <c r="T1239" t="s">
        <v>13312</v>
      </c>
      <c r="U1239" s="1">
        <v>45914</v>
      </c>
      <c r="V1239">
        <f t="shared" si="38"/>
        <v>586</v>
      </c>
      <c r="W1239" t="str">
        <f t="shared" si="39"/>
        <v>360+</v>
      </c>
    </row>
    <row r="1240" spans="1:23" x14ac:dyDescent="0.25">
      <c r="A1240" t="s">
        <v>1378</v>
      </c>
      <c r="B1240">
        <v>4944728500</v>
      </c>
      <c r="C1240">
        <v>7014261800</v>
      </c>
      <c r="D1240" s="1">
        <v>45887</v>
      </c>
      <c r="E1240">
        <v>99231</v>
      </c>
      <c r="F1240">
        <v>99215</v>
      </c>
      <c r="G1240" t="s">
        <v>99</v>
      </c>
      <c r="H1240" s="34">
        <v>66394</v>
      </c>
      <c r="I1240" s="7">
        <v>51787</v>
      </c>
      <c r="J1240" s="7">
        <v>31367.599999999999</v>
      </c>
      <c r="K1240" s="7">
        <v>10062</v>
      </c>
      <c r="L1240" s="7">
        <v>10357.4</v>
      </c>
      <c r="M1240" s="5">
        <v>0.2</v>
      </c>
      <c r="N1240" t="s">
        <v>3140</v>
      </c>
      <c r="O1240" t="s">
        <v>27</v>
      </c>
      <c r="P1240" t="s">
        <v>55</v>
      </c>
      <c r="Q1240" t="s">
        <v>19</v>
      </c>
      <c r="R1240" t="s">
        <v>27</v>
      </c>
      <c r="S1240" t="s">
        <v>27</v>
      </c>
      <c r="T1240" t="s">
        <v>13311</v>
      </c>
      <c r="U1240" s="1">
        <v>46073</v>
      </c>
      <c r="V1240">
        <f t="shared" si="38"/>
        <v>186</v>
      </c>
      <c r="W1240" t="str">
        <f t="shared" si="39"/>
        <v>180-209</v>
      </c>
    </row>
    <row r="1241" spans="1:23" x14ac:dyDescent="0.25">
      <c r="A1241" t="s">
        <v>1379</v>
      </c>
      <c r="B1241">
        <v>6718964114</v>
      </c>
      <c r="C1241">
        <v>4312841692</v>
      </c>
      <c r="D1241" s="1">
        <v>45769</v>
      </c>
      <c r="E1241">
        <v>99221</v>
      </c>
      <c r="F1241">
        <v>99205</v>
      </c>
      <c r="G1241" t="s">
        <v>445</v>
      </c>
      <c r="H1241" s="34">
        <v>75945</v>
      </c>
      <c r="I1241" s="7">
        <v>64553</v>
      </c>
      <c r="J1241" s="7">
        <v>58717.94</v>
      </c>
      <c r="K1241" s="7">
        <v>4544</v>
      </c>
      <c r="L1241" s="7">
        <v>1291.06</v>
      </c>
      <c r="M1241" s="5">
        <v>0.02</v>
      </c>
      <c r="N1241" t="s">
        <v>16</v>
      </c>
      <c r="O1241" t="s">
        <v>30</v>
      </c>
      <c r="P1241" t="s">
        <v>58</v>
      </c>
      <c r="Q1241" t="s">
        <v>32</v>
      </c>
      <c r="R1241" t="s">
        <v>27</v>
      </c>
      <c r="S1241" t="s">
        <v>21</v>
      </c>
      <c r="T1241" t="s">
        <v>13312</v>
      </c>
      <c r="U1241" s="1">
        <v>46034</v>
      </c>
      <c r="V1241">
        <f t="shared" si="38"/>
        <v>265</v>
      </c>
      <c r="W1241" t="str">
        <f t="shared" si="39"/>
        <v>240-269</v>
      </c>
    </row>
    <row r="1242" spans="1:23" x14ac:dyDescent="0.25">
      <c r="A1242" t="s">
        <v>1380</v>
      </c>
      <c r="B1242">
        <v>5002024999</v>
      </c>
      <c r="C1242">
        <v>8484426935</v>
      </c>
      <c r="D1242" s="1">
        <v>45325</v>
      </c>
      <c r="E1242">
        <v>99213</v>
      </c>
      <c r="F1242">
        <v>99283</v>
      </c>
      <c r="G1242" t="s">
        <v>96</v>
      </c>
      <c r="H1242" s="34">
        <v>40776</v>
      </c>
      <c r="I1242" s="7">
        <v>33436</v>
      </c>
      <c r="J1242" s="7">
        <v>27417.52</v>
      </c>
      <c r="K1242" s="7">
        <v>0</v>
      </c>
      <c r="L1242" s="7">
        <v>6018.48</v>
      </c>
      <c r="M1242" s="5">
        <v>0.18</v>
      </c>
      <c r="N1242" t="s">
        <v>3141</v>
      </c>
      <c r="O1242" t="s">
        <v>17</v>
      </c>
      <c r="P1242" t="s">
        <v>55</v>
      </c>
      <c r="Q1242" t="s">
        <v>32</v>
      </c>
      <c r="R1242" t="s">
        <v>27</v>
      </c>
      <c r="S1242" t="s">
        <v>27</v>
      </c>
      <c r="T1242" t="s">
        <v>13311</v>
      </c>
      <c r="U1242" s="1">
        <v>45817</v>
      </c>
      <c r="V1242">
        <f t="shared" si="38"/>
        <v>492</v>
      </c>
      <c r="W1242" t="str">
        <f t="shared" si="39"/>
        <v>360+</v>
      </c>
    </row>
    <row r="1243" spans="1:23" x14ac:dyDescent="0.25">
      <c r="A1243" t="s">
        <v>1381</v>
      </c>
      <c r="B1243">
        <v>6878344262</v>
      </c>
      <c r="C1243">
        <v>9427245363</v>
      </c>
      <c r="D1243" s="1">
        <v>45415</v>
      </c>
      <c r="E1243">
        <v>99233</v>
      </c>
      <c r="F1243">
        <v>99202</v>
      </c>
      <c r="G1243" t="s">
        <v>279</v>
      </c>
      <c r="H1243" s="34">
        <v>88463</v>
      </c>
      <c r="I1243" s="7">
        <v>63693</v>
      </c>
      <c r="J1243" s="7">
        <v>42439.56</v>
      </c>
      <c r="K1243" s="7">
        <v>16158</v>
      </c>
      <c r="L1243" s="7">
        <v>5095.4399999999996</v>
      </c>
      <c r="M1243" s="5">
        <v>0.08</v>
      </c>
      <c r="N1243" t="s">
        <v>24</v>
      </c>
      <c r="O1243" t="s">
        <v>27</v>
      </c>
      <c r="P1243" t="s">
        <v>58</v>
      </c>
      <c r="Q1243" t="s">
        <v>19</v>
      </c>
      <c r="R1243" t="s">
        <v>20</v>
      </c>
      <c r="S1243" t="s">
        <v>21</v>
      </c>
      <c r="T1243" t="s">
        <v>13310</v>
      </c>
      <c r="U1243" s="1">
        <v>45789</v>
      </c>
      <c r="V1243">
        <f t="shared" si="38"/>
        <v>374</v>
      </c>
      <c r="W1243" t="str">
        <f t="shared" si="39"/>
        <v>360+</v>
      </c>
    </row>
    <row r="1244" spans="1:23" x14ac:dyDescent="0.25">
      <c r="A1244" t="s">
        <v>1382</v>
      </c>
      <c r="B1244">
        <v>2068419000</v>
      </c>
      <c r="C1244">
        <v>7977787189</v>
      </c>
      <c r="D1244" s="1">
        <v>45536</v>
      </c>
      <c r="E1244">
        <v>99215</v>
      </c>
      <c r="F1244">
        <v>99284</v>
      </c>
      <c r="G1244" t="s">
        <v>54</v>
      </c>
      <c r="H1244" s="34">
        <v>99138</v>
      </c>
      <c r="I1244" s="7">
        <v>74354</v>
      </c>
      <c r="J1244" s="7">
        <v>63200.9</v>
      </c>
      <c r="K1244" s="7">
        <v>0</v>
      </c>
      <c r="L1244" s="7">
        <v>11153.1</v>
      </c>
      <c r="M1244" s="5">
        <v>0.15</v>
      </c>
      <c r="N1244" t="s">
        <v>1139</v>
      </c>
      <c r="O1244" t="s">
        <v>17</v>
      </c>
      <c r="P1244" t="s">
        <v>25</v>
      </c>
      <c r="Q1244" t="s">
        <v>32</v>
      </c>
      <c r="R1244" t="s">
        <v>20</v>
      </c>
      <c r="S1244" t="s">
        <v>21</v>
      </c>
      <c r="T1244" t="s">
        <v>13310</v>
      </c>
      <c r="U1244" s="1">
        <v>46023</v>
      </c>
      <c r="V1244">
        <f t="shared" si="38"/>
        <v>487</v>
      </c>
      <c r="W1244" t="str">
        <f t="shared" si="39"/>
        <v>360+</v>
      </c>
    </row>
    <row r="1245" spans="1:23" x14ac:dyDescent="0.25">
      <c r="A1245" t="s">
        <v>1383</v>
      </c>
      <c r="B1245">
        <v>5423285538</v>
      </c>
      <c r="C1245">
        <v>9246359660</v>
      </c>
      <c r="D1245" s="1">
        <v>45384</v>
      </c>
      <c r="E1245">
        <v>99238</v>
      </c>
      <c r="F1245">
        <v>71046</v>
      </c>
      <c r="G1245" t="s">
        <v>48</v>
      </c>
      <c r="H1245" s="34">
        <v>68679</v>
      </c>
      <c r="I1245" s="7">
        <v>44641</v>
      </c>
      <c r="J1245" s="7">
        <v>36584.080000000002</v>
      </c>
      <c r="K1245" s="7">
        <v>2700</v>
      </c>
      <c r="L1245" s="7">
        <v>5356.92</v>
      </c>
      <c r="M1245" s="5">
        <v>0.12</v>
      </c>
      <c r="N1245" t="s">
        <v>46</v>
      </c>
      <c r="O1245" t="s">
        <v>30</v>
      </c>
      <c r="P1245" t="s">
        <v>55</v>
      </c>
      <c r="Q1245" t="s">
        <v>19</v>
      </c>
      <c r="R1245" t="s">
        <v>21</v>
      </c>
      <c r="S1245" t="s">
        <v>17</v>
      </c>
      <c r="T1245" t="s">
        <v>13312</v>
      </c>
      <c r="U1245" s="1">
        <v>45887</v>
      </c>
      <c r="V1245">
        <f t="shared" si="38"/>
        <v>503</v>
      </c>
      <c r="W1245" t="str">
        <f t="shared" si="39"/>
        <v>360+</v>
      </c>
    </row>
    <row r="1246" spans="1:23" x14ac:dyDescent="0.25">
      <c r="A1246" t="s">
        <v>1384</v>
      </c>
      <c r="B1246">
        <v>6444143758</v>
      </c>
      <c r="C1246">
        <v>2728280099</v>
      </c>
      <c r="D1246" s="1">
        <v>45744</v>
      </c>
      <c r="E1246">
        <v>99233</v>
      </c>
      <c r="F1246">
        <v>81000</v>
      </c>
      <c r="G1246" t="s">
        <v>116</v>
      </c>
      <c r="H1246" s="34">
        <v>48490</v>
      </c>
      <c r="I1246" s="7">
        <v>38307</v>
      </c>
      <c r="J1246" s="7">
        <v>29455.88</v>
      </c>
      <c r="K1246" s="7">
        <v>2722</v>
      </c>
      <c r="L1246" s="7">
        <v>6129.12</v>
      </c>
      <c r="M1246" s="5">
        <v>0.16</v>
      </c>
      <c r="N1246" t="s">
        <v>1138</v>
      </c>
      <c r="O1246" t="s">
        <v>30</v>
      </c>
      <c r="P1246" t="s">
        <v>40</v>
      </c>
      <c r="Q1246" t="s">
        <v>19</v>
      </c>
      <c r="R1246" t="s">
        <v>26</v>
      </c>
      <c r="S1246" t="s">
        <v>17</v>
      </c>
      <c r="T1246" t="s">
        <v>13312</v>
      </c>
      <c r="U1246" s="1">
        <v>45905</v>
      </c>
      <c r="V1246">
        <f t="shared" si="38"/>
        <v>161</v>
      </c>
      <c r="W1246" t="str">
        <f t="shared" si="39"/>
        <v>150-179</v>
      </c>
    </row>
    <row r="1247" spans="1:23" x14ac:dyDescent="0.25">
      <c r="A1247" t="s">
        <v>1385</v>
      </c>
      <c r="B1247">
        <v>1086344600</v>
      </c>
      <c r="C1247">
        <v>4558815110</v>
      </c>
      <c r="D1247" s="1">
        <v>45478</v>
      </c>
      <c r="E1247">
        <v>99233</v>
      </c>
      <c r="F1247">
        <v>99215</v>
      </c>
      <c r="G1247" t="s">
        <v>131</v>
      </c>
      <c r="H1247" s="34">
        <v>44509</v>
      </c>
      <c r="I1247" s="7">
        <v>32046</v>
      </c>
      <c r="J1247" s="7">
        <v>18449.32</v>
      </c>
      <c r="K1247" s="7">
        <v>11033</v>
      </c>
      <c r="L1247" s="7">
        <v>2563.6799999999998</v>
      </c>
      <c r="M1247" s="5">
        <v>0.08</v>
      </c>
      <c r="N1247" t="s">
        <v>24</v>
      </c>
      <c r="O1247" t="s">
        <v>27</v>
      </c>
      <c r="P1247" t="s">
        <v>18</v>
      </c>
      <c r="Q1247" t="s">
        <v>32</v>
      </c>
      <c r="R1247" t="s">
        <v>20</v>
      </c>
      <c r="S1247" t="s">
        <v>17</v>
      </c>
      <c r="T1247" t="s">
        <v>13310</v>
      </c>
      <c r="U1247" s="1">
        <v>45827</v>
      </c>
      <c r="V1247">
        <f t="shared" si="38"/>
        <v>349</v>
      </c>
      <c r="W1247" t="str">
        <f t="shared" si="39"/>
        <v>330-359</v>
      </c>
    </row>
    <row r="1248" spans="1:23" x14ac:dyDescent="0.25">
      <c r="A1248" t="s">
        <v>1386</v>
      </c>
      <c r="B1248">
        <v>7149218458</v>
      </c>
      <c r="C1248">
        <v>6669120201</v>
      </c>
      <c r="D1248" s="1">
        <v>45369</v>
      </c>
      <c r="E1248">
        <v>99223</v>
      </c>
      <c r="F1248">
        <v>99282</v>
      </c>
      <c r="G1248" t="s">
        <v>85</v>
      </c>
      <c r="H1248" s="34">
        <v>67833</v>
      </c>
      <c r="I1248" s="7">
        <v>57658</v>
      </c>
      <c r="J1248" s="7">
        <v>56504.84</v>
      </c>
      <c r="K1248" s="7">
        <v>0</v>
      </c>
      <c r="L1248" s="7">
        <v>1153.1600000000001</v>
      </c>
      <c r="M1248" s="5">
        <v>0.02</v>
      </c>
      <c r="N1248" t="s">
        <v>16</v>
      </c>
      <c r="O1248" t="s">
        <v>17</v>
      </c>
      <c r="P1248" t="s">
        <v>55</v>
      </c>
      <c r="Q1248" t="s">
        <v>32</v>
      </c>
      <c r="R1248" t="s">
        <v>20</v>
      </c>
      <c r="S1248" t="s">
        <v>17</v>
      </c>
      <c r="T1248" t="s">
        <v>13312</v>
      </c>
      <c r="U1248" s="1">
        <v>45741</v>
      </c>
      <c r="V1248">
        <f t="shared" si="38"/>
        <v>372</v>
      </c>
      <c r="W1248" t="str">
        <f t="shared" si="39"/>
        <v>360+</v>
      </c>
    </row>
    <row r="1249" spans="1:23" x14ac:dyDescent="0.25">
      <c r="A1249" t="s">
        <v>1387</v>
      </c>
      <c r="B1249">
        <v>2195016765</v>
      </c>
      <c r="C1249">
        <v>3375522786</v>
      </c>
      <c r="D1249" s="1">
        <v>45876</v>
      </c>
      <c r="E1249">
        <v>99214</v>
      </c>
      <c r="F1249">
        <v>97110</v>
      </c>
      <c r="G1249" t="s">
        <v>198</v>
      </c>
      <c r="H1249" s="34">
        <v>84265</v>
      </c>
      <c r="I1249" s="7">
        <v>71625</v>
      </c>
      <c r="J1249" s="7">
        <v>59952.5</v>
      </c>
      <c r="K1249" s="7">
        <v>10240</v>
      </c>
      <c r="L1249" s="7">
        <v>1432.5</v>
      </c>
      <c r="M1249" s="5">
        <v>0.02</v>
      </c>
      <c r="N1249" t="s">
        <v>16</v>
      </c>
      <c r="O1249" t="s">
        <v>30</v>
      </c>
      <c r="P1249" t="s">
        <v>40</v>
      </c>
      <c r="Q1249" t="s">
        <v>32</v>
      </c>
      <c r="R1249" t="s">
        <v>20</v>
      </c>
      <c r="S1249" t="s">
        <v>21</v>
      </c>
      <c r="T1249" t="s">
        <v>13311</v>
      </c>
      <c r="U1249" s="1">
        <v>45891</v>
      </c>
      <c r="V1249">
        <f t="shared" si="38"/>
        <v>15</v>
      </c>
      <c r="W1249" t="str">
        <f t="shared" si="39"/>
        <v>0-29</v>
      </c>
    </row>
    <row r="1250" spans="1:23" x14ac:dyDescent="0.25">
      <c r="A1250" t="s">
        <v>1388</v>
      </c>
      <c r="B1250">
        <v>8247785629</v>
      </c>
      <c r="C1250">
        <v>7551571857</v>
      </c>
      <c r="D1250" s="1">
        <v>45341</v>
      </c>
      <c r="E1250">
        <v>99231</v>
      </c>
      <c r="F1250">
        <v>36415</v>
      </c>
      <c r="G1250" t="s">
        <v>495</v>
      </c>
      <c r="H1250" s="34">
        <v>98695</v>
      </c>
      <c r="I1250" s="7">
        <v>71060</v>
      </c>
      <c r="J1250" s="7">
        <v>57615.199999999997</v>
      </c>
      <c r="K1250" s="7">
        <v>7760</v>
      </c>
      <c r="L1250" s="7">
        <v>5684.8</v>
      </c>
      <c r="M1250" s="5">
        <v>0.08</v>
      </c>
      <c r="N1250" t="s">
        <v>24</v>
      </c>
      <c r="O1250" t="s">
        <v>30</v>
      </c>
      <c r="P1250" t="s">
        <v>35</v>
      </c>
      <c r="Q1250" t="s">
        <v>32</v>
      </c>
      <c r="R1250" t="s">
        <v>38</v>
      </c>
      <c r="S1250" t="s">
        <v>27</v>
      </c>
      <c r="T1250" t="s">
        <v>13312</v>
      </c>
      <c r="U1250" s="1">
        <v>45703</v>
      </c>
      <c r="V1250">
        <f t="shared" si="38"/>
        <v>362</v>
      </c>
      <c r="W1250" t="str">
        <f t="shared" si="39"/>
        <v>360+</v>
      </c>
    </row>
    <row r="1251" spans="1:23" x14ac:dyDescent="0.25">
      <c r="A1251" t="s">
        <v>1389</v>
      </c>
      <c r="B1251">
        <v>3690661122</v>
      </c>
      <c r="C1251">
        <v>9260790380</v>
      </c>
      <c r="D1251" s="1">
        <v>45902</v>
      </c>
      <c r="E1251">
        <v>99233</v>
      </c>
      <c r="F1251">
        <v>99284</v>
      </c>
      <c r="G1251" t="s">
        <v>272</v>
      </c>
      <c r="H1251" s="34">
        <v>89477</v>
      </c>
      <c r="I1251" s="7">
        <v>69792</v>
      </c>
      <c r="J1251" s="7">
        <v>55833.599999999999</v>
      </c>
      <c r="K1251" s="7">
        <v>0</v>
      </c>
      <c r="L1251" s="7">
        <v>13958.4</v>
      </c>
      <c r="M1251" s="5">
        <v>0.2</v>
      </c>
      <c r="N1251" t="s">
        <v>3140</v>
      </c>
      <c r="O1251" t="s">
        <v>17</v>
      </c>
      <c r="P1251" t="s">
        <v>97</v>
      </c>
      <c r="Q1251" t="s">
        <v>19</v>
      </c>
      <c r="R1251" t="s">
        <v>43</v>
      </c>
      <c r="S1251" t="s">
        <v>21</v>
      </c>
      <c r="T1251" t="s">
        <v>13312</v>
      </c>
      <c r="U1251" s="1">
        <v>46040</v>
      </c>
      <c r="V1251">
        <f t="shared" si="38"/>
        <v>138</v>
      </c>
      <c r="W1251" t="str">
        <f t="shared" si="39"/>
        <v>120-149</v>
      </c>
    </row>
    <row r="1252" spans="1:23" x14ac:dyDescent="0.25">
      <c r="A1252" t="s">
        <v>1390</v>
      </c>
      <c r="B1252">
        <v>7737116731</v>
      </c>
      <c r="C1252">
        <v>9685043847</v>
      </c>
      <c r="D1252" s="1">
        <v>45900</v>
      </c>
      <c r="E1252">
        <v>99213</v>
      </c>
      <c r="F1252">
        <v>99291</v>
      </c>
      <c r="G1252" t="s">
        <v>29</v>
      </c>
      <c r="H1252" s="34">
        <v>87815</v>
      </c>
      <c r="I1252" s="7">
        <v>74643</v>
      </c>
      <c r="J1252" s="7">
        <v>63070.14</v>
      </c>
      <c r="K1252" s="7">
        <v>10080</v>
      </c>
      <c r="L1252" s="7">
        <v>1492.86</v>
      </c>
      <c r="M1252" s="5">
        <v>0.02</v>
      </c>
      <c r="N1252" t="s">
        <v>16</v>
      </c>
      <c r="O1252" t="s">
        <v>30</v>
      </c>
      <c r="P1252" t="s">
        <v>31</v>
      </c>
      <c r="Q1252" t="s">
        <v>19</v>
      </c>
      <c r="R1252" t="s">
        <v>20</v>
      </c>
      <c r="S1252" t="s">
        <v>17</v>
      </c>
      <c r="T1252" t="s">
        <v>13312</v>
      </c>
      <c r="U1252" s="1">
        <v>45965</v>
      </c>
      <c r="V1252">
        <f t="shared" si="38"/>
        <v>65</v>
      </c>
      <c r="W1252" t="str">
        <f t="shared" si="39"/>
        <v>60-89</v>
      </c>
    </row>
    <row r="1253" spans="1:23" x14ac:dyDescent="0.25">
      <c r="A1253" t="s">
        <v>1391</v>
      </c>
      <c r="B1253">
        <v>9407503097</v>
      </c>
      <c r="C1253">
        <v>2580468756</v>
      </c>
      <c r="D1253" s="1">
        <v>45727</v>
      </c>
      <c r="E1253">
        <v>99231</v>
      </c>
      <c r="F1253">
        <v>99283</v>
      </c>
      <c r="G1253" t="s">
        <v>270</v>
      </c>
      <c r="H1253" s="34">
        <v>33121</v>
      </c>
      <c r="I1253" s="7">
        <v>27159</v>
      </c>
      <c r="J1253" s="7">
        <v>19007.38</v>
      </c>
      <c r="K1253" s="7">
        <v>3263</v>
      </c>
      <c r="L1253" s="7">
        <v>4888.62</v>
      </c>
      <c r="M1253" s="5">
        <v>0.18</v>
      </c>
      <c r="N1253" t="s">
        <v>3141</v>
      </c>
      <c r="O1253" t="s">
        <v>30</v>
      </c>
      <c r="P1253" t="s">
        <v>18</v>
      </c>
      <c r="Q1253" t="s">
        <v>19</v>
      </c>
      <c r="R1253" t="s">
        <v>38</v>
      </c>
      <c r="S1253" t="s">
        <v>17</v>
      </c>
      <c r="T1253" t="s">
        <v>13311</v>
      </c>
      <c r="U1253" s="1">
        <v>45861</v>
      </c>
      <c r="V1253">
        <f t="shared" si="38"/>
        <v>134</v>
      </c>
      <c r="W1253" t="str">
        <f t="shared" si="39"/>
        <v>120-149</v>
      </c>
    </row>
    <row r="1254" spans="1:23" x14ac:dyDescent="0.25">
      <c r="A1254" t="s">
        <v>1392</v>
      </c>
      <c r="B1254">
        <v>5122766994</v>
      </c>
      <c r="C1254">
        <v>9639000188</v>
      </c>
      <c r="D1254" s="1">
        <v>45882</v>
      </c>
      <c r="E1254">
        <v>99213</v>
      </c>
      <c r="F1254">
        <v>90834</v>
      </c>
      <c r="G1254" t="s">
        <v>148</v>
      </c>
      <c r="H1254" s="34">
        <v>70485</v>
      </c>
      <c r="I1254" s="7">
        <v>52864</v>
      </c>
      <c r="J1254" s="7">
        <v>38932.400000000001</v>
      </c>
      <c r="K1254" s="7">
        <v>6002</v>
      </c>
      <c r="L1254" s="7">
        <v>7929.6</v>
      </c>
      <c r="M1254" s="5">
        <v>0.15</v>
      </c>
      <c r="N1254" t="s">
        <v>1139</v>
      </c>
      <c r="O1254" t="s">
        <v>27</v>
      </c>
      <c r="P1254" t="s">
        <v>40</v>
      </c>
      <c r="Q1254" t="s">
        <v>19</v>
      </c>
      <c r="R1254" t="s">
        <v>27</v>
      </c>
      <c r="S1254" t="s">
        <v>21</v>
      </c>
      <c r="T1254" t="s">
        <v>13310</v>
      </c>
      <c r="U1254" s="1">
        <v>45976</v>
      </c>
      <c r="V1254">
        <f t="shared" si="38"/>
        <v>94</v>
      </c>
      <c r="W1254" t="str">
        <f t="shared" si="39"/>
        <v>90-119</v>
      </c>
    </row>
    <row r="1255" spans="1:23" x14ac:dyDescent="0.25">
      <c r="A1255" t="s">
        <v>1393</v>
      </c>
      <c r="B1255">
        <v>2304085924</v>
      </c>
      <c r="C1255">
        <v>1570351348</v>
      </c>
      <c r="D1255" s="1">
        <v>45741</v>
      </c>
      <c r="E1255">
        <v>99221</v>
      </c>
      <c r="F1255">
        <v>36415</v>
      </c>
      <c r="G1255" t="s">
        <v>296</v>
      </c>
      <c r="H1255" s="34">
        <v>26374</v>
      </c>
      <c r="I1255" s="7">
        <v>17143</v>
      </c>
      <c r="J1255" s="7">
        <v>9131.84</v>
      </c>
      <c r="K1255" s="7">
        <v>5954</v>
      </c>
      <c r="L1255" s="7">
        <v>2057.16</v>
      </c>
      <c r="M1255" s="5">
        <v>0.12</v>
      </c>
      <c r="N1255" t="s">
        <v>46</v>
      </c>
      <c r="O1255" t="s">
        <v>27</v>
      </c>
      <c r="P1255" t="s">
        <v>18</v>
      </c>
      <c r="Q1255" t="s">
        <v>32</v>
      </c>
      <c r="R1255" t="s">
        <v>43</v>
      </c>
      <c r="S1255" t="s">
        <v>27</v>
      </c>
      <c r="T1255" t="s">
        <v>13311</v>
      </c>
      <c r="U1255" s="1">
        <v>45810</v>
      </c>
      <c r="V1255">
        <f t="shared" si="38"/>
        <v>69</v>
      </c>
      <c r="W1255" t="str">
        <f t="shared" si="39"/>
        <v>60-89</v>
      </c>
    </row>
    <row r="1256" spans="1:23" x14ac:dyDescent="0.25">
      <c r="A1256" t="s">
        <v>1394</v>
      </c>
      <c r="B1256">
        <v>2553292009</v>
      </c>
      <c r="C1256">
        <v>7158100939</v>
      </c>
      <c r="D1256" s="1">
        <v>45809</v>
      </c>
      <c r="E1256">
        <v>99238</v>
      </c>
      <c r="F1256">
        <v>99285</v>
      </c>
      <c r="G1256" t="s">
        <v>48</v>
      </c>
      <c r="H1256" s="34">
        <v>45393</v>
      </c>
      <c r="I1256" s="7">
        <v>32683</v>
      </c>
      <c r="J1256" s="7">
        <v>30068.36</v>
      </c>
      <c r="K1256" s="7">
        <v>0</v>
      </c>
      <c r="L1256" s="7">
        <v>2614.64</v>
      </c>
      <c r="M1256" s="5">
        <v>0.08</v>
      </c>
      <c r="N1256" t="s">
        <v>24</v>
      </c>
      <c r="O1256" t="s">
        <v>17</v>
      </c>
      <c r="P1256" t="s">
        <v>58</v>
      </c>
      <c r="Q1256" t="s">
        <v>32</v>
      </c>
      <c r="R1256" t="s">
        <v>38</v>
      </c>
      <c r="S1256" t="s">
        <v>27</v>
      </c>
      <c r="T1256" t="s">
        <v>13311</v>
      </c>
      <c r="U1256" s="1">
        <v>45931</v>
      </c>
      <c r="V1256">
        <f t="shared" si="38"/>
        <v>122</v>
      </c>
      <c r="W1256" t="str">
        <f t="shared" si="39"/>
        <v>120-149</v>
      </c>
    </row>
    <row r="1257" spans="1:23" x14ac:dyDescent="0.25">
      <c r="A1257" t="s">
        <v>1395</v>
      </c>
      <c r="B1257">
        <v>1294559544</v>
      </c>
      <c r="C1257">
        <v>7293325300</v>
      </c>
      <c r="D1257" s="1">
        <v>45322</v>
      </c>
      <c r="E1257">
        <v>99222</v>
      </c>
      <c r="F1257">
        <v>99285</v>
      </c>
      <c r="G1257" t="s">
        <v>129</v>
      </c>
      <c r="H1257" s="34">
        <v>89472</v>
      </c>
      <c r="I1257" s="7">
        <v>76051</v>
      </c>
      <c r="J1257" s="7">
        <v>74529.98</v>
      </c>
      <c r="K1257" s="7">
        <v>0</v>
      </c>
      <c r="L1257" s="7">
        <v>1521.02</v>
      </c>
      <c r="M1257" s="5">
        <v>0.02</v>
      </c>
      <c r="N1257" t="s">
        <v>16</v>
      </c>
      <c r="O1257" t="s">
        <v>17</v>
      </c>
      <c r="P1257" t="s">
        <v>40</v>
      </c>
      <c r="Q1257" t="s">
        <v>32</v>
      </c>
      <c r="R1257" t="s">
        <v>20</v>
      </c>
      <c r="S1257" t="s">
        <v>27</v>
      </c>
      <c r="T1257" t="s">
        <v>13312</v>
      </c>
      <c r="U1257" s="1">
        <v>45703</v>
      </c>
      <c r="V1257">
        <f t="shared" si="38"/>
        <v>381</v>
      </c>
      <c r="W1257" t="str">
        <f t="shared" si="39"/>
        <v>360+</v>
      </c>
    </row>
    <row r="1258" spans="1:23" x14ac:dyDescent="0.25">
      <c r="A1258" t="s">
        <v>1396</v>
      </c>
      <c r="B1258">
        <v>5871019918</v>
      </c>
      <c r="C1258">
        <v>6659759897</v>
      </c>
      <c r="D1258" s="1">
        <v>45372</v>
      </c>
      <c r="E1258">
        <v>99231</v>
      </c>
      <c r="F1258">
        <v>99212</v>
      </c>
      <c r="G1258" t="s">
        <v>63</v>
      </c>
      <c r="H1258" s="34">
        <v>61088</v>
      </c>
      <c r="I1258" s="7">
        <v>39707</v>
      </c>
      <c r="J1258" s="7">
        <v>29271.16</v>
      </c>
      <c r="K1258" s="7">
        <v>5671</v>
      </c>
      <c r="L1258" s="7">
        <v>4764.84</v>
      </c>
      <c r="M1258" s="5">
        <v>0.12</v>
      </c>
      <c r="N1258" t="s">
        <v>46</v>
      </c>
      <c r="O1258" t="s">
        <v>30</v>
      </c>
      <c r="P1258" t="s">
        <v>25</v>
      </c>
      <c r="Q1258" t="s">
        <v>32</v>
      </c>
      <c r="R1258" t="s">
        <v>21</v>
      </c>
      <c r="S1258" t="s">
        <v>21</v>
      </c>
      <c r="T1258" t="s">
        <v>13311</v>
      </c>
      <c r="U1258" s="1">
        <v>46062</v>
      </c>
      <c r="V1258">
        <f t="shared" si="38"/>
        <v>690</v>
      </c>
      <c r="W1258" t="str">
        <f t="shared" si="39"/>
        <v>360+</v>
      </c>
    </row>
    <row r="1259" spans="1:23" x14ac:dyDescent="0.25">
      <c r="A1259" t="s">
        <v>1397</v>
      </c>
      <c r="B1259">
        <v>8632131512</v>
      </c>
      <c r="C1259">
        <v>5233288035</v>
      </c>
      <c r="D1259" s="1">
        <v>45827</v>
      </c>
      <c r="E1259">
        <v>99238</v>
      </c>
      <c r="F1259">
        <v>99282</v>
      </c>
      <c r="G1259" t="s">
        <v>23</v>
      </c>
      <c r="H1259" s="34">
        <v>63420</v>
      </c>
      <c r="I1259" s="7">
        <v>41223</v>
      </c>
      <c r="J1259" s="7">
        <v>20671.240000000002</v>
      </c>
      <c r="K1259" s="7">
        <v>15605</v>
      </c>
      <c r="L1259" s="7">
        <v>4946.76</v>
      </c>
      <c r="M1259" s="5">
        <v>0.12</v>
      </c>
      <c r="N1259" t="s">
        <v>46</v>
      </c>
      <c r="O1259" t="s">
        <v>27</v>
      </c>
      <c r="P1259" t="s">
        <v>35</v>
      </c>
      <c r="Q1259" t="s">
        <v>32</v>
      </c>
      <c r="R1259" t="s">
        <v>27</v>
      </c>
      <c r="S1259" t="s">
        <v>21</v>
      </c>
      <c r="T1259" t="s">
        <v>13311</v>
      </c>
      <c r="U1259" s="1">
        <v>45939</v>
      </c>
      <c r="V1259">
        <f t="shared" si="38"/>
        <v>112</v>
      </c>
      <c r="W1259" t="str">
        <f t="shared" si="39"/>
        <v>90-119</v>
      </c>
    </row>
    <row r="1260" spans="1:23" x14ac:dyDescent="0.25">
      <c r="A1260" t="s">
        <v>1398</v>
      </c>
      <c r="B1260">
        <v>9449563271</v>
      </c>
      <c r="C1260">
        <v>7351581942</v>
      </c>
      <c r="D1260" s="1">
        <v>45453</v>
      </c>
      <c r="E1260">
        <v>99215</v>
      </c>
      <c r="F1260">
        <v>99215</v>
      </c>
      <c r="G1260" t="s">
        <v>81</v>
      </c>
      <c r="H1260" s="34">
        <v>67888</v>
      </c>
      <c r="I1260" s="7">
        <v>44127</v>
      </c>
      <c r="J1260" s="7">
        <v>35682.76</v>
      </c>
      <c r="K1260" s="7">
        <v>3149</v>
      </c>
      <c r="L1260" s="7">
        <v>5295.24</v>
      </c>
      <c r="M1260" s="5">
        <v>0.12</v>
      </c>
      <c r="N1260" t="s">
        <v>46</v>
      </c>
      <c r="O1260" t="s">
        <v>30</v>
      </c>
      <c r="P1260" t="s">
        <v>25</v>
      </c>
      <c r="Q1260" t="s">
        <v>19</v>
      </c>
      <c r="R1260" t="s">
        <v>38</v>
      </c>
      <c r="S1260" t="s">
        <v>27</v>
      </c>
      <c r="T1260" t="s">
        <v>13310</v>
      </c>
      <c r="U1260" s="1">
        <v>45779</v>
      </c>
      <c r="V1260">
        <f t="shared" si="38"/>
        <v>326</v>
      </c>
      <c r="W1260" t="str">
        <f t="shared" si="39"/>
        <v>300-329</v>
      </c>
    </row>
    <row r="1261" spans="1:23" x14ac:dyDescent="0.25">
      <c r="A1261" t="s">
        <v>1399</v>
      </c>
      <c r="B1261">
        <v>8522295875</v>
      </c>
      <c r="C1261">
        <v>5399252921</v>
      </c>
      <c r="D1261" s="1">
        <v>45856</v>
      </c>
      <c r="E1261">
        <v>99215</v>
      </c>
      <c r="F1261">
        <v>99282</v>
      </c>
      <c r="G1261" t="s">
        <v>96</v>
      </c>
      <c r="H1261" s="34">
        <v>38379</v>
      </c>
      <c r="I1261" s="7">
        <v>27633</v>
      </c>
      <c r="J1261" s="7">
        <v>22871.360000000001</v>
      </c>
      <c r="K1261" s="7">
        <v>2551</v>
      </c>
      <c r="L1261" s="7">
        <v>2210.64</v>
      </c>
      <c r="M1261" s="5">
        <v>0.08</v>
      </c>
      <c r="N1261" t="s">
        <v>24</v>
      </c>
      <c r="O1261" t="s">
        <v>30</v>
      </c>
      <c r="P1261" t="s">
        <v>18</v>
      </c>
      <c r="Q1261" t="s">
        <v>32</v>
      </c>
      <c r="R1261" t="s">
        <v>20</v>
      </c>
      <c r="S1261" t="s">
        <v>21</v>
      </c>
      <c r="T1261" t="s">
        <v>13310</v>
      </c>
      <c r="U1261" s="1">
        <v>45999</v>
      </c>
      <c r="V1261">
        <f t="shared" si="38"/>
        <v>143</v>
      </c>
      <c r="W1261" t="str">
        <f t="shared" si="39"/>
        <v>120-149</v>
      </c>
    </row>
    <row r="1262" spans="1:23" x14ac:dyDescent="0.25">
      <c r="A1262" t="s">
        <v>1400</v>
      </c>
      <c r="B1262">
        <v>1812693534</v>
      </c>
      <c r="C1262">
        <v>2416694824</v>
      </c>
      <c r="D1262" s="1">
        <v>45950</v>
      </c>
      <c r="E1262">
        <v>99213</v>
      </c>
      <c r="F1262">
        <v>99202</v>
      </c>
      <c r="G1262" t="s">
        <v>91</v>
      </c>
      <c r="H1262" s="34">
        <v>24412</v>
      </c>
      <c r="I1262" s="7">
        <v>17577</v>
      </c>
      <c r="J1262" s="7">
        <v>13959.84</v>
      </c>
      <c r="K1262" s="7">
        <v>2211</v>
      </c>
      <c r="L1262" s="7">
        <v>1406.16</v>
      </c>
      <c r="M1262" s="5">
        <v>0.08</v>
      </c>
      <c r="N1262" t="s">
        <v>24</v>
      </c>
      <c r="O1262" t="s">
        <v>27</v>
      </c>
      <c r="P1262" t="s">
        <v>18</v>
      </c>
      <c r="Q1262" t="s">
        <v>19</v>
      </c>
      <c r="R1262" t="s">
        <v>26</v>
      </c>
      <c r="S1262" t="s">
        <v>21</v>
      </c>
      <c r="T1262" t="s">
        <v>13312</v>
      </c>
      <c r="U1262" s="1">
        <v>46066</v>
      </c>
      <c r="V1262">
        <f t="shared" si="38"/>
        <v>116</v>
      </c>
      <c r="W1262" t="str">
        <f t="shared" si="39"/>
        <v>90-119</v>
      </c>
    </row>
    <row r="1263" spans="1:23" x14ac:dyDescent="0.25">
      <c r="A1263" t="s">
        <v>1401</v>
      </c>
      <c r="B1263">
        <v>2292278405</v>
      </c>
      <c r="C1263">
        <v>6103468686</v>
      </c>
      <c r="D1263" s="1">
        <v>45788</v>
      </c>
      <c r="E1263">
        <v>99215</v>
      </c>
      <c r="F1263">
        <v>97110</v>
      </c>
      <c r="G1263" t="s">
        <v>110</v>
      </c>
      <c r="H1263" s="34">
        <v>51434</v>
      </c>
      <c r="I1263" s="7">
        <v>43719</v>
      </c>
      <c r="J1263" s="7">
        <v>42844.62</v>
      </c>
      <c r="K1263" s="7">
        <v>0</v>
      </c>
      <c r="L1263" s="7">
        <v>874.38</v>
      </c>
      <c r="M1263" s="5">
        <v>0.02</v>
      </c>
      <c r="N1263" t="s">
        <v>16</v>
      </c>
      <c r="O1263" t="s">
        <v>17</v>
      </c>
      <c r="P1263" t="s">
        <v>58</v>
      </c>
      <c r="Q1263" t="s">
        <v>32</v>
      </c>
      <c r="R1263" t="s">
        <v>38</v>
      </c>
      <c r="S1263" t="s">
        <v>21</v>
      </c>
      <c r="T1263" t="s">
        <v>13310</v>
      </c>
      <c r="U1263" s="1">
        <v>45848</v>
      </c>
      <c r="V1263">
        <f t="shared" si="38"/>
        <v>60</v>
      </c>
      <c r="W1263" t="str">
        <f t="shared" si="39"/>
        <v>60-89</v>
      </c>
    </row>
    <row r="1264" spans="1:23" x14ac:dyDescent="0.25">
      <c r="A1264" t="s">
        <v>1402</v>
      </c>
      <c r="B1264">
        <v>2729561735</v>
      </c>
      <c r="C1264">
        <v>7668450475</v>
      </c>
      <c r="D1264" s="1">
        <v>45892</v>
      </c>
      <c r="E1264">
        <v>99213</v>
      </c>
      <c r="F1264">
        <v>90834</v>
      </c>
      <c r="G1264" t="s">
        <v>159</v>
      </c>
      <c r="H1264" s="34">
        <v>92098</v>
      </c>
      <c r="I1264" s="7">
        <v>78283</v>
      </c>
      <c r="J1264" s="7">
        <v>44467.34</v>
      </c>
      <c r="K1264" s="7">
        <v>32250</v>
      </c>
      <c r="L1264" s="7">
        <v>1565.66</v>
      </c>
      <c r="M1264" s="5">
        <v>0.02</v>
      </c>
      <c r="N1264" t="s">
        <v>16</v>
      </c>
      <c r="O1264" t="s">
        <v>27</v>
      </c>
      <c r="P1264" t="s">
        <v>55</v>
      </c>
      <c r="Q1264" t="s">
        <v>32</v>
      </c>
      <c r="R1264" t="s">
        <v>38</v>
      </c>
      <c r="S1264" t="s">
        <v>21</v>
      </c>
      <c r="T1264" t="s">
        <v>13310</v>
      </c>
      <c r="U1264" s="1">
        <v>46042</v>
      </c>
      <c r="V1264">
        <f t="shared" si="38"/>
        <v>150</v>
      </c>
      <c r="W1264" t="str">
        <f t="shared" si="39"/>
        <v>150-179</v>
      </c>
    </row>
    <row r="1265" spans="1:23" x14ac:dyDescent="0.25">
      <c r="A1265" t="s">
        <v>1403</v>
      </c>
      <c r="B1265">
        <v>1617747858</v>
      </c>
      <c r="C1265">
        <v>3516510715</v>
      </c>
      <c r="D1265" s="1">
        <v>45638</v>
      </c>
      <c r="E1265">
        <v>99215</v>
      </c>
      <c r="F1265">
        <v>99285</v>
      </c>
      <c r="G1265" t="s">
        <v>67</v>
      </c>
      <c r="H1265" s="34">
        <v>84849</v>
      </c>
      <c r="I1265" s="7">
        <v>72122</v>
      </c>
      <c r="J1265" s="7">
        <v>55633.56</v>
      </c>
      <c r="K1265" s="7">
        <v>15046</v>
      </c>
      <c r="L1265" s="7">
        <v>1442.44</v>
      </c>
      <c r="M1265" s="5">
        <v>0.02</v>
      </c>
      <c r="N1265" t="s">
        <v>16</v>
      </c>
      <c r="O1265" t="s">
        <v>27</v>
      </c>
      <c r="P1265" t="s">
        <v>35</v>
      </c>
      <c r="Q1265" t="s">
        <v>19</v>
      </c>
      <c r="R1265" t="s">
        <v>27</v>
      </c>
      <c r="S1265" t="s">
        <v>17</v>
      </c>
      <c r="T1265" t="s">
        <v>13310</v>
      </c>
      <c r="U1265" s="1">
        <v>45928</v>
      </c>
      <c r="V1265">
        <f t="shared" si="38"/>
        <v>290</v>
      </c>
      <c r="W1265" t="str">
        <f t="shared" si="39"/>
        <v>270-299</v>
      </c>
    </row>
    <row r="1266" spans="1:23" x14ac:dyDescent="0.25">
      <c r="A1266" t="s">
        <v>1404</v>
      </c>
      <c r="B1266">
        <v>9726146975</v>
      </c>
      <c r="C1266">
        <v>8218960351</v>
      </c>
      <c r="D1266" s="1">
        <v>45674</v>
      </c>
      <c r="E1266">
        <v>99231</v>
      </c>
      <c r="F1266">
        <v>99204</v>
      </c>
      <c r="G1266" t="s">
        <v>320</v>
      </c>
      <c r="H1266" s="34">
        <v>25401</v>
      </c>
      <c r="I1266" s="7">
        <v>20067</v>
      </c>
      <c r="J1266" s="7">
        <v>16856.28</v>
      </c>
      <c r="K1266" s="7">
        <v>0</v>
      </c>
      <c r="L1266" s="7">
        <v>3210.72</v>
      </c>
      <c r="M1266" s="5">
        <v>0.16</v>
      </c>
      <c r="N1266" t="s">
        <v>1138</v>
      </c>
      <c r="O1266" t="s">
        <v>17</v>
      </c>
      <c r="P1266" t="s">
        <v>58</v>
      </c>
      <c r="Q1266" t="s">
        <v>19</v>
      </c>
      <c r="R1266" t="s">
        <v>38</v>
      </c>
      <c r="S1266" t="s">
        <v>27</v>
      </c>
      <c r="T1266" t="s">
        <v>13310</v>
      </c>
      <c r="U1266" s="1">
        <v>45942</v>
      </c>
      <c r="V1266">
        <f t="shared" si="38"/>
        <v>268</v>
      </c>
      <c r="W1266" t="str">
        <f t="shared" si="39"/>
        <v>240-269</v>
      </c>
    </row>
    <row r="1267" spans="1:23" x14ac:dyDescent="0.25">
      <c r="A1267" t="s">
        <v>1405</v>
      </c>
      <c r="B1267">
        <v>4697741087</v>
      </c>
      <c r="C1267">
        <v>6209225999</v>
      </c>
      <c r="D1267" s="1">
        <v>45682</v>
      </c>
      <c r="E1267">
        <v>99238</v>
      </c>
      <c r="F1267">
        <v>81000</v>
      </c>
      <c r="G1267" t="s">
        <v>96</v>
      </c>
      <c r="H1267" s="34">
        <v>96365</v>
      </c>
      <c r="I1267" s="7">
        <v>77092</v>
      </c>
      <c r="J1267" s="7">
        <v>43956.12</v>
      </c>
      <c r="K1267" s="7">
        <v>22343</v>
      </c>
      <c r="L1267" s="7">
        <v>10792.88</v>
      </c>
      <c r="M1267" s="5">
        <v>0.14000000000000001</v>
      </c>
      <c r="N1267" t="s">
        <v>1135</v>
      </c>
      <c r="O1267" t="s">
        <v>27</v>
      </c>
      <c r="P1267" t="s">
        <v>31</v>
      </c>
      <c r="Q1267" t="s">
        <v>19</v>
      </c>
      <c r="R1267" t="s">
        <v>38</v>
      </c>
      <c r="S1267" t="s">
        <v>17</v>
      </c>
      <c r="T1267" t="s">
        <v>13310</v>
      </c>
      <c r="U1267" s="1">
        <v>45851</v>
      </c>
      <c r="V1267">
        <f t="shared" si="38"/>
        <v>169</v>
      </c>
      <c r="W1267" t="str">
        <f t="shared" si="39"/>
        <v>150-179</v>
      </c>
    </row>
    <row r="1268" spans="1:23" x14ac:dyDescent="0.25">
      <c r="A1268" t="s">
        <v>1406</v>
      </c>
      <c r="B1268">
        <v>3223375013</v>
      </c>
      <c r="C1268">
        <v>2098516747</v>
      </c>
      <c r="D1268" s="1">
        <v>45911</v>
      </c>
      <c r="E1268">
        <v>99238</v>
      </c>
      <c r="F1268">
        <v>99211</v>
      </c>
      <c r="G1268" t="s">
        <v>89</v>
      </c>
      <c r="H1268" s="34">
        <v>52965</v>
      </c>
      <c r="I1268" s="7">
        <v>45020</v>
      </c>
      <c r="J1268" s="7">
        <v>44119.6</v>
      </c>
      <c r="K1268" s="7">
        <v>0</v>
      </c>
      <c r="L1268" s="7">
        <v>900.4</v>
      </c>
      <c r="M1268" s="5">
        <v>0.02</v>
      </c>
      <c r="N1268" t="s">
        <v>16</v>
      </c>
      <c r="O1268" t="s">
        <v>17</v>
      </c>
      <c r="P1268" t="s">
        <v>97</v>
      </c>
      <c r="Q1268" t="s">
        <v>32</v>
      </c>
      <c r="R1268" t="s">
        <v>43</v>
      </c>
      <c r="S1268" t="s">
        <v>21</v>
      </c>
      <c r="T1268" t="s">
        <v>13310</v>
      </c>
      <c r="U1268" s="1">
        <v>46083</v>
      </c>
      <c r="V1268">
        <f t="shared" si="38"/>
        <v>172</v>
      </c>
      <c r="W1268" t="str">
        <f t="shared" si="39"/>
        <v>150-179</v>
      </c>
    </row>
    <row r="1269" spans="1:23" x14ac:dyDescent="0.25">
      <c r="A1269" t="s">
        <v>1407</v>
      </c>
      <c r="B1269">
        <v>9447636898</v>
      </c>
      <c r="C1269">
        <v>8411811999</v>
      </c>
      <c r="D1269" s="1">
        <v>45292</v>
      </c>
      <c r="E1269">
        <v>99215</v>
      </c>
      <c r="F1269">
        <v>99202</v>
      </c>
      <c r="G1269" t="s">
        <v>203</v>
      </c>
      <c r="H1269" s="34">
        <v>45799</v>
      </c>
      <c r="I1269" s="7">
        <v>32975</v>
      </c>
      <c r="J1269" s="7">
        <v>26726</v>
      </c>
      <c r="K1269" s="7">
        <v>3611</v>
      </c>
      <c r="L1269" s="7">
        <v>2638</v>
      </c>
      <c r="M1269" s="5">
        <v>0.08</v>
      </c>
      <c r="N1269" t="s">
        <v>24</v>
      </c>
      <c r="O1269" t="s">
        <v>30</v>
      </c>
      <c r="P1269" t="s">
        <v>25</v>
      </c>
      <c r="Q1269" t="s">
        <v>19</v>
      </c>
      <c r="R1269" t="s">
        <v>21</v>
      </c>
      <c r="S1269" t="s">
        <v>27</v>
      </c>
      <c r="T1269" t="s">
        <v>13310</v>
      </c>
      <c r="U1269" s="1">
        <v>45703</v>
      </c>
      <c r="V1269">
        <f t="shared" si="38"/>
        <v>411</v>
      </c>
      <c r="W1269" t="str">
        <f t="shared" si="39"/>
        <v>360+</v>
      </c>
    </row>
    <row r="1270" spans="1:23" x14ac:dyDescent="0.25">
      <c r="A1270" t="s">
        <v>1408</v>
      </c>
      <c r="B1270">
        <v>7514833811</v>
      </c>
      <c r="C1270">
        <v>4943847672</v>
      </c>
      <c r="D1270" s="1">
        <v>45701</v>
      </c>
      <c r="E1270">
        <v>99232</v>
      </c>
      <c r="F1270">
        <v>90834</v>
      </c>
      <c r="G1270" t="s">
        <v>174</v>
      </c>
      <c r="H1270" s="34">
        <v>27357</v>
      </c>
      <c r="I1270" s="7">
        <v>17782</v>
      </c>
      <c r="J1270" s="7">
        <v>13412.16</v>
      </c>
      <c r="K1270" s="7">
        <v>2236</v>
      </c>
      <c r="L1270" s="7">
        <v>2133.84</v>
      </c>
      <c r="M1270" s="5">
        <v>0.12</v>
      </c>
      <c r="N1270" t="s">
        <v>46</v>
      </c>
      <c r="O1270" t="s">
        <v>30</v>
      </c>
      <c r="P1270" t="s">
        <v>55</v>
      </c>
      <c r="Q1270" t="s">
        <v>32</v>
      </c>
      <c r="R1270" t="s">
        <v>27</v>
      </c>
      <c r="S1270" t="s">
        <v>21</v>
      </c>
      <c r="T1270" t="s">
        <v>13311</v>
      </c>
      <c r="U1270" s="1">
        <v>45716</v>
      </c>
      <c r="V1270">
        <f t="shared" si="38"/>
        <v>15</v>
      </c>
      <c r="W1270" t="str">
        <f t="shared" si="39"/>
        <v>0-29</v>
      </c>
    </row>
    <row r="1271" spans="1:23" x14ac:dyDescent="0.25">
      <c r="A1271" t="s">
        <v>1409</v>
      </c>
      <c r="B1271">
        <v>8755689721</v>
      </c>
      <c r="C1271">
        <v>4061312571</v>
      </c>
      <c r="D1271" s="1">
        <v>45834</v>
      </c>
      <c r="E1271">
        <v>99215</v>
      </c>
      <c r="F1271">
        <v>99201</v>
      </c>
      <c r="G1271" t="s">
        <v>114</v>
      </c>
      <c r="H1271" s="34">
        <v>60457</v>
      </c>
      <c r="I1271" s="7">
        <v>43529</v>
      </c>
      <c r="J1271" s="7">
        <v>34987.68</v>
      </c>
      <c r="K1271" s="7">
        <v>5059</v>
      </c>
      <c r="L1271" s="7">
        <v>3482.32</v>
      </c>
      <c r="M1271" s="5">
        <v>0.08</v>
      </c>
      <c r="N1271" t="s">
        <v>24</v>
      </c>
      <c r="O1271" t="s">
        <v>30</v>
      </c>
      <c r="P1271" t="s">
        <v>97</v>
      </c>
      <c r="Q1271" t="s">
        <v>19</v>
      </c>
      <c r="R1271" t="s">
        <v>26</v>
      </c>
      <c r="S1271" t="s">
        <v>17</v>
      </c>
      <c r="T1271" t="s">
        <v>13312</v>
      </c>
      <c r="U1271" s="1">
        <v>46035</v>
      </c>
      <c r="V1271">
        <f t="shared" si="38"/>
        <v>201</v>
      </c>
      <c r="W1271" t="str">
        <f t="shared" si="39"/>
        <v>180-209</v>
      </c>
    </row>
    <row r="1272" spans="1:23" x14ac:dyDescent="0.25">
      <c r="A1272" t="s">
        <v>1410</v>
      </c>
      <c r="B1272">
        <v>5154094512</v>
      </c>
      <c r="C1272">
        <v>9981873537</v>
      </c>
      <c r="D1272" s="1">
        <v>45636</v>
      </c>
      <c r="E1272">
        <v>99215</v>
      </c>
      <c r="F1272">
        <v>71046</v>
      </c>
      <c r="G1272" t="s">
        <v>182</v>
      </c>
      <c r="H1272" s="34">
        <v>91812</v>
      </c>
      <c r="I1272" s="7">
        <v>78040</v>
      </c>
      <c r="J1272" s="7">
        <v>41353.199999999997</v>
      </c>
      <c r="K1272" s="7">
        <v>35126</v>
      </c>
      <c r="L1272" s="7">
        <v>1560.8</v>
      </c>
      <c r="M1272" s="5">
        <v>0.02</v>
      </c>
      <c r="N1272" t="s">
        <v>16</v>
      </c>
      <c r="O1272" t="s">
        <v>27</v>
      </c>
      <c r="P1272" t="s">
        <v>40</v>
      </c>
      <c r="Q1272" t="s">
        <v>32</v>
      </c>
      <c r="R1272" t="s">
        <v>27</v>
      </c>
      <c r="S1272" t="s">
        <v>17</v>
      </c>
      <c r="T1272" t="s">
        <v>13311</v>
      </c>
      <c r="U1272" s="1">
        <v>45950</v>
      </c>
      <c r="V1272">
        <f t="shared" si="38"/>
        <v>314</v>
      </c>
      <c r="W1272" t="str">
        <f t="shared" si="39"/>
        <v>300-329</v>
      </c>
    </row>
    <row r="1273" spans="1:23" x14ac:dyDescent="0.25">
      <c r="A1273" t="s">
        <v>1411</v>
      </c>
      <c r="B1273">
        <v>3576715504</v>
      </c>
      <c r="C1273">
        <v>5170007904</v>
      </c>
      <c r="D1273" s="1">
        <v>45351</v>
      </c>
      <c r="E1273">
        <v>99215</v>
      </c>
      <c r="F1273">
        <v>99202</v>
      </c>
      <c r="G1273" t="s">
        <v>495</v>
      </c>
      <c r="H1273" s="34">
        <v>49693</v>
      </c>
      <c r="I1273" s="7">
        <v>35779</v>
      </c>
      <c r="J1273" s="7">
        <v>27036.68</v>
      </c>
      <c r="K1273" s="7">
        <v>5880</v>
      </c>
      <c r="L1273" s="7">
        <v>2862.32</v>
      </c>
      <c r="M1273" s="5">
        <v>0.08</v>
      </c>
      <c r="N1273" t="s">
        <v>24</v>
      </c>
      <c r="O1273" t="s">
        <v>30</v>
      </c>
      <c r="P1273" t="s">
        <v>97</v>
      </c>
      <c r="Q1273" t="s">
        <v>19</v>
      </c>
      <c r="R1273" t="s">
        <v>27</v>
      </c>
      <c r="S1273" t="s">
        <v>21</v>
      </c>
      <c r="T1273" t="s">
        <v>13311</v>
      </c>
      <c r="U1273" s="1">
        <v>45688</v>
      </c>
      <c r="V1273">
        <f t="shared" si="38"/>
        <v>337</v>
      </c>
      <c r="W1273" t="str">
        <f t="shared" si="39"/>
        <v>330-359</v>
      </c>
    </row>
    <row r="1274" spans="1:23" x14ac:dyDescent="0.25">
      <c r="A1274" t="s">
        <v>1412</v>
      </c>
      <c r="B1274">
        <v>3033959119</v>
      </c>
      <c r="C1274">
        <v>3641968087</v>
      </c>
      <c r="D1274" s="1">
        <v>45400</v>
      </c>
      <c r="E1274">
        <v>99232</v>
      </c>
      <c r="F1274">
        <v>93000</v>
      </c>
      <c r="G1274" t="s">
        <v>240</v>
      </c>
      <c r="H1274" s="34">
        <v>96691</v>
      </c>
      <c r="I1274" s="7">
        <v>77353</v>
      </c>
      <c r="J1274" s="7">
        <v>66523.58</v>
      </c>
      <c r="K1274" s="7">
        <v>0</v>
      </c>
      <c r="L1274" s="7">
        <v>10829.42</v>
      </c>
      <c r="M1274" s="5">
        <v>0.14000000000000001</v>
      </c>
      <c r="N1274" t="s">
        <v>1135</v>
      </c>
      <c r="O1274" t="s">
        <v>17</v>
      </c>
      <c r="P1274" t="s">
        <v>40</v>
      </c>
      <c r="Q1274" t="s">
        <v>32</v>
      </c>
      <c r="R1274" t="s">
        <v>38</v>
      </c>
      <c r="S1274" t="s">
        <v>21</v>
      </c>
      <c r="T1274" t="s">
        <v>13312</v>
      </c>
      <c r="U1274" s="1">
        <v>45972</v>
      </c>
      <c r="V1274">
        <f t="shared" si="38"/>
        <v>572</v>
      </c>
      <c r="W1274" t="str">
        <f t="shared" si="39"/>
        <v>360+</v>
      </c>
    </row>
    <row r="1275" spans="1:23" x14ac:dyDescent="0.25">
      <c r="A1275" t="s">
        <v>1413</v>
      </c>
      <c r="B1275">
        <v>9639848837</v>
      </c>
      <c r="C1275">
        <v>3610474700</v>
      </c>
      <c r="D1275" s="1">
        <v>45646</v>
      </c>
      <c r="E1275">
        <v>99223</v>
      </c>
      <c r="F1275">
        <v>99215</v>
      </c>
      <c r="G1275" t="s">
        <v>112</v>
      </c>
      <c r="H1275" s="34">
        <v>48939</v>
      </c>
      <c r="I1275" s="7">
        <v>41598</v>
      </c>
      <c r="J1275" s="7">
        <v>35714.04</v>
      </c>
      <c r="K1275" s="7">
        <v>5052</v>
      </c>
      <c r="L1275" s="7">
        <v>831.96</v>
      </c>
      <c r="M1275" s="5">
        <v>0.02</v>
      </c>
      <c r="N1275" t="s">
        <v>16</v>
      </c>
      <c r="O1275" t="s">
        <v>30</v>
      </c>
      <c r="P1275" t="s">
        <v>35</v>
      </c>
      <c r="Q1275" t="s">
        <v>32</v>
      </c>
      <c r="R1275" t="s">
        <v>27</v>
      </c>
      <c r="S1275" t="s">
        <v>17</v>
      </c>
      <c r="T1275" t="s">
        <v>13312</v>
      </c>
      <c r="U1275" s="1">
        <v>45885</v>
      </c>
      <c r="V1275">
        <f t="shared" si="38"/>
        <v>239</v>
      </c>
      <c r="W1275" t="str">
        <f t="shared" si="39"/>
        <v>210-239</v>
      </c>
    </row>
    <row r="1276" spans="1:23" x14ac:dyDescent="0.25">
      <c r="A1276" t="s">
        <v>1414</v>
      </c>
      <c r="B1276">
        <v>8411518099</v>
      </c>
      <c r="C1276">
        <v>2776550474</v>
      </c>
      <c r="D1276" s="1">
        <v>45725</v>
      </c>
      <c r="E1276">
        <v>99215</v>
      </c>
      <c r="F1276">
        <v>99212</v>
      </c>
      <c r="G1276" t="s">
        <v>104</v>
      </c>
      <c r="H1276" s="34">
        <v>76576</v>
      </c>
      <c r="I1276" s="7">
        <v>65090</v>
      </c>
      <c r="J1276" s="7">
        <v>53378.2</v>
      </c>
      <c r="K1276" s="7">
        <v>10410</v>
      </c>
      <c r="L1276" s="7">
        <v>1301.8</v>
      </c>
      <c r="M1276" s="5">
        <v>0.02</v>
      </c>
      <c r="N1276" t="s">
        <v>16</v>
      </c>
      <c r="O1276" t="s">
        <v>27</v>
      </c>
      <c r="P1276" t="s">
        <v>55</v>
      </c>
      <c r="Q1276" t="s">
        <v>19</v>
      </c>
      <c r="R1276" t="s">
        <v>27</v>
      </c>
      <c r="S1276" t="s">
        <v>27</v>
      </c>
      <c r="T1276" t="s">
        <v>13311</v>
      </c>
      <c r="U1276" s="1">
        <v>45733</v>
      </c>
      <c r="V1276">
        <f t="shared" si="38"/>
        <v>8</v>
      </c>
      <c r="W1276" t="str">
        <f t="shared" si="39"/>
        <v>0-29</v>
      </c>
    </row>
    <row r="1277" spans="1:23" x14ac:dyDescent="0.25">
      <c r="A1277" t="s">
        <v>1415</v>
      </c>
      <c r="B1277">
        <v>2358537765</v>
      </c>
      <c r="C1277">
        <v>8762156432</v>
      </c>
      <c r="D1277" s="1">
        <v>45619</v>
      </c>
      <c r="E1277">
        <v>99233</v>
      </c>
      <c r="F1277">
        <v>71046</v>
      </c>
      <c r="G1277" t="s">
        <v>351</v>
      </c>
      <c r="H1277" s="34">
        <v>93577</v>
      </c>
      <c r="I1277" s="7">
        <v>72990</v>
      </c>
      <c r="J1277" s="7">
        <v>47933</v>
      </c>
      <c r="K1277" s="7">
        <v>10459</v>
      </c>
      <c r="L1277" s="7">
        <v>14598</v>
      </c>
      <c r="M1277" s="5">
        <v>0.2</v>
      </c>
      <c r="N1277" t="s">
        <v>3140</v>
      </c>
      <c r="O1277" t="s">
        <v>27</v>
      </c>
      <c r="P1277" t="s">
        <v>58</v>
      </c>
      <c r="Q1277" t="s">
        <v>19</v>
      </c>
      <c r="R1277" t="s">
        <v>38</v>
      </c>
      <c r="S1277" t="s">
        <v>27</v>
      </c>
      <c r="T1277" t="s">
        <v>13310</v>
      </c>
      <c r="U1277" s="1">
        <v>45778</v>
      </c>
      <c r="V1277">
        <f t="shared" si="38"/>
        <v>159</v>
      </c>
      <c r="W1277" t="str">
        <f t="shared" si="39"/>
        <v>150-179</v>
      </c>
    </row>
    <row r="1278" spans="1:23" x14ac:dyDescent="0.25">
      <c r="A1278" t="s">
        <v>1416</v>
      </c>
      <c r="B1278">
        <v>7974479470</v>
      </c>
      <c r="C1278">
        <v>1514640439</v>
      </c>
      <c r="D1278" s="1">
        <v>45341</v>
      </c>
      <c r="E1278">
        <v>99221</v>
      </c>
      <c r="F1278">
        <v>93000</v>
      </c>
      <c r="G1278" t="s">
        <v>171</v>
      </c>
      <c r="H1278" s="34">
        <v>61642</v>
      </c>
      <c r="I1278" s="7">
        <v>40067</v>
      </c>
      <c r="J1278" s="7">
        <v>28048.959999999999</v>
      </c>
      <c r="K1278" s="7">
        <v>7210</v>
      </c>
      <c r="L1278" s="7">
        <v>4808.04</v>
      </c>
      <c r="M1278" s="5">
        <v>0.12</v>
      </c>
      <c r="N1278" t="s">
        <v>46</v>
      </c>
      <c r="O1278" t="s">
        <v>27</v>
      </c>
      <c r="P1278" t="s">
        <v>35</v>
      </c>
      <c r="Q1278" t="s">
        <v>32</v>
      </c>
      <c r="R1278" t="s">
        <v>21</v>
      </c>
      <c r="S1278" t="s">
        <v>27</v>
      </c>
      <c r="T1278" t="s">
        <v>13310</v>
      </c>
      <c r="U1278" s="1">
        <v>45879</v>
      </c>
      <c r="V1278">
        <f t="shared" si="38"/>
        <v>538</v>
      </c>
      <c r="W1278" t="str">
        <f t="shared" si="39"/>
        <v>360+</v>
      </c>
    </row>
    <row r="1279" spans="1:23" x14ac:dyDescent="0.25">
      <c r="A1279" t="s">
        <v>1417</v>
      </c>
      <c r="B1279">
        <v>9426832252</v>
      </c>
      <c r="C1279">
        <v>8222071140</v>
      </c>
      <c r="D1279" s="1">
        <v>45898</v>
      </c>
      <c r="E1279">
        <v>99231</v>
      </c>
      <c r="F1279">
        <v>71046</v>
      </c>
      <c r="G1279" t="s">
        <v>63</v>
      </c>
      <c r="H1279" s="34">
        <v>80635</v>
      </c>
      <c r="I1279" s="7">
        <v>58057</v>
      </c>
      <c r="J1279" s="7">
        <v>33647.440000000002</v>
      </c>
      <c r="K1279" s="7">
        <v>19765</v>
      </c>
      <c r="L1279" s="7">
        <v>4644.5600000000004</v>
      </c>
      <c r="M1279" s="5">
        <v>0.08</v>
      </c>
      <c r="N1279" t="s">
        <v>24</v>
      </c>
      <c r="O1279" t="s">
        <v>27</v>
      </c>
      <c r="P1279" t="s">
        <v>35</v>
      </c>
      <c r="Q1279" t="s">
        <v>32</v>
      </c>
      <c r="R1279" t="s">
        <v>26</v>
      </c>
      <c r="S1279" t="s">
        <v>17</v>
      </c>
      <c r="T1279" t="s">
        <v>13312</v>
      </c>
      <c r="U1279" s="1">
        <v>46071</v>
      </c>
      <c r="V1279">
        <f t="shared" si="38"/>
        <v>173</v>
      </c>
      <c r="W1279" t="str">
        <f t="shared" si="39"/>
        <v>150-179</v>
      </c>
    </row>
    <row r="1280" spans="1:23" x14ac:dyDescent="0.25">
      <c r="A1280" t="s">
        <v>1418</v>
      </c>
      <c r="B1280">
        <v>2524188796</v>
      </c>
      <c r="C1280">
        <v>9924600984</v>
      </c>
      <c r="D1280" s="1">
        <v>45363</v>
      </c>
      <c r="E1280">
        <v>99215</v>
      </c>
      <c r="F1280">
        <v>99283</v>
      </c>
      <c r="G1280" t="s">
        <v>61</v>
      </c>
      <c r="H1280" s="34">
        <v>82274</v>
      </c>
      <c r="I1280" s="7">
        <v>53478</v>
      </c>
      <c r="J1280" s="7">
        <v>26091.64</v>
      </c>
      <c r="K1280" s="7">
        <v>20969</v>
      </c>
      <c r="L1280" s="7">
        <v>6417.36</v>
      </c>
      <c r="M1280" s="5">
        <v>0.12</v>
      </c>
      <c r="N1280" t="s">
        <v>46</v>
      </c>
      <c r="O1280" t="s">
        <v>27</v>
      </c>
      <c r="P1280" t="s">
        <v>18</v>
      </c>
      <c r="Q1280" t="s">
        <v>19</v>
      </c>
      <c r="R1280" t="s">
        <v>20</v>
      </c>
      <c r="S1280" t="s">
        <v>21</v>
      </c>
      <c r="T1280" t="s">
        <v>13311</v>
      </c>
      <c r="U1280" s="1">
        <v>45743</v>
      </c>
      <c r="V1280">
        <f t="shared" si="38"/>
        <v>380</v>
      </c>
      <c r="W1280" t="str">
        <f t="shared" si="39"/>
        <v>360+</v>
      </c>
    </row>
    <row r="1281" spans="1:23" x14ac:dyDescent="0.25">
      <c r="A1281" t="s">
        <v>1419</v>
      </c>
      <c r="B1281">
        <v>3807475575</v>
      </c>
      <c r="C1281">
        <v>9639143929</v>
      </c>
      <c r="D1281" s="1">
        <v>45766</v>
      </c>
      <c r="E1281">
        <v>99213</v>
      </c>
      <c r="F1281">
        <v>99285</v>
      </c>
      <c r="G1281" t="s">
        <v>102</v>
      </c>
      <c r="H1281" s="34">
        <v>52134</v>
      </c>
      <c r="I1281" s="7">
        <v>33887</v>
      </c>
      <c r="J1281" s="7">
        <v>29820.560000000001</v>
      </c>
      <c r="K1281" s="7">
        <v>0</v>
      </c>
      <c r="L1281" s="7">
        <v>4066.44</v>
      </c>
      <c r="M1281" s="5">
        <v>0.12</v>
      </c>
      <c r="N1281" t="s">
        <v>46</v>
      </c>
      <c r="O1281" t="s">
        <v>17</v>
      </c>
      <c r="P1281" t="s">
        <v>97</v>
      </c>
      <c r="Q1281" t="s">
        <v>32</v>
      </c>
      <c r="R1281" t="s">
        <v>43</v>
      </c>
      <c r="S1281" t="s">
        <v>17</v>
      </c>
      <c r="T1281" t="s">
        <v>13310</v>
      </c>
      <c r="U1281" s="1">
        <v>45840</v>
      </c>
      <c r="V1281">
        <f t="shared" si="38"/>
        <v>74</v>
      </c>
      <c r="W1281" t="str">
        <f t="shared" si="39"/>
        <v>60-89</v>
      </c>
    </row>
    <row r="1282" spans="1:23" x14ac:dyDescent="0.25">
      <c r="A1282" t="s">
        <v>1420</v>
      </c>
      <c r="B1282">
        <v>7498978553</v>
      </c>
      <c r="C1282">
        <v>8219077530</v>
      </c>
      <c r="D1282" s="1">
        <v>45844</v>
      </c>
      <c r="E1282">
        <v>99233</v>
      </c>
      <c r="F1282">
        <v>99201</v>
      </c>
      <c r="G1282" t="s">
        <v>94</v>
      </c>
      <c r="H1282" s="34">
        <v>23669</v>
      </c>
      <c r="I1282" s="7">
        <v>17042</v>
      </c>
      <c r="J1282" s="7">
        <v>12517.64</v>
      </c>
      <c r="K1282" s="7">
        <v>3161</v>
      </c>
      <c r="L1282" s="7">
        <v>1363.36</v>
      </c>
      <c r="M1282" s="5">
        <v>0.08</v>
      </c>
      <c r="N1282" t="s">
        <v>24</v>
      </c>
      <c r="O1282" t="s">
        <v>27</v>
      </c>
      <c r="P1282" t="s">
        <v>18</v>
      </c>
      <c r="Q1282" t="s">
        <v>32</v>
      </c>
      <c r="R1282" t="s">
        <v>26</v>
      </c>
      <c r="S1282" t="s">
        <v>21</v>
      </c>
      <c r="T1282" t="s">
        <v>13310</v>
      </c>
      <c r="U1282" s="1">
        <v>45890</v>
      </c>
      <c r="V1282">
        <f t="shared" ref="V1282:V1345" si="40">U1282-D1282</f>
        <v>46</v>
      </c>
      <c r="W1282" t="str">
        <f t="shared" si="39"/>
        <v>30-59</v>
      </c>
    </row>
    <row r="1283" spans="1:23" x14ac:dyDescent="0.25">
      <c r="A1283" t="s">
        <v>1421</v>
      </c>
      <c r="B1283">
        <v>1092751381</v>
      </c>
      <c r="C1283">
        <v>2971885954</v>
      </c>
      <c r="D1283" s="1">
        <v>45877</v>
      </c>
      <c r="E1283">
        <v>99215</v>
      </c>
      <c r="F1283">
        <v>99284</v>
      </c>
      <c r="G1283" t="s">
        <v>150</v>
      </c>
      <c r="H1283" s="34">
        <v>52393</v>
      </c>
      <c r="I1283" s="7">
        <v>40867</v>
      </c>
      <c r="J1283" s="7">
        <v>32693.599999999999</v>
      </c>
      <c r="K1283" s="7">
        <v>0</v>
      </c>
      <c r="L1283" s="7">
        <v>8173.4</v>
      </c>
      <c r="M1283" s="5">
        <v>0.2</v>
      </c>
      <c r="N1283" t="s">
        <v>3140</v>
      </c>
      <c r="O1283" t="s">
        <v>17</v>
      </c>
      <c r="P1283" t="s">
        <v>25</v>
      </c>
      <c r="Q1283" t="s">
        <v>32</v>
      </c>
      <c r="R1283" t="s">
        <v>43</v>
      </c>
      <c r="S1283" t="s">
        <v>21</v>
      </c>
      <c r="T1283" t="s">
        <v>13311</v>
      </c>
      <c r="U1283" s="1">
        <v>46041</v>
      </c>
      <c r="V1283">
        <f t="shared" si="40"/>
        <v>164</v>
      </c>
      <c r="W1283" t="str">
        <f t="shared" ref="W1283:W1346" si="41">IF(V1283="","",IF(V1283&lt;30,"0-29",IF(V1283&lt;60,"30-59",IF(V1283&lt;90,"60-89",IF(V1283&lt;120,"90-119",IF(V1283&lt;150,"120-149",IF(V1283&lt;180,"150-179",IF(V1283&lt;210,"180-209",IF(V1283&lt;240,"210-239",IF(V1283&lt;270,"240-269",IF(V1283&lt;300,"270-299",IF(V1283&lt;330,"300-329",IF(V1283&lt;360,"330-359","360+")))))))))))))</f>
        <v>150-179</v>
      </c>
    </row>
    <row r="1284" spans="1:23" x14ac:dyDescent="0.25">
      <c r="A1284" t="s">
        <v>1422</v>
      </c>
      <c r="B1284">
        <v>9787582175</v>
      </c>
      <c r="C1284">
        <v>8298895023</v>
      </c>
      <c r="D1284" s="1">
        <v>45516</v>
      </c>
      <c r="E1284">
        <v>99215</v>
      </c>
      <c r="F1284">
        <v>99204</v>
      </c>
      <c r="G1284" t="s">
        <v>445</v>
      </c>
      <c r="H1284" s="34">
        <v>73565</v>
      </c>
      <c r="I1284" s="7">
        <v>52967</v>
      </c>
      <c r="J1284" s="7">
        <v>48729.64</v>
      </c>
      <c r="K1284" s="7">
        <v>0</v>
      </c>
      <c r="L1284" s="7">
        <v>4237.3599999999997</v>
      </c>
      <c r="M1284" s="5">
        <v>0.08</v>
      </c>
      <c r="N1284" t="s">
        <v>24</v>
      </c>
      <c r="O1284" t="s">
        <v>17</v>
      </c>
      <c r="P1284" t="s">
        <v>55</v>
      </c>
      <c r="Q1284" t="s">
        <v>19</v>
      </c>
      <c r="R1284" t="s">
        <v>21</v>
      </c>
      <c r="S1284" t="s">
        <v>27</v>
      </c>
      <c r="T1284" t="s">
        <v>13312</v>
      </c>
      <c r="U1284" s="1">
        <v>45819</v>
      </c>
      <c r="V1284">
        <f t="shared" si="40"/>
        <v>303</v>
      </c>
      <c r="W1284" t="str">
        <f t="shared" si="41"/>
        <v>300-329</v>
      </c>
    </row>
    <row r="1285" spans="1:23" x14ac:dyDescent="0.25">
      <c r="A1285" t="s">
        <v>1423</v>
      </c>
      <c r="B1285">
        <v>3309385856</v>
      </c>
      <c r="C1285">
        <v>3288359377</v>
      </c>
      <c r="D1285" s="1">
        <v>45555</v>
      </c>
      <c r="E1285">
        <v>99213</v>
      </c>
      <c r="F1285">
        <v>99205</v>
      </c>
      <c r="G1285" t="s">
        <v>67</v>
      </c>
      <c r="H1285" s="34">
        <v>38515</v>
      </c>
      <c r="I1285" s="7">
        <v>30427</v>
      </c>
      <c r="J1285" s="7">
        <v>25558.68</v>
      </c>
      <c r="K1285" s="7">
        <v>0</v>
      </c>
      <c r="L1285" s="7">
        <v>4868.32</v>
      </c>
      <c r="M1285" s="5">
        <v>0.16</v>
      </c>
      <c r="N1285" t="s">
        <v>1138</v>
      </c>
      <c r="O1285" t="s">
        <v>17</v>
      </c>
      <c r="P1285" t="s">
        <v>18</v>
      </c>
      <c r="Q1285" t="s">
        <v>32</v>
      </c>
      <c r="R1285" t="s">
        <v>26</v>
      </c>
      <c r="S1285" t="s">
        <v>21</v>
      </c>
      <c r="T1285" t="s">
        <v>13311</v>
      </c>
      <c r="U1285" s="1">
        <v>45729</v>
      </c>
      <c r="V1285">
        <f t="shared" si="40"/>
        <v>174</v>
      </c>
      <c r="W1285" t="str">
        <f t="shared" si="41"/>
        <v>150-179</v>
      </c>
    </row>
    <row r="1286" spans="1:23" x14ac:dyDescent="0.25">
      <c r="A1286" t="s">
        <v>1424</v>
      </c>
      <c r="B1286">
        <v>4863561537</v>
      </c>
      <c r="C1286">
        <v>9801597668</v>
      </c>
      <c r="D1286" s="1">
        <v>45386</v>
      </c>
      <c r="E1286">
        <v>99223</v>
      </c>
      <c r="F1286">
        <v>99285</v>
      </c>
      <c r="G1286" t="s">
        <v>307</v>
      </c>
      <c r="H1286" s="34">
        <v>59600</v>
      </c>
      <c r="I1286" s="7">
        <v>42912</v>
      </c>
      <c r="J1286" s="7">
        <v>32766.04</v>
      </c>
      <c r="K1286" s="7">
        <v>6713</v>
      </c>
      <c r="L1286" s="7">
        <v>3432.96</v>
      </c>
      <c r="M1286" s="5">
        <v>0.08</v>
      </c>
      <c r="N1286" t="s">
        <v>24</v>
      </c>
      <c r="O1286" t="s">
        <v>30</v>
      </c>
      <c r="P1286" t="s">
        <v>18</v>
      </c>
      <c r="Q1286" t="s">
        <v>32</v>
      </c>
      <c r="R1286" t="s">
        <v>21</v>
      </c>
      <c r="S1286" t="s">
        <v>21</v>
      </c>
      <c r="T1286" t="s">
        <v>13312</v>
      </c>
      <c r="U1286" s="1">
        <v>45948</v>
      </c>
      <c r="V1286">
        <f t="shared" si="40"/>
        <v>562</v>
      </c>
      <c r="W1286" t="str">
        <f t="shared" si="41"/>
        <v>360+</v>
      </c>
    </row>
    <row r="1287" spans="1:23" x14ac:dyDescent="0.25">
      <c r="A1287" t="s">
        <v>1425</v>
      </c>
      <c r="B1287">
        <v>4416979168</v>
      </c>
      <c r="C1287">
        <v>1000784089</v>
      </c>
      <c r="D1287" s="1">
        <v>45458</v>
      </c>
      <c r="E1287">
        <v>99233</v>
      </c>
      <c r="F1287">
        <v>81000</v>
      </c>
      <c r="G1287" t="s">
        <v>288</v>
      </c>
      <c r="H1287" s="34">
        <v>23648</v>
      </c>
      <c r="I1287" s="7">
        <v>20101</v>
      </c>
      <c r="J1287" s="7">
        <v>16855.98</v>
      </c>
      <c r="K1287" s="7">
        <v>2843</v>
      </c>
      <c r="L1287" s="7">
        <v>402.02</v>
      </c>
      <c r="M1287" s="5">
        <v>0.02</v>
      </c>
      <c r="N1287" t="s">
        <v>16</v>
      </c>
      <c r="O1287" t="s">
        <v>30</v>
      </c>
      <c r="P1287" t="s">
        <v>25</v>
      </c>
      <c r="Q1287" t="s">
        <v>32</v>
      </c>
      <c r="R1287" t="s">
        <v>27</v>
      </c>
      <c r="S1287" t="s">
        <v>17</v>
      </c>
      <c r="T1287" t="s">
        <v>13312</v>
      </c>
      <c r="U1287" s="1">
        <v>45933</v>
      </c>
      <c r="V1287">
        <f t="shared" si="40"/>
        <v>475</v>
      </c>
      <c r="W1287" t="str">
        <f t="shared" si="41"/>
        <v>360+</v>
      </c>
    </row>
    <row r="1288" spans="1:23" x14ac:dyDescent="0.25">
      <c r="A1288" t="s">
        <v>1426</v>
      </c>
      <c r="B1288">
        <v>5297880494</v>
      </c>
      <c r="C1288">
        <v>5590163914</v>
      </c>
      <c r="D1288" s="1">
        <v>45496</v>
      </c>
      <c r="E1288">
        <v>99223</v>
      </c>
      <c r="F1288">
        <v>99284</v>
      </c>
      <c r="G1288" t="s">
        <v>296</v>
      </c>
      <c r="H1288" s="34">
        <v>71653</v>
      </c>
      <c r="I1288" s="7">
        <v>46574</v>
      </c>
      <c r="J1288" s="7">
        <v>35436.120000000003</v>
      </c>
      <c r="K1288" s="7">
        <v>5549</v>
      </c>
      <c r="L1288" s="7">
        <v>5588.88</v>
      </c>
      <c r="M1288" s="5">
        <v>0.12</v>
      </c>
      <c r="N1288" t="s">
        <v>46</v>
      </c>
      <c r="O1288" t="s">
        <v>30</v>
      </c>
      <c r="P1288" t="s">
        <v>35</v>
      </c>
      <c r="Q1288" t="s">
        <v>32</v>
      </c>
      <c r="R1288" t="s">
        <v>27</v>
      </c>
      <c r="S1288" t="s">
        <v>27</v>
      </c>
      <c r="T1288" t="s">
        <v>13311</v>
      </c>
      <c r="U1288" s="1">
        <v>45796</v>
      </c>
      <c r="V1288">
        <f t="shared" si="40"/>
        <v>300</v>
      </c>
      <c r="W1288" t="str">
        <f t="shared" si="41"/>
        <v>300-329</v>
      </c>
    </row>
    <row r="1289" spans="1:23" x14ac:dyDescent="0.25">
      <c r="A1289" t="s">
        <v>1427</v>
      </c>
      <c r="B1289">
        <v>3872588461</v>
      </c>
      <c r="C1289">
        <v>5717766814</v>
      </c>
      <c r="D1289" s="1">
        <v>45877</v>
      </c>
      <c r="E1289">
        <v>99233</v>
      </c>
      <c r="F1289">
        <v>81000</v>
      </c>
      <c r="G1289" t="s">
        <v>291</v>
      </c>
      <c r="H1289" s="34">
        <v>50829</v>
      </c>
      <c r="I1289" s="7">
        <v>36597</v>
      </c>
      <c r="J1289" s="7">
        <v>30241.24</v>
      </c>
      <c r="K1289" s="7">
        <v>3428</v>
      </c>
      <c r="L1289" s="7">
        <v>2927.76</v>
      </c>
      <c r="M1289" s="5">
        <v>0.08</v>
      </c>
      <c r="N1289" t="s">
        <v>24</v>
      </c>
      <c r="O1289" t="s">
        <v>30</v>
      </c>
      <c r="P1289" t="s">
        <v>97</v>
      </c>
      <c r="Q1289" t="s">
        <v>19</v>
      </c>
      <c r="R1289" t="s">
        <v>27</v>
      </c>
      <c r="S1289" t="s">
        <v>27</v>
      </c>
      <c r="T1289" t="s">
        <v>13311</v>
      </c>
      <c r="U1289" s="1">
        <v>45924</v>
      </c>
      <c r="V1289">
        <f t="shared" si="40"/>
        <v>47</v>
      </c>
      <c r="W1289" t="str">
        <f t="shared" si="41"/>
        <v>30-59</v>
      </c>
    </row>
    <row r="1290" spans="1:23" x14ac:dyDescent="0.25">
      <c r="A1290" t="s">
        <v>1428</v>
      </c>
      <c r="B1290">
        <v>1094668445</v>
      </c>
      <c r="C1290">
        <v>3305965239</v>
      </c>
      <c r="D1290" s="1">
        <v>45318</v>
      </c>
      <c r="E1290">
        <v>99238</v>
      </c>
      <c r="F1290">
        <v>90834</v>
      </c>
      <c r="G1290" t="s">
        <v>268</v>
      </c>
      <c r="H1290" s="34">
        <v>81897</v>
      </c>
      <c r="I1290" s="7">
        <v>53233</v>
      </c>
      <c r="J1290" s="7">
        <v>29268.04</v>
      </c>
      <c r="K1290" s="7">
        <v>17577</v>
      </c>
      <c r="L1290" s="7">
        <v>6387.96</v>
      </c>
      <c r="M1290" s="5">
        <v>0.12</v>
      </c>
      <c r="N1290" t="s">
        <v>46</v>
      </c>
      <c r="O1290" t="s">
        <v>27</v>
      </c>
      <c r="P1290" t="s">
        <v>58</v>
      </c>
      <c r="Q1290" t="s">
        <v>19</v>
      </c>
      <c r="R1290" t="s">
        <v>27</v>
      </c>
      <c r="S1290" t="s">
        <v>27</v>
      </c>
      <c r="T1290" t="s">
        <v>13311</v>
      </c>
      <c r="U1290" s="1">
        <v>45937</v>
      </c>
      <c r="V1290">
        <f t="shared" si="40"/>
        <v>619</v>
      </c>
      <c r="W1290" t="str">
        <f t="shared" si="41"/>
        <v>360+</v>
      </c>
    </row>
    <row r="1291" spans="1:23" x14ac:dyDescent="0.25">
      <c r="A1291" t="s">
        <v>1429</v>
      </c>
      <c r="B1291">
        <v>4312013555</v>
      </c>
      <c r="C1291">
        <v>7723921595</v>
      </c>
      <c r="D1291" s="1">
        <v>45737</v>
      </c>
      <c r="E1291">
        <v>99238</v>
      </c>
      <c r="F1291">
        <v>99284</v>
      </c>
      <c r="G1291" t="s">
        <v>146</v>
      </c>
      <c r="H1291" s="34">
        <v>92928</v>
      </c>
      <c r="I1291" s="7">
        <v>60403</v>
      </c>
      <c r="J1291" s="7">
        <v>46249.64</v>
      </c>
      <c r="K1291" s="7">
        <v>6905</v>
      </c>
      <c r="L1291" s="7">
        <v>7248.36</v>
      </c>
      <c r="M1291" s="5">
        <v>0.12</v>
      </c>
      <c r="N1291" t="s">
        <v>46</v>
      </c>
      <c r="O1291" t="s">
        <v>30</v>
      </c>
      <c r="P1291" t="s">
        <v>18</v>
      </c>
      <c r="Q1291" t="s">
        <v>32</v>
      </c>
      <c r="R1291" t="s">
        <v>38</v>
      </c>
      <c r="S1291" t="s">
        <v>27</v>
      </c>
      <c r="T1291" t="s">
        <v>13311</v>
      </c>
      <c r="U1291" s="1">
        <v>45963</v>
      </c>
      <c r="V1291">
        <f t="shared" si="40"/>
        <v>226</v>
      </c>
      <c r="W1291" t="str">
        <f t="shared" si="41"/>
        <v>210-239</v>
      </c>
    </row>
    <row r="1292" spans="1:23" x14ac:dyDescent="0.25">
      <c r="A1292" t="s">
        <v>1430</v>
      </c>
      <c r="B1292">
        <v>7342234694</v>
      </c>
      <c r="C1292">
        <v>8653259059</v>
      </c>
      <c r="D1292" s="1">
        <v>45838</v>
      </c>
      <c r="E1292">
        <v>99214</v>
      </c>
      <c r="F1292">
        <v>99283</v>
      </c>
      <c r="G1292" t="s">
        <v>171</v>
      </c>
      <c r="H1292" s="34">
        <v>53197</v>
      </c>
      <c r="I1292" s="7">
        <v>45217</v>
      </c>
      <c r="J1292" s="7">
        <v>37758.660000000003</v>
      </c>
      <c r="K1292" s="7">
        <v>6554</v>
      </c>
      <c r="L1292" s="7">
        <v>904.34</v>
      </c>
      <c r="M1292" s="5">
        <v>0.02</v>
      </c>
      <c r="N1292" t="s">
        <v>16</v>
      </c>
      <c r="O1292" t="s">
        <v>30</v>
      </c>
      <c r="P1292" t="s">
        <v>40</v>
      </c>
      <c r="Q1292" t="s">
        <v>19</v>
      </c>
      <c r="R1292" t="s">
        <v>21</v>
      </c>
      <c r="S1292" t="s">
        <v>21</v>
      </c>
      <c r="T1292" t="s">
        <v>13311</v>
      </c>
      <c r="U1292" s="1">
        <v>45953</v>
      </c>
      <c r="V1292">
        <f t="shared" si="40"/>
        <v>115</v>
      </c>
      <c r="W1292" t="str">
        <f t="shared" si="41"/>
        <v>90-119</v>
      </c>
    </row>
    <row r="1293" spans="1:23" x14ac:dyDescent="0.25">
      <c r="A1293" t="s">
        <v>1431</v>
      </c>
      <c r="B1293">
        <v>7115796811</v>
      </c>
      <c r="C1293">
        <v>6089477686</v>
      </c>
      <c r="D1293" s="1">
        <v>45380</v>
      </c>
      <c r="E1293">
        <v>99231</v>
      </c>
      <c r="F1293">
        <v>99292</v>
      </c>
      <c r="G1293" t="s">
        <v>67</v>
      </c>
      <c r="H1293" s="34">
        <v>61934</v>
      </c>
      <c r="I1293" s="7">
        <v>52644</v>
      </c>
      <c r="J1293" s="7">
        <v>46931.12</v>
      </c>
      <c r="K1293" s="7">
        <v>4660</v>
      </c>
      <c r="L1293" s="7">
        <v>1052.8800000000001</v>
      </c>
      <c r="M1293" s="5">
        <v>0.02</v>
      </c>
      <c r="N1293" t="s">
        <v>16</v>
      </c>
      <c r="O1293" t="s">
        <v>30</v>
      </c>
      <c r="P1293" t="s">
        <v>35</v>
      </c>
      <c r="Q1293" t="s">
        <v>19</v>
      </c>
      <c r="R1293" t="s">
        <v>43</v>
      </c>
      <c r="S1293" t="s">
        <v>21</v>
      </c>
      <c r="T1293" t="s">
        <v>13312</v>
      </c>
      <c r="U1293" s="1">
        <v>45752</v>
      </c>
      <c r="V1293">
        <f t="shared" si="40"/>
        <v>372</v>
      </c>
      <c r="W1293" t="str">
        <f t="shared" si="41"/>
        <v>360+</v>
      </c>
    </row>
    <row r="1294" spans="1:23" x14ac:dyDescent="0.25">
      <c r="A1294" t="s">
        <v>1432</v>
      </c>
      <c r="B1294">
        <v>1165680576</v>
      </c>
      <c r="C1294">
        <v>8003584782</v>
      </c>
      <c r="D1294" s="1">
        <v>45595</v>
      </c>
      <c r="E1294">
        <v>99214</v>
      </c>
      <c r="F1294">
        <v>99203</v>
      </c>
      <c r="G1294" t="s">
        <v>23</v>
      </c>
      <c r="H1294" s="34">
        <v>60070</v>
      </c>
      <c r="I1294" s="7">
        <v>47455</v>
      </c>
      <c r="J1294" s="7">
        <v>39862.199999999997</v>
      </c>
      <c r="K1294" s="7">
        <v>0</v>
      </c>
      <c r="L1294" s="7">
        <v>7592.8</v>
      </c>
      <c r="M1294" s="5">
        <v>0.16</v>
      </c>
      <c r="N1294" t="s">
        <v>1138</v>
      </c>
      <c r="O1294" t="s">
        <v>17</v>
      </c>
      <c r="P1294" t="s">
        <v>58</v>
      </c>
      <c r="Q1294" t="s">
        <v>19</v>
      </c>
      <c r="R1294" t="s">
        <v>26</v>
      </c>
      <c r="S1294" t="s">
        <v>17</v>
      </c>
      <c r="T1294" t="s">
        <v>13312</v>
      </c>
      <c r="U1294" s="1">
        <v>45909</v>
      </c>
      <c r="V1294">
        <f t="shared" si="40"/>
        <v>314</v>
      </c>
      <c r="W1294" t="str">
        <f t="shared" si="41"/>
        <v>300-329</v>
      </c>
    </row>
    <row r="1295" spans="1:23" x14ac:dyDescent="0.25">
      <c r="A1295" t="s">
        <v>1433</v>
      </c>
      <c r="B1295">
        <v>9735182246</v>
      </c>
      <c r="C1295">
        <v>5150080231</v>
      </c>
      <c r="D1295" s="1">
        <v>45803</v>
      </c>
      <c r="E1295">
        <v>99214</v>
      </c>
      <c r="F1295">
        <v>99202</v>
      </c>
      <c r="G1295" t="s">
        <v>191</v>
      </c>
      <c r="H1295" s="34">
        <v>31548</v>
      </c>
      <c r="I1295" s="7">
        <v>22715</v>
      </c>
      <c r="J1295" s="7">
        <v>18565.8</v>
      </c>
      <c r="K1295" s="7">
        <v>2332</v>
      </c>
      <c r="L1295" s="7">
        <v>1817.2</v>
      </c>
      <c r="M1295" s="5">
        <v>0.08</v>
      </c>
      <c r="N1295" t="s">
        <v>24</v>
      </c>
      <c r="O1295" t="s">
        <v>30</v>
      </c>
      <c r="P1295" t="s">
        <v>55</v>
      </c>
      <c r="Q1295" t="s">
        <v>19</v>
      </c>
      <c r="R1295" t="s">
        <v>27</v>
      </c>
      <c r="S1295" t="s">
        <v>21</v>
      </c>
      <c r="T1295" t="s">
        <v>13311</v>
      </c>
      <c r="U1295" s="1">
        <v>45924</v>
      </c>
      <c r="V1295">
        <f t="shared" si="40"/>
        <v>121</v>
      </c>
      <c r="W1295" t="str">
        <f t="shared" si="41"/>
        <v>120-149</v>
      </c>
    </row>
    <row r="1296" spans="1:23" x14ac:dyDescent="0.25">
      <c r="A1296" t="s">
        <v>1434</v>
      </c>
      <c r="B1296">
        <v>8961906543</v>
      </c>
      <c r="C1296">
        <v>1620204827</v>
      </c>
      <c r="D1296" s="1">
        <v>45897</v>
      </c>
      <c r="E1296">
        <v>99222</v>
      </c>
      <c r="F1296">
        <v>99292</v>
      </c>
      <c r="G1296" t="s">
        <v>174</v>
      </c>
      <c r="H1296" s="34">
        <v>99596</v>
      </c>
      <c r="I1296" s="7">
        <v>84657</v>
      </c>
      <c r="J1296" s="7">
        <v>53475.86</v>
      </c>
      <c r="K1296" s="7">
        <v>29488</v>
      </c>
      <c r="L1296" s="7">
        <v>1693.14</v>
      </c>
      <c r="M1296" s="5">
        <v>0.02</v>
      </c>
      <c r="N1296" t="s">
        <v>16</v>
      </c>
      <c r="O1296" t="s">
        <v>27</v>
      </c>
      <c r="P1296" t="s">
        <v>97</v>
      </c>
      <c r="Q1296" t="s">
        <v>19</v>
      </c>
      <c r="R1296" t="s">
        <v>43</v>
      </c>
      <c r="S1296" t="s">
        <v>21</v>
      </c>
      <c r="T1296" t="s">
        <v>13311</v>
      </c>
      <c r="U1296" s="1">
        <v>45943</v>
      </c>
      <c r="V1296">
        <f t="shared" si="40"/>
        <v>46</v>
      </c>
      <c r="W1296" t="str">
        <f t="shared" si="41"/>
        <v>30-59</v>
      </c>
    </row>
    <row r="1297" spans="1:23" x14ac:dyDescent="0.25">
      <c r="A1297" t="s">
        <v>1435</v>
      </c>
      <c r="B1297">
        <v>1870225393</v>
      </c>
      <c r="C1297">
        <v>5500716039</v>
      </c>
      <c r="D1297" s="1">
        <v>45444</v>
      </c>
      <c r="E1297">
        <v>99214</v>
      </c>
      <c r="F1297">
        <v>97110</v>
      </c>
      <c r="G1297" t="s">
        <v>224</v>
      </c>
      <c r="H1297" s="34">
        <v>52533</v>
      </c>
      <c r="I1297" s="7">
        <v>37824</v>
      </c>
      <c r="J1297" s="7">
        <v>30430.080000000002</v>
      </c>
      <c r="K1297" s="7">
        <v>4368</v>
      </c>
      <c r="L1297" s="7">
        <v>3025.92</v>
      </c>
      <c r="M1297" s="5">
        <v>0.08</v>
      </c>
      <c r="N1297" t="s">
        <v>24</v>
      </c>
      <c r="O1297" t="s">
        <v>30</v>
      </c>
      <c r="P1297" t="s">
        <v>31</v>
      </c>
      <c r="Q1297" t="s">
        <v>19</v>
      </c>
      <c r="R1297" t="s">
        <v>27</v>
      </c>
      <c r="S1297" t="s">
        <v>21</v>
      </c>
      <c r="T1297" t="s">
        <v>13311</v>
      </c>
      <c r="U1297" s="1">
        <v>45694</v>
      </c>
      <c r="V1297">
        <f t="shared" si="40"/>
        <v>250</v>
      </c>
      <c r="W1297" t="str">
        <f t="shared" si="41"/>
        <v>240-269</v>
      </c>
    </row>
    <row r="1298" spans="1:23" x14ac:dyDescent="0.25">
      <c r="A1298" t="s">
        <v>1436</v>
      </c>
      <c r="B1298">
        <v>3661617085</v>
      </c>
      <c r="C1298">
        <v>4477666799</v>
      </c>
      <c r="D1298" s="1">
        <v>45398</v>
      </c>
      <c r="E1298">
        <v>99223</v>
      </c>
      <c r="F1298">
        <v>99213</v>
      </c>
      <c r="G1298" t="s">
        <v>114</v>
      </c>
      <c r="H1298" s="34">
        <v>88535</v>
      </c>
      <c r="I1298" s="7">
        <v>75255</v>
      </c>
      <c r="J1298" s="7">
        <v>73749.899999999994</v>
      </c>
      <c r="K1298" s="7">
        <v>0</v>
      </c>
      <c r="L1298" s="7">
        <v>1505.1</v>
      </c>
      <c r="M1298" s="5">
        <v>0.02</v>
      </c>
      <c r="N1298" t="s">
        <v>16</v>
      </c>
      <c r="O1298" t="s">
        <v>17</v>
      </c>
      <c r="P1298" t="s">
        <v>58</v>
      </c>
      <c r="Q1298" t="s">
        <v>19</v>
      </c>
      <c r="R1298" t="s">
        <v>20</v>
      </c>
      <c r="S1298" t="s">
        <v>17</v>
      </c>
      <c r="T1298" t="s">
        <v>13310</v>
      </c>
      <c r="U1298" s="1">
        <v>46017</v>
      </c>
      <c r="V1298">
        <f t="shared" si="40"/>
        <v>619</v>
      </c>
      <c r="W1298" t="str">
        <f t="shared" si="41"/>
        <v>360+</v>
      </c>
    </row>
    <row r="1299" spans="1:23" x14ac:dyDescent="0.25">
      <c r="A1299" t="s">
        <v>1437</v>
      </c>
      <c r="B1299">
        <v>2916793500</v>
      </c>
      <c r="C1299">
        <v>2182431402</v>
      </c>
      <c r="D1299" s="1">
        <v>45777</v>
      </c>
      <c r="E1299">
        <v>99233</v>
      </c>
      <c r="F1299">
        <v>81000</v>
      </c>
      <c r="G1299" t="s">
        <v>63</v>
      </c>
      <c r="H1299" s="34">
        <v>64488</v>
      </c>
      <c r="I1299" s="7">
        <v>46431</v>
      </c>
      <c r="J1299" s="7">
        <v>24441.52</v>
      </c>
      <c r="K1299" s="7">
        <v>18275</v>
      </c>
      <c r="L1299" s="7">
        <v>3714.48</v>
      </c>
      <c r="M1299" s="5">
        <v>0.08</v>
      </c>
      <c r="N1299" t="s">
        <v>24</v>
      </c>
      <c r="O1299" t="s">
        <v>27</v>
      </c>
      <c r="P1299" t="s">
        <v>31</v>
      </c>
      <c r="Q1299" t="s">
        <v>19</v>
      </c>
      <c r="R1299" t="s">
        <v>26</v>
      </c>
      <c r="S1299" t="s">
        <v>17</v>
      </c>
      <c r="T1299" t="s">
        <v>13310</v>
      </c>
      <c r="U1299" s="1">
        <v>45984</v>
      </c>
      <c r="V1299">
        <f t="shared" si="40"/>
        <v>207</v>
      </c>
      <c r="W1299" t="str">
        <f t="shared" si="41"/>
        <v>180-209</v>
      </c>
    </row>
    <row r="1300" spans="1:23" x14ac:dyDescent="0.25">
      <c r="A1300" t="s">
        <v>1438</v>
      </c>
      <c r="B1300">
        <v>8186700569</v>
      </c>
      <c r="C1300">
        <v>2455107875</v>
      </c>
      <c r="D1300" s="1">
        <v>45452</v>
      </c>
      <c r="E1300">
        <v>99232</v>
      </c>
      <c r="F1300">
        <v>81000</v>
      </c>
      <c r="G1300" t="s">
        <v>171</v>
      </c>
      <c r="H1300" s="34">
        <v>86500</v>
      </c>
      <c r="I1300" s="7">
        <v>64875</v>
      </c>
      <c r="J1300" s="7">
        <v>55143.75</v>
      </c>
      <c r="K1300" s="7">
        <v>0</v>
      </c>
      <c r="L1300" s="7">
        <v>9731.25</v>
      </c>
      <c r="M1300" s="5">
        <v>0.15</v>
      </c>
      <c r="N1300" t="s">
        <v>1139</v>
      </c>
      <c r="O1300" t="s">
        <v>17</v>
      </c>
      <c r="P1300" t="s">
        <v>40</v>
      </c>
      <c r="Q1300" t="s">
        <v>19</v>
      </c>
      <c r="R1300" t="s">
        <v>38</v>
      </c>
      <c r="S1300" t="s">
        <v>21</v>
      </c>
      <c r="T1300" t="s">
        <v>13311</v>
      </c>
      <c r="U1300" s="1">
        <v>45794</v>
      </c>
      <c r="V1300">
        <f t="shared" si="40"/>
        <v>342</v>
      </c>
      <c r="W1300" t="str">
        <f t="shared" si="41"/>
        <v>330-359</v>
      </c>
    </row>
    <row r="1301" spans="1:23" x14ac:dyDescent="0.25">
      <c r="A1301" t="s">
        <v>1439</v>
      </c>
      <c r="B1301">
        <v>4629593901</v>
      </c>
      <c r="C1301">
        <v>5765366197</v>
      </c>
      <c r="D1301" s="1">
        <v>45367</v>
      </c>
      <c r="E1301">
        <v>99222</v>
      </c>
      <c r="F1301">
        <v>90834</v>
      </c>
      <c r="G1301" t="s">
        <v>124</v>
      </c>
      <c r="H1301" s="34">
        <v>84896</v>
      </c>
      <c r="I1301" s="7">
        <v>55182</v>
      </c>
      <c r="J1301" s="7">
        <v>42387.16</v>
      </c>
      <c r="K1301" s="7">
        <v>6173</v>
      </c>
      <c r="L1301" s="7">
        <v>6621.84</v>
      </c>
      <c r="M1301" s="5">
        <v>0.12</v>
      </c>
      <c r="N1301" t="s">
        <v>46</v>
      </c>
      <c r="O1301" t="s">
        <v>27</v>
      </c>
      <c r="P1301" t="s">
        <v>25</v>
      </c>
      <c r="Q1301" t="s">
        <v>19</v>
      </c>
      <c r="R1301" t="s">
        <v>38</v>
      </c>
      <c r="S1301" t="s">
        <v>17</v>
      </c>
      <c r="T1301" t="s">
        <v>13310</v>
      </c>
      <c r="U1301" s="1">
        <v>45988</v>
      </c>
      <c r="V1301">
        <f t="shared" si="40"/>
        <v>621</v>
      </c>
      <c r="W1301" t="str">
        <f t="shared" si="41"/>
        <v>360+</v>
      </c>
    </row>
    <row r="1302" spans="1:23" x14ac:dyDescent="0.25">
      <c r="A1302" t="s">
        <v>1440</v>
      </c>
      <c r="B1302">
        <v>7926826345</v>
      </c>
      <c r="C1302">
        <v>6391192919</v>
      </c>
      <c r="D1302" s="1">
        <v>45874</v>
      </c>
      <c r="E1302">
        <v>99214</v>
      </c>
      <c r="F1302">
        <v>80053</v>
      </c>
      <c r="G1302" t="s">
        <v>42</v>
      </c>
      <c r="H1302" s="34">
        <v>58919</v>
      </c>
      <c r="I1302" s="7">
        <v>38297</v>
      </c>
      <c r="J1302" s="7">
        <v>31369.360000000001</v>
      </c>
      <c r="K1302" s="7">
        <v>2332</v>
      </c>
      <c r="L1302" s="7">
        <v>4595.6400000000003</v>
      </c>
      <c r="M1302" s="5">
        <v>0.12</v>
      </c>
      <c r="N1302" t="s">
        <v>46</v>
      </c>
      <c r="O1302" t="s">
        <v>30</v>
      </c>
      <c r="P1302" t="s">
        <v>97</v>
      </c>
      <c r="Q1302" t="s">
        <v>32</v>
      </c>
      <c r="R1302" t="s">
        <v>38</v>
      </c>
      <c r="S1302" t="s">
        <v>21</v>
      </c>
      <c r="T1302" t="s">
        <v>13310</v>
      </c>
      <c r="U1302" s="1">
        <v>46051</v>
      </c>
      <c r="V1302">
        <f t="shared" si="40"/>
        <v>177</v>
      </c>
      <c r="W1302" t="str">
        <f t="shared" si="41"/>
        <v>150-179</v>
      </c>
    </row>
    <row r="1303" spans="1:23" x14ac:dyDescent="0.25">
      <c r="A1303" t="s">
        <v>1441</v>
      </c>
      <c r="B1303">
        <v>4495067089</v>
      </c>
      <c r="C1303">
        <v>8551580046</v>
      </c>
      <c r="D1303" s="1">
        <v>45512</v>
      </c>
      <c r="E1303">
        <v>99213</v>
      </c>
      <c r="F1303">
        <v>99213</v>
      </c>
      <c r="G1303" t="s">
        <v>102</v>
      </c>
      <c r="H1303" s="34">
        <v>61494</v>
      </c>
      <c r="I1303" s="7">
        <v>52270</v>
      </c>
      <c r="J1303" s="7">
        <v>46523.6</v>
      </c>
      <c r="K1303" s="7">
        <v>4701</v>
      </c>
      <c r="L1303" s="7">
        <v>1045.4000000000001</v>
      </c>
      <c r="M1303" s="5">
        <v>0.02</v>
      </c>
      <c r="N1303" t="s">
        <v>16</v>
      </c>
      <c r="O1303" t="s">
        <v>30</v>
      </c>
      <c r="P1303" t="s">
        <v>55</v>
      </c>
      <c r="Q1303" t="s">
        <v>32</v>
      </c>
      <c r="R1303" t="s">
        <v>26</v>
      </c>
      <c r="S1303" t="s">
        <v>17</v>
      </c>
      <c r="T1303" t="s">
        <v>13310</v>
      </c>
      <c r="U1303" s="1">
        <v>45965</v>
      </c>
      <c r="V1303">
        <f t="shared" si="40"/>
        <v>453</v>
      </c>
      <c r="W1303" t="str">
        <f t="shared" si="41"/>
        <v>360+</v>
      </c>
    </row>
    <row r="1304" spans="1:23" x14ac:dyDescent="0.25">
      <c r="A1304" t="s">
        <v>1442</v>
      </c>
      <c r="B1304">
        <v>8288258400</v>
      </c>
      <c r="C1304">
        <v>5317021184</v>
      </c>
      <c r="D1304" s="1">
        <v>45408</v>
      </c>
      <c r="E1304">
        <v>99214</v>
      </c>
      <c r="F1304">
        <v>93000</v>
      </c>
      <c r="G1304" t="s">
        <v>270</v>
      </c>
      <c r="H1304" s="34">
        <v>43278</v>
      </c>
      <c r="I1304" s="7">
        <v>31160</v>
      </c>
      <c r="J1304" s="7">
        <v>28667.200000000001</v>
      </c>
      <c r="K1304" s="7">
        <v>0</v>
      </c>
      <c r="L1304" s="7">
        <v>2492.8000000000002</v>
      </c>
      <c r="M1304" s="5">
        <v>0.08</v>
      </c>
      <c r="N1304" t="s">
        <v>24</v>
      </c>
      <c r="O1304" t="s">
        <v>17</v>
      </c>
      <c r="P1304" t="s">
        <v>31</v>
      </c>
      <c r="Q1304" t="s">
        <v>32</v>
      </c>
      <c r="R1304" t="s">
        <v>21</v>
      </c>
      <c r="S1304" t="s">
        <v>21</v>
      </c>
      <c r="T1304" t="s">
        <v>13311</v>
      </c>
      <c r="U1304" s="1">
        <v>45834</v>
      </c>
      <c r="V1304">
        <f t="shared" si="40"/>
        <v>426</v>
      </c>
      <c r="W1304" t="str">
        <f t="shared" si="41"/>
        <v>360+</v>
      </c>
    </row>
    <row r="1305" spans="1:23" x14ac:dyDescent="0.25">
      <c r="A1305" t="s">
        <v>1443</v>
      </c>
      <c r="B1305">
        <v>6667224640</v>
      </c>
      <c r="C1305">
        <v>1858082055</v>
      </c>
      <c r="D1305" s="1">
        <v>45733</v>
      </c>
      <c r="E1305">
        <v>99238</v>
      </c>
      <c r="F1305">
        <v>81000</v>
      </c>
      <c r="G1305" t="s">
        <v>182</v>
      </c>
      <c r="H1305" s="34">
        <v>60268</v>
      </c>
      <c r="I1305" s="7">
        <v>43393</v>
      </c>
      <c r="J1305" s="7">
        <v>34541.56</v>
      </c>
      <c r="K1305" s="7">
        <v>5380</v>
      </c>
      <c r="L1305" s="7">
        <v>3471.44</v>
      </c>
      <c r="M1305" s="5">
        <v>0.08</v>
      </c>
      <c r="N1305" t="s">
        <v>24</v>
      </c>
      <c r="O1305" t="s">
        <v>30</v>
      </c>
      <c r="P1305" t="s">
        <v>58</v>
      </c>
      <c r="Q1305" t="s">
        <v>32</v>
      </c>
      <c r="R1305" t="s">
        <v>26</v>
      </c>
      <c r="S1305" t="s">
        <v>27</v>
      </c>
      <c r="T1305" t="s">
        <v>13311</v>
      </c>
      <c r="U1305" s="1">
        <v>45823</v>
      </c>
      <c r="V1305">
        <f t="shared" si="40"/>
        <v>90</v>
      </c>
      <c r="W1305" t="str">
        <f t="shared" si="41"/>
        <v>90-119</v>
      </c>
    </row>
    <row r="1306" spans="1:23" x14ac:dyDescent="0.25">
      <c r="A1306" t="s">
        <v>1444</v>
      </c>
      <c r="B1306">
        <v>4251169224</v>
      </c>
      <c r="C1306">
        <v>9769548639</v>
      </c>
      <c r="D1306" s="1">
        <v>45381</v>
      </c>
      <c r="E1306">
        <v>99232</v>
      </c>
      <c r="F1306">
        <v>99283</v>
      </c>
      <c r="G1306" t="s">
        <v>136</v>
      </c>
      <c r="H1306" s="34">
        <v>97901</v>
      </c>
      <c r="I1306" s="7">
        <v>83216</v>
      </c>
      <c r="J1306" s="7">
        <v>77594.679999999993</v>
      </c>
      <c r="K1306" s="7">
        <v>3957</v>
      </c>
      <c r="L1306" s="7">
        <v>1664.32</v>
      </c>
      <c r="M1306" s="5">
        <v>0.02</v>
      </c>
      <c r="N1306" t="s">
        <v>16</v>
      </c>
      <c r="O1306" t="s">
        <v>30</v>
      </c>
      <c r="P1306" t="s">
        <v>97</v>
      </c>
      <c r="Q1306" t="s">
        <v>19</v>
      </c>
      <c r="R1306" t="s">
        <v>38</v>
      </c>
      <c r="S1306" t="s">
        <v>21</v>
      </c>
      <c r="T1306" t="s">
        <v>13312</v>
      </c>
      <c r="U1306" s="1">
        <v>45805</v>
      </c>
      <c r="V1306">
        <f t="shared" si="40"/>
        <v>424</v>
      </c>
      <c r="W1306" t="str">
        <f t="shared" si="41"/>
        <v>360+</v>
      </c>
    </row>
    <row r="1307" spans="1:23" x14ac:dyDescent="0.25">
      <c r="A1307" t="s">
        <v>1445</v>
      </c>
      <c r="B1307">
        <v>8936556336</v>
      </c>
      <c r="C1307">
        <v>4729970035</v>
      </c>
      <c r="D1307" s="1">
        <v>45548</v>
      </c>
      <c r="E1307">
        <v>99223</v>
      </c>
      <c r="F1307">
        <v>99203</v>
      </c>
      <c r="G1307" t="s">
        <v>42</v>
      </c>
      <c r="H1307" s="34">
        <v>95920</v>
      </c>
      <c r="I1307" s="7">
        <v>62348</v>
      </c>
      <c r="J1307" s="7">
        <v>47748.24</v>
      </c>
      <c r="K1307" s="7">
        <v>7118</v>
      </c>
      <c r="L1307" s="7">
        <v>7481.76</v>
      </c>
      <c r="M1307" s="5">
        <v>0.12</v>
      </c>
      <c r="N1307" t="s">
        <v>46</v>
      </c>
      <c r="O1307" t="s">
        <v>30</v>
      </c>
      <c r="P1307" t="s">
        <v>55</v>
      </c>
      <c r="Q1307" t="s">
        <v>32</v>
      </c>
      <c r="R1307" t="s">
        <v>38</v>
      </c>
      <c r="S1307" t="s">
        <v>21</v>
      </c>
      <c r="T1307" t="s">
        <v>13310</v>
      </c>
      <c r="U1307" s="1">
        <v>45675</v>
      </c>
      <c r="V1307">
        <f t="shared" si="40"/>
        <v>127</v>
      </c>
      <c r="W1307" t="str">
        <f t="shared" si="41"/>
        <v>120-149</v>
      </c>
    </row>
    <row r="1308" spans="1:23" x14ac:dyDescent="0.25">
      <c r="A1308" t="s">
        <v>1446</v>
      </c>
      <c r="B1308">
        <v>4516254770</v>
      </c>
      <c r="C1308">
        <v>6537935357</v>
      </c>
      <c r="D1308" s="1">
        <v>45548</v>
      </c>
      <c r="E1308">
        <v>99238</v>
      </c>
      <c r="F1308">
        <v>99213</v>
      </c>
      <c r="G1308" t="s">
        <v>445</v>
      </c>
      <c r="H1308" s="34">
        <v>75662</v>
      </c>
      <c r="I1308" s="7">
        <v>54477</v>
      </c>
      <c r="J1308" s="7">
        <v>50118.84</v>
      </c>
      <c r="K1308" s="7">
        <v>0</v>
      </c>
      <c r="L1308" s="7">
        <v>4358.16</v>
      </c>
      <c r="M1308" s="5">
        <v>0.08</v>
      </c>
      <c r="N1308" t="s">
        <v>24</v>
      </c>
      <c r="O1308" t="s">
        <v>17</v>
      </c>
      <c r="P1308" t="s">
        <v>40</v>
      </c>
      <c r="Q1308" t="s">
        <v>32</v>
      </c>
      <c r="R1308" t="s">
        <v>27</v>
      </c>
      <c r="S1308" t="s">
        <v>17</v>
      </c>
      <c r="T1308" t="s">
        <v>13311</v>
      </c>
      <c r="U1308" s="1">
        <v>45794</v>
      </c>
      <c r="V1308">
        <f t="shared" si="40"/>
        <v>246</v>
      </c>
      <c r="W1308" t="str">
        <f t="shared" si="41"/>
        <v>240-269</v>
      </c>
    </row>
    <row r="1309" spans="1:23" x14ac:dyDescent="0.25">
      <c r="A1309" t="s">
        <v>1447</v>
      </c>
      <c r="B1309">
        <v>2189732200</v>
      </c>
      <c r="C1309">
        <v>7293279617</v>
      </c>
      <c r="D1309" s="1">
        <v>45835</v>
      </c>
      <c r="E1309">
        <v>99233</v>
      </c>
      <c r="F1309">
        <v>93000</v>
      </c>
      <c r="G1309" t="s">
        <v>65</v>
      </c>
      <c r="H1309" s="34">
        <v>52742</v>
      </c>
      <c r="I1309" s="7">
        <v>37974</v>
      </c>
      <c r="J1309" s="7">
        <v>34936.080000000002</v>
      </c>
      <c r="K1309" s="7">
        <v>0</v>
      </c>
      <c r="L1309" s="7">
        <v>3037.92</v>
      </c>
      <c r="M1309" s="5">
        <v>0.08</v>
      </c>
      <c r="N1309" t="s">
        <v>24</v>
      </c>
      <c r="O1309" t="s">
        <v>17</v>
      </c>
      <c r="P1309" t="s">
        <v>97</v>
      </c>
      <c r="Q1309" t="s">
        <v>19</v>
      </c>
      <c r="R1309" t="s">
        <v>26</v>
      </c>
      <c r="S1309" t="s">
        <v>17</v>
      </c>
      <c r="T1309" t="s">
        <v>13310</v>
      </c>
      <c r="U1309" s="1">
        <v>45889</v>
      </c>
      <c r="V1309">
        <f t="shared" si="40"/>
        <v>54</v>
      </c>
      <c r="W1309" t="str">
        <f t="shared" si="41"/>
        <v>30-59</v>
      </c>
    </row>
    <row r="1310" spans="1:23" x14ac:dyDescent="0.25">
      <c r="A1310" t="s">
        <v>1448</v>
      </c>
      <c r="B1310">
        <v>8383605683</v>
      </c>
      <c r="C1310">
        <v>4984008788</v>
      </c>
      <c r="D1310" s="1">
        <v>45576</v>
      </c>
      <c r="E1310">
        <v>99221</v>
      </c>
      <c r="F1310">
        <v>99215</v>
      </c>
      <c r="G1310" t="s">
        <v>146</v>
      </c>
      <c r="H1310" s="34">
        <v>81332</v>
      </c>
      <c r="I1310" s="7">
        <v>69132</v>
      </c>
      <c r="J1310" s="7">
        <v>59563.360000000001</v>
      </c>
      <c r="K1310" s="7">
        <v>8186</v>
      </c>
      <c r="L1310" s="7">
        <v>1382.64</v>
      </c>
      <c r="M1310" s="5">
        <v>0.02</v>
      </c>
      <c r="N1310" t="s">
        <v>16</v>
      </c>
      <c r="O1310" t="s">
        <v>30</v>
      </c>
      <c r="P1310" t="s">
        <v>55</v>
      </c>
      <c r="Q1310" t="s">
        <v>19</v>
      </c>
      <c r="R1310" t="s">
        <v>26</v>
      </c>
      <c r="S1310" t="s">
        <v>17</v>
      </c>
      <c r="T1310" t="s">
        <v>13310</v>
      </c>
      <c r="U1310" s="1">
        <v>46044</v>
      </c>
      <c r="V1310">
        <f t="shared" si="40"/>
        <v>468</v>
      </c>
      <c r="W1310" t="str">
        <f t="shared" si="41"/>
        <v>360+</v>
      </c>
    </row>
    <row r="1311" spans="1:23" x14ac:dyDescent="0.25">
      <c r="A1311" t="s">
        <v>1449</v>
      </c>
      <c r="B1311">
        <v>7071085527</v>
      </c>
      <c r="C1311">
        <v>7624310379</v>
      </c>
      <c r="D1311" s="1">
        <v>45311</v>
      </c>
      <c r="E1311">
        <v>99233</v>
      </c>
      <c r="F1311">
        <v>93000</v>
      </c>
      <c r="G1311" t="s">
        <v>42</v>
      </c>
      <c r="H1311" s="34">
        <v>98391</v>
      </c>
      <c r="I1311" s="7">
        <v>70842</v>
      </c>
      <c r="J1311" s="7">
        <v>55987.64</v>
      </c>
      <c r="K1311" s="7">
        <v>9187</v>
      </c>
      <c r="L1311" s="7">
        <v>5667.36</v>
      </c>
      <c r="M1311" s="5">
        <v>0.08</v>
      </c>
      <c r="N1311" t="s">
        <v>24</v>
      </c>
      <c r="O1311" t="s">
        <v>30</v>
      </c>
      <c r="P1311" t="s">
        <v>31</v>
      </c>
      <c r="Q1311" t="s">
        <v>32</v>
      </c>
      <c r="R1311" t="s">
        <v>43</v>
      </c>
      <c r="S1311" t="s">
        <v>27</v>
      </c>
      <c r="T1311" t="s">
        <v>13312</v>
      </c>
      <c r="U1311" s="1">
        <v>46044</v>
      </c>
      <c r="V1311">
        <f t="shared" si="40"/>
        <v>733</v>
      </c>
      <c r="W1311" t="str">
        <f t="shared" si="41"/>
        <v>360+</v>
      </c>
    </row>
    <row r="1312" spans="1:23" x14ac:dyDescent="0.25">
      <c r="A1312" t="s">
        <v>1450</v>
      </c>
      <c r="B1312">
        <v>6909567009</v>
      </c>
      <c r="C1312">
        <v>5930027222</v>
      </c>
      <c r="D1312" s="1">
        <v>45597</v>
      </c>
      <c r="E1312">
        <v>99231</v>
      </c>
      <c r="F1312">
        <v>80053</v>
      </c>
      <c r="G1312" t="s">
        <v>65</v>
      </c>
      <c r="H1312" s="34">
        <v>79583</v>
      </c>
      <c r="I1312" s="7">
        <v>67646</v>
      </c>
      <c r="J1312" s="7">
        <v>61216.08</v>
      </c>
      <c r="K1312" s="7">
        <v>5077</v>
      </c>
      <c r="L1312" s="7">
        <v>1352.92</v>
      </c>
      <c r="M1312" s="5">
        <v>0.02</v>
      </c>
      <c r="N1312" t="s">
        <v>16</v>
      </c>
      <c r="O1312" t="s">
        <v>30</v>
      </c>
      <c r="P1312" t="s">
        <v>18</v>
      </c>
      <c r="Q1312" t="s">
        <v>19</v>
      </c>
      <c r="R1312" t="s">
        <v>43</v>
      </c>
      <c r="S1312" t="s">
        <v>27</v>
      </c>
      <c r="T1312" t="s">
        <v>13312</v>
      </c>
      <c r="U1312" s="1">
        <v>45855</v>
      </c>
      <c r="V1312">
        <f t="shared" si="40"/>
        <v>258</v>
      </c>
      <c r="W1312" t="str">
        <f t="shared" si="41"/>
        <v>240-269</v>
      </c>
    </row>
    <row r="1313" spans="1:23" x14ac:dyDescent="0.25">
      <c r="A1313" t="s">
        <v>1451</v>
      </c>
      <c r="B1313">
        <v>6309918261</v>
      </c>
      <c r="C1313">
        <v>8041768778</v>
      </c>
      <c r="D1313" s="1">
        <v>45813</v>
      </c>
      <c r="E1313">
        <v>99231</v>
      </c>
      <c r="F1313">
        <v>99292</v>
      </c>
      <c r="G1313" t="s">
        <v>270</v>
      </c>
      <c r="H1313" s="34">
        <v>49231</v>
      </c>
      <c r="I1313" s="7">
        <v>35446</v>
      </c>
      <c r="J1313" s="7">
        <v>28813.32</v>
      </c>
      <c r="K1313" s="7">
        <v>3797</v>
      </c>
      <c r="L1313" s="7">
        <v>2835.68</v>
      </c>
      <c r="M1313" s="5">
        <v>0.08</v>
      </c>
      <c r="N1313" t="s">
        <v>24</v>
      </c>
      <c r="O1313" t="s">
        <v>27</v>
      </c>
      <c r="P1313" t="s">
        <v>25</v>
      </c>
      <c r="Q1313" t="s">
        <v>32</v>
      </c>
      <c r="R1313" t="s">
        <v>38</v>
      </c>
      <c r="S1313" t="s">
        <v>21</v>
      </c>
      <c r="T1313" t="s">
        <v>13312</v>
      </c>
      <c r="U1313" s="1">
        <v>45927</v>
      </c>
      <c r="V1313">
        <f t="shared" si="40"/>
        <v>114</v>
      </c>
      <c r="W1313" t="str">
        <f t="shared" si="41"/>
        <v>90-119</v>
      </c>
    </row>
    <row r="1314" spans="1:23" x14ac:dyDescent="0.25">
      <c r="A1314" t="s">
        <v>1452</v>
      </c>
      <c r="B1314">
        <v>5379446186</v>
      </c>
      <c r="C1314">
        <v>4712974501</v>
      </c>
      <c r="D1314" s="1">
        <v>45710</v>
      </c>
      <c r="E1314">
        <v>99233</v>
      </c>
      <c r="F1314">
        <v>99201</v>
      </c>
      <c r="G1314" t="s">
        <v>219</v>
      </c>
      <c r="H1314" s="34">
        <v>43337</v>
      </c>
      <c r="I1314" s="7">
        <v>31203</v>
      </c>
      <c r="J1314" s="7">
        <v>16334.76</v>
      </c>
      <c r="K1314" s="7">
        <v>12372</v>
      </c>
      <c r="L1314" s="7">
        <v>2496.2399999999998</v>
      </c>
      <c r="M1314" s="5">
        <v>0.08</v>
      </c>
      <c r="N1314" t="s">
        <v>24</v>
      </c>
      <c r="O1314" t="s">
        <v>27</v>
      </c>
      <c r="P1314" t="s">
        <v>58</v>
      </c>
      <c r="Q1314" t="s">
        <v>32</v>
      </c>
      <c r="R1314" t="s">
        <v>20</v>
      </c>
      <c r="S1314" t="s">
        <v>17</v>
      </c>
      <c r="T1314" t="s">
        <v>13312</v>
      </c>
      <c r="U1314" s="1">
        <v>45874</v>
      </c>
      <c r="V1314">
        <f t="shared" si="40"/>
        <v>164</v>
      </c>
      <c r="W1314" t="str">
        <f t="shared" si="41"/>
        <v>150-179</v>
      </c>
    </row>
    <row r="1315" spans="1:23" x14ac:dyDescent="0.25">
      <c r="A1315" t="s">
        <v>1453</v>
      </c>
      <c r="B1315">
        <v>9812674944</v>
      </c>
      <c r="C1315">
        <v>9015868941</v>
      </c>
      <c r="D1315" s="1">
        <v>45574</v>
      </c>
      <c r="E1315">
        <v>99223</v>
      </c>
      <c r="F1315">
        <v>99282</v>
      </c>
      <c r="G1315" t="s">
        <v>61</v>
      </c>
      <c r="H1315" s="34">
        <v>53513</v>
      </c>
      <c r="I1315" s="7">
        <v>38529</v>
      </c>
      <c r="J1315" s="7">
        <v>32426.68</v>
      </c>
      <c r="K1315" s="7">
        <v>3020</v>
      </c>
      <c r="L1315" s="7">
        <v>3082.32</v>
      </c>
      <c r="M1315" s="5">
        <v>0.08</v>
      </c>
      <c r="N1315" t="s">
        <v>24</v>
      </c>
      <c r="O1315" t="s">
        <v>30</v>
      </c>
      <c r="P1315" t="s">
        <v>35</v>
      </c>
      <c r="Q1315" t="s">
        <v>32</v>
      </c>
      <c r="R1315" t="s">
        <v>20</v>
      </c>
      <c r="S1315" t="s">
        <v>17</v>
      </c>
      <c r="T1315" t="s">
        <v>13310</v>
      </c>
      <c r="U1315" s="1">
        <v>45662</v>
      </c>
      <c r="V1315">
        <f t="shared" si="40"/>
        <v>88</v>
      </c>
      <c r="W1315" t="str">
        <f t="shared" si="41"/>
        <v>60-89</v>
      </c>
    </row>
    <row r="1316" spans="1:23" x14ac:dyDescent="0.25">
      <c r="A1316" t="s">
        <v>1454</v>
      </c>
      <c r="B1316">
        <v>2711153030</v>
      </c>
      <c r="C1316">
        <v>8800413860</v>
      </c>
      <c r="D1316" s="1">
        <v>45853</v>
      </c>
      <c r="E1316">
        <v>99232</v>
      </c>
      <c r="F1316">
        <v>90834</v>
      </c>
      <c r="G1316" t="s">
        <v>194</v>
      </c>
      <c r="H1316" s="34">
        <v>72314</v>
      </c>
      <c r="I1316" s="7">
        <v>47004</v>
      </c>
      <c r="J1316" s="7">
        <v>41363.519999999997</v>
      </c>
      <c r="K1316" s="7">
        <v>0</v>
      </c>
      <c r="L1316" s="7">
        <v>5640.48</v>
      </c>
      <c r="M1316" s="5">
        <v>0.12</v>
      </c>
      <c r="N1316" t="s">
        <v>46</v>
      </c>
      <c r="O1316" t="s">
        <v>17</v>
      </c>
      <c r="P1316" t="s">
        <v>25</v>
      </c>
      <c r="Q1316" t="s">
        <v>32</v>
      </c>
      <c r="R1316" t="s">
        <v>21</v>
      </c>
      <c r="S1316" t="s">
        <v>27</v>
      </c>
      <c r="T1316" t="s">
        <v>13311</v>
      </c>
      <c r="U1316" s="1">
        <v>45866</v>
      </c>
      <c r="V1316">
        <f t="shared" si="40"/>
        <v>13</v>
      </c>
      <c r="W1316" t="str">
        <f t="shared" si="41"/>
        <v>0-29</v>
      </c>
    </row>
    <row r="1317" spans="1:23" x14ac:dyDescent="0.25">
      <c r="A1317" t="s">
        <v>1455</v>
      </c>
      <c r="B1317">
        <v>2410530057</v>
      </c>
      <c r="C1317">
        <v>5426475186</v>
      </c>
      <c r="D1317" s="1">
        <v>45674</v>
      </c>
      <c r="E1317">
        <v>99215</v>
      </c>
      <c r="F1317">
        <v>99291</v>
      </c>
      <c r="G1317" t="s">
        <v>96</v>
      </c>
      <c r="H1317" s="34">
        <v>60557</v>
      </c>
      <c r="I1317" s="7">
        <v>51473</v>
      </c>
      <c r="J1317" s="7">
        <v>50443.54</v>
      </c>
      <c r="K1317" s="7">
        <v>0</v>
      </c>
      <c r="L1317" s="7">
        <v>1029.46</v>
      </c>
      <c r="M1317" s="5">
        <v>0.02</v>
      </c>
      <c r="N1317" t="s">
        <v>16</v>
      </c>
      <c r="O1317" t="s">
        <v>17</v>
      </c>
      <c r="P1317" t="s">
        <v>25</v>
      </c>
      <c r="Q1317" t="s">
        <v>32</v>
      </c>
      <c r="R1317" t="s">
        <v>21</v>
      </c>
      <c r="S1317" t="s">
        <v>17</v>
      </c>
      <c r="T1317" t="s">
        <v>13310</v>
      </c>
      <c r="U1317" s="1">
        <v>45813</v>
      </c>
      <c r="V1317">
        <f t="shared" si="40"/>
        <v>139</v>
      </c>
      <c r="W1317" t="str">
        <f t="shared" si="41"/>
        <v>120-149</v>
      </c>
    </row>
    <row r="1318" spans="1:23" x14ac:dyDescent="0.25">
      <c r="A1318" t="s">
        <v>1456</v>
      </c>
      <c r="B1318">
        <v>2347654952</v>
      </c>
      <c r="C1318">
        <v>6481835820</v>
      </c>
      <c r="D1318" s="1">
        <v>45558</v>
      </c>
      <c r="E1318">
        <v>99223</v>
      </c>
      <c r="F1318">
        <v>99205</v>
      </c>
      <c r="G1318" t="s">
        <v>69</v>
      </c>
      <c r="H1318" s="34">
        <v>42108</v>
      </c>
      <c r="I1318" s="7">
        <v>30318</v>
      </c>
      <c r="J1318" s="7">
        <v>27892.560000000001</v>
      </c>
      <c r="K1318" s="7">
        <v>0</v>
      </c>
      <c r="L1318" s="7">
        <v>2425.44</v>
      </c>
      <c r="M1318" s="5">
        <v>0.08</v>
      </c>
      <c r="N1318" t="s">
        <v>24</v>
      </c>
      <c r="O1318" t="s">
        <v>17</v>
      </c>
      <c r="P1318" t="s">
        <v>58</v>
      </c>
      <c r="Q1318" t="s">
        <v>19</v>
      </c>
      <c r="R1318" t="s">
        <v>26</v>
      </c>
      <c r="S1318" t="s">
        <v>27</v>
      </c>
      <c r="T1318" t="s">
        <v>13311</v>
      </c>
      <c r="U1318" s="1">
        <v>46012</v>
      </c>
      <c r="V1318">
        <f t="shared" si="40"/>
        <v>454</v>
      </c>
      <c r="W1318" t="str">
        <f t="shared" si="41"/>
        <v>360+</v>
      </c>
    </row>
    <row r="1319" spans="1:23" x14ac:dyDescent="0.25">
      <c r="A1319" t="s">
        <v>1457</v>
      </c>
      <c r="B1319">
        <v>1872312133</v>
      </c>
      <c r="C1319">
        <v>7080674395</v>
      </c>
      <c r="D1319" s="1">
        <v>45343</v>
      </c>
      <c r="E1319">
        <v>99221</v>
      </c>
      <c r="F1319">
        <v>99282</v>
      </c>
      <c r="G1319" t="s">
        <v>194</v>
      </c>
      <c r="H1319" s="34">
        <v>62878</v>
      </c>
      <c r="I1319" s="7">
        <v>45272</v>
      </c>
      <c r="J1319" s="7">
        <v>26085.24</v>
      </c>
      <c r="K1319" s="7">
        <v>15565</v>
      </c>
      <c r="L1319" s="7">
        <v>3621.76</v>
      </c>
      <c r="M1319" s="5">
        <v>0.08</v>
      </c>
      <c r="N1319" t="s">
        <v>24</v>
      </c>
      <c r="O1319" t="s">
        <v>27</v>
      </c>
      <c r="P1319" t="s">
        <v>97</v>
      </c>
      <c r="Q1319" t="s">
        <v>19</v>
      </c>
      <c r="R1319" t="s">
        <v>27</v>
      </c>
      <c r="S1319" t="s">
        <v>27</v>
      </c>
      <c r="T1319" t="s">
        <v>13311</v>
      </c>
      <c r="U1319" s="1">
        <v>45910</v>
      </c>
      <c r="V1319">
        <f t="shared" si="40"/>
        <v>567</v>
      </c>
      <c r="W1319" t="str">
        <f t="shared" si="41"/>
        <v>360+</v>
      </c>
    </row>
    <row r="1320" spans="1:23" x14ac:dyDescent="0.25">
      <c r="A1320" t="s">
        <v>1458</v>
      </c>
      <c r="B1320">
        <v>5211464607</v>
      </c>
      <c r="C1320">
        <v>6530731725</v>
      </c>
      <c r="D1320" s="1">
        <v>45900</v>
      </c>
      <c r="E1320">
        <v>99213</v>
      </c>
      <c r="F1320">
        <v>36415</v>
      </c>
      <c r="G1320" t="s">
        <v>61</v>
      </c>
      <c r="H1320" s="34">
        <v>73395</v>
      </c>
      <c r="I1320" s="7">
        <v>57248</v>
      </c>
      <c r="J1320" s="7">
        <v>45798.400000000001</v>
      </c>
      <c r="K1320" s="7">
        <v>0</v>
      </c>
      <c r="L1320" s="7">
        <v>11449.6</v>
      </c>
      <c r="M1320" s="5">
        <v>0.2</v>
      </c>
      <c r="N1320" t="s">
        <v>3140</v>
      </c>
      <c r="O1320" t="s">
        <v>17</v>
      </c>
      <c r="P1320" t="s">
        <v>55</v>
      </c>
      <c r="Q1320" t="s">
        <v>32</v>
      </c>
      <c r="R1320" t="s">
        <v>27</v>
      </c>
      <c r="S1320" t="s">
        <v>17</v>
      </c>
      <c r="T1320" t="s">
        <v>13312</v>
      </c>
      <c r="U1320" s="1">
        <v>46009</v>
      </c>
      <c r="V1320">
        <f t="shared" si="40"/>
        <v>109</v>
      </c>
      <c r="W1320" t="str">
        <f t="shared" si="41"/>
        <v>90-119</v>
      </c>
    </row>
    <row r="1321" spans="1:23" x14ac:dyDescent="0.25">
      <c r="A1321" t="s">
        <v>1459</v>
      </c>
      <c r="B1321">
        <v>9387433359</v>
      </c>
      <c r="C1321">
        <v>2342998250</v>
      </c>
      <c r="D1321" s="1">
        <v>45878</v>
      </c>
      <c r="E1321">
        <v>99232</v>
      </c>
      <c r="F1321">
        <v>90834</v>
      </c>
      <c r="G1321" t="s">
        <v>174</v>
      </c>
      <c r="H1321" s="34">
        <v>44743</v>
      </c>
      <c r="I1321" s="7">
        <v>29083</v>
      </c>
      <c r="J1321" s="7">
        <v>15656.04</v>
      </c>
      <c r="K1321" s="7">
        <v>9937</v>
      </c>
      <c r="L1321" s="7">
        <v>3489.96</v>
      </c>
      <c r="M1321" s="5">
        <v>0.12</v>
      </c>
      <c r="N1321" t="s">
        <v>46</v>
      </c>
      <c r="O1321" t="s">
        <v>27</v>
      </c>
      <c r="P1321" t="s">
        <v>35</v>
      </c>
      <c r="Q1321" t="s">
        <v>19</v>
      </c>
      <c r="R1321" t="s">
        <v>26</v>
      </c>
      <c r="S1321" t="s">
        <v>21</v>
      </c>
      <c r="T1321" t="s">
        <v>13311</v>
      </c>
      <c r="U1321" s="1">
        <v>45969</v>
      </c>
      <c r="V1321">
        <f t="shared" si="40"/>
        <v>91</v>
      </c>
      <c r="W1321" t="str">
        <f t="shared" si="41"/>
        <v>90-119</v>
      </c>
    </row>
    <row r="1322" spans="1:23" x14ac:dyDescent="0.25">
      <c r="A1322" t="s">
        <v>1460</v>
      </c>
      <c r="B1322">
        <v>7263150668</v>
      </c>
      <c r="C1322">
        <v>7793308369</v>
      </c>
      <c r="D1322" s="1">
        <v>45793</v>
      </c>
      <c r="E1322">
        <v>99232</v>
      </c>
      <c r="F1322">
        <v>99205</v>
      </c>
      <c r="G1322" t="s">
        <v>224</v>
      </c>
      <c r="H1322" s="34">
        <v>79163</v>
      </c>
      <c r="I1322" s="7">
        <v>51456</v>
      </c>
      <c r="J1322" s="7">
        <v>39593.279999999999</v>
      </c>
      <c r="K1322" s="7">
        <v>5688</v>
      </c>
      <c r="L1322" s="7">
        <v>6174.72</v>
      </c>
      <c r="M1322" s="5">
        <v>0.12</v>
      </c>
      <c r="N1322" t="s">
        <v>46</v>
      </c>
      <c r="O1322" t="s">
        <v>27</v>
      </c>
      <c r="P1322" t="s">
        <v>97</v>
      </c>
      <c r="Q1322" t="s">
        <v>19</v>
      </c>
      <c r="R1322" t="s">
        <v>38</v>
      </c>
      <c r="S1322" t="s">
        <v>21</v>
      </c>
      <c r="T1322" t="s">
        <v>13310</v>
      </c>
      <c r="U1322" s="1">
        <v>45807</v>
      </c>
      <c r="V1322">
        <f t="shared" si="40"/>
        <v>14</v>
      </c>
      <c r="W1322" t="str">
        <f t="shared" si="41"/>
        <v>0-29</v>
      </c>
    </row>
    <row r="1323" spans="1:23" x14ac:dyDescent="0.25">
      <c r="A1323" t="s">
        <v>1461</v>
      </c>
      <c r="B1323">
        <v>9646024452</v>
      </c>
      <c r="C1323">
        <v>8782568177</v>
      </c>
      <c r="D1323" s="1">
        <v>45620</v>
      </c>
      <c r="E1323">
        <v>99213</v>
      </c>
      <c r="F1323">
        <v>85025</v>
      </c>
      <c r="G1323" t="s">
        <v>91</v>
      </c>
      <c r="H1323" s="34">
        <v>67185</v>
      </c>
      <c r="I1323" s="7">
        <v>53748</v>
      </c>
      <c r="J1323" s="7">
        <v>46223.28</v>
      </c>
      <c r="K1323" s="7">
        <v>0</v>
      </c>
      <c r="L1323" s="7">
        <v>7524.72</v>
      </c>
      <c r="M1323" s="5">
        <v>0.14000000000000001</v>
      </c>
      <c r="N1323" t="s">
        <v>1135</v>
      </c>
      <c r="O1323" t="s">
        <v>17</v>
      </c>
      <c r="P1323" t="s">
        <v>40</v>
      </c>
      <c r="Q1323" t="s">
        <v>19</v>
      </c>
      <c r="R1323" t="s">
        <v>26</v>
      </c>
      <c r="S1323" t="s">
        <v>21</v>
      </c>
      <c r="T1323" t="s">
        <v>13311</v>
      </c>
      <c r="U1323" s="1">
        <v>45679</v>
      </c>
      <c r="V1323">
        <f t="shared" si="40"/>
        <v>59</v>
      </c>
      <c r="W1323" t="str">
        <f t="shared" si="41"/>
        <v>30-59</v>
      </c>
    </row>
    <row r="1324" spans="1:23" x14ac:dyDescent="0.25">
      <c r="A1324" t="s">
        <v>1462</v>
      </c>
      <c r="B1324">
        <v>6816070451</v>
      </c>
      <c r="C1324">
        <v>9241854631</v>
      </c>
      <c r="D1324" s="1">
        <v>45856</v>
      </c>
      <c r="E1324">
        <v>99233</v>
      </c>
      <c r="F1324">
        <v>85025</v>
      </c>
      <c r="G1324" t="s">
        <v>154</v>
      </c>
      <c r="H1324" s="34">
        <v>54573</v>
      </c>
      <c r="I1324" s="7">
        <v>46387</v>
      </c>
      <c r="J1324" s="7">
        <v>38649.26</v>
      </c>
      <c r="K1324" s="7">
        <v>6810</v>
      </c>
      <c r="L1324" s="7">
        <v>927.74</v>
      </c>
      <c r="M1324" s="5">
        <v>0.02</v>
      </c>
      <c r="N1324" t="s">
        <v>16</v>
      </c>
      <c r="O1324" t="s">
        <v>30</v>
      </c>
      <c r="P1324" t="s">
        <v>35</v>
      </c>
      <c r="Q1324" t="s">
        <v>19</v>
      </c>
      <c r="R1324" t="s">
        <v>27</v>
      </c>
      <c r="S1324" t="s">
        <v>21</v>
      </c>
      <c r="T1324" t="s">
        <v>13310</v>
      </c>
      <c r="U1324" s="1">
        <v>45934</v>
      </c>
      <c r="V1324">
        <f t="shared" si="40"/>
        <v>78</v>
      </c>
      <c r="W1324" t="str">
        <f t="shared" si="41"/>
        <v>60-89</v>
      </c>
    </row>
    <row r="1325" spans="1:23" x14ac:dyDescent="0.25">
      <c r="A1325" t="s">
        <v>1463</v>
      </c>
      <c r="B1325">
        <v>2956792317</v>
      </c>
      <c r="C1325">
        <v>3308097480</v>
      </c>
      <c r="D1325" s="1">
        <v>45748</v>
      </c>
      <c r="E1325">
        <v>99213</v>
      </c>
      <c r="F1325">
        <v>99291</v>
      </c>
      <c r="G1325" t="s">
        <v>351</v>
      </c>
      <c r="H1325" s="34">
        <v>69758</v>
      </c>
      <c r="I1325" s="7">
        <v>45343</v>
      </c>
      <c r="J1325" s="7">
        <v>35124.839999999997</v>
      </c>
      <c r="K1325" s="7">
        <v>4777</v>
      </c>
      <c r="L1325" s="7">
        <v>5441.16</v>
      </c>
      <c r="M1325" s="5">
        <v>0.12</v>
      </c>
      <c r="N1325" t="s">
        <v>46</v>
      </c>
      <c r="O1325" t="s">
        <v>30</v>
      </c>
      <c r="P1325" t="s">
        <v>58</v>
      </c>
      <c r="Q1325" t="s">
        <v>32</v>
      </c>
      <c r="R1325" t="s">
        <v>20</v>
      </c>
      <c r="S1325" t="s">
        <v>17</v>
      </c>
      <c r="T1325" t="s">
        <v>13312</v>
      </c>
      <c r="U1325" s="1">
        <v>45816</v>
      </c>
      <c r="V1325">
        <f t="shared" si="40"/>
        <v>68</v>
      </c>
      <c r="W1325" t="str">
        <f t="shared" si="41"/>
        <v>60-89</v>
      </c>
    </row>
    <row r="1326" spans="1:23" x14ac:dyDescent="0.25">
      <c r="A1326" t="s">
        <v>1464</v>
      </c>
      <c r="B1326">
        <v>8460590773</v>
      </c>
      <c r="C1326">
        <v>8274354646</v>
      </c>
      <c r="D1326" s="1">
        <v>45826</v>
      </c>
      <c r="E1326">
        <v>99221</v>
      </c>
      <c r="F1326">
        <v>99204</v>
      </c>
      <c r="G1326" t="s">
        <v>200</v>
      </c>
      <c r="H1326" s="34">
        <v>88651</v>
      </c>
      <c r="I1326" s="7">
        <v>63829</v>
      </c>
      <c r="J1326" s="7">
        <v>48917.68</v>
      </c>
      <c r="K1326" s="7">
        <v>9805</v>
      </c>
      <c r="L1326" s="7">
        <v>5106.32</v>
      </c>
      <c r="M1326" s="5">
        <v>0.08</v>
      </c>
      <c r="N1326" t="s">
        <v>24</v>
      </c>
      <c r="O1326" t="s">
        <v>27</v>
      </c>
      <c r="P1326" t="s">
        <v>35</v>
      </c>
      <c r="Q1326" t="s">
        <v>19</v>
      </c>
      <c r="R1326" t="s">
        <v>43</v>
      </c>
      <c r="S1326" t="s">
        <v>27</v>
      </c>
      <c r="T1326" t="s">
        <v>13310</v>
      </c>
      <c r="U1326" s="1">
        <v>45908</v>
      </c>
      <c r="V1326">
        <f t="shared" si="40"/>
        <v>82</v>
      </c>
      <c r="W1326" t="str">
        <f t="shared" si="41"/>
        <v>60-89</v>
      </c>
    </row>
    <row r="1327" spans="1:23" x14ac:dyDescent="0.25">
      <c r="A1327" t="s">
        <v>1465</v>
      </c>
      <c r="B1327">
        <v>3271317630</v>
      </c>
      <c r="C1327">
        <v>5153800125</v>
      </c>
      <c r="D1327" s="1">
        <v>45419</v>
      </c>
      <c r="E1327">
        <v>99221</v>
      </c>
      <c r="F1327">
        <v>90834</v>
      </c>
      <c r="G1327" t="s">
        <v>194</v>
      </c>
      <c r="H1327" s="34">
        <v>71202</v>
      </c>
      <c r="I1327" s="7">
        <v>51265</v>
      </c>
      <c r="J1327" s="7">
        <v>25940.799999999999</v>
      </c>
      <c r="K1327" s="7">
        <v>21223</v>
      </c>
      <c r="L1327" s="7">
        <v>4101.2</v>
      </c>
      <c r="M1327" s="5">
        <v>0.08</v>
      </c>
      <c r="N1327" t="s">
        <v>24</v>
      </c>
      <c r="O1327" t="s">
        <v>27</v>
      </c>
      <c r="P1327" t="s">
        <v>31</v>
      </c>
      <c r="Q1327" t="s">
        <v>19</v>
      </c>
      <c r="R1327" t="s">
        <v>43</v>
      </c>
      <c r="S1327" t="s">
        <v>27</v>
      </c>
      <c r="T1327" t="s">
        <v>13311</v>
      </c>
      <c r="U1327" s="1">
        <v>45979</v>
      </c>
      <c r="V1327">
        <f t="shared" si="40"/>
        <v>560</v>
      </c>
      <c r="W1327" t="str">
        <f t="shared" si="41"/>
        <v>360+</v>
      </c>
    </row>
    <row r="1328" spans="1:23" x14ac:dyDescent="0.25">
      <c r="A1328" t="s">
        <v>1466</v>
      </c>
      <c r="B1328">
        <v>9491186807</v>
      </c>
      <c r="C1328">
        <v>1586769398</v>
      </c>
      <c r="D1328" s="1">
        <v>45798</v>
      </c>
      <c r="E1328">
        <v>99232</v>
      </c>
      <c r="F1328">
        <v>99204</v>
      </c>
      <c r="G1328" t="s">
        <v>129</v>
      </c>
      <c r="H1328" s="34">
        <v>71426</v>
      </c>
      <c r="I1328" s="7">
        <v>46427</v>
      </c>
      <c r="J1328" s="7">
        <v>31742.76</v>
      </c>
      <c r="K1328" s="7">
        <v>9113</v>
      </c>
      <c r="L1328" s="7">
        <v>5571.24</v>
      </c>
      <c r="M1328" s="5">
        <v>0.12</v>
      </c>
      <c r="N1328" t="s">
        <v>46</v>
      </c>
      <c r="O1328" t="s">
        <v>27</v>
      </c>
      <c r="P1328" t="s">
        <v>18</v>
      </c>
      <c r="Q1328" t="s">
        <v>19</v>
      </c>
      <c r="R1328" t="s">
        <v>20</v>
      </c>
      <c r="S1328" t="s">
        <v>21</v>
      </c>
      <c r="T1328" t="s">
        <v>13310</v>
      </c>
      <c r="U1328" s="1">
        <v>45976</v>
      </c>
      <c r="V1328">
        <f t="shared" si="40"/>
        <v>178</v>
      </c>
      <c r="W1328" t="str">
        <f t="shared" si="41"/>
        <v>150-179</v>
      </c>
    </row>
    <row r="1329" spans="1:23" x14ac:dyDescent="0.25">
      <c r="A1329" t="s">
        <v>1467</v>
      </c>
      <c r="B1329">
        <v>8034145439</v>
      </c>
      <c r="C1329">
        <v>9594137951</v>
      </c>
      <c r="D1329" s="1">
        <v>45660</v>
      </c>
      <c r="E1329">
        <v>99214</v>
      </c>
      <c r="F1329">
        <v>80053</v>
      </c>
      <c r="G1329" t="s">
        <v>87</v>
      </c>
      <c r="H1329" s="34">
        <v>46602</v>
      </c>
      <c r="I1329" s="7">
        <v>30291</v>
      </c>
      <c r="J1329" s="7">
        <v>24217.08</v>
      </c>
      <c r="K1329" s="7">
        <v>2439</v>
      </c>
      <c r="L1329" s="7">
        <v>3634.92</v>
      </c>
      <c r="M1329" s="5">
        <v>0.12</v>
      </c>
      <c r="N1329" t="s">
        <v>46</v>
      </c>
      <c r="O1329" t="s">
        <v>30</v>
      </c>
      <c r="P1329" t="s">
        <v>25</v>
      </c>
      <c r="Q1329" t="s">
        <v>19</v>
      </c>
      <c r="R1329" t="s">
        <v>26</v>
      </c>
      <c r="S1329" t="s">
        <v>17</v>
      </c>
      <c r="T1329" t="s">
        <v>13310</v>
      </c>
      <c r="U1329" s="1">
        <v>45910</v>
      </c>
      <c r="V1329">
        <f t="shared" si="40"/>
        <v>250</v>
      </c>
      <c r="W1329" t="str">
        <f t="shared" si="41"/>
        <v>240-269</v>
      </c>
    </row>
    <row r="1330" spans="1:23" x14ac:dyDescent="0.25">
      <c r="A1330" t="s">
        <v>1468</v>
      </c>
      <c r="B1330">
        <v>7960264932</v>
      </c>
      <c r="C1330">
        <v>3350640744</v>
      </c>
      <c r="D1330" s="1">
        <v>45836</v>
      </c>
      <c r="E1330">
        <v>99214</v>
      </c>
      <c r="F1330">
        <v>80053</v>
      </c>
      <c r="G1330" t="s">
        <v>112</v>
      </c>
      <c r="H1330" s="34">
        <v>66262</v>
      </c>
      <c r="I1330" s="7">
        <v>56323</v>
      </c>
      <c r="J1330" s="7">
        <v>34500.54</v>
      </c>
      <c r="K1330" s="7">
        <v>20696</v>
      </c>
      <c r="L1330" s="7">
        <v>1126.46</v>
      </c>
      <c r="M1330" s="5">
        <v>0.02</v>
      </c>
      <c r="N1330" t="s">
        <v>16</v>
      </c>
      <c r="O1330" t="s">
        <v>27</v>
      </c>
      <c r="P1330" t="s">
        <v>35</v>
      </c>
      <c r="Q1330" t="s">
        <v>19</v>
      </c>
      <c r="R1330" t="s">
        <v>43</v>
      </c>
      <c r="S1330" t="s">
        <v>27</v>
      </c>
      <c r="T1330" t="s">
        <v>13312</v>
      </c>
      <c r="U1330" s="1">
        <v>46001</v>
      </c>
      <c r="V1330">
        <f t="shared" si="40"/>
        <v>165</v>
      </c>
      <c r="W1330" t="str">
        <f t="shared" si="41"/>
        <v>150-179</v>
      </c>
    </row>
    <row r="1331" spans="1:23" x14ac:dyDescent="0.25">
      <c r="A1331" t="s">
        <v>1469</v>
      </c>
      <c r="B1331">
        <v>6161536457</v>
      </c>
      <c r="C1331">
        <v>1068174551</v>
      </c>
      <c r="D1331" s="1">
        <v>45543</v>
      </c>
      <c r="E1331">
        <v>99213</v>
      </c>
      <c r="F1331">
        <v>99215</v>
      </c>
      <c r="G1331" t="s">
        <v>79</v>
      </c>
      <c r="H1331" s="34">
        <v>65744</v>
      </c>
      <c r="I1331" s="7">
        <v>47336</v>
      </c>
      <c r="J1331" s="7">
        <v>33502.120000000003</v>
      </c>
      <c r="K1331" s="7">
        <v>10047</v>
      </c>
      <c r="L1331" s="7">
        <v>3786.88</v>
      </c>
      <c r="M1331" s="5">
        <v>0.08</v>
      </c>
      <c r="N1331" t="s">
        <v>24</v>
      </c>
      <c r="O1331" t="s">
        <v>27</v>
      </c>
      <c r="P1331" t="s">
        <v>25</v>
      </c>
      <c r="Q1331" t="s">
        <v>19</v>
      </c>
      <c r="R1331" t="s">
        <v>26</v>
      </c>
      <c r="S1331" t="s">
        <v>21</v>
      </c>
      <c r="T1331" t="s">
        <v>13310</v>
      </c>
      <c r="U1331" s="1">
        <v>45724</v>
      </c>
      <c r="V1331">
        <f t="shared" si="40"/>
        <v>181</v>
      </c>
      <c r="W1331" t="str">
        <f t="shared" si="41"/>
        <v>180-209</v>
      </c>
    </row>
    <row r="1332" spans="1:23" x14ac:dyDescent="0.25">
      <c r="A1332" t="s">
        <v>1470</v>
      </c>
      <c r="B1332">
        <v>3115776980</v>
      </c>
      <c r="C1332">
        <v>9381004833</v>
      </c>
      <c r="D1332" s="1">
        <v>45748</v>
      </c>
      <c r="E1332">
        <v>99231</v>
      </c>
      <c r="F1332">
        <v>99213</v>
      </c>
      <c r="G1332" t="s">
        <v>81</v>
      </c>
      <c r="H1332" s="34">
        <v>40040</v>
      </c>
      <c r="I1332" s="7">
        <v>31231</v>
      </c>
      <c r="J1332" s="7">
        <v>14832.8</v>
      </c>
      <c r="K1332" s="7">
        <v>10152</v>
      </c>
      <c r="L1332" s="7">
        <v>6246.2</v>
      </c>
      <c r="M1332" s="5">
        <v>0.2</v>
      </c>
      <c r="N1332" t="s">
        <v>3140</v>
      </c>
      <c r="O1332" t="s">
        <v>27</v>
      </c>
      <c r="P1332" t="s">
        <v>25</v>
      </c>
      <c r="Q1332" t="s">
        <v>19</v>
      </c>
      <c r="R1332" t="s">
        <v>43</v>
      </c>
      <c r="S1332" t="s">
        <v>17</v>
      </c>
      <c r="T1332" t="s">
        <v>13312</v>
      </c>
      <c r="U1332" s="1">
        <v>45920</v>
      </c>
      <c r="V1332">
        <f t="shared" si="40"/>
        <v>172</v>
      </c>
      <c r="W1332" t="str">
        <f t="shared" si="41"/>
        <v>150-179</v>
      </c>
    </row>
    <row r="1333" spans="1:23" x14ac:dyDescent="0.25">
      <c r="A1333" t="s">
        <v>1471</v>
      </c>
      <c r="B1333">
        <v>8646972293</v>
      </c>
      <c r="C1333">
        <v>2854660949</v>
      </c>
      <c r="D1333" s="1">
        <v>45431</v>
      </c>
      <c r="E1333">
        <v>99222</v>
      </c>
      <c r="F1333">
        <v>99292</v>
      </c>
      <c r="G1333" t="s">
        <v>42</v>
      </c>
      <c r="H1333" s="34">
        <v>31467</v>
      </c>
      <c r="I1333" s="7">
        <v>20454</v>
      </c>
      <c r="J1333" s="7">
        <v>17999.52</v>
      </c>
      <c r="K1333" s="7">
        <v>0</v>
      </c>
      <c r="L1333" s="7">
        <v>2454.48</v>
      </c>
      <c r="M1333" s="5">
        <v>0.12</v>
      </c>
      <c r="N1333" t="s">
        <v>46</v>
      </c>
      <c r="O1333" t="s">
        <v>17</v>
      </c>
      <c r="P1333" t="s">
        <v>25</v>
      </c>
      <c r="Q1333" t="s">
        <v>32</v>
      </c>
      <c r="R1333" t="s">
        <v>27</v>
      </c>
      <c r="S1333" t="s">
        <v>21</v>
      </c>
      <c r="T1333" t="s">
        <v>13312</v>
      </c>
      <c r="U1333" s="1">
        <v>46072</v>
      </c>
      <c r="V1333">
        <f t="shared" si="40"/>
        <v>641</v>
      </c>
      <c r="W1333" t="str">
        <f t="shared" si="41"/>
        <v>360+</v>
      </c>
    </row>
    <row r="1334" spans="1:23" x14ac:dyDescent="0.25">
      <c r="A1334" t="s">
        <v>1472</v>
      </c>
      <c r="B1334">
        <v>1359115234</v>
      </c>
      <c r="C1334">
        <v>4243390535</v>
      </c>
      <c r="D1334" s="1">
        <v>45757</v>
      </c>
      <c r="E1334">
        <v>99221</v>
      </c>
      <c r="F1334">
        <v>90834</v>
      </c>
      <c r="G1334" t="s">
        <v>263</v>
      </c>
      <c r="H1334" s="34">
        <v>34826</v>
      </c>
      <c r="I1334" s="7">
        <v>22637</v>
      </c>
      <c r="J1334" s="7">
        <v>17221.560000000001</v>
      </c>
      <c r="K1334" s="7">
        <v>2699</v>
      </c>
      <c r="L1334" s="7">
        <v>2716.44</v>
      </c>
      <c r="M1334" s="5">
        <v>0.12</v>
      </c>
      <c r="N1334" t="s">
        <v>46</v>
      </c>
      <c r="O1334" t="s">
        <v>30</v>
      </c>
      <c r="P1334" t="s">
        <v>35</v>
      </c>
      <c r="Q1334" t="s">
        <v>32</v>
      </c>
      <c r="R1334" t="s">
        <v>21</v>
      </c>
      <c r="S1334" t="s">
        <v>27</v>
      </c>
      <c r="T1334" t="s">
        <v>13310</v>
      </c>
      <c r="U1334" s="1">
        <v>45777</v>
      </c>
      <c r="V1334">
        <f t="shared" si="40"/>
        <v>20</v>
      </c>
      <c r="W1334" t="str">
        <f t="shared" si="41"/>
        <v>0-29</v>
      </c>
    </row>
    <row r="1335" spans="1:23" x14ac:dyDescent="0.25">
      <c r="A1335" t="s">
        <v>1473</v>
      </c>
      <c r="B1335">
        <v>1839897227</v>
      </c>
      <c r="C1335">
        <v>8557514337</v>
      </c>
      <c r="D1335" s="1">
        <v>45920</v>
      </c>
      <c r="E1335">
        <v>99223</v>
      </c>
      <c r="F1335">
        <v>99284</v>
      </c>
      <c r="G1335" t="s">
        <v>83</v>
      </c>
      <c r="H1335" s="34">
        <v>79970</v>
      </c>
      <c r="I1335" s="7">
        <v>51981</v>
      </c>
      <c r="J1335" s="7">
        <v>45743.28</v>
      </c>
      <c r="K1335" s="7">
        <v>0</v>
      </c>
      <c r="L1335" s="7">
        <v>6237.72</v>
      </c>
      <c r="M1335" s="5">
        <v>0.12</v>
      </c>
      <c r="N1335" t="s">
        <v>46</v>
      </c>
      <c r="O1335" t="s">
        <v>17</v>
      </c>
      <c r="P1335" t="s">
        <v>97</v>
      </c>
      <c r="Q1335" t="s">
        <v>32</v>
      </c>
      <c r="R1335" t="s">
        <v>26</v>
      </c>
      <c r="S1335" t="s">
        <v>27</v>
      </c>
      <c r="T1335" t="s">
        <v>13311</v>
      </c>
      <c r="U1335" s="1">
        <v>46089</v>
      </c>
      <c r="V1335">
        <f t="shared" si="40"/>
        <v>169</v>
      </c>
      <c r="W1335" t="str">
        <f t="shared" si="41"/>
        <v>150-179</v>
      </c>
    </row>
    <row r="1336" spans="1:23" x14ac:dyDescent="0.25">
      <c r="A1336" t="s">
        <v>1474</v>
      </c>
      <c r="B1336">
        <v>4175962178</v>
      </c>
      <c r="C1336">
        <v>6938288027</v>
      </c>
      <c r="D1336" s="1">
        <v>45903</v>
      </c>
      <c r="E1336">
        <v>99213</v>
      </c>
      <c r="F1336">
        <v>99213</v>
      </c>
      <c r="G1336" t="s">
        <v>75</v>
      </c>
      <c r="H1336" s="34">
        <v>88528</v>
      </c>
      <c r="I1336" s="7">
        <v>75249</v>
      </c>
      <c r="J1336" s="7">
        <v>62939.020000000004</v>
      </c>
      <c r="K1336" s="7">
        <v>10805</v>
      </c>
      <c r="L1336" s="7">
        <v>1504.98</v>
      </c>
      <c r="M1336" s="5">
        <v>0.02</v>
      </c>
      <c r="N1336" t="s">
        <v>16</v>
      </c>
      <c r="O1336" t="s">
        <v>30</v>
      </c>
      <c r="P1336" t="s">
        <v>31</v>
      </c>
      <c r="Q1336" t="s">
        <v>32</v>
      </c>
      <c r="R1336" t="s">
        <v>26</v>
      </c>
      <c r="S1336" t="s">
        <v>21</v>
      </c>
      <c r="T1336" t="s">
        <v>13311</v>
      </c>
      <c r="U1336" s="1">
        <v>45963</v>
      </c>
      <c r="V1336">
        <f t="shared" si="40"/>
        <v>60</v>
      </c>
      <c r="W1336" t="str">
        <f t="shared" si="41"/>
        <v>60-89</v>
      </c>
    </row>
    <row r="1337" spans="1:23" x14ac:dyDescent="0.25">
      <c r="A1337" t="s">
        <v>1475</v>
      </c>
      <c r="B1337">
        <v>4320376127</v>
      </c>
      <c r="C1337">
        <v>5859605870</v>
      </c>
      <c r="D1337" s="1">
        <v>45692</v>
      </c>
      <c r="E1337">
        <v>99221</v>
      </c>
      <c r="F1337">
        <v>90834</v>
      </c>
      <c r="G1337" t="s">
        <v>67</v>
      </c>
      <c r="H1337" s="34">
        <v>5588</v>
      </c>
      <c r="I1337" s="7">
        <v>4750</v>
      </c>
      <c r="J1337" s="7">
        <v>4045</v>
      </c>
      <c r="K1337" s="7">
        <v>610</v>
      </c>
      <c r="L1337" s="7">
        <v>95</v>
      </c>
      <c r="M1337" s="5">
        <v>0.02</v>
      </c>
      <c r="N1337" t="s">
        <v>16</v>
      </c>
      <c r="O1337" t="s">
        <v>27</v>
      </c>
      <c r="P1337" t="s">
        <v>97</v>
      </c>
      <c r="Q1337" t="s">
        <v>32</v>
      </c>
      <c r="R1337" t="s">
        <v>26</v>
      </c>
      <c r="S1337" t="s">
        <v>27</v>
      </c>
      <c r="T1337" t="s">
        <v>13311</v>
      </c>
      <c r="U1337" s="1">
        <v>45830</v>
      </c>
      <c r="V1337">
        <f t="shared" si="40"/>
        <v>138</v>
      </c>
      <c r="W1337" t="str">
        <f t="shared" si="41"/>
        <v>120-149</v>
      </c>
    </row>
    <row r="1338" spans="1:23" x14ac:dyDescent="0.25">
      <c r="A1338" t="s">
        <v>1476</v>
      </c>
      <c r="B1338">
        <v>7218993126</v>
      </c>
      <c r="C1338">
        <v>8505004955</v>
      </c>
      <c r="D1338" s="1">
        <v>45427</v>
      </c>
      <c r="E1338">
        <v>99213</v>
      </c>
      <c r="F1338">
        <v>99201</v>
      </c>
      <c r="G1338" t="s">
        <v>174</v>
      </c>
      <c r="H1338" s="34">
        <v>71055</v>
      </c>
      <c r="I1338" s="7">
        <v>56133</v>
      </c>
      <c r="J1338" s="7">
        <v>38468.720000000001</v>
      </c>
      <c r="K1338" s="7">
        <v>8683</v>
      </c>
      <c r="L1338" s="7">
        <v>8981.2800000000007</v>
      </c>
      <c r="M1338" s="5">
        <v>0.16</v>
      </c>
      <c r="N1338" t="s">
        <v>1138</v>
      </c>
      <c r="O1338" t="s">
        <v>27</v>
      </c>
      <c r="P1338" t="s">
        <v>35</v>
      </c>
      <c r="Q1338" t="s">
        <v>32</v>
      </c>
      <c r="R1338" t="s">
        <v>21</v>
      </c>
      <c r="S1338" t="s">
        <v>17</v>
      </c>
      <c r="T1338" t="s">
        <v>13311</v>
      </c>
      <c r="U1338" s="1">
        <v>45837</v>
      </c>
      <c r="V1338">
        <f t="shared" si="40"/>
        <v>410</v>
      </c>
      <c r="W1338" t="str">
        <f t="shared" si="41"/>
        <v>360+</v>
      </c>
    </row>
    <row r="1339" spans="1:23" x14ac:dyDescent="0.25">
      <c r="A1339" t="s">
        <v>1477</v>
      </c>
      <c r="B1339">
        <v>1067780263</v>
      </c>
      <c r="C1339">
        <v>9209831804</v>
      </c>
      <c r="D1339" s="1">
        <v>45761</v>
      </c>
      <c r="E1339">
        <v>99233</v>
      </c>
      <c r="F1339">
        <v>99285</v>
      </c>
      <c r="G1339" t="s">
        <v>159</v>
      </c>
      <c r="H1339" s="34">
        <v>21369</v>
      </c>
      <c r="I1339" s="7">
        <v>13890</v>
      </c>
      <c r="J1339" s="7">
        <v>12223.2</v>
      </c>
      <c r="K1339" s="7">
        <v>0</v>
      </c>
      <c r="L1339" s="7">
        <v>1666.8</v>
      </c>
      <c r="M1339" s="5">
        <v>0.12</v>
      </c>
      <c r="N1339" t="s">
        <v>46</v>
      </c>
      <c r="O1339" t="s">
        <v>17</v>
      </c>
      <c r="P1339" t="s">
        <v>18</v>
      </c>
      <c r="Q1339" t="s">
        <v>32</v>
      </c>
      <c r="R1339" t="s">
        <v>43</v>
      </c>
      <c r="S1339" t="s">
        <v>21</v>
      </c>
      <c r="T1339" t="s">
        <v>13312</v>
      </c>
      <c r="U1339" s="1">
        <v>45981</v>
      </c>
      <c r="V1339">
        <f t="shared" si="40"/>
        <v>220</v>
      </c>
      <c r="W1339" t="str">
        <f t="shared" si="41"/>
        <v>210-239</v>
      </c>
    </row>
    <row r="1340" spans="1:23" x14ac:dyDescent="0.25">
      <c r="A1340" t="s">
        <v>1478</v>
      </c>
      <c r="B1340">
        <v>6715074084</v>
      </c>
      <c r="C1340">
        <v>3415820983</v>
      </c>
      <c r="D1340" s="1">
        <v>45385</v>
      </c>
      <c r="E1340">
        <v>99232</v>
      </c>
      <c r="F1340">
        <v>99205</v>
      </c>
      <c r="G1340" t="s">
        <v>142</v>
      </c>
      <c r="H1340" s="34">
        <v>79443</v>
      </c>
      <c r="I1340" s="7">
        <v>57199</v>
      </c>
      <c r="J1340" s="7">
        <v>47199.08</v>
      </c>
      <c r="K1340" s="7">
        <v>5424</v>
      </c>
      <c r="L1340" s="7">
        <v>4575.92</v>
      </c>
      <c r="M1340" s="5">
        <v>0.08</v>
      </c>
      <c r="N1340" t="s">
        <v>24</v>
      </c>
      <c r="O1340" t="s">
        <v>30</v>
      </c>
      <c r="P1340" t="s">
        <v>97</v>
      </c>
      <c r="Q1340" t="s">
        <v>32</v>
      </c>
      <c r="R1340" t="s">
        <v>27</v>
      </c>
      <c r="S1340" t="s">
        <v>27</v>
      </c>
      <c r="T1340" t="s">
        <v>13312</v>
      </c>
      <c r="U1340" s="1">
        <v>46013</v>
      </c>
      <c r="V1340">
        <f t="shared" si="40"/>
        <v>628</v>
      </c>
      <c r="W1340" t="str">
        <f t="shared" si="41"/>
        <v>360+</v>
      </c>
    </row>
    <row r="1341" spans="1:23" x14ac:dyDescent="0.25">
      <c r="A1341" t="s">
        <v>1479</v>
      </c>
      <c r="B1341">
        <v>8133720256</v>
      </c>
      <c r="C1341">
        <v>8370344418</v>
      </c>
      <c r="D1341" s="1">
        <v>45496</v>
      </c>
      <c r="E1341">
        <v>99221</v>
      </c>
      <c r="F1341">
        <v>99214</v>
      </c>
      <c r="G1341" t="s">
        <v>159</v>
      </c>
      <c r="H1341" s="34">
        <v>48113</v>
      </c>
      <c r="I1341" s="7">
        <v>34641</v>
      </c>
      <c r="J1341" s="7">
        <v>31869.72</v>
      </c>
      <c r="K1341" s="7">
        <v>0</v>
      </c>
      <c r="L1341" s="7">
        <v>2771.28</v>
      </c>
      <c r="M1341" s="5">
        <v>0.08</v>
      </c>
      <c r="N1341" t="s">
        <v>24</v>
      </c>
      <c r="O1341" t="s">
        <v>17</v>
      </c>
      <c r="P1341" t="s">
        <v>40</v>
      </c>
      <c r="Q1341" t="s">
        <v>19</v>
      </c>
      <c r="R1341" t="s">
        <v>21</v>
      </c>
      <c r="S1341" t="s">
        <v>27</v>
      </c>
      <c r="T1341" t="s">
        <v>13312</v>
      </c>
      <c r="U1341" s="1">
        <v>45997</v>
      </c>
      <c r="V1341">
        <f t="shared" si="40"/>
        <v>501</v>
      </c>
      <c r="W1341" t="str">
        <f t="shared" si="41"/>
        <v>360+</v>
      </c>
    </row>
    <row r="1342" spans="1:23" x14ac:dyDescent="0.25">
      <c r="A1342" t="s">
        <v>1480</v>
      </c>
      <c r="B1342">
        <v>5029993514</v>
      </c>
      <c r="C1342">
        <v>2996181956</v>
      </c>
      <c r="D1342" s="1">
        <v>45907</v>
      </c>
      <c r="E1342">
        <v>99223</v>
      </c>
      <c r="F1342">
        <v>99214</v>
      </c>
      <c r="G1342" t="s">
        <v>96</v>
      </c>
      <c r="H1342" s="34">
        <v>79729</v>
      </c>
      <c r="I1342" s="7">
        <v>57405</v>
      </c>
      <c r="J1342" s="7">
        <v>43940.6</v>
      </c>
      <c r="K1342" s="7">
        <v>8872</v>
      </c>
      <c r="L1342" s="7">
        <v>4592.3999999999996</v>
      </c>
      <c r="M1342" s="5">
        <v>0.08</v>
      </c>
      <c r="N1342" t="s">
        <v>24</v>
      </c>
      <c r="O1342" t="s">
        <v>27</v>
      </c>
      <c r="P1342" t="s">
        <v>55</v>
      </c>
      <c r="Q1342" t="s">
        <v>19</v>
      </c>
      <c r="R1342" t="s">
        <v>43</v>
      </c>
      <c r="S1342" t="s">
        <v>27</v>
      </c>
      <c r="T1342" t="s">
        <v>13311</v>
      </c>
      <c r="U1342" s="1">
        <v>46030</v>
      </c>
      <c r="V1342">
        <f t="shared" si="40"/>
        <v>123</v>
      </c>
      <c r="W1342" t="str">
        <f t="shared" si="41"/>
        <v>120-149</v>
      </c>
    </row>
    <row r="1343" spans="1:23" x14ac:dyDescent="0.25">
      <c r="A1343" t="s">
        <v>1481</v>
      </c>
      <c r="B1343">
        <v>1456491934</v>
      </c>
      <c r="C1343">
        <v>3312823725</v>
      </c>
      <c r="D1343" s="1">
        <v>45896</v>
      </c>
      <c r="E1343">
        <v>99213</v>
      </c>
      <c r="F1343">
        <v>99212</v>
      </c>
      <c r="G1343" t="s">
        <v>134</v>
      </c>
      <c r="H1343" s="34">
        <v>50312</v>
      </c>
      <c r="I1343" s="7">
        <v>36225</v>
      </c>
      <c r="J1343" s="7">
        <v>33327</v>
      </c>
      <c r="K1343" s="7">
        <v>0</v>
      </c>
      <c r="L1343" s="7">
        <v>2898</v>
      </c>
      <c r="M1343" s="5">
        <v>0.08</v>
      </c>
      <c r="N1343" t="s">
        <v>24</v>
      </c>
      <c r="O1343" t="s">
        <v>17</v>
      </c>
      <c r="P1343" t="s">
        <v>58</v>
      </c>
      <c r="Q1343" t="s">
        <v>19</v>
      </c>
      <c r="R1343" t="s">
        <v>21</v>
      </c>
      <c r="S1343" t="s">
        <v>21</v>
      </c>
      <c r="T1343" t="s">
        <v>13312</v>
      </c>
      <c r="U1343" s="1">
        <v>46033</v>
      </c>
      <c r="V1343">
        <f t="shared" si="40"/>
        <v>137</v>
      </c>
      <c r="W1343" t="str">
        <f t="shared" si="41"/>
        <v>120-149</v>
      </c>
    </row>
    <row r="1344" spans="1:23" x14ac:dyDescent="0.25">
      <c r="A1344" t="s">
        <v>1482</v>
      </c>
      <c r="B1344">
        <v>4910276920</v>
      </c>
      <c r="C1344">
        <v>6683018749</v>
      </c>
      <c r="D1344" s="1">
        <v>45663</v>
      </c>
      <c r="E1344">
        <v>99213</v>
      </c>
      <c r="F1344">
        <v>97110</v>
      </c>
      <c r="G1344" t="s">
        <v>134</v>
      </c>
      <c r="H1344" s="34">
        <v>68507</v>
      </c>
      <c r="I1344" s="7">
        <v>53435</v>
      </c>
      <c r="J1344" s="7">
        <v>38042</v>
      </c>
      <c r="K1344" s="7">
        <v>4706</v>
      </c>
      <c r="L1344" s="7">
        <v>10687</v>
      </c>
      <c r="M1344" s="5">
        <v>0.2</v>
      </c>
      <c r="N1344" t="s">
        <v>3140</v>
      </c>
      <c r="O1344" t="s">
        <v>30</v>
      </c>
      <c r="P1344" t="s">
        <v>55</v>
      </c>
      <c r="Q1344" t="s">
        <v>32</v>
      </c>
      <c r="R1344" t="s">
        <v>26</v>
      </c>
      <c r="S1344" t="s">
        <v>21</v>
      </c>
      <c r="T1344" t="s">
        <v>13311</v>
      </c>
      <c r="U1344" s="1">
        <v>45762</v>
      </c>
      <c r="V1344">
        <f t="shared" si="40"/>
        <v>99</v>
      </c>
      <c r="W1344" t="str">
        <f t="shared" si="41"/>
        <v>90-119</v>
      </c>
    </row>
    <row r="1345" spans="1:23" x14ac:dyDescent="0.25">
      <c r="A1345" t="s">
        <v>1483</v>
      </c>
      <c r="B1345">
        <v>5702653046</v>
      </c>
      <c r="C1345">
        <v>6072967033</v>
      </c>
      <c r="D1345" s="1">
        <v>45587</v>
      </c>
      <c r="E1345">
        <v>99221</v>
      </c>
      <c r="F1345">
        <v>99204</v>
      </c>
      <c r="G1345" t="s">
        <v>171</v>
      </c>
      <c r="H1345" s="34">
        <v>20640</v>
      </c>
      <c r="I1345" s="7">
        <v>15480</v>
      </c>
      <c r="J1345" s="7">
        <v>11136</v>
      </c>
      <c r="K1345" s="7">
        <v>2022</v>
      </c>
      <c r="L1345" s="7">
        <v>2322</v>
      </c>
      <c r="M1345" s="5">
        <v>0.15</v>
      </c>
      <c r="N1345" t="s">
        <v>1139</v>
      </c>
      <c r="O1345" t="s">
        <v>30</v>
      </c>
      <c r="P1345" t="s">
        <v>58</v>
      </c>
      <c r="Q1345" t="s">
        <v>32</v>
      </c>
      <c r="R1345" t="s">
        <v>21</v>
      </c>
      <c r="S1345" t="s">
        <v>21</v>
      </c>
      <c r="T1345" t="s">
        <v>13310</v>
      </c>
      <c r="U1345" s="1">
        <v>45921</v>
      </c>
      <c r="V1345">
        <f t="shared" si="40"/>
        <v>334</v>
      </c>
      <c r="W1345" t="str">
        <f t="shared" si="41"/>
        <v>330-359</v>
      </c>
    </row>
    <row r="1346" spans="1:23" x14ac:dyDescent="0.25">
      <c r="A1346" t="s">
        <v>1484</v>
      </c>
      <c r="B1346">
        <v>7152297324</v>
      </c>
      <c r="C1346">
        <v>8723358173</v>
      </c>
      <c r="D1346" s="1">
        <v>45883</v>
      </c>
      <c r="E1346">
        <v>99232</v>
      </c>
      <c r="F1346">
        <v>99215</v>
      </c>
      <c r="G1346" t="s">
        <v>148</v>
      </c>
      <c r="H1346" s="34">
        <v>91239</v>
      </c>
      <c r="I1346" s="7">
        <v>65692</v>
      </c>
      <c r="J1346" s="7">
        <v>38424.639999999999</v>
      </c>
      <c r="K1346" s="7">
        <v>22012</v>
      </c>
      <c r="L1346" s="7">
        <v>5255.36</v>
      </c>
      <c r="M1346" s="5">
        <v>0.08</v>
      </c>
      <c r="N1346" t="s">
        <v>24</v>
      </c>
      <c r="O1346" t="s">
        <v>27</v>
      </c>
      <c r="P1346" t="s">
        <v>97</v>
      </c>
      <c r="Q1346" t="s">
        <v>32</v>
      </c>
      <c r="R1346" t="s">
        <v>38</v>
      </c>
      <c r="S1346" t="s">
        <v>17</v>
      </c>
      <c r="T1346" t="s">
        <v>13311</v>
      </c>
      <c r="U1346" s="1">
        <v>45985</v>
      </c>
      <c r="V1346">
        <f t="shared" ref="V1346:V1409" si="42">U1346-D1346</f>
        <v>102</v>
      </c>
      <c r="W1346" t="str">
        <f t="shared" si="41"/>
        <v>90-119</v>
      </c>
    </row>
    <row r="1347" spans="1:23" x14ac:dyDescent="0.25">
      <c r="A1347" t="s">
        <v>1485</v>
      </c>
      <c r="B1347">
        <v>7043275101</v>
      </c>
      <c r="C1347">
        <v>9746893428</v>
      </c>
      <c r="D1347" s="1">
        <v>45803</v>
      </c>
      <c r="E1347">
        <v>99213</v>
      </c>
      <c r="F1347">
        <v>99215</v>
      </c>
      <c r="G1347" t="s">
        <v>140</v>
      </c>
      <c r="H1347" s="34">
        <v>72529</v>
      </c>
      <c r="I1347" s="7">
        <v>61650</v>
      </c>
      <c r="J1347" s="7">
        <v>42152</v>
      </c>
      <c r="K1347" s="7">
        <v>18265</v>
      </c>
      <c r="L1347" s="7">
        <v>1233</v>
      </c>
      <c r="M1347" s="5">
        <v>0.02</v>
      </c>
      <c r="N1347" t="s">
        <v>16</v>
      </c>
      <c r="O1347" t="s">
        <v>27</v>
      </c>
      <c r="P1347" t="s">
        <v>31</v>
      </c>
      <c r="Q1347" t="s">
        <v>19</v>
      </c>
      <c r="R1347" t="s">
        <v>43</v>
      </c>
      <c r="S1347" t="s">
        <v>27</v>
      </c>
      <c r="T1347" t="s">
        <v>13312</v>
      </c>
      <c r="U1347" s="1">
        <v>45881</v>
      </c>
      <c r="V1347">
        <f t="shared" si="42"/>
        <v>78</v>
      </c>
      <c r="W1347" t="str">
        <f t="shared" ref="W1347:W1410" si="43">IF(V1347="","",IF(V1347&lt;30,"0-29",IF(V1347&lt;60,"30-59",IF(V1347&lt;90,"60-89",IF(V1347&lt;120,"90-119",IF(V1347&lt;150,"120-149",IF(V1347&lt;180,"150-179",IF(V1347&lt;210,"180-209",IF(V1347&lt;240,"210-239",IF(V1347&lt;270,"240-269",IF(V1347&lt;300,"270-299",IF(V1347&lt;330,"300-329",IF(V1347&lt;360,"330-359","360+")))))))))))))</f>
        <v>60-89</v>
      </c>
    </row>
    <row r="1348" spans="1:23" x14ac:dyDescent="0.25">
      <c r="A1348" t="s">
        <v>1486</v>
      </c>
      <c r="B1348">
        <v>3560387524</v>
      </c>
      <c r="C1348">
        <v>6659327235</v>
      </c>
      <c r="D1348" s="1">
        <v>45655</v>
      </c>
      <c r="E1348">
        <v>99233</v>
      </c>
      <c r="F1348">
        <v>99292</v>
      </c>
      <c r="G1348" t="s">
        <v>182</v>
      </c>
      <c r="H1348" s="34">
        <v>47033</v>
      </c>
      <c r="I1348" s="7">
        <v>37626</v>
      </c>
      <c r="J1348" s="7">
        <v>32358.36</v>
      </c>
      <c r="K1348" s="7">
        <v>0</v>
      </c>
      <c r="L1348" s="7">
        <v>5267.64</v>
      </c>
      <c r="M1348" s="5">
        <v>0.14000000000000001</v>
      </c>
      <c r="N1348" t="s">
        <v>1135</v>
      </c>
      <c r="O1348" t="s">
        <v>17</v>
      </c>
      <c r="P1348" t="s">
        <v>35</v>
      </c>
      <c r="Q1348" t="s">
        <v>32</v>
      </c>
      <c r="R1348" t="s">
        <v>26</v>
      </c>
      <c r="S1348" t="s">
        <v>17</v>
      </c>
      <c r="T1348" t="s">
        <v>13311</v>
      </c>
      <c r="U1348" s="1">
        <v>45846</v>
      </c>
      <c r="V1348">
        <f t="shared" si="42"/>
        <v>191</v>
      </c>
      <c r="W1348" t="str">
        <f t="shared" si="43"/>
        <v>180-209</v>
      </c>
    </row>
    <row r="1349" spans="1:23" x14ac:dyDescent="0.25">
      <c r="A1349" t="s">
        <v>1487</v>
      </c>
      <c r="B1349">
        <v>9174321854</v>
      </c>
      <c r="C1349">
        <v>3560212442</v>
      </c>
      <c r="D1349" s="1">
        <v>45620</v>
      </c>
      <c r="E1349">
        <v>99231</v>
      </c>
      <c r="F1349">
        <v>99213</v>
      </c>
      <c r="G1349" t="s">
        <v>114</v>
      </c>
      <c r="H1349" s="34">
        <v>63414</v>
      </c>
      <c r="I1349" s="7">
        <v>41219</v>
      </c>
      <c r="J1349" s="7">
        <v>32113.72</v>
      </c>
      <c r="K1349" s="7">
        <v>4159</v>
      </c>
      <c r="L1349" s="7">
        <v>4946.28</v>
      </c>
      <c r="M1349" s="5">
        <v>0.12</v>
      </c>
      <c r="N1349" t="s">
        <v>46</v>
      </c>
      <c r="O1349" t="s">
        <v>30</v>
      </c>
      <c r="P1349" t="s">
        <v>35</v>
      </c>
      <c r="Q1349" t="s">
        <v>19</v>
      </c>
      <c r="R1349" t="s">
        <v>38</v>
      </c>
      <c r="S1349" t="s">
        <v>27</v>
      </c>
      <c r="T1349" t="s">
        <v>13311</v>
      </c>
      <c r="U1349" s="1">
        <v>45743</v>
      </c>
      <c r="V1349">
        <f t="shared" si="42"/>
        <v>123</v>
      </c>
      <c r="W1349" t="str">
        <f t="shared" si="43"/>
        <v>120-149</v>
      </c>
    </row>
    <row r="1350" spans="1:23" x14ac:dyDescent="0.25">
      <c r="A1350" t="s">
        <v>1488</v>
      </c>
      <c r="B1350">
        <v>1396522323</v>
      </c>
      <c r="C1350">
        <v>2829171588</v>
      </c>
      <c r="D1350" s="1">
        <v>45930</v>
      </c>
      <c r="E1350">
        <v>99223</v>
      </c>
      <c r="F1350">
        <v>81000</v>
      </c>
      <c r="G1350" t="s">
        <v>116</v>
      </c>
      <c r="H1350" s="34">
        <v>73755</v>
      </c>
      <c r="I1350" s="7">
        <v>62692</v>
      </c>
      <c r="J1350" s="7">
        <v>54266.16</v>
      </c>
      <c r="K1350" s="7">
        <v>7172</v>
      </c>
      <c r="L1350" s="7">
        <v>1253.8399999999999</v>
      </c>
      <c r="M1350" s="5">
        <v>0.02</v>
      </c>
      <c r="N1350" t="s">
        <v>16</v>
      </c>
      <c r="O1350" t="s">
        <v>30</v>
      </c>
      <c r="P1350" t="s">
        <v>18</v>
      </c>
      <c r="Q1350" t="s">
        <v>32</v>
      </c>
      <c r="R1350" t="s">
        <v>27</v>
      </c>
      <c r="S1350" t="s">
        <v>21</v>
      </c>
      <c r="T1350" t="s">
        <v>13312</v>
      </c>
      <c r="U1350" s="1">
        <v>46042</v>
      </c>
      <c r="V1350">
        <f t="shared" si="42"/>
        <v>112</v>
      </c>
      <c r="W1350" t="str">
        <f t="shared" si="43"/>
        <v>90-119</v>
      </c>
    </row>
    <row r="1351" spans="1:23" x14ac:dyDescent="0.25">
      <c r="A1351" t="s">
        <v>1489</v>
      </c>
      <c r="B1351">
        <v>4732432441</v>
      </c>
      <c r="C1351">
        <v>4364264288</v>
      </c>
      <c r="D1351" s="1">
        <v>45531</v>
      </c>
      <c r="E1351">
        <v>99213</v>
      </c>
      <c r="F1351">
        <v>93000</v>
      </c>
      <c r="G1351" t="s">
        <v>198</v>
      </c>
      <c r="H1351" s="34">
        <v>76970</v>
      </c>
      <c r="I1351" s="7">
        <v>65425</v>
      </c>
      <c r="J1351" s="7">
        <v>34340.5</v>
      </c>
      <c r="K1351" s="7">
        <v>29776</v>
      </c>
      <c r="L1351" s="7">
        <v>1308.5</v>
      </c>
      <c r="M1351" s="5">
        <v>0.02</v>
      </c>
      <c r="N1351" t="s">
        <v>16</v>
      </c>
      <c r="O1351" t="s">
        <v>27</v>
      </c>
      <c r="P1351" t="s">
        <v>58</v>
      </c>
      <c r="Q1351" t="s">
        <v>32</v>
      </c>
      <c r="R1351" t="s">
        <v>27</v>
      </c>
      <c r="S1351" t="s">
        <v>17</v>
      </c>
      <c r="T1351" t="s">
        <v>13312</v>
      </c>
      <c r="U1351" s="1">
        <v>45964</v>
      </c>
      <c r="V1351">
        <f t="shared" si="42"/>
        <v>433</v>
      </c>
      <c r="W1351" t="str">
        <f t="shared" si="43"/>
        <v>360+</v>
      </c>
    </row>
    <row r="1352" spans="1:23" x14ac:dyDescent="0.25">
      <c r="A1352" t="s">
        <v>1490</v>
      </c>
      <c r="B1352">
        <v>1527558290</v>
      </c>
      <c r="C1352">
        <v>5897260299</v>
      </c>
      <c r="D1352" s="1">
        <v>45915</v>
      </c>
      <c r="E1352">
        <v>99222</v>
      </c>
      <c r="F1352">
        <v>99204</v>
      </c>
      <c r="G1352" t="s">
        <v>296</v>
      </c>
      <c r="H1352" s="34">
        <v>60759</v>
      </c>
      <c r="I1352" s="7">
        <v>47392</v>
      </c>
      <c r="J1352" s="7">
        <v>31451.599999999999</v>
      </c>
      <c r="K1352" s="7">
        <v>6462</v>
      </c>
      <c r="L1352" s="7">
        <v>9478.4</v>
      </c>
      <c r="M1352" s="5">
        <v>0.2</v>
      </c>
      <c r="N1352" t="s">
        <v>3140</v>
      </c>
      <c r="O1352" t="s">
        <v>27</v>
      </c>
      <c r="P1352" t="s">
        <v>18</v>
      </c>
      <c r="Q1352" t="s">
        <v>19</v>
      </c>
      <c r="R1352" t="s">
        <v>27</v>
      </c>
      <c r="S1352" t="s">
        <v>21</v>
      </c>
      <c r="T1352" t="s">
        <v>13311</v>
      </c>
      <c r="U1352" s="1">
        <v>45969</v>
      </c>
      <c r="V1352">
        <f t="shared" si="42"/>
        <v>54</v>
      </c>
      <c r="W1352" t="str">
        <f t="shared" si="43"/>
        <v>30-59</v>
      </c>
    </row>
    <row r="1353" spans="1:23" x14ac:dyDescent="0.25">
      <c r="A1353" t="s">
        <v>1491</v>
      </c>
      <c r="B1353">
        <v>1537072049</v>
      </c>
      <c r="C1353">
        <v>2432313008</v>
      </c>
      <c r="D1353" s="1">
        <v>45706</v>
      </c>
      <c r="E1353">
        <v>99231</v>
      </c>
      <c r="F1353">
        <v>36415</v>
      </c>
      <c r="G1353" t="s">
        <v>52</v>
      </c>
      <c r="H1353" s="34">
        <v>37110</v>
      </c>
      <c r="I1353" s="7">
        <v>31544</v>
      </c>
      <c r="J1353" s="7">
        <v>27836.12</v>
      </c>
      <c r="K1353" s="7">
        <v>3077</v>
      </c>
      <c r="L1353" s="7">
        <v>630.88</v>
      </c>
      <c r="M1353" s="5">
        <v>0.02</v>
      </c>
      <c r="N1353" t="s">
        <v>16</v>
      </c>
      <c r="O1353" t="s">
        <v>30</v>
      </c>
      <c r="P1353" t="s">
        <v>35</v>
      </c>
      <c r="Q1353" t="s">
        <v>32</v>
      </c>
      <c r="R1353" t="s">
        <v>26</v>
      </c>
      <c r="S1353" t="s">
        <v>27</v>
      </c>
      <c r="T1353" t="s">
        <v>13310</v>
      </c>
      <c r="U1353" s="1">
        <v>45984</v>
      </c>
      <c r="V1353">
        <f t="shared" si="42"/>
        <v>278</v>
      </c>
      <c r="W1353" t="str">
        <f t="shared" si="43"/>
        <v>270-299</v>
      </c>
    </row>
    <row r="1354" spans="1:23" x14ac:dyDescent="0.25">
      <c r="A1354" t="s">
        <v>1492</v>
      </c>
      <c r="B1354">
        <v>9300694588</v>
      </c>
      <c r="C1354">
        <v>1079875603</v>
      </c>
      <c r="D1354" s="1">
        <v>45684</v>
      </c>
      <c r="E1354">
        <v>99222</v>
      </c>
      <c r="F1354">
        <v>99284</v>
      </c>
      <c r="G1354" t="s">
        <v>146</v>
      </c>
      <c r="H1354" s="34">
        <v>69251</v>
      </c>
      <c r="I1354" s="7">
        <v>54016</v>
      </c>
      <c r="J1354" s="7">
        <v>38610.800000000003</v>
      </c>
      <c r="K1354" s="7">
        <v>4602</v>
      </c>
      <c r="L1354" s="7">
        <v>10803.2</v>
      </c>
      <c r="M1354" s="5">
        <v>0.2</v>
      </c>
      <c r="N1354" t="s">
        <v>3140</v>
      </c>
      <c r="O1354" t="s">
        <v>30</v>
      </c>
      <c r="P1354" t="s">
        <v>55</v>
      </c>
      <c r="Q1354" t="s">
        <v>32</v>
      </c>
      <c r="R1354" t="s">
        <v>21</v>
      </c>
      <c r="S1354" t="s">
        <v>17</v>
      </c>
      <c r="T1354" t="s">
        <v>13312</v>
      </c>
      <c r="U1354" s="1">
        <v>45924</v>
      </c>
      <c r="V1354">
        <f t="shared" si="42"/>
        <v>240</v>
      </c>
      <c r="W1354" t="str">
        <f t="shared" si="43"/>
        <v>240-269</v>
      </c>
    </row>
    <row r="1355" spans="1:23" x14ac:dyDescent="0.25">
      <c r="A1355" t="s">
        <v>1493</v>
      </c>
      <c r="B1355">
        <v>9193426822</v>
      </c>
      <c r="C1355">
        <v>1495803330</v>
      </c>
      <c r="D1355" s="1">
        <v>45924</v>
      </c>
      <c r="E1355">
        <v>99231</v>
      </c>
      <c r="F1355">
        <v>99285</v>
      </c>
      <c r="G1355" t="s">
        <v>244</v>
      </c>
      <c r="H1355" s="34">
        <v>35358</v>
      </c>
      <c r="I1355" s="7">
        <v>30054</v>
      </c>
      <c r="J1355" s="7">
        <v>25600.92</v>
      </c>
      <c r="K1355" s="7">
        <v>3852</v>
      </c>
      <c r="L1355" s="7">
        <v>601.08000000000004</v>
      </c>
      <c r="M1355" s="5">
        <v>0.02</v>
      </c>
      <c r="N1355" t="s">
        <v>16</v>
      </c>
      <c r="O1355" t="s">
        <v>27</v>
      </c>
      <c r="P1355" t="s">
        <v>58</v>
      </c>
      <c r="Q1355" t="s">
        <v>19</v>
      </c>
      <c r="R1355" t="s">
        <v>20</v>
      </c>
      <c r="S1355" t="s">
        <v>17</v>
      </c>
      <c r="T1355" t="s">
        <v>13312</v>
      </c>
      <c r="U1355" s="1">
        <v>46069</v>
      </c>
      <c r="V1355">
        <f t="shared" si="42"/>
        <v>145</v>
      </c>
      <c r="W1355" t="str">
        <f t="shared" si="43"/>
        <v>120-149</v>
      </c>
    </row>
    <row r="1356" spans="1:23" x14ac:dyDescent="0.25">
      <c r="A1356" s="2" t="s">
        <v>1494</v>
      </c>
      <c r="B1356">
        <v>3411495992</v>
      </c>
      <c r="C1356">
        <v>3854145545</v>
      </c>
      <c r="D1356" s="1">
        <v>45644</v>
      </c>
      <c r="E1356">
        <v>99231</v>
      </c>
      <c r="F1356">
        <v>99205</v>
      </c>
      <c r="G1356" t="s">
        <v>351</v>
      </c>
      <c r="H1356" s="34">
        <v>35202</v>
      </c>
      <c r="I1356" s="7">
        <v>25345</v>
      </c>
      <c r="J1356" s="7">
        <v>23317.4</v>
      </c>
      <c r="K1356" s="7">
        <v>0</v>
      </c>
      <c r="L1356" s="7">
        <v>2027.6</v>
      </c>
      <c r="M1356" s="5">
        <v>0.08</v>
      </c>
      <c r="N1356" t="s">
        <v>24</v>
      </c>
      <c r="O1356" t="s">
        <v>17</v>
      </c>
      <c r="P1356" t="s">
        <v>58</v>
      </c>
      <c r="Q1356" t="s">
        <v>19</v>
      </c>
      <c r="R1356" t="s">
        <v>43</v>
      </c>
      <c r="S1356" t="s">
        <v>17</v>
      </c>
      <c r="T1356" t="s">
        <v>13312</v>
      </c>
      <c r="U1356" s="1">
        <v>45903</v>
      </c>
      <c r="V1356">
        <f t="shared" si="42"/>
        <v>259</v>
      </c>
      <c r="W1356" t="str">
        <f t="shared" si="43"/>
        <v>240-269</v>
      </c>
    </row>
    <row r="1357" spans="1:23" x14ac:dyDescent="0.25">
      <c r="A1357" t="s">
        <v>1495</v>
      </c>
      <c r="B1357">
        <v>3592107375</v>
      </c>
      <c r="C1357">
        <v>4774281951</v>
      </c>
      <c r="D1357" s="1">
        <v>45845</v>
      </c>
      <c r="E1357">
        <v>99222</v>
      </c>
      <c r="F1357">
        <v>99291</v>
      </c>
      <c r="G1357" t="s">
        <v>224</v>
      </c>
      <c r="H1357" s="34">
        <v>41044</v>
      </c>
      <c r="I1357" s="7">
        <v>29552</v>
      </c>
      <c r="J1357" s="7">
        <v>27187.84</v>
      </c>
      <c r="K1357" s="7">
        <v>0</v>
      </c>
      <c r="L1357" s="7">
        <v>2364.16</v>
      </c>
      <c r="M1357" s="5">
        <v>0.08</v>
      </c>
      <c r="N1357" t="s">
        <v>24</v>
      </c>
      <c r="O1357" t="s">
        <v>17</v>
      </c>
      <c r="P1357" t="s">
        <v>35</v>
      </c>
      <c r="Q1357" t="s">
        <v>32</v>
      </c>
      <c r="R1357" t="s">
        <v>27</v>
      </c>
      <c r="S1357" t="s">
        <v>21</v>
      </c>
      <c r="T1357" t="s">
        <v>13310</v>
      </c>
      <c r="U1357" s="1">
        <v>45859</v>
      </c>
      <c r="V1357">
        <f t="shared" si="42"/>
        <v>14</v>
      </c>
      <c r="W1357" t="str">
        <f t="shared" si="43"/>
        <v>0-29</v>
      </c>
    </row>
    <row r="1358" spans="1:23" x14ac:dyDescent="0.25">
      <c r="A1358" t="s">
        <v>1496</v>
      </c>
      <c r="B1358">
        <v>7347477513</v>
      </c>
      <c r="C1358">
        <v>8309233323</v>
      </c>
      <c r="D1358" s="1">
        <v>45943</v>
      </c>
      <c r="E1358">
        <v>99238</v>
      </c>
      <c r="F1358">
        <v>81000</v>
      </c>
      <c r="G1358" t="s">
        <v>91</v>
      </c>
      <c r="H1358" s="34">
        <v>18092</v>
      </c>
      <c r="I1358" s="7">
        <v>13026</v>
      </c>
      <c r="J1358" s="7">
        <v>11983.92</v>
      </c>
      <c r="K1358" s="7">
        <v>0</v>
      </c>
      <c r="L1358" s="7">
        <v>1042.08</v>
      </c>
      <c r="M1358" s="5">
        <v>0.08</v>
      </c>
      <c r="N1358" t="s">
        <v>24</v>
      </c>
      <c r="O1358" t="s">
        <v>17</v>
      </c>
      <c r="P1358" t="s">
        <v>25</v>
      </c>
      <c r="Q1358" t="s">
        <v>19</v>
      </c>
      <c r="R1358" t="s">
        <v>43</v>
      </c>
      <c r="S1358" t="s">
        <v>17</v>
      </c>
      <c r="T1358" t="s">
        <v>13311</v>
      </c>
      <c r="U1358" s="1">
        <v>45959</v>
      </c>
      <c r="V1358">
        <f t="shared" si="42"/>
        <v>16</v>
      </c>
      <c r="W1358" t="str">
        <f t="shared" si="43"/>
        <v>0-29</v>
      </c>
    </row>
    <row r="1359" spans="1:23" x14ac:dyDescent="0.25">
      <c r="A1359" t="s">
        <v>1497</v>
      </c>
      <c r="B1359">
        <v>1354948024</v>
      </c>
      <c r="C1359">
        <v>1464546394</v>
      </c>
      <c r="D1359" s="1">
        <v>45763</v>
      </c>
      <c r="E1359">
        <v>99221</v>
      </c>
      <c r="F1359">
        <v>99202</v>
      </c>
      <c r="G1359" t="s">
        <v>171</v>
      </c>
      <c r="H1359" s="34">
        <v>63331</v>
      </c>
      <c r="I1359" s="7">
        <v>41165</v>
      </c>
      <c r="J1359" s="7">
        <v>31601.199999999997</v>
      </c>
      <c r="K1359" s="7">
        <v>4624</v>
      </c>
      <c r="L1359" s="7">
        <v>4939.8</v>
      </c>
      <c r="M1359" s="5">
        <v>0.12</v>
      </c>
      <c r="N1359" t="s">
        <v>46</v>
      </c>
      <c r="O1359" t="s">
        <v>30</v>
      </c>
      <c r="P1359" t="s">
        <v>40</v>
      </c>
      <c r="Q1359" t="s">
        <v>32</v>
      </c>
      <c r="R1359" t="s">
        <v>20</v>
      </c>
      <c r="S1359" t="s">
        <v>27</v>
      </c>
      <c r="T1359" t="s">
        <v>13311</v>
      </c>
      <c r="U1359" s="1">
        <v>45967</v>
      </c>
      <c r="V1359">
        <f t="shared" si="42"/>
        <v>204</v>
      </c>
      <c r="W1359" t="str">
        <f t="shared" si="43"/>
        <v>180-209</v>
      </c>
    </row>
    <row r="1360" spans="1:23" x14ac:dyDescent="0.25">
      <c r="A1360" t="s">
        <v>1498</v>
      </c>
      <c r="B1360">
        <v>5676790177</v>
      </c>
      <c r="C1360">
        <v>9564251109</v>
      </c>
      <c r="D1360" s="1">
        <v>45370</v>
      </c>
      <c r="E1360">
        <v>99238</v>
      </c>
      <c r="F1360">
        <v>99213</v>
      </c>
      <c r="G1360" t="s">
        <v>194</v>
      </c>
      <c r="H1360" s="34">
        <v>22757</v>
      </c>
      <c r="I1360" s="7">
        <v>17750</v>
      </c>
      <c r="J1360" s="7">
        <v>11464</v>
      </c>
      <c r="K1360" s="7">
        <v>2736</v>
      </c>
      <c r="L1360" s="7">
        <v>3550</v>
      </c>
      <c r="M1360" s="5">
        <v>0.2</v>
      </c>
      <c r="N1360" t="s">
        <v>3140</v>
      </c>
      <c r="O1360" t="s">
        <v>27</v>
      </c>
      <c r="P1360" t="s">
        <v>97</v>
      </c>
      <c r="Q1360" t="s">
        <v>19</v>
      </c>
      <c r="R1360" t="s">
        <v>38</v>
      </c>
      <c r="S1360" t="s">
        <v>21</v>
      </c>
      <c r="T1360" t="s">
        <v>13310</v>
      </c>
      <c r="U1360" s="1">
        <v>45928</v>
      </c>
      <c r="V1360">
        <f t="shared" si="42"/>
        <v>558</v>
      </c>
      <c r="W1360" t="str">
        <f t="shared" si="43"/>
        <v>360+</v>
      </c>
    </row>
    <row r="1361" spans="1:23" x14ac:dyDescent="0.25">
      <c r="A1361" t="s">
        <v>1499</v>
      </c>
      <c r="B1361">
        <v>2841363379</v>
      </c>
      <c r="C1361">
        <v>1971609020</v>
      </c>
      <c r="D1361" s="1">
        <v>45524</v>
      </c>
      <c r="E1361">
        <v>99222</v>
      </c>
      <c r="F1361">
        <v>99204</v>
      </c>
      <c r="G1361" t="s">
        <v>96</v>
      </c>
      <c r="H1361" s="34">
        <v>28691</v>
      </c>
      <c r="I1361" s="7">
        <v>22666</v>
      </c>
      <c r="J1361" s="7">
        <v>19039.439999999999</v>
      </c>
      <c r="K1361" s="7">
        <v>0</v>
      </c>
      <c r="L1361" s="7">
        <v>3626.56</v>
      </c>
      <c r="M1361" s="5">
        <v>0.16</v>
      </c>
      <c r="N1361" t="s">
        <v>1138</v>
      </c>
      <c r="O1361" t="s">
        <v>17</v>
      </c>
      <c r="P1361" t="s">
        <v>35</v>
      </c>
      <c r="Q1361" t="s">
        <v>19</v>
      </c>
      <c r="R1361" t="s">
        <v>38</v>
      </c>
      <c r="S1361" t="s">
        <v>21</v>
      </c>
      <c r="T1361" t="s">
        <v>13310</v>
      </c>
      <c r="U1361" s="1">
        <v>46030</v>
      </c>
      <c r="V1361">
        <f t="shared" si="42"/>
        <v>506</v>
      </c>
      <c r="W1361" t="str">
        <f t="shared" si="43"/>
        <v>360+</v>
      </c>
    </row>
    <row r="1362" spans="1:23" x14ac:dyDescent="0.25">
      <c r="A1362" t="s">
        <v>1500</v>
      </c>
      <c r="B1362">
        <v>3363881188</v>
      </c>
      <c r="C1362">
        <v>6650907595</v>
      </c>
      <c r="D1362" s="1">
        <v>45570</v>
      </c>
      <c r="E1362">
        <v>99214</v>
      </c>
      <c r="F1362">
        <v>99292</v>
      </c>
      <c r="G1362" t="s">
        <v>96</v>
      </c>
      <c r="H1362" s="34">
        <v>45661</v>
      </c>
      <c r="I1362" s="7">
        <v>32876</v>
      </c>
      <c r="J1362" s="7">
        <v>30245.919999999998</v>
      </c>
      <c r="K1362" s="7">
        <v>0</v>
      </c>
      <c r="L1362" s="7">
        <v>2630.08</v>
      </c>
      <c r="M1362" s="5">
        <v>0.08</v>
      </c>
      <c r="N1362" t="s">
        <v>24</v>
      </c>
      <c r="O1362" t="s">
        <v>17</v>
      </c>
      <c r="P1362" t="s">
        <v>25</v>
      </c>
      <c r="Q1362" t="s">
        <v>32</v>
      </c>
      <c r="R1362" t="s">
        <v>26</v>
      </c>
      <c r="S1362" t="s">
        <v>21</v>
      </c>
      <c r="T1362" t="s">
        <v>13311</v>
      </c>
      <c r="U1362" s="1">
        <v>45861</v>
      </c>
      <c r="V1362">
        <f t="shared" si="42"/>
        <v>291</v>
      </c>
      <c r="W1362" t="str">
        <f t="shared" si="43"/>
        <v>270-299</v>
      </c>
    </row>
    <row r="1363" spans="1:23" x14ac:dyDescent="0.25">
      <c r="A1363" t="s">
        <v>1501</v>
      </c>
      <c r="B1363">
        <v>6820439508</v>
      </c>
      <c r="C1363">
        <v>7737908724</v>
      </c>
      <c r="D1363" s="1">
        <v>45803</v>
      </c>
      <c r="E1363">
        <v>99233</v>
      </c>
      <c r="F1363">
        <v>99204</v>
      </c>
      <c r="G1363" t="s">
        <v>244</v>
      </c>
      <c r="H1363" s="34">
        <v>35873</v>
      </c>
      <c r="I1363" s="7">
        <v>30492</v>
      </c>
      <c r="J1363" s="7">
        <v>29882.16</v>
      </c>
      <c r="K1363" s="7">
        <v>0</v>
      </c>
      <c r="L1363" s="7">
        <v>609.84</v>
      </c>
      <c r="M1363" s="5">
        <v>0.02</v>
      </c>
      <c r="N1363" t="s">
        <v>16</v>
      </c>
      <c r="O1363" t="s">
        <v>17</v>
      </c>
      <c r="P1363" t="s">
        <v>31</v>
      </c>
      <c r="Q1363" t="s">
        <v>32</v>
      </c>
      <c r="R1363" t="s">
        <v>43</v>
      </c>
      <c r="S1363" t="s">
        <v>27</v>
      </c>
      <c r="T1363" t="s">
        <v>13311</v>
      </c>
      <c r="U1363" s="1">
        <v>46018</v>
      </c>
      <c r="V1363">
        <f t="shared" si="42"/>
        <v>215</v>
      </c>
      <c r="W1363" t="str">
        <f t="shared" si="43"/>
        <v>210-239</v>
      </c>
    </row>
    <row r="1364" spans="1:23" x14ac:dyDescent="0.25">
      <c r="A1364" t="s">
        <v>1502</v>
      </c>
      <c r="B1364">
        <v>2942168599</v>
      </c>
      <c r="C1364">
        <v>8263250771</v>
      </c>
      <c r="D1364" s="1">
        <v>45572</v>
      </c>
      <c r="E1364">
        <v>99213</v>
      </c>
      <c r="F1364">
        <v>99281</v>
      </c>
      <c r="G1364" t="s">
        <v>89</v>
      </c>
      <c r="H1364" s="34">
        <v>39390</v>
      </c>
      <c r="I1364" s="7">
        <v>28361</v>
      </c>
      <c r="J1364" s="7">
        <v>24530.12</v>
      </c>
      <c r="K1364" s="7">
        <v>1562</v>
      </c>
      <c r="L1364" s="7">
        <v>2268.88</v>
      </c>
      <c r="M1364" s="5">
        <v>0.08</v>
      </c>
      <c r="N1364" t="s">
        <v>24</v>
      </c>
      <c r="O1364" t="s">
        <v>30</v>
      </c>
      <c r="P1364" t="s">
        <v>97</v>
      </c>
      <c r="Q1364" t="s">
        <v>19</v>
      </c>
      <c r="R1364" t="s">
        <v>43</v>
      </c>
      <c r="S1364" t="s">
        <v>27</v>
      </c>
      <c r="T1364" t="s">
        <v>13310</v>
      </c>
      <c r="U1364" s="1">
        <v>46010</v>
      </c>
      <c r="V1364">
        <f t="shared" si="42"/>
        <v>438</v>
      </c>
      <c r="W1364" t="str">
        <f t="shared" si="43"/>
        <v>360+</v>
      </c>
    </row>
    <row r="1365" spans="1:23" x14ac:dyDescent="0.25">
      <c r="A1365" t="s">
        <v>1503</v>
      </c>
      <c r="B1365">
        <v>7367746530</v>
      </c>
      <c r="C1365">
        <v>4529890442</v>
      </c>
      <c r="D1365" s="1">
        <v>45766</v>
      </c>
      <c r="E1365">
        <v>99222</v>
      </c>
      <c r="F1365">
        <v>93000</v>
      </c>
      <c r="G1365" t="s">
        <v>45</v>
      </c>
      <c r="H1365" s="34">
        <v>55996</v>
      </c>
      <c r="I1365" s="7">
        <v>41997</v>
      </c>
      <c r="J1365" s="7">
        <v>30822.449999999997</v>
      </c>
      <c r="K1365" s="7">
        <v>4875</v>
      </c>
      <c r="L1365" s="7">
        <v>6299.55</v>
      </c>
      <c r="M1365" s="5">
        <v>0.15</v>
      </c>
      <c r="N1365" t="s">
        <v>1139</v>
      </c>
      <c r="O1365" t="s">
        <v>30</v>
      </c>
      <c r="P1365" t="s">
        <v>35</v>
      </c>
      <c r="Q1365" t="s">
        <v>19</v>
      </c>
      <c r="R1365" t="s">
        <v>38</v>
      </c>
      <c r="S1365" t="s">
        <v>17</v>
      </c>
      <c r="T1365" t="s">
        <v>13310</v>
      </c>
      <c r="U1365" s="1">
        <v>45976</v>
      </c>
      <c r="V1365">
        <f t="shared" si="42"/>
        <v>210</v>
      </c>
      <c r="W1365" t="str">
        <f t="shared" si="43"/>
        <v>210-239</v>
      </c>
    </row>
    <row r="1366" spans="1:23" x14ac:dyDescent="0.25">
      <c r="A1366" t="s">
        <v>1504</v>
      </c>
      <c r="B1366">
        <v>5675495330</v>
      </c>
      <c r="C1366">
        <v>7016435948</v>
      </c>
      <c r="D1366" s="1">
        <v>45556</v>
      </c>
      <c r="E1366">
        <v>99222</v>
      </c>
      <c r="F1366">
        <v>99202</v>
      </c>
      <c r="G1366" t="s">
        <v>136</v>
      </c>
      <c r="H1366" s="34">
        <v>44755</v>
      </c>
      <c r="I1366" s="7">
        <v>38042</v>
      </c>
      <c r="J1366" s="7">
        <v>23396.16</v>
      </c>
      <c r="K1366" s="7">
        <v>13885</v>
      </c>
      <c r="L1366" s="7">
        <v>760.84</v>
      </c>
      <c r="M1366" s="5">
        <v>0.02</v>
      </c>
      <c r="N1366" t="s">
        <v>16</v>
      </c>
      <c r="O1366" t="s">
        <v>27</v>
      </c>
      <c r="P1366" t="s">
        <v>40</v>
      </c>
      <c r="Q1366" t="s">
        <v>19</v>
      </c>
      <c r="R1366" t="s">
        <v>27</v>
      </c>
      <c r="S1366" t="s">
        <v>21</v>
      </c>
      <c r="T1366" t="s">
        <v>13312</v>
      </c>
      <c r="U1366" s="1">
        <v>45670</v>
      </c>
      <c r="V1366">
        <f t="shared" si="42"/>
        <v>114</v>
      </c>
      <c r="W1366" t="str">
        <f t="shared" si="43"/>
        <v>90-119</v>
      </c>
    </row>
    <row r="1367" spans="1:23" x14ac:dyDescent="0.25">
      <c r="A1367" t="s">
        <v>1505</v>
      </c>
      <c r="B1367">
        <v>2820030306</v>
      </c>
      <c r="C1367">
        <v>6189780483</v>
      </c>
      <c r="D1367" s="1">
        <v>45871</v>
      </c>
      <c r="E1367">
        <v>99215</v>
      </c>
      <c r="F1367">
        <v>93000</v>
      </c>
      <c r="G1367" t="s">
        <v>129</v>
      </c>
      <c r="H1367" s="34">
        <v>53729</v>
      </c>
      <c r="I1367" s="7">
        <v>45670</v>
      </c>
      <c r="J1367" s="7">
        <v>33906.6</v>
      </c>
      <c r="K1367" s="7">
        <v>10850</v>
      </c>
      <c r="L1367" s="7">
        <v>913.4</v>
      </c>
      <c r="M1367" s="5">
        <v>0.02</v>
      </c>
      <c r="N1367" t="s">
        <v>16</v>
      </c>
      <c r="O1367" t="s">
        <v>27</v>
      </c>
      <c r="P1367" t="s">
        <v>97</v>
      </c>
      <c r="Q1367" t="s">
        <v>32</v>
      </c>
      <c r="R1367" t="s">
        <v>43</v>
      </c>
      <c r="S1367" t="s">
        <v>21</v>
      </c>
      <c r="T1367" t="s">
        <v>13310</v>
      </c>
      <c r="U1367" s="1">
        <v>46032</v>
      </c>
      <c r="V1367">
        <f t="shared" si="42"/>
        <v>161</v>
      </c>
      <c r="W1367" t="str">
        <f t="shared" si="43"/>
        <v>150-179</v>
      </c>
    </row>
    <row r="1368" spans="1:23" x14ac:dyDescent="0.25">
      <c r="A1368" t="s">
        <v>1506</v>
      </c>
      <c r="B1368">
        <v>3087478955</v>
      </c>
      <c r="C1368">
        <v>1790806242</v>
      </c>
      <c r="D1368" s="1">
        <v>45874</v>
      </c>
      <c r="E1368">
        <v>99214</v>
      </c>
      <c r="F1368">
        <v>99283</v>
      </c>
      <c r="G1368" t="s">
        <v>79</v>
      </c>
      <c r="H1368" s="34">
        <v>58310</v>
      </c>
      <c r="I1368" s="7">
        <v>46065</v>
      </c>
      <c r="J1368" s="7">
        <v>36237.599999999999</v>
      </c>
      <c r="K1368" s="7">
        <v>2457</v>
      </c>
      <c r="L1368" s="7">
        <v>7370.4</v>
      </c>
      <c r="M1368" s="5">
        <v>0.16</v>
      </c>
      <c r="N1368" t="s">
        <v>1138</v>
      </c>
      <c r="O1368" t="s">
        <v>30</v>
      </c>
      <c r="P1368" t="s">
        <v>97</v>
      </c>
      <c r="Q1368" t="s">
        <v>32</v>
      </c>
      <c r="R1368" t="s">
        <v>38</v>
      </c>
      <c r="S1368" t="s">
        <v>27</v>
      </c>
      <c r="T1368" t="s">
        <v>13310</v>
      </c>
      <c r="U1368" s="1">
        <v>45958</v>
      </c>
      <c r="V1368">
        <f t="shared" si="42"/>
        <v>84</v>
      </c>
      <c r="W1368" t="str">
        <f t="shared" si="43"/>
        <v>60-89</v>
      </c>
    </row>
    <row r="1369" spans="1:23" x14ac:dyDescent="0.25">
      <c r="A1369" t="s">
        <v>1507</v>
      </c>
      <c r="B1369">
        <v>6976193339</v>
      </c>
      <c r="C1369">
        <v>5167882104</v>
      </c>
      <c r="D1369" s="1">
        <v>45799</v>
      </c>
      <c r="E1369">
        <v>99238</v>
      </c>
      <c r="F1369">
        <v>90834</v>
      </c>
      <c r="G1369" t="s">
        <v>52</v>
      </c>
      <c r="H1369" s="34">
        <v>94636</v>
      </c>
      <c r="I1369" s="7">
        <v>68138</v>
      </c>
      <c r="J1369" s="7">
        <v>35730.959999999999</v>
      </c>
      <c r="K1369" s="7">
        <v>26956</v>
      </c>
      <c r="L1369" s="7">
        <v>5451.04</v>
      </c>
      <c r="M1369" s="5">
        <v>0.08</v>
      </c>
      <c r="N1369" t="s">
        <v>24</v>
      </c>
      <c r="O1369" t="s">
        <v>27</v>
      </c>
      <c r="P1369" t="s">
        <v>35</v>
      </c>
      <c r="Q1369" t="s">
        <v>19</v>
      </c>
      <c r="R1369" t="s">
        <v>20</v>
      </c>
      <c r="S1369" t="s">
        <v>17</v>
      </c>
      <c r="T1369" t="s">
        <v>13311</v>
      </c>
      <c r="U1369" s="1">
        <v>45900</v>
      </c>
      <c r="V1369">
        <f t="shared" si="42"/>
        <v>101</v>
      </c>
      <c r="W1369" t="str">
        <f t="shared" si="43"/>
        <v>90-119</v>
      </c>
    </row>
    <row r="1370" spans="1:23" x14ac:dyDescent="0.25">
      <c r="A1370" t="s">
        <v>1508</v>
      </c>
      <c r="B1370">
        <v>2594574691</v>
      </c>
      <c r="C1370">
        <v>2462433134</v>
      </c>
      <c r="D1370" s="1">
        <v>45805</v>
      </c>
      <c r="E1370">
        <v>99213</v>
      </c>
      <c r="F1370">
        <v>99211</v>
      </c>
      <c r="G1370" t="s">
        <v>81</v>
      </c>
      <c r="H1370" s="34">
        <v>79734</v>
      </c>
      <c r="I1370" s="7">
        <v>67774</v>
      </c>
      <c r="J1370" s="7">
        <v>52952.52</v>
      </c>
      <c r="K1370" s="7">
        <v>13466</v>
      </c>
      <c r="L1370" s="7">
        <v>1355.48</v>
      </c>
      <c r="M1370" s="5">
        <v>0.02</v>
      </c>
      <c r="N1370" t="s">
        <v>16</v>
      </c>
      <c r="O1370" t="s">
        <v>27</v>
      </c>
      <c r="P1370" t="s">
        <v>18</v>
      </c>
      <c r="Q1370" t="s">
        <v>19</v>
      </c>
      <c r="R1370" t="s">
        <v>20</v>
      </c>
      <c r="S1370" t="s">
        <v>27</v>
      </c>
      <c r="T1370" t="s">
        <v>13310</v>
      </c>
      <c r="U1370" s="1">
        <v>45847</v>
      </c>
      <c r="V1370">
        <f t="shared" si="42"/>
        <v>42</v>
      </c>
      <c r="W1370" t="str">
        <f t="shared" si="43"/>
        <v>30-59</v>
      </c>
    </row>
    <row r="1371" spans="1:23" x14ac:dyDescent="0.25">
      <c r="A1371" t="s">
        <v>1509</v>
      </c>
      <c r="B1371">
        <v>8640763860</v>
      </c>
      <c r="C1371">
        <v>7563374334</v>
      </c>
      <c r="D1371" s="1">
        <v>45705</v>
      </c>
      <c r="E1371">
        <v>99223</v>
      </c>
      <c r="F1371">
        <v>99214</v>
      </c>
      <c r="G1371" t="s">
        <v>154</v>
      </c>
      <c r="H1371" s="34">
        <v>53546</v>
      </c>
      <c r="I1371" s="7">
        <v>45514</v>
      </c>
      <c r="J1371" s="7">
        <v>24200.720000000001</v>
      </c>
      <c r="K1371" s="7">
        <v>20403</v>
      </c>
      <c r="L1371" s="7">
        <v>910.28</v>
      </c>
      <c r="M1371" s="5">
        <v>0.02</v>
      </c>
      <c r="N1371" t="s">
        <v>16</v>
      </c>
      <c r="O1371" t="s">
        <v>27</v>
      </c>
      <c r="P1371" t="s">
        <v>18</v>
      </c>
      <c r="Q1371" t="s">
        <v>19</v>
      </c>
      <c r="R1371" t="s">
        <v>20</v>
      </c>
      <c r="S1371" t="s">
        <v>27</v>
      </c>
      <c r="T1371" t="s">
        <v>13311</v>
      </c>
      <c r="U1371" s="1">
        <v>45810</v>
      </c>
      <c r="V1371">
        <f t="shared" si="42"/>
        <v>105</v>
      </c>
      <c r="W1371" t="str">
        <f t="shared" si="43"/>
        <v>90-119</v>
      </c>
    </row>
    <row r="1372" spans="1:23" x14ac:dyDescent="0.25">
      <c r="A1372" t="s">
        <v>1510</v>
      </c>
      <c r="B1372">
        <v>3187752339</v>
      </c>
      <c r="C1372">
        <v>2814042185</v>
      </c>
      <c r="D1372" s="1">
        <v>45857</v>
      </c>
      <c r="E1372">
        <v>99232</v>
      </c>
      <c r="F1372">
        <v>99292</v>
      </c>
      <c r="G1372" t="s">
        <v>207</v>
      </c>
      <c r="H1372" s="34">
        <v>59857</v>
      </c>
      <c r="I1372" s="7">
        <v>43097</v>
      </c>
      <c r="J1372" s="7">
        <v>35253.24</v>
      </c>
      <c r="K1372" s="7">
        <v>4396</v>
      </c>
      <c r="L1372" s="7">
        <v>3447.76</v>
      </c>
      <c r="M1372" s="5">
        <v>0.08</v>
      </c>
      <c r="N1372" t="s">
        <v>24</v>
      </c>
      <c r="O1372" t="s">
        <v>30</v>
      </c>
      <c r="P1372" t="s">
        <v>55</v>
      </c>
      <c r="Q1372" t="s">
        <v>19</v>
      </c>
      <c r="R1372" t="s">
        <v>27</v>
      </c>
      <c r="S1372" t="s">
        <v>17</v>
      </c>
      <c r="T1372" t="s">
        <v>13310</v>
      </c>
      <c r="U1372" s="1">
        <v>45880</v>
      </c>
      <c r="V1372">
        <f t="shared" si="42"/>
        <v>23</v>
      </c>
      <c r="W1372" t="str">
        <f t="shared" si="43"/>
        <v>0-29</v>
      </c>
    </row>
    <row r="1373" spans="1:23" x14ac:dyDescent="0.25">
      <c r="A1373" t="s">
        <v>1511</v>
      </c>
      <c r="B1373">
        <v>2522287775</v>
      </c>
      <c r="C1373">
        <v>3980770617</v>
      </c>
      <c r="D1373" s="1">
        <v>45766</v>
      </c>
      <c r="E1373">
        <v>99238</v>
      </c>
      <c r="F1373">
        <v>99284</v>
      </c>
      <c r="G1373" t="s">
        <v>34</v>
      </c>
      <c r="H1373" s="34">
        <v>80134</v>
      </c>
      <c r="I1373" s="7">
        <v>52087</v>
      </c>
      <c r="J1373" s="7">
        <v>45836.56</v>
      </c>
      <c r="K1373" s="7">
        <v>0</v>
      </c>
      <c r="L1373" s="7">
        <v>6250.44</v>
      </c>
      <c r="M1373" s="5">
        <v>0.12</v>
      </c>
      <c r="N1373" t="s">
        <v>46</v>
      </c>
      <c r="O1373" t="s">
        <v>17</v>
      </c>
      <c r="P1373" t="s">
        <v>25</v>
      </c>
      <c r="Q1373" t="s">
        <v>19</v>
      </c>
      <c r="R1373" t="s">
        <v>27</v>
      </c>
      <c r="S1373" t="s">
        <v>17</v>
      </c>
      <c r="T1373" t="s">
        <v>13311</v>
      </c>
      <c r="U1373" s="1">
        <v>45968</v>
      </c>
      <c r="V1373">
        <f t="shared" si="42"/>
        <v>202</v>
      </c>
      <c r="W1373" t="str">
        <f t="shared" si="43"/>
        <v>180-209</v>
      </c>
    </row>
    <row r="1374" spans="1:23" x14ac:dyDescent="0.25">
      <c r="A1374" t="s">
        <v>1512</v>
      </c>
      <c r="B1374">
        <v>8554145054</v>
      </c>
      <c r="C1374">
        <v>5130546273</v>
      </c>
      <c r="D1374" s="1">
        <v>45323</v>
      </c>
      <c r="E1374">
        <v>99233</v>
      </c>
      <c r="F1374">
        <v>99285</v>
      </c>
      <c r="G1374" t="s">
        <v>263</v>
      </c>
      <c r="H1374" s="34">
        <v>97794</v>
      </c>
      <c r="I1374" s="7">
        <v>78235</v>
      </c>
      <c r="J1374" s="7">
        <v>59386.1</v>
      </c>
      <c r="K1374" s="7">
        <v>7896</v>
      </c>
      <c r="L1374" s="7">
        <v>10952.9</v>
      </c>
      <c r="M1374" s="5">
        <v>0.14000000000000001</v>
      </c>
      <c r="N1374" t="s">
        <v>1135</v>
      </c>
      <c r="O1374" t="s">
        <v>30</v>
      </c>
      <c r="P1374" t="s">
        <v>18</v>
      </c>
      <c r="Q1374" t="s">
        <v>32</v>
      </c>
      <c r="R1374" t="s">
        <v>38</v>
      </c>
      <c r="S1374" t="s">
        <v>27</v>
      </c>
      <c r="T1374" t="s">
        <v>13311</v>
      </c>
      <c r="U1374" s="1">
        <v>46042</v>
      </c>
      <c r="V1374">
        <f t="shared" si="42"/>
        <v>719</v>
      </c>
      <c r="W1374" t="str">
        <f t="shared" si="43"/>
        <v>360+</v>
      </c>
    </row>
    <row r="1375" spans="1:23" x14ac:dyDescent="0.25">
      <c r="A1375" t="s">
        <v>1513</v>
      </c>
      <c r="B1375">
        <v>1716024753</v>
      </c>
      <c r="C1375">
        <v>7430470641</v>
      </c>
      <c r="D1375" s="1">
        <v>45421</v>
      </c>
      <c r="E1375">
        <v>99214</v>
      </c>
      <c r="F1375">
        <v>99215</v>
      </c>
      <c r="G1375" t="s">
        <v>110</v>
      </c>
      <c r="H1375" s="34">
        <v>65138</v>
      </c>
      <c r="I1375" s="7">
        <v>42340</v>
      </c>
      <c r="J1375" s="7">
        <v>33020.199999999997</v>
      </c>
      <c r="K1375" s="7">
        <v>4239</v>
      </c>
      <c r="L1375" s="7">
        <v>5080.8</v>
      </c>
      <c r="M1375" s="5">
        <v>0.12</v>
      </c>
      <c r="N1375" t="s">
        <v>46</v>
      </c>
      <c r="O1375" t="s">
        <v>30</v>
      </c>
      <c r="P1375" t="s">
        <v>25</v>
      </c>
      <c r="Q1375" t="s">
        <v>19</v>
      </c>
      <c r="R1375" t="s">
        <v>21</v>
      </c>
      <c r="S1375" t="s">
        <v>27</v>
      </c>
      <c r="T1375" t="s">
        <v>13310</v>
      </c>
      <c r="U1375" s="1">
        <v>45949</v>
      </c>
      <c r="V1375">
        <f t="shared" si="42"/>
        <v>528</v>
      </c>
      <c r="W1375" t="str">
        <f t="shared" si="43"/>
        <v>360+</v>
      </c>
    </row>
    <row r="1376" spans="1:23" x14ac:dyDescent="0.25">
      <c r="A1376" t="s">
        <v>1514</v>
      </c>
      <c r="B1376">
        <v>6314622832</v>
      </c>
      <c r="C1376">
        <v>9979348373</v>
      </c>
      <c r="D1376" s="1">
        <v>45324</v>
      </c>
      <c r="E1376">
        <v>99223</v>
      </c>
      <c r="F1376">
        <v>93000</v>
      </c>
      <c r="G1376" t="s">
        <v>237</v>
      </c>
      <c r="H1376" s="34">
        <v>53409</v>
      </c>
      <c r="I1376" s="7">
        <v>42727</v>
      </c>
      <c r="J1376" s="7">
        <v>31823.22</v>
      </c>
      <c r="K1376" s="7">
        <v>4922</v>
      </c>
      <c r="L1376" s="7">
        <v>5981.78</v>
      </c>
      <c r="M1376" s="5">
        <v>0.14000000000000001</v>
      </c>
      <c r="N1376" t="s">
        <v>1135</v>
      </c>
      <c r="O1376" t="s">
        <v>30</v>
      </c>
      <c r="P1376" t="s">
        <v>18</v>
      </c>
      <c r="Q1376" t="s">
        <v>19</v>
      </c>
      <c r="R1376" t="s">
        <v>26</v>
      </c>
      <c r="S1376" t="s">
        <v>21</v>
      </c>
      <c r="T1376" t="s">
        <v>13311</v>
      </c>
      <c r="U1376" s="1">
        <v>46027</v>
      </c>
      <c r="V1376">
        <f t="shared" si="42"/>
        <v>703</v>
      </c>
      <c r="W1376" t="str">
        <f t="shared" si="43"/>
        <v>360+</v>
      </c>
    </row>
    <row r="1377" spans="1:23" x14ac:dyDescent="0.25">
      <c r="A1377" t="s">
        <v>1515</v>
      </c>
      <c r="B1377">
        <v>4618450239</v>
      </c>
      <c r="C1377">
        <v>1047027324</v>
      </c>
      <c r="D1377" s="1">
        <v>45588</v>
      </c>
      <c r="E1377">
        <v>99222</v>
      </c>
      <c r="F1377">
        <v>81000</v>
      </c>
      <c r="G1377" t="s">
        <v>127</v>
      </c>
      <c r="H1377" s="34">
        <v>71583</v>
      </c>
      <c r="I1377" s="7">
        <v>51540</v>
      </c>
      <c r="J1377" s="7">
        <v>44345.8</v>
      </c>
      <c r="K1377" s="7">
        <v>3071</v>
      </c>
      <c r="L1377" s="7">
        <v>4123.2</v>
      </c>
      <c r="M1377" s="5">
        <v>0.08</v>
      </c>
      <c r="N1377" t="s">
        <v>24</v>
      </c>
      <c r="O1377" t="s">
        <v>30</v>
      </c>
      <c r="P1377" t="s">
        <v>25</v>
      </c>
      <c r="Q1377" t="s">
        <v>19</v>
      </c>
      <c r="R1377" t="s">
        <v>21</v>
      </c>
      <c r="S1377" t="s">
        <v>21</v>
      </c>
      <c r="T1377" t="s">
        <v>13312</v>
      </c>
      <c r="U1377" s="1">
        <v>45936</v>
      </c>
      <c r="V1377">
        <f t="shared" si="42"/>
        <v>348</v>
      </c>
      <c r="W1377" t="str">
        <f t="shared" si="43"/>
        <v>330-359</v>
      </c>
    </row>
    <row r="1378" spans="1:23" x14ac:dyDescent="0.25">
      <c r="A1378" t="s">
        <v>1516</v>
      </c>
      <c r="B1378">
        <v>5882340100</v>
      </c>
      <c r="C1378">
        <v>5338760600</v>
      </c>
      <c r="D1378" s="1">
        <v>45768</v>
      </c>
      <c r="E1378">
        <v>99215</v>
      </c>
      <c r="F1378">
        <v>99292</v>
      </c>
      <c r="G1378" t="s">
        <v>146</v>
      </c>
      <c r="H1378" s="34">
        <v>85027</v>
      </c>
      <c r="I1378" s="7">
        <v>55268</v>
      </c>
      <c r="J1378" s="7">
        <v>42713.84</v>
      </c>
      <c r="K1378" s="7">
        <v>5922</v>
      </c>
      <c r="L1378" s="7">
        <v>6632.16</v>
      </c>
      <c r="M1378" s="5">
        <v>0.12</v>
      </c>
      <c r="N1378" t="s">
        <v>46</v>
      </c>
      <c r="O1378" t="s">
        <v>30</v>
      </c>
      <c r="P1378" t="s">
        <v>40</v>
      </c>
      <c r="Q1378" t="s">
        <v>32</v>
      </c>
      <c r="R1378" t="s">
        <v>26</v>
      </c>
      <c r="S1378" t="s">
        <v>27</v>
      </c>
      <c r="T1378" t="s">
        <v>13310</v>
      </c>
      <c r="U1378" s="1">
        <v>45900</v>
      </c>
      <c r="V1378">
        <f t="shared" si="42"/>
        <v>132</v>
      </c>
      <c r="W1378" t="str">
        <f t="shared" si="43"/>
        <v>120-149</v>
      </c>
    </row>
    <row r="1379" spans="1:23" x14ac:dyDescent="0.25">
      <c r="A1379" t="s">
        <v>1517</v>
      </c>
      <c r="B1379">
        <v>3659126939</v>
      </c>
      <c r="C1379">
        <v>9362660366</v>
      </c>
      <c r="D1379" s="1">
        <v>45739</v>
      </c>
      <c r="E1379">
        <v>99223</v>
      </c>
      <c r="F1379">
        <v>71046</v>
      </c>
      <c r="G1379" t="s">
        <v>219</v>
      </c>
      <c r="H1379" s="34">
        <v>86269</v>
      </c>
      <c r="I1379" s="7">
        <v>62114</v>
      </c>
      <c r="J1379" s="7">
        <v>51070.879999999997</v>
      </c>
      <c r="K1379" s="7">
        <v>6074</v>
      </c>
      <c r="L1379" s="7">
        <v>4969.12</v>
      </c>
      <c r="M1379" s="5">
        <v>0.08</v>
      </c>
      <c r="N1379" t="s">
        <v>24</v>
      </c>
      <c r="O1379" t="s">
        <v>27</v>
      </c>
      <c r="P1379" t="s">
        <v>35</v>
      </c>
      <c r="Q1379" t="s">
        <v>19</v>
      </c>
      <c r="R1379" t="s">
        <v>43</v>
      </c>
      <c r="S1379" t="s">
        <v>27</v>
      </c>
      <c r="T1379" t="s">
        <v>13311</v>
      </c>
      <c r="U1379" s="1">
        <v>45854</v>
      </c>
      <c r="V1379">
        <f t="shared" si="42"/>
        <v>115</v>
      </c>
      <c r="W1379" t="str">
        <f t="shared" si="43"/>
        <v>90-119</v>
      </c>
    </row>
    <row r="1380" spans="1:23" x14ac:dyDescent="0.25">
      <c r="A1380" t="s">
        <v>1518</v>
      </c>
      <c r="B1380">
        <v>3028840291</v>
      </c>
      <c r="C1380">
        <v>1303768652</v>
      </c>
      <c r="D1380" s="1">
        <v>45519</v>
      </c>
      <c r="E1380">
        <v>99213</v>
      </c>
      <c r="F1380">
        <v>90834</v>
      </c>
      <c r="G1380" t="s">
        <v>347</v>
      </c>
      <c r="H1380" s="34">
        <v>39485</v>
      </c>
      <c r="I1380" s="7">
        <v>28429</v>
      </c>
      <c r="J1380" s="7">
        <v>14853.68</v>
      </c>
      <c r="K1380" s="7">
        <v>11301</v>
      </c>
      <c r="L1380" s="7">
        <v>2274.3200000000002</v>
      </c>
      <c r="M1380" s="5">
        <v>0.08</v>
      </c>
      <c r="N1380" t="s">
        <v>24</v>
      </c>
      <c r="O1380" t="s">
        <v>27</v>
      </c>
      <c r="P1380" t="s">
        <v>97</v>
      </c>
      <c r="Q1380" t="s">
        <v>19</v>
      </c>
      <c r="R1380" t="s">
        <v>21</v>
      </c>
      <c r="S1380" t="s">
        <v>17</v>
      </c>
      <c r="T1380" t="s">
        <v>13310</v>
      </c>
      <c r="U1380" s="1">
        <v>45840</v>
      </c>
      <c r="V1380">
        <f t="shared" si="42"/>
        <v>321</v>
      </c>
      <c r="W1380" t="str">
        <f t="shared" si="43"/>
        <v>300-329</v>
      </c>
    </row>
    <row r="1381" spans="1:23" x14ac:dyDescent="0.25">
      <c r="A1381" t="s">
        <v>1519</v>
      </c>
      <c r="B1381">
        <v>3181969140</v>
      </c>
      <c r="C1381">
        <v>9658050112</v>
      </c>
      <c r="D1381" s="1">
        <v>45581</v>
      </c>
      <c r="E1381">
        <v>99215</v>
      </c>
      <c r="F1381">
        <v>99211</v>
      </c>
      <c r="G1381" t="s">
        <v>136</v>
      </c>
      <c r="H1381" s="34">
        <v>48940</v>
      </c>
      <c r="I1381" s="7">
        <v>35237</v>
      </c>
      <c r="J1381" s="7">
        <v>28190.04</v>
      </c>
      <c r="K1381" s="7">
        <v>4228</v>
      </c>
      <c r="L1381" s="7">
        <v>2818.96</v>
      </c>
      <c r="M1381" s="5">
        <v>0.08</v>
      </c>
      <c r="N1381" t="s">
        <v>24</v>
      </c>
      <c r="O1381" t="s">
        <v>30</v>
      </c>
      <c r="P1381" t="s">
        <v>40</v>
      </c>
      <c r="Q1381" t="s">
        <v>19</v>
      </c>
      <c r="R1381" t="s">
        <v>26</v>
      </c>
      <c r="S1381" t="s">
        <v>21</v>
      </c>
      <c r="T1381" t="s">
        <v>13311</v>
      </c>
      <c r="U1381" s="1">
        <v>45888</v>
      </c>
      <c r="V1381">
        <f t="shared" si="42"/>
        <v>307</v>
      </c>
      <c r="W1381" t="str">
        <f t="shared" si="43"/>
        <v>300-329</v>
      </c>
    </row>
    <row r="1382" spans="1:23" x14ac:dyDescent="0.25">
      <c r="A1382" t="s">
        <v>1520</v>
      </c>
      <c r="B1382">
        <v>5060262656</v>
      </c>
      <c r="C1382">
        <v>4686662092</v>
      </c>
      <c r="D1382" s="1">
        <v>45423</v>
      </c>
      <c r="E1382">
        <v>99231</v>
      </c>
      <c r="F1382">
        <v>99281</v>
      </c>
      <c r="G1382" t="s">
        <v>152</v>
      </c>
      <c r="H1382" s="34">
        <v>81742</v>
      </c>
      <c r="I1382" s="7">
        <v>69481</v>
      </c>
      <c r="J1382" s="7">
        <v>54282.38</v>
      </c>
      <c r="K1382" s="7">
        <v>13809</v>
      </c>
      <c r="L1382" s="7">
        <v>1389.62</v>
      </c>
      <c r="M1382" s="5">
        <v>0.02</v>
      </c>
      <c r="N1382" t="s">
        <v>16</v>
      </c>
      <c r="O1382" t="s">
        <v>27</v>
      </c>
      <c r="P1382" t="s">
        <v>31</v>
      </c>
      <c r="Q1382" t="s">
        <v>32</v>
      </c>
      <c r="R1382" t="s">
        <v>26</v>
      </c>
      <c r="S1382" t="s">
        <v>27</v>
      </c>
      <c r="T1382" t="s">
        <v>13311</v>
      </c>
      <c r="U1382" s="1">
        <v>45888</v>
      </c>
      <c r="V1382">
        <f t="shared" si="42"/>
        <v>465</v>
      </c>
      <c r="W1382" t="str">
        <f t="shared" si="43"/>
        <v>360+</v>
      </c>
    </row>
    <row r="1383" spans="1:23" x14ac:dyDescent="0.25">
      <c r="A1383" t="s">
        <v>1521</v>
      </c>
      <c r="B1383">
        <v>6958120300</v>
      </c>
      <c r="C1383">
        <v>3732358169</v>
      </c>
      <c r="D1383" s="1">
        <v>45508</v>
      </c>
      <c r="E1383">
        <v>99238</v>
      </c>
      <c r="F1383">
        <v>85025</v>
      </c>
      <c r="G1383" t="s">
        <v>291</v>
      </c>
      <c r="H1383" s="34">
        <v>45972</v>
      </c>
      <c r="I1383" s="7">
        <v>37697</v>
      </c>
      <c r="J1383" s="7">
        <v>22016.54</v>
      </c>
      <c r="K1383" s="7">
        <v>8895</v>
      </c>
      <c r="L1383" s="7">
        <v>6785.46</v>
      </c>
      <c r="M1383" s="5">
        <v>0.18</v>
      </c>
      <c r="N1383" t="s">
        <v>3141</v>
      </c>
      <c r="O1383" t="s">
        <v>27</v>
      </c>
      <c r="P1383" t="s">
        <v>25</v>
      </c>
      <c r="Q1383" t="s">
        <v>19</v>
      </c>
      <c r="R1383" t="s">
        <v>43</v>
      </c>
      <c r="S1383" t="s">
        <v>21</v>
      </c>
      <c r="T1383" t="s">
        <v>13310</v>
      </c>
      <c r="U1383" s="1">
        <v>45787</v>
      </c>
      <c r="V1383">
        <f t="shared" si="42"/>
        <v>279</v>
      </c>
      <c r="W1383" t="str">
        <f t="shared" si="43"/>
        <v>270-299</v>
      </c>
    </row>
    <row r="1384" spans="1:23" x14ac:dyDescent="0.25">
      <c r="A1384" t="s">
        <v>1522</v>
      </c>
      <c r="B1384">
        <v>6574310515</v>
      </c>
      <c r="C1384">
        <v>4695720836</v>
      </c>
      <c r="D1384" s="1">
        <v>45334</v>
      </c>
      <c r="E1384">
        <v>99221</v>
      </c>
      <c r="F1384">
        <v>99281</v>
      </c>
      <c r="G1384" t="s">
        <v>200</v>
      </c>
      <c r="H1384" s="34">
        <v>73712</v>
      </c>
      <c r="I1384" s="7">
        <v>53073</v>
      </c>
      <c r="J1384" s="7">
        <v>42607.16</v>
      </c>
      <c r="K1384" s="7">
        <v>6220</v>
      </c>
      <c r="L1384" s="7">
        <v>4245.84</v>
      </c>
      <c r="M1384" s="5">
        <v>0.08</v>
      </c>
      <c r="N1384" t="s">
        <v>24</v>
      </c>
      <c r="O1384" t="s">
        <v>30</v>
      </c>
      <c r="P1384" t="s">
        <v>55</v>
      </c>
      <c r="Q1384" t="s">
        <v>19</v>
      </c>
      <c r="R1384" t="s">
        <v>27</v>
      </c>
      <c r="S1384" t="s">
        <v>27</v>
      </c>
      <c r="T1384" t="s">
        <v>13312</v>
      </c>
      <c r="U1384" s="1">
        <v>45957</v>
      </c>
      <c r="V1384">
        <f t="shared" si="42"/>
        <v>623</v>
      </c>
      <c r="W1384" t="str">
        <f t="shared" si="43"/>
        <v>360+</v>
      </c>
    </row>
    <row r="1385" spans="1:23" x14ac:dyDescent="0.25">
      <c r="A1385" t="s">
        <v>1523</v>
      </c>
      <c r="B1385">
        <v>7140303991</v>
      </c>
      <c r="C1385">
        <v>1130701344</v>
      </c>
      <c r="D1385" s="1">
        <v>45292</v>
      </c>
      <c r="E1385">
        <v>99222</v>
      </c>
      <c r="F1385">
        <v>85025</v>
      </c>
      <c r="G1385" t="s">
        <v>110</v>
      </c>
      <c r="H1385" s="34">
        <v>88155</v>
      </c>
      <c r="I1385" s="7">
        <v>72287</v>
      </c>
      <c r="J1385" s="7">
        <v>59275.34</v>
      </c>
      <c r="K1385" s="7">
        <v>0</v>
      </c>
      <c r="L1385" s="7">
        <v>13011.66</v>
      </c>
      <c r="M1385" s="5">
        <v>0.18</v>
      </c>
      <c r="N1385" t="s">
        <v>3141</v>
      </c>
      <c r="O1385" t="s">
        <v>17</v>
      </c>
      <c r="P1385" t="s">
        <v>55</v>
      </c>
      <c r="Q1385" t="s">
        <v>19</v>
      </c>
      <c r="R1385" t="s">
        <v>26</v>
      </c>
      <c r="S1385" t="s">
        <v>27</v>
      </c>
      <c r="T1385" t="s">
        <v>13310</v>
      </c>
      <c r="U1385" s="1">
        <v>45720</v>
      </c>
      <c r="V1385">
        <f t="shared" si="42"/>
        <v>428</v>
      </c>
      <c r="W1385" t="str">
        <f t="shared" si="43"/>
        <v>360+</v>
      </c>
    </row>
    <row r="1386" spans="1:23" x14ac:dyDescent="0.25">
      <c r="A1386" t="s">
        <v>1524</v>
      </c>
      <c r="B1386">
        <v>8513565434</v>
      </c>
      <c r="C1386">
        <v>4317151495</v>
      </c>
      <c r="D1386" s="1">
        <v>45549</v>
      </c>
      <c r="E1386">
        <v>99215</v>
      </c>
      <c r="F1386">
        <v>99281</v>
      </c>
      <c r="G1386" t="s">
        <v>182</v>
      </c>
      <c r="H1386" s="34">
        <v>35609</v>
      </c>
      <c r="I1386" s="7">
        <v>25638</v>
      </c>
      <c r="J1386" s="7">
        <v>19910.96</v>
      </c>
      <c r="K1386" s="7">
        <v>3676</v>
      </c>
      <c r="L1386" s="7">
        <v>2051.04</v>
      </c>
      <c r="M1386" s="5">
        <v>0.08</v>
      </c>
      <c r="N1386" t="s">
        <v>24</v>
      </c>
      <c r="O1386" t="s">
        <v>27</v>
      </c>
      <c r="P1386" t="s">
        <v>58</v>
      </c>
      <c r="Q1386" t="s">
        <v>32</v>
      </c>
      <c r="R1386" t="s">
        <v>38</v>
      </c>
      <c r="S1386" t="s">
        <v>17</v>
      </c>
      <c r="T1386" t="s">
        <v>13312</v>
      </c>
      <c r="U1386" s="1">
        <v>45934</v>
      </c>
      <c r="V1386">
        <f t="shared" si="42"/>
        <v>385</v>
      </c>
      <c r="W1386" t="str">
        <f t="shared" si="43"/>
        <v>360+</v>
      </c>
    </row>
    <row r="1387" spans="1:23" x14ac:dyDescent="0.25">
      <c r="A1387" t="s">
        <v>1525</v>
      </c>
      <c r="B1387">
        <v>4013776550</v>
      </c>
      <c r="C1387">
        <v>8216425377</v>
      </c>
      <c r="D1387" s="1">
        <v>45482</v>
      </c>
      <c r="E1387">
        <v>99222</v>
      </c>
      <c r="F1387">
        <v>99205</v>
      </c>
      <c r="G1387" t="s">
        <v>73</v>
      </c>
      <c r="H1387" s="34">
        <v>68232</v>
      </c>
      <c r="I1387" s="7">
        <v>57997</v>
      </c>
      <c r="J1387" s="7">
        <v>35370.06</v>
      </c>
      <c r="K1387" s="7">
        <v>21467</v>
      </c>
      <c r="L1387" s="7">
        <v>1159.94</v>
      </c>
      <c r="M1387" s="5">
        <v>0.02</v>
      </c>
      <c r="N1387" t="s">
        <v>16</v>
      </c>
      <c r="O1387" t="s">
        <v>27</v>
      </c>
      <c r="P1387" t="s">
        <v>25</v>
      </c>
      <c r="Q1387" t="s">
        <v>19</v>
      </c>
      <c r="R1387" t="s">
        <v>38</v>
      </c>
      <c r="S1387" t="s">
        <v>21</v>
      </c>
      <c r="T1387" t="s">
        <v>13310</v>
      </c>
      <c r="U1387" s="1">
        <v>45727</v>
      </c>
      <c r="V1387">
        <f t="shared" si="42"/>
        <v>245</v>
      </c>
      <c r="W1387" t="str">
        <f t="shared" si="43"/>
        <v>240-269</v>
      </c>
    </row>
    <row r="1388" spans="1:23" x14ac:dyDescent="0.25">
      <c r="A1388" t="s">
        <v>1526</v>
      </c>
      <c r="B1388">
        <v>4763118164</v>
      </c>
      <c r="C1388">
        <v>3878734024</v>
      </c>
      <c r="D1388" s="1">
        <v>45651</v>
      </c>
      <c r="E1388">
        <v>99213</v>
      </c>
      <c r="F1388">
        <v>99211</v>
      </c>
      <c r="G1388" t="s">
        <v>351</v>
      </c>
      <c r="H1388" s="34">
        <v>99438</v>
      </c>
      <c r="I1388" s="7">
        <v>71595</v>
      </c>
      <c r="J1388" s="7">
        <v>52543.4</v>
      </c>
      <c r="K1388" s="7">
        <v>13324</v>
      </c>
      <c r="L1388" s="7">
        <v>5727.6</v>
      </c>
      <c r="M1388" s="5">
        <v>0.08</v>
      </c>
      <c r="N1388" t="s">
        <v>24</v>
      </c>
      <c r="O1388" t="s">
        <v>27</v>
      </c>
      <c r="P1388" t="s">
        <v>55</v>
      </c>
      <c r="Q1388" t="s">
        <v>32</v>
      </c>
      <c r="R1388" t="s">
        <v>43</v>
      </c>
      <c r="S1388" t="s">
        <v>27</v>
      </c>
      <c r="T1388" t="s">
        <v>13311</v>
      </c>
      <c r="U1388" s="1">
        <v>45958</v>
      </c>
      <c r="V1388">
        <f t="shared" si="42"/>
        <v>307</v>
      </c>
      <c r="W1388" t="str">
        <f t="shared" si="43"/>
        <v>300-329</v>
      </c>
    </row>
    <row r="1389" spans="1:23" x14ac:dyDescent="0.25">
      <c r="A1389" t="s">
        <v>1527</v>
      </c>
      <c r="B1389">
        <v>5742533574</v>
      </c>
      <c r="C1389">
        <v>2529608575</v>
      </c>
      <c r="D1389" s="1">
        <v>45636</v>
      </c>
      <c r="E1389">
        <v>99213</v>
      </c>
      <c r="F1389">
        <v>80053</v>
      </c>
      <c r="G1389" t="s">
        <v>131</v>
      </c>
      <c r="H1389" s="34">
        <v>5674</v>
      </c>
      <c r="I1389" s="7">
        <v>4256</v>
      </c>
      <c r="J1389" s="7">
        <v>2745.6</v>
      </c>
      <c r="K1389" s="7">
        <v>872</v>
      </c>
      <c r="L1389" s="7">
        <v>638.4</v>
      </c>
      <c r="M1389" s="5">
        <v>0.15</v>
      </c>
      <c r="N1389" t="s">
        <v>1139</v>
      </c>
      <c r="O1389" t="s">
        <v>27</v>
      </c>
      <c r="P1389" t="s">
        <v>25</v>
      </c>
      <c r="Q1389" t="s">
        <v>32</v>
      </c>
      <c r="R1389" t="s">
        <v>38</v>
      </c>
      <c r="S1389" t="s">
        <v>27</v>
      </c>
      <c r="T1389" t="s">
        <v>13312</v>
      </c>
      <c r="U1389" s="1">
        <v>45872</v>
      </c>
      <c r="V1389">
        <f t="shared" si="42"/>
        <v>236</v>
      </c>
      <c r="W1389" t="str">
        <f t="shared" si="43"/>
        <v>210-239</v>
      </c>
    </row>
    <row r="1390" spans="1:23" x14ac:dyDescent="0.25">
      <c r="A1390" t="s">
        <v>1528</v>
      </c>
      <c r="B1390">
        <v>5596662805</v>
      </c>
      <c r="C1390">
        <v>2424565719</v>
      </c>
      <c r="D1390" s="1">
        <v>45870</v>
      </c>
      <c r="E1390">
        <v>99233</v>
      </c>
      <c r="F1390">
        <v>99281</v>
      </c>
      <c r="G1390" t="s">
        <v>209</v>
      </c>
      <c r="H1390" s="34">
        <v>87899</v>
      </c>
      <c r="I1390" s="7">
        <v>57134</v>
      </c>
      <c r="J1390" s="7">
        <v>30533.919999999998</v>
      </c>
      <c r="K1390" s="7">
        <v>19744</v>
      </c>
      <c r="L1390" s="7">
        <v>6856.08</v>
      </c>
      <c r="M1390" s="5">
        <v>0.12</v>
      </c>
      <c r="N1390" t="s">
        <v>46</v>
      </c>
      <c r="O1390" t="s">
        <v>27</v>
      </c>
      <c r="P1390" t="s">
        <v>58</v>
      </c>
      <c r="Q1390" t="s">
        <v>32</v>
      </c>
      <c r="R1390" t="s">
        <v>21</v>
      </c>
      <c r="S1390" t="s">
        <v>17</v>
      </c>
      <c r="T1390" t="s">
        <v>13310</v>
      </c>
      <c r="U1390" s="1">
        <v>45882</v>
      </c>
      <c r="V1390">
        <f t="shared" si="42"/>
        <v>12</v>
      </c>
      <c r="W1390" t="str">
        <f t="shared" si="43"/>
        <v>0-29</v>
      </c>
    </row>
    <row r="1391" spans="1:23" x14ac:dyDescent="0.25">
      <c r="A1391" t="s">
        <v>1529</v>
      </c>
      <c r="B1391">
        <v>4815875976</v>
      </c>
      <c r="C1391">
        <v>3709026443</v>
      </c>
      <c r="D1391" s="1">
        <v>45329</v>
      </c>
      <c r="E1391">
        <v>99215</v>
      </c>
      <c r="F1391">
        <v>80053</v>
      </c>
      <c r="G1391" t="s">
        <v>224</v>
      </c>
      <c r="H1391" s="34">
        <v>71167</v>
      </c>
      <c r="I1391" s="7">
        <v>60492</v>
      </c>
      <c r="J1391" s="7">
        <v>39307.160000000003</v>
      </c>
      <c r="K1391" s="7">
        <v>19975</v>
      </c>
      <c r="L1391" s="7">
        <v>1209.8399999999999</v>
      </c>
      <c r="M1391" s="5">
        <v>0.02</v>
      </c>
      <c r="N1391" t="s">
        <v>16</v>
      </c>
      <c r="O1391" t="s">
        <v>27</v>
      </c>
      <c r="P1391" t="s">
        <v>25</v>
      </c>
      <c r="Q1391" t="s">
        <v>19</v>
      </c>
      <c r="R1391" t="s">
        <v>26</v>
      </c>
      <c r="S1391" t="s">
        <v>21</v>
      </c>
      <c r="T1391" t="s">
        <v>13310</v>
      </c>
      <c r="U1391" s="1">
        <v>45719</v>
      </c>
      <c r="V1391">
        <f t="shared" si="42"/>
        <v>390</v>
      </c>
      <c r="W1391" t="str">
        <f t="shared" si="43"/>
        <v>360+</v>
      </c>
    </row>
    <row r="1392" spans="1:23" x14ac:dyDescent="0.25">
      <c r="A1392" t="s">
        <v>1530</v>
      </c>
      <c r="B1392">
        <v>6787909070</v>
      </c>
      <c r="C1392">
        <v>6366273087</v>
      </c>
      <c r="D1392" s="1">
        <v>45334</v>
      </c>
      <c r="E1392">
        <v>99232</v>
      </c>
      <c r="F1392">
        <v>99282</v>
      </c>
      <c r="G1392" t="s">
        <v>288</v>
      </c>
      <c r="H1392" s="34">
        <v>64918</v>
      </c>
      <c r="I1392" s="7">
        <v>46741</v>
      </c>
      <c r="J1392" s="7">
        <v>33858.720000000001</v>
      </c>
      <c r="K1392" s="7">
        <v>9143</v>
      </c>
      <c r="L1392" s="7">
        <v>3739.28</v>
      </c>
      <c r="M1392" s="5">
        <v>0.08</v>
      </c>
      <c r="N1392" t="s">
        <v>24</v>
      </c>
      <c r="O1392" t="s">
        <v>27</v>
      </c>
      <c r="P1392" t="s">
        <v>58</v>
      </c>
      <c r="Q1392" t="s">
        <v>19</v>
      </c>
      <c r="R1392" t="s">
        <v>20</v>
      </c>
      <c r="S1392" t="s">
        <v>27</v>
      </c>
      <c r="T1392" t="s">
        <v>13310</v>
      </c>
      <c r="U1392" s="1">
        <v>46007</v>
      </c>
      <c r="V1392">
        <f t="shared" si="42"/>
        <v>673</v>
      </c>
      <c r="W1392" t="str">
        <f t="shared" si="43"/>
        <v>360+</v>
      </c>
    </row>
    <row r="1393" spans="1:23" x14ac:dyDescent="0.25">
      <c r="A1393" t="s">
        <v>1531</v>
      </c>
      <c r="B1393">
        <v>2589095914</v>
      </c>
      <c r="C1393">
        <v>9936091592</v>
      </c>
      <c r="D1393" s="1">
        <v>45594</v>
      </c>
      <c r="E1393">
        <v>99215</v>
      </c>
      <c r="F1393">
        <v>99214</v>
      </c>
      <c r="G1393" t="s">
        <v>127</v>
      </c>
      <c r="H1393" s="34">
        <v>99536</v>
      </c>
      <c r="I1393" s="7">
        <v>71666</v>
      </c>
      <c r="J1393" s="7">
        <v>65932.72</v>
      </c>
      <c r="K1393" s="7">
        <v>0</v>
      </c>
      <c r="L1393" s="7">
        <v>5733.28</v>
      </c>
      <c r="M1393" s="5">
        <v>0.08</v>
      </c>
      <c r="N1393" t="s">
        <v>24</v>
      </c>
      <c r="O1393" t="s">
        <v>17</v>
      </c>
      <c r="P1393" t="s">
        <v>97</v>
      </c>
      <c r="Q1393" t="s">
        <v>32</v>
      </c>
      <c r="R1393" t="s">
        <v>26</v>
      </c>
      <c r="S1393" t="s">
        <v>21</v>
      </c>
      <c r="T1393" t="s">
        <v>13312</v>
      </c>
      <c r="U1393" s="1">
        <v>45914</v>
      </c>
      <c r="V1393">
        <f t="shared" si="42"/>
        <v>320</v>
      </c>
      <c r="W1393" t="str">
        <f t="shared" si="43"/>
        <v>300-329</v>
      </c>
    </row>
    <row r="1394" spans="1:23" x14ac:dyDescent="0.25">
      <c r="A1394" t="s">
        <v>1532</v>
      </c>
      <c r="B1394">
        <v>4811467377</v>
      </c>
      <c r="C1394">
        <v>6542879703</v>
      </c>
      <c r="D1394" s="1">
        <v>45674</v>
      </c>
      <c r="E1394">
        <v>99231</v>
      </c>
      <c r="F1394">
        <v>99211</v>
      </c>
      <c r="G1394" t="s">
        <v>81</v>
      </c>
      <c r="H1394" s="34">
        <v>53520</v>
      </c>
      <c r="I1394" s="7">
        <v>40140</v>
      </c>
      <c r="J1394" s="7">
        <v>34119</v>
      </c>
      <c r="K1394" s="7">
        <v>0</v>
      </c>
      <c r="L1394" s="7">
        <v>6021</v>
      </c>
      <c r="M1394" s="5">
        <v>0.15</v>
      </c>
      <c r="N1394" t="s">
        <v>1139</v>
      </c>
      <c r="O1394" t="s">
        <v>17</v>
      </c>
      <c r="P1394" t="s">
        <v>58</v>
      </c>
      <c r="Q1394" t="s">
        <v>32</v>
      </c>
      <c r="R1394" t="s">
        <v>20</v>
      </c>
      <c r="S1394" t="s">
        <v>27</v>
      </c>
      <c r="T1394" t="s">
        <v>13311</v>
      </c>
      <c r="U1394" s="1">
        <v>46022</v>
      </c>
      <c r="V1394">
        <f t="shared" si="42"/>
        <v>348</v>
      </c>
      <c r="W1394" t="str">
        <f t="shared" si="43"/>
        <v>330-359</v>
      </c>
    </row>
    <row r="1395" spans="1:23" x14ac:dyDescent="0.25">
      <c r="A1395" t="s">
        <v>1533</v>
      </c>
      <c r="B1395">
        <v>9324052294</v>
      </c>
      <c r="C1395">
        <v>4675632846</v>
      </c>
      <c r="D1395" s="1">
        <v>45835</v>
      </c>
      <c r="E1395">
        <v>99233</v>
      </c>
      <c r="F1395">
        <v>81000</v>
      </c>
      <c r="G1395" t="s">
        <v>129</v>
      </c>
      <c r="H1395" s="34">
        <v>87732</v>
      </c>
      <c r="I1395" s="7">
        <v>65799</v>
      </c>
      <c r="J1395" s="7">
        <v>49012.15</v>
      </c>
      <c r="K1395" s="7">
        <v>6917</v>
      </c>
      <c r="L1395" s="7">
        <v>9869.85</v>
      </c>
      <c r="M1395" s="5">
        <v>0.15</v>
      </c>
      <c r="N1395" t="s">
        <v>1139</v>
      </c>
      <c r="O1395" t="s">
        <v>30</v>
      </c>
      <c r="P1395" t="s">
        <v>25</v>
      </c>
      <c r="Q1395" t="s">
        <v>32</v>
      </c>
      <c r="R1395" t="s">
        <v>26</v>
      </c>
      <c r="S1395" t="s">
        <v>27</v>
      </c>
      <c r="T1395" t="s">
        <v>13312</v>
      </c>
      <c r="U1395" s="1">
        <v>46065</v>
      </c>
      <c r="V1395">
        <f t="shared" si="42"/>
        <v>230</v>
      </c>
      <c r="W1395" t="str">
        <f t="shared" si="43"/>
        <v>210-239</v>
      </c>
    </row>
    <row r="1396" spans="1:23" x14ac:dyDescent="0.25">
      <c r="A1396" t="s">
        <v>1534</v>
      </c>
      <c r="B1396">
        <v>1568292328</v>
      </c>
      <c r="C1396">
        <v>4258176044</v>
      </c>
      <c r="D1396" s="1">
        <v>45936</v>
      </c>
      <c r="E1396">
        <v>99222</v>
      </c>
      <c r="F1396">
        <v>99213</v>
      </c>
      <c r="G1396" t="s">
        <v>87</v>
      </c>
      <c r="H1396" s="34">
        <v>69104</v>
      </c>
      <c r="I1396" s="7">
        <v>44918</v>
      </c>
      <c r="J1396" s="7">
        <v>39527.839999999997</v>
      </c>
      <c r="K1396" s="7">
        <v>0</v>
      </c>
      <c r="L1396" s="7">
        <v>5390.16</v>
      </c>
      <c r="M1396" s="5">
        <v>0.12</v>
      </c>
      <c r="N1396" t="s">
        <v>46</v>
      </c>
      <c r="O1396" t="s">
        <v>17</v>
      </c>
      <c r="P1396" t="s">
        <v>58</v>
      </c>
      <c r="Q1396" t="s">
        <v>32</v>
      </c>
      <c r="R1396" t="s">
        <v>38</v>
      </c>
      <c r="S1396" t="s">
        <v>21</v>
      </c>
      <c r="T1396" t="s">
        <v>13311</v>
      </c>
      <c r="U1396" s="1">
        <v>46062</v>
      </c>
      <c r="V1396">
        <f t="shared" si="42"/>
        <v>126</v>
      </c>
      <c r="W1396" t="str">
        <f t="shared" si="43"/>
        <v>120-149</v>
      </c>
    </row>
    <row r="1397" spans="1:23" x14ac:dyDescent="0.25">
      <c r="A1397" t="s">
        <v>1535</v>
      </c>
      <c r="B1397">
        <v>3297852151</v>
      </c>
      <c r="C1397">
        <v>7265830588</v>
      </c>
      <c r="D1397" s="1">
        <v>45949</v>
      </c>
      <c r="E1397">
        <v>99214</v>
      </c>
      <c r="F1397">
        <v>97110</v>
      </c>
      <c r="G1397" t="s">
        <v>69</v>
      </c>
      <c r="H1397" s="34">
        <v>82847</v>
      </c>
      <c r="I1397" s="7">
        <v>59650</v>
      </c>
      <c r="J1397" s="7">
        <v>47986</v>
      </c>
      <c r="K1397" s="7">
        <v>6892</v>
      </c>
      <c r="L1397" s="7">
        <v>4772</v>
      </c>
      <c r="M1397" s="5">
        <v>0.08</v>
      </c>
      <c r="N1397" t="s">
        <v>24</v>
      </c>
      <c r="O1397" t="s">
        <v>30</v>
      </c>
      <c r="P1397" t="s">
        <v>25</v>
      </c>
      <c r="Q1397" t="s">
        <v>32</v>
      </c>
      <c r="R1397" t="s">
        <v>21</v>
      </c>
      <c r="S1397" t="s">
        <v>27</v>
      </c>
      <c r="T1397" t="s">
        <v>13310</v>
      </c>
      <c r="U1397" s="1">
        <v>46077</v>
      </c>
      <c r="V1397">
        <f t="shared" si="42"/>
        <v>128</v>
      </c>
      <c r="W1397" t="str">
        <f t="shared" si="43"/>
        <v>120-149</v>
      </c>
    </row>
    <row r="1398" spans="1:23" x14ac:dyDescent="0.25">
      <c r="A1398" t="s">
        <v>1536</v>
      </c>
      <c r="B1398">
        <v>3291529620</v>
      </c>
      <c r="C1398">
        <v>9149884248</v>
      </c>
      <c r="D1398" s="1">
        <v>45553</v>
      </c>
      <c r="E1398">
        <v>99232</v>
      </c>
      <c r="F1398">
        <v>90834</v>
      </c>
      <c r="G1398" t="s">
        <v>42</v>
      </c>
      <c r="H1398" s="34">
        <v>59861</v>
      </c>
      <c r="I1398" s="7">
        <v>38910</v>
      </c>
      <c r="J1398" s="7">
        <v>17454.8</v>
      </c>
      <c r="K1398" s="7">
        <v>16786</v>
      </c>
      <c r="L1398" s="7">
        <v>4669.2</v>
      </c>
      <c r="M1398" s="5">
        <v>0.12</v>
      </c>
      <c r="N1398" t="s">
        <v>46</v>
      </c>
      <c r="O1398" t="s">
        <v>27</v>
      </c>
      <c r="P1398" t="s">
        <v>25</v>
      </c>
      <c r="Q1398" t="s">
        <v>32</v>
      </c>
      <c r="R1398" t="s">
        <v>21</v>
      </c>
      <c r="S1398" t="s">
        <v>21</v>
      </c>
      <c r="T1398" t="s">
        <v>13310</v>
      </c>
      <c r="U1398" s="1">
        <v>46061</v>
      </c>
      <c r="V1398">
        <f t="shared" si="42"/>
        <v>508</v>
      </c>
      <c r="W1398" t="str">
        <f t="shared" si="43"/>
        <v>360+</v>
      </c>
    </row>
    <row r="1399" spans="1:23" x14ac:dyDescent="0.25">
      <c r="A1399" t="s">
        <v>1537</v>
      </c>
      <c r="B1399">
        <v>5142909075</v>
      </c>
      <c r="C1399">
        <v>4553000165</v>
      </c>
      <c r="D1399" s="1">
        <v>45935</v>
      </c>
      <c r="E1399">
        <v>99214</v>
      </c>
      <c r="F1399">
        <v>99202</v>
      </c>
      <c r="G1399" t="s">
        <v>207</v>
      </c>
      <c r="H1399" s="34">
        <v>47708</v>
      </c>
      <c r="I1399" s="7">
        <v>31010</v>
      </c>
      <c r="J1399" s="7">
        <v>27288.799999999999</v>
      </c>
      <c r="K1399" s="7">
        <v>0</v>
      </c>
      <c r="L1399" s="7">
        <v>3721.2</v>
      </c>
      <c r="M1399" s="5">
        <v>0.12</v>
      </c>
      <c r="N1399" t="s">
        <v>46</v>
      </c>
      <c r="O1399" t="s">
        <v>17</v>
      </c>
      <c r="P1399" t="s">
        <v>18</v>
      </c>
      <c r="Q1399" t="s">
        <v>19</v>
      </c>
      <c r="R1399" t="s">
        <v>27</v>
      </c>
      <c r="S1399" t="s">
        <v>17</v>
      </c>
      <c r="T1399" t="s">
        <v>13312</v>
      </c>
      <c r="U1399" s="1">
        <v>46106</v>
      </c>
      <c r="V1399">
        <f t="shared" si="42"/>
        <v>171</v>
      </c>
      <c r="W1399" t="str">
        <f t="shared" si="43"/>
        <v>150-179</v>
      </c>
    </row>
    <row r="1400" spans="1:23" x14ac:dyDescent="0.25">
      <c r="A1400" t="s">
        <v>1538</v>
      </c>
      <c r="B1400">
        <v>9764911401</v>
      </c>
      <c r="C1400">
        <v>6463712646</v>
      </c>
      <c r="D1400" s="1">
        <v>45712</v>
      </c>
      <c r="E1400">
        <v>99213</v>
      </c>
      <c r="F1400">
        <v>99213</v>
      </c>
      <c r="G1400" t="s">
        <v>209</v>
      </c>
      <c r="H1400" s="34">
        <v>83946</v>
      </c>
      <c r="I1400" s="7">
        <v>54565</v>
      </c>
      <c r="J1400" s="7">
        <v>42553.2</v>
      </c>
      <c r="K1400" s="7">
        <v>5464</v>
      </c>
      <c r="L1400" s="7">
        <v>6547.8</v>
      </c>
      <c r="M1400" s="5">
        <v>0.12</v>
      </c>
      <c r="N1400" t="s">
        <v>46</v>
      </c>
      <c r="O1400" t="s">
        <v>30</v>
      </c>
      <c r="P1400" t="s">
        <v>40</v>
      </c>
      <c r="Q1400" t="s">
        <v>32</v>
      </c>
      <c r="R1400" t="s">
        <v>20</v>
      </c>
      <c r="S1400" t="s">
        <v>27</v>
      </c>
      <c r="T1400" t="s">
        <v>13312</v>
      </c>
      <c r="U1400" s="1">
        <v>45964</v>
      </c>
      <c r="V1400">
        <f t="shared" si="42"/>
        <v>252</v>
      </c>
      <c r="W1400" t="str">
        <f t="shared" si="43"/>
        <v>240-269</v>
      </c>
    </row>
    <row r="1401" spans="1:23" x14ac:dyDescent="0.25">
      <c r="A1401" t="s">
        <v>1539</v>
      </c>
      <c r="B1401">
        <v>5459403689</v>
      </c>
      <c r="C1401">
        <v>2270041329</v>
      </c>
      <c r="D1401" s="1">
        <v>45571</v>
      </c>
      <c r="E1401">
        <v>99222</v>
      </c>
      <c r="F1401">
        <v>99283</v>
      </c>
      <c r="G1401" t="s">
        <v>15</v>
      </c>
      <c r="H1401" s="34">
        <v>65415</v>
      </c>
      <c r="I1401" s="7">
        <v>53640</v>
      </c>
      <c r="J1401" s="7">
        <v>30724.799999999999</v>
      </c>
      <c r="K1401" s="7">
        <v>13260</v>
      </c>
      <c r="L1401" s="7">
        <v>9655.2000000000007</v>
      </c>
      <c r="M1401" s="5">
        <v>0.18</v>
      </c>
      <c r="N1401" t="s">
        <v>3141</v>
      </c>
      <c r="O1401" t="s">
        <v>27</v>
      </c>
      <c r="P1401" t="s">
        <v>97</v>
      </c>
      <c r="Q1401" t="s">
        <v>32</v>
      </c>
      <c r="R1401" t="s">
        <v>21</v>
      </c>
      <c r="S1401" t="s">
        <v>17</v>
      </c>
      <c r="T1401" t="s">
        <v>13312</v>
      </c>
      <c r="U1401" s="1">
        <v>46003</v>
      </c>
      <c r="V1401">
        <f t="shared" si="42"/>
        <v>432</v>
      </c>
      <c r="W1401" t="str">
        <f t="shared" si="43"/>
        <v>360+</v>
      </c>
    </row>
    <row r="1402" spans="1:23" x14ac:dyDescent="0.25">
      <c r="A1402" t="s">
        <v>1540</v>
      </c>
      <c r="B1402">
        <v>2646497334</v>
      </c>
      <c r="C1402">
        <v>5311970555</v>
      </c>
      <c r="D1402" s="1">
        <v>45939</v>
      </c>
      <c r="E1402">
        <v>99233</v>
      </c>
      <c r="F1402">
        <v>99202</v>
      </c>
      <c r="G1402" t="s">
        <v>73</v>
      </c>
      <c r="H1402" s="34">
        <v>79927</v>
      </c>
      <c r="I1402" s="7">
        <v>57547</v>
      </c>
      <c r="J1402" s="7">
        <v>52943.24</v>
      </c>
      <c r="K1402" s="7">
        <v>0</v>
      </c>
      <c r="L1402" s="7">
        <v>4603.76</v>
      </c>
      <c r="M1402" s="5">
        <v>0.08</v>
      </c>
      <c r="N1402" t="s">
        <v>24</v>
      </c>
      <c r="O1402" t="s">
        <v>17</v>
      </c>
      <c r="P1402" t="s">
        <v>97</v>
      </c>
      <c r="Q1402" t="s">
        <v>19</v>
      </c>
      <c r="R1402" t="s">
        <v>38</v>
      </c>
      <c r="S1402" t="s">
        <v>17</v>
      </c>
      <c r="T1402" t="s">
        <v>13310</v>
      </c>
      <c r="U1402" s="1">
        <v>45988</v>
      </c>
      <c r="V1402">
        <f t="shared" si="42"/>
        <v>49</v>
      </c>
      <c r="W1402" t="str">
        <f t="shared" si="43"/>
        <v>30-59</v>
      </c>
    </row>
    <row r="1403" spans="1:23" x14ac:dyDescent="0.25">
      <c r="A1403" t="s">
        <v>1541</v>
      </c>
      <c r="B1403">
        <v>4297757346</v>
      </c>
      <c r="C1403">
        <v>8161007322</v>
      </c>
      <c r="D1403" s="1">
        <v>45939</v>
      </c>
      <c r="E1403">
        <v>99231</v>
      </c>
      <c r="F1403">
        <v>99292</v>
      </c>
      <c r="G1403" t="s">
        <v>268</v>
      </c>
      <c r="H1403" s="34">
        <v>68804</v>
      </c>
      <c r="I1403" s="7">
        <v>58483</v>
      </c>
      <c r="J1403" s="7">
        <v>51844.34</v>
      </c>
      <c r="K1403" s="7">
        <v>5469</v>
      </c>
      <c r="L1403" s="7">
        <v>1169.6600000000001</v>
      </c>
      <c r="M1403" s="5">
        <v>0.02</v>
      </c>
      <c r="N1403" t="s">
        <v>16</v>
      </c>
      <c r="O1403" t="s">
        <v>30</v>
      </c>
      <c r="P1403" t="s">
        <v>40</v>
      </c>
      <c r="Q1403" t="s">
        <v>32</v>
      </c>
      <c r="R1403" t="s">
        <v>27</v>
      </c>
      <c r="S1403" t="s">
        <v>17</v>
      </c>
      <c r="T1403" t="s">
        <v>13310</v>
      </c>
      <c r="U1403" s="1">
        <v>46100</v>
      </c>
      <c r="V1403">
        <f t="shared" si="42"/>
        <v>161</v>
      </c>
      <c r="W1403" t="str">
        <f t="shared" si="43"/>
        <v>150-179</v>
      </c>
    </row>
    <row r="1404" spans="1:23" x14ac:dyDescent="0.25">
      <c r="A1404" t="s">
        <v>1542</v>
      </c>
      <c r="B1404">
        <v>3510932147</v>
      </c>
      <c r="C1404">
        <v>9456579155</v>
      </c>
      <c r="D1404" s="1">
        <v>45441</v>
      </c>
      <c r="E1404">
        <v>99222</v>
      </c>
      <c r="F1404">
        <v>99214</v>
      </c>
      <c r="G1404" t="s">
        <v>293</v>
      </c>
      <c r="H1404" s="34">
        <v>64824</v>
      </c>
      <c r="I1404" s="7">
        <v>55100</v>
      </c>
      <c r="J1404" s="7">
        <v>47528</v>
      </c>
      <c r="K1404" s="7">
        <v>6470</v>
      </c>
      <c r="L1404" s="7">
        <v>1102</v>
      </c>
      <c r="M1404" s="5">
        <v>0.02</v>
      </c>
      <c r="N1404" t="s">
        <v>16</v>
      </c>
      <c r="O1404" t="s">
        <v>30</v>
      </c>
      <c r="P1404" t="s">
        <v>35</v>
      </c>
      <c r="Q1404" t="s">
        <v>19</v>
      </c>
      <c r="R1404" t="s">
        <v>21</v>
      </c>
      <c r="S1404" t="s">
        <v>17</v>
      </c>
      <c r="T1404" t="s">
        <v>13311</v>
      </c>
      <c r="U1404" s="1">
        <v>45732</v>
      </c>
      <c r="V1404">
        <f t="shared" si="42"/>
        <v>291</v>
      </c>
      <c r="W1404" t="str">
        <f t="shared" si="43"/>
        <v>270-299</v>
      </c>
    </row>
    <row r="1405" spans="1:23" x14ac:dyDescent="0.25">
      <c r="A1405" t="s">
        <v>1543</v>
      </c>
      <c r="B1405">
        <v>1382230547</v>
      </c>
      <c r="C1405">
        <v>9501304493</v>
      </c>
      <c r="D1405" s="1">
        <v>45821</v>
      </c>
      <c r="E1405">
        <v>99221</v>
      </c>
      <c r="F1405">
        <v>99284</v>
      </c>
      <c r="G1405" t="s">
        <v>81</v>
      </c>
      <c r="H1405" s="34">
        <v>34468</v>
      </c>
      <c r="I1405" s="7">
        <v>22404</v>
      </c>
      <c r="J1405" s="7">
        <v>14551.52</v>
      </c>
      <c r="K1405" s="7">
        <v>5164</v>
      </c>
      <c r="L1405" s="7">
        <v>2688.48</v>
      </c>
      <c r="M1405" s="5">
        <v>0.12</v>
      </c>
      <c r="N1405" t="s">
        <v>46</v>
      </c>
      <c r="O1405" t="s">
        <v>27</v>
      </c>
      <c r="P1405" t="s">
        <v>35</v>
      </c>
      <c r="Q1405" t="s">
        <v>32</v>
      </c>
      <c r="R1405" t="s">
        <v>38</v>
      </c>
      <c r="S1405" t="s">
        <v>27</v>
      </c>
      <c r="T1405" t="s">
        <v>13310</v>
      </c>
      <c r="U1405" s="1">
        <v>45960</v>
      </c>
      <c r="V1405">
        <f t="shared" si="42"/>
        <v>139</v>
      </c>
      <c r="W1405" t="str">
        <f t="shared" si="43"/>
        <v>120-149</v>
      </c>
    </row>
    <row r="1406" spans="1:23" x14ac:dyDescent="0.25">
      <c r="A1406" t="s">
        <v>1544</v>
      </c>
      <c r="B1406">
        <v>8752284694</v>
      </c>
      <c r="C1406">
        <v>2917052520</v>
      </c>
      <c r="D1406" s="1">
        <v>45867</v>
      </c>
      <c r="E1406">
        <v>99238</v>
      </c>
      <c r="F1406">
        <v>90834</v>
      </c>
      <c r="G1406" t="s">
        <v>248</v>
      </c>
      <c r="H1406" s="34">
        <v>47102</v>
      </c>
      <c r="I1406" s="7">
        <v>40037</v>
      </c>
      <c r="J1406" s="7">
        <v>35224.26</v>
      </c>
      <c r="K1406" s="7">
        <v>4012</v>
      </c>
      <c r="L1406" s="7">
        <v>800.74</v>
      </c>
      <c r="M1406" s="5">
        <v>0.02</v>
      </c>
      <c r="N1406" t="s">
        <v>16</v>
      </c>
      <c r="O1406" t="s">
        <v>30</v>
      </c>
      <c r="P1406" t="s">
        <v>31</v>
      </c>
      <c r="Q1406" t="s">
        <v>19</v>
      </c>
      <c r="R1406" t="s">
        <v>38</v>
      </c>
      <c r="S1406" t="s">
        <v>27</v>
      </c>
      <c r="T1406" t="s">
        <v>13312</v>
      </c>
      <c r="U1406" s="1">
        <v>46072</v>
      </c>
      <c r="V1406">
        <f t="shared" si="42"/>
        <v>205</v>
      </c>
      <c r="W1406" t="str">
        <f t="shared" si="43"/>
        <v>180-209</v>
      </c>
    </row>
    <row r="1407" spans="1:23" x14ac:dyDescent="0.25">
      <c r="A1407" t="s">
        <v>1545</v>
      </c>
      <c r="B1407">
        <v>2816184332</v>
      </c>
      <c r="C1407">
        <v>9838862377</v>
      </c>
      <c r="D1407" s="1">
        <v>45915</v>
      </c>
      <c r="E1407">
        <v>99214</v>
      </c>
      <c r="F1407">
        <v>99214</v>
      </c>
      <c r="G1407" t="s">
        <v>351</v>
      </c>
      <c r="H1407" s="34">
        <v>69291</v>
      </c>
      <c r="I1407" s="7">
        <v>58897</v>
      </c>
      <c r="J1407" s="7">
        <v>47907.06</v>
      </c>
      <c r="K1407" s="7">
        <v>9812</v>
      </c>
      <c r="L1407" s="7">
        <v>1177.94</v>
      </c>
      <c r="M1407" s="5">
        <v>0.02</v>
      </c>
      <c r="N1407" t="s">
        <v>16</v>
      </c>
      <c r="O1407" t="s">
        <v>27</v>
      </c>
      <c r="P1407" t="s">
        <v>31</v>
      </c>
      <c r="Q1407" t="s">
        <v>19</v>
      </c>
      <c r="R1407" t="s">
        <v>26</v>
      </c>
      <c r="S1407" t="s">
        <v>21</v>
      </c>
      <c r="T1407" t="s">
        <v>13312</v>
      </c>
      <c r="U1407" s="1">
        <v>45996</v>
      </c>
      <c r="V1407">
        <f t="shared" si="42"/>
        <v>81</v>
      </c>
      <c r="W1407" t="str">
        <f t="shared" si="43"/>
        <v>60-89</v>
      </c>
    </row>
    <row r="1408" spans="1:23" x14ac:dyDescent="0.25">
      <c r="A1408" t="s">
        <v>1546</v>
      </c>
      <c r="B1408">
        <v>6545428656</v>
      </c>
      <c r="C1408">
        <v>9431664435</v>
      </c>
      <c r="D1408" s="1">
        <v>45884</v>
      </c>
      <c r="E1408">
        <v>99222</v>
      </c>
      <c r="F1408">
        <v>99215</v>
      </c>
      <c r="G1408" t="s">
        <v>219</v>
      </c>
      <c r="H1408" s="34">
        <v>82001</v>
      </c>
      <c r="I1408" s="7">
        <v>53301</v>
      </c>
      <c r="J1408" s="7">
        <v>37588.879999999997</v>
      </c>
      <c r="K1408" s="7">
        <v>9316</v>
      </c>
      <c r="L1408" s="7">
        <v>6396.12</v>
      </c>
      <c r="M1408" s="5">
        <v>0.12</v>
      </c>
      <c r="N1408" t="s">
        <v>46</v>
      </c>
      <c r="O1408" t="s">
        <v>27</v>
      </c>
      <c r="P1408" t="s">
        <v>40</v>
      </c>
      <c r="Q1408" t="s">
        <v>19</v>
      </c>
      <c r="R1408" t="s">
        <v>43</v>
      </c>
      <c r="S1408" t="s">
        <v>17</v>
      </c>
      <c r="T1408" t="s">
        <v>13312</v>
      </c>
      <c r="U1408" s="1">
        <v>45900</v>
      </c>
      <c r="V1408">
        <f t="shared" si="42"/>
        <v>16</v>
      </c>
      <c r="W1408" t="str">
        <f t="shared" si="43"/>
        <v>0-29</v>
      </c>
    </row>
    <row r="1409" spans="1:23" x14ac:dyDescent="0.25">
      <c r="A1409" t="s">
        <v>1547</v>
      </c>
      <c r="B1409">
        <v>4815289783</v>
      </c>
      <c r="C1409">
        <v>4441612394</v>
      </c>
      <c r="D1409" s="1">
        <v>45518</v>
      </c>
      <c r="E1409">
        <v>99213</v>
      </c>
      <c r="F1409">
        <v>99212</v>
      </c>
      <c r="G1409" t="s">
        <v>152</v>
      </c>
      <c r="H1409" s="34">
        <v>87552</v>
      </c>
      <c r="I1409" s="7">
        <v>74419</v>
      </c>
      <c r="J1409" s="7">
        <v>67673.62</v>
      </c>
      <c r="K1409" s="7">
        <v>5257</v>
      </c>
      <c r="L1409" s="7">
        <v>1488.38</v>
      </c>
      <c r="M1409" s="5">
        <v>0.02</v>
      </c>
      <c r="N1409" t="s">
        <v>16</v>
      </c>
      <c r="O1409" t="s">
        <v>30</v>
      </c>
      <c r="P1409" t="s">
        <v>35</v>
      </c>
      <c r="Q1409" t="s">
        <v>32</v>
      </c>
      <c r="R1409" t="s">
        <v>21</v>
      </c>
      <c r="S1409" t="s">
        <v>17</v>
      </c>
      <c r="T1409" t="s">
        <v>13311</v>
      </c>
      <c r="U1409" s="1">
        <v>45827</v>
      </c>
      <c r="V1409">
        <f t="shared" si="42"/>
        <v>309</v>
      </c>
      <c r="W1409" t="str">
        <f t="shared" si="43"/>
        <v>300-329</v>
      </c>
    </row>
    <row r="1410" spans="1:23" x14ac:dyDescent="0.25">
      <c r="A1410" t="s">
        <v>1548</v>
      </c>
      <c r="B1410">
        <v>4096484942</v>
      </c>
      <c r="C1410">
        <v>4097000437</v>
      </c>
      <c r="D1410" s="1">
        <v>45300</v>
      </c>
      <c r="E1410">
        <v>99222</v>
      </c>
      <c r="F1410">
        <v>99284</v>
      </c>
      <c r="G1410" t="s">
        <v>85</v>
      </c>
      <c r="H1410" s="34">
        <v>36131</v>
      </c>
      <c r="I1410" s="7">
        <v>30711</v>
      </c>
      <c r="J1410" s="7">
        <v>30096.78</v>
      </c>
      <c r="K1410" s="7">
        <v>0</v>
      </c>
      <c r="L1410" s="7">
        <v>614.22</v>
      </c>
      <c r="M1410" s="5">
        <v>0.02</v>
      </c>
      <c r="N1410" t="s">
        <v>16</v>
      </c>
      <c r="O1410" t="s">
        <v>17</v>
      </c>
      <c r="P1410" t="s">
        <v>40</v>
      </c>
      <c r="Q1410" t="s">
        <v>19</v>
      </c>
      <c r="R1410" t="s">
        <v>38</v>
      </c>
      <c r="S1410" t="s">
        <v>21</v>
      </c>
      <c r="T1410" t="s">
        <v>13312</v>
      </c>
      <c r="U1410" s="1">
        <v>46003</v>
      </c>
      <c r="V1410">
        <f t="shared" ref="V1410:V1473" si="44">U1410-D1410</f>
        <v>703</v>
      </c>
      <c r="W1410" t="str">
        <f t="shared" si="43"/>
        <v>360+</v>
      </c>
    </row>
    <row r="1411" spans="1:23" x14ac:dyDescent="0.25">
      <c r="A1411" t="s">
        <v>1549</v>
      </c>
      <c r="B1411">
        <v>6338238005</v>
      </c>
      <c r="C1411">
        <v>4120520841</v>
      </c>
      <c r="D1411" s="1">
        <v>45460</v>
      </c>
      <c r="E1411">
        <v>99223</v>
      </c>
      <c r="F1411">
        <v>97110</v>
      </c>
      <c r="G1411" t="s">
        <v>224</v>
      </c>
      <c r="H1411" s="34">
        <v>68108</v>
      </c>
      <c r="I1411" s="7">
        <v>49038</v>
      </c>
      <c r="J1411" s="7">
        <v>45114.96</v>
      </c>
      <c r="K1411" s="7">
        <v>0</v>
      </c>
      <c r="L1411" s="7">
        <v>3923.04</v>
      </c>
      <c r="M1411" s="5">
        <v>0.08</v>
      </c>
      <c r="N1411" t="s">
        <v>24</v>
      </c>
      <c r="O1411" t="s">
        <v>17</v>
      </c>
      <c r="P1411" t="s">
        <v>25</v>
      </c>
      <c r="Q1411" t="s">
        <v>32</v>
      </c>
      <c r="R1411" t="s">
        <v>20</v>
      </c>
      <c r="S1411" t="s">
        <v>21</v>
      </c>
      <c r="T1411" t="s">
        <v>13310</v>
      </c>
      <c r="U1411" s="1">
        <v>46041</v>
      </c>
      <c r="V1411">
        <f t="shared" si="44"/>
        <v>581</v>
      </c>
      <c r="W1411" t="str">
        <f t="shared" ref="W1411:W1474" si="45">IF(V1411="","",IF(V1411&lt;30,"0-29",IF(V1411&lt;60,"30-59",IF(V1411&lt;90,"60-89",IF(V1411&lt;120,"90-119",IF(V1411&lt;150,"120-149",IF(V1411&lt;180,"150-179",IF(V1411&lt;210,"180-209",IF(V1411&lt;240,"210-239",IF(V1411&lt;270,"240-269",IF(V1411&lt;300,"270-299",IF(V1411&lt;330,"300-329",IF(V1411&lt;360,"330-359","360+")))))))))))))</f>
        <v>360+</v>
      </c>
    </row>
    <row r="1412" spans="1:23" x14ac:dyDescent="0.25">
      <c r="A1412" t="s">
        <v>1550</v>
      </c>
      <c r="B1412">
        <v>8534160040</v>
      </c>
      <c r="C1412">
        <v>3651463159</v>
      </c>
      <c r="D1412" s="1">
        <v>45361</v>
      </c>
      <c r="E1412">
        <v>99214</v>
      </c>
      <c r="F1412">
        <v>99215</v>
      </c>
      <c r="G1412" t="s">
        <v>73</v>
      </c>
      <c r="H1412" s="34">
        <v>43624</v>
      </c>
      <c r="I1412" s="7">
        <v>31409</v>
      </c>
      <c r="J1412" s="7">
        <v>24591.279999999999</v>
      </c>
      <c r="K1412" s="7">
        <v>4305</v>
      </c>
      <c r="L1412" s="7">
        <v>2512.7199999999998</v>
      </c>
      <c r="M1412" s="5">
        <v>0.08</v>
      </c>
      <c r="N1412" t="s">
        <v>24</v>
      </c>
      <c r="O1412" t="s">
        <v>30</v>
      </c>
      <c r="P1412" t="s">
        <v>40</v>
      </c>
      <c r="Q1412" t="s">
        <v>32</v>
      </c>
      <c r="R1412" t="s">
        <v>27</v>
      </c>
      <c r="S1412" t="s">
        <v>17</v>
      </c>
      <c r="T1412" t="s">
        <v>13311</v>
      </c>
      <c r="U1412" s="1">
        <v>45700</v>
      </c>
      <c r="V1412">
        <f t="shared" si="44"/>
        <v>339</v>
      </c>
      <c r="W1412" t="str">
        <f t="shared" si="45"/>
        <v>330-359</v>
      </c>
    </row>
    <row r="1413" spans="1:23" x14ac:dyDescent="0.25">
      <c r="A1413" t="s">
        <v>1551</v>
      </c>
      <c r="B1413">
        <v>7970893634</v>
      </c>
      <c r="C1413">
        <v>9055507489</v>
      </c>
      <c r="D1413" s="1">
        <v>45917</v>
      </c>
      <c r="E1413">
        <v>99233</v>
      </c>
      <c r="F1413">
        <v>93000</v>
      </c>
      <c r="G1413" t="s">
        <v>142</v>
      </c>
      <c r="H1413" s="34">
        <v>89076</v>
      </c>
      <c r="I1413" s="7">
        <v>64135</v>
      </c>
      <c r="J1413" s="7">
        <v>50539.199999999997</v>
      </c>
      <c r="K1413" s="7">
        <v>8465</v>
      </c>
      <c r="L1413" s="7">
        <v>5130.8</v>
      </c>
      <c r="M1413" s="5">
        <v>0.08</v>
      </c>
      <c r="N1413" t="s">
        <v>24</v>
      </c>
      <c r="O1413" t="s">
        <v>30</v>
      </c>
      <c r="P1413" t="s">
        <v>25</v>
      </c>
      <c r="Q1413" t="s">
        <v>32</v>
      </c>
      <c r="R1413" t="s">
        <v>27</v>
      </c>
      <c r="S1413" t="s">
        <v>17</v>
      </c>
      <c r="T1413" t="s">
        <v>13311</v>
      </c>
      <c r="U1413" s="1">
        <v>46014</v>
      </c>
      <c r="V1413">
        <f t="shared" si="44"/>
        <v>97</v>
      </c>
      <c r="W1413" t="str">
        <f t="shared" si="45"/>
        <v>90-119</v>
      </c>
    </row>
    <row r="1414" spans="1:23" x14ac:dyDescent="0.25">
      <c r="A1414" t="s">
        <v>1552</v>
      </c>
      <c r="B1414">
        <v>5409663153</v>
      </c>
      <c r="C1414">
        <v>8601761735</v>
      </c>
      <c r="D1414" s="1">
        <v>45558</v>
      </c>
      <c r="E1414">
        <v>99213</v>
      </c>
      <c r="F1414">
        <v>99202</v>
      </c>
      <c r="G1414" t="s">
        <v>112</v>
      </c>
      <c r="H1414" s="34">
        <v>6450</v>
      </c>
      <c r="I1414" s="7">
        <v>5483</v>
      </c>
      <c r="J1414" s="7">
        <v>4508.34</v>
      </c>
      <c r="K1414" s="7">
        <v>865</v>
      </c>
      <c r="L1414" s="7">
        <v>109.66</v>
      </c>
      <c r="M1414" s="5">
        <v>0.02</v>
      </c>
      <c r="N1414" t="s">
        <v>16</v>
      </c>
      <c r="O1414" t="s">
        <v>27</v>
      </c>
      <c r="P1414" t="s">
        <v>35</v>
      </c>
      <c r="Q1414" t="s">
        <v>32</v>
      </c>
      <c r="R1414" t="s">
        <v>26</v>
      </c>
      <c r="S1414" t="s">
        <v>17</v>
      </c>
      <c r="T1414" t="s">
        <v>13312</v>
      </c>
      <c r="U1414" s="1">
        <v>45761</v>
      </c>
      <c r="V1414">
        <f t="shared" si="44"/>
        <v>203</v>
      </c>
      <c r="W1414" t="str">
        <f t="shared" si="45"/>
        <v>180-209</v>
      </c>
    </row>
    <row r="1415" spans="1:23" x14ac:dyDescent="0.25">
      <c r="A1415" t="s">
        <v>1553</v>
      </c>
      <c r="B1415">
        <v>6668443679</v>
      </c>
      <c r="C1415">
        <v>1313829683</v>
      </c>
      <c r="D1415" s="1">
        <v>45586</v>
      </c>
      <c r="E1415">
        <v>99233</v>
      </c>
      <c r="F1415">
        <v>99283</v>
      </c>
      <c r="G1415" t="s">
        <v>127</v>
      </c>
      <c r="H1415" s="34">
        <v>62023</v>
      </c>
      <c r="I1415" s="7">
        <v>44657</v>
      </c>
      <c r="J1415" s="7">
        <v>41084.44</v>
      </c>
      <c r="K1415" s="7">
        <v>0</v>
      </c>
      <c r="L1415" s="7">
        <v>3572.56</v>
      </c>
      <c r="M1415" s="5">
        <v>0.08</v>
      </c>
      <c r="N1415" t="s">
        <v>24</v>
      </c>
      <c r="O1415" t="s">
        <v>17</v>
      </c>
      <c r="P1415" t="s">
        <v>18</v>
      </c>
      <c r="Q1415" t="s">
        <v>19</v>
      </c>
      <c r="R1415" t="s">
        <v>38</v>
      </c>
      <c r="S1415" t="s">
        <v>27</v>
      </c>
      <c r="T1415" t="s">
        <v>13312</v>
      </c>
      <c r="U1415" s="1">
        <v>45943</v>
      </c>
      <c r="V1415">
        <f t="shared" si="44"/>
        <v>357</v>
      </c>
      <c r="W1415" t="str">
        <f t="shared" si="45"/>
        <v>330-359</v>
      </c>
    </row>
    <row r="1416" spans="1:23" x14ac:dyDescent="0.25">
      <c r="A1416" t="s">
        <v>1554</v>
      </c>
      <c r="B1416">
        <v>2643221484</v>
      </c>
      <c r="C1416">
        <v>6332296455</v>
      </c>
      <c r="D1416" s="1">
        <v>45951</v>
      </c>
      <c r="E1416">
        <v>99238</v>
      </c>
      <c r="F1416">
        <v>99212</v>
      </c>
      <c r="G1416" t="s">
        <v>154</v>
      </c>
      <c r="H1416" s="34">
        <v>59485</v>
      </c>
      <c r="I1416" s="7">
        <v>50562</v>
      </c>
      <c r="J1416" s="7">
        <v>36171.760000000002</v>
      </c>
      <c r="K1416" s="7">
        <v>13379</v>
      </c>
      <c r="L1416" s="7">
        <v>1011.24</v>
      </c>
      <c r="M1416" s="5">
        <v>0.02</v>
      </c>
      <c r="N1416" t="s">
        <v>16</v>
      </c>
      <c r="O1416" t="s">
        <v>27</v>
      </c>
      <c r="P1416" t="s">
        <v>35</v>
      </c>
      <c r="Q1416" t="s">
        <v>19</v>
      </c>
      <c r="R1416" t="s">
        <v>21</v>
      </c>
      <c r="S1416" t="s">
        <v>17</v>
      </c>
      <c r="T1416" t="s">
        <v>13312</v>
      </c>
      <c r="U1416" s="1">
        <v>45998</v>
      </c>
      <c r="V1416">
        <f t="shared" si="44"/>
        <v>47</v>
      </c>
      <c r="W1416" t="str">
        <f t="shared" si="45"/>
        <v>30-59</v>
      </c>
    </row>
    <row r="1417" spans="1:23" x14ac:dyDescent="0.25">
      <c r="A1417" t="s">
        <v>1555</v>
      </c>
      <c r="B1417">
        <v>1863471269</v>
      </c>
      <c r="C1417">
        <v>6596848113</v>
      </c>
      <c r="D1417" s="1">
        <v>45659</v>
      </c>
      <c r="E1417">
        <v>99238</v>
      </c>
      <c r="F1417">
        <v>99284</v>
      </c>
      <c r="G1417" t="s">
        <v>198</v>
      </c>
      <c r="H1417" s="34">
        <v>92668</v>
      </c>
      <c r="I1417" s="7">
        <v>66721</v>
      </c>
      <c r="J1417" s="7">
        <v>61383.32</v>
      </c>
      <c r="K1417" s="7">
        <v>0</v>
      </c>
      <c r="L1417" s="7">
        <v>5337.68</v>
      </c>
      <c r="M1417" s="5">
        <v>0.08</v>
      </c>
      <c r="N1417" t="s">
        <v>24</v>
      </c>
      <c r="O1417" t="s">
        <v>17</v>
      </c>
      <c r="P1417" t="s">
        <v>97</v>
      </c>
      <c r="Q1417" t="s">
        <v>19</v>
      </c>
      <c r="R1417" t="s">
        <v>26</v>
      </c>
      <c r="S1417" t="s">
        <v>27</v>
      </c>
      <c r="T1417" t="s">
        <v>13311</v>
      </c>
      <c r="U1417" s="1">
        <v>45822</v>
      </c>
      <c r="V1417">
        <f t="shared" si="44"/>
        <v>163</v>
      </c>
      <c r="W1417" t="str">
        <f t="shared" si="45"/>
        <v>150-179</v>
      </c>
    </row>
    <row r="1418" spans="1:23" x14ac:dyDescent="0.25">
      <c r="A1418" t="s">
        <v>1556</v>
      </c>
      <c r="B1418">
        <v>6130003869</v>
      </c>
      <c r="C1418">
        <v>6884783827</v>
      </c>
      <c r="D1418" s="1">
        <v>45535</v>
      </c>
      <c r="E1418">
        <v>99231</v>
      </c>
      <c r="F1418">
        <v>99285</v>
      </c>
      <c r="G1418" t="s">
        <v>150</v>
      </c>
      <c r="H1418" s="34">
        <v>48194</v>
      </c>
      <c r="I1418" s="7">
        <v>37591</v>
      </c>
      <c r="J1418" s="7">
        <v>30072.799999999999</v>
      </c>
      <c r="K1418" s="7">
        <v>0</v>
      </c>
      <c r="L1418" s="7">
        <v>7518.2</v>
      </c>
      <c r="M1418" s="5">
        <v>0.2</v>
      </c>
      <c r="N1418" t="s">
        <v>3140</v>
      </c>
      <c r="O1418" t="s">
        <v>17</v>
      </c>
      <c r="P1418" t="s">
        <v>55</v>
      </c>
      <c r="Q1418" t="s">
        <v>19</v>
      </c>
      <c r="R1418" t="s">
        <v>43</v>
      </c>
      <c r="S1418" t="s">
        <v>21</v>
      </c>
      <c r="T1418" t="s">
        <v>13310</v>
      </c>
      <c r="U1418" s="1">
        <v>45841</v>
      </c>
      <c r="V1418">
        <f t="shared" si="44"/>
        <v>306</v>
      </c>
      <c r="W1418" t="str">
        <f t="shared" si="45"/>
        <v>300-329</v>
      </c>
    </row>
    <row r="1419" spans="1:23" x14ac:dyDescent="0.25">
      <c r="A1419" t="s">
        <v>1557</v>
      </c>
      <c r="B1419">
        <v>2569842914</v>
      </c>
      <c r="C1419">
        <v>4253961415</v>
      </c>
      <c r="D1419" s="1">
        <v>45585</v>
      </c>
      <c r="E1419">
        <v>99222</v>
      </c>
      <c r="F1419">
        <v>85025</v>
      </c>
      <c r="G1419" t="s">
        <v>79</v>
      </c>
      <c r="H1419" s="34">
        <v>10142</v>
      </c>
      <c r="I1419" s="7">
        <v>7302</v>
      </c>
      <c r="J1419" s="7">
        <v>6717.84</v>
      </c>
      <c r="K1419" s="7">
        <v>0</v>
      </c>
      <c r="L1419" s="7">
        <v>584.16</v>
      </c>
      <c r="M1419" s="5">
        <v>0.08</v>
      </c>
      <c r="N1419" t="s">
        <v>24</v>
      </c>
      <c r="O1419" t="s">
        <v>17</v>
      </c>
      <c r="P1419" t="s">
        <v>97</v>
      </c>
      <c r="Q1419" t="s">
        <v>19</v>
      </c>
      <c r="R1419" t="s">
        <v>43</v>
      </c>
      <c r="S1419" t="s">
        <v>27</v>
      </c>
      <c r="T1419" t="s">
        <v>13311</v>
      </c>
      <c r="U1419" s="1">
        <v>45665</v>
      </c>
      <c r="V1419">
        <f t="shared" si="44"/>
        <v>80</v>
      </c>
      <c r="W1419" t="str">
        <f t="shared" si="45"/>
        <v>60-89</v>
      </c>
    </row>
    <row r="1420" spans="1:23" x14ac:dyDescent="0.25">
      <c r="A1420" t="s">
        <v>1558</v>
      </c>
      <c r="B1420">
        <v>3127768802</v>
      </c>
      <c r="C1420">
        <v>6525020417</v>
      </c>
      <c r="D1420" s="1">
        <v>45873</v>
      </c>
      <c r="E1420">
        <v>99231</v>
      </c>
      <c r="F1420">
        <v>99204</v>
      </c>
      <c r="G1420" t="s">
        <v>159</v>
      </c>
      <c r="H1420" s="34">
        <v>41735</v>
      </c>
      <c r="I1420" s="7">
        <v>33388</v>
      </c>
      <c r="J1420" s="7">
        <v>18448.68</v>
      </c>
      <c r="K1420" s="7">
        <v>10265</v>
      </c>
      <c r="L1420" s="7">
        <v>4674.32</v>
      </c>
      <c r="M1420" s="5">
        <v>0.14000000000000001</v>
      </c>
      <c r="N1420" t="s">
        <v>1135</v>
      </c>
      <c r="O1420" t="s">
        <v>27</v>
      </c>
      <c r="P1420" t="s">
        <v>55</v>
      </c>
      <c r="Q1420" t="s">
        <v>32</v>
      </c>
      <c r="R1420" t="s">
        <v>27</v>
      </c>
      <c r="S1420" t="s">
        <v>17</v>
      </c>
      <c r="T1420" t="s">
        <v>13312</v>
      </c>
      <c r="U1420" s="1">
        <v>46021</v>
      </c>
      <c r="V1420">
        <f t="shared" si="44"/>
        <v>148</v>
      </c>
      <c r="W1420" t="str">
        <f t="shared" si="45"/>
        <v>120-149</v>
      </c>
    </row>
    <row r="1421" spans="1:23" x14ac:dyDescent="0.25">
      <c r="A1421" t="s">
        <v>1559</v>
      </c>
      <c r="B1421">
        <v>9893643830</v>
      </c>
      <c r="C1421">
        <v>9074871286</v>
      </c>
      <c r="D1421" s="1">
        <v>45534</v>
      </c>
      <c r="E1421">
        <v>99233</v>
      </c>
      <c r="F1421">
        <v>71046</v>
      </c>
      <c r="G1421" t="s">
        <v>445</v>
      </c>
      <c r="H1421" s="34">
        <v>87486</v>
      </c>
      <c r="I1421" s="7">
        <v>74363</v>
      </c>
      <c r="J1421" s="7">
        <v>72875.740000000005</v>
      </c>
      <c r="K1421" s="7">
        <v>0</v>
      </c>
      <c r="L1421" s="7">
        <v>1487.26</v>
      </c>
      <c r="M1421" s="5">
        <v>0.02</v>
      </c>
      <c r="N1421" t="s">
        <v>16</v>
      </c>
      <c r="O1421" t="s">
        <v>17</v>
      </c>
      <c r="P1421" t="s">
        <v>31</v>
      </c>
      <c r="Q1421" t="s">
        <v>19</v>
      </c>
      <c r="R1421" t="s">
        <v>26</v>
      </c>
      <c r="S1421" t="s">
        <v>17</v>
      </c>
      <c r="T1421" t="s">
        <v>13312</v>
      </c>
      <c r="U1421" s="1">
        <v>45800</v>
      </c>
      <c r="V1421">
        <f t="shared" si="44"/>
        <v>266</v>
      </c>
      <c r="W1421" t="str">
        <f t="shared" si="45"/>
        <v>240-269</v>
      </c>
    </row>
    <row r="1422" spans="1:23" x14ac:dyDescent="0.25">
      <c r="A1422" t="s">
        <v>1560</v>
      </c>
      <c r="B1422">
        <v>1222846978</v>
      </c>
      <c r="C1422">
        <v>8520294848</v>
      </c>
      <c r="D1422" s="1">
        <v>45672</v>
      </c>
      <c r="E1422">
        <v>99223</v>
      </c>
      <c r="F1422">
        <v>85025</v>
      </c>
      <c r="G1422" t="s">
        <v>106</v>
      </c>
      <c r="H1422" s="34">
        <v>50969</v>
      </c>
      <c r="I1422" s="7">
        <v>43324</v>
      </c>
      <c r="J1422" s="7">
        <v>38676.519999999997</v>
      </c>
      <c r="K1422" s="7">
        <v>3781</v>
      </c>
      <c r="L1422" s="7">
        <v>866.48</v>
      </c>
      <c r="M1422" s="5">
        <v>0.02</v>
      </c>
      <c r="N1422" t="s">
        <v>16</v>
      </c>
      <c r="O1422" t="s">
        <v>30</v>
      </c>
      <c r="P1422" t="s">
        <v>25</v>
      </c>
      <c r="Q1422" t="s">
        <v>19</v>
      </c>
      <c r="R1422" t="s">
        <v>38</v>
      </c>
      <c r="S1422" t="s">
        <v>27</v>
      </c>
      <c r="T1422" t="s">
        <v>13312</v>
      </c>
      <c r="U1422" s="1">
        <v>45877</v>
      </c>
      <c r="V1422">
        <f t="shared" si="44"/>
        <v>205</v>
      </c>
      <c r="W1422" t="str">
        <f t="shared" si="45"/>
        <v>180-209</v>
      </c>
    </row>
    <row r="1423" spans="1:23" x14ac:dyDescent="0.25">
      <c r="A1423" t="s">
        <v>1561</v>
      </c>
      <c r="B1423">
        <v>3444527236</v>
      </c>
      <c r="C1423">
        <v>1118565248</v>
      </c>
      <c r="D1423" s="1">
        <v>45640</v>
      </c>
      <c r="E1423">
        <v>99232</v>
      </c>
      <c r="F1423">
        <v>99281</v>
      </c>
      <c r="G1423" t="s">
        <v>362</v>
      </c>
      <c r="H1423" s="34">
        <v>36456</v>
      </c>
      <c r="I1423" s="7">
        <v>30988</v>
      </c>
      <c r="J1423" s="7">
        <v>30368.240000000002</v>
      </c>
      <c r="K1423" s="7">
        <v>0</v>
      </c>
      <c r="L1423" s="7">
        <v>619.76</v>
      </c>
      <c r="M1423" s="5">
        <v>0.02</v>
      </c>
      <c r="N1423" t="s">
        <v>16</v>
      </c>
      <c r="O1423" t="s">
        <v>17</v>
      </c>
      <c r="P1423" t="s">
        <v>31</v>
      </c>
      <c r="Q1423" t="s">
        <v>19</v>
      </c>
      <c r="R1423" t="s">
        <v>38</v>
      </c>
      <c r="S1423" t="s">
        <v>27</v>
      </c>
      <c r="T1423" t="s">
        <v>13312</v>
      </c>
      <c r="U1423" s="1">
        <v>46080</v>
      </c>
      <c r="V1423">
        <f t="shared" si="44"/>
        <v>440</v>
      </c>
      <c r="W1423" t="str">
        <f t="shared" si="45"/>
        <v>360+</v>
      </c>
    </row>
    <row r="1424" spans="1:23" x14ac:dyDescent="0.25">
      <c r="A1424" t="s">
        <v>1562</v>
      </c>
      <c r="B1424">
        <v>2383422228</v>
      </c>
      <c r="C1424">
        <v>4526656348</v>
      </c>
      <c r="D1424" s="1">
        <v>45890</v>
      </c>
      <c r="E1424">
        <v>99222</v>
      </c>
      <c r="F1424">
        <v>99214</v>
      </c>
      <c r="G1424" t="s">
        <v>198</v>
      </c>
      <c r="H1424" s="34">
        <v>69068</v>
      </c>
      <c r="I1424" s="7">
        <v>51801</v>
      </c>
      <c r="J1424" s="7">
        <v>44030.85</v>
      </c>
      <c r="K1424" s="7">
        <v>0</v>
      </c>
      <c r="L1424" s="7">
        <v>7770.15</v>
      </c>
      <c r="M1424" s="5">
        <v>0.15</v>
      </c>
      <c r="N1424" t="s">
        <v>1139</v>
      </c>
      <c r="O1424" t="s">
        <v>17</v>
      </c>
      <c r="P1424" t="s">
        <v>25</v>
      </c>
      <c r="Q1424" t="s">
        <v>19</v>
      </c>
      <c r="R1424" t="s">
        <v>27</v>
      </c>
      <c r="S1424" t="s">
        <v>17</v>
      </c>
      <c r="T1424" t="s">
        <v>13310</v>
      </c>
      <c r="U1424" s="1">
        <v>45970</v>
      </c>
      <c r="V1424">
        <f t="shared" si="44"/>
        <v>80</v>
      </c>
      <c r="W1424" t="str">
        <f t="shared" si="45"/>
        <v>60-89</v>
      </c>
    </row>
    <row r="1425" spans="1:23" x14ac:dyDescent="0.25">
      <c r="A1425" t="s">
        <v>1563</v>
      </c>
      <c r="B1425">
        <v>8977025087</v>
      </c>
      <c r="C1425">
        <v>3155984055</v>
      </c>
      <c r="D1425" s="1">
        <v>45454</v>
      </c>
      <c r="E1425">
        <v>99223</v>
      </c>
      <c r="F1425">
        <v>99215</v>
      </c>
      <c r="G1425" t="s">
        <v>248</v>
      </c>
      <c r="H1425" s="34">
        <v>33774</v>
      </c>
      <c r="I1425" s="7">
        <v>21953</v>
      </c>
      <c r="J1425" s="7">
        <v>19318.64</v>
      </c>
      <c r="K1425" s="7">
        <v>0</v>
      </c>
      <c r="L1425" s="7">
        <v>2634.36</v>
      </c>
      <c r="M1425" s="5">
        <v>0.12</v>
      </c>
      <c r="N1425" t="s">
        <v>46</v>
      </c>
      <c r="O1425" t="s">
        <v>17</v>
      </c>
      <c r="P1425" t="s">
        <v>31</v>
      </c>
      <c r="Q1425" t="s">
        <v>32</v>
      </c>
      <c r="R1425" t="s">
        <v>20</v>
      </c>
      <c r="S1425" t="s">
        <v>27</v>
      </c>
      <c r="T1425" t="s">
        <v>13311</v>
      </c>
      <c r="U1425" s="1">
        <v>45939</v>
      </c>
      <c r="V1425">
        <f t="shared" si="44"/>
        <v>485</v>
      </c>
      <c r="W1425" t="str">
        <f t="shared" si="45"/>
        <v>360+</v>
      </c>
    </row>
    <row r="1426" spans="1:23" x14ac:dyDescent="0.25">
      <c r="A1426" t="s">
        <v>1564</v>
      </c>
      <c r="B1426">
        <v>1698176457</v>
      </c>
      <c r="C1426">
        <v>3336879622</v>
      </c>
      <c r="D1426" s="1">
        <v>45507</v>
      </c>
      <c r="E1426">
        <v>99214</v>
      </c>
      <c r="F1426">
        <v>99211</v>
      </c>
      <c r="G1426" t="s">
        <v>77</v>
      </c>
      <c r="H1426" s="34">
        <v>57977</v>
      </c>
      <c r="I1426" s="7">
        <v>45802</v>
      </c>
      <c r="J1426" s="7">
        <v>38473.68</v>
      </c>
      <c r="K1426" s="7">
        <v>0</v>
      </c>
      <c r="L1426" s="7">
        <v>7328.32</v>
      </c>
      <c r="M1426" s="5">
        <v>0.16</v>
      </c>
      <c r="N1426" t="s">
        <v>1138</v>
      </c>
      <c r="O1426" t="s">
        <v>17</v>
      </c>
      <c r="P1426" t="s">
        <v>58</v>
      </c>
      <c r="Q1426" t="s">
        <v>19</v>
      </c>
      <c r="R1426" t="s">
        <v>26</v>
      </c>
      <c r="S1426" t="s">
        <v>21</v>
      </c>
      <c r="T1426" t="s">
        <v>13310</v>
      </c>
      <c r="U1426" s="1">
        <v>46000</v>
      </c>
      <c r="V1426">
        <f t="shared" si="44"/>
        <v>493</v>
      </c>
      <c r="W1426" t="str">
        <f t="shared" si="45"/>
        <v>360+</v>
      </c>
    </row>
    <row r="1427" spans="1:23" x14ac:dyDescent="0.25">
      <c r="A1427" t="s">
        <v>1565</v>
      </c>
      <c r="B1427">
        <v>2348120787</v>
      </c>
      <c r="C1427">
        <v>3395939118</v>
      </c>
      <c r="D1427" s="1">
        <v>45295</v>
      </c>
      <c r="E1427">
        <v>99223</v>
      </c>
      <c r="F1427">
        <v>99284</v>
      </c>
      <c r="G1427" t="s">
        <v>79</v>
      </c>
      <c r="H1427" s="34">
        <v>12807</v>
      </c>
      <c r="I1427" s="7">
        <v>9221</v>
      </c>
      <c r="J1427" s="7">
        <v>7609.32</v>
      </c>
      <c r="K1427" s="7">
        <v>874</v>
      </c>
      <c r="L1427" s="7">
        <v>737.68</v>
      </c>
      <c r="M1427" s="5">
        <v>0.08</v>
      </c>
      <c r="N1427" t="s">
        <v>24</v>
      </c>
      <c r="O1427" t="s">
        <v>30</v>
      </c>
      <c r="P1427" t="s">
        <v>25</v>
      </c>
      <c r="Q1427" t="s">
        <v>32</v>
      </c>
      <c r="R1427" t="s">
        <v>20</v>
      </c>
      <c r="S1427" t="s">
        <v>17</v>
      </c>
      <c r="T1427" t="s">
        <v>13312</v>
      </c>
      <c r="U1427" s="1">
        <v>45877</v>
      </c>
      <c r="V1427">
        <f t="shared" si="44"/>
        <v>582</v>
      </c>
      <c r="W1427" t="str">
        <f t="shared" si="45"/>
        <v>360+</v>
      </c>
    </row>
    <row r="1428" spans="1:23" x14ac:dyDescent="0.25">
      <c r="A1428" t="s">
        <v>1566</v>
      </c>
      <c r="B1428">
        <v>7377710713</v>
      </c>
      <c r="C1428">
        <v>8475537660</v>
      </c>
      <c r="D1428" s="1">
        <v>45847</v>
      </c>
      <c r="E1428">
        <v>99223</v>
      </c>
      <c r="F1428">
        <v>80053</v>
      </c>
      <c r="G1428" t="s">
        <v>351</v>
      </c>
      <c r="H1428" s="34">
        <v>84637</v>
      </c>
      <c r="I1428" s="7">
        <v>71941</v>
      </c>
      <c r="J1428" s="7">
        <v>70502.179999999993</v>
      </c>
      <c r="K1428" s="7">
        <v>0</v>
      </c>
      <c r="L1428" s="7">
        <v>1438.82</v>
      </c>
      <c r="M1428" s="5">
        <v>0.02</v>
      </c>
      <c r="N1428" t="s">
        <v>16</v>
      </c>
      <c r="O1428" t="s">
        <v>17</v>
      </c>
      <c r="P1428" t="s">
        <v>58</v>
      </c>
      <c r="Q1428" t="s">
        <v>32</v>
      </c>
      <c r="R1428" t="s">
        <v>21</v>
      </c>
      <c r="S1428" t="s">
        <v>27</v>
      </c>
      <c r="T1428" t="s">
        <v>13311</v>
      </c>
      <c r="U1428" s="1">
        <v>45919</v>
      </c>
      <c r="V1428">
        <f t="shared" si="44"/>
        <v>72</v>
      </c>
      <c r="W1428" t="str">
        <f t="shared" si="45"/>
        <v>60-89</v>
      </c>
    </row>
    <row r="1429" spans="1:23" x14ac:dyDescent="0.25">
      <c r="A1429" t="s">
        <v>1567</v>
      </c>
      <c r="B1429">
        <v>6407662406</v>
      </c>
      <c r="C1429">
        <v>4334637257</v>
      </c>
      <c r="D1429" s="1">
        <v>45702</v>
      </c>
      <c r="E1429">
        <v>99214</v>
      </c>
      <c r="F1429">
        <v>99203</v>
      </c>
      <c r="G1429" t="s">
        <v>296</v>
      </c>
      <c r="H1429" s="34">
        <v>82235</v>
      </c>
      <c r="I1429" s="7">
        <v>59209</v>
      </c>
      <c r="J1429" s="7">
        <v>54472.28</v>
      </c>
      <c r="K1429" s="7">
        <v>0</v>
      </c>
      <c r="L1429" s="7">
        <v>4736.72</v>
      </c>
      <c r="M1429" s="5">
        <v>0.08</v>
      </c>
      <c r="N1429" t="s">
        <v>24</v>
      </c>
      <c r="O1429" t="s">
        <v>17</v>
      </c>
      <c r="P1429" t="s">
        <v>97</v>
      </c>
      <c r="Q1429" t="s">
        <v>19</v>
      </c>
      <c r="R1429" t="s">
        <v>38</v>
      </c>
      <c r="S1429" t="s">
        <v>27</v>
      </c>
      <c r="T1429" t="s">
        <v>13311</v>
      </c>
      <c r="U1429" s="1">
        <v>45893</v>
      </c>
      <c r="V1429">
        <f t="shared" si="44"/>
        <v>191</v>
      </c>
      <c r="W1429" t="str">
        <f t="shared" si="45"/>
        <v>180-209</v>
      </c>
    </row>
    <row r="1430" spans="1:23" x14ac:dyDescent="0.25">
      <c r="A1430" t="s">
        <v>1568</v>
      </c>
      <c r="B1430">
        <v>7061319972</v>
      </c>
      <c r="C1430">
        <v>3195129972</v>
      </c>
      <c r="D1430" s="1">
        <v>45924</v>
      </c>
      <c r="E1430">
        <v>99233</v>
      </c>
      <c r="F1430">
        <v>81000</v>
      </c>
      <c r="G1430" t="s">
        <v>94</v>
      </c>
      <c r="H1430" s="34">
        <v>52613</v>
      </c>
      <c r="I1430" s="7">
        <v>34198</v>
      </c>
      <c r="J1430" s="7">
        <v>30094.240000000002</v>
      </c>
      <c r="K1430" s="7">
        <v>0</v>
      </c>
      <c r="L1430" s="7">
        <v>4103.76</v>
      </c>
      <c r="M1430" s="5">
        <v>0.12</v>
      </c>
      <c r="N1430" t="s">
        <v>46</v>
      </c>
      <c r="O1430" t="s">
        <v>17</v>
      </c>
      <c r="P1430" t="s">
        <v>35</v>
      </c>
      <c r="Q1430" t="s">
        <v>32</v>
      </c>
      <c r="R1430" t="s">
        <v>26</v>
      </c>
      <c r="S1430" t="s">
        <v>27</v>
      </c>
      <c r="T1430" t="s">
        <v>13310</v>
      </c>
      <c r="U1430" s="1">
        <v>46086</v>
      </c>
      <c r="V1430">
        <f t="shared" si="44"/>
        <v>162</v>
      </c>
      <c r="W1430" t="str">
        <f t="shared" si="45"/>
        <v>150-179</v>
      </c>
    </row>
    <row r="1431" spans="1:23" x14ac:dyDescent="0.25">
      <c r="A1431" t="s">
        <v>1569</v>
      </c>
      <c r="B1431">
        <v>9919778919</v>
      </c>
      <c r="C1431">
        <v>5417550148</v>
      </c>
      <c r="D1431" s="1">
        <v>45621</v>
      </c>
      <c r="E1431">
        <v>99232</v>
      </c>
      <c r="F1431">
        <v>99213</v>
      </c>
      <c r="G1431" t="s">
        <v>116</v>
      </c>
      <c r="H1431" s="34">
        <v>65051</v>
      </c>
      <c r="I1431" s="7">
        <v>42283</v>
      </c>
      <c r="J1431" s="7">
        <v>37209.040000000001</v>
      </c>
      <c r="K1431" s="7">
        <v>0</v>
      </c>
      <c r="L1431" s="7">
        <v>5073.96</v>
      </c>
      <c r="M1431" s="5">
        <v>0.12</v>
      </c>
      <c r="N1431" t="s">
        <v>46</v>
      </c>
      <c r="O1431" t="s">
        <v>17</v>
      </c>
      <c r="P1431" t="s">
        <v>58</v>
      </c>
      <c r="Q1431" t="s">
        <v>19</v>
      </c>
      <c r="R1431" t="s">
        <v>20</v>
      </c>
      <c r="S1431" t="s">
        <v>21</v>
      </c>
      <c r="T1431" t="s">
        <v>13311</v>
      </c>
      <c r="U1431" s="1">
        <v>45956</v>
      </c>
      <c r="V1431">
        <f t="shared" si="44"/>
        <v>335</v>
      </c>
      <c r="W1431" t="str">
        <f t="shared" si="45"/>
        <v>330-359</v>
      </c>
    </row>
    <row r="1432" spans="1:23" x14ac:dyDescent="0.25">
      <c r="A1432" t="s">
        <v>1570</v>
      </c>
      <c r="B1432">
        <v>5654666046</v>
      </c>
      <c r="C1432">
        <v>5758399645</v>
      </c>
      <c r="D1432" s="1">
        <v>45367</v>
      </c>
      <c r="E1432">
        <v>99223</v>
      </c>
      <c r="F1432">
        <v>71046</v>
      </c>
      <c r="G1432" t="s">
        <v>347</v>
      </c>
      <c r="H1432" s="34">
        <v>73176</v>
      </c>
      <c r="I1432" s="7">
        <v>47564</v>
      </c>
      <c r="J1432" s="7">
        <v>30195.32</v>
      </c>
      <c r="K1432" s="7">
        <v>11661</v>
      </c>
      <c r="L1432" s="7">
        <v>5707.68</v>
      </c>
      <c r="M1432" s="5">
        <v>0.12</v>
      </c>
      <c r="N1432" t="s">
        <v>46</v>
      </c>
      <c r="O1432" t="s">
        <v>27</v>
      </c>
      <c r="P1432" t="s">
        <v>97</v>
      </c>
      <c r="Q1432" t="s">
        <v>32</v>
      </c>
      <c r="R1432" t="s">
        <v>27</v>
      </c>
      <c r="S1432" t="s">
        <v>27</v>
      </c>
      <c r="T1432" t="s">
        <v>13310</v>
      </c>
      <c r="U1432" s="1">
        <v>46083</v>
      </c>
      <c r="V1432">
        <f t="shared" si="44"/>
        <v>716</v>
      </c>
      <c r="W1432" t="str">
        <f t="shared" si="45"/>
        <v>360+</v>
      </c>
    </row>
    <row r="1433" spans="1:23" x14ac:dyDescent="0.25">
      <c r="A1433" t="s">
        <v>1571</v>
      </c>
      <c r="B1433">
        <v>3219294127</v>
      </c>
      <c r="C1433">
        <v>4602707607</v>
      </c>
      <c r="D1433" s="1">
        <v>45481</v>
      </c>
      <c r="E1433">
        <v>99223</v>
      </c>
      <c r="F1433">
        <v>99213</v>
      </c>
      <c r="G1433" t="s">
        <v>154</v>
      </c>
      <c r="H1433" s="34">
        <v>47387</v>
      </c>
      <c r="I1433" s="7">
        <v>37436</v>
      </c>
      <c r="J1433" s="7">
        <v>31446.240000000002</v>
      </c>
      <c r="K1433" s="7">
        <v>0</v>
      </c>
      <c r="L1433" s="7">
        <v>5989.76</v>
      </c>
      <c r="M1433" s="5">
        <v>0.16</v>
      </c>
      <c r="N1433" t="s">
        <v>1138</v>
      </c>
      <c r="O1433" t="s">
        <v>17</v>
      </c>
      <c r="P1433" t="s">
        <v>35</v>
      </c>
      <c r="Q1433" t="s">
        <v>19</v>
      </c>
      <c r="R1433" t="s">
        <v>26</v>
      </c>
      <c r="S1433" t="s">
        <v>17</v>
      </c>
      <c r="T1433" t="s">
        <v>13311</v>
      </c>
      <c r="U1433" s="1">
        <v>45791</v>
      </c>
      <c r="V1433">
        <f t="shared" si="44"/>
        <v>310</v>
      </c>
      <c r="W1433" t="str">
        <f t="shared" si="45"/>
        <v>300-329</v>
      </c>
    </row>
    <row r="1434" spans="1:23" x14ac:dyDescent="0.25">
      <c r="A1434" t="s">
        <v>1572</v>
      </c>
      <c r="B1434">
        <v>9762674147</v>
      </c>
      <c r="C1434">
        <v>8647215444</v>
      </c>
      <c r="D1434" s="1">
        <v>45859</v>
      </c>
      <c r="E1434">
        <v>99222</v>
      </c>
      <c r="F1434">
        <v>81000</v>
      </c>
      <c r="G1434" t="s">
        <v>495</v>
      </c>
      <c r="H1434" s="34">
        <v>77208</v>
      </c>
      <c r="I1434" s="7">
        <v>55590</v>
      </c>
      <c r="J1434" s="7">
        <v>33184.800000000003</v>
      </c>
      <c r="K1434" s="7">
        <v>17958</v>
      </c>
      <c r="L1434" s="7">
        <v>4447.2</v>
      </c>
      <c r="M1434" s="5">
        <v>0.08</v>
      </c>
      <c r="N1434" t="s">
        <v>24</v>
      </c>
      <c r="O1434" t="s">
        <v>27</v>
      </c>
      <c r="P1434" t="s">
        <v>31</v>
      </c>
      <c r="Q1434" t="s">
        <v>32</v>
      </c>
      <c r="R1434" t="s">
        <v>26</v>
      </c>
      <c r="S1434" t="s">
        <v>27</v>
      </c>
      <c r="T1434" t="s">
        <v>13310</v>
      </c>
      <c r="U1434" s="1">
        <v>45897</v>
      </c>
      <c r="V1434">
        <f t="shared" si="44"/>
        <v>38</v>
      </c>
      <c r="W1434" t="str">
        <f t="shared" si="45"/>
        <v>30-59</v>
      </c>
    </row>
    <row r="1435" spans="1:23" x14ac:dyDescent="0.25">
      <c r="A1435" t="s">
        <v>1573</v>
      </c>
      <c r="B1435">
        <v>7879977421</v>
      </c>
      <c r="C1435">
        <v>3478661164</v>
      </c>
      <c r="D1435" s="1">
        <v>45743</v>
      </c>
      <c r="E1435">
        <v>99215</v>
      </c>
      <c r="F1435">
        <v>99203</v>
      </c>
      <c r="G1435" t="s">
        <v>240</v>
      </c>
      <c r="H1435" s="34">
        <v>80594</v>
      </c>
      <c r="I1435" s="7">
        <v>68505</v>
      </c>
      <c r="J1435" s="7">
        <v>59451.9</v>
      </c>
      <c r="K1435" s="7">
        <v>7683</v>
      </c>
      <c r="L1435" s="7">
        <v>1370.1</v>
      </c>
      <c r="M1435" s="5">
        <v>0.02</v>
      </c>
      <c r="N1435" t="s">
        <v>16</v>
      </c>
      <c r="O1435" t="s">
        <v>27</v>
      </c>
      <c r="P1435" t="s">
        <v>97</v>
      </c>
      <c r="Q1435" t="s">
        <v>32</v>
      </c>
      <c r="R1435" t="s">
        <v>20</v>
      </c>
      <c r="S1435" t="s">
        <v>17</v>
      </c>
      <c r="T1435" t="s">
        <v>13311</v>
      </c>
      <c r="U1435" s="1">
        <v>46081</v>
      </c>
      <c r="V1435">
        <f t="shared" si="44"/>
        <v>338</v>
      </c>
      <c r="W1435" t="str">
        <f t="shared" si="45"/>
        <v>330-359</v>
      </c>
    </row>
    <row r="1436" spans="1:23" x14ac:dyDescent="0.25">
      <c r="A1436" t="s">
        <v>1574</v>
      </c>
      <c r="B1436">
        <v>3078442942</v>
      </c>
      <c r="C1436">
        <v>9762738212</v>
      </c>
      <c r="D1436" s="1">
        <v>45910</v>
      </c>
      <c r="E1436">
        <v>99214</v>
      </c>
      <c r="F1436">
        <v>99292</v>
      </c>
      <c r="G1436" t="s">
        <v>29</v>
      </c>
      <c r="H1436" s="34">
        <v>99681</v>
      </c>
      <c r="I1436" s="7">
        <v>64793</v>
      </c>
      <c r="J1436" s="7">
        <v>46697.84</v>
      </c>
      <c r="K1436" s="7">
        <v>10320</v>
      </c>
      <c r="L1436" s="7">
        <v>7775.16</v>
      </c>
      <c r="M1436" s="5">
        <v>0.12</v>
      </c>
      <c r="N1436" t="s">
        <v>46</v>
      </c>
      <c r="O1436" t="s">
        <v>30</v>
      </c>
      <c r="P1436" t="s">
        <v>18</v>
      </c>
      <c r="Q1436" t="s">
        <v>32</v>
      </c>
      <c r="R1436" t="s">
        <v>26</v>
      </c>
      <c r="S1436" t="s">
        <v>27</v>
      </c>
      <c r="T1436" t="s">
        <v>13311</v>
      </c>
      <c r="U1436" s="1">
        <v>46047</v>
      </c>
      <c r="V1436">
        <f t="shared" si="44"/>
        <v>137</v>
      </c>
      <c r="W1436" t="str">
        <f t="shared" si="45"/>
        <v>120-149</v>
      </c>
    </row>
    <row r="1437" spans="1:23" x14ac:dyDescent="0.25">
      <c r="A1437" t="s">
        <v>1575</v>
      </c>
      <c r="B1437">
        <v>2968441977</v>
      </c>
      <c r="C1437">
        <v>4620419905</v>
      </c>
      <c r="D1437" s="1">
        <v>45886</v>
      </c>
      <c r="E1437">
        <v>99231</v>
      </c>
      <c r="F1437">
        <v>99203</v>
      </c>
      <c r="G1437" t="s">
        <v>124</v>
      </c>
      <c r="H1437" s="34">
        <v>66364</v>
      </c>
      <c r="I1437" s="7">
        <v>43137</v>
      </c>
      <c r="J1437" s="7">
        <v>33134.559999999998</v>
      </c>
      <c r="K1437" s="7">
        <v>4826</v>
      </c>
      <c r="L1437" s="7">
        <v>5176.4399999999996</v>
      </c>
      <c r="M1437" s="5">
        <v>0.12</v>
      </c>
      <c r="N1437" t="s">
        <v>46</v>
      </c>
      <c r="O1437" t="s">
        <v>27</v>
      </c>
      <c r="P1437" t="s">
        <v>25</v>
      </c>
      <c r="Q1437" t="s">
        <v>19</v>
      </c>
      <c r="R1437" t="s">
        <v>21</v>
      </c>
      <c r="S1437" t="s">
        <v>27</v>
      </c>
      <c r="T1437" t="s">
        <v>13312</v>
      </c>
      <c r="U1437" s="1">
        <v>45900</v>
      </c>
      <c r="V1437">
        <f t="shared" si="44"/>
        <v>14</v>
      </c>
      <c r="W1437" t="str">
        <f t="shared" si="45"/>
        <v>0-29</v>
      </c>
    </row>
    <row r="1438" spans="1:23" x14ac:dyDescent="0.25">
      <c r="A1438" t="s">
        <v>1576</v>
      </c>
      <c r="B1438">
        <v>4827617889</v>
      </c>
      <c r="C1438">
        <v>1272489886</v>
      </c>
      <c r="D1438" s="1">
        <v>45878</v>
      </c>
      <c r="E1438">
        <v>99214</v>
      </c>
      <c r="F1438">
        <v>99201</v>
      </c>
      <c r="G1438" t="s">
        <v>108</v>
      </c>
      <c r="H1438" s="34">
        <v>42227</v>
      </c>
      <c r="I1438" s="7">
        <v>30403</v>
      </c>
      <c r="J1438" s="7">
        <v>23567.759999999998</v>
      </c>
      <c r="K1438" s="7">
        <v>4403</v>
      </c>
      <c r="L1438" s="7">
        <v>2432.2399999999998</v>
      </c>
      <c r="M1438" s="5">
        <v>0.08</v>
      </c>
      <c r="N1438" t="s">
        <v>24</v>
      </c>
      <c r="O1438" t="s">
        <v>30</v>
      </c>
      <c r="P1438" t="s">
        <v>31</v>
      </c>
      <c r="Q1438" t="s">
        <v>32</v>
      </c>
      <c r="R1438" t="s">
        <v>38</v>
      </c>
      <c r="S1438" t="s">
        <v>21</v>
      </c>
      <c r="T1438" t="s">
        <v>13311</v>
      </c>
      <c r="U1438" s="1">
        <v>45989</v>
      </c>
      <c r="V1438">
        <f t="shared" si="44"/>
        <v>111</v>
      </c>
      <c r="W1438" t="str">
        <f t="shared" si="45"/>
        <v>90-119</v>
      </c>
    </row>
    <row r="1439" spans="1:23" x14ac:dyDescent="0.25">
      <c r="A1439" t="s">
        <v>1577</v>
      </c>
      <c r="B1439">
        <v>6009378143</v>
      </c>
      <c r="C1439">
        <v>5007778093</v>
      </c>
      <c r="D1439" s="1">
        <v>45559</v>
      </c>
      <c r="E1439">
        <v>99233</v>
      </c>
      <c r="F1439">
        <v>99215</v>
      </c>
      <c r="G1439" t="s">
        <v>191</v>
      </c>
      <c r="H1439" s="34">
        <v>71097</v>
      </c>
      <c r="I1439" s="7">
        <v>46213</v>
      </c>
      <c r="J1439" s="7">
        <v>34354.44</v>
      </c>
      <c r="K1439" s="7">
        <v>6313</v>
      </c>
      <c r="L1439" s="7">
        <v>5545.56</v>
      </c>
      <c r="M1439" s="5">
        <v>0.12</v>
      </c>
      <c r="N1439" t="s">
        <v>46</v>
      </c>
      <c r="O1439" t="s">
        <v>30</v>
      </c>
      <c r="P1439" t="s">
        <v>35</v>
      </c>
      <c r="Q1439" t="s">
        <v>19</v>
      </c>
      <c r="R1439" t="s">
        <v>27</v>
      </c>
      <c r="S1439" t="s">
        <v>27</v>
      </c>
      <c r="T1439" t="s">
        <v>13310</v>
      </c>
      <c r="U1439" s="1">
        <v>45855</v>
      </c>
      <c r="V1439">
        <f t="shared" si="44"/>
        <v>296</v>
      </c>
      <c r="W1439" t="str">
        <f t="shared" si="45"/>
        <v>270-299</v>
      </c>
    </row>
    <row r="1440" spans="1:23" x14ac:dyDescent="0.25">
      <c r="A1440" t="s">
        <v>1578</v>
      </c>
      <c r="B1440">
        <v>1168455353</v>
      </c>
      <c r="C1440">
        <v>4815515386</v>
      </c>
      <c r="D1440" s="1">
        <v>45420</v>
      </c>
      <c r="E1440">
        <v>99223</v>
      </c>
      <c r="F1440">
        <v>99201</v>
      </c>
      <c r="G1440" t="s">
        <v>142</v>
      </c>
      <c r="H1440" s="34">
        <v>25204</v>
      </c>
      <c r="I1440" s="7">
        <v>19659</v>
      </c>
      <c r="J1440" s="7">
        <v>14695.2</v>
      </c>
      <c r="K1440" s="7">
        <v>1032</v>
      </c>
      <c r="L1440" s="7">
        <v>3931.8</v>
      </c>
      <c r="M1440" s="5">
        <v>0.2</v>
      </c>
      <c r="N1440" t="s">
        <v>3140</v>
      </c>
      <c r="O1440" t="s">
        <v>30</v>
      </c>
      <c r="P1440" t="s">
        <v>40</v>
      </c>
      <c r="Q1440" t="s">
        <v>19</v>
      </c>
      <c r="R1440" t="s">
        <v>43</v>
      </c>
      <c r="S1440" t="s">
        <v>27</v>
      </c>
      <c r="T1440" t="s">
        <v>13310</v>
      </c>
      <c r="U1440" s="1">
        <v>46038</v>
      </c>
      <c r="V1440">
        <f t="shared" si="44"/>
        <v>618</v>
      </c>
      <c r="W1440" t="str">
        <f t="shared" si="45"/>
        <v>360+</v>
      </c>
    </row>
    <row r="1441" spans="1:23" x14ac:dyDescent="0.25">
      <c r="A1441" t="s">
        <v>1579</v>
      </c>
      <c r="B1441">
        <v>4884875690</v>
      </c>
      <c r="C1441">
        <v>2301588280</v>
      </c>
      <c r="D1441" s="1">
        <v>45360</v>
      </c>
      <c r="E1441">
        <v>99233</v>
      </c>
      <c r="F1441">
        <v>93000</v>
      </c>
      <c r="G1441" t="s">
        <v>224</v>
      </c>
      <c r="H1441" s="34">
        <v>98129</v>
      </c>
      <c r="I1441" s="7">
        <v>83410</v>
      </c>
      <c r="J1441" s="7">
        <v>71609.8</v>
      </c>
      <c r="K1441" s="7">
        <v>10132</v>
      </c>
      <c r="L1441" s="7">
        <v>1668.2</v>
      </c>
      <c r="M1441" s="5">
        <v>0.02</v>
      </c>
      <c r="N1441" t="s">
        <v>16</v>
      </c>
      <c r="O1441" t="s">
        <v>30</v>
      </c>
      <c r="P1441" t="s">
        <v>31</v>
      </c>
      <c r="Q1441" t="s">
        <v>19</v>
      </c>
      <c r="R1441" t="s">
        <v>20</v>
      </c>
      <c r="S1441" t="s">
        <v>21</v>
      </c>
      <c r="T1441" t="s">
        <v>13312</v>
      </c>
      <c r="U1441" s="1">
        <v>45845</v>
      </c>
      <c r="V1441">
        <f t="shared" si="44"/>
        <v>485</v>
      </c>
      <c r="W1441" t="str">
        <f t="shared" si="45"/>
        <v>360+</v>
      </c>
    </row>
    <row r="1442" spans="1:23" x14ac:dyDescent="0.25">
      <c r="A1442" t="s">
        <v>1580</v>
      </c>
      <c r="B1442">
        <v>7967755104</v>
      </c>
      <c r="C1442">
        <v>3701571671</v>
      </c>
      <c r="D1442" s="1">
        <v>45359</v>
      </c>
      <c r="E1442">
        <v>99214</v>
      </c>
      <c r="F1442">
        <v>99203</v>
      </c>
      <c r="G1442" t="s">
        <v>150</v>
      </c>
      <c r="H1442" s="34">
        <v>84646</v>
      </c>
      <c r="I1442" s="7">
        <v>71949</v>
      </c>
      <c r="J1442" s="7">
        <v>70510.02</v>
      </c>
      <c r="K1442" s="7">
        <v>0</v>
      </c>
      <c r="L1442" s="7">
        <v>1438.98</v>
      </c>
      <c r="M1442" s="5">
        <v>0.02</v>
      </c>
      <c r="N1442" t="s">
        <v>16</v>
      </c>
      <c r="O1442" t="s">
        <v>17</v>
      </c>
      <c r="P1442" t="s">
        <v>97</v>
      </c>
      <c r="Q1442" t="s">
        <v>32</v>
      </c>
      <c r="R1442" t="s">
        <v>43</v>
      </c>
      <c r="S1442" t="s">
        <v>17</v>
      </c>
      <c r="T1442" t="s">
        <v>13311</v>
      </c>
      <c r="U1442" s="1">
        <v>45961</v>
      </c>
      <c r="V1442">
        <f t="shared" si="44"/>
        <v>602</v>
      </c>
      <c r="W1442" t="str">
        <f t="shared" si="45"/>
        <v>360+</v>
      </c>
    </row>
    <row r="1443" spans="1:23" x14ac:dyDescent="0.25">
      <c r="A1443" t="s">
        <v>1581</v>
      </c>
      <c r="B1443">
        <v>6084604575</v>
      </c>
      <c r="C1443">
        <v>3305891265</v>
      </c>
      <c r="D1443" s="1">
        <v>45566</v>
      </c>
      <c r="E1443">
        <v>99232</v>
      </c>
      <c r="F1443">
        <v>99203</v>
      </c>
      <c r="G1443" t="s">
        <v>169</v>
      </c>
      <c r="H1443" s="34">
        <v>96475</v>
      </c>
      <c r="I1443" s="7">
        <v>69462</v>
      </c>
      <c r="J1443" s="7">
        <v>35375.040000000001</v>
      </c>
      <c r="K1443" s="7">
        <v>28530</v>
      </c>
      <c r="L1443" s="7">
        <v>5556.96</v>
      </c>
      <c r="M1443" s="5">
        <v>0.08</v>
      </c>
      <c r="N1443" t="s">
        <v>24</v>
      </c>
      <c r="O1443" t="s">
        <v>27</v>
      </c>
      <c r="P1443" t="s">
        <v>40</v>
      </c>
      <c r="Q1443" t="s">
        <v>32</v>
      </c>
      <c r="R1443" t="s">
        <v>27</v>
      </c>
      <c r="S1443" t="s">
        <v>27</v>
      </c>
      <c r="T1443" t="s">
        <v>13310</v>
      </c>
      <c r="U1443" s="1">
        <v>45841</v>
      </c>
      <c r="V1443">
        <f t="shared" si="44"/>
        <v>275</v>
      </c>
      <c r="W1443" t="str">
        <f t="shared" si="45"/>
        <v>270-299</v>
      </c>
    </row>
    <row r="1444" spans="1:23" x14ac:dyDescent="0.25">
      <c r="A1444" t="s">
        <v>1582</v>
      </c>
      <c r="B1444">
        <v>3175826766</v>
      </c>
      <c r="C1444">
        <v>1309701876</v>
      </c>
      <c r="D1444" s="1">
        <v>45531</v>
      </c>
      <c r="E1444">
        <v>99233</v>
      </c>
      <c r="F1444">
        <v>99281</v>
      </c>
      <c r="G1444" t="s">
        <v>29</v>
      </c>
      <c r="H1444" s="34">
        <v>66291</v>
      </c>
      <c r="I1444" s="7">
        <v>54359</v>
      </c>
      <c r="J1444" s="7">
        <v>24200.38</v>
      </c>
      <c r="K1444" s="7">
        <v>20374</v>
      </c>
      <c r="L1444" s="7">
        <v>9784.6200000000008</v>
      </c>
      <c r="M1444" s="5">
        <v>0.18</v>
      </c>
      <c r="N1444" t="s">
        <v>3141</v>
      </c>
      <c r="O1444" t="s">
        <v>27</v>
      </c>
      <c r="P1444" t="s">
        <v>97</v>
      </c>
      <c r="Q1444" t="s">
        <v>32</v>
      </c>
      <c r="R1444" t="s">
        <v>43</v>
      </c>
      <c r="S1444" t="s">
        <v>17</v>
      </c>
      <c r="T1444" t="s">
        <v>13310</v>
      </c>
      <c r="U1444" s="1">
        <v>45849</v>
      </c>
      <c r="V1444">
        <f t="shared" si="44"/>
        <v>318</v>
      </c>
      <c r="W1444" t="str">
        <f t="shared" si="45"/>
        <v>300-329</v>
      </c>
    </row>
    <row r="1445" spans="1:23" x14ac:dyDescent="0.25">
      <c r="A1445" t="s">
        <v>1583</v>
      </c>
      <c r="B1445">
        <v>7897986533</v>
      </c>
      <c r="C1445">
        <v>7263806222</v>
      </c>
      <c r="D1445" s="1">
        <v>45764</v>
      </c>
      <c r="E1445">
        <v>99223</v>
      </c>
      <c r="F1445">
        <v>36415</v>
      </c>
      <c r="G1445" t="s">
        <v>166</v>
      </c>
      <c r="H1445" s="34">
        <v>45710</v>
      </c>
      <c r="I1445" s="7">
        <v>32911</v>
      </c>
      <c r="J1445" s="7">
        <v>19545.12</v>
      </c>
      <c r="K1445" s="7">
        <v>10733</v>
      </c>
      <c r="L1445" s="7">
        <v>2632.88</v>
      </c>
      <c r="M1445" s="5">
        <v>0.08</v>
      </c>
      <c r="N1445" t="s">
        <v>24</v>
      </c>
      <c r="O1445" t="s">
        <v>27</v>
      </c>
      <c r="P1445" t="s">
        <v>25</v>
      </c>
      <c r="Q1445" t="s">
        <v>19</v>
      </c>
      <c r="R1445" t="s">
        <v>20</v>
      </c>
      <c r="S1445" t="s">
        <v>21</v>
      </c>
      <c r="T1445" t="s">
        <v>13311</v>
      </c>
      <c r="U1445" s="1">
        <v>45987</v>
      </c>
      <c r="V1445">
        <f t="shared" si="44"/>
        <v>223</v>
      </c>
      <c r="W1445" t="str">
        <f t="shared" si="45"/>
        <v>210-239</v>
      </c>
    </row>
    <row r="1446" spans="1:23" x14ac:dyDescent="0.25">
      <c r="A1446" t="s">
        <v>1584</v>
      </c>
      <c r="B1446">
        <v>3323785228</v>
      </c>
      <c r="C1446">
        <v>7147165921</v>
      </c>
      <c r="D1446" s="1">
        <v>45703</v>
      </c>
      <c r="E1446">
        <v>99213</v>
      </c>
      <c r="F1446">
        <v>99284</v>
      </c>
      <c r="G1446" t="s">
        <v>209</v>
      </c>
      <c r="H1446" s="34">
        <v>69777</v>
      </c>
      <c r="I1446" s="7">
        <v>55822</v>
      </c>
      <c r="J1446" s="7">
        <v>42319.92</v>
      </c>
      <c r="K1446" s="7">
        <v>5687</v>
      </c>
      <c r="L1446" s="7">
        <v>7815.08</v>
      </c>
      <c r="M1446" s="5">
        <v>0.14000000000000001</v>
      </c>
      <c r="N1446" t="s">
        <v>1135</v>
      </c>
      <c r="O1446" t="s">
        <v>30</v>
      </c>
      <c r="P1446" t="s">
        <v>18</v>
      </c>
      <c r="Q1446" t="s">
        <v>32</v>
      </c>
      <c r="R1446" t="s">
        <v>43</v>
      </c>
      <c r="S1446" t="s">
        <v>17</v>
      </c>
      <c r="T1446" t="s">
        <v>13312</v>
      </c>
      <c r="U1446" s="1">
        <v>45885</v>
      </c>
      <c r="V1446">
        <f t="shared" si="44"/>
        <v>182</v>
      </c>
      <c r="W1446" t="str">
        <f t="shared" si="45"/>
        <v>180-209</v>
      </c>
    </row>
    <row r="1447" spans="1:23" x14ac:dyDescent="0.25">
      <c r="A1447" t="s">
        <v>1585</v>
      </c>
      <c r="B1447">
        <v>3490121553</v>
      </c>
      <c r="C1447">
        <v>5026491440</v>
      </c>
      <c r="D1447" s="1">
        <v>45747</v>
      </c>
      <c r="E1447">
        <v>99221</v>
      </c>
      <c r="F1447">
        <v>90834</v>
      </c>
      <c r="G1447" t="s">
        <v>89</v>
      </c>
      <c r="H1447" s="34">
        <v>28438</v>
      </c>
      <c r="I1447" s="7">
        <v>20475</v>
      </c>
      <c r="J1447" s="7">
        <v>18837</v>
      </c>
      <c r="K1447" s="7">
        <v>0</v>
      </c>
      <c r="L1447" s="7">
        <v>1638</v>
      </c>
      <c r="M1447" s="5">
        <v>0.08</v>
      </c>
      <c r="N1447" t="s">
        <v>24</v>
      </c>
      <c r="O1447" t="s">
        <v>17</v>
      </c>
      <c r="P1447" t="s">
        <v>31</v>
      </c>
      <c r="Q1447" t="s">
        <v>32</v>
      </c>
      <c r="R1447" t="s">
        <v>27</v>
      </c>
      <c r="S1447" t="s">
        <v>17</v>
      </c>
      <c r="T1447" t="s">
        <v>13310</v>
      </c>
      <c r="U1447" s="1">
        <v>45887</v>
      </c>
      <c r="V1447">
        <f t="shared" si="44"/>
        <v>140</v>
      </c>
      <c r="W1447" t="str">
        <f t="shared" si="45"/>
        <v>120-149</v>
      </c>
    </row>
    <row r="1448" spans="1:23" x14ac:dyDescent="0.25">
      <c r="A1448" t="s">
        <v>1586</v>
      </c>
      <c r="B1448">
        <v>8176756017</v>
      </c>
      <c r="C1448">
        <v>3234058397</v>
      </c>
      <c r="D1448" s="1">
        <v>45345</v>
      </c>
      <c r="E1448">
        <v>99233</v>
      </c>
      <c r="F1448">
        <v>97110</v>
      </c>
      <c r="G1448" t="s">
        <v>71</v>
      </c>
      <c r="H1448" s="34">
        <v>83240</v>
      </c>
      <c r="I1448" s="7">
        <v>70754</v>
      </c>
      <c r="J1448" s="7">
        <v>69338.92</v>
      </c>
      <c r="K1448" s="7">
        <v>0</v>
      </c>
      <c r="L1448" s="7">
        <v>1415.08</v>
      </c>
      <c r="M1448" s="5">
        <v>0.02</v>
      </c>
      <c r="N1448" t="s">
        <v>16</v>
      </c>
      <c r="O1448" t="s">
        <v>17</v>
      </c>
      <c r="P1448" t="s">
        <v>25</v>
      </c>
      <c r="Q1448" t="s">
        <v>19</v>
      </c>
      <c r="R1448" t="s">
        <v>43</v>
      </c>
      <c r="S1448" t="s">
        <v>27</v>
      </c>
      <c r="T1448" t="s">
        <v>13312</v>
      </c>
      <c r="U1448" s="1">
        <v>45680</v>
      </c>
      <c r="V1448">
        <f t="shared" si="44"/>
        <v>335</v>
      </c>
      <c r="W1448" t="str">
        <f t="shared" si="45"/>
        <v>330-359</v>
      </c>
    </row>
    <row r="1449" spans="1:23" x14ac:dyDescent="0.25">
      <c r="A1449" t="s">
        <v>1587</v>
      </c>
      <c r="B1449">
        <v>1163815793</v>
      </c>
      <c r="C1449">
        <v>8389406713</v>
      </c>
      <c r="D1449" s="1">
        <v>45440</v>
      </c>
      <c r="E1449">
        <v>99221</v>
      </c>
      <c r="F1449">
        <v>99284</v>
      </c>
      <c r="G1449" t="s">
        <v>293</v>
      </c>
      <c r="H1449" s="34">
        <v>98956</v>
      </c>
      <c r="I1449" s="7">
        <v>78175</v>
      </c>
      <c r="J1449" s="7">
        <v>56238</v>
      </c>
      <c r="K1449" s="7">
        <v>9429</v>
      </c>
      <c r="L1449" s="7">
        <v>12508</v>
      </c>
      <c r="M1449" s="5">
        <v>0.16</v>
      </c>
      <c r="N1449" t="s">
        <v>1138</v>
      </c>
      <c r="O1449" t="s">
        <v>30</v>
      </c>
      <c r="P1449" t="s">
        <v>58</v>
      </c>
      <c r="Q1449" t="s">
        <v>19</v>
      </c>
      <c r="R1449" t="s">
        <v>26</v>
      </c>
      <c r="S1449" t="s">
        <v>17</v>
      </c>
      <c r="T1449" t="s">
        <v>13310</v>
      </c>
      <c r="U1449" s="1">
        <v>45829</v>
      </c>
      <c r="V1449">
        <f t="shared" si="44"/>
        <v>389</v>
      </c>
      <c r="W1449" t="str">
        <f t="shared" si="45"/>
        <v>360+</v>
      </c>
    </row>
    <row r="1450" spans="1:23" x14ac:dyDescent="0.25">
      <c r="A1450" t="s">
        <v>1588</v>
      </c>
      <c r="B1450">
        <v>6118622089</v>
      </c>
      <c r="C1450">
        <v>4438912161</v>
      </c>
      <c r="D1450" s="1">
        <v>45639</v>
      </c>
      <c r="E1450">
        <v>99215</v>
      </c>
      <c r="F1450">
        <v>99213</v>
      </c>
      <c r="G1450" t="s">
        <v>89</v>
      </c>
      <c r="H1450" s="34">
        <v>73022</v>
      </c>
      <c r="I1450" s="7">
        <v>59878</v>
      </c>
      <c r="J1450" s="7">
        <v>43299.96</v>
      </c>
      <c r="K1450" s="7">
        <v>5800</v>
      </c>
      <c r="L1450" s="7">
        <v>10778.04</v>
      </c>
      <c r="M1450" s="5">
        <v>0.18</v>
      </c>
      <c r="N1450" t="s">
        <v>3141</v>
      </c>
      <c r="O1450" t="s">
        <v>30</v>
      </c>
      <c r="P1450" t="s">
        <v>55</v>
      </c>
      <c r="Q1450" t="s">
        <v>32</v>
      </c>
      <c r="R1450" t="s">
        <v>21</v>
      </c>
      <c r="S1450" t="s">
        <v>21</v>
      </c>
      <c r="T1450" t="s">
        <v>13310</v>
      </c>
      <c r="U1450" s="1">
        <v>45718</v>
      </c>
      <c r="V1450">
        <f t="shared" si="44"/>
        <v>79</v>
      </c>
      <c r="W1450" t="str">
        <f t="shared" si="45"/>
        <v>60-89</v>
      </c>
    </row>
    <row r="1451" spans="1:23" x14ac:dyDescent="0.25">
      <c r="A1451" t="s">
        <v>1589</v>
      </c>
      <c r="B1451">
        <v>9675571428</v>
      </c>
      <c r="C1451">
        <v>6933105266</v>
      </c>
      <c r="D1451" s="1">
        <v>45370</v>
      </c>
      <c r="E1451">
        <v>99232</v>
      </c>
      <c r="F1451">
        <v>80053</v>
      </c>
      <c r="G1451" t="s">
        <v>87</v>
      </c>
      <c r="H1451" s="34">
        <v>18819</v>
      </c>
      <c r="I1451" s="7">
        <v>13550</v>
      </c>
      <c r="J1451" s="7">
        <v>11030</v>
      </c>
      <c r="K1451" s="7">
        <v>1436</v>
      </c>
      <c r="L1451" s="7">
        <v>1084</v>
      </c>
      <c r="M1451" s="5">
        <v>0.08</v>
      </c>
      <c r="N1451" t="s">
        <v>24</v>
      </c>
      <c r="O1451" t="s">
        <v>30</v>
      </c>
      <c r="P1451" t="s">
        <v>35</v>
      </c>
      <c r="Q1451" t="s">
        <v>19</v>
      </c>
      <c r="R1451" t="s">
        <v>43</v>
      </c>
      <c r="S1451" t="s">
        <v>21</v>
      </c>
      <c r="T1451" t="s">
        <v>13312</v>
      </c>
      <c r="U1451" s="1">
        <v>45904</v>
      </c>
      <c r="V1451">
        <f t="shared" si="44"/>
        <v>534</v>
      </c>
      <c r="W1451" t="str">
        <f t="shared" si="45"/>
        <v>360+</v>
      </c>
    </row>
    <row r="1452" spans="1:23" x14ac:dyDescent="0.25">
      <c r="A1452" t="s">
        <v>1590</v>
      </c>
      <c r="B1452">
        <v>1335599125</v>
      </c>
      <c r="C1452">
        <v>5290175357</v>
      </c>
      <c r="D1452" s="1">
        <v>45299</v>
      </c>
      <c r="E1452">
        <v>99213</v>
      </c>
      <c r="F1452">
        <v>99211</v>
      </c>
      <c r="G1452" t="s">
        <v>219</v>
      </c>
      <c r="H1452" s="34">
        <v>26613</v>
      </c>
      <c r="I1452" s="7">
        <v>19161</v>
      </c>
      <c r="J1452" s="7">
        <v>15768.119999999999</v>
      </c>
      <c r="K1452" s="7">
        <v>1860</v>
      </c>
      <c r="L1452" s="7">
        <v>1532.88</v>
      </c>
      <c r="M1452" s="5">
        <v>0.08</v>
      </c>
      <c r="N1452" t="s">
        <v>24</v>
      </c>
      <c r="O1452" t="s">
        <v>30</v>
      </c>
      <c r="P1452" t="s">
        <v>40</v>
      </c>
      <c r="Q1452" t="s">
        <v>19</v>
      </c>
      <c r="R1452" t="s">
        <v>43</v>
      </c>
      <c r="S1452" t="s">
        <v>17</v>
      </c>
      <c r="T1452" t="s">
        <v>13312</v>
      </c>
      <c r="U1452" s="1">
        <v>45659</v>
      </c>
      <c r="V1452">
        <f t="shared" si="44"/>
        <v>360</v>
      </c>
      <c r="W1452" t="str">
        <f t="shared" si="45"/>
        <v>360+</v>
      </c>
    </row>
    <row r="1453" spans="1:23" x14ac:dyDescent="0.25">
      <c r="A1453" t="s">
        <v>1591</v>
      </c>
      <c r="B1453">
        <v>2212534927</v>
      </c>
      <c r="C1453">
        <v>2580712136</v>
      </c>
      <c r="D1453" s="1">
        <v>45921</v>
      </c>
      <c r="E1453">
        <v>99222</v>
      </c>
      <c r="F1453">
        <v>99292</v>
      </c>
      <c r="G1453" t="s">
        <v>61</v>
      </c>
      <c r="H1453" s="34">
        <v>64367</v>
      </c>
      <c r="I1453" s="7">
        <v>46344</v>
      </c>
      <c r="J1453" s="7">
        <v>42636.480000000003</v>
      </c>
      <c r="K1453" s="7">
        <v>0</v>
      </c>
      <c r="L1453" s="7">
        <v>3707.52</v>
      </c>
      <c r="M1453" s="5">
        <v>0.08</v>
      </c>
      <c r="N1453" t="s">
        <v>24</v>
      </c>
      <c r="O1453" t="s">
        <v>17</v>
      </c>
      <c r="P1453" t="s">
        <v>31</v>
      </c>
      <c r="Q1453" t="s">
        <v>32</v>
      </c>
      <c r="R1453" t="s">
        <v>20</v>
      </c>
      <c r="S1453" t="s">
        <v>21</v>
      </c>
      <c r="T1453" t="s">
        <v>13312</v>
      </c>
      <c r="U1453" s="1">
        <v>46094</v>
      </c>
      <c r="V1453">
        <f t="shared" si="44"/>
        <v>173</v>
      </c>
      <c r="W1453" t="str">
        <f t="shared" si="45"/>
        <v>150-179</v>
      </c>
    </row>
    <row r="1454" spans="1:23" x14ac:dyDescent="0.25">
      <c r="A1454" t="s">
        <v>1592</v>
      </c>
      <c r="B1454">
        <v>5996620715</v>
      </c>
      <c r="C1454">
        <v>7108440037</v>
      </c>
      <c r="D1454" s="1">
        <v>45372</v>
      </c>
      <c r="E1454">
        <v>99213</v>
      </c>
      <c r="F1454">
        <v>99204</v>
      </c>
      <c r="G1454" t="s">
        <v>54</v>
      </c>
      <c r="H1454" s="34">
        <v>68911</v>
      </c>
      <c r="I1454" s="7">
        <v>58574</v>
      </c>
      <c r="J1454" s="7">
        <v>46270.52</v>
      </c>
      <c r="K1454" s="7">
        <v>11132</v>
      </c>
      <c r="L1454" s="7">
        <v>1171.48</v>
      </c>
      <c r="M1454" s="5">
        <v>0.02</v>
      </c>
      <c r="N1454" t="s">
        <v>16</v>
      </c>
      <c r="O1454" t="s">
        <v>27</v>
      </c>
      <c r="P1454" t="s">
        <v>58</v>
      </c>
      <c r="Q1454" t="s">
        <v>19</v>
      </c>
      <c r="R1454" t="s">
        <v>21</v>
      </c>
      <c r="S1454" t="s">
        <v>27</v>
      </c>
      <c r="T1454" t="s">
        <v>13311</v>
      </c>
      <c r="U1454" s="1">
        <v>46078</v>
      </c>
      <c r="V1454">
        <f t="shared" si="44"/>
        <v>706</v>
      </c>
      <c r="W1454" t="str">
        <f t="shared" si="45"/>
        <v>360+</v>
      </c>
    </row>
    <row r="1455" spans="1:23" x14ac:dyDescent="0.25">
      <c r="A1455" t="s">
        <v>1593</v>
      </c>
      <c r="B1455">
        <v>7905499380</v>
      </c>
      <c r="C1455">
        <v>7432714187</v>
      </c>
      <c r="D1455" s="1">
        <v>45869</v>
      </c>
      <c r="E1455">
        <v>99238</v>
      </c>
      <c r="F1455">
        <v>97110</v>
      </c>
      <c r="G1455" t="s">
        <v>198</v>
      </c>
      <c r="H1455" s="34">
        <v>82281</v>
      </c>
      <c r="I1455" s="7">
        <v>69939</v>
      </c>
      <c r="J1455" s="7">
        <v>68540.22</v>
      </c>
      <c r="K1455" s="7">
        <v>0</v>
      </c>
      <c r="L1455" s="7">
        <v>1398.78</v>
      </c>
      <c r="M1455" s="5">
        <v>0.02</v>
      </c>
      <c r="N1455" t="s">
        <v>16</v>
      </c>
      <c r="O1455" t="s">
        <v>17</v>
      </c>
      <c r="P1455" t="s">
        <v>35</v>
      </c>
      <c r="Q1455" t="s">
        <v>32</v>
      </c>
      <c r="R1455" t="s">
        <v>38</v>
      </c>
      <c r="S1455" t="s">
        <v>27</v>
      </c>
      <c r="T1455" t="s">
        <v>13310</v>
      </c>
      <c r="U1455" s="1">
        <v>45912</v>
      </c>
      <c r="V1455">
        <f t="shared" si="44"/>
        <v>43</v>
      </c>
      <c r="W1455" t="str">
        <f t="shared" si="45"/>
        <v>30-59</v>
      </c>
    </row>
    <row r="1456" spans="1:23" x14ac:dyDescent="0.25">
      <c r="A1456" t="s">
        <v>1594</v>
      </c>
      <c r="B1456">
        <v>4760823402</v>
      </c>
      <c r="C1456">
        <v>2733458653</v>
      </c>
      <c r="D1456" s="1">
        <v>45510</v>
      </c>
      <c r="E1456">
        <v>99238</v>
      </c>
      <c r="F1456">
        <v>99213</v>
      </c>
      <c r="G1456" t="s">
        <v>279</v>
      </c>
      <c r="H1456" s="34">
        <v>55702</v>
      </c>
      <c r="I1456" s="7">
        <v>47347</v>
      </c>
      <c r="J1456" s="7">
        <v>46400.06</v>
      </c>
      <c r="K1456" s="7">
        <v>0</v>
      </c>
      <c r="L1456" s="7">
        <v>946.94</v>
      </c>
      <c r="M1456" s="5">
        <v>0.02</v>
      </c>
      <c r="N1456" t="s">
        <v>16</v>
      </c>
      <c r="O1456" t="s">
        <v>17</v>
      </c>
      <c r="P1456" t="s">
        <v>97</v>
      </c>
      <c r="Q1456" t="s">
        <v>19</v>
      </c>
      <c r="R1456" t="s">
        <v>20</v>
      </c>
      <c r="S1456" t="s">
        <v>17</v>
      </c>
      <c r="T1456" t="s">
        <v>13311</v>
      </c>
      <c r="U1456" s="1">
        <v>45821</v>
      </c>
      <c r="V1456">
        <f t="shared" si="44"/>
        <v>311</v>
      </c>
      <c r="W1456" t="str">
        <f t="shared" si="45"/>
        <v>300-329</v>
      </c>
    </row>
    <row r="1457" spans="1:23" x14ac:dyDescent="0.25">
      <c r="A1457" t="s">
        <v>1595</v>
      </c>
      <c r="B1457">
        <v>9719564911</v>
      </c>
      <c r="C1457">
        <v>7873147507</v>
      </c>
      <c r="D1457" s="1">
        <v>45480</v>
      </c>
      <c r="E1457">
        <v>99238</v>
      </c>
      <c r="F1457">
        <v>99211</v>
      </c>
      <c r="G1457" t="s">
        <v>134</v>
      </c>
      <c r="H1457" s="34">
        <v>66859</v>
      </c>
      <c r="I1457" s="7">
        <v>52819</v>
      </c>
      <c r="J1457" s="7">
        <v>40484.959999999999</v>
      </c>
      <c r="K1457" s="7">
        <v>3883</v>
      </c>
      <c r="L1457" s="7">
        <v>8451.0400000000009</v>
      </c>
      <c r="M1457" s="5">
        <v>0.16</v>
      </c>
      <c r="N1457" t="s">
        <v>1138</v>
      </c>
      <c r="O1457" t="s">
        <v>30</v>
      </c>
      <c r="P1457" t="s">
        <v>31</v>
      </c>
      <c r="Q1457" t="s">
        <v>19</v>
      </c>
      <c r="R1457" t="s">
        <v>26</v>
      </c>
      <c r="S1457" t="s">
        <v>27</v>
      </c>
      <c r="T1457" t="s">
        <v>13311</v>
      </c>
      <c r="U1457" s="1">
        <v>45718</v>
      </c>
      <c r="V1457">
        <f t="shared" si="44"/>
        <v>238</v>
      </c>
      <c r="W1457" t="str">
        <f t="shared" si="45"/>
        <v>210-239</v>
      </c>
    </row>
    <row r="1458" spans="1:23" x14ac:dyDescent="0.25">
      <c r="A1458" t="s">
        <v>1596</v>
      </c>
      <c r="B1458">
        <v>8189776010</v>
      </c>
      <c r="C1458">
        <v>4960971877</v>
      </c>
      <c r="D1458" s="1">
        <v>45356</v>
      </c>
      <c r="E1458">
        <v>99222</v>
      </c>
      <c r="F1458">
        <v>99282</v>
      </c>
      <c r="G1458" t="s">
        <v>61</v>
      </c>
      <c r="H1458" s="34">
        <v>57692</v>
      </c>
      <c r="I1458" s="7">
        <v>49038</v>
      </c>
      <c r="J1458" s="7">
        <v>45509.24</v>
      </c>
      <c r="K1458" s="7">
        <v>2548</v>
      </c>
      <c r="L1458" s="7">
        <v>980.76</v>
      </c>
      <c r="M1458" s="5">
        <v>0.02</v>
      </c>
      <c r="N1458" t="s">
        <v>16</v>
      </c>
      <c r="O1458" t="s">
        <v>30</v>
      </c>
      <c r="P1458" t="s">
        <v>18</v>
      </c>
      <c r="Q1458" t="s">
        <v>19</v>
      </c>
      <c r="R1458" t="s">
        <v>21</v>
      </c>
      <c r="S1458" t="s">
        <v>17</v>
      </c>
      <c r="T1458" t="s">
        <v>13310</v>
      </c>
      <c r="U1458" s="1">
        <v>45719</v>
      </c>
      <c r="V1458">
        <f t="shared" si="44"/>
        <v>363</v>
      </c>
      <c r="W1458" t="str">
        <f t="shared" si="45"/>
        <v>360+</v>
      </c>
    </row>
    <row r="1459" spans="1:23" x14ac:dyDescent="0.25">
      <c r="A1459" t="s">
        <v>1597</v>
      </c>
      <c r="B1459">
        <v>9783573442</v>
      </c>
      <c r="C1459">
        <v>5523486507</v>
      </c>
      <c r="D1459" s="1">
        <v>45545</v>
      </c>
      <c r="E1459">
        <v>99238</v>
      </c>
      <c r="F1459">
        <v>99203</v>
      </c>
      <c r="G1459" t="s">
        <v>248</v>
      </c>
      <c r="H1459" s="34">
        <v>50159</v>
      </c>
      <c r="I1459" s="7">
        <v>36114</v>
      </c>
      <c r="J1459" s="7">
        <v>25425.88</v>
      </c>
      <c r="K1459" s="7">
        <v>7799</v>
      </c>
      <c r="L1459" s="7">
        <v>2889.12</v>
      </c>
      <c r="M1459" s="5">
        <v>0.08</v>
      </c>
      <c r="N1459" t="s">
        <v>24</v>
      </c>
      <c r="O1459" t="s">
        <v>27</v>
      </c>
      <c r="P1459" t="s">
        <v>40</v>
      </c>
      <c r="Q1459" t="s">
        <v>32</v>
      </c>
      <c r="R1459" t="s">
        <v>43</v>
      </c>
      <c r="S1459" t="s">
        <v>21</v>
      </c>
      <c r="T1459" t="s">
        <v>13310</v>
      </c>
      <c r="U1459" s="1">
        <v>45938</v>
      </c>
      <c r="V1459">
        <f t="shared" si="44"/>
        <v>393</v>
      </c>
      <c r="W1459" t="str">
        <f t="shared" si="45"/>
        <v>360+</v>
      </c>
    </row>
    <row r="1460" spans="1:23" x14ac:dyDescent="0.25">
      <c r="A1460" t="s">
        <v>1598</v>
      </c>
      <c r="B1460">
        <v>1918523703</v>
      </c>
      <c r="C1460">
        <v>5126749200</v>
      </c>
      <c r="D1460" s="1">
        <v>45528</v>
      </c>
      <c r="E1460">
        <v>99231</v>
      </c>
      <c r="F1460">
        <v>99202</v>
      </c>
      <c r="G1460" t="s">
        <v>79</v>
      </c>
      <c r="H1460" s="34">
        <v>95275</v>
      </c>
      <c r="I1460" s="7">
        <v>61929</v>
      </c>
      <c r="J1460" s="7">
        <v>45461.52</v>
      </c>
      <c r="K1460" s="7">
        <v>9036</v>
      </c>
      <c r="L1460" s="7">
        <v>7431.48</v>
      </c>
      <c r="M1460" s="5">
        <v>0.12</v>
      </c>
      <c r="N1460" t="s">
        <v>46</v>
      </c>
      <c r="O1460" t="s">
        <v>27</v>
      </c>
      <c r="P1460" t="s">
        <v>25</v>
      </c>
      <c r="Q1460" t="s">
        <v>32</v>
      </c>
      <c r="R1460" t="s">
        <v>20</v>
      </c>
      <c r="S1460" t="s">
        <v>17</v>
      </c>
      <c r="T1460" t="s">
        <v>13311</v>
      </c>
      <c r="U1460" s="1">
        <v>45843</v>
      </c>
      <c r="V1460">
        <f t="shared" si="44"/>
        <v>315</v>
      </c>
      <c r="W1460" t="str">
        <f t="shared" si="45"/>
        <v>300-329</v>
      </c>
    </row>
    <row r="1461" spans="1:23" x14ac:dyDescent="0.25">
      <c r="A1461" t="s">
        <v>1599</v>
      </c>
      <c r="B1461">
        <v>3827494336</v>
      </c>
      <c r="C1461">
        <v>4353757241</v>
      </c>
      <c r="D1461" s="1">
        <v>45725</v>
      </c>
      <c r="E1461">
        <v>99238</v>
      </c>
      <c r="F1461">
        <v>99204</v>
      </c>
      <c r="G1461" t="s">
        <v>347</v>
      </c>
      <c r="H1461" s="34">
        <v>56601</v>
      </c>
      <c r="I1461" s="7">
        <v>46413</v>
      </c>
      <c r="J1461" s="7">
        <v>38058.660000000003</v>
      </c>
      <c r="K1461" s="7">
        <v>0</v>
      </c>
      <c r="L1461" s="7">
        <v>8354.34</v>
      </c>
      <c r="M1461" s="5">
        <v>0.18</v>
      </c>
      <c r="N1461" t="s">
        <v>3141</v>
      </c>
      <c r="O1461" t="s">
        <v>17</v>
      </c>
      <c r="P1461" t="s">
        <v>31</v>
      </c>
      <c r="Q1461" t="s">
        <v>19</v>
      </c>
      <c r="R1461" t="s">
        <v>26</v>
      </c>
      <c r="S1461" t="s">
        <v>21</v>
      </c>
      <c r="T1461" t="s">
        <v>13310</v>
      </c>
      <c r="U1461" s="1">
        <v>45866</v>
      </c>
      <c r="V1461">
        <f t="shared" si="44"/>
        <v>141</v>
      </c>
      <c r="W1461" t="str">
        <f t="shared" si="45"/>
        <v>120-149</v>
      </c>
    </row>
    <row r="1462" spans="1:23" x14ac:dyDescent="0.25">
      <c r="A1462" t="s">
        <v>1600</v>
      </c>
      <c r="B1462">
        <v>6425049390</v>
      </c>
      <c r="C1462">
        <v>4551028702</v>
      </c>
      <c r="D1462" s="1">
        <v>45685</v>
      </c>
      <c r="E1462">
        <v>99232</v>
      </c>
      <c r="F1462">
        <v>99284</v>
      </c>
      <c r="G1462" t="s">
        <v>415</v>
      </c>
      <c r="H1462" s="34">
        <v>70915</v>
      </c>
      <c r="I1462" s="7">
        <v>51059</v>
      </c>
      <c r="J1462" s="7">
        <v>38001.279999999999</v>
      </c>
      <c r="K1462" s="7">
        <v>8973</v>
      </c>
      <c r="L1462" s="7">
        <v>4084.72</v>
      </c>
      <c r="M1462" s="5">
        <v>0.08</v>
      </c>
      <c r="N1462" t="s">
        <v>24</v>
      </c>
      <c r="O1462" t="s">
        <v>27</v>
      </c>
      <c r="P1462" t="s">
        <v>55</v>
      </c>
      <c r="Q1462" t="s">
        <v>32</v>
      </c>
      <c r="R1462" t="s">
        <v>27</v>
      </c>
      <c r="S1462" t="s">
        <v>27</v>
      </c>
      <c r="T1462" t="s">
        <v>13310</v>
      </c>
      <c r="U1462" s="1">
        <v>45762</v>
      </c>
      <c r="V1462">
        <f t="shared" si="44"/>
        <v>77</v>
      </c>
      <c r="W1462" t="str">
        <f t="shared" si="45"/>
        <v>60-89</v>
      </c>
    </row>
    <row r="1463" spans="1:23" x14ac:dyDescent="0.25">
      <c r="A1463" t="s">
        <v>1601</v>
      </c>
      <c r="B1463">
        <v>7224894243</v>
      </c>
      <c r="C1463">
        <v>8220464338</v>
      </c>
      <c r="D1463" s="1">
        <v>45430</v>
      </c>
      <c r="E1463">
        <v>99215</v>
      </c>
      <c r="F1463">
        <v>99203</v>
      </c>
      <c r="G1463" t="s">
        <v>122</v>
      </c>
      <c r="H1463" s="34">
        <v>86383</v>
      </c>
      <c r="I1463" s="7">
        <v>56149</v>
      </c>
      <c r="J1463" s="7">
        <v>49411.12</v>
      </c>
      <c r="K1463" s="7">
        <v>0</v>
      </c>
      <c r="L1463" s="7">
        <v>6737.88</v>
      </c>
      <c r="M1463" s="5">
        <v>0.12</v>
      </c>
      <c r="N1463" t="s">
        <v>46</v>
      </c>
      <c r="O1463" t="s">
        <v>17</v>
      </c>
      <c r="P1463" t="s">
        <v>55</v>
      </c>
      <c r="Q1463" t="s">
        <v>32</v>
      </c>
      <c r="R1463" t="s">
        <v>43</v>
      </c>
      <c r="S1463" t="s">
        <v>21</v>
      </c>
      <c r="T1463" t="s">
        <v>13310</v>
      </c>
      <c r="U1463" s="1">
        <v>45959</v>
      </c>
      <c r="V1463">
        <f t="shared" si="44"/>
        <v>529</v>
      </c>
      <c r="W1463" t="str">
        <f t="shared" si="45"/>
        <v>360+</v>
      </c>
    </row>
    <row r="1464" spans="1:23" x14ac:dyDescent="0.25">
      <c r="A1464" t="s">
        <v>1602</v>
      </c>
      <c r="B1464">
        <v>5932773553</v>
      </c>
      <c r="C1464">
        <v>8163137263</v>
      </c>
      <c r="D1464" s="1">
        <v>45798</v>
      </c>
      <c r="E1464">
        <v>99231</v>
      </c>
      <c r="F1464">
        <v>93000</v>
      </c>
      <c r="G1464" t="s">
        <v>198</v>
      </c>
      <c r="H1464" s="34">
        <v>61006</v>
      </c>
      <c r="I1464" s="7">
        <v>51855</v>
      </c>
      <c r="J1464" s="7">
        <v>45668.9</v>
      </c>
      <c r="K1464" s="7">
        <v>5149</v>
      </c>
      <c r="L1464" s="7">
        <v>1037.0999999999999</v>
      </c>
      <c r="M1464" s="5">
        <v>0.02</v>
      </c>
      <c r="N1464" t="s">
        <v>16</v>
      </c>
      <c r="O1464" t="s">
        <v>27</v>
      </c>
      <c r="P1464" t="s">
        <v>55</v>
      </c>
      <c r="Q1464" t="s">
        <v>19</v>
      </c>
      <c r="R1464" t="s">
        <v>20</v>
      </c>
      <c r="S1464" t="s">
        <v>21</v>
      </c>
      <c r="T1464" t="s">
        <v>13311</v>
      </c>
      <c r="U1464" s="1">
        <v>45815</v>
      </c>
      <c r="V1464">
        <f t="shared" si="44"/>
        <v>17</v>
      </c>
      <c r="W1464" t="str">
        <f t="shared" si="45"/>
        <v>0-29</v>
      </c>
    </row>
    <row r="1465" spans="1:23" x14ac:dyDescent="0.25">
      <c r="A1465" t="s">
        <v>1603</v>
      </c>
      <c r="B1465">
        <v>1848743060</v>
      </c>
      <c r="C1465">
        <v>7233034658</v>
      </c>
      <c r="D1465" s="1">
        <v>45765</v>
      </c>
      <c r="E1465">
        <v>99232</v>
      </c>
      <c r="F1465">
        <v>99291</v>
      </c>
      <c r="G1465" t="s">
        <v>112</v>
      </c>
      <c r="H1465" s="34">
        <v>81087</v>
      </c>
      <c r="I1465" s="7">
        <v>66491</v>
      </c>
      <c r="J1465" s="7">
        <v>54522.62</v>
      </c>
      <c r="K1465" s="7">
        <v>0</v>
      </c>
      <c r="L1465" s="7">
        <v>11968.38</v>
      </c>
      <c r="M1465" s="5">
        <v>0.18</v>
      </c>
      <c r="N1465" t="s">
        <v>3141</v>
      </c>
      <c r="O1465" t="s">
        <v>17</v>
      </c>
      <c r="P1465" t="s">
        <v>58</v>
      </c>
      <c r="Q1465" t="s">
        <v>32</v>
      </c>
      <c r="R1465" t="s">
        <v>43</v>
      </c>
      <c r="S1465" t="s">
        <v>21</v>
      </c>
      <c r="T1465" t="s">
        <v>13311</v>
      </c>
      <c r="U1465" s="1">
        <v>45908</v>
      </c>
      <c r="V1465">
        <f t="shared" si="44"/>
        <v>143</v>
      </c>
      <c r="W1465" t="str">
        <f t="shared" si="45"/>
        <v>120-149</v>
      </c>
    </row>
    <row r="1466" spans="1:23" x14ac:dyDescent="0.25">
      <c r="A1466" t="s">
        <v>1604</v>
      </c>
      <c r="B1466">
        <v>7306078307</v>
      </c>
      <c r="C1466">
        <v>5581485866</v>
      </c>
      <c r="D1466" s="1">
        <v>45801</v>
      </c>
      <c r="E1466">
        <v>99233</v>
      </c>
      <c r="F1466">
        <v>81000</v>
      </c>
      <c r="G1466" t="s">
        <v>272</v>
      </c>
      <c r="H1466" s="34">
        <v>94423</v>
      </c>
      <c r="I1466" s="7">
        <v>67985</v>
      </c>
      <c r="J1466" s="7">
        <v>51972.2</v>
      </c>
      <c r="K1466" s="7">
        <v>10574</v>
      </c>
      <c r="L1466" s="7">
        <v>5438.8</v>
      </c>
      <c r="M1466" s="5">
        <v>0.08</v>
      </c>
      <c r="N1466" t="s">
        <v>24</v>
      </c>
      <c r="O1466" t="s">
        <v>30</v>
      </c>
      <c r="P1466" t="s">
        <v>55</v>
      </c>
      <c r="Q1466" t="s">
        <v>32</v>
      </c>
      <c r="R1466" t="s">
        <v>43</v>
      </c>
      <c r="S1466" t="s">
        <v>27</v>
      </c>
      <c r="T1466" t="s">
        <v>13312</v>
      </c>
      <c r="U1466" s="1">
        <v>45916</v>
      </c>
      <c r="V1466">
        <f t="shared" si="44"/>
        <v>115</v>
      </c>
      <c r="W1466" t="str">
        <f t="shared" si="45"/>
        <v>90-119</v>
      </c>
    </row>
    <row r="1467" spans="1:23" x14ac:dyDescent="0.25">
      <c r="A1467" t="s">
        <v>1605</v>
      </c>
      <c r="B1467">
        <v>4167788739</v>
      </c>
      <c r="C1467">
        <v>8445319803</v>
      </c>
      <c r="D1467" s="1">
        <v>45900</v>
      </c>
      <c r="E1467">
        <v>99213</v>
      </c>
      <c r="F1467">
        <v>99205</v>
      </c>
      <c r="G1467" t="s">
        <v>272</v>
      </c>
      <c r="H1467" s="34">
        <v>52767</v>
      </c>
      <c r="I1467" s="7">
        <v>42214</v>
      </c>
      <c r="J1467" s="7">
        <v>36304.04</v>
      </c>
      <c r="K1467" s="7">
        <v>0</v>
      </c>
      <c r="L1467" s="7">
        <v>5909.96</v>
      </c>
      <c r="M1467" s="5">
        <v>0.14000000000000001</v>
      </c>
      <c r="N1467" t="s">
        <v>1135</v>
      </c>
      <c r="O1467" t="s">
        <v>17</v>
      </c>
      <c r="P1467" t="s">
        <v>25</v>
      </c>
      <c r="Q1467" t="s">
        <v>32</v>
      </c>
      <c r="R1467" t="s">
        <v>21</v>
      </c>
      <c r="S1467" t="s">
        <v>17</v>
      </c>
      <c r="T1467" t="s">
        <v>13310</v>
      </c>
      <c r="U1467" s="1">
        <v>46040</v>
      </c>
      <c r="V1467">
        <f t="shared" si="44"/>
        <v>140</v>
      </c>
      <c r="W1467" t="str">
        <f t="shared" si="45"/>
        <v>120-149</v>
      </c>
    </row>
    <row r="1468" spans="1:23" x14ac:dyDescent="0.25">
      <c r="A1468" t="s">
        <v>1606</v>
      </c>
      <c r="B1468">
        <v>6410303225</v>
      </c>
      <c r="C1468">
        <v>6137145071</v>
      </c>
      <c r="D1468" s="1">
        <v>45767</v>
      </c>
      <c r="E1468">
        <v>99238</v>
      </c>
      <c r="F1468">
        <v>99215</v>
      </c>
      <c r="G1468" t="s">
        <v>37</v>
      </c>
      <c r="H1468" s="34">
        <v>28846</v>
      </c>
      <c r="I1468" s="7">
        <v>18750</v>
      </c>
      <c r="J1468" s="7">
        <v>10393</v>
      </c>
      <c r="K1468" s="7">
        <v>6107</v>
      </c>
      <c r="L1468" s="7">
        <v>2250</v>
      </c>
      <c r="M1468" s="5">
        <v>0.12</v>
      </c>
      <c r="N1468" t="s">
        <v>46</v>
      </c>
      <c r="O1468" t="s">
        <v>27</v>
      </c>
      <c r="P1468" t="s">
        <v>58</v>
      </c>
      <c r="Q1468" t="s">
        <v>32</v>
      </c>
      <c r="R1468" t="s">
        <v>43</v>
      </c>
      <c r="S1468" t="s">
        <v>21</v>
      </c>
      <c r="T1468" t="s">
        <v>13310</v>
      </c>
      <c r="U1468" s="1">
        <v>46024</v>
      </c>
      <c r="V1468">
        <f t="shared" si="44"/>
        <v>257</v>
      </c>
      <c r="W1468" t="str">
        <f t="shared" si="45"/>
        <v>240-269</v>
      </c>
    </row>
    <row r="1469" spans="1:23" x14ac:dyDescent="0.25">
      <c r="A1469" t="s">
        <v>1607</v>
      </c>
      <c r="B1469">
        <v>4253077072</v>
      </c>
      <c r="C1469">
        <v>3522110902</v>
      </c>
      <c r="D1469" s="1">
        <v>45838</v>
      </c>
      <c r="E1469">
        <v>99222</v>
      </c>
      <c r="F1469">
        <v>99214</v>
      </c>
      <c r="G1469" t="s">
        <v>34</v>
      </c>
      <c r="H1469" s="34">
        <v>38514</v>
      </c>
      <c r="I1469" s="7">
        <v>28886</v>
      </c>
      <c r="J1469" s="7">
        <v>14748.1</v>
      </c>
      <c r="K1469" s="7">
        <v>9805</v>
      </c>
      <c r="L1469" s="7">
        <v>4332.8999999999996</v>
      </c>
      <c r="M1469" s="5">
        <v>0.15</v>
      </c>
      <c r="N1469" t="s">
        <v>1139</v>
      </c>
      <c r="O1469" t="s">
        <v>27</v>
      </c>
      <c r="P1469" t="s">
        <v>97</v>
      </c>
      <c r="Q1469" t="s">
        <v>32</v>
      </c>
      <c r="R1469" t="s">
        <v>26</v>
      </c>
      <c r="S1469" t="s">
        <v>27</v>
      </c>
      <c r="T1469" t="s">
        <v>13311</v>
      </c>
      <c r="U1469" s="1">
        <v>45951</v>
      </c>
      <c r="V1469">
        <f t="shared" si="44"/>
        <v>113</v>
      </c>
      <c r="W1469" t="str">
        <f t="shared" si="45"/>
        <v>90-119</v>
      </c>
    </row>
    <row r="1470" spans="1:23" x14ac:dyDescent="0.25">
      <c r="A1470" t="s">
        <v>1608</v>
      </c>
      <c r="B1470">
        <v>4427877998</v>
      </c>
      <c r="C1470">
        <v>2587027191</v>
      </c>
      <c r="D1470" s="1">
        <v>45922</v>
      </c>
      <c r="E1470">
        <v>99232</v>
      </c>
      <c r="F1470">
        <v>99291</v>
      </c>
      <c r="G1470" t="s">
        <v>224</v>
      </c>
      <c r="H1470" s="34">
        <v>67204</v>
      </c>
      <c r="I1470" s="7">
        <v>48387</v>
      </c>
      <c r="J1470" s="7">
        <v>44516.04</v>
      </c>
      <c r="K1470" s="7">
        <v>0</v>
      </c>
      <c r="L1470" s="7">
        <v>3870.96</v>
      </c>
      <c r="M1470" s="5">
        <v>0.08</v>
      </c>
      <c r="N1470" t="s">
        <v>24</v>
      </c>
      <c r="O1470" t="s">
        <v>17</v>
      </c>
      <c r="P1470" t="s">
        <v>97</v>
      </c>
      <c r="Q1470" t="s">
        <v>19</v>
      </c>
      <c r="R1470" t="s">
        <v>21</v>
      </c>
      <c r="S1470" t="s">
        <v>21</v>
      </c>
      <c r="T1470" t="s">
        <v>13310</v>
      </c>
      <c r="U1470" s="1">
        <v>45966</v>
      </c>
      <c r="V1470">
        <f t="shared" si="44"/>
        <v>44</v>
      </c>
      <c r="W1470" t="str">
        <f t="shared" si="45"/>
        <v>30-59</v>
      </c>
    </row>
    <row r="1471" spans="1:23" x14ac:dyDescent="0.25">
      <c r="A1471" t="s">
        <v>1609</v>
      </c>
      <c r="B1471">
        <v>2131986995</v>
      </c>
      <c r="C1471">
        <v>8966028543</v>
      </c>
      <c r="D1471" s="1">
        <v>45672</v>
      </c>
      <c r="E1471">
        <v>99214</v>
      </c>
      <c r="F1471">
        <v>99202</v>
      </c>
      <c r="G1471" t="s">
        <v>85</v>
      </c>
      <c r="H1471" s="34">
        <v>42079</v>
      </c>
      <c r="I1471" s="7">
        <v>30297</v>
      </c>
      <c r="J1471" s="7">
        <v>14403.24</v>
      </c>
      <c r="K1471" s="7">
        <v>13470</v>
      </c>
      <c r="L1471" s="7">
        <v>2423.7600000000002</v>
      </c>
      <c r="M1471" s="5">
        <v>0.08</v>
      </c>
      <c r="N1471" t="s">
        <v>24</v>
      </c>
      <c r="O1471" t="s">
        <v>27</v>
      </c>
      <c r="P1471" t="s">
        <v>25</v>
      </c>
      <c r="Q1471" t="s">
        <v>19</v>
      </c>
      <c r="R1471" t="s">
        <v>21</v>
      </c>
      <c r="S1471" t="s">
        <v>21</v>
      </c>
      <c r="T1471" t="s">
        <v>13310</v>
      </c>
      <c r="U1471" s="1">
        <v>45944</v>
      </c>
      <c r="V1471">
        <f t="shared" si="44"/>
        <v>272</v>
      </c>
      <c r="W1471" t="str">
        <f t="shared" si="45"/>
        <v>270-299</v>
      </c>
    </row>
    <row r="1472" spans="1:23" x14ac:dyDescent="0.25">
      <c r="A1472" t="s">
        <v>1610</v>
      </c>
      <c r="B1472">
        <v>8410206168</v>
      </c>
      <c r="C1472">
        <v>3665466904</v>
      </c>
      <c r="D1472" s="1">
        <v>45821</v>
      </c>
      <c r="E1472">
        <v>99223</v>
      </c>
      <c r="F1472">
        <v>80053</v>
      </c>
      <c r="G1472" t="s">
        <v>169</v>
      </c>
      <c r="H1472" s="34">
        <v>54591</v>
      </c>
      <c r="I1472" s="7">
        <v>46402</v>
      </c>
      <c r="J1472" s="7">
        <v>45473.96</v>
      </c>
      <c r="K1472" s="7">
        <v>0</v>
      </c>
      <c r="L1472" s="7">
        <v>928.04</v>
      </c>
      <c r="M1472" s="5">
        <v>0.02</v>
      </c>
      <c r="N1472" t="s">
        <v>16</v>
      </c>
      <c r="O1472" t="s">
        <v>17</v>
      </c>
      <c r="P1472" t="s">
        <v>55</v>
      </c>
      <c r="Q1472" t="s">
        <v>19</v>
      </c>
      <c r="R1472" t="s">
        <v>20</v>
      </c>
      <c r="S1472" t="s">
        <v>27</v>
      </c>
      <c r="T1472" t="s">
        <v>13310</v>
      </c>
      <c r="U1472" s="1">
        <v>45941</v>
      </c>
      <c r="V1472">
        <f t="shared" si="44"/>
        <v>120</v>
      </c>
      <c r="W1472" t="str">
        <f t="shared" si="45"/>
        <v>120-149</v>
      </c>
    </row>
    <row r="1473" spans="1:23" x14ac:dyDescent="0.25">
      <c r="A1473" t="s">
        <v>1611</v>
      </c>
      <c r="B1473">
        <v>9985939567</v>
      </c>
      <c r="C1473">
        <v>1579190441</v>
      </c>
      <c r="D1473" s="1">
        <v>45436</v>
      </c>
      <c r="E1473">
        <v>99222</v>
      </c>
      <c r="F1473">
        <v>85025</v>
      </c>
      <c r="G1473" t="s">
        <v>200</v>
      </c>
      <c r="H1473" s="34">
        <v>31815</v>
      </c>
      <c r="I1473" s="7">
        <v>25452</v>
      </c>
      <c r="J1473" s="7">
        <v>21888.720000000001</v>
      </c>
      <c r="K1473" s="7">
        <v>0</v>
      </c>
      <c r="L1473" s="7">
        <v>3563.28</v>
      </c>
      <c r="M1473" s="5">
        <v>0.14000000000000001</v>
      </c>
      <c r="N1473" t="s">
        <v>1135</v>
      </c>
      <c r="O1473" t="s">
        <v>17</v>
      </c>
      <c r="P1473" t="s">
        <v>18</v>
      </c>
      <c r="Q1473" t="s">
        <v>19</v>
      </c>
      <c r="R1473" t="s">
        <v>38</v>
      </c>
      <c r="S1473" t="s">
        <v>17</v>
      </c>
      <c r="T1473" t="s">
        <v>13310</v>
      </c>
      <c r="U1473" s="1">
        <v>45997</v>
      </c>
      <c r="V1473">
        <f t="shared" si="44"/>
        <v>561</v>
      </c>
      <c r="W1473" t="str">
        <f t="shared" si="45"/>
        <v>360+</v>
      </c>
    </row>
    <row r="1474" spans="1:23" x14ac:dyDescent="0.25">
      <c r="A1474" t="s">
        <v>1612</v>
      </c>
      <c r="B1474">
        <v>5440669881</v>
      </c>
      <c r="C1474">
        <v>9839496957</v>
      </c>
      <c r="D1474" s="1">
        <v>45694</v>
      </c>
      <c r="E1474">
        <v>99222</v>
      </c>
      <c r="F1474">
        <v>99205</v>
      </c>
      <c r="G1474" t="s">
        <v>237</v>
      </c>
      <c r="H1474" s="34">
        <v>33017</v>
      </c>
      <c r="I1474" s="7">
        <v>26414</v>
      </c>
      <c r="J1474" s="7">
        <v>13976.04</v>
      </c>
      <c r="K1474" s="7">
        <v>8740</v>
      </c>
      <c r="L1474" s="7">
        <v>3697.96</v>
      </c>
      <c r="M1474" s="5">
        <v>0.14000000000000001</v>
      </c>
      <c r="N1474" t="s">
        <v>1135</v>
      </c>
      <c r="O1474" t="s">
        <v>27</v>
      </c>
      <c r="P1474" t="s">
        <v>18</v>
      </c>
      <c r="Q1474" t="s">
        <v>32</v>
      </c>
      <c r="R1474" t="s">
        <v>38</v>
      </c>
      <c r="S1474" t="s">
        <v>17</v>
      </c>
      <c r="T1474" t="s">
        <v>13312</v>
      </c>
      <c r="U1474" s="1">
        <v>45876</v>
      </c>
      <c r="V1474">
        <f t="shared" ref="V1474:V1537" si="46">U1474-D1474</f>
        <v>182</v>
      </c>
      <c r="W1474" t="str">
        <f t="shared" si="45"/>
        <v>180-209</v>
      </c>
    </row>
    <row r="1475" spans="1:23" x14ac:dyDescent="0.25">
      <c r="A1475" t="s">
        <v>1613</v>
      </c>
      <c r="B1475">
        <v>1863508130</v>
      </c>
      <c r="C1475">
        <v>8388081939</v>
      </c>
      <c r="D1475" s="1">
        <v>45466</v>
      </c>
      <c r="E1475">
        <v>99215</v>
      </c>
      <c r="F1475">
        <v>99285</v>
      </c>
      <c r="G1475" t="s">
        <v>131</v>
      </c>
      <c r="H1475" s="34">
        <v>13103</v>
      </c>
      <c r="I1475" s="7">
        <v>9434</v>
      </c>
      <c r="J1475" s="7">
        <v>7837.2800000000007</v>
      </c>
      <c r="K1475" s="7">
        <v>842</v>
      </c>
      <c r="L1475" s="7">
        <v>754.72</v>
      </c>
      <c r="M1475" s="5">
        <v>0.08</v>
      </c>
      <c r="N1475" t="s">
        <v>24</v>
      </c>
      <c r="O1475" t="s">
        <v>30</v>
      </c>
      <c r="P1475" t="s">
        <v>55</v>
      </c>
      <c r="Q1475" t="s">
        <v>32</v>
      </c>
      <c r="R1475" t="s">
        <v>38</v>
      </c>
      <c r="S1475" t="s">
        <v>27</v>
      </c>
      <c r="T1475" t="s">
        <v>13310</v>
      </c>
      <c r="U1475" s="1">
        <v>45787</v>
      </c>
      <c r="V1475">
        <f t="shared" si="46"/>
        <v>321</v>
      </c>
      <c r="W1475" t="str">
        <f t="shared" ref="W1475:W1538" si="47">IF(V1475="","",IF(V1475&lt;30,"0-29",IF(V1475&lt;60,"30-59",IF(V1475&lt;90,"60-89",IF(V1475&lt;120,"90-119",IF(V1475&lt;150,"120-149",IF(V1475&lt;180,"150-179",IF(V1475&lt;210,"180-209",IF(V1475&lt;240,"210-239",IF(V1475&lt;270,"240-269",IF(V1475&lt;300,"270-299",IF(V1475&lt;330,"300-329",IF(V1475&lt;360,"330-359","360+")))))))))))))</f>
        <v>300-329</v>
      </c>
    </row>
    <row r="1476" spans="1:23" x14ac:dyDescent="0.25">
      <c r="A1476" t="s">
        <v>1614</v>
      </c>
      <c r="B1476">
        <v>6707403591</v>
      </c>
      <c r="C1476">
        <v>3440281609</v>
      </c>
      <c r="D1476" s="1">
        <v>45817</v>
      </c>
      <c r="E1476">
        <v>99215</v>
      </c>
      <c r="F1476">
        <v>99214</v>
      </c>
      <c r="G1476" t="s">
        <v>219</v>
      </c>
      <c r="H1476" s="34">
        <v>98019</v>
      </c>
      <c r="I1476" s="7">
        <v>76455</v>
      </c>
      <c r="J1476" s="7">
        <v>41947</v>
      </c>
      <c r="K1476" s="7">
        <v>19217</v>
      </c>
      <c r="L1476" s="7">
        <v>15291</v>
      </c>
      <c r="M1476" s="5">
        <v>0.2</v>
      </c>
      <c r="N1476" t="s">
        <v>3140</v>
      </c>
      <c r="O1476" t="s">
        <v>27</v>
      </c>
      <c r="P1476" t="s">
        <v>40</v>
      </c>
      <c r="Q1476" t="s">
        <v>19</v>
      </c>
      <c r="R1476" t="s">
        <v>43</v>
      </c>
      <c r="S1476" t="s">
        <v>21</v>
      </c>
      <c r="T1476" t="s">
        <v>13311</v>
      </c>
      <c r="U1476" s="1">
        <v>45989</v>
      </c>
      <c r="V1476">
        <f t="shared" si="46"/>
        <v>172</v>
      </c>
      <c r="W1476" t="str">
        <f t="shared" si="47"/>
        <v>150-179</v>
      </c>
    </row>
    <row r="1477" spans="1:23" x14ac:dyDescent="0.25">
      <c r="A1477" t="s">
        <v>1615</v>
      </c>
      <c r="B1477">
        <v>2421246521</v>
      </c>
      <c r="C1477">
        <v>4157579517</v>
      </c>
      <c r="D1477" s="1">
        <v>45957</v>
      </c>
      <c r="E1477">
        <v>99232</v>
      </c>
      <c r="F1477">
        <v>99292</v>
      </c>
      <c r="G1477" t="s">
        <v>200</v>
      </c>
      <c r="H1477" s="34">
        <v>96037</v>
      </c>
      <c r="I1477" s="7">
        <v>62424</v>
      </c>
      <c r="J1477" s="7">
        <v>47059.12</v>
      </c>
      <c r="K1477" s="7">
        <v>7874</v>
      </c>
      <c r="L1477" s="7">
        <v>7490.88</v>
      </c>
      <c r="M1477" s="5">
        <v>0.12</v>
      </c>
      <c r="N1477" t="s">
        <v>46</v>
      </c>
      <c r="O1477" t="s">
        <v>27</v>
      </c>
      <c r="P1477" t="s">
        <v>55</v>
      </c>
      <c r="Q1477" t="s">
        <v>19</v>
      </c>
      <c r="R1477" t="s">
        <v>43</v>
      </c>
      <c r="S1477" t="s">
        <v>21</v>
      </c>
      <c r="T1477" t="s">
        <v>13312</v>
      </c>
      <c r="U1477" s="1">
        <v>46004</v>
      </c>
      <c r="V1477">
        <f t="shared" si="46"/>
        <v>47</v>
      </c>
      <c r="W1477" t="str">
        <f t="shared" si="47"/>
        <v>30-59</v>
      </c>
    </row>
    <row r="1478" spans="1:23" x14ac:dyDescent="0.25">
      <c r="A1478" t="s">
        <v>1616</v>
      </c>
      <c r="B1478">
        <v>2858812528</v>
      </c>
      <c r="C1478">
        <v>2981060410</v>
      </c>
      <c r="D1478" s="1">
        <v>45891</v>
      </c>
      <c r="E1478">
        <v>99223</v>
      </c>
      <c r="F1478">
        <v>99284</v>
      </c>
      <c r="G1478" t="s">
        <v>85</v>
      </c>
      <c r="H1478" s="34">
        <v>23405</v>
      </c>
      <c r="I1478" s="7">
        <v>19894</v>
      </c>
      <c r="J1478" s="7">
        <v>19496.12</v>
      </c>
      <c r="K1478" s="7">
        <v>0</v>
      </c>
      <c r="L1478" s="7">
        <v>397.88</v>
      </c>
      <c r="M1478" s="5">
        <v>0.02</v>
      </c>
      <c r="N1478" t="s">
        <v>16</v>
      </c>
      <c r="O1478" t="s">
        <v>17</v>
      </c>
      <c r="P1478" t="s">
        <v>97</v>
      </c>
      <c r="Q1478" t="s">
        <v>19</v>
      </c>
      <c r="R1478" t="s">
        <v>20</v>
      </c>
      <c r="S1478" t="s">
        <v>27</v>
      </c>
      <c r="T1478" t="s">
        <v>13310</v>
      </c>
      <c r="U1478" s="1">
        <v>46062</v>
      </c>
      <c r="V1478">
        <f t="shared" si="46"/>
        <v>171</v>
      </c>
      <c r="W1478" t="str">
        <f t="shared" si="47"/>
        <v>150-179</v>
      </c>
    </row>
    <row r="1479" spans="1:23" x14ac:dyDescent="0.25">
      <c r="A1479" t="s">
        <v>1617</v>
      </c>
      <c r="B1479">
        <v>4544227389</v>
      </c>
      <c r="C1479">
        <v>8513826163</v>
      </c>
      <c r="D1479" s="1">
        <v>45308</v>
      </c>
      <c r="E1479">
        <v>99221</v>
      </c>
      <c r="F1479">
        <v>99214</v>
      </c>
      <c r="G1479" t="s">
        <v>148</v>
      </c>
      <c r="H1479" s="34">
        <v>46908</v>
      </c>
      <c r="I1479" s="7">
        <v>38465</v>
      </c>
      <c r="J1479" s="7">
        <v>31541.3</v>
      </c>
      <c r="K1479" s="7">
        <v>0</v>
      </c>
      <c r="L1479" s="7">
        <v>6923.7</v>
      </c>
      <c r="M1479" s="5">
        <v>0.18</v>
      </c>
      <c r="N1479" t="s">
        <v>3141</v>
      </c>
      <c r="O1479" t="s">
        <v>17</v>
      </c>
      <c r="P1479" t="s">
        <v>31</v>
      </c>
      <c r="Q1479" t="s">
        <v>19</v>
      </c>
      <c r="R1479" t="s">
        <v>38</v>
      </c>
      <c r="S1479" t="s">
        <v>27</v>
      </c>
      <c r="T1479" t="s">
        <v>13311</v>
      </c>
      <c r="U1479" s="1">
        <v>45748</v>
      </c>
      <c r="V1479">
        <f t="shared" si="46"/>
        <v>440</v>
      </c>
      <c r="W1479" t="str">
        <f t="shared" si="47"/>
        <v>360+</v>
      </c>
    </row>
    <row r="1480" spans="1:23" x14ac:dyDescent="0.25">
      <c r="A1480" t="s">
        <v>1618</v>
      </c>
      <c r="B1480">
        <v>7579932778</v>
      </c>
      <c r="C1480">
        <v>3446628860</v>
      </c>
      <c r="D1480" s="1">
        <v>45359</v>
      </c>
      <c r="E1480">
        <v>99232</v>
      </c>
      <c r="F1480">
        <v>80053</v>
      </c>
      <c r="G1480" t="s">
        <v>154</v>
      </c>
      <c r="H1480" s="34">
        <v>46520</v>
      </c>
      <c r="I1480" s="7">
        <v>33494</v>
      </c>
      <c r="J1480" s="7">
        <v>30814.48</v>
      </c>
      <c r="K1480" s="7">
        <v>0</v>
      </c>
      <c r="L1480" s="7">
        <v>2679.52</v>
      </c>
      <c r="M1480" s="5">
        <v>0.08</v>
      </c>
      <c r="N1480" t="s">
        <v>24</v>
      </c>
      <c r="O1480" t="s">
        <v>17</v>
      </c>
      <c r="P1480" t="s">
        <v>31</v>
      </c>
      <c r="Q1480" t="s">
        <v>19</v>
      </c>
      <c r="R1480" t="s">
        <v>26</v>
      </c>
      <c r="S1480" t="s">
        <v>17</v>
      </c>
      <c r="T1480" t="s">
        <v>13310</v>
      </c>
      <c r="U1480" s="1">
        <v>45762</v>
      </c>
      <c r="V1480">
        <f t="shared" si="46"/>
        <v>403</v>
      </c>
      <c r="W1480" t="str">
        <f t="shared" si="47"/>
        <v>360+</v>
      </c>
    </row>
    <row r="1481" spans="1:23" x14ac:dyDescent="0.25">
      <c r="A1481" t="s">
        <v>1619</v>
      </c>
      <c r="B1481">
        <v>6257333102</v>
      </c>
      <c r="C1481">
        <v>3529893017</v>
      </c>
      <c r="D1481" s="1">
        <v>45920</v>
      </c>
      <c r="E1481">
        <v>99223</v>
      </c>
      <c r="F1481">
        <v>99284</v>
      </c>
      <c r="G1481" t="s">
        <v>61</v>
      </c>
      <c r="H1481" s="34">
        <v>98463</v>
      </c>
      <c r="I1481" s="7">
        <v>73847</v>
      </c>
      <c r="J1481" s="7">
        <v>44140.95</v>
      </c>
      <c r="K1481" s="7">
        <v>18629</v>
      </c>
      <c r="L1481" s="7">
        <v>11077.05</v>
      </c>
      <c r="M1481" s="5">
        <v>0.15</v>
      </c>
      <c r="N1481" t="s">
        <v>1139</v>
      </c>
      <c r="O1481" t="s">
        <v>27</v>
      </c>
      <c r="P1481" t="s">
        <v>25</v>
      </c>
      <c r="Q1481" t="s">
        <v>32</v>
      </c>
      <c r="R1481" t="s">
        <v>20</v>
      </c>
      <c r="S1481" t="s">
        <v>17</v>
      </c>
      <c r="T1481" t="s">
        <v>13310</v>
      </c>
      <c r="U1481" s="1">
        <v>45960</v>
      </c>
      <c r="V1481">
        <f t="shared" si="46"/>
        <v>40</v>
      </c>
      <c r="W1481" t="str">
        <f t="shared" si="47"/>
        <v>30-59</v>
      </c>
    </row>
    <row r="1482" spans="1:23" x14ac:dyDescent="0.25">
      <c r="A1482" t="s">
        <v>1620</v>
      </c>
      <c r="B1482">
        <v>3345331895</v>
      </c>
      <c r="C1482">
        <v>8580037940</v>
      </c>
      <c r="D1482" s="1">
        <v>45788</v>
      </c>
      <c r="E1482">
        <v>99233</v>
      </c>
      <c r="F1482">
        <v>99214</v>
      </c>
      <c r="G1482" t="s">
        <v>91</v>
      </c>
      <c r="H1482" s="34">
        <v>50698</v>
      </c>
      <c r="I1482" s="7">
        <v>39544</v>
      </c>
      <c r="J1482" s="7">
        <v>27926.2</v>
      </c>
      <c r="K1482" s="7">
        <v>3709</v>
      </c>
      <c r="L1482" s="7">
        <v>7908.8</v>
      </c>
      <c r="M1482" s="5">
        <v>0.2</v>
      </c>
      <c r="N1482" t="s">
        <v>3140</v>
      </c>
      <c r="O1482" t="s">
        <v>30</v>
      </c>
      <c r="P1482" t="s">
        <v>40</v>
      </c>
      <c r="Q1482" t="s">
        <v>32</v>
      </c>
      <c r="R1482" t="s">
        <v>20</v>
      </c>
      <c r="S1482" t="s">
        <v>17</v>
      </c>
      <c r="T1482" t="s">
        <v>13310</v>
      </c>
      <c r="U1482" s="1">
        <v>46065</v>
      </c>
      <c r="V1482">
        <f t="shared" si="46"/>
        <v>277</v>
      </c>
      <c r="W1482" t="str">
        <f t="shared" si="47"/>
        <v>270-299</v>
      </c>
    </row>
    <row r="1483" spans="1:23" x14ac:dyDescent="0.25">
      <c r="A1483" t="s">
        <v>1621</v>
      </c>
      <c r="B1483">
        <v>1849056787</v>
      </c>
      <c r="C1483">
        <v>1374232873</v>
      </c>
      <c r="D1483" s="1">
        <v>45451</v>
      </c>
      <c r="E1483">
        <v>99233</v>
      </c>
      <c r="F1483">
        <v>90834</v>
      </c>
      <c r="G1483" t="s">
        <v>347</v>
      </c>
      <c r="H1483" s="34">
        <v>45869</v>
      </c>
      <c r="I1483" s="7">
        <v>36237</v>
      </c>
      <c r="J1483" s="7">
        <v>21504.080000000002</v>
      </c>
      <c r="K1483" s="7">
        <v>8935</v>
      </c>
      <c r="L1483" s="7">
        <v>5797.92</v>
      </c>
      <c r="M1483" s="5">
        <v>0.16</v>
      </c>
      <c r="N1483" t="s">
        <v>1138</v>
      </c>
      <c r="O1483" t="s">
        <v>27</v>
      </c>
      <c r="P1483" t="s">
        <v>31</v>
      </c>
      <c r="Q1483" t="s">
        <v>19</v>
      </c>
      <c r="R1483" t="s">
        <v>27</v>
      </c>
      <c r="S1483" t="s">
        <v>21</v>
      </c>
      <c r="T1483" t="s">
        <v>13310</v>
      </c>
      <c r="U1483" s="1">
        <v>45879</v>
      </c>
      <c r="V1483">
        <f t="shared" si="46"/>
        <v>428</v>
      </c>
      <c r="W1483" t="str">
        <f t="shared" si="47"/>
        <v>360+</v>
      </c>
    </row>
    <row r="1484" spans="1:23" x14ac:dyDescent="0.25">
      <c r="A1484" t="s">
        <v>1622</v>
      </c>
      <c r="B1484">
        <v>2501749054</v>
      </c>
      <c r="C1484">
        <v>9549552032</v>
      </c>
      <c r="D1484" s="1">
        <v>45864</v>
      </c>
      <c r="E1484">
        <v>99222</v>
      </c>
      <c r="F1484">
        <v>99291</v>
      </c>
      <c r="G1484" t="s">
        <v>171</v>
      </c>
      <c r="H1484" s="34">
        <v>91133</v>
      </c>
      <c r="I1484" s="7">
        <v>65616</v>
      </c>
      <c r="J1484" s="7">
        <v>55937.72</v>
      </c>
      <c r="K1484" s="7">
        <v>4429</v>
      </c>
      <c r="L1484" s="7">
        <v>5249.28</v>
      </c>
      <c r="M1484" s="5">
        <v>0.08</v>
      </c>
      <c r="N1484" t="s">
        <v>24</v>
      </c>
      <c r="O1484" t="s">
        <v>30</v>
      </c>
      <c r="P1484" t="s">
        <v>35</v>
      </c>
      <c r="Q1484" t="s">
        <v>19</v>
      </c>
      <c r="R1484" t="s">
        <v>27</v>
      </c>
      <c r="S1484" t="s">
        <v>17</v>
      </c>
      <c r="T1484" t="s">
        <v>13310</v>
      </c>
      <c r="U1484" s="1">
        <v>45948</v>
      </c>
      <c r="V1484">
        <f t="shared" si="46"/>
        <v>84</v>
      </c>
      <c r="W1484" t="str">
        <f t="shared" si="47"/>
        <v>60-89</v>
      </c>
    </row>
    <row r="1485" spans="1:23" x14ac:dyDescent="0.25">
      <c r="A1485" t="s">
        <v>1623</v>
      </c>
      <c r="B1485">
        <v>4687475917</v>
      </c>
      <c r="C1485">
        <v>2079063517</v>
      </c>
      <c r="D1485" s="1">
        <v>45352</v>
      </c>
      <c r="E1485">
        <v>99214</v>
      </c>
      <c r="F1485">
        <v>99214</v>
      </c>
      <c r="G1485" t="s">
        <v>52</v>
      </c>
      <c r="H1485" s="34">
        <v>69154</v>
      </c>
      <c r="I1485" s="7">
        <v>49791</v>
      </c>
      <c r="J1485" s="7">
        <v>38690.720000000001</v>
      </c>
      <c r="K1485" s="7">
        <v>7117</v>
      </c>
      <c r="L1485" s="7">
        <v>3983.28</v>
      </c>
      <c r="M1485" s="5">
        <v>0.08</v>
      </c>
      <c r="N1485" t="s">
        <v>24</v>
      </c>
      <c r="O1485" t="s">
        <v>27</v>
      </c>
      <c r="P1485" t="s">
        <v>40</v>
      </c>
      <c r="Q1485" t="s">
        <v>32</v>
      </c>
      <c r="R1485" t="s">
        <v>20</v>
      </c>
      <c r="S1485" t="s">
        <v>21</v>
      </c>
      <c r="T1485" t="s">
        <v>13311</v>
      </c>
      <c r="U1485" s="1">
        <v>45937</v>
      </c>
      <c r="V1485">
        <f t="shared" si="46"/>
        <v>585</v>
      </c>
      <c r="W1485" t="str">
        <f t="shared" si="47"/>
        <v>360+</v>
      </c>
    </row>
    <row r="1486" spans="1:23" x14ac:dyDescent="0.25">
      <c r="A1486" t="s">
        <v>1624</v>
      </c>
      <c r="B1486">
        <v>8386669427</v>
      </c>
      <c r="C1486">
        <v>2880846646</v>
      </c>
      <c r="D1486" s="1">
        <v>45470</v>
      </c>
      <c r="E1486">
        <v>99221</v>
      </c>
      <c r="F1486">
        <v>99205</v>
      </c>
      <c r="G1486" t="s">
        <v>99</v>
      </c>
      <c r="H1486" s="34">
        <v>77354</v>
      </c>
      <c r="I1486" s="7">
        <v>65751</v>
      </c>
      <c r="J1486" s="7">
        <v>55813.98</v>
      </c>
      <c r="K1486" s="7">
        <v>8622</v>
      </c>
      <c r="L1486" s="7">
        <v>1315.02</v>
      </c>
      <c r="M1486" s="5">
        <v>0.02</v>
      </c>
      <c r="N1486" t="s">
        <v>16</v>
      </c>
      <c r="O1486" t="s">
        <v>30</v>
      </c>
      <c r="P1486" t="s">
        <v>58</v>
      </c>
      <c r="Q1486" t="s">
        <v>19</v>
      </c>
      <c r="R1486" t="s">
        <v>26</v>
      </c>
      <c r="S1486" t="s">
        <v>21</v>
      </c>
      <c r="T1486" t="s">
        <v>13312</v>
      </c>
      <c r="U1486" s="1">
        <v>45950</v>
      </c>
      <c r="V1486">
        <f t="shared" si="46"/>
        <v>480</v>
      </c>
      <c r="W1486" t="str">
        <f t="shared" si="47"/>
        <v>360+</v>
      </c>
    </row>
    <row r="1487" spans="1:23" x14ac:dyDescent="0.25">
      <c r="A1487" t="s">
        <v>1625</v>
      </c>
      <c r="B1487">
        <v>3238319571</v>
      </c>
      <c r="C1487">
        <v>5362204653</v>
      </c>
      <c r="D1487" s="1">
        <v>45495</v>
      </c>
      <c r="E1487">
        <v>99231</v>
      </c>
      <c r="F1487">
        <v>99213</v>
      </c>
      <c r="G1487" t="s">
        <v>129</v>
      </c>
      <c r="H1487" s="34">
        <v>33756</v>
      </c>
      <c r="I1487" s="7">
        <v>26330</v>
      </c>
      <c r="J1487" s="7">
        <v>17794</v>
      </c>
      <c r="K1487" s="7">
        <v>3270</v>
      </c>
      <c r="L1487" s="7">
        <v>5266</v>
      </c>
      <c r="M1487" s="5">
        <v>0.2</v>
      </c>
      <c r="N1487" t="s">
        <v>3140</v>
      </c>
      <c r="O1487" t="s">
        <v>30</v>
      </c>
      <c r="P1487" t="s">
        <v>18</v>
      </c>
      <c r="Q1487" t="s">
        <v>19</v>
      </c>
      <c r="R1487" t="s">
        <v>20</v>
      </c>
      <c r="S1487" t="s">
        <v>21</v>
      </c>
      <c r="T1487" t="s">
        <v>13311</v>
      </c>
      <c r="U1487" s="1">
        <v>45791</v>
      </c>
      <c r="V1487">
        <f t="shared" si="46"/>
        <v>296</v>
      </c>
      <c r="W1487" t="str">
        <f t="shared" si="47"/>
        <v>270-299</v>
      </c>
    </row>
    <row r="1488" spans="1:23" x14ac:dyDescent="0.25">
      <c r="A1488" t="s">
        <v>1626</v>
      </c>
      <c r="B1488">
        <v>3199616143</v>
      </c>
      <c r="C1488">
        <v>8204485134</v>
      </c>
      <c r="D1488" s="1">
        <v>45872</v>
      </c>
      <c r="E1488">
        <v>99231</v>
      </c>
      <c r="F1488">
        <v>71046</v>
      </c>
      <c r="G1488" t="s">
        <v>154</v>
      </c>
      <c r="H1488" s="34">
        <v>63269</v>
      </c>
      <c r="I1488" s="7">
        <v>45554</v>
      </c>
      <c r="J1488" s="7">
        <v>36271.68</v>
      </c>
      <c r="K1488" s="7">
        <v>5638</v>
      </c>
      <c r="L1488" s="7">
        <v>3644.32</v>
      </c>
      <c r="M1488" s="5">
        <v>0.08</v>
      </c>
      <c r="N1488" t="s">
        <v>24</v>
      </c>
      <c r="O1488" t="s">
        <v>30</v>
      </c>
      <c r="P1488" t="s">
        <v>97</v>
      </c>
      <c r="Q1488" t="s">
        <v>19</v>
      </c>
      <c r="R1488" t="s">
        <v>26</v>
      </c>
      <c r="S1488" t="s">
        <v>21</v>
      </c>
      <c r="T1488" t="s">
        <v>13312</v>
      </c>
      <c r="U1488" s="1">
        <v>46069</v>
      </c>
      <c r="V1488">
        <f t="shared" si="46"/>
        <v>197</v>
      </c>
      <c r="W1488" t="str">
        <f t="shared" si="47"/>
        <v>180-209</v>
      </c>
    </row>
    <row r="1489" spans="1:23" x14ac:dyDescent="0.25">
      <c r="A1489" t="s">
        <v>1627</v>
      </c>
      <c r="B1489">
        <v>6446113567</v>
      </c>
      <c r="C1489">
        <v>7911802537</v>
      </c>
      <c r="D1489" s="1">
        <v>45513</v>
      </c>
      <c r="E1489">
        <v>99222</v>
      </c>
      <c r="F1489">
        <v>93000</v>
      </c>
      <c r="G1489" t="s">
        <v>106</v>
      </c>
      <c r="H1489" s="34">
        <v>76846</v>
      </c>
      <c r="I1489" s="7">
        <v>49950</v>
      </c>
      <c r="J1489" s="7">
        <v>23743</v>
      </c>
      <c r="K1489" s="7">
        <v>20213</v>
      </c>
      <c r="L1489" s="7">
        <v>5994</v>
      </c>
      <c r="M1489" s="5">
        <v>0.12</v>
      </c>
      <c r="N1489" t="s">
        <v>46</v>
      </c>
      <c r="O1489" t="s">
        <v>27</v>
      </c>
      <c r="P1489" t="s">
        <v>55</v>
      </c>
      <c r="Q1489" t="s">
        <v>19</v>
      </c>
      <c r="R1489" t="s">
        <v>21</v>
      </c>
      <c r="S1489" t="s">
        <v>21</v>
      </c>
      <c r="T1489" t="s">
        <v>13312</v>
      </c>
      <c r="U1489" s="1">
        <v>45963</v>
      </c>
      <c r="V1489">
        <f t="shared" si="46"/>
        <v>450</v>
      </c>
      <c r="W1489" t="str">
        <f t="shared" si="47"/>
        <v>360+</v>
      </c>
    </row>
    <row r="1490" spans="1:23" x14ac:dyDescent="0.25">
      <c r="A1490" t="s">
        <v>1628</v>
      </c>
      <c r="B1490">
        <v>5575954380</v>
      </c>
      <c r="C1490">
        <v>4249202986</v>
      </c>
      <c r="D1490" s="1">
        <v>45617</v>
      </c>
      <c r="E1490">
        <v>99231</v>
      </c>
      <c r="F1490">
        <v>99281</v>
      </c>
      <c r="G1490" t="s">
        <v>365</v>
      </c>
      <c r="H1490" s="34">
        <v>76575</v>
      </c>
      <c r="I1490" s="7">
        <v>60494</v>
      </c>
      <c r="J1490" s="7">
        <v>47804.959999999999</v>
      </c>
      <c r="K1490" s="7">
        <v>3010</v>
      </c>
      <c r="L1490" s="7">
        <v>9679.0400000000009</v>
      </c>
      <c r="M1490" s="5">
        <v>0.16</v>
      </c>
      <c r="N1490" t="s">
        <v>1138</v>
      </c>
      <c r="O1490" t="s">
        <v>30</v>
      </c>
      <c r="P1490" t="s">
        <v>18</v>
      </c>
      <c r="Q1490" t="s">
        <v>32</v>
      </c>
      <c r="R1490" t="s">
        <v>21</v>
      </c>
      <c r="S1490" t="s">
        <v>21</v>
      </c>
      <c r="T1490" t="s">
        <v>13312</v>
      </c>
      <c r="U1490" s="1">
        <v>45982</v>
      </c>
      <c r="V1490">
        <f t="shared" si="46"/>
        <v>365</v>
      </c>
      <c r="W1490" t="str">
        <f t="shared" si="47"/>
        <v>360+</v>
      </c>
    </row>
    <row r="1491" spans="1:23" x14ac:dyDescent="0.25">
      <c r="A1491" t="s">
        <v>1629</v>
      </c>
      <c r="B1491">
        <v>7887958209</v>
      </c>
      <c r="C1491">
        <v>4742531190</v>
      </c>
      <c r="D1491" s="1">
        <v>45447</v>
      </c>
      <c r="E1491">
        <v>99233</v>
      </c>
      <c r="F1491">
        <v>90834</v>
      </c>
      <c r="G1491" t="s">
        <v>224</v>
      </c>
      <c r="H1491" s="34">
        <v>87326</v>
      </c>
      <c r="I1491" s="7">
        <v>69861</v>
      </c>
      <c r="J1491" s="7">
        <v>48957.46</v>
      </c>
      <c r="K1491" s="7">
        <v>11123</v>
      </c>
      <c r="L1491" s="7">
        <v>9780.5400000000009</v>
      </c>
      <c r="M1491" s="5">
        <v>0.14000000000000001</v>
      </c>
      <c r="N1491" t="s">
        <v>1135</v>
      </c>
      <c r="O1491" t="s">
        <v>27</v>
      </c>
      <c r="P1491" t="s">
        <v>31</v>
      </c>
      <c r="Q1491" t="s">
        <v>19</v>
      </c>
      <c r="R1491" t="s">
        <v>27</v>
      </c>
      <c r="S1491" t="s">
        <v>17</v>
      </c>
      <c r="T1491" t="s">
        <v>13311</v>
      </c>
      <c r="U1491" s="1">
        <v>45971</v>
      </c>
      <c r="V1491">
        <f t="shared" si="46"/>
        <v>524</v>
      </c>
      <c r="W1491" t="str">
        <f t="shared" si="47"/>
        <v>360+</v>
      </c>
    </row>
    <row r="1492" spans="1:23" x14ac:dyDescent="0.25">
      <c r="A1492" t="s">
        <v>1630</v>
      </c>
      <c r="B1492">
        <v>3967348012</v>
      </c>
      <c r="C1492">
        <v>3717821932</v>
      </c>
      <c r="D1492" s="1">
        <v>45594</v>
      </c>
      <c r="E1492">
        <v>99215</v>
      </c>
      <c r="F1492">
        <v>71046</v>
      </c>
      <c r="G1492" t="s">
        <v>48</v>
      </c>
      <c r="H1492" s="34">
        <v>38750</v>
      </c>
      <c r="I1492" s="7">
        <v>32938</v>
      </c>
      <c r="J1492" s="7">
        <v>27826.240000000002</v>
      </c>
      <c r="K1492" s="7">
        <v>4453</v>
      </c>
      <c r="L1492" s="7">
        <v>658.76</v>
      </c>
      <c r="M1492" s="5">
        <v>0.02</v>
      </c>
      <c r="N1492" t="s">
        <v>16</v>
      </c>
      <c r="O1492" t="s">
        <v>30</v>
      </c>
      <c r="P1492" t="s">
        <v>55</v>
      </c>
      <c r="Q1492" t="s">
        <v>19</v>
      </c>
      <c r="R1492" t="s">
        <v>26</v>
      </c>
      <c r="S1492" t="s">
        <v>17</v>
      </c>
      <c r="T1492" t="s">
        <v>13312</v>
      </c>
      <c r="U1492" s="1">
        <v>45966</v>
      </c>
      <c r="V1492">
        <f t="shared" si="46"/>
        <v>372</v>
      </c>
      <c r="W1492" t="str">
        <f t="shared" si="47"/>
        <v>360+</v>
      </c>
    </row>
    <row r="1493" spans="1:23" x14ac:dyDescent="0.25">
      <c r="A1493" t="s">
        <v>1631</v>
      </c>
      <c r="B1493">
        <v>7850112230</v>
      </c>
      <c r="C1493">
        <v>7912151507</v>
      </c>
      <c r="D1493" s="1">
        <v>45539</v>
      </c>
      <c r="E1493">
        <v>99232</v>
      </c>
      <c r="F1493">
        <v>99282</v>
      </c>
      <c r="G1493" t="s">
        <v>286</v>
      </c>
      <c r="H1493" s="34">
        <v>13504</v>
      </c>
      <c r="I1493" s="7">
        <v>10803</v>
      </c>
      <c r="J1493" s="7">
        <v>9290.58</v>
      </c>
      <c r="K1493" s="7">
        <v>0</v>
      </c>
      <c r="L1493" s="7">
        <v>1512.42</v>
      </c>
      <c r="M1493" s="5">
        <v>0.14000000000000001</v>
      </c>
      <c r="N1493" t="s">
        <v>1135</v>
      </c>
      <c r="O1493" t="s">
        <v>17</v>
      </c>
      <c r="P1493" t="s">
        <v>25</v>
      </c>
      <c r="Q1493" t="s">
        <v>19</v>
      </c>
      <c r="R1493" t="s">
        <v>21</v>
      </c>
      <c r="S1493" t="s">
        <v>21</v>
      </c>
      <c r="T1493" t="s">
        <v>13310</v>
      </c>
      <c r="U1493" s="1">
        <v>46048</v>
      </c>
      <c r="V1493">
        <f t="shared" si="46"/>
        <v>509</v>
      </c>
      <c r="W1493" t="str">
        <f t="shared" si="47"/>
        <v>360+</v>
      </c>
    </row>
    <row r="1494" spans="1:23" x14ac:dyDescent="0.25">
      <c r="A1494" t="s">
        <v>1632</v>
      </c>
      <c r="B1494">
        <v>3736294105</v>
      </c>
      <c r="C1494">
        <v>6985651031</v>
      </c>
      <c r="D1494" s="1">
        <v>45705</v>
      </c>
      <c r="E1494">
        <v>99223</v>
      </c>
      <c r="F1494">
        <v>99283</v>
      </c>
      <c r="G1494" t="s">
        <v>83</v>
      </c>
      <c r="H1494" s="34">
        <v>41846</v>
      </c>
      <c r="I1494" s="7">
        <v>30129</v>
      </c>
      <c r="J1494" s="7">
        <v>27718.68</v>
      </c>
      <c r="K1494" s="7">
        <v>0</v>
      </c>
      <c r="L1494" s="7">
        <v>2410.3200000000002</v>
      </c>
      <c r="M1494" s="5">
        <v>0.08</v>
      </c>
      <c r="N1494" t="s">
        <v>24</v>
      </c>
      <c r="O1494" t="s">
        <v>17</v>
      </c>
      <c r="P1494" t="s">
        <v>31</v>
      </c>
      <c r="Q1494" t="s">
        <v>19</v>
      </c>
      <c r="R1494" t="s">
        <v>21</v>
      </c>
      <c r="S1494" t="s">
        <v>27</v>
      </c>
      <c r="T1494" t="s">
        <v>13312</v>
      </c>
      <c r="U1494" s="1">
        <v>45797</v>
      </c>
      <c r="V1494">
        <f t="shared" si="46"/>
        <v>92</v>
      </c>
      <c r="W1494" t="str">
        <f t="shared" si="47"/>
        <v>90-119</v>
      </c>
    </row>
    <row r="1495" spans="1:23" x14ac:dyDescent="0.25">
      <c r="A1495" t="s">
        <v>1633</v>
      </c>
      <c r="B1495">
        <v>5330657650</v>
      </c>
      <c r="C1495">
        <v>3493039826</v>
      </c>
      <c r="D1495" s="1">
        <v>45727</v>
      </c>
      <c r="E1495">
        <v>99231</v>
      </c>
      <c r="F1495">
        <v>99212</v>
      </c>
      <c r="G1495" t="s">
        <v>34</v>
      </c>
      <c r="H1495" s="34">
        <v>99361</v>
      </c>
      <c r="I1495" s="7">
        <v>64585</v>
      </c>
      <c r="J1495" s="7">
        <v>50161.8</v>
      </c>
      <c r="K1495" s="7">
        <v>6673</v>
      </c>
      <c r="L1495" s="7">
        <v>7750.2</v>
      </c>
      <c r="M1495" s="5">
        <v>0.12</v>
      </c>
      <c r="N1495" t="s">
        <v>46</v>
      </c>
      <c r="O1495" t="s">
        <v>30</v>
      </c>
      <c r="P1495" t="s">
        <v>31</v>
      </c>
      <c r="Q1495" t="s">
        <v>19</v>
      </c>
      <c r="R1495" t="s">
        <v>38</v>
      </c>
      <c r="S1495" t="s">
        <v>17</v>
      </c>
      <c r="T1495" t="s">
        <v>13312</v>
      </c>
      <c r="U1495" s="1">
        <v>45805</v>
      </c>
      <c r="V1495">
        <f t="shared" si="46"/>
        <v>78</v>
      </c>
      <c r="W1495" t="str">
        <f t="shared" si="47"/>
        <v>60-89</v>
      </c>
    </row>
    <row r="1496" spans="1:23" x14ac:dyDescent="0.25">
      <c r="A1496" t="s">
        <v>1634</v>
      </c>
      <c r="B1496">
        <v>9075167690</v>
      </c>
      <c r="C1496">
        <v>7949426364</v>
      </c>
      <c r="D1496" s="1">
        <v>45464</v>
      </c>
      <c r="E1496">
        <v>99221</v>
      </c>
      <c r="F1496">
        <v>99284</v>
      </c>
      <c r="G1496" t="s">
        <v>63</v>
      </c>
      <c r="H1496" s="34">
        <v>74328</v>
      </c>
      <c r="I1496" s="7">
        <v>53516</v>
      </c>
      <c r="J1496" s="7">
        <v>49234.720000000001</v>
      </c>
      <c r="K1496" s="7">
        <v>0</v>
      </c>
      <c r="L1496" s="7">
        <v>4281.28</v>
      </c>
      <c r="M1496" s="5">
        <v>0.08</v>
      </c>
      <c r="N1496" t="s">
        <v>24</v>
      </c>
      <c r="O1496" t="s">
        <v>17</v>
      </c>
      <c r="P1496" t="s">
        <v>31</v>
      </c>
      <c r="Q1496" t="s">
        <v>19</v>
      </c>
      <c r="R1496" t="s">
        <v>20</v>
      </c>
      <c r="S1496" t="s">
        <v>17</v>
      </c>
      <c r="T1496" t="s">
        <v>13312</v>
      </c>
      <c r="U1496" s="1">
        <v>45699</v>
      </c>
      <c r="V1496">
        <f t="shared" si="46"/>
        <v>235</v>
      </c>
      <c r="W1496" t="str">
        <f t="shared" si="47"/>
        <v>210-239</v>
      </c>
    </row>
    <row r="1497" spans="1:23" x14ac:dyDescent="0.25">
      <c r="A1497" t="s">
        <v>1635</v>
      </c>
      <c r="B1497">
        <v>9533244737</v>
      </c>
      <c r="C1497">
        <v>7746364537</v>
      </c>
      <c r="D1497" s="1">
        <v>45407</v>
      </c>
      <c r="E1497">
        <v>99223</v>
      </c>
      <c r="F1497">
        <v>36415</v>
      </c>
      <c r="G1497" t="s">
        <v>307</v>
      </c>
      <c r="H1497" s="34">
        <v>39833</v>
      </c>
      <c r="I1497" s="7">
        <v>33858</v>
      </c>
      <c r="J1497" s="7">
        <v>27030.84</v>
      </c>
      <c r="K1497" s="7">
        <v>6150</v>
      </c>
      <c r="L1497" s="7">
        <v>677.16</v>
      </c>
      <c r="M1497" s="5">
        <v>0.02</v>
      </c>
      <c r="N1497" t="s">
        <v>16</v>
      </c>
      <c r="O1497" t="s">
        <v>27</v>
      </c>
      <c r="P1497" t="s">
        <v>55</v>
      </c>
      <c r="Q1497" t="s">
        <v>32</v>
      </c>
      <c r="R1497" t="s">
        <v>43</v>
      </c>
      <c r="S1497" t="s">
        <v>21</v>
      </c>
      <c r="T1497" t="s">
        <v>13312</v>
      </c>
      <c r="U1497" s="1">
        <v>45925</v>
      </c>
      <c r="V1497">
        <f t="shared" si="46"/>
        <v>518</v>
      </c>
      <c r="W1497" t="str">
        <f t="shared" si="47"/>
        <v>360+</v>
      </c>
    </row>
    <row r="1498" spans="1:23" x14ac:dyDescent="0.25">
      <c r="A1498" t="s">
        <v>1636</v>
      </c>
      <c r="B1498">
        <v>3483778159</v>
      </c>
      <c r="C1498">
        <v>5012238850</v>
      </c>
      <c r="D1498" s="1">
        <v>45441</v>
      </c>
      <c r="E1498">
        <v>99231</v>
      </c>
      <c r="F1498">
        <v>99281</v>
      </c>
      <c r="G1498" t="s">
        <v>120</v>
      </c>
      <c r="H1498" s="34">
        <v>42102</v>
      </c>
      <c r="I1498" s="7">
        <v>30313</v>
      </c>
      <c r="J1498" s="7">
        <v>24069.96</v>
      </c>
      <c r="K1498" s="7">
        <v>3818</v>
      </c>
      <c r="L1498" s="7">
        <v>2425.04</v>
      </c>
      <c r="M1498" s="5">
        <v>0.08</v>
      </c>
      <c r="N1498" t="s">
        <v>24</v>
      </c>
      <c r="O1498" t="s">
        <v>30</v>
      </c>
      <c r="P1498" t="s">
        <v>55</v>
      </c>
      <c r="Q1498" t="s">
        <v>32</v>
      </c>
      <c r="R1498" t="s">
        <v>20</v>
      </c>
      <c r="S1498" t="s">
        <v>27</v>
      </c>
      <c r="T1498" t="s">
        <v>13311</v>
      </c>
      <c r="U1498" s="1">
        <v>45829</v>
      </c>
      <c r="V1498">
        <f t="shared" si="46"/>
        <v>388</v>
      </c>
      <c r="W1498" t="str">
        <f t="shared" si="47"/>
        <v>360+</v>
      </c>
    </row>
    <row r="1499" spans="1:23" x14ac:dyDescent="0.25">
      <c r="A1499" t="s">
        <v>1637</v>
      </c>
      <c r="B1499">
        <v>2745373972</v>
      </c>
      <c r="C1499">
        <v>9352677174</v>
      </c>
      <c r="D1499" s="1">
        <v>45429</v>
      </c>
      <c r="E1499">
        <v>99215</v>
      </c>
      <c r="F1499">
        <v>93000</v>
      </c>
      <c r="G1499" t="s">
        <v>122</v>
      </c>
      <c r="H1499" s="34">
        <v>70879</v>
      </c>
      <c r="I1499" s="7">
        <v>60247</v>
      </c>
      <c r="J1499" s="7">
        <v>47899.06</v>
      </c>
      <c r="K1499" s="7">
        <v>11143</v>
      </c>
      <c r="L1499" s="7">
        <v>1204.94</v>
      </c>
      <c r="M1499" s="5">
        <v>0.02</v>
      </c>
      <c r="N1499" t="s">
        <v>16</v>
      </c>
      <c r="O1499" t="s">
        <v>30</v>
      </c>
      <c r="P1499" t="s">
        <v>40</v>
      </c>
      <c r="Q1499" t="s">
        <v>32</v>
      </c>
      <c r="R1499" t="s">
        <v>21</v>
      </c>
      <c r="S1499" t="s">
        <v>17</v>
      </c>
      <c r="T1499" t="s">
        <v>13312</v>
      </c>
      <c r="U1499" s="1">
        <v>46049</v>
      </c>
      <c r="V1499">
        <f t="shared" si="46"/>
        <v>620</v>
      </c>
      <c r="W1499" t="str">
        <f t="shared" si="47"/>
        <v>360+</v>
      </c>
    </row>
    <row r="1500" spans="1:23" x14ac:dyDescent="0.25">
      <c r="A1500" t="s">
        <v>1638</v>
      </c>
      <c r="B1500">
        <v>3961890137</v>
      </c>
      <c r="C1500">
        <v>5248094616</v>
      </c>
      <c r="D1500" s="1">
        <v>45680</v>
      </c>
      <c r="E1500">
        <v>99214</v>
      </c>
      <c r="F1500">
        <v>99201</v>
      </c>
      <c r="G1500" t="s">
        <v>15</v>
      </c>
      <c r="H1500" s="34">
        <v>75848</v>
      </c>
      <c r="I1500" s="7">
        <v>64471</v>
      </c>
      <c r="J1500" s="7">
        <v>52226.58</v>
      </c>
      <c r="K1500" s="7">
        <v>10955</v>
      </c>
      <c r="L1500" s="7">
        <v>1289.42</v>
      </c>
      <c r="M1500" s="5">
        <v>0.02</v>
      </c>
      <c r="N1500" t="s">
        <v>16</v>
      </c>
      <c r="O1500" t="s">
        <v>27</v>
      </c>
      <c r="P1500" t="s">
        <v>97</v>
      </c>
      <c r="Q1500" t="s">
        <v>19</v>
      </c>
      <c r="R1500" t="s">
        <v>27</v>
      </c>
      <c r="S1500" t="s">
        <v>27</v>
      </c>
      <c r="T1500" t="s">
        <v>13312</v>
      </c>
      <c r="U1500" s="1">
        <v>45850</v>
      </c>
      <c r="V1500">
        <f t="shared" si="46"/>
        <v>170</v>
      </c>
      <c r="W1500" t="str">
        <f t="shared" si="47"/>
        <v>150-179</v>
      </c>
    </row>
    <row r="1501" spans="1:23" x14ac:dyDescent="0.25">
      <c r="A1501" t="s">
        <v>1639</v>
      </c>
      <c r="B1501">
        <v>8287849890</v>
      </c>
      <c r="C1501">
        <v>8623460438</v>
      </c>
      <c r="D1501" s="1">
        <v>45443</v>
      </c>
      <c r="E1501">
        <v>99222</v>
      </c>
      <c r="F1501">
        <v>99203</v>
      </c>
      <c r="G1501" t="s">
        <v>67</v>
      </c>
      <c r="H1501" s="34">
        <v>41374</v>
      </c>
      <c r="I1501" s="7">
        <v>35168</v>
      </c>
      <c r="J1501" s="7">
        <v>30692.639999999999</v>
      </c>
      <c r="K1501" s="7">
        <v>3772</v>
      </c>
      <c r="L1501" s="7">
        <v>703.36</v>
      </c>
      <c r="M1501" s="5">
        <v>0.02</v>
      </c>
      <c r="N1501" t="s">
        <v>16</v>
      </c>
      <c r="O1501" t="s">
        <v>27</v>
      </c>
      <c r="P1501" t="s">
        <v>35</v>
      </c>
      <c r="Q1501" t="s">
        <v>19</v>
      </c>
      <c r="R1501" t="s">
        <v>20</v>
      </c>
      <c r="S1501" t="s">
        <v>27</v>
      </c>
      <c r="T1501" t="s">
        <v>13310</v>
      </c>
      <c r="U1501" s="1">
        <v>45864</v>
      </c>
      <c r="V1501">
        <f t="shared" si="46"/>
        <v>421</v>
      </c>
      <c r="W1501" t="str">
        <f t="shared" si="47"/>
        <v>360+</v>
      </c>
    </row>
    <row r="1502" spans="1:23" x14ac:dyDescent="0.25">
      <c r="A1502" t="s">
        <v>1640</v>
      </c>
      <c r="B1502">
        <v>8635786903</v>
      </c>
      <c r="C1502">
        <v>9780165132</v>
      </c>
      <c r="D1502" s="1">
        <v>45569</v>
      </c>
      <c r="E1502">
        <v>99231</v>
      </c>
      <c r="F1502">
        <v>99203</v>
      </c>
      <c r="G1502" t="s">
        <v>362</v>
      </c>
      <c r="H1502" s="34">
        <v>58186</v>
      </c>
      <c r="I1502" s="7">
        <v>45967</v>
      </c>
      <c r="J1502" s="7">
        <v>38612.28</v>
      </c>
      <c r="K1502" s="7">
        <v>0</v>
      </c>
      <c r="L1502" s="7">
        <v>7354.72</v>
      </c>
      <c r="M1502" s="5">
        <v>0.16</v>
      </c>
      <c r="N1502" t="s">
        <v>1138</v>
      </c>
      <c r="O1502" t="s">
        <v>17</v>
      </c>
      <c r="P1502" t="s">
        <v>25</v>
      </c>
      <c r="Q1502" t="s">
        <v>19</v>
      </c>
      <c r="R1502" t="s">
        <v>27</v>
      </c>
      <c r="S1502" t="s">
        <v>21</v>
      </c>
      <c r="T1502" t="s">
        <v>13311</v>
      </c>
      <c r="U1502" s="1">
        <v>45683</v>
      </c>
      <c r="V1502">
        <f t="shared" si="46"/>
        <v>114</v>
      </c>
      <c r="W1502" t="str">
        <f t="shared" si="47"/>
        <v>90-119</v>
      </c>
    </row>
    <row r="1503" spans="1:23" x14ac:dyDescent="0.25">
      <c r="A1503" t="s">
        <v>1641</v>
      </c>
      <c r="B1503">
        <v>1667791797</v>
      </c>
      <c r="C1503">
        <v>4408662586</v>
      </c>
      <c r="D1503" s="1">
        <v>45327</v>
      </c>
      <c r="E1503">
        <v>99232</v>
      </c>
      <c r="F1503">
        <v>99281</v>
      </c>
      <c r="G1503" t="s">
        <v>174</v>
      </c>
      <c r="H1503" s="34">
        <v>14035</v>
      </c>
      <c r="I1503" s="7">
        <v>11088</v>
      </c>
      <c r="J1503" s="7">
        <v>9313.92</v>
      </c>
      <c r="K1503" s="7">
        <v>0</v>
      </c>
      <c r="L1503" s="7">
        <v>1774.08</v>
      </c>
      <c r="M1503" s="5">
        <v>0.16</v>
      </c>
      <c r="N1503" t="s">
        <v>1138</v>
      </c>
      <c r="O1503" t="s">
        <v>17</v>
      </c>
      <c r="P1503" t="s">
        <v>31</v>
      </c>
      <c r="Q1503" t="s">
        <v>19</v>
      </c>
      <c r="R1503" t="s">
        <v>43</v>
      </c>
      <c r="S1503" t="s">
        <v>17</v>
      </c>
      <c r="T1503" t="s">
        <v>13310</v>
      </c>
      <c r="U1503" s="1">
        <v>45929</v>
      </c>
      <c r="V1503">
        <f t="shared" si="46"/>
        <v>602</v>
      </c>
      <c r="W1503" t="str">
        <f t="shared" si="47"/>
        <v>360+</v>
      </c>
    </row>
    <row r="1504" spans="1:23" x14ac:dyDescent="0.25">
      <c r="A1504" t="s">
        <v>1642</v>
      </c>
      <c r="B1504">
        <v>6591590942</v>
      </c>
      <c r="C1504">
        <v>7665362016</v>
      </c>
      <c r="D1504" s="1">
        <v>45603</v>
      </c>
      <c r="E1504">
        <v>99238</v>
      </c>
      <c r="F1504">
        <v>99204</v>
      </c>
      <c r="G1504" t="s">
        <v>150</v>
      </c>
      <c r="H1504" s="34">
        <v>26965</v>
      </c>
      <c r="I1504" s="7">
        <v>19415</v>
      </c>
      <c r="J1504" s="7">
        <v>9920.7999999999993</v>
      </c>
      <c r="K1504" s="7">
        <v>7941</v>
      </c>
      <c r="L1504" s="7">
        <v>1553.2</v>
      </c>
      <c r="M1504" s="5">
        <v>0.08</v>
      </c>
      <c r="N1504" t="s">
        <v>24</v>
      </c>
      <c r="O1504" t="s">
        <v>27</v>
      </c>
      <c r="P1504" t="s">
        <v>18</v>
      </c>
      <c r="Q1504" t="s">
        <v>19</v>
      </c>
      <c r="R1504" t="s">
        <v>27</v>
      </c>
      <c r="S1504" t="s">
        <v>21</v>
      </c>
      <c r="T1504" t="s">
        <v>13310</v>
      </c>
      <c r="U1504" s="1">
        <v>45718</v>
      </c>
      <c r="V1504">
        <f t="shared" si="46"/>
        <v>115</v>
      </c>
      <c r="W1504" t="str">
        <f t="shared" si="47"/>
        <v>90-119</v>
      </c>
    </row>
    <row r="1505" spans="1:23" x14ac:dyDescent="0.25">
      <c r="A1505" t="s">
        <v>1643</v>
      </c>
      <c r="B1505">
        <v>4124045089</v>
      </c>
      <c r="C1505">
        <v>8930889827</v>
      </c>
      <c r="D1505" s="1">
        <v>45745</v>
      </c>
      <c r="E1505">
        <v>99221</v>
      </c>
      <c r="F1505">
        <v>85025</v>
      </c>
      <c r="G1505" t="s">
        <v>140</v>
      </c>
      <c r="H1505" s="34">
        <v>86743</v>
      </c>
      <c r="I1505" s="7">
        <v>65057</v>
      </c>
      <c r="J1505" s="7">
        <v>55298.45</v>
      </c>
      <c r="K1505" s="7">
        <v>0</v>
      </c>
      <c r="L1505" s="7">
        <v>9758.5499999999993</v>
      </c>
      <c r="M1505" s="5">
        <v>0.15</v>
      </c>
      <c r="N1505" t="s">
        <v>1139</v>
      </c>
      <c r="O1505" t="s">
        <v>17</v>
      </c>
      <c r="P1505" t="s">
        <v>31</v>
      </c>
      <c r="Q1505" t="s">
        <v>19</v>
      </c>
      <c r="R1505" t="s">
        <v>20</v>
      </c>
      <c r="S1505" t="s">
        <v>17</v>
      </c>
      <c r="T1505" t="s">
        <v>13310</v>
      </c>
      <c r="U1505" s="1">
        <v>45975</v>
      </c>
      <c r="V1505">
        <f t="shared" si="46"/>
        <v>230</v>
      </c>
      <c r="W1505" t="str">
        <f t="shared" si="47"/>
        <v>210-239</v>
      </c>
    </row>
    <row r="1506" spans="1:23" x14ac:dyDescent="0.25">
      <c r="A1506" t="s">
        <v>1644</v>
      </c>
      <c r="B1506">
        <v>3582799363</v>
      </c>
      <c r="C1506">
        <v>6068312562</v>
      </c>
      <c r="D1506" s="1">
        <v>45666</v>
      </c>
      <c r="E1506">
        <v>99215</v>
      </c>
      <c r="F1506">
        <v>99292</v>
      </c>
      <c r="G1506" t="s">
        <v>320</v>
      </c>
      <c r="H1506" s="34">
        <v>64682</v>
      </c>
      <c r="I1506" s="7">
        <v>54980</v>
      </c>
      <c r="J1506" s="7">
        <v>53880.4</v>
      </c>
      <c r="K1506" s="7">
        <v>0</v>
      </c>
      <c r="L1506" s="7">
        <v>1099.5999999999999</v>
      </c>
      <c r="M1506" s="5">
        <v>0.02</v>
      </c>
      <c r="N1506" t="s">
        <v>16</v>
      </c>
      <c r="O1506" t="s">
        <v>17</v>
      </c>
      <c r="P1506" t="s">
        <v>97</v>
      </c>
      <c r="Q1506" t="s">
        <v>32</v>
      </c>
      <c r="R1506" t="s">
        <v>20</v>
      </c>
      <c r="S1506" t="s">
        <v>17</v>
      </c>
      <c r="T1506" t="s">
        <v>13312</v>
      </c>
      <c r="U1506" s="1">
        <v>45898</v>
      </c>
      <c r="V1506">
        <f t="shared" si="46"/>
        <v>232</v>
      </c>
      <c r="W1506" t="str">
        <f t="shared" si="47"/>
        <v>210-239</v>
      </c>
    </row>
    <row r="1507" spans="1:23" x14ac:dyDescent="0.25">
      <c r="A1507" t="s">
        <v>1645</v>
      </c>
      <c r="B1507">
        <v>8456374394</v>
      </c>
      <c r="C1507">
        <v>3150846020</v>
      </c>
      <c r="D1507" s="1">
        <v>45447</v>
      </c>
      <c r="E1507">
        <v>99232</v>
      </c>
      <c r="F1507">
        <v>99212</v>
      </c>
      <c r="G1507" t="s">
        <v>166</v>
      </c>
      <c r="H1507" s="34">
        <v>28256</v>
      </c>
      <c r="I1507" s="7">
        <v>18366</v>
      </c>
      <c r="J1507" s="7">
        <v>16162.08</v>
      </c>
      <c r="K1507" s="7">
        <v>0</v>
      </c>
      <c r="L1507" s="7">
        <v>2203.92</v>
      </c>
      <c r="M1507" s="5">
        <v>0.12</v>
      </c>
      <c r="N1507" t="s">
        <v>46</v>
      </c>
      <c r="O1507" t="s">
        <v>17</v>
      </c>
      <c r="P1507" t="s">
        <v>25</v>
      </c>
      <c r="Q1507" t="s">
        <v>19</v>
      </c>
      <c r="R1507" t="s">
        <v>21</v>
      </c>
      <c r="S1507" t="s">
        <v>27</v>
      </c>
      <c r="T1507" t="s">
        <v>13310</v>
      </c>
      <c r="U1507" s="1">
        <v>46029</v>
      </c>
      <c r="V1507">
        <f t="shared" si="46"/>
        <v>582</v>
      </c>
      <c r="W1507" t="str">
        <f t="shared" si="47"/>
        <v>360+</v>
      </c>
    </row>
    <row r="1508" spans="1:23" x14ac:dyDescent="0.25">
      <c r="A1508" t="s">
        <v>1646</v>
      </c>
      <c r="B1508">
        <v>1773247281</v>
      </c>
      <c r="C1508">
        <v>8678567236</v>
      </c>
      <c r="D1508" s="1">
        <v>45898</v>
      </c>
      <c r="E1508">
        <v>99232</v>
      </c>
      <c r="F1508">
        <v>99215</v>
      </c>
      <c r="G1508" t="s">
        <v>23</v>
      </c>
      <c r="H1508" s="34">
        <v>47174</v>
      </c>
      <c r="I1508" s="7">
        <v>33965</v>
      </c>
      <c r="J1508" s="7">
        <v>26613.8</v>
      </c>
      <c r="K1508" s="7">
        <v>4634</v>
      </c>
      <c r="L1508" s="7">
        <v>2717.2</v>
      </c>
      <c r="M1508" s="5">
        <v>0.08</v>
      </c>
      <c r="N1508" t="s">
        <v>24</v>
      </c>
      <c r="O1508" t="s">
        <v>30</v>
      </c>
      <c r="P1508" t="s">
        <v>31</v>
      </c>
      <c r="Q1508" t="s">
        <v>32</v>
      </c>
      <c r="R1508" t="s">
        <v>43</v>
      </c>
      <c r="S1508" t="s">
        <v>21</v>
      </c>
      <c r="T1508" t="s">
        <v>13310</v>
      </c>
      <c r="U1508" s="1">
        <v>46075</v>
      </c>
      <c r="V1508">
        <f t="shared" si="46"/>
        <v>177</v>
      </c>
      <c r="W1508" t="str">
        <f t="shared" si="47"/>
        <v>150-179</v>
      </c>
    </row>
    <row r="1509" spans="1:23" x14ac:dyDescent="0.25">
      <c r="A1509" t="s">
        <v>1647</v>
      </c>
      <c r="B1509">
        <v>6116425504</v>
      </c>
      <c r="C1509">
        <v>5780626916</v>
      </c>
      <c r="D1509" s="1">
        <v>45959</v>
      </c>
      <c r="E1509">
        <v>99238</v>
      </c>
      <c r="F1509">
        <v>81000</v>
      </c>
      <c r="G1509" t="s">
        <v>152</v>
      </c>
      <c r="H1509" s="34">
        <v>91049</v>
      </c>
      <c r="I1509" s="7">
        <v>65555</v>
      </c>
      <c r="J1509" s="7">
        <v>32236.6</v>
      </c>
      <c r="K1509" s="7">
        <v>28074</v>
      </c>
      <c r="L1509" s="7">
        <v>5244.4</v>
      </c>
      <c r="M1509" s="5">
        <v>0.08</v>
      </c>
      <c r="N1509" t="s">
        <v>24</v>
      </c>
      <c r="O1509" t="s">
        <v>27</v>
      </c>
      <c r="P1509" t="s">
        <v>25</v>
      </c>
      <c r="Q1509" t="s">
        <v>32</v>
      </c>
      <c r="R1509" t="s">
        <v>27</v>
      </c>
      <c r="S1509" t="s">
        <v>27</v>
      </c>
      <c r="T1509" t="s">
        <v>13311</v>
      </c>
      <c r="U1509" s="1">
        <v>46071</v>
      </c>
      <c r="V1509">
        <f t="shared" si="46"/>
        <v>112</v>
      </c>
      <c r="W1509" t="str">
        <f t="shared" si="47"/>
        <v>90-119</v>
      </c>
    </row>
    <row r="1510" spans="1:23" x14ac:dyDescent="0.25">
      <c r="A1510" t="s">
        <v>1648</v>
      </c>
      <c r="B1510">
        <v>4331444304</v>
      </c>
      <c r="C1510">
        <v>5155599579</v>
      </c>
      <c r="D1510" s="1">
        <v>45812</v>
      </c>
      <c r="E1510">
        <v>99232</v>
      </c>
      <c r="F1510">
        <v>99204</v>
      </c>
      <c r="G1510" t="s">
        <v>169</v>
      </c>
      <c r="H1510" s="34">
        <v>56431</v>
      </c>
      <c r="I1510" s="7">
        <v>40630</v>
      </c>
      <c r="J1510" s="7">
        <v>25845.599999999999</v>
      </c>
      <c r="K1510" s="7">
        <v>11534</v>
      </c>
      <c r="L1510" s="7">
        <v>3250.4</v>
      </c>
      <c r="M1510" s="5">
        <v>0.08</v>
      </c>
      <c r="N1510" t="s">
        <v>24</v>
      </c>
      <c r="O1510" t="s">
        <v>27</v>
      </c>
      <c r="P1510" t="s">
        <v>97</v>
      </c>
      <c r="Q1510" t="s">
        <v>32</v>
      </c>
      <c r="R1510" t="s">
        <v>26</v>
      </c>
      <c r="S1510" t="s">
        <v>17</v>
      </c>
      <c r="T1510" t="s">
        <v>13312</v>
      </c>
      <c r="U1510" s="1">
        <v>45987</v>
      </c>
      <c r="V1510">
        <f t="shared" si="46"/>
        <v>175</v>
      </c>
      <c r="W1510" t="str">
        <f t="shared" si="47"/>
        <v>150-179</v>
      </c>
    </row>
    <row r="1511" spans="1:23" x14ac:dyDescent="0.25">
      <c r="A1511" t="s">
        <v>1649</v>
      </c>
      <c r="B1511">
        <v>4172087079</v>
      </c>
      <c r="C1511">
        <v>5607745230</v>
      </c>
      <c r="D1511" s="1">
        <v>45499</v>
      </c>
      <c r="E1511">
        <v>99222</v>
      </c>
      <c r="F1511">
        <v>97110</v>
      </c>
      <c r="G1511" t="s">
        <v>191</v>
      </c>
      <c r="H1511" s="34">
        <v>64294</v>
      </c>
      <c r="I1511" s="7">
        <v>46292</v>
      </c>
      <c r="J1511" s="7">
        <v>30204.639999999999</v>
      </c>
      <c r="K1511" s="7">
        <v>12384</v>
      </c>
      <c r="L1511" s="7">
        <v>3703.36</v>
      </c>
      <c r="M1511" s="5">
        <v>0.08</v>
      </c>
      <c r="N1511" t="s">
        <v>24</v>
      </c>
      <c r="O1511" t="s">
        <v>27</v>
      </c>
      <c r="P1511" t="s">
        <v>31</v>
      </c>
      <c r="Q1511" t="s">
        <v>32</v>
      </c>
      <c r="R1511" t="s">
        <v>20</v>
      </c>
      <c r="S1511" t="s">
        <v>21</v>
      </c>
      <c r="T1511" t="s">
        <v>13311</v>
      </c>
      <c r="U1511" s="1">
        <v>46049</v>
      </c>
      <c r="V1511">
        <f t="shared" si="46"/>
        <v>550</v>
      </c>
      <c r="W1511" t="str">
        <f t="shared" si="47"/>
        <v>360+</v>
      </c>
    </row>
    <row r="1512" spans="1:23" x14ac:dyDescent="0.25">
      <c r="A1512" t="s">
        <v>1650</v>
      </c>
      <c r="B1512">
        <v>4179153969</v>
      </c>
      <c r="C1512">
        <v>6955482174</v>
      </c>
      <c r="D1512" s="1">
        <v>45830</v>
      </c>
      <c r="E1512">
        <v>99231</v>
      </c>
      <c r="F1512">
        <v>99205</v>
      </c>
      <c r="G1512" t="s">
        <v>96</v>
      </c>
      <c r="H1512" s="34">
        <v>89680</v>
      </c>
      <c r="I1512" s="7">
        <v>76228</v>
      </c>
      <c r="J1512" s="7">
        <v>64048.44</v>
      </c>
      <c r="K1512" s="7">
        <v>10655</v>
      </c>
      <c r="L1512" s="7">
        <v>1524.56</v>
      </c>
      <c r="M1512" s="5">
        <v>0.02</v>
      </c>
      <c r="N1512" t="s">
        <v>16</v>
      </c>
      <c r="O1512" t="s">
        <v>27</v>
      </c>
      <c r="P1512" t="s">
        <v>58</v>
      </c>
      <c r="Q1512" t="s">
        <v>19</v>
      </c>
      <c r="R1512" t="s">
        <v>21</v>
      </c>
      <c r="S1512" t="s">
        <v>21</v>
      </c>
      <c r="T1512" t="s">
        <v>13312</v>
      </c>
      <c r="U1512" s="1">
        <v>46042</v>
      </c>
      <c r="V1512">
        <f t="shared" si="46"/>
        <v>212</v>
      </c>
      <c r="W1512" t="str">
        <f t="shared" si="47"/>
        <v>210-239</v>
      </c>
    </row>
    <row r="1513" spans="1:23" x14ac:dyDescent="0.25">
      <c r="A1513" t="s">
        <v>1651</v>
      </c>
      <c r="B1513">
        <v>4538765616</v>
      </c>
      <c r="C1513">
        <v>4217887526</v>
      </c>
      <c r="D1513" s="1">
        <v>45311</v>
      </c>
      <c r="E1513">
        <v>99222</v>
      </c>
      <c r="F1513">
        <v>80053</v>
      </c>
      <c r="G1513" t="s">
        <v>61</v>
      </c>
      <c r="H1513" s="34">
        <v>82730</v>
      </c>
      <c r="I1513" s="7">
        <v>70321</v>
      </c>
      <c r="J1513" s="7">
        <v>68914.58</v>
      </c>
      <c r="K1513" s="7">
        <v>0</v>
      </c>
      <c r="L1513" s="7">
        <v>1406.42</v>
      </c>
      <c r="M1513" s="5">
        <v>0.02</v>
      </c>
      <c r="N1513" t="s">
        <v>16</v>
      </c>
      <c r="O1513" t="s">
        <v>17</v>
      </c>
      <c r="P1513" t="s">
        <v>18</v>
      </c>
      <c r="Q1513" t="s">
        <v>32</v>
      </c>
      <c r="R1513" t="s">
        <v>43</v>
      </c>
      <c r="S1513" t="s">
        <v>21</v>
      </c>
      <c r="T1513" t="s">
        <v>13310</v>
      </c>
      <c r="U1513" s="1">
        <v>45807</v>
      </c>
      <c r="V1513">
        <f t="shared" si="46"/>
        <v>496</v>
      </c>
      <c r="W1513" t="str">
        <f t="shared" si="47"/>
        <v>360+</v>
      </c>
    </row>
    <row r="1514" spans="1:23" x14ac:dyDescent="0.25">
      <c r="A1514" t="s">
        <v>1652</v>
      </c>
      <c r="B1514">
        <v>8581747088</v>
      </c>
      <c r="C1514">
        <v>2438413574</v>
      </c>
      <c r="D1514" s="1">
        <v>45699</v>
      </c>
      <c r="E1514">
        <v>99223</v>
      </c>
      <c r="F1514">
        <v>99204</v>
      </c>
      <c r="G1514" t="s">
        <v>268</v>
      </c>
      <c r="H1514" s="34">
        <v>72998</v>
      </c>
      <c r="I1514" s="7">
        <v>47449</v>
      </c>
      <c r="J1514" s="7">
        <v>35050.120000000003</v>
      </c>
      <c r="K1514" s="7">
        <v>6705</v>
      </c>
      <c r="L1514" s="7">
        <v>5693.88</v>
      </c>
      <c r="M1514" s="5">
        <v>0.12</v>
      </c>
      <c r="N1514" t="s">
        <v>46</v>
      </c>
      <c r="O1514" t="s">
        <v>30</v>
      </c>
      <c r="P1514" t="s">
        <v>40</v>
      </c>
      <c r="Q1514" t="s">
        <v>32</v>
      </c>
      <c r="R1514" t="s">
        <v>26</v>
      </c>
      <c r="S1514" t="s">
        <v>17</v>
      </c>
      <c r="T1514" t="s">
        <v>13311</v>
      </c>
      <c r="U1514" s="1">
        <v>45820</v>
      </c>
      <c r="V1514">
        <f t="shared" si="46"/>
        <v>121</v>
      </c>
      <c r="W1514" t="str">
        <f t="shared" si="47"/>
        <v>120-149</v>
      </c>
    </row>
    <row r="1515" spans="1:23" x14ac:dyDescent="0.25">
      <c r="A1515" t="s">
        <v>1653</v>
      </c>
      <c r="B1515">
        <v>2125794106</v>
      </c>
      <c r="C1515">
        <v>7778521685</v>
      </c>
      <c r="D1515" s="1">
        <v>45775</v>
      </c>
      <c r="E1515">
        <v>99214</v>
      </c>
      <c r="F1515">
        <v>99201</v>
      </c>
      <c r="G1515" t="s">
        <v>240</v>
      </c>
      <c r="H1515" s="34">
        <v>92489</v>
      </c>
      <c r="I1515" s="7">
        <v>60118</v>
      </c>
      <c r="J1515" s="7">
        <v>33804.839999999997</v>
      </c>
      <c r="K1515" s="7">
        <v>19099</v>
      </c>
      <c r="L1515" s="7">
        <v>7214.16</v>
      </c>
      <c r="M1515" s="5">
        <v>0.12</v>
      </c>
      <c r="N1515" t="s">
        <v>46</v>
      </c>
      <c r="O1515" t="s">
        <v>27</v>
      </c>
      <c r="P1515" t="s">
        <v>58</v>
      </c>
      <c r="Q1515" t="s">
        <v>32</v>
      </c>
      <c r="R1515" t="s">
        <v>21</v>
      </c>
      <c r="S1515" t="s">
        <v>21</v>
      </c>
      <c r="T1515" t="s">
        <v>13310</v>
      </c>
      <c r="U1515" s="1">
        <v>45775</v>
      </c>
      <c r="V1515">
        <f t="shared" si="46"/>
        <v>0</v>
      </c>
      <c r="W1515" t="str">
        <f t="shared" si="47"/>
        <v>0-29</v>
      </c>
    </row>
    <row r="1516" spans="1:23" x14ac:dyDescent="0.25">
      <c r="A1516" t="s">
        <v>1654</v>
      </c>
      <c r="B1516">
        <v>2279953409</v>
      </c>
      <c r="C1516">
        <v>4449661613</v>
      </c>
      <c r="D1516" s="1">
        <v>45328</v>
      </c>
      <c r="E1516">
        <v>99222</v>
      </c>
      <c r="F1516">
        <v>99211</v>
      </c>
      <c r="G1516" t="s">
        <v>224</v>
      </c>
      <c r="H1516" s="34">
        <v>64958</v>
      </c>
      <c r="I1516" s="7">
        <v>42223</v>
      </c>
      <c r="J1516" s="7">
        <v>32917.24</v>
      </c>
      <c r="K1516" s="7">
        <v>4239</v>
      </c>
      <c r="L1516" s="7">
        <v>5066.76</v>
      </c>
      <c r="M1516" s="5">
        <v>0.12</v>
      </c>
      <c r="N1516" t="s">
        <v>46</v>
      </c>
      <c r="O1516" t="s">
        <v>30</v>
      </c>
      <c r="P1516" t="s">
        <v>25</v>
      </c>
      <c r="Q1516" t="s">
        <v>19</v>
      </c>
      <c r="R1516" t="s">
        <v>43</v>
      </c>
      <c r="S1516" t="s">
        <v>17</v>
      </c>
      <c r="T1516" t="s">
        <v>13311</v>
      </c>
      <c r="U1516" s="1">
        <v>46034</v>
      </c>
      <c r="V1516">
        <f t="shared" si="46"/>
        <v>706</v>
      </c>
      <c r="W1516" t="str">
        <f t="shared" si="47"/>
        <v>360+</v>
      </c>
    </row>
    <row r="1517" spans="1:23" x14ac:dyDescent="0.25">
      <c r="A1517" t="s">
        <v>1655</v>
      </c>
      <c r="B1517">
        <v>8588122226</v>
      </c>
      <c r="C1517">
        <v>4531791034</v>
      </c>
      <c r="D1517" s="1">
        <v>45588</v>
      </c>
      <c r="E1517">
        <v>99222</v>
      </c>
      <c r="F1517">
        <v>99215</v>
      </c>
      <c r="G1517" t="s">
        <v>45</v>
      </c>
      <c r="H1517" s="34">
        <v>76093</v>
      </c>
      <c r="I1517" s="7">
        <v>60874</v>
      </c>
      <c r="J1517" s="7">
        <v>34938.639999999999</v>
      </c>
      <c r="K1517" s="7">
        <v>17413</v>
      </c>
      <c r="L1517" s="7">
        <v>8522.36</v>
      </c>
      <c r="M1517" s="5">
        <v>0.14000000000000001</v>
      </c>
      <c r="N1517" t="s">
        <v>1135</v>
      </c>
      <c r="O1517" t="s">
        <v>27</v>
      </c>
      <c r="P1517" t="s">
        <v>40</v>
      </c>
      <c r="Q1517" t="s">
        <v>19</v>
      </c>
      <c r="R1517" t="s">
        <v>43</v>
      </c>
      <c r="S1517" t="s">
        <v>21</v>
      </c>
      <c r="T1517" t="s">
        <v>13310</v>
      </c>
      <c r="U1517" s="1">
        <v>45971</v>
      </c>
      <c r="V1517">
        <f t="shared" si="46"/>
        <v>383</v>
      </c>
      <c r="W1517" t="str">
        <f t="shared" si="47"/>
        <v>360+</v>
      </c>
    </row>
    <row r="1518" spans="1:23" x14ac:dyDescent="0.25">
      <c r="A1518" t="s">
        <v>1656</v>
      </c>
      <c r="B1518">
        <v>9257319168</v>
      </c>
      <c r="C1518">
        <v>5378071471</v>
      </c>
      <c r="D1518" s="1">
        <v>45541</v>
      </c>
      <c r="E1518">
        <v>99223</v>
      </c>
      <c r="F1518">
        <v>99284</v>
      </c>
      <c r="G1518" t="s">
        <v>57</v>
      </c>
      <c r="H1518" s="34">
        <v>35792</v>
      </c>
      <c r="I1518" s="7">
        <v>26844</v>
      </c>
      <c r="J1518" s="7">
        <v>20486.400000000001</v>
      </c>
      <c r="K1518" s="7">
        <v>2331</v>
      </c>
      <c r="L1518" s="7">
        <v>4026.6</v>
      </c>
      <c r="M1518" s="5">
        <v>0.15</v>
      </c>
      <c r="N1518" t="s">
        <v>1139</v>
      </c>
      <c r="O1518" t="s">
        <v>27</v>
      </c>
      <c r="P1518" t="s">
        <v>97</v>
      </c>
      <c r="Q1518" t="s">
        <v>19</v>
      </c>
      <c r="R1518" t="s">
        <v>20</v>
      </c>
      <c r="S1518" t="s">
        <v>21</v>
      </c>
      <c r="T1518" t="s">
        <v>13311</v>
      </c>
      <c r="U1518" s="1">
        <v>46028</v>
      </c>
      <c r="V1518">
        <f t="shared" si="46"/>
        <v>487</v>
      </c>
      <c r="W1518" t="str">
        <f t="shared" si="47"/>
        <v>360+</v>
      </c>
    </row>
    <row r="1519" spans="1:23" x14ac:dyDescent="0.25">
      <c r="A1519" t="s">
        <v>1657</v>
      </c>
      <c r="B1519">
        <v>7686835877</v>
      </c>
      <c r="C1519">
        <v>1063118885</v>
      </c>
      <c r="D1519" s="1">
        <v>45759</v>
      </c>
      <c r="E1519">
        <v>99231</v>
      </c>
      <c r="F1519">
        <v>99285</v>
      </c>
      <c r="G1519" t="s">
        <v>131</v>
      </c>
      <c r="H1519" s="34">
        <v>99348</v>
      </c>
      <c r="I1519" s="7">
        <v>64576</v>
      </c>
      <c r="J1519" s="7">
        <v>42919.88</v>
      </c>
      <c r="K1519" s="7">
        <v>13907</v>
      </c>
      <c r="L1519" s="7">
        <v>7749.12</v>
      </c>
      <c r="M1519" s="5">
        <v>0.12</v>
      </c>
      <c r="N1519" t="s">
        <v>46</v>
      </c>
      <c r="O1519" t="s">
        <v>27</v>
      </c>
      <c r="P1519" t="s">
        <v>18</v>
      </c>
      <c r="Q1519" t="s">
        <v>32</v>
      </c>
      <c r="R1519" t="s">
        <v>26</v>
      </c>
      <c r="S1519" t="s">
        <v>21</v>
      </c>
      <c r="T1519" t="s">
        <v>13311</v>
      </c>
      <c r="U1519" s="1">
        <v>46067</v>
      </c>
      <c r="V1519">
        <f t="shared" si="46"/>
        <v>308</v>
      </c>
      <c r="W1519" t="str">
        <f t="shared" si="47"/>
        <v>300-329</v>
      </c>
    </row>
    <row r="1520" spans="1:23" x14ac:dyDescent="0.25">
      <c r="A1520" t="s">
        <v>1658</v>
      </c>
      <c r="B1520">
        <v>5628765592</v>
      </c>
      <c r="C1520">
        <v>1139734981</v>
      </c>
      <c r="D1520" s="1">
        <v>45457</v>
      </c>
      <c r="E1520">
        <v>99233</v>
      </c>
      <c r="F1520">
        <v>85025</v>
      </c>
      <c r="G1520" t="s">
        <v>99</v>
      </c>
      <c r="H1520" s="34">
        <v>96283</v>
      </c>
      <c r="I1520" s="7">
        <v>81841</v>
      </c>
      <c r="J1520" s="7">
        <v>68528.179999999993</v>
      </c>
      <c r="K1520" s="7">
        <v>11676</v>
      </c>
      <c r="L1520" s="7">
        <v>1636.82</v>
      </c>
      <c r="M1520" s="5">
        <v>0.02</v>
      </c>
      <c r="N1520" t="s">
        <v>16</v>
      </c>
      <c r="O1520" t="s">
        <v>30</v>
      </c>
      <c r="P1520" t="s">
        <v>55</v>
      </c>
      <c r="Q1520" t="s">
        <v>32</v>
      </c>
      <c r="R1520" t="s">
        <v>27</v>
      </c>
      <c r="S1520" t="s">
        <v>27</v>
      </c>
      <c r="T1520" t="s">
        <v>13312</v>
      </c>
      <c r="U1520" s="1">
        <v>45841</v>
      </c>
      <c r="V1520">
        <f t="shared" si="46"/>
        <v>384</v>
      </c>
      <c r="W1520" t="str">
        <f t="shared" si="47"/>
        <v>360+</v>
      </c>
    </row>
    <row r="1521" spans="1:23" x14ac:dyDescent="0.25">
      <c r="A1521" t="s">
        <v>1659</v>
      </c>
      <c r="B1521">
        <v>4330417664</v>
      </c>
      <c r="C1521">
        <v>6087545075</v>
      </c>
      <c r="D1521" s="1">
        <v>45524</v>
      </c>
      <c r="E1521">
        <v>99233</v>
      </c>
      <c r="F1521">
        <v>85025</v>
      </c>
      <c r="G1521" t="s">
        <v>279</v>
      </c>
      <c r="H1521" s="34">
        <v>86844</v>
      </c>
      <c r="I1521" s="7">
        <v>65133</v>
      </c>
      <c r="J1521" s="7">
        <v>55363.05</v>
      </c>
      <c r="K1521" s="7">
        <v>0</v>
      </c>
      <c r="L1521" s="7">
        <v>9769.9500000000007</v>
      </c>
      <c r="M1521" s="5">
        <v>0.15</v>
      </c>
      <c r="N1521" t="s">
        <v>1139</v>
      </c>
      <c r="O1521" t="s">
        <v>17</v>
      </c>
      <c r="P1521" t="s">
        <v>25</v>
      </c>
      <c r="Q1521" t="s">
        <v>32</v>
      </c>
      <c r="R1521" t="s">
        <v>20</v>
      </c>
      <c r="S1521" t="s">
        <v>17</v>
      </c>
      <c r="T1521" t="s">
        <v>13312</v>
      </c>
      <c r="U1521" s="1">
        <v>45811</v>
      </c>
      <c r="V1521">
        <f t="shared" si="46"/>
        <v>287</v>
      </c>
      <c r="W1521" t="str">
        <f t="shared" si="47"/>
        <v>270-299</v>
      </c>
    </row>
    <row r="1522" spans="1:23" x14ac:dyDescent="0.25">
      <c r="A1522" t="s">
        <v>1660</v>
      </c>
      <c r="B1522">
        <v>3490930788</v>
      </c>
      <c r="C1522">
        <v>2873458636</v>
      </c>
      <c r="D1522" s="1">
        <v>45679</v>
      </c>
      <c r="E1522">
        <v>99213</v>
      </c>
      <c r="F1522">
        <v>99284</v>
      </c>
      <c r="G1522" t="s">
        <v>174</v>
      </c>
      <c r="H1522" s="34">
        <v>23095</v>
      </c>
      <c r="I1522" s="7">
        <v>19631</v>
      </c>
      <c r="J1522" s="7">
        <v>19238.38</v>
      </c>
      <c r="K1522" s="7">
        <v>0</v>
      </c>
      <c r="L1522" s="7">
        <v>392.62</v>
      </c>
      <c r="M1522" s="5">
        <v>0.02</v>
      </c>
      <c r="N1522" t="s">
        <v>16</v>
      </c>
      <c r="O1522" t="s">
        <v>17</v>
      </c>
      <c r="P1522" t="s">
        <v>31</v>
      </c>
      <c r="Q1522" t="s">
        <v>32</v>
      </c>
      <c r="R1522" t="s">
        <v>21</v>
      </c>
      <c r="S1522" t="s">
        <v>21</v>
      </c>
      <c r="T1522" t="s">
        <v>13312</v>
      </c>
      <c r="U1522" s="1">
        <v>45892</v>
      </c>
      <c r="V1522">
        <f t="shared" si="46"/>
        <v>213</v>
      </c>
      <c r="W1522" t="str">
        <f t="shared" si="47"/>
        <v>210-239</v>
      </c>
    </row>
    <row r="1523" spans="1:23" x14ac:dyDescent="0.25">
      <c r="A1523" t="s">
        <v>1661</v>
      </c>
      <c r="B1523">
        <v>5858741484</v>
      </c>
      <c r="C1523">
        <v>5594860970</v>
      </c>
      <c r="D1523" s="1">
        <v>45753</v>
      </c>
      <c r="E1523">
        <v>99233</v>
      </c>
      <c r="F1523">
        <v>99214</v>
      </c>
      <c r="G1523" t="s">
        <v>83</v>
      </c>
      <c r="H1523" s="34">
        <v>55019</v>
      </c>
      <c r="I1523" s="7">
        <v>46766</v>
      </c>
      <c r="J1523" s="7">
        <v>38287.68</v>
      </c>
      <c r="K1523" s="7">
        <v>7543</v>
      </c>
      <c r="L1523" s="7">
        <v>935.32</v>
      </c>
      <c r="M1523" s="5">
        <v>0.02</v>
      </c>
      <c r="N1523" t="s">
        <v>16</v>
      </c>
      <c r="O1523" t="s">
        <v>30</v>
      </c>
      <c r="P1523" t="s">
        <v>97</v>
      </c>
      <c r="Q1523" t="s">
        <v>32</v>
      </c>
      <c r="R1523" t="s">
        <v>21</v>
      </c>
      <c r="S1523" t="s">
        <v>27</v>
      </c>
      <c r="T1523" t="s">
        <v>13310</v>
      </c>
      <c r="U1523" s="1">
        <v>45996</v>
      </c>
      <c r="V1523">
        <f t="shared" si="46"/>
        <v>243</v>
      </c>
      <c r="W1523" t="str">
        <f t="shared" si="47"/>
        <v>240-269</v>
      </c>
    </row>
    <row r="1524" spans="1:23" x14ac:dyDescent="0.25">
      <c r="A1524" t="s">
        <v>1662</v>
      </c>
      <c r="B1524">
        <v>1571999305</v>
      </c>
      <c r="C1524">
        <v>7493906505</v>
      </c>
      <c r="D1524" s="1">
        <v>45898</v>
      </c>
      <c r="E1524">
        <v>99222</v>
      </c>
      <c r="F1524">
        <v>99292</v>
      </c>
      <c r="G1524" t="s">
        <v>54</v>
      </c>
      <c r="H1524" s="34">
        <v>34485</v>
      </c>
      <c r="I1524" s="7">
        <v>22415</v>
      </c>
      <c r="J1524" s="7">
        <v>17194.2</v>
      </c>
      <c r="K1524" s="7">
        <v>2531</v>
      </c>
      <c r="L1524" s="7">
        <v>2689.8</v>
      </c>
      <c r="M1524" s="5">
        <v>0.12</v>
      </c>
      <c r="N1524" t="s">
        <v>46</v>
      </c>
      <c r="O1524" t="s">
        <v>30</v>
      </c>
      <c r="P1524" t="s">
        <v>55</v>
      </c>
      <c r="Q1524" t="s">
        <v>19</v>
      </c>
      <c r="R1524" t="s">
        <v>43</v>
      </c>
      <c r="S1524" t="s">
        <v>21</v>
      </c>
      <c r="T1524" t="s">
        <v>13310</v>
      </c>
      <c r="U1524" s="1">
        <v>45946</v>
      </c>
      <c r="V1524">
        <f t="shared" si="46"/>
        <v>48</v>
      </c>
      <c r="W1524" t="str">
        <f t="shared" si="47"/>
        <v>30-59</v>
      </c>
    </row>
    <row r="1525" spans="1:23" x14ac:dyDescent="0.25">
      <c r="A1525" t="s">
        <v>1663</v>
      </c>
      <c r="B1525">
        <v>6831694055</v>
      </c>
      <c r="C1525">
        <v>4475400149</v>
      </c>
      <c r="D1525" s="1">
        <v>45862</v>
      </c>
      <c r="E1525">
        <v>99221</v>
      </c>
      <c r="F1525">
        <v>99205</v>
      </c>
      <c r="G1525" t="s">
        <v>15</v>
      </c>
      <c r="H1525" s="34">
        <v>84955</v>
      </c>
      <c r="I1525" s="7">
        <v>55221</v>
      </c>
      <c r="J1525" s="7">
        <v>48594.48</v>
      </c>
      <c r="K1525" s="7">
        <v>0</v>
      </c>
      <c r="L1525" s="7">
        <v>6626.52</v>
      </c>
      <c r="M1525" s="5">
        <v>0.12</v>
      </c>
      <c r="N1525" t="s">
        <v>46</v>
      </c>
      <c r="O1525" t="s">
        <v>17</v>
      </c>
      <c r="P1525" t="s">
        <v>97</v>
      </c>
      <c r="Q1525" t="s">
        <v>19</v>
      </c>
      <c r="R1525" t="s">
        <v>26</v>
      </c>
      <c r="S1525" t="s">
        <v>21</v>
      </c>
      <c r="T1525" t="s">
        <v>13312</v>
      </c>
      <c r="U1525" s="1">
        <v>45891</v>
      </c>
      <c r="V1525">
        <f t="shared" si="46"/>
        <v>29</v>
      </c>
      <c r="W1525" t="str">
        <f t="shared" si="47"/>
        <v>0-29</v>
      </c>
    </row>
    <row r="1526" spans="1:23" x14ac:dyDescent="0.25">
      <c r="A1526" t="s">
        <v>1664</v>
      </c>
      <c r="B1526">
        <v>9614155754</v>
      </c>
      <c r="C1526">
        <v>2848361399</v>
      </c>
      <c r="D1526" s="1">
        <v>45414</v>
      </c>
      <c r="E1526">
        <v>99238</v>
      </c>
      <c r="F1526">
        <v>99214</v>
      </c>
      <c r="G1526" t="s">
        <v>91</v>
      </c>
      <c r="H1526" s="34">
        <v>90616</v>
      </c>
      <c r="I1526" s="7">
        <v>65244</v>
      </c>
      <c r="J1526" s="7">
        <v>60024.480000000003</v>
      </c>
      <c r="K1526" s="7">
        <v>0</v>
      </c>
      <c r="L1526" s="7">
        <v>5219.5200000000004</v>
      </c>
      <c r="M1526" s="5">
        <v>0.08</v>
      </c>
      <c r="N1526" t="s">
        <v>24</v>
      </c>
      <c r="O1526" t="s">
        <v>17</v>
      </c>
      <c r="P1526" t="s">
        <v>55</v>
      </c>
      <c r="Q1526" t="s">
        <v>32</v>
      </c>
      <c r="R1526" t="s">
        <v>43</v>
      </c>
      <c r="S1526" t="s">
        <v>17</v>
      </c>
      <c r="T1526" t="s">
        <v>13310</v>
      </c>
      <c r="U1526" s="1">
        <v>45811</v>
      </c>
      <c r="V1526">
        <f t="shared" si="46"/>
        <v>397</v>
      </c>
      <c r="W1526" t="str">
        <f t="shared" si="47"/>
        <v>360+</v>
      </c>
    </row>
    <row r="1527" spans="1:23" x14ac:dyDescent="0.25">
      <c r="A1527" t="s">
        <v>1665</v>
      </c>
      <c r="B1527">
        <v>1181010686</v>
      </c>
      <c r="C1527">
        <v>2105621054</v>
      </c>
      <c r="D1527" s="1">
        <v>45702</v>
      </c>
      <c r="E1527">
        <v>99223</v>
      </c>
      <c r="F1527">
        <v>99291</v>
      </c>
      <c r="G1527" t="s">
        <v>134</v>
      </c>
      <c r="H1527" s="34">
        <v>30699</v>
      </c>
      <c r="I1527" s="7">
        <v>26094</v>
      </c>
      <c r="J1527" s="7">
        <v>18710.12</v>
      </c>
      <c r="K1527" s="7">
        <v>6862</v>
      </c>
      <c r="L1527" s="7">
        <v>521.88</v>
      </c>
      <c r="M1527" s="5">
        <v>0.02</v>
      </c>
      <c r="N1527" t="s">
        <v>16</v>
      </c>
      <c r="O1527" t="s">
        <v>27</v>
      </c>
      <c r="P1527" t="s">
        <v>35</v>
      </c>
      <c r="Q1527" t="s">
        <v>19</v>
      </c>
      <c r="R1527" t="s">
        <v>26</v>
      </c>
      <c r="S1527" t="s">
        <v>27</v>
      </c>
      <c r="T1527" t="s">
        <v>13312</v>
      </c>
      <c r="U1527" s="1">
        <v>45802</v>
      </c>
      <c r="V1527">
        <f t="shared" si="46"/>
        <v>100</v>
      </c>
      <c r="W1527" t="str">
        <f t="shared" si="47"/>
        <v>90-119</v>
      </c>
    </row>
    <row r="1528" spans="1:23" x14ac:dyDescent="0.25">
      <c r="A1528" t="s">
        <v>1666</v>
      </c>
      <c r="B1528">
        <v>5939595913</v>
      </c>
      <c r="C1528">
        <v>5895468599</v>
      </c>
      <c r="D1528" s="1">
        <v>45562</v>
      </c>
      <c r="E1528">
        <v>99214</v>
      </c>
      <c r="F1528">
        <v>99292</v>
      </c>
      <c r="G1528" t="s">
        <v>96</v>
      </c>
      <c r="H1528" s="34">
        <v>65180</v>
      </c>
      <c r="I1528" s="7">
        <v>51492</v>
      </c>
      <c r="J1528" s="7">
        <v>41256.28</v>
      </c>
      <c r="K1528" s="7">
        <v>1997</v>
      </c>
      <c r="L1528" s="7">
        <v>8238.7199999999993</v>
      </c>
      <c r="M1528" s="5">
        <v>0.16</v>
      </c>
      <c r="N1528" t="s">
        <v>1138</v>
      </c>
      <c r="O1528" t="s">
        <v>30</v>
      </c>
      <c r="P1528" t="s">
        <v>31</v>
      </c>
      <c r="Q1528" t="s">
        <v>19</v>
      </c>
      <c r="R1528" t="s">
        <v>26</v>
      </c>
      <c r="S1528" t="s">
        <v>27</v>
      </c>
      <c r="T1528" t="s">
        <v>13312</v>
      </c>
      <c r="U1528" s="1">
        <v>45676</v>
      </c>
      <c r="V1528">
        <f t="shared" si="46"/>
        <v>114</v>
      </c>
      <c r="W1528" t="str">
        <f t="shared" si="47"/>
        <v>90-119</v>
      </c>
    </row>
    <row r="1529" spans="1:23" x14ac:dyDescent="0.25">
      <c r="A1529" t="s">
        <v>1667</v>
      </c>
      <c r="B1529">
        <v>9158272435</v>
      </c>
      <c r="C1529">
        <v>8008832547</v>
      </c>
      <c r="D1529" s="1">
        <v>45389</v>
      </c>
      <c r="E1529">
        <v>99215</v>
      </c>
      <c r="F1529">
        <v>99292</v>
      </c>
      <c r="G1529" t="s">
        <v>142</v>
      </c>
      <c r="H1529" s="34">
        <v>51390</v>
      </c>
      <c r="I1529" s="7">
        <v>37001</v>
      </c>
      <c r="J1529" s="7">
        <v>34040.92</v>
      </c>
      <c r="K1529" s="7">
        <v>0</v>
      </c>
      <c r="L1529" s="7">
        <v>2960.08</v>
      </c>
      <c r="M1529" s="5">
        <v>0.08</v>
      </c>
      <c r="N1529" t="s">
        <v>24</v>
      </c>
      <c r="O1529" t="s">
        <v>17</v>
      </c>
      <c r="P1529" t="s">
        <v>18</v>
      </c>
      <c r="Q1529" t="s">
        <v>19</v>
      </c>
      <c r="R1529" t="s">
        <v>21</v>
      </c>
      <c r="S1529" t="s">
        <v>17</v>
      </c>
      <c r="T1529" t="s">
        <v>13310</v>
      </c>
      <c r="U1529" s="1">
        <v>45951</v>
      </c>
      <c r="V1529">
        <f t="shared" si="46"/>
        <v>562</v>
      </c>
      <c r="W1529" t="str">
        <f t="shared" si="47"/>
        <v>360+</v>
      </c>
    </row>
    <row r="1530" spans="1:23" x14ac:dyDescent="0.25">
      <c r="A1530" t="s">
        <v>1668</v>
      </c>
      <c r="B1530">
        <v>7184183791</v>
      </c>
      <c r="C1530">
        <v>9972926528</v>
      </c>
      <c r="D1530" s="1">
        <v>45732</v>
      </c>
      <c r="E1530">
        <v>99222</v>
      </c>
      <c r="F1530">
        <v>99291</v>
      </c>
      <c r="G1530" t="s">
        <v>129</v>
      </c>
      <c r="H1530" s="34">
        <v>83087</v>
      </c>
      <c r="I1530" s="7">
        <v>66470</v>
      </c>
      <c r="J1530" s="7">
        <v>40536.199999999997</v>
      </c>
      <c r="K1530" s="7">
        <v>16628</v>
      </c>
      <c r="L1530" s="7">
        <v>9305.7999999999993</v>
      </c>
      <c r="M1530" s="5">
        <v>0.14000000000000001</v>
      </c>
      <c r="N1530" t="s">
        <v>1135</v>
      </c>
      <c r="O1530" t="s">
        <v>27</v>
      </c>
      <c r="P1530" t="s">
        <v>25</v>
      </c>
      <c r="Q1530" t="s">
        <v>32</v>
      </c>
      <c r="R1530" t="s">
        <v>21</v>
      </c>
      <c r="S1530" t="s">
        <v>27</v>
      </c>
      <c r="T1530" t="s">
        <v>13311</v>
      </c>
      <c r="U1530" s="1">
        <v>45764</v>
      </c>
      <c r="V1530">
        <f t="shared" si="46"/>
        <v>32</v>
      </c>
      <c r="W1530" t="str">
        <f t="shared" si="47"/>
        <v>30-59</v>
      </c>
    </row>
    <row r="1531" spans="1:23" x14ac:dyDescent="0.25">
      <c r="A1531" t="s">
        <v>1669</v>
      </c>
      <c r="B1531">
        <v>1039791895</v>
      </c>
      <c r="C1531">
        <v>5873403084</v>
      </c>
      <c r="D1531" s="1">
        <v>45452</v>
      </c>
      <c r="E1531">
        <v>99223</v>
      </c>
      <c r="F1531">
        <v>81000</v>
      </c>
      <c r="G1531" t="s">
        <v>263</v>
      </c>
      <c r="H1531" s="34">
        <v>67233</v>
      </c>
      <c r="I1531" s="7">
        <v>43701</v>
      </c>
      <c r="J1531" s="7">
        <v>38456.879999999997</v>
      </c>
      <c r="K1531" s="7">
        <v>0</v>
      </c>
      <c r="L1531" s="7">
        <v>5244.12</v>
      </c>
      <c r="M1531" s="5">
        <v>0.12</v>
      </c>
      <c r="N1531" t="s">
        <v>46</v>
      </c>
      <c r="O1531" t="s">
        <v>17</v>
      </c>
      <c r="P1531" t="s">
        <v>31</v>
      </c>
      <c r="Q1531" t="s">
        <v>19</v>
      </c>
      <c r="R1531" t="s">
        <v>27</v>
      </c>
      <c r="S1531" t="s">
        <v>27</v>
      </c>
      <c r="T1531" t="s">
        <v>13312</v>
      </c>
      <c r="U1531" s="1">
        <v>46042</v>
      </c>
      <c r="V1531">
        <f t="shared" si="46"/>
        <v>590</v>
      </c>
      <c r="W1531" t="str">
        <f t="shared" si="47"/>
        <v>360+</v>
      </c>
    </row>
    <row r="1532" spans="1:23" x14ac:dyDescent="0.25">
      <c r="A1532" t="s">
        <v>1670</v>
      </c>
      <c r="B1532">
        <v>8533073812</v>
      </c>
      <c r="C1532">
        <v>3616564946</v>
      </c>
      <c r="D1532" s="1">
        <v>45756</v>
      </c>
      <c r="E1532">
        <v>99223</v>
      </c>
      <c r="F1532">
        <v>99205</v>
      </c>
      <c r="G1532" t="s">
        <v>154</v>
      </c>
      <c r="H1532" s="34">
        <v>82475</v>
      </c>
      <c r="I1532" s="7">
        <v>65980</v>
      </c>
      <c r="J1532" s="7">
        <v>33244.800000000003</v>
      </c>
      <c r="K1532" s="7">
        <v>23498</v>
      </c>
      <c r="L1532" s="7">
        <v>9237.2000000000007</v>
      </c>
      <c r="M1532" s="5">
        <v>0.14000000000000001</v>
      </c>
      <c r="N1532" t="s">
        <v>1135</v>
      </c>
      <c r="O1532" t="s">
        <v>27</v>
      </c>
      <c r="P1532" t="s">
        <v>35</v>
      </c>
      <c r="Q1532" t="s">
        <v>32</v>
      </c>
      <c r="R1532" t="s">
        <v>38</v>
      </c>
      <c r="S1532" t="s">
        <v>17</v>
      </c>
      <c r="T1532" t="s">
        <v>13312</v>
      </c>
      <c r="U1532" s="1">
        <v>45765</v>
      </c>
      <c r="V1532">
        <f t="shared" si="46"/>
        <v>9</v>
      </c>
      <c r="W1532" t="str">
        <f t="shared" si="47"/>
        <v>0-29</v>
      </c>
    </row>
    <row r="1533" spans="1:23" x14ac:dyDescent="0.25">
      <c r="A1533" t="s">
        <v>1671</v>
      </c>
      <c r="B1533">
        <v>3467181942</v>
      </c>
      <c r="C1533">
        <v>1085758664</v>
      </c>
      <c r="D1533" s="1">
        <v>45687</v>
      </c>
      <c r="E1533">
        <v>99215</v>
      </c>
      <c r="F1533">
        <v>99203</v>
      </c>
      <c r="G1533" t="s">
        <v>89</v>
      </c>
      <c r="H1533" s="34">
        <v>58988</v>
      </c>
      <c r="I1533" s="7">
        <v>50140</v>
      </c>
      <c r="J1533" s="7">
        <v>43297.2</v>
      </c>
      <c r="K1533" s="7">
        <v>5840</v>
      </c>
      <c r="L1533" s="7">
        <v>1002.8</v>
      </c>
      <c r="M1533" s="5">
        <v>0.02</v>
      </c>
      <c r="N1533" t="s">
        <v>16</v>
      </c>
      <c r="O1533" t="s">
        <v>30</v>
      </c>
      <c r="P1533" t="s">
        <v>18</v>
      </c>
      <c r="Q1533" t="s">
        <v>32</v>
      </c>
      <c r="R1533" t="s">
        <v>21</v>
      </c>
      <c r="S1533" t="s">
        <v>17</v>
      </c>
      <c r="T1533" t="s">
        <v>13310</v>
      </c>
      <c r="U1533" s="1">
        <v>45775</v>
      </c>
      <c r="V1533">
        <f t="shared" si="46"/>
        <v>88</v>
      </c>
      <c r="W1533" t="str">
        <f t="shared" si="47"/>
        <v>60-89</v>
      </c>
    </row>
    <row r="1534" spans="1:23" x14ac:dyDescent="0.25">
      <c r="A1534" t="s">
        <v>1672</v>
      </c>
      <c r="B1534">
        <v>7211054809</v>
      </c>
      <c r="C1534">
        <v>9681220807</v>
      </c>
      <c r="D1534" s="1">
        <v>45412</v>
      </c>
      <c r="E1534">
        <v>99213</v>
      </c>
      <c r="F1534">
        <v>99215</v>
      </c>
      <c r="G1534" t="s">
        <v>52</v>
      </c>
      <c r="H1534" s="34">
        <v>44865</v>
      </c>
      <c r="I1534" s="7">
        <v>32303</v>
      </c>
      <c r="J1534" s="7">
        <v>25059.759999999998</v>
      </c>
      <c r="K1534" s="7">
        <v>4659</v>
      </c>
      <c r="L1534" s="7">
        <v>2584.2399999999998</v>
      </c>
      <c r="M1534" s="5">
        <v>0.08</v>
      </c>
      <c r="N1534" t="s">
        <v>24</v>
      </c>
      <c r="O1534" t="s">
        <v>30</v>
      </c>
      <c r="P1534" t="s">
        <v>25</v>
      </c>
      <c r="Q1534" t="s">
        <v>32</v>
      </c>
      <c r="R1534" t="s">
        <v>20</v>
      </c>
      <c r="S1534" t="s">
        <v>17</v>
      </c>
      <c r="T1534" t="s">
        <v>13310</v>
      </c>
      <c r="U1534" s="1">
        <v>46009</v>
      </c>
      <c r="V1534">
        <f t="shared" si="46"/>
        <v>597</v>
      </c>
      <c r="W1534" t="str">
        <f t="shared" si="47"/>
        <v>360+</v>
      </c>
    </row>
    <row r="1535" spans="1:23" x14ac:dyDescent="0.25">
      <c r="A1535" t="s">
        <v>1673</v>
      </c>
      <c r="B1535">
        <v>3038213654</v>
      </c>
      <c r="C1535">
        <v>6953003150</v>
      </c>
      <c r="D1535" s="1">
        <v>45925</v>
      </c>
      <c r="E1535">
        <v>99213</v>
      </c>
      <c r="F1535">
        <v>99201</v>
      </c>
      <c r="G1535" t="s">
        <v>94</v>
      </c>
      <c r="H1535" s="34">
        <v>64260</v>
      </c>
      <c r="I1535" s="7">
        <v>51408</v>
      </c>
      <c r="J1535" s="7">
        <v>37265.879999999997</v>
      </c>
      <c r="K1535" s="7">
        <v>6945</v>
      </c>
      <c r="L1535" s="7">
        <v>7197.12</v>
      </c>
      <c r="M1535" s="5">
        <v>0.14000000000000001</v>
      </c>
      <c r="N1535" t="s">
        <v>1135</v>
      </c>
      <c r="O1535" t="s">
        <v>30</v>
      </c>
      <c r="P1535" t="s">
        <v>35</v>
      </c>
      <c r="Q1535" t="s">
        <v>32</v>
      </c>
      <c r="R1535" t="s">
        <v>43</v>
      </c>
      <c r="S1535" t="s">
        <v>27</v>
      </c>
      <c r="T1535" t="s">
        <v>13310</v>
      </c>
      <c r="U1535" s="1">
        <v>45972</v>
      </c>
      <c r="V1535">
        <f t="shared" si="46"/>
        <v>47</v>
      </c>
      <c r="W1535" t="str">
        <f t="shared" si="47"/>
        <v>30-59</v>
      </c>
    </row>
    <row r="1536" spans="1:23" x14ac:dyDescent="0.25">
      <c r="A1536" t="s">
        <v>1674</v>
      </c>
      <c r="B1536">
        <v>1314130215</v>
      </c>
      <c r="C1536">
        <v>9373811251</v>
      </c>
      <c r="D1536" s="1">
        <v>45398</v>
      </c>
      <c r="E1536">
        <v>99215</v>
      </c>
      <c r="F1536">
        <v>99283</v>
      </c>
      <c r="G1536" t="s">
        <v>198</v>
      </c>
      <c r="H1536" s="34">
        <v>20679</v>
      </c>
      <c r="I1536" s="7">
        <v>17577</v>
      </c>
      <c r="J1536" s="7">
        <v>12335.46</v>
      </c>
      <c r="K1536" s="7">
        <v>4890</v>
      </c>
      <c r="L1536" s="7">
        <v>351.54</v>
      </c>
      <c r="M1536" s="5">
        <v>0.02</v>
      </c>
      <c r="N1536" t="s">
        <v>16</v>
      </c>
      <c r="O1536" t="s">
        <v>27</v>
      </c>
      <c r="P1536" t="s">
        <v>25</v>
      </c>
      <c r="Q1536" t="s">
        <v>19</v>
      </c>
      <c r="R1536" t="s">
        <v>27</v>
      </c>
      <c r="S1536" t="s">
        <v>17</v>
      </c>
      <c r="T1536" t="s">
        <v>13310</v>
      </c>
      <c r="U1536" s="1">
        <v>45682</v>
      </c>
      <c r="V1536">
        <f t="shared" si="46"/>
        <v>284</v>
      </c>
      <c r="W1536" t="str">
        <f t="shared" si="47"/>
        <v>270-299</v>
      </c>
    </row>
    <row r="1537" spans="1:23" x14ac:dyDescent="0.25">
      <c r="A1537" t="s">
        <v>1675</v>
      </c>
      <c r="B1537">
        <v>6297483647</v>
      </c>
      <c r="C1537">
        <v>2599973455</v>
      </c>
      <c r="D1537" s="1">
        <v>45420</v>
      </c>
      <c r="E1537">
        <v>99222</v>
      </c>
      <c r="F1537">
        <v>36415</v>
      </c>
      <c r="G1537" t="s">
        <v>286</v>
      </c>
      <c r="H1537" s="34">
        <v>99538</v>
      </c>
      <c r="I1537" s="7">
        <v>81621</v>
      </c>
      <c r="J1537" s="7">
        <v>62303.22</v>
      </c>
      <c r="K1537" s="7">
        <v>4626</v>
      </c>
      <c r="L1537" s="7">
        <v>14691.78</v>
      </c>
      <c r="M1537" s="5">
        <v>0.18</v>
      </c>
      <c r="N1537" t="s">
        <v>3141</v>
      </c>
      <c r="O1537" t="s">
        <v>30</v>
      </c>
      <c r="P1537" t="s">
        <v>40</v>
      </c>
      <c r="Q1537" t="s">
        <v>32</v>
      </c>
      <c r="R1537" t="s">
        <v>26</v>
      </c>
      <c r="S1537" t="s">
        <v>21</v>
      </c>
      <c r="T1537" t="s">
        <v>13310</v>
      </c>
      <c r="U1537" s="1">
        <v>45869</v>
      </c>
      <c r="V1537">
        <f t="shared" si="46"/>
        <v>449</v>
      </c>
      <c r="W1537" t="str">
        <f t="shared" si="47"/>
        <v>360+</v>
      </c>
    </row>
    <row r="1538" spans="1:23" x14ac:dyDescent="0.25">
      <c r="A1538" t="s">
        <v>1676</v>
      </c>
      <c r="B1538">
        <v>4023567905</v>
      </c>
      <c r="C1538">
        <v>5669960825</v>
      </c>
      <c r="D1538" s="1">
        <v>45727</v>
      </c>
      <c r="E1538">
        <v>99232</v>
      </c>
      <c r="F1538">
        <v>99283</v>
      </c>
      <c r="G1538" t="s">
        <v>286</v>
      </c>
      <c r="H1538" s="34">
        <v>60847</v>
      </c>
      <c r="I1538" s="7">
        <v>49895</v>
      </c>
      <c r="J1538" s="7">
        <v>40913.9</v>
      </c>
      <c r="K1538" s="7">
        <v>0</v>
      </c>
      <c r="L1538" s="7">
        <v>8981.1</v>
      </c>
      <c r="M1538" s="5">
        <v>0.18</v>
      </c>
      <c r="N1538" t="s">
        <v>3141</v>
      </c>
      <c r="O1538" t="s">
        <v>17</v>
      </c>
      <c r="P1538" t="s">
        <v>58</v>
      </c>
      <c r="Q1538" t="s">
        <v>32</v>
      </c>
      <c r="R1538" t="s">
        <v>26</v>
      </c>
      <c r="S1538" t="s">
        <v>17</v>
      </c>
      <c r="T1538" t="s">
        <v>13311</v>
      </c>
      <c r="U1538" s="1">
        <v>45825</v>
      </c>
      <c r="V1538">
        <f t="shared" ref="V1538:V1601" si="48">U1538-D1538</f>
        <v>98</v>
      </c>
      <c r="W1538" t="str">
        <f t="shared" si="47"/>
        <v>90-119</v>
      </c>
    </row>
    <row r="1539" spans="1:23" x14ac:dyDescent="0.25">
      <c r="A1539" t="s">
        <v>1677</v>
      </c>
      <c r="B1539">
        <v>5542487254</v>
      </c>
      <c r="C1539">
        <v>4873928233</v>
      </c>
      <c r="D1539" s="1">
        <v>45786</v>
      </c>
      <c r="E1539">
        <v>99214</v>
      </c>
      <c r="F1539">
        <v>81000</v>
      </c>
      <c r="G1539" t="s">
        <v>116</v>
      </c>
      <c r="H1539" s="34">
        <v>69540</v>
      </c>
      <c r="I1539" s="7">
        <v>45201</v>
      </c>
      <c r="J1539" s="7">
        <v>39776.879999999997</v>
      </c>
      <c r="K1539" s="7">
        <v>0</v>
      </c>
      <c r="L1539" s="7">
        <v>5424.12</v>
      </c>
      <c r="M1539" s="5">
        <v>0.12</v>
      </c>
      <c r="N1539" t="s">
        <v>46</v>
      </c>
      <c r="O1539" t="s">
        <v>17</v>
      </c>
      <c r="P1539" t="s">
        <v>25</v>
      </c>
      <c r="Q1539" t="s">
        <v>32</v>
      </c>
      <c r="R1539" t="s">
        <v>21</v>
      </c>
      <c r="S1539" t="s">
        <v>21</v>
      </c>
      <c r="T1539" t="s">
        <v>13310</v>
      </c>
      <c r="U1539" s="1">
        <v>45963</v>
      </c>
      <c r="V1539">
        <f t="shared" si="48"/>
        <v>177</v>
      </c>
      <c r="W1539" t="str">
        <f t="shared" ref="W1539:W1602" si="49">IF(V1539="","",IF(V1539&lt;30,"0-29",IF(V1539&lt;60,"30-59",IF(V1539&lt;90,"60-89",IF(V1539&lt;120,"90-119",IF(V1539&lt;150,"120-149",IF(V1539&lt;180,"150-179",IF(V1539&lt;210,"180-209",IF(V1539&lt;240,"210-239",IF(V1539&lt;270,"240-269",IF(V1539&lt;300,"270-299",IF(V1539&lt;330,"300-329",IF(V1539&lt;360,"330-359","360+")))))))))))))</f>
        <v>150-179</v>
      </c>
    </row>
    <row r="1540" spans="1:23" x14ac:dyDescent="0.25">
      <c r="A1540" t="s">
        <v>1678</v>
      </c>
      <c r="B1540">
        <v>5304809816</v>
      </c>
      <c r="C1540">
        <v>6385519030</v>
      </c>
      <c r="D1540" s="1">
        <v>45727</v>
      </c>
      <c r="E1540">
        <v>99232</v>
      </c>
      <c r="F1540">
        <v>99285</v>
      </c>
      <c r="G1540" t="s">
        <v>244</v>
      </c>
      <c r="H1540" s="34">
        <v>39684</v>
      </c>
      <c r="I1540" s="7">
        <v>25795</v>
      </c>
      <c r="J1540" s="7">
        <v>11596.6</v>
      </c>
      <c r="K1540" s="7">
        <v>11103</v>
      </c>
      <c r="L1540" s="7">
        <v>3095.4</v>
      </c>
      <c r="M1540" s="5">
        <v>0.12</v>
      </c>
      <c r="N1540" t="s">
        <v>46</v>
      </c>
      <c r="O1540" t="s">
        <v>27</v>
      </c>
      <c r="P1540" t="s">
        <v>18</v>
      </c>
      <c r="Q1540" t="s">
        <v>32</v>
      </c>
      <c r="R1540" t="s">
        <v>27</v>
      </c>
      <c r="S1540" t="s">
        <v>21</v>
      </c>
      <c r="T1540" t="s">
        <v>13310</v>
      </c>
      <c r="U1540" s="1">
        <v>45772</v>
      </c>
      <c r="V1540">
        <f t="shared" si="48"/>
        <v>45</v>
      </c>
      <c r="W1540" t="str">
        <f t="shared" si="49"/>
        <v>30-59</v>
      </c>
    </row>
    <row r="1541" spans="1:23" x14ac:dyDescent="0.25">
      <c r="A1541" t="s">
        <v>1679</v>
      </c>
      <c r="B1541">
        <v>7054373638</v>
      </c>
      <c r="C1541">
        <v>8016958582</v>
      </c>
      <c r="D1541" s="1">
        <v>45519</v>
      </c>
      <c r="E1541">
        <v>99214</v>
      </c>
      <c r="F1541">
        <v>99215</v>
      </c>
      <c r="G1541" t="s">
        <v>347</v>
      </c>
      <c r="H1541" s="34">
        <v>93760</v>
      </c>
      <c r="I1541" s="7">
        <v>60944</v>
      </c>
      <c r="J1541" s="7">
        <v>46348.72</v>
      </c>
      <c r="K1541" s="7">
        <v>7282</v>
      </c>
      <c r="L1541" s="7">
        <v>7313.28</v>
      </c>
      <c r="M1541" s="5">
        <v>0.12</v>
      </c>
      <c r="N1541" t="s">
        <v>46</v>
      </c>
      <c r="O1541" t="s">
        <v>30</v>
      </c>
      <c r="P1541" t="s">
        <v>31</v>
      </c>
      <c r="Q1541" t="s">
        <v>19</v>
      </c>
      <c r="R1541" t="s">
        <v>38</v>
      </c>
      <c r="S1541" t="s">
        <v>21</v>
      </c>
      <c r="T1541" t="s">
        <v>13310</v>
      </c>
      <c r="U1541" s="1">
        <v>45769</v>
      </c>
      <c r="V1541">
        <f t="shared" si="48"/>
        <v>250</v>
      </c>
      <c r="W1541" t="str">
        <f t="shared" si="49"/>
        <v>240-269</v>
      </c>
    </row>
    <row r="1542" spans="1:23" x14ac:dyDescent="0.25">
      <c r="A1542" t="s">
        <v>1680</v>
      </c>
      <c r="B1542">
        <v>8600310325</v>
      </c>
      <c r="C1542">
        <v>4873105091</v>
      </c>
      <c r="D1542" s="1">
        <v>45487</v>
      </c>
      <c r="E1542">
        <v>99214</v>
      </c>
      <c r="F1542">
        <v>99205</v>
      </c>
      <c r="G1542" t="s">
        <v>351</v>
      </c>
      <c r="H1542" s="34">
        <v>80055</v>
      </c>
      <c r="I1542" s="7">
        <v>57640</v>
      </c>
      <c r="J1542" s="7">
        <v>47585.8</v>
      </c>
      <c r="K1542" s="7">
        <v>5443</v>
      </c>
      <c r="L1542" s="7">
        <v>4611.2</v>
      </c>
      <c r="M1542" s="5">
        <v>0.08</v>
      </c>
      <c r="N1542" t="s">
        <v>24</v>
      </c>
      <c r="O1542" t="s">
        <v>30</v>
      </c>
      <c r="P1542" t="s">
        <v>31</v>
      </c>
      <c r="Q1542" t="s">
        <v>19</v>
      </c>
      <c r="R1542" t="s">
        <v>20</v>
      </c>
      <c r="S1542" t="s">
        <v>17</v>
      </c>
      <c r="T1542" t="s">
        <v>13312</v>
      </c>
      <c r="U1542" s="1">
        <v>46025</v>
      </c>
      <c r="V1542">
        <f t="shared" si="48"/>
        <v>538</v>
      </c>
      <c r="W1542" t="str">
        <f t="shared" si="49"/>
        <v>360+</v>
      </c>
    </row>
    <row r="1543" spans="1:23" x14ac:dyDescent="0.25">
      <c r="A1543" t="s">
        <v>1681</v>
      </c>
      <c r="B1543">
        <v>8634494095</v>
      </c>
      <c r="C1543">
        <v>3045920498</v>
      </c>
      <c r="D1543" s="1">
        <v>45648</v>
      </c>
      <c r="E1543">
        <v>99232</v>
      </c>
      <c r="F1543">
        <v>90834</v>
      </c>
      <c r="G1543" t="s">
        <v>140</v>
      </c>
      <c r="H1543" s="34">
        <v>82419</v>
      </c>
      <c r="I1543" s="7">
        <v>70056</v>
      </c>
      <c r="J1543" s="7">
        <v>62039.880000000005</v>
      </c>
      <c r="K1543" s="7">
        <v>6615</v>
      </c>
      <c r="L1543" s="7">
        <v>1401.12</v>
      </c>
      <c r="M1543" s="5">
        <v>0.02</v>
      </c>
      <c r="N1543" t="s">
        <v>16</v>
      </c>
      <c r="O1543" t="s">
        <v>30</v>
      </c>
      <c r="P1543" t="s">
        <v>97</v>
      </c>
      <c r="Q1543" t="s">
        <v>19</v>
      </c>
      <c r="R1543" t="s">
        <v>27</v>
      </c>
      <c r="S1543" t="s">
        <v>17</v>
      </c>
      <c r="T1543" t="s">
        <v>13311</v>
      </c>
      <c r="U1543" s="1">
        <v>46055</v>
      </c>
      <c r="V1543">
        <f t="shared" si="48"/>
        <v>407</v>
      </c>
      <c r="W1543" t="str">
        <f t="shared" si="49"/>
        <v>360+</v>
      </c>
    </row>
    <row r="1544" spans="1:23" x14ac:dyDescent="0.25">
      <c r="A1544" t="s">
        <v>1682</v>
      </c>
      <c r="B1544">
        <v>3422352189</v>
      </c>
      <c r="C1544">
        <v>6110427461</v>
      </c>
      <c r="D1544" s="1">
        <v>45500</v>
      </c>
      <c r="E1544">
        <v>99221</v>
      </c>
      <c r="F1544">
        <v>99282</v>
      </c>
      <c r="G1544" t="s">
        <v>152</v>
      </c>
      <c r="H1544" s="34">
        <v>99512</v>
      </c>
      <c r="I1544" s="7">
        <v>84585</v>
      </c>
      <c r="J1544" s="7">
        <v>66129.3</v>
      </c>
      <c r="K1544" s="7">
        <v>16764</v>
      </c>
      <c r="L1544" s="7">
        <v>1691.7</v>
      </c>
      <c r="M1544" s="5">
        <v>0.02</v>
      </c>
      <c r="N1544" t="s">
        <v>16</v>
      </c>
      <c r="O1544" t="s">
        <v>27</v>
      </c>
      <c r="P1544" t="s">
        <v>40</v>
      </c>
      <c r="Q1544" t="s">
        <v>32</v>
      </c>
      <c r="R1544" t="s">
        <v>26</v>
      </c>
      <c r="S1544" t="s">
        <v>27</v>
      </c>
      <c r="T1544" t="s">
        <v>13310</v>
      </c>
      <c r="U1544" s="1">
        <v>45886</v>
      </c>
      <c r="V1544">
        <f t="shared" si="48"/>
        <v>386</v>
      </c>
      <c r="W1544" t="str">
        <f t="shared" si="49"/>
        <v>360+</v>
      </c>
    </row>
    <row r="1545" spans="1:23" x14ac:dyDescent="0.25">
      <c r="A1545" t="s">
        <v>1683</v>
      </c>
      <c r="B1545">
        <v>9299991580</v>
      </c>
      <c r="C1545">
        <v>7260411714</v>
      </c>
      <c r="D1545" s="1">
        <v>45312</v>
      </c>
      <c r="E1545">
        <v>99232</v>
      </c>
      <c r="F1545">
        <v>99283</v>
      </c>
      <c r="G1545" t="s">
        <v>106</v>
      </c>
      <c r="H1545" s="34">
        <v>89421</v>
      </c>
      <c r="I1545" s="7">
        <v>64383</v>
      </c>
      <c r="J1545" s="7">
        <v>53214.36</v>
      </c>
      <c r="K1545" s="7">
        <v>6018</v>
      </c>
      <c r="L1545" s="7">
        <v>5150.6400000000003</v>
      </c>
      <c r="M1545" s="5">
        <v>0.08</v>
      </c>
      <c r="N1545" t="s">
        <v>24</v>
      </c>
      <c r="O1545" t="s">
        <v>27</v>
      </c>
      <c r="P1545" t="s">
        <v>25</v>
      </c>
      <c r="Q1545" t="s">
        <v>19</v>
      </c>
      <c r="R1545" t="s">
        <v>26</v>
      </c>
      <c r="S1545" t="s">
        <v>27</v>
      </c>
      <c r="T1545" t="s">
        <v>13310</v>
      </c>
      <c r="U1545" s="1">
        <v>45867</v>
      </c>
      <c r="V1545">
        <f t="shared" si="48"/>
        <v>555</v>
      </c>
      <c r="W1545" t="str">
        <f t="shared" si="49"/>
        <v>360+</v>
      </c>
    </row>
    <row r="1546" spans="1:23" x14ac:dyDescent="0.25">
      <c r="A1546" t="s">
        <v>1684</v>
      </c>
      <c r="B1546">
        <v>8207900208</v>
      </c>
      <c r="C1546">
        <v>2152352399</v>
      </c>
      <c r="D1546" s="1">
        <v>45772</v>
      </c>
      <c r="E1546">
        <v>99222</v>
      </c>
      <c r="F1546">
        <v>90834</v>
      </c>
      <c r="G1546" t="s">
        <v>272</v>
      </c>
      <c r="H1546" s="34">
        <v>70069</v>
      </c>
      <c r="I1546" s="7">
        <v>45545</v>
      </c>
      <c r="J1546" s="7">
        <v>40079.599999999999</v>
      </c>
      <c r="K1546" s="7">
        <v>0</v>
      </c>
      <c r="L1546" s="7">
        <v>5465.4</v>
      </c>
      <c r="M1546" s="5">
        <v>0.12</v>
      </c>
      <c r="N1546" t="s">
        <v>46</v>
      </c>
      <c r="O1546" t="s">
        <v>17</v>
      </c>
      <c r="P1546" t="s">
        <v>31</v>
      </c>
      <c r="Q1546" t="s">
        <v>32</v>
      </c>
      <c r="R1546" t="s">
        <v>27</v>
      </c>
      <c r="S1546" t="s">
        <v>17</v>
      </c>
      <c r="T1546" t="s">
        <v>13311</v>
      </c>
      <c r="U1546" s="1">
        <v>45835</v>
      </c>
      <c r="V1546">
        <f t="shared" si="48"/>
        <v>63</v>
      </c>
      <c r="W1546" t="str">
        <f t="shared" si="49"/>
        <v>60-89</v>
      </c>
    </row>
    <row r="1547" spans="1:23" x14ac:dyDescent="0.25">
      <c r="A1547" t="s">
        <v>1685</v>
      </c>
      <c r="B1547">
        <v>7918801265</v>
      </c>
      <c r="C1547">
        <v>8258861611</v>
      </c>
      <c r="D1547" s="1">
        <v>45772</v>
      </c>
      <c r="E1547">
        <v>99232</v>
      </c>
      <c r="F1547">
        <v>99202</v>
      </c>
      <c r="G1547" t="s">
        <v>129</v>
      </c>
      <c r="H1547" s="34">
        <v>93885</v>
      </c>
      <c r="I1547" s="7">
        <v>79802</v>
      </c>
      <c r="J1547" s="7">
        <v>43795.96</v>
      </c>
      <c r="K1547" s="7">
        <v>34410</v>
      </c>
      <c r="L1547" s="7">
        <v>1596.04</v>
      </c>
      <c r="M1547" s="5">
        <v>0.02</v>
      </c>
      <c r="N1547" t="s">
        <v>16</v>
      </c>
      <c r="O1547" t="s">
        <v>27</v>
      </c>
      <c r="P1547" t="s">
        <v>40</v>
      </c>
      <c r="Q1547" t="s">
        <v>19</v>
      </c>
      <c r="R1547" t="s">
        <v>26</v>
      </c>
      <c r="S1547" t="s">
        <v>27</v>
      </c>
      <c r="T1547" t="s">
        <v>13311</v>
      </c>
      <c r="U1547" s="1">
        <v>45910</v>
      </c>
      <c r="V1547">
        <f t="shared" si="48"/>
        <v>138</v>
      </c>
      <c r="W1547" t="str">
        <f t="shared" si="49"/>
        <v>120-149</v>
      </c>
    </row>
    <row r="1548" spans="1:23" x14ac:dyDescent="0.25">
      <c r="A1548" t="s">
        <v>1686</v>
      </c>
      <c r="B1548">
        <v>4499018718</v>
      </c>
      <c r="C1548">
        <v>2849385013</v>
      </c>
      <c r="D1548" s="1">
        <v>45752</v>
      </c>
      <c r="E1548">
        <v>99233</v>
      </c>
      <c r="F1548">
        <v>36415</v>
      </c>
      <c r="G1548" t="s">
        <v>110</v>
      </c>
      <c r="H1548" s="34">
        <v>55779</v>
      </c>
      <c r="I1548" s="7">
        <v>43508</v>
      </c>
      <c r="J1548" s="7">
        <v>32392.400000000001</v>
      </c>
      <c r="K1548" s="7">
        <v>2414</v>
      </c>
      <c r="L1548" s="7">
        <v>8701.6</v>
      </c>
      <c r="M1548" s="5">
        <v>0.2</v>
      </c>
      <c r="N1548" t="s">
        <v>3140</v>
      </c>
      <c r="O1548" t="s">
        <v>30</v>
      </c>
      <c r="P1548" t="s">
        <v>35</v>
      </c>
      <c r="Q1548" t="s">
        <v>32</v>
      </c>
      <c r="R1548" t="s">
        <v>21</v>
      </c>
      <c r="S1548" t="s">
        <v>21</v>
      </c>
      <c r="T1548" t="s">
        <v>13312</v>
      </c>
      <c r="U1548" s="1">
        <v>45821</v>
      </c>
      <c r="V1548">
        <f t="shared" si="48"/>
        <v>69</v>
      </c>
      <c r="W1548" t="str">
        <f t="shared" si="49"/>
        <v>60-89</v>
      </c>
    </row>
    <row r="1549" spans="1:23" x14ac:dyDescent="0.25">
      <c r="A1549" t="s">
        <v>1687</v>
      </c>
      <c r="B1549">
        <v>3248813091</v>
      </c>
      <c r="C1549">
        <v>7552794804</v>
      </c>
      <c r="D1549" s="1">
        <v>45505</v>
      </c>
      <c r="E1549">
        <v>99231</v>
      </c>
      <c r="F1549">
        <v>99284</v>
      </c>
      <c r="G1549" t="s">
        <v>296</v>
      </c>
      <c r="H1549" s="34">
        <v>20045</v>
      </c>
      <c r="I1549" s="7">
        <v>13029</v>
      </c>
      <c r="J1549" s="7">
        <v>10371.52</v>
      </c>
      <c r="K1549" s="7">
        <v>1094</v>
      </c>
      <c r="L1549" s="7">
        <v>1563.48</v>
      </c>
      <c r="M1549" s="5">
        <v>0.12</v>
      </c>
      <c r="N1549" t="s">
        <v>46</v>
      </c>
      <c r="O1549" t="s">
        <v>30</v>
      </c>
      <c r="P1549" t="s">
        <v>31</v>
      </c>
      <c r="Q1549" t="s">
        <v>19</v>
      </c>
      <c r="R1549" t="s">
        <v>43</v>
      </c>
      <c r="S1549" t="s">
        <v>27</v>
      </c>
      <c r="T1549" t="s">
        <v>13311</v>
      </c>
      <c r="U1549" s="1">
        <v>45934</v>
      </c>
      <c r="V1549">
        <f t="shared" si="48"/>
        <v>429</v>
      </c>
      <c r="W1549" t="str">
        <f t="shared" si="49"/>
        <v>360+</v>
      </c>
    </row>
    <row r="1550" spans="1:23" x14ac:dyDescent="0.25">
      <c r="A1550" t="s">
        <v>1688</v>
      </c>
      <c r="B1550">
        <v>5585551773</v>
      </c>
      <c r="C1550">
        <v>5118809017</v>
      </c>
      <c r="D1550" s="1">
        <v>45635</v>
      </c>
      <c r="E1550">
        <v>99215</v>
      </c>
      <c r="F1550">
        <v>99291</v>
      </c>
      <c r="G1550" t="s">
        <v>99</v>
      </c>
      <c r="H1550" s="34">
        <v>62923</v>
      </c>
      <c r="I1550" s="7">
        <v>53485</v>
      </c>
      <c r="J1550" s="7">
        <v>47135.3</v>
      </c>
      <c r="K1550" s="7">
        <v>5280</v>
      </c>
      <c r="L1550" s="7">
        <v>1069.7</v>
      </c>
      <c r="M1550" s="5">
        <v>0.02</v>
      </c>
      <c r="N1550" t="s">
        <v>16</v>
      </c>
      <c r="O1550" t="s">
        <v>30</v>
      </c>
      <c r="P1550" t="s">
        <v>31</v>
      </c>
      <c r="Q1550" t="s">
        <v>32</v>
      </c>
      <c r="R1550" t="s">
        <v>26</v>
      </c>
      <c r="S1550" t="s">
        <v>17</v>
      </c>
      <c r="T1550" t="s">
        <v>13310</v>
      </c>
      <c r="U1550" s="1">
        <v>46016</v>
      </c>
      <c r="V1550">
        <f t="shared" si="48"/>
        <v>381</v>
      </c>
      <c r="W1550" t="str">
        <f t="shared" si="49"/>
        <v>360+</v>
      </c>
    </row>
    <row r="1551" spans="1:23" x14ac:dyDescent="0.25">
      <c r="A1551" t="s">
        <v>1689</v>
      </c>
      <c r="B1551">
        <v>3830312769</v>
      </c>
      <c r="C1551">
        <v>6473072202</v>
      </c>
      <c r="D1551" s="1">
        <v>45567</v>
      </c>
      <c r="E1551">
        <v>99222</v>
      </c>
      <c r="F1551">
        <v>99213</v>
      </c>
      <c r="G1551" t="s">
        <v>122</v>
      </c>
      <c r="H1551" s="34">
        <v>26244</v>
      </c>
      <c r="I1551" s="7">
        <v>22307</v>
      </c>
      <c r="J1551" s="7">
        <v>18659.86</v>
      </c>
      <c r="K1551" s="7">
        <v>3201</v>
      </c>
      <c r="L1551" s="7">
        <v>446.14</v>
      </c>
      <c r="M1551" s="5">
        <v>0.02</v>
      </c>
      <c r="N1551" t="s">
        <v>16</v>
      </c>
      <c r="O1551" t="s">
        <v>30</v>
      </c>
      <c r="P1551" t="s">
        <v>40</v>
      </c>
      <c r="Q1551" t="s">
        <v>19</v>
      </c>
      <c r="R1551" t="s">
        <v>43</v>
      </c>
      <c r="S1551" t="s">
        <v>17</v>
      </c>
      <c r="T1551" t="s">
        <v>13310</v>
      </c>
      <c r="U1551" s="1">
        <v>46030</v>
      </c>
      <c r="V1551">
        <f t="shared" si="48"/>
        <v>463</v>
      </c>
      <c r="W1551" t="str">
        <f t="shared" si="49"/>
        <v>360+</v>
      </c>
    </row>
    <row r="1552" spans="1:23" x14ac:dyDescent="0.25">
      <c r="A1552" t="s">
        <v>1690</v>
      </c>
      <c r="B1552">
        <v>3202460569</v>
      </c>
      <c r="C1552">
        <v>7074466962</v>
      </c>
      <c r="D1552" s="1">
        <v>45575</v>
      </c>
      <c r="E1552">
        <v>99221</v>
      </c>
      <c r="F1552">
        <v>99292</v>
      </c>
      <c r="G1552" t="s">
        <v>89</v>
      </c>
      <c r="H1552" s="34">
        <v>44976</v>
      </c>
      <c r="I1552" s="7">
        <v>32383</v>
      </c>
      <c r="J1552" s="7">
        <v>29792.36</v>
      </c>
      <c r="K1552" s="7">
        <v>0</v>
      </c>
      <c r="L1552" s="7">
        <v>2590.64</v>
      </c>
      <c r="M1552" s="5">
        <v>0.08</v>
      </c>
      <c r="N1552" t="s">
        <v>24</v>
      </c>
      <c r="O1552" t="s">
        <v>17</v>
      </c>
      <c r="P1552" t="s">
        <v>35</v>
      </c>
      <c r="Q1552" t="s">
        <v>19</v>
      </c>
      <c r="R1552" t="s">
        <v>20</v>
      </c>
      <c r="S1552" t="s">
        <v>17</v>
      </c>
      <c r="T1552" t="s">
        <v>13311</v>
      </c>
      <c r="U1552" s="1">
        <v>45963</v>
      </c>
      <c r="V1552">
        <f t="shared" si="48"/>
        <v>388</v>
      </c>
      <c r="W1552" t="str">
        <f t="shared" si="49"/>
        <v>360+</v>
      </c>
    </row>
    <row r="1553" spans="1:23" x14ac:dyDescent="0.25">
      <c r="A1553" t="s">
        <v>1691</v>
      </c>
      <c r="B1553">
        <v>6040095454</v>
      </c>
      <c r="C1553">
        <v>4477823092</v>
      </c>
      <c r="D1553" s="1">
        <v>45747</v>
      </c>
      <c r="E1553">
        <v>99223</v>
      </c>
      <c r="F1553">
        <v>99215</v>
      </c>
      <c r="G1553" t="s">
        <v>219</v>
      </c>
      <c r="H1553" s="34">
        <v>48206</v>
      </c>
      <c r="I1553" s="7">
        <v>34708</v>
      </c>
      <c r="J1553" s="7">
        <v>20195.36</v>
      </c>
      <c r="K1553" s="7">
        <v>11736</v>
      </c>
      <c r="L1553" s="7">
        <v>2776.64</v>
      </c>
      <c r="M1553" s="5">
        <v>0.08</v>
      </c>
      <c r="N1553" t="s">
        <v>24</v>
      </c>
      <c r="O1553" t="s">
        <v>27</v>
      </c>
      <c r="P1553" t="s">
        <v>25</v>
      </c>
      <c r="Q1553" t="s">
        <v>32</v>
      </c>
      <c r="R1553" t="s">
        <v>21</v>
      </c>
      <c r="S1553" t="s">
        <v>21</v>
      </c>
      <c r="T1553" t="s">
        <v>13311</v>
      </c>
      <c r="U1553" s="1">
        <v>45966</v>
      </c>
      <c r="V1553">
        <f t="shared" si="48"/>
        <v>219</v>
      </c>
      <c r="W1553" t="str">
        <f t="shared" si="49"/>
        <v>210-239</v>
      </c>
    </row>
    <row r="1554" spans="1:23" x14ac:dyDescent="0.25">
      <c r="A1554" t="s">
        <v>1692</v>
      </c>
      <c r="B1554">
        <v>5857413854</v>
      </c>
      <c r="C1554">
        <v>1546620805</v>
      </c>
      <c r="D1554" s="1">
        <v>45343</v>
      </c>
      <c r="E1554">
        <v>99232</v>
      </c>
      <c r="F1554">
        <v>99201</v>
      </c>
      <c r="G1554" t="s">
        <v>272</v>
      </c>
      <c r="H1554" s="34">
        <v>62483</v>
      </c>
      <c r="I1554" s="7">
        <v>44988</v>
      </c>
      <c r="J1554" s="7">
        <v>41388.959999999999</v>
      </c>
      <c r="K1554" s="7">
        <v>0</v>
      </c>
      <c r="L1554" s="7">
        <v>3599.04</v>
      </c>
      <c r="M1554" s="5">
        <v>0.08</v>
      </c>
      <c r="N1554" t="s">
        <v>24</v>
      </c>
      <c r="O1554" t="s">
        <v>17</v>
      </c>
      <c r="P1554" t="s">
        <v>18</v>
      </c>
      <c r="Q1554" t="s">
        <v>32</v>
      </c>
      <c r="R1554" t="s">
        <v>21</v>
      </c>
      <c r="S1554" t="s">
        <v>17</v>
      </c>
      <c r="T1554" t="s">
        <v>13312</v>
      </c>
      <c r="U1554" s="1">
        <v>45910</v>
      </c>
      <c r="V1554">
        <f t="shared" si="48"/>
        <v>567</v>
      </c>
      <c r="W1554" t="str">
        <f t="shared" si="49"/>
        <v>360+</v>
      </c>
    </row>
    <row r="1555" spans="1:23" x14ac:dyDescent="0.25">
      <c r="A1555" t="s">
        <v>1693</v>
      </c>
      <c r="B1555">
        <v>4163855077</v>
      </c>
      <c r="C1555">
        <v>3132362761</v>
      </c>
      <c r="D1555" s="1">
        <v>45861</v>
      </c>
      <c r="E1555">
        <v>99232</v>
      </c>
      <c r="F1555">
        <v>36415</v>
      </c>
      <c r="G1555" t="s">
        <v>362</v>
      </c>
      <c r="H1555" s="34">
        <v>54079</v>
      </c>
      <c r="I1555" s="7">
        <v>44345</v>
      </c>
      <c r="J1555" s="7">
        <v>36362.9</v>
      </c>
      <c r="K1555" s="7">
        <v>0</v>
      </c>
      <c r="L1555" s="7">
        <v>7982.1</v>
      </c>
      <c r="M1555" s="5">
        <v>0.18</v>
      </c>
      <c r="N1555" t="s">
        <v>3141</v>
      </c>
      <c r="O1555" t="s">
        <v>17</v>
      </c>
      <c r="P1555" t="s">
        <v>25</v>
      </c>
      <c r="Q1555" t="s">
        <v>19</v>
      </c>
      <c r="R1555" t="s">
        <v>43</v>
      </c>
      <c r="S1555" t="s">
        <v>27</v>
      </c>
      <c r="T1555" t="s">
        <v>13311</v>
      </c>
      <c r="U1555" s="1">
        <v>45930</v>
      </c>
      <c r="V1555">
        <f t="shared" si="48"/>
        <v>69</v>
      </c>
      <c r="W1555" t="str">
        <f t="shared" si="49"/>
        <v>60-89</v>
      </c>
    </row>
    <row r="1556" spans="1:23" x14ac:dyDescent="0.25">
      <c r="A1556" t="s">
        <v>1694</v>
      </c>
      <c r="B1556">
        <v>8850316174</v>
      </c>
      <c r="C1556">
        <v>1382355732</v>
      </c>
      <c r="D1556" s="1">
        <v>45710</v>
      </c>
      <c r="E1556">
        <v>99223</v>
      </c>
      <c r="F1556">
        <v>99215</v>
      </c>
      <c r="G1556" t="s">
        <v>152</v>
      </c>
      <c r="H1556" s="34">
        <v>81785</v>
      </c>
      <c r="I1556" s="7">
        <v>53160</v>
      </c>
      <c r="J1556" s="7">
        <v>39046.800000000003</v>
      </c>
      <c r="K1556" s="7">
        <v>7734</v>
      </c>
      <c r="L1556" s="7">
        <v>6379.2</v>
      </c>
      <c r="M1556" s="5">
        <v>0.12</v>
      </c>
      <c r="N1556" t="s">
        <v>46</v>
      </c>
      <c r="O1556" t="s">
        <v>27</v>
      </c>
      <c r="P1556" t="s">
        <v>40</v>
      </c>
      <c r="Q1556" t="s">
        <v>19</v>
      </c>
      <c r="R1556" t="s">
        <v>20</v>
      </c>
      <c r="S1556" t="s">
        <v>21</v>
      </c>
      <c r="T1556" t="s">
        <v>13312</v>
      </c>
      <c r="U1556" s="1">
        <v>45900</v>
      </c>
      <c r="V1556">
        <f t="shared" si="48"/>
        <v>190</v>
      </c>
      <c r="W1556" t="str">
        <f t="shared" si="49"/>
        <v>180-209</v>
      </c>
    </row>
    <row r="1557" spans="1:23" x14ac:dyDescent="0.25">
      <c r="A1557" t="s">
        <v>1695</v>
      </c>
      <c r="B1557">
        <v>5998794509</v>
      </c>
      <c r="C1557">
        <v>9863711675</v>
      </c>
      <c r="D1557" s="1">
        <v>45731</v>
      </c>
      <c r="E1557">
        <v>99214</v>
      </c>
      <c r="F1557">
        <v>99282</v>
      </c>
      <c r="G1557" t="s">
        <v>347</v>
      </c>
      <c r="H1557" s="34">
        <v>43294</v>
      </c>
      <c r="I1557" s="7">
        <v>28141</v>
      </c>
      <c r="J1557" s="7">
        <v>24764.080000000002</v>
      </c>
      <c r="K1557" s="7">
        <v>0</v>
      </c>
      <c r="L1557" s="7">
        <v>3376.92</v>
      </c>
      <c r="M1557" s="5">
        <v>0.12</v>
      </c>
      <c r="N1557" t="s">
        <v>46</v>
      </c>
      <c r="O1557" t="s">
        <v>17</v>
      </c>
      <c r="P1557" t="s">
        <v>31</v>
      </c>
      <c r="Q1557" t="s">
        <v>19</v>
      </c>
      <c r="R1557" t="s">
        <v>20</v>
      </c>
      <c r="S1557" t="s">
        <v>17</v>
      </c>
      <c r="T1557" t="s">
        <v>13311</v>
      </c>
      <c r="U1557" s="1">
        <v>46036</v>
      </c>
      <c r="V1557">
        <f t="shared" si="48"/>
        <v>305</v>
      </c>
      <c r="W1557" t="str">
        <f t="shared" si="49"/>
        <v>300-329</v>
      </c>
    </row>
    <row r="1558" spans="1:23" x14ac:dyDescent="0.25">
      <c r="A1558" t="s">
        <v>1696</v>
      </c>
      <c r="B1558">
        <v>1984057257</v>
      </c>
      <c r="C1558">
        <v>7040023535</v>
      </c>
      <c r="D1558" s="1">
        <v>45924</v>
      </c>
      <c r="E1558">
        <v>99221</v>
      </c>
      <c r="F1558">
        <v>99205</v>
      </c>
      <c r="G1558" t="s">
        <v>114</v>
      </c>
      <c r="H1558" s="34">
        <v>82473</v>
      </c>
      <c r="I1558" s="7">
        <v>53607</v>
      </c>
      <c r="J1558" s="7">
        <v>43012.160000000003</v>
      </c>
      <c r="K1558" s="7">
        <v>4162</v>
      </c>
      <c r="L1558" s="7">
        <v>6432.84</v>
      </c>
      <c r="M1558" s="5">
        <v>0.12</v>
      </c>
      <c r="N1558" t="s">
        <v>46</v>
      </c>
      <c r="O1558" t="s">
        <v>30</v>
      </c>
      <c r="P1558" t="s">
        <v>18</v>
      </c>
      <c r="Q1558" t="s">
        <v>19</v>
      </c>
      <c r="R1558" t="s">
        <v>38</v>
      </c>
      <c r="S1558" t="s">
        <v>17</v>
      </c>
      <c r="T1558" t="s">
        <v>13310</v>
      </c>
      <c r="U1558" s="1">
        <v>45994</v>
      </c>
      <c r="V1558">
        <f t="shared" si="48"/>
        <v>70</v>
      </c>
      <c r="W1558" t="str">
        <f t="shared" si="49"/>
        <v>60-89</v>
      </c>
    </row>
    <row r="1559" spans="1:23" x14ac:dyDescent="0.25">
      <c r="A1559" t="s">
        <v>1697</v>
      </c>
      <c r="B1559">
        <v>2295928329</v>
      </c>
      <c r="C1559">
        <v>5904963998</v>
      </c>
      <c r="D1559" s="1">
        <v>45765</v>
      </c>
      <c r="E1559">
        <v>99221</v>
      </c>
      <c r="F1559">
        <v>99212</v>
      </c>
      <c r="G1559" t="s">
        <v>178</v>
      </c>
      <c r="H1559" s="34">
        <v>96770</v>
      </c>
      <c r="I1559" s="7">
        <v>69674</v>
      </c>
      <c r="J1559" s="7">
        <v>64100.08</v>
      </c>
      <c r="K1559" s="7">
        <v>0</v>
      </c>
      <c r="L1559" s="7">
        <v>5573.92</v>
      </c>
      <c r="M1559" s="5">
        <v>0.08</v>
      </c>
      <c r="N1559" t="s">
        <v>24</v>
      </c>
      <c r="O1559" t="s">
        <v>17</v>
      </c>
      <c r="P1559" t="s">
        <v>18</v>
      </c>
      <c r="Q1559" t="s">
        <v>32</v>
      </c>
      <c r="R1559" t="s">
        <v>20</v>
      </c>
      <c r="S1559" t="s">
        <v>17</v>
      </c>
      <c r="T1559" t="s">
        <v>13311</v>
      </c>
      <c r="U1559" s="1">
        <v>45805</v>
      </c>
      <c r="V1559">
        <f t="shared" si="48"/>
        <v>40</v>
      </c>
      <c r="W1559" t="str">
        <f t="shared" si="49"/>
        <v>30-59</v>
      </c>
    </row>
    <row r="1560" spans="1:23" x14ac:dyDescent="0.25">
      <c r="A1560" t="s">
        <v>1698</v>
      </c>
      <c r="B1560">
        <v>2331035305</v>
      </c>
      <c r="C1560">
        <v>3687705977</v>
      </c>
      <c r="D1560" s="1">
        <v>45466</v>
      </c>
      <c r="E1560">
        <v>99232</v>
      </c>
      <c r="F1560">
        <v>99292</v>
      </c>
      <c r="G1560" t="s">
        <v>131</v>
      </c>
      <c r="H1560" s="34">
        <v>42978</v>
      </c>
      <c r="I1560" s="7">
        <v>32234</v>
      </c>
      <c r="J1560" s="7">
        <v>19407.900000000001</v>
      </c>
      <c r="K1560" s="7">
        <v>7991</v>
      </c>
      <c r="L1560" s="7">
        <v>4835.1000000000004</v>
      </c>
      <c r="M1560" s="5">
        <v>0.15</v>
      </c>
      <c r="N1560" t="s">
        <v>1139</v>
      </c>
      <c r="O1560" t="s">
        <v>27</v>
      </c>
      <c r="P1560" t="s">
        <v>35</v>
      </c>
      <c r="Q1560" t="s">
        <v>19</v>
      </c>
      <c r="R1560" t="s">
        <v>20</v>
      </c>
      <c r="S1560" t="s">
        <v>21</v>
      </c>
      <c r="T1560" t="s">
        <v>13310</v>
      </c>
      <c r="U1560" s="1">
        <v>45883</v>
      </c>
      <c r="V1560">
        <f t="shared" si="48"/>
        <v>417</v>
      </c>
      <c r="W1560" t="str">
        <f t="shared" si="49"/>
        <v>360+</v>
      </c>
    </row>
    <row r="1561" spans="1:23" x14ac:dyDescent="0.25">
      <c r="A1561" t="s">
        <v>1699</v>
      </c>
      <c r="B1561">
        <v>2765079715</v>
      </c>
      <c r="C1561">
        <v>9782128649</v>
      </c>
      <c r="D1561" s="1">
        <v>45900</v>
      </c>
      <c r="E1561">
        <v>99238</v>
      </c>
      <c r="F1561">
        <v>99201</v>
      </c>
      <c r="G1561" t="s">
        <v>291</v>
      </c>
      <c r="H1561" s="34">
        <v>84564</v>
      </c>
      <c r="I1561" s="7">
        <v>71879</v>
      </c>
      <c r="J1561" s="7">
        <v>70441.42</v>
      </c>
      <c r="K1561" s="7">
        <v>0</v>
      </c>
      <c r="L1561" s="7">
        <v>1437.58</v>
      </c>
      <c r="M1561" s="5">
        <v>0.02</v>
      </c>
      <c r="N1561" t="s">
        <v>16</v>
      </c>
      <c r="O1561" t="s">
        <v>17</v>
      </c>
      <c r="P1561" t="s">
        <v>35</v>
      </c>
      <c r="Q1561" t="s">
        <v>19</v>
      </c>
      <c r="R1561" t="s">
        <v>38</v>
      </c>
      <c r="S1561" t="s">
        <v>21</v>
      </c>
      <c r="T1561" t="s">
        <v>13311</v>
      </c>
      <c r="U1561" s="1">
        <v>45968</v>
      </c>
      <c r="V1561">
        <f t="shared" si="48"/>
        <v>68</v>
      </c>
      <c r="W1561" t="str">
        <f t="shared" si="49"/>
        <v>60-89</v>
      </c>
    </row>
    <row r="1562" spans="1:23" x14ac:dyDescent="0.25">
      <c r="A1562" t="s">
        <v>1700</v>
      </c>
      <c r="B1562">
        <v>7273645883</v>
      </c>
      <c r="C1562">
        <v>6344949516</v>
      </c>
      <c r="D1562" s="1">
        <v>45518</v>
      </c>
      <c r="E1562">
        <v>99232</v>
      </c>
      <c r="F1562">
        <v>99214</v>
      </c>
      <c r="G1562" t="s">
        <v>288</v>
      </c>
      <c r="H1562" s="34">
        <v>68729</v>
      </c>
      <c r="I1562" s="7">
        <v>58420</v>
      </c>
      <c r="J1562" s="7">
        <v>35157.599999999999</v>
      </c>
      <c r="K1562" s="7">
        <v>22094</v>
      </c>
      <c r="L1562" s="7">
        <v>1168.4000000000001</v>
      </c>
      <c r="M1562" s="5">
        <v>0.02</v>
      </c>
      <c r="N1562" t="s">
        <v>16</v>
      </c>
      <c r="O1562" t="s">
        <v>27</v>
      </c>
      <c r="P1562" t="s">
        <v>55</v>
      </c>
      <c r="Q1562" t="s">
        <v>32</v>
      </c>
      <c r="R1562" t="s">
        <v>38</v>
      </c>
      <c r="S1562" t="s">
        <v>21</v>
      </c>
      <c r="T1562" t="s">
        <v>13312</v>
      </c>
      <c r="U1562" s="1">
        <v>45740</v>
      </c>
      <c r="V1562">
        <f t="shared" si="48"/>
        <v>222</v>
      </c>
      <c r="W1562" t="str">
        <f t="shared" si="49"/>
        <v>210-239</v>
      </c>
    </row>
    <row r="1563" spans="1:23" x14ac:dyDescent="0.25">
      <c r="A1563" t="s">
        <v>1701</v>
      </c>
      <c r="B1563">
        <v>2317389569</v>
      </c>
      <c r="C1563">
        <v>7741078148</v>
      </c>
      <c r="D1563" s="1">
        <v>45441</v>
      </c>
      <c r="E1563">
        <v>99222</v>
      </c>
      <c r="F1563">
        <v>99202</v>
      </c>
      <c r="G1563" t="s">
        <v>445</v>
      </c>
      <c r="H1563" s="34">
        <v>88115</v>
      </c>
      <c r="I1563" s="7">
        <v>72254</v>
      </c>
      <c r="J1563" s="7">
        <v>59248.28</v>
      </c>
      <c r="K1563" s="7">
        <v>0</v>
      </c>
      <c r="L1563" s="7">
        <v>13005.72</v>
      </c>
      <c r="M1563" s="5">
        <v>0.18</v>
      </c>
      <c r="N1563" t="s">
        <v>3141</v>
      </c>
      <c r="O1563" t="s">
        <v>17</v>
      </c>
      <c r="P1563" t="s">
        <v>40</v>
      </c>
      <c r="Q1563" t="s">
        <v>32</v>
      </c>
      <c r="R1563" t="s">
        <v>27</v>
      </c>
      <c r="S1563" t="s">
        <v>21</v>
      </c>
      <c r="T1563" t="s">
        <v>13310</v>
      </c>
      <c r="U1563" s="1">
        <v>45966</v>
      </c>
      <c r="V1563">
        <f t="shared" si="48"/>
        <v>525</v>
      </c>
      <c r="W1563" t="str">
        <f t="shared" si="49"/>
        <v>360+</v>
      </c>
    </row>
    <row r="1564" spans="1:23" x14ac:dyDescent="0.25">
      <c r="A1564" t="s">
        <v>1702</v>
      </c>
      <c r="B1564">
        <v>3241206877</v>
      </c>
      <c r="C1564">
        <v>9917432175</v>
      </c>
      <c r="D1564" s="1">
        <v>45576</v>
      </c>
      <c r="E1564">
        <v>99214</v>
      </c>
      <c r="F1564">
        <v>99284</v>
      </c>
      <c r="G1564" t="s">
        <v>124</v>
      </c>
      <c r="H1564" s="34">
        <v>51156</v>
      </c>
      <c r="I1564" s="7">
        <v>41948</v>
      </c>
      <c r="J1564" s="7">
        <v>34397.360000000001</v>
      </c>
      <c r="K1564" s="7">
        <v>0</v>
      </c>
      <c r="L1564" s="7">
        <v>7550.64</v>
      </c>
      <c r="M1564" s="5">
        <v>0.18</v>
      </c>
      <c r="N1564" t="s">
        <v>3141</v>
      </c>
      <c r="O1564" t="s">
        <v>17</v>
      </c>
      <c r="P1564" t="s">
        <v>58</v>
      </c>
      <c r="Q1564" t="s">
        <v>19</v>
      </c>
      <c r="R1564" t="s">
        <v>27</v>
      </c>
      <c r="S1564" t="s">
        <v>21</v>
      </c>
      <c r="T1564" t="s">
        <v>13311</v>
      </c>
      <c r="U1564" s="1">
        <v>45837</v>
      </c>
      <c r="V1564">
        <f t="shared" si="48"/>
        <v>261</v>
      </c>
      <c r="W1564" t="str">
        <f t="shared" si="49"/>
        <v>240-269</v>
      </c>
    </row>
    <row r="1565" spans="1:23" x14ac:dyDescent="0.25">
      <c r="A1565" t="s">
        <v>1703</v>
      </c>
      <c r="B1565">
        <v>4519842075</v>
      </c>
      <c r="C1565">
        <v>9868714687</v>
      </c>
      <c r="D1565" s="1">
        <v>45305</v>
      </c>
      <c r="E1565">
        <v>99231</v>
      </c>
      <c r="F1565">
        <v>99211</v>
      </c>
      <c r="G1565" t="s">
        <v>50</v>
      </c>
      <c r="H1565" s="34">
        <v>50810</v>
      </c>
      <c r="I1565" s="7">
        <v>33027</v>
      </c>
      <c r="J1565" s="7">
        <v>29063.759999999998</v>
      </c>
      <c r="K1565" s="7">
        <v>0</v>
      </c>
      <c r="L1565" s="7">
        <v>3963.24</v>
      </c>
      <c r="M1565" s="5">
        <v>0.12</v>
      </c>
      <c r="N1565" t="s">
        <v>46</v>
      </c>
      <c r="O1565" t="s">
        <v>17</v>
      </c>
      <c r="P1565" t="s">
        <v>58</v>
      </c>
      <c r="Q1565" t="s">
        <v>19</v>
      </c>
      <c r="R1565" t="s">
        <v>38</v>
      </c>
      <c r="S1565" t="s">
        <v>17</v>
      </c>
      <c r="T1565" t="s">
        <v>13310</v>
      </c>
      <c r="U1565" s="1">
        <v>45991</v>
      </c>
      <c r="V1565">
        <f t="shared" si="48"/>
        <v>686</v>
      </c>
      <c r="W1565" t="str">
        <f t="shared" si="49"/>
        <v>360+</v>
      </c>
    </row>
    <row r="1566" spans="1:23" x14ac:dyDescent="0.25">
      <c r="A1566" t="s">
        <v>1704</v>
      </c>
      <c r="B1566">
        <v>4178122084</v>
      </c>
      <c r="C1566">
        <v>7942878576</v>
      </c>
      <c r="D1566" s="1">
        <v>45742</v>
      </c>
      <c r="E1566">
        <v>99232</v>
      </c>
      <c r="F1566">
        <v>81000</v>
      </c>
      <c r="G1566" t="s">
        <v>237</v>
      </c>
      <c r="H1566" s="34">
        <v>67893</v>
      </c>
      <c r="I1566" s="7">
        <v>44130</v>
      </c>
      <c r="J1566" s="7">
        <v>38834.400000000001</v>
      </c>
      <c r="K1566" s="7">
        <v>0</v>
      </c>
      <c r="L1566" s="7">
        <v>5295.6</v>
      </c>
      <c r="M1566" s="5">
        <v>0.12</v>
      </c>
      <c r="N1566" t="s">
        <v>46</v>
      </c>
      <c r="O1566" t="s">
        <v>17</v>
      </c>
      <c r="P1566" t="s">
        <v>25</v>
      </c>
      <c r="Q1566" t="s">
        <v>32</v>
      </c>
      <c r="R1566" t="s">
        <v>26</v>
      </c>
      <c r="S1566" t="s">
        <v>17</v>
      </c>
      <c r="T1566" t="s">
        <v>13312</v>
      </c>
      <c r="U1566" s="1">
        <v>45864</v>
      </c>
      <c r="V1566">
        <f t="shared" si="48"/>
        <v>122</v>
      </c>
      <c r="W1566" t="str">
        <f t="shared" si="49"/>
        <v>120-149</v>
      </c>
    </row>
    <row r="1567" spans="1:23" x14ac:dyDescent="0.25">
      <c r="A1567" t="s">
        <v>1705</v>
      </c>
      <c r="B1567">
        <v>8854720670</v>
      </c>
      <c r="C1567">
        <v>3968761275</v>
      </c>
      <c r="D1567" s="1">
        <v>45549</v>
      </c>
      <c r="E1567">
        <v>99213</v>
      </c>
      <c r="F1567">
        <v>99215</v>
      </c>
      <c r="G1567" t="s">
        <v>37</v>
      </c>
      <c r="H1567" s="34">
        <v>79727</v>
      </c>
      <c r="I1567" s="7">
        <v>67768</v>
      </c>
      <c r="J1567" s="7">
        <v>66412.639999999999</v>
      </c>
      <c r="K1567" s="7">
        <v>0</v>
      </c>
      <c r="L1567" s="7">
        <v>1355.36</v>
      </c>
      <c r="M1567" s="5">
        <v>0.02</v>
      </c>
      <c r="N1567" t="s">
        <v>16</v>
      </c>
      <c r="O1567" t="s">
        <v>17</v>
      </c>
      <c r="P1567" t="s">
        <v>55</v>
      </c>
      <c r="Q1567" t="s">
        <v>32</v>
      </c>
      <c r="R1567" t="s">
        <v>27</v>
      </c>
      <c r="S1567" t="s">
        <v>27</v>
      </c>
      <c r="T1567" t="s">
        <v>13312</v>
      </c>
      <c r="U1567" s="1">
        <v>45831</v>
      </c>
      <c r="V1567">
        <f t="shared" si="48"/>
        <v>282</v>
      </c>
      <c r="W1567" t="str">
        <f t="shared" si="49"/>
        <v>270-299</v>
      </c>
    </row>
    <row r="1568" spans="1:23" x14ac:dyDescent="0.25">
      <c r="A1568" t="s">
        <v>1706</v>
      </c>
      <c r="B1568">
        <v>8422418502</v>
      </c>
      <c r="C1568">
        <v>5105026556</v>
      </c>
      <c r="D1568" s="1">
        <v>45633</v>
      </c>
      <c r="E1568">
        <v>99213</v>
      </c>
      <c r="F1568">
        <v>99203</v>
      </c>
      <c r="G1568" t="s">
        <v>174</v>
      </c>
      <c r="H1568" s="34">
        <v>11736</v>
      </c>
      <c r="I1568" s="7">
        <v>9976</v>
      </c>
      <c r="J1568" s="7">
        <v>7926.48</v>
      </c>
      <c r="K1568" s="7">
        <v>1850</v>
      </c>
      <c r="L1568" s="7">
        <v>199.52</v>
      </c>
      <c r="M1568" s="5">
        <v>0.02</v>
      </c>
      <c r="N1568" t="s">
        <v>16</v>
      </c>
      <c r="O1568" t="s">
        <v>27</v>
      </c>
      <c r="P1568" t="s">
        <v>25</v>
      </c>
      <c r="Q1568" t="s">
        <v>32</v>
      </c>
      <c r="R1568" t="s">
        <v>27</v>
      </c>
      <c r="S1568" t="s">
        <v>21</v>
      </c>
      <c r="T1568" t="s">
        <v>13311</v>
      </c>
      <c r="U1568" s="1">
        <v>45762</v>
      </c>
      <c r="V1568">
        <f t="shared" si="48"/>
        <v>129</v>
      </c>
      <c r="W1568" t="str">
        <f t="shared" si="49"/>
        <v>120-149</v>
      </c>
    </row>
    <row r="1569" spans="1:23" x14ac:dyDescent="0.25">
      <c r="A1569" t="s">
        <v>1707</v>
      </c>
      <c r="B1569">
        <v>4648981312</v>
      </c>
      <c r="C1569">
        <v>5598666734</v>
      </c>
      <c r="D1569" s="1">
        <v>45668</v>
      </c>
      <c r="E1569">
        <v>99222</v>
      </c>
      <c r="F1569">
        <v>93000</v>
      </c>
      <c r="G1569" t="s">
        <v>73</v>
      </c>
      <c r="H1569" s="34">
        <v>85513</v>
      </c>
      <c r="I1569" s="7">
        <v>70121</v>
      </c>
      <c r="J1569" s="7">
        <v>57499.22</v>
      </c>
      <c r="K1569" s="7">
        <v>0</v>
      </c>
      <c r="L1569" s="7">
        <v>12621.78</v>
      </c>
      <c r="M1569" s="5">
        <v>0.18</v>
      </c>
      <c r="N1569" t="s">
        <v>3141</v>
      </c>
      <c r="O1569" t="s">
        <v>17</v>
      </c>
      <c r="P1569" t="s">
        <v>31</v>
      </c>
      <c r="Q1569" t="s">
        <v>19</v>
      </c>
      <c r="R1569" t="s">
        <v>20</v>
      </c>
      <c r="S1569" t="s">
        <v>17</v>
      </c>
      <c r="T1569" t="s">
        <v>13310</v>
      </c>
      <c r="U1569" s="1">
        <v>45829</v>
      </c>
      <c r="V1569">
        <f t="shared" si="48"/>
        <v>161</v>
      </c>
      <c r="W1569" t="str">
        <f t="shared" si="49"/>
        <v>150-179</v>
      </c>
    </row>
    <row r="1570" spans="1:23" x14ac:dyDescent="0.25">
      <c r="A1570" t="s">
        <v>1708</v>
      </c>
      <c r="B1570">
        <v>4086937492</v>
      </c>
      <c r="C1570">
        <v>8280226927</v>
      </c>
      <c r="D1570" s="1">
        <v>45748</v>
      </c>
      <c r="E1570">
        <v>99231</v>
      </c>
      <c r="F1570">
        <v>99213</v>
      </c>
      <c r="G1570" t="s">
        <v>110</v>
      </c>
      <c r="H1570" s="34">
        <v>77826</v>
      </c>
      <c r="I1570" s="7">
        <v>50587</v>
      </c>
      <c r="J1570" s="7">
        <v>44516.56</v>
      </c>
      <c r="K1570" s="7">
        <v>0</v>
      </c>
      <c r="L1570" s="7">
        <v>6070.44</v>
      </c>
      <c r="M1570" s="5">
        <v>0.12</v>
      </c>
      <c r="N1570" t="s">
        <v>46</v>
      </c>
      <c r="O1570" t="s">
        <v>17</v>
      </c>
      <c r="P1570" t="s">
        <v>97</v>
      </c>
      <c r="Q1570" t="s">
        <v>32</v>
      </c>
      <c r="R1570" t="s">
        <v>20</v>
      </c>
      <c r="S1570" t="s">
        <v>27</v>
      </c>
      <c r="T1570" t="s">
        <v>13310</v>
      </c>
      <c r="U1570" s="1">
        <v>45920</v>
      </c>
      <c r="V1570">
        <f t="shared" si="48"/>
        <v>172</v>
      </c>
      <c r="W1570" t="str">
        <f t="shared" si="49"/>
        <v>150-179</v>
      </c>
    </row>
    <row r="1571" spans="1:23" x14ac:dyDescent="0.25">
      <c r="A1571" t="s">
        <v>1709</v>
      </c>
      <c r="B1571">
        <v>1748674239</v>
      </c>
      <c r="C1571">
        <v>1404031789</v>
      </c>
      <c r="D1571" s="1">
        <v>45494</v>
      </c>
      <c r="E1571">
        <v>99214</v>
      </c>
      <c r="F1571">
        <v>71046</v>
      </c>
      <c r="G1571" t="s">
        <v>122</v>
      </c>
      <c r="H1571" s="34">
        <v>66028</v>
      </c>
      <c r="I1571" s="7">
        <v>42918</v>
      </c>
      <c r="J1571" s="7">
        <v>37767.839999999997</v>
      </c>
      <c r="K1571" s="7">
        <v>0</v>
      </c>
      <c r="L1571" s="7">
        <v>5150.16</v>
      </c>
      <c r="M1571" s="5">
        <v>0.12</v>
      </c>
      <c r="N1571" t="s">
        <v>46</v>
      </c>
      <c r="O1571" t="s">
        <v>17</v>
      </c>
      <c r="P1571" t="s">
        <v>58</v>
      </c>
      <c r="Q1571" t="s">
        <v>19</v>
      </c>
      <c r="R1571" t="s">
        <v>38</v>
      </c>
      <c r="S1571" t="s">
        <v>21</v>
      </c>
      <c r="T1571" t="s">
        <v>13311</v>
      </c>
      <c r="U1571" s="1">
        <v>45806</v>
      </c>
      <c r="V1571">
        <f t="shared" si="48"/>
        <v>312</v>
      </c>
      <c r="W1571" t="str">
        <f t="shared" si="49"/>
        <v>300-329</v>
      </c>
    </row>
    <row r="1572" spans="1:23" x14ac:dyDescent="0.25">
      <c r="A1572" t="s">
        <v>1710</v>
      </c>
      <c r="B1572">
        <v>2092876830</v>
      </c>
      <c r="C1572">
        <v>7852037642</v>
      </c>
      <c r="D1572" s="1">
        <v>45901</v>
      </c>
      <c r="E1572">
        <v>99215</v>
      </c>
      <c r="F1572">
        <v>71046</v>
      </c>
      <c r="G1572" t="s">
        <v>445</v>
      </c>
      <c r="H1572" s="34">
        <v>96932</v>
      </c>
      <c r="I1572" s="7">
        <v>79484</v>
      </c>
      <c r="J1572" s="7">
        <v>55354.879999999997</v>
      </c>
      <c r="K1572" s="7">
        <v>9822</v>
      </c>
      <c r="L1572" s="7">
        <v>14307.12</v>
      </c>
      <c r="M1572" s="5">
        <v>0.18</v>
      </c>
      <c r="N1572" t="s">
        <v>3141</v>
      </c>
      <c r="O1572" t="s">
        <v>27</v>
      </c>
      <c r="P1572" t="s">
        <v>58</v>
      </c>
      <c r="Q1572" t="s">
        <v>32</v>
      </c>
      <c r="R1572" t="s">
        <v>38</v>
      </c>
      <c r="S1572" t="s">
        <v>21</v>
      </c>
      <c r="T1572" t="s">
        <v>13311</v>
      </c>
      <c r="U1572" s="1">
        <v>46076</v>
      </c>
      <c r="V1572">
        <f t="shared" si="48"/>
        <v>175</v>
      </c>
      <c r="W1572" t="str">
        <f t="shared" si="49"/>
        <v>150-179</v>
      </c>
    </row>
    <row r="1573" spans="1:23" x14ac:dyDescent="0.25">
      <c r="A1573" t="s">
        <v>1711</v>
      </c>
      <c r="B1573">
        <v>5261826731</v>
      </c>
      <c r="C1573">
        <v>1802299915</v>
      </c>
      <c r="D1573" s="1">
        <v>45875</v>
      </c>
      <c r="E1573">
        <v>99214</v>
      </c>
      <c r="F1573">
        <v>99214</v>
      </c>
      <c r="G1573" t="s">
        <v>288</v>
      </c>
      <c r="H1573" s="34">
        <v>82312</v>
      </c>
      <c r="I1573" s="7">
        <v>53503</v>
      </c>
      <c r="J1573" s="7">
        <v>47082.64</v>
      </c>
      <c r="K1573" s="7">
        <v>0</v>
      </c>
      <c r="L1573" s="7">
        <v>6420.36</v>
      </c>
      <c r="M1573" s="5">
        <v>0.12</v>
      </c>
      <c r="N1573" t="s">
        <v>46</v>
      </c>
      <c r="O1573" t="s">
        <v>17</v>
      </c>
      <c r="P1573" t="s">
        <v>31</v>
      </c>
      <c r="Q1573" t="s">
        <v>32</v>
      </c>
      <c r="R1573" t="s">
        <v>27</v>
      </c>
      <c r="S1573" t="s">
        <v>27</v>
      </c>
      <c r="T1573" t="s">
        <v>13312</v>
      </c>
      <c r="U1573" s="1">
        <v>46042</v>
      </c>
      <c r="V1573">
        <f t="shared" si="48"/>
        <v>167</v>
      </c>
      <c r="W1573" t="str">
        <f t="shared" si="49"/>
        <v>150-179</v>
      </c>
    </row>
    <row r="1574" spans="1:23" x14ac:dyDescent="0.25">
      <c r="A1574" t="s">
        <v>1712</v>
      </c>
      <c r="B1574">
        <v>5105742640</v>
      </c>
      <c r="C1574">
        <v>1993182934</v>
      </c>
      <c r="D1574" s="1">
        <v>45774</v>
      </c>
      <c r="E1574">
        <v>99223</v>
      </c>
      <c r="F1574">
        <v>99215</v>
      </c>
      <c r="G1574" t="s">
        <v>272</v>
      </c>
      <c r="H1574" s="34">
        <v>54805</v>
      </c>
      <c r="I1574" s="7">
        <v>35623</v>
      </c>
      <c r="J1574" s="7">
        <v>31348.240000000002</v>
      </c>
      <c r="K1574" s="7">
        <v>0</v>
      </c>
      <c r="L1574" s="7">
        <v>4274.76</v>
      </c>
      <c r="M1574" s="5">
        <v>0.12</v>
      </c>
      <c r="N1574" t="s">
        <v>46</v>
      </c>
      <c r="O1574" t="s">
        <v>17</v>
      </c>
      <c r="P1574" t="s">
        <v>25</v>
      </c>
      <c r="Q1574" t="s">
        <v>32</v>
      </c>
      <c r="R1574" t="s">
        <v>21</v>
      </c>
      <c r="S1574" t="s">
        <v>21</v>
      </c>
      <c r="T1574" t="s">
        <v>13311</v>
      </c>
      <c r="U1574" s="1">
        <v>45868</v>
      </c>
      <c r="V1574">
        <f t="shared" si="48"/>
        <v>94</v>
      </c>
      <c r="W1574" t="str">
        <f t="shared" si="49"/>
        <v>90-119</v>
      </c>
    </row>
    <row r="1575" spans="1:23" x14ac:dyDescent="0.25">
      <c r="A1575" t="s">
        <v>1713</v>
      </c>
      <c r="B1575">
        <v>8304785977</v>
      </c>
      <c r="C1575">
        <v>4167096703</v>
      </c>
      <c r="D1575" s="1">
        <v>45678</v>
      </c>
      <c r="E1575">
        <v>99213</v>
      </c>
      <c r="F1575">
        <v>99213</v>
      </c>
      <c r="G1575" t="s">
        <v>99</v>
      </c>
      <c r="H1575" s="34">
        <v>50320</v>
      </c>
      <c r="I1575" s="7">
        <v>32708</v>
      </c>
      <c r="J1575" s="7">
        <v>24917.040000000001</v>
      </c>
      <c r="K1575" s="7">
        <v>3866</v>
      </c>
      <c r="L1575" s="7">
        <v>3924.96</v>
      </c>
      <c r="M1575" s="5">
        <v>0.12</v>
      </c>
      <c r="N1575" t="s">
        <v>46</v>
      </c>
      <c r="O1575" t="s">
        <v>30</v>
      </c>
      <c r="P1575" t="s">
        <v>97</v>
      </c>
      <c r="Q1575" t="s">
        <v>32</v>
      </c>
      <c r="R1575" t="s">
        <v>27</v>
      </c>
      <c r="S1575" t="s">
        <v>17</v>
      </c>
      <c r="T1575" t="s">
        <v>13311</v>
      </c>
      <c r="U1575" s="1">
        <v>46075</v>
      </c>
      <c r="V1575">
        <f t="shared" si="48"/>
        <v>397</v>
      </c>
      <c r="W1575" t="str">
        <f t="shared" si="49"/>
        <v>360+</v>
      </c>
    </row>
    <row r="1576" spans="1:23" x14ac:dyDescent="0.25">
      <c r="A1576" t="s">
        <v>1714</v>
      </c>
      <c r="B1576">
        <v>2213407801</v>
      </c>
      <c r="C1576">
        <v>1844738682</v>
      </c>
      <c r="D1576" s="1">
        <v>45490</v>
      </c>
      <c r="E1576">
        <v>99231</v>
      </c>
      <c r="F1576">
        <v>36415</v>
      </c>
      <c r="G1576" t="s">
        <v>209</v>
      </c>
      <c r="H1576" s="34">
        <v>57192</v>
      </c>
      <c r="I1576" s="7">
        <v>41178</v>
      </c>
      <c r="J1576" s="7">
        <v>37883.760000000002</v>
      </c>
      <c r="K1576" s="7">
        <v>0</v>
      </c>
      <c r="L1576" s="7">
        <v>3294.24</v>
      </c>
      <c r="M1576" s="5">
        <v>0.08</v>
      </c>
      <c r="N1576" t="s">
        <v>24</v>
      </c>
      <c r="O1576" t="s">
        <v>17</v>
      </c>
      <c r="P1576" t="s">
        <v>31</v>
      </c>
      <c r="Q1576" t="s">
        <v>32</v>
      </c>
      <c r="R1576" t="s">
        <v>27</v>
      </c>
      <c r="S1576" t="s">
        <v>21</v>
      </c>
      <c r="T1576" t="s">
        <v>13312</v>
      </c>
      <c r="U1576" s="1">
        <v>45937</v>
      </c>
      <c r="V1576">
        <f t="shared" si="48"/>
        <v>447</v>
      </c>
      <c r="W1576" t="str">
        <f t="shared" si="49"/>
        <v>360+</v>
      </c>
    </row>
    <row r="1577" spans="1:23" x14ac:dyDescent="0.25">
      <c r="A1577" t="s">
        <v>1715</v>
      </c>
      <c r="B1577">
        <v>7237100665</v>
      </c>
      <c r="C1577">
        <v>5783081538</v>
      </c>
      <c r="D1577" s="1">
        <v>45903</v>
      </c>
      <c r="E1577">
        <v>99238</v>
      </c>
      <c r="F1577">
        <v>99283</v>
      </c>
      <c r="G1577" t="s">
        <v>293</v>
      </c>
      <c r="H1577" s="34">
        <v>39180</v>
      </c>
      <c r="I1577" s="7">
        <v>25467</v>
      </c>
      <c r="J1577" s="7">
        <v>19686.96</v>
      </c>
      <c r="K1577" s="7">
        <v>2724</v>
      </c>
      <c r="L1577" s="7">
        <v>3056.04</v>
      </c>
      <c r="M1577" s="5">
        <v>0.12</v>
      </c>
      <c r="N1577" t="s">
        <v>46</v>
      </c>
      <c r="O1577" t="s">
        <v>27</v>
      </c>
      <c r="P1577" t="s">
        <v>55</v>
      </c>
      <c r="Q1577" t="s">
        <v>32</v>
      </c>
      <c r="R1577" t="s">
        <v>38</v>
      </c>
      <c r="S1577" t="s">
        <v>21</v>
      </c>
      <c r="T1577" t="s">
        <v>13311</v>
      </c>
      <c r="U1577" s="1">
        <v>46053</v>
      </c>
      <c r="V1577">
        <f t="shared" si="48"/>
        <v>150</v>
      </c>
      <c r="W1577" t="str">
        <f t="shared" si="49"/>
        <v>150-179</v>
      </c>
    </row>
    <row r="1578" spans="1:23" x14ac:dyDescent="0.25">
      <c r="A1578" t="s">
        <v>1716</v>
      </c>
      <c r="B1578">
        <v>6461897331</v>
      </c>
      <c r="C1578">
        <v>4418291483</v>
      </c>
      <c r="D1578" s="1">
        <v>45654</v>
      </c>
      <c r="E1578">
        <v>99223</v>
      </c>
      <c r="F1578">
        <v>99211</v>
      </c>
      <c r="G1578" t="s">
        <v>200</v>
      </c>
      <c r="H1578" s="34">
        <v>82567</v>
      </c>
      <c r="I1578" s="7">
        <v>53669</v>
      </c>
      <c r="J1578" s="7">
        <v>47228.72</v>
      </c>
      <c r="K1578" s="7">
        <v>0</v>
      </c>
      <c r="L1578" s="7">
        <v>6440.28</v>
      </c>
      <c r="M1578" s="5">
        <v>0.12</v>
      </c>
      <c r="N1578" t="s">
        <v>46</v>
      </c>
      <c r="O1578" t="s">
        <v>17</v>
      </c>
      <c r="P1578" t="s">
        <v>97</v>
      </c>
      <c r="Q1578" t="s">
        <v>19</v>
      </c>
      <c r="R1578" t="s">
        <v>38</v>
      </c>
      <c r="S1578" t="s">
        <v>27</v>
      </c>
      <c r="T1578" t="s">
        <v>13310</v>
      </c>
      <c r="U1578" s="1">
        <v>45872</v>
      </c>
      <c r="V1578">
        <f t="shared" si="48"/>
        <v>218</v>
      </c>
      <c r="W1578" t="str">
        <f t="shared" si="49"/>
        <v>210-239</v>
      </c>
    </row>
    <row r="1579" spans="1:23" x14ac:dyDescent="0.25">
      <c r="A1579" t="s">
        <v>1717</v>
      </c>
      <c r="B1579">
        <v>2151012108</v>
      </c>
      <c r="C1579">
        <v>1445538994</v>
      </c>
      <c r="D1579" s="1">
        <v>45394</v>
      </c>
      <c r="E1579">
        <v>99238</v>
      </c>
      <c r="F1579">
        <v>99202</v>
      </c>
      <c r="G1579" t="s">
        <v>219</v>
      </c>
      <c r="H1579" s="34">
        <v>99300</v>
      </c>
      <c r="I1579" s="7">
        <v>78447</v>
      </c>
      <c r="J1579" s="7">
        <v>36551.480000000003</v>
      </c>
      <c r="K1579" s="7">
        <v>29344</v>
      </c>
      <c r="L1579" s="7">
        <v>12551.52</v>
      </c>
      <c r="M1579" s="5">
        <v>0.16</v>
      </c>
      <c r="N1579" t="s">
        <v>1138</v>
      </c>
      <c r="O1579" t="s">
        <v>27</v>
      </c>
      <c r="P1579" t="s">
        <v>31</v>
      </c>
      <c r="Q1579" t="s">
        <v>19</v>
      </c>
      <c r="R1579" t="s">
        <v>21</v>
      </c>
      <c r="S1579" t="s">
        <v>21</v>
      </c>
      <c r="T1579" t="s">
        <v>13311</v>
      </c>
      <c r="U1579" s="1">
        <v>45704</v>
      </c>
      <c r="V1579">
        <f t="shared" si="48"/>
        <v>310</v>
      </c>
      <c r="W1579" t="str">
        <f t="shared" si="49"/>
        <v>300-329</v>
      </c>
    </row>
    <row r="1580" spans="1:23" x14ac:dyDescent="0.25">
      <c r="A1580" t="s">
        <v>1718</v>
      </c>
      <c r="B1580">
        <v>4772263981</v>
      </c>
      <c r="C1580">
        <v>3460549761</v>
      </c>
      <c r="D1580" s="1">
        <v>45533</v>
      </c>
      <c r="E1580">
        <v>99213</v>
      </c>
      <c r="F1580">
        <v>85025</v>
      </c>
      <c r="G1580" t="s">
        <v>244</v>
      </c>
      <c r="H1580" s="34">
        <v>63289</v>
      </c>
      <c r="I1580" s="7">
        <v>45568</v>
      </c>
      <c r="J1580" s="7">
        <v>41922.559999999998</v>
      </c>
      <c r="K1580" s="7">
        <v>0</v>
      </c>
      <c r="L1580" s="7">
        <v>3645.44</v>
      </c>
      <c r="M1580" s="5">
        <v>0.08</v>
      </c>
      <c r="N1580" t="s">
        <v>24</v>
      </c>
      <c r="O1580" t="s">
        <v>17</v>
      </c>
      <c r="P1580" t="s">
        <v>97</v>
      </c>
      <c r="Q1580" t="s">
        <v>19</v>
      </c>
      <c r="R1580" t="s">
        <v>20</v>
      </c>
      <c r="S1580" t="s">
        <v>27</v>
      </c>
      <c r="T1580" t="s">
        <v>13310</v>
      </c>
      <c r="U1580" s="1">
        <v>45824</v>
      </c>
      <c r="V1580">
        <f t="shared" si="48"/>
        <v>291</v>
      </c>
      <c r="W1580" t="str">
        <f t="shared" si="49"/>
        <v>270-299</v>
      </c>
    </row>
    <row r="1581" spans="1:23" x14ac:dyDescent="0.25">
      <c r="A1581" t="s">
        <v>1719</v>
      </c>
      <c r="B1581">
        <v>5741429113</v>
      </c>
      <c r="C1581">
        <v>1264243453</v>
      </c>
      <c r="D1581" s="1">
        <v>45756</v>
      </c>
      <c r="E1581">
        <v>99215</v>
      </c>
      <c r="F1581">
        <v>99284</v>
      </c>
      <c r="G1581" t="s">
        <v>272</v>
      </c>
      <c r="H1581" s="34">
        <v>46568</v>
      </c>
      <c r="I1581" s="7">
        <v>30269</v>
      </c>
      <c r="J1581" s="7">
        <v>23701.72</v>
      </c>
      <c r="K1581" s="7">
        <v>2935</v>
      </c>
      <c r="L1581" s="7">
        <v>3632.28</v>
      </c>
      <c r="M1581" s="5">
        <v>0.12</v>
      </c>
      <c r="N1581" t="s">
        <v>46</v>
      </c>
      <c r="O1581" t="s">
        <v>30</v>
      </c>
      <c r="P1581" t="s">
        <v>31</v>
      </c>
      <c r="Q1581" t="s">
        <v>32</v>
      </c>
      <c r="R1581" t="s">
        <v>27</v>
      </c>
      <c r="S1581" t="s">
        <v>27</v>
      </c>
      <c r="T1581" t="s">
        <v>13310</v>
      </c>
      <c r="U1581" s="1">
        <v>45837</v>
      </c>
      <c r="V1581">
        <f t="shared" si="48"/>
        <v>81</v>
      </c>
      <c r="W1581" t="str">
        <f t="shared" si="49"/>
        <v>60-89</v>
      </c>
    </row>
    <row r="1582" spans="1:23" x14ac:dyDescent="0.25">
      <c r="A1582" t="s">
        <v>1720</v>
      </c>
      <c r="B1582">
        <v>1808621541</v>
      </c>
      <c r="C1582">
        <v>3239120324</v>
      </c>
      <c r="D1582" s="1">
        <v>45912</v>
      </c>
      <c r="E1582">
        <v>99215</v>
      </c>
      <c r="F1582">
        <v>81000</v>
      </c>
      <c r="G1582" t="s">
        <v>268</v>
      </c>
      <c r="H1582" s="34">
        <v>52527</v>
      </c>
      <c r="I1582" s="7">
        <v>41496</v>
      </c>
      <c r="J1582" s="7">
        <v>34856.639999999999</v>
      </c>
      <c r="K1582" s="7">
        <v>0</v>
      </c>
      <c r="L1582" s="7">
        <v>6639.36</v>
      </c>
      <c r="M1582" s="5">
        <v>0.16</v>
      </c>
      <c r="N1582" t="s">
        <v>1138</v>
      </c>
      <c r="O1582" t="s">
        <v>17</v>
      </c>
      <c r="P1582" t="s">
        <v>97</v>
      </c>
      <c r="Q1582" t="s">
        <v>19</v>
      </c>
      <c r="R1582" t="s">
        <v>26</v>
      </c>
      <c r="S1582" t="s">
        <v>17</v>
      </c>
      <c r="T1582" t="s">
        <v>13312</v>
      </c>
      <c r="U1582" s="1">
        <v>46019</v>
      </c>
      <c r="V1582">
        <f t="shared" si="48"/>
        <v>107</v>
      </c>
      <c r="W1582" t="str">
        <f t="shared" si="49"/>
        <v>90-119</v>
      </c>
    </row>
    <row r="1583" spans="1:23" x14ac:dyDescent="0.25">
      <c r="A1583" t="s">
        <v>1721</v>
      </c>
      <c r="B1583">
        <v>3058226952</v>
      </c>
      <c r="C1583">
        <v>7880231907</v>
      </c>
      <c r="D1583" s="1">
        <v>45655</v>
      </c>
      <c r="E1583">
        <v>99223</v>
      </c>
      <c r="F1583">
        <v>99204</v>
      </c>
      <c r="G1583" t="s">
        <v>171</v>
      </c>
      <c r="H1583" s="34">
        <v>78320</v>
      </c>
      <c r="I1583" s="7">
        <v>56390</v>
      </c>
      <c r="J1583" s="7">
        <v>32492.799999999999</v>
      </c>
      <c r="K1583" s="7">
        <v>19386</v>
      </c>
      <c r="L1583" s="7">
        <v>4511.2</v>
      </c>
      <c r="M1583" s="5">
        <v>0.08</v>
      </c>
      <c r="N1583" t="s">
        <v>24</v>
      </c>
      <c r="O1583" t="s">
        <v>27</v>
      </c>
      <c r="P1583" t="s">
        <v>58</v>
      </c>
      <c r="Q1583" t="s">
        <v>32</v>
      </c>
      <c r="R1583" t="s">
        <v>26</v>
      </c>
      <c r="S1583" t="s">
        <v>17</v>
      </c>
      <c r="T1583" t="s">
        <v>13310</v>
      </c>
      <c r="U1583" s="1">
        <v>45769</v>
      </c>
      <c r="V1583">
        <f t="shared" si="48"/>
        <v>114</v>
      </c>
      <c r="W1583" t="str">
        <f t="shared" si="49"/>
        <v>90-119</v>
      </c>
    </row>
    <row r="1584" spans="1:23" x14ac:dyDescent="0.25">
      <c r="A1584" t="s">
        <v>1722</v>
      </c>
      <c r="B1584">
        <v>5337732092</v>
      </c>
      <c r="C1584">
        <v>8566353373</v>
      </c>
      <c r="D1584" s="1">
        <v>45476</v>
      </c>
      <c r="E1584">
        <v>99231</v>
      </c>
      <c r="F1584">
        <v>81000</v>
      </c>
      <c r="G1584" t="s">
        <v>110</v>
      </c>
      <c r="H1584" s="34">
        <v>93401</v>
      </c>
      <c r="I1584" s="7">
        <v>79391</v>
      </c>
      <c r="J1584" s="7">
        <v>50924.18</v>
      </c>
      <c r="K1584" s="7">
        <v>26879</v>
      </c>
      <c r="L1584" s="7">
        <v>1587.82</v>
      </c>
      <c r="M1584" s="5">
        <v>0.02</v>
      </c>
      <c r="N1584" t="s">
        <v>16</v>
      </c>
      <c r="O1584" t="s">
        <v>27</v>
      </c>
      <c r="P1584" t="s">
        <v>25</v>
      </c>
      <c r="Q1584" t="s">
        <v>32</v>
      </c>
      <c r="R1584" t="s">
        <v>27</v>
      </c>
      <c r="S1584" t="s">
        <v>21</v>
      </c>
      <c r="T1584" t="s">
        <v>13312</v>
      </c>
      <c r="U1584" s="1">
        <v>45896</v>
      </c>
      <c r="V1584">
        <f t="shared" si="48"/>
        <v>420</v>
      </c>
      <c r="W1584" t="str">
        <f t="shared" si="49"/>
        <v>360+</v>
      </c>
    </row>
    <row r="1585" spans="1:23" x14ac:dyDescent="0.25">
      <c r="A1585" t="s">
        <v>1723</v>
      </c>
      <c r="B1585">
        <v>3369471439</v>
      </c>
      <c r="C1585">
        <v>4102046495</v>
      </c>
      <c r="D1585" s="1">
        <v>45763</v>
      </c>
      <c r="E1585">
        <v>99214</v>
      </c>
      <c r="F1585">
        <v>99215</v>
      </c>
      <c r="G1585" t="s">
        <v>118</v>
      </c>
      <c r="H1585" s="34">
        <v>63950</v>
      </c>
      <c r="I1585" s="7">
        <v>46044</v>
      </c>
      <c r="J1585" s="7">
        <v>23779.48</v>
      </c>
      <c r="K1585" s="7">
        <v>18581</v>
      </c>
      <c r="L1585" s="7">
        <v>3683.52</v>
      </c>
      <c r="M1585" s="5">
        <v>0.08</v>
      </c>
      <c r="N1585" t="s">
        <v>24</v>
      </c>
      <c r="O1585" t="s">
        <v>27</v>
      </c>
      <c r="P1585" t="s">
        <v>40</v>
      </c>
      <c r="Q1585" t="s">
        <v>32</v>
      </c>
      <c r="R1585" t="s">
        <v>26</v>
      </c>
      <c r="S1585" t="s">
        <v>17</v>
      </c>
      <c r="T1585" t="s">
        <v>13310</v>
      </c>
      <c r="U1585" s="1">
        <v>45846</v>
      </c>
      <c r="V1585">
        <f t="shared" si="48"/>
        <v>83</v>
      </c>
      <c r="W1585" t="str">
        <f t="shared" si="49"/>
        <v>60-89</v>
      </c>
    </row>
    <row r="1586" spans="1:23" x14ac:dyDescent="0.25">
      <c r="A1586" t="s">
        <v>1724</v>
      </c>
      <c r="B1586">
        <v>7445070910</v>
      </c>
      <c r="C1586">
        <v>2453102401</v>
      </c>
      <c r="D1586" s="1">
        <v>45309</v>
      </c>
      <c r="E1586">
        <v>99232</v>
      </c>
      <c r="F1586">
        <v>99281</v>
      </c>
      <c r="G1586" t="s">
        <v>291</v>
      </c>
      <c r="H1586" s="34">
        <v>32535</v>
      </c>
      <c r="I1586" s="7">
        <v>23425</v>
      </c>
      <c r="J1586" s="7">
        <v>18201</v>
      </c>
      <c r="K1586" s="7">
        <v>3350</v>
      </c>
      <c r="L1586" s="7">
        <v>1874</v>
      </c>
      <c r="M1586" s="5">
        <v>0.08</v>
      </c>
      <c r="N1586" t="s">
        <v>24</v>
      </c>
      <c r="O1586" t="s">
        <v>30</v>
      </c>
      <c r="P1586" t="s">
        <v>40</v>
      </c>
      <c r="Q1586" t="s">
        <v>19</v>
      </c>
      <c r="R1586" t="s">
        <v>21</v>
      </c>
      <c r="S1586" t="s">
        <v>21</v>
      </c>
      <c r="T1586" t="s">
        <v>13312</v>
      </c>
      <c r="U1586" s="1">
        <v>45805</v>
      </c>
      <c r="V1586">
        <f t="shared" si="48"/>
        <v>496</v>
      </c>
      <c r="W1586" t="str">
        <f t="shared" si="49"/>
        <v>360+</v>
      </c>
    </row>
    <row r="1587" spans="1:23" x14ac:dyDescent="0.25">
      <c r="A1587" t="s">
        <v>1725</v>
      </c>
      <c r="B1587">
        <v>9916162593</v>
      </c>
      <c r="C1587">
        <v>1738400133</v>
      </c>
      <c r="D1587" s="1">
        <v>45645</v>
      </c>
      <c r="E1587">
        <v>99233</v>
      </c>
      <c r="F1587">
        <v>99205</v>
      </c>
      <c r="G1587" t="s">
        <v>268</v>
      </c>
      <c r="H1587" s="34">
        <v>86496</v>
      </c>
      <c r="I1587" s="7">
        <v>69197</v>
      </c>
      <c r="J1587" s="7">
        <v>54523.42</v>
      </c>
      <c r="K1587" s="7">
        <v>4986</v>
      </c>
      <c r="L1587" s="7">
        <v>9687.58</v>
      </c>
      <c r="M1587" s="5">
        <v>0.14000000000000001</v>
      </c>
      <c r="N1587" t="s">
        <v>1135</v>
      </c>
      <c r="O1587" t="s">
        <v>30</v>
      </c>
      <c r="P1587" t="s">
        <v>25</v>
      </c>
      <c r="Q1587" t="s">
        <v>19</v>
      </c>
      <c r="R1587" t="s">
        <v>26</v>
      </c>
      <c r="S1587" t="s">
        <v>17</v>
      </c>
      <c r="T1587" t="s">
        <v>13311</v>
      </c>
      <c r="U1587" s="1">
        <v>45691</v>
      </c>
      <c r="V1587">
        <f t="shared" si="48"/>
        <v>46</v>
      </c>
      <c r="W1587" t="str">
        <f t="shared" si="49"/>
        <v>30-59</v>
      </c>
    </row>
    <row r="1588" spans="1:23" x14ac:dyDescent="0.25">
      <c r="A1588" t="s">
        <v>1726</v>
      </c>
      <c r="B1588">
        <v>6578071285</v>
      </c>
      <c r="C1588">
        <v>9686440282</v>
      </c>
      <c r="D1588" s="1">
        <v>45800</v>
      </c>
      <c r="E1588">
        <v>99214</v>
      </c>
      <c r="F1588">
        <v>99212</v>
      </c>
      <c r="G1588" t="s">
        <v>224</v>
      </c>
      <c r="H1588" s="34">
        <v>71742</v>
      </c>
      <c r="I1588" s="7">
        <v>53807</v>
      </c>
      <c r="J1588" s="7">
        <v>30746.95</v>
      </c>
      <c r="K1588" s="7">
        <v>14989</v>
      </c>
      <c r="L1588" s="7">
        <v>8071.05</v>
      </c>
      <c r="M1588" s="5">
        <v>0.15</v>
      </c>
      <c r="N1588" t="s">
        <v>1139</v>
      </c>
      <c r="O1588" t="s">
        <v>27</v>
      </c>
      <c r="P1588" t="s">
        <v>55</v>
      </c>
      <c r="Q1588" t="s">
        <v>32</v>
      </c>
      <c r="R1588" t="s">
        <v>38</v>
      </c>
      <c r="S1588" t="s">
        <v>21</v>
      </c>
      <c r="T1588" t="s">
        <v>13312</v>
      </c>
      <c r="U1588" s="1">
        <v>45849</v>
      </c>
      <c r="V1588">
        <f t="shared" si="48"/>
        <v>49</v>
      </c>
      <c r="W1588" t="str">
        <f t="shared" si="49"/>
        <v>30-59</v>
      </c>
    </row>
    <row r="1589" spans="1:23" x14ac:dyDescent="0.25">
      <c r="A1589" t="s">
        <v>1727</v>
      </c>
      <c r="B1589">
        <v>6887787355</v>
      </c>
      <c r="C1589">
        <v>6840118022</v>
      </c>
      <c r="D1589" s="1">
        <v>45574</v>
      </c>
      <c r="E1589">
        <v>99238</v>
      </c>
      <c r="F1589">
        <v>99283</v>
      </c>
      <c r="G1589" t="s">
        <v>120</v>
      </c>
      <c r="H1589" s="34">
        <v>87169</v>
      </c>
      <c r="I1589" s="7">
        <v>74094</v>
      </c>
      <c r="J1589" s="7">
        <v>50623.12</v>
      </c>
      <c r="K1589" s="7">
        <v>21989</v>
      </c>
      <c r="L1589" s="7">
        <v>1481.88</v>
      </c>
      <c r="M1589" s="5">
        <v>0.02</v>
      </c>
      <c r="N1589" t="s">
        <v>16</v>
      </c>
      <c r="O1589" t="s">
        <v>27</v>
      </c>
      <c r="P1589" t="s">
        <v>55</v>
      </c>
      <c r="Q1589" t="s">
        <v>32</v>
      </c>
      <c r="R1589" t="s">
        <v>21</v>
      </c>
      <c r="S1589" t="s">
        <v>21</v>
      </c>
      <c r="T1589" t="s">
        <v>13310</v>
      </c>
      <c r="U1589" s="1">
        <v>46016</v>
      </c>
      <c r="V1589">
        <f t="shared" si="48"/>
        <v>442</v>
      </c>
      <c r="W1589" t="str">
        <f t="shared" si="49"/>
        <v>360+</v>
      </c>
    </row>
    <row r="1590" spans="1:23" x14ac:dyDescent="0.25">
      <c r="A1590" t="s">
        <v>1728</v>
      </c>
      <c r="B1590">
        <v>9884679810</v>
      </c>
      <c r="C1590">
        <v>3726262468</v>
      </c>
      <c r="D1590" s="1">
        <v>45747</v>
      </c>
      <c r="E1590">
        <v>99221</v>
      </c>
      <c r="F1590">
        <v>99215</v>
      </c>
      <c r="G1590" t="s">
        <v>240</v>
      </c>
      <c r="H1590" s="34">
        <v>93268</v>
      </c>
      <c r="I1590" s="7">
        <v>60624</v>
      </c>
      <c r="J1590" s="7">
        <v>45379.12</v>
      </c>
      <c r="K1590" s="7">
        <v>7970</v>
      </c>
      <c r="L1590" s="7">
        <v>7274.88</v>
      </c>
      <c r="M1590" s="5">
        <v>0.12</v>
      </c>
      <c r="N1590" t="s">
        <v>46</v>
      </c>
      <c r="O1590" t="s">
        <v>27</v>
      </c>
      <c r="P1590" t="s">
        <v>55</v>
      </c>
      <c r="Q1590" t="s">
        <v>32</v>
      </c>
      <c r="R1590" t="s">
        <v>38</v>
      </c>
      <c r="S1590" t="s">
        <v>27</v>
      </c>
      <c r="T1590" t="s">
        <v>13311</v>
      </c>
      <c r="U1590" s="1">
        <v>45753</v>
      </c>
      <c r="V1590">
        <f t="shared" si="48"/>
        <v>6</v>
      </c>
      <c r="W1590" t="str">
        <f t="shared" si="49"/>
        <v>0-29</v>
      </c>
    </row>
    <row r="1591" spans="1:23" x14ac:dyDescent="0.25">
      <c r="A1591" t="s">
        <v>1729</v>
      </c>
      <c r="B1591">
        <v>6850923292</v>
      </c>
      <c r="C1591">
        <v>4766499318</v>
      </c>
      <c r="D1591" s="1">
        <v>45906</v>
      </c>
      <c r="E1591">
        <v>99213</v>
      </c>
      <c r="F1591">
        <v>99201</v>
      </c>
      <c r="G1591" t="s">
        <v>50</v>
      </c>
      <c r="H1591" s="34">
        <v>83393</v>
      </c>
      <c r="I1591" s="7">
        <v>54205</v>
      </c>
      <c r="J1591" s="7">
        <v>47700.4</v>
      </c>
      <c r="K1591" s="7">
        <v>0</v>
      </c>
      <c r="L1591" s="7">
        <v>6504.6</v>
      </c>
      <c r="M1591" s="5">
        <v>0.12</v>
      </c>
      <c r="N1591" t="s">
        <v>46</v>
      </c>
      <c r="O1591" t="s">
        <v>17</v>
      </c>
      <c r="P1591" t="s">
        <v>18</v>
      </c>
      <c r="Q1591" t="s">
        <v>19</v>
      </c>
      <c r="R1591" t="s">
        <v>38</v>
      </c>
      <c r="S1591" t="s">
        <v>17</v>
      </c>
      <c r="T1591" t="s">
        <v>13311</v>
      </c>
      <c r="U1591" s="1">
        <v>45981</v>
      </c>
      <c r="V1591">
        <f t="shared" si="48"/>
        <v>75</v>
      </c>
      <c r="W1591" t="str">
        <f t="shared" si="49"/>
        <v>60-89</v>
      </c>
    </row>
    <row r="1592" spans="1:23" x14ac:dyDescent="0.25">
      <c r="A1592" t="s">
        <v>1730</v>
      </c>
      <c r="B1592">
        <v>2151531529</v>
      </c>
      <c r="C1592">
        <v>2774604506</v>
      </c>
      <c r="D1592" s="1">
        <v>45578</v>
      </c>
      <c r="E1592">
        <v>99215</v>
      </c>
      <c r="F1592">
        <v>99203</v>
      </c>
      <c r="G1592" t="s">
        <v>140</v>
      </c>
      <c r="H1592" s="34">
        <v>91678</v>
      </c>
      <c r="I1592" s="7">
        <v>68759</v>
      </c>
      <c r="J1592" s="7">
        <v>52001.15</v>
      </c>
      <c r="K1592" s="7">
        <v>6444</v>
      </c>
      <c r="L1592" s="7">
        <v>10313.85</v>
      </c>
      <c r="M1592" s="5">
        <v>0.15</v>
      </c>
      <c r="N1592" t="s">
        <v>1139</v>
      </c>
      <c r="O1592" t="s">
        <v>27</v>
      </c>
      <c r="P1592" t="s">
        <v>55</v>
      </c>
      <c r="Q1592" t="s">
        <v>32</v>
      </c>
      <c r="R1592" t="s">
        <v>27</v>
      </c>
      <c r="S1592" t="s">
        <v>17</v>
      </c>
      <c r="T1592" t="s">
        <v>13311</v>
      </c>
      <c r="U1592" s="1">
        <v>45878</v>
      </c>
      <c r="V1592">
        <f t="shared" si="48"/>
        <v>300</v>
      </c>
      <c r="W1592" t="str">
        <f t="shared" si="49"/>
        <v>300-329</v>
      </c>
    </row>
    <row r="1593" spans="1:23" x14ac:dyDescent="0.25">
      <c r="A1593" t="s">
        <v>1731</v>
      </c>
      <c r="B1593">
        <v>2881848780</v>
      </c>
      <c r="C1593">
        <v>4118319204</v>
      </c>
      <c r="D1593" s="1">
        <v>45851</v>
      </c>
      <c r="E1593">
        <v>99232</v>
      </c>
      <c r="F1593">
        <v>93000</v>
      </c>
      <c r="G1593" t="s">
        <v>136</v>
      </c>
      <c r="H1593" s="34">
        <v>93542</v>
      </c>
      <c r="I1593" s="7">
        <v>67350</v>
      </c>
      <c r="J1593" s="7">
        <v>54039</v>
      </c>
      <c r="K1593" s="7">
        <v>7923</v>
      </c>
      <c r="L1593" s="7">
        <v>5388</v>
      </c>
      <c r="M1593" s="5">
        <v>0.08</v>
      </c>
      <c r="N1593" t="s">
        <v>24</v>
      </c>
      <c r="O1593" t="s">
        <v>30</v>
      </c>
      <c r="P1593" t="s">
        <v>97</v>
      </c>
      <c r="Q1593" t="s">
        <v>19</v>
      </c>
      <c r="R1593" t="s">
        <v>27</v>
      </c>
      <c r="S1593" t="s">
        <v>27</v>
      </c>
      <c r="T1593" t="s">
        <v>13310</v>
      </c>
      <c r="U1593" s="1">
        <v>45889</v>
      </c>
      <c r="V1593">
        <f t="shared" si="48"/>
        <v>38</v>
      </c>
      <c r="W1593" t="str">
        <f t="shared" si="49"/>
        <v>30-59</v>
      </c>
    </row>
    <row r="1594" spans="1:23" x14ac:dyDescent="0.25">
      <c r="A1594" t="s">
        <v>1732</v>
      </c>
      <c r="B1594">
        <v>8021984113</v>
      </c>
      <c r="C1594">
        <v>8276679895</v>
      </c>
      <c r="D1594" s="1">
        <v>45686</v>
      </c>
      <c r="E1594">
        <v>99214</v>
      </c>
      <c r="F1594">
        <v>81000</v>
      </c>
      <c r="G1594" t="s">
        <v>67</v>
      </c>
      <c r="H1594" s="34">
        <v>50872</v>
      </c>
      <c r="I1594" s="7">
        <v>33067</v>
      </c>
      <c r="J1594" s="7">
        <v>21303.96</v>
      </c>
      <c r="K1594" s="7">
        <v>7795</v>
      </c>
      <c r="L1594" s="7">
        <v>3968.04</v>
      </c>
      <c r="M1594" s="5">
        <v>0.12</v>
      </c>
      <c r="N1594" t="s">
        <v>46</v>
      </c>
      <c r="O1594" t="s">
        <v>27</v>
      </c>
      <c r="P1594" t="s">
        <v>25</v>
      </c>
      <c r="Q1594" t="s">
        <v>32</v>
      </c>
      <c r="R1594" t="s">
        <v>38</v>
      </c>
      <c r="S1594" t="s">
        <v>17</v>
      </c>
      <c r="T1594" t="s">
        <v>13312</v>
      </c>
      <c r="U1594" s="1">
        <v>45845</v>
      </c>
      <c r="V1594">
        <f t="shared" si="48"/>
        <v>159</v>
      </c>
      <c r="W1594" t="str">
        <f t="shared" si="49"/>
        <v>150-179</v>
      </c>
    </row>
    <row r="1595" spans="1:23" x14ac:dyDescent="0.25">
      <c r="A1595" t="s">
        <v>1733</v>
      </c>
      <c r="B1595">
        <v>1850018032</v>
      </c>
      <c r="C1595">
        <v>3914386863</v>
      </c>
      <c r="D1595" s="1">
        <v>45850</v>
      </c>
      <c r="E1595">
        <v>99213</v>
      </c>
      <c r="F1595">
        <v>99202</v>
      </c>
      <c r="G1595" t="s">
        <v>272</v>
      </c>
      <c r="H1595" s="34">
        <v>90997</v>
      </c>
      <c r="I1595" s="7">
        <v>77347</v>
      </c>
      <c r="J1595" s="7">
        <v>55634.06</v>
      </c>
      <c r="K1595" s="7">
        <v>20166</v>
      </c>
      <c r="L1595" s="7">
        <v>1546.94</v>
      </c>
      <c r="M1595" s="5">
        <v>0.02</v>
      </c>
      <c r="N1595" t="s">
        <v>16</v>
      </c>
      <c r="O1595" t="s">
        <v>27</v>
      </c>
      <c r="P1595" t="s">
        <v>31</v>
      </c>
      <c r="Q1595" t="s">
        <v>19</v>
      </c>
      <c r="R1595" t="s">
        <v>27</v>
      </c>
      <c r="S1595" t="s">
        <v>17</v>
      </c>
      <c r="T1595" t="s">
        <v>13310</v>
      </c>
      <c r="U1595" s="1">
        <v>45931</v>
      </c>
      <c r="V1595">
        <f t="shared" si="48"/>
        <v>81</v>
      </c>
      <c r="W1595" t="str">
        <f t="shared" si="49"/>
        <v>60-89</v>
      </c>
    </row>
    <row r="1596" spans="1:23" x14ac:dyDescent="0.25">
      <c r="A1596" t="s">
        <v>1734</v>
      </c>
      <c r="B1596">
        <v>8526054656</v>
      </c>
      <c r="C1596">
        <v>7422445343</v>
      </c>
      <c r="D1596" s="1">
        <v>45516</v>
      </c>
      <c r="E1596">
        <v>99233</v>
      </c>
      <c r="F1596">
        <v>85025</v>
      </c>
      <c r="G1596" t="s">
        <v>34</v>
      </c>
      <c r="H1596" s="34">
        <v>75368</v>
      </c>
      <c r="I1596" s="7">
        <v>54265</v>
      </c>
      <c r="J1596" s="7">
        <v>49923.8</v>
      </c>
      <c r="K1596" s="7">
        <v>0</v>
      </c>
      <c r="L1596" s="7">
        <v>4341.2</v>
      </c>
      <c r="M1596" s="5">
        <v>0.08</v>
      </c>
      <c r="N1596" t="s">
        <v>24</v>
      </c>
      <c r="O1596" t="s">
        <v>17</v>
      </c>
      <c r="P1596" t="s">
        <v>31</v>
      </c>
      <c r="Q1596" t="s">
        <v>19</v>
      </c>
      <c r="R1596" t="s">
        <v>26</v>
      </c>
      <c r="S1596" t="s">
        <v>21</v>
      </c>
      <c r="T1596" t="s">
        <v>13310</v>
      </c>
      <c r="U1596" s="1">
        <v>45874</v>
      </c>
      <c r="V1596">
        <f t="shared" si="48"/>
        <v>358</v>
      </c>
      <c r="W1596" t="str">
        <f t="shared" si="49"/>
        <v>330-359</v>
      </c>
    </row>
    <row r="1597" spans="1:23" x14ac:dyDescent="0.25">
      <c r="A1597" t="s">
        <v>1735</v>
      </c>
      <c r="B1597">
        <v>3984466401</v>
      </c>
      <c r="C1597">
        <v>6700197305</v>
      </c>
      <c r="D1597" s="1">
        <v>45773</v>
      </c>
      <c r="E1597">
        <v>99233</v>
      </c>
      <c r="F1597">
        <v>36415</v>
      </c>
      <c r="G1597" t="s">
        <v>85</v>
      </c>
      <c r="H1597" s="34">
        <v>12595</v>
      </c>
      <c r="I1597" s="7">
        <v>10706</v>
      </c>
      <c r="J1597" s="7">
        <v>7519.88</v>
      </c>
      <c r="K1597" s="7">
        <v>2972</v>
      </c>
      <c r="L1597" s="7">
        <v>214.12</v>
      </c>
      <c r="M1597" s="5">
        <v>0.02</v>
      </c>
      <c r="N1597" t="s">
        <v>16</v>
      </c>
      <c r="O1597" t="s">
        <v>27</v>
      </c>
      <c r="P1597" t="s">
        <v>25</v>
      </c>
      <c r="Q1597" t="s">
        <v>32</v>
      </c>
      <c r="R1597" t="s">
        <v>20</v>
      </c>
      <c r="S1597" t="s">
        <v>17</v>
      </c>
      <c r="T1597" t="s">
        <v>13311</v>
      </c>
      <c r="U1597" s="1">
        <v>46014</v>
      </c>
      <c r="V1597">
        <f t="shared" si="48"/>
        <v>241</v>
      </c>
      <c r="W1597" t="str">
        <f t="shared" si="49"/>
        <v>240-269</v>
      </c>
    </row>
    <row r="1598" spans="1:23" x14ac:dyDescent="0.25">
      <c r="A1598" t="s">
        <v>1736</v>
      </c>
      <c r="B1598">
        <v>6289871720</v>
      </c>
      <c r="C1598">
        <v>7798061419</v>
      </c>
      <c r="D1598" s="1">
        <v>45903</v>
      </c>
      <c r="E1598">
        <v>99232</v>
      </c>
      <c r="F1598">
        <v>90834</v>
      </c>
      <c r="G1598" t="s">
        <v>104</v>
      </c>
      <c r="H1598" s="34">
        <v>84316</v>
      </c>
      <c r="I1598" s="7">
        <v>54805</v>
      </c>
      <c r="J1598" s="7">
        <v>27576.400000000001</v>
      </c>
      <c r="K1598" s="7">
        <v>20652</v>
      </c>
      <c r="L1598" s="7">
        <v>6576.6</v>
      </c>
      <c r="M1598" s="5">
        <v>0.12</v>
      </c>
      <c r="N1598" t="s">
        <v>46</v>
      </c>
      <c r="O1598" t="s">
        <v>27</v>
      </c>
      <c r="P1598" t="s">
        <v>58</v>
      </c>
      <c r="Q1598" t="s">
        <v>32</v>
      </c>
      <c r="R1598" t="s">
        <v>27</v>
      </c>
      <c r="S1598" t="s">
        <v>27</v>
      </c>
      <c r="T1598" t="s">
        <v>13310</v>
      </c>
      <c r="U1598" s="1">
        <v>45963</v>
      </c>
      <c r="V1598">
        <f t="shared" si="48"/>
        <v>60</v>
      </c>
      <c r="W1598" t="str">
        <f t="shared" si="49"/>
        <v>60-89</v>
      </c>
    </row>
    <row r="1599" spans="1:23" x14ac:dyDescent="0.25">
      <c r="A1599" t="s">
        <v>1737</v>
      </c>
      <c r="B1599">
        <v>6072721418</v>
      </c>
      <c r="C1599">
        <v>5687683652</v>
      </c>
      <c r="D1599" s="1">
        <v>45454</v>
      </c>
      <c r="E1599">
        <v>99221</v>
      </c>
      <c r="F1599">
        <v>99282</v>
      </c>
      <c r="G1599" t="s">
        <v>57</v>
      </c>
      <c r="H1599" s="34">
        <v>95940</v>
      </c>
      <c r="I1599" s="7">
        <v>81549</v>
      </c>
      <c r="J1599" s="7">
        <v>44521.02</v>
      </c>
      <c r="K1599" s="7">
        <v>35397</v>
      </c>
      <c r="L1599" s="7">
        <v>1630.98</v>
      </c>
      <c r="M1599" s="5">
        <v>0.02</v>
      </c>
      <c r="N1599" t="s">
        <v>16</v>
      </c>
      <c r="O1599" t="s">
        <v>27</v>
      </c>
      <c r="P1599" t="s">
        <v>18</v>
      </c>
      <c r="Q1599" t="s">
        <v>32</v>
      </c>
      <c r="R1599" t="s">
        <v>27</v>
      </c>
      <c r="S1599" t="s">
        <v>27</v>
      </c>
      <c r="T1599" t="s">
        <v>13310</v>
      </c>
      <c r="U1599" s="1">
        <v>46077</v>
      </c>
      <c r="V1599">
        <f t="shared" si="48"/>
        <v>623</v>
      </c>
      <c r="W1599" t="str">
        <f t="shared" si="49"/>
        <v>360+</v>
      </c>
    </row>
    <row r="1600" spans="1:23" x14ac:dyDescent="0.25">
      <c r="A1600" t="s">
        <v>1738</v>
      </c>
      <c r="B1600">
        <v>7879857932</v>
      </c>
      <c r="C1600">
        <v>9965193780</v>
      </c>
      <c r="D1600" s="1">
        <v>45865</v>
      </c>
      <c r="E1600">
        <v>99238</v>
      </c>
      <c r="F1600">
        <v>99281</v>
      </c>
      <c r="G1600" t="s">
        <v>23</v>
      </c>
      <c r="H1600" s="34">
        <v>22936</v>
      </c>
      <c r="I1600" s="7">
        <v>17202</v>
      </c>
      <c r="J1600" s="7">
        <v>12983.7</v>
      </c>
      <c r="K1600" s="7">
        <v>1638</v>
      </c>
      <c r="L1600" s="7">
        <v>2580.3000000000002</v>
      </c>
      <c r="M1600" s="5">
        <v>0.15</v>
      </c>
      <c r="N1600" t="s">
        <v>1139</v>
      </c>
      <c r="O1600" t="s">
        <v>30</v>
      </c>
      <c r="P1600" t="s">
        <v>18</v>
      </c>
      <c r="Q1600" t="s">
        <v>19</v>
      </c>
      <c r="R1600" t="s">
        <v>26</v>
      </c>
      <c r="S1600" t="s">
        <v>27</v>
      </c>
      <c r="T1600" t="s">
        <v>13310</v>
      </c>
      <c r="U1600" s="1">
        <v>45927</v>
      </c>
      <c r="V1600">
        <f t="shared" si="48"/>
        <v>62</v>
      </c>
      <c r="W1600" t="str">
        <f t="shared" si="49"/>
        <v>60-89</v>
      </c>
    </row>
    <row r="1601" spans="1:23" x14ac:dyDescent="0.25">
      <c r="A1601" t="s">
        <v>1739</v>
      </c>
      <c r="B1601">
        <v>1543976858</v>
      </c>
      <c r="C1601">
        <v>1930817138</v>
      </c>
      <c r="D1601" s="1">
        <v>45719</v>
      </c>
      <c r="E1601">
        <v>99232</v>
      </c>
      <c r="F1601">
        <v>99214</v>
      </c>
      <c r="G1601" t="s">
        <v>69</v>
      </c>
      <c r="H1601" s="34">
        <v>56636</v>
      </c>
      <c r="I1601" s="7">
        <v>36813</v>
      </c>
      <c r="J1601" s="7">
        <v>28152.44</v>
      </c>
      <c r="K1601" s="7">
        <v>4243</v>
      </c>
      <c r="L1601" s="7">
        <v>4417.5600000000004</v>
      </c>
      <c r="M1601" s="5">
        <v>0.12</v>
      </c>
      <c r="N1601" t="s">
        <v>46</v>
      </c>
      <c r="O1601" t="s">
        <v>30</v>
      </c>
      <c r="P1601" t="s">
        <v>31</v>
      </c>
      <c r="Q1601" t="s">
        <v>19</v>
      </c>
      <c r="R1601" t="s">
        <v>38</v>
      </c>
      <c r="S1601" t="s">
        <v>21</v>
      </c>
      <c r="T1601" t="s">
        <v>13311</v>
      </c>
      <c r="U1601" s="1">
        <v>46041</v>
      </c>
      <c r="V1601">
        <f t="shared" si="48"/>
        <v>322</v>
      </c>
      <c r="W1601" t="str">
        <f t="shared" si="49"/>
        <v>300-329</v>
      </c>
    </row>
    <row r="1602" spans="1:23" x14ac:dyDescent="0.25">
      <c r="A1602" t="s">
        <v>1740</v>
      </c>
      <c r="B1602">
        <v>1185717225</v>
      </c>
      <c r="C1602">
        <v>7397340450</v>
      </c>
      <c r="D1602" s="1">
        <v>45325</v>
      </c>
      <c r="E1602">
        <v>99213</v>
      </c>
      <c r="F1602">
        <v>99215</v>
      </c>
      <c r="G1602" t="s">
        <v>307</v>
      </c>
      <c r="H1602" s="34">
        <v>64879</v>
      </c>
      <c r="I1602" s="7">
        <v>46713</v>
      </c>
      <c r="J1602" s="7">
        <v>37264.959999999999</v>
      </c>
      <c r="K1602" s="7">
        <v>5711</v>
      </c>
      <c r="L1602" s="7">
        <v>3737.04</v>
      </c>
      <c r="M1602" s="5">
        <v>0.08</v>
      </c>
      <c r="N1602" t="s">
        <v>24</v>
      </c>
      <c r="O1602" t="s">
        <v>30</v>
      </c>
      <c r="P1602" t="s">
        <v>31</v>
      </c>
      <c r="Q1602" t="s">
        <v>19</v>
      </c>
      <c r="R1602" t="s">
        <v>26</v>
      </c>
      <c r="S1602" t="s">
        <v>21</v>
      </c>
      <c r="T1602" t="s">
        <v>13311</v>
      </c>
      <c r="U1602" s="1">
        <v>46068</v>
      </c>
      <c r="V1602">
        <f t="shared" ref="V1602:V1665" si="50">U1602-D1602</f>
        <v>743</v>
      </c>
      <c r="W1602" t="str">
        <f t="shared" si="49"/>
        <v>360+</v>
      </c>
    </row>
    <row r="1603" spans="1:23" x14ac:dyDescent="0.25">
      <c r="A1603" t="s">
        <v>1741</v>
      </c>
      <c r="B1603">
        <v>7835948071</v>
      </c>
      <c r="C1603">
        <v>6337364150</v>
      </c>
      <c r="D1603" s="1">
        <v>45337</v>
      </c>
      <c r="E1603">
        <v>99223</v>
      </c>
      <c r="F1603">
        <v>99202</v>
      </c>
      <c r="G1603" t="s">
        <v>54</v>
      </c>
      <c r="H1603" s="34">
        <v>85842</v>
      </c>
      <c r="I1603" s="7">
        <v>61806</v>
      </c>
      <c r="J1603" s="7">
        <v>56861.52</v>
      </c>
      <c r="K1603" s="7">
        <v>0</v>
      </c>
      <c r="L1603" s="7">
        <v>4944.4799999999996</v>
      </c>
      <c r="M1603" s="5">
        <v>0.08</v>
      </c>
      <c r="N1603" t="s">
        <v>24</v>
      </c>
      <c r="O1603" t="s">
        <v>17</v>
      </c>
      <c r="P1603" t="s">
        <v>55</v>
      </c>
      <c r="Q1603" t="s">
        <v>19</v>
      </c>
      <c r="R1603" t="s">
        <v>21</v>
      </c>
      <c r="S1603" t="s">
        <v>21</v>
      </c>
      <c r="T1603" t="s">
        <v>13310</v>
      </c>
      <c r="U1603" s="1">
        <v>45735</v>
      </c>
      <c r="V1603">
        <f t="shared" si="50"/>
        <v>398</v>
      </c>
      <c r="W1603" t="str">
        <f t="shared" ref="W1603:W1666" si="51">IF(V1603="","",IF(V1603&lt;30,"0-29",IF(V1603&lt;60,"30-59",IF(V1603&lt;90,"60-89",IF(V1603&lt;120,"90-119",IF(V1603&lt;150,"120-149",IF(V1603&lt;180,"150-179",IF(V1603&lt;210,"180-209",IF(V1603&lt;240,"210-239",IF(V1603&lt;270,"240-269",IF(V1603&lt;300,"270-299",IF(V1603&lt;330,"300-329",IF(V1603&lt;360,"330-359","360+")))))))))))))</f>
        <v>360+</v>
      </c>
    </row>
    <row r="1604" spans="1:23" x14ac:dyDescent="0.25">
      <c r="A1604" t="s">
        <v>1742</v>
      </c>
      <c r="B1604">
        <v>1388849435</v>
      </c>
      <c r="C1604">
        <v>6135554226</v>
      </c>
      <c r="D1604" s="1">
        <v>45877</v>
      </c>
      <c r="E1604">
        <v>99232</v>
      </c>
      <c r="F1604">
        <v>99281</v>
      </c>
      <c r="G1604" t="s">
        <v>174</v>
      </c>
      <c r="H1604" s="34">
        <v>68401</v>
      </c>
      <c r="I1604" s="7">
        <v>44461</v>
      </c>
      <c r="J1604" s="7">
        <v>39125.68</v>
      </c>
      <c r="K1604" s="7">
        <v>0</v>
      </c>
      <c r="L1604" s="7">
        <v>5335.32</v>
      </c>
      <c r="M1604" s="5">
        <v>0.12</v>
      </c>
      <c r="N1604" t="s">
        <v>46</v>
      </c>
      <c r="O1604" t="s">
        <v>17</v>
      </c>
      <c r="P1604" t="s">
        <v>25</v>
      </c>
      <c r="Q1604" t="s">
        <v>32</v>
      </c>
      <c r="R1604" t="s">
        <v>27</v>
      </c>
      <c r="S1604" t="s">
        <v>27</v>
      </c>
      <c r="T1604" t="s">
        <v>13312</v>
      </c>
      <c r="U1604" s="1">
        <v>45946</v>
      </c>
      <c r="V1604">
        <f t="shared" si="50"/>
        <v>69</v>
      </c>
      <c r="W1604" t="str">
        <f t="shared" si="51"/>
        <v>60-89</v>
      </c>
    </row>
    <row r="1605" spans="1:23" x14ac:dyDescent="0.25">
      <c r="A1605" t="s">
        <v>1743</v>
      </c>
      <c r="B1605">
        <v>5836885799</v>
      </c>
      <c r="C1605">
        <v>8609701150</v>
      </c>
      <c r="D1605" s="1">
        <v>45843</v>
      </c>
      <c r="E1605">
        <v>99215</v>
      </c>
      <c r="F1605">
        <v>90834</v>
      </c>
      <c r="G1605" t="s">
        <v>54</v>
      </c>
      <c r="H1605" s="34">
        <v>86168</v>
      </c>
      <c r="I1605" s="7">
        <v>73243</v>
      </c>
      <c r="J1605" s="7">
        <v>71778.14</v>
      </c>
      <c r="K1605" s="7">
        <v>0</v>
      </c>
      <c r="L1605" s="7">
        <v>1464.86</v>
      </c>
      <c r="M1605" s="5">
        <v>0.02</v>
      </c>
      <c r="N1605" t="s">
        <v>16</v>
      </c>
      <c r="O1605" t="s">
        <v>17</v>
      </c>
      <c r="P1605" t="s">
        <v>25</v>
      </c>
      <c r="Q1605" t="s">
        <v>32</v>
      </c>
      <c r="R1605" t="s">
        <v>43</v>
      </c>
      <c r="S1605" t="s">
        <v>27</v>
      </c>
      <c r="T1605" t="s">
        <v>13310</v>
      </c>
      <c r="U1605" s="1">
        <v>45990</v>
      </c>
      <c r="V1605">
        <f t="shared" si="50"/>
        <v>147</v>
      </c>
      <c r="W1605" t="str">
        <f t="shared" si="51"/>
        <v>120-149</v>
      </c>
    </row>
    <row r="1606" spans="1:23" x14ac:dyDescent="0.25">
      <c r="A1606" t="s">
        <v>1744</v>
      </c>
      <c r="B1606">
        <v>2895155300</v>
      </c>
      <c r="C1606">
        <v>2463365449</v>
      </c>
      <c r="D1606" s="1">
        <v>45949</v>
      </c>
      <c r="E1606">
        <v>99215</v>
      </c>
      <c r="F1606">
        <v>99211</v>
      </c>
      <c r="G1606" t="s">
        <v>63</v>
      </c>
      <c r="H1606" s="34">
        <v>99658</v>
      </c>
      <c r="I1606" s="7">
        <v>84709</v>
      </c>
      <c r="J1606" s="7">
        <v>68217.820000000007</v>
      </c>
      <c r="K1606" s="7">
        <v>14797</v>
      </c>
      <c r="L1606" s="7">
        <v>1694.18</v>
      </c>
      <c r="M1606" s="5">
        <v>0.02</v>
      </c>
      <c r="N1606" t="s">
        <v>16</v>
      </c>
      <c r="O1606" t="s">
        <v>27</v>
      </c>
      <c r="P1606" t="s">
        <v>25</v>
      </c>
      <c r="Q1606" t="s">
        <v>32</v>
      </c>
      <c r="R1606" t="s">
        <v>21</v>
      </c>
      <c r="S1606" t="s">
        <v>17</v>
      </c>
      <c r="T1606" t="s">
        <v>13312</v>
      </c>
      <c r="U1606" s="1">
        <v>46029</v>
      </c>
      <c r="V1606">
        <f t="shared" si="50"/>
        <v>80</v>
      </c>
      <c r="W1606" t="str">
        <f t="shared" si="51"/>
        <v>60-89</v>
      </c>
    </row>
    <row r="1607" spans="1:23" x14ac:dyDescent="0.25">
      <c r="A1607" t="s">
        <v>1745</v>
      </c>
      <c r="B1607">
        <v>3510787347</v>
      </c>
      <c r="C1607">
        <v>5185451479</v>
      </c>
      <c r="D1607" s="1">
        <v>45639</v>
      </c>
      <c r="E1607">
        <v>99233</v>
      </c>
      <c r="F1607">
        <v>99204</v>
      </c>
      <c r="G1607" t="s">
        <v>37</v>
      </c>
      <c r="H1607" s="34">
        <v>50172</v>
      </c>
      <c r="I1607" s="7">
        <v>36124</v>
      </c>
      <c r="J1607" s="7">
        <v>18352.080000000002</v>
      </c>
      <c r="K1607" s="7">
        <v>14882</v>
      </c>
      <c r="L1607" s="7">
        <v>2889.92</v>
      </c>
      <c r="M1607" s="5">
        <v>0.08</v>
      </c>
      <c r="N1607" t="s">
        <v>24</v>
      </c>
      <c r="O1607" t="s">
        <v>27</v>
      </c>
      <c r="P1607" t="s">
        <v>97</v>
      </c>
      <c r="Q1607" t="s">
        <v>32</v>
      </c>
      <c r="R1607" t="s">
        <v>27</v>
      </c>
      <c r="S1607" t="s">
        <v>21</v>
      </c>
      <c r="T1607" t="s">
        <v>13312</v>
      </c>
      <c r="U1607" s="1">
        <v>45753</v>
      </c>
      <c r="V1607">
        <f t="shared" si="50"/>
        <v>114</v>
      </c>
      <c r="W1607" t="str">
        <f t="shared" si="51"/>
        <v>90-119</v>
      </c>
    </row>
    <row r="1608" spans="1:23" x14ac:dyDescent="0.25">
      <c r="A1608" t="s">
        <v>1746</v>
      </c>
      <c r="B1608">
        <v>6475605588</v>
      </c>
      <c r="C1608">
        <v>9167376967</v>
      </c>
      <c r="D1608" s="1">
        <v>45792</v>
      </c>
      <c r="E1608">
        <v>99214</v>
      </c>
      <c r="F1608">
        <v>93000</v>
      </c>
      <c r="G1608" t="s">
        <v>110</v>
      </c>
      <c r="H1608" s="34">
        <v>52873</v>
      </c>
      <c r="I1608" s="7">
        <v>44942</v>
      </c>
      <c r="J1608" s="7">
        <v>29235.16</v>
      </c>
      <c r="K1608" s="7">
        <v>14808</v>
      </c>
      <c r="L1608" s="7">
        <v>898.84</v>
      </c>
      <c r="M1608" s="5">
        <v>0.02</v>
      </c>
      <c r="N1608" t="s">
        <v>16</v>
      </c>
      <c r="O1608" t="s">
        <v>27</v>
      </c>
      <c r="P1608" t="s">
        <v>25</v>
      </c>
      <c r="Q1608" t="s">
        <v>19</v>
      </c>
      <c r="R1608" t="s">
        <v>38</v>
      </c>
      <c r="S1608" t="s">
        <v>17</v>
      </c>
      <c r="T1608" t="s">
        <v>13311</v>
      </c>
      <c r="U1608" s="1">
        <v>45905</v>
      </c>
      <c r="V1608">
        <f t="shared" si="50"/>
        <v>113</v>
      </c>
      <c r="W1608" t="str">
        <f t="shared" si="51"/>
        <v>90-119</v>
      </c>
    </row>
    <row r="1609" spans="1:23" x14ac:dyDescent="0.25">
      <c r="A1609" t="s">
        <v>1747</v>
      </c>
      <c r="B1609">
        <v>6257761360</v>
      </c>
      <c r="C1609">
        <v>8383726974</v>
      </c>
      <c r="D1609" s="1">
        <v>45383</v>
      </c>
      <c r="E1609">
        <v>99213</v>
      </c>
      <c r="F1609">
        <v>99291</v>
      </c>
      <c r="G1609" t="s">
        <v>77</v>
      </c>
      <c r="H1609" s="34">
        <v>45997</v>
      </c>
      <c r="I1609" s="7">
        <v>33118</v>
      </c>
      <c r="J1609" s="7">
        <v>26195.56</v>
      </c>
      <c r="K1609" s="7">
        <v>4273</v>
      </c>
      <c r="L1609" s="7">
        <v>2649.44</v>
      </c>
      <c r="M1609" s="5">
        <v>0.08</v>
      </c>
      <c r="N1609" t="s">
        <v>24</v>
      </c>
      <c r="O1609" t="s">
        <v>30</v>
      </c>
      <c r="P1609" t="s">
        <v>25</v>
      </c>
      <c r="Q1609" t="s">
        <v>19</v>
      </c>
      <c r="R1609" t="s">
        <v>27</v>
      </c>
      <c r="S1609" t="s">
        <v>21</v>
      </c>
      <c r="T1609" t="s">
        <v>13311</v>
      </c>
      <c r="U1609" s="1">
        <v>45912</v>
      </c>
      <c r="V1609">
        <f t="shared" si="50"/>
        <v>529</v>
      </c>
      <c r="W1609" t="str">
        <f t="shared" si="51"/>
        <v>360+</v>
      </c>
    </row>
    <row r="1610" spans="1:23" x14ac:dyDescent="0.25">
      <c r="A1610" t="s">
        <v>1748</v>
      </c>
      <c r="B1610">
        <v>8694457517</v>
      </c>
      <c r="C1610">
        <v>1958624216</v>
      </c>
      <c r="D1610" s="1">
        <v>45758</v>
      </c>
      <c r="E1610">
        <v>99215</v>
      </c>
      <c r="F1610">
        <v>93000</v>
      </c>
      <c r="G1610" t="s">
        <v>270</v>
      </c>
      <c r="H1610" s="34">
        <v>75245</v>
      </c>
      <c r="I1610" s="7">
        <v>63958</v>
      </c>
      <c r="J1610" s="7">
        <v>62678.84</v>
      </c>
      <c r="K1610" s="7">
        <v>0</v>
      </c>
      <c r="L1610" s="7">
        <v>1279.1600000000001</v>
      </c>
      <c r="M1610" s="5">
        <v>0.02</v>
      </c>
      <c r="N1610" t="s">
        <v>16</v>
      </c>
      <c r="O1610" t="s">
        <v>17</v>
      </c>
      <c r="P1610" t="s">
        <v>31</v>
      </c>
      <c r="Q1610" t="s">
        <v>32</v>
      </c>
      <c r="R1610" t="s">
        <v>20</v>
      </c>
      <c r="S1610" t="s">
        <v>21</v>
      </c>
      <c r="T1610" t="s">
        <v>13311</v>
      </c>
      <c r="U1610" s="1">
        <v>45923</v>
      </c>
      <c r="V1610">
        <f t="shared" si="50"/>
        <v>165</v>
      </c>
      <c r="W1610" t="str">
        <f t="shared" si="51"/>
        <v>150-179</v>
      </c>
    </row>
    <row r="1611" spans="1:23" x14ac:dyDescent="0.25">
      <c r="A1611" t="s">
        <v>1749</v>
      </c>
      <c r="B1611">
        <v>5693884193</v>
      </c>
      <c r="C1611">
        <v>7785174962</v>
      </c>
      <c r="D1611" s="1">
        <v>45325</v>
      </c>
      <c r="E1611">
        <v>99233</v>
      </c>
      <c r="F1611">
        <v>99281</v>
      </c>
      <c r="G1611" t="s">
        <v>198</v>
      </c>
      <c r="H1611" s="34">
        <v>47816</v>
      </c>
      <c r="I1611" s="7">
        <v>34428</v>
      </c>
      <c r="J1611" s="7">
        <v>22378.76</v>
      </c>
      <c r="K1611" s="7">
        <v>9295</v>
      </c>
      <c r="L1611" s="7">
        <v>2754.24</v>
      </c>
      <c r="M1611" s="5">
        <v>0.08</v>
      </c>
      <c r="N1611" t="s">
        <v>24</v>
      </c>
      <c r="O1611" t="s">
        <v>27</v>
      </c>
      <c r="P1611" t="s">
        <v>55</v>
      </c>
      <c r="Q1611" t="s">
        <v>32</v>
      </c>
      <c r="R1611" t="s">
        <v>43</v>
      </c>
      <c r="S1611" t="s">
        <v>27</v>
      </c>
      <c r="T1611" t="s">
        <v>13311</v>
      </c>
      <c r="U1611" s="1">
        <v>45786</v>
      </c>
      <c r="V1611">
        <f t="shared" si="50"/>
        <v>461</v>
      </c>
      <c r="W1611" t="str">
        <f t="shared" si="51"/>
        <v>360+</v>
      </c>
    </row>
    <row r="1612" spans="1:23" x14ac:dyDescent="0.25">
      <c r="A1612" t="s">
        <v>1750</v>
      </c>
      <c r="B1612">
        <v>5853956899</v>
      </c>
      <c r="C1612">
        <v>6485583033</v>
      </c>
      <c r="D1612" s="1">
        <v>45607</v>
      </c>
      <c r="E1612">
        <v>99215</v>
      </c>
      <c r="F1612">
        <v>99201</v>
      </c>
      <c r="G1612" t="s">
        <v>120</v>
      </c>
      <c r="H1612" s="34">
        <v>45189</v>
      </c>
      <c r="I1612" s="7">
        <v>32536</v>
      </c>
      <c r="J1612" s="7">
        <v>16751.12</v>
      </c>
      <c r="K1612" s="7">
        <v>13182</v>
      </c>
      <c r="L1612" s="7">
        <v>2602.88</v>
      </c>
      <c r="M1612" s="5">
        <v>0.08</v>
      </c>
      <c r="N1612" t="s">
        <v>24</v>
      </c>
      <c r="O1612" t="s">
        <v>27</v>
      </c>
      <c r="P1612" t="s">
        <v>40</v>
      </c>
      <c r="Q1612" t="s">
        <v>32</v>
      </c>
      <c r="R1612" t="s">
        <v>38</v>
      </c>
      <c r="S1612" t="s">
        <v>17</v>
      </c>
      <c r="T1612" t="s">
        <v>13310</v>
      </c>
      <c r="U1612" s="1">
        <v>45820</v>
      </c>
      <c r="V1612">
        <f t="shared" si="50"/>
        <v>213</v>
      </c>
      <c r="W1612" t="str">
        <f t="shared" si="51"/>
        <v>210-239</v>
      </c>
    </row>
    <row r="1613" spans="1:23" x14ac:dyDescent="0.25">
      <c r="A1613" t="s">
        <v>1751</v>
      </c>
      <c r="B1613">
        <v>2263586159</v>
      </c>
      <c r="C1613">
        <v>8059005789</v>
      </c>
      <c r="D1613" s="1">
        <v>45427</v>
      </c>
      <c r="E1613">
        <v>99215</v>
      </c>
      <c r="F1613">
        <v>99204</v>
      </c>
      <c r="G1613" t="s">
        <v>120</v>
      </c>
      <c r="H1613" s="34">
        <v>81959</v>
      </c>
      <c r="I1613" s="7">
        <v>61469</v>
      </c>
      <c r="J1613" s="7">
        <v>52248.65</v>
      </c>
      <c r="K1613" s="7">
        <v>0</v>
      </c>
      <c r="L1613" s="7">
        <v>9220.35</v>
      </c>
      <c r="M1613" s="5">
        <v>0.15</v>
      </c>
      <c r="N1613" t="s">
        <v>1139</v>
      </c>
      <c r="O1613" t="s">
        <v>17</v>
      </c>
      <c r="P1613" t="s">
        <v>25</v>
      </c>
      <c r="Q1613" t="s">
        <v>19</v>
      </c>
      <c r="R1613" t="s">
        <v>43</v>
      </c>
      <c r="S1613" t="s">
        <v>17</v>
      </c>
      <c r="T1613" t="s">
        <v>13310</v>
      </c>
      <c r="U1613" s="1">
        <v>45949</v>
      </c>
      <c r="V1613">
        <f t="shared" si="50"/>
        <v>522</v>
      </c>
      <c r="W1613" t="str">
        <f t="shared" si="51"/>
        <v>360+</v>
      </c>
    </row>
    <row r="1614" spans="1:23" x14ac:dyDescent="0.25">
      <c r="A1614" t="s">
        <v>1752</v>
      </c>
      <c r="B1614">
        <v>4049948832</v>
      </c>
      <c r="C1614">
        <v>9165745300</v>
      </c>
      <c r="D1614" s="1">
        <v>45668</v>
      </c>
      <c r="E1614">
        <v>99215</v>
      </c>
      <c r="F1614">
        <v>99282</v>
      </c>
      <c r="G1614" t="s">
        <v>146</v>
      </c>
      <c r="H1614" s="34">
        <v>53518</v>
      </c>
      <c r="I1614" s="7">
        <v>38533</v>
      </c>
      <c r="J1614" s="7">
        <v>35450.36</v>
      </c>
      <c r="K1614" s="7">
        <v>0</v>
      </c>
      <c r="L1614" s="7">
        <v>3082.64</v>
      </c>
      <c r="M1614" s="5">
        <v>0.08</v>
      </c>
      <c r="N1614" t="s">
        <v>24</v>
      </c>
      <c r="O1614" t="s">
        <v>17</v>
      </c>
      <c r="P1614" t="s">
        <v>18</v>
      </c>
      <c r="Q1614" t="s">
        <v>19</v>
      </c>
      <c r="R1614" t="s">
        <v>21</v>
      </c>
      <c r="S1614" t="s">
        <v>21</v>
      </c>
      <c r="T1614" t="s">
        <v>13310</v>
      </c>
      <c r="U1614" s="1">
        <v>45961</v>
      </c>
      <c r="V1614">
        <f t="shared" si="50"/>
        <v>293</v>
      </c>
      <c r="W1614" t="str">
        <f t="shared" si="51"/>
        <v>270-299</v>
      </c>
    </row>
    <row r="1615" spans="1:23" x14ac:dyDescent="0.25">
      <c r="A1615" t="s">
        <v>1753</v>
      </c>
      <c r="B1615">
        <v>2151656934</v>
      </c>
      <c r="C1615">
        <v>2503878523</v>
      </c>
      <c r="D1615" s="1">
        <v>45529</v>
      </c>
      <c r="E1615">
        <v>99215</v>
      </c>
      <c r="F1615">
        <v>90834</v>
      </c>
      <c r="G1615" t="s">
        <v>34</v>
      </c>
      <c r="H1615" s="34">
        <v>92506</v>
      </c>
      <c r="I1615" s="7">
        <v>72155</v>
      </c>
      <c r="J1615" s="7">
        <v>51858</v>
      </c>
      <c r="K1615" s="7">
        <v>5866</v>
      </c>
      <c r="L1615" s="7">
        <v>14431</v>
      </c>
      <c r="M1615" s="5">
        <v>0.2</v>
      </c>
      <c r="N1615" t="s">
        <v>3140</v>
      </c>
      <c r="O1615" t="s">
        <v>30</v>
      </c>
      <c r="P1615" t="s">
        <v>40</v>
      </c>
      <c r="Q1615" t="s">
        <v>19</v>
      </c>
      <c r="R1615" t="s">
        <v>43</v>
      </c>
      <c r="S1615" t="s">
        <v>21</v>
      </c>
      <c r="T1615" t="s">
        <v>13311</v>
      </c>
      <c r="U1615" s="1">
        <v>45928</v>
      </c>
      <c r="V1615">
        <f t="shared" si="50"/>
        <v>399</v>
      </c>
      <c r="W1615" t="str">
        <f t="shared" si="51"/>
        <v>360+</v>
      </c>
    </row>
    <row r="1616" spans="1:23" x14ac:dyDescent="0.25">
      <c r="A1616" t="s">
        <v>1754</v>
      </c>
      <c r="B1616">
        <v>5504019038</v>
      </c>
      <c r="C1616">
        <v>6355926999</v>
      </c>
      <c r="D1616" s="1">
        <v>45304</v>
      </c>
      <c r="E1616">
        <v>99222</v>
      </c>
      <c r="F1616">
        <v>85025</v>
      </c>
      <c r="G1616" t="s">
        <v>65</v>
      </c>
      <c r="H1616" s="34">
        <v>14519</v>
      </c>
      <c r="I1616" s="7">
        <v>12341</v>
      </c>
      <c r="J1616" s="7">
        <v>7261.18</v>
      </c>
      <c r="K1616" s="7">
        <v>4833</v>
      </c>
      <c r="L1616" s="7">
        <v>246.82</v>
      </c>
      <c r="M1616" s="5">
        <v>0.02</v>
      </c>
      <c r="N1616" t="s">
        <v>16</v>
      </c>
      <c r="O1616" t="s">
        <v>27</v>
      </c>
      <c r="P1616" t="s">
        <v>97</v>
      </c>
      <c r="Q1616" t="s">
        <v>19</v>
      </c>
      <c r="R1616" t="s">
        <v>38</v>
      </c>
      <c r="S1616" t="s">
        <v>27</v>
      </c>
      <c r="T1616" t="s">
        <v>13310</v>
      </c>
      <c r="U1616" s="1">
        <v>45824</v>
      </c>
      <c r="V1616">
        <f t="shared" si="50"/>
        <v>520</v>
      </c>
      <c r="W1616" t="str">
        <f t="shared" si="51"/>
        <v>360+</v>
      </c>
    </row>
    <row r="1617" spans="1:23" x14ac:dyDescent="0.25">
      <c r="A1617" t="s">
        <v>1755</v>
      </c>
      <c r="B1617">
        <v>1892509280</v>
      </c>
      <c r="C1617">
        <v>8274172065</v>
      </c>
      <c r="D1617" s="1">
        <v>45583</v>
      </c>
      <c r="E1617">
        <v>99223</v>
      </c>
      <c r="F1617">
        <v>99283</v>
      </c>
      <c r="G1617" t="s">
        <v>81</v>
      </c>
      <c r="H1617" s="34">
        <v>81016</v>
      </c>
      <c r="I1617" s="7">
        <v>68864</v>
      </c>
      <c r="J1617" s="7">
        <v>57249.72</v>
      </c>
      <c r="K1617" s="7">
        <v>10237</v>
      </c>
      <c r="L1617" s="7">
        <v>1377.28</v>
      </c>
      <c r="M1617" s="5">
        <v>0.02</v>
      </c>
      <c r="N1617" t="s">
        <v>16</v>
      </c>
      <c r="O1617" t="s">
        <v>30</v>
      </c>
      <c r="P1617" t="s">
        <v>97</v>
      </c>
      <c r="Q1617" t="s">
        <v>19</v>
      </c>
      <c r="R1617" t="s">
        <v>21</v>
      </c>
      <c r="S1617" t="s">
        <v>27</v>
      </c>
      <c r="T1617" t="s">
        <v>13310</v>
      </c>
      <c r="U1617" s="1">
        <v>45873</v>
      </c>
      <c r="V1617">
        <f t="shared" si="50"/>
        <v>290</v>
      </c>
      <c r="W1617" t="str">
        <f t="shared" si="51"/>
        <v>270-299</v>
      </c>
    </row>
    <row r="1618" spans="1:23" x14ac:dyDescent="0.25">
      <c r="A1618" t="s">
        <v>1756</v>
      </c>
      <c r="B1618">
        <v>3392514586</v>
      </c>
      <c r="C1618">
        <v>4284509456</v>
      </c>
      <c r="D1618" s="1">
        <v>45671</v>
      </c>
      <c r="E1618">
        <v>99215</v>
      </c>
      <c r="F1618">
        <v>99283</v>
      </c>
      <c r="G1618" t="s">
        <v>96</v>
      </c>
      <c r="H1618" s="34">
        <v>81817</v>
      </c>
      <c r="I1618" s="7">
        <v>58908</v>
      </c>
      <c r="J1618" s="7">
        <v>43312.36</v>
      </c>
      <c r="K1618" s="7">
        <v>10883</v>
      </c>
      <c r="L1618" s="7">
        <v>4712.6400000000003</v>
      </c>
      <c r="M1618" s="5">
        <v>0.08</v>
      </c>
      <c r="N1618" t="s">
        <v>24</v>
      </c>
      <c r="O1618" t="s">
        <v>27</v>
      </c>
      <c r="P1618" t="s">
        <v>55</v>
      </c>
      <c r="Q1618" t="s">
        <v>32</v>
      </c>
      <c r="R1618" t="s">
        <v>21</v>
      </c>
      <c r="S1618" t="s">
        <v>27</v>
      </c>
      <c r="T1618" t="s">
        <v>13312</v>
      </c>
      <c r="U1618" s="1">
        <v>46043</v>
      </c>
      <c r="V1618">
        <f t="shared" si="50"/>
        <v>372</v>
      </c>
      <c r="W1618" t="str">
        <f t="shared" si="51"/>
        <v>360+</v>
      </c>
    </row>
    <row r="1619" spans="1:23" x14ac:dyDescent="0.25">
      <c r="A1619" t="s">
        <v>1757</v>
      </c>
      <c r="B1619">
        <v>4577664277</v>
      </c>
      <c r="C1619">
        <v>8277943221</v>
      </c>
      <c r="D1619" s="1">
        <v>45960</v>
      </c>
      <c r="E1619">
        <v>99215</v>
      </c>
      <c r="F1619">
        <v>99203</v>
      </c>
      <c r="G1619" t="s">
        <v>34</v>
      </c>
      <c r="H1619" s="34">
        <v>91004</v>
      </c>
      <c r="I1619" s="7">
        <v>65523</v>
      </c>
      <c r="J1619" s="7">
        <v>60281.16</v>
      </c>
      <c r="K1619" s="7">
        <v>0</v>
      </c>
      <c r="L1619" s="7">
        <v>5241.84</v>
      </c>
      <c r="M1619" s="5">
        <v>0.08</v>
      </c>
      <c r="N1619" t="s">
        <v>24</v>
      </c>
      <c r="O1619" t="s">
        <v>17</v>
      </c>
      <c r="P1619" t="s">
        <v>58</v>
      </c>
      <c r="Q1619" t="s">
        <v>19</v>
      </c>
      <c r="R1619" t="s">
        <v>20</v>
      </c>
      <c r="S1619" t="s">
        <v>27</v>
      </c>
      <c r="T1619" t="s">
        <v>13311</v>
      </c>
      <c r="U1619" s="1">
        <v>45967</v>
      </c>
      <c r="V1619">
        <f t="shared" si="50"/>
        <v>7</v>
      </c>
      <c r="W1619" t="str">
        <f t="shared" si="51"/>
        <v>0-29</v>
      </c>
    </row>
    <row r="1620" spans="1:23" x14ac:dyDescent="0.25">
      <c r="A1620" t="s">
        <v>1758</v>
      </c>
      <c r="B1620">
        <v>9307721723</v>
      </c>
      <c r="C1620">
        <v>6795538564</v>
      </c>
      <c r="D1620" s="1">
        <v>45808</v>
      </c>
      <c r="E1620">
        <v>99231</v>
      </c>
      <c r="F1620">
        <v>81000</v>
      </c>
      <c r="G1620" t="s">
        <v>67</v>
      </c>
      <c r="H1620" s="34">
        <v>84159</v>
      </c>
      <c r="I1620" s="7">
        <v>71535</v>
      </c>
      <c r="J1620" s="7">
        <v>48542.3</v>
      </c>
      <c r="K1620" s="7">
        <v>21562</v>
      </c>
      <c r="L1620" s="7">
        <v>1430.7</v>
      </c>
      <c r="M1620" s="5">
        <v>0.02</v>
      </c>
      <c r="N1620" t="s">
        <v>16</v>
      </c>
      <c r="O1620" t="s">
        <v>27</v>
      </c>
      <c r="P1620" t="s">
        <v>31</v>
      </c>
      <c r="Q1620" t="s">
        <v>32</v>
      </c>
      <c r="R1620" t="s">
        <v>43</v>
      </c>
      <c r="S1620" t="s">
        <v>21</v>
      </c>
      <c r="T1620" t="s">
        <v>13310</v>
      </c>
      <c r="U1620" s="1">
        <v>45920</v>
      </c>
      <c r="V1620">
        <f t="shared" si="50"/>
        <v>112</v>
      </c>
      <c r="W1620" t="str">
        <f t="shared" si="51"/>
        <v>90-119</v>
      </c>
    </row>
    <row r="1621" spans="1:23" x14ac:dyDescent="0.25">
      <c r="A1621" t="s">
        <v>1759</v>
      </c>
      <c r="B1621">
        <v>5513682914</v>
      </c>
      <c r="C1621">
        <v>6694635680</v>
      </c>
      <c r="D1621" s="1">
        <v>45582</v>
      </c>
      <c r="E1621">
        <v>99215</v>
      </c>
      <c r="F1621">
        <v>81000</v>
      </c>
      <c r="G1621" t="s">
        <v>198</v>
      </c>
      <c r="H1621" s="34">
        <v>75841</v>
      </c>
      <c r="I1621" s="7">
        <v>49297</v>
      </c>
      <c r="J1621" s="7">
        <v>43381.36</v>
      </c>
      <c r="K1621" s="7">
        <v>0</v>
      </c>
      <c r="L1621" s="7">
        <v>5915.64</v>
      </c>
      <c r="M1621" s="5">
        <v>0.12</v>
      </c>
      <c r="N1621" t="s">
        <v>46</v>
      </c>
      <c r="O1621" t="s">
        <v>17</v>
      </c>
      <c r="P1621" t="s">
        <v>58</v>
      </c>
      <c r="Q1621" t="s">
        <v>19</v>
      </c>
      <c r="R1621" t="s">
        <v>20</v>
      </c>
      <c r="S1621" t="s">
        <v>21</v>
      </c>
      <c r="T1621" t="s">
        <v>13310</v>
      </c>
      <c r="U1621" s="1">
        <v>45772</v>
      </c>
      <c r="V1621">
        <f t="shared" si="50"/>
        <v>190</v>
      </c>
      <c r="W1621" t="str">
        <f t="shared" si="51"/>
        <v>180-209</v>
      </c>
    </row>
    <row r="1622" spans="1:23" x14ac:dyDescent="0.25">
      <c r="A1622" t="s">
        <v>1760</v>
      </c>
      <c r="B1622">
        <v>6620549852</v>
      </c>
      <c r="C1622">
        <v>1217102472</v>
      </c>
      <c r="D1622" s="1">
        <v>45584</v>
      </c>
      <c r="E1622">
        <v>99231</v>
      </c>
      <c r="F1622">
        <v>36415</v>
      </c>
      <c r="G1622" t="s">
        <v>178</v>
      </c>
      <c r="H1622" s="34">
        <v>46909</v>
      </c>
      <c r="I1622" s="7">
        <v>33774</v>
      </c>
      <c r="J1622" s="7">
        <v>27112.080000000002</v>
      </c>
      <c r="K1622" s="7">
        <v>3960</v>
      </c>
      <c r="L1622" s="7">
        <v>2701.92</v>
      </c>
      <c r="M1622" s="5">
        <v>0.08</v>
      </c>
      <c r="N1622" t="s">
        <v>24</v>
      </c>
      <c r="O1622" t="s">
        <v>30</v>
      </c>
      <c r="P1622" t="s">
        <v>40</v>
      </c>
      <c r="Q1622" t="s">
        <v>32</v>
      </c>
      <c r="R1622" t="s">
        <v>38</v>
      </c>
      <c r="S1622" t="s">
        <v>27</v>
      </c>
      <c r="T1622" t="s">
        <v>13311</v>
      </c>
      <c r="U1622" s="1">
        <v>45739</v>
      </c>
      <c r="V1622">
        <f t="shared" si="50"/>
        <v>155</v>
      </c>
      <c r="W1622" t="str">
        <f t="shared" si="51"/>
        <v>150-179</v>
      </c>
    </row>
    <row r="1623" spans="1:23" x14ac:dyDescent="0.25">
      <c r="A1623" t="s">
        <v>1761</v>
      </c>
      <c r="B1623">
        <v>7804348785</v>
      </c>
      <c r="C1623">
        <v>8431153562</v>
      </c>
      <c r="D1623" s="1">
        <v>45757</v>
      </c>
      <c r="E1623">
        <v>99222</v>
      </c>
      <c r="F1623">
        <v>99282</v>
      </c>
      <c r="G1623" t="s">
        <v>131</v>
      </c>
      <c r="H1623" s="34">
        <v>69470</v>
      </c>
      <c r="I1623" s="7">
        <v>50018</v>
      </c>
      <c r="J1623" s="7">
        <v>42060.56</v>
      </c>
      <c r="K1623" s="7">
        <v>3956</v>
      </c>
      <c r="L1623" s="7">
        <v>4001.44</v>
      </c>
      <c r="M1623" s="5">
        <v>0.08</v>
      </c>
      <c r="N1623" t="s">
        <v>24</v>
      </c>
      <c r="O1623" t="s">
        <v>30</v>
      </c>
      <c r="P1623" t="s">
        <v>97</v>
      </c>
      <c r="Q1623" t="s">
        <v>19</v>
      </c>
      <c r="R1623" t="s">
        <v>38</v>
      </c>
      <c r="S1623" t="s">
        <v>17</v>
      </c>
      <c r="T1623" t="s">
        <v>13310</v>
      </c>
      <c r="U1623" s="1">
        <v>45919</v>
      </c>
      <c r="V1623">
        <f t="shared" si="50"/>
        <v>162</v>
      </c>
      <c r="W1623" t="str">
        <f t="shared" si="51"/>
        <v>150-179</v>
      </c>
    </row>
    <row r="1624" spans="1:23" x14ac:dyDescent="0.25">
      <c r="A1624" t="s">
        <v>1762</v>
      </c>
      <c r="B1624">
        <v>2341130586</v>
      </c>
      <c r="C1624">
        <v>9537744741</v>
      </c>
      <c r="D1624" s="1">
        <v>45469</v>
      </c>
      <c r="E1624">
        <v>99222</v>
      </c>
      <c r="F1624">
        <v>99202</v>
      </c>
      <c r="G1624" t="s">
        <v>63</v>
      </c>
      <c r="H1624" s="34">
        <v>24839</v>
      </c>
      <c r="I1624" s="7">
        <v>19374</v>
      </c>
      <c r="J1624" s="7">
        <v>15499.2</v>
      </c>
      <c r="K1624" s="7">
        <v>0</v>
      </c>
      <c r="L1624" s="7">
        <v>3874.8</v>
      </c>
      <c r="M1624" s="5">
        <v>0.2</v>
      </c>
      <c r="N1624" t="s">
        <v>3140</v>
      </c>
      <c r="O1624" t="s">
        <v>17</v>
      </c>
      <c r="P1624" t="s">
        <v>40</v>
      </c>
      <c r="Q1624" t="s">
        <v>32</v>
      </c>
      <c r="R1624" t="s">
        <v>27</v>
      </c>
      <c r="S1624" t="s">
        <v>21</v>
      </c>
      <c r="T1624" t="s">
        <v>13312</v>
      </c>
      <c r="U1624" s="1">
        <v>45827</v>
      </c>
      <c r="V1624">
        <f t="shared" si="50"/>
        <v>358</v>
      </c>
      <c r="W1624" t="str">
        <f t="shared" si="51"/>
        <v>330-359</v>
      </c>
    </row>
    <row r="1625" spans="1:23" x14ac:dyDescent="0.25">
      <c r="A1625" t="s">
        <v>1763</v>
      </c>
      <c r="B1625">
        <v>5405449512</v>
      </c>
      <c r="C1625">
        <v>5270311005</v>
      </c>
      <c r="D1625" s="1">
        <v>45373</v>
      </c>
      <c r="E1625">
        <v>99223</v>
      </c>
      <c r="F1625">
        <v>99282</v>
      </c>
      <c r="G1625" t="s">
        <v>63</v>
      </c>
      <c r="H1625" s="34">
        <v>99850</v>
      </c>
      <c r="I1625" s="7">
        <v>64903</v>
      </c>
      <c r="J1625" s="7">
        <v>29139.64</v>
      </c>
      <c r="K1625" s="7">
        <v>27975</v>
      </c>
      <c r="L1625" s="7">
        <v>7788.36</v>
      </c>
      <c r="M1625" s="5">
        <v>0.12</v>
      </c>
      <c r="N1625" t="s">
        <v>46</v>
      </c>
      <c r="O1625" t="s">
        <v>27</v>
      </c>
      <c r="P1625" t="s">
        <v>18</v>
      </c>
      <c r="Q1625" t="s">
        <v>32</v>
      </c>
      <c r="R1625" t="s">
        <v>43</v>
      </c>
      <c r="S1625" t="s">
        <v>21</v>
      </c>
      <c r="T1625" t="s">
        <v>13311</v>
      </c>
      <c r="U1625" s="1">
        <v>45833</v>
      </c>
      <c r="V1625">
        <f t="shared" si="50"/>
        <v>460</v>
      </c>
      <c r="W1625" t="str">
        <f t="shared" si="51"/>
        <v>360+</v>
      </c>
    </row>
    <row r="1626" spans="1:23" x14ac:dyDescent="0.25">
      <c r="A1626" t="s">
        <v>1764</v>
      </c>
      <c r="B1626">
        <v>7315045826</v>
      </c>
      <c r="C1626">
        <v>3052683633</v>
      </c>
      <c r="D1626" s="1">
        <v>45827</v>
      </c>
      <c r="E1626">
        <v>99231</v>
      </c>
      <c r="F1626">
        <v>99203</v>
      </c>
      <c r="G1626" t="s">
        <v>146</v>
      </c>
      <c r="H1626" s="34">
        <v>71086</v>
      </c>
      <c r="I1626" s="7">
        <v>51182</v>
      </c>
      <c r="J1626" s="7">
        <v>37934.44</v>
      </c>
      <c r="K1626" s="7">
        <v>9153</v>
      </c>
      <c r="L1626" s="7">
        <v>4094.56</v>
      </c>
      <c r="M1626" s="5">
        <v>0.08</v>
      </c>
      <c r="N1626" t="s">
        <v>24</v>
      </c>
      <c r="O1626" t="s">
        <v>27</v>
      </c>
      <c r="P1626" t="s">
        <v>25</v>
      </c>
      <c r="Q1626" t="s">
        <v>32</v>
      </c>
      <c r="R1626" t="s">
        <v>38</v>
      </c>
      <c r="S1626" t="s">
        <v>21</v>
      </c>
      <c r="T1626" t="s">
        <v>13310</v>
      </c>
      <c r="U1626" s="1">
        <v>45879</v>
      </c>
      <c r="V1626">
        <f t="shared" si="50"/>
        <v>52</v>
      </c>
      <c r="W1626" t="str">
        <f t="shared" si="51"/>
        <v>30-59</v>
      </c>
    </row>
    <row r="1627" spans="1:23" x14ac:dyDescent="0.25">
      <c r="A1627" t="s">
        <v>1765</v>
      </c>
      <c r="B1627">
        <v>5035096071</v>
      </c>
      <c r="C1627">
        <v>1873673279</v>
      </c>
      <c r="D1627" s="1">
        <v>45375</v>
      </c>
      <c r="E1627">
        <v>99213</v>
      </c>
      <c r="F1627">
        <v>99212</v>
      </c>
      <c r="G1627" t="s">
        <v>29</v>
      </c>
      <c r="H1627" s="34">
        <v>85177</v>
      </c>
      <c r="I1627" s="7">
        <v>61327</v>
      </c>
      <c r="J1627" s="7">
        <v>56420.84</v>
      </c>
      <c r="K1627" s="7">
        <v>0</v>
      </c>
      <c r="L1627" s="7">
        <v>4906.16</v>
      </c>
      <c r="M1627" s="5">
        <v>0.08</v>
      </c>
      <c r="N1627" t="s">
        <v>24</v>
      </c>
      <c r="O1627" t="s">
        <v>17</v>
      </c>
      <c r="P1627" t="s">
        <v>97</v>
      </c>
      <c r="Q1627" t="s">
        <v>32</v>
      </c>
      <c r="R1627" t="s">
        <v>20</v>
      </c>
      <c r="S1627" t="s">
        <v>17</v>
      </c>
      <c r="T1627" t="s">
        <v>13311</v>
      </c>
      <c r="U1627" s="1">
        <v>45879</v>
      </c>
      <c r="V1627">
        <f t="shared" si="50"/>
        <v>504</v>
      </c>
      <c r="W1627" t="str">
        <f t="shared" si="51"/>
        <v>360+</v>
      </c>
    </row>
    <row r="1628" spans="1:23" x14ac:dyDescent="0.25">
      <c r="A1628" t="s">
        <v>1766</v>
      </c>
      <c r="B1628">
        <v>7494048538</v>
      </c>
      <c r="C1628">
        <v>5304151498</v>
      </c>
      <c r="D1628" s="1">
        <v>45827</v>
      </c>
      <c r="E1628">
        <v>99238</v>
      </c>
      <c r="F1628">
        <v>85025</v>
      </c>
      <c r="G1628" t="s">
        <v>110</v>
      </c>
      <c r="H1628" s="34">
        <v>91032</v>
      </c>
      <c r="I1628" s="7">
        <v>77377</v>
      </c>
      <c r="J1628" s="7">
        <v>54961.46</v>
      </c>
      <c r="K1628" s="7">
        <v>20868</v>
      </c>
      <c r="L1628" s="7">
        <v>1547.54</v>
      </c>
      <c r="M1628" s="5">
        <v>0.02</v>
      </c>
      <c r="N1628" t="s">
        <v>16</v>
      </c>
      <c r="O1628" t="s">
        <v>27</v>
      </c>
      <c r="P1628" t="s">
        <v>35</v>
      </c>
      <c r="Q1628" t="s">
        <v>32</v>
      </c>
      <c r="R1628" t="s">
        <v>21</v>
      </c>
      <c r="S1628" t="s">
        <v>17</v>
      </c>
      <c r="T1628" t="s">
        <v>13312</v>
      </c>
      <c r="U1628" s="1">
        <v>45904</v>
      </c>
      <c r="V1628">
        <f t="shared" si="50"/>
        <v>77</v>
      </c>
      <c r="W1628" t="str">
        <f t="shared" si="51"/>
        <v>60-89</v>
      </c>
    </row>
    <row r="1629" spans="1:23" x14ac:dyDescent="0.25">
      <c r="A1629" t="s">
        <v>1767</v>
      </c>
      <c r="B1629">
        <v>3570661575</v>
      </c>
      <c r="C1629">
        <v>9198021733</v>
      </c>
      <c r="D1629" s="1">
        <v>45857</v>
      </c>
      <c r="E1629">
        <v>99232</v>
      </c>
      <c r="F1629">
        <v>90834</v>
      </c>
      <c r="G1629" t="s">
        <v>187</v>
      </c>
      <c r="H1629" s="34">
        <v>59960</v>
      </c>
      <c r="I1629" s="7">
        <v>43171</v>
      </c>
      <c r="J1629" s="7">
        <v>35076.32</v>
      </c>
      <c r="K1629" s="7">
        <v>4641</v>
      </c>
      <c r="L1629" s="7">
        <v>3453.68</v>
      </c>
      <c r="M1629" s="5">
        <v>0.08</v>
      </c>
      <c r="N1629" t="s">
        <v>24</v>
      </c>
      <c r="O1629" t="s">
        <v>30</v>
      </c>
      <c r="P1629" t="s">
        <v>18</v>
      </c>
      <c r="Q1629" t="s">
        <v>19</v>
      </c>
      <c r="R1629" t="s">
        <v>38</v>
      </c>
      <c r="S1629" t="s">
        <v>27</v>
      </c>
      <c r="T1629" t="s">
        <v>13312</v>
      </c>
      <c r="U1629" s="1">
        <v>45956</v>
      </c>
      <c r="V1629">
        <f t="shared" si="50"/>
        <v>99</v>
      </c>
      <c r="W1629" t="str">
        <f t="shared" si="51"/>
        <v>90-119</v>
      </c>
    </row>
    <row r="1630" spans="1:23" x14ac:dyDescent="0.25">
      <c r="A1630" t="s">
        <v>1768</v>
      </c>
      <c r="B1630">
        <v>4416274497</v>
      </c>
      <c r="C1630">
        <v>4887227980</v>
      </c>
      <c r="D1630" s="1">
        <v>45725</v>
      </c>
      <c r="E1630">
        <v>99213</v>
      </c>
      <c r="F1630">
        <v>99203</v>
      </c>
      <c r="G1630" t="s">
        <v>61</v>
      </c>
      <c r="H1630" s="34">
        <v>67107</v>
      </c>
      <c r="I1630" s="7">
        <v>43620</v>
      </c>
      <c r="J1630" s="7">
        <v>33151.599999999999</v>
      </c>
      <c r="K1630" s="7">
        <v>5234</v>
      </c>
      <c r="L1630" s="7">
        <v>5234.3999999999996</v>
      </c>
      <c r="M1630" s="5">
        <v>0.12</v>
      </c>
      <c r="N1630" t="s">
        <v>46</v>
      </c>
      <c r="O1630" t="s">
        <v>30</v>
      </c>
      <c r="P1630" t="s">
        <v>55</v>
      </c>
      <c r="Q1630" t="s">
        <v>19</v>
      </c>
      <c r="R1630" t="s">
        <v>27</v>
      </c>
      <c r="S1630" t="s">
        <v>21</v>
      </c>
      <c r="T1630" t="s">
        <v>13311</v>
      </c>
      <c r="U1630" s="1">
        <v>45822</v>
      </c>
      <c r="V1630">
        <f t="shared" si="50"/>
        <v>97</v>
      </c>
      <c r="W1630" t="str">
        <f t="shared" si="51"/>
        <v>90-119</v>
      </c>
    </row>
    <row r="1631" spans="1:23" x14ac:dyDescent="0.25">
      <c r="A1631" t="s">
        <v>1769</v>
      </c>
      <c r="B1631">
        <v>5512308950</v>
      </c>
      <c r="C1631">
        <v>7363058544</v>
      </c>
      <c r="D1631" s="1">
        <v>45515</v>
      </c>
      <c r="E1631">
        <v>99223</v>
      </c>
      <c r="F1631">
        <v>99214</v>
      </c>
      <c r="G1631" t="s">
        <v>120</v>
      </c>
      <c r="H1631" s="34">
        <v>80408</v>
      </c>
      <c r="I1631" s="7">
        <v>52265</v>
      </c>
      <c r="J1631" s="7">
        <v>45993.2</v>
      </c>
      <c r="K1631" s="7">
        <v>0</v>
      </c>
      <c r="L1631" s="7">
        <v>6271.8</v>
      </c>
      <c r="M1631" s="5">
        <v>0.12</v>
      </c>
      <c r="N1631" t="s">
        <v>46</v>
      </c>
      <c r="O1631" t="s">
        <v>17</v>
      </c>
      <c r="P1631" t="s">
        <v>25</v>
      </c>
      <c r="Q1631" t="s">
        <v>19</v>
      </c>
      <c r="R1631" t="s">
        <v>26</v>
      </c>
      <c r="S1631" t="s">
        <v>27</v>
      </c>
      <c r="T1631" t="s">
        <v>13311</v>
      </c>
      <c r="U1631" s="1">
        <v>45797</v>
      </c>
      <c r="V1631">
        <f t="shared" si="50"/>
        <v>282</v>
      </c>
      <c r="W1631" t="str">
        <f t="shared" si="51"/>
        <v>270-299</v>
      </c>
    </row>
    <row r="1632" spans="1:23" x14ac:dyDescent="0.25">
      <c r="A1632" t="s">
        <v>1770</v>
      </c>
      <c r="B1632">
        <v>4544039226</v>
      </c>
      <c r="C1632">
        <v>7124820606</v>
      </c>
      <c r="D1632" s="1">
        <v>45855</v>
      </c>
      <c r="E1632">
        <v>99238</v>
      </c>
      <c r="F1632">
        <v>90834</v>
      </c>
      <c r="G1632" t="s">
        <v>131</v>
      </c>
      <c r="H1632" s="34">
        <v>86382</v>
      </c>
      <c r="I1632" s="7">
        <v>56148</v>
      </c>
      <c r="J1632" s="7">
        <v>49410.239999999998</v>
      </c>
      <c r="K1632" s="7">
        <v>0</v>
      </c>
      <c r="L1632" s="7">
        <v>6737.76</v>
      </c>
      <c r="M1632" s="5">
        <v>0.12</v>
      </c>
      <c r="N1632" t="s">
        <v>46</v>
      </c>
      <c r="O1632" t="s">
        <v>17</v>
      </c>
      <c r="P1632" t="s">
        <v>31</v>
      </c>
      <c r="Q1632" t="s">
        <v>32</v>
      </c>
      <c r="R1632" t="s">
        <v>21</v>
      </c>
      <c r="S1632" t="s">
        <v>27</v>
      </c>
      <c r="T1632" t="s">
        <v>13310</v>
      </c>
      <c r="U1632" s="1">
        <v>46009</v>
      </c>
      <c r="V1632">
        <f t="shared" si="50"/>
        <v>154</v>
      </c>
      <c r="W1632" t="str">
        <f t="shared" si="51"/>
        <v>150-179</v>
      </c>
    </row>
    <row r="1633" spans="1:23" x14ac:dyDescent="0.25">
      <c r="A1633" t="s">
        <v>1771</v>
      </c>
      <c r="B1633">
        <v>8520526773</v>
      </c>
      <c r="C1633">
        <v>6297609497</v>
      </c>
      <c r="D1633" s="1">
        <v>45818</v>
      </c>
      <c r="E1633">
        <v>99231</v>
      </c>
      <c r="F1633">
        <v>99204</v>
      </c>
      <c r="G1633" t="s">
        <v>67</v>
      </c>
      <c r="H1633" s="34">
        <v>71389</v>
      </c>
      <c r="I1633" s="7">
        <v>56397</v>
      </c>
      <c r="J1633" s="7">
        <v>32854.480000000003</v>
      </c>
      <c r="K1633" s="7">
        <v>14519</v>
      </c>
      <c r="L1633" s="7">
        <v>9023.52</v>
      </c>
      <c r="M1633" s="5">
        <v>0.16</v>
      </c>
      <c r="N1633" t="s">
        <v>1138</v>
      </c>
      <c r="O1633" t="s">
        <v>27</v>
      </c>
      <c r="P1633" t="s">
        <v>35</v>
      </c>
      <c r="Q1633" t="s">
        <v>19</v>
      </c>
      <c r="R1633" t="s">
        <v>20</v>
      </c>
      <c r="S1633" t="s">
        <v>21</v>
      </c>
      <c r="T1633" t="s">
        <v>13310</v>
      </c>
      <c r="U1633" s="1">
        <v>45885</v>
      </c>
      <c r="V1633">
        <f t="shared" si="50"/>
        <v>67</v>
      </c>
      <c r="W1633" t="str">
        <f t="shared" si="51"/>
        <v>60-89</v>
      </c>
    </row>
    <row r="1634" spans="1:23" x14ac:dyDescent="0.25">
      <c r="A1634" t="s">
        <v>1772</v>
      </c>
      <c r="B1634">
        <v>4443435370</v>
      </c>
      <c r="C1634">
        <v>6895740923</v>
      </c>
      <c r="D1634" s="1">
        <v>45574</v>
      </c>
      <c r="E1634">
        <v>99214</v>
      </c>
      <c r="F1634">
        <v>99291</v>
      </c>
      <c r="G1634" t="s">
        <v>178</v>
      </c>
      <c r="H1634" s="34">
        <v>53083</v>
      </c>
      <c r="I1634" s="7">
        <v>34504</v>
      </c>
      <c r="J1634" s="7">
        <v>25882.52</v>
      </c>
      <c r="K1634" s="7">
        <v>4481</v>
      </c>
      <c r="L1634" s="7">
        <v>4140.4799999999996</v>
      </c>
      <c r="M1634" s="5">
        <v>0.12</v>
      </c>
      <c r="N1634" t="s">
        <v>46</v>
      </c>
      <c r="O1634" t="s">
        <v>30</v>
      </c>
      <c r="P1634" t="s">
        <v>31</v>
      </c>
      <c r="Q1634" t="s">
        <v>19</v>
      </c>
      <c r="R1634" t="s">
        <v>43</v>
      </c>
      <c r="S1634" t="s">
        <v>27</v>
      </c>
      <c r="T1634" t="s">
        <v>13312</v>
      </c>
      <c r="U1634" s="1">
        <v>45910</v>
      </c>
      <c r="V1634">
        <f t="shared" si="50"/>
        <v>336</v>
      </c>
      <c r="W1634" t="str">
        <f t="shared" si="51"/>
        <v>330-359</v>
      </c>
    </row>
    <row r="1635" spans="1:23" x14ac:dyDescent="0.25">
      <c r="A1635" t="s">
        <v>1773</v>
      </c>
      <c r="B1635">
        <v>9735669598</v>
      </c>
      <c r="C1635">
        <v>1239847348</v>
      </c>
      <c r="D1635" s="1">
        <v>45713</v>
      </c>
      <c r="E1635">
        <v>99223</v>
      </c>
      <c r="F1635">
        <v>99283</v>
      </c>
      <c r="G1635" t="s">
        <v>52</v>
      </c>
      <c r="H1635" s="34">
        <v>90288</v>
      </c>
      <c r="I1635" s="7">
        <v>76745</v>
      </c>
      <c r="J1635" s="7">
        <v>62501.1</v>
      </c>
      <c r="K1635" s="7">
        <v>12709</v>
      </c>
      <c r="L1635" s="7">
        <v>1534.9</v>
      </c>
      <c r="M1635" s="5">
        <v>0.02</v>
      </c>
      <c r="N1635" t="s">
        <v>16</v>
      </c>
      <c r="O1635" t="s">
        <v>27</v>
      </c>
      <c r="P1635" t="s">
        <v>25</v>
      </c>
      <c r="Q1635" t="s">
        <v>19</v>
      </c>
      <c r="R1635" t="s">
        <v>43</v>
      </c>
      <c r="S1635" t="s">
        <v>17</v>
      </c>
      <c r="T1635" t="s">
        <v>13310</v>
      </c>
      <c r="U1635" s="1">
        <v>45755</v>
      </c>
      <c r="V1635">
        <f t="shared" si="50"/>
        <v>42</v>
      </c>
      <c r="W1635" t="str">
        <f t="shared" si="51"/>
        <v>30-59</v>
      </c>
    </row>
    <row r="1636" spans="1:23" x14ac:dyDescent="0.25">
      <c r="A1636" t="s">
        <v>1774</v>
      </c>
      <c r="B1636">
        <v>8666766405</v>
      </c>
      <c r="C1636">
        <v>5798312711</v>
      </c>
      <c r="D1636" s="1">
        <v>45903</v>
      </c>
      <c r="E1636">
        <v>99223</v>
      </c>
      <c r="F1636">
        <v>99211</v>
      </c>
      <c r="G1636" t="s">
        <v>268</v>
      </c>
      <c r="H1636" s="34">
        <v>95830</v>
      </c>
      <c r="I1636" s="7">
        <v>74747</v>
      </c>
      <c r="J1636" s="7">
        <v>59797.599999999999</v>
      </c>
      <c r="K1636" s="7">
        <v>0</v>
      </c>
      <c r="L1636" s="7">
        <v>14949.4</v>
      </c>
      <c r="M1636" s="5">
        <v>0.2</v>
      </c>
      <c r="N1636" t="s">
        <v>3140</v>
      </c>
      <c r="O1636" t="s">
        <v>17</v>
      </c>
      <c r="P1636" t="s">
        <v>35</v>
      </c>
      <c r="Q1636" t="s">
        <v>32</v>
      </c>
      <c r="R1636" t="s">
        <v>21</v>
      </c>
      <c r="S1636" t="s">
        <v>21</v>
      </c>
      <c r="T1636" t="s">
        <v>13311</v>
      </c>
      <c r="U1636" s="1">
        <v>45986</v>
      </c>
      <c r="V1636">
        <f t="shared" si="50"/>
        <v>83</v>
      </c>
      <c r="W1636" t="str">
        <f t="shared" si="51"/>
        <v>60-89</v>
      </c>
    </row>
    <row r="1637" spans="1:23" x14ac:dyDescent="0.25">
      <c r="A1637" t="s">
        <v>1775</v>
      </c>
      <c r="B1637">
        <v>8794882191</v>
      </c>
      <c r="C1637">
        <v>9220956398</v>
      </c>
      <c r="D1637" s="1">
        <v>45854</v>
      </c>
      <c r="E1637">
        <v>99215</v>
      </c>
      <c r="F1637">
        <v>99202</v>
      </c>
      <c r="G1637" t="s">
        <v>67</v>
      </c>
      <c r="H1637" s="34">
        <v>32590</v>
      </c>
      <c r="I1637" s="7">
        <v>23465</v>
      </c>
      <c r="J1637" s="7">
        <v>21587.8</v>
      </c>
      <c r="K1637" s="7">
        <v>0</v>
      </c>
      <c r="L1637" s="7">
        <v>1877.2</v>
      </c>
      <c r="M1637" s="5">
        <v>0.08</v>
      </c>
      <c r="N1637" t="s">
        <v>24</v>
      </c>
      <c r="O1637" t="s">
        <v>17</v>
      </c>
      <c r="P1637" t="s">
        <v>40</v>
      </c>
      <c r="Q1637" t="s">
        <v>32</v>
      </c>
      <c r="R1637" t="s">
        <v>20</v>
      </c>
      <c r="S1637" t="s">
        <v>17</v>
      </c>
      <c r="T1637" t="s">
        <v>13310</v>
      </c>
      <c r="U1637" s="1">
        <v>45901</v>
      </c>
      <c r="V1637">
        <f t="shared" si="50"/>
        <v>47</v>
      </c>
      <c r="W1637" t="str">
        <f t="shared" si="51"/>
        <v>30-59</v>
      </c>
    </row>
    <row r="1638" spans="1:23" x14ac:dyDescent="0.25">
      <c r="A1638" t="s">
        <v>1776</v>
      </c>
      <c r="B1638">
        <v>6042479236</v>
      </c>
      <c r="C1638">
        <v>9322366255</v>
      </c>
      <c r="D1638" s="1">
        <v>45804</v>
      </c>
      <c r="E1638">
        <v>99221</v>
      </c>
      <c r="F1638">
        <v>99211</v>
      </c>
      <c r="G1638" t="s">
        <v>106</v>
      </c>
      <c r="H1638" s="34">
        <v>30042</v>
      </c>
      <c r="I1638" s="7">
        <v>24034</v>
      </c>
      <c r="J1638" s="7">
        <v>14991.24</v>
      </c>
      <c r="K1638" s="7">
        <v>5678</v>
      </c>
      <c r="L1638" s="7">
        <v>3364.76</v>
      </c>
      <c r="M1638" s="5">
        <v>0.14000000000000001</v>
      </c>
      <c r="N1638" t="s">
        <v>1135</v>
      </c>
      <c r="O1638" t="s">
        <v>27</v>
      </c>
      <c r="P1638" t="s">
        <v>31</v>
      </c>
      <c r="Q1638" t="s">
        <v>19</v>
      </c>
      <c r="R1638" t="s">
        <v>43</v>
      </c>
      <c r="S1638" t="s">
        <v>27</v>
      </c>
      <c r="T1638" t="s">
        <v>13311</v>
      </c>
      <c r="U1638" s="1">
        <v>45983</v>
      </c>
      <c r="V1638">
        <f t="shared" si="50"/>
        <v>179</v>
      </c>
      <c r="W1638" t="str">
        <f t="shared" si="51"/>
        <v>150-179</v>
      </c>
    </row>
    <row r="1639" spans="1:23" x14ac:dyDescent="0.25">
      <c r="A1639" t="s">
        <v>1777</v>
      </c>
      <c r="B1639">
        <v>2078520673</v>
      </c>
      <c r="C1639">
        <v>9188714018</v>
      </c>
      <c r="D1639" s="1">
        <v>45590</v>
      </c>
      <c r="E1639">
        <v>99232</v>
      </c>
      <c r="F1639">
        <v>99214</v>
      </c>
      <c r="G1639" t="s">
        <v>296</v>
      </c>
      <c r="H1639" s="34">
        <v>54722</v>
      </c>
      <c r="I1639" s="7">
        <v>39400</v>
      </c>
      <c r="J1639" s="7">
        <v>36248</v>
      </c>
      <c r="K1639" s="7">
        <v>0</v>
      </c>
      <c r="L1639" s="7">
        <v>3152</v>
      </c>
      <c r="M1639" s="5">
        <v>0.08</v>
      </c>
      <c r="N1639" t="s">
        <v>24</v>
      </c>
      <c r="O1639" t="s">
        <v>17</v>
      </c>
      <c r="P1639" t="s">
        <v>55</v>
      </c>
      <c r="Q1639" t="s">
        <v>19</v>
      </c>
      <c r="R1639" t="s">
        <v>27</v>
      </c>
      <c r="S1639" t="s">
        <v>27</v>
      </c>
      <c r="T1639" t="s">
        <v>13310</v>
      </c>
      <c r="U1639" s="1">
        <v>45867</v>
      </c>
      <c r="V1639">
        <f t="shared" si="50"/>
        <v>277</v>
      </c>
      <c r="W1639" t="str">
        <f t="shared" si="51"/>
        <v>270-299</v>
      </c>
    </row>
    <row r="1640" spans="1:23" x14ac:dyDescent="0.25">
      <c r="A1640" t="s">
        <v>1778</v>
      </c>
      <c r="B1640">
        <v>4445208426</v>
      </c>
      <c r="C1640">
        <v>4731886567</v>
      </c>
      <c r="D1640" s="1">
        <v>45954</v>
      </c>
      <c r="E1640">
        <v>99238</v>
      </c>
      <c r="F1640">
        <v>81000</v>
      </c>
      <c r="G1640" t="s">
        <v>194</v>
      </c>
      <c r="H1640" s="34">
        <v>42238</v>
      </c>
      <c r="I1640" s="7">
        <v>30411</v>
      </c>
      <c r="J1640" s="7">
        <v>27978.12</v>
      </c>
      <c r="K1640" s="7">
        <v>0</v>
      </c>
      <c r="L1640" s="7">
        <v>2432.88</v>
      </c>
      <c r="M1640" s="5">
        <v>0.08</v>
      </c>
      <c r="N1640" t="s">
        <v>24</v>
      </c>
      <c r="O1640" t="s">
        <v>17</v>
      </c>
      <c r="P1640" t="s">
        <v>31</v>
      </c>
      <c r="Q1640" t="s">
        <v>19</v>
      </c>
      <c r="R1640" t="s">
        <v>26</v>
      </c>
      <c r="S1640" t="s">
        <v>27</v>
      </c>
      <c r="T1640" t="s">
        <v>13312</v>
      </c>
      <c r="U1640" s="1">
        <v>46048</v>
      </c>
      <c r="V1640">
        <f t="shared" si="50"/>
        <v>94</v>
      </c>
      <c r="W1640" t="str">
        <f t="shared" si="51"/>
        <v>90-119</v>
      </c>
    </row>
    <row r="1641" spans="1:23" x14ac:dyDescent="0.25">
      <c r="A1641" t="s">
        <v>1779</v>
      </c>
      <c r="B1641">
        <v>5940365913</v>
      </c>
      <c r="C1641">
        <v>7966295053</v>
      </c>
      <c r="D1641" s="1">
        <v>45887</v>
      </c>
      <c r="E1641">
        <v>99233</v>
      </c>
      <c r="F1641">
        <v>99281</v>
      </c>
      <c r="G1641" t="s">
        <v>129</v>
      </c>
      <c r="H1641" s="34">
        <v>47120</v>
      </c>
      <c r="I1641" s="7">
        <v>30628</v>
      </c>
      <c r="J1641" s="7">
        <v>26952.639999999999</v>
      </c>
      <c r="K1641" s="7">
        <v>0</v>
      </c>
      <c r="L1641" s="7">
        <v>3675.36</v>
      </c>
      <c r="M1641" s="5">
        <v>0.12</v>
      </c>
      <c r="N1641" t="s">
        <v>46</v>
      </c>
      <c r="O1641" t="s">
        <v>17</v>
      </c>
      <c r="P1641" t="s">
        <v>58</v>
      </c>
      <c r="Q1641" t="s">
        <v>19</v>
      </c>
      <c r="R1641" t="s">
        <v>27</v>
      </c>
      <c r="S1641" t="s">
        <v>17</v>
      </c>
      <c r="T1641" t="s">
        <v>13311</v>
      </c>
      <c r="U1641" s="1">
        <v>46033</v>
      </c>
      <c r="V1641">
        <f t="shared" si="50"/>
        <v>146</v>
      </c>
      <c r="W1641" t="str">
        <f t="shared" si="51"/>
        <v>120-149</v>
      </c>
    </row>
    <row r="1642" spans="1:23" x14ac:dyDescent="0.25">
      <c r="A1642" t="s">
        <v>1780</v>
      </c>
      <c r="B1642">
        <v>1286744438</v>
      </c>
      <c r="C1642">
        <v>5754618173</v>
      </c>
      <c r="D1642" s="1">
        <v>45462</v>
      </c>
      <c r="E1642">
        <v>99215</v>
      </c>
      <c r="F1642">
        <v>93000</v>
      </c>
      <c r="G1642" t="s">
        <v>244</v>
      </c>
      <c r="H1642" s="34">
        <v>63304</v>
      </c>
      <c r="I1642" s="7">
        <v>50010</v>
      </c>
      <c r="J1642" s="7">
        <v>35180.400000000001</v>
      </c>
      <c r="K1642" s="7">
        <v>6828</v>
      </c>
      <c r="L1642" s="7">
        <v>8001.6</v>
      </c>
      <c r="M1642" s="5">
        <v>0.16</v>
      </c>
      <c r="N1642" t="s">
        <v>1138</v>
      </c>
      <c r="O1642" t="s">
        <v>30</v>
      </c>
      <c r="P1642" t="s">
        <v>58</v>
      </c>
      <c r="Q1642" t="s">
        <v>19</v>
      </c>
      <c r="R1642" t="s">
        <v>26</v>
      </c>
      <c r="S1642" t="s">
        <v>21</v>
      </c>
      <c r="T1642" t="s">
        <v>13312</v>
      </c>
      <c r="U1642" s="1">
        <v>46022</v>
      </c>
      <c r="V1642">
        <f t="shared" si="50"/>
        <v>560</v>
      </c>
      <c r="W1642" t="str">
        <f t="shared" si="51"/>
        <v>360+</v>
      </c>
    </row>
    <row r="1643" spans="1:23" x14ac:dyDescent="0.25">
      <c r="A1643" t="s">
        <v>1781</v>
      </c>
      <c r="B1643">
        <v>6614255973</v>
      </c>
      <c r="C1643">
        <v>4121043671</v>
      </c>
      <c r="D1643" s="1">
        <v>45464</v>
      </c>
      <c r="E1643">
        <v>99223</v>
      </c>
      <c r="F1643">
        <v>90834</v>
      </c>
      <c r="G1643" t="s">
        <v>244</v>
      </c>
      <c r="H1643" s="34">
        <v>50689</v>
      </c>
      <c r="I1643" s="7">
        <v>39537</v>
      </c>
      <c r="J1643" s="7">
        <v>15948.6</v>
      </c>
      <c r="K1643" s="7">
        <v>15681</v>
      </c>
      <c r="L1643" s="7">
        <v>7907.4</v>
      </c>
      <c r="M1643" s="5">
        <v>0.2</v>
      </c>
      <c r="N1643" t="s">
        <v>3140</v>
      </c>
      <c r="O1643" t="s">
        <v>27</v>
      </c>
      <c r="P1643" t="s">
        <v>58</v>
      </c>
      <c r="Q1643" t="s">
        <v>32</v>
      </c>
      <c r="R1643" t="s">
        <v>21</v>
      </c>
      <c r="S1643" t="s">
        <v>17</v>
      </c>
      <c r="T1643" t="s">
        <v>13311</v>
      </c>
      <c r="U1643" s="1">
        <v>45865</v>
      </c>
      <c r="V1643">
        <f t="shared" si="50"/>
        <v>401</v>
      </c>
      <c r="W1643" t="str">
        <f t="shared" si="51"/>
        <v>360+</v>
      </c>
    </row>
    <row r="1644" spans="1:23" x14ac:dyDescent="0.25">
      <c r="A1644" t="s">
        <v>1782</v>
      </c>
      <c r="B1644">
        <v>4951555900</v>
      </c>
      <c r="C1644">
        <v>1774074816</v>
      </c>
      <c r="D1644" s="1">
        <v>45891</v>
      </c>
      <c r="E1644">
        <v>99238</v>
      </c>
      <c r="F1644">
        <v>99211</v>
      </c>
      <c r="G1644" t="s">
        <v>187</v>
      </c>
      <c r="H1644" s="34">
        <v>99905</v>
      </c>
      <c r="I1644" s="7">
        <v>84919</v>
      </c>
      <c r="J1644" s="7">
        <v>83220.62</v>
      </c>
      <c r="K1644" s="7">
        <v>0</v>
      </c>
      <c r="L1644" s="7">
        <v>1698.38</v>
      </c>
      <c r="M1644" s="5">
        <v>0.02</v>
      </c>
      <c r="N1644" t="s">
        <v>16</v>
      </c>
      <c r="O1644" t="s">
        <v>17</v>
      </c>
      <c r="P1644" t="s">
        <v>25</v>
      </c>
      <c r="Q1644" t="s">
        <v>19</v>
      </c>
      <c r="R1644" t="s">
        <v>21</v>
      </c>
      <c r="S1644" t="s">
        <v>27</v>
      </c>
      <c r="T1644" t="s">
        <v>13311</v>
      </c>
      <c r="U1644" s="1">
        <v>46002</v>
      </c>
      <c r="V1644">
        <f t="shared" si="50"/>
        <v>111</v>
      </c>
      <c r="W1644" t="str">
        <f t="shared" si="51"/>
        <v>90-119</v>
      </c>
    </row>
    <row r="1645" spans="1:23" x14ac:dyDescent="0.25">
      <c r="A1645" t="s">
        <v>1783</v>
      </c>
      <c r="B1645">
        <v>7071850514</v>
      </c>
      <c r="C1645">
        <v>9856964265</v>
      </c>
      <c r="D1645" s="1">
        <v>45742</v>
      </c>
      <c r="E1645">
        <v>99221</v>
      </c>
      <c r="F1645">
        <v>85025</v>
      </c>
      <c r="G1645" t="s">
        <v>120</v>
      </c>
      <c r="H1645" s="34">
        <v>78191</v>
      </c>
      <c r="I1645" s="7">
        <v>66462</v>
      </c>
      <c r="J1645" s="7">
        <v>65132.76</v>
      </c>
      <c r="K1645" s="7">
        <v>0</v>
      </c>
      <c r="L1645" s="7">
        <v>1329.24</v>
      </c>
      <c r="M1645" s="5">
        <v>0.02</v>
      </c>
      <c r="N1645" t="s">
        <v>16</v>
      </c>
      <c r="O1645" t="s">
        <v>17</v>
      </c>
      <c r="P1645" t="s">
        <v>18</v>
      </c>
      <c r="Q1645" t="s">
        <v>32</v>
      </c>
      <c r="R1645" t="s">
        <v>20</v>
      </c>
      <c r="S1645" t="s">
        <v>17</v>
      </c>
      <c r="T1645" t="s">
        <v>13310</v>
      </c>
      <c r="U1645" s="1">
        <v>45783</v>
      </c>
      <c r="V1645">
        <f t="shared" si="50"/>
        <v>41</v>
      </c>
      <c r="W1645" t="str">
        <f t="shared" si="51"/>
        <v>30-59</v>
      </c>
    </row>
    <row r="1646" spans="1:23" x14ac:dyDescent="0.25">
      <c r="A1646" t="s">
        <v>1784</v>
      </c>
      <c r="B1646">
        <v>5372120488</v>
      </c>
      <c r="C1646">
        <v>7755103438</v>
      </c>
      <c r="D1646" s="1">
        <v>45408</v>
      </c>
      <c r="E1646">
        <v>99223</v>
      </c>
      <c r="F1646">
        <v>97110</v>
      </c>
      <c r="G1646" t="s">
        <v>224</v>
      </c>
      <c r="H1646" s="34">
        <v>35255</v>
      </c>
      <c r="I1646" s="7">
        <v>28204</v>
      </c>
      <c r="J1646" s="7">
        <v>13812.44</v>
      </c>
      <c r="K1646" s="7">
        <v>10443</v>
      </c>
      <c r="L1646" s="7">
        <v>3948.56</v>
      </c>
      <c r="M1646" s="5">
        <v>0.14000000000000001</v>
      </c>
      <c r="N1646" t="s">
        <v>1135</v>
      </c>
      <c r="O1646" t="s">
        <v>27</v>
      </c>
      <c r="P1646" t="s">
        <v>40</v>
      </c>
      <c r="Q1646" t="s">
        <v>19</v>
      </c>
      <c r="R1646" t="s">
        <v>43</v>
      </c>
      <c r="S1646" t="s">
        <v>27</v>
      </c>
      <c r="T1646" t="s">
        <v>13312</v>
      </c>
      <c r="U1646" s="1">
        <v>46084</v>
      </c>
      <c r="V1646">
        <f t="shared" si="50"/>
        <v>676</v>
      </c>
      <c r="W1646" t="str">
        <f t="shared" si="51"/>
        <v>360+</v>
      </c>
    </row>
    <row r="1647" spans="1:23" x14ac:dyDescent="0.25">
      <c r="A1647" t="s">
        <v>1785</v>
      </c>
      <c r="B1647">
        <v>2301787566</v>
      </c>
      <c r="C1647">
        <v>1718454331</v>
      </c>
      <c r="D1647" s="1">
        <v>45605</v>
      </c>
      <c r="E1647">
        <v>99232</v>
      </c>
      <c r="F1647">
        <v>71046</v>
      </c>
      <c r="G1647" t="s">
        <v>71</v>
      </c>
      <c r="H1647" s="34">
        <v>42287</v>
      </c>
      <c r="I1647" s="7">
        <v>35944</v>
      </c>
      <c r="J1647" s="7">
        <v>27160.12</v>
      </c>
      <c r="K1647" s="7">
        <v>8065</v>
      </c>
      <c r="L1647" s="7">
        <v>718.88</v>
      </c>
      <c r="M1647" s="5">
        <v>0.02</v>
      </c>
      <c r="N1647" t="s">
        <v>16</v>
      </c>
      <c r="O1647" t="s">
        <v>27</v>
      </c>
      <c r="P1647" t="s">
        <v>25</v>
      </c>
      <c r="Q1647" t="s">
        <v>19</v>
      </c>
      <c r="R1647" t="s">
        <v>20</v>
      </c>
      <c r="S1647" t="s">
        <v>17</v>
      </c>
      <c r="T1647" t="s">
        <v>13310</v>
      </c>
      <c r="U1647" s="1">
        <v>45958</v>
      </c>
      <c r="V1647">
        <f t="shared" si="50"/>
        <v>353</v>
      </c>
      <c r="W1647" t="str">
        <f t="shared" si="51"/>
        <v>330-359</v>
      </c>
    </row>
    <row r="1648" spans="1:23" x14ac:dyDescent="0.25">
      <c r="A1648" t="s">
        <v>1786</v>
      </c>
      <c r="B1648">
        <v>9089984140</v>
      </c>
      <c r="C1648">
        <v>3196980852</v>
      </c>
      <c r="D1648" s="1">
        <v>45947</v>
      </c>
      <c r="E1648">
        <v>99231</v>
      </c>
      <c r="F1648">
        <v>99215</v>
      </c>
      <c r="G1648" t="s">
        <v>159</v>
      </c>
      <c r="H1648" s="34">
        <v>56456</v>
      </c>
      <c r="I1648" s="7">
        <v>47988</v>
      </c>
      <c r="J1648" s="7">
        <v>47028.24</v>
      </c>
      <c r="K1648" s="7">
        <v>0</v>
      </c>
      <c r="L1648" s="7">
        <v>959.76</v>
      </c>
      <c r="M1648" s="5">
        <v>0.02</v>
      </c>
      <c r="N1648" t="s">
        <v>16</v>
      </c>
      <c r="O1648" t="s">
        <v>17</v>
      </c>
      <c r="P1648" t="s">
        <v>25</v>
      </c>
      <c r="Q1648" t="s">
        <v>19</v>
      </c>
      <c r="R1648" t="s">
        <v>20</v>
      </c>
      <c r="S1648" t="s">
        <v>21</v>
      </c>
      <c r="T1648" t="s">
        <v>13312</v>
      </c>
      <c r="U1648" s="1">
        <v>46024</v>
      </c>
      <c r="V1648">
        <f t="shared" si="50"/>
        <v>77</v>
      </c>
      <c r="W1648" t="str">
        <f t="shared" si="51"/>
        <v>60-89</v>
      </c>
    </row>
    <row r="1649" spans="1:23" x14ac:dyDescent="0.25">
      <c r="A1649" t="s">
        <v>1787</v>
      </c>
      <c r="B1649">
        <v>4973165294</v>
      </c>
      <c r="C1649">
        <v>3993074606</v>
      </c>
      <c r="D1649" s="1">
        <v>45493</v>
      </c>
      <c r="E1649">
        <v>99215</v>
      </c>
      <c r="F1649">
        <v>99291</v>
      </c>
      <c r="G1649" t="s">
        <v>296</v>
      </c>
      <c r="H1649" s="34">
        <v>64501</v>
      </c>
      <c r="I1649" s="7">
        <v>54826</v>
      </c>
      <c r="J1649" s="7">
        <v>48586.48</v>
      </c>
      <c r="K1649" s="7">
        <v>5143</v>
      </c>
      <c r="L1649" s="7">
        <v>1096.52</v>
      </c>
      <c r="M1649" s="5">
        <v>0.02</v>
      </c>
      <c r="N1649" t="s">
        <v>16</v>
      </c>
      <c r="O1649" t="s">
        <v>30</v>
      </c>
      <c r="P1649" t="s">
        <v>31</v>
      </c>
      <c r="Q1649" t="s">
        <v>19</v>
      </c>
      <c r="R1649" t="s">
        <v>38</v>
      </c>
      <c r="S1649" t="s">
        <v>27</v>
      </c>
      <c r="T1649" t="s">
        <v>13310</v>
      </c>
      <c r="U1649" s="1">
        <v>45773</v>
      </c>
      <c r="V1649">
        <f t="shared" si="50"/>
        <v>280</v>
      </c>
      <c r="W1649" t="str">
        <f t="shared" si="51"/>
        <v>270-299</v>
      </c>
    </row>
    <row r="1650" spans="1:23" x14ac:dyDescent="0.25">
      <c r="A1650" t="s">
        <v>1788</v>
      </c>
      <c r="B1650">
        <v>8335438661</v>
      </c>
      <c r="C1650">
        <v>1005174468</v>
      </c>
      <c r="D1650" s="1">
        <v>45817</v>
      </c>
      <c r="E1650">
        <v>99233</v>
      </c>
      <c r="F1650">
        <v>99284</v>
      </c>
      <c r="G1650" t="s">
        <v>268</v>
      </c>
      <c r="H1650" s="34">
        <v>38016</v>
      </c>
      <c r="I1650" s="7">
        <v>32314</v>
      </c>
      <c r="J1650" s="7">
        <v>16202.72</v>
      </c>
      <c r="K1650" s="7">
        <v>15465</v>
      </c>
      <c r="L1650" s="7">
        <v>646.28</v>
      </c>
      <c r="M1650" s="5">
        <v>0.02</v>
      </c>
      <c r="N1650" t="s">
        <v>16</v>
      </c>
      <c r="O1650" t="s">
        <v>27</v>
      </c>
      <c r="P1650" t="s">
        <v>31</v>
      </c>
      <c r="Q1650" t="s">
        <v>19</v>
      </c>
      <c r="R1650" t="s">
        <v>27</v>
      </c>
      <c r="S1650" t="s">
        <v>27</v>
      </c>
      <c r="T1650" t="s">
        <v>13310</v>
      </c>
      <c r="U1650" s="1">
        <v>45924</v>
      </c>
      <c r="V1650">
        <f t="shared" si="50"/>
        <v>107</v>
      </c>
      <c r="W1650" t="str">
        <f t="shared" si="51"/>
        <v>90-119</v>
      </c>
    </row>
    <row r="1651" spans="1:23" x14ac:dyDescent="0.25">
      <c r="A1651" t="s">
        <v>1789</v>
      </c>
      <c r="B1651">
        <v>4030621228</v>
      </c>
      <c r="C1651">
        <v>9129556220</v>
      </c>
      <c r="D1651" s="1">
        <v>45512</v>
      </c>
      <c r="E1651">
        <v>99214</v>
      </c>
      <c r="F1651">
        <v>85025</v>
      </c>
      <c r="G1651" t="s">
        <v>42</v>
      </c>
      <c r="H1651" s="34">
        <v>36009</v>
      </c>
      <c r="I1651" s="7">
        <v>30608</v>
      </c>
      <c r="J1651" s="7">
        <v>24838.84</v>
      </c>
      <c r="K1651" s="7">
        <v>5157</v>
      </c>
      <c r="L1651" s="7">
        <v>612.16</v>
      </c>
      <c r="M1651" s="5">
        <v>0.02</v>
      </c>
      <c r="N1651" t="s">
        <v>16</v>
      </c>
      <c r="O1651" t="s">
        <v>30</v>
      </c>
      <c r="P1651" t="s">
        <v>25</v>
      </c>
      <c r="Q1651" t="s">
        <v>32</v>
      </c>
      <c r="R1651" t="s">
        <v>26</v>
      </c>
      <c r="S1651" t="s">
        <v>17</v>
      </c>
      <c r="T1651" t="s">
        <v>13311</v>
      </c>
      <c r="U1651" s="1">
        <v>45706</v>
      </c>
      <c r="V1651">
        <f t="shared" si="50"/>
        <v>194</v>
      </c>
      <c r="W1651" t="str">
        <f t="shared" si="51"/>
        <v>180-209</v>
      </c>
    </row>
    <row r="1652" spans="1:23" x14ac:dyDescent="0.25">
      <c r="A1652" t="s">
        <v>1790</v>
      </c>
      <c r="B1652">
        <v>9925344670</v>
      </c>
      <c r="C1652">
        <v>1829303858</v>
      </c>
      <c r="D1652" s="1">
        <v>45558</v>
      </c>
      <c r="E1652">
        <v>99231</v>
      </c>
      <c r="F1652">
        <v>99285</v>
      </c>
      <c r="G1652" t="s">
        <v>415</v>
      </c>
      <c r="H1652" s="34">
        <v>46933</v>
      </c>
      <c r="I1652" s="7">
        <v>33792</v>
      </c>
      <c r="J1652" s="7">
        <v>31088.639999999999</v>
      </c>
      <c r="K1652" s="7">
        <v>0</v>
      </c>
      <c r="L1652" s="7">
        <v>2703.36</v>
      </c>
      <c r="M1652" s="5">
        <v>0.08</v>
      </c>
      <c r="N1652" t="s">
        <v>24</v>
      </c>
      <c r="O1652" t="s">
        <v>17</v>
      </c>
      <c r="P1652" t="s">
        <v>31</v>
      </c>
      <c r="Q1652" t="s">
        <v>32</v>
      </c>
      <c r="R1652" t="s">
        <v>26</v>
      </c>
      <c r="S1652" t="s">
        <v>17</v>
      </c>
      <c r="T1652" t="s">
        <v>13312</v>
      </c>
      <c r="U1652" s="1">
        <v>45756</v>
      </c>
      <c r="V1652">
        <f t="shared" si="50"/>
        <v>198</v>
      </c>
      <c r="W1652" t="str">
        <f t="shared" si="51"/>
        <v>180-209</v>
      </c>
    </row>
    <row r="1653" spans="1:23" x14ac:dyDescent="0.25">
      <c r="A1653" t="s">
        <v>1791</v>
      </c>
      <c r="B1653">
        <v>5617371860</v>
      </c>
      <c r="C1653">
        <v>1077933103</v>
      </c>
      <c r="D1653" s="1">
        <v>45784</v>
      </c>
      <c r="E1653">
        <v>99231</v>
      </c>
      <c r="F1653">
        <v>99284</v>
      </c>
      <c r="G1653" t="s">
        <v>104</v>
      </c>
      <c r="H1653" s="34">
        <v>87475</v>
      </c>
      <c r="I1653" s="7">
        <v>74354</v>
      </c>
      <c r="J1653" s="7">
        <v>72866.92</v>
      </c>
      <c r="K1653" s="7">
        <v>0</v>
      </c>
      <c r="L1653" s="7">
        <v>1487.08</v>
      </c>
      <c r="M1653" s="5">
        <v>0.02</v>
      </c>
      <c r="N1653" t="s">
        <v>16</v>
      </c>
      <c r="O1653" t="s">
        <v>17</v>
      </c>
      <c r="P1653" t="s">
        <v>31</v>
      </c>
      <c r="Q1653" t="s">
        <v>32</v>
      </c>
      <c r="R1653" t="s">
        <v>21</v>
      </c>
      <c r="S1653" t="s">
        <v>21</v>
      </c>
      <c r="T1653" t="s">
        <v>13311</v>
      </c>
      <c r="U1653" s="1">
        <v>45893</v>
      </c>
      <c r="V1653">
        <f t="shared" si="50"/>
        <v>109</v>
      </c>
      <c r="W1653" t="str">
        <f t="shared" si="51"/>
        <v>90-119</v>
      </c>
    </row>
    <row r="1654" spans="1:23" x14ac:dyDescent="0.25">
      <c r="A1654" t="s">
        <v>1792</v>
      </c>
      <c r="B1654">
        <v>5204084284</v>
      </c>
      <c r="C1654">
        <v>7127289636</v>
      </c>
      <c r="D1654" s="1">
        <v>45595</v>
      </c>
      <c r="E1654">
        <v>99214</v>
      </c>
      <c r="F1654">
        <v>90834</v>
      </c>
      <c r="G1654" t="s">
        <v>69</v>
      </c>
      <c r="H1654" s="34">
        <v>41169</v>
      </c>
      <c r="I1654" s="7">
        <v>26760</v>
      </c>
      <c r="J1654" s="7">
        <v>20213.8</v>
      </c>
      <c r="K1654" s="7">
        <v>3335</v>
      </c>
      <c r="L1654" s="7">
        <v>3211.2</v>
      </c>
      <c r="M1654" s="5">
        <v>0.12</v>
      </c>
      <c r="N1654" t="s">
        <v>46</v>
      </c>
      <c r="O1654" t="s">
        <v>30</v>
      </c>
      <c r="P1654" t="s">
        <v>31</v>
      </c>
      <c r="Q1654" t="s">
        <v>32</v>
      </c>
      <c r="R1654" t="s">
        <v>20</v>
      </c>
      <c r="S1654" t="s">
        <v>21</v>
      </c>
      <c r="T1654" t="s">
        <v>13311</v>
      </c>
      <c r="U1654" s="1">
        <v>45965</v>
      </c>
      <c r="V1654">
        <f t="shared" si="50"/>
        <v>370</v>
      </c>
      <c r="W1654" t="str">
        <f t="shared" si="51"/>
        <v>360+</v>
      </c>
    </row>
    <row r="1655" spans="1:23" x14ac:dyDescent="0.25">
      <c r="A1655" t="s">
        <v>1793</v>
      </c>
      <c r="B1655">
        <v>4122935747</v>
      </c>
      <c r="C1655">
        <v>1949701485</v>
      </c>
      <c r="D1655" s="1">
        <v>45515</v>
      </c>
      <c r="E1655">
        <v>99233</v>
      </c>
      <c r="F1655">
        <v>99211</v>
      </c>
      <c r="G1655" t="s">
        <v>79</v>
      </c>
      <c r="H1655" s="34">
        <v>64701</v>
      </c>
      <c r="I1655" s="7">
        <v>42056</v>
      </c>
      <c r="J1655" s="7">
        <v>37009.279999999999</v>
      </c>
      <c r="K1655" s="7">
        <v>0</v>
      </c>
      <c r="L1655" s="7">
        <v>5046.72</v>
      </c>
      <c r="M1655" s="5">
        <v>0.12</v>
      </c>
      <c r="N1655" t="s">
        <v>46</v>
      </c>
      <c r="O1655" t="s">
        <v>17</v>
      </c>
      <c r="P1655" t="s">
        <v>97</v>
      </c>
      <c r="Q1655" t="s">
        <v>19</v>
      </c>
      <c r="R1655" t="s">
        <v>27</v>
      </c>
      <c r="S1655" t="s">
        <v>17</v>
      </c>
      <c r="T1655" t="s">
        <v>13312</v>
      </c>
      <c r="U1655" s="1">
        <v>46000</v>
      </c>
      <c r="V1655">
        <f t="shared" si="50"/>
        <v>485</v>
      </c>
      <c r="W1655" t="str">
        <f t="shared" si="51"/>
        <v>360+</v>
      </c>
    </row>
    <row r="1656" spans="1:23" x14ac:dyDescent="0.25">
      <c r="A1656" t="s">
        <v>1794</v>
      </c>
      <c r="B1656">
        <v>2716652762</v>
      </c>
      <c r="C1656">
        <v>1717521310</v>
      </c>
      <c r="D1656" s="1">
        <v>45566</v>
      </c>
      <c r="E1656">
        <v>99233</v>
      </c>
      <c r="F1656">
        <v>71046</v>
      </c>
      <c r="G1656" t="s">
        <v>152</v>
      </c>
      <c r="H1656" s="34">
        <v>37575</v>
      </c>
      <c r="I1656" s="7">
        <v>31939</v>
      </c>
      <c r="J1656" s="7">
        <v>31300.22</v>
      </c>
      <c r="K1656" s="7">
        <v>0</v>
      </c>
      <c r="L1656" s="7">
        <v>638.78</v>
      </c>
      <c r="M1656" s="5">
        <v>0.02</v>
      </c>
      <c r="N1656" t="s">
        <v>16</v>
      </c>
      <c r="O1656" t="s">
        <v>17</v>
      </c>
      <c r="P1656" t="s">
        <v>58</v>
      </c>
      <c r="Q1656" t="s">
        <v>19</v>
      </c>
      <c r="R1656" t="s">
        <v>38</v>
      </c>
      <c r="S1656" t="s">
        <v>21</v>
      </c>
      <c r="T1656" t="s">
        <v>13311</v>
      </c>
      <c r="U1656" s="1">
        <v>45808</v>
      </c>
      <c r="V1656">
        <f t="shared" si="50"/>
        <v>242</v>
      </c>
      <c r="W1656" t="str">
        <f t="shared" si="51"/>
        <v>240-269</v>
      </c>
    </row>
    <row r="1657" spans="1:23" x14ac:dyDescent="0.25">
      <c r="A1657" t="s">
        <v>1795</v>
      </c>
      <c r="B1657">
        <v>1655636407</v>
      </c>
      <c r="C1657">
        <v>6867557984</v>
      </c>
      <c r="D1657" s="1">
        <v>45889</v>
      </c>
      <c r="E1657">
        <v>99213</v>
      </c>
      <c r="F1657">
        <v>99203</v>
      </c>
      <c r="G1657" t="s">
        <v>293</v>
      </c>
      <c r="H1657" s="34">
        <v>91370</v>
      </c>
      <c r="I1657" s="7">
        <v>59391</v>
      </c>
      <c r="J1657" s="7">
        <v>47903.08</v>
      </c>
      <c r="K1657" s="7">
        <v>4361</v>
      </c>
      <c r="L1657" s="7">
        <v>7126.92</v>
      </c>
      <c r="M1657" s="5">
        <v>0.12</v>
      </c>
      <c r="N1657" t="s">
        <v>46</v>
      </c>
      <c r="O1657" t="s">
        <v>30</v>
      </c>
      <c r="P1657" t="s">
        <v>58</v>
      </c>
      <c r="Q1657" t="s">
        <v>19</v>
      </c>
      <c r="R1657" t="s">
        <v>43</v>
      </c>
      <c r="S1657" t="s">
        <v>17</v>
      </c>
      <c r="T1657" t="s">
        <v>13310</v>
      </c>
      <c r="U1657" s="1">
        <v>46012</v>
      </c>
      <c r="V1657">
        <f t="shared" si="50"/>
        <v>123</v>
      </c>
      <c r="W1657" t="str">
        <f t="shared" si="51"/>
        <v>120-149</v>
      </c>
    </row>
    <row r="1658" spans="1:23" x14ac:dyDescent="0.25">
      <c r="A1658" t="s">
        <v>1796</v>
      </c>
      <c r="B1658">
        <v>4893105796</v>
      </c>
      <c r="C1658">
        <v>8834178913</v>
      </c>
      <c r="D1658" s="1">
        <v>45793</v>
      </c>
      <c r="E1658">
        <v>99213</v>
      </c>
      <c r="F1658">
        <v>97110</v>
      </c>
      <c r="G1658" t="s">
        <v>120</v>
      </c>
      <c r="H1658" s="34">
        <v>38219</v>
      </c>
      <c r="I1658" s="7">
        <v>27518</v>
      </c>
      <c r="J1658" s="7">
        <v>22205.56</v>
      </c>
      <c r="K1658" s="7">
        <v>3111</v>
      </c>
      <c r="L1658" s="7">
        <v>2201.44</v>
      </c>
      <c r="M1658" s="5">
        <v>0.08</v>
      </c>
      <c r="N1658" t="s">
        <v>24</v>
      </c>
      <c r="O1658" t="s">
        <v>30</v>
      </c>
      <c r="P1658" t="s">
        <v>40</v>
      </c>
      <c r="Q1658" t="s">
        <v>19</v>
      </c>
      <c r="R1658" t="s">
        <v>27</v>
      </c>
      <c r="S1658" t="s">
        <v>27</v>
      </c>
      <c r="T1658" t="s">
        <v>13310</v>
      </c>
      <c r="U1658" s="1">
        <v>45913</v>
      </c>
      <c r="V1658">
        <f t="shared" si="50"/>
        <v>120</v>
      </c>
      <c r="W1658" t="str">
        <f t="shared" si="51"/>
        <v>120-149</v>
      </c>
    </row>
    <row r="1659" spans="1:23" x14ac:dyDescent="0.25">
      <c r="A1659" t="s">
        <v>1797</v>
      </c>
      <c r="B1659">
        <v>2527432619</v>
      </c>
      <c r="C1659">
        <v>8653606823</v>
      </c>
      <c r="D1659" s="1">
        <v>45619</v>
      </c>
      <c r="E1659">
        <v>99222</v>
      </c>
      <c r="F1659">
        <v>99292</v>
      </c>
      <c r="G1659" t="s">
        <v>131</v>
      </c>
      <c r="H1659" s="34">
        <v>23082</v>
      </c>
      <c r="I1659" s="7">
        <v>19620</v>
      </c>
      <c r="J1659" s="7">
        <v>16405.599999999999</v>
      </c>
      <c r="K1659" s="7">
        <v>2822</v>
      </c>
      <c r="L1659" s="7">
        <v>392.4</v>
      </c>
      <c r="M1659" s="5">
        <v>0.02</v>
      </c>
      <c r="N1659" t="s">
        <v>16</v>
      </c>
      <c r="O1659" t="s">
        <v>30</v>
      </c>
      <c r="P1659" t="s">
        <v>55</v>
      </c>
      <c r="Q1659" t="s">
        <v>19</v>
      </c>
      <c r="R1659" t="s">
        <v>21</v>
      </c>
      <c r="S1659" t="s">
        <v>21</v>
      </c>
      <c r="T1659" t="s">
        <v>13312</v>
      </c>
      <c r="U1659" s="1">
        <v>46054</v>
      </c>
      <c r="V1659">
        <f t="shared" si="50"/>
        <v>435</v>
      </c>
      <c r="W1659" t="str">
        <f t="shared" si="51"/>
        <v>360+</v>
      </c>
    </row>
    <row r="1660" spans="1:23" x14ac:dyDescent="0.25">
      <c r="A1660" t="s">
        <v>1798</v>
      </c>
      <c r="B1660">
        <v>8949643161</v>
      </c>
      <c r="C1660">
        <v>8052519272</v>
      </c>
      <c r="D1660" s="1">
        <v>45595</v>
      </c>
      <c r="E1660">
        <v>99233</v>
      </c>
      <c r="F1660">
        <v>99204</v>
      </c>
      <c r="G1660" t="s">
        <v>198</v>
      </c>
      <c r="H1660" s="34">
        <v>22328</v>
      </c>
      <c r="I1660" s="7">
        <v>14513</v>
      </c>
      <c r="J1660" s="7">
        <v>9102.44</v>
      </c>
      <c r="K1660" s="7">
        <v>3669</v>
      </c>
      <c r="L1660" s="7">
        <v>1741.56</v>
      </c>
      <c r="M1660" s="5">
        <v>0.12</v>
      </c>
      <c r="N1660" t="s">
        <v>46</v>
      </c>
      <c r="O1660" t="s">
        <v>27</v>
      </c>
      <c r="P1660" t="s">
        <v>35</v>
      </c>
      <c r="Q1660" t="s">
        <v>32</v>
      </c>
      <c r="R1660" t="s">
        <v>43</v>
      </c>
      <c r="S1660" t="s">
        <v>21</v>
      </c>
      <c r="T1660" t="s">
        <v>13312</v>
      </c>
      <c r="U1660" s="1">
        <v>46081</v>
      </c>
      <c r="V1660">
        <f t="shared" si="50"/>
        <v>486</v>
      </c>
      <c r="W1660" t="str">
        <f t="shared" si="51"/>
        <v>360+</v>
      </c>
    </row>
    <row r="1661" spans="1:23" x14ac:dyDescent="0.25">
      <c r="A1661" t="s">
        <v>1799</v>
      </c>
      <c r="B1661">
        <v>9708479844</v>
      </c>
      <c r="C1661">
        <v>8471346197</v>
      </c>
      <c r="D1661" s="1">
        <v>45615</v>
      </c>
      <c r="E1661">
        <v>99221</v>
      </c>
      <c r="F1661">
        <v>99291</v>
      </c>
      <c r="G1661" t="s">
        <v>288</v>
      </c>
      <c r="H1661" s="34">
        <v>54647</v>
      </c>
      <c r="I1661" s="7">
        <v>43171</v>
      </c>
      <c r="J1661" s="7">
        <v>27881.64</v>
      </c>
      <c r="K1661" s="7">
        <v>8382</v>
      </c>
      <c r="L1661" s="7">
        <v>6907.36</v>
      </c>
      <c r="M1661" s="5">
        <v>0.16</v>
      </c>
      <c r="N1661" t="s">
        <v>1138</v>
      </c>
      <c r="O1661" t="s">
        <v>27</v>
      </c>
      <c r="P1661" t="s">
        <v>40</v>
      </c>
      <c r="Q1661" t="s">
        <v>19</v>
      </c>
      <c r="R1661" t="s">
        <v>21</v>
      </c>
      <c r="S1661" t="s">
        <v>27</v>
      </c>
      <c r="T1661" t="s">
        <v>13310</v>
      </c>
      <c r="U1661" s="1">
        <v>45698</v>
      </c>
      <c r="V1661">
        <f t="shared" si="50"/>
        <v>83</v>
      </c>
      <c r="W1661" t="str">
        <f t="shared" si="51"/>
        <v>60-89</v>
      </c>
    </row>
    <row r="1662" spans="1:23" x14ac:dyDescent="0.25">
      <c r="A1662" t="s">
        <v>1800</v>
      </c>
      <c r="B1662">
        <v>9345234513</v>
      </c>
      <c r="C1662">
        <v>7577712013</v>
      </c>
      <c r="D1662" s="1">
        <v>45310</v>
      </c>
      <c r="E1662">
        <v>99213</v>
      </c>
      <c r="F1662">
        <v>36415</v>
      </c>
      <c r="G1662" t="s">
        <v>318</v>
      </c>
      <c r="H1662" s="34">
        <v>69386</v>
      </c>
      <c r="I1662" s="7">
        <v>45101</v>
      </c>
      <c r="J1662" s="7">
        <v>31293.88</v>
      </c>
      <c r="K1662" s="7">
        <v>8395</v>
      </c>
      <c r="L1662" s="7">
        <v>5412.12</v>
      </c>
      <c r="M1662" s="5">
        <v>0.12</v>
      </c>
      <c r="N1662" t="s">
        <v>46</v>
      </c>
      <c r="O1662" t="s">
        <v>27</v>
      </c>
      <c r="P1662" t="s">
        <v>18</v>
      </c>
      <c r="Q1662" t="s">
        <v>32</v>
      </c>
      <c r="R1662" t="s">
        <v>43</v>
      </c>
      <c r="S1662" t="s">
        <v>21</v>
      </c>
      <c r="T1662" t="s">
        <v>13312</v>
      </c>
      <c r="U1662" s="1">
        <v>45997</v>
      </c>
      <c r="V1662">
        <f t="shared" si="50"/>
        <v>687</v>
      </c>
      <c r="W1662" t="str">
        <f t="shared" si="51"/>
        <v>360+</v>
      </c>
    </row>
    <row r="1663" spans="1:23" x14ac:dyDescent="0.25">
      <c r="A1663" t="s">
        <v>1801</v>
      </c>
      <c r="B1663">
        <v>2176349340</v>
      </c>
      <c r="C1663">
        <v>5282640969</v>
      </c>
      <c r="D1663" s="1">
        <v>45490</v>
      </c>
      <c r="E1663">
        <v>99214</v>
      </c>
      <c r="F1663">
        <v>99215</v>
      </c>
      <c r="G1663" t="s">
        <v>81</v>
      </c>
      <c r="H1663" s="34">
        <v>67686</v>
      </c>
      <c r="I1663" s="7">
        <v>57533</v>
      </c>
      <c r="J1663" s="7">
        <v>46619.34</v>
      </c>
      <c r="K1663" s="7">
        <v>9763</v>
      </c>
      <c r="L1663" s="7">
        <v>1150.6600000000001</v>
      </c>
      <c r="M1663" s="5">
        <v>0.02</v>
      </c>
      <c r="N1663" t="s">
        <v>16</v>
      </c>
      <c r="O1663" t="s">
        <v>27</v>
      </c>
      <c r="P1663" t="s">
        <v>35</v>
      </c>
      <c r="Q1663" t="s">
        <v>32</v>
      </c>
      <c r="R1663" t="s">
        <v>27</v>
      </c>
      <c r="S1663" t="s">
        <v>17</v>
      </c>
      <c r="T1663" t="s">
        <v>13310</v>
      </c>
      <c r="U1663" s="1">
        <v>45790</v>
      </c>
      <c r="V1663">
        <f t="shared" si="50"/>
        <v>300</v>
      </c>
      <c r="W1663" t="str">
        <f t="shared" si="51"/>
        <v>300-329</v>
      </c>
    </row>
    <row r="1664" spans="1:23" x14ac:dyDescent="0.25">
      <c r="A1664" t="s">
        <v>1802</v>
      </c>
      <c r="B1664">
        <v>4060318193</v>
      </c>
      <c r="C1664">
        <v>9833272525</v>
      </c>
      <c r="D1664" s="1">
        <v>45834</v>
      </c>
      <c r="E1664">
        <v>99232</v>
      </c>
      <c r="F1664">
        <v>99283</v>
      </c>
      <c r="G1664" t="s">
        <v>104</v>
      </c>
      <c r="H1664" s="34">
        <v>36917</v>
      </c>
      <c r="I1664" s="7">
        <v>29534</v>
      </c>
      <c r="J1664" s="7">
        <v>22630.240000000002</v>
      </c>
      <c r="K1664" s="7">
        <v>2769</v>
      </c>
      <c r="L1664" s="7">
        <v>4134.76</v>
      </c>
      <c r="M1664" s="5">
        <v>0.14000000000000001</v>
      </c>
      <c r="N1664" t="s">
        <v>1135</v>
      </c>
      <c r="O1664" t="s">
        <v>30</v>
      </c>
      <c r="P1664" t="s">
        <v>55</v>
      </c>
      <c r="Q1664" t="s">
        <v>19</v>
      </c>
      <c r="R1664" t="s">
        <v>38</v>
      </c>
      <c r="S1664" t="s">
        <v>21</v>
      </c>
      <c r="T1664" t="s">
        <v>13310</v>
      </c>
      <c r="U1664" s="1">
        <v>45881</v>
      </c>
      <c r="V1664">
        <f t="shared" si="50"/>
        <v>47</v>
      </c>
      <c r="W1664" t="str">
        <f t="shared" si="51"/>
        <v>30-59</v>
      </c>
    </row>
    <row r="1665" spans="1:23" x14ac:dyDescent="0.25">
      <c r="A1665" t="s">
        <v>1803</v>
      </c>
      <c r="B1665">
        <v>7725963035</v>
      </c>
      <c r="C1665">
        <v>1656064525</v>
      </c>
      <c r="D1665" s="1">
        <v>45947</v>
      </c>
      <c r="E1665">
        <v>99233</v>
      </c>
      <c r="F1665">
        <v>90834</v>
      </c>
      <c r="G1665" t="s">
        <v>263</v>
      </c>
      <c r="H1665" s="34">
        <v>42829</v>
      </c>
      <c r="I1665" s="7">
        <v>36405</v>
      </c>
      <c r="J1665" s="7">
        <v>33275.9</v>
      </c>
      <c r="K1665" s="7">
        <v>2401</v>
      </c>
      <c r="L1665" s="7">
        <v>728.1</v>
      </c>
      <c r="M1665" s="5">
        <v>0.02</v>
      </c>
      <c r="N1665" t="s">
        <v>16</v>
      </c>
      <c r="O1665" t="s">
        <v>30</v>
      </c>
      <c r="P1665" t="s">
        <v>18</v>
      </c>
      <c r="Q1665" t="s">
        <v>32</v>
      </c>
      <c r="R1665" t="s">
        <v>38</v>
      </c>
      <c r="S1665" t="s">
        <v>27</v>
      </c>
      <c r="T1665" t="s">
        <v>13310</v>
      </c>
      <c r="U1665" s="1">
        <v>45983</v>
      </c>
      <c r="V1665">
        <f t="shared" si="50"/>
        <v>36</v>
      </c>
      <c r="W1665" t="str">
        <f t="shared" si="51"/>
        <v>30-59</v>
      </c>
    </row>
    <row r="1666" spans="1:23" x14ac:dyDescent="0.25">
      <c r="A1666" t="s">
        <v>1804</v>
      </c>
      <c r="B1666">
        <v>6335824002</v>
      </c>
      <c r="C1666">
        <v>2859026164</v>
      </c>
      <c r="D1666" s="1">
        <v>45565</v>
      </c>
      <c r="E1666">
        <v>99222</v>
      </c>
      <c r="F1666">
        <v>93000</v>
      </c>
      <c r="G1666" t="s">
        <v>279</v>
      </c>
      <c r="H1666" s="34">
        <v>57067</v>
      </c>
      <c r="I1666" s="7">
        <v>45654</v>
      </c>
      <c r="J1666" s="7">
        <v>24451.439999999999</v>
      </c>
      <c r="K1666" s="7">
        <v>14811</v>
      </c>
      <c r="L1666" s="7">
        <v>6391.56</v>
      </c>
      <c r="M1666" s="5">
        <v>0.14000000000000001</v>
      </c>
      <c r="N1666" t="s">
        <v>1135</v>
      </c>
      <c r="O1666" t="s">
        <v>27</v>
      </c>
      <c r="P1666" t="s">
        <v>40</v>
      </c>
      <c r="Q1666" t="s">
        <v>32</v>
      </c>
      <c r="R1666" t="s">
        <v>43</v>
      </c>
      <c r="S1666" t="s">
        <v>21</v>
      </c>
      <c r="T1666" t="s">
        <v>13312</v>
      </c>
      <c r="U1666" s="1">
        <v>45794</v>
      </c>
      <c r="V1666">
        <f t="shared" ref="V1666:V1729" si="52">U1666-D1666</f>
        <v>229</v>
      </c>
      <c r="W1666" t="str">
        <f t="shared" si="51"/>
        <v>210-239</v>
      </c>
    </row>
    <row r="1667" spans="1:23" x14ac:dyDescent="0.25">
      <c r="A1667" t="s">
        <v>1805</v>
      </c>
      <c r="B1667">
        <v>5130363394</v>
      </c>
      <c r="C1667">
        <v>8168938599</v>
      </c>
      <c r="D1667" s="1">
        <v>45412</v>
      </c>
      <c r="E1667">
        <v>99213</v>
      </c>
      <c r="F1667">
        <v>99205</v>
      </c>
      <c r="G1667" t="s">
        <v>142</v>
      </c>
      <c r="H1667" s="34">
        <v>82214</v>
      </c>
      <c r="I1667" s="7">
        <v>59194</v>
      </c>
      <c r="J1667" s="7">
        <v>51283.48</v>
      </c>
      <c r="K1667" s="7">
        <v>3175</v>
      </c>
      <c r="L1667" s="7">
        <v>4735.5200000000004</v>
      </c>
      <c r="M1667" s="5">
        <v>0.08</v>
      </c>
      <c r="N1667" t="s">
        <v>24</v>
      </c>
      <c r="O1667" t="s">
        <v>30</v>
      </c>
      <c r="P1667" t="s">
        <v>31</v>
      </c>
      <c r="Q1667" t="s">
        <v>19</v>
      </c>
      <c r="R1667" t="s">
        <v>21</v>
      </c>
      <c r="S1667" t="s">
        <v>27</v>
      </c>
      <c r="T1667" t="s">
        <v>13311</v>
      </c>
      <c r="U1667" s="1">
        <v>45872</v>
      </c>
      <c r="V1667">
        <f t="shared" si="52"/>
        <v>460</v>
      </c>
      <c r="W1667" t="str">
        <f t="shared" ref="W1667:W1730" si="53">IF(V1667="","",IF(V1667&lt;30,"0-29",IF(V1667&lt;60,"30-59",IF(V1667&lt;90,"60-89",IF(V1667&lt;120,"90-119",IF(V1667&lt;150,"120-149",IF(V1667&lt;180,"150-179",IF(V1667&lt;210,"180-209",IF(V1667&lt;240,"210-239",IF(V1667&lt;270,"240-269",IF(V1667&lt;300,"270-299",IF(V1667&lt;330,"300-329",IF(V1667&lt;360,"330-359","360+")))))))))))))</f>
        <v>360+</v>
      </c>
    </row>
    <row r="1668" spans="1:23" x14ac:dyDescent="0.25">
      <c r="A1668" t="s">
        <v>1806</v>
      </c>
      <c r="B1668">
        <v>1191815009</v>
      </c>
      <c r="C1668">
        <v>3737275812</v>
      </c>
      <c r="D1668" s="1">
        <v>45716</v>
      </c>
      <c r="E1668">
        <v>99222</v>
      </c>
      <c r="F1668">
        <v>99282</v>
      </c>
      <c r="G1668" t="s">
        <v>178</v>
      </c>
      <c r="H1668" s="34">
        <v>81918</v>
      </c>
      <c r="I1668" s="7">
        <v>53247</v>
      </c>
      <c r="J1668" s="7">
        <v>41049.360000000001</v>
      </c>
      <c r="K1668" s="7">
        <v>5808</v>
      </c>
      <c r="L1668" s="7">
        <v>6389.64</v>
      </c>
      <c r="M1668" s="5">
        <v>0.12</v>
      </c>
      <c r="N1668" t="s">
        <v>46</v>
      </c>
      <c r="O1668" t="s">
        <v>30</v>
      </c>
      <c r="P1668" t="s">
        <v>35</v>
      </c>
      <c r="Q1668" t="s">
        <v>32</v>
      </c>
      <c r="R1668" t="s">
        <v>38</v>
      </c>
      <c r="S1668" t="s">
        <v>17</v>
      </c>
      <c r="T1668" t="s">
        <v>13312</v>
      </c>
      <c r="U1668" s="1">
        <v>46082</v>
      </c>
      <c r="V1668">
        <f t="shared" si="52"/>
        <v>366</v>
      </c>
      <c r="W1668" t="str">
        <f t="shared" si="53"/>
        <v>360+</v>
      </c>
    </row>
    <row r="1669" spans="1:23" x14ac:dyDescent="0.25">
      <c r="A1669" t="s">
        <v>1807</v>
      </c>
      <c r="B1669">
        <v>8988838078</v>
      </c>
      <c r="C1669">
        <v>5078688931</v>
      </c>
      <c r="D1669" s="1">
        <v>45647</v>
      </c>
      <c r="E1669">
        <v>99232</v>
      </c>
      <c r="F1669">
        <v>99205</v>
      </c>
      <c r="G1669" t="s">
        <v>286</v>
      </c>
      <c r="H1669" s="34">
        <v>53398</v>
      </c>
      <c r="I1669" s="7">
        <v>34709</v>
      </c>
      <c r="J1669" s="7">
        <v>27044.92</v>
      </c>
      <c r="K1669" s="7">
        <v>3499</v>
      </c>
      <c r="L1669" s="7">
        <v>4165.08</v>
      </c>
      <c r="M1669" s="5">
        <v>0.12</v>
      </c>
      <c r="N1669" t="s">
        <v>46</v>
      </c>
      <c r="O1669" t="s">
        <v>30</v>
      </c>
      <c r="P1669" t="s">
        <v>55</v>
      </c>
      <c r="Q1669" t="s">
        <v>19</v>
      </c>
      <c r="R1669" t="s">
        <v>21</v>
      </c>
      <c r="S1669" t="s">
        <v>21</v>
      </c>
      <c r="T1669" t="s">
        <v>13310</v>
      </c>
      <c r="U1669" s="1">
        <v>45822</v>
      </c>
      <c r="V1669">
        <f t="shared" si="52"/>
        <v>175</v>
      </c>
      <c r="W1669" t="str">
        <f t="shared" si="53"/>
        <v>150-179</v>
      </c>
    </row>
    <row r="1670" spans="1:23" x14ac:dyDescent="0.25">
      <c r="A1670" t="s">
        <v>1808</v>
      </c>
      <c r="B1670">
        <v>7334374124</v>
      </c>
      <c r="C1670">
        <v>8163969004</v>
      </c>
      <c r="D1670" s="1">
        <v>45901</v>
      </c>
      <c r="E1670">
        <v>99232</v>
      </c>
      <c r="F1670">
        <v>80053</v>
      </c>
      <c r="G1670" t="s">
        <v>268</v>
      </c>
      <c r="H1670" s="34">
        <v>37500</v>
      </c>
      <c r="I1670" s="7">
        <v>30000</v>
      </c>
      <c r="J1670" s="7">
        <v>25800</v>
      </c>
      <c r="K1670" s="7">
        <v>0</v>
      </c>
      <c r="L1670" s="7">
        <v>4200</v>
      </c>
      <c r="M1670" s="5">
        <v>0.14000000000000001</v>
      </c>
      <c r="N1670" t="s">
        <v>1135</v>
      </c>
      <c r="O1670" t="s">
        <v>17</v>
      </c>
      <c r="P1670" t="s">
        <v>40</v>
      </c>
      <c r="Q1670" t="s">
        <v>19</v>
      </c>
      <c r="R1670" t="s">
        <v>20</v>
      </c>
      <c r="S1670" t="s">
        <v>17</v>
      </c>
      <c r="T1670" t="s">
        <v>13310</v>
      </c>
      <c r="U1670" s="1">
        <v>45940</v>
      </c>
      <c r="V1670">
        <f t="shared" si="52"/>
        <v>39</v>
      </c>
      <c r="W1670" t="str">
        <f t="shared" si="53"/>
        <v>30-59</v>
      </c>
    </row>
    <row r="1671" spans="1:23" x14ac:dyDescent="0.25">
      <c r="A1671" t="s">
        <v>1809</v>
      </c>
      <c r="B1671">
        <v>6925437386</v>
      </c>
      <c r="C1671">
        <v>6196331689</v>
      </c>
      <c r="D1671" s="1">
        <v>45297</v>
      </c>
      <c r="E1671">
        <v>99222</v>
      </c>
      <c r="F1671">
        <v>90834</v>
      </c>
      <c r="G1671" t="s">
        <v>77</v>
      </c>
      <c r="H1671" s="34">
        <v>54312</v>
      </c>
      <c r="I1671" s="7">
        <v>35303</v>
      </c>
      <c r="J1671" s="7">
        <v>26353.64</v>
      </c>
      <c r="K1671" s="7">
        <v>4713</v>
      </c>
      <c r="L1671" s="7">
        <v>4236.3599999999997</v>
      </c>
      <c r="M1671" s="5">
        <v>0.12</v>
      </c>
      <c r="N1671" t="s">
        <v>46</v>
      </c>
      <c r="O1671" t="s">
        <v>30</v>
      </c>
      <c r="P1671" t="s">
        <v>25</v>
      </c>
      <c r="Q1671" t="s">
        <v>32</v>
      </c>
      <c r="R1671" t="s">
        <v>20</v>
      </c>
      <c r="S1671" t="s">
        <v>21</v>
      </c>
      <c r="T1671" t="s">
        <v>13312</v>
      </c>
      <c r="U1671" s="1">
        <v>45911</v>
      </c>
      <c r="V1671">
        <f t="shared" si="52"/>
        <v>614</v>
      </c>
      <c r="W1671" t="str">
        <f t="shared" si="53"/>
        <v>360+</v>
      </c>
    </row>
    <row r="1672" spans="1:23" x14ac:dyDescent="0.25">
      <c r="A1672" t="s">
        <v>1810</v>
      </c>
      <c r="B1672">
        <v>3462947486</v>
      </c>
      <c r="C1672">
        <v>7629049557</v>
      </c>
      <c r="D1672" s="1">
        <v>45909</v>
      </c>
      <c r="E1672">
        <v>99222</v>
      </c>
      <c r="F1672">
        <v>99202</v>
      </c>
      <c r="G1672" t="s">
        <v>140</v>
      </c>
      <c r="H1672" s="34">
        <v>98395</v>
      </c>
      <c r="I1672" s="7">
        <v>63957</v>
      </c>
      <c r="J1672" s="7">
        <v>37212.160000000003</v>
      </c>
      <c r="K1672" s="7">
        <v>19070</v>
      </c>
      <c r="L1672" s="7">
        <v>7674.84</v>
      </c>
      <c r="M1672" s="5">
        <v>0.12</v>
      </c>
      <c r="N1672" t="s">
        <v>46</v>
      </c>
      <c r="O1672" t="s">
        <v>27</v>
      </c>
      <c r="P1672" t="s">
        <v>25</v>
      </c>
      <c r="Q1672" t="s">
        <v>19</v>
      </c>
      <c r="R1672" t="s">
        <v>38</v>
      </c>
      <c r="S1672" t="s">
        <v>17</v>
      </c>
      <c r="T1672" t="s">
        <v>13310</v>
      </c>
      <c r="U1672" s="1">
        <v>45961</v>
      </c>
      <c r="V1672">
        <f t="shared" si="52"/>
        <v>52</v>
      </c>
      <c r="W1672" t="str">
        <f t="shared" si="53"/>
        <v>30-59</v>
      </c>
    </row>
    <row r="1673" spans="1:23" x14ac:dyDescent="0.25">
      <c r="A1673" t="s">
        <v>1811</v>
      </c>
      <c r="B1673">
        <v>7780551924</v>
      </c>
      <c r="C1673">
        <v>2286368811</v>
      </c>
      <c r="D1673" s="1">
        <v>45372</v>
      </c>
      <c r="E1673">
        <v>99232</v>
      </c>
      <c r="F1673">
        <v>99201</v>
      </c>
      <c r="G1673" t="s">
        <v>279</v>
      </c>
      <c r="H1673" s="34">
        <v>80322</v>
      </c>
      <c r="I1673" s="7">
        <v>64258</v>
      </c>
      <c r="J1673" s="7">
        <v>48226.879999999997</v>
      </c>
      <c r="K1673" s="7">
        <v>7035</v>
      </c>
      <c r="L1673" s="7">
        <v>8996.1200000000008</v>
      </c>
      <c r="M1673" s="5">
        <v>0.14000000000000001</v>
      </c>
      <c r="N1673" t="s">
        <v>1135</v>
      </c>
      <c r="O1673" t="s">
        <v>27</v>
      </c>
      <c r="P1673" t="s">
        <v>97</v>
      </c>
      <c r="Q1673" t="s">
        <v>32</v>
      </c>
      <c r="R1673" t="s">
        <v>21</v>
      </c>
      <c r="S1673" t="s">
        <v>27</v>
      </c>
      <c r="T1673" t="s">
        <v>13310</v>
      </c>
      <c r="U1673" s="1">
        <v>45933</v>
      </c>
      <c r="V1673">
        <f t="shared" si="52"/>
        <v>561</v>
      </c>
      <c r="W1673" t="str">
        <f t="shared" si="53"/>
        <v>360+</v>
      </c>
    </row>
    <row r="1674" spans="1:23" x14ac:dyDescent="0.25">
      <c r="A1674" t="s">
        <v>1812</v>
      </c>
      <c r="B1674">
        <v>6196862875</v>
      </c>
      <c r="C1674">
        <v>5915770662</v>
      </c>
      <c r="D1674" s="1">
        <v>45667</v>
      </c>
      <c r="E1674">
        <v>99231</v>
      </c>
      <c r="F1674">
        <v>99284</v>
      </c>
      <c r="G1674" t="s">
        <v>114</v>
      </c>
      <c r="H1674" s="34">
        <v>44321</v>
      </c>
      <c r="I1674" s="7">
        <v>37673</v>
      </c>
      <c r="J1674" s="7">
        <v>32662.54</v>
      </c>
      <c r="K1674" s="7">
        <v>4257</v>
      </c>
      <c r="L1674" s="7">
        <v>753.46</v>
      </c>
      <c r="M1674" s="5">
        <v>0.02</v>
      </c>
      <c r="N1674" t="s">
        <v>16</v>
      </c>
      <c r="O1674" t="s">
        <v>30</v>
      </c>
      <c r="P1674" t="s">
        <v>40</v>
      </c>
      <c r="Q1674" t="s">
        <v>32</v>
      </c>
      <c r="R1674" t="s">
        <v>38</v>
      </c>
      <c r="S1674" t="s">
        <v>21</v>
      </c>
      <c r="T1674" t="s">
        <v>13311</v>
      </c>
      <c r="U1674" s="1">
        <v>45959</v>
      </c>
      <c r="V1674">
        <f t="shared" si="52"/>
        <v>292</v>
      </c>
      <c r="W1674" t="str">
        <f t="shared" si="53"/>
        <v>270-299</v>
      </c>
    </row>
    <row r="1675" spans="1:23" x14ac:dyDescent="0.25">
      <c r="A1675" t="s">
        <v>1813</v>
      </c>
      <c r="B1675">
        <v>6599819871</v>
      </c>
      <c r="C1675">
        <v>5383933939</v>
      </c>
      <c r="D1675" s="1">
        <v>45340</v>
      </c>
      <c r="E1675">
        <v>99215</v>
      </c>
      <c r="F1675">
        <v>99211</v>
      </c>
      <c r="G1675" t="s">
        <v>207</v>
      </c>
      <c r="H1675" s="34">
        <v>59683</v>
      </c>
      <c r="I1675" s="7">
        <v>42972</v>
      </c>
      <c r="J1675" s="7">
        <v>22470.240000000002</v>
      </c>
      <c r="K1675" s="7">
        <v>17064</v>
      </c>
      <c r="L1675" s="7">
        <v>3437.76</v>
      </c>
      <c r="M1675" s="5">
        <v>0.08</v>
      </c>
      <c r="N1675" t="s">
        <v>24</v>
      </c>
      <c r="O1675" t="s">
        <v>27</v>
      </c>
      <c r="P1675" t="s">
        <v>40</v>
      </c>
      <c r="Q1675" t="s">
        <v>32</v>
      </c>
      <c r="R1675" t="s">
        <v>26</v>
      </c>
      <c r="S1675" t="s">
        <v>17</v>
      </c>
      <c r="T1675" t="s">
        <v>13311</v>
      </c>
      <c r="U1675" s="1">
        <v>45752</v>
      </c>
      <c r="V1675">
        <f t="shared" si="52"/>
        <v>412</v>
      </c>
      <c r="W1675" t="str">
        <f t="shared" si="53"/>
        <v>360+</v>
      </c>
    </row>
    <row r="1676" spans="1:23" x14ac:dyDescent="0.25">
      <c r="A1676" t="s">
        <v>1814</v>
      </c>
      <c r="B1676">
        <v>4464137492</v>
      </c>
      <c r="C1676">
        <v>1141989454</v>
      </c>
      <c r="D1676" s="1">
        <v>45917</v>
      </c>
      <c r="E1676">
        <v>99231</v>
      </c>
      <c r="F1676">
        <v>99205</v>
      </c>
      <c r="G1676" t="s">
        <v>52</v>
      </c>
      <c r="H1676" s="34">
        <v>97385</v>
      </c>
      <c r="I1676" s="7">
        <v>70117</v>
      </c>
      <c r="J1676" s="7">
        <v>64507.64</v>
      </c>
      <c r="K1676" s="7">
        <v>0</v>
      </c>
      <c r="L1676" s="7">
        <v>5609.36</v>
      </c>
      <c r="M1676" s="5">
        <v>0.08</v>
      </c>
      <c r="N1676" t="s">
        <v>24</v>
      </c>
      <c r="O1676" t="s">
        <v>17</v>
      </c>
      <c r="P1676" t="s">
        <v>58</v>
      </c>
      <c r="Q1676" t="s">
        <v>32</v>
      </c>
      <c r="R1676" t="s">
        <v>27</v>
      </c>
      <c r="S1676" t="s">
        <v>17</v>
      </c>
      <c r="T1676" t="s">
        <v>13311</v>
      </c>
      <c r="U1676" s="1">
        <v>46014</v>
      </c>
      <c r="V1676">
        <f t="shared" si="52"/>
        <v>97</v>
      </c>
      <c r="W1676" t="str">
        <f t="shared" si="53"/>
        <v>90-119</v>
      </c>
    </row>
    <row r="1677" spans="1:23" x14ac:dyDescent="0.25">
      <c r="A1677" t="s">
        <v>1815</v>
      </c>
      <c r="B1677">
        <v>9567563982</v>
      </c>
      <c r="C1677">
        <v>8909732895</v>
      </c>
      <c r="D1677" s="1">
        <v>45936</v>
      </c>
      <c r="E1677">
        <v>99233</v>
      </c>
      <c r="F1677">
        <v>81000</v>
      </c>
      <c r="G1677" t="s">
        <v>365</v>
      </c>
      <c r="H1677" s="34">
        <v>59864</v>
      </c>
      <c r="I1677" s="7">
        <v>49088</v>
      </c>
      <c r="J1677" s="7">
        <v>35374.160000000003</v>
      </c>
      <c r="K1677" s="7">
        <v>4878</v>
      </c>
      <c r="L1677" s="7">
        <v>8835.84</v>
      </c>
      <c r="M1677" s="5">
        <v>0.18</v>
      </c>
      <c r="N1677" t="s">
        <v>3141</v>
      </c>
      <c r="O1677" t="s">
        <v>30</v>
      </c>
      <c r="P1677" t="s">
        <v>97</v>
      </c>
      <c r="Q1677" t="s">
        <v>32</v>
      </c>
      <c r="R1677" t="s">
        <v>26</v>
      </c>
      <c r="S1677" t="s">
        <v>17</v>
      </c>
      <c r="T1677" t="s">
        <v>13310</v>
      </c>
      <c r="U1677" s="1">
        <v>46074</v>
      </c>
      <c r="V1677">
        <f t="shared" si="52"/>
        <v>138</v>
      </c>
      <c r="W1677" t="str">
        <f t="shared" si="53"/>
        <v>120-149</v>
      </c>
    </row>
    <row r="1678" spans="1:23" x14ac:dyDescent="0.25">
      <c r="A1678" t="s">
        <v>1816</v>
      </c>
      <c r="B1678">
        <v>3716735967</v>
      </c>
      <c r="C1678">
        <v>9616663867</v>
      </c>
      <c r="D1678" s="1">
        <v>45713</v>
      </c>
      <c r="E1678">
        <v>99232</v>
      </c>
      <c r="F1678">
        <v>81000</v>
      </c>
      <c r="G1678" t="s">
        <v>52</v>
      </c>
      <c r="H1678" s="34">
        <v>64073</v>
      </c>
      <c r="I1678" s="7">
        <v>54462</v>
      </c>
      <c r="J1678" s="7">
        <v>53372.76</v>
      </c>
      <c r="K1678" s="7">
        <v>0</v>
      </c>
      <c r="L1678" s="7">
        <v>1089.24</v>
      </c>
      <c r="M1678" s="5">
        <v>0.02</v>
      </c>
      <c r="N1678" t="s">
        <v>16</v>
      </c>
      <c r="O1678" t="s">
        <v>17</v>
      </c>
      <c r="P1678" t="s">
        <v>35</v>
      </c>
      <c r="Q1678" t="s">
        <v>19</v>
      </c>
      <c r="R1678" t="s">
        <v>20</v>
      </c>
      <c r="S1678" t="s">
        <v>27</v>
      </c>
      <c r="T1678" t="s">
        <v>13312</v>
      </c>
      <c r="U1678" s="1">
        <v>45820</v>
      </c>
      <c r="V1678">
        <f t="shared" si="52"/>
        <v>107</v>
      </c>
      <c r="W1678" t="str">
        <f t="shared" si="53"/>
        <v>90-119</v>
      </c>
    </row>
    <row r="1679" spans="1:23" x14ac:dyDescent="0.25">
      <c r="A1679" t="s">
        <v>1817</v>
      </c>
      <c r="B1679">
        <v>3961007792</v>
      </c>
      <c r="C1679">
        <v>5942919501</v>
      </c>
      <c r="D1679" s="1">
        <v>45765</v>
      </c>
      <c r="E1679">
        <v>99233</v>
      </c>
      <c r="F1679">
        <v>99201</v>
      </c>
      <c r="G1679" t="s">
        <v>57</v>
      </c>
      <c r="H1679" s="34">
        <v>45497</v>
      </c>
      <c r="I1679" s="7">
        <v>35488</v>
      </c>
      <c r="J1679" s="7">
        <v>25671.4</v>
      </c>
      <c r="K1679" s="7">
        <v>2719</v>
      </c>
      <c r="L1679" s="7">
        <v>7097.6</v>
      </c>
      <c r="M1679" s="5">
        <v>0.2</v>
      </c>
      <c r="N1679" t="s">
        <v>3140</v>
      </c>
      <c r="O1679" t="s">
        <v>30</v>
      </c>
      <c r="P1679" t="s">
        <v>35</v>
      </c>
      <c r="Q1679" t="s">
        <v>32</v>
      </c>
      <c r="R1679" t="s">
        <v>26</v>
      </c>
      <c r="S1679" t="s">
        <v>21</v>
      </c>
      <c r="T1679" t="s">
        <v>13311</v>
      </c>
      <c r="U1679" s="1">
        <v>45899</v>
      </c>
      <c r="V1679">
        <f t="shared" si="52"/>
        <v>134</v>
      </c>
      <c r="W1679" t="str">
        <f t="shared" si="53"/>
        <v>120-149</v>
      </c>
    </row>
    <row r="1680" spans="1:23" x14ac:dyDescent="0.25">
      <c r="A1680" t="s">
        <v>1818</v>
      </c>
      <c r="B1680">
        <v>4064085033</v>
      </c>
      <c r="C1680">
        <v>1112623018</v>
      </c>
      <c r="D1680" s="1">
        <v>45872</v>
      </c>
      <c r="E1680">
        <v>99233</v>
      </c>
      <c r="F1680">
        <v>85025</v>
      </c>
      <c r="G1680" t="s">
        <v>122</v>
      </c>
      <c r="H1680" s="34">
        <v>55988</v>
      </c>
      <c r="I1680" s="7">
        <v>36392</v>
      </c>
      <c r="J1680" s="7">
        <v>28642.959999999999</v>
      </c>
      <c r="K1680" s="7">
        <v>3382</v>
      </c>
      <c r="L1680" s="7">
        <v>4367.04</v>
      </c>
      <c r="M1680" s="5">
        <v>0.12</v>
      </c>
      <c r="N1680" t="s">
        <v>46</v>
      </c>
      <c r="O1680" t="s">
        <v>30</v>
      </c>
      <c r="P1680" t="s">
        <v>55</v>
      </c>
      <c r="Q1680" t="s">
        <v>19</v>
      </c>
      <c r="R1680" t="s">
        <v>26</v>
      </c>
      <c r="S1680" t="s">
        <v>17</v>
      </c>
      <c r="T1680" t="s">
        <v>13311</v>
      </c>
      <c r="U1680" s="1">
        <v>46030</v>
      </c>
      <c r="V1680">
        <f t="shared" si="52"/>
        <v>158</v>
      </c>
      <c r="W1680" t="str">
        <f t="shared" si="53"/>
        <v>150-179</v>
      </c>
    </row>
    <row r="1681" spans="1:23" x14ac:dyDescent="0.25">
      <c r="A1681" t="s">
        <v>1819</v>
      </c>
      <c r="B1681">
        <v>8557925808</v>
      </c>
      <c r="C1681">
        <v>5530163858</v>
      </c>
      <c r="D1681" s="1">
        <v>45786</v>
      </c>
      <c r="E1681">
        <v>99233</v>
      </c>
      <c r="F1681">
        <v>99211</v>
      </c>
      <c r="G1681" t="s">
        <v>146</v>
      </c>
      <c r="H1681" s="34">
        <v>42848</v>
      </c>
      <c r="I1681" s="7">
        <v>30851</v>
      </c>
      <c r="J1681" s="7">
        <v>28382.92</v>
      </c>
      <c r="K1681" s="7">
        <v>0</v>
      </c>
      <c r="L1681" s="7">
        <v>2468.08</v>
      </c>
      <c r="M1681" s="5">
        <v>0.08</v>
      </c>
      <c r="N1681" t="s">
        <v>24</v>
      </c>
      <c r="O1681" t="s">
        <v>17</v>
      </c>
      <c r="P1681" t="s">
        <v>40</v>
      </c>
      <c r="Q1681" t="s">
        <v>19</v>
      </c>
      <c r="R1681" t="s">
        <v>26</v>
      </c>
      <c r="S1681" t="s">
        <v>21</v>
      </c>
      <c r="T1681" t="s">
        <v>13310</v>
      </c>
      <c r="U1681" s="1">
        <v>46011</v>
      </c>
      <c r="V1681">
        <f t="shared" si="52"/>
        <v>225</v>
      </c>
      <c r="W1681" t="str">
        <f t="shared" si="53"/>
        <v>210-239</v>
      </c>
    </row>
    <row r="1682" spans="1:23" x14ac:dyDescent="0.25">
      <c r="A1682" t="s">
        <v>1820</v>
      </c>
      <c r="B1682">
        <v>5790875899</v>
      </c>
      <c r="C1682">
        <v>1602010773</v>
      </c>
      <c r="D1682" s="1">
        <v>45418</v>
      </c>
      <c r="E1682">
        <v>99213</v>
      </c>
      <c r="F1682">
        <v>99201</v>
      </c>
      <c r="G1682" t="s">
        <v>45</v>
      </c>
      <c r="H1682" s="34">
        <v>93987</v>
      </c>
      <c r="I1682" s="7">
        <v>67671</v>
      </c>
      <c r="J1682" s="7">
        <v>56310.32</v>
      </c>
      <c r="K1682" s="7">
        <v>5947</v>
      </c>
      <c r="L1682" s="7">
        <v>5413.68</v>
      </c>
      <c r="M1682" s="5">
        <v>0.08</v>
      </c>
      <c r="N1682" t="s">
        <v>24</v>
      </c>
      <c r="O1682" t="s">
        <v>30</v>
      </c>
      <c r="P1682" t="s">
        <v>97</v>
      </c>
      <c r="Q1682" t="s">
        <v>19</v>
      </c>
      <c r="R1682" t="s">
        <v>20</v>
      </c>
      <c r="S1682" t="s">
        <v>17</v>
      </c>
      <c r="T1682" t="s">
        <v>13310</v>
      </c>
      <c r="U1682" s="1">
        <v>45912</v>
      </c>
      <c r="V1682">
        <f t="shared" si="52"/>
        <v>494</v>
      </c>
      <c r="W1682" t="str">
        <f t="shared" si="53"/>
        <v>360+</v>
      </c>
    </row>
    <row r="1683" spans="1:23" x14ac:dyDescent="0.25">
      <c r="A1683" t="s">
        <v>1821</v>
      </c>
      <c r="B1683">
        <v>9451711207</v>
      </c>
      <c r="C1683">
        <v>2928148294</v>
      </c>
      <c r="D1683" s="1">
        <v>45846</v>
      </c>
      <c r="E1683">
        <v>99221</v>
      </c>
      <c r="F1683">
        <v>85025</v>
      </c>
      <c r="G1683" t="s">
        <v>15</v>
      </c>
      <c r="H1683" s="34">
        <v>94158</v>
      </c>
      <c r="I1683" s="7">
        <v>80034</v>
      </c>
      <c r="J1683" s="7">
        <v>66191.320000000007</v>
      </c>
      <c r="K1683" s="7">
        <v>12242</v>
      </c>
      <c r="L1683" s="7">
        <v>1600.68</v>
      </c>
      <c r="M1683" s="5">
        <v>0.02</v>
      </c>
      <c r="N1683" t="s">
        <v>16</v>
      </c>
      <c r="O1683" t="s">
        <v>30</v>
      </c>
      <c r="P1683" t="s">
        <v>97</v>
      </c>
      <c r="Q1683" t="s">
        <v>32</v>
      </c>
      <c r="R1683" t="s">
        <v>20</v>
      </c>
      <c r="S1683" t="s">
        <v>27</v>
      </c>
      <c r="T1683" t="s">
        <v>13310</v>
      </c>
      <c r="U1683" s="1">
        <v>45990</v>
      </c>
      <c r="V1683">
        <f t="shared" si="52"/>
        <v>144</v>
      </c>
      <c r="W1683" t="str">
        <f t="shared" si="53"/>
        <v>120-149</v>
      </c>
    </row>
    <row r="1684" spans="1:23" x14ac:dyDescent="0.25">
      <c r="A1684" t="s">
        <v>1822</v>
      </c>
      <c r="B1684">
        <v>6022050562</v>
      </c>
      <c r="C1684">
        <v>9993871137</v>
      </c>
      <c r="D1684" s="1">
        <v>45343</v>
      </c>
      <c r="E1684">
        <v>99222</v>
      </c>
      <c r="F1684">
        <v>93000</v>
      </c>
      <c r="G1684" t="s">
        <v>37</v>
      </c>
      <c r="H1684" s="34">
        <v>94498</v>
      </c>
      <c r="I1684" s="7">
        <v>77488</v>
      </c>
      <c r="J1684" s="7">
        <v>32314.16</v>
      </c>
      <c r="K1684" s="7">
        <v>31226</v>
      </c>
      <c r="L1684" s="7">
        <v>13947.84</v>
      </c>
      <c r="M1684" s="5">
        <v>0.18</v>
      </c>
      <c r="N1684" t="s">
        <v>3141</v>
      </c>
      <c r="O1684" t="s">
        <v>27</v>
      </c>
      <c r="P1684" t="s">
        <v>97</v>
      </c>
      <c r="Q1684" t="s">
        <v>32</v>
      </c>
      <c r="R1684" t="s">
        <v>27</v>
      </c>
      <c r="S1684" t="s">
        <v>17</v>
      </c>
      <c r="T1684" t="s">
        <v>13312</v>
      </c>
      <c r="U1684" s="1">
        <v>45916</v>
      </c>
      <c r="V1684">
        <f t="shared" si="52"/>
        <v>573</v>
      </c>
      <c r="W1684" t="str">
        <f t="shared" si="53"/>
        <v>360+</v>
      </c>
    </row>
    <row r="1685" spans="1:23" x14ac:dyDescent="0.25">
      <c r="A1685" t="s">
        <v>1823</v>
      </c>
      <c r="B1685">
        <v>4945213493</v>
      </c>
      <c r="C1685">
        <v>7295507308</v>
      </c>
      <c r="D1685" s="1">
        <v>45718</v>
      </c>
      <c r="E1685">
        <v>99232</v>
      </c>
      <c r="F1685">
        <v>71046</v>
      </c>
      <c r="G1685" t="s">
        <v>129</v>
      </c>
      <c r="H1685" s="34">
        <v>72570</v>
      </c>
      <c r="I1685" s="7">
        <v>61685</v>
      </c>
      <c r="J1685" s="7">
        <v>41160.300000000003</v>
      </c>
      <c r="K1685" s="7">
        <v>19291</v>
      </c>
      <c r="L1685" s="7">
        <v>1233.7</v>
      </c>
      <c r="M1685" s="5">
        <v>0.02</v>
      </c>
      <c r="N1685" t="s">
        <v>16</v>
      </c>
      <c r="O1685" t="s">
        <v>27</v>
      </c>
      <c r="P1685" t="s">
        <v>40</v>
      </c>
      <c r="Q1685" t="s">
        <v>19</v>
      </c>
      <c r="R1685" t="s">
        <v>43</v>
      </c>
      <c r="S1685" t="s">
        <v>21</v>
      </c>
      <c r="T1685" t="s">
        <v>13311</v>
      </c>
      <c r="U1685" s="1">
        <v>45847</v>
      </c>
      <c r="V1685">
        <f t="shared" si="52"/>
        <v>129</v>
      </c>
      <c r="W1685" t="str">
        <f t="shared" si="53"/>
        <v>120-149</v>
      </c>
    </row>
    <row r="1686" spans="1:23" x14ac:dyDescent="0.25">
      <c r="A1686" t="s">
        <v>1824</v>
      </c>
      <c r="B1686">
        <v>1071583081</v>
      </c>
      <c r="C1686">
        <v>3776033045</v>
      </c>
      <c r="D1686" s="1">
        <v>45617</v>
      </c>
      <c r="E1686">
        <v>99232</v>
      </c>
      <c r="F1686">
        <v>99283</v>
      </c>
      <c r="G1686" t="s">
        <v>89</v>
      </c>
      <c r="H1686" s="34">
        <v>30244</v>
      </c>
      <c r="I1686" s="7">
        <v>19659</v>
      </c>
      <c r="J1686" s="7">
        <v>17299.919999999998</v>
      </c>
      <c r="K1686" s="7">
        <v>0</v>
      </c>
      <c r="L1686" s="7">
        <v>2359.08</v>
      </c>
      <c r="M1686" s="5">
        <v>0.12</v>
      </c>
      <c r="N1686" t="s">
        <v>46</v>
      </c>
      <c r="O1686" t="s">
        <v>17</v>
      </c>
      <c r="P1686" t="s">
        <v>97</v>
      </c>
      <c r="Q1686" t="s">
        <v>19</v>
      </c>
      <c r="R1686" t="s">
        <v>21</v>
      </c>
      <c r="S1686" t="s">
        <v>21</v>
      </c>
      <c r="T1686" t="s">
        <v>13311</v>
      </c>
      <c r="U1686" s="1">
        <v>45796</v>
      </c>
      <c r="V1686">
        <f t="shared" si="52"/>
        <v>179</v>
      </c>
      <c r="W1686" t="str">
        <f t="shared" si="53"/>
        <v>150-179</v>
      </c>
    </row>
    <row r="1687" spans="1:23" x14ac:dyDescent="0.25">
      <c r="A1687" t="s">
        <v>1825</v>
      </c>
      <c r="B1687">
        <v>7761512423</v>
      </c>
      <c r="C1687">
        <v>7446994880</v>
      </c>
      <c r="D1687" s="1">
        <v>45700</v>
      </c>
      <c r="E1687">
        <v>99233</v>
      </c>
      <c r="F1687">
        <v>99203</v>
      </c>
      <c r="G1687" t="s">
        <v>108</v>
      </c>
      <c r="H1687" s="34">
        <v>92120</v>
      </c>
      <c r="I1687" s="7">
        <v>78302</v>
      </c>
      <c r="J1687" s="7">
        <v>50733.96</v>
      </c>
      <c r="K1687" s="7">
        <v>26002</v>
      </c>
      <c r="L1687" s="7">
        <v>1566.04</v>
      </c>
      <c r="M1687" s="5">
        <v>0.02</v>
      </c>
      <c r="N1687" t="s">
        <v>16</v>
      </c>
      <c r="O1687" t="s">
        <v>27</v>
      </c>
      <c r="P1687" t="s">
        <v>35</v>
      </c>
      <c r="Q1687" t="s">
        <v>19</v>
      </c>
      <c r="R1687" t="s">
        <v>21</v>
      </c>
      <c r="S1687" t="s">
        <v>17</v>
      </c>
      <c r="T1687" t="s">
        <v>13311</v>
      </c>
      <c r="U1687" s="1">
        <v>45774</v>
      </c>
      <c r="V1687">
        <f t="shared" si="52"/>
        <v>74</v>
      </c>
      <c r="W1687" t="str">
        <f t="shared" si="53"/>
        <v>60-89</v>
      </c>
    </row>
    <row r="1688" spans="1:23" x14ac:dyDescent="0.25">
      <c r="A1688" t="s">
        <v>1826</v>
      </c>
      <c r="B1688">
        <v>8549693650</v>
      </c>
      <c r="C1688">
        <v>9742263241</v>
      </c>
      <c r="D1688" s="1">
        <v>45711</v>
      </c>
      <c r="E1688">
        <v>99231</v>
      </c>
      <c r="F1688">
        <v>93000</v>
      </c>
      <c r="G1688" t="s">
        <v>445</v>
      </c>
      <c r="H1688" s="34">
        <v>54364</v>
      </c>
      <c r="I1688" s="7">
        <v>35337</v>
      </c>
      <c r="J1688" s="7">
        <v>15898.56</v>
      </c>
      <c r="K1688" s="7">
        <v>15198</v>
      </c>
      <c r="L1688" s="7">
        <v>4240.4399999999996</v>
      </c>
      <c r="M1688" s="5">
        <v>0.12</v>
      </c>
      <c r="N1688" t="s">
        <v>46</v>
      </c>
      <c r="O1688" t="s">
        <v>27</v>
      </c>
      <c r="P1688" t="s">
        <v>25</v>
      </c>
      <c r="Q1688" t="s">
        <v>19</v>
      </c>
      <c r="R1688" t="s">
        <v>21</v>
      </c>
      <c r="S1688" t="s">
        <v>17</v>
      </c>
      <c r="T1688" t="s">
        <v>13311</v>
      </c>
      <c r="U1688" s="1">
        <v>45770</v>
      </c>
      <c r="V1688">
        <f t="shared" si="52"/>
        <v>59</v>
      </c>
      <c r="W1688" t="str">
        <f t="shared" si="53"/>
        <v>30-59</v>
      </c>
    </row>
    <row r="1689" spans="1:23" x14ac:dyDescent="0.25">
      <c r="A1689" t="s">
        <v>1827</v>
      </c>
      <c r="B1689">
        <v>3780533098</v>
      </c>
      <c r="C1689">
        <v>3856926911</v>
      </c>
      <c r="D1689" s="1">
        <v>45428</v>
      </c>
      <c r="E1689">
        <v>99221</v>
      </c>
      <c r="F1689">
        <v>80053</v>
      </c>
      <c r="G1689" t="s">
        <v>365</v>
      </c>
      <c r="H1689" s="34">
        <v>80454</v>
      </c>
      <c r="I1689" s="7">
        <v>52295</v>
      </c>
      <c r="J1689" s="7">
        <v>31722.6</v>
      </c>
      <c r="K1689" s="7">
        <v>14297</v>
      </c>
      <c r="L1689" s="7">
        <v>6275.4</v>
      </c>
      <c r="M1689" s="5">
        <v>0.12</v>
      </c>
      <c r="N1689" t="s">
        <v>46</v>
      </c>
      <c r="O1689" t="s">
        <v>27</v>
      </c>
      <c r="P1689" t="s">
        <v>55</v>
      </c>
      <c r="Q1689" t="s">
        <v>19</v>
      </c>
      <c r="R1689" t="s">
        <v>27</v>
      </c>
      <c r="S1689" t="s">
        <v>27</v>
      </c>
      <c r="T1689" t="s">
        <v>13310</v>
      </c>
      <c r="U1689" s="1">
        <v>45753</v>
      </c>
      <c r="V1689">
        <f t="shared" si="52"/>
        <v>325</v>
      </c>
      <c r="W1689" t="str">
        <f t="shared" si="53"/>
        <v>300-329</v>
      </c>
    </row>
    <row r="1690" spans="1:23" x14ac:dyDescent="0.25">
      <c r="A1690" t="s">
        <v>1828</v>
      </c>
      <c r="B1690">
        <v>2860062570</v>
      </c>
      <c r="C1690">
        <v>1388850576</v>
      </c>
      <c r="D1690" s="1">
        <v>45466</v>
      </c>
      <c r="E1690">
        <v>99215</v>
      </c>
      <c r="F1690">
        <v>85025</v>
      </c>
      <c r="G1690" t="s">
        <v>365</v>
      </c>
      <c r="H1690" s="34">
        <v>94558</v>
      </c>
      <c r="I1690" s="7">
        <v>61463</v>
      </c>
      <c r="J1690" s="7">
        <v>45490.44</v>
      </c>
      <c r="K1690" s="7">
        <v>8597</v>
      </c>
      <c r="L1690" s="7">
        <v>7375.56</v>
      </c>
      <c r="M1690" s="5">
        <v>0.12</v>
      </c>
      <c r="N1690" t="s">
        <v>46</v>
      </c>
      <c r="O1690" t="s">
        <v>30</v>
      </c>
      <c r="P1690" t="s">
        <v>40</v>
      </c>
      <c r="Q1690" t="s">
        <v>32</v>
      </c>
      <c r="R1690" t="s">
        <v>27</v>
      </c>
      <c r="S1690" t="s">
        <v>21</v>
      </c>
      <c r="T1690" t="s">
        <v>13311</v>
      </c>
      <c r="U1690" s="1">
        <v>45742</v>
      </c>
      <c r="V1690">
        <f t="shared" si="52"/>
        <v>276</v>
      </c>
      <c r="W1690" t="str">
        <f t="shared" si="53"/>
        <v>270-299</v>
      </c>
    </row>
    <row r="1691" spans="1:23" x14ac:dyDescent="0.25">
      <c r="A1691" t="s">
        <v>1829</v>
      </c>
      <c r="B1691">
        <v>3874049584</v>
      </c>
      <c r="C1691">
        <v>4247697165</v>
      </c>
      <c r="D1691" s="1">
        <v>45845</v>
      </c>
      <c r="E1691">
        <v>99231</v>
      </c>
      <c r="F1691">
        <v>80053</v>
      </c>
      <c r="G1691" t="s">
        <v>57</v>
      </c>
      <c r="H1691" s="34">
        <v>98343</v>
      </c>
      <c r="I1691" s="7">
        <v>80641</v>
      </c>
      <c r="J1691" s="7">
        <v>47490.62</v>
      </c>
      <c r="K1691" s="7">
        <v>18635</v>
      </c>
      <c r="L1691" s="7">
        <v>14515.38</v>
      </c>
      <c r="M1691" s="5">
        <v>0.18</v>
      </c>
      <c r="N1691" t="s">
        <v>3141</v>
      </c>
      <c r="O1691" t="s">
        <v>27</v>
      </c>
      <c r="P1691" t="s">
        <v>58</v>
      </c>
      <c r="Q1691" t="s">
        <v>19</v>
      </c>
      <c r="R1691" t="s">
        <v>38</v>
      </c>
      <c r="S1691" t="s">
        <v>21</v>
      </c>
      <c r="T1691" t="s">
        <v>13310</v>
      </c>
      <c r="U1691" s="1">
        <v>45922</v>
      </c>
      <c r="V1691">
        <f t="shared" si="52"/>
        <v>77</v>
      </c>
      <c r="W1691" t="str">
        <f t="shared" si="53"/>
        <v>60-89</v>
      </c>
    </row>
    <row r="1692" spans="1:23" x14ac:dyDescent="0.25">
      <c r="A1692" t="s">
        <v>1830</v>
      </c>
      <c r="B1692">
        <v>4221564007</v>
      </c>
      <c r="C1692">
        <v>3044719238</v>
      </c>
      <c r="D1692" s="1">
        <v>45945</v>
      </c>
      <c r="E1692">
        <v>99213</v>
      </c>
      <c r="F1692">
        <v>99283</v>
      </c>
      <c r="G1692" t="s">
        <v>37</v>
      </c>
      <c r="H1692" s="34">
        <v>69493</v>
      </c>
      <c r="I1692" s="7">
        <v>59069</v>
      </c>
      <c r="J1692" s="7">
        <v>51520.62</v>
      </c>
      <c r="K1692" s="7">
        <v>6367</v>
      </c>
      <c r="L1692" s="7">
        <v>1181.3800000000001</v>
      </c>
      <c r="M1692" s="5">
        <v>0.02</v>
      </c>
      <c r="N1692" t="s">
        <v>16</v>
      </c>
      <c r="O1692" t="s">
        <v>30</v>
      </c>
      <c r="P1692" t="s">
        <v>35</v>
      </c>
      <c r="Q1692" t="s">
        <v>19</v>
      </c>
      <c r="R1692" t="s">
        <v>20</v>
      </c>
      <c r="S1692" t="s">
        <v>21</v>
      </c>
      <c r="T1692" t="s">
        <v>13311</v>
      </c>
      <c r="U1692" s="1">
        <v>46060</v>
      </c>
      <c r="V1692">
        <f t="shared" si="52"/>
        <v>115</v>
      </c>
      <c r="W1692" t="str">
        <f t="shared" si="53"/>
        <v>90-119</v>
      </c>
    </row>
    <row r="1693" spans="1:23" x14ac:dyDescent="0.25">
      <c r="A1693" t="s">
        <v>1831</v>
      </c>
      <c r="B1693">
        <v>7024549750</v>
      </c>
      <c r="C1693">
        <v>7165212271</v>
      </c>
      <c r="D1693" s="1">
        <v>45826</v>
      </c>
      <c r="E1693">
        <v>99213</v>
      </c>
      <c r="F1693">
        <v>99281</v>
      </c>
      <c r="G1693" t="s">
        <v>159</v>
      </c>
      <c r="H1693" s="34">
        <v>38598</v>
      </c>
      <c r="I1693" s="7">
        <v>28949</v>
      </c>
      <c r="J1693" s="7">
        <v>13297.65</v>
      </c>
      <c r="K1693" s="7">
        <v>11309</v>
      </c>
      <c r="L1693" s="7">
        <v>4342.3500000000004</v>
      </c>
      <c r="M1693" s="5">
        <v>0.15</v>
      </c>
      <c r="N1693" t="s">
        <v>1139</v>
      </c>
      <c r="O1693" t="s">
        <v>27</v>
      </c>
      <c r="P1693" t="s">
        <v>25</v>
      </c>
      <c r="Q1693" t="s">
        <v>32</v>
      </c>
      <c r="R1693" t="s">
        <v>20</v>
      </c>
      <c r="S1693" t="s">
        <v>21</v>
      </c>
      <c r="T1693" t="s">
        <v>13312</v>
      </c>
      <c r="U1693" s="1">
        <v>45934</v>
      </c>
      <c r="V1693">
        <f t="shared" si="52"/>
        <v>108</v>
      </c>
      <c r="W1693" t="str">
        <f t="shared" si="53"/>
        <v>90-119</v>
      </c>
    </row>
    <row r="1694" spans="1:23" x14ac:dyDescent="0.25">
      <c r="A1694" t="s">
        <v>1832</v>
      </c>
      <c r="B1694">
        <v>6120784677</v>
      </c>
      <c r="C1694">
        <v>9832442759</v>
      </c>
      <c r="D1694" s="1">
        <v>45940</v>
      </c>
      <c r="E1694">
        <v>99213</v>
      </c>
      <c r="F1694">
        <v>99213</v>
      </c>
      <c r="G1694" t="s">
        <v>445</v>
      </c>
      <c r="H1694" s="34">
        <v>99137</v>
      </c>
      <c r="I1694" s="7">
        <v>84266</v>
      </c>
      <c r="J1694" s="7">
        <v>42790.68</v>
      </c>
      <c r="K1694" s="7">
        <v>39790</v>
      </c>
      <c r="L1694" s="7">
        <v>1685.32</v>
      </c>
      <c r="M1694" s="5">
        <v>0.02</v>
      </c>
      <c r="N1694" t="s">
        <v>16</v>
      </c>
      <c r="O1694" t="s">
        <v>27</v>
      </c>
      <c r="P1694" t="s">
        <v>40</v>
      </c>
      <c r="Q1694" t="s">
        <v>32</v>
      </c>
      <c r="R1694" t="s">
        <v>27</v>
      </c>
      <c r="S1694" t="s">
        <v>27</v>
      </c>
      <c r="T1694" t="s">
        <v>13310</v>
      </c>
      <c r="U1694" s="1">
        <v>46073</v>
      </c>
      <c r="V1694">
        <f t="shared" si="52"/>
        <v>133</v>
      </c>
      <c r="W1694" t="str">
        <f t="shared" si="53"/>
        <v>120-149</v>
      </c>
    </row>
    <row r="1695" spans="1:23" x14ac:dyDescent="0.25">
      <c r="A1695" t="s">
        <v>1833</v>
      </c>
      <c r="B1695">
        <v>9052047328</v>
      </c>
      <c r="C1695">
        <v>7723821744</v>
      </c>
      <c r="D1695" s="1">
        <v>45960</v>
      </c>
      <c r="E1695">
        <v>99232</v>
      </c>
      <c r="F1695">
        <v>99211</v>
      </c>
      <c r="G1695" t="s">
        <v>34</v>
      </c>
      <c r="H1695" s="34">
        <v>55942</v>
      </c>
      <c r="I1695" s="7">
        <v>36362</v>
      </c>
      <c r="J1695" s="7">
        <v>28763.56</v>
      </c>
      <c r="K1695" s="7">
        <v>3235</v>
      </c>
      <c r="L1695" s="7">
        <v>4363.4399999999996</v>
      </c>
      <c r="M1695" s="5">
        <v>0.12</v>
      </c>
      <c r="N1695" t="s">
        <v>46</v>
      </c>
      <c r="O1695" t="s">
        <v>30</v>
      </c>
      <c r="P1695" t="s">
        <v>25</v>
      </c>
      <c r="Q1695" t="s">
        <v>32</v>
      </c>
      <c r="R1695" t="s">
        <v>21</v>
      </c>
      <c r="S1695" t="s">
        <v>17</v>
      </c>
      <c r="T1695" t="s">
        <v>13311</v>
      </c>
      <c r="U1695" s="1">
        <v>46070</v>
      </c>
      <c r="V1695">
        <f t="shared" si="52"/>
        <v>110</v>
      </c>
      <c r="W1695" t="str">
        <f t="shared" si="53"/>
        <v>90-119</v>
      </c>
    </row>
    <row r="1696" spans="1:23" x14ac:dyDescent="0.25">
      <c r="A1696" t="s">
        <v>1834</v>
      </c>
      <c r="B1696">
        <v>3596532966</v>
      </c>
      <c r="C1696">
        <v>1499443603</v>
      </c>
      <c r="D1696" s="1">
        <v>45625</v>
      </c>
      <c r="E1696">
        <v>99232</v>
      </c>
      <c r="F1696">
        <v>85025</v>
      </c>
      <c r="G1696" t="s">
        <v>118</v>
      </c>
      <c r="H1696" s="34">
        <v>81359</v>
      </c>
      <c r="I1696" s="7">
        <v>58578</v>
      </c>
      <c r="J1696" s="7">
        <v>44134.76</v>
      </c>
      <c r="K1696" s="7">
        <v>9757</v>
      </c>
      <c r="L1696" s="7">
        <v>4686.24</v>
      </c>
      <c r="M1696" s="5">
        <v>0.08</v>
      </c>
      <c r="N1696" t="s">
        <v>24</v>
      </c>
      <c r="O1696" t="s">
        <v>27</v>
      </c>
      <c r="P1696" t="s">
        <v>58</v>
      </c>
      <c r="Q1696" t="s">
        <v>32</v>
      </c>
      <c r="R1696" t="s">
        <v>38</v>
      </c>
      <c r="S1696" t="s">
        <v>21</v>
      </c>
      <c r="T1696" t="s">
        <v>13310</v>
      </c>
      <c r="U1696" s="1">
        <v>45900</v>
      </c>
      <c r="V1696">
        <f t="shared" si="52"/>
        <v>275</v>
      </c>
      <c r="W1696" t="str">
        <f t="shared" si="53"/>
        <v>270-299</v>
      </c>
    </row>
    <row r="1697" spans="1:23" x14ac:dyDescent="0.25">
      <c r="A1697" t="s">
        <v>1835</v>
      </c>
      <c r="B1697">
        <v>8345706677</v>
      </c>
      <c r="C1697">
        <v>6029953721</v>
      </c>
      <c r="D1697" s="1">
        <v>45663</v>
      </c>
      <c r="E1697">
        <v>99231</v>
      </c>
      <c r="F1697">
        <v>99285</v>
      </c>
      <c r="G1697" t="s">
        <v>240</v>
      </c>
      <c r="H1697" s="34">
        <v>54281</v>
      </c>
      <c r="I1697" s="7">
        <v>35283</v>
      </c>
      <c r="J1697" s="7">
        <v>27766.04</v>
      </c>
      <c r="K1697" s="7">
        <v>3283</v>
      </c>
      <c r="L1697" s="7">
        <v>4233.96</v>
      </c>
      <c r="M1697" s="5">
        <v>0.12</v>
      </c>
      <c r="N1697" t="s">
        <v>46</v>
      </c>
      <c r="O1697" t="s">
        <v>30</v>
      </c>
      <c r="P1697" t="s">
        <v>25</v>
      </c>
      <c r="Q1697" t="s">
        <v>32</v>
      </c>
      <c r="R1697" t="s">
        <v>27</v>
      </c>
      <c r="S1697" t="s">
        <v>21</v>
      </c>
      <c r="T1697" t="s">
        <v>13311</v>
      </c>
      <c r="U1697" s="1">
        <v>45771</v>
      </c>
      <c r="V1697">
        <f t="shared" si="52"/>
        <v>108</v>
      </c>
      <c r="W1697" t="str">
        <f t="shared" si="53"/>
        <v>90-119</v>
      </c>
    </row>
    <row r="1698" spans="1:23" x14ac:dyDescent="0.25">
      <c r="A1698" t="s">
        <v>1836</v>
      </c>
      <c r="B1698">
        <v>8218527118</v>
      </c>
      <c r="C1698">
        <v>6062673425</v>
      </c>
      <c r="D1698" s="1">
        <v>45909</v>
      </c>
      <c r="E1698">
        <v>99232</v>
      </c>
      <c r="F1698">
        <v>99283</v>
      </c>
      <c r="G1698" t="s">
        <v>71</v>
      </c>
      <c r="H1698" s="34">
        <v>82885</v>
      </c>
      <c r="I1698" s="7">
        <v>59677</v>
      </c>
      <c r="J1698" s="7">
        <v>54902.84</v>
      </c>
      <c r="K1698" s="7">
        <v>0</v>
      </c>
      <c r="L1698" s="7">
        <v>4774.16</v>
      </c>
      <c r="M1698" s="5">
        <v>0.08</v>
      </c>
      <c r="N1698" t="s">
        <v>24</v>
      </c>
      <c r="O1698" t="s">
        <v>17</v>
      </c>
      <c r="P1698" t="s">
        <v>40</v>
      </c>
      <c r="Q1698" t="s">
        <v>32</v>
      </c>
      <c r="R1698" t="s">
        <v>21</v>
      </c>
      <c r="S1698" t="s">
        <v>21</v>
      </c>
      <c r="T1698" t="s">
        <v>13311</v>
      </c>
      <c r="U1698" s="1">
        <v>46081</v>
      </c>
      <c r="V1698">
        <f t="shared" si="52"/>
        <v>172</v>
      </c>
      <c r="W1698" t="str">
        <f t="shared" si="53"/>
        <v>150-179</v>
      </c>
    </row>
    <row r="1699" spans="1:23" x14ac:dyDescent="0.25">
      <c r="A1699" t="s">
        <v>1837</v>
      </c>
      <c r="B1699">
        <v>1274998593</v>
      </c>
      <c r="C1699">
        <v>1222805895</v>
      </c>
      <c r="D1699" s="1">
        <v>45370</v>
      </c>
      <c r="E1699">
        <v>99223</v>
      </c>
      <c r="F1699">
        <v>99284</v>
      </c>
      <c r="G1699" t="s">
        <v>131</v>
      </c>
      <c r="H1699" s="34">
        <v>69963</v>
      </c>
      <c r="I1699" s="7">
        <v>50373</v>
      </c>
      <c r="J1699" s="7">
        <v>29658.16</v>
      </c>
      <c r="K1699" s="7">
        <v>16685</v>
      </c>
      <c r="L1699" s="7">
        <v>4029.84</v>
      </c>
      <c r="M1699" s="5">
        <v>0.08</v>
      </c>
      <c r="N1699" t="s">
        <v>24</v>
      </c>
      <c r="O1699" t="s">
        <v>27</v>
      </c>
      <c r="P1699" t="s">
        <v>55</v>
      </c>
      <c r="Q1699" t="s">
        <v>19</v>
      </c>
      <c r="R1699" t="s">
        <v>38</v>
      </c>
      <c r="S1699" t="s">
        <v>21</v>
      </c>
      <c r="T1699" t="s">
        <v>13310</v>
      </c>
      <c r="U1699" s="1">
        <v>45826</v>
      </c>
      <c r="V1699">
        <f t="shared" si="52"/>
        <v>456</v>
      </c>
      <c r="W1699" t="str">
        <f t="shared" si="53"/>
        <v>360+</v>
      </c>
    </row>
    <row r="1700" spans="1:23" x14ac:dyDescent="0.25">
      <c r="A1700" t="s">
        <v>1838</v>
      </c>
      <c r="B1700">
        <v>5338463172</v>
      </c>
      <c r="C1700">
        <v>2436201946</v>
      </c>
      <c r="D1700" s="1">
        <v>45400</v>
      </c>
      <c r="E1700">
        <v>99214</v>
      </c>
      <c r="F1700">
        <v>99214</v>
      </c>
      <c r="G1700" t="s">
        <v>159</v>
      </c>
      <c r="H1700" s="34">
        <v>58365</v>
      </c>
      <c r="I1700" s="7">
        <v>42023</v>
      </c>
      <c r="J1700" s="7">
        <v>30726.16</v>
      </c>
      <c r="K1700" s="7">
        <v>7935</v>
      </c>
      <c r="L1700" s="7">
        <v>3361.84</v>
      </c>
      <c r="M1700" s="5">
        <v>0.08</v>
      </c>
      <c r="N1700" t="s">
        <v>24</v>
      </c>
      <c r="O1700" t="s">
        <v>27</v>
      </c>
      <c r="P1700" t="s">
        <v>25</v>
      </c>
      <c r="Q1700" t="s">
        <v>32</v>
      </c>
      <c r="R1700" t="s">
        <v>27</v>
      </c>
      <c r="S1700" t="s">
        <v>21</v>
      </c>
      <c r="T1700" t="s">
        <v>13312</v>
      </c>
      <c r="U1700" s="1">
        <v>45801</v>
      </c>
      <c r="V1700">
        <f t="shared" si="52"/>
        <v>401</v>
      </c>
      <c r="W1700" t="str">
        <f t="shared" si="53"/>
        <v>360+</v>
      </c>
    </row>
    <row r="1701" spans="1:23" x14ac:dyDescent="0.25">
      <c r="A1701" t="s">
        <v>1839</v>
      </c>
      <c r="B1701">
        <v>5866329357</v>
      </c>
      <c r="C1701">
        <v>3765952963</v>
      </c>
      <c r="D1701" s="1">
        <v>45612</v>
      </c>
      <c r="E1701">
        <v>99214</v>
      </c>
      <c r="F1701">
        <v>99214</v>
      </c>
      <c r="G1701" t="s">
        <v>244</v>
      </c>
      <c r="H1701" s="34">
        <v>99535</v>
      </c>
      <c r="I1701" s="7">
        <v>64698</v>
      </c>
      <c r="J1701" s="7">
        <v>50042.239999999998</v>
      </c>
      <c r="K1701" s="7">
        <v>6892</v>
      </c>
      <c r="L1701" s="7">
        <v>7763.76</v>
      </c>
      <c r="M1701" s="5">
        <v>0.12</v>
      </c>
      <c r="N1701" t="s">
        <v>46</v>
      </c>
      <c r="O1701" t="s">
        <v>30</v>
      </c>
      <c r="P1701" t="s">
        <v>40</v>
      </c>
      <c r="Q1701" t="s">
        <v>32</v>
      </c>
      <c r="R1701" t="s">
        <v>26</v>
      </c>
      <c r="S1701" t="s">
        <v>27</v>
      </c>
      <c r="T1701" t="s">
        <v>13312</v>
      </c>
      <c r="U1701" s="1">
        <v>45707</v>
      </c>
      <c r="V1701">
        <f t="shared" si="52"/>
        <v>95</v>
      </c>
      <c r="W1701" t="str">
        <f t="shared" si="53"/>
        <v>90-119</v>
      </c>
    </row>
    <row r="1702" spans="1:23" x14ac:dyDescent="0.25">
      <c r="A1702" t="s">
        <v>1840</v>
      </c>
      <c r="B1702">
        <v>3129538120</v>
      </c>
      <c r="C1702">
        <v>6101824290</v>
      </c>
      <c r="D1702" s="1">
        <v>45710</v>
      </c>
      <c r="E1702">
        <v>99223</v>
      </c>
      <c r="F1702">
        <v>99211</v>
      </c>
      <c r="G1702" t="s">
        <v>291</v>
      </c>
      <c r="H1702" s="34">
        <v>20829</v>
      </c>
      <c r="I1702" s="7">
        <v>14997</v>
      </c>
      <c r="J1702" s="7">
        <v>10011.24</v>
      </c>
      <c r="K1702" s="7">
        <v>3786</v>
      </c>
      <c r="L1702" s="7">
        <v>1199.76</v>
      </c>
      <c r="M1702" s="5">
        <v>0.08</v>
      </c>
      <c r="N1702" t="s">
        <v>24</v>
      </c>
      <c r="O1702" t="s">
        <v>27</v>
      </c>
      <c r="P1702" t="s">
        <v>18</v>
      </c>
      <c r="Q1702" t="s">
        <v>19</v>
      </c>
      <c r="R1702" t="s">
        <v>20</v>
      </c>
      <c r="S1702" t="s">
        <v>21</v>
      </c>
      <c r="T1702" t="s">
        <v>13311</v>
      </c>
      <c r="U1702" s="1">
        <v>45716</v>
      </c>
      <c r="V1702">
        <f t="shared" si="52"/>
        <v>6</v>
      </c>
      <c r="W1702" t="str">
        <f t="shared" si="53"/>
        <v>0-29</v>
      </c>
    </row>
    <row r="1703" spans="1:23" x14ac:dyDescent="0.25">
      <c r="A1703" t="s">
        <v>1841</v>
      </c>
      <c r="B1703">
        <v>9214143652</v>
      </c>
      <c r="C1703">
        <v>5595585773</v>
      </c>
      <c r="D1703" s="1">
        <v>45623</v>
      </c>
      <c r="E1703">
        <v>99238</v>
      </c>
      <c r="F1703">
        <v>97110</v>
      </c>
      <c r="G1703" t="s">
        <v>140</v>
      </c>
      <c r="H1703" s="34">
        <v>89232</v>
      </c>
      <c r="I1703" s="7">
        <v>75847</v>
      </c>
      <c r="J1703" s="7">
        <v>64685.06</v>
      </c>
      <c r="K1703" s="7">
        <v>9645</v>
      </c>
      <c r="L1703" s="7">
        <v>1516.94</v>
      </c>
      <c r="M1703" s="5">
        <v>0.02</v>
      </c>
      <c r="N1703" t="s">
        <v>16</v>
      </c>
      <c r="O1703" t="s">
        <v>30</v>
      </c>
      <c r="P1703" t="s">
        <v>18</v>
      </c>
      <c r="Q1703" t="s">
        <v>32</v>
      </c>
      <c r="R1703" t="s">
        <v>21</v>
      </c>
      <c r="S1703" t="s">
        <v>27</v>
      </c>
      <c r="T1703" t="s">
        <v>13310</v>
      </c>
      <c r="U1703" s="1">
        <v>45927</v>
      </c>
      <c r="V1703">
        <f t="shared" si="52"/>
        <v>304</v>
      </c>
      <c r="W1703" t="str">
        <f t="shared" si="53"/>
        <v>300-329</v>
      </c>
    </row>
    <row r="1704" spans="1:23" x14ac:dyDescent="0.25">
      <c r="A1704" t="s">
        <v>1842</v>
      </c>
      <c r="B1704">
        <v>5691362689</v>
      </c>
      <c r="C1704">
        <v>5761970797</v>
      </c>
      <c r="D1704" s="1">
        <v>45440</v>
      </c>
      <c r="E1704">
        <v>99232</v>
      </c>
      <c r="F1704">
        <v>99291</v>
      </c>
      <c r="G1704" t="s">
        <v>118</v>
      </c>
      <c r="H1704" s="34">
        <v>82393</v>
      </c>
      <c r="I1704" s="7">
        <v>65914</v>
      </c>
      <c r="J1704" s="7">
        <v>56686.04</v>
      </c>
      <c r="K1704" s="7">
        <v>0</v>
      </c>
      <c r="L1704" s="7">
        <v>9227.9599999999991</v>
      </c>
      <c r="M1704" s="5">
        <v>0.14000000000000001</v>
      </c>
      <c r="N1704" t="s">
        <v>1135</v>
      </c>
      <c r="O1704" t="s">
        <v>17</v>
      </c>
      <c r="P1704" t="s">
        <v>35</v>
      </c>
      <c r="Q1704" t="s">
        <v>19</v>
      </c>
      <c r="R1704" t="s">
        <v>26</v>
      </c>
      <c r="S1704" t="s">
        <v>21</v>
      </c>
      <c r="T1704" t="s">
        <v>13312</v>
      </c>
      <c r="U1704" s="1">
        <v>46050</v>
      </c>
      <c r="V1704">
        <f t="shared" si="52"/>
        <v>610</v>
      </c>
      <c r="W1704" t="str">
        <f t="shared" si="53"/>
        <v>360+</v>
      </c>
    </row>
    <row r="1705" spans="1:23" x14ac:dyDescent="0.25">
      <c r="A1705" t="s">
        <v>1843</v>
      </c>
      <c r="B1705">
        <v>7487386828</v>
      </c>
      <c r="C1705">
        <v>7214631920</v>
      </c>
      <c r="D1705" s="1">
        <v>45845</v>
      </c>
      <c r="E1705">
        <v>99233</v>
      </c>
      <c r="F1705">
        <v>99204</v>
      </c>
      <c r="G1705" t="s">
        <v>48</v>
      </c>
      <c r="H1705" s="34">
        <v>67764</v>
      </c>
      <c r="I1705" s="7">
        <v>48790</v>
      </c>
      <c r="J1705" s="7">
        <v>36680.800000000003</v>
      </c>
      <c r="K1705" s="7">
        <v>8206</v>
      </c>
      <c r="L1705" s="7">
        <v>3903.2</v>
      </c>
      <c r="M1705" s="5">
        <v>0.08</v>
      </c>
      <c r="N1705" t="s">
        <v>24</v>
      </c>
      <c r="O1705" t="s">
        <v>27</v>
      </c>
      <c r="P1705" t="s">
        <v>40</v>
      </c>
      <c r="Q1705" t="s">
        <v>32</v>
      </c>
      <c r="R1705" t="s">
        <v>26</v>
      </c>
      <c r="S1705" t="s">
        <v>21</v>
      </c>
      <c r="T1705" t="s">
        <v>13312</v>
      </c>
      <c r="U1705" s="1">
        <v>46022</v>
      </c>
      <c r="V1705">
        <f t="shared" si="52"/>
        <v>177</v>
      </c>
      <c r="W1705" t="str">
        <f t="shared" si="53"/>
        <v>150-179</v>
      </c>
    </row>
    <row r="1706" spans="1:23" x14ac:dyDescent="0.25">
      <c r="A1706" t="s">
        <v>1844</v>
      </c>
      <c r="B1706">
        <v>9323060972</v>
      </c>
      <c r="C1706">
        <v>7802488542</v>
      </c>
      <c r="D1706" s="1">
        <v>45675</v>
      </c>
      <c r="E1706">
        <v>99238</v>
      </c>
      <c r="F1706">
        <v>99291</v>
      </c>
      <c r="G1706" t="s">
        <v>187</v>
      </c>
      <c r="H1706" s="34">
        <v>83161</v>
      </c>
      <c r="I1706" s="7">
        <v>59876</v>
      </c>
      <c r="J1706" s="7">
        <v>55085.919999999998</v>
      </c>
      <c r="K1706" s="7">
        <v>0</v>
      </c>
      <c r="L1706" s="7">
        <v>4790.08</v>
      </c>
      <c r="M1706" s="5">
        <v>0.08</v>
      </c>
      <c r="N1706" t="s">
        <v>24</v>
      </c>
      <c r="O1706" t="s">
        <v>17</v>
      </c>
      <c r="P1706" t="s">
        <v>35</v>
      </c>
      <c r="Q1706" t="s">
        <v>19</v>
      </c>
      <c r="R1706" t="s">
        <v>38</v>
      </c>
      <c r="S1706" t="s">
        <v>27</v>
      </c>
      <c r="T1706" t="s">
        <v>13311</v>
      </c>
      <c r="U1706" s="1">
        <v>45892</v>
      </c>
      <c r="V1706">
        <f t="shared" si="52"/>
        <v>217</v>
      </c>
      <c r="W1706" t="str">
        <f t="shared" si="53"/>
        <v>210-239</v>
      </c>
    </row>
    <row r="1707" spans="1:23" x14ac:dyDescent="0.25">
      <c r="A1707" t="s">
        <v>1845</v>
      </c>
      <c r="B1707">
        <v>1603275890</v>
      </c>
      <c r="C1707">
        <v>2114694653</v>
      </c>
      <c r="D1707" s="1">
        <v>45618</v>
      </c>
      <c r="E1707">
        <v>99213</v>
      </c>
      <c r="F1707">
        <v>99205</v>
      </c>
      <c r="G1707" t="s">
        <v>240</v>
      </c>
      <c r="H1707" s="34">
        <v>45339</v>
      </c>
      <c r="I1707" s="7">
        <v>36271</v>
      </c>
      <c r="J1707" s="7">
        <v>31193.06</v>
      </c>
      <c r="K1707" s="7">
        <v>0</v>
      </c>
      <c r="L1707" s="7">
        <v>5077.9399999999996</v>
      </c>
      <c r="M1707" s="5">
        <v>0.14000000000000001</v>
      </c>
      <c r="N1707" t="s">
        <v>1135</v>
      </c>
      <c r="O1707" t="s">
        <v>17</v>
      </c>
      <c r="P1707" t="s">
        <v>55</v>
      </c>
      <c r="Q1707" t="s">
        <v>19</v>
      </c>
      <c r="R1707" t="s">
        <v>26</v>
      </c>
      <c r="S1707" t="s">
        <v>17</v>
      </c>
      <c r="T1707" t="s">
        <v>13312</v>
      </c>
      <c r="U1707" s="1">
        <v>45737</v>
      </c>
      <c r="V1707">
        <f t="shared" si="52"/>
        <v>119</v>
      </c>
      <c r="W1707" t="str">
        <f t="shared" si="53"/>
        <v>90-119</v>
      </c>
    </row>
    <row r="1708" spans="1:23" x14ac:dyDescent="0.25">
      <c r="A1708" t="s">
        <v>1846</v>
      </c>
      <c r="B1708">
        <v>5146647502</v>
      </c>
      <c r="C1708">
        <v>9895674323</v>
      </c>
      <c r="D1708" s="1">
        <v>45880</v>
      </c>
      <c r="E1708">
        <v>99231</v>
      </c>
      <c r="F1708">
        <v>99203</v>
      </c>
      <c r="G1708" t="s">
        <v>495</v>
      </c>
      <c r="H1708" s="34">
        <v>68538</v>
      </c>
      <c r="I1708" s="7">
        <v>49347</v>
      </c>
      <c r="J1708" s="7">
        <v>39838.239999999998</v>
      </c>
      <c r="K1708" s="7">
        <v>5561</v>
      </c>
      <c r="L1708" s="7">
        <v>3947.76</v>
      </c>
      <c r="M1708" s="5">
        <v>0.08</v>
      </c>
      <c r="N1708" t="s">
        <v>24</v>
      </c>
      <c r="O1708" t="s">
        <v>30</v>
      </c>
      <c r="P1708" t="s">
        <v>25</v>
      </c>
      <c r="Q1708" t="s">
        <v>19</v>
      </c>
      <c r="R1708" t="s">
        <v>20</v>
      </c>
      <c r="S1708" t="s">
        <v>17</v>
      </c>
      <c r="T1708" t="s">
        <v>13310</v>
      </c>
      <c r="U1708" s="1">
        <v>45921</v>
      </c>
      <c r="V1708">
        <f t="shared" si="52"/>
        <v>41</v>
      </c>
      <c r="W1708" t="str">
        <f t="shared" si="53"/>
        <v>30-59</v>
      </c>
    </row>
    <row r="1709" spans="1:23" x14ac:dyDescent="0.25">
      <c r="A1709" t="s">
        <v>1847</v>
      </c>
      <c r="B1709">
        <v>4180125835</v>
      </c>
      <c r="C1709">
        <v>3833956202</v>
      </c>
      <c r="D1709" s="1">
        <v>45785</v>
      </c>
      <c r="E1709">
        <v>99213</v>
      </c>
      <c r="F1709">
        <v>99285</v>
      </c>
      <c r="G1709" t="s">
        <v>142</v>
      </c>
      <c r="H1709" s="34">
        <v>98847</v>
      </c>
      <c r="I1709" s="7">
        <v>84020</v>
      </c>
      <c r="J1709" s="7">
        <v>72810.600000000006</v>
      </c>
      <c r="K1709" s="7">
        <v>9529</v>
      </c>
      <c r="L1709" s="7">
        <v>1680.4</v>
      </c>
      <c r="M1709" s="5">
        <v>0.02</v>
      </c>
      <c r="N1709" t="s">
        <v>16</v>
      </c>
      <c r="O1709" t="s">
        <v>30</v>
      </c>
      <c r="P1709" t="s">
        <v>58</v>
      </c>
      <c r="Q1709" t="s">
        <v>19</v>
      </c>
      <c r="R1709" t="s">
        <v>43</v>
      </c>
      <c r="S1709" t="s">
        <v>17</v>
      </c>
      <c r="T1709" t="s">
        <v>13310</v>
      </c>
      <c r="U1709" s="1">
        <v>45889</v>
      </c>
      <c r="V1709">
        <f t="shared" si="52"/>
        <v>104</v>
      </c>
      <c r="W1709" t="str">
        <f t="shared" si="53"/>
        <v>90-119</v>
      </c>
    </row>
    <row r="1710" spans="1:23" x14ac:dyDescent="0.25">
      <c r="A1710" t="s">
        <v>1848</v>
      </c>
      <c r="B1710">
        <v>7407443936</v>
      </c>
      <c r="C1710">
        <v>4813159377</v>
      </c>
      <c r="D1710" s="1">
        <v>45552</v>
      </c>
      <c r="E1710">
        <v>99214</v>
      </c>
      <c r="F1710">
        <v>90834</v>
      </c>
      <c r="G1710" t="s">
        <v>87</v>
      </c>
      <c r="H1710" s="34">
        <v>99171</v>
      </c>
      <c r="I1710" s="7">
        <v>71403</v>
      </c>
      <c r="J1710" s="7">
        <v>65690.759999999995</v>
      </c>
      <c r="K1710" s="7">
        <v>0</v>
      </c>
      <c r="L1710" s="7">
        <v>5712.24</v>
      </c>
      <c r="M1710" s="5">
        <v>0.08</v>
      </c>
      <c r="N1710" t="s">
        <v>24</v>
      </c>
      <c r="O1710" t="s">
        <v>17</v>
      </c>
      <c r="P1710" t="s">
        <v>97</v>
      </c>
      <c r="Q1710" t="s">
        <v>19</v>
      </c>
      <c r="R1710" t="s">
        <v>43</v>
      </c>
      <c r="S1710" t="s">
        <v>21</v>
      </c>
      <c r="T1710" t="s">
        <v>13312</v>
      </c>
      <c r="U1710" s="1">
        <v>45921</v>
      </c>
      <c r="V1710">
        <f t="shared" si="52"/>
        <v>369</v>
      </c>
      <c r="W1710" t="str">
        <f t="shared" si="53"/>
        <v>360+</v>
      </c>
    </row>
    <row r="1711" spans="1:23" x14ac:dyDescent="0.25">
      <c r="A1711" t="s">
        <v>1849</v>
      </c>
      <c r="B1711">
        <v>2598833867</v>
      </c>
      <c r="C1711">
        <v>1671596541</v>
      </c>
      <c r="D1711" s="1">
        <v>45472</v>
      </c>
      <c r="E1711">
        <v>99213</v>
      </c>
      <c r="F1711">
        <v>99292</v>
      </c>
      <c r="G1711" t="s">
        <v>415</v>
      </c>
      <c r="H1711" s="34">
        <v>60659</v>
      </c>
      <c r="I1711" s="7">
        <v>45494</v>
      </c>
      <c r="J1711" s="7">
        <v>33223.9</v>
      </c>
      <c r="K1711" s="7">
        <v>5446</v>
      </c>
      <c r="L1711" s="7">
        <v>6824.1</v>
      </c>
      <c r="M1711" s="5">
        <v>0.15</v>
      </c>
      <c r="N1711" t="s">
        <v>1139</v>
      </c>
      <c r="O1711" t="s">
        <v>30</v>
      </c>
      <c r="P1711" t="s">
        <v>97</v>
      </c>
      <c r="Q1711" t="s">
        <v>32</v>
      </c>
      <c r="R1711" t="s">
        <v>27</v>
      </c>
      <c r="S1711" t="s">
        <v>17</v>
      </c>
      <c r="T1711" t="s">
        <v>13310</v>
      </c>
      <c r="U1711" s="1">
        <v>45992</v>
      </c>
      <c r="V1711">
        <f t="shared" si="52"/>
        <v>520</v>
      </c>
      <c r="W1711" t="str">
        <f t="shared" si="53"/>
        <v>360+</v>
      </c>
    </row>
    <row r="1712" spans="1:23" x14ac:dyDescent="0.25">
      <c r="A1712" t="s">
        <v>1850</v>
      </c>
      <c r="B1712">
        <v>8760266076</v>
      </c>
      <c r="C1712">
        <v>8324730320</v>
      </c>
      <c r="D1712" s="1">
        <v>45552</v>
      </c>
      <c r="E1712">
        <v>99231</v>
      </c>
      <c r="F1712">
        <v>97110</v>
      </c>
      <c r="G1712" t="s">
        <v>79</v>
      </c>
      <c r="H1712" s="34">
        <v>30660</v>
      </c>
      <c r="I1712" s="7">
        <v>26061</v>
      </c>
      <c r="J1712" s="7">
        <v>21943.78</v>
      </c>
      <c r="K1712" s="7">
        <v>3596</v>
      </c>
      <c r="L1712" s="7">
        <v>521.22</v>
      </c>
      <c r="M1712" s="5">
        <v>0.02</v>
      </c>
      <c r="N1712" t="s">
        <v>16</v>
      </c>
      <c r="O1712" t="s">
        <v>30</v>
      </c>
      <c r="P1712" t="s">
        <v>35</v>
      </c>
      <c r="Q1712" t="s">
        <v>32</v>
      </c>
      <c r="R1712" t="s">
        <v>27</v>
      </c>
      <c r="S1712" t="s">
        <v>27</v>
      </c>
      <c r="T1712" t="s">
        <v>13311</v>
      </c>
      <c r="U1712" s="1">
        <v>45672</v>
      </c>
      <c r="V1712">
        <f t="shared" si="52"/>
        <v>120</v>
      </c>
      <c r="W1712" t="str">
        <f t="shared" si="53"/>
        <v>120-149</v>
      </c>
    </row>
    <row r="1713" spans="1:23" x14ac:dyDescent="0.25">
      <c r="A1713" t="s">
        <v>1851</v>
      </c>
      <c r="B1713">
        <v>5666988851</v>
      </c>
      <c r="C1713">
        <v>8404096014</v>
      </c>
      <c r="D1713" s="1">
        <v>45344</v>
      </c>
      <c r="E1713">
        <v>99215</v>
      </c>
      <c r="F1713">
        <v>80053</v>
      </c>
      <c r="G1713" t="s">
        <v>110</v>
      </c>
      <c r="H1713" s="34">
        <v>34570</v>
      </c>
      <c r="I1713" s="7">
        <v>29385</v>
      </c>
      <c r="J1713" s="7">
        <v>28797.3</v>
      </c>
      <c r="K1713" s="7">
        <v>0</v>
      </c>
      <c r="L1713" s="7">
        <v>587.70000000000005</v>
      </c>
      <c r="M1713" s="5">
        <v>0.02</v>
      </c>
      <c r="N1713" t="s">
        <v>16</v>
      </c>
      <c r="O1713" t="s">
        <v>17</v>
      </c>
      <c r="P1713" t="s">
        <v>18</v>
      </c>
      <c r="Q1713" t="s">
        <v>19</v>
      </c>
      <c r="R1713" t="s">
        <v>21</v>
      </c>
      <c r="S1713" t="s">
        <v>21</v>
      </c>
      <c r="T1713" t="s">
        <v>13312</v>
      </c>
      <c r="U1713" s="1">
        <v>45922</v>
      </c>
      <c r="V1713">
        <f t="shared" si="52"/>
        <v>578</v>
      </c>
      <c r="W1713" t="str">
        <f t="shared" si="53"/>
        <v>360+</v>
      </c>
    </row>
    <row r="1714" spans="1:23" x14ac:dyDescent="0.25">
      <c r="A1714" t="s">
        <v>1852</v>
      </c>
      <c r="B1714">
        <v>9878117949</v>
      </c>
      <c r="C1714">
        <v>1087725880</v>
      </c>
      <c r="D1714" s="1">
        <v>45854</v>
      </c>
      <c r="E1714">
        <v>99222</v>
      </c>
      <c r="F1714">
        <v>97110</v>
      </c>
      <c r="G1714" t="s">
        <v>203</v>
      </c>
      <c r="H1714" s="34">
        <v>89920</v>
      </c>
      <c r="I1714" s="7">
        <v>71037</v>
      </c>
      <c r="J1714" s="7">
        <v>51704.08</v>
      </c>
      <c r="K1714" s="7">
        <v>7967</v>
      </c>
      <c r="L1714" s="7">
        <v>11365.92</v>
      </c>
      <c r="M1714" s="5">
        <v>0.16</v>
      </c>
      <c r="N1714" t="s">
        <v>1138</v>
      </c>
      <c r="O1714" t="s">
        <v>27</v>
      </c>
      <c r="P1714" t="s">
        <v>18</v>
      </c>
      <c r="Q1714" t="s">
        <v>32</v>
      </c>
      <c r="R1714" t="s">
        <v>20</v>
      </c>
      <c r="S1714" t="s">
        <v>17</v>
      </c>
      <c r="T1714" t="s">
        <v>13311</v>
      </c>
      <c r="U1714" s="1">
        <v>45961</v>
      </c>
      <c r="V1714">
        <f t="shared" si="52"/>
        <v>107</v>
      </c>
      <c r="W1714" t="str">
        <f t="shared" si="53"/>
        <v>90-119</v>
      </c>
    </row>
    <row r="1715" spans="1:23" x14ac:dyDescent="0.25">
      <c r="A1715" t="s">
        <v>1853</v>
      </c>
      <c r="B1715">
        <v>2373603715</v>
      </c>
      <c r="C1715">
        <v>3076351090</v>
      </c>
      <c r="D1715" s="1">
        <v>45552</v>
      </c>
      <c r="E1715">
        <v>99233</v>
      </c>
      <c r="F1715">
        <v>99284</v>
      </c>
      <c r="G1715" t="s">
        <v>203</v>
      </c>
      <c r="H1715" s="34">
        <v>91045</v>
      </c>
      <c r="I1715" s="7">
        <v>72836</v>
      </c>
      <c r="J1715" s="7">
        <v>62638.96</v>
      </c>
      <c r="K1715" s="7">
        <v>0</v>
      </c>
      <c r="L1715" s="7">
        <v>10197.040000000001</v>
      </c>
      <c r="M1715" s="5">
        <v>0.14000000000000001</v>
      </c>
      <c r="N1715" t="s">
        <v>1135</v>
      </c>
      <c r="O1715" t="s">
        <v>17</v>
      </c>
      <c r="P1715" t="s">
        <v>97</v>
      </c>
      <c r="Q1715" t="s">
        <v>19</v>
      </c>
      <c r="R1715" t="s">
        <v>38</v>
      </c>
      <c r="S1715" t="s">
        <v>21</v>
      </c>
      <c r="T1715" t="s">
        <v>13312</v>
      </c>
      <c r="U1715" s="1">
        <v>45910</v>
      </c>
      <c r="V1715">
        <f t="shared" si="52"/>
        <v>358</v>
      </c>
      <c r="W1715" t="str">
        <f t="shared" si="53"/>
        <v>330-359</v>
      </c>
    </row>
    <row r="1716" spans="1:23" x14ac:dyDescent="0.25">
      <c r="A1716" t="s">
        <v>1854</v>
      </c>
      <c r="B1716">
        <v>4328722131</v>
      </c>
      <c r="C1716">
        <v>4910668820</v>
      </c>
      <c r="D1716" s="1">
        <v>45958</v>
      </c>
      <c r="E1716">
        <v>99213</v>
      </c>
      <c r="F1716">
        <v>99205</v>
      </c>
      <c r="G1716" t="s">
        <v>118</v>
      </c>
      <c r="H1716" s="34">
        <v>24014</v>
      </c>
      <c r="I1716" s="7">
        <v>20412</v>
      </c>
      <c r="J1716" s="7">
        <v>12965.76</v>
      </c>
      <c r="K1716" s="7">
        <v>7038</v>
      </c>
      <c r="L1716" s="7">
        <v>408.24</v>
      </c>
      <c r="M1716" s="5">
        <v>0.02</v>
      </c>
      <c r="N1716" t="s">
        <v>16</v>
      </c>
      <c r="O1716" t="s">
        <v>27</v>
      </c>
      <c r="P1716" t="s">
        <v>97</v>
      </c>
      <c r="Q1716" t="s">
        <v>19</v>
      </c>
      <c r="R1716" t="s">
        <v>26</v>
      </c>
      <c r="S1716" t="s">
        <v>17</v>
      </c>
      <c r="T1716" t="s">
        <v>13311</v>
      </c>
      <c r="U1716" s="1">
        <v>45996</v>
      </c>
      <c r="V1716">
        <f t="shared" si="52"/>
        <v>38</v>
      </c>
      <c r="W1716" t="str">
        <f t="shared" si="53"/>
        <v>30-59</v>
      </c>
    </row>
    <row r="1717" spans="1:23" x14ac:dyDescent="0.25">
      <c r="A1717" t="s">
        <v>1855</v>
      </c>
      <c r="B1717">
        <v>1406049879</v>
      </c>
      <c r="C1717">
        <v>9144494737</v>
      </c>
      <c r="D1717" s="1">
        <v>45419</v>
      </c>
      <c r="E1717">
        <v>99215</v>
      </c>
      <c r="F1717">
        <v>90834</v>
      </c>
      <c r="G1717" t="s">
        <v>104</v>
      </c>
      <c r="H1717" s="34">
        <v>98607</v>
      </c>
      <c r="I1717" s="7">
        <v>70997</v>
      </c>
      <c r="J1717" s="7">
        <v>47453.24</v>
      </c>
      <c r="K1717" s="7">
        <v>17864</v>
      </c>
      <c r="L1717" s="7">
        <v>5679.76</v>
      </c>
      <c r="M1717" s="5">
        <v>0.08</v>
      </c>
      <c r="N1717" t="s">
        <v>24</v>
      </c>
      <c r="O1717" t="s">
        <v>27</v>
      </c>
      <c r="P1717" t="s">
        <v>35</v>
      </c>
      <c r="Q1717" t="s">
        <v>19</v>
      </c>
      <c r="R1717" t="s">
        <v>38</v>
      </c>
      <c r="S1717" t="s">
        <v>27</v>
      </c>
      <c r="T1717" t="s">
        <v>13312</v>
      </c>
      <c r="U1717" s="1">
        <v>45674</v>
      </c>
      <c r="V1717">
        <f t="shared" si="52"/>
        <v>255</v>
      </c>
      <c r="W1717" t="str">
        <f t="shared" si="53"/>
        <v>240-269</v>
      </c>
    </row>
    <row r="1718" spans="1:23" x14ac:dyDescent="0.25">
      <c r="A1718" t="s">
        <v>1856</v>
      </c>
      <c r="B1718">
        <v>3842808904</v>
      </c>
      <c r="C1718">
        <v>2831527746</v>
      </c>
      <c r="D1718" s="1">
        <v>45856</v>
      </c>
      <c r="E1718">
        <v>99213</v>
      </c>
      <c r="F1718">
        <v>99213</v>
      </c>
      <c r="G1718" t="s">
        <v>237</v>
      </c>
      <c r="H1718" s="34">
        <v>85146</v>
      </c>
      <c r="I1718" s="7">
        <v>69820</v>
      </c>
      <c r="J1718" s="7">
        <v>57252.4</v>
      </c>
      <c r="K1718" s="7">
        <v>0</v>
      </c>
      <c r="L1718" s="7">
        <v>12567.6</v>
      </c>
      <c r="M1718" s="5">
        <v>0.18</v>
      </c>
      <c r="N1718" t="s">
        <v>3141</v>
      </c>
      <c r="O1718" t="s">
        <v>17</v>
      </c>
      <c r="P1718" t="s">
        <v>58</v>
      </c>
      <c r="Q1718" t="s">
        <v>19</v>
      </c>
      <c r="R1718" t="s">
        <v>21</v>
      </c>
      <c r="S1718" t="s">
        <v>27</v>
      </c>
      <c r="T1718" t="s">
        <v>13310</v>
      </c>
      <c r="U1718" s="1">
        <v>45980</v>
      </c>
      <c r="V1718">
        <f t="shared" si="52"/>
        <v>124</v>
      </c>
      <c r="W1718" t="str">
        <f t="shared" si="53"/>
        <v>120-149</v>
      </c>
    </row>
    <row r="1719" spans="1:23" x14ac:dyDescent="0.25">
      <c r="A1719" t="s">
        <v>1857</v>
      </c>
      <c r="B1719">
        <v>9055356456</v>
      </c>
      <c r="C1719">
        <v>1730631239</v>
      </c>
      <c r="D1719" s="1">
        <v>45671</v>
      </c>
      <c r="E1719">
        <v>99223</v>
      </c>
      <c r="F1719">
        <v>99284</v>
      </c>
      <c r="G1719" t="s">
        <v>73</v>
      </c>
      <c r="H1719" s="34">
        <v>52571</v>
      </c>
      <c r="I1719" s="7">
        <v>44685</v>
      </c>
      <c r="J1719" s="7">
        <v>43791.3</v>
      </c>
      <c r="K1719" s="7">
        <v>0</v>
      </c>
      <c r="L1719" s="7">
        <v>893.7</v>
      </c>
      <c r="M1719" s="5">
        <v>0.02</v>
      </c>
      <c r="N1719" t="s">
        <v>16</v>
      </c>
      <c r="O1719" t="s">
        <v>17</v>
      </c>
      <c r="P1719" t="s">
        <v>55</v>
      </c>
      <c r="Q1719" t="s">
        <v>32</v>
      </c>
      <c r="R1719" t="s">
        <v>21</v>
      </c>
      <c r="S1719" t="s">
        <v>17</v>
      </c>
      <c r="T1719" t="s">
        <v>13310</v>
      </c>
      <c r="U1719" s="1">
        <v>45684</v>
      </c>
      <c r="V1719">
        <f t="shared" si="52"/>
        <v>13</v>
      </c>
      <c r="W1719" t="str">
        <f t="shared" si="53"/>
        <v>0-29</v>
      </c>
    </row>
    <row r="1720" spans="1:23" x14ac:dyDescent="0.25">
      <c r="A1720" t="s">
        <v>1858</v>
      </c>
      <c r="B1720">
        <v>4334899572</v>
      </c>
      <c r="C1720">
        <v>3077061351</v>
      </c>
      <c r="D1720" s="1">
        <v>45505</v>
      </c>
      <c r="E1720">
        <v>99222</v>
      </c>
      <c r="F1720">
        <v>93000</v>
      </c>
      <c r="G1720" t="s">
        <v>73</v>
      </c>
      <c r="H1720" s="34">
        <v>93119</v>
      </c>
      <c r="I1720" s="7">
        <v>73564</v>
      </c>
      <c r="J1720" s="7">
        <v>50481.760000000002</v>
      </c>
      <c r="K1720" s="7">
        <v>11312</v>
      </c>
      <c r="L1720" s="7">
        <v>11770.24</v>
      </c>
      <c r="M1720" s="5">
        <v>0.16</v>
      </c>
      <c r="N1720" t="s">
        <v>1138</v>
      </c>
      <c r="O1720" t="s">
        <v>27</v>
      </c>
      <c r="P1720" t="s">
        <v>18</v>
      </c>
      <c r="Q1720" t="s">
        <v>19</v>
      </c>
      <c r="R1720" t="s">
        <v>27</v>
      </c>
      <c r="S1720" t="s">
        <v>27</v>
      </c>
      <c r="T1720" t="s">
        <v>13312</v>
      </c>
      <c r="U1720" s="1">
        <v>45904</v>
      </c>
      <c r="V1720">
        <f t="shared" si="52"/>
        <v>399</v>
      </c>
      <c r="W1720" t="str">
        <f t="shared" si="53"/>
        <v>360+</v>
      </c>
    </row>
    <row r="1721" spans="1:23" x14ac:dyDescent="0.25">
      <c r="A1721" t="s">
        <v>1859</v>
      </c>
      <c r="B1721">
        <v>1735846078</v>
      </c>
      <c r="C1721">
        <v>2033790880</v>
      </c>
      <c r="D1721" s="1">
        <v>45955</v>
      </c>
      <c r="E1721">
        <v>99232</v>
      </c>
      <c r="F1721">
        <v>99285</v>
      </c>
      <c r="G1721" t="s">
        <v>106</v>
      </c>
      <c r="H1721" s="34">
        <v>41226</v>
      </c>
      <c r="I1721" s="7">
        <v>35042</v>
      </c>
      <c r="J1721" s="7">
        <v>30384.16</v>
      </c>
      <c r="K1721" s="7">
        <v>3957</v>
      </c>
      <c r="L1721" s="7">
        <v>700.84</v>
      </c>
      <c r="M1721" s="5">
        <v>0.02</v>
      </c>
      <c r="N1721" t="s">
        <v>16</v>
      </c>
      <c r="O1721" t="s">
        <v>27</v>
      </c>
      <c r="P1721" t="s">
        <v>25</v>
      </c>
      <c r="Q1721" t="s">
        <v>32</v>
      </c>
      <c r="R1721" t="s">
        <v>21</v>
      </c>
      <c r="S1721" t="s">
        <v>17</v>
      </c>
      <c r="T1721" t="s">
        <v>13312</v>
      </c>
      <c r="U1721" s="1">
        <v>46123</v>
      </c>
      <c r="V1721">
        <f t="shared" si="52"/>
        <v>168</v>
      </c>
      <c r="W1721" t="str">
        <f t="shared" si="53"/>
        <v>150-179</v>
      </c>
    </row>
    <row r="1722" spans="1:23" x14ac:dyDescent="0.25">
      <c r="A1722" t="s">
        <v>1860</v>
      </c>
      <c r="B1722">
        <v>6328592507</v>
      </c>
      <c r="C1722">
        <v>1379324167</v>
      </c>
      <c r="D1722" s="1">
        <v>45759</v>
      </c>
      <c r="E1722">
        <v>99222</v>
      </c>
      <c r="F1722">
        <v>99212</v>
      </c>
      <c r="G1722" t="s">
        <v>94</v>
      </c>
      <c r="H1722" s="34">
        <v>81138</v>
      </c>
      <c r="I1722" s="7">
        <v>58419</v>
      </c>
      <c r="J1722" s="7">
        <v>47543.48</v>
      </c>
      <c r="K1722" s="7">
        <v>6202</v>
      </c>
      <c r="L1722" s="7">
        <v>4673.5200000000004</v>
      </c>
      <c r="M1722" s="5">
        <v>0.08</v>
      </c>
      <c r="N1722" t="s">
        <v>24</v>
      </c>
      <c r="O1722" t="s">
        <v>27</v>
      </c>
      <c r="P1722" t="s">
        <v>40</v>
      </c>
      <c r="Q1722" t="s">
        <v>19</v>
      </c>
      <c r="R1722" t="s">
        <v>43</v>
      </c>
      <c r="S1722" t="s">
        <v>27</v>
      </c>
      <c r="T1722" t="s">
        <v>13310</v>
      </c>
      <c r="U1722" s="1">
        <v>46024</v>
      </c>
      <c r="V1722">
        <f t="shared" si="52"/>
        <v>265</v>
      </c>
      <c r="W1722" t="str">
        <f t="shared" si="53"/>
        <v>240-269</v>
      </c>
    </row>
    <row r="1723" spans="1:23" x14ac:dyDescent="0.25">
      <c r="A1723" t="s">
        <v>1861</v>
      </c>
      <c r="B1723">
        <v>3507260297</v>
      </c>
      <c r="C1723">
        <v>5368263497</v>
      </c>
      <c r="D1723" s="1">
        <v>45516</v>
      </c>
      <c r="E1723">
        <v>99213</v>
      </c>
      <c r="F1723">
        <v>90834</v>
      </c>
      <c r="G1723" t="s">
        <v>45</v>
      </c>
      <c r="H1723" s="34">
        <v>67228</v>
      </c>
      <c r="I1723" s="7">
        <v>43698</v>
      </c>
      <c r="J1723" s="7">
        <v>25828.240000000002</v>
      </c>
      <c r="K1723" s="7">
        <v>12626</v>
      </c>
      <c r="L1723" s="7">
        <v>5243.76</v>
      </c>
      <c r="M1723" s="5">
        <v>0.12</v>
      </c>
      <c r="N1723" t="s">
        <v>46</v>
      </c>
      <c r="O1723" t="s">
        <v>27</v>
      </c>
      <c r="P1723" t="s">
        <v>97</v>
      </c>
      <c r="Q1723" t="s">
        <v>19</v>
      </c>
      <c r="R1723" t="s">
        <v>26</v>
      </c>
      <c r="S1723" t="s">
        <v>21</v>
      </c>
      <c r="T1723" t="s">
        <v>13312</v>
      </c>
      <c r="U1723" s="1">
        <v>45931</v>
      </c>
      <c r="V1723">
        <f t="shared" si="52"/>
        <v>415</v>
      </c>
      <c r="W1723" t="str">
        <f t="shared" si="53"/>
        <v>360+</v>
      </c>
    </row>
    <row r="1724" spans="1:23" x14ac:dyDescent="0.25">
      <c r="A1724" t="s">
        <v>1862</v>
      </c>
      <c r="B1724">
        <v>1080287646</v>
      </c>
      <c r="C1724">
        <v>7690765768</v>
      </c>
      <c r="D1724" s="1">
        <v>45948</v>
      </c>
      <c r="E1724">
        <v>99232</v>
      </c>
      <c r="F1724">
        <v>80053</v>
      </c>
      <c r="G1724" t="s">
        <v>89</v>
      </c>
      <c r="H1724" s="34">
        <v>90248</v>
      </c>
      <c r="I1724" s="7">
        <v>67686</v>
      </c>
      <c r="J1724" s="7">
        <v>57533.1</v>
      </c>
      <c r="K1724" s="7">
        <v>0</v>
      </c>
      <c r="L1724" s="7">
        <v>10152.9</v>
      </c>
      <c r="M1724" s="5">
        <v>0.15</v>
      </c>
      <c r="N1724" t="s">
        <v>1139</v>
      </c>
      <c r="O1724" t="s">
        <v>17</v>
      </c>
      <c r="P1724" t="s">
        <v>97</v>
      </c>
      <c r="Q1724" t="s">
        <v>19</v>
      </c>
      <c r="R1724" t="s">
        <v>43</v>
      </c>
      <c r="S1724" t="s">
        <v>21</v>
      </c>
      <c r="T1724" t="s">
        <v>13311</v>
      </c>
      <c r="U1724" s="1">
        <v>45996</v>
      </c>
      <c r="V1724">
        <f t="shared" si="52"/>
        <v>48</v>
      </c>
      <c r="W1724" t="str">
        <f t="shared" si="53"/>
        <v>30-59</v>
      </c>
    </row>
    <row r="1725" spans="1:23" x14ac:dyDescent="0.25">
      <c r="A1725" t="s">
        <v>1863</v>
      </c>
      <c r="B1725">
        <v>3390403253</v>
      </c>
      <c r="C1725">
        <v>5958119133</v>
      </c>
      <c r="D1725" s="1">
        <v>45636</v>
      </c>
      <c r="E1725">
        <v>99221</v>
      </c>
      <c r="F1725">
        <v>97110</v>
      </c>
      <c r="G1725" t="s">
        <v>365</v>
      </c>
      <c r="H1725" s="34">
        <v>67966</v>
      </c>
      <c r="I1725" s="7">
        <v>48936</v>
      </c>
      <c r="J1725" s="7">
        <v>39034.120000000003</v>
      </c>
      <c r="K1725" s="7">
        <v>5987</v>
      </c>
      <c r="L1725" s="7">
        <v>3914.88</v>
      </c>
      <c r="M1725" s="5">
        <v>0.08</v>
      </c>
      <c r="N1725" t="s">
        <v>24</v>
      </c>
      <c r="O1725" t="s">
        <v>30</v>
      </c>
      <c r="P1725" t="s">
        <v>97</v>
      </c>
      <c r="Q1725" t="s">
        <v>32</v>
      </c>
      <c r="R1725" t="s">
        <v>26</v>
      </c>
      <c r="S1725" t="s">
        <v>27</v>
      </c>
      <c r="T1725" t="s">
        <v>13312</v>
      </c>
      <c r="U1725" s="1">
        <v>45816</v>
      </c>
      <c r="V1725">
        <f t="shared" si="52"/>
        <v>180</v>
      </c>
      <c r="W1725" t="str">
        <f t="shared" si="53"/>
        <v>180-209</v>
      </c>
    </row>
    <row r="1726" spans="1:23" x14ac:dyDescent="0.25">
      <c r="A1726" t="s">
        <v>1864</v>
      </c>
      <c r="B1726">
        <v>3318449354</v>
      </c>
      <c r="C1726">
        <v>3679006520</v>
      </c>
      <c r="D1726" s="1">
        <v>45786</v>
      </c>
      <c r="E1726">
        <v>99233</v>
      </c>
      <c r="F1726">
        <v>99282</v>
      </c>
      <c r="G1726" t="s">
        <v>362</v>
      </c>
      <c r="H1726" s="34">
        <v>66661</v>
      </c>
      <c r="I1726" s="7">
        <v>56662</v>
      </c>
      <c r="J1726" s="7">
        <v>55528.76</v>
      </c>
      <c r="K1726" s="7">
        <v>0</v>
      </c>
      <c r="L1726" s="7">
        <v>1133.24</v>
      </c>
      <c r="M1726" s="5">
        <v>0.02</v>
      </c>
      <c r="N1726" t="s">
        <v>16</v>
      </c>
      <c r="O1726" t="s">
        <v>17</v>
      </c>
      <c r="P1726" t="s">
        <v>58</v>
      </c>
      <c r="Q1726" t="s">
        <v>19</v>
      </c>
      <c r="R1726" t="s">
        <v>20</v>
      </c>
      <c r="S1726" t="s">
        <v>27</v>
      </c>
      <c r="T1726" t="s">
        <v>13312</v>
      </c>
      <c r="U1726" s="1">
        <v>46006</v>
      </c>
      <c r="V1726">
        <f t="shared" si="52"/>
        <v>220</v>
      </c>
      <c r="W1726" t="str">
        <f t="shared" si="53"/>
        <v>210-239</v>
      </c>
    </row>
    <row r="1727" spans="1:23" x14ac:dyDescent="0.25">
      <c r="A1727" t="s">
        <v>1865</v>
      </c>
      <c r="B1727">
        <v>1628741083</v>
      </c>
      <c r="C1727">
        <v>2022471444</v>
      </c>
      <c r="D1727" s="1">
        <v>45307</v>
      </c>
      <c r="E1727">
        <v>99238</v>
      </c>
      <c r="F1727">
        <v>99211</v>
      </c>
      <c r="G1727" t="s">
        <v>134</v>
      </c>
      <c r="H1727" s="34">
        <v>63802</v>
      </c>
      <c r="I1727" s="7">
        <v>41471</v>
      </c>
      <c r="J1727" s="7">
        <v>32185.480000000003</v>
      </c>
      <c r="K1727" s="7">
        <v>4309</v>
      </c>
      <c r="L1727" s="7">
        <v>4976.5200000000004</v>
      </c>
      <c r="M1727" s="5">
        <v>0.12</v>
      </c>
      <c r="N1727" t="s">
        <v>46</v>
      </c>
      <c r="O1727" t="s">
        <v>30</v>
      </c>
      <c r="P1727" t="s">
        <v>18</v>
      </c>
      <c r="Q1727" t="s">
        <v>19</v>
      </c>
      <c r="R1727" t="s">
        <v>27</v>
      </c>
      <c r="S1727" t="s">
        <v>17</v>
      </c>
      <c r="T1727" t="s">
        <v>13311</v>
      </c>
      <c r="U1727" s="1">
        <v>45818</v>
      </c>
      <c r="V1727">
        <f t="shared" si="52"/>
        <v>511</v>
      </c>
      <c r="W1727" t="str">
        <f t="shared" si="53"/>
        <v>360+</v>
      </c>
    </row>
    <row r="1728" spans="1:23" x14ac:dyDescent="0.25">
      <c r="A1728" t="s">
        <v>1866</v>
      </c>
      <c r="B1728">
        <v>9842492339</v>
      </c>
      <c r="C1728">
        <v>7498081208</v>
      </c>
      <c r="D1728" s="1">
        <v>45743</v>
      </c>
      <c r="E1728">
        <v>99232</v>
      </c>
      <c r="F1728">
        <v>99204</v>
      </c>
      <c r="G1728" t="s">
        <v>347</v>
      </c>
      <c r="H1728" s="34">
        <v>57203</v>
      </c>
      <c r="I1728" s="7">
        <v>37182</v>
      </c>
      <c r="J1728" s="7">
        <v>32720.16</v>
      </c>
      <c r="K1728" s="7">
        <v>0</v>
      </c>
      <c r="L1728" s="7">
        <v>4461.84</v>
      </c>
      <c r="M1728" s="5">
        <v>0.12</v>
      </c>
      <c r="N1728" t="s">
        <v>46</v>
      </c>
      <c r="O1728" t="s">
        <v>17</v>
      </c>
      <c r="P1728" t="s">
        <v>97</v>
      </c>
      <c r="Q1728" t="s">
        <v>32</v>
      </c>
      <c r="R1728" t="s">
        <v>20</v>
      </c>
      <c r="S1728" t="s">
        <v>21</v>
      </c>
      <c r="T1728" t="s">
        <v>13310</v>
      </c>
      <c r="U1728" s="1">
        <v>45879</v>
      </c>
      <c r="V1728">
        <f t="shared" si="52"/>
        <v>136</v>
      </c>
      <c r="W1728" t="str">
        <f t="shared" si="53"/>
        <v>120-149</v>
      </c>
    </row>
    <row r="1729" spans="1:23" x14ac:dyDescent="0.25">
      <c r="A1729" t="s">
        <v>1867</v>
      </c>
      <c r="B1729">
        <v>9019556385</v>
      </c>
      <c r="C1729">
        <v>3539979928</v>
      </c>
      <c r="D1729" s="1">
        <v>45656</v>
      </c>
      <c r="E1729">
        <v>99238</v>
      </c>
      <c r="F1729">
        <v>36415</v>
      </c>
      <c r="G1729" t="s">
        <v>169</v>
      </c>
      <c r="H1729" s="34">
        <v>43996</v>
      </c>
      <c r="I1729" s="7">
        <v>32997</v>
      </c>
      <c r="J1729" s="7">
        <v>28047.45</v>
      </c>
      <c r="K1729" s="7">
        <v>0</v>
      </c>
      <c r="L1729" s="7">
        <v>4949.55</v>
      </c>
      <c r="M1729" s="5">
        <v>0.15</v>
      </c>
      <c r="N1729" t="s">
        <v>1139</v>
      </c>
      <c r="O1729" t="s">
        <v>17</v>
      </c>
      <c r="P1729" t="s">
        <v>58</v>
      </c>
      <c r="Q1729" t="s">
        <v>19</v>
      </c>
      <c r="R1729" t="s">
        <v>21</v>
      </c>
      <c r="S1729" t="s">
        <v>21</v>
      </c>
      <c r="T1729" t="s">
        <v>13312</v>
      </c>
      <c r="U1729" s="1">
        <v>46057</v>
      </c>
      <c r="V1729">
        <f t="shared" si="52"/>
        <v>401</v>
      </c>
      <c r="W1729" t="str">
        <f t="shared" si="53"/>
        <v>360+</v>
      </c>
    </row>
    <row r="1730" spans="1:23" x14ac:dyDescent="0.25">
      <c r="A1730" t="s">
        <v>1868</v>
      </c>
      <c r="B1730">
        <v>8282684253</v>
      </c>
      <c r="C1730">
        <v>8586218613</v>
      </c>
      <c r="D1730" s="1">
        <v>45304</v>
      </c>
      <c r="E1730">
        <v>99215</v>
      </c>
      <c r="F1730">
        <v>99291</v>
      </c>
      <c r="G1730" t="s">
        <v>104</v>
      </c>
      <c r="H1730" s="34">
        <v>57458</v>
      </c>
      <c r="I1730" s="7">
        <v>48839</v>
      </c>
      <c r="J1730" s="7">
        <v>27485.22</v>
      </c>
      <c r="K1730" s="7">
        <v>20377</v>
      </c>
      <c r="L1730" s="7">
        <v>976.78</v>
      </c>
      <c r="M1730" s="5">
        <v>0.02</v>
      </c>
      <c r="N1730" t="s">
        <v>16</v>
      </c>
      <c r="O1730" t="s">
        <v>27</v>
      </c>
      <c r="P1730" t="s">
        <v>40</v>
      </c>
      <c r="Q1730" t="s">
        <v>19</v>
      </c>
      <c r="R1730" t="s">
        <v>27</v>
      </c>
      <c r="S1730" t="s">
        <v>21</v>
      </c>
      <c r="T1730" t="s">
        <v>13310</v>
      </c>
      <c r="U1730" s="1">
        <v>45865</v>
      </c>
      <c r="V1730">
        <f t="shared" ref="V1730:V1793" si="54">U1730-D1730</f>
        <v>561</v>
      </c>
      <c r="W1730" t="str">
        <f t="shared" si="53"/>
        <v>360+</v>
      </c>
    </row>
    <row r="1731" spans="1:23" x14ac:dyDescent="0.25">
      <c r="A1731" t="s">
        <v>1869</v>
      </c>
      <c r="B1731">
        <v>9081817728</v>
      </c>
      <c r="C1731">
        <v>4060276373</v>
      </c>
      <c r="D1731" s="1">
        <v>45849</v>
      </c>
      <c r="E1731">
        <v>99233</v>
      </c>
      <c r="F1731">
        <v>99281</v>
      </c>
      <c r="G1731" t="s">
        <v>87</v>
      </c>
      <c r="H1731" s="34">
        <v>48885</v>
      </c>
      <c r="I1731" s="7">
        <v>35197</v>
      </c>
      <c r="J1731" s="7">
        <v>27902.240000000002</v>
      </c>
      <c r="K1731" s="7">
        <v>4479</v>
      </c>
      <c r="L1731" s="7">
        <v>2815.76</v>
      </c>
      <c r="M1731" s="5">
        <v>0.08</v>
      </c>
      <c r="N1731" t="s">
        <v>24</v>
      </c>
      <c r="O1731" t="s">
        <v>30</v>
      </c>
      <c r="P1731" t="s">
        <v>58</v>
      </c>
      <c r="Q1731" t="s">
        <v>32</v>
      </c>
      <c r="R1731" t="s">
        <v>21</v>
      </c>
      <c r="S1731" t="s">
        <v>21</v>
      </c>
      <c r="T1731" t="s">
        <v>13312</v>
      </c>
      <c r="U1731" s="1">
        <v>45925</v>
      </c>
      <c r="V1731">
        <f t="shared" si="54"/>
        <v>76</v>
      </c>
      <c r="W1731" t="str">
        <f t="shared" ref="W1731:W1794" si="55">IF(V1731="","",IF(V1731&lt;30,"0-29",IF(V1731&lt;60,"30-59",IF(V1731&lt;90,"60-89",IF(V1731&lt;120,"90-119",IF(V1731&lt;150,"120-149",IF(V1731&lt;180,"150-179",IF(V1731&lt;210,"180-209",IF(V1731&lt;240,"210-239",IF(V1731&lt;270,"240-269",IF(V1731&lt;300,"270-299",IF(V1731&lt;330,"300-329",IF(V1731&lt;360,"330-359","360+")))))))))))))</f>
        <v>60-89</v>
      </c>
    </row>
    <row r="1732" spans="1:23" x14ac:dyDescent="0.25">
      <c r="A1732" t="s">
        <v>1870</v>
      </c>
      <c r="B1732">
        <v>8758302574</v>
      </c>
      <c r="C1732">
        <v>2728121081</v>
      </c>
      <c r="D1732" s="1">
        <v>45481</v>
      </c>
      <c r="E1732">
        <v>99232</v>
      </c>
      <c r="F1732">
        <v>90834</v>
      </c>
      <c r="G1732" t="s">
        <v>79</v>
      </c>
      <c r="H1732" s="34">
        <v>69990</v>
      </c>
      <c r="I1732" s="7">
        <v>50393</v>
      </c>
      <c r="J1732" s="7">
        <v>41624.559999999998</v>
      </c>
      <c r="K1732" s="7">
        <v>4737</v>
      </c>
      <c r="L1732" s="7">
        <v>4031.44</v>
      </c>
      <c r="M1732" s="5">
        <v>0.08</v>
      </c>
      <c r="N1732" t="s">
        <v>24</v>
      </c>
      <c r="O1732" t="s">
        <v>30</v>
      </c>
      <c r="P1732" t="s">
        <v>18</v>
      </c>
      <c r="Q1732" t="s">
        <v>32</v>
      </c>
      <c r="R1732" t="s">
        <v>21</v>
      </c>
      <c r="S1732" t="s">
        <v>21</v>
      </c>
      <c r="T1732" t="s">
        <v>13312</v>
      </c>
      <c r="U1732" s="1">
        <v>46055</v>
      </c>
      <c r="V1732">
        <f t="shared" si="54"/>
        <v>574</v>
      </c>
      <c r="W1732" t="str">
        <f t="shared" si="55"/>
        <v>360+</v>
      </c>
    </row>
    <row r="1733" spans="1:23" x14ac:dyDescent="0.25">
      <c r="A1733" t="s">
        <v>1871</v>
      </c>
      <c r="B1733">
        <v>4531494309</v>
      </c>
      <c r="C1733">
        <v>3586014323</v>
      </c>
      <c r="D1733" s="1">
        <v>45430</v>
      </c>
      <c r="E1733">
        <v>99232</v>
      </c>
      <c r="F1733">
        <v>99284</v>
      </c>
      <c r="G1733" t="s">
        <v>120</v>
      </c>
      <c r="H1733" s="34">
        <v>64139</v>
      </c>
      <c r="I1733" s="7">
        <v>41690</v>
      </c>
      <c r="J1733" s="7">
        <v>36687.199999999997</v>
      </c>
      <c r="K1733" s="7">
        <v>0</v>
      </c>
      <c r="L1733" s="7">
        <v>5002.8</v>
      </c>
      <c r="M1733" s="5">
        <v>0.12</v>
      </c>
      <c r="N1733" t="s">
        <v>46</v>
      </c>
      <c r="O1733" t="s">
        <v>17</v>
      </c>
      <c r="P1733" t="s">
        <v>40</v>
      </c>
      <c r="Q1733" t="s">
        <v>32</v>
      </c>
      <c r="R1733" t="s">
        <v>43</v>
      </c>
      <c r="S1733" t="s">
        <v>21</v>
      </c>
      <c r="T1733" t="s">
        <v>13310</v>
      </c>
      <c r="U1733" s="1">
        <v>45839</v>
      </c>
      <c r="V1733">
        <f t="shared" si="54"/>
        <v>409</v>
      </c>
      <c r="W1733" t="str">
        <f t="shared" si="55"/>
        <v>360+</v>
      </c>
    </row>
    <row r="1734" spans="1:23" x14ac:dyDescent="0.25">
      <c r="A1734" t="s">
        <v>1872</v>
      </c>
      <c r="B1734">
        <v>8797654236</v>
      </c>
      <c r="C1734">
        <v>9206805929</v>
      </c>
      <c r="D1734" s="1">
        <v>45475</v>
      </c>
      <c r="E1734">
        <v>99213</v>
      </c>
      <c r="F1734">
        <v>99283</v>
      </c>
      <c r="G1734" t="s">
        <v>159</v>
      </c>
      <c r="H1734" s="34">
        <v>21631</v>
      </c>
      <c r="I1734" s="7">
        <v>17088</v>
      </c>
      <c r="J1734" s="7">
        <v>10204.92</v>
      </c>
      <c r="K1734" s="7">
        <v>4149</v>
      </c>
      <c r="L1734" s="7">
        <v>2734.08</v>
      </c>
      <c r="M1734" s="5">
        <v>0.16</v>
      </c>
      <c r="N1734" t="s">
        <v>1138</v>
      </c>
      <c r="O1734" t="s">
        <v>27</v>
      </c>
      <c r="P1734" t="s">
        <v>40</v>
      </c>
      <c r="Q1734" t="s">
        <v>32</v>
      </c>
      <c r="R1734" t="s">
        <v>43</v>
      </c>
      <c r="S1734" t="s">
        <v>27</v>
      </c>
      <c r="T1734" t="s">
        <v>13312</v>
      </c>
      <c r="U1734" s="1">
        <v>45748</v>
      </c>
      <c r="V1734">
        <f t="shared" si="54"/>
        <v>273</v>
      </c>
      <c r="W1734" t="str">
        <f t="shared" si="55"/>
        <v>270-299</v>
      </c>
    </row>
    <row r="1735" spans="1:23" x14ac:dyDescent="0.25">
      <c r="A1735" t="s">
        <v>1873</v>
      </c>
      <c r="B1735">
        <v>1088732520</v>
      </c>
      <c r="C1735">
        <v>4861214405</v>
      </c>
      <c r="D1735" s="1">
        <v>45337</v>
      </c>
      <c r="E1735">
        <v>99213</v>
      </c>
      <c r="F1735">
        <v>99212</v>
      </c>
      <c r="G1735" t="s">
        <v>110</v>
      </c>
      <c r="H1735" s="34">
        <v>75842</v>
      </c>
      <c r="I1735" s="7">
        <v>54606</v>
      </c>
      <c r="J1735" s="7">
        <v>27625.52</v>
      </c>
      <c r="K1735" s="7">
        <v>22612</v>
      </c>
      <c r="L1735" s="7">
        <v>4368.4799999999996</v>
      </c>
      <c r="M1735" s="5">
        <v>0.08</v>
      </c>
      <c r="N1735" t="s">
        <v>24</v>
      </c>
      <c r="O1735" t="s">
        <v>27</v>
      </c>
      <c r="P1735" t="s">
        <v>18</v>
      </c>
      <c r="Q1735" t="s">
        <v>32</v>
      </c>
      <c r="R1735" t="s">
        <v>27</v>
      </c>
      <c r="S1735" t="s">
        <v>17</v>
      </c>
      <c r="T1735" t="s">
        <v>13311</v>
      </c>
      <c r="U1735" s="1">
        <v>45921</v>
      </c>
      <c r="V1735">
        <f t="shared" si="54"/>
        <v>584</v>
      </c>
      <c r="W1735" t="str">
        <f t="shared" si="55"/>
        <v>360+</v>
      </c>
    </row>
    <row r="1736" spans="1:23" x14ac:dyDescent="0.25">
      <c r="A1736" t="s">
        <v>1874</v>
      </c>
      <c r="B1736">
        <v>2960057310</v>
      </c>
      <c r="C1736">
        <v>3508666379</v>
      </c>
      <c r="D1736" s="1">
        <v>45625</v>
      </c>
      <c r="E1736">
        <v>99223</v>
      </c>
      <c r="F1736">
        <v>99284</v>
      </c>
      <c r="G1736" t="s">
        <v>127</v>
      </c>
      <c r="H1736" s="34">
        <v>41612</v>
      </c>
      <c r="I1736" s="7">
        <v>34122</v>
      </c>
      <c r="J1736" s="7">
        <v>23496.04</v>
      </c>
      <c r="K1736" s="7">
        <v>4484</v>
      </c>
      <c r="L1736" s="7">
        <v>6141.96</v>
      </c>
      <c r="M1736" s="5">
        <v>0.18</v>
      </c>
      <c r="N1736" t="s">
        <v>3141</v>
      </c>
      <c r="O1736" t="s">
        <v>30</v>
      </c>
      <c r="P1736" t="s">
        <v>25</v>
      </c>
      <c r="Q1736" t="s">
        <v>32</v>
      </c>
      <c r="R1736" t="s">
        <v>26</v>
      </c>
      <c r="S1736" t="s">
        <v>21</v>
      </c>
      <c r="T1736" t="s">
        <v>13311</v>
      </c>
      <c r="U1736" s="1">
        <v>45999</v>
      </c>
      <c r="V1736">
        <f t="shared" si="54"/>
        <v>374</v>
      </c>
      <c r="W1736" t="str">
        <f t="shared" si="55"/>
        <v>360+</v>
      </c>
    </row>
    <row r="1737" spans="1:23" x14ac:dyDescent="0.25">
      <c r="A1737" t="s">
        <v>1875</v>
      </c>
      <c r="B1737">
        <v>1347742507</v>
      </c>
      <c r="C1737">
        <v>3089181986</v>
      </c>
      <c r="D1737" s="1">
        <v>45585</v>
      </c>
      <c r="E1737">
        <v>99233</v>
      </c>
      <c r="F1737">
        <v>85025</v>
      </c>
      <c r="G1737" t="s">
        <v>296</v>
      </c>
      <c r="H1737" s="34">
        <v>80555</v>
      </c>
      <c r="I1737" s="7">
        <v>58000</v>
      </c>
      <c r="J1737" s="7">
        <v>35893</v>
      </c>
      <c r="K1737" s="7">
        <v>17467</v>
      </c>
      <c r="L1737" s="7">
        <v>4640</v>
      </c>
      <c r="M1737" s="5">
        <v>0.08</v>
      </c>
      <c r="N1737" t="s">
        <v>24</v>
      </c>
      <c r="O1737" t="s">
        <v>27</v>
      </c>
      <c r="P1737" t="s">
        <v>31</v>
      </c>
      <c r="Q1737" t="s">
        <v>32</v>
      </c>
      <c r="R1737" t="s">
        <v>38</v>
      </c>
      <c r="S1737" t="s">
        <v>27</v>
      </c>
      <c r="T1737" t="s">
        <v>13311</v>
      </c>
      <c r="U1737" s="1">
        <v>45734</v>
      </c>
      <c r="V1737">
        <f t="shared" si="54"/>
        <v>149</v>
      </c>
      <c r="W1737" t="str">
        <f t="shared" si="55"/>
        <v>120-149</v>
      </c>
    </row>
    <row r="1738" spans="1:23" x14ac:dyDescent="0.25">
      <c r="A1738" t="s">
        <v>1876</v>
      </c>
      <c r="B1738">
        <v>3276442863</v>
      </c>
      <c r="C1738">
        <v>6037872220</v>
      </c>
      <c r="D1738" s="1">
        <v>45465</v>
      </c>
      <c r="E1738">
        <v>99222</v>
      </c>
      <c r="F1738">
        <v>99285</v>
      </c>
      <c r="G1738" t="s">
        <v>171</v>
      </c>
      <c r="H1738" s="34">
        <v>95514</v>
      </c>
      <c r="I1738" s="7">
        <v>62084</v>
      </c>
      <c r="J1738" s="7">
        <v>49868.92</v>
      </c>
      <c r="K1738" s="7">
        <v>4765</v>
      </c>
      <c r="L1738" s="7">
        <v>7450.08</v>
      </c>
      <c r="M1738" s="5">
        <v>0.12</v>
      </c>
      <c r="N1738" t="s">
        <v>46</v>
      </c>
      <c r="O1738" t="s">
        <v>30</v>
      </c>
      <c r="P1738" t="s">
        <v>58</v>
      </c>
      <c r="Q1738" t="s">
        <v>19</v>
      </c>
      <c r="R1738" t="s">
        <v>43</v>
      </c>
      <c r="S1738" t="s">
        <v>17</v>
      </c>
      <c r="T1738" t="s">
        <v>13312</v>
      </c>
      <c r="U1738" s="1">
        <v>45810</v>
      </c>
      <c r="V1738">
        <f t="shared" si="54"/>
        <v>345</v>
      </c>
      <c r="W1738" t="str">
        <f t="shared" si="55"/>
        <v>330-359</v>
      </c>
    </row>
    <row r="1739" spans="1:23" x14ac:dyDescent="0.25">
      <c r="A1739" t="s">
        <v>1877</v>
      </c>
      <c r="B1739">
        <v>6461017049</v>
      </c>
      <c r="C1739">
        <v>8113618371</v>
      </c>
      <c r="D1739" s="1">
        <v>45840</v>
      </c>
      <c r="E1739">
        <v>99223</v>
      </c>
      <c r="F1739">
        <v>81000</v>
      </c>
      <c r="G1739" t="s">
        <v>29</v>
      </c>
      <c r="H1739" s="34">
        <v>56485</v>
      </c>
      <c r="I1739" s="7">
        <v>40669</v>
      </c>
      <c r="J1739" s="7">
        <v>23242.48</v>
      </c>
      <c r="K1739" s="7">
        <v>14173</v>
      </c>
      <c r="L1739" s="7">
        <v>3253.52</v>
      </c>
      <c r="M1739" s="5">
        <v>0.08</v>
      </c>
      <c r="N1739" t="s">
        <v>24</v>
      </c>
      <c r="O1739" t="s">
        <v>27</v>
      </c>
      <c r="P1739" t="s">
        <v>40</v>
      </c>
      <c r="Q1739" t="s">
        <v>19</v>
      </c>
      <c r="R1739" t="s">
        <v>21</v>
      </c>
      <c r="S1739" t="s">
        <v>27</v>
      </c>
      <c r="T1739" t="s">
        <v>13312</v>
      </c>
      <c r="U1739" s="1">
        <v>45846</v>
      </c>
      <c r="V1739">
        <f t="shared" si="54"/>
        <v>6</v>
      </c>
      <c r="W1739" t="str">
        <f t="shared" si="55"/>
        <v>0-29</v>
      </c>
    </row>
    <row r="1740" spans="1:23" x14ac:dyDescent="0.25">
      <c r="A1740" t="s">
        <v>1878</v>
      </c>
      <c r="B1740">
        <v>2662195991</v>
      </c>
      <c r="C1740">
        <v>5114523864</v>
      </c>
      <c r="D1740" s="1">
        <v>45636</v>
      </c>
      <c r="E1740">
        <v>99215</v>
      </c>
      <c r="F1740">
        <v>99205</v>
      </c>
      <c r="G1740" t="s">
        <v>134</v>
      </c>
      <c r="H1740" s="34">
        <v>95141</v>
      </c>
      <c r="I1740" s="7">
        <v>61842</v>
      </c>
      <c r="J1740" s="7">
        <v>48473.96</v>
      </c>
      <c r="K1740" s="7">
        <v>5947</v>
      </c>
      <c r="L1740" s="7">
        <v>7421.04</v>
      </c>
      <c r="M1740" s="5">
        <v>0.12</v>
      </c>
      <c r="N1740" t="s">
        <v>46</v>
      </c>
      <c r="O1740" t="s">
        <v>27</v>
      </c>
      <c r="P1740" t="s">
        <v>35</v>
      </c>
      <c r="Q1740" t="s">
        <v>32</v>
      </c>
      <c r="R1740" t="s">
        <v>26</v>
      </c>
      <c r="S1740" t="s">
        <v>21</v>
      </c>
      <c r="T1740" t="s">
        <v>13310</v>
      </c>
      <c r="U1740" s="1">
        <v>46032</v>
      </c>
      <c r="V1740">
        <f t="shared" si="54"/>
        <v>396</v>
      </c>
      <c r="W1740" t="str">
        <f t="shared" si="55"/>
        <v>360+</v>
      </c>
    </row>
    <row r="1741" spans="1:23" x14ac:dyDescent="0.25">
      <c r="A1741" t="s">
        <v>1879</v>
      </c>
      <c r="B1741">
        <v>7653619431</v>
      </c>
      <c r="C1741">
        <v>6982587817</v>
      </c>
      <c r="D1741" s="1">
        <v>45557</v>
      </c>
      <c r="E1741">
        <v>99222</v>
      </c>
      <c r="F1741">
        <v>36415</v>
      </c>
      <c r="G1741" t="s">
        <v>198</v>
      </c>
      <c r="H1741" s="34">
        <v>97051</v>
      </c>
      <c r="I1741" s="7">
        <v>69877</v>
      </c>
      <c r="J1741" s="7">
        <v>64286.84</v>
      </c>
      <c r="K1741" s="7">
        <v>0</v>
      </c>
      <c r="L1741" s="7">
        <v>5590.16</v>
      </c>
      <c r="M1741" s="5">
        <v>0.08</v>
      </c>
      <c r="N1741" t="s">
        <v>24</v>
      </c>
      <c r="O1741" t="s">
        <v>17</v>
      </c>
      <c r="P1741" t="s">
        <v>35</v>
      </c>
      <c r="Q1741" t="s">
        <v>19</v>
      </c>
      <c r="R1741" t="s">
        <v>26</v>
      </c>
      <c r="S1741" t="s">
        <v>17</v>
      </c>
      <c r="T1741" t="s">
        <v>13311</v>
      </c>
      <c r="U1741" s="1">
        <v>45951</v>
      </c>
      <c r="V1741">
        <f t="shared" si="54"/>
        <v>394</v>
      </c>
      <c r="W1741" t="str">
        <f t="shared" si="55"/>
        <v>360+</v>
      </c>
    </row>
    <row r="1742" spans="1:23" x14ac:dyDescent="0.25">
      <c r="A1742" t="s">
        <v>1880</v>
      </c>
      <c r="B1742">
        <v>7116223932</v>
      </c>
      <c r="C1742">
        <v>2429527570</v>
      </c>
      <c r="D1742" s="1">
        <v>45728</v>
      </c>
      <c r="E1742">
        <v>99222</v>
      </c>
      <c r="F1742">
        <v>99292</v>
      </c>
      <c r="G1742" t="s">
        <v>110</v>
      </c>
      <c r="H1742" s="34">
        <v>85273</v>
      </c>
      <c r="I1742" s="7">
        <v>72482</v>
      </c>
      <c r="J1742" s="7">
        <v>63577.36</v>
      </c>
      <c r="K1742" s="7">
        <v>7455</v>
      </c>
      <c r="L1742" s="7">
        <v>1449.64</v>
      </c>
      <c r="M1742" s="5">
        <v>0.02</v>
      </c>
      <c r="N1742" t="s">
        <v>16</v>
      </c>
      <c r="O1742" t="s">
        <v>27</v>
      </c>
      <c r="P1742" t="s">
        <v>58</v>
      </c>
      <c r="Q1742" t="s">
        <v>32</v>
      </c>
      <c r="R1742" t="s">
        <v>21</v>
      </c>
      <c r="S1742" t="s">
        <v>27</v>
      </c>
      <c r="T1742" t="s">
        <v>13312</v>
      </c>
      <c r="U1742" s="1">
        <v>45844</v>
      </c>
      <c r="V1742">
        <f t="shared" si="54"/>
        <v>116</v>
      </c>
      <c r="W1742" t="str">
        <f t="shared" si="55"/>
        <v>90-119</v>
      </c>
    </row>
    <row r="1743" spans="1:23" x14ac:dyDescent="0.25">
      <c r="A1743" t="s">
        <v>1881</v>
      </c>
      <c r="B1743">
        <v>3364050207</v>
      </c>
      <c r="C1743">
        <v>2916374843</v>
      </c>
      <c r="D1743" s="1">
        <v>45343</v>
      </c>
      <c r="E1743">
        <v>99233</v>
      </c>
      <c r="F1743">
        <v>99212</v>
      </c>
      <c r="G1743" t="s">
        <v>81</v>
      </c>
      <c r="H1743" s="34">
        <v>82068</v>
      </c>
      <c r="I1743" s="7">
        <v>59089</v>
      </c>
      <c r="J1743" s="7">
        <v>44463.88</v>
      </c>
      <c r="K1743" s="7">
        <v>9898</v>
      </c>
      <c r="L1743" s="7">
        <v>4727.12</v>
      </c>
      <c r="M1743" s="5">
        <v>0.08</v>
      </c>
      <c r="N1743" t="s">
        <v>24</v>
      </c>
      <c r="O1743" t="s">
        <v>30</v>
      </c>
      <c r="P1743" t="s">
        <v>55</v>
      </c>
      <c r="Q1743" t="s">
        <v>19</v>
      </c>
      <c r="R1743" t="s">
        <v>26</v>
      </c>
      <c r="S1743" t="s">
        <v>21</v>
      </c>
      <c r="T1743" t="s">
        <v>13310</v>
      </c>
      <c r="U1743" s="1">
        <v>45804</v>
      </c>
      <c r="V1743">
        <f t="shared" si="54"/>
        <v>461</v>
      </c>
      <c r="W1743" t="str">
        <f t="shared" si="55"/>
        <v>360+</v>
      </c>
    </row>
    <row r="1744" spans="1:23" x14ac:dyDescent="0.25">
      <c r="A1744" t="s">
        <v>1882</v>
      </c>
      <c r="B1744">
        <v>4382975262</v>
      </c>
      <c r="C1744">
        <v>6773440538</v>
      </c>
      <c r="D1744" s="1">
        <v>45449</v>
      </c>
      <c r="E1744">
        <v>99232</v>
      </c>
      <c r="F1744">
        <v>99212</v>
      </c>
      <c r="G1744" t="s">
        <v>69</v>
      </c>
      <c r="H1744" s="34">
        <v>68711</v>
      </c>
      <c r="I1744" s="7">
        <v>44662</v>
      </c>
      <c r="J1744" s="7">
        <v>34616.559999999998</v>
      </c>
      <c r="K1744" s="7">
        <v>4686</v>
      </c>
      <c r="L1744" s="7">
        <v>5359.44</v>
      </c>
      <c r="M1744" s="5">
        <v>0.12</v>
      </c>
      <c r="N1744" t="s">
        <v>46</v>
      </c>
      <c r="O1744" t="s">
        <v>27</v>
      </c>
      <c r="P1744" t="s">
        <v>40</v>
      </c>
      <c r="Q1744" t="s">
        <v>32</v>
      </c>
      <c r="R1744" t="s">
        <v>38</v>
      </c>
      <c r="S1744" t="s">
        <v>27</v>
      </c>
      <c r="T1744" t="s">
        <v>13312</v>
      </c>
      <c r="U1744" s="1">
        <v>45988</v>
      </c>
      <c r="V1744">
        <f t="shared" si="54"/>
        <v>539</v>
      </c>
      <c r="W1744" t="str">
        <f t="shared" si="55"/>
        <v>360+</v>
      </c>
    </row>
    <row r="1745" spans="1:23" x14ac:dyDescent="0.25">
      <c r="A1745" t="s">
        <v>1883</v>
      </c>
      <c r="B1745">
        <v>3122259676</v>
      </c>
      <c r="C1745">
        <v>7560210422</v>
      </c>
      <c r="D1745" s="1">
        <v>45489</v>
      </c>
      <c r="E1745">
        <v>99232</v>
      </c>
      <c r="F1745">
        <v>99284</v>
      </c>
      <c r="G1745" t="s">
        <v>222</v>
      </c>
      <c r="H1745" s="34">
        <v>91419</v>
      </c>
      <c r="I1745" s="7">
        <v>59422</v>
      </c>
      <c r="J1745" s="7">
        <v>36982.36</v>
      </c>
      <c r="K1745" s="7">
        <v>15309</v>
      </c>
      <c r="L1745" s="7">
        <v>7130.64</v>
      </c>
      <c r="M1745" s="5">
        <v>0.12</v>
      </c>
      <c r="N1745" t="s">
        <v>46</v>
      </c>
      <c r="O1745" t="s">
        <v>27</v>
      </c>
      <c r="P1745" t="s">
        <v>35</v>
      </c>
      <c r="Q1745" t="s">
        <v>19</v>
      </c>
      <c r="R1745" t="s">
        <v>21</v>
      </c>
      <c r="S1745" t="s">
        <v>27</v>
      </c>
      <c r="T1745" t="s">
        <v>13312</v>
      </c>
      <c r="U1745" s="1">
        <v>45922</v>
      </c>
      <c r="V1745">
        <f t="shared" si="54"/>
        <v>433</v>
      </c>
      <c r="W1745" t="str">
        <f t="shared" si="55"/>
        <v>360+</v>
      </c>
    </row>
    <row r="1746" spans="1:23" x14ac:dyDescent="0.25">
      <c r="A1746" t="s">
        <v>1884</v>
      </c>
      <c r="B1746">
        <v>8873969730</v>
      </c>
      <c r="C1746">
        <v>3047673487</v>
      </c>
      <c r="D1746" s="1">
        <v>45659</v>
      </c>
      <c r="E1746">
        <v>99221</v>
      </c>
      <c r="F1746">
        <v>99212</v>
      </c>
      <c r="G1746" t="s">
        <v>222</v>
      </c>
      <c r="H1746" s="34">
        <v>50659</v>
      </c>
      <c r="I1746" s="7">
        <v>43060</v>
      </c>
      <c r="J1746" s="7">
        <v>42198.8</v>
      </c>
      <c r="K1746" s="7">
        <v>0</v>
      </c>
      <c r="L1746" s="7">
        <v>861.2</v>
      </c>
      <c r="M1746" s="5">
        <v>0.02</v>
      </c>
      <c r="N1746" t="s">
        <v>16</v>
      </c>
      <c r="O1746" t="s">
        <v>17</v>
      </c>
      <c r="P1746" t="s">
        <v>40</v>
      </c>
      <c r="Q1746" t="s">
        <v>19</v>
      </c>
      <c r="R1746" t="s">
        <v>43</v>
      </c>
      <c r="S1746" t="s">
        <v>21</v>
      </c>
      <c r="T1746" t="s">
        <v>13312</v>
      </c>
      <c r="U1746" s="1">
        <v>45757</v>
      </c>
      <c r="V1746">
        <f t="shared" si="54"/>
        <v>98</v>
      </c>
      <c r="W1746" t="str">
        <f t="shared" si="55"/>
        <v>90-119</v>
      </c>
    </row>
    <row r="1747" spans="1:23" x14ac:dyDescent="0.25">
      <c r="A1747" t="s">
        <v>1885</v>
      </c>
      <c r="B1747">
        <v>1904255558</v>
      </c>
      <c r="C1747">
        <v>2350815730</v>
      </c>
      <c r="D1747" s="1">
        <v>45673</v>
      </c>
      <c r="E1747">
        <v>99238</v>
      </c>
      <c r="F1747">
        <v>71046</v>
      </c>
      <c r="G1747" t="s">
        <v>296</v>
      </c>
      <c r="H1747" s="34">
        <v>37674</v>
      </c>
      <c r="I1747" s="7">
        <v>30139</v>
      </c>
      <c r="J1747" s="7">
        <v>25919.54</v>
      </c>
      <c r="K1747" s="7">
        <v>0</v>
      </c>
      <c r="L1747" s="7">
        <v>4219.46</v>
      </c>
      <c r="M1747" s="5">
        <v>0.14000000000000001</v>
      </c>
      <c r="N1747" t="s">
        <v>1135</v>
      </c>
      <c r="O1747" t="s">
        <v>17</v>
      </c>
      <c r="P1747" t="s">
        <v>97</v>
      </c>
      <c r="Q1747" t="s">
        <v>19</v>
      </c>
      <c r="R1747" t="s">
        <v>20</v>
      </c>
      <c r="S1747" t="s">
        <v>17</v>
      </c>
      <c r="T1747" t="s">
        <v>13312</v>
      </c>
      <c r="U1747" s="1">
        <v>45876</v>
      </c>
      <c r="V1747">
        <f t="shared" si="54"/>
        <v>203</v>
      </c>
      <c r="W1747" t="str">
        <f t="shared" si="55"/>
        <v>180-209</v>
      </c>
    </row>
    <row r="1748" spans="1:23" x14ac:dyDescent="0.25">
      <c r="A1748" t="s">
        <v>1886</v>
      </c>
      <c r="B1748">
        <v>9773153904</v>
      </c>
      <c r="C1748">
        <v>3895769915</v>
      </c>
      <c r="D1748" s="1">
        <v>45509</v>
      </c>
      <c r="E1748">
        <v>99215</v>
      </c>
      <c r="F1748">
        <v>99201</v>
      </c>
      <c r="G1748" t="s">
        <v>136</v>
      </c>
      <c r="H1748" s="34">
        <v>46855</v>
      </c>
      <c r="I1748" s="7">
        <v>33736</v>
      </c>
      <c r="J1748" s="7">
        <v>31037.119999999999</v>
      </c>
      <c r="K1748" s="7">
        <v>0</v>
      </c>
      <c r="L1748" s="7">
        <v>2698.88</v>
      </c>
      <c r="M1748" s="5">
        <v>0.08</v>
      </c>
      <c r="N1748" t="s">
        <v>24</v>
      </c>
      <c r="O1748" t="s">
        <v>17</v>
      </c>
      <c r="P1748" t="s">
        <v>31</v>
      </c>
      <c r="Q1748" t="s">
        <v>32</v>
      </c>
      <c r="R1748" t="s">
        <v>21</v>
      </c>
      <c r="S1748" t="s">
        <v>27</v>
      </c>
      <c r="T1748" t="s">
        <v>13310</v>
      </c>
      <c r="U1748" s="1">
        <v>45957</v>
      </c>
      <c r="V1748">
        <f t="shared" si="54"/>
        <v>448</v>
      </c>
      <c r="W1748" t="str">
        <f t="shared" si="55"/>
        <v>360+</v>
      </c>
    </row>
    <row r="1749" spans="1:23" x14ac:dyDescent="0.25">
      <c r="A1749" t="s">
        <v>1887</v>
      </c>
      <c r="B1749">
        <v>8886353387</v>
      </c>
      <c r="C1749">
        <v>6136695571</v>
      </c>
      <c r="D1749" s="1">
        <v>45729</v>
      </c>
      <c r="E1749">
        <v>99213</v>
      </c>
      <c r="F1749">
        <v>99214</v>
      </c>
      <c r="G1749" t="s">
        <v>198</v>
      </c>
      <c r="H1749" s="34">
        <v>76581</v>
      </c>
      <c r="I1749" s="7">
        <v>55138</v>
      </c>
      <c r="J1749" s="7">
        <v>50726.96</v>
      </c>
      <c r="K1749" s="7">
        <v>0</v>
      </c>
      <c r="L1749" s="7">
        <v>4411.04</v>
      </c>
      <c r="M1749" s="5">
        <v>0.08</v>
      </c>
      <c r="N1749" t="s">
        <v>24</v>
      </c>
      <c r="O1749" t="s">
        <v>17</v>
      </c>
      <c r="P1749" t="s">
        <v>25</v>
      </c>
      <c r="Q1749" t="s">
        <v>32</v>
      </c>
      <c r="R1749" t="s">
        <v>26</v>
      </c>
      <c r="S1749" t="s">
        <v>17</v>
      </c>
      <c r="T1749" t="s">
        <v>13312</v>
      </c>
      <c r="U1749" s="1">
        <v>46078</v>
      </c>
      <c r="V1749">
        <f t="shared" si="54"/>
        <v>349</v>
      </c>
      <c r="W1749" t="str">
        <f t="shared" si="55"/>
        <v>330-359</v>
      </c>
    </row>
    <row r="1750" spans="1:23" x14ac:dyDescent="0.25">
      <c r="A1750" t="s">
        <v>1888</v>
      </c>
      <c r="B1750">
        <v>7860428656</v>
      </c>
      <c r="C1750">
        <v>2208933346</v>
      </c>
      <c r="D1750" s="1">
        <v>45834</v>
      </c>
      <c r="E1750">
        <v>99233</v>
      </c>
      <c r="F1750">
        <v>71046</v>
      </c>
      <c r="G1750" t="s">
        <v>116</v>
      </c>
      <c r="H1750" s="34">
        <v>84525</v>
      </c>
      <c r="I1750" s="7">
        <v>54941</v>
      </c>
      <c r="J1750" s="7">
        <v>48348.08</v>
      </c>
      <c r="K1750" s="7">
        <v>0</v>
      </c>
      <c r="L1750" s="7">
        <v>6592.92</v>
      </c>
      <c r="M1750" s="5">
        <v>0.12</v>
      </c>
      <c r="N1750" t="s">
        <v>46</v>
      </c>
      <c r="O1750" t="s">
        <v>17</v>
      </c>
      <c r="P1750" t="s">
        <v>35</v>
      </c>
      <c r="Q1750" t="s">
        <v>32</v>
      </c>
      <c r="R1750" t="s">
        <v>21</v>
      </c>
      <c r="S1750" t="s">
        <v>21</v>
      </c>
      <c r="T1750" t="s">
        <v>13310</v>
      </c>
      <c r="U1750" s="1">
        <v>45866</v>
      </c>
      <c r="V1750">
        <f t="shared" si="54"/>
        <v>32</v>
      </c>
      <c r="W1750" t="str">
        <f t="shared" si="55"/>
        <v>30-59</v>
      </c>
    </row>
    <row r="1751" spans="1:23" x14ac:dyDescent="0.25">
      <c r="A1751" t="s">
        <v>1889</v>
      </c>
      <c r="B1751">
        <v>5399176961</v>
      </c>
      <c r="C1751">
        <v>6924269110</v>
      </c>
      <c r="D1751" s="1">
        <v>45723</v>
      </c>
      <c r="E1751">
        <v>99238</v>
      </c>
      <c r="F1751">
        <v>99215</v>
      </c>
      <c r="G1751" t="s">
        <v>81</v>
      </c>
      <c r="H1751" s="34">
        <v>57854</v>
      </c>
      <c r="I1751" s="7">
        <v>49176</v>
      </c>
      <c r="J1751" s="7">
        <v>37143.480000000003</v>
      </c>
      <c r="K1751" s="7">
        <v>11049</v>
      </c>
      <c r="L1751" s="7">
        <v>983.52</v>
      </c>
      <c r="M1751" s="5">
        <v>0.02</v>
      </c>
      <c r="N1751" t="s">
        <v>16</v>
      </c>
      <c r="O1751" t="s">
        <v>27</v>
      </c>
      <c r="P1751" t="s">
        <v>55</v>
      </c>
      <c r="Q1751" t="s">
        <v>32</v>
      </c>
      <c r="R1751" t="s">
        <v>20</v>
      </c>
      <c r="S1751" t="s">
        <v>21</v>
      </c>
      <c r="T1751" t="s">
        <v>13311</v>
      </c>
      <c r="U1751" s="1">
        <v>45958</v>
      </c>
      <c r="V1751">
        <f t="shared" si="54"/>
        <v>235</v>
      </c>
      <c r="W1751" t="str">
        <f t="shared" si="55"/>
        <v>210-239</v>
      </c>
    </row>
    <row r="1752" spans="1:23" x14ac:dyDescent="0.25">
      <c r="A1752" t="s">
        <v>1890</v>
      </c>
      <c r="B1752">
        <v>7298042421</v>
      </c>
      <c r="C1752">
        <v>1077249368</v>
      </c>
      <c r="D1752" s="1">
        <v>45820</v>
      </c>
      <c r="E1752">
        <v>99221</v>
      </c>
      <c r="F1752">
        <v>93000</v>
      </c>
      <c r="G1752" t="s">
        <v>45</v>
      </c>
      <c r="H1752" s="34">
        <v>44334</v>
      </c>
      <c r="I1752" s="7">
        <v>31920</v>
      </c>
      <c r="J1752" s="7">
        <v>25777.4</v>
      </c>
      <c r="K1752" s="7">
        <v>3589</v>
      </c>
      <c r="L1752" s="7">
        <v>2553.6</v>
      </c>
      <c r="M1752" s="5">
        <v>0.08</v>
      </c>
      <c r="N1752" t="s">
        <v>24</v>
      </c>
      <c r="O1752" t="s">
        <v>30</v>
      </c>
      <c r="P1752" t="s">
        <v>55</v>
      </c>
      <c r="Q1752" t="s">
        <v>19</v>
      </c>
      <c r="R1752" t="s">
        <v>26</v>
      </c>
      <c r="S1752" t="s">
        <v>21</v>
      </c>
      <c r="T1752" t="s">
        <v>13310</v>
      </c>
      <c r="U1752" s="1">
        <v>45975</v>
      </c>
      <c r="V1752">
        <f t="shared" si="54"/>
        <v>155</v>
      </c>
      <c r="W1752" t="str">
        <f t="shared" si="55"/>
        <v>150-179</v>
      </c>
    </row>
    <row r="1753" spans="1:23" x14ac:dyDescent="0.25">
      <c r="A1753" t="s">
        <v>1891</v>
      </c>
      <c r="B1753">
        <v>4563736289</v>
      </c>
      <c r="C1753">
        <v>1759047760</v>
      </c>
      <c r="D1753" s="1">
        <v>45414</v>
      </c>
      <c r="E1753">
        <v>99214</v>
      </c>
      <c r="F1753">
        <v>71046</v>
      </c>
      <c r="G1753" t="s">
        <v>224</v>
      </c>
      <c r="H1753" s="34">
        <v>42369</v>
      </c>
      <c r="I1753" s="7">
        <v>30506</v>
      </c>
      <c r="J1753" s="7">
        <v>25018.52</v>
      </c>
      <c r="K1753" s="7">
        <v>3047</v>
      </c>
      <c r="L1753" s="7">
        <v>2440.48</v>
      </c>
      <c r="M1753" s="5">
        <v>0.08</v>
      </c>
      <c r="N1753" t="s">
        <v>24</v>
      </c>
      <c r="O1753" t="s">
        <v>27</v>
      </c>
      <c r="P1753" t="s">
        <v>31</v>
      </c>
      <c r="Q1753" t="s">
        <v>32</v>
      </c>
      <c r="R1753" t="s">
        <v>43</v>
      </c>
      <c r="S1753" t="s">
        <v>17</v>
      </c>
      <c r="T1753" t="s">
        <v>13312</v>
      </c>
      <c r="U1753" s="1">
        <v>45751</v>
      </c>
      <c r="V1753">
        <f t="shared" si="54"/>
        <v>337</v>
      </c>
      <c r="W1753" t="str">
        <f t="shared" si="55"/>
        <v>330-359</v>
      </c>
    </row>
    <row r="1754" spans="1:23" x14ac:dyDescent="0.25">
      <c r="A1754" t="s">
        <v>1892</v>
      </c>
      <c r="B1754">
        <v>5585457115</v>
      </c>
      <c r="C1754">
        <v>4331173964</v>
      </c>
      <c r="D1754" s="1">
        <v>45754</v>
      </c>
      <c r="E1754">
        <v>99221</v>
      </c>
      <c r="F1754">
        <v>97110</v>
      </c>
      <c r="G1754" t="s">
        <v>106</v>
      </c>
      <c r="H1754" s="34">
        <v>76192</v>
      </c>
      <c r="I1754" s="7">
        <v>64763</v>
      </c>
      <c r="J1754" s="7">
        <v>39753.74</v>
      </c>
      <c r="K1754" s="7">
        <v>23714</v>
      </c>
      <c r="L1754" s="7">
        <v>1295.26</v>
      </c>
      <c r="M1754" s="5">
        <v>0.02</v>
      </c>
      <c r="N1754" t="s">
        <v>16</v>
      </c>
      <c r="O1754" t="s">
        <v>27</v>
      </c>
      <c r="P1754" t="s">
        <v>35</v>
      </c>
      <c r="Q1754" t="s">
        <v>32</v>
      </c>
      <c r="R1754" t="s">
        <v>21</v>
      </c>
      <c r="S1754" t="s">
        <v>27</v>
      </c>
      <c r="T1754" t="s">
        <v>13311</v>
      </c>
      <c r="U1754" s="1">
        <v>45906</v>
      </c>
      <c r="V1754">
        <f t="shared" si="54"/>
        <v>152</v>
      </c>
      <c r="W1754" t="str">
        <f t="shared" si="55"/>
        <v>150-179</v>
      </c>
    </row>
    <row r="1755" spans="1:23" x14ac:dyDescent="0.25">
      <c r="A1755" t="s">
        <v>1893</v>
      </c>
      <c r="B1755">
        <v>8989276140</v>
      </c>
      <c r="C1755">
        <v>5686426592</v>
      </c>
      <c r="D1755" s="1">
        <v>45423</v>
      </c>
      <c r="E1755">
        <v>99222</v>
      </c>
      <c r="F1755">
        <v>90834</v>
      </c>
      <c r="G1755" t="s">
        <v>293</v>
      </c>
      <c r="H1755" s="34">
        <v>31548</v>
      </c>
      <c r="I1755" s="7">
        <v>26816</v>
      </c>
      <c r="J1755" s="7">
        <v>18627.68</v>
      </c>
      <c r="K1755" s="7">
        <v>7652</v>
      </c>
      <c r="L1755" s="7">
        <v>536.32000000000005</v>
      </c>
      <c r="M1755" s="5">
        <v>0.02</v>
      </c>
      <c r="N1755" t="s">
        <v>16</v>
      </c>
      <c r="O1755" t="s">
        <v>27</v>
      </c>
      <c r="P1755" t="s">
        <v>58</v>
      </c>
      <c r="Q1755" t="s">
        <v>32</v>
      </c>
      <c r="R1755" t="s">
        <v>38</v>
      </c>
      <c r="S1755" t="s">
        <v>17</v>
      </c>
      <c r="T1755" t="s">
        <v>13312</v>
      </c>
      <c r="U1755" s="1">
        <v>45741</v>
      </c>
      <c r="V1755">
        <f t="shared" si="54"/>
        <v>318</v>
      </c>
      <c r="W1755" t="str">
        <f t="shared" si="55"/>
        <v>300-329</v>
      </c>
    </row>
    <row r="1756" spans="1:23" x14ac:dyDescent="0.25">
      <c r="A1756" t="s">
        <v>1894</v>
      </c>
      <c r="B1756">
        <v>2575896964</v>
      </c>
      <c r="C1756">
        <v>9811335148</v>
      </c>
      <c r="D1756" s="1">
        <v>45910</v>
      </c>
      <c r="E1756">
        <v>99215</v>
      </c>
      <c r="F1756">
        <v>99292</v>
      </c>
      <c r="G1756" t="s">
        <v>140</v>
      </c>
      <c r="H1756" s="34">
        <v>46421</v>
      </c>
      <c r="I1756" s="7">
        <v>37137</v>
      </c>
      <c r="J1756" s="7">
        <v>19602.82</v>
      </c>
      <c r="K1756" s="7">
        <v>12335</v>
      </c>
      <c r="L1756" s="7">
        <v>5199.18</v>
      </c>
      <c r="M1756" s="5">
        <v>0.14000000000000001</v>
      </c>
      <c r="N1756" t="s">
        <v>1135</v>
      </c>
      <c r="O1756" t="s">
        <v>27</v>
      </c>
      <c r="P1756" t="s">
        <v>31</v>
      </c>
      <c r="Q1756" t="s">
        <v>32</v>
      </c>
      <c r="R1756" t="s">
        <v>21</v>
      </c>
      <c r="S1756" t="s">
        <v>21</v>
      </c>
      <c r="T1756" t="s">
        <v>13312</v>
      </c>
      <c r="U1756" s="1">
        <v>45937</v>
      </c>
      <c r="V1756">
        <f t="shared" si="54"/>
        <v>27</v>
      </c>
      <c r="W1756" t="str">
        <f t="shared" si="55"/>
        <v>0-29</v>
      </c>
    </row>
    <row r="1757" spans="1:23" x14ac:dyDescent="0.25">
      <c r="A1757" t="s">
        <v>1895</v>
      </c>
      <c r="B1757">
        <v>5603034600</v>
      </c>
      <c r="C1757">
        <v>2890558813</v>
      </c>
      <c r="D1757" s="1">
        <v>45424</v>
      </c>
      <c r="E1757">
        <v>99231</v>
      </c>
      <c r="F1757">
        <v>99213</v>
      </c>
      <c r="G1757" t="s">
        <v>198</v>
      </c>
      <c r="H1757" s="34">
        <v>72101</v>
      </c>
      <c r="I1757" s="7">
        <v>56239</v>
      </c>
      <c r="J1757" s="7">
        <v>38238.199999999997</v>
      </c>
      <c r="K1757" s="7">
        <v>6753</v>
      </c>
      <c r="L1757" s="7">
        <v>11247.8</v>
      </c>
      <c r="M1757" s="5">
        <v>0.2</v>
      </c>
      <c r="N1757" t="s">
        <v>3140</v>
      </c>
      <c r="O1757" t="s">
        <v>30</v>
      </c>
      <c r="P1757" t="s">
        <v>97</v>
      </c>
      <c r="Q1757" t="s">
        <v>32</v>
      </c>
      <c r="R1757" t="s">
        <v>26</v>
      </c>
      <c r="S1757" t="s">
        <v>17</v>
      </c>
      <c r="T1757" t="s">
        <v>13311</v>
      </c>
      <c r="U1757" s="1">
        <v>45994</v>
      </c>
      <c r="V1757">
        <f t="shared" si="54"/>
        <v>570</v>
      </c>
      <c r="W1757" t="str">
        <f t="shared" si="55"/>
        <v>360+</v>
      </c>
    </row>
    <row r="1758" spans="1:23" x14ac:dyDescent="0.25">
      <c r="A1758" t="s">
        <v>1896</v>
      </c>
      <c r="B1758">
        <v>9254555070</v>
      </c>
      <c r="C1758">
        <v>3725686052</v>
      </c>
      <c r="D1758" s="1">
        <v>45551</v>
      </c>
      <c r="E1758">
        <v>99215</v>
      </c>
      <c r="F1758">
        <v>80053</v>
      </c>
      <c r="G1758" t="s">
        <v>237</v>
      </c>
      <c r="H1758" s="34">
        <v>31091</v>
      </c>
      <c r="I1758" s="7">
        <v>22386</v>
      </c>
      <c r="J1758" s="7">
        <v>18436.12</v>
      </c>
      <c r="K1758" s="7">
        <v>2159</v>
      </c>
      <c r="L1758" s="7">
        <v>1790.88</v>
      </c>
      <c r="M1758" s="5">
        <v>0.08</v>
      </c>
      <c r="N1758" t="s">
        <v>24</v>
      </c>
      <c r="O1758" t="s">
        <v>30</v>
      </c>
      <c r="P1758" t="s">
        <v>55</v>
      </c>
      <c r="Q1758" t="s">
        <v>32</v>
      </c>
      <c r="R1758" t="s">
        <v>20</v>
      </c>
      <c r="S1758" t="s">
        <v>17</v>
      </c>
      <c r="T1758" t="s">
        <v>13312</v>
      </c>
      <c r="U1758" s="1">
        <v>46002</v>
      </c>
      <c r="V1758">
        <f t="shared" si="54"/>
        <v>451</v>
      </c>
      <c r="W1758" t="str">
        <f t="shared" si="55"/>
        <v>360+</v>
      </c>
    </row>
    <row r="1759" spans="1:23" x14ac:dyDescent="0.25">
      <c r="A1759" t="s">
        <v>1897</v>
      </c>
      <c r="B1759">
        <v>4486510821</v>
      </c>
      <c r="C1759">
        <v>9842880923</v>
      </c>
      <c r="D1759" s="1">
        <v>45467</v>
      </c>
      <c r="E1759">
        <v>99232</v>
      </c>
      <c r="F1759">
        <v>99281</v>
      </c>
      <c r="G1759" t="s">
        <v>61</v>
      </c>
      <c r="H1759" s="34">
        <v>68542</v>
      </c>
      <c r="I1759" s="7">
        <v>49350</v>
      </c>
      <c r="J1759" s="7">
        <v>29990</v>
      </c>
      <c r="K1759" s="7">
        <v>15412</v>
      </c>
      <c r="L1759" s="7">
        <v>3948</v>
      </c>
      <c r="M1759" s="5">
        <v>0.08</v>
      </c>
      <c r="N1759" t="s">
        <v>24</v>
      </c>
      <c r="O1759" t="s">
        <v>27</v>
      </c>
      <c r="P1759" t="s">
        <v>55</v>
      </c>
      <c r="Q1759" t="s">
        <v>32</v>
      </c>
      <c r="R1759" t="s">
        <v>27</v>
      </c>
      <c r="S1759" t="s">
        <v>21</v>
      </c>
      <c r="T1759" t="s">
        <v>13310</v>
      </c>
      <c r="U1759" s="1">
        <v>46042</v>
      </c>
      <c r="V1759">
        <f t="shared" si="54"/>
        <v>575</v>
      </c>
      <c r="W1759" t="str">
        <f t="shared" si="55"/>
        <v>360+</v>
      </c>
    </row>
    <row r="1760" spans="1:23" x14ac:dyDescent="0.25">
      <c r="A1760" t="s">
        <v>1898</v>
      </c>
      <c r="B1760">
        <v>5505320644</v>
      </c>
      <c r="C1760">
        <v>2748008121</v>
      </c>
      <c r="D1760" s="1">
        <v>45702</v>
      </c>
      <c r="E1760">
        <v>99221</v>
      </c>
      <c r="F1760">
        <v>99285</v>
      </c>
      <c r="G1760" t="s">
        <v>272</v>
      </c>
      <c r="H1760" s="34">
        <v>87605</v>
      </c>
      <c r="I1760" s="7">
        <v>56943</v>
      </c>
      <c r="J1760" s="7">
        <v>44842.84</v>
      </c>
      <c r="K1760" s="7">
        <v>5267</v>
      </c>
      <c r="L1760" s="7">
        <v>6833.16</v>
      </c>
      <c r="M1760" s="5">
        <v>0.12</v>
      </c>
      <c r="N1760" t="s">
        <v>46</v>
      </c>
      <c r="O1760" t="s">
        <v>30</v>
      </c>
      <c r="P1760" t="s">
        <v>55</v>
      </c>
      <c r="Q1760" t="s">
        <v>32</v>
      </c>
      <c r="R1760" t="s">
        <v>26</v>
      </c>
      <c r="S1760" t="s">
        <v>21</v>
      </c>
      <c r="T1760" t="s">
        <v>13312</v>
      </c>
      <c r="U1760" s="1">
        <v>45964</v>
      </c>
      <c r="V1760">
        <f t="shared" si="54"/>
        <v>262</v>
      </c>
      <c r="W1760" t="str">
        <f t="shared" si="55"/>
        <v>240-269</v>
      </c>
    </row>
    <row r="1761" spans="1:23" x14ac:dyDescent="0.25">
      <c r="A1761" t="s">
        <v>1899</v>
      </c>
      <c r="B1761">
        <v>9943728473</v>
      </c>
      <c r="C1761">
        <v>2000966949</v>
      </c>
      <c r="D1761" s="1">
        <v>45581</v>
      </c>
      <c r="E1761">
        <v>99221</v>
      </c>
      <c r="F1761">
        <v>99291</v>
      </c>
      <c r="G1761" t="s">
        <v>291</v>
      </c>
      <c r="H1761" s="34">
        <v>22755</v>
      </c>
      <c r="I1761" s="7">
        <v>19342</v>
      </c>
      <c r="J1761" s="7">
        <v>13753.16</v>
      </c>
      <c r="K1761" s="7">
        <v>5202</v>
      </c>
      <c r="L1761" s="7">
        <v>386.84</v>
      </c>
      <c r="M1761" s="5">
        <v>0.02</v>
      </c>
      <c r="N1761" t="s">
        <v>16</v>
      </c>
      <c r="O1761" t="s">
        <v>27</v>
      </c>
      <c r="P1761" t="s">
        <v>55</v>
      </c>
      <c r="Q1761" t="s">
        <v>32</v>
      </c>
      <c r="R1761" t="s">
        <v>26</v>
      </c>
      <c r="S1761" t="s">
        <v>27</v>
      </c>
      <c r="T1761" t="s">
        <v>13311</v>
      </c>
      <c r="U1761" s="1">
        <v>45780</v>
      </c>
      <c r="V1761">
        <f t="shared" si="54"/>
        <v>199</v>
      </c>
      <c r="W1761" t="str">
        <f t="shared" si="55"/>
        <v>180-209</v>
      </c>
    </row>
    <row r="1762" spans="1:23" x14ac:dyDescent="0.25">
      <c r="A1762" t="s">
        <v>1900</v>
      </c>
      <c r="B1762">
        <v>5570614564</v>
      </c>
      <c r="C1762">
        <v>1494934356</v>
      </c>
      <c r="D1762" s="1">
        <v>45507</v>
      </c>
      <c r="E1762">
        <v>99231</v>
      </c>
      <c r="F1762">
        <v>99281</v>
      </c>
      <c r="G1762" t="s">
        <v>237</v>
      </c>
      <c r="H1762" s="34">
        <v>84009</v>
      </c>
      <c r="I1762" s="7">
        <v>71408</v>
      </c>
      <c r="J1762" s="7">
        <v>69979.839999999997</v>
      </c>
      <c r="K1762" s="7">
        <v>0</v>
      </c>
      <c r="L1762" s="7">
        <v>1428.16</v>
      </c>
      <c r="M1762" s="5">
        <v>0.02</v>
      </c>
      <c r="N1762" t="s">
        <v>16</v>
      </c>
      <c r="O1762" t="s">
        <v>17</v>
      </c>
      <c r="P1762" t="s">
        <v>40</v>
      </c>
      <c r="Q1762" t="s">
        <v>19</v>
      </c>
      <c r="R1762" t="s">
        <v>21</v>
      </c>
      <c r="S1762" t="s">
        <v>17</v>
      </c>
      <c r="T1762" t="s">
        <v>13312</v>
      </c>
      <c r="U1762" s="1">
        <v>45722</v>
      </c>
      <c r="V1762">
        <f t="shared" si="54"/>
        <v>215</v>
      </c>
      <c r="W1762" t="str">
        <f t="shared" si="55"/>
        <v>210-239</v>
      </c>
    </row>
    <row r="1763" spans="1:23" x14ac:dyDescent="0.25">
      <c r="A1763" t="s">
        <v>1901</v>
      </c>
      <c r="B1763">
        <v>4514720088</v>
      </c>
      <c r="C1763">
        <v>9008369496</v>
      </c>
      <c r="D1763" s="1">
        <v>45768</v>
      </c>
      <c r="E1763">
        <v>99223</v>
      </c>
      <c r="F1763">
        <v>99212</v>
      </c>
      <c r="G1763" t="s">
        <v>307</v>
      </c>
      <c r="H1763" s="34">
        <v>54538</v>
      </c>
      <c r="I1763" s="7">
        <v>35450</v>
      </c>
      <c r="J1763" s="7">
        <v>26727</v>
      </c>
      <c r="K1763" s="7">
        <v>4469</v>
      </c>
      <c r="L1763" s="7">
        <v>4254</v>
      </c>
      <c r="M1763" s="5">
        <v>0.12</v>
      </c>
      <c r="N1763" t="s">
        <v>46</v>
      </c>
      <c r="O1763" t="s">
        <v>30</v>
      </c>
      <c r="P1763" t="s">
        <v>25</v>
      </c>
      <c r="Q1763" t="s">
        <v>19</v>
      </c>
      <c r="R1763" t="s">
        <v>26</v>
      </c>
      <c r="S1763" t="s">
        <v>17</v>
      </c>
      <c r="T1763" t="s">
        <v>13310</v>
      </c>
      <c r="U1763" s="1">
        <v>45785</v>
      </c>
      <c r="V1763">
        <f t="shared" si="54"/>
        <v>17</v>
      </c>
      <c r="W1763" t="str">
        <f t="shared" si="55"/>
        <v>0-29</v>
      </c>
    </row>
    <row r="1764" spans="1:23" x14ac:dyDescent="0.25">
      <c r="A1764" t="s">
        <v>1902</v>
      </c>
      <c r="B1764">
        <v>5353778202</v>
      </c>
      <c r="C1764">
        <v>9176160418</v>
      </c>
      <c r="D1764" s="1">
        <v>45338</v>
      </c>
      <c r="E1764">
        <v>99213</v>
      </c>
      <c r="F1764">
        <v>99201</v>
      </c>
      <c r="G1764" t="s">
        <v>307</v>
      </c>
      <c r="H1764" s="34">
        <v>79344</v>
      </c>
      <c r="I1764" s="7">
        <v>51574</v>
      </c>
      <c r="J1764" s="7">
        <v>40014.120000000003</v>
      </c>
      <c r="K1764" s="7">
        <v>5371</v>
      </c>
      <c r="L1764" s="7">
        <v>6188.88</v>
      </c>
      <c r="M1764" s="5">
        <v>0.12</v>
      </c>
      <c r="N1764" t="s">
        <v>46</v>
      </c>
      <c r="O1764" t="s">
        <v>30</v>
      </c>
      <c r="P1764" t="s">
        <v>40</v>
      </c>
      <c r="Q1764" t="s">
        <v>19</v>
      </c>
      <c r="R1764" t="s">
        <v>26</v>
      </c>
      <c r="S1764" t="s">
        <v>27</v>
      </c>
      <c r="T1764" t="s">
        <v>13312</v>
      </c>
      <c r="U1764" s="1">
        <v>45920</v>
      </c>
      <c r="V1764">
        <f t="shared" si="54"/>
        <v>582</v>
      </c>
      <c r="W1764" t="str">
        <f t="shared" si="55"/>
        <v>360+</v>
      </c>
    </row>
    <row r="1765" spans="1:23" x14ac:dyDescent="0.25">
      <c r="A1765" t="s">
        <v>1903</v>
      </c>
      <c r="B1765">
        <v>3052221100</v>
      </c>
      <c r="C1765">
        <v>4519962010</v>
      </c>
      <c r="D1765" s="1">
        <v>45631</v>
      </c>
      <c r="E1765">
        <v>99232</v>
      </c>
      <c r="F1765">
        <v>99205</v>
      </c>
      <c r="G1765" t="s">
        <v>37</v>
      </c>
      <c r="H1765" s="34">
        <v>17429</v>
      </c>
      <c r="I1765" s="7">
        <v>11329</v>
      </c>
      <c r="J1765" s="7">
        <v>7852.52</v>
      </c>
      <c r="K1765" s="7">
        <v>2117</v>
      </c>
      <c r="L1765" s="7">
        <v>1359.48</v>
      </c>
      <c r="M1765" s="5">
        <v>0.12</v>
      </c>
      <c r="N1765" t="s">
        <v>46</v>
      </c>
      <c r="O1765" t="s">
        <v>27</v>
      </c>
      <c r="P1765" t="s">
        <v>35</v>
      </c>
      <c r="Q1765" t="s">
        <v>32</v>
      </c>
      <c r="R1765" t="s">
        <v>21</v>
      </c>
      <c r="S1765" t="s">
        <v>17</v>
      </c>
      <c r="T1765" t="s">
        <v>13311</v>
      </c>
      <c r="U1765" s="1">
        <v>45912</v>
      </c>
      <c r="V1765">
        <f t="shared" si="54"/>
        <v>281</v>
      </c>
      <c r="W1765" t="str">
        <f t="shared" si="55"/>
        <v>270-299</v>
      </c>
    </row>
    <row r="1766" spans="1:23" x14ac:dyDescent="0.25">
      <c r="A1766" t="s">
        <v>1904</v>
      </c>
      <c r="B1766">
        <v>3123382874</v>
      </c>
      <c r="C1766">
        <v>3664974100</v>
      </c>
      <c r="D1766" s="1">
        <v>45526</v>
      </c>
      <c r="E1766">
        <v>99221</v>
      </c>
      <c r="F1766">
        <v>99215</v>
      </c>
      <c r="G1766" t="s">
        <v>73</v>
      </c>
      <c r="H1766" s="34">
        <v>95725</v>
      </c>
      <c r="I1766" s="7">
        <v>68922</v>
      </c>
      <c r="J1766" s="7">
        <v>63408.24</v>
      </c>
      <c r="K1766" s="7">
        <v>0</v>
      </c>
      <c r="L1766" s="7">
        <v>5513.76</v>
      </c>
      <c r="M1766" s="5">
        <v>0.08</v>
      </c>
      <c r="N1766" t="s">
        <v>24</v>
      </c>
      <c r="O1766" t="s">
        <v>17</v>
      </c>
      <c r="P1766" t="s">
        <v>55</v>
      </c>
      <c r="Q1766" t="s">
        <v>19</v>
      </c>
      <c r="R1766" t="s">
        <v>21</v>
      </c>
      <c r="S1766" t="s">
        <v>27</v>
      </c>
      <c r="T1766" t="s">
        <v>13312</v>
      </c>
      <c r="U1766" s="1">
        <v>45917</v>
      </c>
      <c r="V1766">
        <f t="shared" si="54"/>
        <v>391</v>
      </c>
      <c r="W1766" t="str">
        <f t="shared" si="55"/>
        <v>360+</v>
      </c>
    </row>
    <row r="1767" spans="1:23" x14ac:dyDescent="0.25">
      <c r="A1767" t="s">
        <v>1905</v>
      </c>
      <c r="B1767">
        <v>1020741820</v>
      </c>
      <c r="C1767">
        <v>9466613996</v>
      </c>
      <c r="D1767" s="1">
        <v>45789</v>
      </c>
      <c r="E1767">
        <v>99231</v>
      </c>
      <c r="F1767">
        <v>99213</v>
      </c>
      <c r="G1767" t="s">
        <v>81</v>
      </c>
      <c r="H1767" s="34">
        <v>77412</v>
      </c>
      <c r="I1767" s="7">
        <v>61930</v>
      </c>
      <c r="J1767" s="7">
        <v>46792.800000000003</v>
      </c>
      <c r="K1767" s="7">
        <v>6467</v>
      </c>
      <c r="L1767" s="7">
        <v>8670.2000000000007</v>
      </c>
      <c r="M1767" s="5">
        <v>0.14000000000000001</v>
      </c>
      <c r="N1767" t="s">
        <v>1135</v>
      </c>
      <c r="O1767" t="s">
        <v>27</v>
      </c>
      <c r="P1767" t="s">
        <v>25</v>
      </c>
      <c r="Q1767" t="s">
        <v>32</v>
      </c>
      <c r="R1767" t="s">
        <v>21</v>
      </c>
      <c r="S1767" t="s">
        <v>27</v>
      </c>
      <c r="T1767" t="s">
        <v>13311</v>
      </c>
      <c r="U1767" s="1">
        <v>45872</v>
      </c>
      <c r="V1767">
        <f t="shared" si="54"/>
        <v>83</v>
      </c>
      <c r="W1767" t="str">
        <f t="shared" si="55"/>
        <v>60-89</v>
      </c>
    </row>
    <row r="1768" spans="1:23" x14ac:dyDescent="0.25">
      <c r="A1768" t="s">
        <v>1906</v>
      </c>
      <c r="B1768">
        <v>4182225147</v>
      </c>
      <c r="C1768">
        <v>5917039570</v>
      </c>
      <c r="D1768" s="1">
        <v>45462</v>
      </c>
      <c r="E1768">
        <v>99214</v>
      </c>
      <c r="F1768">
        <v>99283</v>
      </c>
      <c r="G1768" t="s">
        <v>152</v>
      </c>
      <c r="H1768" s="34">
        <v>16156</v>
      </c>
      <c r="I1768" s="7">
        <v>12763</v>
      </c>
      <c r="J1768" s="7">
        <v>10720.92</v>
      </c>
      <c r="K1768" s="7">
        <v>0</v>
      </c>
      <c r="L1768" s="7">
        <v>2042.08</v>
      </c>
      <c r="M1768" s="5">
        <v>0.16</v>
      </c>
      <c r="N1768" t="s">
        <v>1138</v>
      </c>
      <c r="O1768" t="s">
        <v>17</v>
      </c>
      <c r="P1768" t="s">
        <v>25</v>
      </c>
      <c r="Q1768" t="s">
        <v>19</v>
      </c>
      <c r="R1768" t="s">
        <v>26</v>
      </c>
      <c r="S1768" t="s">
        <v>17</v>
      </c>
      <c r="T1768" t="s">
        <v>13311</v>
      </c>
      <c r="U1768" s="1">
        <v>45694</v>
      </c>
      <c r="V1768">
        <f t="shared" si="54"/>
        <v>232</v>
      </c>
      <c r="W1768" t="str">
        <f t="shared" si="55"/>
        <v>210-239</v>
      </c>
    </row>
    <row r="1769" spans="1:23" x14ac:dyDescent="0.25">
      <c r="A1769" t="s">
        <v>1907</v>
      </c>
      <c r="B1769">
        <v>7088331517</v>
      </c>
      <c r="C1769">
        <v>6801037360</v>
      </c>
      <c r="D1769" s="1">
        <v>45674</v>
      </c>
      <c r="E1769">
        <v>99222</v>
      </c>
      <c r="F1769">
        <v>99215</v>
      </c>
      <c r="G1769" t="s">
        <v>131</v>
      </c>
      <c r="H1769" s="34">
        <v>86993</v>
      </c>
      <c r="I1769" s="7">
        <v>62635</v>
      </c>
      <c r="J1769" s="7">
        <v>57624.2</v>
      </c>
      <c r="K1769" s="7">
        <v>0</v>
      </c>
      <c r="L1769" s="7">
        <v>5010.8</v>
      </c>
      <c r="M1769" s="5">
        <v>0.08</v>
      </c>
      <c r="N1769" t="s">
        <v>24</v>
      </c>
      <c r="O1769" t="s">
        <v>17</v>
      </c>
      <c r="P1769" t="s">
        <v>55</v>
      </c>
      <c r="Q1769" t="s">
        <v>19</v>
      </c>
      <c r="R1769" t="s">
        <v>21</v>
      </c>
      <c r="S1769" t="s">
        <v>27</v>
      </c>
      <c r="T1769" t="s">
        <v>13312</v>
      </c>
      <c r="U1769" s="1">
        <v>45941</v>
      </c>
      <c r="V1769">
        <f t="shared" si="54"/>
        <v>267</v>
      </c>
      <c r="W1769" t="str">
        <f t="shared" si="55"/>
        <v>240-269</v>
      </c>
    </row>
    <row r="1770" spans="1:23" x14ac:dyDescent="0.25">
      <c r="A1770" t="s">
        <v>1908</v>
      </c>
      <c r="B1770">
        <v>4516874864</v>
      </c>
      <c r="C1770">
        <v>4085107587</v>
      </c>
      <c r="D1770" s="1">
        <v>45441</v>
      </c>
      <c r="E1770">
        <v>99213</v>
      </c>
      <c r="F1770">
        <v>99212</v>
      </c>
      <c r="G1770" t="s">
        <v>118</v>
      </c>
      <c r="H1770" s="34">
        <v>36619</v>
      </c>
      <c r="I1770" s="7">
        <v>28563</v>
      </c>
      <c r="J1770" s="7">
        <v>19928.400000000001</v>
      </c>
      <c r="K1770" s="7">
        <v>2922</v>
      </c>
      <c r="L1770" s="7">
        <v>5712.6</v>
      </c>
      <c r="M1770" s="5">
        <v>0.2</v>
      </c>
      <c r="N1770" t="s">
        <v>3140</v>
      </c>
      <c r="O1770" t="s">
        <v>30</v>
      </c>
      <c r="P1770" t="s">
        <v>18</v>
      </c>
      <c r="Q1770" t="s">
        <v>19</v>
      </c>
      <c r="R1770" t="s">
        <v>43</v>
      </c>
      <c r="S1770" t="s">
        <v>27</v>
      </c>
      <c r="T1770" t="s">
        <v>13310</v>
      </c>
      <c r="U1770" s="1">
        <v>45877</v>
      </c>
      <c r="V1770">
        <f t="shared" si="54"/>
        <v>436</v>
      </c>
      <c r="W1770" t="str">
        <f t="shared" si="55"/>
        <v>360+</v>
      </c>
    </row>
    <row r="1771" spans="1:23" x14ac:dyDescent="0.25">
      <c r="A1771" t="s">
        <v>1909</v>
      </c>
      <c r="B1771">
        <v>9733703423</v>
      </c>
      <c r="C1771">
        <v>8539303862</v>
      </c>
      <c r="D1771" s="1">
        <v>45382</v>
      </c>
      <c r="E1771">
        <v>99221</v>
      </c>
      <c r="F1771">
        <v>93000</v>
      </c>
      <c r="G1771" t="s">
        <v>288</v>
      </c>
      <c r="H1771" s="34">
        <v>58067</v>
      </c>
      <c r="I1771" s="7">
        <v>37744</v>
      </c>
      <c r="J1771" s="7">
        <v>22962.720000000001</v>
      </c>
      <c r="K1771" s="7">
        <v>10252</v>
      </c>
      <c r="L1771" s="7">
        <v>4529.28</v>
      </c>
      <c r="M1771" s="5">
        <v>0.12</v>
      </c>
      <c r="N1771" t="s">
        <v>46</v>
      </c>
      <c r="O1771" t="s">
        <v>27</v>
      </c>
      <c r="P1771" t="s">
        <v>18</v>
      </c>
      <c r="Q1771" t="s">
        <v>19</v>
      </c>
      <c r="R1771" t="s">
        <v>20</v>
      </c>
      <c r="S1771" t="s">
        <v>17</v>
      </c>
      <c r="T1771" t="s">
        <v>13312</v>
      </c>
      <c r="U1771" s="1">
        <v>45870</v>
      </c>
      <c r="V1771">
        <f t="shared" si="54"/>
        <v>488</v>
      </c>
      <c r="W1771" t="str">
        <f t="shared" si="55"/>
        <v>360+</v>
      </c>
    </row>
    <row r="1772" spans="1:23" x14ac:dyDescent="0.25">
      <c r="A1772" t="s">
        <v>1910</v>
      </c>
      <c r="B1772">
        <v>9492395199</v>
      </c>
      <c r="C1772">
        <v>8850481108</v>
      </c>
      <c r="D1772" s="1">
        <v>45508</v>
      </c>
      <c r="E1772">
        <v>99215</v>
      </c>
      <c r="F1772">
        <v>99214</v>
      </c>
      <c r="G1772" t="s">
        <v>296</v>
      </c>
      <c r="H1772" s="34">
        <v>86192</v>
      </c>
      <c r="I1772" s="7">
        <v>70677</v>
      </c>
      <c r="J1772" s="7">
        <v>50805.14</v>
      </c>
      <c r="K1772" s="7">
        <v>7150</v>
      </c>
      <c r="L1772" s="7">
        <v>12721.86</v>
      </c>
      <c r="M1772" s="5">
        <v>0.18</v>
      </c>
      <c r="N1772" t="s">
        <v>3141</v>
      </c>
      <c r="O1772" t="s">
        <v>30</v>
      </c>
      <c r="P1772" t="s">
        <v>55</v>
      </c>
      <c r="Q1772" t="s">
        <v>19</v>
      </c>
      <c r="R1772" t="s">
        <v>27</v>
      </c>
      <c r="S1772" t="s">
        <v>27</v>
      </c>
      <c r="T1772" t="s">
        <v>13311</v>
      </c>
      <c r="U1772" s="1">
        <v>46041</v>
      </c>
      <c r="V1772">
        <f t="shared" si="54"/>
        <v>533</v>
      </c>
      <c r="W1772" t="str">
        <f t="shared" si="55"/>
        <v>360+</v>
      </c>
    </row>
    <row r="1773" spans="1:23" x14ac:dyDescent="0.25">
      <c r="A1773" t="s">
        <v>1911</v>
      </c>
      <c r="B1773">
        <v>6491171792</v>
      </c>
      <c r="C1773">
        <v>7139526404</v>
      </c>
      <c r="D1773" s="1">
        <v>45558</v>
      </c>
      <c r="E1773">
        <v>99213</v>
      </c>
      <c r="F1773">
        <v>90834</v>
      </c>
      <c r="G1773" t="s">
        <v>61</v>
      </c>
      <c r="H1773" s="34">
        <v>68569</v>
      </c>
      <c r="I1773" s="7">
        <v>44570</v>
      </c>
      <c r="J1773" s="7">
        <v>39221.599999999999</v>
      </c>
      <c r="K1773" s="7">
        <v>0</v>
      </c>
      <c r="L1773" s="7">
        <v>5348.4</v>
      </c>
      <c r="M1773" s="5">
        <v>0.12</v>
      </c>
      <c r="N1773" t="s">
        <v>46</v>
      </c>
      <c r="O1773" t="s">
        <v>17</v>
      </c>
      <c r="P1773" t="s">
        <v>58</v>
      </c>
      <c r="Q1773" t="s">
        <v>32</v>
      </c>
      <c r="R1773" t="s">
        <v>20</v>
      </c>
      <c r="S1773" t="s">
        <v>27</v>
      </c>
      <c r="T1773" t="s">
        <v>13311</v>
      </c>
      <c r="U1773" s="1">
        <v>45880</v>
      </c>
      <c r="V1773">
        <f t="shared" si="54"/>
        <v>322</v>
      </c>
      <c r="W1773" t="str">
        <f t="shared" si="55"/>
        <v>300-329</v>
      </c>
    </row>
    <row r="1774" spans="1:23" x14ac:dyDescent="0.25">
      <c r="A1774" t="s">
        <v>1912</v>
      </c>
      <c r="B1774">
        <v>9573599650</v>
      </c>
      <c r="C1774">
        <v>2488047771</v>
      </c>
      <c r="D1774" s="1">
        <v>45742</v>
      </c>
      <c r="E1774">
        <v>99233</v>
      </c>
      <c r="F1774">
        <v>99201</v>
      </c>
      <c r="G1774" t="s">
        <v>152</v>
      </c>
      <c r="H1774" s="34">
        <v>40991</v>
      </c>
      <c r="I1774" s="7">
        <v>29514</v>
      </c>
      <c r="J1774" s="7">
        <v>27152.880000000001</v>
      </c>
      <c r="K1774" s="7">
        <v>0</v>
      </c>
      <c r="L1774" s="7">
        <v>2361.12</v>
      </c>
      <c r="M1774" s="5">
        <v>0.08</v>
      </c>
      <c r="N1774" t="s">
        <v>24</v>
      </c>
      <c r="O1774" t="s">
        <v>17</v>
      </c>
      <c r="P1774" t="s">
        <v>35</v>
      </c>
      <c r="Q1774" t="s">
        <v>19</v>
      </c>
      <c r="R1774" t="s">
        <v>43</v>
      </c>
      <c r="S1774" t="s">
        <v>27</v>
      </c>
      <c r="T1774" t="s">
        <v>13311</v>
      </c>
      <c r="U1774" s="1">
        <v>45980</v>
      </c>
      <c r="V1774">
        <f t="shared" si="54"/>
        <v>238</v>
      </c>
      <c r="W1774" t="str">
        <f t="shared" si="55"/>
        <v>210-239</v>
      </c>
    </row>
    <row r="1775" spans="1:23" x14ac:dyDescent="0.25">
      <c r="A1775" t="s">
        <v>1913</v>
      </c>
      <c r="B1775">
        <v>9757919099</v>
      </c>
      <c r="C1775">
        <v>6851770276</v>
      </c>
      <c r="D1775" s="1">
        <v>45349</v>
      </c>
      <c r="E1775">
        <v>99214</v>
      </c>
      <c r="F1775">
        <v>93000</v>
      </c>
      <c r="G1775" t="s">
        <v>54</v>
      </c>
      <c r="H1775" s="34">
        <v>14705</v>
      </c>
      <c r="I1775" s="7">
        <v>12499</v>
      </c>
      <c r="J1775" s="7">
        <v>10263.02</v>
      </c>
      <c r="K1775" s="7">
        <v>1986</v>
      </c>
      <c r="L1775" s="7">
        <v>249.98</v>
      </c>
      <c r="M1775" s="5">
        <v>0.02</v>
      </c>
      <c r="N1775" t="s">
        <v>16</v>
      </c>
      <c r="O1775" t="s">
        <v>30</v>
      </c>
      <c r="P1775" t="s">
        <v>25</v>
      </c>
      <c r="Q1775" t="s">
        <v>32</v>
      </c>
      <c r="R1775" t="s">
        <v>38</v>
      </c>
      <c r="S1775" t="s">
        <v>21</v>
      </c>
      <c r="T1775" t="s">
        <v>13311</v>
      </c>
      <c r="U1775" s="1">
        <v>45961</v>
      </c>
      <c r="V1775">
        <f t="shared" si="54"/>
        <v>612</v>
      </c>
      <c r="W1775" t="str">
        <f t="shared" si="55"/>
        <v>360+</v>
      </c>
    </row>
    <row r="1776" spans="1:23" x14ac:dyDescent="0.25">
      <c r="A1776" t="s">
        <v>1914</v>
      </c>
      <c r="B1776">
        <v>8903494166</v>
      </c>
      <c r="C1776">
        <v>9968653810</v>
      </c>
      <c r="D1776" s="1">
        <v>45826</v>
      </c>
      <c r="E1776">
        <v>99213</v>
      </c>
      <c r="F1776">
        <v>99212</v>
      </c>
      <c r="G1776" t="s">
        <v>65</v>
      </c>
      <c r="H1776" s="34">
        <v>76670</v>
      </c>
      <c r="I1776" s="7">
        <v>57503</v>
      </c>
      <c r="J1776" s="7">
        <v>40879.550000000003</v>
      </c>
      <c r="K1776" s="7">
        <v>7998</v>
      </c>
      <c r="L1776" s="7">
        <v>8625.4500000000007</v>
      </c>
      <c r="M1776" s="5">
        <v>0.15</v>
      </c>
      <c r="N1776" t="s">
        <v>1139</v>
      </c>
      <c r="O1776" t="s">
        <v>30</v>
      </c>
      <c r="P1776" t="s">
        <v>97</v>
      </c>
      <c r="Q1776" t="s">
        <v>19</v>
      </c>
      <c r="R1776" t="s">
        <v>21</v>
      </c>
      <c r="S1776" t="s">
        <v>27</v>
      </c>
      <c r="T1776" t="s">
        <v>13312</v>
      </c>
      <c r="U1776" s="1">
        <v>46058</v>
      </c>
      <c r="V1776">
        <f t="shared" si="54"/>
        <v>232</v>
      </c>
      <c r="W1776" t="str">
        <f t="shared" si="55"/>
        <v>210-239</v>
      </c>
    </row>
    <row r="1777" spans="1:23" x14ac:dyDescent="0.25">
      <c r="A1777" t="s">
        <v>1915</v>
      </c>
      <c r="B1777">
        <v>8377057240</v>
      </c>
      <c r="C1777">
        <v>7364860901</v>
      </c>
      <c r="D1777" s="1">
        <v>45485</v>
      </c>
      <c r="E1777">
        <v>99214</v>
      </c>
      <c r="F1777">
        <v>99285</v>
      </c>
      <c r="G1777" t="s">
        <v>102</v>
      </c>
      <c r="H1777" s="34">
        <v>85315</v>
      </c>
      <c r="I1777" s="7">
        <v>72518</v>
      </c>
      <c r="J1777" s="7">
        <v>61707.64</v>
      </c>
      <c r="K1777" s="7">
        <v>9360</v>
      </c>
      <c r="L1777" s="7">
        <v>1450.36</v>
      </c>
      <c r="M1777" s="5">
        <v>0.02</v>
      </c>
      <c r="N1777" t="s">
        <v>16</v>
      </c>
      <c r="O1777" t="s">
        <v>30</v>
      </c>
      <c r="P1777" t="s">
        <v>55</v>
      </c>
      <c r="Q1777" t="s">
        <v>32</v>
      </c>
      <c r="R1777" t="s">
        <v>27</v>
      </c>
      <c r="S1777" t="s">
        <v>17</v>
      </c>
      <c r="T1777" t="s">
        <v>13311</v>
      </c>
      <c r="U1777" s="1">
        <v>45873</v>
      </c>
      <c r="V1777">
        <f t="shared" si="54"/>
        <v>388</v>
      </c>
      <c r="W1777" t="str">
        <f t="shared" si="55"/>
        <v>360+</v>
      </c>
    </row>
    <row r="1778" spans="1:23" x14ac:dyDescent="0.25">
      <c r="A1778" t="s">
        <v>1916</v>
      </c>
      <c r="B1778">
        <v>2320809484</v>
      </c>
      <c r="C1778">
        <v>8424548772</v>
      </c>
      <c r="D1778" s="1">
        <v>45821</v>
      </c>
      <c r="E1778">
        <v>99221</v>
      </c>
      <c r="F1778">
        <v>71046</v>
      </c>
      <c r="G1778" t="s">
        <v>110</v>
      </c>
      <c r="H1778" s="34">
        <v>15568</v>
      </c>
      <c r="I1778" s="7">
        <v>12766</v>
      </c>
      <c r="J1778" s="7">
        <v>8840.1200000000008</v>
      </c>
      <c r="K1778" s="7">
        <v>1628</v>
      </c>
      <c r="L1778" s="7">
        <v>2297.88</v>
      </c>
      <c r="M1778" s="5">
        <v>0.18</v>
      </c>
      <c r="N1778" t="s">
        <v>3141</v>
      </c>
      <c r="O1778" t="s">
        <v>30</v>
      </c>
      <c r="P1778" t="s">
        <v>40</v>
      </c>
      <c r="Q1778" t="s">
        <v>19</v>
      </c>
      <c r="R1778" t="s">
        <v>27</v>
      </c>
      <c r="S1778" t="s">
        <v>17</v>
      </c>
      <c r="T1778" t="s">
        <v>13310</v>
      </c>
      <c r="U1778" s="1">
        <v>46016</v>
      </c>
      <c r="V1778">
        <f t="shared" si="54"/>
        <v>195</v>
      </c>
      <c r="W1778" t="str">
        <f t="shared" si="55"/>
        <v>180-209</v>
      </c>
    </row>
    <row r="1779" spans="1:23" x14ac:dyDescent="0.25">
      <c r="A1779" t="s">
        <v>1917</v>
      </c>
      <c r="B1779">
        <v>4230520799</v>
      </c>
      <c r="C1779">
        <v>8737883064</v>
      </c>
      <c r="D1779" s="1">
        <v>45484</v>
      </c>
      <c r="E1779">
        <v>99213</v>
      </c>
      <c r="F1779">
        <v>99292</v>
      </c>
      <c r="G1779" t="s">
        <v>73</v>
      </c>
      <c r="H1779" s="34">
        <v>27446</v>
      </c>
      <c r="I1779" s="7">
        <v>19761</v>
      </c>
      <c r="J1779" s="7">
        <v>16724.12</v>
      </c>
      <c r="K1779" s="7">
        <v>1456</v>
      </c>
      <c r="L1779" s="7">
        <v>1580.88</v>
      </c>
      <c r="M1779" s="5">
        <v>0.08</v>
      </c>
      <c r="N1779" t="s">
        <v>24</v>
      </c>
      <c r="O1779" t="s">
        <v>30</v>
      </c>
      <c r="P1779" t="s">
        <v>31</v>
      </c>
      <c r="Q1779" t="s">
        <v>32</v>
      </c>
      <c r="R1779" t="s">
        <v>43</v>
      </c>
      <c r="S1779" t="s">
        <v>21</v>
      </c>
      <c r="T1779" t="s">
        <v>13312</v>
      </c>
      <c r="U1779" s="1">
        <v>45674</v>
      </c>
      <c r="V1779">
        <f t="shared" si="54"/>
        <v>190</v>
      </c>
      <c r="W1779" t="str">
        <f t="shared" si="55"/>
        <v>180-209</v>
      </c>
    </row>
    <row r="1780" spans="1:23" x14ac:dyDescent="0.25">
      <c r="A1780" t="s">
        <v>1918</v>
      </c>
      <c r="B1780">
        <v>4134716551</v>
      </c>
      <c r="C1780">
        <v>7286416789</v>
      </c>
      <c r="D1780" s="1">
        <v>45348</v>
      </c>
      <c r="E1780">
        <v>99222</v>
      </c>
      <c r="F1780">
        <v>99283</v>
      </c>
      <c r="G1780" t="s">
        <v>293</v>
      </c>
      <c r="H1780" s="34">
        <v>74933</v>
      </c>
      <c r="I1780" s="7">
        <v>63693</v>
      </c>
      <c r="J1780" s="7">
        <v>54684.14</v>
      </c>
      <c r="K1780" s="7">
        <v>7735</v>
      </c>
      <c r="L1780" s="7">
        <v>1273.8599999999999</v>
      </c>
      <c r="M1780" s="5">
        <v>0.02</v>
      </c>
      <c r="N1780" t="s">
        <v>16</v>
      </c>
      <c r="O1780" t="s">
        <v>30</v>
      </c>
      <c r="P1780" t="s">
        <v>31</v>
      </c>
      <c r="Q1780" t="s">
        <v>19</v>
      </c>
      <c r="R1780" t="s">
        <v>20</v>
      </c>
      <c r="S1780" t="s">
        <v>21</v>
      </c>
      <c r="T1780" t="s">
        <v>13312</v>
      </c>
      <c r="U1780" s="1">
        <v>45675</v>
      </c>
      <c r="V1780">
        <f t="shared" si="54"/>
        <v>327</v>
      </c>
      <c r="W1780" t="str">
        <f t="shared" si="55"/>
        <v>300-329</v>
      </c>
    </row>
    <row r="1781" spans="1:23" x14ac:dyDescent="0.25">
      <c r="A1781" t="s">
        <v>1919</v>
      </c>
      <c r="B1781">
        <v>2562597361</v>
      </c>
      <c r="C1781">
        <v>6559791984</v>
      </c>
      <c r="D1781" s="1">
        <v>45465</v>
      </c>
      <c r="E1781">
        <v>99233</v>
      </c>
      <c r="F1781">
        <v>97110</v>
      </c>
      <c r="G1781" t="s">
        <v>320</v>
      </c>
      <c r="H1781" s="34">
        <v>9040</v>
      </c>
      <c r="I1781" s="7">
        <v>6509</v>
      </c>
      <c r="J1781" s="7">
        <v>4978.28</v>
      </c>
      <c r="K1781" s="7">
        <v>1010</v>
      </c>
      <c r="L1781" s="7">
        <v>520.72</v>
      </c>
      <c r="M1781" s="5">
        <v>0.08</v>
      </c>
      <c r="N1781" t="s">
        <v>24</v>
      </c>
      <c r="O1781" t="s">
        <v>30</v>
      </c>
      <c r="P1781" t="s">
        <v>40</v>
      </c>
      <c r="Q1781" t="s">
        <v>19</v>
      </c>
      <c r="R1781" t="s">
        <v>38</v>
      </c>
      <c r="S1781" t="s">
        <v>17</v>
      </c>
      <c r="T1781" t="s">
        <v>13311</v>
      </c>
      <c r="U1781" s="1">
        <v>46010</v>
      </c>
      <c r="V1781">
        <f t="shared" si="54"/>
        <v>545</v>
      </c>
      <c r="W1781" t="str">
        <f t="shared" si="55"/>
        <v>360+</v>
      </c>
    </row>
    <row r="1782" spans="1:23" x14ac:dyDescent="0.25">
      <c r="A1782" t="s">
        <v>1920</v>
      </c>
      <c r="B1782">
        <v>4803191591</v>
      </c>
      <c r="C1782">
        <v>6026293678</v>
      </c>
      <c r="D1782" s="1">
        <v>45343</v>
      </c>
      <c r="E1782">
        <v>99221</v>
      </c>
      <c r="F1782">
        <v>99292</v>
      </c>
      <c r="G1782" t="s">
        <v>99</v>
      </c>
      <c r="H1782" s="34">
        <v>76024</v>
      </c>
      <c r="I1782" s="7">
        <v>49416</v>
      </c>
      <c r="J1782" s="7">
        <v>43486.080000000002</v>
      </c>
      <c r="K1782" s="7">
        <v>0</v>
      </c>
      <c r="L1782" s="7">
        <v>5929.92</v>
      </c>
      <c r="M1782" s="5">
        <v>0.12</v>
      </c>
      <c r="N1782" t="s">
        <v>46</v>
      </c>
      <c r="O1782" t="s">
        <v>17</v>
      </c>
      <c r="P1782" t="s">
        <v>31</v>
      </c>
      <c r="Q1782" t="s">
        <v>19</v>
      </c>
      <c r="R1782" t="s">
        <v>38</v>
      </c>
      <c r="S1782" t="s">
        <v>27</v>
      </c>
      <c r="T1782" t="s">
        <v>13311</v>
      </c>
      <c r="U1782" s="1">
        <v>45766</v>
      </c>
      <c r="V1782">
        <f t="shared" si="54"/>
        <v>423</v>
      </c>
      <c r="W1782" t="str">
        <f t="shared" si="55"/>
        <v>360+</v>
      </c>
    </row>
    <row r="1783" spans="1:23" x14ac:dyDescent="0.25">
      <c r="A1783" t="s">
        <v>1921</v>
      </c>
      <c r="B1783">
        <v>9924968250</v>
      </c>
      <c r="C1783">
        <v>3923841816</v>
      </c>
      <c r="D1783" s="1">
        <v>45860</v>
      </c>
      <c r="E1783">
        <v>99233</v>
      </c>
      <c r="F1783">
        <v>99281</v>
      </c>
      <c r="G1783" t="s">
        <v>240</v>
      </c>
      <c r="H1783" s="34">
        <v>89420</v>
      </c>
      <c r="I1783" s="7">
        <v>76007</v>
      </c>
      <c r="J1783" s="7">
        <v>74486.86</v>
      </c>
      <c r="K1783" s="7">
        <v>0</v>
      </c>
      <c r="L1783" s="7">
        <v>1520.14</v>
      </c>
      <c r="M1783" s="5">
        <v>0.02</v>
      </c>
      <c r="N1783" t="s">
        <v>16</v>
      </c>
      <c r="O1783" t="s">
        <v>17</v>
      </c>
      <c r="P1783" t="s">
        <v>97</v>
      </c>
      <c r="Q1783" t="s">
        <v>32</v>
      </c>
      <c r="R1783" t="s">
        <v>20</v>
      </c>
      <c r="S1783" t="s">
        <v>17</v>
      </c>
      <c r="T1783" t="s">
        <v>13311</v>
      </c>
      <c r="U1783" s="1">
        <v>45984</v>
      </c>
      <c r="V1783">
        <f t="shared" si="54"/>
        <v>124</v>
      </c>
      <c r="W1783" t="str">
        <f t="shared" si="55"/>
        <v>120-149</v>
      </c>
    </row>
    <row r="1784" spans="1:23" x14ac:dyDescent="0.25">
      <c r="A1784" t="s">
        <v>1922</v>
      </c>
      <c r="B1784">
        <v>8847685805</v>
      </c>
      <c r="C1784">
        <v>4538729352</v>
      </c>
      <c r="D1784" s="1">
        <v>45561</v>
      </c>
      <c r="E1784">
        <v>99233</v>
      </c>
      <c r="F1784">
        <v>99213</v>
      </c>
      <c r="G1784" t="s">
        <v>48</v>
      </c>
      <c r="H1784" s="34">
        <v>52585</v>
      </c>
      <c r="I1784" s="7">
        <v>34180</v>
      </c>
      <c r="J1784" s="7">
        <v>30078.400000000001</v>
      </c>
      <c r="K1784" s="7">
        <v>0</v>
      </c>
      <c r="L1784" s="7">
        <v>4101.6000000000004</v>
      </c>
      <c r="M1784" s="5">
        <v>0.12</v>
      </c>
      <c r="N1784" t="s">
        <v>46</v>
      </c>
      <c r="O1784" t="s">
        <v>17</v>
      </c>
      <c r="P1784" t="s">
        <v>40</v>
      </c>
      <c r="Q1784" t="s">
        <v>32</v>
      </c>
      <c r="R1784" t="s">
        <v>27</v>
      </c>
      <c r="S1784" t="s">
        <v>21</v>
      </c>
      <c r="T1784" t="s">
        <v>13311</v>
      </c>
      <c r="U1784" s="1">
        <v>45757</v>
      </c>
      <c r="V1784">
        <f t="shared" si="54"/>
        <v>196</v>
      </c>
      <c r="W1784" t="str">
        <f t="shared" si="55"/>
        <v>180-209</v>
      </c>
    </row>
    <row r="1785" spans="1:23" x14ac:dyDescent="0.25">
      <c r="A1785" t="s">
        <v>1923</v>
      </c>
      <c r="B1785">
        <v>9672000424</v>
      </c>
      <c r="C1785">
        <v>6895615709</v>
      </c>
      <c r="D1785" s="1">
        <v>45907</v>
      </c>
      <c r="E1785">
        <v>99238</v>
      </c>
      <c r="F1785">
        <v>97110</v>
      </c>
      <c r="G1785" t="s">
        <v>112</v>
      </c>
      <c r="H1785" s="34">
        <v>35440</v>
      </c>
      <c r="I1785" s="7">
        <v>30124</v>
      </c>
      <c r="J1785" s="7">
        <v>26063.52</v>
      </c>
      <c r="K1785" s="7">
        <v>3458</v>
      </c>
      <c r="L1785" s="7">
        <v>602.48</v>
      </c>
      <c r="M1785" s="5">
        <v>0.02</v>
      </c>
      <c r="N1785" t="s">
        <v>16</v>
      </c>
      <c r="O1785" t="s">
        <v>30</v>
      </c>
      <c r="P1785" t="s">
        <v>25</v>
      </c>
      <c r="Q1785" t="s">
        <v>19</v>
      </c>
      <c r="R1785" t="s">
        <v>43</v>
      </c>
      <c r="S1785" t="s">
        <v>21</v>
      </c>
      <c r="T1785" t="s">
        <v>13310</v>
      </c>
      <c r="U1785" s="1">
        <v>46028</v>
      </c>
      <c r="V1785">
        <f t="shared" si="54"/>
        <v>121</v>
      </c>
      <c r="W1785" t="str">
        <f t="shared" si="55"/>
        <v>120-149</v>
      </c>
    </row>
    <row r="1786" spans="1:23" x14ac:dyDescent="0.25">
      <c r="A1786" t="s">
        <v>1924</v>
      </c>
      <c r="B1786">
        <v>2557935846</v>
      </c>
      <c r="C1786">
        <v>3287304180</v>
      </c>
      <c r="D1786" s="1">
        <v>45535</v>
      </c>
      <c r="E1786">
        <v>99223</v>
      </c>
      <c r="F1786">
        <v>99205</v>
      </c>
      <c r="G1786" t="s">
        <v>293</v>
      </c>
      <c r="H1786" s="34">
        <v>58955</v>
      </c>
      <c r="I1786" s="7">
        <v>38321</v>
      </c>
      <c r="J1786" s="7">
        <v>29615.48</v>
      </c>
      <c r="K1786" s="7">
        <v>4107</v>
      </c>
      <c r="L1786" s="7">
        <v>4598.5200000000004</v>
      </c>
      <c r="M1786" s="5">
        <v>0.12</v>
      </c>
      <c r="N1786" t="s">
        <v>46</v>
      </c>
      <c r="O1786" t="s">
        <v>30</v>
      </c>
      <c r="P1786" t="s">
        <v>55</v>
      </c>
      <c r="Q1786" t="s">
        <v>19</v>
      </c>
      <c r="R1786" t="s">
        <v>27</v>
      </c>
      <c r="S1786" t="s">
        <v>27</v>
      </c>
      <c r="T1786" t="s">
        <v>13311</v>
      </c>
      <c r="U1786" s="1">
        <v>45979</v>
      </c>
      <c r="V1786">
        <f t="shared" si="54"/>
        <v>444</v>
      </c>
      <c r="W1786" t="str">
        <f t="shared" si="55"/>
        <v>360+</v>
      </c>
    </row>
    <row r="1787" spans="1:23" x14ac:dyDescent="0.25">
      <c r="A1787" t="s">
        <v>1925</v>
      </c>
      <c r="B1787">
        <v>9774486357</v>
      </c>
      <c r="C1787">
        <v>5407863803</v>
      </c>
      <c r="D1787" s="1">
        <v>45634</v>
      </c>
      <c r="E1787">
        <v>99233</v>
      </c>
      <c r="F1787">
        <v>99212</v>
      </c>
      <c r="G1787" t="s">
        <v>207</v>
      </c>
      <c r="H1787" s="34">
        <v>64808</v>
      </c>
      <c r="I1787" s="7">
        <v>46662</v>
      </c>
      <c r="J1787" s="7">
        <v>22839.040000000001</v>
      </c>
      <c r="K1787" s="7">
        <v>20090</v>
      </c>
      <c r="L1787" s="7">
        <v>3732.96</v>
      </c>
      <c r="M1787" s="5">
        <v>0.08</v>
      </c>
      <c r="N1787" t="s">
        <v>24</v>
      </c>
      <c r="O1787" t="s">
        <v>27</v>
      </c>
      <c r="P1787" t="s">
        <v>55</v>
      </c>
      <c r="Q1787" t="s">
        <v>19</v>
      </c>
      <c r="R1787" t="s">
        <v>21</v>
      </c>
      <c r="S1787" t="s">
        <v>27</v>
      </c>
      <c r="T1787" t="s">
        <v>13312</v>
      </c>
      <c r="U1787" s="1">
        <v>46003</v>
      </c>
      <c r="V1787">
        <f t="shared" si="54"/>
        <v>369</v>
      </c>
      <c r="W1787" t="str">
        <f t="shared" si="55"/>
        <v>360+</v>
      </c>
    </row>
    <row r="1788" spans="1:23" x14ac:dyDescent="0.25">
      <c r="A1788" t="s">
        <v>1926</v>
      </c>
      <c r="B1788">
        <v>4297324603</v>
      </c>
      <c r="C1788">
        <v>6431981289</v>
      </c>
      <c r="D1788" s="1">
        <v>45748</v>
      </c>
      <c r="E1788">
        <v>99238</v>
      </c>
      <c r="F1788">
        <v>99202</v>
      </c>
      <c r="G1788" t="s">
        <v>307</v>
      </c>
      <c r="H1788" s="34">
        <v>89708</v>
      </c>
      <c r="I1788" s="7">
        <v>70869</v>
      </c>
      <c r="J1788" s="7">
        <v>52602.96</v>
      </c>
      <c r="K1788" s="7">
        <v>6927</v>
      </c>
      <c r="L1788" s="7">
        <v>11339.04</v>
      </c>
      <c r="M1788" s="5">
        <v>0.16</v>
      </c>
      <c r="N1788" t="s">
        <v>1138</v>
      </c>
      <c r="O1788" t="s">
        <v>30</v>
      </c>
      <c r="P1788" t="s">
        <v>97</v>
      </c>
      <c r="Q1788" t="s">
        <v>19</v>
      </c>
      <c r="R1788" t="s">
        <v>27</v>
      </c>
      <c r="S1788" t="s">
        <v>21</v>
      </c>
      <c r="T1788" t="s">
        <v>13312</v>
      </c>
      <c r="U1788" s="1">
        <v>46061</v>
      </c>
      <c r="V1788">
        <f t="shared" si="54"/>
        <v>313</v>
      </c>
      <c r="W1788" t="str">
        <f t="shared" si="55"/>
        <v>300-329</v>
      </c>
    </row>
    <row r="1789" spans="1:23" x14ac:dyDescent="0.25">
      <c r="A1789" t="s">
        <v>1927</v>
      </c>
      <c r="B1789">
        <v>6520345746</v>
      </c>
      <c r="C1789">
        <v>9150178199</v>
      </c>
      <c r="D1789" s="1">
        <v>45775</v>
      </c>
      <c r="E1789">
        <v>99222</v>
      </c>
      <c r="F1789">
        <v>99214</v>
      </c>
      <c r="G1789" t="s">
        <v>187</v>
      </c>
      <c r="H1789" s="34">
        <v>93218</v>
      </c>
      <c r="I1789" s="7">
        <v>76439</v>
      </c>
      <c r="J1789" s="7">
        <v>62679.98</v>
      </c>
      <c r="K1789" s="7">
        <v>0</v>
      </c>
      <c r="L1789" s="7">
        <v>13759.02</v>
      </c>
      <c r="M1789" s="5">
        <v>0.18</v>
      </c>
      <c r="N1789" t="s">
        <v>3141</v>
      </c>
      <c r="O1789" t="s">
        <v>17</v>
      </c>
      <c r="P1789" t="s">
        <v>40</v>
      </c>
      <c r="Q1789" t="s">
        <v>32</v>
      </c>
      <c r="R1789" t="s">
        <v>43</v>
      </c>
      <c r="S1789" t="s">
        <v>17</v>
      </c>
      <c r="T1789" t="s">
        <v>13310</v>
      </c>
      <c r="U1789" s="1">
        <v>45876</v>
      </c>
      <c r="V1789">
        <f t="shared" si="54"/>
        <v>101</v>
      </c>
      <c r="W1789" t="str">
        <f t="shared" si="55"/>
        <v>90-119</v>
      </c>
    </row>
    <row r="1790" spans="1:23" x14ac:dyDescent="0.25">
      <c r="A1790" t="s">
        <v>1928</v>
      </c>
      <c r="B1790">
        <v>6510332915</v>
      </c>
      <c r="C1790">
        <v>1123698213</v>
      </c>
      <c r="D1790" s="1">
        <v>45427</v>
      </c>
      <c r="E1790">
        <v>99238</v>
      </c>
      <c r="F1790">
        <v>99291</v>
      </c>
      <c r="G1790" t="s">
        <v>81</v>
      </c>
      <c r="H1790" s="34">
        <v>24967</v>
      </c>
      <c r="I1790" s="7">
        <v>17976</v>
      </c>
      <c r="J1790" s="7">
        <v>11875.92</v>
      </c>
      <c r="K1790" s="7">
        <v>4662</v>
      </c>
      <c r="L1790" s="7">
        <v>1438.08</v>
      </c>
      <c r="M1790" s="5">
        <v>0.08</v>
      </c>
      <c r="N1790" t="s">
        <v>24</v>
      </c>
      <c r="O1790" t="s">
        <v>27</v>
      </c>
      <c r="P1790" t="s">
        <v>31</v>
      </c>
      <c r="Q1790" t="s">
        <v>19</v>
      </c>
      <c r="R1790" t="s">
        <v>27</v>
      </c>
      <c r="S1790" t="s">
        <v>17</v>
      </c>
      <c r="T1790" t="s">
        <v>13311</v>
      </c>
      <c r="U1790" s="1">
        <v>45698</v>
      </c>
      <c r="V1790">
        <f t="shared" si="54"/>
        <v>271</v>
      </c>
      <c r="W1790" t="str">
        <f t="shared" si="55"/>
        <v>270-299</v>
      </c>
    </row>
    <row r="1791" spans="1:23" x14ac:dyDescent="0.25">
      <c r="A1791" t="s">
        <v>1929</v>
      </c>
      <c r="B1791">
        <v>8144848830</v>
      </c>
      <c r="C1791">
        <v>5411977933</v>
      </c>
      <c r="D1791" s="1">
        <v>45312</v>
      </c>
      <c r="E1791">
        <v>99214</v>
      </c>
      <c r="F1791">
        <v>80053</v>
      </c>
      <c r="G1791" t="s">
        <v>102</v>
      </c>
      <c r="H1791" s="34">
        <v>24250</v>
      </c>
      <c r="I1791" s="7">
        <v>17460</v>
      </c>
      <c r="J1791" s="7">
        <v>14661.2</v>
      </c>
      <c r="K1791" s="7">
        <v>1402</v>
      </c>
      <c r="L1791" s="7">
        <v>1396.8</v>
      </c>
      <c r="M1791" s="5">
        <v>0.08</v>
      </c>
      <c r="N1791" t="s">
        <v>24</v>
      </c>
      <c r="O1791" t="s">
        <v>30</v>
      </c>
      <c r="P1791" t="s">
        <v>97</v>
      </c>
      <c r="Q1791" t="s">
        <v>19</v>
      </c>
      <c r="R1791" t="s">
        <v>38</v>
      </c>
      <c r="S1791" t="s">
        <v>27</v>
      </c>
      <c r="T1791" t="s">
        <v>13310</v>
      </c>
      <c r="U1791" s="1">
        <v>45996</v>
      </c>
      <c r="V1791">
        <f t="shared" si="54"/>
        <v>684</v>
      </c>
      <c r="W1791" t="str">
        <f t="shared" si="55"/>
        <v>360+</v>
      </c>
    </row>
    <row r="1792" spans="1:23" x14ac:dyDescent="0.25">
      <c r="A1792" t="s">
        <v>1930</v>
      </c>
      <c r="B1792">
        <v>4194599641</v>
      </c>
      <c r="C1792">
        <v>3351703665</v>
      </c>
      <c r="D1792" s="1">
        <v>45491</v>
      </c>
      <c r="E1792">
        <v>99232</v>
      </c>
      <c r="F1792">
        <v>99211</v>
      </c>
      <c r="G1792" t="s">
        <v>445</v>
      </c>
      <c r="H1792" s="34">
        <v>78801</v>
      </c>
      <c r="I1792" s="7">
        <v>56737</v>
      </c>
      <c r="J1792" s="7">
        <v>52198.04</v>
      </c>
      <c r="K1792" s="7">
        <v>0</v>
      </c>
      <c r="L1792" s="7">
        <v>4538.96</v>
      </c>
      <c r="M1792" s="5">
        <v>0.08</v>
      </c>
      <c r="N1792" t="s">
        <v>24</v>
      </c>
      <c r="O1792" t="s">
        <v>17</v>
      </c>
      <c r="P1792" t="s">
        <v>35</v>
      </c>
      <c r="Q1792" t="s">
        <v>19</v>
      </c>
      <c r="R1792" t="s">
        <v>20</v>
      </c>
      <c r="S1792" t="s">
        <v>21</v>
      </c>
      <c r="T1792" t="s">
        <v>13311</v>
      </c>
      <c r="U1792" s="1">
        <v>45869</v>
      </c>
      <c r="V1792">
        <f t="shared" si="54"/>
        <v>378</v>
      </c>
      <c r="W1792" t="str">
        <f t="shared" si="55"/>
        <v>360+</v>
      </c>
    </row>
    <row r="1793" spans="1:23" x14ac:dyDescent="0.25">
      <c r="A1793" t="s">
        <v>1931</v>
      </c>
      <c r="B1793">
        <v>4523373112</v>
      </c>
      <c r="C1793">
        <v>9299778753</v>
      </c>
      <c r="D1793" s="1">
        <v>45843</v>
      </c>
      <c r="E1793">
        <v>99214</v>
      </c>
      <c r="F1793">
        <v>80053</v>
      </c>
      <c r="G1793" t="s">
        <v>129</v>
      </c>
      <c r="H1793" s="34">
        <v>84265</v>
      </c>
      <c r="I1793" s="7">
        <v>54772</v>
      </c>
      <c r="J1793" s="7">
        <v>48199.360000000001</v>
      </c>
      <c r="K1793" s="7">
        <v>0</v>
      </c>
      <c r="L1793" s="7">
        <v>6572.64</v>
      </c>
      <c r="M1793" s="5">
        <v>0.12</v>
      </c>
      <c r="N1793" t="s">
        <v>46</v>
      </c>
      <c r="O1793" t="s">
        <v>17</v>
      </c>
      <c r="P1793" t="s">
        <v>55</v>
      </c>
      <c r="Q1793" t="s">
        <v>32</v>
      </c>
      <c r="R1793" t="s">
        <v>43</v>
      </c>
      <c r="S1793" t="s">
        <v>27</v>
      </c>
      <c r="T1793" t="s">
        <v>13311</v>
      </c>
      <c r="U1793" s="1">
        <v>45998</v>
      </c>
      <c r="V1793">
        <f t="shared" si="54"/>
        <v>155</v>
      </c>
      <c r="W1793" t="str">
        <f t="shared" si="55"/>
        <v>150-179</v>
      </c>
    </row>
    <row r="1794" spans="1:23" x14ac:dyDescent="0.25">
      <c r="A1794" t="s">
        <v>1932</v>
      </c>
      <c r="B1794">
        <v>2065793189</v>
      </c>
      <c r="C1794">
        <v>3067976697</v>
      </c>
      <c r="D1794" s="1">
        <v>45813</v>
      </c>
      <c r="E1794">
        <v>99215</v>
      </c>
      <c r="F1794">
        <v>81000</v>
      </c>
      <c r="G1794" t="s">
        <v>445</v>
      </c>
      <c r="H1794" s="34">
        <v>87738</v>
      </c>
      <c r="I1794" s="7">
        <v>63171</v>
      </c>
      <c r="J1794" s="7">
        <v>58117.32</v>
      </c>
      <c r="K1794" s="7">
        <v>0</v>
      </c>
      <c r="L1794" s="7">
        <v>5053.68</v>
      </c>
      <c r="M1794" s="5">
        <v>0.08</v>
      </c>
      <c r="N1794" t="s">
        <v>24</v>
      </c>
      <c r="O1794" t="s">
        <v>17</v>
      </c>
      <c r="P1794" t="s">
        <v>40</v>
      </c>
      <c r="Q1794" t="s">
        <v>19</v>
      </c>
      <c r="R1794" t="s">
        <v>43</v>
      </c>
      <c r="S1794" t="s">
        <v>17</v>
      </c>
      <c r="T1794" t="s">
        <v>13312</v>
      </c>
      <c r="U1794" s="1">
        <v>45914</v>
      </c>
      <c r="V1794">
        <f t="shared" ref="V1794:V1857" si="56">U1794-D1794</f>
        <v>101</v>
      </c>
      <c r="W1794" t="str">
        <f t="shared" si="55"/>
        <v>90-119</v>
      </c>
    </row>
    <row r="1795" spans="1:23" x14ac:dyDescent="0.25">
      <c r="A1795" t="s">
        <v>1933</v>
      </c>
      <c r="B1795">
        <v>7291026368</v>
      </c>
      <c r="C1795">
        <v>3365996578</v>
      </c>
      <c r="D1795" s="1">
        <v>45817</v>
      </c>
      <c r="E1795">
        <v>99222</v>
      </c>
      <c r="F1795">
        <v>97110</v>
      </c>
      <c r="G1795" t="s">
        <v>45</v>
      </c>
      <c r="H1795" s="34">
        <v>81629</v>
      </c>
      <c r="I1795" s="7">
        <v>53059</v>
      </c>
      <c r="J1795" s="7">
        <v>30912.92</v>
      </c>
      <c r="K1795" s="7">
        <v>15779</v>
      </c>
      <c r="L1795" s="7">
        <v>6367.08</v>
      </c>
      <c r="M1795" s="5">
        <v>0.12</v>
      </c>
      <c r="N1795" t="s">
        <v>46</v>
      </c>
      <c r="O1795" t="s">
        <v>27</v>
      </c>
      <c r="P1795" t="s">
        <v>40</v>
      </c>
      <c r="Q1795" t="s">
        <v>32</v>
      </c>
      <c r="R1795" t="s">
        <v>38</v>
      </c>
      <c r="S1795" t="s">
        <v>21</v>
      </c>
      <c r="T1795" t="s">
        <v>13311</v>
      </c>
      <c r="U1795" s="1">
        <v>45940</v>
      </c>
      <c r="V1795">
        <f t="shared" si="56"/>
        <v>123</v>
      </c>
      <c r="W1795" t="str">
        <f t="shared" ref="W1795:W1858" si="57">IF(V1795="","",IF(V1795&lt;30,"0-29",IF(V1795&lt;60,"30-59",IF(V1795&lt;90,"60-89",IF(V1795&lt;120,"90-119",IF(V1795&lt;150,"120-149",IF(V1795&lt;180,"150-179",IF(V1795&lt;210,"180-209",IF(V1795&lt;240,"210-239",IF(V1795&lt;270,"240-269",IF(V1795&lt;300,"270-299",IF(V1795&lt;330,"300-329",IF(V1795&lt;360,"330-359","360+")))))))))))))</f>
        <v>120-149</v>
      </c>
    </row>
    <row r="1796" spans="1:23" x14ac:dyDescent="0.25">
      <c r="A1796" t="s">
        <v>1934</v>
      </c>
      <c r="B1796">
        <v>8003686685</v>
      </c>
      <c r="C1796">
        <v>2386872443</v>
      </c>
      <c r="D1796" s="1">
        <v>45316</v>
      </c>
      <c r="E1796">
        <v>99233</v>
      </c>
      <c r="F1796">
        <v>99201</v>
      </c>
      <c r="G1796" t="s">
        <v>222</v>
      </c>
      <c r="H1796" s="34">
        <v>48617</v>
      </c>
      <c r="I1796" s="7">
        <v>35004</v>
      </c>
      <c r="J1796" s="7">
        <v>32203.68</v>
      </c>
      <c r="K1796" s="7">
        <v>0</v>
      </c>
      <c r="L1796" s="7">
        <v>2800.32</v>
      </c>
      <c r="M1796" s="5">
        <v>0.08</v>
      </c>
      <c r="N1796" t="s">
        <v>24</v>
      </c>
      <c r="O1796" t="s">
        <v>17</v>
      </c>
      <c r="P1796" t="s">
        <v>58</v>
      </c>
      <c r="Q1796" t="s">
        <v>32</v>
      </c>
      <c r="R1796" t="s">
        <v>38</v>
      </c>
      <c r="S1796" t="s">
        <v>17</v>
      </c>
      <c r="T1796" t="s">
        <v>13310</v>
      </c>
      <c r="U1796" s="1">
        <v>46024</v>
      </c>
      <c r="V1796">
        <f t="shared" si="56"/>
        <v>708</v>
      </c>
      <c r="W1796" t="str">
        <f t="shared" si="57"/>
        <v>360+</v>
      </c>
    </row>
    <row r="1797" spans="1:23" x14ac:dyDescent="0.25">
      <c r="A1797" t="s">
        <v>1935</v>
      </c>
      <c r="B1797">
        <v>4269856990</v>
      </c>
      <c r="C1797">
        <v>1097544871</v>
      </c>
      <c r="D1797" s="1">
        <v>45509</v>
      </c>
      <c r="E1797">
        <v>99238</v>
      </c>
      <c r="F1797">
        <v>80053</v>
      </c>
      <c r="G1797" t="s">
        <v>296</v>
      </c>
      <c r="H1797" s="34">
        <v>67328</v>
      </c>
      <c r="I1797" s="7">
        <v>43763</v>
      </c>
      <c r="J1797" s="7">
        <v>22385.439999999999</v>
      </c>
      <c r="K1797" s="7">
        <v>16126</v>
      </c>
      <c r="L1797" s="7">
        <v>5251.56</v>
      </c>
      <c r="M1797" s="5">
        <v>0.12</v>
      </c>
      <c r="N1797" t="s">
        <v>46</v>
      </c>
      <c r="O1797" t="s">
        <v>27</v>
      </c>
      <c r="P1797" t="s">
        <v>40</v>
      </c>
      <c r="Q1797" t="s">
        <v>32</v>
      </c>
      <c r="R1797" t="s">
        <v>43</v>
      </c>
      <c r="S1797" t="s">
        <v>27</v>
      </c>
      <c r="T1797" t="s">
        <v>13310</v>
      </c>
      <c r="U1797" s="1">
        <v>45856</v>
      </c>
      <c r="V1797">
        <f t="shared" si="56"/>
        <v>347</v>
      </c>
      <c r="W1797" t="str">
        <f t="shared" si="57"/>
        <v>330-359</v>
      </c>
    </row>
    <row r="1798" spans="1:23" x14ac:dyDescent="0.25">
      <c r="A1798" t="s">
        <v>1936</v>
      </c>
      <c r="B1798">
        <v>5677708445</v>
      </c>
      <c r="C1798">
        <v>6957213115</v>
      </c>
      <c r="D1798" s="1">
        <v>45318</v>
      </c>
      <c r="E1798">
        <v>99215</v>
      </c>
      <c r="F1798">
        <v>99203</v>
      </c>
      <c r="G1798" t="s">
        <v>415</v>
      </c>
      <c r="H1798" s="34">
        <v>57573</v>
      </c>
      <c r="I1798" s="7">
        <v>41453</v>
      </c>
      <c r="J1798" s="7">
        <v>33627.760000000002</v>
      </c>
      <c r="K1798" s="7">
        <v>4509</v>
      </c>
      <c r="L1798" s="7">
        <v>3316.24</v>
      </c>
      <c r="M1798" s="5">
        <v>0.08</v>
      </c>
      <c r="N1798" t="s">
        <v>24</v>
      </c>
      <c r="O1798" t="s">
        <v>30</v>
      </c>
      <c r="P1798" t="s">
        <v>25</v>
      </c>
      <c r="Q1798" t="s">
        <v>19</v>
      </c>
      <c r="R1798" t="s">
        <v>27</v>
      </c>
      <c r="S1798" t="s">
        <v>27</v>
      </c>
      <c r="T1798" t="s">
        <v>13312</v>
      </c>
      <c r="U1798" s="1">
        <v>46048</v>
      </c>
      <c r="V1798">
        <f t="shared" si="56"/>
        <v>730</v>
      </c>
      <c r="W1798" t="str">
        <f t="shared" si="57"/>
        <v>360+</v>
      </c>
    </row>
    <row r="1799" spans="1:23" x14ac:dyDescent="0.25">
      <c r="A1799" t="s">
        <v>1937</v>
      </c>
      <c r="B1799">
        <v>4336493361</v>
      </c>
      <c r="C1799">
        <v>3555570145</v>
      </c>
      <c r="D1799" s="1">
        <v>45506</v>
      </c>
      <c r="E1799">
        <v>99215</v>
      </c>
      <c r="F1799">
        <v>71046</v>
      </c>
      <c r="G1799" t="s">
        <v>140</v>
      </c>
      <c r="H1799" s="34">
        <v>43242</v>
      </c>
      <c r="I1799" s="7">
        <v>28107</v>
      </c>
      <c r="J1799" s="7">
        <v>22007.16</v>
      </c>
      <c r="K1799" s="7">
        <v>2727</v>
      </c>
      <c r="L1799" s="7">
        <v>3372.84</v>
      </c>
      <c r="M1799" s="5">
        <v>0.12</v>
      </c>
      <c r="N1799" t="s">
        <v>46</v>
      </c>
      <c r="O1799" t="s">
        <v>30</v>
      </c>
      <c r="P1799" t="s">
        <v>25</v>
      </c>
      <c r="Q1799" t="s">
        <v>32</v>
      </c>
      <c r="R1799" t="s">
        <v>43</v>
      </c>
      <c r="S1799" t="s">
        <v>27</v>
      </c>
      <c r="T1799" t="s">
        <v>13311</v>
      </c>
      <c r="U1799" s="1">
        <v>45850</v>
      </c>
      <c r="V1799">
        <f t="shared" si="56"/>
        <v>344</v>
      </c>
      <c r="W1799" t="str">
        <f t="shared" si="57"/>
        <v>330-359</v>
      </c>
    </row>
    <row r="1800" spans="1:23" x14ac:dyDescent="0.25">
      <c r="A1800" t="s">
        <v>1938</v>
      </c>
      <c r="B1800">
        <v>7123718853</v>
      </c>
      <c r="C1800">
        <v>5054387048</v>
      </c>
      <c r="D1800" s="1">
        <v>45831</v>
      </c>
      <c r="E1800">
        <v>99222</v>
      </c>
      <c r="F1800">
        <v>90834</v>
      </c>
      <c r="G1800" t="s">
        <v>136</v>
      </c>
      <c r="H1800" s="34">
        <v>75212</v>
      </c>
      <c r="I1800" s="7">
        <v>48888</v>
      </c>
      <c r="J1800" s="7">
        <v>32094.44</v>
      </c>
      <c r="K1800" s="7">
        <v>10927</v>
      </c>
      <c r="L1800" s="7">
        <v>5866.56</v>
      </c>
      <c r="M1800" s="5">
        <v>0.12</v>
      </c>
      <c r="N1800" t="s">
        <v>46</v>
      </c>
      <c r="O1800" t="s">
        <v>27</v>
      </c>
      <c r="P1800" t="s">
        <v>58</v>
      </c>
      <c r="Q1800" t="s">
        <v>19</v>
      </c>
      <c r="R1800" t="s">
        <v>38</v>
      </c>
      <c r="S1800" t="s">
        <v>17</v>
      </c>
      <c r="T1800" t="s">
        <v>13311</v>
      </c>
      <c r="U1800" s="1">
        <v>45933</v>
      </c>
      <c r="V1800">
        <f t="shared" si="56"/>
        <v>102</v>
      </c>
      <c r="W1800" t="str">
        <f t="shared" si="57"/>
        <v>90-119</v>
      </c>
    </row>
    <row r="1801" spans="1:23" x14ac:dyDescent="0.25">
      <c r="A1801" t="s">
        <v>1939</v>
      </c>
      <c r="B1801">
        <v>2949532569</v>
      </c>
      <c r="C1801">
        <v>3548166536</v>
      </c>
      <c r="D1801" s="1">
        <v>45601</v>
      </c>
      <c r="E1801">
        <v>99215</v>
      </c>
      <c r="F1801">
        <v>93000</v>
      </c>
      <c r="G1801" t="s">
        <v>365</v>
      </c>
      <c r="H1801" s="34">
        <v>34679</v>
      </c>
      <c r="I1801" s="7">
        <v>29477</v>
      </c>
      <c r="J1801" s="7">
        <v>25409.46</v>
      </c>
      <c r="K1801" s="7">
        <v>3478</v>
      </c>
      <c r="L1801" s="7">
        <v>589.54</v>
      </c>
      <c r="M1801" s="5">
        <v>0.02</v>
      </c>
      <c r="N1801" t="s">
        <v>16</v>
      </c>
      <c r="O1801" t="s">
        <v>30</v>
      </c>
      <c r="P1801" t="s">
        <v>97</v>
      </c>
      <c r="Q1801" t="s">
        <v>32</v>
      </c>
      <c r="R1801" t="s">
        <v>27</v>
      </c>
      <c r="S1801" t="s">
        <v>27</v>
      </c>
      <c r="T1801" t="s">
        <v>13310</v>
      </c>
      <c r="U1801" s="1">
        <v>45943</v>
      </c>
      <c r="V1801">
        <f t="shared" si="56"/>
        <v>342</v>
      </c>
      <c r="W1801" t="str">
        <f t="shared" si="57"/>
        <v>330-359</v>
      </c>
    </row>
    <row r="1802" spans="1:23" x14ac:dyDescent="0.25">
      <c r="A1802" t="s">
        <v>1940</v>
      </c>
      <c r="B1802">
        <v>8275973745</v>
      </c>
      <c r="C1802">
        <v>1522504488</v>
      </c>
      <c r="D1802" s="1">
        <v>45929</v>
      </c>
      <c r="E1802">
        <v>99238</v>
      </c>
      <c r="F1802">
        <v>99283</v>
      </c>
      <c r="G1802" t="s">
        <v>182</v>
      </c>
      <c r="H1802" s="34">
        <v>98722</v>
      </c>
      <c r="I1802" s="7">
        <v>71080</v>
      </c>
      <c r="J1802" s="7">
        <v>60065.599999999999</v>
      </c>
      <c r="K1802" s="7">
        <v>5328</v>
      </c>
      <c r="L1802" s="7">
        <v>5686.4</v>
      </c>
      <c r="M1802" s="5">
        <v>0.08</v>
      </c>
      <c r="N1802" t="s">
        <v>24</v>
      </c>
      <c r="O1802" t="s">
        <v>30</v>
      </c>
      <c r="P1802" t="s">
        <v>18</v>
      </c>
      <c r="Q1802" t="s">
        <v>19</v>
      </c>
      <c r="R1802" t="s">
        <v>27</v>
      </c>
      <c r="S1802" t="s">
        <v>27</v>
      </c>
      <c r="T1802" t="s">
        <v>13312</v>
      </c>
      <c r="U1802" s="1">
        <v>46042</v>
      </c>
      <c r="V1802">
        <f t="shared" si="56"/>
        <v>113</v>
      </c>
      <c r="W1802" t="str">
        <f t="shared" si="57"/>
        <v>90-119</v>
      </c>
    </row>
    <row r="1803" spans="1:23" x14ac:dyDescent="0.25">
      <c r="A1803" t="s">
        <v>1941</v>
      </c>
      <c r="B1803">
        <v>7203758208</v>
      </c>
      <c r="C1803">
        <v>5450098310</v>
      </c>
      <c r="D1803" s="1">
        <v>45765</v>
      </c>
      <c r="E1803">
        <v>99215</v>
      </c>
      <c r="F1803">
        <v>81000</v>
      </c>
      <c r="G1803" t="s">
        <v>127</v>
      </c>
      <c r="H1803" s="34">
        <v>46302</v>
      </c>
      <c r="I1803" s="7">
        <v>39357</v>
      </c>
      <c r="J1803" s="7">
        <v>32818.86</v>
      </c>
      <c r="K1803" s="7">
        <v>5751</v>
      </c>
      <c r="L1803" s="7">
        <v>787.14</v>
      </c>
      <c r="M1803" s="5">
        <v>0.02</v>
      </c>
      <c r="N1803" t="s">
        <v>16</v>
      </c>
      <c r="O1803" t="s">
        <v>30</v>
      </c>
      <c r="P1803" t="s">
        <v>40</v>
      </c>
      <c r="Q1803" t="s">
        <v>19</v>
      </c>
      <c r="R1803" t="s">
        <v>27</v>
      </c>
      <c r="S1803" t="s">
        <v>21</v>
      </c>
      <c r="T1803" t="s">
        <v>13310</v>
      </c>
      <c r="U1803" s="1">
        <v>45875</v>
      </c>
      <c r="V1803">
        <f t="shared" si="56"/>
        <v>110</v>
      </c>
      <c r="W1803" t="str">
        <f t="shared" si="57"/>
        <v>90-119</v>
      </c>
    </row>
    <row r="1804" spans="1:23" x14ac:dyDescent="0.25">
      <c r="A1804" t="s">
        <v>1942</v>
      </c>
      <c r="B1804">
        <v>5192616481</v>
      </c>
      <c r="C1804">
        <v>2376057756</v>
      </c>
      <c r="D1804" s="1">
        <v>45438</v>
      </c>
      <c r="E1804">
        <v>99231</v>
      </c>
      <c r="F1804">
        <v>97110</v>
      </c>
      <c r="G1804" t="s">
        <v>63</v>
      </c>
      <c r="H1804" s="34">
        <v>73112</v>
      </c>
      <c r="I1804" s="7">
        <v>62145</v>
      </c>
      <c r="J1804" s="7">
        <v>53292.1</v>
      </c>
      <c r="K1804" s="7">
        <v>7610</v>
      </c>
      <c r="L1804" s="7">
        <v>1242.9000000000001</v>
      </c>
      <c r="M1804" s="5">
        <v>0.02</v>
      </c>
      <c r="N1804" t="s">
        <v>16</v>
      </c>
      <c r="O1804" t="s">
        <v>30</v>
      </c>
      <c r="P1804" t="s">
        <v>35</v>
      </c>
      <c r="Q1804" t="s">
        <v>32</v>
      </c>
      <c r="R1804" t="s">
        <v>26</v>
      </c>
      <c r="S1804" t="s">
        <v>21</v>
      </c>
      <c r="T1804" t="s">
        <v>13312</v>
      </c>
      <c r="U1804" s="1">
        <v>45694</v>
      </c>
      <c r="V1804">
        <f t="shared" si="56"/>
        <v>256</v>
      </c>
      <c r="W1804" t="str">
        <f t="shared" si="57"/>
        <v>240-269</v>
      </c>
    </row>
    <row r="1805" spans="1:23" x14ac:dyDescent="0.25">
      <c r="A1805" t="s">
        <v>1943</v>
      </c>
      <c r="B1805">
        <v>1539039995</v>
      </c>
      <c r="C1805">
        <v>3347354408</v>
      </c>
      <c r="D1805" s="1">
        <v>45831</v>
      </c>
      <c r="E1805">
        <v>99222</v>
      </c>
      <c r="F1805">
        <v>80053</v>
      </c>
      <c r="G1805" t="s">
        <v>81</v>
      </c>
      <c r="H1805" s="34">
        <v>99082</v>
      </c>
      <c r="I1805" s="7">
        <v>71339</v>
      </c>
      <c r="J1805" s="7">
        <v>65631.88</v>
      </c>
      <c r="K1805" s="7">
        <v>0</v>
      </c>
      <c r="L1805" s="7">
        <v>5707.12</v>
      </c>
      <c r="M1805" s="5">
        <v>0.08</v>
      </c>
      <c r="N1805" t="s">
        <v>24</v>
      </c>
      <c r="O1805" t="s">
        <v>17</v>
      </c>
      <c r="P1805" t="s">
        <v>31</v>
      </c>
      <c r="Q1805" t="s">
        <v>32</v>
      </c>
      <c r="R1805" t="s">
        <v>20</v>
      </c>
      <c r="S1805" t="s">
        <v>27</v>
      </c>
      <c r="T1805" t="s">
        <v>13310</v>
      </c>
      <c r="U1805" s="1">
        <v>45863</v>
      </c>
      <c r="V1805">
        <f t="shared" si="56"/>
        <v>32</v>
      </c>
      <c r="W1805" t="str">
        <f t="shared" si="57"/>
        <v>30-59</v>
      </c>
    </row>
    <row r="1806" spans="1:23" x14ac:dyDescent="0.25">
      <c r="A1806" t="s">
        <v>1944</v>
      </c>
      <c r="B1806">
        <v>1276917250</v>
      </c>
      <c r="C1806">
        <v>9179997269</v>
      </c>
      <c r="D1806" s="1">
        <v>45768</v>
      </c>
      <c r="E1806">
        <v>99223</v>
      </c>
      <c r="F1806">
        <v>99215</v>
      </c>
      <c r="G1806" t="s">
        <v>224</v>
      </c>
      <c r="H1806" s="34">
        <v>38303</v>
      </c>
      <c r="I1806" s="7">
        <v>32558</v>
      </c>
      <c r="J1806" s="7">
        <v>18746.84</v>
      </c>
      <c r="K1806" s="7">
        <v>13160</v>
      </c>
      <c r="L1806" s="7">
        <v>651.16</v>
      </c>
      <c r="M1806" s="5">
        <v>0.02</v>
      </c>
      <c r="N1806" t="s">
        <v>16</v>
      </c>
      <c r="O1806" t="s">
        <v>27</v>
      </c>
      <c r="P1806" t="s">
        <v>31</v>
      </c>
      <c r="Q1806" t="s">
        <v>32</v>
      </c>
      <c r="R1806" t="s">
        <v>21</v>
      </c>
      <c r="S1806" t="s">
        <v>17</v>
      </c>
      <c r="T1806" t="s">
        <v>13310</v>
      </c>
      <c r="U1806" s="1">
        <v>45865</v>
      </c>
      <c r="V1806">
        <f t="shared" si="56"/>
        <v>97</v>
      </c>
      <c r="W1806" t="str">
        <f t="shared" si="57"/>
        <v>90-119</v>
      </c>
    </row>
    <row r="1807" spans="1:23" x14ac:dyDescent="0.25">
      <c r="A1807" t="s">
        <v>1945</v>
      </c>
      <c r="B1807">
        <v>9189891364</v>
      </c>
      <c r="C1807">
        <v>1712244904</v>
      </c>
      <c r="D1807" s="1">
        <v>45627</v>
      </c>
      <c r="E1807">
        <v>99232</v>
      </c>
      <c r="F1807">
        <v>99292</v>
      </c>
      <c r="G1807" t="s">
        <v>91</v>
      </c>
      <c r="H1807" s="34">
        <v>53542</v>
      </c>
      <c r="I1807" s="7">
        <v>42298</v>
      </c>
      <c r="J1807" s="7">
        <v>35530.32</v>
      </c>
      <c r="K1807" s="7">
        <v>0</v>
      </c>
      <c r="L1807" s="7">
        <v>6767.68</v>
      </c>
      <c r="M1807" s="5">
        <v>0.16</v>
      </c>
      <c r="N1807" t="s">
        <v>1138</v>
      </c>
      <c r="O1807" t="s">
        <v>17</v>
      </c>
      <c r="P1807" t="s">
        <v>18</v>
      </c>
      <c r="Q1807" t="s">
        <v>19</v>
      </c>
      <c r="R1807" t="s">
        <v>38</v>
      </c>
      <c r="S1807" t="s">
        <v>27</v>
      </c>
      <c r="T1807" t="s">
        <v>13311</v>
      </c>
      <c r="U1807" s="1">
        <v>45992</v>
      </c>
      <c r="V1807">
        <f t="shared" si="56"/>
        <v>365</v>
      </c>
      <c r="W1807" t="str">
        <f t="shared" si="57"/>
        <v>360+</v>
      </c>
    </row>
    <row r="1808" spans="1:23" x14ac:dyDescent="0.25">
      <c r="A1808" t="s">
        <v>1946</v>
      </c>
      <c r="B1808">
        <v>5872159762</v>
      </c>
      <c r="C1808">
        <v>5824981365</v>
      </c>
      <c r="D1808" s="1">
        <v>45684</v>
      </c>
      <c r="E1808">
        <v>99214</v>
      </c>
      <c r="F1808">
        <v>99281</v>
      </c>
      <c r="G1808" t="s">
        <v>150</v>
      </c>
      <c r="H1808" s="34">
        <v>37251</v>
      </c>
      <c r="I1808" s="7">
        <v>26821</v>
      </c>
      <c r="J1808" s="7">
        <v>24675.32</v>
      </c>
      <c r="K1808" s="7">
        <v>0</v>
      </c>
      <c r="L1808" s="7">
        <v>2145.6799999999998</v>
      </c>
      <c r="M1808" s="5">
        <v>0.08</v>
      </c>
      <c r="N1808" t="s">
        <v>24</v>
      </c>
      <c r="O1808" t="s">
        <v>17</v>
      </c>
      <c r="P1808" t="s">
        <v>97</v>
      </c>
      <c r="Q1808" t="s">
        <v>32</v>
      </c>
      <c r="R1808" t="s">
        <v>38</v>
      </c>
      <c r="S1808" t="s">
        <v>21</v>
      </c>
      <c r="T1808" t="s">
        <v>13311</v>
      </c>
      <c r="U1808" s="1">
        <v>45907</v>
      </c>
      <c r="V1808">
        <f t="shared" si="56"/>
        <v>223</v>
      </c>
      <c r="W1808" t="str">
        <f t="shared" si="57"/>
        <v>210-239</v>
      </c>
    </row>
    <row r="1809" spans="1:23" x14ac:dyDescent="0.25">
      <c r="A1809" t="s">
        <v>1947</v>
      </c>
      <c r="B1809">
        <v>3117897278</v>
      </c>
      <c r="C1809">
        <v>9774037925</v>
      </c>
      <c r="D1809" s="1">
        <v>45794</v>
      </c>
      <c r="E1809">
        <v>99214</v>
      </c>
      <c r="F1809">
        <v>99292</v>
      </c>
      <c r="G1809" t="s">
        <v>81</v>
      </c>
      <c r="H1809" s="34">
        <v>84373</v>
      </c>
      <c r="I1809" s="7">
        <v>54842</v>
      </c>
      <c r="J1809" s="7">
        <v>40952.959999999999</v>
      </c>
      <c r="K1809" s="7">
        <v>7308</v>
      </c>
      <c r="L1809" s="7">
        <v>6581.04</v>
      </c>
      <c r="M1809" s="5">
        <v>0.12</v>
      </c>
      <c r="N1809" t="s">
        <v>46</v>
      </c>
      <c r="O1809" t="s">
        <v>30</v>
      </c>
      <c r="P1809" t="s">
        <v>25</v>
      </c>
      <c r="Q1809" t="s">
        <v>32</v>
      </c>
      <c r="R1809" t="s">
        <v>43</v>
      </c>
      <c r="S1809" t="s">
        <v>17</v>
      </c>
      <c r="T1809" t="s">
        <v>13312</v>
      </c>
      <c r="U1809" s="1">
        <v>45940</v>
      </c>
      <c r="V1809">
        <f t="shared" si="56"/>
        <v>146</v>
      </c>
      <c r="W1809" t="str">
        <f t="shared" si="57"/>
        <v>120-149</v>
      </c>
    </row>
    <row r="1810" spans="1:23" x14ac:dyDescent="0.25">
      <c r="A1810" t="s">
        <v>1948</v>
      </c>
      <c r="B1810">
        <v>4861632726</v>
      </c>
      <c r="C1810">
        <v>7838415219</v>
      </c>
      <c r="D1810" s="1">
        <v>45831</v>
      </c>
      <c r="E1810">
        <v>99213</v>
      </c>
      <c r="F1810">
        <v>99204</v>
      </c>
      <c r="G1810" t="s">
        <v>136</v>
      </c>
      <c r="H1810" s="34">
        <v>67834</v>
      </c>
      <c r="I1810" s="7">
        <v>48840</v>
      </c>
      <c r="J1810" s="7">
        <v>31707.8</v>
      </c>
      <c r="K1810" s="7">
        <v>13225</v>
      </c>
      <c r="L1810" s="7">
        <v>3907.2</v>
      </c>
      <c r="M1810" s="5">
        <v>0.08</v>
      </c>
      <c r="N1810" t="s">
        <v>24</v>
      </c>
      <c r="O1810" t="s">
        <v>27</v>
      </c>
      <c r="P1810" t="s">
        <v>40</v>
      </c>
      <c r="Q1810" t="s">
        <v>32</v>
      </c>
      <c r="R1810" t="s">
        <v>38</v>
      </c>
      <c r="S1810" t="s">
        <v>27</v>
      </c>
      <c r="T1810" t="s">
        <v>13312</v>
      </c>
      <c r="U1810" s="1">
        <v>46000</v>
      </c>
      <c r="V1810">
        <f t="shared" si="56"/>
        <v>169</v>
      </c>
      <c r="W1810" t="str">
        <f t="shared" si="57"/>
        <v>150-179</v>
      </c>
    </row>
    <row r="1811" spans="1:23" x14ac:dyDescent="0.25">
      <c r="A1811" t="s">
        <v>1949</v>
      </c>
      <c r="B1811">
        <v>5081940875</v>
      </c>
      <c r="C1811">
        <v>9249301187</v>
      </c>
      <c r="D1811" s="1">
        <v>45832</v>
      </c>
      <c r="E1811">
        <v>99213</v>
      </c>
      <c r="F1811">
        <v>99202</v>
      </c>
      <c r="G1811" t="s">
        <v>320</v>
      </c>
      <c r="H1811" s="34">
        <v>59908</v>
      </c>
      <c r="I1811" s="7">
        <v>50922</v>
      </c>
      <c r="J1811" s="7">
        <v>42692.56</v>
      </c>
      <c r="K1811" s="7">
        <v>7211</v>
      </c>
      <c r="L1811" s="7">
        <v>1018.44</v>
      </c>
      <c r="M1811" s="5">
        <v>0.02</v>
      </c>
      <c r="N1811" t="s">
        <v>16</v>
      </c>
      <c r="O1811" t="s">
        <v>30</v>
      </c>
      <c r="P1811" t="s">
        <v>35</v>
      </c>
      <c r="Q1811" t="s">
        <v>19</v>
      </c>
      <c r="R1811" t="s">
        <v>38</v>
      </c>
      <c r="S1811" t="s">
        <v>27</v>
      </c>
      <c r="T1811" t="s">
        <v>13311</v>
      </c>
      <c r="U1811" s="1">
        <v>45958</v>
      </c>
      <c r="V1811">
        <f t="shared" si="56"/>
        <v>126</v>
      </c>
      <c r="W1811" t="str">
        <f t="shared" si="57"/>
        <v>120-149</v>
      </c>
    </row>
    <row r="1812" spans="1:23" x14ac:dyDescent="0.25">
      <c r="A1812" t="s">
        <v>1950</v>
      </c>
      <c r="B1812">
        <v>9854280852</v>
      </c>
      <c r="C1812">
        <v>8897022291</v>
      </c>
      <c r="D1812" s="1">
        <v>45525</v>
      </c>
      <c r="E1812">
        <v>99222</v>
      </c>
      <c r="F1812">
        <v>36415</v>
      </c>
      <c r="G1812" t="s">
        <v>85</v>
      </c>
      <c r="H1812" s="34">
        <v>64069</v>
      </c>
      <c r="I1812" s="7">
        <v>46130</v>
      </c>
      <c r="J1812" s="7">
        <v>26400.6</v>
      </c>
      <c r="K1812" s="7">
        <v>16039</v>
      </c>
      <c r="L1812" s="7">
        <v>3690.4</v>
      </c>
      <c r="M1812" s="5">
        <v>0.08</v>
      </c>
      <c r="N1812" t="s">
        <v>24</v>
      </c>
      <c r="O1812" t="s">
        <v>27</v>
      </c>
      <c r="P1812" t="s">
        <v>31</v>
      </c>
      <c r="Q1812" t="s">
        <v>19</v>
      </c>
      <c r="R1812" t="s">
        <v>43</v>
      </c>
      <c r="S1812" t="s">
        <v>17</v>
      </c>
      <c r="T1812" t="s">
        <v>13311</v>
      </c>
      <c r="U1812" s="1">
        <v>45894</v>
      </c>
      <c r="V1812">
        <f t="shared" si="56"/>
        <v>369</v>
      </c>
      <c r="W1812" t="str">
        <f t="shared" si="57"/>
        <v>360+</v>
      </c>
    </row>
    <row r="1813" spans="1:23" x14ac:dyDescent="0.25">
      <c r="A1813" t="s">
        <v>1951</v>
      </c>
      <c r="B1813">
        <v>5905826103</v>
      </c>
      <c r="C1813">
        <v>2722694505</v>
      </c>
      <c r="D1813" s="1">
        <v>45355</v>
      </c>
      <c r="E1813">
        <v>99231</v>
      </c>
      <c r="F1813">
        <v>99291</v>
      </c>
      <c r="G1813" t="s">
        <v>219</v>
      </c>
      <c r="H1813" s="34">
        <v>57288</v>
      </c>
      <c r="I1813" s="7">
        <v>44685</v>
      </c>
      <c r="J1813" s="7">
        <v>35748</v>
      </c>
      <c r="K1813" s="7">
        <v>0</v>
      </c>
      <c r="L1813" s="7">
        <v>8937</v>
      </c>
      <c r="M1813" s="5">
        <v>0.2</v>
      </c>
      <c r="N1813" t="s">
        <v>3140</v>
      </c>
      <c r="O1813" t="s">
        <v>17</v>
      </c>
      <c r="P1813" t="s">
        <v>25</v>
      </c>
      <c r="Q1813" t="s">
        <v>19</v>
      </c>
      <c r="R1813" t="s">
        <v>43</v>
      </c>
      <c r="S1813" t="s">
        <v>27</v>
      </c>
      <c r="T1813" t="s">
        <v>13312</v>
      </c>
      <c r="U1813" s="1">
        <v>45778</v>
      </c>
      <c r="V1813">
        <f t="shared" si="56"/>
        <v>423</v>
      </c>
      <c r="W1813" t="str">
        <f t="shared" si="57"/>
        <v>360+</v>
      </c>
    </row>
    <row r="1814" spans="1:23" x14ac:dyDescent="0.25">
      <c r="A1814" t="s">
        <v>1952</v>
      </c>
      <c r="B1814">
        <v>2854519435</v>
      </c>
      <c r="C1814">
        <v>9950667849</v>
      </c>
      <c r="D1814" s="1">
        <v>45811</v>
      </c>
      <c r="E1814">
        <v>99233</v>
      </c>
      <c r="F1814">
        <v>99203</v>
      </c>
      <c r="G1814" t="s">
        <v>110</v>
      </c>
      <c r="H1814" s="34">
        <v>34925</v>
      </c>
      <c r="I1814" s="7">
        <v>26194</v>
      </c>
      <c r="J1814" s="7">
        <v>22264.9</v>
      </c>
      <c r="K1814" s="7">
        <v>0</v>
      </c>
      <c r="L1814" s="7">
        <v>3929.1</v>
      </c>
      <c r="M1814" s="5">
        <v>0.15</v>
      </c>
      <c r="N1814" t="s">
        <v>1139</v>
      </c>
      <c r="O1814" t="s">
        <v>17</v>
      </c>
      <c r="P1814" t="s">
        <v>35</v>
      </c>
      <c r="Q1814" t="s">
        <v>32</v>
      </c>
      <c r="R1814" t="s">
        <v>26</v>
      </c>
      <c r="S1814" t="s">
        <v>27</v>
      </c>
      <c r="T1814" t="s">
        <v>13310</v>
      </c>
      <c r="U1814" s="1">
        <v>45978</v>
      </c>
      <c r="V1814">
        <f t="shared" si="56"/>
        <v>167</v>
      </c>
      <c r="W1814" t="str">
        <f t="shared" si="57"/>
        <v>150-179</v>
      </c>
    </row>
    <row r="1815" spans="1:23" x14ac:dyDescent="0.25">
      <c r="A1815" t="s">
        <v>1953</v>
      </c>
      <c r="B1815">
        <v>6215878678</v>
      </c>
      <c r="C1815">
        <v>9878200727</v>
      </c>
      <c r="D1815" s="1">
        <v>45517</v>
      </c>
      <c r="E1815">
        <v>99222</v>
      </c>
      <c r="F1815">
        <v>93000</v>
      </c>
      <c r="G1815" t="s">
        <v>191</v>
      </c>
      <c r="H1815" s="34">
        <v>76090</v>
      </c>
      <c r="I1815" s="7">
        <v>64677</v>
      </c>
      <c r="J1815" s="7">
        <v>63383.46</v>
      </c>
      <c r="K1815" s="7">
        <v>0</v>
      </c>
      <c r="L1815" s="7">
        <v>1293.54</v>
      </c>
      <c r="M1815" s="5">
        <v>0.02</v>
      </c>
      <c r="N1815" t="s">
        <v>16</v>
      </c>
      <c r="O1815" t="s">
        <v>17</v>
      </c>
      <c r="P1815" t="s">
        <v>35</v>
      </c>
      <c r="Q1815" t="s">
        <v>19</v>
      </c>
      <c r="R1815" t="s">
        <v>26</v>
      </c>
      <c r="S1815" t="s">
        <v>27</v>
      </c>
      <c r="T1815" t="s">
        <v>13311</v>
      </c>
      <c r="U1815" s="1">
        <v>45868</v>
      </c>
      <c r="V1815">
        <f t="shared" si="56"/>
        <v>351</v>
      </c>
      <c r="W1815" t="str">
        <f t="shared" si="57"/>
        <v>330-359</v>
      </c>
    </row>
    <row r="1816" spans="1:23" x14ac:dyDescent="0.25">
      <c r="A1816" t="s">
        <v>1954</v>
      </c>
      <c r="B1816">
        <v>8778549191</v>
      </c>
      <c r="C1816">
        <v>8692907655</v>
      </c>
      <c r="D1816" s="1">
        <v>45944</v>
      </c>
      <c r="E1816">
        <v>99233</v>
      </c>
      <c r="F1816">
        <v>99204</v>
      </c>
      <c r="G1816" t="s">
        <v>116</v>
      </c>
      <c r="H1816" s="34">
        <v>92405</v>
      </c>
      <c r="I1816" s="7">
        <v>78544</v>
      </c>
      <c r="J1816" s="7">
        <v>76973.119999999995</v>
      </c>
      <c r="K1816" s="7">
        <v>0</v>
      </c>
      <c r="L1816" s="7">
        <v>1570.88</v>
      </c>
      <c r="M1816" s="5">
        <v>0.02</v>
      </c>
      <c r="N1816" t="s">
        <v>16</v>
      </c>
      <c r="O1816" t="s">
        <v>17</v>
      </c>
      <c r="P1816" t="s">
        <v>58</v>
      </c>
      <c r="Q1816" t="s">
        <v>19</v>
      </c>
      <c r="R1816" t="s">
        <v>21</v>
      </c>
      <c r="S1816" t="s">
        <v>17</v>
      </c>
      <c r="T1816" t="s">
        <v>13312</v>
      </c>
      <c r="U1816" s="1">
        <v>46023</v>
      </c>
      <c r="V1816">
        <f t="shared" si="56"/>
        <v>79</v>
      </c>
      <c r="W1816" t="str">
        <f t="shared" si="57"/>
        <v>60-89</v>
      </c>
    </row>
    <row r="1817" spans="1:23" x14ac:dyDescent="0.25">
      <c r="A1817" t="s">
        <v>1955</v>
      </c>
      <c r="B1817">
        <v>7262761342</v>
      </c>
      <c r="C1817">
        <v>4016702784</v>
      </c>
      <c r="D1817" s="1">
        <v>45410</v>
      </c>
      <c r="E1817">
        <v>99238</v>
      </c>
      <c r="F1817">
        <v>99292</v>
      </c>
      <c r="G1817" t="s">
        <v>248</v>
      </c>
      <c r="H1817" s="34">
        <v>45380</v>
      </c>
      <c r="I1817" s="7">
        <v>32674</v>
      </c>
      <c r="J1817" s="7">
        <v>26652.080000000002</v>
      </c>
      <c r="K1817" s="7">
        <v>3408</v>
      </c>
      <c r="L1817" s="7">
        <v>2613.92</v>
      </c>
      <c r="M1817" s="5">
        <v>0.08</v>
      </c>
      <c r="N1817" t="s">
        <v>24</v>
      </c>
      <c r="O1817" t="s">
        <v>30</v>
      </c>
      <c r="P1817" t="s">
        <v>18</v>
      </c>
      <c r="Q1817" t="s">
        <v>19</v>
      </c>
      <c r="R1817" t="s">
        <v>26</v>
      </c>
      <c r="S1817" t="s">
        <v>17</v>
      </c>
      <c r="T1817" t="s">
        <v>13310</v>
      </c>
      <c r="U1817" s="1">
        <v>45842</v>
      </c>
      <c r="V1817">
        <f t="shared" si="56"/>
        <v>432</v>
      </c>
      <c r="W1817" t="str">
        <f t="shared" si="57"/>
        <v>360+</v>
      </c>
    </row>
    <row r="1818" spans="1:23" x14ac:dyDescent="0.25">
      <c r="A1818" t="s">
        <v>1956</v>
      </c>
      <c r="B1818">
        <v>1366140474</v>
      </c>
      <c r="C1818">
        <v>3543228649</v>
      </c>
      <c r="D1818" s="1">
        <v>45560</v>
      </c>
      <c r="E1818">
        <v>99223</v>
      </c>
      <c r="F1818">
        <v>99284</v>
      </c>
      <c r="G1818" t="s">
        <v>50</v>
      </c>
      <c r="H1818" s="34">
        <v>36305</v>
      </c>
      <c r="I1818" s="7">
        <v>26140</v>
      </c>
      <c r="J1818" s="7">
        <v>20500.8</v>
      </c>
      <c r="K1818" s="7">
        <v>3548</v>
      </c>
      <c r="L1818" s="7">
        <v>2091.1999999999998</v>
      </c>
      <c r="M1818" s="5">
        <v>0.08</v>
      </c>
      <c r="N1818" t="s">
        <v>24</v>
      </c>
      <c r="O1818" t="s">
        <v>30</v>
      </c>
      <c r="P1818" t="s">
        <v>25</v>
      </c>
      <c r="Q1818" t="s">
        <v>19</v>
      </c>
      <c r="R1818" t="s">
        <v>38</v>
      </c>
      <c r="S1818" t="s">
        <v>27</v>
      </c>
      <c r="T1818" t="s">
        <v>13310</v>
      </c>
      <c r="U1818" s="1">
        <v>45672</v>
      </c>
      <c r="V1818">
        <f t="shared" si="56"/>
        <v>112</v>
      </c>
      <c r="W1818" t="str">
        <f t="shared" si="57"/>
        <v>90-119</v>
      </c>
    </row>
    <row r="1819" spans="1:23" x14ac:dyDescent="0.25">
      <c r="A1819" t="s">
        <v>1957</v>
      </c>
      <c r="B1819">
        <v>4344430993</v>
      </c>
      <c r="C1819">
        <v>5834152403</v>
      </c>
      <c r="D1819" s="1">
        <v>45663</v>
      </c>
      <c r="E1819">
        <v>99223</v>
      </c>
      <c r="F1819">
        <v>99281</v>
      </c>
      <c r="G1819" t="s">
        <v>248</v>
      </c>
      <c r="H1819" s="34">
        <v>93951</v>
      </c>
      <c r="I1819" s="7">
        <v>74221</v>
      </c>
      <c r="J1819" s="7">
        <v>62345.64</v>
      </c>
      <c r="K1819" s="7">
        <v>0</v>
      </c>
      <c r="L1819" s="7">
        <v>11875.36</v>
      </c>
      <c r="M1819" s="5">
        <v>0.16</v>
      </c>
      <c r="N1819" t="s">
        <v>1138</v>
      </c>
      <c r="O1819" t="s">
        <v>17</v>
      </c>
      <c r="P1819" t="s">
        <v>97</v>
      </c>
      <c r="Q1819" t="s">
        <v>32</v>
      </c>
      <c r="R1819" t="s">
        <v>21</v>
      </c>
      <c r="S1819" t="s">
        <v>17</v>
      </c>
      <c r="T1819" t="s">
        <v>13311</v>
      </c>
      <c r="U1819" s="1">
        <v>45692</v>
      </c>
      <c r="V1819">
        <f t="shared" si="56"/>
        <v>29</v>
      </c>
      <c r="W1819" t="str">
        <f t="shared" si="57"/>
        <v>0-29</v>
      </c>
    </row>
    <row r="1820" spans="1:23" x14ac:dyDescent="0.25">
      <c r="A1820" t="s">
        <v>1958</v>
      </c>
      <c r="B1820">
        <v>4817552247</v>
      </c>
      <c r="C1820">
        <v>2816011552</v>
      </c>
      <c r="D1820" s="1">
        <v>45357</v>
      </c>
      <c r="E1820">
        <v>99213</v>
      </c>
      <c r="F1820">
        <v>99212</v>
      </c>
      <c r="G1820" t="s">
        <v>224</v>
      </c>
      <c r="H1820" s="34">
        <v>93704</v>
      </c>
      <c r="I1820" s="7">
        <v>76837</v>
      </c>
      <c r="J1820" s="7">
        <v>56411.34</v>
      </c>
      <c r="K1820" s="7">
        <v>6595</v>
      </c>
      <c r="L1820" s="7">
        <v>13830.66</v>
      </c>
      <c r="M1820" s="5">
        <v>0.18</v>
      </c>
      <c r="N1820" t="s">
        <v>3141</v>
      </c>
      <c r="O1820" t="s">
        <v>27</v>
      </c>
      <c r="P1820" t="s">
        <v>55</v>
      </c>
      <c r="Q1820" t="s">
        <v>19</v>
      </c>
      <c r="R1820" t="s">
        <v>21</v>
      </c>
      <c r="S1820" t="s">
        <v>17</v>
      </c>
      <c r="T1820" t="s">
        <v>13312</v>
      </c>
      <c r="U1820" s="1">
        <v>45773</v>
      </c>
      <c r="V1820">
        <f t="shared" si="56"/>
        <v>416</v>
      </c>
      <c r="W1820" t="str">
        <f t="shared" si="57"/>
        <v>360+</v>
      </c>
    </row>
    <row r="1821" spans="1:23" x14ac:dyDescent="0.25">
      <c r="A1821" t="s">
        <v>1959</v>
      </c>
      <c r="B1821">
        <v>6295488356</v>
      </c>
      <c r="C1821">
        <v>9720963404</v>
      </c>
      <c r="D1821" s="1">
        <v>45392</v>
      </c>
      <c r="E1821">
        <v>99222</v>
      </c>
      <c r="F1821">
        <v>99283</v>
      </c>
      <c r="G1821" t="s">
        <v>116</v>
      </c>
      <c r="H1821" s="34">
        <v>87759</v>
      </c>
      <c r="I1821" s="7">
        <v>57043</v>
      </c>
      <c r="J1821" s="7">
        <v>41148.839999999997</v>
      </c>
      <c r="K1821" s="7">
        <v>9049</v>
      </c>
      <c r="L1821" s="7">
        <v>6845.16</v>
      </c>
      <c r="M1821" s="5">
        <v>0.12</v>
      </c>
      <c r="N1821" t="s">
        <v>46</v>
      </c>
      <c r="O1821" t="s">
        <v>27</v>
      </c>
      <c r="P1821" t="s">
        <v>55</v>
      </c>
      <c r="Q1821" t="s">
        <v>32</v>
      </c>
      <c r="R1821" t="s">
        <v>38</v>
      </c>
      <c r="S1821" t="s">
        <v>21</v>
      </c>
      <c r="T1821" t="s">
        <v>13312</v>
      </c>
      <c r="U1821" s="1">
        <v>45737</v>
      </c>
      <c r="V1821">
        <f t="shared" si="56"/>
        <v>345</v>
      </c>
      <c r="W1821" t="str">
        <f t="shared" si="57"/>
        <v>330-359</v>
      </c>
    </row>
    <row r="1822" spans="1:23" x14ac:dyDescent="0.25">
      <c r="A1822" t="s">
        <v>1960</v>
      </c>
      <c r="B1822">
        <v>6633820129</v>
      </c>
      <c r="C1822">
        <v>3805628367</v>
      </c>
      <c r="D1822" s="1">
        <v>45747</v>
      </c>
      <c r="E1822">
        <v>99213</v>
      </c>
      <c r="F1822">
        <v>99204</v>
      </c>
      <c r="G1822" t="s">
        <v>52</v>
      </c>
      <c r="H1822" s="34">
        <v>52996</v>
      </c>
      <c r="I1822" s="7">
        <v>41337</v>
      </c>
      <c r="J1822" s="7">
        <v>31281.599999999999</v>
      </c>
      <c r="K1822" s="7">
        <v>1788</v>
      </c>
      <c r="L1822" s="7">
        <v>8267.4</v>
      </c>
      <c r="M1822" s="5">
        <v>0.2</v>
      </c>
      <c r="N1822" t="s">
        <v>3140</v>
      </c>
      <c r="O1822" t="s">
        <v>30</v>
      </c>
      <c r="P1822" t="s">
        <v>97</v>
      </c>
      <c r="Q1822" t="s">
        <v>19</v>
      </c>
      <c r="R1822" t="s">
        <v>43</v>
      </c>
      <c r="S1822" t="s">
        <v>27</v>
      </c>
      <c r="T1822" t="s">
        <v>13312</v>
      </c>
      <c r="U1822" s="1">
        <v>46009</v>
      </c>
      <c r="V1822">
        <f t="shared" si="56"/>
        <v>262</v>
      </c>
      <c r="W1822" t="str">
        <f t="shared" si="57"/>
        <v>240-269</v>
      </c>
    </row>
    <row r="1823" spans="1:23" x14ac:dyDescent="0.25">
      <c r="A1823" t="s">
        <v>1961</v>
      </c>
      <c r="B1823">
        <v>9600921966</v>
      </c>
      <c r="C1823">
        <v>5483653761</v>
      </c>
      <c r="D1823" s="1">
        <v>45790</v>
      </c>
      <c r="E1823">
        <v>99233</v>
      </c>
      <c r="F1823">
        <v>99213</v>
      </c>
      <c r="G1823" t="s">
        <v>91</v>
      </c>
      <c r="H1823" s="34">
        <v>87936</v>
      </c>
      <c r="I1823" s="7">
        <v>65952</v>
      </c>
      <c r="J1823" s="7">
        <v>56059.199999999997</v>
      </c>
      <c r="K1823" s="7">
        <v>0</v>
      </c>
      <c r="L1823" s="7">
        <v>9892.7999999999993</v>
      </c>
      <c r="M1823" s="5">
        <v>0.15</v>
      </c>
      <c r="N1823" t="s">
        <v>1139</v>
      </c>
      <c r="O1823" t="s">
        <v>17</v>
      </c>
      <c r="P1823" t="s">
        <v>35</v>
      </c>
      <c r="Q1823" t="s">
        <v>32</v>
      </c>
      <c r="R1823" t="s">
        <v>43</v>
      </c>
      <c r="S1823" t="s">
        <v>21</v>
      </c>
      <c r="T1823" t="s">
        <v>13312</v>
      </c>
      <c r="U1823" s="1">
        <v>45915</v>
      </c>
      <c r="V1823">
        <f t="shared" si="56"/>
        <v>125</v>
      </c>
      <c r="W1823" t="str">
        <f t="shared" si="57"/>
        <v>120-149</v>
      </c>
    </row>
    <row r="1824" spans="1:23" x14ac:dyDescent="0.25">
      <c r="A1824" t="s">
        <v>1962</v>
      </c>
      <c r="B1824">
        <v>1826343460</v>
      </c>
      <c r="C1824">
        <v>4669648109</v>
      </c>
      <c r="D1824" s="1">
        <v>45341</v>
      </c>
      <c r="E1824">
        <v>99222</v>
      </c>
      <c r="F1824">
        <v>99201</v>
      </c>
      <c r="G1824" t="s">
        <v>65</v>
      </c>
      <c r="H1824" s="34">
        <v>51376</v>
      </c>
      <c r="I1824" s="7">
        <v>36991</v>
      </c>
      <c r="J1824" s="7">
        <v>34031.72</v>
      </c>
      <c r="K1824" s="7">
        <v>0</v>
      </c>
      <c r="L1824" s="7">
        <v>2959.28</v>
      </c>
      <c r="M1824" s="5">
        <v>0.08</v>
      </c>
      <c r="N1824" t="s">
        <v>24</v>
      </c>
      <c r="O1824" t="s">
        <v>17</v>
      </c>
      <c r="P1824" t="s">
        <v>35</v>
      </c>
      <c r="Q1824" t="s">
        <v>32</v>
      </c>
      <c r="R1824" t="s">
        <v>43</v>
      </c>
      <c r="S1824" t="s">
        <v>21</v>
      </c>
      <c r="T1824" t="s">
        <v>13312</v>
      </c>
      <c r="U1824" s="1">
        <v>45807</v>
      </c>
      <c r="V1824">
        <f t="shared" si="56"/>
        <v>466</v>
      </c>
      <c r="W1824" t="str">
        <f t="shared" si="57"/>
        <v>360+</v>
      </c>
    </row>
    <row r="1825" spans="1:23" x14ac:dyDescent="0.25">
      <c r="A1825" t="s">
        <v>1963</v>
      </c>
      <c r="B1825">
        <v>6750247876</v>
      </c>
      <c r="C1825">
        <v>7849951309</v>
      </c>
      <c r="D1825" s="1">
        <v>45645</v>
      </c>
      <c r="E1825">
        <v>99231</v>
      </c>
      <c r="F1825">
        <v>99291</v>
      </c>
      <c r="G1825" t="s">
        <v>81</v>
      </c>
      <c r="H1825" s="34">
        <v>38005</v>
      </c>
      <c r="I1825" s="7">
        <v>27364</v>
      </c>
      <c r="J1825" s="7">
        <v>14403.88</v>
      </c>
      <c r="K1825" s="7">
        <v>10771</v>
      </c>
      <c r="L1825" s="7">
        <v>2189.12</v>
      </c>
      <c r="M1825" s="5">
        <v>0.08</v>
      </c>
      <c r="N1825" t="s">
        <v>24</v>
      </c>
      <c r="O1825" t="s">
        <v>27</v>
      </c>
      <c r="P1825" t="s">
        <v>40</v>
      </c>
      <c r="Q1825" t="s">
        <v>19</v>
      </c>
      <c r="R1825" t="s">
        <v>20</v>
      </c>
      <c r="S1825" t="s">
        <v>21</v>
      </c>
      <c r="T1825" t="s">
        <v>13310</v>
      </c>
      <c r="U1825" s="1">
        <v>45982</v>
      </c>
      <c r="V1825">
        <f t="shared" si="56"/>
        <v>337</v>
      </c>
      <c r="W1825" t="str">
        <f t="shared" si="57"/>
        <v>330-359</v>
      </c>
    </row>
    <row r="1826" spans="1:23" x14ac:dyDescent="0.25">
      <c r="A1826" t="s">
        <v>1964</v>
      </c>
      <c r="B1826">
        <v>5142896400</v>
      </c>
      <c r="C1826">
        <v>6152819454</v>
      </c>
      <c r="D1826" s="1">
        <v>45666</v>
      </c>
      <c r="E1826">
        <v>99214</v>
      </c>
      <c r="F1826">
        <v>99284</v>
      </c>
      <c r="G1826" t="s">
        <v>136</v>
      </c>
      <c r="H1826" s="34">
        <v>62322</v>
      </c>
      <c r="I1826" s="7">
        <v>40509</v>
      </c>
      <c r="J1826" s="7">
        <v>32849.919999999998</v>
      </c>
      <c r="K1826" s="7">
        <v>2798</v>
      </c>
      <c r="L1826" s="7">
        <v>4861.08</v>
      </c>
      <c r="M1826" s="5">
        <v>0.12</v>
      </c>
      <c r="N1826" t="s">
        <v>46</v>
      </c>
      <c r="O1826" t="s">
        <v>30</v>
      </c>
      <c r="P1826" t="s">
        <v>35</v>
      </c>
      <c r="Q1826" t="s">
        <v>19</v>
      </c>
      <c r="R1826" t="s">
        <v>43</v>
      </c>
      <c r="S1826" t="s">
        <v>21</v>
      </c>
      <c r="T1826" t="s">
        <v>13312</v>
      </c>
      <c r="U1826" s="1">
        <v>45808</v>
      </c>
      <c r="V1826">
        <f t="shared" si="56"/>
        <v>142</v>
      </c>
      <c r="W1826" t="str">
        <f t="shared" si="57"/>
        <v>120-149</v>
      </c>
    </row>
    <row r="1827" spans="1:23" x14ac:dyDescent="0.25">
      <c r="A1827" t="s">
        <v>1965</v>
      </c>
      <c r="B1827">
        <v>7469567437</v>
      </c>
      <c r="C1827">
        <v>8553336130</v>
      </c>
      <c r="D1827" s="1">
        <v>45825</v>
      </c>
      <c r="E1827">
        <v>99223</v>
      </c>
      <c r="F1827">
        <v>99212</v>
      </c>
      <c r="G1827" t="s">
        <v>154</v>
      </c>
      <c r="H1827" s="34">
        <v>82932</v>
      </c>
      <c r="I1827" s="7">
        <v>53906</v>
      </c>
      <c r="J1827" s="7">
        <v>47437.279999999999</v>
      </c>
      <c r="K1827" s="7">
        <v>0</v>
      </c>
      <c r="L1827" s="7">
        <v>6468.72</v>
      </c>
      <c r="M1827" s="5">
        <v>0.12</v>
      </c>
      <c r="N1827" t="s">
        <v>46</v>
      </c>
      <c r="O1827" t="s">
        <v>17</v>
      </c>
      <c r="P1827" t="s">
        <v>31</v>
      </c>
      <c r="Q1827" t="s">
        <v>32</v>
      </c>
      <c r="R1827" t="s">
        <v>43</v>
      </c>
      <c r="S1827" t="s">
        <v>27</v>
      </c>
      <c r="T1827" t="s">
        <v>13310</v>
      </c>
      <c r="U1827" s="1">
        <v>45933</v>
      </c>
      <c r="V1827">
        <f t="shared" si="56"/>
        <v>108</v>
      </c>
      <c r="W1827" t="str">
        <f t="shared" si="57"/>
        <v>90-119</v>
      </c>
    </row>
    <row r="1828" spans="1:23" x14ac:dyDescent="0.25">
      <c r="A1828" t="s">
        <v>1966</v>
      </c>
      <c r="B1828">
        <v>4154096747</v>
      </c>
      <c r="C1828">
        <v>4153192463</v>
      </c>
      <c r="D1828" s="1">
        <v>45559</v>
      </c>
      <c r="E1828">
        <v>99238</v>
      </c>
      <c r="F1828">
        <v>80053</v>
      </c>
      <c r="G1828" t="s">
        <v>57</v>
      </c>
      <c r="H1828" s="34">
        <v>51553</v>
      </c>
      <c r="I1828" s="7">
        <v>38665</v>
      </c>
      <c r="J1828" s="7">
        <v>23898.25</v>
      </c>
      <c r="K1828" s="7">
        <v>8967</v>
      </c>
      <c r="L1828" s="7">
        <v>5799.75</v>
      </c>
      <c r="M1828" s="5">
        <v>0.15</v>
      </c>
      <c r="N1828" t="s">
        <v>1139</v>
      </c>
      <c r="O1828" t="s">
        <v>27</v>
      </c>
      <c r="P1828" t="s">
        <v>40</v>
      </c>
      <c r="Q1828" t="s">
        <v>19</v>
      </c>
      <c r="R1828" t="s">
        <v>21</v>
      </c>
      <c r="S1828" t="s">
        <v>21</v>
      </c>
      <c r="T1828" t="s">
        <v>13310</v>
      </c>
      <c r="U1828" s="1">
        <v>45847</v>
      </c>
      <c r="V1828">
        <f t="shared" si="56"/>
        <v>288</v>
      </c>
      <c r="W1828" t="str">
        <f t="shared" si="57"/>
        <v>270-299</v>
      </c>
    </row>
    <row r="1829" spans="1:23" x14ac:dyDescent="0.25">
      <c r="A1829" t="s">
        <v>1967</v>
      </c>
      <c r="B1829">
        <v>1571006305</v>
      </c>
      <c r="C1829">
        <v>4079580184</v>
      </c>
      <c r="D1829" s="1">
        <v>45622</v>
      </c>
      <c r="E1829">
        <v>99222</v>
      </c>
      <c r="F1829">
        <v>99213</v>
      </c>
      <c r="G1829" t="s">
        <v>178</v>
      </c>
      <c r="H1829" s="34">
        <v>76072</v>
      </c>
      <c r="I1829" s="7">
        <v>64661</v>
      </c>
      <c r="J1829" s="7">
        <v>54843.78</v>
      </c>
      <c r="K1829" s="7">
        <v>8524</v>
      </c>
      <c r="L1829" s="7">
        <v>1293.22</v>
      </c>
      <c r="M1829" s="5">
        <v>0.02</v>
      </c>
      <c r="N1829" t="s">
        <v>16</v>
      </c>
      <c r="O1829" t="s">
        <v>30</v>
      </c>
      <c r="P1829" t="s">
        <v>97</v>
      </c>
      <c r="Q1829" t="s">
        <v>19</v>
      </c>
      <c r="R1829" t="s">
        <v>43</v>
      </c>
      <c r="S1829" t="s">
        <v>27</v>
      </c>
      <c r="T1829" t="s">
        <v>13312</v>
      </c>
      <c r="U1829" s="1">
        <v>46012</v>
      </c>
      <c r="V1829">
        <f t="shared" si="56"/>
        <v>390</v>
      </c>
      <c r="W1829" t="str">
        <f t="shared" si="57"/>
        <v>360+</v>
      </c>
    </row>
    <row r="1830" spans="1:23" x14ac:dyDescent="0.25">
      <c r="A1830" t="s">
        <v>1968</v>
      </c>
      <c r="B1830">
        <v>4224019880</v>
      </c>
      <c r="C1830">
        <v>9967896960</v>
      </c>
      <c r="D1830" s="1">
        <v>45720</v>
      </c>
      <c r="E1830">
        <v>99213</v>
      </c>
      <c r="F1830">
        <v>99204</v>
      </c>
      <c r="G1830" t="s">
        <v>69</v>
      </c>
      <c r="H1830" s="34">
        <v>98981</v>
      </c>
      <c r="I1830" s="7">
        <v>64338</v>
      </c>
      <c r="J1830" s="7">
        <v>56617.440000000002</v>
      </c>
      <c r="K1830" s="7">
        <v>0</v>
      </c>
      <c r="L1830" s="7">
        <v>7720.56</v>
      </c>
      <c r="M1830" s="5">
        <v>0.12</v>
      </c>
      <c r="N1830" t="s">
        <v>46</v>
      </c>
      <c r="O1830" t="s">
        <v>17</v>
      </c>
      <c r="P1830" t="s">
        <v>58</v>
      </c>
      <c r="Q1830" t="s">
        <v>32</v>
      </c>
      <c r="R1830" t="s">
        <v>27</v>
      </c>
      <c r="S1830" t="s">
        <v>27</v>
      </c>
      <c r="T1830" t="s">
        <v>13310</v>
      </c>
      <c r="U1830" s="1">
        <v>45857</v>
      </c>
      <c r="V1830">
        <f t="shared" si="56"/>
        <v>137</v>
      </c>
      <c r="W1830" t="str">
        <f t="shared" si="57"/>
        <v>120-149</v>
      </c>
    </row>
    <row r="1831" spans="1:23" x14ac:dyDescent="0.25">
      <c r="A1831" t="s">
        <v>1969</v>
      </c>
      <c r="B1831">
        <v>8272266996</v>
      </c>
      <c r="C1831">
        <v>7423285172</v>
      </c>
      <c r="D1831" s="1">
        <v>45841</v>
      </c>
      <c r="E1831">
        <v>99215</v>
      </c>
      <c r="F1831">
        <v>90834</v>
      </c>
      <c r="G1831" t="s">
        <v>81</v>
      </c>
      <c r="H1831" s="34">
        <v>13861</v>
      </c>
      <c r="I1831" s="7">
        <v>9010</v>
      </c>
      <c r="J1831" s="7">
        <v>7928.8</v>
      </c>
      <c r="K1831" s="7">
        <v>0</v>
      </c>
      <c r="L1831" s="7">
        <v>1081.2</v>
      </c>
      <c r="M1831" s="5">
        <v>0.12</v>
      </c>
      <c r="N1831" t="s">
        <v>46</v>
      </c>
      <c r="O1831" t="s">
        <v>17</v>
      </c>
      <c r="P1831" t="s">
        <v>55</v>
      </c>
      <c r="Q1831" t="s">
        <v>32</v>
      </c>
      <c r="R1831" t="s">
        <v>26</v>
      </c>
      <c r="S1831" t="s">
        <v>17</v>
      </c>
      <c r="T1831" t="s">
        <v>13310</v>
      </c>
      <c r="U1831" s="1">
        <v>45919</v>
      </c>
      <c r="V1831">
        <f t="shared" si="56"/>
        <v>78</v>
      </c>
      <c r="W1831" t="str">
        <f t="shared" si="57"/>
        <v>60-89</v>
      </c>
    </row>
    <row r="1832" spans="1:23" x14ac:dyDescent="0.25">
      <c r="A1832" t="s">
        <v>1970</v>
      </c>
      <c r="B1832">
        <v>5897271584</v>
      </c>
      <c r="C1832">
        <v>8133429354</v>
      </c>
      <c r="D1832" s="1">
        <v>45640</v>
      </c>
      <c r="E1832">
        <v>99223</v>
      </c>
      <c r="F1832">
        <v>93000</v>
      </c>
      <c r="G1832" t="s">
        <v>169</v>
      </c>
      <c r="H1832" s="34">
        <v>70355</v>
      </c>
      <c r="I1832" s="7">
        <v>59802</v>
      </c>
      <c r="J1832" s="7">
        <v>58605.96</v>
      </c>
      <c r="K1832" s="7">
        <v>0</v>
      </c>
      <c r="L1832" s="7">
        <v>1196.04</v>
      </c>
      <c r="M1832" s="5">
        <v>0.02</v>
      </c>
      <c r="N1832" t="s">
        <v>16</v>
      </c>
      <c r="O1832" t="s">
        <v>17</v>
      </c>
      <c r="P1832" t="s">
        <v>25</v>
      </c>
      <c r="Q1832" t="s">
        <v>19</v>
      </c>
      <c r="R1832" t="s">
        <v>43</v>
      </c>
      <c r="S1832" t="s">
        <v>21</v>
      </c>
      <c r="T1832" t="s">
        <v>13312</v>
      </c>
      <c r="U1832" s="1">
        <v>45881</v>
      </c>
      <c r="V1832">
        <f t="shared" si="56"/>
        <v>241</v>
      </c>
      <c r="W1832" t="str">
        <f t="shared" si="57"/>
        <v>240-269</v>
      </c>
    </row>
    <row r="1833" spans="1:23" x14ac:dyDescent="0.25">
      <c r="A1833" t="s">
        <v>1971</v>
      </c>
      <c r="B1833">
        <v>8943008564</v>
      </c>
      <c r="C1833">
        <v>5465021957</v>
      </c>
      <c r="D1833" s="1">
        <v>45482</v>
      </c>
      <c r="E1833">
        <v>99222</v>
      </c>
      <c r="F1833">
        <v>99282</v>
      </c>
      <c r="G1833" t="s">
        <v>124</v>
      </c>
      <c r="H1833" s="34">
        <v>86094</v>
      </c>
      <c r="I1833" s="7">
        <v>61988</v>
      </c>
      <c r="J1833" s="7">
        <v>57028.959999999999</v>
      </c>
      <c r="K1833" s="7">
        <v>0</v>
      </c>
      <c r="L1833" s="7">
        <v>4959.04</v>
      </c>
      <c r="M1833" s="5">
        <v>0.08</v>
      </c>
      <c r="N1833" t="s">
        <v>24</v>
      </c>
      <c r="O1833" t="s">
        <v>17</v>
      </c>
      <c r="P1833" t="s">
        <v>40</v>
      </c>
      <c r="Q1833" t="s">
        <v>32</v>
      </c>
      <c r="R1833" t="s">
        <v>20</v>
      </c>
      <c r="S1833" t="s">
        <v>21</v>
      </c>
      <c r="T1833" t="s">
        <v>13310</v>
      </c>
      <c r="U1833" s="1">
        <v>45818</v>
      </c>
      <c r="V1833">
        <f t="shared" si="56"/>
        <v>336</v>
      </c>
      <c r="W1833" t="str">
        <f t="shared" si="57"/>
        <v>330-359</v>
      </c>
    </row>
    <row r="1834" spans="1:23" x14ac:dyDescent="0.25">
      <c r="A1834" t="s">
        <v>1972</v>
      </c>
      <c r="B1834">
        <v>2560777067</v>
      </c>
      <c r="C1834">
        <v>4516051764</v>
      </c>
      <c r="D1834" s="1">
        <v>45927</v>
      </c>
      <c r="E1834">
        <v>99238</v>
      </c>
      <c r="F1834">
        <v>90834</v>
      </c>
      <c r="G1834" t="s">
        <v>108</v>
      </c>
      <c r="H1834" s="34">
        <v>60608</v>
      </c>
      <c r="I1834" s="7">
        <v>43638</v>
      </c>
      <c r="J1834" s="7">
        <v>34876.959999999999</v>
      </c>
      <c r="K1834" s="7">
        <v>5270</v>
      </c>
      <c r="L1834" s="7">
        <v>3491.04</v>
      </c>
      <c r="M1834" s="5">
        <v>0.08</v>
      </c>
      <c r="N1834" t="s">
        <v>24</v>
      </c>
      <c r="O1834" t="s">
        <v>27</v>
      </c>
      <c r="P1834" t="s">
        <v>18</v>
      </c>
      <c r="Q1834" t="s">
        <v>32</v>
      </c>
      <c r="R1834" t="s">
        <v>27</v>
      </c>
      <c r="S1834" t="s">
        <v>21</v>
      </c>
      <c r="T1834" t="s">
        <v>13311</v>
      </c>
      <c r="U1834" s="1">
        <v>45988</v>
      </c>
      <c r="V1834">
        <f t="shared" si="56"/>
        <v>61</v>
      </c>
      <c r="W1834" t="str">
        <f t="shared" si="57"/>
        <v>60-89</v>
      </c>
    </row>
    <row r="1835" spans="1:23" x14ac:dyDescent="0.25">
      <c r="A1835" t="s">
        <v>1973</v>
      </c>
      <c r="B1835">
        <v>8709781191</v>
      </c>
      <c r="C1835">
        <v>5853504327</v>
      </c>
      <c r="D1835" s="1">
        <v>45784</v>
      </c>
      <c r="E1835">
        <v>99221</v>
      </c>
      <c r="F1835">
        <v>99282</v>
      </c>
      <c r="G1835" t="s">
        <v>182</v>
      </c>
      <c r="H1835" s="34">
        <v>87544</v>
      </c>
      <c r="I1835" s="7">
        <v>74412</v>
      </c>
      <c r="J1835" s="7">
        <v>49859.76</v>
      </c>
      <c r="K1835" s="7">
        <v>23064</v>
      </c>
      <c r="L1835" s="7">
        <v>1488.24</v>
      </c>
      <c r="M1835" s="5">
        <v>0.02</v>
      </c>
      <c r="N1835" t="s">
        <v>16</v>
      </c>
      <c r="O1835" t="s">
        <v>27</v>
      </c>
      <c r="P1835" t="s">
        <v>40</v>
      </c>
      <c r="Q1835" t="s">
        <v>19</v>
      </c>
      <c r="R1835" t="s">
        <v>21</v>
      </c>
      <c r="S1835" t="s">
        <v>21</v>
      </c>
      <c r="T1835" t="s">
        <v>13310</v>
      </c>
      <c r="U1835" s="1">
        <v>45848</v>
      </c>
      <c r="V1835">
        <f t="shared" si="56"/>
        <v>64</v>
      </c>
      <c r="W1835" t="str">
        <f t="shared" si="57"/>
        <v>60-89</v>
      </c>
    </row>
    <row r="1836" spans="1:23" x14ac:dyDescent="0.25">
      <c r="A1836" t="s">
        <v>1974</v>
      </c>
      <c r="B1836">
        <v>7307405845</v>
      </c>
      <c r="C1836">
        <v>5801197816</v>
      </c>
      <c r="D1836" s="1">
        <v>45634</v>
      </c>
      <c r="E1836">
        <v>99214</v>
      </c>
      <c r="F1836">
        <v>71046</v>
      </c>
      <c r="G1836" t="s">
        <v>131</v>
      </c>
      <c r="H1836" s="34">
        <v>91460</v>
      </c>
      <c r="I1836" s="7">
        <v>77741</v>
      </c>
      <c r="J1836" s="7">
        <v>70528.179999999993</v>
      </c>
      <c r="K1836" s="7">
        <v>5658</v>
      </c>
      <c r="L1836" s="7">
        <v>1554.82</v>
      </c>
      <c r="M1836" s="5">
        <v>0.02</v>
      </c>
      <c r="N1836" t="s">
        <v>16</v>
      </c>
      <c r="O1836" t="s">
        <v>30</v>
      </c>
      <c r="P1836" t="s">
        <v>25</v>
      </c>
      <c r="Q1836" t="s">
        <v>19</v>
      </c>
      <c r="R1836" t="s">
        <v>20</v>
      </c>
      <c r="S1836" t="s">
        <v>27</v>
      </c>
      <c r="T1836" t="s">
        <v>13311</v>
      </c>
      <c r="U1836" s="1">
        <v>46013</v>
      </c>
      <c r="V1836">
        <f t="shared" si="56"/>
        <v>379</v>
      </c>
      <c r="W1836" t="str">
        <f t="shared" si="57"/>
        <v>360+</v>
      </c>
    </row>
    <row r="1837" spans="1:23" x14ac:dyDescent="0.25">
      <c r="A1837" t="s">
        <v>1975</v>
      </c>
      <c r="B1837">
        <v>1418291285</v>
      </c>
      <c r="C1837">
        <v>3751662228</v>
      </c>
      <c r="D1837" s="1">
        <v>45571</v>
      </c>
      <c r="E1837">
        <v>99214</v>
      </c>
      <c r="F1837">
        <v>99203</v>
      </c>
      <c r="G1837" t="s">
        <v>248</v>
      </c>
      <c r="H1837" s="34">
        <v>26151</v>
      </c>
      <c r="I1837" s="7">
        <v>22228</v>
      </c>
      <c r="J1837" s="7">
        <v>18915.439999999999</v>
      </c>
      <c r="K1837" s="7">
        <v>2868</v>
      </c>
      <c r="L1837" s="7">
        <v>444.56</v>
      </c>
      <c r="M1837" s="5">
        <v>0.02</v>
      </c>
      <c r="N1837" t="s">
        <v>16</v>
      </c>
      <c r="O1837" t="s">
        <v>30</v>
      </c>
      <c r="P1837" t="s">
        <v>55</v>
      </c>
      <c r="Q1837" t="s">
        <v>32</v>
      </c>
      <c r="R1837" t="s">
        <v>26</v>
      </c>
      <c r="S1837" t="s">
        <v>21</v>
      </c>
      <c r="T1837" t="s">
        <v>13311</v>
      </c>
      <c r="U1837" s="1">
        <v>45922</v>
      </c>
      <c r="V1837">
        <f t="shared" si="56"/>
        <v>351</v>
      </c>
      <c r="W1837" t="str">
        <f t="shared" si="57"/>
        <v>330-359</v>
      </c>
    </row>
    <row r="1838" spans="1:23" x14ac:dyDescent="0.25">
      <c r="A1838" t="s">
        <v>1976</v>
      </c>
      <c r="B1838">
        <v>9078187708</v>
      </c>
      <c r="C1838">
        <v>8075675030</v>
      </c>
      <c r="D1838" s="1">
        <v>45863</v>
      </c>
      <c r="E1838">
        <v>99231</v>
      </c>
      <c r="F1838">
        <v>99202</v>
      </c>
      <c r="G1838" t="s">
        <v>194</v>
      </c>
      <c r="H1838" s="34">
        <v>21338</v>
      </c>
      <c r="I1838" s="7">
        <v>15363</v>
      </c>
      <c r="J1838" s="7">
        <v>12721.96</v>
      </c>
      <c r="K1838" s="7">
        <v>1412</v>
      </c>
      <c r="L1838" s="7">
        <v>1229.04</v>
      </c>
      <c r="M1838" s="5">
        <v>0.08</v>
      </c>
      <c r="N1838" t="s">
        <v>24</v>
      </c>
      <c r="O1838" t="s">
        <v>30</v>
      </c>
      <c r="P1838" t="s">
        <v>31</v>
      </c>
      <c r="Q1838" t="s">
        <v>19</v>
      </c>
      <c r="R1838" t="s">
        <v>20</v>
      </c>
      <c r="S1838" t="s">
        <v>17</v>
      </c>
      <c r="T1838" t="s">
        <v>13310</v>
      </c>
      <c r="U1838" s="1">
        <v>45999</v>
      </c>
      <c r="V1838">
        <f t="shared" si="56"/>
        <v>136</v>
      </c>
      <c r="W1838" t="str">
        <f t="shared" si="57"/>
        <v>120-149</v>
      </c>
    </row>
    <row r="1839" spans="1:23" x14ac:dyDescent="0.25">
      <c r="A1839" t="s">
        <v>1977</v>
      </c>
      <c r="B1839">
        <v>8327748493</v>
      </c>
      <c r="C1839">
        <v>8938241688</v>
      </c>
      <c r="D1839" s="1">
        <v>45489</v>
      </c>
      <c r="E1839">
        <v>99238</v>
      </c>
      <c r="F1839">
        <v>90834</v>
      </c>
      <c r="G1839" t="s">
        <v>42</v>
      </c>
      <c r="H1839" s="34">
        <v>34346</v>
      </c>
      <c r="I1839" s="7">
        <v>26790</v>
      </c>
      <c r="J1839" s="7">
        <v>18213</v>
      </c>
      <c r="K1839" s="7">
        <v>3219</v>
      </c>
      <c r="L1839" s="7">
        <v>5358</v>
      </c>
      <c r="M1839" s="5">
        <v>0.2</v>
      </c>
      <c r="N1839" t="s">
        <v>3140</v>
      </c>
      <c r="O1839" t="s">
        <v>27</v>
      </c>
      <c r="P1839" t="s">
        <v>58</v>
      </c>
      <c r="Q1839" t="s">
        <v>19</v>
      </c>
      <c r="R1839" t="s">
        <v>43</v>
      </c>
      <c r="S1839" t="s">
        <v>27</v>
      </c>
      <c r="T1839" t="s">
        <v>13310</v>
      </c>
      <c r="U1839" s="1">
        <v>46045</v>
      </c>
      <c r="V1839">
        <f t="shared" si="56"/>
        <v>556</v>
      </c>
      <c r="W1839" t="str">
        <f t="shared" si="57"/>
        <v>360+</v>
      </c>
    </row>
    <row r="1840" spans="1:23" x14ac:dyDescent="0.25">
      <c r="A1840" t="s">
        <v>1978</v>
      </c>
      <c r="B1840">
        <v>6753546372</v>
      </c>
      <c r="C1840">
        <v>8714544434</v>
      </c>
      <c r="D1840" s="1">
        <v>45589</v>
      </c>
      <c r="E1840">
        <v>99233</v>
      </c>
      <c r="F1840">
        <v>71046</v>
      </c>
      <c r="G1840" t="s">
        <v>224</v>
      </c>
      <c r="H1840" s="34">
        <v>55273</v>
      </c>
      <c r="I1840" s="7">
        <v>43666</v>
      </c>
      <c r="J1840" s="7">
        <v>34867.440000000002</v>
      </c>
      <c r="K1840" s="7">
        <v>1812</v>
      </c>
      <c r="L1840" s="7">
        <v>6986.56</v>
      </c>
      <c r="M1840" s="5">
        <v>0.16</v>
      </c>
      <c r="N1840" t="s">
        <v>1138</v>
      </c>
      <c r="O1840" t="s">
        <v>30</v>
      </c>
      <c r="P1840" t="s">
        <v>55</v>
      </c>
      <c r="Q1840" t="s">
        <v>19</v>
      </c>
      <c r="R1840" t="s">
        <v>43</v>
      </c>
      <c r="S1840" t="s">
        <v>17</v>
      </c>
      <c r="T1840" t="s">
        <v>13312</v>
      </c>
      <c r="U1840" s="1">
        <v>46070</v>
      </c>
      <c r="V1840">
        <f t="shared" si="56"/>
        <v>481</v>
      </c>
      <c r="W1840" t="str">
        <f t="shared" si="57"/>
        <v>360+</v>
      </c>
    </row>
    <row r="1841" spans="1:23" x14ac:dyDescent="0.25">
      <c r="A1841" t="s">
        <v>1979</v>
      </c>
      <c r="B1841">
        <v>2913426753</v>
      </c>
      <c r="C1841">
        <v>5645573231</v>
      </c>
      <c r="D1841" s="1">
        <v>45359</v>
      </c>
      <c r="E1841">
        <v>99233</v>
      </c>
      <c r="F1841">
        <v>99291</v>
      </c>
      <c r="G1841" t="s">
        <v>347</v>
      </c>
      <c r="H1841" s="34">
        <v>68732</v>
      </c>
      <c r="I1841" s="7">
        <v>49487</v>
      </c>
      <c r="J1841" s="7">
        <v>35471.040000000001</v>
      </c>
      <c r="K1841" s="7">
        <v>10057</v>
      </c>
      <c r="L1841" s="7">
        <v>3958.96</v>
      </c>
      <c r="M1841" s="5">
        <v>0.08</v>
      </c>
      <c r="N1841" t="s">
        <v>24</v>
      </c>
      <c r="O1841" t="s">
        <v>27</v>
      </c>
      <c r="P1841" t="s">
        <v>40</v>
      </c>
      <c r="Q1841" t="s">
        <v>19</v>
      </c>
      <c r="R1841" t="s">
        <v>20</v>
      </c>
      <c r="S1841" t="s">
        <v>21</v>
      </c>
      <c r="T1841" t="s">
        <v>13311</v>
      </c>
      <c r="U1841" s="1">
        <v>45667</v>
      </c>
      <c r="V1841">
        <f t="shared" si="56"/>
        <v>308</v>
      </c>
      <c r="W1841" t="str">
        <f t="shared" si="57"/>
        <v>300-329</v>
      </c>
    </row>
    <row r="1842" spans="1:23" x14ac:dyDescent="0.25">
      <c r="A1842" t="s">
        <v>1980</v>
      </c>
      <c r="B1842">
        <v>3759375753</v>
      </c>
      <c r="C1842">
        <v>1040358866</v>
      </c>
      <c r="D1842" s="1">
        <v>45939</v>
      </c>
      <c r="E1842">
        <v>99221</v>
      </c>
      <c r="F1842">
        <v>85025</v>
      </c>
      <c r="G1842" t="s">
        <v>445</v>
      </c>
      <c r="H1842" s="34">
        <v>71796</v>
      </c>
      <c r="I1842" s="7">
        <v>51693</v>
      </c>
      <c r="J1842" s="7">
        <v>31422.560000000001</v>
      </c>
      <c r="K1842" s="7">
        <v>16135</v>
      </c>
      <c r="L1842" s="7">
        <v>4135.4399999999996</v>
      </c>
      <c r="M1842" s="5">
        <v>0.08</v>
      </c>
      <c r="N1842" t="s">
        <v>24</v>
      </c>
      <c r="O1842" t="s">
        <v>27</v>
      </c>
      <c r="P1842" t="s">
        <v>97</v>
      </c>
      <c r="Q1842" t="s">
        <v>19</v>
      </c>
      <c r="R1842" t="s">
        <v>27</v>
      </c>
      <c r="S1842" t="s">
        <v>27</v>
      </c>
      <c r="T1842" t="s">
        <v>13312</v>
      </c>
      <c r="U1842" s="1">
        <v>46051</v>
      </c>
      <c r="V1842">
        <f t="shared" si="56"/>
        <v>112</v>
      </c>
      <c r="W1842" t="str">
        <f t="shared" si="57"/>
        <v>90-119</v>
      </c>
    </row>
    <row r="1843" spans="1:23" x14ac:dyDescent="0.25">
      <c r="A1843" t="s">
        <v>1981</v>
      </c>
      <c r="B1843">
        <v>1371964943</v>
      </c>
      <c r="C1843">
        <v>1874579981</v>
      </c>
      <c r="D1843" s="1">
        <v>45347</v>
      </c>
      <c r="E1843">
        <v>99232</v>
      </c>
      <c r="F1843">
        <v>99202</v>
      </c>
      <c r="G1843" t="s">
        <v>15</v>
      </c>
      <c r="H1843" s="34">
        <v>65880</v>
      </c>
      <c r="I1843" s="7">
        <v>55998</v>
      </c>
      <c r="J1843" s="7">
        <v>54878.04</v>
      </c>
      <c r="K1843" s="7">
        <v>0</v>
      </c>
      <c r="L1843" s="7">
        <v>1119.96</v>
      </c>
      <c r="M1843" s="5">
        <v>0.02</v>
      </c>
      <c r="N1843" t="s">
        <v>16</v>
      </c>
      <c r="O1843" t="s">
        <v>17</v>
      </c>
      <c r="P1843" t="s">
        <v>97</v>
      </c>
      <c r="Q1843" t="s">
        <v>32</v>
      </c>
      <c r="R1843" t="s">
        <v>20</v>
      </c>
      <c r="S1843" t="s">
        <v>17</v>
      </c>
      <c r="T1843" t="s">
        <v>13310</v>
      </c>
      <c r="U1843" s="1">
        <v>45767</v>
      </c>
      <c r="V1843">
        <f t="shared" si="56"/>
        <v>420</v>
      </c>
      <c r="W1843" t="str">
        <f t="shared" si="57"/>
        <v>360+</v>
      </c>
    </row>
    <row r="1844" spans="1:23" x14ac:dyDescent="0.25">
      <c r="A1844" t="s">
        <v>1982</v>
      </c>
      <c r="B1844">
        <v>2722741031</v>
      </c>
      <c r="C1844">
        <v>5403585536</v>
      </c>
      <c r="D1844" s="1">
        <v>45898</v>
      </c>
      <c r="E1844">
        <v>99223</v>
      </c>
      <c r="F1844">
        <v>99281</v>
      </c>
      <c r="G1844" t="s">
        <v>63</v>
      </c>
      <c r="H1844" s="34">
        <v>71553</v>
      </c>
      <c r="I1844" s="7">
        <v>46509</v>
      </c>
      <c r="J1844" s="7">
        <v>36953.919999999998</v>
      </c>
      <c r="K1844" s="7">
        <v>3974</v>
      </c>
      <c r="L1844" s="7">
        <v>5581.08</v>
      </c>
      <c r="M1844" s="5">
        <v>0.12</v>
      </c>
      <c r="N1844" t="s">
        <v>46</v>
      </c>
      <c r="O1844" t="s">
        <v>30</v>
      </c>
      <c r="P1844" t="s">
        <v>18</v>
      </c>
      <c r="Q1844" t="s">
        <v>32</v>
      </c>
      <c r="R1844" t="s">
        <v>43</v>
      </c>
      <c r="S1844" t="s">
        <v>27</v>
      </c>
      <c r="T1844" t="s">
        <v>13310</v>
      </c>
      <c r="U1844" s="1">
        <v>45937</v>
      </c>
      <c r="V1844">
        <f t="shared" si="56"/>
        <v>39</v>
      </c>
      <c r="W1844" t="str">
        <f t="shared" si="57"/>
        <v>30-59</v>
      </c>
    </row>
    <row r="1845" spans="1:23" x14ac:dyDescent="0.25">
      <c r="A1845" t="s">
        <v>1983</v>
      </c>
      <c r="B1845">
        <v>7989888047</v>
      </c>
      <c r="C1845">
        <v>8739396817</v>
      </c>
      <c r="D1845" s="1">
        <v>45461</v>
      </c>
      <c r="E1845">
        <v>99233</v>
      </c>
      <c r="F1845">
        <v>99211</v>
      </c>
      <c r="G1845" t="s">
        <v>104</v>
      </c>
      <c r="H1845" s="34">
        <v>21262</v>
      </c>
      <c r="I1845" s="7">
        <v>13820</v>
      </c>
      <c r="J1845" s="7">
        <v>10819.6</v>
      </c>
      <c r="K1845" s="7">
        <v>1342</v>
      </c>
      <c r="L1845" s="7">
        <v>1658.4</v>
      </c>
      <c r="M1845" s="5">
        <v>0.12</v>
      </c>
      <c r="N1845" t="s">
        <v>46</v>
      </c>
      <c r="O1845" t="s">
        <v>30</v>
      </c>
      <c r="P1845" t="s">
        <v>25</v>
      </c>
      <c r="Q1845" t="s">
        <v>19</v>
      </c>
      <c r="R1845" t="s">
        <v>26</v>
      </c>
      <c r="S1845" t="s">
        <v>21</v>
      </c>
      <c r="T1845" t="s">
        <v>13310</v>
      </c>
      <c r="U1845" s="1">
        <v>45917</v>
      </c>
      <c r="V1845">
        <f t="shared" si="56"/>
        <v>456</v>
      </c>
      <c r="W1845" t="str">
        <f t="shared" si="57"/>
        <v>360+</v>
      </c>
    </row>
    <row r="1846" spans="1:23" x14ac:dyDescent="0.25">
      <c r="A1846" t="s">
        <v>1984</v>
      </c>
      <c r="B1846">
        <v>1139121298</v>
      </c>
      <c r="C1846">
        <v>6316375624</v>
      </c>
      <c r="D1846" s="1">
        <v>45347</v>
      </c>
      <c r="E1846">
        <v>99221</v>
      </c>
      <c r="F1846">
        <v>97110</v>
      </c>
      <c r="G1846" t="s">
        <v>34</v>
      </c>
      <c r="H1846" s="34">
        <v>80184</v>
      </c>
      <c r="I1846" s="7">
        <v>57732</v>
      </c>
      <c r="J1846" s="7">
        <v>45249.440000000002</v>
      </c>
      <c r="K1846" s="7">
        <v>7864</v>
      </c>
      <c r="L1846" s="7">
        <v>4618.5600000000004</v>
      </c>
      <c r="M1846" s="5">
        <v>0.08</v>
      </c>
      <c r="N1846" t="s">
        <v>24</v>
      </c>
      <c r="O1846" t="s">
        <v>30</v>
      </c>
      <c r="P1846" t="s">
        <v>25</v>
      </c>
      <c r="Q1846" t="s">
        <v>19</v>
      </c>
      <c r="R1846" t="s">
        <v>20</v>
      </c>
      <c r="S1846" t="s">
        <v>17</v>
      </c>
      <c r="T1846" t="s">
        <v>13311</v>
      </c>
      <c r="U1846" s="1">
        <v>46068</v>
      </c>
      <c r="V1846">
        <f t="shared" si="56"/>
        <v>721</v>
      </c>
      <c r="W1846" t="str">
        <f t="shared" si="57"/>
        <v>360+</v>
      </c>
    </row>
    <row r="1847" spans="1:23" x14ac:dyDescent="0.25">
      <c r="A1847" t="s">
        <v>1985</v>
      </c>
      <c r="B1847">
        <v>7282871964</v>
      </c>
      <c r="C1847">
        <v>5254634770</v>
      </c>
      <c r="D1847" s="1">
        <v>45939</v>
      </c>
      <c r="E1847">
        <v>99222</v>
      </c>
      <c r="F1847">
        <v>99205</v>
      </c>
      <c r="G1847" t="s">
        <v>120</v>
      </c>
      <c r="H1847" s="34">
        <v>84027</v>
      </c>
      <c r="I1847" s="7">
        <v>60499</v>
      </c>
      <c r="J1847" s="7">
        <v>46726.080000000002</v>
      </c>
      <c r="K1847" s="7">
        <v>8933</v>
      </c>
      <c r="L1847" s="7">
        <v>4839.92</v>
      </c>
      <c r="M1847" s="5">
        <v>0.08</v>
      </c>
      <c r="N1847" t="s">
        <v>24</v>
      </c>
      <c r="O1847" t="s">
        <v>30</v>
      </c>
      <c r="P1847" t="s">
        <v>40</v>
      </c>
      <c r="Q1847" t="s">
        <v>19</v>
      </c>
      <c r="R1847" t="s">
        <v>27</v>
      </c>
      <c r="S1847" t="s">
        <v>17</v>
      </c>
      <c r="T1847" t="s">
        <v>13311</v>
      </c>
      <c r="U1847" s="1">
        <v>46040</v>
      </c>
      <c r="V1847">
        <f t="shared" si="56"/>
        <v>101</v>
      </c>
      <c r="W1847" t="str">
        <f t="shared" si="57"/>
        <v>90-119</v>
      </c>
    </row>
    <row r="1848" spans="1:23" x14ac:dyDescent="0.25">
      <c r="A1848" t="s">
        <v>1986</v>
      </c>
      <c r="B1848">
        <v>9589430956</v>
      </c>
      <c r="C1848">
        <v>8163388635</v>
      </c>
      <c r="D1848" s="1">
        <v>45806</v>
      </c>
      <c r="E1848">
        <v>99215</v>
      </c>
      <c r="F1848">
        <v>99204</v>
      </c>
      <c r="G1848" t="s">
        <v>116</v>
      </c>
      <c r="H1848" s="34">
        <v>66027</v>
      </c>
      <c r="I1848" s="7">
        <v>42918</v>
      </c>
      <c r="J1848" s="7">
        <v>27453.84</v>
      </c>
      <c r="K1848" s="7">
        <v>10314</v>
      </c>
      <c r="L1848" s="7">
        <v>5150.16</v>
      </c>
      <c r="M1848" s="5">
        <v>0.12</v>
      </c>
      <c r="N1848" t="s">
        <v>46</v>
      </c>
      <c r="O1848" t="s">
        <v>27</v>
      </c>
      <c r="P1848" t="s">
        <v>40</v>
      </c>
      <c r="Q1848" t="s">
        <v>32</v>
      </c>
      <c r="R1848" t="s">
        <v>20</v>
      </c>
      <c r="S1848" t="s">
        <v>21</v>
      </c>
      <c r="T1848" t="s">
        <v>13310</v>
      </c>
      <c r="U1848" s="1">
        <v>45858</v>
      </c>
      <c r="V1848">
        <f t="shared" si="56"/>
        <v>52</v>
      </c>
      <c r="W1848" t="str">
        <f t="shared" si="57"/>
        <v>30-59</v>
      </c>
    </row>
    <row r="1849" spans="1:23" x14ac:dyDescent="0.25">
      <c r="A1849" t="s">
        <v>1987</v>
      </c>
      <c r="B1849">
        <v>5189517418</v>
      </c>
      <c r="C1849">
        <v>9763058742</v>
      </c>
      <c r="D1849" s="1">
        <v>45488</v>
      </c>
      <c r="E1849">
        <v>99215</v>
      </c>
      <c r="F1849">
        <v>99201</v>
      </c>
      <c r="G1849" t="s">
        <v>279</v>
      </c>
      <c r="H1849" s="34">
        <v>52183</v>
      </c>
      <c r="I1849" s="7">
        <v>33919</v>
      </c>
      <c r="J1849" s="7">
        <v>18483.72</v>
      </c>
      <c r="K1849" s="7">
        <v>11365</v>
      </c>
      <c r="L1849" s="7">
        <v>4070.28</v>
      </c>
      <c r="M1849" s="5">
        <v>0.12</v>
      </c>
      <c r="N1849" t="s">
        <v>46</v>
      </c>
      <c r="O1849" t="s">
        <v>27</v>
      </c>
      <c r="P1849" t="s">
        <v>58</v>
      </c>
      <c r="Q1849" t="s">
        <v>19</v>
      </c>
      <c r="R1849" t="s">
        <v>43</v>
      </c>
      <c r="S1849" t="s">
        <v>17</v>
      </c>
      <c r="T1849" t="s">
        <v>13312</v>
      </c>
      <c r="U1849" s="1">
        <v>45682</v>
      </c>
      <c r="V1849">
        <f t="shared" si="56"/>
        <v>194</v>
      </c>
      <c r="W1849" t="str">
        <f t="shared" si="57"/>
        <v>180-209</v>
      </c>
    </row>
    <row r="1850" spans="1:23" x14ac:dyDescent="0.25">
      <c r="A1850" t="s">
        <v>1988</v>
      </c>
      <c r="B1850">
        <v>4722064065</v>
      </c>
      <c r="C1850">
        <v>4304704166</v>
      </c>
      <c r="D1850" s="1">
        <v>45714</v>
      </c>
      <c r="E1850">
        <v>99222</v>
      </c>
      <c r="F1850">
        <v>97110</v>
      </c>
      <c r="G1850" t="s">
        <v>224</v>
      </c>
      <c r="H1850" s="34">
        <v>17904</v>
      </c>
      <c r="I1850" s="7">
        <v>12891</v>
      </c>
      <c r="J1850" s="7">
        <v>11859.72</v>
      </c>
      <c r="K1850" s="7">
        <v>0</v>
      </c>
      <c r="L1850" s="7">
        <v>1031.28</v>
      </c>
      <c r="M1850" s="5">
        <v>0.08</v>
      </c>
      <c r="N1850" t="s">
        <v>24</v>
      </c>
      <c r="O1850" t="s">
        <v>17</v>
      </c>
      <c r="P1850" t="s">
        <v>25</v>
      </c>
      <c r="Q1850" t="s">
        <v>32</v>
      </c>
      <c r="R1850" t="s">
        <v>43</v>
      </c>
      <c r="S1850" t="s">
        <v>17</v>
      </c>
      <c r="T1850" t="s">
        <v>13312</v>
      </c>
      <c r="U1850" s="1">
        <v>45767</v>
      </c>
      <c r="V1850">
        <f t="shared" si="56"/>
        <v>53</v>
      </c>
      <c r="W1850" t="str">
        <f t="shared" si="57"/>
        <v>30-59</v>
      </c>
    </row>
    <row r="1851" spans="1:23" x14ac:dyDescent="0.25">
      <c r="A1851" t="s">
        <v>1989</v>
      </c>
      <c r="B1851">
        <v>2903407994</v>
      </c>
      <c r="C1851">
        <v>3703676617</v>
      </c>
      <c r="D1851" s="1">
        <v>45473</v>
      </c>
      <c r="E1851">
        <v>99213</v>
      </c>
      <c r="F1851">
        <v>99292</v>
      </c>
      <c r="G1851" t="s">
        <v>140</v>
      </c>
      <c r="H1851" s="34">
        <v>49210</v>
      </c>
      <c r="I1851" s="7">
        <v>35431</v>
      </c>
      <c r="J1851" s="7">
        <v>29064.52</v>
      </c>
      <c r="K1851" s="7">
        <v>3532</v>
      </c>
      <c r="L1851" s="7">
        <v>2834.48</v>
      </c>
      <c r="M1851" s="5">
        <v>0.08</v>
      </c>
      <c r="N1851" t="s">
        <v>24</v>
      </c>
      <c r="O1851" t="s">
        <v>30</v>
      </c>
      <c r="P1851" t="s">
        <v>97</v>
      </c>
      <c r="Q1851" t="s">
        <v>19</v>
      </c>
      <c r="R1851" t="s">
        <v>38</v>
      </c>
      <c r="S1851" t="s">
        <v>27</v>
      </c>
      <c r="T1851" t="s">
        <v>13312</v>
      </c>
      <c r="U1851" s="1">
        <v>46056</v>
      </c>
      <c r="V1851">
        <f t="shared" si="56"/>
        <v>583</v>
      </c>
      <c r="W1851" t="str">
        <f t="shared" si="57"/>
        <v>360+</v>
      </c>
    </row>
    <row r="1852" spans="1:23" x14ac:dyDescent="0.25">
      <c r="A1852" t="s">
        <v>1990</v>
      </c>
      <c r="B1852">
        <v>5002432779</v>
      </c>
      <c r="C1852">
        <v>1565818328</v>
      </c>
      <c r="D1852" s="1">
        <v>45314</v>
      </c>
      <c r="E1852">
        <v>99233</v>
      </c>
      <c r="F1852">
        <v>99282</v>
      </c>
      <c r="G1852" t="s">
        <v>182</v>
      </c>
      <c r="H1852" s="34">
        <v>88966</v>
      </c>
      <c r="I1852" s="7">
        <v>64056</v>
      </c>
      <c r="J1852" s="7">
        <v>51586.52</v>
      </c>
      <c r="K1852" s="7">
        <v>7345</v>
      </c>
      <c r="L1852" s="7">
        <v>5124.4799999999996</v>
      </c>
      <c r="M1852" s="5">
        <v>0.08</v>
      </c>
      <c r="N1852" t="s">
        <v>24</v>
      </c>
      <c r="O1852" t="s">
        <v>27</v>
      </c>
      <c r="P1852" t="s">
        <v>58</v>
      </c>
      <c r="Q1852" t="s">
        <v>32</v>
      </c>
      <c r="R1852" t="s">
        <v>38</v>
      </c>
      <c r="S1852" t="s">
        <v>27</v>
      </c>
      <c r="T1852" t="s">
        <v>13311</v>
      </c>
      <c r="U1852" s="1">
        <v>45693</v>
      </c>
      <c r="V1852">
        <f t="shared" si="56"/>
        <v>379</v>
      </c>
      <c r="W1852" t="str">
        <f t="shared" si="57"/>
        <v>360+</v>
      </c>
    </row>
    <row r="1853" spans="1:23" x14ac:dyDescent="0.25">
      <c r="A1853" t="s">
        <v>1991</v>
      </c>
      <c r="B1853">
        <v>5400556702</v>
      </c>
      <c r="C1853">
        <v>1675619261</v>
      </c>
      <c r="D1853" s="1">
        <v>45412</v>
      </c>
      <c r="E1853">
        <v>99238</v>
      </c>
      <c r="F1853">
        <v>71046</v>
      </c>
      <c r="G1853" t="s">
        <v>293</v>
      </c>
      <c r="H1853" s="34">
        <v>97701</v>
      </c>
      <c r="I1853" s="7">
        <v>83046</v>
      </c>
      <c r="J1853" s="7">
        <v>54601.08</v>
      </c>
      <c r="K1853" s="7">
        <v>26784</v>
      </c>
      <c r="L1853" s="7">
        <v>1660.92</v>
      </c>
      <c r="M1853" s="5">
        <v>0.02</v>
      </c>
      <c r="N1853" t="s">
        <v>16</v>
      </c>
      <c r="O1853" t="s">
        <v>27</v>
      </c>
      <c r="P1853" t="s">
        <v>58</v>
      </c>
      <c r="Q1853" t="s">
        <v>19</v>
      </c>
      <c r="R1853" t="s">
        <v>20</v>
      </c>
      <c r="S1853" t="s">
        <v>27</v>
      </c>
      <c r="T1853" t="s">
        <v>13312</v>
      </c>
      <c r="U1853" s="1">
        <v>45697</v>
      </c>
      <c r="V1853">
        <f t="shared" si="56"/>
        <v>285</v>
      </c>
      <c r="W1853" t="str">
        <f t="shared" si="57"/>
        <v>270-299</v>
      </c>
    </row>
    <row r="1854" spans="1:23" x14ac:dyDescent="0.25">
      <c r="A1854" t="s">
        <v>1992</v>
      </c>
      <c r="B1854">
        <v>1020623190</v>
      </c>
      <c r="C1854">
        <v>2034352768</v>
      </c>
      <c r="D1854" s="1">
        <v>45937</v>
      </c>
      <c r="E1854">
        <v>99231</v>
      </c>
      <c r="F1854">
        <v>99214</v>
      </c>
      <c r="G1854" t="s">
        <v>122</v>
      </c>
      <c r="H1854" s="34">
        <v>94759</v>
      </c>
      <c r="I1854" s="7">
        <v>71069</v>
      </c>
      <c r="J1854" s="7">
        <v>56518.65</v>
      </c>
      <c r="K1854" s="7">
        <v>3890</v>
      </c>
      <c r="L1854" s="7">
        <v>10660.35</v>
      </c>
      <c r="M1854" s="5">
        <v>0.15</v>
      </c>
      <c r="N1854" t="s">
        <v>1139</v>
      </c>
      <c r="O1854" t="s">
        <v>30</v>
      </c>
      <c r="P1854" t="s">
        <v>35</v>
      </c>
      <c r="Q1854" t="s">
        <v>19</v>
      </c>
      <c r="R1854" t="s">
        <v>21</v>
      </c>
      <c r="S1854" t="s">
        <v>17</v>
      </c>
      <c r="T1854" t="s">
        <v>13312</v>
      </c>
      <c r="U1854" s="1">
        <v>46036</v>
      </c>
      <c r="V1854">
        <f t="shared" si="56"/>
        <v>99</v>
      </c>
      <c r="W1854" t="str">
        <f t="shared" si="57"/>
        <v>90-119</v>
      </c>
    </row>
    <row r="1855" spans="1:23" x14ac:dyDescent="0.25">
      <c r="A1855" t="s">
        <v>1993</v>
      </c>
      <c r="B1855">
        <v>2279871762</v>
      </c>
      <c r="C1855">
        <v>5716286159</v>
      </c>
      <c r="D1855" s="1">
        <v>45766</v>
      </c>
      <c r="E1855">
        <v>99231</v>
      </c>
      <c r="F1855">
        <v>36415</v>
      </c>
      <c r="G1855" t="s">
        <v>136</v>
      </c>
      <c r="H1855" s="34">
        <v>70719</v>
      </c>
      <c r="I1855" s="7">
        <v>50918</v>
      </c>
      <c r="J1855" s="7">
        <v>28707.56</v>
      </c>
      <c r="K1855" s="7">
        <v>18137</v>
      </c>
      <c r="L1855" s="7">
        <v>4073.44</v>
      </c>
      <c r="M1855" s="5">
        <v>0.08</v>
      </c>
      <c r="N1855" t="s">
        <v>24</v>
      </c>
      <c r="O1855" t="s">
        <v>27</v>
      </c>
      <c r="P1855" t="s">
        <v>97</v>
      </c>
      <c r="Q1855" t="s">
        <v>32</v>
      </c>
      <c r="R1855" t="s">
        <v>43</v>
      </c>
      <c r="S1855" t="s">
        <v>21</v>
      </c>
      <c r="T1855" t="s">
        <v>13311</v>
      </c>
      <c r="U1855" s="1">
        <v>45874</v>
      </c>
      <c r="V1855">
        <f t="shared" si="56"/>
        <v>108</v>
      </c>
      <c r="W1855" t="str">
        <f t="shared" si="57"/>
        <v>90-119</v>
      </c>
    </row>
    <row r="1856" spans="1:23" x14ac:dyDescent="0.25">
      <c r="A1856" t="s">
        <v>1994</v>
      </c>
      <c r="B1856">
        <v>1822927867</v>
      </c>
      <c r="C1856">
        <v>4657369165</v>
      </c>
      <c r="D1856" s="1">
        <v>45422</v>
      </c>
      <c r="E1856">
        <v>99223</v>
      </c>
      <c r="F1856">
        <v>90834</v>
      </c>
      <c r="G1856" t="s">
        <v>222</v>
      </c>
      <c r="H1856" s="34">
        <v>67852</v>
      </c>
      <c r="I1856" s="7">
        <v>55639</v>
      </c>
      <c r="J1856" s="7">
        <v>40537.980000000003</v>
      </c>
      <c r="K1856" s="7">
        <v>5086</v>
      </c>
      <c r="L1856" s="7">
        <v>10015.02</v>
      </c>
      <c r="M1856" s="5">
        <v>0.18</v>
      </c>
      <c r="N1856" t="s">
        <v>3141</v>
      </c>
      <c r="O1856" t="s">
        <v>30</v>
      </c>
      <c r="P1856" t="s">
        <v>58</v>
      </c>
      <c r="Q1856" t="s">
        <v>32</v>
      </c>
      <c r="R1856" t="s">
        <v>26</v>
      </c>
      <c r="S1856" t="s">
        <v>27</v>
      </c>
      <c r="T1856" t="s">
        <v>13310</v>
      </c>
      <c r="U1856" s="1">
        <v>45726</v>
      </c>
      <c r="V1856">
        <f t="shared" si="56"/>
        <v>304</v>
      </c>
      <c r="W1856" t="str">
        <f t="shared" si="57"/>
        <v>300-329</v>
      </c>
    </row>
    <row r="1857" spans="1:23" x14ac:dyDescent="0.25">
      <c r="A1857" t="s">
        <v>1995</v>
      </c>
      <c r="B1857">
        <v>1513150502</v>
      </c>
      <c r="C1857">
        <v>1969784156</v>
      </c>
      <c r="D1857" s="1">
        <v>45853</v>
      </c>
      <c r="E1857">
        <v>99223</v>
      </c>
      <c r="F1857">
        <v>97110</v>
      </c>
      <c r="G1857" t="s">
        <v>37</v>
      </c>
      <c r="H1857" s="34">
        <v>25571</v>
      </c>
      <c r="I1857" s="7">
        <v>18411</v>
      </c>
      <c r="J1857" s="7">
        <v>15474.119999999999</v>
      </c>
      <c r="K1857" s="7">
        <v>1464</v>
      </c>
      <c r="L1857" s="7">
        <v>1472.88</v>
      </c>
      <c r="M1857" s="5">
        <v>0.08</v>
      </c>
      <c r="N1857" t="s">
        <v>24</v>
      </c>
      <c r="O1857" t="s">
        <v>30</v>
      </c>
      <c r="P1857" t="s">
        <v>35</v>
      </c>
      <c r="Q1857" t="s">
        <v>19</v>
      </c>
      <c r="R1857" t="s">
        <v>43</v>
      </c>
      <c r="S1857" t="s">
        <v>17</v>
      </c>
      <c r="T1857" t="s">
        <v>13311</v>
      </c>
      <c r="U1857" s="1">
        <v>46072</v>
      </c>
      <c r="V1857">
        <f t="shared" si="56"/>
        <v>219</v>
      </c>
      <c r="W1857" t="str">
        <f t="shared" si="57"/>
        <v>210-239</v>
      </c>
    </row>
    <row r="1858" spans="1:23" x14ac:dyDescent="0.25">
      <c r="A1858" t="s">
        <v>1996</v>
      </c>
      <c r="B1858">
        <v>7582694805</v>
      </c>
      <c r="C1858">
        <v>9129059875</v>
      </c>
      <c r="D1858" s="1">
        <v>45694</v>
      </c>
      <c r="E1858">
        <v>99232</v>
      </c>
      <c r="F1858">
        <v>99201</v>
      </c>
      <c r="G1858" t="s">
        <v>124</v>
      </c>
      <c r="H1858" s="34">
        <v>62490</v>
      </c>
      <c r="I1858" s="7">
        <v>44993</v>
      </c>
      <c r="J1858" s="7">
        <v>26357.56</v>
      </c>
      <c r="K1858" s="7">
        <v>15036</v>
      </c>
      <c r="L1858" s="7">
        <v>3599.44</v>
      </c>
      <c r="M1858" s="5">
        <v>0.08</v>
      </c>
      <c r="N1858" t="s">
        <v>24</v>
      </c>
      <c r="O1858" t="s">
        <v>27</v>
      </c>
      <c r="P1858" t="s">
        <v>97</v>
      </c>
      <c r="Q1858" t="s">
        <v>32</v>
      </c>
      <c r="R1858" t="s">
        <v>21</v>
      </c>
      <c r="S1858" t="s">
        <v>21</v>
      </c>
      <c r="T1858" t="s">
        <v>13311</v>
      </c>
      <c r="U1858" s="1">
        <v>45906</v>
      </c>
      <c r="V1858">
        <f t="shared" ref="V1858:V1921" si="58">U1858-D1858</f>
        <v>212</v>
      </c>
      <c r="W1858" t="str">
        <f t="shared" si="57"/>
        <v>210-239</v>
      </c>
    </row>
    <row r="1859" spans="1:23" x14ac:dyDescent="0.25">
      <c r="A1859" t="s">
        <v>1997</v>
      </c>
      <c r="B1859">
        <v>3506092853</v>
      </c>
      <c r="C1859">
        <v>1635309228</v>
      </c>
      <c r="D1859" s="1">
        <v>45311</v>
      </c>
      <c r="E1859">
        <v>99213</v>
      </c>
      <c r="F1859">
        <v>99291</v>
      </c>
      <c r="G1859" t="s">
        <v>96</v>
      </c>
      <c r="H1859" s="34">
        <v>53859</v>
      </c>
      <c r="I1859" s="7">
        <v>35008</v>
      </c>
      <c r="J1859" s="7">
        <v>30807.040000000001</v>
      </c>
      <c r="K1859" s="7">
        <v>0</v>
      </c>
      <c r="L1859" s="7">
        <v>4200.96</v>
      </c>
      <c r="M1859" s="5">
        <v>0.12</v>
      </c>
      <c r="N1859" t="s">
        <v>46</v>
      </c>
      <c r="O1859" t="s">
        <v>17</v>
      </c>
      <c r="P1859" t="s">
        <v>18</v>
      </c>
      <c r="Q1859" t="s">
        <v>19</v>
      </c>
      <c r="R1859" t="s">
        <v>21</v>
      </c>
      <c r="S1859" t="s">
        <v>21</v>
      </c>
      <c r="T1859" t="s">
        <v>13310</v>
      </c>
      <c r="U1859" s="1">
        <v>46003</v>
      </c>
      <c r="V1859">
        <f t="shared" si="58"/>
        <v>692</v>
      </c>
      <c r="W1859" t="str">
        <f t="shared" ref="W1859:W1922" si="59">IF(V1859="","",IF(V1859&lt;30,"0-29",IF(V1859&lt;60,"30-59",IF(V1859&lt;90,"60-89",IF(V1859&lt;120,"90-119",IF(V1859&lt;150,"120-149",IF(V1859&lt;180,"150-179",IF(V1859&lt;210,"180-209",IF(V1859&lt;240,"210-239",IF(V1859&lt;270,"240-269",IF(V1859&lt;300,"270-299",IF(V1859&lt;330,"300-329",IF(V1859&lt;360,"330-359","360+")))))))))))))</f>
        <v>360+</v>
      </c>
    </row>
    <row r="1860" spans="1:23" x14ac:dyDescent="0.25">
      <c r="A1860" t="s">
        <v>1998</v>
      </c>
      <c r="B1860">
        <v>4480817372</v>
      </c>
      <c r="C1860">
        <v>8976190506</v>
      </c>
      <c r="D1860" s="1">
        <v>45430</v>
      </c>
      <c r="E1860">
        <v>99233</v>
      </c>
      <c r="F1860">
        <v>99202</v>
      </c>
      <c r="G1860" t="s">
        <v>198</v>
      </c>
      <c r="H1860" s="34">
        <v>81620</v>
      </c>
      <c r="I1860" s="7">
        <v>58766</v>
      </c>
      <c r="J1860" s="7">
        <v>49628.72</v>
      </c>
      <c r="K1860" s="7">
        <v>4436</v>
      </c>
      <c r="L1860" s="7">
        <v>4701.28</v>
      </c>
      <c r="M1860" s="5">
        <v>0.08</v>
      </c>
      <c r="N1860" t="s">
        <v>24</v>
      </c>
      <c r="O1860" t="s">
        <v>30</v>
      </c>
      <c r="P1860" t="s">
        <v>35</v>
      </c>
      <c r="Q1860" t="s">
        <v>19</v>
      </c>
      <c r="R1860" t="s">
        <v>27</v>
      </c>
      <c r="S1860" t="s">
        <v>21</v>
      </c>
      <c r="T1860" t="s">
        <v>13312</v>
      </c>
      <c r="U1860" s="1">
        <v>45708</v>
      </c>
      <c r="V1860">
        <f t="shared" si="58"/>
        <v>278</v>
      </c>
      <c r="W1860" t="str">
        <f t="shared" si="59"/>
        <v>270-299</v>
      </c>
    </row>
    <row r="1861" spans="1:23" x14ac:dyDescent="0.25">
      <c r="A1861" t="s">
        <v>1999</v>
      </c>
      <c r="B1861">
        <v>4983524546</v>
      </c>
      <c r="C1861">
        <v>1153710640</v>
      </c>
      <c r="D1861" s="1">
        <v>45616</v>
      </c>
      <c r="E1861">
        <v>99238</v>
      </c>
      <c r="F1861">
        <v>99282</v>
      </c>
      <c r="G1861" t="s">
        <v>42</v>
      </c>
      <c r="H1861" s="34">
        <v>4527</v>
      </c>
      <c r="I1861" s="7">
        <v>3531</v>
      </c>
      <c r="J1861" s="7">
        <v>1630.8</v>
      </c>
      <c r="K1861" s="7">
        <v>1194</v>
      </c>
      <c r="L1861" s="7">
        <v>706.2</v>
      </c>
      <c r="M1861" s="5">
        <v>0.2</v>
      </c>
      <c r="N1861" t="s">
        <v>3140</v>
      </c>
      <c r="O1861" t="s">
        <v>27</v>
      </c>
      <c r="P1861" t="s">
        <v>40</v>
      </c>
      <c r="Q1861" t="s">
        <v>19</v>
      </c>
      <c r="R1861" t="s">
        <v>38</v>
      </c>
      <c r="S1861" t="s">
        <v>21</v>
      </c>
      <c r="T1861" t="s">
        <v>13311</v>
      </c>
      <c r="U1861" s="1">
        <v>45817</v>
      </c>
      <c r="V1861">
        <f t="shared" si="58"/>
        <v>201</v>
      </c>
      <c r="W1861" t="str">
        <f t="shared" si="59"/>
        <v>180-209</v>
      </c>
    </row>
    <row r="1862" spans="1:23" x14ac:dyDescent="0.25">
      <c r="A1862" t="s">
        <v>2000</v>
      </c>
      <c r="B1862">
        <v>9771830011</v>
      </c>
      <c r="C1862">
        <v>6289780454</v>
      </c>
      <c r="D1862" s="1">
        <v>45500</v>
      </c>
      <c r="E1862">
        <v>99231</v>
      </c>
      <c r="F1862">
        <v>81000</v>
      </c>
      <c r="G1862" t="s">
        <v>194</v>
      </c>
      <c r="H1862" s="34">
        <v>30348</v>
      </c>
      <c r="I1862" s="7">
        <v>25796</v>
      </c>
      <c r="J1862" s="7">
        <v>18962.080000000002</v>
      </c>
      <c r="K1862" s="7">
        <v>6318</v>
      </c>
      <c r="L1862" s="7">
        <v>515.91999999999996</v>
      </c>
      <c r="M1862" s="5">
        <v>0.02</v>
      </c>
      <c r="N1862" t="s">
        <v>16</v>
      </c>
      <c r="O1862" t="s">
        <v>27</v>
      </c>
      <c r="P1862" t="s">
        <v>97</v>
      </c>
      <c r="Q1862" t="s">
        <v>32</v>
      </c>
      <c r="R1862" t="s">
        <v>20</v>
      </c>
      <c r="S1862" t="s">
        <v>17</v>
      </c>
      <c r="T1862" t="s">
        <v>13312</v>
      </c>
      <c r="U1862" s="1">
        <v>45927</v>
      </c>
      <c r="V1862">
        <f t="shared" si="58"/>
        <v>427</v>
      </c>
      <c r="W1862" t="str">
        <f t="shared" si="59"/>
        <v>360+</v>
      </c>
    </row>
    <row r="1863" spans="1:23" x14ac:dyDescent="0.25">
      <c r="A1863" t="s">
        <v>2001</v>
      </c>
      <c r="B1863">
        <v>4493773435</v>
      </c>
      <c r="C1863">
        <v>1933369974</v>
      </c>
      <c r="D1863" s="1">
        <v>45663</v>
      </c>
      <c r="E1863">
        <v>99238</v>
      </c>
      <c r="F1863">
        <v>99281</v>
      </c>
      <c r="G1863" t="s">
        <v>34</v>
      </c>
      <c r="H1863" s="34">
        <v>67933</v>
      </c>
      <c r="I1863" s="7">
        <v>50950</v>
      </c>
      <c r="J1863" s="7">
        <v>40564.5</v>
      </c>
      <c r="K1863" s="7">
        <v>2743</v>
      </c>
      <c r="L1863" s="7">
        <v>7642.5</v>
      </c>
      <c r="M1863" s="5">
        <v>0.15</v>
      </c>
      <c r="N1863" t="s">
        <v>1139</v>
      </c>
      <c r="O1863" t="s">
        <v>30</v>
      </c>
      <c r="P1863" t="s">
        <v>25</v>
      </c>
      <c r="Q1863" t="s">
        <v>32</v>
      </c>
      <c r="R1863" t="s">
        <v>27</v>
      </c>
      <c r="S1863" t="s">
        <v>27</v>
      </c>
      <c r="T1863" t="s">
        <v>13310</v>
      </c>
      <c r="U1863" s="1">
        <v>45982</v>
      </c>
      <c r="V1863">
        <f t="shared" si="58"/>
        <v>319</v>
      </c>
      <c r="W1863" t="str">
        <f t="shared" si="59"/>
        <v>300-329</v>
      </c>
    </row>
    <row r="1864" spans="1:23" x14ac:dyDescent="0.25">
      <c r="A1864" t="s">
        <v>2002</v>
      </c>
      <c r="B1864">
        <v>5866502127</v>
      </c>
      <c r="C1864">
        <v>9795896773</v>
      </c>
      <c r="D1864" s="1">
        <v>45435</v>
      </c>
      <c r="E1864">
        <v>99222</v>
      </c>
      <c r="F1864">
        <v>99284</v>
      </c>
      <c r="G1864" t="s">
        <v>365</v>
      </c>
      <c r="H1864" s="34">
        <v>76124</v>
      </c>
      <c r="I1864" s="7">
        <v>64705</v>
      </c>
      <c r="J1864" s="7">
        <v>63410.9</v>
      </c>
      <c r="K1864" s="7">
        <v>0</v>
      </c>
      <c r="L1864" s="7">
        <v>1294.0999999999999</v>
      </c>
      <c r="M1864" s="5">
        <v>0.02</v>
      </c>
      <c r="N1864" t="s">
        <v>16</v>
      </c>
      <c r="O1864" t="s">
        <v>17</v>
      </c>
      <c r="P1864" t="s">
        <v>97</v>
      </c>
      <c r="Q1864" t="s">
        <v>19</v>
      </c>
      <c r="R1864" t="s">
        <v>26</v>
      </c>
      <c r="S1864" t="s">
        <v>21</v>
      </c>
      <c r="T1864" t="s">
        <v>13310</v>
      </c>
      <c r="U1864" s="1">
        <v>45968</v>
      </c>
      <c r="V1864">
        <f t="shared" si="58"/>
        <v>533</v>
      </c>
      <c r="W1864" t="str">
        <f t="shared" si="59"/>
        <v>360+</v>
      </c>
    </row>
    <row r="1865" spans="1:23" x14ac:dyDescent="0.25">
      <c r="A1865" t="s">
        <v>2003</v>
      </c>
      <c r="B1865">
        <v>6076494178</v>
      </c>
      <c r="C1865">
        <v>2140262366</v>
      </c>
      <c r="D1865" s="1">
        <v>45594</v>
      </c>
      <c r="E1865">
        <v>99215</v>
      </c>
      <c r="F1865">
        <v>99203</v>
      </c>
      <c r="G1865" t="s">
        <v>148</v>
      </c>
      <c r="H1865" s="34">
        <v>36029</v>
      </c>
      <c r="I1865" s="7">
        <v>30625</v>
      </c>
      <c r="J1865" s="7">
        <v>26800.5</v>
      </c>
      <c r="K1865" s="7">
        <v>3212</v>
      </c>
      <c r="L1865" s="7">
        <v>612.5</v>
      </c>
      <c r="M1865" s="5">
        <v>0.02</v>
      </c>
      <c r="N1865" t="s">
        <v>16</v>
      </c>
      <c r="O1865" t="s">
        <v>27</v>
      </c>
      <c r="P1865" t="s">
        <v>58</v>
      </c>
      <c r="Q1865" t="s">
        <v>19</v>
      </c>
      <c r="R1865" t="s">
        <v>38</v>
      </c>
      <c r="S1865" t="s">
        <v>17</v>
      </c>
      <c r="T1865" t="s">
        <v>13312</v>
      </c>
      <c r="U1865" s="1">
        <v>45773</v>
      </c>
      <c r="V1865">
        <f t="shared" si="58"/>
        <v>179</v>
      </c>
      <c r="W1865" t="str">
        <f t="shared" si="59"/>
        <v>150-179</v>
      </c>
    </row>
    <row r="1866" spans="1:23" x14ac:dyDescent="0.25">
      <c r="A1866" t="s">
        <v>2004</v>
      </c>
      <c r="B1866">
        <v>4676068104</v>
      </c>
      <c r="C1866">
        <v>4149998951</v>
      </c>
      <c r="D1866" s="1">
        <v>45483</v>
      </c>
      <c r="E1866">
        <v>99215</v>
      </c>
      <c r="F1866">
        <v>99215</v>
      </c>
      <c r="G1866" t="s">
        <v>194</v>
      </c>
      <c r="H1866" s="34">
        <v>77137</v>
      </c>
      <c r="I1866" s="7">
        <v>50139</v>
      </c>
      <c r="J1866" s="7">
        <v>39428.32</v>
      </c>
      <c r="K1866" s="7">
        <v>4694</v>
      </c>
      <c r="L1866" s="7">
        <v>6016.68</v>
      </c>
      <c r="M1866" s="5">
        <v>0.12</v>
      </c>
      <c r="N1866" t="s">
        <v>46</v>
      </c>
      <c r="O1866" t="s">
        <v>30</v>
      </c>
      <c r="P1866" t="s">
        <v>25</v>
      </c>
      <c r="Q1866" t="s">
        <v>32</v>
      </c>
      <c r="R1866" t="s">
        <v>38</v>
      </c>
      <c r="S1866" t="s">
        <v>21</v>
      </c>
      <c r="T1866" t="s">
        <v>13310</v>
      </c>
      <c r="U1866" s="1">
        <v>45860</v>
      </c>
      <c r="V1866">
        <f t="shared" si="58"/>
        <v>377</v>
      </c>
      <c r="W1866" t="str">
        <f t="shared" si="59"/>
        <v>360+</v>
      </c>
    </row>
    <row r="1867" spans="1:23" x14ac:dyDescent="0.25">
      <c r="A1867" t="s">
        <v>2005</v>
      </c>
      <c r="B1867">
        <v>6957741229</v>
      </c>
      <c r="C1867">
        <v>1779025678</v>
      </c>
      <c r="D1867" s="1">
        <v>45363</v>
      </c>
      <c r="E1867">
        <v>99223</v>
      </c>
      <c r="F1867">
        <v>85025</v>
      </c>
      <c r="G1867" t="s">
        <v>69</v>
      </c>
      <c r="H1867" s="34">
        <v>83890</v>
      </c>
      <c r="I1867" s="7">
        <v>71307</v>
      </c>
      <c r="J1867" s="7">
        <v>62369.86</v>
      </c>
      <c r="K1867" s="7">
        <v>7511</v>
      </c>
      <c r="L1867" s="7">
        <v>1426.14</v>
      </c>
      <c r="M1867" s="5">
        <v>0.02</v>
      </c>
      <c r="N1867" t="s">
        <v>16</v>
      </c>
      <c r="O1867" t="s">
        <v>30</v>
      </c>
      <c r="P1867" t="s">
        <v>55</v>
      </c>
      <c r="Q1867" t="s">
        <v>19</v>
      </c>
      <c r="R1867" t="s">
        <v>38</v>
      </c>
      <c r="S1867" t="s">
        <v>21</v>
      </c>
      <c r="T1867" t="s">
        <v>13311</v>
      </c>
      <c r="U1867" s="1">
        <v>46075</v>
      </c>
      <c r="V1867">
        <f t="shared" si="58"/>
        <v>712</v>
      </c>
      <c r="W1867" t="str">
        <f t="shared" si="59"/>
        <v>360+</v>
      </c>
    </row>
    <row r="1868" spans="1:23" x14ac:dyDescent="0.25">
      <c r="A1868" t="s">
        <v>2006</v>
      </c>
      <c r="B1868">
        <v>8501236281</v>
      </c>
      <c r="C1868">
        <v>6074115235</v>
      </c>
      <c r="D1868" s="1">
        <v>45308</v>
      </c>
      <c r="E1868">
        <v>99232</v>
      </c>
      <c r="F1868">
        <v>99282</v>
      </c>
      <c r="G1868" t="s">
        <v>34</v>
      </c>
      <c r="H1868" s="34">
        <v>71856</v>
      </c>
      <c r="I1868" s="7">
        <v>51736</v>
      </c>
      <c r="J1868" s="7">
        <v>47597.120000000003</v>
      </c>
      <c r="K1868" s="7">
        <v>0</v>
      </c>
      <c r="L1868" s="7">
        <v>4138.88</v>
      </c>
      <c r="M1868" s="5">
        <v>0.08</v>
      </c>
      <c r="N1868" t="s">
        <v>24</v>
      </c>
      <c r="O1868" t="s">
        <v>17</v>
      </c>
      <c r="P1868" t="s">
        <v>25</v>
      </c>
      <c r="Q1868" t="s">
        <v>32</v>
      </c>
      <c r="R1868" t="s">
        <v>38</v>
      </c>
      <c r="S1868" t="s">
        <v>17</v>
      </c>
      <c r="T1868" t="s">
        <v>13312</v>
      </c>
      <c r="U1868" s="1">
        <v>46030</v>
      </c>
      <c r="V1868">
        <f t="shared" si="58"/>
        <v>722</v>
      </c>
      <c r="W1868" t="str">
        <f t="shared" si="59"/>
        <v>360+</v>
      </c>
    </row>
    <row r="1869" spans="1:23" x14ac:dyDescent="0.25">
      <c r="A1869" t="s">
        <v>2007</v>
      </c>
      <c r="B1869">
        <v>1618195308</v>
      </c>
      <c r="C1869">
        <v>8967602818</v>
      </c>
      <c r="D1869" s="1">
        <v>45955</v>
      </c>
      <c r="E1869">
        <v>99222</v>
      </c>
      <c r="F1869">
        <v>99205</v>
      </c>
      <c r="G1869" t="s">
        <v>67</v>
      </c>
      <c r="H1869" s="34">
        <v>29872</v>
      </c>
      <c r="I1869" s="7">
        <v>25391</v>
      </c>
      <c r="J1869" s="7">
        <v>20960.18</v>
      </c>
      <c r="K1869" s="7">
        <v>3923</v>
      </c>
      <c r="L1869" s="7">
        <v>507.82</v>
      </c>
      <c r="M1869" s="5">
        <v>0.02</v>
      </c>
      <c r="N1869" t="s">
        <v>16</v>
      </c>
      <c r="O1869" t="s">
        <v>27</v>
      </c>
      <c r="P1869" t="s">
        <v>31</v>
      </c>
      <c r="Q1869" t="s">
        <v>19</v>
      </c>
      <c r="R1869" t="s">
        <v>21</v>
      </c>
      <c r="S1869" t="s">
        <v>17</v>
      </c>
      <c r="T1869" t="s">
        <v>13311</v>
      </c>
      <c r="U1869" s="1">
        <v>46066</v>
      </c>
      <c r="V1869">
        <f t="shared" si="58"/>
        <v>111</v>
      </c>
      <c r="W1869" t="str">
        <f t="shared" si="59"/>
        <v>90-119</v>
      </c>
    </row>
    <row r="1870" spans="1:23" x14ac:dyDescent="0.25">
      <c r="A1870" t="s">
        <v>2008</v>
      </c>
      <c r="B1870">
        <v>1171781379</v>
      </c>
      <c r="C1870">
        <v>5953439896</v>
      </c>
      <c r="D1870" s="1">
        <v>45516</v>
      </c>
      <c r="E1870">
        <v>99233</v>
      </c>
      <c r="F1870">
        <v>99291</v>
      </c>
      <c r="G1870" t="s">
        <v>415</v>
      </c>
      <c r="H1870" s="34">
        <v>82299</v>
      </c>
      <c r="I1870" s="7">
        <v>53494</v>
      </c>
      <c r="J1870" s="7">
        <v>33816.720000000001</v>
      </c>
      <c r="K1870" s="7">
        <v>13258</v>
      </c>
      <c r="L1870" s="7">
        <v>6419.28</v>
      </c>
      <c r="M1870" s="5">
        <v>0.12</v>
      </c>
      <c r="N1870" t="s">
        <v>46</v>
      </c>
      <c r="O1870" t="s">
        <v>27</v>
      </c>
      <c r="P1870" t="s">
        <v>97</v>
      </c>
      <c r="Q1870" t="s">
        <v>32</v>
      </c>
      <c r="R1870" t="s">
        <v>27</v>
      </c>
      <c r="S1870" t="s">
        <v>21</v>
      </c>
      <c r="T1870" t="s">
        <v>13310</v>
      </c>
      <c r="U1870" s="1">
        <v>45661</v>
      </c>
      <c r="V1870">
        <f t="shared" si="58"/>
        <v>145</v>
      </c>
      <c r="W1870" t="str">
        <f t="shared" si="59"/>
        <v>120-149</v>
      </c>
    </row>
    <row r="1871" spans="1:23" x14ac:dyDescent="0.25">
      <c r="A1871" t="s">
        <v>2009</v>
      </c>
      <c r="B1871">
        <v>9328878992</v>
      </c>
      <c r="C1871">
        <v>2208305252</v>
      </c>
      <c r="D1871" s="1">
        <v>45532</v>
      </c>
      <c r="E1871">
        <v>99213</v>
      </c>
      <c r="F1871">
        <v>97110</v>
      </c>
      <c r="G1871" t="s">
        <v>67</v>
      </c>
      <c r="H1871" s="34">
        <v>23555</v>
      </c>
      <c r="I1871" s="7">
        <v>15311</v>
      </c>
      <c r="J1871" s="7">
        <v>11950.68</v>
      </c>
      <c r="K1871" s="7">
        <v>1523</v>
      </c>
      <c r="L1871" s="7">
        <v>1837.32</v>
      </c>
      <c r="M1871" s="5">
        <v>0.12</v>
      </c>
      <c r="N1871" t="s">
        <v>46</v>
      </c>
      <c r="O1871" t="s">
        <v>30</v>
      </c>
      <c r="P1871" t="s">
        <v>35</v>
      </c>
      <c r="Q1871" t="s">
        <v>19</v>
      </c>
      <c r="R1871" t="s">
        <v>20</v>
      </c>
      <c r="S1871" t="s">
        <v>27</v>
      </c>
      <c r="T1871" t="s">
        <v>13311</v>
      </c>
      <c r="U1871" s="1">
        <v>45677</v>
      </c>
      <c r="V1871">
        <f t="shared" si="58"/>
        <v>145</v>
      </c>
      <c r="W1871" t="str">
        <f t="shared" si="59"/>
        <v>120-149</v>
      </c>
    </row>
    <row r="1872" spans="1:23" x14ac:dyDescent="0.25">
      <c r="A1872" t="s">
        <v>2010</v>
      </c>
      <c r="B1872">
        <v>2982663505</v>
      </c>
      <c r="C1872">
        <v>3312660069</v>
      </c>
      <c r="D1872" s="1">
        <v>45634</v>
      </c>
      <c r="E1872">
        <v>99223</v>
      </c>
      <c r="F1872">
        <v>97110</v>
      </c>
      <c r="G1872" t="s">
        <v>244</v>
      </c>
      <c r="H1872" s="34">
        <v>60609</v>
      </c>
      <c r="I1872" s="7">
        <v>51518</v>
      </c>
      <c r="J1872" s="7">
        <v>44143.64</v>
      </c>
      <c r="K1872" s="7">
        <v>6344</v>
      </c>
      <c r="L1872" s="7">
        <v>1030.3599999999999</v>
      </c>
      <c r="M1872" s="5">
        <v>0.02</v>
      </c>
      <c r="N1872" t="s">
        <v>16</v>
      </c>
      <c r="O1872" t="s">
        <v>30</v>
      </c>
      <c r="P1872" t="s">
        <v>40</v>
      </c>
      <c r="Q1872" t="s">
        <v>32</v>
      </c>
      <c r="R1872" t="s">
        <v>27</v>
      </c>
      <c r="S1872" t="s">
        <v>27</v>
      </c>
      <c r="T1872" t="s">
        <v>13312</v>
      </c>
      <c r="U1872" s="1">
        <v>46021</v>
      </c>
      <c r="V1872">
        <f t="shared" si="58"/>
        <v>387</v>
      </c>
      <c r="W1872" t="str">
        <f t="shared" si="59"/>
        <v>360+</v>
      </c>
    </row>
    <row r="1873" spans="1:23" x14ac:dyDescent="0.25">
      <c r="A1873" t="s">
        <v>2011</v>
      </c>
      <c r="B1873">
        <v>5683996025</v>
      </c>
      <c r="C1873">
        <v>1909365370</v>
      </c>
      <c r="D1873" s="1">
        <v>45563</v>
      </c>
      <c r="E1873">
        <v>99213</v>
      </c>
      <c r="F1873">
        <v>99212</v>
      </c>
      <c r="G1873" t="s">
        <v>150</v>
      </c>
      <c r="H1873" s="34">
        <v>47007</v>
      </c>
      <c r="I1873" s="7">
        <v>30555</v>
      </c>
      <c r="J1873" s="7">
        <v>26888.400000000001</v>
      </c>
      <c r="K1873" s="7">
        <v>0</v>
      </c>
      <c r="L1873" s="7">
        <v>3666.6</v>
      </c>
      <c r="M1873" s="5">
        <v>0.12</v>
      </c>
      <c r="N1873" t="s">
        <v>46</v>
      </c>
      <c r="O1873" t="s">
        <v>17</v>
      </c>
      <c r="P1873" t="s">
        <v>58</v>
      </c>
      <c r="Q1873" t="s">
        <v>32</v>
      </c>
      <c r="R1873" t="s">
        <v>38</v>
      </c>
      <c r="S1873" t="s">
        <v>27</v>
      </c>
      <c r="T1873" t="s">
        <v>13312</v>
      </c>
      <c r="U1873" s="1">
        <v>45949</v>
      </c>
      <c r="V1873">
        <f t="shared" si="58"/>
        <v>386</v>
      </c>
      <c r="W1873" t="str">
        <f t="shared" si="59"/>
        <v>360+</v>
      </c>
    </row>
    <row r="1874" spans="1:23" x14ac:dyDescent="0.25">
      <c r="A1874" t="s">
        <v>2012</v>
      </c>
      <c r="B1874">
        <v>8462524453</v>
      </c>
      <c r="C1874">
        <v>4456797583</v>
      </c>
      <c r="D1874" s="1">
        <v>45389</v>
      </c>
      <c r="E1874">
        <v>99231</v>
      </c>
      <c r="F1874">
        <v>81000</v>
      </c>
      <c r="G1874" t="s">
        <v>83</v>
      </c>
      <c r="H1874" s="34">
        <v>33013</v>
      </c>
      <c r="I1874" s="7">
        <v>28061</v>
      </c>
      <c r="J1874" s="7">
        <v>22903.78</v>
      </c>
      <c r="K1874" s="7">
        <v>4596</v>
      </c>
      <c r="L1874" s="7">
        <v>561.22</v>
      </c>
      <c r="M1874" s="5">
        <v>0.02</v>
      </c>
      <c r="N1874" t="s">
        <v>16</v>
      </c>
      <c r="O1874" t="s">
        <v>30</v>
      </c>
      <c r="P1874" t="s">
        <v>55</v>
      </c>
      <c r="Q1874" t="s">
        <v>19</v>
      </c>
      <c r="R1874" t="s">
        <v>26</v>
      </c>
      <c r="S1874" t="s">
        <v>21</v>
      </c>
      <c r="T1874" t="s">
        <v>13310</v>
      </c>
      <c r="U1874" s="1">
        <v>46029</v>
      </c>
      <c r="V1874">
        <f t="shared" si="58"/>
        <v>640</v>
      </c>
      <c r="W1874" t="str">
        <f t="shared" si="59"/>
        <v>360+</v>
      </c>
    </row>
    <row r="1875" spans="1:23" x14ac:dyDescent="0.25">
      <c r="A1875" t="s">
        <v>2013</v>
      </c>
      <c r="B1875">
        <v>9688378688</v>
      </c>
      <c r="C1875">
        <v>4301781082</v>
      </c>
      <c r="D1875" s="1">
        <v>45829</v>
      </c>
      <c r="E1875">
        <v>99233</v>
      </c>
      <c r="F1875">
        <v>99212</v>
      </c>
      <c r="G1875" t="s">
        <v>178</v>
      </c>
      <c r="H1875" s="34">
        <v>78032</v>
      </c>
      <c r="I1875" s="7">
        <v>56183</v>
      </c>
      <c r="J1875" s="7">
        <v>51688.36</v>
      </c>
      <c r="K1875" s="7">
        <v>0</v>
      </c>
      <c r="L1875" s="7">
        <v>4494.6400000000003</v>
      </c>
      <c r="M1875" s="5">
        <v>0.08</v>
      </c>
      <c r="N1875" t="s">
        <v>24</v>
      </c>
      <c r="O1875" t="s">
        <v>17</v>
      </c>
      <c r="P1875" t="s">
        <v>40</v>
      </c>
      <c r="Q1875" t="s">
        <v>19</v>
      </c>
      <c r="R1875" t="s">
        <v>43</v>
      </c>
      <c r="S1875" t="s">
        <v>17</v>
      </c>
      <c r="T1875" t="s">
        <v>13312</v>
      </c>
      <c r="U1875" s="1">
        <v>45961</v>
      </c>
      <c r="V1875">
        <f t="shared" si="58"/>
        <v>132</v>
      </c>
      <c r="W1875" t="str">
        <f t="shared" si="59"/>
        <v>120-149</v>
      </c>
    </row>
    <row r="1876" spans="1:23" x14ac:dyDescent="0.25">
      <c r="A1876" t="s">
        <v>2014</v>
      </c>
      <c r="B1876">
        <v>5713597077</v>
      </c>
      <c r="C1876">
        <v>6297638545</v>
      </c>
      <c r="D1876" s="1">
        <v>45604</v>
      </c>
      <c r="E1876">
        <v>99214</v>
      </c>
      <c r="F1876">
        <v>99201</v>
      </c>
      <c r="G1876" t="s">
        <v>445</v>
      </c>
      <c r="H1876" s="34">
        <v>55745</v>
      </c>
      <c r="I1876" s="7">
        <v>36234</v>
      </c>
      <c r="J1876" s="7">
        <v>28509.919999999998</v>
      </c>
      <c r="K1876" s="7">
        <v>3376</v>
      </c>
      <c r="L1876" s="7">
        <v>4348.08</v>
      </c>
      <c r="M1876" s="5">
        <v>0.12</v>
      </c>
      <c r="N1876" t="s">
        <v>46</v>
      </c>
      <c r="O1876" t="s">
        <v>30</v>
      </c>
      <c r="P1876" t="s">
        <v>25</v>
      </c>
      <c r="Q1876" t="s">
        <v>32</v>
      </c>
      <c r="R1876" t="s">
        <v>20</v>
      </c>
      <c r="S1876" t="s">
        <v>27</v>
      </c>
      <c r="T1876" t="s">
        <v>13310</v>
      </c>
      <c r="U1876" s="1">
        <v>45860</v>
      </c>
      <c r="V1876">
        <f t="shared" si="58"/>
        <v>256</v>
      </c>
      <c r="W1876" t="str">
        <f t="shared" si="59"/>
        <v>240-269</v>
      </c>
    </row>
    <row r="1877" spans="1:23" x14ac:dyDescent="0.25">
      <c r="A1877" t="s">
        <v>2015</v>
      </c>
      <c r="B1877">
        <v>1365816956</v>
      </c>
      <c r="C1877">
        <v>4138997992</v>
      </c>
      <c r="D1877" s="1">
        <v>45480</v>
      </c>
      <c r="E1877">
        <v>99215</v>
      </c>
      <c r="F1877">
        <v>99291</v>
      </c>
      <c r="G1877" t="s">
        <v>268</v>
      </c>
      <c r="H1877" s="34">
        <v>60571</v>
      </c>
      <c r="I1877" s="7">
        <v>43611</v>
      </c>
      <c r="J1877" s="7">
        <v>40122.120000000003</v>
      </c>
      <c r="K1877" s="7">
        <v>0</v>
      </c>
      <c r="L1877" s="7">
        <v>3488.88</v>
      </c>
      <c r="M1877" s="5">
        <v>0.08</v>
      </c>
      <c r="N1877" t="s">
        <v>24</v>
      </c>
      <c r="O1877" t="s">
        <v>17</v>
      </c>
      <c r="P1877" t="s">
        <v>35</v>
      </c>
      <c r="Q1877" t="s">
        <v>19</v>
      </c>
      <c r="R1877" t="s">
        <v>43</v>
      </c>
      <c r="S1877" t="s">
        <v>21</v>
      </c>
      <c r="T1877" t="s">
        <v>13312</v>
      </c>
      <c r="U1877" s="1">
        <v>45949</v>
      </c>
      <c r="V1877">
        <f t="shared" si="58"/>
        <v>469</v>
      </c>
      <c r="W1877" t="str">
        <f t="shared" si="59"/>
        <v>360+</v>
      </c>
    </row>
    <row r="1878" spans="1:23" x14ac:dyDescent="0.25">
      <c r="A1878" t="s">
        <v>2016</v>
      </c>
      <c r="B1878">
        <v>1683566697</v>
      </c>
      <c r="C1878">
        <v>9925088132</v>
      </c>
      <c r="D1878" s="1">
        <v>45875</v>
      </c>
      <c r="E1878">
        <v>99233</v>
      </c>
      <c r="F1878">
        <v>85025</v>
      </c>
      <c r="G1878" t="s">
        <v>272</v>
      </c>
      <c r="H1878" s="34">
        <v>42862</v>
      </c>
      <c r="I1878" s="7">
        <v>33861</v>
      </c>
      <c r="J1878" s="7">
        <v>22713.24</v>
      </c>
      <c r="K1878" s="7">
        <v>5730</v>
      </c>
      <c r="L1878" s="7">
        <v>5417.76</v>
      </c>
      <c r="M1878" s="5">
        <v>0.16</v>
      </c>
      <c r="N1878" t="s">
        <v>1138</v>
      </c>
      <c r="O1878" t="s">
        <v>27</v>
      </c>
      <c r="P1878" t="s">
        <v>25</v>
      </c>
      <c r="Q1878" t="s">
        <v>32</v>
      </c>
      <c r="R1878" t="s">
        <v>21</v>
      </c>
      <c r="S1878" t="s">
        <v>27</v>
      </c>
      <c r="T1878" t="s">
        <v>13312</v>
      </c>
      <c r="U1878" s="1">
        <v>45953</v>
      </c>
      <c r="V1878">
        <f t="shared" si="58"/>
        <v>78</v>
      </c>
      <c r="W1878" t="str">
        <f t="shared" si="59"/>
        <v>60-89</v>
      </c>
    </row>
    <row r="1879" spans="1:23" x14ac:dyDescent="0.25">
      <c r="A1879" t="s">
        <v>2017</v>
      </c>
      <c r="B1879">
        <v>2340619500</v>
      </c>
      <c r="C1879">
        <v>6328287462</v>
      </c>
      <c r="D1879" s="1">
        <v>45703</v>
      </c>
      <c r="E1879">
        <v>99215</v>
      </c>
      <c r="F1879">
        <v>99291</v>
      </c>
      <c r="G1879" t="s">
        <v>146</v>
      </c>
      <c r="H1879" s="34">
        <v>59422</v>
      </c>
      <c r="I1879" s="7">
        <v>42784</v>
      </c>
      <c r="J1879" s="7">
        <v>39361.279999999999</v>
      </c>
      <c r="K1879" s="7">
        <v>0</v>
      </c>
      <c r="L1879" s="7">
        <v>3422.72</v>
      </c>
      <c r="M1879" s="5">
        <v>0.08</v>
      </c>
      <c r="N1879" t="s">
        <v>24</v>
      </c>
      <c r="O1879" t="s">
        <v>17</v>
      </c>
      <c r="P1879" t="s">
        <v>97</v>
      </c>
      <c r="Q1879" t="s">
        <v>19</v>
      </c>
      <c r="R1879" t="s">
        <v>21</v>
      </c>
      <c r="S1879" t="s">
        <v>21</v>
      </c>
      <c r="T1879" t="s">
        <v>13311</v>
      </c>
      <c r="U1879" s="1">
        <v>45879</v>
      </c>
      <c r="V1879">
        <f t="shared" si="58"/>
        <v>176</v>
      </c>
      <c r="W1879" t="str">
        <f t="shared" si="59"/>
        <v>150-179</v>
      </c>
    </row>
    <row r="1880" spans="1:23" x14ac:dyDescent="0.25">
      <c r="A1880" t="s">
        <v>2018</v>
      </c>
      <c r="B1880">
        <v>4953196611</v>
      </c>
      <c r="C1880">
        <v>5034671438</v>
      </c>
      <c r="D1880" s="1">
        <v>45746</v>
      </c>
      <c r="E1880">
        <v>99233</v>
      </c>
      <c r="F1880">
        <v>99215</v>
      </c>
      <c r="G1880" t="s">
        <v>237</v>
      </c>
      <c r="H1880" s="34">
        <v>79776</v>
      </c>
      <c r="I1880" s="7">
        <v>67810</v>
      </c>
      <c r="J1880" s="7">
        <v>66453.8</v>
      </c>
      <c r="K1880" s="7">
        <v>0</v>
      </c>
      <c r="L1880" s="7">
        <v>1356.2</v>
      </c>
      <c r="M1880" s="5">
        <v>0.02</v>
      </c>
      <c r="N1880" t="s">
        <v>16</v>
      </c>
      <c r="O1880" t="s">
        <v>17</v>
      </c>
      <c r="P1880" t="s">
        <v>40</v>
      </c>
      <c r="Q1880" t="s">
        <v>19</v>
      </c>
      <c r="R1880" t="s">
        <v>26</v>
      </c>
      <c r="S1880" t="s">
        <v>17</v>
      </c>
      <c r="T1880" t="s">
        <v>13311</v>
      </c>
      <c r="U1880" s="1">
        <v>46013</v>
      </c>
      <c r="V1880">
        <f t="shared" si="58"/>
        <v>267</v>
      </c>
      <c r="W1880" t="str">
        <f t="shared" si="59"/>
        <v>240-269</v>
      </c>
    </row>
    <row r="1881" spans="1:23" x14ac:dyDescent="0.25">
      <c r="A1881" t="s">
        <v>2019</v>
      </c>
      <c r="B1881">
        <v>6756701493</v>
      </c>
      <c r="C1881">
        <v>4262003437</v>
      </c>
      <c r="D1881" s="1">
        <v>45772</v>
      </c>
      <c r="E1881">
        <v>99213</v>
      </c>
      <c r="F1881">
        <v>99213</v>
      </c>
      <c r="G1881" t="s">
        <v>73</v>
      </c>
      <c r="H1881" s="34">
        <v>91494</v>
      </c>
      <c r="I1881" s="7">
        <v>59471</v>
      </c>
      <c r="J1881" s="7">
        <v>47316.480000000003</v>
      </c>
      <c r="K1881" s="7">
        <v>5018</v>
      </c>
      <c r="L1881" s="7">
        <v>7136.52</v>
      </c>
      <c r="M1881" s="5">
        <v>0.12</v>
      </c>
      <c r="N1881" t="s">
        <v>46</v>
      </c>
      <c r="O1881" t="s">
        <v>30</v>
      </c>
      <c r="P1881" t="s">
        <v>31</v>
      </c>
      <c r="Q1881" t="s">
        <v>19</v>
      </c>
      <c r="R1881" t="s">
        <v>21</v>
      </c>
      <c r="S1881" t="s">
        <v>27</v>
      </c>
      <c r="T1881" t="s">
        <v>13311</v>
      </c>
      <c r="U1881" s="1">
        <v>45840</v>
      </c>
      <c r="V1881">
        <f t="shared" si="58"/>
        <v>68</v>
      </c>
      <c r="W1881" t="str">
        <f t="shared" si="59"/>
        <v>60-89</v>
      </c>
    </row>
    <row r="1882" spans="1:23" x14ac:dyDescent="0.25">
      <c r="A1882" t="s">
        <v>2020</v>
      </c>
      <c r="B1882">
        <v>6178557164</v>
      </c>
      <c r="C1882">
        <v>7357501550</v>
      </c>
      <c r="D1882" s="1">
        <v>45557</v>
      </c>
      <c r="E1882">
        <v>99238</v>
      </c>
      <c r="F1882">
        <v>99213</v>
      </c>
      <c r="G1882" t="s">
        <v>240</v>
      </c>
      <c r="H1882" s="34">
        <v>65541</v>
      </c>
      <c r="I1882" s="7">
        <v>49156</v>
      </c>
      <c r="J1882" s="7">
        <v>31566.6</v>
      </c>
      <c r="K1882" s="7">
        <v>10216</v>
      </c>
      <c r="L1882" s="7">
        <v>7373.4</v>
      </c>
      <c r="M1882" s="5">
        <v>0.15</v>
      </c>
      <c r="N1882" t="s">
        <v>1139</v>
      </c>
      <c r="O1882" t="s">
        <v>27</v>
      </c>
      <c r="P1882" t="s">
        <v>31</v>
      </c>
      <c r="Q1882" t="s">
        <v>19</v>
      </c>
      <c r="R1882" t="s">
        <v>43</v>
      </c>
      <c r="S1882" t="s">
        <v>21</v>
      </c>
      <c r="T1882" t="s">
        <v>13312</v>
      </c>
      <c r="U1882" s="1">
        <v>46040</v>
      </c>
      <c r="V1882">
        <f t="shared" si="58"/>
        <v>483</v>
      </c>
      <c r="W1882" t="str">
        <f t="shared" si="59"/>
        <v>360+</v>
      </c>
    </row>
    <row r="1883" spans="1:23" x14ac:dyDescent="0.25">
      <c r="A1883" t="s">
        <v>2021</v>
      </c>
      <c r="B1883">
        <v>8701584476</v>
      </c>
      <c r="C1883">
        <v>4470219707</v>
      </c>
      <c r="D1883" s="1">
        <v>45754</v>
      </c>
      <c r="E1883">
        <v>99223</v>
      </c>
      <c r="F1883">
        <v>99213</v>
      </c>
      <c r="G1883" t="s">
        <v>495</v>
      </c>
      <c r="H1883" s="34">
        <v>43798</v>
      </c>
      <c r="I1883" s="7">
        <v>37228</v>
      </c>
      <c r="J1883" s="7">
        <v>27407.439999999999</v>
      </c>
      <c r="K1883" s="7">
        <v>9076</v>
      </c>
      <c r="L1883" s="7">
        <v>744.56</v>
      </c>
      <c r="M1883" s="5">
        <v>0.02</v>
      </c>
      <c r="N1883" t="s">
        <v>16</v>
      </c>
      <c r="O1883" t="s">
        <v>27</v>
      </c>
      <c r="P1883" t="s">
        <v>18</v>
      </c>
      <c r="Q1883" t="s">
        <v>19</v>
      </c>
      <c r="R1883" t="s">
        <v>21</v>
      </c>
      <c r="S1883" t="s">
        <v>27</v>
      </c>
      <c r="T1883" t="s">
        <v>13310</v>
      </c>
      <c r="U1883" s="1">
        <v>45836</v>
      </c>
      <c r="V1883">
        <f t="shared" si="58"/>
        <v>82</v>
      </c>
      <c r="W1883" t="str">
        <f t="shared" si="59"/>
        <v>60-89</v>
      </c>
    </row>
    <row r="1884" spans="1:23" x14ac:dyDescent="0.25">
      <c r="A1884" t="s">
        <v>2022</v>
      </c>
      <c r="B1884">
        <v>9164657469</v>
      </c>
      <c r="C1884">
        <v>6695497127</v>
      </c>
      <c r="D1884" s="1">
        <v>45909</v>
      </c>
      <c r="E1884">
        <v>99221</v>
      </c>
      <c r="F1884">
        <v>85025</v>
      </c>
      <c r="G1884" t="s">
        <v>270</v>
      </c>
      <c r="H1884" s="34">
        <v>90886</v>
      </c>
      <c r="I1884" s="7">
        <v>59076</v>
      </c>
      <c r="J1884" s="7">
        <v>35119.879999999997</v>
      </c>
      <c r="K1884" s="7">
        <v>16867</v>
      </c>
      <c r="L1884" s="7">
        <v>7089.12</v>
      </c>
      <c r="M1884" s="5">
        <v>0.12</v>
      </c>
      <c r="N1884" t="s">
        <v>46</v>
      </c>
      <c r="O1884" t="s">
        <v>27</v>
      </c>
      <c r="P1884" t="s">
        <v>35</v>
      </c>
      <c r="Q1884" t="s">
        <v>32</v>
      </c>
      <c r="R1884" t="s">
        <v>38</v>
      </c>
      <c r="S1884" t="s">
        <v>21</v>
      </c>
      <c r="T1884" t="s">
        <v>13311</v>
      </c>
      <c r="U1884" s="1">
        <v>46076</v>
      </c>
      <c r="V1884">
        <f t="shared" si="58"/>
        <v>167</v>
      </c>
      <c r="W1884" t="str">
        <f t="shared" si="59"/>
        <v>150-179</v>
      </c>
    </row>
    <row r="1885" spans="1:23" x14ac:dyDescent="0.25">
      <c r="A1885" t="s">
        <v>2023</v>
      </c>
      <c r="B1885">
        <v>5253028104</v>
      </c>
      <c r="C1885">
        <v>4161332914</v>
      </c>
      <c r="D1885" s="1">
        <v>45573</v>
      </c>
      <c r="E1885">
        <v>99221</v>
      </c>
      <c r="F1885">
        <v>99205</v>
      </c>
      <c r="G1885" t="s">
        <v>136</v>
      </c>
      <c r="H1885" s="34">
        <v>94426</v>
      </c>
      <c r="I1885" s="7">
        <v>67987</v>
      </c>
      <c r="J1885" s="7">
        <v>47823.040000000001</v>
      </c>
      <c r="K1885" s="7">
        <v>14725</v>
      </c>
      <c r="L1885" s="7">
        <v>5438.96</v>
      </c>
      <c r="M1885" s="5">
        <v>0.08</v>
      </c>
      <c r="N1885" t="s">
        <v>24</v>
      </c>
      <c r="O1885" t="s">
        <v>27</v>
      </c>
      <c r="P1885" t="s">
        <v>40</v>
      </c>
      <c r="Q1885" t="s">
        <v>32</v>
      </c>
      <c r="R1885" t="s">
        <v>20</v>
      </c>
      <c r="S1885" t="s">
        <v>17</v>
      </c>
      <c r="T1885" t="s">
        <v>13312</v>
      </c>
      <c r="U1885" s="1">
        <v>45899</v>
      </c>
      <c r="V1885">
        <f t="shared" si="58"/>
        <v>326</v>
      </c>
      <c r="W1885" t="str">
        <f t="shared" si="59"/>
        <v>300-329</v>
      </c>
    </row>
    <row r="1886" spans="1:23" x14ac:dyDescent="0.25">
      <c r="A1886" t="s">
        <v>2024</v>
      </c>
      <c r="B1886">
        <v>8307536504</v>
      </c>
      <c r="C1886">
        <v>3036540187</v>
      </c>
      <c r="D1886" s="1">
        <v>45316</v>
      </c>
      <c r="E1886">
        <v>99232</v>
      </c>
      <c r="F1886">
        <v>99202</v>
      </c>
      <c r="G1886" t="s">
        <v>127</v>
      </c>
      <c r="H1886" s="34">
        <v>63839</v>
      </c>
      <c r="I1886" s="7">
        <v>41495</v>
      </c>
      <c r="J1886" s="7">
        <v>36515.599999999999</v>
      </c>
      <c r="K1886" s="7">
        <v>0</v>
      </c>
      <c r="L1886" s="7">
        <v>4979.3999999999996</v>
      </c>
      <c r="M1886" s="5">
        <v>0.12</v>
      </c>
      <c r="N1886" t="s">
        <v>46</v>
      </c>
      <c r="O1886" t="s">
        <v>17</v>
      </c>
      <c r="P1886" t="s">
        <v>35</v>
      </c>
      <c r="Q1886" t="s">
        <v>32</v>
      </c>
      <c r="R1886" t="s">
        <v>26</v>
      </c>
      <c r="S1886" t="s">
        <v>27</v>
      </c>
      <c r="T1886" t="s">
        <v>13310</v>
      </c>
      <c r="U1886" s="1">
        <v>45976</v>
      </c>
      <c r="V1886">
        <f t="shared" si="58"/>
        <v>660</v>
      </c>
      <c r="W1886" t="str">
        <f t="shared" si="59"/>
        <v>360+</v>
      </c>
    </row>
    <row r="1887" spans="1:23" x14ac:dyDescent="0.25">
      <c r="A1887" t="s">
        <v>2025</v>
      </c>
      <c r="B1887">
        <v>4497354316</v>
      </c>
      <c r="C1887">
        <v>9541530374</v>
      </c>
      <c r="D1887" s="1">
        <v>45739</v>
      </c>
      <c r="E1887">
        <v>99222</v>
      </c>
      <c r="F1887">
        <v>80053</v>
      </c>
      <c r="G1887" t="s">
        <v>182</v>
      </c>
      <c r="H1887" s="34">
        <v>89334</v>
      </c>
      <c r="I1887" s="7">
        <v>64320</v>
      </c>
      <c r="J1887" s="7">
        <v>59174.400000000001</v>
      </c>
      <c r="K1887" s="7">
        <v>0</v>
      </c>
      <c r="L1887" s="7">
        <v>5145.6000000000004</v>
      </c>
      <c r="M1887" s="5">
        <v>0.08</v>
      </c>
      <c r="N1887" t="s">
        <v>24</v>
      </c>
      <c r="O1887" t="s">
        <v>17</v>
      </c>
      <c r="P1887" t="s">
        <v>58</v>
      </c>
      <c r="Q1887" t="s">
        <v>32</v>
      </c>
      <c r="R1887" t="s">
        <v>20</v>
      </c>
      <c r="S1887" t="s">
        <v>21</v>
      </c>
      <c r="T1887" t="s">
        <v>13310</v>
      </c>
      <c r="U1887" s="1">
        <v>45817</v>
      </c>
      <c r="V1887">
        <f t="shared" si="58"/>
        <v>78</v>
      </c>
      <c r="W1887" t="str">
        <f t="shared" si="59"/>
        <v>60-89</v>
      </c>
    </row>
    <row r="1888" spans="1:23" x14ac:dyDescent="0.25">
      <c r="A1888" t="s">
        <v>2026</v>
      </c>
      <c r="B1888">
        <v>1719306088</v>
      </c>
      <c r="C1888">
        <v>5048733874</v>
      </c>
      <c r="D1888" s="1">
        <v>45936</v>
      </c>
      <c r="E1888">
        <v>99238</v>
      </c>
      <c r="F1888">
        <v>81000</v>
      </c>
      <c r="G1888" t="s">
        <v>140</v>
      </c>
      <c r="H1888" s="34">
        <v>33288</v>
      </c>
      <c r="I1888" s="7">
        <v>23967</v>
      </c>
      <c r="J1888" s="7">
        <v>12242.64</v>
      </c>
      <c r="K1888" s="7">
        <v>9807</v>
      </c>
      <c r="L1888" s="7">
        <v>1917.36</v>
      </c>
      <c r="M1888" s="5">
        <v>0.08</v>
      </c>
      <c r="N1888" t="s">
        <v>24</v>
      </c>
      <c r="O1888" t="s">
        <v>27</v>
      </c>
      <c r="P1888" t="s">
        <v>55</v>
      </c>
      <c r="Q1888" t="s">
        <v>32</v>
      </c>
      <c r="R1888" t="s">
        <v>43</v>
      </c>
      <c r="S1888" t="s">
        <v>27</v>
      </c>
      <c r="T1888" t="s">
        <v>13310</v>
      </c>
      <c r="U1888" s="1">
        <v>46062</v>
      </c>
      <c r="V1888">
        <f t="shared" si="58"/>
        <v>126</v>
      </c>
      <c r="W1888" t="str">
        <f t="shared" si="59"/>
        <v>120-149</v>
      </c>
    </row>
    <row r="1889" spans="1:23" x14ac:dyDescent="0.25">
      <c r="A1889" t="s">
        <v>2027</v>
      </c>
      <c r="B1889">
        <v>9630491399</v>
      </c>
      <c r="C1889">
        <v>7091974813</v>
      </c>
      <c r="D1889" s="1">
        <v>45631</v>
      </c>
      <c r="E1889">
        <v>99232</v>
      </c>
      <c r="F1889">
        <v>93000</v>
      </c>
      <c r="G1889" t="s">
        <v>244</v>
      </c>
      <c r="H1889" s="34">
        <v>52350</v>
      </c>
      <c r="I1889" s="7">
        <v>42927</v>
      </c>
      <c r="J1889" s="7">
        <v>35200.14</v>
      </c>
      <c r="K1889" s="7">
        <v>0</v>
      </c>
      <c r="L1889" s="7">
        <v>7726.86</v>
      </c>
      <c r="M1889" s="5">
        <v>0.18</v>
      </c>
      <c r="N1889" t="s">
        <v>3141</v>
      </c>
      <c r="O1889" t="s">
        <v>17</v>
      </c>
      <c r="P1889" t="s">
        <v>55</v>
      </c>
      <c r="Q1889" t="s">
        <v>32</v>
      </c>
      <c r="R1889" t="s">
        <v>26</v>
      </c>
      <c r="S1889" t="s">
        <v>21</v>
      </c>
      <c r="T1889" t="s">
        <v>13312</v>
      </c>
      <c r="U1889" s="1">
        <v>45951</v>
      </c>
      <c r="V1889">
        <f t="shared" si="58"/>
        <v>320</v>
      </c>
      <c r="W1889" t="str">
        <f t="shared" si="59"/>
        <v>300-329</v>
      </c>
    </row>
    <row r="1890" spans="1:23" x14ac:dyDescent="0.25">
      <c r="A1890" t="s">
        <v>2028</v>
      </c>
      <c r="B1890">
        <v>1629818557</v>
      </c>
      <c r="C1890">
        <v>5518200212</v>
      </c>
      <c r="D1890" s="1">
        <v>45373</v>
      </c>
      <c r="E1890">
        <v>99221</v>
      </c>
      <c r="F1890">
        <v>99212</v>
      </c>
      <c r="G1890" t="s">
        <v>207</v>
      </c>
      <c r="H1890" s="34">
        <v>41609</v>
      </c>
      <c r="I1890" s="7">
        <v>29958</v>
      </c>
      <c r="J1890" s="7">
        <v>27561.360000000001</v>
      </c>
      <c r="K1890" s="7">
        <v>0</v>
      </c>
      <c r="L1890" s="7">
        <v>2396.64</v>
      </c>
      <c r="M1890" s="5">
        <v>0.08</v>
      </c>
      <c r="N1890" t="s">
        <v>24</v>
      </c>
      <c r="O1890" t="s">
        <v>17</v>
      </c>
      <c r="P1890" t="s">
        <v>35</v>
      </c>
      <c r="Q1890" t="s">
        <v>19</v>
      </c>
      <c r="R1890" t="s">
        <v>20</v>
      </c>
      <c r="S1890" t="s">
        <v>27</v>
      </c>
      <c r="T1890" t="s">
        <v>13310</v>
      </c>
      <c r="U1890" s="1">
        <v>45693</v>
      </c>
      <c r="V1890">
        <f t="shared" si="58"/>
        <v>320</v>
      </c>
      <c r="W1890" t="str">
        <f t="shared" si="59"/>
        <v>300-329</v>
      </c>
    </row>
    <row r="1891" spans="1:23" x14ac:dyDescent="0.25">
      <c r="A1891" t="s">
        <v>2029</v>
      </c>
      <c r="B1891">
        <v>3725486056</v>
      </c>
      <c r="C1891">
        <v>5310840738</v>
      </c>
      <c r="D1891" s="1">
        <v>45620</v>
      </c>
      <c r="E1891">
        <v>99213</v>
      </c>
      <c r="F1891">
        <v>99204</v>
      </c>
      <c r="G1891" t="s">
        <v>61</v>
      </c>
      <c r="H1891" s="34">
        <v>52525</v>
      </c>
      <c r="I1891" s="7">
        <v>34141</v>
      </c>
      <c r="J1891" s="7">
        <v>26849.08</v>
      </c>
      <c r="K1891" s="7">
        <v>3195</v>
      </c>
      <c r="L1891" s="7">
        <v>4096.92</v>
      </c>
      <c r="M1891" s="5">
        <v>0.12</v>
      </c>
      <c r="N1891" t="s">
        <v>46</v>
      </c>
      <c r="O1891" t="s">
        <v>30</v>
      </c>
      <c r="P1891" t="s">
        <v>58</v>
      </c>
      <c r="Q1891" t="s">
        <v>19</v>
      </c>
      <c r="R1891" t="s">
        <v>27</v>
      </c>
      <c r="S1891" t="s">
        <v>17</v>
      </c>
      <c r="T1891" t="s">
        <v>13311</v>
      </c>
      <c r="U1891" s="1">
        <v>45788</v>
      </c>
      <c r="V1891">
        <f t="shared" si="58"/>
        <v>168</v>
      </c>
      <c r="W1891" t="str">
        <f t="shared" si="59"/>
        <v>150-179</v>
      </c>
    </row>
    <row r="1892" spans="1:23" x14ac:dyDescent="0.25">
      <c r="A1892" t="s">
        <v>2030</v>
      </c>
      <c r="B1892">
        <v>9040127058</v>
      </c>
      <c r="C1892">
        <v>5604918983</v>
      </c>
      <c r="D1892" s="1">
        <v>45939</v>
      </c>
      <c r="E1892">
        <v>99214</v>
      </c>
      <c r="F1892">
        <v>99282</v>
      </c>
      <c r="G1892" t="s">
        <v>57</v>
      </c>
      <c r="H1892" s="34">
        <v>88488</v>
      </c>
      <c r="I1892" s="7">
        <v>75215</v>
      </c>
      <c r="J1892" s="7">
        <v>73710.7</v>
      </c>
      <c r="K1892" s="7">
        <v>0</v>
      </c>
      <c r="L1892" s="7">
        <v>1504.3</v>
      </c>
      <c r="M1892" s="5">
        <v>0.02</v>
      </c>
      <c r="N1892" t="s">
        <v>16</v>
      </c>
      <c r="O1892" t="s">
        <v>17</v>
      </c>
      <c r="P1892" t="s">
        <v>55</v>
      </c>
      <c r="Q1892" t="s">
        <v>19</v>
      </c>
      <c r="R1892" t="s">
        <v>27</v>
      </c>
      <c r="S1892" t="s">
        <v>27</v>
      </c>
      <c r="T1892" t="s">
        <v>13310</v>
      </c>
      <c r="U1892" s="1">
        <v>46086</v>
      </c>
      <c r="V1892">
        <f t="shared" si="58"/>
        <v>147</v>
      </c>
      <c r="W1892" t="str">
        <f t="shared" si="59"/>
        <v>120-149</v>
      </c>
    </row>
    <row r="1893" spans="1:23" x14ac:dyDescent="0.25">
      <c r="A1893" t="s">
        <v>2031</v>
      </c>
      <c r="B1893">
        <v>5865624001</v>
      </c>
      <c r="C1893">
        <v>9202450717</v>
      </c>
      <c r="D1893" s="1">
        <v>45519</v>
      </c>
      <c r="E1893">
        <v>99221</v>
      </c>
      <c r="F1893">
        <v>93000</v>
      </c>
      <c r="G1893" t="s">
        <v>178</v>
      </c>
      <c r="H1893" s="34">
        <v>79972</v>
      </c>
      <c r="I1893" s="7">
        <v>51982</v>
      </c>
      <c r="J1893" s="7">
        <v>45744.160000000003</v>
      </c>
      <c r="K1893" s="7">
        <v>0</v>
      </c>
      <c r="L1893" s="7">
        <v>6237.84</v>
      </c>
      <c r="M1893" s="5">
        <v>0.12</v>
      </c>
      <c r="N1893" t="s">
        <v>46</v>
      </c>
      <c r="O1893" t="s">
        <v>17</v>
      </c>
      <c r="P1893" t="s">
        <v>31</v>
      </c>
      <c r="Q1893" t="s">
        <v>19</v>
      </c>
      <c r="R1893" t="s">
        <v>26</v>
      </c>
      <c r="S1893" t="s">
        <v>21</v>
      </c>
      <c r="T1893" t="s">
        <v>13311</v>
      </c>
      <c r="U1893" s="1">
        <v>45948</v>
      </c>
      <c r="V1893">
        <f t="shared" si="58"/>
        <v>429</v>
      </c>
      <c r="W1893" t="str">
        <f t="shared" si="59"/>
        <v>360+</v>
      </c>
    </row>
    <row r="1894" spans="1:23" x14ac:dyDescent="0.25">
      <c r="A1894" t="s">
        <v>2032</v>
      </c>
      <c r="B1894">
        <v>9575065712</v>
      </c>
      <c r="C1894">
        <v>5885016633</v>
      </c>
      <c r="D1894" s="1">
        <v>45429</v>
      </c>
      <c r="E1894">
        <v>99233</v>
      </c>
      <c r="F1894">
        <v>99212</v>
      </c>
      <c r="G1894" t="s">
        <v>57</v>
      </c>
      <c r="H1894" s="34">
        <v>52073</v>
      </c>
      <c r="I1894" s="7">
        <v>37493</v>
      </c>
      <c r="J1894" s="7">
        <v>31653.559999999998</v>
      </c>
      <c r="K1894" s="7">
        <v>2840</v>
      </c>
      <c r="L1894" s="7">
        <v>2999.44</v>
      </c>
      <c r="M1894" s="5">
        <v>0.08</v>
      </c>
      <c r="N1894" t="s">
        <v>24</v>
      </c>
      <c r="O1894" t="s">
        <v>30</v>
      </c>
      <c r="P1894" t="s">
        <v>35</v>
      </c>
      <c r="Q1894" t="s">
        <v>32</v>
      </c>
      <c r="R1894" t="s">
        <v>26</v>
      </c>
      <c r="S1894" t="s">
        <v>17</v>
      </c>
      <c r="T1894" t="s">
        <v>13312</v>
      </c>
      <c r="U1894" s="1">
        <v>46049</v>
      </c>
      <c r="V1894">
        <f t="shared" si="58"/>
        <v>620</v>
      </c>
      <c r="W1894" t="str">
        <f t="shared" si="59"/>
        <v>360+</v>
      </c>
    </row>
    <row r="1895" spans="1:23" x14ac:dyDescent="0.25">
      <c r="A1895" t="s">
        <v>2033</v>
      </c>
      <c r="B1895">
        <v>3726121206</v>
      </c>
      <c r="C1895">
        <v>9018497502</v>
      </c>
      <c r="D1895" s="1">
        <v>45330</v>
      </c>
      <c r="E1895">
        <v>99215</v>
      </c>
      <c r="F1895">
        <v>99284</v>
      </c>
      <c r="G1895" t="s">
        <v>129</v>
      </c>
      <c r="H1895" s="34">
        <v>25903</v>
      </c>
      <c r="I1895" s="7">
        <v>22018</v>
      </c>
      <c r="J1895" s="7">
        <v>18717.64</v>
      </c>
      <c r="K1895" s="7">
        <v>2860</v>
      </c>
      <c r="L1895" s="7">
        <v>440.36</v>
      </c>
      <c r="M1895" s="5">
        <v>0.02</v>
      </c>
      <c r="N1895" t="s">
        <v>16</v>
      </c>
      <c r="O1895" t="s">
        <v>30</v>
      </c>
      <c r="P1895" t="s">
        <v>35</v>
      </c>
      <c r="Q1895" t="s">
        <v>19</v>
      </c>
      <c r="R1895" t="s">
        <v>43</v>
      </c>
      <c r="S1895" t="s">
        <v>21</v>
      </c>
      <c r="T1895" t="s">
        <v>13311</v>
      </c>
      <c r="U1895" s="1">
        <v>45756</v>
      </c>
      <c r="V1895">
        <f t="shared" si="58"/>
        <v>426</v>
      </c>
      <c r="W1895" t="str">
        <f t="shared" si="59"/>
        <v>360+</v>
      </c>
    </row>
    <row r="1896" spans="1:23" x14ac:dyDescent="0.25">
      <c r="A1896" t="s">
        <v>2034</v>
      </c>
      <c r="B1896">
        <v>2527427636</v>
      </c>
      <c r="C1896">
        <v>4058336178</v>
      </c>
      <c r="D1896" s="1">
        <v>45900</v>
      </c>
      <c r="E1896">
        <v>99238</v>
      </c>
      <c r="F1896">
        <v>99283</v>
      </c>
      <c r="G1896" t="s">
        <v>154</v>
      </c>
      <c r="H1896" s="34">
        <v>16650</v>
      </c>
      <c r="I1896" s="7">
        <v>14153</v>
      </c>
      <c r="J1896" s="7">
        <v>12418.94</v>
      </c>
      <c r="K1896" s="7">
        <v>1451</v>
      </c>
      <c r="L1896" s="7">
        <v>283.06</v>
      </c>
      <c r="M1896" s="5">
        <v>0.02</v>
      </c>
      <c r="N1896" t="s">
        <v>16</v>
      </c>
      <c r="O1896" t="s">
        <v>30</v>
      </c>
      <c r="P1896" t="s">
        <v>25</v>
      </c>
      <c r="Q1896" t="s">
        <v>32</v>
      </c>
      <c r="R1896" t="s">
        <v>26</v>
      </c>
      <c r="S1896" t="s">
        <v>27</v>
      </c>
      <c r="T1896" t="s">
        <v>13311</v>
      </c>
      <c r="U1896" s="1">
        <v>46077</v>
      </c>
      <c r="V1896">
        <f t="shared" si="58"/>
        <v>177</v>
      </c>
      <c r="W1896" t="str">
        <f t="shared" si="59"/>
        <v>150-179</v>
      </c>
    </row>
    <row r="1897" spans="1:23" x14ac:dyDescent="0.25">
      <c r="A1897" t="s">
        <v>2035</v>
      </c>
      <c r="B1897">
        <v>4057041624</v>
      </c>
      <c r="C1897">
        <v>7523558507</v>
      </c>
      <c r="D1897" s="1">
        <v>45832</v>
      </c>
      <c r="E1897">
        <v>99215</v>
      </c>
      <c r="F1897">
        <v>71046</v>
      </c>
      <c r="G1897" t="s">
        <v>293</v>
      </c>
      <c r="H1897" s="34">
        <v>17208</v>
      </c>
      <c r="I1897" s="7">
        <v>14627</v>
      </c>
      <c r="J1897" s="7">
        <v>9241.4599999999991</v>
      </c>
      <c r="K1897" s="7">
        <v>5093</v>
      </c>
      <c r="L1897" s="7">
        <v>292.54000000000002</v>
      </c>
      <c r="M1897" s="5">
        <v>0.02</v>
      </c>
      <c r="N1897" t="s">
        <v>16</v>
      </c>
      <c r="O1897" t="s">
        <v>27</v>
      </c>
      <c r="P1897" t="s">
        <v>58</v>
      </c>
      <c r="Q1897" t="s">
        <v>19</v>
      </c>
      <c r="R1897" t="s">
        <v>21</v>
      </c>
      <c r="S1897" t="s">
        <v>21</v>
      </c>
      <c r="T1897" t="s">
        <v>13312</v>
      </c>
      <c r="U1897" s="1">
        <v>46063</v>
      </c>
      <c r="V1897">
        <f t="shared" si="58"/>
        <v>231</v>
      </c>
      <c r="W1897" t="str">
        <f t="shared" si="59"/>
        <v>210-239</v>
      </c>
    </row>
    <row r="1898" spans="1:23" x14ac:dyDescent="0.25">
      <c r="A1898" t="s">
        <v>2036</v>
      </c>
      <c r="B1898">
        <v>8733908237</v>
      </c>
      <c r="C1898">
        <v>3080172744</v>
      </c>
      <c r="D1898" s="1">
        <v>45307</v>
      </c>
      <c r="E1898">
        <v>99233</v>
      </c>
      <c r="F1898">
        <v>81000</v>
      </c>
      <c r="G1898" t="s">
        <v>182</v>
      </c>
      <c r="H1898" s="34">
        <v>70769</v>
      </c>
      <c r="I1898" s="7">
        <v>60154</v>
      </c>
      <c r="J1898" s="7">
        <v>52718.92</v>
      </c>
      <c r="K1898" s="7">
        <v>6232</v>
      </c>
      <c r="L1898" s="7">
        <v>1203.08</v>
      </c>
      <c r="M1898" s="5">
        <v>0.02</v>
      </c>
      <c r="N1898" t="s">
        <v>16</v>
      </c>
      <c r="O1898" t="s">
        <v>27</v>
      </c>
      <c r="P1898" t="s">
        <v>35</v>
      </c>
      <c r="Q1898" t="s">
        <v>32</v>
      </c>
      <c r="R1898" t="s">
        <v>20</v>
      </c>
      <c r="S1898" t="s">
        <v>27</v>
      </c>
      <c r="T1898" t="s">
        <v>13310</v>
      </c>
      <c r="U1898" s="1">
        <v>45863</v>
      </c>
      <c r="V1898">
        <f t="shared" si="58"/>
        <v>556</v>
      </c>
      <c r="W1898" t="str">
        <f t="shared" si="59"/>
        <v>360+</v>
      </c>
    </row>
    <row r="1899" spans="1:23" x14ac:dyDescent="0.25">
      <c r="A1899" t="s">
        <v>2037</v>
      </c>
      <c r="B1899">
        <v>4229535027</v>
      </c>
      <c r="C1899">
        <v>5649464341</v>
      </c>
      <c r="D1899" s="1">
        <v>45668</v>
      </c>
      <c r="E1899">
        <v>99238</v>
      </c>
      <c r="F1899">
        <v>99214</v>
      </c>
      <c r="G1899" t="s">
        <v>203</v>
      </c>
      <c r="H1899" s="34">
        <v>51547</v>
      </c>
      <c r="I1899" s="7">
        <v>42269</v>
      </c>
      <c r="J1899" s="7">
        <v>28473.58</v>
      </c>
      <c r="K1899" s="7">
        <v>6187</v>
      </c>
      <c r="L1899" s="7">
        <v>7608.42</v>
      </c>
      <c r="M1899" s="5">
        <v>0.18</v>
      </c>
      <c r="N1899" t="s">
        <v>3141</v>
      </c>
      <c r="O1899" t="s">
        <v>30</v>
      </c>
      <c r="P1899" t="s">
        <v>55</v>
      </c>
      <c r="Q1899" t="s">
        <v>32</v>
      </c>
      <c r="R1899" t="s">
        <v>27</v>
      </c>
      <c r="S1899" t="s">
        <v>27</v>
      </c>
      <c r="T1899" t="s">
        <v>13310</v>
      </c>
      <c r="U1899" s="1">
        <v>45970</v>
      </c>
      <c r="V1899">
        <f t="shared" si="58"/>
        <v>302</v>
      </c>
      <c r="W1899" t="str">
        <f t="shared" si="59"/>
        <v>300-329</v>
      </c>
    </row>
    <row r="1900" spans="1:23" x14ac:dyDescent="0.25">
      <c r="A1900" t="s">
        <v>2038</v>
      </c>
      <c r="B1900">
        <v>7369281900</v>
      </c>
      <c r="C1900">
        <v>3751417991</v>
      </c>
      <c r="D1900" s="1">
        <v>45403</v>
      </c>
      <c r="E1900">
        <v>99213</v>
      </c>
      <c r="F1900">
        <v>99202</v>
      </c>
      <c r="G1900" t="s">
        <v>270</v>
      </c>
      <c r="H1900" s="34">
        <v>83103</v>
      </c>
      <c r="I1900" s="7">
        <v>64820</v>
      </c>
      <c r="J1900" s="7">
        <v>46352</v>
      </c>
      <c r="K1900" s="7">
        <v>5504</v>
      </c>
      <c r="L1900" s="7">
        <v>12964</v>
      </c>
      <c r="M1900" s="5">
        <v>0.2</v>
      </c>
      <c r="N1900" t="s">
        <v>3140</v>
      </c>
      <c r="O1900" t="s">
        <v>30</v>
      </c>
      <c r="P1900" t="s">
        <v>55</v>
      </c>
      <c r="Q1900" t="s">
        <v>32</v>
      </c>
      <c r="R1900" t="s">
        <v>21</v>
      </c>
      <c r="S1900" t="s">
        <v>21</v>
      </c>
      <c r="T1900" t="s">
        <v>13311</v>
      </c>
      <c r="U1900" s="1">
        <v>46021</v>
      </c>
      <c r="V1900">
        <f t="shared" si="58"/>
        <v>618</v>
      </c>
      <c r="W1900" t="str">
        <f t="shared" si="59"/>
        <v>360+</v>
      </c>
    </row>
    <row r="1901" spans="1:23" x14ac:dyDescent="0.25">
      <c r="A1901" t="s">
        <v>2039</v>
      </c>
      <c r="B1901">
        <v>9963216654</v>
      </c>
      <c r="C1901">
        <v>7718763624</v>
      </c>
      <c r="D1901" s="1">
        <v>45795</v>
      </c>
      <c r="E1901">
        <v>99238</v>
      </c>
      <c r="F1901">
        <v>71046</v>
      </c>
      <c r="G1901" t="s">
        <v>351</v>
      </c>
      <c r="H1901" s="34">
        <v>77712</v>
      </c>
      <c r="I1901" s="7">
        <v>66055</v>
      </c>
      <c r="J1901" s="7">
        <v>64733.9</v>
      </c>
      <c r="K1901" s="7">
        <v>0</v>
      </c>
      <c r="L1901" s="7">
        <v>1321.1</v>
      </c>
      <c r="M1901" s="5">
        <v>0.02</v>
      </c>
      <c r="N1901" t="s">
        <v>16</v>
      </c>
      <c r="O1901" t="s">
        <v>17</v>
      </c>
      <c r="P1901" t="s">
        <v>97</v>
      </c>
      <c r="Q1901" t="s">
        <v>32</v>
      </c>
      <c r="R1901" t="s">
        <v>43</v>
      </c>
      <c r="S1901" t="s">
        <v>21</v>
      </c>
      <c r="T1901" t="s">
        <v>13312</v>
      </c>
      <c r="U1901" s="1">
        <v>45955</v>
      </c>
      <c r="V1901">
        <f t="shared" si="58"/>
        <v>160</v>
      </c>
      <c r="W1901" t="str">
        <f t="shared" si="59"/>
        <v>150-179</v>
      </c>
    </row>
    <row r="1902" spans="1:23" x14ac:dyDescent="0.25">
      <c r="A1902" t="s">
        <v>2040</v>
      </c>
      <c r="B1902">
        <v>8620006049</v>
      </c>
      <c r="C1902">
        <v>2720580016</v>
      </c>
      <c r="D1902" s="1">
        <v>45521</v>
      </c>
      <c r="E1902">
        <v>99232</v>
      </c>
      <c r="F1902">
        <v>99284</v>
      </c>
      <c r="G1902" t="s">
        <v>286</v>
      </c>
      <c r="H1902" s="34">
        <v>11972</v>
      </c>
      <c r="I1902" s="7">
        <v>8979</v>
      </c>
      <c r="J1902" s="7">
        <v>4997.1499999999996</v>
      </c>
      <c r="K1902" s="7">
        <v>2635</v>
      </c>
      <c r="L1902" s="7">
        <v>1346.85</v>
      </c>
      <c r="M1902" s="5">
        <v>0.15</v>
      </c>
      <c r="N1902" t="s">
        <v>1139</v>
      </c>
      <c r="O1902" t="s">
        <v>27</v>
      </c>
      <c r="P1902" t="s">
        <v>18</v>
      </c>
      <c r="Q1902" t="s">
        <v>19</v>
      </c>
      <c r="R1902" t="s">
        <v>43</v>
      </c>
      <c r="S1902" t="s">
        <v>27</v>
      </c>
      <c r="T1902" t="s">
        <v>13311</v>
      </c>
      <c r="U1902" s="1">
        <v>45713</v>
      </c>
      <c r="V1902">
        <f t="shared" si="58"/>
        <v>192</v>
      </c>
      <c r="W1902" t="str">
        <f t="shared" si="59"/>
        <v>180-209</v>
      </c>
    </row>
    <row r="1903" spans="1:23" x14ac:dyDescent="0.25">
      <c r="A1903" t="s">
        <v>2041</v>
      </c>
      <c r="B1903">
        <v>2381519864</v>
      </c>
      <c r="C1903">
        <v>9512245174</v>
      </c>
      <c r="D1903" s="1">
        <v>45823</v>
      </c>
      <c r="E1903">
        <v>99223</v>
      </c>
      <c r="F1903">
        <v>99211</v>
      </c>
      <c r="G1903" t="s">
        <v>129</v>
      </c>
      <c r="H1903" s="34">
        <v>80749</v>
      </c>
      <c r="I1903" s="7">
        <v>68637</v>
      </c>
      <c r="J1903" s="7">
        <v>59285.26</v>
      </c>
      <c r="K1903" s="7">
        <v>7979</v>
      </c>
      <c r="L1903" s="7">
        <v>1372.74</v>
      </c>
      <c r="M1903" s="5">
        <v>0.02</v>
      </c>
      <c r="N1903" t="s">
        <v>16</v>
      </c>
      <c r="O1903" t="s">
        <v>30</v>
      </c>
      <c r="P1903" t="s">
        <v>25</v>
      </c>
      <c r="Q1903" t="s">
        <v>19</v>
      </c>
      <c r="R1903" t="s">
        <v>27</v>
      </c>
      <c r="S1903" t="s">
        <v>27</v>
      </c>
      <c r="T1903" t="s">
        <v>13311</v>
      </c>
      <c r="U1903" s="1">
        <v>45979</v>
      </c>
      <c r="V1903">
        <f t="shared" si="58"/>
        <v>156</v>
      </c>
      <c r="W1903" t="str">
        <f t="shared" si="59"/>
        <v>150-179</v>
      </c>
    </row>
    <row r="1904" spans="1:23" x14ac:dyDescent="0.25">
      <c r="A1904" t="s">
        <v>2042</v>
      </c>
      <c r="B1904">
        <v>8931487807</v>
      </c>
      <c r="C1904">
        <v>3153072078</v>
      </c>
      <c r="D1904" s="1">
        <v>45421</v>
      </c>
      <c r="E1904">
        <v>99214</v>
      </c>
      <c r="F1904">
        <v>90834</v>
      </c>
      <c r="G1904" t="s">
        <v>79</v>
      </c>
      <c r="H1904" s="34">
        <v>55794</v>
      </c>
      <c r="I1904" s="7">
        <v>36266</v>
      </c>
      <c r="J1904" s="7">
        <v>31914.080000000002</v>
      </c>
      <c r="K1904" s="7">
        <v>0</v>
      </c>
      <c r="L1904" s="7">
        <v>4351.92</v>
      </c>
      <c r="M1904" s="5">
        <v>0.12</v>
      </c>
      <c r="N1904" t="s">
        <v>46</v>
      </c>
      <c r="O1904" t="s">
        <v>17</v>
      </c>
      <c r="P1904" t="s">
        <v>18</v>
      </c>
      <c r="Q1904" t="s">
        <v>32</v>
      </c>
      <c r="R1904" t="s">
        <v>38</v>
      </c>
      <c r="S1904" t="s">
        <v>27</v>
      </c>
      <c r="T1904" t="s">
        <v>13312</v>
      </c>
      <c r="U1904" s="1">
        <v>45740</v>
      </c>
      <c r="V1904">
        <f t="shared" si="58"/>
        <v>319</v>
      </c>
      <c r="W1904" t="str">
        <f t="shared" si="59"/>
        <v>300-329</v>
      </c>
    </row>
    <row r="1905" spans="1:23" x14ac:dyDescent="0.25">
      <c r="A1905" t="s">
        <v>2043</v>
      </c>
      <c r="B1905">
        <v>1261014323</v>
      </c>
      <c r="C1905">
        <v>6782257617</v>
      </c>
      <c r="D1905" s="1">
        <v>45485</v>
      </c>
      <c r="E1905">
        <v>99231</v>
      </c>
      <c r="F1905">
        <v>99213</v>
      </c>
      <c r="G1905" t="s">
        <v>108</v>
      </c>
      <c r="H1905" s="34">
        <v>41793</v>
      </c>
      <c r="I1905" s="7">
        <v>30091</v>
      </c>
      <c r="J1905" s="7">
        <v>15303.72</v>
      </c>
      <c r="K1905" s="7">
        <v>12380</v>
      </c>
      <c r="L1905" s="7">
        <v>2407.2800000000002</v>
      </c>
      <c r="M1905" s="5">
        <v>0.08</v>
      </c>
      <c r="N1905" t="s">
        <v>24</v>
      </c>
      <c r="O1905" t="s">
        <v>27</v>
      </c>
      <c r="P1905" t="s">
        <v>55</v>
      </c>
      <c r="Q1905" t="s">
        <v>19</v>
      </c>
      <c r="R1905" t="s">
        <v>43</v>
      </c>
      <c r="S1905" t="s">
        <v>17</v>
      </c>
      <c r="T1905" t="s">
        <v>13311</v>
      </c>
      <c r="U1905" s="1">
        <v>45918</v>
      </c>
      <c r="V1905">
        <f t="shared" si="58"/>
        <v>433</v>
      </c>
      <c r="W1905" t="str">
        <f t="shared" si="59"/>
        <v>360+</v>
      </c>
    </row>
    <row r="1906" spans="1:23" x14ac:dyDescent="0.25">
      <c r="A1906" t="s">
        <v>2044</v>
      </c>
      <c r="B1906">
        <v>8115862435</v>
      </c>
      <c r="C1906">
        <v>4424393352</v>
      </c>
      <c r="D1906" s="1">
        <v>45836</v>
      </c>
      <c r="E1906">
        <v>99214</v>
      </c>
      <c r="F1906">
        <v>99202</v>
      </c>
      <c r="G1906" t="s">
        <v>61</v>
      </c>
      <c r="H1906" s="34">
        <v>96388</v>
      </c>
      <c r="I1906" s="7">
        <v>75183</v>
      </c>
      <c r="J1906" s="7">
        <v>54290.400000000001</v>
      </c>
      <c r="K1906" s="7">
        <v>5856</v>
      </c>
      <c r="L1906" s="7">
        <v>15036.6</v>
      </c>
      <c r="M1906" s="5">
        <v>0.2</v>
      </c>
      <c r="N1906" t="s">
        <v>3140</v>
      </c>
      <c r="O1906" t="s">
        <v>30</v>
      </c>
      <c r="P1906" t="s">
        <v>31</v>
      </c>
      <c r="Q1906" t="s">
        <v>19</v>
      </c>
      <c r="R1906" t="s">
        <v>20</v>
      </c>
      <c r="S1906" t="s">
        <v>17</v>
      </c>
      <c r="T1906" t="s">
        <v>13311</v>
      </c>
      <c r="U1906" s="1">
        <v>45919</v>
      </c>
      <c r="V1906">
        <f t="shared" si="58"/>
        <v>83</v>
      </c>
      <c r="W1906" t="str">
        <f t="shared" si="59"/>
        <v>60-89</v>
      </c>
    </row>
    <row r="1907" spans="1:23" x14ac:dyDescent="0.25">
      <c r="A1907" t="s">
        <v>2045</v>
      </c>
      <c r="B1907">
        <v>4938103652</v>
      </c>
      <c r="C1907">
        <v>9667796542</v>
      </c>
      <c r="D1907" s="1">
        <v>45482</v>
      </c>
      <c r="E1907">
        <v>99223</v>
      </c>
      <c r="F1907">
        <v>99214</v>
      </c>
      <c r="G1907" t="s">
        <v>365</v>
      </c>
      <c r="H1907" s="34">
        <v>24788</v>
      </c>
      <c r="I1907" s="7">
        <v>17847</v>
      </c>
      <c r="J1907" s="7">
        <v>13494.24</v>
      </c>
      <c r="K1907" s="7">
        <v>2925</v>
      </c>
      <c r="L1907" s="7">
        <v>1427.76</v>
      </c>
      <c r="M1907" s="5">
        <v>0.08</v>
      </c>
      <c r="N1907" t="s">
        <v>24</v>
      </c>
      <c r="O1907" t="s">
        <v>30</v>
      </c>
      <c r="P1907" t="s">
        <v>97</v>
      </c>
      <c r="Q1907" t="s">
        <v>32</v>
      </c>
      <c r="R1907" t="s">
        <v>20</v>
      </c>
      <c r="S1907" t="s">
        <v>21</v>
      </c>
      <c r="T1907" t="s">
        <v>13310</v>
      </c>
      <c r="U1907" s="1">
        <v>45715</v>
      </c>
      <c r="V1907">
        <f t="shared" si="58"/>
        <v>233</v>
      </c>
      <c r="W1907" t="str">
        <f t="shared" si="59"/>
        <v>210-239</v>
      </c>
    </row>
    <row r="1908" spans="1:23" x14ac:dyDescent="0.25">
      <c r="A1908" t="s">
        <v>2046</v>
      </c>
      <c r="B1908">
        <v>2895781298</v>
      </c>
      <c r="C1908">
        <v>5546300839</v>
      </c>
      <c r="D1908" s="1">
        <v>45950</v>
      </c>
      <c r="E1908">
        <v>99232</v>
      </c>
      <c r="F1908">
        <v>71046</v>
      </c>
      <c r="G1908" t="s">
        <v>307</v>
      </c>
      <c r="H1908" s="34">
        <v>43190</v>
      </c>
      <c r="I1908" s="7">
        <v>36712</v>
      </c>
      <c r="J1908" s="7">
        <v>19607.759999999998</v>
      </c>
      <c r="K1908" s="7">
        <v>16370</v>
      </c>
      <c r="L1908" s="7">
        <v>734.24</v>
      </c>
      <c r="M1908" s="5">
        <v>0.02</v>
      </c>
      <c r="N1908" t="s">
        <v>16</v>
      </c>
      <c r="O1908" t="s">
        <v>27</v>
      </c>
      <c r="P1908" t="s">
        <v>40</v>
      </c>
      <c r="Q1908" t="s">
        <v>32</v>
      </c>
      <c r="R1908" t="s">
        <v>27</v>
      </c>
      <c r="S1908" t="s">
        <v>21</v>
      </c>
      <c r="T1908" t="s">
        <v>13312</v>
      </c>
      <c r="U1908" s="1">
        <v>46064</v>
      </c>
      <c r="V1908">
        <f t="shared" si="58"/>
        <v>114</v>
      </c>
      <c r="W1908" t="str">
        <f t="shared" si="59"/>
        <v>90-119</v>
      </c>
    </row>
    <row r="1909" spans="1:23" x14ac:dyDescent="0.25">
      <c r="A1909" t="s">
        <v>2047</v>
      </c>
      <c r="B1909">
        <v>6158309213</v>
      </c>
      <c r="C1909">
        <v>8593318375</v>
      </c>
      <c r="D1909" s="1">
        <v>45956</v>
      </c>
      <c r="E1909">
        <v>99215</v>
      </c>
      <c r="F1909">
        <v>99291</v>
      </c>
      <c r="G1909" t="s">
        <v>140</v>
      </c>
      <c r="H1909" s="34">
        <v>62998</v>
      </c>
      <c r="I1909" s="7">
        <v>53548</v>
      </c>
      <c r="J1909" s="7">
        <v>49067.040000000001</v>
      </c>
      <c r="K1909" s="7">
        <v>3410</v>
      </c>
      <c r="L1909" s="7">
        <v>1070.96</v>
      </c>
      <c r="M1909" s="5">
        <v>0.02</v>
      </c>
      <c r="N1909" t="s">
        <v>16</v>
      </c>
      <c r="O1909" t="s">
        <v>30</v>
      </c>
      <c r="P1909" t="s">
        <v>31</v>
      </c>
      <c r="Q1909" t="s">
        <v>32</v>
      </c>
      <c r="R1909" t="s">
        <v>21</v>
      </c>
      <c r="S1909" t="s">
        <v>17</v>
      </c>
      <c r="T1909" t="s">
        <v>13310</v>
      </c>
      <c r="U1909" s="1">
        <v>46089</v>
      </c>
      <c r="V1909">
        <f t="shared" si="58"/>
        <v>133</v>
      </c>
      <c r="W1909" t="str">
        <f t="shared" si="59"/>
        <v>120-149</v>
      </c>
    </row>
    <row r="1910" spans="1:23" x14ac:dyDescent="0.25">
      <c r="A1910" t="s">
        <v>2048</v>
      </c>
      <c r="B1910">
        <v>1313868797</v>
      </c>
      <c r="C1910">
        <v>2350201300</v>
      </c>
      <c r="D1910" s="1">
        <v>45585</v>
      </c>
      <c r="E1910">
        <v>99222</v>
      </c>
      <c r="F1910">
        <v>99201</v>
      </c>
      <c r="G1910" t="s">
        <v>15</v>
      </c>
      <c r="H1910" s="34">
        <v>52419</v>
      </c>
      <c r="I1910" s="7">
        <v>41935</v>
      </c>
      <c r="J1910" s="7">
        <v>36064.1</v>
      </c>
      <c r="K1910" s="7">
        <v>0</v>
      </c>
      <c r="L1910" s="7">
        <v>5870.9</v>
      </c>
      <c r="M1910" s="5">
        <v>0.14000000000000001</v>
      </c>
      <c r="N1910" t="s">
        <v>1135</v>
      </c>
      <c r="O1910" t="s">
        <v>17</v>
      </c>
      <c r="P1910" t="s">
        <v>25</v>
      </c>
      <c r="Q1910" t="s">
        <v>32</v>
      </c>
      <c r="R1910" t="s">
        <v>27</v>
      </c>
      <c r="S1910" t="s">
        <v>21</v>
      </c>
      <c r="T1910" t="s">
        <v>13311</v>
      </c>
      <c r="U1910" s="1">
        <v>46004</v>
      </c>
      <c r="V1910">
        <f t="shared" si="58"/>
        <v>419</v>
      </c>
      <c r="W1910" t="str">
        <f t="shared" si="59"/>
        <v>360+</v>
      </c>
    </row>
    <row r="1911" spans="1:23" x14ac:dyDescent="0.25">
      <c r="A1911" t="s">
        <v>2049</v>
      </c>
      <c r="B1911">
        <v>6989662827</v>
      </c>
      <c r="C1911">
        <v>6174810465</v>
      </c>
      <c r="D1911" s="1">
        <v>45488</v>
      </c>
      <c r="E1911">
        <v>99231</v>
      </c>
      <c r="F1911">
        <v>99282</v>
      </c>
      <c r="G1911" t="s">
        <v>171</v>
      </c>
      <c r="H1911" s="34">
        <v>39229</v>
      </c>
      <c r="I1911" s="7">
        <v>25499</v>
      </c>
      <c r="J1911" s="7">
        <v>19899.12</v>
      </c>
      <c r="K1911" s="7">
        <v>2540</v>
      </c>
      <c r="L1911" s="7">
        <v>3059.88</v>
      </c>
      <c r="M1911" s="5">
        <v>0.12</v>
      </c>
      <c r="N1911" t="s">
        <v>46</v>
      </c>
      <c r="O1911" t="s">
        <v>30</v>
      </c>
      <c r="P1911" t="s">
        <v>18</v>
      </c>
      <c r="Q1911" t="s">
        <v>32</v>
      </c>
      <c r="R1911" t="s">
        <v>43</v>
      </c>
      <c r="S1911" t="s">
        <v>17</v>
      </c>
      <c r="T1911" t="s">
        <v>13311</v>
      </c>
      <c r="U1911" s="1">
        <v>45886</v>
      </c>
      <c r="V1911">
        <f t="shared" si="58"/>
        <v>398</v>
      </c>
      <c r="W1911" t="str">
        <f t="shared" si="59"/>
        <v>360+</v>
      </c>
    </row>
    <row r="1912" spans="1:23" x14ac:dyDescent="0.25">
      <c r="A1912" t="s">
        <v>2050</v>
      </c>
      <c r="B1912">
        <v>6812716285</v>
      </c>
      <c r="C1912">
        <v>1282466170</v>
      </c>
      <c r="D1912" s="1">
        <v>45300</v>
      </c>
      <c r="E1912">
        <v>99238</v>
      </c>
      <c r="F1912">
        <v>99212</v>
      </c>
      <c r="G1912" t="s">
        <v>187</v>
      </c>
      <c r="H1912" s="34">
        <v>39771</v>
      </c>
      <c r="I1912" s="7">
        <v>28635</v>
      </c>
      <c r="J1912" s="7">
        <v>17463.2</v>
      </c>
      <c r="K1912" s="7">
        <v>8881</v>
      </c>
      <c r="L1912" s="7">
        <v>2290.8000000000002</v>
      </c>
      <c r="M1912" s="5">
        <v>0.08</v>
      </c>
      <c r="N1912" t="s">
        <v>24</v>
      </c>
      <c r="O1912" t="s">
        <v>27</v>
      </c>
      <c r="P1912" t="s">
        <v>25</v>
      </c>
      <c r="Q1912" t="s">
        <v>32</v>
      </c>
      <c r="R1912" t="s">
        <v>38</v>
      </c>
      <c r="S1912" t="s">
        <v>27</v>
      </c>
      <c r="T1912" t="s">
        <v>13312</v>
      </c>
      <c r="U1912" s="1">
        <v>45736</v>
      </c>
      <c r="V1912">
        <f t="shared" si="58"/>
        <v>436</v>
      </c>
      <c r="W1912" t="str">
        <f t="shared" si="59"/>
        <v>360+</v>
      </c>
    </row>
    <row r="1913" spans="1:23" x14ac:dyDescent="0.25">
      <c r="A1913" t="s">
        <v>2051</v>
      </c>
      <c r="B1913">
        <v>3273402052</v>
      </c>
      <c r="C1913">
        <v>4568051887</v>
      </c>
      <c r="D1913" s="1">
        <v>45776</v>
      </c>
      <c r="E1913">
        <v>99213</v>
      </c>
      <c r="F1913">
        <v>99282</v>
      </c>
      <c r="G1913" t="s">
        <v>108</v>
      </c>
      <c r="H1913" s="34">
        <v>90586</v>
      </c>
      <c r="I1913" s="7">
        <v>76998</v>
      </c>
      <c r="J1913" s="7">
        <v>58544.04</v>
      </c>
      <c r="K1913" s="7">
        <v>16914</v>
      </c>
      <c r="L1913" s="7">
        <v>1539.96</v>
      </c>
      <c r="M1913" s="5">
        <v>0.02</v>
      </c>
      <c r="N1913" t="s">
        <v>16</v>
      </c>
      <c r="O1913" t="s">
        <v>27</v>
      </c>
      <c r="P1913" t="s">
        <v>25</v>
      </c>
      <c r="Q1913" t="s">
        <v>32</v>
      </c>
      <c r="R1913" t="s">
        <v>38</v>
      </c>
      <c r="S1913" t="s">
        <v>27</v>
      </c>
      <c r="T1913" t="s">
        <v>13311</v>
      </c>
      <c r="U1913" s="1">
        <v>45945</v>
      </c>
      <c r="V1913">
        <f t="shared" si="58"/>
        <v>169</v>
      </c>
      <c r="W1913" t="str">
        <f t="shared" si="59"/>
        <v>150-179</v>
      </c>
    </row>
    <row r="1914" spans="1:23" x14ac:dyDescent="0.25">
      <c r="A1914" t="s">
        <v>2052</v>
      </c>
      <c r="B1914">
        <v>7738719558</v>
      </c>
      <c r="C1914">
        <v>3565864488</v>
      </c>
      <c r="D1914" s="1">
        <v>45681</v>
      </c>
      <c r="E1914">
        <v>99215</v>
      </c>
      <c r="F1914">
        <v>93000</v>
      </c>
      <c r="G1914" t="s">
        <v>57</v>
      </c>
      <c r="H1914" s="34">
        <v>60497</v>
      </c>
      <c r="I1914" s="7">
        <v>51422</v>
      </c>
      <c r="J1914" s="7">
        <v>50393.56</v>
      </c>
      <c r="K1914" s="7">
        <v>0</v>
      </c>
      <c r="L1914" s="7">
        <v>1028.44</v>
      </c>
      <c r="M1914" s="5">
        <v>0.02</v>
      </c>
      <c r="N1914" t="s">
        <v>16</v>
      </c>
      <c r="O1914" t="s">
        <v>17</v>
      </c>
      <c r="P1914" t="s">
        <v>31</v>
      </c>
      <c r="Q1914" t="s">
        <v>19</v>
      </c>
      <c r="R1914" t="s">
        <v>43</v>
      </c>
      <c r="S1914" t="s">
        <v>17</v>
      </c>
      <c r="T1914" t="s">
        <v>13311</v>
      </c>
      <c r="U1914" s="1">
        <v>45729</v>
      </c>
      <c r="V1914">
        <f t="shared" si="58"/>
        <v>48</v>
      </c>
      <c r="W1914" t="str">
        <f t="shared" si="59"/>
        <v>30-59</v>
      </c>
    </row>
    <row r="1915" spans="1:23" x14ac:dyDescent="0.25">
      <c r="A1915" t="s">
        <v>2053</v>
      </c>
      <c r="B1915">
        <v>4812691072</v>
      </c>
      <c r="C1915">
        <v>6093346781</v>
      </c>
      <c r="D1915" s="1">
        <v>45478</v>
      </c>
      <c r="E1915">
        <v>99213</v>
      </c>
      <c r="F1915">
        <v>81000</v>
      </c>
      <c r="G1915" t="s">
        <v>347</v>
      </c>
      <c r="H1915" s="34">
        <v>62867</v>
      </c>
      <c r="I1915" s="7">
        <v>45264</v>
      </c>
      <c r="J1915" s="7">
        <v>36954.879999999997</v>
      </c>
      <c r="K1915" s="7">
        <v>4688</v>
      </c>
      <c r="L1915" s="7">
        <v>3621.12</v>
      </c>
      <c r="M1915" s="5">
        <v>0.08</v>
      </c>
      <c r="N1915" t="s">
        <v>24</v>
      </c>
      <c r="O1915" t="s">
        <v>30</v>
      </c>
      <c r="P1915" t="s">
        <v>35</v>
      </c>
      <c r="Q1915" t="s">
        <v>19</v>
      </c>
      <c r="R1915" t="s">
        <v>38</v>
      </c>
      <c r="S1915" t="s">
        <v>21</v>
      </c>
      <c r="T1915" t="s">
        <v>13312</v>
      </c>
      <c r="U1915" s="1">
        <v>46052</v>
      </c>
      <c r="V1915">
        <f t="shared" si="58"/>
        <v>574</v>
      </c>
      <c r="W1915" t="str">
        <f t="shared" si="59"/>
        <v>360+</v>
      </c>
    </row>
    <row r="1916" spans="1:23" x14ac:dyDescent="0.25">
      <c r="A1916" t="s">
        <v>2054</v>
      </c>
      <c r="B1916">
        <v>2501837512</v>
      </c>
      <c r="C1916">
        <v>8656888234</v>
      </c>
      <c r="D1916" s="1">
        <v>45902</v>
      </c>
      <c r="E1916">
        <v>99215</v>
      </c>
      <c r="F1916">
        <v>99213</v>
      </c>
      <c r="G1916" t="s">
        <v>171</v>
      </c>
      <c r="H1916" s="34">
        <v>44774</v>
      </c>
      <c r="I1916" s="7">
        <v>29103</v>
      </c>
      <c r="J1916" s="7">
        <v>23805.64</v>
      </c>
      <c r="K1916" s="7">
        <v>1805</v>
      </c>
      <c r="L1916" s="7">
        <v>3492.36</v>
      </c>
      <c r="M1916" s="5">
        <v>0.12</v>
      </c>
      <c r="N1916" t="s">
        <v>46</v>
      </c>
      <c r="O1916" t="s">
        <v>30</v>
      </c>
      <c r="P1916" t="s">
        <v>18</v>
      </c>
      <c r="Q1916" t="s">
        <v>32</v>
      </c>
      <c r="R1916" t="s">
        <v>20</v>
      </c>
      <c r="S1916" t="s">
        <v>17</v>
      </c>
      <c r="T1916" t="s">
        <v>13312</v>
      </c>
      <c r="U1916" s="1">
        <v>45959</v>
      </c>
      <c r="V1916">
        <f t="shared" si="58"/>
        <v>57</v>
      </c>
      <c r="W1916" t="str">
        <f t="shared" si="59"/>
        <v>30-59</v>
      </c>
    </row>
    <row r="1917" spans="1:23" x14ac:dyDescent="0.25">
      <c r="A1917" t="s">
        <v>2055</v>
      </c>
      <c r="B1917">
        <v>1299571283</v>
      </c>
      <c r="C1917">
        <v>3845781064</v>
      </c>
      <c r="D1917" s="1">
        <v>45664</v>
      </c>
      <c r="E1917">
        <v>99233</v>
      </c>
      <c r="F1917">
        <v>81000</v>
      </c>
      <c r="G1917" t="s">
        <v>362</v>
      </c>
      <c r="H1917" s="34">
        <v>99229</v>
      </c>
      <c r="I1917" s="7">
        <v>64499</v>
      </c>
      <c r="J1917" s="7">
        <v>56759.12</v>
      </c>
      <c r="K1917" s="7">
        <v>0</v>
      </c>
      <c r="L1917" s="7">
        <v>7739.88</v>
      </c>
      <c r="M1917" s="5">
        <v>0.12</v>
      </c>
      <c r="N1917" t="s">
        <v>46</v>
      </c>
      <c r="O1917" t="s">
        <v>17</v>
      </c>
      <c r="P1917" t="s">
        <v>55</v>
      </c>
      <c r="Q1917" t="s">
        <v>19</v>
      </c>
      <c r="R1917" t="s">
        <v>27</v>
      </c>
      <c r="S1917" t="s">
        <v>21</v>
      </c>
      <c r="T1917" t="s">
        <v>13311</v>
      </c>
      <c r="U1917" s="1">
        <v>45731</v>
      </c>
      <c r="V1917">
        <f t="shared" si="58"/>
        <v>67</v>
      </c>
      <c r="W1917" t="str">
        <f t="shared" si="59"/>
        <v>60-89</v>
      </c>
    </row>
    <row r="1918" spans="1:23" x14ac:dyDescent="0.25">
      <c r="A1918" t="s">
        <v>2056</v>
      </c>
      <c r="B1918">
        <v>8758744776</v>
      </c>
      <c r="C1918">
        <v>6349835419</v>
      </c>
      <c r="D1918" s="1">
        <v>45706</v>
      </c>
      <c r="E1918">
        <v>99232</v>
      </c>
      <c r="F1918">
        <v>99285</v>
      </c>
      <c r="G1918" t="s">
        <v>81</v>
      </c>
      <c r="H1918" s="34">
        <v>80577</v>
      </c>
      <c r="I1918" s="7">
        <v>52375</v>
      </c>
      <c r="J1918" s="7">
        <v>40220</v>
      </c>
      <c r="K1918" s="7">
        <v>5870</v>
      </c>
      <c r="L1918" s="7">
        <v>6285</v>
      </c>
      <c r="M1918" s="5">
        <v>0.12</v>
      </c>
      <c r="N1918" t="s">
        <v>46</v>
      </c>
      <c r="O1918" t="s">
        <v>30</v>
      </c>
      <c r="P1918" t="s">
        <v>25</v>
      </c>
      <c r="Q1918" t="s">
        <v>19</v>
      </c>
      <c r="R1918" t="s">
        <v>20</v>
      </c>
      <c r="S1918" t="s">
        <v>27</v>
      </c>
      <c r="T1918" t="s">
        <v>13311</v>
      </c>
      <c r="U1918" s="1">
        <v>45928</v>
      </c>
      <c r="V1918">
        <f t="shared" si="58"/>
        <v>222</v>
      </c>
      <c r="W1918" t="str">
        <f t="shared" si="59"/>
        <v>210-239</v>
      </c>
    </row>
    <row r="1919" spans="1:23" x14ac:dyDescent="0.25">
      <c r="A1919" t="s">
        <v>2057</v>
      </c>
      <c r="B1919">
        <v>2958029373</v>
      </c>
      <c r="C1919">
        <v>9267686803</v>
      </c>
      <c r="D1919" s="1">
        <v>45505</v>
      </c>
      <c r="E1919">
        <v>99223</v>
      </c>
      <c r="F1919">
        <v>99201</v>
      </c>
      <c r="G1919" t="s">
        <v>129</v>
      </c>
      <c r="H1919" s="34">
        <v>86144</v>
      </c>
      <c r="I1919" s="7">
        <v>62024</v>
      </c>
      <c r="J1919" s="7">
        <v>48346.080000000002</v>
      </c>
      <c r="K1919" s="7">
        <v>8716</v>
      </c>
      <c r="L1919" s="7">
        <v>4961.92</v>
      </c>
      <c r="M1919" s="5">
        <v>0.08</v>
      </c>
      <c r="N1919" t="s">
        <v>24</v>
      </c>
      <c r="O1919" t="s">
        <v>27</v>
      </c>
      <c r="P1919" t="s">
        <v>55</v>
      </c>
      <c r="Q1919" t="s">
        <v>32</v>
      </c>
      <c r="R1919" t="s">
        <v>20</v>
      </c>
      <c r="S1919" t="s">
        <v>27</v>
      </c>
      <c r="T1919" t="s">
        <v>13312</v>
      </c>
      <c r="U1919" s="1">
        <v>45739</v>
      </c>
      <c r="V1919">
        <f t="shared" si="58"/>
        <v>234</v>
      </c>
      <c r="W1919" t="str">
        <f t="shared" si="59"/>
        <v>210-239</v>
      </c>
    </row>
    <row r="1920" spans="1:23" x14ac:dyDescent="0.25">
      <c r="A1920" t="s">
        <v>2058</v>
      </c>
      <c r="B1920">
        <v>6738169429</v>
      </c>
      <c r="C1920">
        <v>1445146612</v>
      </c>
      <c r="D1920" s="1">
        <v>45635</v>
      </c>
      <c r="E1920">
        <v>99221</v>
      </c>
      <c r="F1920">
        <v>80053</v>
      </c>
      <c r="G1920" t="s">
        <v>222</v>
      </c>
      <c r="H1920" s="34">
        <v>61721</v>
      </c>
      <c r="I1920" s="7">
        <v>44439</v>
      </c>
      <c r="J1920" s="7">
        <v>24471.88</v>
      </c>
      <c r="K1920" s="7">
        <v>16412</v>
      </c>
      <c r="L1920" s="7">
        <v>3555.12</v>
      </c>
      <c r="M1920" s="5">
        <v>0.08</v>
      </c>
      <c r="N1920" t="s">
        <v>24</v>
      </c>
      <c r="O1920" t="s">
        <v>27</v>
      </c>
      <c r="P1920" t="s">
        <v>25</v>
      </c>
      <c r="Q1920" t="s">
        <v>19</v>
      </c>
      <c r="R1920" t="s">
        <v>43</v>
      </c>
      <c r="S1920" t="s">
        <v>21</v>
      </c>
      <c r="T1920" t="s">
        <v>13311</v>
      </c>
      <c r="U1920" s="1">
        <v>45981</v>
      </c>
      <c r="V1920">
        <f t="shared" si="58"/>
        <v>346</v>
      </c>
      <c r="W1920" t="str">
        <f t="shared" si="59"/>
        <v>330-359</v>
      </c>
    </row>
    <row r="1921" spans="1:23" x14ac:dyDescent="0.25">
      <c r="A1921" t="s">
        <v>2059</v>
      </c>
      <c r="B1921">
        <v>5681001903</v>
      </c>
      <c r="C1921">
        <v>7847735592</v>
      </c>
      <c r="D1921" s="1">
        <v>45374</v>
      </c>
      <c r="E1921">
        <v>99222</v>
      </c>
      <c r="F1921">
        <v>99205</v>
      </c>
      <c r="G1921" t="s">
        <v>102</v>
      </c>
      <c r="H1921" s="34">
        <v>54405</v>
      </c>
      <c r="I1921" s="7">
        <v>39172</v>
      </c>
      <c r="J1921" s="7">
        <v>30475.24</v>
      </c>
      <c r="K1921" s="7">
        <v>5563</v>
      </c>
      <c r="L1921" s="7">
        <v>3133.76</v>
      </c>
      <c r="M1921" s="5">
        <v>0.08</v>
      </c>
      <c r="N1921" t="s">
        <v>24</v>
      </c>
      <c r="O1921" t="s">
        <v>30</v>
      </c>
      <c r="P1921" t="s">
        <v>25</v>
      </c>
      <c r="Q1921" t="s">
        <v>19</v>
      </c>
      <c r="R1921" t="s">
        <v>38</v>
      </c>
      <c r="S1921" t="s">
        <v>17</v>
      </c>
      <c r="T1921" t="s">
        <v>13310</v>
      </c>
      <c r="U1921" s="1">
        <v>45672</v>
      </c>
      <c r="V1921">
        <f t="shared" si="58"/>
        <v>298</v>
      </c>
      <c r="W1921" t="str">
        <f t="shared" si="59"/>
        <v>270-299</v>
      </c>
    </row>
    <row r="1922" spans="1:23" x14ac:dyDescent="0.25">
      <c r="A1922" t="s">
        <v>2060</v>
      </c>
      <c r="B1922">
        <v>1703509567</v>
      </c>
      <c r="C1922">
        <v>3920570807</v>
      </c>
      <c r="D1922" s="1">
        <v>45400</v>
      </c>
      <c r="E1922">
        <v>99231</v>
      </c>
      <c r="F1922">
        <v>99211</v>
      </c>
      <c r="G1922" t="s">
        <v>219</v>
      </c>
      <c r="H1922" s="34">
        <v>74495</v>
      </c>
      <c r="I1922" s="7">
        <v>53636</v>
      </c>
      <c r="J1922" s="7">
        <v>32105.119999999999</v>
      </c>
      <c r="K1922" s="7">
        <v>17240</v>
      </c>
      <c r="L1922" s="7">
        <v>4290.88</v>
      </c>
      <c r="M1922" s="5">
        <v>0.08</v>
      </c>
      <c r="N1922" t="s">
        <v>24</v>
      </c>
      <c r="O1922" t="s">
        <v>27</v>
      </c>
      <c r="P1922" t="s">
        <v>55</v>
      </c>
      <c r="Q1922" t="s">
        <v>32</v>
      </c>
      <c r="R1922" t="s">
        <v>38</v>
      </c>
      <c r="S1922" t="s">
        <v>17</v>
      </c>
      <c r="T1922" t="s">
        <v>13310</v>
      </c>
      <c r="U1922" s="1">
        <v>45862</v>
      </c>
      <c r="V1922">
        <f t="shared" ref="V1922:V1985" si="60">U1922-D1922</f>
        <v>462</v>
      </c>
      <c r="W1922" t="str">
        <f t="shared" si="59"/>
        <v>360+</v>
      </c>
    </row>
    <row r="1923" spans="1:23" x14ac:dyDescent="0.25">
      <c r="A1923" t="s">
        <v>2061</v>
      </c>
      <c r="B1923">
        <v>3844211495</v>
      </c>
      <c r="C1923">
        <v>1870671965</v>
      </c>
      <c r="D1923" s="1">
        <v>45785</v>
      </c>
      <c r="E1923">
        <v>99223</v>
      </c>
      <c r="F1923">
        <v>80053</v>
      </c>
      <c r="G1923" t="s">
        <v>307</v>
      </c>
      <c r="H1923" s="34">
        <v>64865</v>
      </c>
      <c r="I1923" s="7">
        <v>42162</v>
      </c>
      <c r="J1923" s="7">
        <v>31302.559999999998</v>
      </c>
      <c r="K1923" s="7">
        <v>5800</v>
      </c>
      <c r="L1923" s="7">
        <v>5059.4399999999996</v>
      </c>
      <c r="M1923" s="5">
        <v>0.12</v>
      </c>
      <c r="N1923" t="s">
        <v>46</v>
      </c>
      <c r="O1923" t="s">
        <v>30</v>
      </c>
      <c r="P1923" t="s">
        <v>58</v>
      </c>
      <c r="Q1923" t="s">
        <v>19</v>
      </c>
      <c r="R1923" t="s">
        <v>43</v>
      </c>
      <c r="S1923" t="s">
        <v>27</v>
      </c>
      <c r="T1923" t="s">
        <v>13310</v>
      </c>
      <c r="U1923" s="1">
        <v>45960</v>
      </c>
      <c r="V1923">
        <f t="shared" si="60"/>
        <v>175</v>
      </c>
      <c r="W1923" t="str">
        <f t="shared" ref="W1923:W1986" si="61">IF(V1923="","",IF(V1923&lt;30,"0-29",IF(V1923&lt;60,"30-59",IF(V1923&lt;90,"60-89",IF(V1923&lt;120,"90-119",IF(V1923&lt;150,"120-149",IF(V1923&lt;180,"150-179",IF(V1923&lt;210,"180-209",IF(V1923&lt;240,"210-239",IF(V1923&lt;270,"240-269",IF(V1923&lt;300,"270-299",IF(V1923&lt;330,"300-329",IF(V1923&lt;360,"330-359","360+")))))))))))))</f>
        <v>150-179</v>
      </c>
    </row>
    <row r="1924" spans="1:23" x14ac:dyDescent="0.25">
      <c r="A1924" t="s">
        <v>2062</v>
      </c>
      <c r="B1924">
        <v>5552141308</v>
      </c>
      <c r="C1924">
        <v>2002148318</v>
      </c>
      <c r="D1924" s="1">
        <v>45940</v>
      </c>
      <c r="E1924">
        <v>99215</v>
      </c>
      <c r="F1924">
        <v>99213</v>
      </c>
      <c r="G1924" t="s">
        <v>106</v>
      </c>
      <c r="H1924" s="34">
        <v>44996</v>
      </c>
      <c r="I1924" s="7">
        <v>32397</v>
      </c>
      <c r="J1924" s="7">
        <v>20034.240000000002</v>
      </c>
      <c r="K1924" s="7">
        <v>9771</v>
      </c>
      <c r="L1924" s="7">
        <v>2591.7600000000002</v>
      </c>
      <c r="M1924" s="5">
        <v>0.08</v>
      </c>
      <c r="N1924" t="s">
        <v>24</v>
      </c>
      <c r="O1924" t="s">
        <v>27</v>
      </c>
      <c r="P1924" t="s">
        <v>35</v>
      </c>
      <c r="Q1924" t="s">
        <v>19</v>
      </c>
      <c r="R1924" t="s">
        <v>21</v>
      </c>
      <c r="S1924" t="s">
        <v>21</v>
      </c>
      <c r="T1924" t="s">
        <v>13312</v>
      </c>
      <c r="U1924" s="1">
        <v>46026</v>
      </c>
      <c r="V1924">
        <f t="shared" si="60"/>
        <v>86</v>
      </c>
      <c r="W1924" t="str">
        <f t="shared" si="61"/>
        <v>60-89</v>
      </c>
    </row>
    <row r="1925" spans="1:23" x14ac:dyDescent="0.25">
      <c r="A1925" t="s">
        <v>2063</v>
      </c>
      <c r="B1925">
        <v>6914673862</v>
      </c>
      <c r="C1925">
        <v>6502478276</v>
      </c>
      <c r="D1925" s="1">
        <v>45719</v>
      </c>
      <c r="E1925">
        <v>99221</v>
      </c>
      <c r="F1925">
        <v>99285</v>
      </c>
      <c r="G1925" t="s">
        <v>77</v>
      </c>
      <c r="H1925" s="34">
        <v>44521</v>
      </c>
      <c r="I1925" s="7">
        <v>28939</v>
      </c>
      <c r="J1925" s="7">
        <v>25466.32</v>
      </c>
      <c r="K1925" s="7">
        <v>0</v>
      </c>
      <c r="L1925" s="7">
        <v>3472.68</v>
      </c>
      <c r="M1925" s="5">
        <v>0.12</v>
      </c>
      <c r="N1925" t="s">
        <v>46</v>
      </c>
      <c r="O1925" t="s">
        <v>17</v>
      </c>
      <c r="P1925" t="s">
        <v>25</v>
      </c>
      <c r="Q1925" t="s">
        <v>19</v>
      </c>
      <c r="R1925" t="s">
        <v>27</v>
      </c>
      <c r="S1925" t="s">
        <v>17</v>
      </c>
      <c r="T1925" t="s">
        <v>13312</v>
      </c>
      <c r="U1925" s="1">
        <v>45815</v>
      </c>
      <c r="V1925">
        <f t="shared" si="60"/>
        <v>96</v>
      </c>
      <c r="W1925" t="str">
        <f t="shared" si="61"/>
        <v>90-119</v>
      </c>
    </row>
    <row r="1926" spans="1:23" x14ac:dyDescent="0.25">
      <c r="A1926" t="s">
        <v>2064</v>
      </c>
      <c r="B1926">
        <v>2583062564</v>
      </c>
      <c r="C1926">
        <v>1330419745</v>
      </c>
      <c r="D1926" s="1">
        <v>45932</v>
      </c>
      <c r="E1926">
        <v>99238</v>
      </c>
      <c r="F1926">
        <v>99285</v>
      </c>
      <c r="G1926" t="s">
        <v>219</v>
      </c>
      <c r="H1926" s="34">
        <v>54320</v>
      </c>
      <c r="I1926" s="7">
        <v>42913</v>
      </c>
      <c r="J1926" s="7">
        <v>32330.92</v>
      </c>
      <c r="K1926" s="7">
        <v>3716</v>
      </c>
      <c r="L1926" s="7">
        <v>6866.08</v>
      </c>
      <c r="M1926" s="5">
        <v>0.16</v>
      </c>
      <c r="N1926" t="s">
        <v>1138</v>
      </c>
      <c r="O1926" t="s">
        <v>30</v>
      </c>
      <c r="P1926" t="s">
        <v>18</v>
      </c>
      <c r="Q1926" t="s">
        <v>32</v>
      </c>
      <c r="R1926" t="s">
        <v>27</v>
      </c>
      <c r="S1926" t="s">
        <v>17</v>
      </c>
      <c r="T1926" t="s">
        <v>13310</v>
      </c>
      <c r="U1926" s="1">
        <v>46047</v>
      </c>
      <c r="V1926">
        <f t="shared" si="60"/>
        <v>115</v>
      </c>
      <c r="W1926" t="str">
        <f t="shared" si="61"/>
        <v>90-119</v>
      </c>
    </row>
    <row r="1927" spans="1:23" x14ac:dyDescent="0.25">
      <c r="A1927" t="s">
        <v>2065</v>
      </c>
      <c r="B1927">
        <v>9761343248</v>
      </c>
      <c r="C1927">
        <v>9390249856</v>
      </c>
      <c r="D1927" s="1">
        <v>45866</v>
      </c>
      <c r="E1927">
        <v>99232</v>
      </c>
      <c r="F1927">
        <v>80053</v>
      </c>
      <c r="G1927" t="s">
        <v>293</v>
      </c>
      <c r="H1927" s="34">
        <v>69716</v>
      </c>
      <c r="I1927" s="7">
        <v>50196</v>
      </c>
      <c r="J1927" s="7">
        <v>46180.32</v>
      </c>
      <c r="K1927" s="7">
        <v>0</v>
      </c>
      <c r="L1927" s="7">
        <v>4015.68</v>
      </c>
      <c r="M1927" s="5">
        <v>0.08</v>
      </c>
      <c r="N1927" t="s">
        <v>24</v>
      </c>
      <c r="O1927" t="s">
        <v>17</v>
      </c>
      <c r="P1927" t="s">
        <v>18</v>
      </c>
      <c r="Q1927" t="s">
        <v>19</v>
      </c>
      <c r="R1927" t="s">
        <v>27</v>
      </c>
      <c r="S1927" t="s">
        <v>17</v>
      </c>
      <c r="T1927" t="s">
        <v>13312</v>
      </c>
      <c r="U1927" s="1">
        <v>45961</v>
      </c>
      <c r="V1927">
        <f t="shared" si="60"/>
        <v>95</v>
      </c>
      <c r="W1927" t="str">
        <f t="shared" si="61"/>
        <v>90-119</v>
      </c>
    </row>
    <row r="1928" spans="1:23" x14ac:dyDescent="0.25">
      <c r="A1928" t="s">
        <v>2066</v>
      </c>
      <c r="B1928">
        <v>4645712329</v>
      </c>
      <c r="C1928">
        <v>4142016045</v>
      </c>
      <c r="D1928" s="1">
        <v>45623</v>
      </c>
      <c r="E1928">
        <v>99214</v>
      </c>
      <c r="F1928">
        <v>99212</v>
      </c>
      <c r="G1928" t="s">
        <v>48</v>
      </c>
      <c r="H1928" s="34">
        <v>69372</v>
      </c>
      <c r="I1928" s="7">
        <v>56885</v>
      </c>
      <c r="J1928" s="7">
        <v>27739.7</v>
      </c>
      <c r="K1928" s="7">
        <v>18906</v>
      </c>
      <c r="L1928" s="7">
        <v>10239.299999999999</v>
      </c>
      <c r="M1928" s="5">
        <v>0.18</v>
      </c>
      <c r="N1928" t="s">
        <v>3141</v>
      </c>
      <c r="O1928" t="s">
        <v>27</v>
      </c>
      <c r="P1928" t="s">
        <v>18</v>
      </c>
      <c r="Q1928" t="s">
        <v>32</v>
      </c>
      <c r="R1928" t="s">
        <v>38</v>
      </c>
      <c r="S1928" t="s">
        <v>27</v>
      </c>
      <c r="T1928" t="s">
        <v>13310</v>
      </c>
      <c r="U1928" s="1">
        <v>45873</v>
      </c>
      <c r="V1928">
        <f t="shared" si="60"/>
        <v>250</v>
      </c>
      <c r="W1928" t="str">
        <f t="shared" si="61"/>
        <v>240-269</v>
      </c>
    </row>
    <row r="1929" spans="1:23" x14ac:dyDescent="0.25">
      <c r="A1929" t="s">
        <v>2067</v>
      </c>
      <c r="B1929">
        <v>6048563971</v>
      </c>
      <c r="C1929">
        <v>2382696080</v>
      </c>
      <c r="D1929" s="1">
        <v>45919</v>
      </c>
      <c r="E1929">
        <v>99232</v>
      </c>
      <c r="F1929">
        <v>99201</v>
      </c>
      <c r="G1929" t="s">
        <v>293</v>
      </c>
      <c r="H1929" s="34">
        <v>37116</v>
      </c>
      <c r="I1929" s="7">
        <v>31549</v>
      </c>
      <c r="J1929" s="7">
        <v>30918.02</v>
      </c>
      <c r="K1929" s="7">
        <v>0</v>
      </c>
      <c r="L1929" s="7">
        <v>630.98</v>
      </c>
      <c r="M1929" s="5">
        <v>0.02</v>
      </c>
      <c r="N1929" t="s">
        <v>16</v>
      </c>
      <c r="O1929" t="s">
        <v>17</v>
      </c>
      <c r="P1929" t="s">
        <v>35</v>
      </c>
      <c r="Q1929" t="s">
        <v>32</v>
      </c>
      <c r="R1929" t="s">
        <v>43</v>
      </c>
      <c r="S1929" t="s">
        <v>17</v>
      </c>
      <c r="T1929" t="s">
        <v>13311</v>
      </c>
      <c r="U1929" s="1">
        <v>45945</v>
      </c>
      <c r="V1929">
        <f t="shared" si="60"/>
        <v>26</v>
      </c>
      <c r="W1929" t="str">
        <f t="shared" si="61"/>
        <v>0-29</v>
      </c>
    </row>
    <row r="1930" spans="1:23" x14ac:dyDescent="0.25">
      <c r="A1930" t="s">
        <v>2068</v>
      </c>
      <c r="B1930">
        <v>6489936956</v>
      </c>
      <c r="C1930">
        <v>1939204633</v>
      </c>
      <c r="D1930" s="1">
        <v>45723</v>
      </c>
      <c r="E1930">
        <v>99215</v>
      </c>
      <c r="F1930">
        <v>99284</v>
      </c>
      <c r="G1930" t="s">
        <v>99</v>
      </c>
      <c r="H1930" s="34">
        <v>99524</v>
      </c>
      <c r="I1930" s="7">
        <v>71657</v>
      </c>
      <c r="J1930" s="7">
        <v>65924.44</v>
      </c>
      <c r="K1930" s="7">
        <v>0</v>
      </c>
      <c r="L1930" s="7">
        <v>5732.56</v>
      </c>
      <c r="M1930" s="5">
        <v>0.08</v>
      </c>
      <c r="N1930" t="s">
        <v>24</v>
      </c>
      <c r="O1930" t="s">
        <v>17</v>
      </c>
      <c r="P1930" t="s">
        <v>58</v>
      </c>
      <c r="Q1930" t="s">
        <v>19</v>
      </c>
      <c r="R1930" t="s">
        <v>26</v>
      </c>
      <c r="S1930" t="s">
        <v>17</v>
      </c>
      <c r="T1930" t="s">
        <v>13311</v>
      </c>
      <c r="U1930" s="1">
        <v>45994</v>
      </c>
      <c r="V1930">
        <f t="shared" si="60"/>
        <v>271</v>
      </c>
      <c r="W1930" t="str">
        <f t="shared" si="61"/>
        <v>270-299</v>
      </c>
    </row>
    <row r="1931" spans="1:23" x14ac:dyDescent="0.25">
      <c r="A1931" t="s">
        <v>2069</v>
      </c>
      <c r="B1931">
        <v>4075320225</v>
      </c>
      <c r="C1931">
        <v>1097768351</v>
      </c>
      <c r="D1931" s="1">
        <v>45592</v>
      </c>
      <c r="E1931">
        <v>99238</v>
      </c>
      <c r="F1931">
        <v>99292</v>
      </c>
      <c r="G1931" t="s">
        <v>293</v>
      </c>
      <c r="H1931" s="34">
        <v>43419</v>
      </c>
      <c r="I1931" s="7">
        <v>33867</v>
      </c>
      <c r="J1931" s="7">
        <v>18822.599999999999</v>
      </c>
      <c r="K1931" s="7">
        <v>8271</v>
      </c>
      <c r="L1931" s="7">
        <v>6773.4</v>
      </c>
      <c r="M1931" s="5">
        <v>0.2</v>
      </c>
      <c r="N1931" t="s">
        <v>3140</v>
      </c>
      <c r="O1931" t="s">
        <v>27</v>
      </c>
      <c r="P1931" t="s">
        <v>18</v>
      </c>
      <c r="Q1931" t="s">
        <v>19</v>
      </c>
      <c r="R1931" t="s">
        <v>38</v>
      </c>
      <c r="S1931" t="s">
        <v>21</v>
      </c>
      <c r="T1931" t="s">
        <v>13312</v>
      </c>
      <c r="U1931" s="1">
        <v>45961</v>
      </c>
      <c r="V1931">
        <f t="shared" si="60"/>
        <v>369</v>
      </c>
      <c r="W1931" t="str">
        <f t="shared" si="61"/>
        <v>360+</v>
      </c>
    </row>
    <row r="1932" spans="1:23" x14ac:dyDescent="0.25">
      <c r="A1932" t="s">
        <v>2070</v>
      </c>
      <c r="B1932">
        <v>5753731861</v>
      </c>
      <c r="C1932">
        <v>6455068308</v>
      </c>
      <c r="D1932" s="1">
        <v>45627</v>
      </c>
      <c r="E1932">
        <v>99221</v>
      </c>
      <c r="F1932">
        <v>90834</v>
      </c>
      <c r="G1932" t="s">
        <v>29</v>
      </c>
      <c r="H1932" s="34">
        <v>42650</v>
      </c>
      <c r="I1932" s="7">
        <v>33267</v>
      </c>
      <c r="J1932" s="7">
        <v>17246.599999999999</v>
      </c>
      <c r="K1932" s="7">
        <v>9367</v>
      </c>
      <c r="L1932" s="7">
        <v>6653.4</v>
      </c>
      <c r="M1932" s="5">
        <v>0.2</v>
      </c>
      <c r="N1932" t="s">
        <v>3140</v>
      </c>
      <c r="O1932" t="s">
        <v>27</v>
      </c>
      <c r="P1932" t="s">
        <v>97</v>
      </c>
      <c r="Q1932" t="s">
        <v>19</v>
      </c>
      <c r="R1932" t="s">
        <v>20</v>
      </c>
      <c r="S1932" t="s">
        <v>21</v>
      </c>
      <c r="T1932" t="s">
        <v>13312</v>
      </c>
      <c r="U1932" s="1">
        <v>45901</v>
      </c>
      <c r="V1932">
        <f t="shared" si="60"/>
        <v>274</v>
      </c>
      <c r="W1932" t="str">
        <f t="shared" si="61"/>
        <v>270-299</v>
      </c>
    </row>
    <row r="1933" spans="1:23" x14ac:dyDescent="0.25">
      <c r="A1933" t="s">
        <v>2071</v>
      </c>
      <c r="B1933">
        <v>1419994289</v>
      </c>
      <c r="C1933">
        <v>4220863539</v>
      </c>
      <c r="D1933" s="1">
        <v>45337</v>
      </c>
      <c r="E1933">
        <v>99213</v>
      </c>
      <c r="F1933">
        <v>99201</v>
      </c>
      <c r="G1933" t="s">
        <v>104</v>
      </c>
      <c r="H1933" s="34">
        <v>35256</v>
      </c>
      <c r="I1933" s="7">
        <v>29968</v>
      </c>
      <c r="J1933" s="7">
        <v>29368.639999999999</v>
      </c>
      <c r="K1933" s="7">
        <v>0</v>
      </c>
      <c r="L1933" s="7">
        <v>599.36</v>
      </c>
      <c r="M1933" s="5">
        <v>0.02</v>
      </c>
      <c r="N1933" t="s">
        <v>16</v>
      </c>
      <c r="O1933" t="s">
        <v>17</v>
      </c>
      <c r="P1933" t="s">
        <v>40</v>
      </c>
      <c r="Q1933" t="s">
        <v>32</v>
      </c>
      <c r="R1933" t="s">
        <v>27</v>
      </c>
      <c r="S1933" t="s">
        <v>17</v>
      </c>
      <c r="T1933" t="s">
        <v>13311</v>
      </c>
      <c r="U1933" s="1">
        <v>45685</v>
      </c>
      <c r="V1933">
        <f t="shared" si="60"/>
        <v>348</v>
      </c>
      <c r="W1933" t="str">
        <f t="shared" si="61"/>
        <v>330-359</v>
      </c>
    </row>
    <row r="1934" spans="1:23" x14ac:dyDescent="0.25">
      <c r="A1934" t="s">
        <v>2072</v>
      </c>
      <c r="B1934">
        <v>5803171956</v>
      </c>
      <c r="C1934">
        <v>9686487239</v>
      </c>
      <c r="D1934" s="1">
        <v>45753</v>
      </c>
      <c r="E1934">
        <v>99238</v>
      </c>
      <c r="F1934">
        <v>99283</v>
      </c>
      <c r="G1934" t="s">
        <v>45</v>
      </c>
      <c r="H1934" s="34">
        <v>74212</v>
      </c>
      <c r="I1934" s="7">
        <v>48238</v>
      </c>
      <c r="J1934" s="7">
        <v>36412.44</v>
      </c>
      <c r="K1934" s="7">
        <v>6037</v>
      </c>
      <c r="L1934" s="7">
        <v>5788.56</v>
      </c>
      <c r="M1934" s="5">
        <v>0.12</v>
      </c>
      <c r="N1934" t="s">
        <v>46</v>
      </c>
      <c r="O1934" t="s">
        <v>30</v>
      </c>
      <c r="P1934" t="s">
        <v>35</v>
      </c>
      <c r="Q1934" t="s">
        <v>32</v>
      </c>
      <c r="R1934" t="s">
        <v>43</v>
      </c>
      <c r="S1934" t="s">
        <v>27</v>
      </c>
      <c r="T1934" t="s">
        <v>13312</v>
      </c>
      <c r="U1934" s="1">
        <v>45762</v>
      </c>
      <c r="V1934">
        <f t="shared" si="60"/>
        <v>9</v>
      </c>
      <c r="W1934" t="str">
        <f t="shared" si="61"/>
        <v>0-29</v>
      </c>
    </row>
    <row r="1935" spans="1:23" x14ac:dyDescent="0.25">
      <c r="A1935" t="s">
        <v>2073</v>
      </c>
      <c r="B1935">
        <v>5307948667</v>
      </c>
      <c r="C1935">
        <v>7056402663</v>
      </c>
      <c r="D1935" s="1">
        <v>45448</v>
      </c>
      <c r="E1935">
        <v>99231</v>
      </c>
      <c r="F1935">
        <v>85025</v>
      </c>
      <c r="G1935" t="s">
        <v>244</v>
      </c>
      <c r="H1935" s="34">
        <v>91032</v>
      </c>
      <c r="I1935" s="7">
        <v>71915</v>
      </c>
      <c r="J1935" s="7">
        <v>56165.599999999999</v>
      </c>
      <c r="K1935" s="7">
        <v>4243</v>
      </c>
      <c r="L1935" s="7">
        <v>11506.4</v>
      </c>
      <c r="M1935" s="5">
        <v>0.16</v>
      </c>
      <c r="N1935" t="s">
        <v>1138</v>
      </c>
      <c r="O1935" t="s">
        <v>30</v>
      </c>
      <c r="P1935" t="s">
        <v>35</v>
      </c>
      <c r="Q1935" t="s">
        <v>32</v>
      </c>
      <c r="R1935" t="s">
        <v>20</v>
      </c>
      <c r="S1935" t="s">
        <v>17</v>
      </c>
      <c r="T1935" t="s">
        <v>13312</v>
      </c>
      <c r="U1935" s="1">
        <v>45761</v>
      </c>
      <c r="V1935">
        <f t="shared" si="60"/>
        <v>313</v>
      </c>
      <c r="W1935" t="str">
        <f t="shared" si="61"/>
        <v>300-329</v>
      </c>
    </row>
    <row r="1936" spans="1:23" x14ac:dyDescent="0.25">
      <c r="A1936" t="s">
        <v>2074</v>
      </c>
      <c r="B1936">
        <v>7229899650</v>
      </c>
      <c r="C1936">
        <v>8229430762</v>
      </c>
      <c r="D1936" s="1">
        <v>45857</v>
      </c>
      <c r="E1936">
        <v>99214</v>
      </c>
      <c r="F1936">
        <v>99212</v>
      </c>
      <c r="G1936" t="s">
        <v>83</v>
      </c>
      <c r="H1936" s="34">
        <v>93969</v>
      </c>
      <c r="I1936" s="7">
        <v>77055</v>
      </c>
      <c r="J1936" s="7">
        <v>37701.1</v>
      </c>
      <c r="K1936" s="7">
        <v>25484</v>
      </c>
      <c r="L1936" s="7">
        <v>13869.9</v>
      </c>
      <c r="M1936" s="5">
        <v>0.18</v>
      </c>
      <c r="N1936" t="s">
        <v>3141</v>
      </c>
      <c r="O1936" t="s">
        <v>27</v>
      </c>
      <c r="P1936" t="s">
        <v>97</v>
      </c>
      <c r="Q1936" t="s">
        <v>32</v>
      </c>
      <c r="R1936" t="s">
        <v>21</v>
      </c>
      <c r="S1936" t="s">
        <v>17</v>
      </c>
      <c r="T1936" t="s">
        <v>13311</v>
      </c>
      <c r="U1936" s="1">
        <v>45958</v>
      </c>
      <c r="V1936">
        <f t="shared" si="60"/>
        <v>101</v>
      </c>
      <c r="W1936" t="str">
        <f t="shared" si="61"/>
        <v>90-119</v>
      </c>
    </row>
    <row r="1937" spans="1:23" x14ac:dyDescent="0.25">
      <c r="A1937" t="s">
        <v>2075</v>
      </c>
      <c r="B1937">
        <v>1650346275</v>
      </c>
      <c r="C1937">
        <v>1521743190</v>
      </c>
      <c r="D1937" s="1">
        <v>45830</v>
      </c>
      <c r="E1937">
        <v>99222</v>
      </c>
      <c r="F1937">
        <v>99283</v>
      </c>
      <c r="G1937" t="s">
        <v>296</v>
      </c>
      <c r="H1937" s="34">
        <v>63381</v>
      </c>
      <c r="I1937" s="7">
        <v>41198</v>
      </c>
      <c r="J1937" s="7">
        <v>32149.24</v>
      </c>
      <c r="K1937" s="7">
        <v>4105</v>
      </c>
      <c r="L1937" s="7">
        <v>4943.76</v>
      </c>
      <c r="M1937" s="5">
        <v>0.12</v>
      </c>
      <c r="N1937" t="s">
        <v>46</v>
      </c>
      <c r="O1937" t="s">
        <v>27</v>
      </c>
      <c r="P1937" t="s">
        <v>31</v>
      </c>
      <c r="Q1937" t="s">
        <v>32</v>
      </c>
      <c r="R1937" t="s">
        <v>43</v>
      </c>
      <c r="S1937" t="s">
        <v>21</v>
      </c>
      <c r="T1937" t="s">
        <v>13312</v>
      </c>
      <c r="U1937" s="1">
        <v>45991</v>
      </c>
      <c r="V1937">
        <f t="shared" si="60"/>
        <v>161</v>
      </c>
      <c r="W1937" t="str">
        <f t="shared" si="61"/>
        <v>150-179</v>
      </c>
    </row>
    <row r="1938" spans="1:23" x14ac:dyDescent="0.25">
      <c r="A1938" t="s">
        <v>2076</v>
      </c>
      <c r="B1938">
        <v>7944348202</v>
      </c>
      <c r="C1938">
        <v>3654761017</v>
      </c>
      <c r="D1938" s="1">
        <v>45348</v>
      </c>
      <c r="E1938">
        <v>99221</v>
      </c>
      <c r="F1938">
        <v>80053</v>
      </c>
      <c r="G1938" t="s">
        <v>114</v>
      </c>
      <c r="H1938" s="34">
        <v>87334</v>
      </c>
      <c r="I1938" s="7">
        <v>62880</v>
      </c>
      <c r="J1938" s="7">
        <v>48475.6</v>
      </c>
      <c r="K1938" s="7">
        <v>9374</v>
      </c>
      <c r="L1938" s="7">
        <v>5030.3999999999996</v>
      </c>
      <c r="M1938" s="5">
        <v>0.08</v>
      </c>
      <c r="N1938" t="s">
        <v>24</v>
      </c>
      <c r="O1938" t="s">
        <v>30</v>
      </c>
      <c r="P1938" t="s">
        <v>35</v>
      </c>
      <c r="Q1938" t="s">
        <v>19</v>
      </c>
      <c r="R1938" t="s">
        <v>21</v>
      </c>
      <c r="S1938" t="s">
        <v>17</v>
      </c>
      <c r="T1938" t="s">
        <v>13311</v>
      </c>
      <c r="U1938" s="1">
        <v>45807</v>
      </c>
      <c r="V1938">
        <f t="shared" si="60"/>
        <v>459</v>
      </c>
      <c r="W1938" t="str">
        <f t="shared" si="61"/>
        <v>360+</v>
      </c>
    </row>
    <row r="1939" spans="1:23" x14ac:dyDescent="0.25">
      <c r="A1939" t="s">
        <v>2077</v>
      </c>
      <c r="B1939">
        <v>7664034993</v>
      </c>
      <c r="C1939">
        <v>5152849255</v>
      </c>
      <c r="D1939" s="1">
        <v>45668</v>
      </c>
      <c r="E1939">
        <v>99238</v>
      </c>
      <c r="F1939">
        <v>99205</v>
      </c>
      <c r="G1939" t="s">
        <v>140</v>
      </c>
      <c r="H1939" s="34">
        <v>39498</v>
      </c>
      <c r="I1939" s="7">
        <v>28439</v>
      </c>
      <c r="J1939" s="7">
        <v>21741.88</v>
      </c>
      <c r="K1939" s="7">
        <v>4422</v>
      </c>
      <c r="L1939" s="7">
        <v>2275.12</v>
      </c>
      <c r="M1939" s="5">
        <v>0.08</v>
      </c>
      <c r="N1939" t="s">
        <v>24</v>
      </c>
      <c r="O1939" t="s">
        <v>27</v>
      </c>
      <c r="P1939" t="s">
        <v>35</v>
      </c>
      <c r="Q1939" t="s">
        <v>19</v>
      </c>
      <c r="R1939" t="s">
        <v>21</v>
      </c>
      <c r="S1939" t="s">
        <v>27</v>
      </c>
      <c r="T1939" t="s">
        <v>13311</v>
      </c>
      <c r="U1939" s="1">
        <v>45731</v>
      </c>
      <c r="V1939">
        <f t="shared" si="60"/>
        <v>63</v>
      </c>
      <c r="W1939" t="str">
        <f t="shared" si="61"/>
        <v>60-89</v>
      </c>
    </row>
    <row r="1940" spans="1:23" x14ac:dyDescent="0.25">
      <c r="A1940" t="s">
        <v>2078</v>
      </c>
      <c r="B1940">
        <v>3599968344</v>
      </c>
      <c r="C1940">
        <v>1131623396</v>
      </c>
      <c r="D1940" s="1">
        <v>45559</v>
      </c>
      <c r="E1940">
        <v>99233</v>
      </c>
      <c r="F1940">
        <v>99211</v>
      </c>
      <c r="G1940" t="s">
        <v>142</v>
      </c>
      <c r="H1940" s="34">
        <v>62384</v>
      </c>
      <c r="I1940" s="7">
        <v>53026</v>
      </c>
      <c r="J1940" s="7">
        <v>28584.48</v>
      </c>
      <c r="K1940" s="7">
        <v>23381</v>
      </c>
      <c r="L1940" s="7">
        <v>1060.52</v>
      </c>
      <c r="M1940" s="5">
        <v>0.02</v>
      </c>
      <c r="N1940" t="s">
        <v>16</v>
      </c>
      <c r="O1940" t="s">
        <v>27</v>
      </c>
      <c r="P1940" t="s">
        <v>25</v>
      </c>
      <c r="Q1940" t="s">
        <v>32</v>
      </c>
      <c r="R1940" t="s">
        <v>26</v>
      </c>
      <c r="S1940" t="s">
        <v>27</v>
      </c>
      <c r="T1940" t="s">
        <v>13312</v>
      </c>
      <c r="U1940" s="1">
        <v>45669</v>
      </c>
      <c r="V1940">
        <f t="shared" si="60"/>
        <v>110</v>
      </c>
      <c r="W1940" t="str">
        <f t="shared" si="61"/>
        <v>90-119</v>
      </c>
    </row>
    <row r="1941" spans="1:23" x14ac:dyDescent="0.25">
      <c r="A1941" t="s">
        <v>2079</v>
      </c>
      <c r="B1941">
        <v>8949948507</v>
      </c>
      <c r="C1941">
        <v>2667358059</v>
      </c>
      <c r="D1941" s="1">
        <v>45605</v>
      </c>
      <c r="E1941">
        <v>99222</v>
      </c>
      <c r="F1941">
        <v>99204</v>
      </c>
      <c r="G1941" t="s">
        <v>159</v>
      </c>
      <c r="H1941" s="34">
        <v>42428</v>
      </c>
      <c r="I1941" s="7">
        <v>31821</v>
      </c>
      <c r="J1941" s="7">
        <v>23807.85</v>
      </c>
      <c r="K1941" s="7">
        <v>3240</v>
      </c>
      <c r="L1941" s="7">
        <v>4773.1499999999996</v>
      </c>
      <c r="M1941" s="5">
        <v>0.15</v>
      </c>
      <c r="N1941" t="s">
        <v>1139</v>
      </c>
      <c r="O1941" t="s">
        <v>30</v>
      </c>
      <c r="P1941" t="s">
        <v>35</v>
      </c>
      <c r="Q1941" t="s">
        <v>19</v>
      </c>
      <c r="R1941" t="s">
        <v>38</v>
      </c>
      <c r="S1941" t="s">
        <v>27</v>
      </c>
      <c r="T1941" t="s">
        <v>13311</v>
      </c>
      <c r="U1941" s="1">
        <v>45873</v>
      </c>
      <c r="V1941">
        <f t="shared" si="60"/>
        <v>268</v>
      </c>
      <c r="W1941" t="str">
        <f t="shared" si="61"/>
        <v>240-269</v>
      </c>
    </row>
    <row r="1942" spans="1:23" x14ac:dyDescent="0.25">
      <c r="A1942" t="s">
        <v>2080</v>
      </c>
      <c r="B1942">
        <v>8551624480</v>
      </c>
      <c r="C1942">
        <v>4463487852</v>
      </c>
      <c r="D1942" s="1">
        <v>45431</v>
      </c>
      <c r="E1942">
        <v>99221</v>
      </c>
      <c r="F1942">
        <v>36415</v>
      </c>
      <c r="G1942" t="s">
        <v>219</v>
      </c>
      <c r="H1942" s="34">
        <v>73564</v>
      </c>
      <c r="I1942" s="7">
        <v>60322</v>
      </c>
      <c r="J1942" s="7">
        <v>45294.04</v>
      </c>
      <c r="K1942" s="7">
        <v>4170</v>
      </c>
      <c r="L1942" s="7">
        <v>10857.96</v>
      </c>
      <c r="M1942" s="5">
        <v>0.18</v>
      </c>
      <c r="N1942" t="s">
        <v>3141</v>
      </c>
      <c r="O1942" t="s">
        <v>30</v>
      </c>
      <c r="P1942" t="s">
        <v>58</v>
      </c>
      <c r="Q1942" t="s">
        <v>19</v>
      </c>
      <c r="R1942" t="s">
        <v>26</v>
      </c>
      <c r="S1942" t="s">
        <v>21</v>
      </c>
      <c r="T1942" t="s">
        <v>13312</v>
      </c>
      <c r="U1942" s="1">
        <v>45807</v>
      </c>
      <c r="V1942">
        <f t="shared" si="60"/>
        <v>376</v>
      </c>
      <c r="W1942" t="str">
        <f t="shared" si="61"/>
        <v>360+</v>
      </c>
    </row>
    <row r="1943" spans="1:23" x14ac:dyDescent="0.25">
      <c r="A1943" t="s">
        <v>2081</v>
      </c>
      <c r="B1943">
        <v>5029728128</v>
      </c>
      <c r="C1943">
        <v>4436036524</v>
      </c>
      <c r="D1943" s="1">
        <v>45406</v>
      </c>
      <c r="E1943">
        <v>99215</v>
      </c>
      <c r="F1943">
        <v>99214</v>
      </c>
      <c r="G1943" t="s">
        <v>29</v>
      </c>
      <c r="H1943" s="34">
        <v>97739</v>
      </c>
      <c r="I1943" s="7">
        <v>63530</v>
      </c>
      <c r="J1943" s="7">
        <v>37821.4</v>
      </c>
      <c r="K1943" s="7">
        <v>18085</v>
      </c>
      <c r="L1943" s="7">
        <v>7623.6</v>
      </c>
      <c r="M1943" s="5">
        <v>0.12</v>
      </c>
      <c r="N1943" t="s">
        <v>46</v>
      </c>
      <c r="O1943" t="s">
        <v>27</v>
      </c>
      <c r="P1943" t="s">
        <v>40</v>
      </c>
      <c r="Q1943" t="s">
        <v>19</v>
      </c>
      <c r="R1943" t="s">
        <v>38</v>
      </c>
      <c r="S1943" t="s">
        <v>17</v>
      </c>
      <c r="T1943" t="s">
        <v>13310</v>
      </c>
      <c r="U1943" s="1">
        <v>45890</v>
      </c>
      <c r="V1943">
        <f t="shared" si="60"/>
        <v>484</v>
      </c>
      <c r="W1943" t="str">
        <f t="shared" si="61"/>
        <v>360+</v>
      </c>
    </row>
    <row r="1944" spans="1:23" x14ac:dyDescent="0.25">
      <c r="A1944" t="s">
        <v>2082</v>
      </c>
      <c r="B1944">
        <v>4386381016</v>
      </c>
      <c r="C1944">
        <v>3751070012</v>
      </c>
      <c r="D1944" s="1">
        <v>45480</v>
      </c>
      <c r="E1944">
        <v>99222</v>
      </c>
      <c r="F1944">
        <v>99283</v>
      </c>
      <c r="G1944" t="s">
        <v>96</v>
      </c>
      <c r="H1944" s="34">
        <v>59770</v>
      </c>
      <c r="I1944" s="7">
        <v>43034</v>
      </c>
      <c r="J1944" s="7">
        <v>39591.279999999999</v>
      </c>
      <c r="K1944" s="7">
        <v>0</v>
      </c>
      <c r="L1944" s="7">
        <v>3442.72</v>
      </c>
      <c r="M1944" s="5">
        <v>0.08</v>
      </c>
      <c r="N1944" t="s">
        <v>24</v>
      </c>
      <c r="O1944" t="s">
        <v>17</v>
      </c>
      <c r="P1944" t="s">
        <v>40</v>
      </c>
      <c r="Q1944" t="s">
        <v>32</v>
      </c>
      <c r="R1944" t="s">
        <v>38</v>
      </c>
      <c r="S1944" t="s">
        <v>17</v>
      </c>
      <c r="T1944" t="s">
        <v>13310</v>
      </c>
      <c r="U1944" s="1">
        <v>45895</v>
      </c>
      <c r="V1944">
        <f t="shared" si="60"/>
        <v>415</v>
      </c>
      <c r="W1944" t="str">
        <f t="shared" si="61"/>
        <v>360+</v>
      </c>
    </row>
    <row r="1945" spans="1:23" x14ac:dyDescent="0.25">
      <c r="A1945" t="s">
        <v>2083</v>
      </c>
      <c r="B1945">
        <v>1163542676</v>
      </c>
      <c r="C1945">
        <v>1124965448</v>
      </c>
      <c r="D1945" s="1">
        <v>45518</v>
      </c>
      <c r="E1945">
        <v>99221</v>
      </c>
      <c r="F1945">
        <v>99204</v>
      </c>
      <c r="G1945" t="s">
        <v>45</v>
      </c>
      <c r="H1945" s="34">
        <v>30825</v>
      </c>
      <c r="I1945" s="7">
        <v>24660</v>
      </c>
      <c r="J1945" s="7">
        <v>12145.6</v>
      </c>
      <c r="K1945" s="7">
        <v>9062</v>
      </c>
      <c r="L1945" s="7">
        <v>3452.4</v>
      </c>
      <c r="M1945" s="5">
        <v>0.14000000000000001</v>
      </c>
      <c r="N1945" t="s">
        <v>1135</v>
      </c>
      <c r="O1945" t="s">
        <v>27</v>
      </c>
      <c r="P1945" t="s">
        <v>40</v>
      </c>
      <c r="Q1945" t="s">
        <v>19</v>
      </c>
      <c r="R1945" t="s">
        <v>21</v>
      </c>
      <c r="S1945" t="s">
        <v>21</v>
      </c>
      <c r="T1945" t="s">
        <v>13312</v>
      </c>
      <c r="U1945" s="1">
        <v>46038</v>
      </c>
      <c r="V1945">
        <f t="shared" si="60"/>
        <v>520</v>
      </c>
      <c r="W1945" t="str">
        <f t="shared" si="61"/>
        <v>360+</v>
      </c>
    </row>
    <row r="1946" spans="1:23" x14ac:dyDescent="0.25">
      <c r="A1946" t="s">
        <v>2084</v>
      </c>
      <c r="B1946">
        <v>6480669406</v>
      </c>
      <c r="C1946">
        <v>7050422771</v>
      </c>
      <c r="D1946" s="1">
        <v>45714</v>
      </c>
      <c r="E1946">
        <v>99223</v>
      </c>
      <c r="F1946">
        <v>80053</v>
      </c>
      <c r="G1946" t="s">
        <v>102</v>
      </c>
      <c r="H1946" s="34">
        <v>51723</v>
      </c>
      <c r="I1946" s="7">
        <v>43965</v>
      </c>
      <c r="J1946" s="7">
        <v>34241.699999999997</v>
      </c>
      <c r="K1946" s="7">
        <v>8844</v>
      </c>
      <c r="L1946" s="7">
        <v>879.3</v>
      </c>
      <c r="M1946" s="5">
        <v>0.02</v>
      </c>
      <c r="N1946" t="s">
        <v>16</v>
      </c>
      <c r="O1946" t="s">
        <v>27</v>
      </c>
      <c r="P1946" t="s">
        <v>40</v>
      </c>
      <c r="Q1946" t="s">
        <v>32</v>
      </c>
      <c r="R1946" t="s">
        <v>43</v>
      </c>
      <c r="S1946" t="s">
        <v>27</v>
      </c>
      <c r="T1946" t="s">
        <v>13310</v>
      </c>
      <c r="U1946" s="1">
        <v>45892</v>
      </c>
      <c r="V1946">
        <f t="shared" si="60"/>
        <v>178</v>
      </c>
      <c r="W1946" t="str">
        <f t="shared" si="61"/>
        <v>150-179</v>
      </c>
    </row>
    <row r="1947" spans="1:23" x14ac:dyDescent="0.25">
      <c r="A1947" t="s">
        <v>2085</v>
      </c>
      <c r="B1947">
        <v>4209495722</v>
      </c>
      <c r="C1947">
        <v>3841045639</v>
      </c>
      <c r="D1947" s="1">
        <v>45536</v>
      </c>
      <c r="E1947">
        <v>99222</v>
      </c>
      <c r="F1947">
        <v>71046</v>
      </c>
      <c r="G1947" t="s">
        <v>136</v>
      </c>
      <c r="H1947" s="34">
        <v>39780</v>
      </c>
      <c r="I1947" s="7">
        <v>25857</v>
      </c>
      <c r="J1947" s="7">
        <v>20255.16</v>
      </c>
      <c r="K1947" s="7">
        <v>2499</v>
      </c>
      <c r="L1947" s="7">
        <v>3102.84</v>
      </c>
      <c r="M1947" s="5">
        <v>0.12</v>
      </c>
      <c r="N1947" t="s">
        <v>46</v>
      </c>
      <c r="O1947" t="s">
        <v>30</v>
      </c>
      <c r="P1947" t="s">
        <v>58</v>
      </c>
      <c r="Q1947" t="s">
        <v>19</v>
      </c>
      <c r="R1947" t="s">
        <v>26</v>
      </c>
      <c r="S1947" t="s">
        <v>27</v>
      </c>
      <c r="T1947" t="s">
        <v>13310</v>
      </c>
      <c r="U1947" s="1">
        <v>45782</v>
      </c>
      <c r="V1947">
        <f t="shared" si="60"/>
        <v>246</v>
      </c>
      <c r="W1947" t="str">
        <f t="shared" si="61"/>
        <v>240-269</v>
      </c>
    </row>
    <row r="1948" spans="1:23" x14ac:dyDescent="0.25">
      <c r="A1948" t="s">
        <v>2086</v>
      </c>
      <c r="B1948">
        <v>3776259670</v>
      </c>
      <c r="C1948">
        <v>5092358677</v>
      </c>
      <c r="D1948" s="1">
        <v>45504</v>
      </c>
      <c r="E1948">
        <v>99222</v>
      </c>
      <c r="F1948">
        <v>93000</v>
      </c>
      <c r="G1948" t="s">
        <v>174</v>
      </c>
      <c r="H1948" s="34">
        <v>96228</v>
      </c>
      <c r="I1948" s="7">
        <v>69284</v>
      </c>
      <c r="J1948" s="7">
        <v>63741.279999999999</v>
      </c>
      <c r="K1948" s="7">
        <v>0</v>
      </c>
      <c r="L1948" s="7">
        <v>5542.72</v>
      </c>
      <c r="M1948" s="5">
        <v>0.08</v>
      </c>
      <c r="N1948" t="s">
        <v>24</v>
      </c>
      <c r="O1948" t="s">
        <v>17</v>
      </c>
      <c r="P1948" t="s">
        <v>58</v>
      </c>
      <c r="Q1948" t="s">
        <v>19</v>
      </c>
      <c r="R1948" t="s">
        <v>27</v>
      </c>
      <c r="S1948" t="s">
        <v>21</v>
      </c>
      <c r="T1948" t="s">
        <v>13311</v>
      </c>
      <c r="U1948" s="1">
        <v>45906</v>
      </c>
      <c r="V1948">
        <f t="shared" si="60"/>
        <v>402</v>
      </c>
      <c r="W1948" t="str">
        <f t="shared" si="61"/>
        <v>360+</v>
      </c>
    </row>
    <row r="1949" spans="1:23" x14ac:dyDescent="0.25">
      <c r="A1949" t="s">
        <v>2087</v>
      </c>
      <c r="B1949">
        <v>9251240036</v>
      </c>
      <c r="C1949">
        <v>8109768351</v>
      </c>
      <c r="D1949" s="1">
        <v>45382</v>
      </c>
      <c r="E1949">
        <v>99233</v>
      </c>
      <c r="F1949">
        <v>99212</v>
      </c>
      <c r="G1949" t="s">
        <v>191</v>
      </c>
      <c r="H1949" s="34">
        <v>39893</v>
      </c>
      <c r="I1949" s="7">
        <v>28723</v>
      </c>
      <c r="J1949" s="7">
        <v>19596.16</v>
      </c>
      <c r="K1949" s="7">
        <v>6829</v>
      </c>
      <c r="L1949" s="7">
        <v>2297.84</v>
      </c>
      <c r="M1949" s="5">
        <v>0.08</v>
      </c>
      <c r="N1949" t="s">
        <v>24</v>
      </c>
      <c r="O1949" t="s">
        <v>27</v>
      </c>
      <c r="P1949" t="s">
        <v>58</v>
      </c>
      <c r="Q1949" t="s">
        <v>19</v>
      </c>
      <c r="R1949" t="s">
        <v>21</v>
      </c>
      <c r="S1949" t="s">
        <v>27</v>
      </c>
      <c r="T1949" t="s">
        <v>13312</v>
      </c>
      <c r="U1949" s="1">
        <v>45684</v>
      </c>
      <c r="V1949">
        <f t="shared" si="60"/>
        <v>302</v>
      </c>
      <c r="W1949" t="str">
        <f t="shared" si="61"/>
        <v>300-329</v>
      </c>
    </row>
    <row r="1950" spans="1:23" x14ac:dyDescent="0.25">
      <c r="A1950" t="s">
        <v>2088</v>
      </c>
      <c r="B1950">
        <v>3440310886</v>
      </c>
      <c r="C1950">
        <v>7551235439</v>
      </c>
      <c r="D1950" s="1">
        <v>45657</v>
      </c>
      <c r="E1950">
        <v>99214</v>
      </c>
      <c r="F1950">
        <v>99201</v>
      </c>
      <c r="G1950" t="s">
        <v>209</v>
      </c>
      <c r="H1950" s="34">
        <v>37653</v>
      </c>
      <c r="I1950" s="7">
        <v>27110</v>
      </c>
      <c r="J1950" s="7">
        <v>21248.2</v>
      </c>
      <c r="K1950" s="7">
        <v>3693</v>
      </c>
      <c r="L1950" s="7">
        <v>2168.8000000000002</v>
      </c>
      <c r="M1950" s="5">
        <v>0.08</v>
      </c>
      <c r="N1950" t="s">
        <v>24</v>
      </c>
      <c r="O1950" t="s">
        <v>30</v>
      </c>
      <c r="P1950" t="s">
        <v>25</v>
      </c>
      <c r="Q1950" t="s">
        <v>32</v>
      </c>
      <c r="R1950" t="s">
        <v>43</v>
      </c>
      <c r="S1950" t="s">
        <v>17</v>
      </c>
      <c r="T1950" t="s">
        <v>13312</v>
      </c>
      <c r="U1950" s="1">
        <v>45980</v>
      </c>
      <c r="V1950">
        <f t="shared" si="60"/>
        <v>323</v>
      </c>
      <c r="W1950" t="str">
        <f t="shared" si="61"/>
        <v>300-329</v>
      </c>
    </row>
    <row r="1951" spans="1:23" x14ac:dyDescent="0.25">
      <c r="A1951" t="s">
        <v>2089</v>
      </c>
      <c r="B1951">
        <v>7925422278</v>
      </c>
      <c r="C1951">
        <v>7543633819</v>
      </c>
      <c r="D1951" s="1">
        <v>45583</v>
      </c>
      <c r="E1951">
        <v>99222</v>
      </c>
      <c r="F1951">
        <v>99292</v>
      </c>
      <c r="G1951" t="s">
        <v>320</v>
      </c>
      <c r="H1951" s="34">
        <v>88055</v>
      </c>
      <c r="I1951" s="7">
        <v>74847</v>
      </c>
      <c r="J1951" s="7">
        <v>63399.06</v>
      </c>
      <c r="K1951" s="7">
        <v>9951</v>
      </c>
      <c r="L1951" s="7">
        <v>1496.94</v>
      </c>
      <c r="M1951" s="5">
        <v>0.02</v>
      </c>
      <c r="N1951" t="s">
        <v>16</v>
      </c>
      <c r="O1951" t="s">
        <v>30</v>
      </c>
      <c r="P1951" t="s">
        <v>97</v>
      </c>
      <c r="Q1951" t="s">
        <v>32</v>
      </c>
      <c r="R1951" t="s">
        <v>38</v>
      </c>
      <c r="S1951" t="s">
        <v>21</v>
      </c>
      <c r="T1951" t="s">
        <v>13312</v>
      </c>
      <c r="U1951" s="1">
        <v>46055</v>
      </c>
      <c r="V1951">
        <f t="shared" si="60"/>
        <v>472</v>
      </c>
      <c r="W1951" t="str">
        <f t="shared" si="61"/>
        <v>360+</v>
      </c>
    </row>
    <row r="1952" spans="1:23" x14ac:dyDescent="0.25">
      <c r="A1952" t="s">
        <v>2090</v>
      </c>
      <c r="B1952">
        <v>6187454201</v>
      </c>
      <c r="C1952">
        <v>7511642398</v>
      </c>
      <c r="D1952" s="1">
        <v>45800</v>
      </c>
      <c r="E1952">
        <v>99222</v>
      </c>
      <c r="F1952">
        <v>99213</v>
      </c>
      <c r="G1952" t="s">
        <v>351</v>
      </c>
      <c r="H1952" s="34">
        <v>30239</v>
      </c>
      <c r="I1952" s="7">
        <v>19655</v>
      </c>
      <c r="J1952" s="7">
        <v>17296.400000000001</v>
      </c>
      <c r="K1952" s="7">
        <v>0</v>
      </c>
      <c r="L1952" s="7">
        <v>2358.6</v>
      </c>
      <c r="M1952" s="5">
        <v>0.12</v>
      </c>
      <c r="N1952" t="s">
        <v>46</v>
      </c>
      <c r="O1952" t="s">
        <v>17</v>
      </c>
      <c r="P1952" t="s">
        <v>35</v>
      </c>
      <c r="Q1952" t="s">
        <v>19</v>
      </c>
      <c r="R1952" t="s">
        <v>21</v>
      </c>
      <c r="S1952" t="s">
        <v>17</v>
      </c>
      <c r="T1952" t="s">
        <v>13310</v>
      </c>
      <c r="U1952" s="1">
        <v>45976</v>
      </c>
      <c r="V1952">
        <f t="shared" si="60"/>
        <v>176</v>
      </c>
      <c r="W1952" t="str">
        <f t="shared" si="61"/>
        <v>150-179</v>
      </c>
    </row>
    <row r="1953" spans="1:23" x14ac:dyDescent="0.25">
      <c r="A1953" t="s">
        <v>2091</v>
      </c>
      <c r="B1953">
        <v>2928501975</v>
      </c>
      <c r="C1953">
        <v>1994939508</v>
      </c>
      <c r="D1953" s="1">
        <v>45369</v>
      </c>
      <c r="E1953">
        <v>99233</v>
      </c>
      <c r="F1953">
        <v>99215</v>
      </c>
      <c r="G1953" t="s">
        <v>169</v>
      </c>
      <c r="H1953" s="34">
        <v>34010</v>
      </c>
      <c r="I1953" s="7">
        <v>28909</v>
      </c>
      <c r="J1953" s="7">
        <v>28330.82</v>
      </c>
      <c r="K1953" s="7">
        <v>0</v>
      </c>
      <c r="L1953" s="7">
        <v>578.17999999999995</v>
      </c>
      <c r="M1953" s="5">
        <v>0.02</v>
      </c>
      <c r="N1953" t="s">
        <v>16</v>
      </c>
      <c r="O1953" t="s">
        <v>17</v>
      </c>
      <c r="P1953" t="s">
        <v>35</v>
      </c>
      <c r="Q1953" t="s">
        <v>32</v>
      </c>
      <c r="R1953" t="s">
        <v>26</v>
      </c>
      <c r="S1953" t="s">
        <v>17</v>
      </c>
      <c r="T1953" t="s">
        <v>13310</v>
      </c>
      <c r="U1953" s="1">
        <v>45874</v>
      </c>
      <c r="V1953">
        <f t="shared" si="60"/>
        <v>505</v>
      </c>
      <c r="W1953" t="str">
        <f t="shared" si="61"/>
        <v>360+</v>
      </c>
    </row>
    <row r="1954" spans="1:23" x14ac:dyDescent="0.25">
      <c r="A1954" t="s">
        <v>2092</v>
      </c>
      <c r="B1954">
        <v>3917209853</v>
      </c>
      <c r="C1954">
        <v>2557979033</v>
      </c>
      <c r="D1954" s="1">
        <v>45940</v>
      </c>
      <c r="E1954">
        <v>99215</v>
      </c>
      <c r="F1954">
        <v>36415</v>
      </c>
      <c r="G1954" t="s">
        <v>222</v>
      </c>
      <c r="H1954" s="34">
        <v>52092</v>
      </c>
      <c r="I1954" s="7">
        <v>39069</v>
      </c>
      <c r="J1954" s="7">
        <v>30486.65</v>
      </c>
      <c r="K1954" s="7">
        <v>2722</v>
      </c>
      <c r="L1954" s="7">
        <v>5860.35</v>
      </c>
      <c r="M1954" s="5">
        <v>0.15</v>
      </c>
      <c r="N1954" t="s">
        <v>1139</v>
      </c>
      <c r="O1954" t="s">
        <v>30</v>
      </c>
      <c r="P1954" t="s">
        <v>40</v>
      </c>
      <c r="Q1954" t="s">
        <v>19</v>
      </c>
      <c r="R1954" t="s">
        <v>21</v>
      </c>
      <c r="S1954" t="s">
        <v>17</v>
      </c>
      <c r="T1954" t="s">
        <v>13311</v>
      </c>
      <c r="U1954" s="1">
        <v>45948</v>
      </c>
      <c r="V1954">
        <f t="shared" si="60"/>
        <v>8</v>
      </c>
      <c r="W1954" t="str">
        <f t="shared" si="61"/>
        <v>0-29</v>
      </c>
    </row>
    <row r="1955" spans="1:23" x14ac:dyDescent="0.25">
      <c r="A1955" t="s">
        <v>2093</v>
      </c>
      <c r="B1955">
        <v>6313062136</v>
      </c>
      <c r="C1955">
        <v>9026980071</v>
      </c>
      <c r="D1955" s="1">
        <v>45362</v>
      </c>
      <c r="E1955">
        <v>99231</v>
      </c>
      <c r="F1955">
        <v>99282</v>
      </c>
      <c r="G1955" t="s">
        <v>110</v>
      </c>
      <c r="H1955" s="34">
        <v>98486</v>
      </c>
      <c r="I1955" s="7">
        <v>83713</v>
      </c>
      <c r="J1955" s="7">
        <v>82038.740000000005</v>
      </c>
      <c r="K1955" s="7">
        <v>0</v>
      </c>
      <c r="L1955" s="7">
        <v>1674.26</v>
      </c>
      <c r="M1955" s="5">
        <v>0.02</v>
      </c>
      <c r="N1955" t="s">
        <v>16</v>
      </c>
      <c r="O1955" t="s">
        <v>17</v>
      </c>
      <c r="P1955" t="s">
        <v>35</v>
      </c>
      <c r="Q1955" t="s">
        <v>19</v>
      </c>
      <c r="R1955" t="s">
        <v>20</v>
      </c>
      <c r="S1955" t="s">
        <v>17</v>
      </c>
      <c r="T1955" t="s">
        <v>13311</v>
      </c>
      <c r="U1955" s="1">
        <v>45669</v>
      </c>
      <c r="V1955">
        <f t="shared" si="60"/>
        <v>307</v>
      </c>
      <c r="W1955" t="str">
        <f t="shared" si="61"/>
        <v>300-329</v>
      </c>
    </row>
    <row r="1956" spans="1:23" x14ac:dyDescent="0.25">
      <c r="A1956" t="s">
        <v>2094</v>
      </c>
      <c r="B1956">
        <v>9192302484</v>
      </c>
      <c r="C1956">
        <v>1777725255</v>
      </c>
      <c r="D1956" s="1">
        <v>45902</v>
      </c>
      <c r="E1956">
        <v>99232</v>
      </c>
      <c r="F1956">
        <v>99282</v>
      </c>
      <c r="G1956" t="s">
        <v>122</v>
      </c>
      <c r="H1956" s="34">
        <v>97651</v>
      </c>
      <c r="I1956" s="7">
        <v>83003</v>
      </c>
      <c r="J1956" s="7">
        <v>81342.94</v>
      </c>
      <c r="K1956" s="7">
        <v>0</v>
      </c>
      <c r="L1956" s="7">
        <v>1660.06</v>
      </c>
      <c r="M1956" s="5">
        <v>0.02</v>
      </c>
      <c r="N1956" t="s">
        <v>16</v>
      </c>
      <c r="O1956" t="s">
        <v>17</v>
      </c>
      <c r="P1956" t="s">
        <v>40</v>
      </c>
      <c r="Q1956" t="s">
        <v>32</v>
      </c>
      <c r="R1956" t="s">
        <v>21</v>
      </c>
      <c r="S1956" t="s">
        <v>27</v>
      </c>
      <c r="T1956" t="s">
        <v>13310</v>
      </c>
      <c r="U1956" s="1">
        <v>46017</v>
      </c>
      <c r="V1956">
        <f t="shared" si="60"/>
        <v>115</v>
      </c>
      <c r="W1956" t="str">
        <f t="shared" si="61"/>
        <v>90-119</v>
      </c>
    </row>
    <row r="1957" spans="1:23" x14ac:dyDescent="0.25">
      <c r="A1957" t="s">
        <v>2095</v>
      </c>
      <c r="B1957">
        <v>2879339084</v>
      </c>
      <c r="C1957">
        <v>6886109046</v>
      </c>
      <c r="D1957" s="1">
        <v>45709</v>
      </c>
      <c r="E1957">
        <v>99222</v>
      </c>
      <c r="F1957">
        <v>99281</v>
      </c>
      <c r="G1957" t="s">
        <v>174</v>
      </c>
      <c r="H1957" s="34">
        <v>86185</v>
      </c>
      <c r="I1957" s="7">
        <v>67224</v>
      </c>
      <c r="J1957" s="7">
        <v>53779.199999999997</v>
      </c>
      <c r="K1957" s="7">
        <v>0</v>
      </c>
      <c r="L1957" s="7">
        <v>13444.8</v>
      </c>
      <c r="M1957" s="5">
        <v>0.2</v>
      </c>
      <c r="N1957" t="s">
        <v>3140</v>
      </c>
      <c r="O1957" t="s">
        <v>17</v>
      </c>
      <c r="P1957" t="s">
        <v>58</v>
      </c>
      <c r="Q1957" t="s">
        <v>19</v>
      </c>
      <c r="R1957" t="s">
        <v>26</v>
      </c>
      <c r="S1957" t="s">
        <v>21</v>
      </c>
      <c r="T1957" t="s">
        <v>13310</v>
      </c>
      <c r="U1957" s="1">
        <v>45749</v>
      </c>
      <c r="V1957">
        <f t="shared" si="60"/>
        <v>40</v>
      </c>
      <c r="W1957" t="str">
        <f t="shared" si="61"/>
        <v>30-59</v>
      </c>
    </row>
    <row r="1958" spans="1:23" x14ac:dyDescent="0.25">
      <c r="A1958" t="s">
        <v>2096</v>
      </c>
      <c r="B1958">
        <v>6042033638</v>
      </c>
      <c r="C1958">
        <v>2326151891</v>
      </c>
      <c r="D1958" s="1">
        <v>45614</v>
      </c>
      <c r="E1958">
        <v>99233</v>
      </c>
      <c r="F1958">
        <v>99211</v>
      </c>
      <c r="G1958" t="s">
        <v>65</v>
      </c>
      <c r="H1958" s="34">
        <v>95923</v>
      </c>
      <c r="I1958" s="7">
        <v>62350</v>
      </c>
      <c r="J1958" s="7">
        <v>54868</v>
      </c>
      <c r="K1958" s="7">
        <v>0</v>
      </c>
      <c r="L1958" s="7">
        <v>7482</v>
      </c>
      <c r="M1958" s="5">
        <v>0.12</v>
      </c>
      <c r="N1958" t="s">
        <v>46</v>
      </c>
      <c r="O1958" t="s">
        <v>17</v>
      </c>
      <c r="P1958" t="s">
        <v>40</v>
      </c>
      <c r="Q1958" t="s">
        <v>32</v>
      </c>
      <c r="R1958" t="s">
        <v>27</v>
      </c>
      <c r="S1958" t="s">
        <v>17</v>
      </c>
      <c r="T1958" t="s">
        <v>13311</v>
      </c>
      <c r="U1958" s="1">
        <v>45787</v>
      </c>
      <c r="V1958">
        <f t="shared" si="60"/>
        <v>173</v>
      </c>
      <c r="W1958" t="str">
        <f t="shared" si="61"/>
        <v>150-179</v>
      </c>
    </row>
    <row r="1959" spans="1:23" x14ac:dyDescent="0.25">
      <c r="A1959" t="s">
        <v>2097</v>
      </c>
      <c r="B1959">
        <v>5417420366</v>
      </c>
      <c r="C1959">
        <v>3037217386</v>
      </c>
      <c r="D1959" s="1">
        <v>45327</v>
      </c>
      <c r="E1959">
        <v>99231</v>
      </c>
      <c r="F1959">
        <v>99214</v>
      </c>
      <c r="G1959" t="s">
        <v>23</v>
      </c>
      <c r="H1959" s="34">
        <v>28594</v>
      </c>
      <c r="I1959" s="7">
        <v>21446</v>
      </c>
      <c r="J1959" s="7">
        <v>15256.1</v>
      </c>
      <c r="K1959" s="7">
        <v>2973</v>
      </c>
      <c r="L1959" s="7">
        <v>3216.9</v>
      </c>
      <c r="M1959" s="5">
        <v>0.15</v>
      </c>
      <c r="N1959" t="s">
        <v>1139</v>
      </c>
      <c r="O1959" t="s">
        <v>27</v>
      </c>
      <c r="P1959" t="s">
        <v>58</v>
      </c>
      <c r="Q1959" t="s">
        <v>32</v>
      </c>
      <c r="R1959" t="s">
        <v>26</v>
      </c>
      <c r="S1959" t="s">
        <v>17</v>
      </c>
      <c r="T1959" t="s">
        <v>13312</v>
      </c>
      <c r="U1959" s="1">
        <v>46014</v>
      </c>
      <c r="V1959">
        <f t="shared" si="60"/>
        <v>687</v>
      </c>
      <c r="W1959" t="str">
        <f t="shared" si="61"/>
        <v>360+</v>
      </c>
    </row>
    <row r="1960" spans="1:23" x14ac:dyDescent="0.25">
      <c r="A1960" t="s">
        <v>2098</v>
      </c>
      <c r="B1960">
        <v>1908350793</v>
      </c>
      <c r="C1960">
        <v>9784416069</v>
      </c>
      <c r="D1960" s="1">
        <v>45381</v>
      </c>
      <c r="E1960">
        <v>99222</v>
      </c>
      <c r="F1960">
        <v>99285</v>
      </c>
      <c r="G1960" t="s">
        <v>194</v>
      </c>
      <c r="H1960" s="34">
        <v>83227</v>
      </c>
      <c r="I1960" s="7">
        <v>68246</v>
      </c>
      <c r="J1960" s="7">
        <v>48212.72</v>
      </c>
      <c r="K1960" s="7">
        <v>7749</v>
      </c>
      <c r="L1960" s="7">
        <v>12284.28</v>
      </c>
      <c r="M1960" s="5">
        <v>0.18</v>
      </c>
      <c r="N1960" t="s">
        <v>3141</v>
      </c>
      <c r="O1960" t="s">
        <v>30</v>
      </c>
      <c r="P1960" t="s">
        <v>35</v>
      </c>
      <c r="Q1960" t="s">
        <v>32</v>
      </c>
      <c r="R1960" t="s">
        <v>26</v>
      </c>
      <c r="S1960" t="s">
        <v>27</v>
      </c>
      <c r="T1960" t="s">
        <v>13310</v>
      </c>
      <c r="U1960" s="1">
        <v>45946</v>
      </c>
      <c r="V1960">
        <f t="shared" si="60"/>
        <v>565</v>
      </c>
      <c r="W1960" t="str">
        <f t="shared" si="61"/>
        <v>360+</v>
      </c>
    </row>
    <row r="1961" spans="1:23" x14ac:dyDescent="0.25">
      <c r="A1961" t="s">
        <v>2099</v>
      </c>
      <c r="B1961">
        <v>7133071689</v>
      </c>
      <c r="C1961">
        <v>1689745198</v>
      </c>
      <c r="D1961" s="1">
        <v>45488</v>
      </c>
      <c r="E1961">
        <v>99213</v>
      </c>
      <c r="F1961">
        <v>99212</v>
      </c>
      <c r="G1961" t="s">
        <v>159</v>
      </c>
      <c r="H1961" s="34">
        <v>76349</v>
      </c>
      <c r="I1961" s="7">
        <v>54971</v>
      </c>
      <c r="J1961" s="7">
        <v>50573.32</v>
      </c>
      <c r="K1961" s="7">
        <v>0</v>
      </c>
      <c r="L1961" s="7">
        <v>4397.68</v>
      </c>
      <c r="M1961" s="5">
        <v>0.08</v>
      </c>
      <c r="N1961" t="s">
        <v>24</v>
      </c>
      <c r="O1961" t="s">
        <v>17</v>
      </c>
      <c r="P1961" t="s">
        <v>18</v>
      </c>
      <c r="Q1961" t="s">
        <v>19</v>
      </c>
      <c r="R1961" t="s">
        <v>43</v>
      </c>
      <c r="S1961" t="s">
        <v>17</v>
      </c>
      <c r="T1961" t="s">
        <v>13311</v>
      </c>
      <c r="U1961" s="1">
        <v>45788</v>
      </c>
      <c r="V1961">
        <f t="shared" si="60"/>
        <v>300</v>
      </c>
      <c r="W1961" t="str">
        <f t="shared" si="61"/>
        <v>300-329</v>
      </c>
    </row>
    <row r="1962" spans="1:23" x14ac:dyDescent="0.25">
      <c r="A1962" t="s">
        <v>2100</v>
      </c>
      <c r="B1962">
        <v>6928995827</v>
      </c>
      <c r="C1962">
        <v>5282191128</v>
      </c>
      <c r="D1962" s="1">
        <v>45818</v>
      </c>
      <c r="E1962">
        <v>99213</v>
      </c>
      <c r="F1962">
        <v>99283</v>
      </c>
      <c r="G1962" t="s">
        <v>159</v>
      </c>
      <c r="H1962" s="34">
        <v>86873</v>
      </c>
      <c r="I1962" s="7">
        <v>73842</v>
      </c>
      <c r="J1962" s="7">
        <v>61045.16</v>
      </c>
      <c r="K1962" s="7">
        <v>11320</v>
      </c>
      <c r="L1962" s="7">
        <v>1476.84</v>
      </c>
      <c r="M1962" s="5">
        <v>0.02</v>
      </c>
      <c r="N1962" t="s">
        <v>16</v>
      </c>
      <c r="O1962" t="s">
        <v>30</v>
      </c>
      <c r="P1962" t="s">
        <v>18</v>
      </c>
      <c r="Q1962" t="s">
        <v>32</v>
      </c>
      <c r="R1962" t="s">
        <v>20</v>
      </c>
      <c r="S1962" t="s">
        <v>27</v>
      </c>
      <c r="T1962" t="s">
        <v>13311</v>
      </c>
      <c r="U1962" s="1">
        <v>45987</v>
      </c>
      <c r="V1962">
        <f t="shared" si="60"/>
        <v>169</v>
      </c>
      <c r="W1962" t="str">
        <f t="shared" si="61"/>
        <v>150-179</v>
      </c>
    </row>
    <row r="1963" spans="1:23" x14ac:dyDescent="0.25">
      <c r="A1963" t="s">
        <v>2101</v>
      </c>
      <c r="B1963">
        <v>9672891208</v>
      </c>
      <c r="C1963">
        <v>6040481985</v>
      </c>
      <c r="D1963" s="1">
        <v>45669</v>
      </c>
      <c r="E1963">
        <v>99223</v>
      </c>
      <c r="F1963">
        <v>99211</v>
      </c>
      <c r="G1963" t="s">
        <v>222</v>
      </c>
      <c r="H1963" s="34">
        <v>50522</v>
      </c>
      <c r="I1963" s="7">
        <v>39407</v>
      </c>
      <c r="J1963" s="7">
        <v>31525.599999999999</v>
      </c>
      <c r="K1963" s="7">
        <v>0</v>
      </c>
      <c r="L1963" s="7">
        <v>7881.4</v>
      </c>
      <c r="M1963" s="5">
        <v>0.2</v>
      </c>
      <c r="N1963" t="s">
        <v>3140</v>
      </c>
      <c r="O1963" t="s">
        <v>17</v>
      </c>
      <c r="P1963" t="s">
        <v>35</v>
      </c>
      <c r="Q1963" t="s">
        <v>32</v>
      </c>
      <c r="R1963" t="s">
        <v>43</v>
      </c>
      <c r="S1963" t="s">
        <v>21</v>
      </c>
      <c r="T1963" t="s">
        <v>13311</v>
      </c>
      <c r="U1963" s="1">
        <v>45915</v>
      </c>
      <c r="V1963">
        <f t="shared" si="60"/>
        <v>246</v>
      </c>
      <c r="W1963" t="str">
        <f t="shared" si="61"/>
        <v>240-269</v>
      </c>
    </row>
    <row r="1964" spans="1:23" x14ac:dyDescent="0.25">
      <c r="A1964" t="s">
        <v>2102</v>
      </c>
      <c r="B1964">
        <v>5073349335</v>
      </c>
      <c r="C1964">
        <v>9844317947</v>
      </c>
      <c r="D1964" s="1">
        <v>45640</v>
      </c>
      <c r="E1964">
        <v>99214</v>
      </c>
      <c r="F1964">
        <v>99283</v>
      </c>
      <c r="G1964" t="s">
        <v>48</v>
      </c>
      <c r="H1964" s="34">
        <v>90708</v>
      </c>
      <c r="I1964" s="7">
        <v>65310</v>
      </c>
      <c r="J1964" s="7">
        <v>56399.199999999997</v>
      </c>
      <c r="K1964" s="7">
        <v>3686</v>
      </c>
      <c r="L1964" s="7">
        <v>5224.8</v>
      </c>
      <c r="M1964" s="5">
        <v>0.08</v>
      </c>
      <c r="N1964" t="s">
        <v>24</v>
      </c>
      <c r="O1964" t="s">
        <v>30</v>
      </c>
      <c r="P1964" t="s">
        <v>40</v>
      </c>
      <c r="Q1964" t="s">
        <v>19</v>
      </c>
      <c r="R1964" t="s">
        <v>27</v>
      </c>
      <c r="S1964" t="s">
        <v>21</v>
      </c>
      <c r="T1964" t="s">
        <v>13312</v>
      </c>
      <c r="U1964" s="1">
        <v>45934</v>
      </c>
      <c r="V1964">
        <f t="shared" si="60"/>
        <v>294</v>
      </c>
      <c r="W1964" t="str">
        <f t="shared" si="61"/>
        <v>270-299</v>
      </c>
    </row>
    <row r="1965" spans="1:23" x14ac:dyDescent="0.25">
      <c r="A1965" t="s">
        <v>2103</v>
      </c>
      <c r="B1965">
        <v>1210460087</v>
      </c>
      <c r="C1965">
        <v>3688016976</v>
      </c>
      <c r="D1965" s="1">
        <v>45608</v>
      </c>
      <c r="E1965">
        <v>99215</v>
      </c>
      <c r="F1965">
        <v>99283</v>
      </c>
      <c r="G1965" t="s">
        <v>307</v>
      </c>
      <c r="H1965" s="34">
        <v>50559</v>
      </c>
      <c r="I1965" s="7">
        <v>36402</v>
      </c>
      <c r="J1965" s="7">
        <v>33489.839999999997</v>
      </c>
      <c r="K1965" s="7">
        <v>0</v>
      </c>
      <c r="L1965" s="7">
        <v>2912.16</v>
      </c>
      <c r="M1965" s="5">
        <v>0.08</v>
      </c>
      <c r="N1965" t="s">
        <v>24</v>
      </c>
      <c r="O1965" t="s">
        <v>17</v>
      </c>
      <c r="P1965" t="s">
        <v>35</v>
      </c>
      <c r="Q1965" t="s">
        <v>19</v>
      </c>
      <c r="R1965" t="s">
        <v>38</v>
      </c>
      <c r="S1965" t="s">
        <v>17</v>
      </c>
      <c r="T1965" t="s">
        <v>13311</v>
      </c>
      <c r="U1965" s="1">
        <v>45687</v>
      </c>
      <c r="V1965">
        <f t="shared" si="60"/>
        <v>79</v>
      </c>
      <c r="W1965" t="str">
        <f t="shared" si="61"/>
        <v>60-89</v>
      </c>
    </row>
    <row r="1966" spans="1:23" x14ac:dyDescent="0.25">
      <c r="A1966" t="s">
        <v>2104</v>
      </c>
      <c r="B1966">
        <v>2380777252</v>
      </c>
      <c r="C1966">
        <v>3806332750</v>
      </c>
      <c r="D1966" s="1">
        <v>45537</v>
      </c>
      <c r="E1966">
        <v>99231</v>
      </c>
      <c r="F1966">
        <v>85025</v>
      </c>
      <c r="G1966" t="s">
        <v>99</v>
      </c>
      <c r="H1966" s="34">
        <v>37766</v>
      </c>
      <c r="I1966" s="7">
        <v>32101</v>
      </c>
      <c r="J1966" s="7">
        <v>28705.98</v>
      </c>
      <c r="K1966" s="7">
        <v>2753</v>
      </c>
      <c r="L1966" s="7">
        <v>642.02</v>
      </c>
      <c r="M1966" s="5">
        <v>0.02</v>
      </c>
      <c r="N1966" t="s">
        <v>16</v>
      </c>
      <c r="O1966" t="s">
        <v>30</v>
      </c>
      <c r="P1966" t="s">
        <v>18</v>
      </c>
      <c r="Q1966" t="s">
        <v>32</v>
      </c>
      <c r="R1966" t="s">
        <v>20</v>
      </c>
      <c r="S1966" t="s">
        <v>17</v>
      </c>
      <c r="T1966" t="s">
        <v>13311</v>
      </c>
      <c r="U1966" s="1">
        <v>45943</v>
      </c>
      <c r="V1966">
        <f t="shared" si="60"/>
        <v>406</v>
      </c>
      <c r="W1966" t="str">
        <f t="shared" si="61"/>
        <v>360+</v>
      </c>
    </row>
    <row r="1967" spans="1:23" x14ac:dyDescent="0.25">
      <c r="A1967" t="s">
        <v>2105</v>
      </c>
      <c r="B1967">
        <v>6189383551</v>
      </c>
      <c r="C1967">
        <v>3266788619</v>
      </c>
      <c r="D1967" s="1">
        <v>45785</v>
      </c>
      <c r="E1967">
        <v>99214</v>
      </c>
      <c r="F1967">
        <v>99203</v>
      </c>
      <c r="G1967" t="s">
        <v>495</v>
      </c>
      <c r="H1967" s="34">
        <v>24442</v>
      </c>
      <c r="I1967" s="7">
        <v>20776</v>
      </c>
      <c r="J1967" s="7">
        <v>17235.48</v>
      </c>
      <c r="K1967" s="7">
        <v>3125</v>
      </c>
      <c r="L1967" s="7">
        <v>415.52</v>
      </c>
      <c r="M1967" s="5">
        <v>0.02</v>
      </c>
      <c r="N1967" t="s">
        <v>16</v>
      </c>
      <c r="O1967" t="s">
        <v>30</v>
      </c>
      <c r="P1967" t="s">
        <v>40</v>
      </c>
      <c r="Q1967" t="s">
        <v>32</v>
      </c>
      <c r="R1967" t="s">
        <v>21</v>
      </c>
      <c r="S1967" t="s">
        <v>27</v>
      </c>
      <c r="T1967" t="s">
        <v>13311</v>
      </c>
      <c r="U1967" s="1">
        <v>45786</v>
      </c>
      <c r="V1967">
        <f t="shared" si="60"/>
        <v>1</v>
      </c>
      <c r="W1967" t="str">
        <f t="shared" si="61"/>
        <v>0-29</v>
      </c>
    </row>
    <row r="1968" spans="1:23" x14ac:dyDescent="0.25">
      <c r="A1968" t="s">
        <v>2106</v>
      </c>
      <c r="B1968">
        <v>2406233392</v>
      </c>
      <c r="C1968">
        <v>4179477888</v>
      </c>
      <c r="D1968" s="1">
        <v>45879</v>
      </c>
      <c r="E1968">
        <v>99223</v>
      </c>
      <c r="F1968">
        <v>99292</v>
      </c>
      <c r="G1968" t="s">
        <v>296</v>
      </c>
      <c r="H1968" s="34">
        <v>50739</v>
      </c>
      <c r="I1968" s="7">
        <v>43128</v>
      </c>
      <c r="J1968" s="7">
        <v>42265.440000000002</v>
      </c>
      <c r="K1968" s="7">
        <v>0</v>
      </c>
      <c r="L1968" s="7">
        <v>862.56</v>
      </c>
      <c r="M1968" s="5">
        <v>0.02</v>
      </c>
      <c r="N1968" t="s">
        <v>16</v>
      </c>
      <c r="O1968" t="s">
        <v>17</v>
      </c>
      <c r="P1968" t="s">
        <v>18</v>
      </c>
      <c r="Q1968" t="s">
        <v>19</v>
      </c>
      <c r="R1968" t="s">
        <v>20</v>
      </c>
      <c r="S1968" t="s">
        <v>17</v>
      </c>
      <c r="T1968" t="s">
        <v>13310</v>
      </c>
      <c r="U1968" s="1">
        <v>45943</v>
      </c>
      <c r="V1968">
        <f t="shared" si="60"/>
        <v>64</v>
      </c>
      <c r="W1968" t="str">
        <f t="shared" si="61"/>
        <v>60-89</v>
      </c>
    </row>
    <row r="1969" spans="1:23" x14ac:dyDescent="0.25">
      <c r="A1969" t="s">
        <v>2107</v>
      </c>
      <c r="B1969">
        <v>3740321192</v>
      </c>
      <c r="C1969">
        <v>2467823417</v>
      </c>
      <c r="D1969" s="1">
        <v>45481</v>
      </c>
      <c r="E1969">
        <v>99232</v>
      </c>
      <c r="F1969">
        <v>97110</v>
      </c>
      <c r="G1969" t="s">
        <v>142</v>
      </c>
      <c r="H1969" s="34">
        <v>94690</v>
      </c>
      <c r="I1969" s="7">
        <v>74805</v>
      </c>
      <c r="J1969" s="7">
        <v>54299.199999999997</v>
      </c>
      <c r="K1969" s="7">
        <v>8537</v>
      </c>
      <c r="L1969" s="7">
        <v>11968.8</v>
      </c>
      <c r="M1969" s="5">
        <v>0.16</v>
      </c>
      <c r="N1969" t="s">
        <v>1138</v>
      </c>
      <c r="O1969" t="s">
        <v>30</v>
      </c>
      <c r="P1969" t="s">
        <v>35</v>
      </c>
      <c r="Q1969" t="s">
        <v>19</v>
      </c>
      <c r="R1969" t="s">
        <v>27</v>
      </c>
      <c r="S1969" t="s">
        <v>17</v>
      </c>
      <c r="T1969" t="s">
        <v>13311</v>
      </c>
      <c r="U1969" s="1">
        <v>45714</v>
      </c>
      <c r="V1969">
        <f t="shared" si="60"/>
        <v>233</v>
      </c>
      <c r="W1969" t="str">
        <f t="shared" si="61"/>
        <v>210-239</v>
      </c>
    </row>
    <row r="1970" spans="1:23" x14ac:dyDescent="0.25">
      <c r="A1970" t="s">
        <v>2108</v>
      </c>
      <c r="B1970">
        <v>6732314070</v>
      </c>
      <c r="C1970">
        <v>8596870456</v>
      </c>
      <c r="D1970" s="1">
        <v>45873</v>
      </c>
      <c r="E1970">
        <v>99215</v>
      </c>
      <c r="F1970">
        <v>80053</v>
      </c>
      <c r="G1970" t="s">
        <v>73</v>
      </c>
      <c r="H1970" s="34">
        <v>94230</v>
      </c>
      <c r="I1970" s="7">
        <v>61250</v>
      </c>
      <c r="J1970" s="7">
        <v>45766</v>
      </c>
      <c r="K1970" s="7">
        <v>8134</v>
      </c>
      <c r="L1970" s="7">
        <v>7350</v>
      </c>
      <c r="M1970" s="5">
        <v>0.12</v>
      </c>
      <c r="N1970" t="s">
        <v>46</v>
      </c>
      <c r="O1970" t="s">
        <v>27</v>
      </c>
      <c r="P1970" t="s">
        <v>35</v>
      </c>
      <c r="Q1970" t="s">
        <v>19</v>
      </c>
      <c r="R1970" t="s">
        <v>27</v>
      </c>
      <c r="S1970" t="s">
        <v>21</v>
      </c>
      <c r="T1970" t="s">
        <v>13312</v>
      </c>
      <c r="U1970" s="1">
        <v>45970</v>
      </c>
      <c r="V1970">
        <f t="shared" si="60"/>
        <v>97</v>
      </c>
      <c r="W1970" t="str">
        <f t="shared" si="61"/>
        <v>90-119</v>
      </c>
    </row>
    <row r="1971" spans="1:23" x14ac:dyDescent="0.25">
      <c r="A1971" t="s">
        <v>2109</v>
      </c>
      <c r="B1971">
        <v>5761762738</v>
      </c>
      <c r="C1971">
        <v>5794214897</v>
      </c>
      <c r="D1971" s="1">
        <v>45837</v>
      </c>
      <c r="E1971">
        <v>99231</v>
      </c>
      <c r="F1971">
        <v>99292</v>
      </c>
      <c r="G1971" t="s">
        <v>83</v>
      </c>
      <c r="H1971" s="34">
        <v>53816</v>
      </c>
      <c r="I1971" s="7">
        <v>40362</v>
      </c>
      <c r="J1971" s="7">
        <v>23833.7</v>
      </c>
      <c r="K1971" s="7">
        <v>10474</v>
      </c>
      <c r="L1971" s="7">
        <v>6054.3</v>
      </c>
      <c r="M1971" s="5">
        <v>0.15</v>
      </c>
      <c r="N1971" t="s">
        <v>1139</v>
      </c>
      <c r="O1971" t="s">
        <v>27</v>
      </c>
      <c r="P1971" t="s">
        <v>55</v>
      </c>
      <c r="Q1971" t="s">
        <v>32</v>
      </c>
      <c r="R1971" t="s">
        <v>21</v>
      </c>
      <c r="S1971" t="s">
        <v>27</v>
      </c>
      <c r="T1971" t="s">
        <v>13310</v>
      </c>
      <c r="U1971" s="1">
        <v>45969</v>
      </c>
      <c r="V1971">
        <f t="shared" si="60"/>
        <v>132</v>
      </c>
      <c r="W1971" t="str">
        <f t="shared" si="61"/>
        <v>120-149</v>
      </c>
    </row>
    <row r="1972" spans="1:23" x14ac:dyDescent="0.25">
      <c r="A1972" t="s">
        <v>2110</v>
      </c>
      <c r="B1972">
        <v>8787996215</v>
      </c>
      <c r="C1972">
        <v>7472953593</v>
      </c>
      <c r="D1972" s="1">
        <v>45396</v>
      </c>
      <c r="E1972">
        <v>99215</v>
      </c>
      <c r="F1972">
        <v>99211</v>
      </c>
      <c r="G1972" t="s">
        <v>131</v>
      </c>
      <c r="H1972" s="34">
        <v>28528</v>
      </c>
      <c r="I1972" s="7">
        <v>21396</v>
      </c>
      <c r="J1972" s="7">
        <v>16323.599999999999</v>
      </c>
      <c r="K1972" s="7">
        <v>1863</v>
      </c>
      <c r="L1972" s="7">
        <v>3209.4</v>
      </c>
      <c r="M1972" s="5">
        <v>0.15</v>
      </c>
      <c r="N1972" t="s">
        <v>1139</v>
      </c>
      <c r="O1972" t="s">
        <v>30</v>
      </c>
      <c r="P1972" t="s">
        <v>25</v>
      </c>
      <c r="Q1972" t="s">
        <v>19</v>
      </c>
      <c r="R1972" t="s">
        <v>26</v>
      </c>
      <c r="S1972" t="s">
        <v>27</v>
      </c>
      <c r="T1972" t="s">
        <v>13311</v>
      </c>
      <c r="U1972" s="1">
        <v>46071</v>
      </c>
      <c r="V1972">
        <f t="shared" si="60"/>
        <v>675</v>
      </c>
      <c r="W1972" t="str">
        <f t="shared" si="61"/>
        <v>360+</v>
      </c>
    </row>
    <row r="1973" spans="1:23" x14ac:dyDescent="0.25">
      <c r="A1973" t="s">
        <v>2111</v>
      </c>
      <c r="B1973">
        <v>4076236936</v>
      </c>
      <c r="C1973">
        <v>8211923027</v>
      </c>
      <c r="D1973" s="1">
        <v>45706</v>
      </c>
      <c r="E1973">
        <v>99231</v>
      </c>
      <c r="F1973">
        <v>81000</v>
      </c>
      <c r="G1973" t="s">
        <v>99</v>
      </c>
      <c r="H1973" s="34">
        <v>45293</v>
      </c>
      <c r="I1973" s="7">
        <v>32611</v>
      </c>
      <c r="J1973" s="7">
        <v>24524.12</v>
      </c>
      <c r="K1973" s="7">
        <v>5478</v>
      </c>
      <c r="L1973" s="7">
        <v>2608.88</v>
      </c>
      <c r="M1973" s="5">
        <v>0.08</v>
      </c>
      <c r="N1973" t="s">
        <v>24</v>
      </c>
      <c r="O1973" t="s">
        <v>30</v>
      </c>
      <c r="P1973" t="s">
        <v>35</v>
      </c>
      <c r="Q1973" t="s">
        <v>19</v>
      </c>
      <c r="R1973" t="s">
        <v>43</v>
      </c>
      <c r="S1973" t="s">
        <v>17</v>
      </c>
      <c r="T1973" t="s">
        <v>13312</v>
      </c>
      <c r="U1973" s="1">
        <v>45843</v>
      </c>
      <c r="V1973">
        <f t="shared" si="60"/>
        <v>137</v>
      </c>
      <c r="W1973" t="str">
        <f t="shared" si="61"/>
        <v>120-149</v>
      </c>
    </row>
    <row r="1974" spans="1:23" x14ac:dyDescent="0.25">
      <c r="A1974" t="s">
        <v>2112</v>
      </c>
      <c r="B1974">
        <v>9723559414</v>
      </c>
      <c r="C1974">
        <v>4092143476</v>
      </c>
      <c r="D1974" s="1">
        <v>45374</v>
      </c>
      <c r="E1974">
        <v>99214</v>
      </c>
      <c r="F1974">
        <v>99212</v>
      </c>
      <c r="G1974" t="s">
        <v>102</v>
      </c>
      <c r="H1974" s="34">
        <v>67422</v>
      </c>
      <c r="I1974" s="7">
        <v>52589</v>
      </c>
      <c r="J1974" s="7">
        <v>42071.199999999997</v>
      </c>
      <c r="K1974" s="7">
        <v>0</v>
      </c>
      <c r="L1974" s="7">
        <v>10517.8</v>
      </c>
      <c r="M1974" s="5">
        <v>0.2</v>
      </c>
      <c r="N1974" t="s">
        <v>3140</v>
      </c>
      <c r="O1974" t="s">
        <v>17</v>
      </c>
      <c r="P1974" t="s">
        <v>97</v>
      </c>
      <c r="Q1974" t="s">
        <v>19</v>
      </c>
      <c r="R1974" t="s">
        <v>43</v>
      </c>
      <c r="S1974" t="s">
        <v>27</v>
      </c>
      <c r="T1974" t="s">
        <v>13312</v>
      </c>
      <c r="U1974" s="1">
        <v>45999</v>
      </c>
      <c r="V1974">
        <f t="shared" si="60"/>
        <v>625</v>
      </c>
      <c r="W1974" t="str">
        <f t="shared" si="61"/>
        <v>360+</v>
      </c>
    </row>
    <row r="1975" spans="1:23" x14ac:dyDescent="0.25">
      <c r="A1975" t="s">
        <v>2113</v>
      </c>
      <c r="B1975">
        <v>7935770002</v>
      </c>
      <c r="C1975">
        <v>8064378203</v>
      </c>
      <c r="D1975" s="1">
        <v>45547</v>
      </c>
      <c r="E1975">
        <v>99214</v>
      </c>
      <c r="F1975">
        <v>99281</v>
      </c>
      <c r="G1975" t="s">
        <v>112</v>
      </c>
      <c r="H1975" s="34">
        <v>76473</v>
      </c>
      <c r="I1975" s="7">
        <v>49707</v>
      </c>
      <c r="J1975" s="7">
        <v>43742.16</v>
      </c>
      <c r="K1975" s="7">
        <v>0</v>
      </c>
      <c r="L1975" s="7">
        <v>5964.84</v>
      </c>
      <c r="M1975" s="5">
        <v>0.12</v>
      </c>
      <c r="N1975" t="s">
        <v>46</v>
      </c>
      <c r="O1975" t="s">
        <v>17</v>
      </c>
      <c r="P1975" t="s">
        <v>97</v>
      </c>
      <c r="Q1975" t="s">
        <v>32</v>
      </c>
      <c r="R1975" t="s">
        <v>21</v>
      </c>
      <c r="S1975" t="s">
        <v>27</v>
      </c>
      <c r="T1975" t="s">
        <v>13310</v>
      </c>
      <c r="U1975" s="1">
        <v>45812</v>
      </c>
      <c r="V1975">
        <f t="shared" si="60"/>
        <v>265</v>
      </c>
      <c r="W1975" t="str">
        <f t="shared" si="61"/>
        <v>240-269</v>
      </c>
    </row>
    <row r="1976" spans="1:23" x14ac:dyDescent="0.25">
      <c r="A1976" t="s">
        <v>2114</v>
      </c>
      <c r="B1976">
        <v>2736953119</v>
      </c>
      <c r="C1976">
        <v>9674738825</v>
      </c>
      <c r="D1976" s="1">
        <v>45949</v>
      </c>
      <c r="E1976">
        <v>99222</v>
      </c>
      <c r="F1976">
        <v>99211</v>
      </c>
      <c r="G1976" t="s">
        <v>209</v>
      </c>
      <c r="H1976" s="34">
        <v>29664</v>
      </c>
      <c r="I1976" s="7">
        <v>25214</v>
      </c>
      <c r="J1976" s="7">
        <v>24709.72</v>
      </c>
      <c r="K1976" s="7">
        <v>0</v>
      </c>
      <c r="L1976" s="7">
        <v>504.28</v>
      </c>
      <c r="M1976" s="5">
        <v>0.02</v>
      </c>
      <c r="N1976" t="s">
        <v>16</v>
      </c>
      <c r="O1976" t="s">
        <v>17</v>
      </c>
      <c r="P1976" t="s">
        <v>35</v>
      </c>
      <c r="Q1976" t="s">
        <v>32</v>
      </c>
      <c r="R1976" t="s">
        <v>20</v>
      </c>
      <c r="S1976" t="s">
        <v>17</v>
      </c>
      <c r="T1976" t="s">
        <v>13311</v>
      </c>
      <c r="U1976" s="1">
        <v>46114</v>
      </c>
      <c r="V1976">
        <f t="shared" si="60"/>
        <v>165</v>
      </c>
      <c r="W1976" t="str">
        <f t="shared" si="61"/>
        <v>150-179</v>
      </c>
    </row>
    <row r="1977" spans="1:23" x14ac:dyDescent="0.25">
      <c r="A1977" t="s">
        <v>2115</v>
      </c>
      <c r="B1977">
        <v>7897759574</v>
      </c>
      <c r="C1977">
        <v>8807113073</v>
      </c>
      <c r="D1977" s="1">
        <v>45828</v>
      </c>
      <c r="E1977">
        <v>99215</v>
      </c>
      <c r="F1977">
        <v>71046</v>
      </c>
      <c r="G1977" t="s">
        <v>240</v>
      </c>
      <c r="H1977" s="34">
        <v>87114</v>
      </c>
      <c r="I1977" s="7">
        <v>65336</v>
      </c>
      <c r="J1977" s="7">
        <v>55535.6</v>
      </c>
      <c r="K1977" s="7">
        <v>0</v>
      </c>
      <c r="L1977" s="7">
        <v>9800.4</v>
      </c>
      <c r="M1977" s="5">
        <v>0.15</v>
      </c>
      <c r="N1977" t="s">
        <v>1139</v>
      </c>
      <c r="O1977" t="s">
        <v>17</v>
      </c>
      <c r="P1977" t="s">
        <v>55</v>
      </c>
      <c r="Q1977" t="s">
        <v>19</v>
      </c>
      <c r="R1977" t="s">
        <v>26</v>
      </c>
      <c r="S1977" t="s">
        <v>21</v>
      </c>
      <c r="T1977" t="s">
        <v>13312</v>
      </c>
      <c r="U1977" s="1">
        <v>45945</v>
      </c>
      <c r="V1977">
        <f t="shared" si="60"/>
        <v>117</v>
      </c>
      <c r="W1977" t="str">
        <f t="shared" si="61"/>
        <v>90-119</v>
      </c>
    </row>
    <row r="1978" spans="1:23" x14ac:dyDescent="0.25">
      <c r="A1978" t="s">
        <v>2116</v>
      </c>
      <c r="B1978">
        <v>1358817601</v>
      </c>
      <c r="C1978">
        <v>7574927777</v>
      </c>
      <c r="D1978" s="1">
        <v>45799</v>
      </c>
      <c r="E1978">
        <v>99231</v>
      </c>
      <c r="F1978">
        <v>99281</v>
      </c>
      <c r="G1978" t="s">
        <v>293</v>
      </c>
      <c r="H1978" s="34">
        <v>95092</v>
      </c>
      <c r="I1978" s="7">
        <v>75123</v>
      </c>
      <c r="J1978" s="7">
        <v>56932.32</v>
      </c>
      <c r="K1978" s="7">
        <v>6171</v>
      </c>
      <c r="L1978" s="7">
        <v>12019.68</v>
      </c>
      <c r="M1978" s="5">
        <v>0.16</v>
      </c>
      <c r="N1978" t="s">
        <v>1138</v>
      </c>
      <c r="O1978" t="s">
        <v>30</v>
      </c>
      <c r="P1978" t="s">
        <v>35</v>
      </c>
      <c r="Q1978" t="s">
        <v>19</v>
      </c>
      <c r="R1978" t="s">
        <v>27</v>
      </c>
      <c r="S1978" t="s">
        <v>17</v>
      </c>
      <c r="T1978" t="s">
        <v>13312</v>
      </c>
      <c r="U1978" s="1">
        <v>45992</v>
      </c>
      <c r="V1978">
        <f t="shared" si="60"/>
        <v>193</v>
      </c>
      <c r="W1978" t="str">
        <f t="shared" si="61"/>
        <v>180-209</v>
      </c>
    </row>
    <row r="1979" spans="1:23" x14ac:dyDescent="0.25">
      <c r="A1979" t="s">
        <v>2117</v>
      </c>
      <c r="B1979">
        <v>2422857478</v>
      </c>
      <c r="C1979">
        <v>3839471773</v>
      </c>
      <c r="D1979" s="1">
        <v>45797</v>
      </c>
      <c r="E1979">
        <v>99238</v>
      </c>
      <c r="F1979">
        <v>99202</v>
      </c>
      <c r="G1979" t="s">
        <v>320</v>
      </c>
      <c r="H1979" s="34">
        <v>47333</v>
      </c>
      <c r="I1979" s="7">
        <v>34080</v>
      </c>
      <c r="J1979" s="7">
        <v>31353.599999999999</v>
      </c>
      <c r="K1979" s="7">
        <v>0</v>
      </c>
      <c r="L1979" s="7">
        <v>2726.4</v>
      </c>
      <c r="M1979" s="5">
        <v>0.08</v>
      </c>
      <c r="N1979" t="s">
        <v>24</v>
      </c>
      <c r="O1979" t="s">
        <v>17</v>
      </c>
      <c r="P1979" t="s">
        <v>31</v>
      </c>
      <c r="Q1979" t="s">
        <v>32</v>
      </c>
      <c r="R1979" t="s">
        <v>21</v>
      </c>
      <c r="S1979" t="s">
        <v>17</v>
      </c>
      <c r="T1979" t="s">
        <v>13312</v>
      </c>
      <c r="U1979" s="1">
        <v>45845</v>
      </c>
      <c r="V1979">
        <f t="shared" si="60"/>
        <v>48</v>
      </c>
      <c r="W1979" t="str">
        <f t="shared" si="61"/>
        <v>30-59</v>
      </c>
    </row>
    <row r="1980" spans="1:23" x14ac:dyDescent="0.25">
      <c r="A1980" t="s">
        <v>2118</v>
      </c>
      <c r="B1980">
        <v>9714436291</v>
      </c>
      <c r="C1980">
        <v>5990337051</v>
      </c>
      <c r="D1980" s="1">
        <v>45358</v>
      </c>
      <c r="E1980">
        <v>99221</v>
      </c>
      <c r="F1980">
        <v>97110</v>
      </c>
      <c r="G1980" t="s">
        <v>112</v>
      </c>
      <c r="H1980" s="34">
        <v>63921</v>
      </c>
      <c r="I1980" s="7">
        <v>46023</v>
      </c>
      <c r="J1980" s="7">
        <v>32336.16</v>
      </c>
      <c r="K1980" s="7">
        <v>10005</v>
      </c>
      <c r="L1980" s="7">
        <v>3681.84</v>
      </c>
      <c r="M1980" s="5">
        <v>0.08</v>
      </c>
      <c r="N1980" t="s">
        <v>24</v>
      </c>
      <c r="O1980" t="s">
        <v>27</v>
      </c>
      <c r="P1980" t="s">
        <v>97</v>
      </c>
      <c r="Q1980" t="s">
        <v>19</v>
      </c>
      <c r="R1980" t="s">
        <v>43</v>
      </c>
      <c r="S1980" t="s">
        <v>21</v>
      </c>
      <c r="T1980" t="s">
        <v>13311</v>
      </c>
      <c r="U1980" s="1">
        <v>45904</v>
      </c>
      <c r="V1980">
        <f t="shared" si="60"/>
        <v>546</v>
      </c>
      <c r="W1980" t="str">
        <f t="shared" si="61"/>
        <v>360+</v>
      </c>
    </row>
    <row r="1981" spans="1:23" x14ac:dyDescent="0.25">
      <c r="A1981" t="s">
        <v>2119</v>
      </c>
      <c r="B1981">
        <v>1207617947</v>
      </c>
      <c r="C1981">
        <v>8465351479</v>
      </c>
      <c r="D1981" s="1">
        <v>45445</v>
      </c>
      <c r="E1981">
        <v>99238</v>
      </c>
      <c r="F1981">
        <v>99285</v>
      </c>
      <c r="G1981" t="s">
        <v>106</v>
      </c>
      <c r="H1981" s="34">
        <v>75669</v>
      </c>
      <c r="I1981" s="7">
        <v>54482</v>
      </c>
      <c r="J1981" s="7">
        <v>50123.44</v>
      </c>
      <c r="K1981" s="7">
        <v>0</v>
      </c>
      <c r="L1981" s="7">
        <v>4358.5600000000004</v>
      </c>
      <c r="M1981" s="5">
        <v>0.08</v>
      </c>
      <c r="N1981" t="s">
        <v>24</v>
      </c>
      <c r="O1981" t="s">
        <v>17</v>
      </c>
      <c r="P1981" t="s">
        <v>58</v>
      </c>
      <c r="Q1981" t="s">
        <v>32</v>
      </c>
      <c r="R1981" t="s">
        <v>43</v>
      </c>
      <c r="S1981" t="s">
        <v>21</v>
      </c>
      <c r="T1981" t="s">
        <v>13311</v>
      </c>
      <c r="U1981" s="1">
        <v>45838</v>
      </c>
      <c r="V1981">
        <f t="shared" si="60"/>
        <v>393</v>
      </c>
      <c r="W1981" t="str">
        <f t="shared" si="61"/>
        <v>360+</v>
      </c>
    </row>
    <row r="1982" spans="1:23" x14ac:dyDescent="0.25">
      <c r="A1982" t="s">
        <v>2120</v>
      </c>
      <c r="B1982">
        <v>8198979010</v>
      </c>
      <c r="C1982">
        <v>5185966832</v>
      </c>
      <c r="D1982" s="1">
        <v>45456</v>
      </c>
      <c r="E1982">
        <v>99222</v>
      </c>
      <c r="F1982">
        <v>90834</v>
      </c>
      <c r="G1982" t="s">
        <v>52</v>
      </c>
      <c r="H1982" s="34">
        <v>90370</v>
      </c>
      <c r="I1982" s="7">
        <v>70489</v>
      </c>
      <c r="J1982" s="7">
        <v>30445.200000000001</v>
      </c>
      <c r="K1982" s="7">
        <v>25946</v>
      </c>
      <c r="L1982" s="7">
        <v>14097.8</v>
      </c>
      <c r="M1982" s="5">
        <v>0.2</v>
      </c>
      <c r="N1982" t="s">
        <v>3140</v>
      </c>
      <c r="O1982" t="s">
        <v>27</v>
      </c>
      <c r="P1982" t="s">
        <v>55</v>
      </c>
      <c r="Q1982" t="s">
        <v>32</v>
      </c>
      <c r="R1982" t="s">
        <v>27</v>
      </c>
      <c r="S1982" t="s">
        <v>27</v>
      </c>
      <c r="T1982" t="s">
        <v>13310</v>
      </c>
      <c r="U1982" s="1">
        <v>45799</v>
      </c>
      <c r="V1982">
        <f t="shared" si="60"/>
        <v>343</v>
      </c>
      <c r="W1982" t="str">
        <f t="shared" si="61"/>
        <v>330-359</v>
      </c>
    </row>
    <row r="1983" spans="1:23" x14ac:dyDescent="0.25">
      <c r="A1983" t="s">
        <v>2121</v>
      </c>
      <c r="B1983">
        <v>1161311435</v>
      </c>
      <c r="C1983">
        <v>3594079930</v>
      </c>
      <c r="D1983" s="1">
        <v>45756</v>
      </c>
      <c r="E1983">
        <v>99215</v>
      </c>
      <c r="F1983">
        <v>99281</v>
      </c>
      <c r="G1983" t="s">
        <v>34</v>
      </c>
      <c r="H1983" s="34">
        <v>34539</v>
      </c>
      <c r="I1983" s="7">
        <v>22450</v>
      </c>
      <c r="J1983" s="7">
        <v>13282</v>
      </c>
      <c r="K1983" s="7">
        <v>6474</v>
      </c>
      <c r="L1983" s="7">
        <v>2694</v>
      </c>
      <c r="M1983" s="5">
        <v>0.12</v>
      </c>
      <c r="N1983" t="s">
        <v>46</v>
      </c>
      <c r="O1983" t="s">
        <v>27</v>
      </c>
      <c r="P1983" t="s">
        <v>18</v>
      </c>
      <c r="Q1983" t="s">
        <v>32</v>
      </c>
      <c r="R1983" t="s">
        <v>26</v>
      </c>
      <c r="S1983" t="s">
        <v>21</v>
      </c>
      <c r="T1983" t="s">
        <v>13310</v>
      </c>
      <c r="U1983" s="1">
        <v>46000</v>
      </c>
      <c r="V1983">
        <f t="shared" si="60"/>
        <v>244</v>
      </c>
      <c r="W1983" t="str">
        <f t="shared" si="61"/>
        <v>240-269</v>
      </c>
    </row>
    <row r="1984" spans="1:23" x14ac:dyDescent="0.25">
      <c r="A1984" t="s">
        <v>2122</v>
      </c>
      <c r="B1984">
        <v>3960137780</v>
      </c>
      <c r="C1984">
        <v>7910209701</v>
      </c>
      <c r="D1984" s="1">
        <v>45768</v>
      </c>
      <c r="E1984">
        <v>99213</v>
      </c>
      <c r="F1984">
        <v>99211</v>
      </c>
      <c r="G1984" t="s">
        <v>219</v>
      </c>
      <c r="H1984" s="34">
        <v>38301</v>
      </c>
      <c r="I1984" s="7">
        <v>27577</v>
      </c>
      <c r="J1984" s="7">
        <v>18015.84</v>
      </c>
      <c r="K1984" s="7">
        <v>7355</v>
      </c>
      <c r="L1984" s="7">
        <v>2206.16</v>
      </c>
      <c r="M1984" s="5">
        <v>0.08</v>
      </c>
      <c r="N1984" t="s">
        <v>24</v>
      </c>
      <c r="O1984" t="s">
        <v>27</v>
      </c>
      <c r="P1984" t="s">
        <v>97</v>
      </c>
      <c r="Q1984" t="s">
        <v>19</v>
      </c>
      <c r="R1984" t="s">
        <v>27</v>
      </c>
      <c r="S1984" t="s">
        <v>17</v>
      </c>
      <c r="T1984" t="s">
        <v>13310</v>
      </c>
      <c r="U1984" s="1">
        <v>45804</v>
      </c>
      <c r="V1984">
        <f t="shared" si="60"/>
        <v>36</v>
      </c>
      <c r="W1984" t="str">
        <f t="shared" si="61"/>
        <v>30-59</v>
      </c>
    </row>
    <row r="1985" spans="1:23" x14ac:dyDescent="0.25">
      <c r="A1985" t="s">
        <v>2123</v>
      </c>
      <c r="B1985">
        <v>5321727887</v>
      </c>
      <c r="C1985">
        <v>7841567014</v>
      </c>
      <c r="D1985" s="1">
        <v>45619</v>
      </c>
      <c r="E1985">
        <v>99233</v>
      </c>
      <c r="F1985">
        <v>99201</v>
      </c>
      <c r="G1985" t="s">
        <v>63</v>
      </c>
      <c r="H1985" s="34">
        <v>44714</v>
      </c>
      <c r="I1985" s="7">
        <v>38007</v>
      </c>
      <c r="J1985" s="7">
        <v>27084.86</v>
      </c>
      <c r="K1985" s="7">
        <v>10162</v>
      </c>
      <c r="L1985" s="7">
        <v>760.14</v>
      </c>
      <c r="M1985" s="5">
        <v>0.02</v>
      </c>
      <c r="N1985" t="s">
        <v>16</v>
      </c>
      <c r="O1985" t="s">
        <v>27</v>
      </c>
      <c r="P1985" t="s">
        <v>25</v>
      </c>
      <c r="Q1985" t="s">
        <v>19</v>
      </c>
      <c r="R1985" t="s">
        <v>21</v>
      </c>
      <c r="S1985" t="s">
        <v>21</v>
      </c>
      <c r="T1985" t="s">
        <v>13310</v>
      </c>
      <c r="U1985" s="1">
        <v>45985</v>
      </c>
      <c r="V1985">
        <f t="shared" si="60"/>
        <v>366</v>
      </c>
      <c r="W1985" t="str">
        <f t="shared" si="61"/>
        <v>360+</v>
      </c>
    </row>
    <row r="1986" spans="1:23" x14ac:dyDescent="0.25">
      <c r="A1986" t="s">
        <v>2124</v>
      </c>
      <c r="B1986">
        <v>2052875438</v>
      </c>
      <c r="C1986">
        <v>8701556666</v>
      </c>
      <c r="D1986" s="1">
        <v>45405</v>
      </c>
      <c r="E1986">
        <v>99215</v>
      </c>
      <c r="F1986">
        <v>99205</v>
      </c>
      <c r="G1986" t="s">
        <v>114</v>
      </c>
      <c r="H1986" s="34">
        <v>59031</v>
      </c>
      <c r="I1986" s="7">
        <v>42502</v>
      </c>
      <c r="J1986" s="7">
        <v>39101.839999999997</v>
      </c>
      <c r="K1986" s="7">
        <v>0</v>
      </c>
      <c r="L1986" s="7">
        <v>3400.16</v>
      </c>
      <c r="M1986" s="5">
        <v>0.08</v>
      </c>
      <c r="N1986" t="s">
        <v>24</v>
      </c>
      <c r="O1986" t="s">
        <v>17</v>
      </c>
      <c r="P1986" t="s">
        <v>35</v>
      </c>
      <c r="Q1986" t="s">
        <v>19</v>
      </c>
      <c r="R1986" t="s">
        <v>20</v>
      </c>
      <c r="S1986" t="s">
        <v>27</v>
      </c>
      <c r="T1986" t="s">
        <v>13311</v>
      </c>
      <c r="U1986" s="1">
        <v>46077</v>
      </c>
      <c r="V1986">
        <f t="shared" ref="V1986:V2049" si="62">U1986-D1986</f>
        <v>672</v>
      </c>
      <c r="W1986" t="str">
        <f t="shared" si="61"/>
        <v>360+</v>
      </c>
    </row>
    <row r="1987" spans="1:23" x14ac:dyDescent="0.25">
      <c r="A1987" t="s">
        <v>2125</v>
      </c>
      <c r="B1987">
        <v>2264747356</v>
      </c>
      <c r="C1987">
        <v>8302245958</v>
      </c>
      <c r="D1987" s="1">
        <v>45646</v>
      </c>
      <c r="E1987">
        <v>99223</v>
      </c>
      <c r="F1987">
        <v>99284</v>
      </c>
      <c r="G1987" t="s">
        <v>219</v>
      </c>
      <c r="H1987" s="34">
        <v>73552</v>
      </c>
      <c r="I1987" s="7">
        <v>52957</v>
      </c>
      <c r="J1987" s="7">
        <v>41630.44</v>
      </c>
      <c r="K1987" s="7">
        <v>7090</v>
      </c>
      <c r="L1987" s="7">
        <v>4236.5600000000004</v>
      </c>
      <c r="M1987" s="5">
        <v>0.08</v>
      </c>
      <c r="N1987" t="s">
        <v>24</v>
      </c>
      <c r="O1987" t="s">
        <v>30</v>
      </c>
      <c r="P1987" t="s">
        <v>97</v>
      </c>
      <c r="Q1987" t="s">
        <v>32</v>
      </c>
      <c r="R1987" t="s">
        <v>20</v>
      </c>
      <c r="S1987" t="s">
        <v>17</v>
      </c>
      <c r="T1987" t="s">
        <v>13310</v>
      </c>
      <c r="U1987" s="1">
        <v>45880</v>
      </c>
      <c r="V1987">
        <f t="shared" si="62"/>
        <v>234</v>
      </c>
      <c r="W1987" t="str">
        <f t="shared" ref="W1987:W2050" si="63">IF(V1987="","",IF(V1987&lt;30,"0-29",IF(V1987&lt;60,"30-59",IF(V1987&lt;90,"60-89",IF(V1987&lt;120,"90-119",IF(V1987&lt;150,"120-149",IF(V1987&lt;180,"150-179",IF(V1987&lt;210,"180-209",IF(V1987&lt;240,"210-239",IF(V1987&lt;270,"240-269",IF(V1987&lt;300,"270-299",IF(V1987&lt;330,"300-329",IF(V1987&lt;360,"330-359","360+")))))))))))))</f>
        <v>210-239</v>
      </c>
    </row>
    <row r="1988" spans="1:23" x14ac:dyDescent="0.25">
      <c r="A1988" t="s">
        <v>2126</v>
      </c>
      <c r="B1988">
        <v>9327653058</v>
      </c>
      <c r="C1988">
        <v>1551912397</v>
      </c>
      <c r="D1988" s="1">
        <v>45953</v>
      </c>
      <c r="E1988">
        <v>99222</v>
      </c>
      <c r="F1988">
        <v>99201</v>
      </c>
      <c r="G1988" t="s">
        <v>37</v>
      </c>
      <c r="H1988" s="34">
        <v>88683</v>
      </c>
      <c r="I1988" s="7">
        <v>75381</v>
      </c>
      <c r="J1988" s="7">
        <v>73873.38</v>
      </c>
      <c r="K1988" s="7">
        <v>0</v>
      </c>
      <c r="L1988" s="7">
        <v>1507.62</v>
      </c>
      <c r="M1988" s="5">
        <v>0.02</v>
      </c>
      <c r="N1988" t="s">
        <v>16</v>
      </c>
      <c r="O1988" t="s">
        <v>17</v>
      </c>
      <c r="P1988" t="s">
        <v>18</v>
      </c>
      <c r="Q1988" t="s">
        <v>32</v>
      </c>
      <c r="R1988" t="s">
        <v>27</v>
      </c>
      <c r="S1988" t="s">
        <v>21</v>
      </c>
      <c r="T1988" t="s">
        <v>13311</v>
      </c>
      <c r="U1988" s="1">
        <v>46029</v>
      </c>
      <c r="V1988">
        <f t="shared" si="62"/>
        <v>76</v>
      </c>
      <c r="W1988" t="str">
        <f t="shared" si="63"/>
        <v>60-89</v>
      </c>
    </row>
    <row r="1989" spans="1:23" x14ac:dyDescent="0.25">
      <c r="A1989" t="s">
        <v>2127</v>
      </c>
      <c r="B1989">
        <v>5792245941</v>
      </c>
      <c r="C1989">
        <v>2800505993</v>
      </c>
      <c r="D1989" s="1">
        <v>45620</v>
      </c>
      <c r="E1989">
        <v>99231</v>
      </c>
      <c r="F1989">
        <v>97110</v>
      </c>
      <c r="G1989" t="s">
        <v>150</v>
      </c>
      <c r="H1989" s="34">
        <v>8776</v>
      </c>
      <c r="I1989" s="7">
        <v>5704</v>
      </c>
      <c r="J1989" s="7">
        <v>5019.5200000000004</v>
      </c>
      <c r="K1989" s="7">
        <v>0</v>
      </c>
      <c r="L1989" s="7">
        <v>684.48</v>
      </c>
      <c r="M1989" s="5">
        <v>0.12</v>
      </c>
      <c r="N1989" t="s">
        <v>46</v>
      </c>
      <c r="O1989" t="s">
        <v>17</v>
      </c>
      <c r="P1989" t="s">
        <v>55</v>
      </c>
      <c r="Q1989" t="s">
        <v>32</v>
      </c>
      <c r="R1989" t="s">
        <v>26</v>
      </c>
      <c r="S1989" t="s">
        <v>27</v>
      </c>
      <c r="T1989" t="s">
        <v>13310</v>
      </c>
      <c r="U1989" s="1">
        <v>46054</v>
      </c>
      <c r="V1989">
        <f t="shared" si="62"/>
        <v>434</v>
      </c>
      <c r="W1989" t="str">
        <f t="shared" si="63"/>
        <v>360+</v>
      </c>
    </row>
    <row r="1990" spans="1:23" x14ac:dyDescent="0.25">
      <c r="A1990" t="s">
        <v>2128</v>
      </c>
      <c r="B1990">
        <v>1811041918</v>
      </c>
      <c r="C1990">
        <v>1364843543</v>
      </c>
      <c r="D1990" s="1">
        <v>45553</v>
      </c>
      <c r="E1990">
        <v>99215</v>
      </c>
      <c r="F1990">
        <v>99281</v>
      </c>
      <c r="G1990" t="s">
        <v>124</v>
      </c>
      <c r="H1990" s="34">
        <v>21344</v>
      </c>
      <c r="I1990" s="7">
        <v>13874</v>
      </c>
      <c r="J1990" s="7">
        <v>10473.120000000001</v>
      </c>
      <c r="K1990" s="7">
        <v>1736</v>
      </c>
      <c r="L1990" s="7">
        <v>1664.88</v>
      </c>
      <c r="M1990" s="5">
        <v>0.12</v>
      </c>
      <c r="N1990" t="s">
        <v>46</v>
      </c>
      <c r="O1990" t="s">
        <v>30</v>
      </c>
      <c r="P1990" t="s">
        <v>97</v>
      </c>
      <c r="Q1990" t="s">
        <v>32</v>
      </c>
      <c r="R1990" t="s">
        <v>27</v>
      </c>
      <c r="S1990" t="s">
        <v>27</v>
      </c>
      <c r="T1990" t="s">
        <v>13312</v>
      </c>
      <c r="U1990" s="1">
        <v>45811</v>
      </c>
      <c r="V1990">
        <f t="shared" si="62"/>
        <v>258</v>
      </c>
      <c r="W1990" t="str">
        <f t="shared" si="63"/>
        <v>240-269</v>
      </c>
    </row>
    <row r="1991" spans="1:23" x14ac:dyDescent="0.25">
      <c r="A1991" t="s">
        <v>2129</v>
      </c>
      <c r="B1991">
        <v>4167233323</v>
      </c>
      <c r="C1991">
        <v>8323813745</v>
      </c>
      <c r="D1991" s="1">
        <v>45849</v>
      </c>
      <c r="E1991">
        <v>99233</v>
      </c>
      <c r="F1991">
        <v>99282</v>
      </c>
      <c r="G1991" t="s">
        <v>178</v>
      </c>
      <c r="H1991" s="34">
        <v>92502</v>
      </c>
      <c r="I1991" s="7">
        <v>69377</v>
      </c>
      <c r="J1991" s="7">
        <v>58970.45</v>
      </c>
      <c r="K1991" s="7">
        <v>0</v>
      </c>
      <c r="L1991" s="7">
        <v>10406.549999999999</v>
      </c>
      <c r="M1991" s="5">
        <v>0.15</v>
      </c>
      <c r="N1991" t="s">
        <v>1139</v>
      </c>
      <c r="O1991" t="s">
        <v>17</v>
      </c>
      <c r="P1991" t="s">
        <v>31</v>
      </c>
      <c r="Q1991" t="s">
        <v>32</v>
      </c>
      <c r="R1991" t="s">
        <v>43</v>
      </c>
      <c r="S1991" t="s">
        <v>17</v>
      </c>
      <c r="T1991" t="s">
        <v>13312</v>
      </c>
      <c r="U1991" s="1">
        <v>46076</v>
      </c>
      <c r="V1991">
        <f t="shared" si="62"/>
        <v>227</v>
      </c>
      <c r="W1991" t="str">
        <f t="shared" si="63"/>
        <v>210-239</v>
      </c>
    </row>
    <row r="1992" spans="1:23" x14ac:dyDescent="0.25">
      <c r="A1992" t="s">
        <v>2130</v>
      </c>
      <c r="B1992">
        <v>7271306296</v>
      </c>
      <c r="C1992">
        <v>8489401546</v>
      </c>
      <c r="D1992" s="1">
        <v>45604</v>
      </c>
      <c r="E1992">
        <v>99215</v>
      </c>
      <c r="F1992">
        <v>99211</v>
      </c>
      <c r="G1992" t="s">
        <v>102</v>
      </c>
      <c r="H1992" s="34">
        <v>70563</v>
      </c>
      <c r="I1992" s="7">
        <v>55039</v>
      </c>
      <c r="J1992" s="7">
        <v>27592.2</v>
      </c>
      <c r="K1992" s="7">
        <v>16439</v>
      </c>
      <c r="L1992" s="7">
        <v>11007.8</v>
      </c>
      <c r="M1992" s="5">
        <v>0.2</v>
      </c>
      <c r="N1992" t="s">
        <v>3140</v>
      </c>
      <c r="O1992" t="s">
        <v>27</v>
      </c>
      <c r="P1992" t="s">
        <v>40</v>
      </c>
      <c r="Q1992" t="s">
        <v>32</v>
      </c>
      <c r="R1992" t="s">
        <v>43</v>
      </c>
      <c r="S1992" t="s">
        <v>27</v>
      </c>
      <c r="T1992" t="s">
        <v>13310</v>
      </c>
      <c r="U1992" s="1">
        <v>46062</v>
      </c>
      <c r="V1992">
        <f t="shared" si="62"/>
        <v>458</v>
      </c>
      <c r="W1992" t="str">
        <f t="shared" si="63"/>
        <v>360+</v>
      </c>
    </row>
    <row r="1993" spans="1:23" x14ac:dyDescent="0.25">
      <c r="A1993" t="s">
        <v>2131</v>
      </c>
      <c r="B1993">
        <v>6637540757</v>
      </c>
      <c r="C1993">
        <v>1899593178</v>
      </c>
      <c r="D1993" s="1">
        <v>45420</v>
      </c>
      <c r="E1993">
        <v>99233</v>
      </c>
      <c r="F1993">
        <v>90834</v>
      </c>
      <c r="G1993" t="s">
        <v>268</v>
      </c>
      <c r="H1993" s="34">
        <v>97852</v>
      </c>
      <c r="I1993" s="7">
        <v>77303</v>
      </c>
      <c r="J1993" s="7">
        <v>64934.52</v>
      </c>
      <c r="K1993" s="7">
        <v>0</v>
      </c>
      <c r="L1993" s="7">
        <v>12368.48</v>
      </c>
      <c r="M1993" s="5">
        <v>0.16</v>
      </c>
      <c r="N1993" t="s">
        <v>1138</v>
      </c>
      <c r="O1993" t="s">
        <v>17</v>
      </c>
      <c r="P1993" t="s">
        <v>35</v>
      </c>
      <c r="Q1993" t="s">
        <v>19</v>
      </c>
      <c r="R1993" t="s">
        <v>21</v>
      </c>
      <c r="S1993" t="s">
        <v>21</v>
      </c>
      <c r="T1993" t="s">
        <v>13312</v>
      </c>
      <c r="U1993" s="1">
        <v>45805</v>
      </c>
      <c r="V1993">
        <f t="shared" si="62"/>
        <v>385</v>
      </c>
      <c r="W1993" t="str">
        <f t="shared" si="63"/>
        <v>360+</v>
      </c>
    </row>
    <row r="1994" spans="1:23" x14ac:dyDescent="0.25">
      <c r="A1994" t="s">
        <v>2132</v>
      </c>
      <c r="B1994">
        <v>8220406378</v>
      </c>
      <c r="C1994">
        <v>6144260785</v>
      </c>
      <c r="D1994" s="1">
        <v>45652</v>
      </c>
      <c r="E1994">
        <v>99213</v>
      </c>
      <c r="F1994">
        <v>36415</v>
      </c>
      <c r="G1994" t="s">
        <v>203</v>
      </c>
      <c r="H1994" s="34">
        <v>97750</v>
      </c>
      <c r="I1994" s="7">
        <v>63538</v>
      </c>
      <c r="J1994" s="7">
        <v>55913.440000000002</v>
      </c>
      <c r="K1994" s="7">
        <v>0</v>
      </c>
      <c r="L1994" s="7">
        <v>7624.56</v>
      </c>
      <c r="M1994" s="5">
        <v>0.12</v>
      </c>
      <c r="N1994" t="s">
        <v>46</v>
      </c>
      <c r="O1994" t="s">
        <v>17</v>
      </c>
      <c r="P1994" t="s">
        <v>25</v>
      </c>
      <c r="Q1994" t="s">
        <v>19</v>
      </c>
      <c r="R1994" t="s">
        <v>27</v>
      </c>
      <c r="S1994" t="s">
        <v>21</v>
      </c>
      <c r="T1994" t="s">
        <v>13310</v>
      </c>
      <c r="U1994" s="1">
        <v>45903</v>
      </c>
      <c r="V1994">
        <f t="shared" si="62"/>
        <v>251</v>
      </c>
      <c r="W1994" t="str">
        <f t="shared" si="63"/>
        <v>240-269</v>
      </c>
    </row>
    <row r="1995" spans="1:23" x14ac:dyDescent="0.25">
      <c r="A1995" t="s">
        <v>2133</v>
      </c>
      <c r="B1995">
        <v>5435710860</v>
      </c>
      <c r="C1995">
        <v>3855706310</v>
      </c>
      <c r="D1995" s="1">
        <v>45651</v>
      </c>
      <c r="E1995">
        <v>99215</v>
      </c>
      <c r="F1995">
        <v>99204</v>
      </c>
      <c r="G1995" t="s">
        <v>237</v>
      </c>
      <c r="H1995" s="34">
        <v>27468</v>
      </c>
      <c r="I1995" s="7">
        <v>23348</v>
      </c>
      <c r="J1995" s="7">
        <v>22881.040000000001</v>
      </c>
      <c r="K1995" s="7">
        <v>0</v>
      </c>
      <c r="L1995" s="7">
        <v>466.96</v>
      </c>
      <c r="M1995" s="5">
        <v>0.02</v>
      </c>
      <c r="N1995" t="s">
        <v>16</v>
      </c>
      <c r="O1995" t="s">
        <v>17</v>
      </c>
      <c r="P1995" t="s">
        <v>40</v>
      </c>
      <c r="Q1995" t="s">
        <v>19</v>
      </c>
      <c r="R1995" t="s">
        <v>21</v>
      </c>
      <c r="S1995" t="s">
        <v>21</v>
      </c>
      <c r="T1995" t="s">
        <v>13311</v>
      </c>
      <c r="U1995" s="1">
        <v>45715</v>
      </c>
      <c r="V1995">
        <f t="shared" si="62"/>
        <v>64</v>
      </c>
      <c r="W1995" t="str">
        <f t="shared" si="63"/>
        <v>60-89</v>
      </c>
    </row>
    <row r="1996" spans="1:23" x14ac:dyDescent="0.25">
      <c r="A1996" t="s">
        <v>2134</v>
      </c>
      <c r="B1996">
        <v>7717599166</v>
      </c>
      <c r="C1996">
        <v>8514838311</v>
      </c>
      <c r="D1996" s="1">
        <v>45463</v>
      </c>
      <c r="E1996">
        <v>99214</v>
      </c>
      <c r="F1996">
        <v>99205</v>
      </c>
      <c r="G1996" t="s">
        <v>67</v>
      </c>
      <c r="H1996" s="34">
        <v>80581</v>
      </c>
      <c r="I1996" s="7">
        <v>68494</v>
      </c>
      <c r="J1996" s="7">
        <v>67124.12</v>
      </c>
      <c r="K1996" s="7">
        <v>0</v>
      </c>
      <c r="L1996" s="7">
        <v>1369.88</v>
      </c>
      <c r="M1996" s="5">
        <v>0.02</v>
      </c>
      <c r="N1996" t="s">
        <v>16</v>
      </c>
      <c r="O1996" t="s">
        <v>17</v>
      </c>
      <c r="P1996" t="s">
        <v>55</v>
      </c>
      <c r="Q1996" t="s">
        <v>19</v>
      </c>
      <c r="R1996" t="s">
        <v>21</v>
      </c>
      <c r="S1996" t="s">
        <v>17</v>
      </c>
      <c r="T1996" t="s">
        <v>13310</v>
      </c>
      <c r="U1996" s="1">
        <v>45813</v>
      </c>
      <c r="V1996">
        <f t="shared" si="62"/>
        <v>350</v>
      </c>
      <c r="W1996" t="str">
        <f t="shared" si="63"/>
        <v>330-359</v>
      </c>
    </row>
    <row r="1997" spans="1:23" x14ac:dyDescent="0.25">
      <c r="A1997" t="s">
        <v>2135</v>
      </c>
      <c r="B1997">
        <v>4115316774</v>
      </c>
      <c r="C1997">
        <v>5203753483</v>
      </c>
      <c r="D1997" s="1">
        <v>45442</v>
      </c>
      <c r="E1997">
        <v>99232</v>
      </c>
      <c r="F1997">
        <v>99292</v>
      </c>
      <c r="G1997" t="s">
        <v>129</v>
      </c>
      <c r="H1997" s="34">
        <v>53616</v>
      </c>
      <c r="I1997" s="7">
        <v>34850</v>
      </c>
      <c r="J1997" s="7">
        <v>28566</v>
      </c>
      <c r="K1997" s="7">
        <v>2102</v>
      </c>
      <c r="L1997" s="7">
        <v>4182</v>
      </c>
      <c r="M1997" s="5">
        <v>0.12</v>
      </c>
      <c r="N1997" t="s">
        <v>46</v>
      </c>
      <c r="O1997" t="s">
        <v>30</v>
      </c>
      <c r="P1997" t="s">
        <v>55</v>
      </c>
      <c r="Q1997" t="s">
        <v>19</v>
      </c>
      <c r="R1997" t="s">
        <v>43</v>
      </c>
      <c r="S1997" t="s">
        <v>21</v>
      </c>
      <c r="T1997" t="s">
        <v>13310</v>
      </c>
      <c r="U1997" s="1">
        <v>45758</v>
      </c>
      <c r="V1997">
        <f t="shared" si="62"/>
        <v>316</v>
      </c>
      <c r="W1997" t="str">
        <f t="shared" si="63"/>
        <v>300-329</v>
      </c>
    </row>
    <row r="1998" spans="1:23" x14ac:dyDescent="0.25">
      <c r="A1998" t="s">
        <v>2136</v>
      </c>
      <c r="B1998">
        <v>6627677297</v>
      </c>
      <c r="C1998">
        <v>4275629600</v>
      </c>
      <c r="D1998" s="1">
        <v>45567</v>
      </c>
      <c r="E1998">
        <v>99233</v>
      </c>
      <c r="F1998">
        <v>99205</v>
      </c>
      <c r="G1998" t="s">
        <v>248</v>
      </c>
      <c r="H1998" s="34">
        <v>85093</v>
      </c>
      <c r="I1998" s="7">
        <v>61267</v>
      </c>
      <c r="J1998" s="7">
        <v>56365.64</v>
      </c>
      <c r="K1998" s="7">
        <v>0</v>
      </c>
      <c r="L1998" s="7">
        <v>4901.3599999999997</v>
      </c>
      <c r="M1998" s="5">
        <v>0.08</v>
      </c>
      <c r="N1998" t="s">
        <v>24</v>
      </c>
      <c r="O1998" t="s">
        <v>17</v>
      </c>
      <c r="P1998" t="s">
        <v>58</v>
      </c>
      <c r="Q1998" t="s">
        <v>19</v>
      </c>
      <c r="R1998" t="s">
        <v>43</v>
      </c>
      <c r="S1998" t="s">
        <v>27</v>
      </c>
      <c r="T1998" t="s">
        <v>13312</v>
      </c>
      <c r="U1998" s="1">
        <v>46006</v>
      </c>
      <c r="V1998">
        <f t="shared" si="62"/>
        <v>439</v>
      </c>
      <c r="W1998" t="str">
        <f t="shared" si="63"/>
        <v>360+</v>
      </c>
    </row>
    <row r="1999" spans="1:23" x14ac:dyDescent="0.25">
      <c r="A1999" t="s">
        <v>2137</v>
      </c>
      <c r="B1999">
        <v>2552909721</v>
      </c>
      <c r="C1999">
        <v>7635596453</v>
      </c>
      <c r="D1999" s="1">
        <v>45938</v>
      </c>
      <c r="E1999">
        <v>99238</v>
      </c>
      <c r="F1999">
        <v>99291</v>
      </c>
      <c r="G1999" t="s">
        <v>159</v>
      </c>
      <c r="H1999" s="34">
        <v>70767</v>
      </c>
      <c r="I1999" s="7">
        <v>55198</v>
      </c>
      <c r="J1999" s="7">
        <v>40922.400000000001</v>
      </c>
      <c r="K1999" s="7">
        <v>3236</v>
      </c>
      <c r="L1999" s="7">
        <v>11039.6</v>
      </c>
      <c r="M1999" s="5">
        <v>0.2</v>
      </c>
      <c r="N1999" t="s">
        <v>3140</v>
      </c>
      <c r="O1999" t="s">
        <v>30</v>
      </c>
      <c r="P1999" t="s">
        <v>58</v>
      </c>
      <c r="Q1999" t="s">
        <v>32</v>
      </c>
      <c r="R1999" t="s">
        <v>27</v>
      </c>
      <c r="S1999" t="s">
        <v>17</v>
      </c>
      <c r="T1999" t="s">
        <v>13312</v>
      </c>
      <c r="U1999" s="1">
        <v>45992</v>
      </c>
      <c r="V1999">
        <f t="shared" si="62"/>
        <v>54</v>
      </c>
      <c r="W1999" t="str">
        <f t="shared" si="63"/>
        <v>30-59</v>
      </c>
    </row>
    <row r="2000" spans="1:23" x14ac:dyDescent="0.25">
      <c r="A2000" t="s">
        <v>2138</v>
      </c>
      <c r="B2000">
        <v>5049127226</v>
      </c>
      <c r="C2000">
        <v>4399625014</v>
      </c>
      <c r="D2000" s="1">
        <v>45591</v>
      </c>
      <c r="E2000">
        <v>99223</v>
      </c>
      <c r="F2000">
        <v>99281</v>
      </c>
      <c r="G2000" t="s">
        <v>187</v>
      </c>
      <c r="H2000" s="34">
        <v>90139</v>
      </c>
      <c r="I2000" s="7">
        <v>76618</v>
      </c>
      <c r="J2000" s="7">
        <v>75085.64</v>
      </c>
      <c r="K2000" s="7">
        <v>0</v>
      </c>
      <c r="L2000" s="7">
        <v>1532.36</v>
      </c>
      <c r="M2000" s="5">
        <v>0.02</v>
      </c>
      <c r="N2000" t="s">
        <v>16</v>
      </c>
      <c r="O2000" t="s">
        <v>17</v>
      </c>
      <c r="P2000" t="s">
        <v>55</v>
      </c>
      <c r="Q2000" t="s">
        <v>19</v>
      </c>
      <c r="R2000" t="s">
        <v>43</v>
      </c>
      <c r="S2000" t="s">
        <v>17</v>
      </c>
      <c r="T2000" t="s">
        <v>13310</v>
      </c>
      <c r="U2000" s="1">
        <v>45717</v>
      </c>
      <c r="V2000">
        <f t="shared" si="62"/>
        <v>126</v>
      </c>
      <c r="W2000" t="str">
        <f t="shared" si="63"/>
        <v>120-149</v>
      </c>
    </row>
    <row r="2001" spans="1:23" x14ac:dyDescent="0.25">
      <c r="A2001" t="s">
        <v>2139</v>
      </c>
      <c r="B2001">
        <v>7065723324</v>
      </c>
      <c r="C2001">
        <v>3963972481</v>
      </c>
      <c r="D2001" s="1">
        <v>45294</v>
      </c>
      <c r="E2001">
        <v>99213</v>
      </c>
      <c r="F2001">
        <v>99205</v>
      </c>
      <c r="G2001" t="s">
        <v>69</v>
      </c>
      <c r="H2001" s="34">
        <v>56345</v>
      </c>
      <c r="I2001" s="7">
        <v>40568</v>
      </c>
      <c r="J2001" s="7">
        <v>37322.559999999998</v>
      </c>
      <c r="K2001" s="7">
        <v>0</v>
      </c>
      <c r="L2001" s="7">
        <v>3245.44</v>
      </c>
      <c r="M2001" s="5">
        <v>0.08</v>
      </c>
      <c r="N2001" t="s">
        <v>24</v>
      </c>
      <c r="O2001" t="s">
        <v>17</v>
      </c>
      <c r="P2001" t="s">
        <v>25</v>
      </c>
      <c r="Q2001" t="s">
        <v>32</v>
      </c>
      <c r="R2001" t="s">
        <v>21</v>
      </c>
      <c r="S2001" t="s">
        <v>21</v>
      </c>
      <c r="T2001" t="s">
        <v>13311</v>
      </c>
      <c r="U2001" s="1">
        <v>45854</v>
      </c>
      <c r="V2001">
        <f t="shared" si="62"/>
        <v>560</v>
      </c>
      <c r="W2001" t="str">
        <f t="shared" si="63"/>
        <v>360+</v>
      </c>
    </row>
    <row r="2002" spans="1:23" x14ac:dyDescent="0.25">
      <c r="A2002" t="s">
        <v>2140</v>
      </c>
      <c r="B2002">
        <v>8551314575</v>
      </c>
      <c r="C2002">
        <v>2718827417</v>
      </c>
      <c r="D2002" s="1">
        <v>45577</v>
      </c>
      <c r="E2002">
        <v>99213</v>
      </c>
      <c r="F2002">
        <v>99281</v>
      </c>
      <c r="G2002" t="s">
        <v>140</v>
      </c>
      <c r="H2002" s="34">
        <v>76470</v>
      </c>
      <c r="I2002" s="7">
        <v>65000</v>
      </c>
      <c r="J2002" s="7">
        <v>44205</v>
      </c>
      <c r="K2002" s="7">
        <v>19495</v>
      </c>
      <c r="L2002" s="7">
        <v>1300</v>
      </c>
      <c r="M2002" s="5">
        <v>0.02</v>
      </c>
      <c r="N2002" t="s">
        <v>16</v>
      </c>
      <c r="O2002" t="s">
        <v>27</v>
      </c>
      <c r="P2002" t="s">
        <v>40</v>
      </c>
      <c r="Q2002" t="s">
        <v>19</v>
      </c>
      <c r="R2002" t="s">
        <v>20</v>
      </c>
      <c r="S2002" t="s">
        <v>17</v>
      </c>
      <c r="T2002" t="s">
        <v>13312</v>
      </c>
      <c r="U2002" s="1">
        <v>45884</v>
      </c>
      <c r="V2002">
        <f t="shared" si="62"/>
        <v>307</v>
      </c>
      <c r="W2002" t="str">
        <f t="shared" si="63"/>
        <v>300-329</v>
      </c>
    </row>
    <row r="2003" spans="1:23" x14ac:dyDescent="0.25">
      <c r="A2003" t="s">
        <v>2141</v>
      </c>
      <c r="B2003">
        <v>4149203652</v>
      </c>
      <c r="C2003">
        <v>6221343940</v>
      </c>
      <c r="D2003" s="1">
        <v>45469</v>
      </c>
      <c r="E2003">
        <v>99223</v>
      </c>
      <c r="F2003">
        <v>93000</v>
      </c>
      <c r="G2003" t="s">
        <v>279</v>
      </c>
      <c r="H2003" s="34">
        <v>57781</v>
      </c>
      <c r="I2003" s="7">
        <v>37558</v>
      </c>
      <c r="J2003" s="7">
        <v>22701.040000000001</v>
      </c>
      <c r="K2003" s="7">
        <v>10350</v>
      </c>
      <c r="L2003" s="7">
        <v>4506.96</v>
      </c>
      <c r="M2003" s="5">
        <v>0.12</v>
      </c>
      <c r="N2003" t="s">
        <v>46</v>
      </c>
      <c r="O2003" t="s">
        <v>27</v>
      </c>
      <c r="P2003" t="s">
        <v>25</v>
      </c>
      <c r="Q2003" t="s">
        <v>32</v>
      </c>
      <c r="R2003" t="s">
        <v>21</v>
      </c>
      <c r="S2003" t="s">
        <v>27</v>
      </c>
      <c r="T2003" t="s">
        <v>13310</v>
      </c>
      <c r="U2003" s="1">
        <v>45678</v>
      </c>
      <c r="V2003">
        <f t="shared" si="62"/>
        <v>209</v>
      </c>
      <c r="W2003" t="str">
        <f t="shared" si="63"/>
        <v>180-209</v>
      </c>
    </row>
    <row r="2004" spans="1:23" x14ac:dyDescent="0.25">
      <c r="A2004" t="s">
        <v>2142</v>
      </c>
      <c r="B2004">
        <v>8379881576</v>
      </c>
      <c r="C2004">
        <v>8685439989</v>
      </c>
      <c r="D2004" s="1">
        <v>45550</v>
      </c>
      <c r="E2004">
        <v>99215</v>
      </c>
      <c r="F2004">
        <v>99205</v>
      </c>
      <c r="G2004" t="s">
        <v>272</v>
      </c>
      <c r="H2004" s="34">
        <v>24747</v>
      </c>
      <c r="I2004" s="7">
        <v>21035</v>
      </c>
      <c r="J2004" s="7">
        <v>18080.3</v>
      </c>
      <c r="K2004" s="7">
        <v>2534</v>
      </c>
      <c r="L2004" s="7">
        <v>420.7</v>
      </c>
      <c r="M2004" s="5">
        <v>0.02</v>
      </c>
      <c r="N2004" t="s">
        <v>16</v>
      </c>
      <c r="O2004" t="s">
        <v>30</v>
      </c>
      <c r="P2004" t="s">
        <v>58</v>
      </c>
      <c r="Q2004" t="s">
        <v>32</v>
      </c>
      <c r="R2004" t="s">
        <v>38</v>
      </c>
      <c r="S2004" t="s">
        <v>27</v>
      </c>
      <c r="T2004" t="s">
        <v>13311</v>
      </c>
      <c r="U2004" s="1">
        <v>46013</v>
      </c>
      <c r="V2004">
        <f t="shared" si="62"/>
        <v>463</v>
      </c>
      <c r="W2004" t="str">
        <f t="shared" si="63"/>
        <v>360+</v>
      </c>
    </row>
    <row r="2005" spans="1:23" x14ac:dyDescent="0.25">
      <c r="A2005" t="s">
        <v>2143</v>
      </c>
      <c r="B2005">
        <v>7273906514</v>
      </c>
      <c r="C2005">
        <v>7142478605</v>
      </c>
      <c r="D2005" s="1">
        <v>45869</v>
      </c>
      <c r="E2005">
        <v>99215</v>
      </c>
      <c r="F2005">
        <v>85025</v>
      </c>
      <c r="G2005" t="s">
        <v>83</v>
      </c>
      <c r="H2005" s="34">
        <v>60395</v>
      </c>
      <c r="I2005" s="7">
        <v>47108</v>
      </c>
      <c r="J2005" s="7">
        <v>24104.400000000001</v>
      </c>
      <c r="K2005" s="7">
        <v>13582</v>
      </c>
      <c r="L2005" s="7">
        <v>9421.6</v>
      </c>
      <c r="M2005" s="5">
        <v>0.2</v>
      </c>
      <c r="N2005" t="s">
        <v>3140</v>
      </c>
      <c r="O2005" t="s">
        <v>27</v>
      </c>
      <c r="P2005" t="s">
        <v>31</v>
      </c>
      <c r="Q2005" t="s">
        <v>32</v>
      </c>
      <c r="R2005" t="s">
        <v>27</v>
      </c>
      <c r="S2005" t="s">
        <v>21</v>
      </c>
      <c r="T2005" t="s">
        <v>13311</v>
      </c>
      <c r="U2005" s="1">
        <v>46084</v>
      </c>
      <c r="V2005">
        <f t="shared" si="62"/>
        <v>215</v>
      </c>
      <c r="W2005" t="str">
        <f t="shared" si="63"/>
        <v>210-239</v>
      </c>
    </row>
    <row r="2006" spans="1:23" x14ac:dyDescent="0.25">
      <c r="A2006" t="s">
        <v>2144</v>
      </c>
      <c r="B2006">
        <v>6082188389</v>
      </c>
      <c r="C2006">
        <v>6143284626</v>
      </c>
      <c r="D2006" s="1">
        <v>45609</v>
      </c>
      <c r="E2006">
        <v>99213</v>
      </c>
      <c r="F2006">
        <v>90834</v>
      </c>
      <c r="G2006" t="s">
        <v>61</v>
      </c>
      <c r="H2006" s="34">
        <v>75835</v>
      </c>
      <c r="I2006" s="7">
        <v>54601</v>
      </c>
      <c r="J2006" s="7">
        <v>47011.92</v>
      </c>
      <c r="K2006" s="7">
        <v>3221</v>
      </c>
      <c r="L2006" s="7">
        <v>4368.08</v>
      </c>
      <c r="M2006" s="5">
        <v>0.08</v>
      </c>
      <c r="N2006" t="s">
        <v>24</v>
      </c>
      <c r="O2006" t="s">
        <v>30</v>
      </c>
      <c r="P2006" t="s">
        <v>58</v>
      </c>
      <c r="Q2006" t="s">
        <v>19</v>
      </c>
      <c r="R2006" t="s">
        <v>20</v>
      </c>
      <c r="S2006" t="s">
        <v>21</v>
      </c>
      <c r="T2006" t="s">
        <v>13311</v>
      </c>
      <c r="U2006" s="1">
        <v>45887</v>
      </c>
      <c r="V2006">
        <f t="shared" si="62"/>
        <v>278</v>
      </c>
      <c r="W2006" t="str">
        <f t="shared" si="63"/>
        <v>270-299</v>
      </c>
    </row>
    <row r="2007" spans="1:23" x14ac:dyDescent="0.25">
      <c r="A2007" t="s">
        <v>2145</v>
      </c>
      <c r="B2007">
        <v>6285181499</v>
      </c>
      <c r="C2007">
        <v>1556167568</v>
      </c>
      <c r="D2007" s="1">
        <v>45871</v>
      </c>
      <c r="E2007">
        <v>99232</v>
      </c>
      <c r="F2007">
        <v>90834</v>
      </c>
      <c r="G2007" t="s">
        <v>182</v>
      </c>
      <c r="H2007" s="34">
        <v>79493</v>
      </c>
      <c r="I2007" s="7">
        <v>57235</v>
      </c>
      <c r="J2007" s="7">
        <v>45494.2</v>
      </c>
      <c r="K2007" s="7">
        <v>7162</v>
      </c>
      <c r="L2007" s="7">
        <v>4578.8</v>
      </c>
      <c r="M2007" s="5">
        <v>0.08</v>
      </c>
      <c r="N2007" t="s">
        <v>24</v>
      </c>
      <c r="O2007" t="s">
        <v>30</v>
      </c>
      <c r="P2007" t="s">
        <v>97</v>
      </c>
      <c r="Q2007" t="s">
        <v>32</v>
      </c>
      <c r="R2007" t="s">
        <v>21</v>
      </c>
      <c r="S2007" t="s">
        <v>27</v>
      </c>
      <c r="T2007" t="s">
        <v>13312</v>
      </c>
      <c r="U2007" s="1">
        <v>45999</v>
      </c>
      <c r="V2007">
        <f t="shared" si="62"/>
        <v>128</v>
      </c>
      <c r="W2007" t="str">
        <f t="shared" si="63"/>
        <v>120-149</v>
      </c>
    </row>
    <row r="2008" spans="1:23" x14ac:dyDescent="0.25">
      <c r="A2008" t="s">
        <v>2146</v>
      </c>
      <c r="B2008">
        <v>5127253702</v>
      </c>
      <c r="C2008">
        <v>6853750556</v>
      </c>
      <c r="D2008" s="1">
        <v>45771</v>
      </c>
      <c r="E2008">
        <v>99214</v>
      </c>
      <c r="F2008">
        <v>80053</v>
      </c>
      <c r="G2008" t="s">
        <v>96</v>
      </c>
      <c r="H2008" s="34">
        <v>24083</v>
      </c>
      <c r="I2008" s="7">
        <v>15654</v>
      </c>
      <c r="J2008" s="7">
        <v>8821.52</v>
      </c>
      <c r="K2008" s="7">
        <v>4954</v>
      </c>
      <c r="L2008" s="7">
        <v>1878.48</v>
      </c>
      <c r="M2008" s="5">
        <v>0.12</v>
      </c>
      <c r="N2008" t="s">
        <v>46</v>
      </c>
      <c r="O2008" t="s">
        <v>27</v>
      </c>
      <c r="P2008" t="s">
        <v>55</v>
      </c>
      <c r="Q2008" t="s">
        <v>19</v>
      </c>
      <c r="R2008" t="s">
        <v>38</v>
      </c>
      <c r="S2008" t="s">
        <v>21</v>
      </c>
      <c r="T2008" t="s">
        <v>13310</v>
      </c>
      <c r="U2008" s="1">
        <v>45817</v>
      </c>
      <c r="V2008">
        <f t="shared" si="62"/>
        <v>46</v>
      </c>
      <c r="W2008" t="str">
        <f t="shared" si="63"/>
        <v>30-59</v>
      </c>
    </row>
    <row r="2009" spans="1:23" x14ac:dyDescent="0.25">
      <c r="A2009" t="s">
        <v>2147</v>
      </c>
      <c r="B2009">
        <v>5704405401</v>
      </c>
      <c r="C2009">
        <v>4022032037</v>
      </c>
      <c r="D2009" s="1">
        <v>45417</v>
      </c>
      <c r="E2009">
        <v>99233</v>
      </c>
      <c r="F2009">
        <v>81000</v>
      </c>
      <c r="G2009" t="s">
        <v>244</v>
      </c>
      <c r="H2009" s="34">
        <v>45505</v>
      </c>
      <c r="I2009" s="7">
        <v>32764</v>
      </c>
      <c r="J2009" s="7">
        <v>26789.88</v>
      </c>
      <c r="K2009" s="7">
        <v>3353</v>
      </c>
      <c r="L2009" s="7">
        <v>2621.12</v>
      </c>
      <c r="M2009" s="5">
        <v>0.08</v>
      </c>
      <c r="N2009" t="s">
        <v>24</v>
      </c>
      <c r="O2009" t="s">
        <v>30</v>
      </c>
      <c r="P2009" t="s">
        <v>35</v>
      </c>
      <c r="Q2009" t="s">
        <v>19</v>
      </c>
      <c r="R2009" t="s">
        <v>27</v>
      </c>
      <c r="S2009" t="s">
        <v>21</v>
      </c>
      <c r="T2009" t="s">
        <v>13311</v>
      </c>
      <c r="U2009" s="1">
        <v>45780</v>
      </c>
      <c r="V2009">
        <f t="shared" si="62"/>
        <v>363</v>
      </c>
      <c r="W2009" t="str">
        <f t="shared" si="63"/>
        <v>360+</v>
      </c>
    </row>
    <row r="2010" spans="1:23" x14ac:dyDescent="0.25">
      <c r="A2010" t="s">
        <v>2148</v>
      </c>
      <c r="B2010">
        <v>6540345604</v>
      </c>
      <c r="C2010">
        <v>1453375117</v>
      </c>
      <c r="D2010" s="1">
        <v>45409</v>
      </c>
      <c r="E2010">
        <v>99232</v>
      </c>
      <c r="F2010">
        <v>81000</v>
      </c>
      <c r="G2010" t="s">
        <v>45</v>
      </c>
      <c r="H2010" s="34">
        <v>48835</v>
      </c>
      <c r="I2010" s="7">
        <v>39068</v>
      </c>
      <c r="J2010" s="7">
        <v>33598.480000000003</v>
      </c>
      <c r="K2010" s="7">
        <v>0</v>
      </c>
      <c r="L2010" s="7">
        <v>5469.52</v>
      </c>
      <c r="M2010" s="5">
        <v>0.14000000000000001</v>
      </c>
      <c r="N2010" t="s">
        <v>1135</v>
      </c>
      <c r="O2010" t="s">
        <v>17</v>
      </c>
      <c r="P2010" t="s">
        <v>25</v>
      </c>
      <c r="Q2010" t="s">
        <v>19</v>
      </c>
      <c r="R2010" t="s">
        <v>26</v>
      </c>
      <c r="S2010" t="s">
        <v>21</v>
      </c>
      <c r="T2010" t="s">
        <v>13310</v>
      </c>
      <c r="U2010" s="1">
        <v>45889</v>
      </c>
      <c r="V2010">
        <f t="shared" si="62"/>
        <v>480</v>
      </c>
      <c r="W2010" t="str">
        <f t="shared" si="63"/>
        <v>360+</v>
      </c>
    </row>
    <row r="2011" spans="1:23" x14ac:dyDescent="0.25">
      <c r="A2011" t="s">
        <v>2149</v>
      </c>
      <c r="B2011">
        <v>2006683393</v>
      </c>
      <c r="C2011">
        <v>2175519400</v>
      </c>
      <c r="D2011" s="1">
        <v>45859</v>
      </c>
      <c r="E2011">
        <v>99238</v>
      </c>
      <c r="F2011">
        <v>99212</v>
      </c>
      <c r="G2011" t="s">
        <v>65</v>
      </c>
      <c r="H2011" s="34">
        <v>54234</v>
      </c>
      <c r="I2011" s="7">
        <v>39048</v>
      </c>
      <c r="J2011" s="7">
        <v>35924.160000000003</v>
      </c>
      <c r="K2011" s="7">
        <v>0</v>
      </c>
      <c r="L2011" s="7">
        <v>3123.84</v>
      </c>
      <c r="M2011" s="5">
        <v>0.08</v>
      </c>
      <c r="N2011" t="s">
        <v>24</v>
      </c>
      <c r="O2011" t="s">
        <v>17</v>
      </c>
      <c r="P2011" t="s">
        <v>18</v>
      </c>
      <c r="Q2011" t="s">
        <v>32</v>
      </c>
      <c r="R2011" t="s">
        <v>20</v>
      </c>
      <c r="S2011" t="s">
        <v>21</v>
      </c>
      <c r="T2011" t="s">
        <v>13311</v>
      </c>
      <c r="U2011" s="1">
        <v>45895</v>
      </c>
      <c r="V2011">
        <f t="shared" si="62"/>
        <v>36</v>
      </c>
      <c r="W2011" t="str">
        <f t="shared" si="63"/>
        <v>30-59</v>
      </c>
    </row>
    <row r="2012" spans="1:23" x14ac:dyDescent="0.25">
      <c r="A2012" t="s">
        <v>2150</v>
      </c>
      <c r="B2012">
        <v>4820525873</v>
      </c>
      <c r="C2012">
        <v>8397475366</v>
      </c>
      <c r="D2012" s="1">
        <v>45664</v>
      </c>
      <c r="E2012">
        <v>99231</v>
      </c>
      <c r="F2012">
        <v>99292</v>
      </c>
      <c r="G2012" t="s">
        <v>169</v>
      </c>
      <c r="H2012" s="34">
        <v>67111</v>
      </c>
      <c r="I2012" s="7">
        <v>48320</v>
      </c>
      <c r="J2012" s="7">
        <v>29811.4</v>
      </c>
      <c r="K2012" s="7">
        <v>14643</v>
      </c>
      <c r="L2012" s="7">
        <v>3865.6</v>
      </c>
      <c r="M2012" s="5">
        <v>0.08</v>
      </c>
      <c r="N2012" t="s">
        <v>24</v>
      </c>
      <c r="O2012" t="s">
        <v>27</v>
      </c>
      <c r="P2012" t="s">
        <v>35</v>
      </c>
      <c r="Q2012" t="s">
        <v>32</v>
      </c>
      <c r="R2012" t="s">
        <v>38</v>
      </c>
      <c r="S2012" t="s">
        <v>17</v>
      </c>
      <c r="T2012" t="s">
        <v>13311</v>
      </c>
      <c r="U2012" s="1">
        <v>45856</v>
      </c>
      <c r="V2012">
        <f t="shared" si="62"/>
        <v>192</v>
      </c>
      <c r="W2012" t="str">
        <f t="shared" si="63"/>
        <v>180-209</v>
      </c>
    </row>
    <row r="2013" spans="1:23" x14ac:dyDescent="0.25">
      <c r="A2013" t="s">
        <v>2151</v>
      </c>
      <c r="B2013">
        <v>9181921177</v>
      </c>
      <c r="C2013">
        <v>7401817556</v>
      </c>
      <c r="D2013" s="1">
        <v>45895</v>
      </c>
      <c r="E2013">
        <v>99223</v>
      </c>
      <c r="F2013">
        <v>36415</v>
      </c>
      <c r="G2013" t="s">
        <v>279</v>
      </c>
      <c r="H2013" s="34">
        <v>66926</v>
      </c>
      <c r="I2013" s="7">
        <v>48187</v>
      </c>
      <c r="J2013" s="7">
        <v>42433.04</v>
      </c>
      <c r="K2013" s="7">
        <v>1899</v>
      </c>
      <c r="L2013" s="7">
        <v>3854.96</v>
      </c>
      <c r="M2013" s="5">
        <v>0.08</v>
      </c>
      <c r="N2013" t="s">
        <v>24</v>
      </c>
      <c r="O2013" t="s">
        <v>30</v>
      </c>
      <c r="P2013" t="s">
        <v>25</v>
      </c>
      <c r="Q2013" t="s">
        <v>32</v>
      </c>
      <c r="R2013" t="s">
        <v>27</v>
      </c>
      <c r="S2013" t="s">
        <v>27</v>
      </c>
      <c r="T2013" t="s">
        <v>13312</v>
      </c>
      <c r="U2013" s="1">
        <v>45903</v>
      </c>
      <c r="V2013">
        <f t="shared" si="62"/>
        <v>8</v>
      </c>
      <c r="W2013" t="str">
        <f t="shared" si="63"/>
        <v>0-29</v>
      </c>
    </row>
    <row r="2014" spans="1:23" x14ac:dyDescent="0.25">
      <c r="A2014" t="s">
        <v>2152</v>
      </c>
      <c r="B2014">
        <v>9092492160</v>
      </c>
      <c r="C2014">
        <v>1188779357</v>
      </c>
      <c r="D2014" s="1">
        <v>45622</v>
      </c>
      <c r="E2014">
        <v>99213</v>
      </c>
      <c r="F2014">
        <v>99284</v>
      </c>
      <c r="G2014" t="s">
        <v>34</v>
      </c>
      <c r="H2014" s="34">
        <v>48741</v>
      </c>
      <c r="I2014" s="7">
        <v>41430</v>
      </c>
      <c r="J2014" s="7">
        <v>40601.4</v>
      </c>
      <c r="K2014" s="7">
        <v>0</v>
      </c>
      <c r="L2014" s="7">
        <v>828.6</v>
      </c>
      <c r="M2014" s="5">
        <v>0.02</v>
      </c>
      <c r="N2014" t="s">
        <v>16</v>
      </c>
      <c r="O2014" t="s">
        <v>17</v>
      </c>
      <c r="P2014" t="s">
        <v>35</v>
      </c>
      <c r="Q2014" t="s">
        <v>32</v>
      </c>
      <c r="R2014" t="s">
        <v>43</v>
      </c>
      <c r="S2014" t="s">
        <v>21</v>
      </c>
      <c r="T2014" t="s">
        <v>13312</v>
      </c>
      <c r="U2014" s="1">
        <v>45941</v>
      </c>
      <c r="V2014">
        <f t="shared" si="62"/>
        <v>319</v>
      </c>
      <c r="W2014" t="str">
        <f t="shared" si="63"/>
        <v>300-329</v>
      </c>
    </row>
    <row r="2015" spans="1:23" x14ac:dyDescent="0.25">
      <c r="A2015" t="s">
        <v>2153</v>
      </c>
      <c r="B2015">
        <v>1443142720</v>
      </c>
      <c r="C2015">
        <v>7901654838</v>
      </c>
      <c r="D2015" s="1">
        <v>45761</v>
      </c>
      <c r="E2015">
        <v>99214</v>
      </c>
      <c r="F2015">
        <v>80053</v>
      </c>
      <c r="G2015" t="s">
        <v>129</v>
      </c>
      <c r="H2015" s="34">
        <v>32852</v>
      </c>
      <c r="I2015" s="7">
        <v>27924</v>
      </c>
      <c r="J2015" s="7">
        <v>22149.52</v>
      </c>
      <c r="K2015" s="7">
        <v>5216</v>
      </c>
      <c r="L2015" s="7">
        <v>558.48</v>
      </c>
      <c r="M2015" s="5">
        <v>0.02</v>
      </c>
      <c r="N2015" t="s">
        <v>16</v>
      </c>
      <c r="O2015" t="s">
        <v>27</v>
      </c>
      <c r="P2015" t="s">
        <v>18</v>
      </c>
      <c r="Q2015" t="s">
        <v>19</v>
      </c>
      <c r="R2015" t="s">
        <v>21</v>
      </c>
      <c r="S2015" t="s">
        <v>21</v>
      </c>
      <c r="T2015" t="s">
        <v>13312</v>
      </c>
      <c r="U2015" s="1">
        <v>45866</v>
      </c>
      <c r="V2015">
        <f t="shared" si="62"/>
        <v>105</v>
      </c>
      <c r="W2015" t="str">
        <f t="shared" si="63"/>
        <v>90-119</v>
      </c>
    </row>
    <row r="2016" spans="1:23" x14ac:dyDescent="0.25">
      <c r="A2016" t="s">
        <v>2154</v>
      </c>
      <c r="B2016">
        <v>4131072013</v>
      </c>
      <c r="C2016">
        <v>4289019432</v>
      </c>
      <c r="D2016" s="1">
        <v>45876</v>
      </c>
      <c r="E2016">
        <v>99232</v>
      </c>
      <c r="F2016">
        <v>90834</v>
      </c>
      <c r="G2016" t="s">
        <v>122</v>
      </c>
      <c r="H2016" s="34">
        <v>50136</v>
      </c>
      <c r="I2016" s="7">
        <v>36098</v>
      </c>
      <c r="J2016" s="7">
        <v>33210.160000000003</v>
      </c>
      <c r="K2016" s="7">
        <v>0</v>
      </c>
      <c r="L2016" s="7">
        <v>2887.84</v>
      </c>
      <c r="M2016" s="5">
        <v>0.08</v>
      </c>
      <c r="N2016" t="s">
        <v>24</v>
      </c>
      <c r="O2016" t="s">
        <v>17</v>
      </c>
      <c r="P2016" t="s">
        <v>40</v>
      </c>
      <c r="Q2016" t="s">
        <v>19</v>
      </c>
      <c r="R2016" t="s">
        <v>27</v>
      </c>
      <c r="S2016" t="s">
        <v>21</v>
      </c>
      <c r="T2016" t="s">
        <v>13310</v>
      </c>
      <c r="U2016" s="1">
        <v>46036</v>
      </c>
      <c r="V2016">
        <f t="shared" si="62"/>
        <v>160</v>
      </c>
      <c r="W2016" t="str">
        <f t="shared" si="63"/>
        <v>150-179</v>
      </c>
    </row>
    <row r="2017" spans="1:23" x14ac:dyDescent="0.25">
      <c r="A2017" t="s">
        <v>2155</v>
      </c>
      <c r="B2017">
        <v>5003576380</v>
      </c>
      <c r="C2017">
        <v>7225660323</v>
      </c>
      <c r="D2017" s="1">
        <v>45595</v>
      </c>
      <c r="E2017">
        <v>99238</v>
      </c>
      <c r="F2017">
        <v>93000</v>
      </c>
      <c r="G2017" t="s">
        <v>166</v>
      </c>
      <c r="H2017" s="34">
        <v>72346</v>
      </c>
      <c r="I2017" s="7">
        <v>52089</v>
      </c>
      <c r="J2017" s="7">
        <v>38149.879999999997</v>
      </c>
      <c r="K2017" s="7">
        <v>9772</v>
      </c>
      <c r="L2017" s="7">
        <v>4167.12</v>
      </c>
      <c r="M2017" s="5">
        <v>0.08</v>
      </c>
      <c r="N2017" t="s">
        <v>24</v>
      </c>
      <c r="O2017" t="s">
        <v>27</v>
      </c>
      <c r="P2017" t="s">
        <v>31</v>
      </c>
      <c r="Q2017" t="s">
        <v>32</v>
      </c>
      <c r="R2017" t="s">
        <v>26</v>
      </c>
      <c r="S2017" t="s">
        <v>17</v>
      </c>
      <c r="T2017" t="s">
        <v>13312</v>
      </c>
      <c r="U2017" s="1">
        <v>45970</v>
      </c>
      <c r="V2017">
        <f t="shared" si="62"/>
        <v>375</v>
      </c>
      <c r="W2017" t="str">
        <f t="shared" si="63"/>
        <v>360+</v>
      </c>
    </row>
    <row r="2018" spans="1:23" x14ac:dyDescent="0.25">
      <c r="A2018" t="s">
        <v>2156</v>
      </c>
      <c r="B2018">
        <v>1192527446</v>
      </c>
      <c r="C2018">
        <v>2380579301</v>
      </c>
      <c r="D2018" s="1">
        <v>45303</v>
      </c>
      <c r="E2018">
        <v>99213</v>
      </c>
      <c r="F2018">
        <v>85025</v>
      </c>
      <c r="G2018" t="s">
        <v>77</v>
      </c>
      <c r="H2018" s="34">
        <v>93676</v>
      </c>
      <c r="I2018" s="7">
        <v>60889</v>
      </c>
      <c r="J2018" s="7">
        <v>53582.32</v>
      </c>
      <c r="K2018" s="7">
        <v>0</v>
      </c>
      <c r="L2018" s="7">
        <v>7306.68</v>
      </c>
      <c r="M2018" s="5">
        <v>0.12</v>
      </c>
      <c r="N2018" t="s">
        <v>46</v>
      </c>
      <c r="O2018" t="s">
        <v>17</v>
      </c>
      <c r="P2018" t="s">
        <v>97</v>
      </c>
      <c r="Q2018" t="s">
        <v>19</v>
      </c>
      <c r="R2018" t="s">
        <v>43</v>
      </c>
      <c r="S2018" t="s">
        <v>17</v>
      </c>
      <c r="T2018" t="s">
        <v>13312</v>
      </c>
      <c r="U2018" s="1">
        <v>45668</v>
      </c>
      <c r="V2018">
        <f t="shared" si="62"/>
        <v>365</v>
      </c>
      <c r="W2018" t="str">
        <f t="shared" si="63"/>
        <v>360+</v>
      </c>
    </row>
    <row r="2019" spans="1:23" x14ac:dyDescent="0.25">
      <c r="A2019" t="s">
        <v>2157</v>
      </c>
      <c r="B2019">
        <v>3005854742</v>
      </c>
      <c r="C2019">
        <v>2099358707</v>
      </c>
      <c r="D2019" s="1">
        <v>45671</v>
      </c>
      <c r="E2019">
        <v>99231</v>
      </c>
      <c r="F2019">
        <v>99214</v>
      </c>
      <c r="G2019" t="s">
        <v>34</v>
      </c>
      <c r="H2019" s="34">
        <v>96441</v>
      </c>
      <c r="I2019" s="7">
        <v>72331</v>
      </c>
      <c r="J2019" s="7">
        <v>61481.35</v>
      </c>
      <c r="K2019" s="7">
        <v>0</v>
      </c>
      <c r="L2019" s="7">
        <v>10849.65</v>
      </c>
      <c r="M2019" s="5">
        <v>0.15</v>
      </c>
      <c r="N2019" t="s">
        <v>1139</v>
      </c>
      <c r="O2019" t="s">
        <v>17</v>
      </c>
      <c r="P2019" t="s">
        <v>40</v>
      </c>
      <c r="Q2019" t="s">
        <v>19</v>
      </c>
      <c r="R2019" t="s">
        <v>43</v>
      </c>
      <c r="S2019" t="s">
        <v>27</v>
      </c>
      <c r="T2019" t="s">
        <v>13310</v>
      </c>
      <c r="U2019" s="1">
        <v>45963</v>
      </c>
      <c r="V2019">
        <f t="shared" si="62"/>
        <v>292</v>
      </c>
      <c r="W2019" t="str">
        <f t="shared" si="63"/>
        <v>270-299</v>
      </c>
    </row>
    <row r="2020" spans="1:23" x14ac:dyDescent="0.25">
      <c r="A2020" t="s">
        <v>2158</v>
      </c>
      <c r="B2020">
        <v>5324439070</v>
      </c>
      <c r="C2020">
        <v>1310587385</v>
      </c>
      <c r="D2020" s="1">
        <v>45394</v>
      </c>
      <c r="E2020">
        <v>99214</v>
      </c>
      <c r="F2020">
        <v>71046</v>
      </c>
      <c r="G2020" t="s">
        <v>136</v>
      </c>
      <c r="H2020" s="34">
        <v>71421</v>
      </c>
      <c r="I2020" s="7">
        <v>53566</v>
      </c>
      <c r="J2020" s="7">
        <v>23975.1</v>
      </c>
      <c r="K2020" s="7">
        <v>21556</v>
      </c>
      <c r="L2020" s="7">
        <v>8034.9</v>
      </c>
      <c r="M2020" s="5">
        <v>0.15</v>
      </c>
      <c r="N2020" t="s">
        <v>1139</v>
      </c>
      <c r="O2020" t="s">
        <v>27</v>
      </c>
      <c r="P2020" t="s">
        <v>25</v>
      </c>
      <c r="Q2020" t="s">
        <v>32</v>
      </c>
      <c r="R2020" t="s">
        <v>21</v>
      </c>
      <c r="S2020" t="s">
        <v>21</v>
      </c>
      <c r="T2020" t="s">
        <v>13312</v>
      </c>
      <c r="U2020" s="1">
        <v>46071</v>
      </c>
      <c r="V2020">
        <f t="shared" si="62"/>
        <v>677</v>
      </c>
      <c r="W2020" t="str">
        <f t="shared" si="63"/>
        <v>360+</v>
      </c>
    </row>
    <row r="2021" spans="1:23" x14ac:dyDescent="0.25">
      <c r="A2021" t="s">
        <v>2159</v>
      </c>
      <c r="B2021">
        <v>1194783922</v>
      </c>
      <c r="C2021">
        <v>9167964595</v>
      </c>
      <c r="D2021" s="1">
        <v>45864</v>
      </c>
      <c r="E2021">
        <v>99233</v>
      </c>
      <c r="F2021">
        <v>99201</v>
      </c>
      <c r="G2021" t="s">
        <v>288</v>
      </c>
      <c r="H2021" s="34">
        <v>43512</v>
      </c>
      <c r="I2021" s="7">
        <v>28283</v>
      </c>
      <c r="J2021" s="7">
        <v>22219.040000000001</v>
      </c>
      <c r="K2021" s="7">
        <v>2670</v>
      </c>
      <c r="L2021" s="7">
        <v>3393.96</v>
      </c>
      <c r="M2021" s="5">
        <v>0.12</v>
      </c>
      <c r="N2021" t="s">
        <v>46</v>
      </c>
      <c r="O2021" t="s">
        <v>30</v>
      </c>
      <c r="P2021" t="s">
        <v>25</v>
      </c>
      <c r="Q2021" t="s">
        <v>19</v>
      </c>
      <c r="R2021" t="s">
        <v>43</v>
      </c>
      <c r="S2021" t="s">
        <v>17</v>
      </c>
      <c r="T2021" t="s">
        <v>13312</v>
      </c>
      <c r="U2021" s="1">
        <v>45953</v>
      </c>
      <c r="V2021">
        <f t="shared" si="62"/>
        <v>89</v>
      </c>
      <c r="W2021" t="str">
        <f t="shared" si="63"/>
        <v>60-89</v>
      </c>
    </row>
    <row r="2022" spans="1:23" x14ac:dyDescent="0.25">
      <c r="A2022" t="s">
        <v>2160</v>
      </c>
      <c r="B2022">
        <v>6054878309</v>
      </c>
      <c r="C2022">
        <v>3528469320</v>
      </c>
      <c r="D2022" s="1">
        <v>45833</v>
      </c>
      <c r="E2022">
        <v>99238</v>
      </c>
      <c r="F2022">
        <v>99281</v>
      </c>
      <c r="G2022" t="s">
        <v>272</v>
      </c>
      <c r="H2022" s="34">
        <v>95311</v>
      </c>
      <c r="I2022" s="7">
        <v>76249</v>
      </c>
      <c r="J2022" s="7">
        <v>57378.14</v>
      </c>
      <c r="K2022" s="7">
        <v>8196</v>
      </c>
      <c r="L2022" s="7">
        <v>10674.86</v>
      </c>
      <c r="M2022" s="5">
        <v>0.14000000000000001</v>
      </c>
      <c r="N2022" t="s">
        <v>1135</v>
      </c>
      <c r="O2022" t="s">
        <v>27</v>
      </c>
      <c r="P2022" t="s">
        <v>25</v>
      </c>
      <c r="Q2022" t="s">
        <v>19</v>
      </c>
      <c r="R2022" t="s">
        <v>20</v>
      </c>
      <c r="S2022" t="s">
        <v>21</v>
      </c>
      <c r="T2022" t="s">
        <v>13312</v>
      </c>
      <c r="U2022" s="1">
        <v>45901</v>
      </c>
      <c r="V2022">
        <f t="shared" si="62"/>
        <v>68</v>
      </c>
      <c r="W2022" t="str">
        <f t="shared" si="63"/>
        <v>60-89</v>
      </c>
    </row>
    <row r="2023" spans="1:23" x14ac:dyDescent="0.25">
      <c r="A2023" t="s">
        <v>2161</v>
      </c>
      <c r="B2023">
        <v>1344640189</v>
      </c>
      <c r="C2023">
        <v>1765252573</v>
      </c>
      <c r="D2023" s="1">
        <v>45932</v>
      </c>
      <c r="E2023">
        <v>99213</v>
      </c>
      <c r="F2023">
        <v>99214</v>
      </c>
      <c r="G2023" t="s">
        <v>240</v>
      </c>
      <c r="H2023" s="34">
        <v>51655</v>
      </c>
      <c r="I2023" s="7">
        <v>43907</v>
      </c>
      <c r="J2023" s="7">
        <v>39435.86</v>
      </c>
      <c r="K2023" s="7">
        <v>3593</v>
      </c>
      <c r="L2023" s="7">
        <v>878.14</v>
      </c>
      <c r="M2023" s="5">
        <v>0.02</v>
      </c>
      <c r="N2023" t="s">
        <v>16</v>
      </c>
      <c r="O2023" t="s">
        <v>30</v>
      </c>
      <c r="P2023" t="s">
        <v>25</v>
      </c>
      <c r="Q2023" t="s">
        <v>32</v>
      </c>
      <c r="R2023" t="s">
        <v>20</v>
      </c>
      <c r="S2023" t="s">
        <v>17</v>
      </c>
      <c r="T2023" t="s">
        <v>13310</v>
      </c>
      <c r="U2023" s="1">
        <v>46104</v>
      </c>
      <c r="V2023">
        <f t="shared" si="62"/>
        <v>172</v>
      </c>
      <c r="W2023" t="str">
        <f t="shared" si="63"/>
        <v>150-179</v>
      </c>
    </row>
    <row r="2024" spans="1:23" x14ac:dyDescent="0.25">
      <c r="A2024" t="s">
        <v>2162</v>
      </c>
      <c r="B2024">
        <v>8293429586</v>
      </c>
      <c r="C2024">
        <v>6431951692</v>
      </c>
      <c r="D2024" s="1">
        <v>45361</v>
      </c>
      <c r="E2024">
        <v>99232</v>
      </c>
      <c r="F2024">
        <v>99292</v>
      </c>
      <c r="G2024" t="s">
        <v>83</v>
      </c>
      <c r="H2024" s="34">
        <v>48440</v>
      </c>
      <c r="I2024" s="7">
        <v>34877</v>
      </c>
      <c r="J2024" s="7">
        <v>19241.84</v>
      </c>
      <c r="K2024" s="7">
        <v>12845</v>
      </c>
      <c r="L2024" s="7">
        <v>2790.16</v>
      </c>
      <c r="M2024" s="5">
        <v>0.08</v>
      </c>
      <c r="N2024" t="s">
        <v>24</v>
      </c>
      <c r="O2024" t="s">
        <v>27</v>
      </c>
      <c r="P2024" t="s">
        <v>55</v>
      </c>
      <c r="Q2024" t="s">
        <v>19</v>
      </c>
      <c r="R2024" t="s">
        <v>20</v>
      </c>
      <c r="S2024" t="s">
        <v>21</v>
      </c>
      <c r="T2024" t="s">
        <v>13312</v>
      </c>
      <c r="U2024" s="1">
        <v>45818</v>
      </c>
      <c r="V2024">
        <f t="shared" si="62"/>
        <v>457</v>
      </c>
      <c r="W2024" t="str">
        <f t="shared" si="63"/>
        <v>360+</v>
      </c>
    </row>
    <row r="2025" spans="1:23" x14ac:dyDescent="0.25">
      <c r="A2025" t="s">
        <v>2163</v>
      </c>
      <c r="B2025">
        <v>6142541946</v>
      </c>
      <c r="C2025">
        <v>4282882781</v>
      </c>
      <c r="D2025" s="1">
        <v>45564</v>
      </c>
      <c r="E2025">
        <v>99214</v>
      </c>
      <c r="F2025">
        <v>97110</v>
      </c>
      <c r="G2025" t="s">
        <v>320</v>
      </c>
      <c r="H2025" s="34">
        <v>52229</v>
      </c>
      <c r="I2025" s="7">
        <v>44395</v>
      </c>
      <c r="J2025" s="7">
        <v>37969.1</v>
      </c>
      <c r="K2025" s="7">
        <v>5538</v>
      </c>
      <c r="L2025" s="7">
        <v>887.9</v>
      </c>
      <c r="M2025" s="5">
        <v>0.02</v>
      </c>
      <c r="N2025" t="s">
        <v>16</v>
      </c>
      <c r="O2025" t="s">
        <v>30</v>
      </c>
      <c r="P2025" t="s">
        <v>18</v>
      </c>
      <c r="Q2025" t="s">
        <v>32</v>
      </c>
      <c r="R2025" t="s">
        <v>27</v>
      </c>
      <c r="S2025" t="s">
        <v>17</v>
      </c>
      <c r="T2025" t="s">
        <v>13310</v>
      </c>
      <c r="U2025" s="1">
        <v>46016</v>
      </c>
      <c r="V2025">
        <f t="shared" si="62"/>
        <v>452</v>
      </c>
      <c r="W2025" t="str">
        <f t="shared" si="63"/>
        <v>360+</v>
      </c>
    </row>
    <row r="2026" spans="1:23" x14ac:dyDescent="0.25">
      <c r="A2026" t="s">
        <v>2164</v>
      </c>
      <c r="B2026">
        <v>9504728005</v>
      </c>
      <c r="C2026">
        <v>2661361366</v>
      </c>
      <c r="D2026" s="1">
        <v>45689</v>
      </c>
      <c r="E2026">
        <v>99222</v>
      </c>
      <c r="F2026">
        <v>99201</v>
      </c>
      <c r="G2026" t="s">
        <v>152</v>
      </c>
      <c r="H2026" s="34">
        <v>58130</v>
      </c>
      <c r="I2026" s="7">
        <v>37785</v>
      </c>
      <c r="J2026" s="7">
        <v>33250.800000000003</v>
      </c>
      <c r="K2026" s="7">
        <v>0</v>
      </c>
      <c r="L2026" s="7">
        <v>4534.2</v>
      </c>
      <c r="M2026" s="5">
        <v>0.12</v>
      </c>
      <c r="N2026" t="s">
        <v>46</v>
      </c>
      <c r="O2026" t="s">
        <v>17</v>
      </c>
      <c r="P2026" t="s">
        <v>97</v>
      </c>
      <c r="Q2026" t="s">
        <v>19</v>
      </c>
      <c r="R2026" t="s">
        <v>38</v>
      </c>
      <c r="S2026" t="s">
        <v>17</v>
      </c>
      <c r="T2026" t="s">
        <v>13310</v>
      </c>
      <c r="U2026" s="1">
        <v>45817</v>
      </c>
      <c r="V2026">
        <f t="shared" si="62"/>
        <v>128</v>
      </c>
      <c r="W2026" t="str">
        <f t="shared" si="63"/>
        <v>120-149</v>
      </c>
    </row>
    <row r="2027" spans="1:23" x14ac:dyDescent="0.25">
      <c r="A2027" t="s">
        <v>2165</v>
      </c>
      <c r="B2027">
        <v>2013893493</v>
      </c>
      <c r="C2027">
        <v>3268153110</v>
      </c>
      <c r="D2027" s="1">
        <v>45786</v>
      </c>
      <c r="E2027">
        <v>99238</v>
      </c>
      <c r="F2027">
        <v>99291</v>
      </c>
      <c r="G2027" t="s">
        <v>191</v>
      </c>
      <c r="H2027" s="34">
        <v>94512</v>
      </c>
      <c r="I2027" s="7">
        <v>68049</v>
      </c>
      <c r="J2027" s="7">
        <v>58364.08</v>
      </c>
      <c r="K2027" s="7">
        <v>4241</v>
      </c>
      <c r="L2027" s="7">
        <v>5443.92</v>
      </c>
      <c r="M2027" s="5">
        <v>0.08</v>
      </c>
      <c r="N2027" t="s">
        <v>24</v>
      </c>
      <c r="O2027" t="s">
        <v>30</v>
      </c>
      <c r="P2027" t="s">
        <v>40</v>
      </c>
      <c r="Q2027" t="s">
        <v>19</v>
      </c>
      <c r="R2027" t="s">
        <v>20</v>
      </c>
      <c r="S2027" t="s">
        <v>27</v>
      </c>
      <c r="T2027" t="s">
        <v>13312</v>
      </c>
      <c r="U2027" s="1">
        <v>45888</v>
      </c>
      <c r="V2027">
        <f t="shared" si="62"/>
        <v>102</v>
      </c>
      <c r="W2027" t="str">
        <f t="shared" si="63"/>
        <v>90-119</v>
      </c>
    </row>
    <row r="2028" spans="1:23" x14ac:dyDescent="0.25">
      <c r="A2028" t="s">
        <v>2166</v>
      </c>
      <c r="B2028">
        <v>6989719803</v>
      </c>
      <c r="C2028">
        <v>6013823589</v>
      </c>
      <c r="D2028" s="1">
        <v>45664</v>
      </c>
      <c r="E2028">
        <v>99231</v>
      </c>
      <c r="F2028">
        <v>99214</v>
      </c>
      <c r="G2028" t="s">
        <v>134</v>
      </c>
      <c r="H2028" s="34">
        <v>97326</v>
      </c>
      <c r="I2028" s="7">
        <v>82727</v>
      </c>
      <c r="J2028" s="7">
        <v>49235.46</v>
      </c>
      <c r="K2028" s="7">
        <v>31837</v>
      </c>
      <c r="L2028" s="7">
        <v>1654.54</v>
      </c>
      <c r="M2028" s="5">
        <v>0.02</v>
      </c>
      <c r="N2028" t="s">
        <v>16</v>
      </c>
      <c r="O2028" t="s">
        <v>27</v>
      </c>
      <c r="P2028" t="s">
        <v>97</v>
      </c>
      <c r="Q2028" t="s">
        <v>32</v>
      </c>
      <c r="R2028" t="s">
        <v>26</v>
      </c>
      <c r="S2028" t="s">
        <v>17</v>
      </c>
      <c r="T2028" t="s">
        <v>13310</v>
      </c>
      <c r="U2028" s="1">
        <v>45698</v>
      </c>
      <c r="V2028">
        <f t="shared" si="62"/>
        <v>34</v>
      </c>
      <c r="W2028" t="str">
        <f t="shared" si="63"/>
        <v>30-59</v>
      </c>
    </row>
    <row r="2029" spans="1:23" x14ac:dyDescent="0.25">
      <c r="A2029" t="s">
        <v>2167</v>
      </c>
      <c r="B2029">
        <v>6429841367</v>
      </c>
      <c r="C2029">
        <v>3366462083</v>
      </c>
      <c r="D2029" s="1">
        <v>45487</v>
      </c>
      <c r="E2029">
        <v>99222</v>
      </c>
      <c r="F2029">
        <v>85025</v>
      </c>
      <c r="G2029" t="s">
        <v>37</v>
      </c>
      <c r="H2029" s="34">
        <v>37311</v>
      </c>
      <c r="I2029" s="7">
        <v>26864</v>
      </c>
      <c r="J2029" s="7">
        <v>24714.880000000001</v>
      </c>
      <c r="K2029" s="7">
        <v>0</v>
      </c>
      <c r="L2029" s="7">
        <v>2149.12</v>
      </c>
      <c r="M2029" s="5">
        <v>0.08</v>
      </c>
      <c r="N2029" t="s">
        <v>24</v>
      </c>
      <c r="O2029" t="s">
        <v>17</v>
      </c>
      <c r="P2029" t="s">
        <v>18</v>
      </c>
      <c r="Q2029" t="s">
        <v>32</v>
      </c>
      <c r="R2029" t="s">
        <v>43</v>
      </c>
      <c r="S2029" t="s">
        <v>21</v>
      </c>
      <c r="T2029" t="s">
        <v>13312</v>
      </c>
      <c r="U2029" s="1">
        <v>45880</v>
      </c>
      <c r="V2029">
        <f t="shared" si="62"/>
        <v>393</v>
      </c>
      <c r="W2029" t="str">
        <f t="shared" si="63"/>
        <v>360+</v>
      </c>
    </row>
    <row r="2030" spans="1:23" x14ac:dyDescent="0.25">
      <c r="A2030" t="s">
        <v>2168</v>
      </c>
      <c r="B2030">
        <v>7741434542</v>
      </c>
      <c r="C2030">
        <v>9317821435</v>
      </c>
      <c r="D2030" s="1">
        <v>45701</v>
      </c>
      <c r="E2030">
        <v>99231</v>
      </c>
      <c r="F2030">
        <v>71046</v>
      </c>
      <c r="G2030" t="s">
        <v>171</v>
      </c>
      <c r="H2030" s="34">
        <v>95345</v>
      </c>
      <c r="I2030" s="7">
        <v>61974</v>
      </c>
      <c r="J2030" s="7">
        <v>54537.120000000003</v>
      </c>
      <c r="K2030" s="7">
        <v>0</v>
      </c>
      <c r="L2030" s="7">
        <v>7436.88</v>
      </c>
      <c r="M2030" s="5">
        <v>0.12</v>
      </c>
      <c r="N2030" t="s">
        <v>46</v>
      </c>
      <c r="O2030" t="s">
        <v>17</v>
      </c>
      <c r="P2030" t="s">
        <v>40</v>
      </c>
      <c r="Q2030" t="s">
        <v>32</v>
      </c>
      <c r="R2030" t="s">
        <v>27</v>
      </c>
      <c r="S2030" t="s">
        <v>27</v>
      </c>
      <c r="T2030" t="s">
        <v>13311</v>
      </c>
      <c r="U2030" s="1">
        <v>45931</v>
      </c>
      <c r="V2030">
        <f t="shared" si="62"/>
        <v>230</v>
      </c>
      <c r="W2030" t="str">
        <f t="shared" si="63"/>
        <v>210-239</v>
      </c>
    </row>
    <row r="2031" spans="1:23" x14ac:dyDescent="0.25">
      <c r="A2031" t="s">
        <v>2169</v>
      </c>
      <c r="B2031">
        <v>8610034727</v>
      </c>
      <c r="C2031">
        <v>2896511531</v>
      </c>
      <c r="D2031" s="1">
        <v>45434</v>
      </c>
      <c r="E2031">
        <v>99221</v>
      </c>
      <c r="F2031">
        <v>99291</v>
      </c>
      <c r="G2031" t="s">
        <v>81</v>
      </c>
      <c r="H2031" s="34">
        <v>31319</v>
      </c>
      <c r="I2031" s="7">
        <v>26621</v>
      </c>
      <c r="J2031" s="7">
        <v>26088.58</v>
      </c>
      <c r="K2031" s="7">
        <v>0</v>
      </c>
      <c r="L2031" s="7">
        <v>532.41999999999996</v>
      </c>
      <c r="M2031" s="5">
        <v>0.02</v>
      </c>
      <c r="N2031" t="s">
        <v>16</v>
      </c>
      <c r="O2031" t="s">
        <v>17</v>
      </c>
      <c r="P2031" t="s">
        <v>35</v>
      </c>
      <c r="Q2031" t="s">
        <v>19</v>
      </c>
      <c r="R2031" t="s">
        <v>26</v>
      </c>
      <c r="S2031" t="s">
        <v>21</v>
      </c>
      <c r="T2031" t="s">
        <v>13311</v>
      </c>
      <c r="U2031" s="1">
        <v>45755</v>
      </c>
      <c r="V2031">
        <f t="shared" si="62"/>
        <v>321</v>
      </c>
      <c r="W2031" t="str">
        <f t="shared" si="63"/>
        <v>300-329</v>
      </c>
    </row>
    <row r="2032" spans="1:23" x14ac:dyDescent="0.25">
      <c r="A2032" t="s">
        <v>2170</v>
      </c>
      <c r="B2032">
        <v>9766051792</v>
      </c>
      <c r="C2032">
        <v>2045140970</v>
      </c>
      <c r="D2032" s="1">
        <v>45512</v>
      </c>
      <c r="E2032">
        <v>99232</v>
      </c>
      <c r="F2032">
        <v>99215</v>
      </c>
      <c r="G2032" t="s">
        <v>108</v>
      </c>
      <c r="H2032" s="34">
        <v>38008</v>
      </c>
      <c r="I2032" s="7">
        <v>27366</v>
      </c>
      <c r="J2032" s="7">
        <v>22945.72</v>
      </c>
      <c r="K2032" s="7">
        <v>2231</v>
      </c>
      <c r="L2032" s="7">
        <v>2189.2800000000002</v>
      </c>
      <c r="M2032" s="5">
        <v>0.08</v>
      </c>
      <c r="N2032" t="s">
        <v>24</v>
      </c>
      <c r="O2032" t="s">
        <v>30</v>
      </c>
      <c r="P2032" t="s">
        <v>18</v>
      </c>
      <c r="Q2032" t="s">
        <v>19</v>
      </c>
      <c r="R2032" t="s">
        <v>43</v>
      </c>
      <c r="S2032" t="s">
        <v>27</v>
      </c>
      <c r="T2032" t="s">
        <v>13311</v>
      </c>
      <c r="U2032" s="1">
        <v>45834</v>
      </c>
      <c r="V2032">
        <f t="shared" si="62"/>
        <v>322</v>
      </c>
      <c r="W2032" t="str">
        <f t="shared" si="63"/>
        <v>300-329</v>
      </c>
    </row>
    <row r="2033" spans="1:23" x14ac:dyDescent="0.25">
      <c r="A2033" t="s">
        <v>2171</v>
      </c>
      <c r="B2033">
        <v>7555957431</v>
      </c>
      <c r="C2033">
        <v>3362111790</v>
      </c>
      <c r="D2033" s="1">
        <v>45418</v>
      </c>
      <c r="E2033">
        <v>99214</v>
      </c>
      <c r="F2033">
        <v>99211</v>
      </c>
      <c r="G2033" t="s">
        <v>237</v>
      </c>
      <c r="H2033" s="34">
        <v>50919</v>
      </c>
      <c r="I2033" s="7">
        <v>43281</v>
      </c>
      <c r="J2033" s="7">
        <v>36441.379999999997</v>
      </c>
      <c r="K2033" s="7">
        <v>5974</v>
      </c>
      <c r="L2033" s="7">
        <v>865.62</v>
      </c>
      <c r="M2033" s="5">
        <v>0.02</v>
      </c>
      <c r="N2033" t="s">
        <v>16</v>
      </c>
      <c r="O2033" t="s">
        <v>27</v>
      </c>
      <c r="P2033" t="s">
        <v>18</v>
      </c>
      <c r="Q2033" t="s">
        <v>32</v>
      </c>
      <c r="R2033" t="s">
        <v>38</v>
      </c>
      <c r="S2033" t="s">
        <v>21</v>
      </c>
      <c r="T2033" t="s">
        <v>13312</v>
      </c>
      <c r="U2033" s="1">
        <v>45915</v>
      </c>
      <c r="V2033">
        <f t="shared" si="62"/>
        <v>497</v>
      </c>
      <c r="W2033" t="str">
        <f t="shared" si="63"/>
        <v>360+</v>
      </c>
    </row>
    <row r="2034" spans="1:23" x14ac:dyDescent="0.25">
      <c r="A2034" t="s">
        <v>2172</v>
      </c>
      <c r="B2034">
        <v>4540204672</v>
      </c>
      <c r="C2034">
        <v>1134662947</v>
      </c>
      <c r="D2034" s="1">
        <v>45903</v>
      </c>
      <c r="E2034">
        <v>99222</v>
      </c>
      <c r="F2034">
        <v>99282</v>
      </c>
      <c r="G2034" t="s">
        <v>102</v>
      </c>
      <c r="H2034" s="34">
        <v>52741</v>
      </c>
      <c r="I2034" s="7">
        <v>37974</v>
      </c>
      <c r="J2034" s="7">
        <v>26820.080000000002</v>
      </c>
      <c r="K2034" s="7">
        <v>8116</v>
      </c>
      <c r="L2034" s="7">
        <v>3037.92</v>
      </c>
      <c r="M2034" s="5">
        <v>0.08</v>
      </c>
      <c r="N2034" t="s">
        <v>24</v>
      </c>
      <c r="O2034" t="s">
        <v>27</v>
      </c>
      <c r="P2034" t="s">
        <v>97</v>
      </c>
      <c r="Q2034" t="s">
        <v>32</v>
      </c>
      <c r="R2034" t="s">
        <v>20</v>
      </c>
      <c r="S2034" t="s">
        <v>21</v>
      </c>
      <c r="T2034" t="s">
        <v>13311</v>
      </c>
      <c r="U2034" s="1">
        <v>46042</v>
      </c>
      <c r="V2034">
        <f t="shared" si="62"/>
        <v>139</v>
      </c>
      <c r="W2034" t="str">
        <f t="shared" si="63"/>
        <v>120-149</v>
      </c>
    </row>
    <row r="2035" spans="1:23" x14ac:dyDescent="0.25">
      <c r="A2035" t="s">
        <v>2173</v>
      </c>
      <c r="B2035">
        <v>8414179348</v>
      </c>
      <c r="C2035">
        <v>8533470727</v>
      </c>
      <c r="D2035" s="1">
        <v>45557</v>
      </c>
      <c r="E2035">
        <v>99214</v>
      </c>
      <c r="F2035">
        <v>81000</v>
      </c>
      <c r="G2035" t="s">
        <v>272</v>
      </c>
      <c r="H2035" s="34">
        <v>47569</v>
      </c>
      <c r="I2035" s="7">
        <v>34250</v>
      </c>
      <c r="J2035" s="7">
        <v>31510</v>
      </c>
      <c r="K2035" s="7">
        <v>0</v>
      </c>
      <c r="L2035" s="7">
        <v>2740</v>
      </c>
      <c r="M2035" s="5">
        <v>0.08</v>
      </c>
      <c r="N2035" t="s">
        <v>24</v>
      </c>
      <c r="O2035" t="s">
        <v>17</v>
      </c>
      <c r="P2035" t="s">
        <v>18</v>
      </c>
      <c r="Q2035" t="s">
        <v>32</v>
      </c>
      <c r="R2035" t="s">
        <v>26</v>
      </c>
      <c r="S2035" t="s">
        <v>27</v>
      </c>
      <c r="T2035" t="s">
        <v>13312</v>
      </c>
      <c r="U2035" s="1">
        <v>45663</v>
      </c>
      <c r="V2035">
        <f t="shared" si="62"/>
        <v>106</v>
      </c>
      <c r="W2035" t="str">
        <f t="shared" si="63"/>
        <v>90-119</v>
      </c>
    </row>
    <row r="2036" spans="1:23" x14ac:dyDescent="0.25">
      <c r="A2036" t="s">
        <v>2174</v>
      </c>
      <c r="B2036">
        <v>3001254007</v>
      </c>
      <c r="C2036">
        <v>9728070849</v>
      </c>
      <c r="D2036" s="1">
        <v>45339</v>
      </c>
      <c r="E2036">
        <v>99215</v>
      </c>
      <c r="F2036">
        <v>99201</v>
      </c>
      <c r="G2036" t="s">
        <v>244</v>
      </c>
      <c r="H2036" s="34">
        <v>99877</v>
      </c>
      <c r="I2036" s="7">
        <v>64920</v>
      </c>
      <c r="J2036" s="7">
        <v>39855.599999999999</v>
      </c>
      <c r="K2036" s="7">
        <v>17274</v>
      </c>
      <c r="L2036" s="7">
        <v>7790.4</v>
      </c>
      <c r="M2036" s="5">
        <v>0.12</v>
      </c>
      <c r="N2036" t="s">
        <v>46</v>
      </c>
      <c r="O2036" t="s">
        <v>27</v>
      </c>
      <c r="P2036" t="s">
        <v>35</v>
      </c>
      <c r="Q2036" t="s">
        <v>32</v>
      </c>
      <c r="R2036" t="s">
        <v>27</v>
      </c>
      <c r="S2036" t="s">
        <v>27</v>
      </c>
      <c r="T2036" t="s">
        <v>13310</v>
      </c>
      <c r="U2036" s="1">
        <v>45973</v>
      </c>
      <c r="V2036">
        <f t="shared" si="62"/>
        <v>634</v>
      </c>
      <c r="W2036" t="str">
        <f t="shared" si="63"/>
        <v>360+</v>
      </c>
    </row>
    <row r="2037" spans="1:23" x14ac:dyDescent="0.25">
      <c r="A2037" t="s">
        <v>2175</v>
      </c>
      <c r="B2037">
        <v>2424459878</v>
      </c>
      <c r="C2037">
        <v>9709633255</v>
      </c>
      <c r="D2037" s="1">
        <v>45700</v>
      </c>
      <c r="E2037">
        <v>99231</v>
      </c>
      <c r="F2037">
        <v>99204</v>
      </c>
      <c r="G2037" t="s">
        <v>104</v>
      </c>
      <c r="H2037" s="34">
        <v>89506</v>
      </c>
      <c r="I2037" s="7">
        <v>58179</v>
      </c>
      <c r="J2037" s="7">
        <v>51197.52</v>
      </c>
      <c r="K2037" s="7">
        <v>0</v>
      </c>
      <c r="L2037" s="7">
        <v>6981.48</v>
      </c>
      <c r="M2037" s="5">
        <v>0.12</v>
      </c>
      <c r="N2037" t="s">
        <v>46</v>
      </c>
      <c r="O2037" t="s">
        <v>17</v>
      </c>
      <c r="P2037" t="s">
        <v>35</v>
      </c>
      <c r="Q2037" t="s">
        <v>32</v>
      </c>
      <c r="R2037" t="s">
        <v>20</v>
      </c>
      <c r="S2037" t="s">
        <v>27</v>
      </c>
      <c r="T2037" t="s">
        <v>13311</v>
      </c>
      <c r="U2037" s="1">
        <v>46076</v>
      </c>
      <c r="V2037">
        <f t="shared" si="62"/>
        <v>376</v>
      </c>
      <c r="W2037" t="str">
        <f t="shared" si="63"/>
        <v>360+</v>
      </c>
    </row>
    <row r="2038" spans="1:23" x14ac:dyDescent="0.25">
      <c r="A2038" t="s">
        <v>2176</v>
      </c>
      <c r="B2038">
        <v>6787550330</v>
      </c>
      <c r="C2038">
        <v>3052689180</v>
      </c>
      <c r="D2038" s="1">
        <v>45811</v>
      </c>
      <c r="E2038">
        <v>99233</v>
      </c>
      <c r="F2038">
        <v>99281</v>
      </c>
      <c r="G2038" t="s">
        <v>81</v>
      </c>
      <c r="H2038" s="34">
        <v>58684</v>
      </c>
      <c r="I2038" s="7">
        <v>49881</v>
      </c>
      <c r="J2038" s="7">
        <v>29832.38</v>
      </c>
      <c r="K2038" s="7">
        <v>19051</v>
      </c>
      <c r="L2038" s="7">
        <v>997.62</v>
      </c>
      <c r="M2038" s="5">
        <v>0.02</v>
      </c>
      <c r="N2038" t="s">
        <v>16</v>
      </c>
      <c r="O2038" t="s">
        <v>27</v>
      </c>
      <c r="P2038" t="s">
        <v>25</v>
      </c>
      <c r="Q2038" t="s">
        <v>19</v>
      </c>
      <c r="R2038" t="s">
        <v>26</v>
      </c>
      <c r="S2038" t="s">
        <v>21</v>
      </c>
      <c r="T2038" t="s">
        <v>13310</v>
      </c>
      <c r="U2038" s="1">
        <v>45842</v>
      </c>
      <c r="V2038">
        <f t="shared" si="62"/>
        <v>31</v>
      </c>
      <c r="W2038" t="str">
        <f t="shared" si="63"/>
        <v>30-59</v>
      </c>
    </row>
    <row r="2039" spans="1:23" x14ac:dyDescent="0.25">
      <c r="A2039" t="s">
        <v>2177</v>
      </c>
      <c r="B2039">
        <v>9242448622</v>
      </c>
      <c r="C2039">
        <v>9181785613</v>
      </c>
      <c r="D2039" s="1">
        <v>45415</v>
      </c>
      <c r="E2039">
        <v>99238</v>
      </c>
      <c r="F2039">
        <v>71046</v>
      </c>
      <c r="G2039" t="s">
        <v>365</v>
      </c>
      <c r="H2039" s="34">
        <v>94630</v>
      </c>
      <c r="I2039" s="7">
        <v>80436</v>
      </c>
      <c r="J2039" s="7">
        <v>65224.28</v>
      </c>
      <c r="K2039" s="7">
        <v>13603</v>
      </c>
      <c r="L2039" s="7">
        <v>1608.72</v>
      </c>
      <c r="M2039" s="5">
        <v>0.02</v>
      </c>
      <c r="N2039" t="s">
        <v>16</v>
      </c>
      <c r="O2039" t="s">
        <v>30</v>
      </c>
      <c r="P2039" t="s">
        <v>55</v>
      </c>
      <c r="Q2039" t="s">
        <v>19</v>
      </c>
      <c r="R2039" t="s">
        <v>20</v>
      </c>
      <c r="S2039" t="s">
        <v>17</v>
      </c>
      <c r="T2039" t="s">
        <v>13311</v>
      </c>
      <c r="U2039" s="1">
        <v>46022</v>
      </c>
      <c r="V2039">
        <f t="shared" si="62"/>
        <v>607</v>
      </c>
      <c r="W2039" t="str">
        <f t="shared" si="63"/>
        <v>360+</v>
      </c>
    </row>
    <row r="2040" spans="1:23" x14ac:dyDescent="0.25">
      <c r="A2040" t="s">
        <v>2178</v>
      </c>
      <c r="B2040">
        <v>3882711336</v>
      </c>
      <c r="C2040">
        <v>8817578482</v>
      </c>
      <c r="D2040" s="1">
        <v>45685</v>
      </c>
      <c r="E2040">
        <v>99215</v>
      </c>
      <c r="F2040">
        <v>97110</v>
      </c>
      <c r="G2040" t="s">
        <v>263</v>
      </c>
      <c r="H2040" s="34">
        <v>86611</v>
      </c>
      <c r="I2040" s="7">
        <v>68423</v>
      </c>
      <c r="J2040" s="7">
        <v>36755.32</v>
      </c>
      <c r="K2040" s="7">
        <v>20720</v>
      </c>
      <c r="L2040" s="7">
        <v>10947.68</v>
      </c>
      <c r="M2040" s="5">
        <v>0.16</v>
      </c>
      <c r="N2040" t="s">
        <v>1138</v>
      </c>
      <c r="O2040" t="s">
        <v>27</v>
      </c>
      <c r="P2040" t="s">
        <v>97</v>
      </c>
      <c r="Q2040" t="s">
        <v>32</v>
      </c>
      <c r="R2040" t="s">
        <v>43</v>
      </c>
      <c r="S2040" t="s">
        <v>21</v>
      </c>
      <c r="T2040" t="s">
        <v>13311</v>
      </c>
      <c r="U2040" s="1">
        <v>45942</v>
      </c>
      <c r="V2040">
        <f t="shared" si="62"/>
        <v>257</v>
      </c>
      <c r="W2040" t="str">
        <f t="shared" si="63"/>
        <v>240-269</v>
      </c>
    </row>
    <row r="2041" spans="1:23" x14ac:dyDescent="0.25">
      <c r="A2041" t="s">
        <v>2179</v>
      </c>
      <c r="B2041">
        <v>4864344609</v>
      </c>
      <c r="C2041">
        <v>2440864590</v>
      </c>
      <c r="D2041" s="1">
        <v>45876</v>
      </c>
      <c r="E2041">
        <v>99221</v>
      </c>
      <c r="F2041">
        <v>93000</v>
      </c>
      <c r="G2041" t="s">
        <v>200</v>
      </c>
      <c r="H2041" s="34">
        <v>67582</v>
      </c>
      <c r="I2041" s="7">
        <v>48659</v>
      </c>
      <c r="J2041" s="7">
        <v>40140.28</v>
      </c>
      <c r="K2041" s="7">
        <v>4626</v>
      </c>
      <c r="L2041" s="7">
        <v>3892.72</v>
      </c>
      <c r="M2041" s="5">
        <v>0.08</v>
      </c>
      <c r="N2041" t="s">
        <v>24</v>
      </c>
      <c r="O2041" t="s">
        <v>27</v>
      </c>
      <c r="P2041" t="s">
        <v>97</v>
      </c>
      <c r="Q2041" t="s">
        <v>32</v>
      </c>
      <c r="R2041" t="s">
        <v>43</v>
      </c>
      <c r="S2041" t="s">
        <v>17</v>
      </c>
      <c r="T2041" t="s">
        <v>13310</v>
      </c>
      <c r="U2041" s="1">
        <v>45994</v>
      </c>
      <c r="V2041">
        <f t="shared" si="62"/>
        <v>118</v>
      </c>
      <c r="W2041" t="str">
        <f t="shared" si="63"/>
        <v>90-119</v>
      </c>
    </row>
    <row r="2042" spans="1:23" x14ac:dyDescent="0.25">
      <c r="A2042" t="s">
        <v>2180</v>
      </c>
      <c r="B2042">
        <v>1662236864</v>
      </c>
      <c r="C2042">
        <v>1247658823</v>
      </c>
      <c r="D2042" s="1">
        <v>45462</v>
      </c>
      <c r="E2042">
        <v>99222</v>
      </c>
      <c r="F2042">
        <v>99205</v>
      </c>
      <c r="G2042" t="s">
        <v>75</v>
      </c>
      <c r="H2042" s="34">
        <v>55454</v>
      </c>
      <c r="I2042" s="7">
        <v>44363</v>
      </c>
      <c r="J2042" s="7">
        <v>30967.18</v>
      </c>
      <c r="K2042" s="7">
        <v>7185</v>
      </c>
      <c r="L2042" s="7">
        <v>6210.82</v>
      </c>
      <c r="M2042" s="5">
        <v>0.14000000000000001</v>
      </c>
      <c r="N2042" t="s">
        <v>1135</v>
      </c>
      <c r="O2042" t="s">
        <v>27</v>
      </c>
      <c r="P2042" t="s">
        <v>35</v>
      </c>
      <c r="Q2042" t="s">
        <v>32</v>
      </c>
      <c r="R2042" t="s">
        <v>26</v>
      </c>
      <c r="S2042" t="s">
        <v>17</v>
      </c>
      <c r="T2042" t="s">
        <v>13310</v>
      </c>
      <c r="U2042" s="1">
        <v>45718</v>
      </c>
      <c r="V2042">
        <f t="shared" si="62"/>
        <v>256</v>
      </c>
      <c r="W2042" t="str">
        <f t="shared" si="63"/>
        <v>240-269</v>
      </c>
    </row>
    <row r="2043" spans="1:23" x14ac:dyDescent="0.25">
      <c r="A2043" t="s">
        <v>2181</v>
      </c>
      <c r="B2043">
        <v>4073463983</v>
      </c>
      <c r="C2043">
        <v>1155560343</v>
      </c>
      <c r="D2043" s="1">
        <v>45887</v>
      </c>
      <c r="E2043">
        <v>99221</v>
      </c>
      <c r="F2043">
        <v>99201</v>
      </c>
      <c r="G2043" t="s">
        <v>362</v>
      </c>
      <c r="H2043" s="34">
        <v>63495</v>
      </c>
      <c r="I2043" s="7">
        <v>41272</v>
      </c>
      <c r="J2043" s="7">
        <v>19456.36</v>
      </c>
      <c r="K2043" s="7">
        <v>16863</v>
      </c>
      <c r="L2043" s="7">
        <v>4952.6400000000003</v>
      </c>
      <c r="M2043" s="5">
        <v>0.12</v>
      </c>
      <c r="N2043" t="s">
        <v>46</v>
      </c>
      <c r="O2043" t="s">
        <v>27</v>
      </c>
      <c r="P2043" t="s">
        <v>40</v>
      </c>
      <c r="Q2043" t="s">
        <v>32</v>
      </c>
      <c r="R2043" t="s">
        <v>26</v>
      </c>
      <c r="S2043" t="s">
        <v>21</v>
      </c>
      <c r="T2043" t="s">
        <v>13312</v>
      </c>
      <c r="U2043" s="1">
        <v>45939</v>
      </c>
      <c r="V2043">
        <f t="shared" si="62"/>
        <v>52</v>
      </c>
      <c r="W2043" t="str">
        <f t="shared" si="63"/>
        <v>30-59</v>
      </c>
    </row>
    <row r="2044" spans="1:23" x14ac:dyDescent="0.25">
      <c r="A2044" t="s">
        <v>2182</v>
      </c>
      <c r="B2044">
        <v>2121658080</v>
      </c>
      <c r="C2044">
        <v>2218578225</v>
      </c>
      <c r="D2044" s="1">
        <v>45519</v>
      </c>
      <c r="E2044">
        <v>99221</v>
      </c>
      <c r="F2044">
        <v>80053</v>
      </c>
      <c r="G2044" t="s">
        <v>222</v>
      </c>
      <c r="H2044" s="34">
        <v>80994</v>
      </c>
      <c r="I2044" s="7">
        <v>58316</v>
      </c>
      <c r="J2044" s="7">
        <v>35100.720000000001</v>
      </c>
      <c r="K2044" s="7">
        <v>18550</v>
      </c>
      <c r="L2044" s="7">
        <v>4665.28</v>
      </c>
      <c r="M2044" s="5">
        <v>0.08</v>
      </c>
      <c r="N2044" t="s">
        <v>24</v>
      </c>
      <c r="O2044" t="s">
        <v>27</v>
      </c>
      <c r="P2044" t="s">
        <v>35</v>
      </c>
      <c r="Q2044" t="s">
        <v>19</v>
      </c>
      <c r="R2044" t="s">
        <v>20</v>
      </c>
      <c r="S2044" t="s">
        <v>21</v>
      </c>
      <c r="T2044" t="s">
        <v>13311</v>
      </c>
      <c r="U2044" s="1">
        <v>46027</v>
      </c>
      <c r="V2044">
        <f t="shared" si="62"/>
        <v>508</v>
      </c>
      <c r="W2044" t="str">
        <f t="shared" si="63"/>
        <v>360+</v>
      </c>
    </row>
    <row r="2045" spans="1:23" x14ac:dyDescent="0.25">
      <c r="A2045" t="s">
        <v>2183</v>
      </c>
      <c r="B2045">
        <v>8998771370</v>
      </c>
      <c r="C2045">
        <v>2275427732</v>
      </c>
      <c r="D2045" s="1">
        <v>45824</v>
      </c>
      <c r="E2045">
        <v>99222</v>
      </c>
      <c r="F2045">
        <v>99205</v>
      </c>
      <c r="G2045" t="s">
        <v>200</v>
      </c>
      <c r="H2045" s="34">
        <v>50674</v>
      </c>
      <c r="I2045" s="7">
        <v>39526</v>
      </c>
      <c r="J2045" s="7">
        <v>26562.799999999999</v>
      </c>
      <c r="K2045" s="7">
        <v>5058</v>
      </c>
      <c r="L2045" s="7">
        <v>7905.2</v>
      </c>
      <c r="M2045" s="5">
        <v>0.2</v>
      </c>
      <c r="N2045" t="s">
        <v>3140</v>
      </c>
      <c r="O2045" t="s">
        <v>27</v>
      </c>
      <c r="P2045" t="s">
        <v>97</v>
      </c>
      <c r="Q2045" t="s">
        <v>19</v>
      </c>
      <c r="R2045" t="s">
        <v>38</v>
      </c>
      <c r="S2045" t="s">
        <v>21</v>
      </c>
      <c r="T2045" t="s">
        <v>13311</v>
      </c>
      <c r="U2045" s="1">
        <v>45954</v>
      </c>
      <c r="V2045">
        <f t="shared" si="62"/>
        <v>130</v>
      </c>
      <c r="W2045" t="str">
        <f t="shared" si="63"/>
        <v>120-149</v>
      </c>
    </row>
    <row r="2046" spans="1:23" x14ac:dyDescent="0.25">
      <c r="A2046" t="s">
        <v>2184</v>
      </c>
      <c r="B2046">
        <v>8101966210</v>
      </c>
      <c r="C2046">
        <v>9399551808</v>
      </c>
      <c r="D2046" s="1">
        <v>45305</v>
      </c>
      <c r="E2046">
        <v>99223</v>
      </c>
      <c r="F2046">
        <v>99203</v>
      </c>
      <c r="G2046" t="s">
        <v>29</v>
      </c>
      <c r="H2046" s="34">
        <v>12337</v>
      </c>
      <c r="I2046" s="7">
        <v>8019</v>
      </c>
      <c r="J2046" s="7">
        <v>7056.72</v>
      </c>
      <c r="K2046" s="7">
        <v>0</v>
      </c>
      <c r="L2046" s="7">
        <v>962.28</v>
      </c>
      <c r="M2046" s="5">
        <v>0.12</v>
      </c>
      <c r="N2046" t="s">
        <v>46</v>
      </c>
      <c r="O2046" t="s">
        <v>17</v>
      </c>
      <c r="P2046" t="s">
        <v>31</v>
      </c>
      <c r="Q2046" t="s">
        <v>32</v>
      </c>
      <c r="R2046" t="s">
        <v>43</v>
      </c>
      <c r="S2046" t="s">
        <v>17</v>
      </c>
      <c r="T2046" t="s">
        <v>13310</v>
      </c>
      <c r="U2046" s="1">
        <v>46027</v>
      </c>
      <c r="V2046">
        <f t="shared" si="62"/>
        <v>722</v>
      </c>
      <c r="W2046" t="str">
        <f t="shared" si="63"/>
        <v>360+</v>
      </c>
    </row>
    <row r="2047" spans="1:23" x14ac:dyDescent="0.25">
      <c r="A2047" t="s">
        <v>2185</v>
      </c>
      <c r="B2047">
        <v>8044293750</v>
      </c>
      <c r="C2047">
        <v>3721586287</v>
      </c>
      <c r="D2047" s="1">
        <v>45861</v>
      </c>
      <c r="E2047">
        <v>99214</v>
      </c>
      <c r="F2047">
        <v>99285</v>
      </c>
      <c r="G2047" t="s">
        <v>347</v>
      </c>
      <c r="H2047" s="34">
        <v>76797</v>
      </c>
      <c r="I2047" s="7">
        <v>61438</v>
      </c>
      <c r="J2047" s="7">
        <v>28374.68</v>
      </c>
      <c r="K2047" s="7">
        <v>24462</v>
      </c>
      <c r="L2047" s="7">
        <v>8601.32</v>
      </c>
      <c r="M2047" s="5">
        <v>0.14000000000000001</v>
      </c>
      <c r="N2047" t="s">
        <v>1135</v>
      </c>
      <c r="O2047" t="s">
        <v>27</v>
      </c>
      <c r="P2047" t="s">
        <v>31</v>
      </c>
      <c r="Q2047" t="s">
        <v>19</v>
      </c>
      <c r="R2047" t="s">
        <v>26</v>
      </c>
      <c r="S2047" t="s">
        <v>17</v>
      </c>
      <c r="T2047" t="s">
        <v>13310</v>
      </c>
      <c r="U2047" s="1">
        <v>46003</v>
      </c>
      <c r="V2047">
        <f t="shared" si="62"/>
        <v>142</v>
      </c>
      <c r="W2047" t="str">
        <f t="shared" si="63"/>
        <v>120-149</v>
      </c>
    </row>
    <row r="2048" spans="1:23" x14ac:dyDescent="0.25">
      <c r="A2048" t="s">
        <v>2186</v>
      </c>
      <c r="B2048">
        <v>9398677484</v>
      </c>
      <c r="C2048">
        <v>6781497278</v>
      </c>
      <c r="D2048" s="1">
        <v>45720</v>
      </c>
      <c r="E2048">
        <v>99213</v>
      </c>
      <c r="F2048">
        <v>99201</v>
      </c>
      <c r="G2048" t="s">
        <v>112</v>
      </c>
      <c r="H2048" s="34">
        <v>96154</v>
      </c>
      <c r="I2048" s="7">
        <v>69231</v>
      </c>
      <c r="J2048" s="7">
        <v>51796.52</v>
      </c>
      <c r="K2048" s="7">
        <v>11896</v>
      </c>
      <c r="L2048" s="7">
        <v>5538.48</v>
      </c>
      <c r="M2048" s="5">
        <v>0.08</v>
      </c>
      <c r="N2048" t="s">
        <v>24</v>
      </c>
      <c r="O2048" t="s">
        <v>27</v>
      </c>
      <c r="P2048" t="s">
        <v>18</v>
      </c>
      <c r="Q2048" t="s">
        <v>19</v>
      </c>
      <c r="R2048" t="s">
        <v>38</v>
      </c>
      <c r="S2048" t="s">
        <v>21</v>
      </c>
      <c r="T2048" t="s">
        <v>13311</v>
      </c>
      <c r="U2048" s="1">
        <v>45918</v>
      </c>
      <c r="V2048">
        <f t="shared" si="62"/>
        <v>198</v>
      </c>
      <c r="W2048" t="str">
        <f t="shared" si="63"/>
        <v>180-209</v>
      </c>
    </row>
    <row r="2049" spans="1:23" x14ac:dyDescent="0.25">
      <c r="A2049" t="s">
        <v>2187</v>
      </c>
      <c r="B2049">
        <v>5075475697</v>
      </c>
      <c r="C2049">
        <v>9413590289</v>
      </c>
      <c r="D2049" s="1">
        <v>45706</v>
      </c>
      <c r="E2049">
        <v>99233</v>
      </c>
      <c r="F2049">
        <v>99281</v>
      </c>
      <c r="G2049" t="s">
        <v>445</v>
      </c>
      <c r="H2049" s="34">
        <v>47894</v>
      </c>
      <c r="I2049" s="7">
        <v>31131</v>
      </c>
      <c r="J2049" s="7">
        <v>23702.28</v>
      </c>
      <c r="K2049" s="7">
        <v>3693</v>
      </c>
      <c r="L2049" s="7">
        <v>3735.72</v>
      </c>
      <c r="M2049" s="5">
        <v>0.12</v>
      </c>
      <c r="N2049" t="s">
        <v>46</v>
      </c>
      <c r="O2049" t="s">
        <v>30</v>
      </c>
      <c r="P2049" t="s">
        <v>55</v>
      </c>
      <c r="Q2049" t="s">
        <v>19</v>
      </c>
      <c r="R2049" t="s">
        <v>43</v>
      </c>
      <c r="S2049" t="s">
        <v>27</v>
      </c>
      <c r="T2049" t="s">
        <v>13311</v>
      </c>
      <c r="U2049" s="1">
        <v>45937</v>
      </c>
      <c r="V2049">
        <f t="shared" si="62"/>
        <v>231</v>
      </c>
      <c r="W2049" t="str">
        <f t="shared" si="63"/>
        <v>210-239</v>
      </c>
    </row>
    <row r="2050" spans="1:23" x14ac:dyDescent="0.25">
      <c r="A2050" t="s">
        <v>2188</v>
      </c>
      <c r="B2050">
        <v>9924073592</v>
      </c>
      <c r="C2050">
        <v>6720566111</v>
      </c>
      <c r="D2050" s="1">
        <v>45720</v>
      </c>
      <c r="E2050">
        <v>99231</v>
      </c>
      <c r="F2050">
        <v>99284</v>
      </c>
      <c r="G2050" t="s">
        <v>365</v>
      </c>
      <c r="H2050" s="34">
        <v>66918</v>
      </c>
      <c r="I2050" s="7">
        <v>48181</v>
      </c>
      <c r="J2050" s="7">
        <v>26082.52</v>
      </c>
      <c r="K2050" s="7">
        <v>18244</v>
      </c>
      <c r="L2050" s="7">
        <v>3854.48</v>
      </c>
      <c r="M2050" s="5">
        <v>0.08</v>
      </c>
      <c r="N2050" t="s">
        <v>24</v>
      </c>
      <c r="O2050" t="s">
        <v>27</v>
      </c>
      <c r="P2050" t="s">
        <v>35</v>
      </c>
      <c r="Q2050" t="s">
        <v>19</v>
      </c>
      <c r="R2050" t="s">
        <v>21</v>
      </c>
      <c r="S2050" t="s">
        <v>17</v>
      </c>
      <c r="T2050" t="s">
        <v>13312</v>
      </c>
      <c r="U2050" s="1">
        <v>45728</v>
      </c>
      <c r="V2050">
        <f t="shared" ref="V2050:V2113" si="64">U2050-D2050</f>
        <v>8</v>
      </c>
      <c r="W2050" t="str">
        <f t="shared" si="63"/>
        <v>0-29</v>
      </c>
    </row>
    <row r="2051" spans="1:23" x14ac:dyDescent="0.25">
      <c r="A2051" t="s">
        <v>2189</v>
      </c>
      <c r="B2051">
        <v>6381573323</v>
      </c>
      <c r="C2051">
        <v>7117883486</v>
      </c>
      <c r="D2051" s="1">
        <v>45377</v>
      </c>
      <c r="E2051">
        <v>99215</v>
      </c>
      <c r="F2051">
        <v>99215</v>
      </c>
      <c r="G2051" t="s">
        <v>23</v>
      </c>
      <c r="H2051" s="34">
        <v>59201</v>
      </c>
      <c r="I2051" s="7">
        <v>50321</v>
      </c>
      <c r="J2051" s="7">
        <v>46031.58</v>
      </c>
      <c r="K2051" s="7">
        <v>3283</v>
      </c>
      <c r="L2051" s="7">
        <v>1006.42</v>
      </c>
      <c r="M2051" s="5">
        <v>0.02</v>
      </c>
      <c r="N2051" t="s">
        <v>16</v>
      </c>
      <c r="O2051" t="s">
        <v>30</v>
      </c>
      <c r="P2051" t="s">
        <v>25</v>
      </c>
      <c r="Q2051" t="s">
        <v>32</v>
      </c>
      <c r="R2051" t="s">
        <v>43</v>
      </c>
      <c r="S2051" t="s">
        <v>27</v>
      </c>
      <c r="T2051" t="s">
        <v>13312</v>
      </c>
      <c r="U2051" s="1">
        <v>45799</v>
      </c>
      <c r="V2051">
        <f t="shared" si="64"/>
        <v>422</v>
      </c>
      <c r="W2051" t="str">
        <f t="shared" ref="W2051:W2114" si="65">IF(V2051="","",IF(V2051&lt;30,"0-29",IF(V2051&lt;60,"30-59",IF(V2051&lt;90,"60-89",IF(V2051&lt;120,"90-119",IF(V2051&lt;150,"120-149",IF(V2051&lt;180,"150-179",IF(V2051&lt;210,"180-209",IF(V2051&lt;240,"210-239",IF(V2051&lt;270,"240-269",IF(V2051&lt;300,"270-299",IF(V2051&lt;330,"300-329",IF(V2051&lt;360,"330-359","360+")))))))))))))</f>
        <v>360+</v>
      </c>
    </row>
    <row r="2052" spans="1:23" x14ac:dyDescent="0.25">
      <c r="A2052" t="s">
        <v>2190</v>
      </c>
      <c r="B2052">
        <v>7061079107</v>
      </c>
      <c r="C2052">
        <v>6238625453</v>
      </c>
      <c r="D2052" s="1">
        <v>45421</v>
      </c>
      <c r="E2052">
        <v>99232</v>
      </c>
      <c r="F2052">
        <v>99212</v>
      </c>
      <c r="G2052" t="s">
        <v>224</v>
      </c>
      <c r="H2052" s="34">
        <v>48371</v>
      </c>
      <c r="I2052" s="7">
        <v>41115</v>
      </c>
      <c r="J2052" s="7">
        <v>36153.699999999997</v>
      </c>
      <c r="K2052" s="7">
        <v>4139</v>
      </c>
      <c r="L2052" s="7">
        <v>822.3</v>
      </c>
      <c r="M2052" s="5">
        <v>0.02</v>
      </c>
      <c r="N2052" t="s">
        <v>16</v>
      </c>
      <c r="O2052" t="s">
        <v>30</v>
      </c>
      <c r="P2052" t="s">
        <v>35</v>
      </c>
      <c r="Q2052" t="s">
        <v>19</v>
      </c>
      <c r="R2052" t="s">
        <v>20</v>
      </c>
      <c r="S2052" t="s">
        <v>17</v>
      </c>
      <c r="T2052" t="s">
        <v>13310</v>
      </c>
      <c r="U2052" s="1">
        <v>45761</v>
      </c>
      <c r="V2052">
        <f t="shared" si="64"/>
        <v>340</v>
      </c>
      <c r="W2052" t="str">
        <f t="shared" si="65"/>
        <v>330-359</v>
      </c>
    </row>
    <row r="2053" spans="1:23" x14ac:dyDescent="0.25">
      <c r="A2053" t="s">
        <v>2191</v>
      </c>
      <c r="B2053">
        <v>3484814047</v>
      </c>
      <c r="C2053">
        <v>4203475031</v>
      </c>
      <c r="D2053" s="1">
        <v>45804</v>
      </c>
      <c r="E2053">
        <v>99223</v>
      </c>
      <c r="F2053">
        <v>93000</v>
      </c>
      <c r="G2053" t="s">
        <v>48</v>
      </c>
      <c r="H2053" s="34">
        <v>50774</v>
      </c>
      <c r="I2053" s="7">
        <v>33003</v>
      </c>
      <c r="J2053" s="7">
        <v>25027.64</v>
      </c>
      <c r="K2053" s="7">
        <v>4015</v>
      </c>
      <c r="L2053" s="7">
        <v>3960.36</v>
      </c>
      <c r="M2053" s="5">
        <v>0.12</v>
      </c>
      <c r="N2053" t="s">
        <v>46</v>
      </c>
      <c r="O2053" t="s">
        <v>30</v>
      </c>
      <c r="P2053" t="s">
        <v>58</v>
      </c>
      <c r="Q2053" t="s">
        <v>19</v>
      </c>
      <c r="R2053" t="s">
        <v>38</v>
      </c>
      <c r="S2053" t="s">
        <v>17</v>
      </c>
      <c r="T2053" t="s">
        <v>13312</v>
      </c>
      <c r="U2053" s="1">
        <v>45805</v>
      </c>
      <c r="V2053">
        <f t="shared" si="64"/>
        <v>1</v>
      </c>
      <c r="W2053" t="str">
        <f t="shared" si="65"/>
        <v>0-29</v>
      </c>
    </row>
    <row r="2054" spans="1:23" x14ac:dyDescent="0.25">
      <c r="A2054" t="s">
        <v>2192</v>
      </c>
      <c r="B2054">
        <v>9765700970</v>
      </c>
      <c r="C2054">
        <v>4085816492</v>
      </c>
      <c r="D2054" s="1">
        <v>45878</v>
      </c>
      <c r="E2054">
        <v>99231</v>
      </c>
      <c r="F2054">
        <v>99282</v>
      </c>
      <c r="G2054" t="s">
        <v>198</v>
      </c>
      <c r="H2054" s="34">
        <v>48150</v>
      </c>
      <c r="I2054" s="7">
        <v>36113</v>
      </c>
      <c r="J2054" s="7">
        <v>24273.05</v>
      </c>
      <c r="K2054" s="7">
        <v>6423</v>
      </c>
      <c r="L2054" s="7">
        <v>5416.95</v>
      </c>
      <c r="M2054" s="5">
        <v>0.15</v>
      </c>
      <c r="N2054" t="s">
        <v>1139</v>
      </c>
      <c r="O2054" t="s">
        <v>27</v>
      </c>
      <c r="P2054" t="s">
        <v>55</v>
      </c>
      <c r="Q2054" t="s">
        <v>32</v>
      </c>
      <c r="R2054" t="s">
        <v>27</v>
      </c>
      <c r="S2054" t="s">
        <v>21</v>
      </c>
      <c r="T2054" t="s">
        <v>13310</v>
      </c>
      <c r="U2054" s="1">
        <v>45919</v>
      </c>
      <c r="V2054">
        <f t="shared" si="64"/>
        <v>41</v>
      </c>
      <c r="W2054" t="str">
        <f t="shared" si="65"/>
        <v>30-59</v>
      </c>
    </row>
    <row r="2055" spans="1:23" x14ac:dyDescent="0.25">
      <c r="A2055" t="s">
        <v>2193</v>
      </c>
      <c r="B2055">
        <v>1837550436</v>
      </c>
      <c r="C2055">
        <v>8860013228</v>
      </c>
      <c r="D2055" s="1">
        <v>45832</v>
      </c>
      <c r="E2055">
        <v>99231</v>
      </c>
      <c r="F2055">
        <v>90834</v>
      </c>
      <c r="G2055" t="s">
        <v>85</v>
      </c>
      <c r="H2055" s="34">
        <v>66470</v>
      </c>
      <c r="I2055" s="7">
        <v>56500</v>
      </c>
      <c r="J2055" s="7">
        <v>50577</v>
      </c>
      <c r="K2055" s="7">
        <v>4793</v>
      </c>
      <c r="L2055" s="7">
        <v>1130</v>
      </c>
      <c r="M2055" s="5">
        <v>0.02</v>
      </c>
      <c r="N2055" t="s">
        <v>16</v>
      </c>
      <c r="O2055" t="s">
        <v>30</v>
      </c>
      <c r="P2055" t="s">
        <v>18</v>
      </c>
      <c r="Q2055" t="s">
        <v>32</v>
      </c>
      <c r="R2055" t="s">
        <v>26</v>
      </c>
      <c r="S2055" t="s">
        <v>27</v>
      </c>
      <c r="T2055" t="s">
        <v>13310</v>
      </c>
      <c r="U2055" s="1">
        <v>46038</v>
      </c>
      <c r="V2055">
        <f t="shared" si="64"/>
        <v>206</v>
      </c>
      <c r="W2055" t="str">
        <f t="shared" si="65"/>
        <v>180-209</v>
      </c>
    </row>
    <row r="2056" spans="1:23" x14ac:dyDescent="0.25">
      <c r="A2056" t="s">
        <v>2194</v>
      </c>
      <c r="B2056">
        <v>4326254857</v>
      </c>
      <c r="C2056">
        <v>9936117209</v>
      </c>
      <c r="D2056" s="1">
        <v>45755</v>
      </c>
      <c r="E2056">
        <v>99233</v>
      </c>
      <c r="F2056">
        <v>99201</v>
      </c>
      <c r="G2056" t="s">
        <v>286</v>
      </c>
      <c r="H2056" s="34">
        <v>70559</v>
      </c>
      <c r="I2056" s="7">
        <v>50802</v>
      </c>
      <c r="J2056" s="7">
        <v>26683.84</v>
      </c>
      <c r="K2056" s="7">
        <v>20054</v>
      </c>
      <c r="L2056" s="7">
        <v>4064.16</v>
      </c>
      <c r="M2056" s="5">
        <v>0.08</v>
      </c>
      <c r="N2056" t="s">
        <v>24</v>
      </c>
      <c r="O2056" t="s">
        <v>27</v>
      </c>
      <c r="P2056" t="s">
        <v>25</v>
      </c>
      <c r="Q2056" t="s">
        <v>19</v>
      </c>
      <c r="R2056" t="s">
        <v>38</v>
      </c>
      <c r="S2056" t="s">
        <v>27</v>
      </c>
      <c r="T2056" t="s">
        <v>13311</v>
      </c>
      <c r="U2056" s="1">
        <v>45976</v>
      </c>
      <c r="V2056">
        <f t="shared" si="64"/>
        <v>221</v>
      </c>
      <c r="W2056" t="str">
        <f t="shared" si="65"/>
        <v>210-239</v>
      </c>
    </row>
    <row r="2057" spans="1:23" x14ac:dyDescent="0.25">
      <c r="A2057" t="s">
        <v>2195</v>
      </c>
      <c r="B2057">
        <v>9362561968</v>
      </c>
      <c r="C2057">
        <v>1885134094</v>
      </c>
      <c r="D2057" s="1">
        <v>45831</v>
      </c>
      <c r="E2057">
        <v>99223</v>
      </c>
      <c r="F2057">
        <v>99283</v>
      </c>
      <c r="G2057" t="s">
        <v>148</v>
      </c>
      <c r="H2057" s="34">
        <v>94791</v>
      </c>
      <c r="I2057" s="7">
        <v>73937</v>
      </c>
      <c r="J2057" s="7">
        <v>52284.6</v>
      </c>
      <c r="K2057" s="7">
        <v>6865</v>
      </c>
      <c r="L2057" s="7">
        <v>14787.4</v>
      </c>
      <c r="M2057" s="5">
        <v>0.2</v>
      </c>
      <c r="N2057" t="s">
        <v>3140</v>
      </c>
      <c r="O2057" t="s">
        <v>30</v>
      </c>
      <c r="P2057" t="s">
        <v>25</v>
      </c>
      <c r="Q2057" t="s">
        <v>19</v>
      </c>
      <c r="R2057" t="s">
        <v>38</v>
      </c>
      <c r="S2057" t="s">
        <v>21</v>
      </c>
      <c r="T2057" t="s">
        <v>13312</v>
      </c>
      <c r="U2057" s="1">
        <v>46001</v>
      </c>
      <c r="V2057">
        <f t="shared" si="64"/>
        <v>170</v>
      </c>
      <c r="W2057" t="str">
        <f t="shared" si="65"/>
        <v>150-179</v>
      </c>
    </row>
    <row r="2058" spans="1:23" x14ac:dyDescent="0.25">
      <c r="A2058" t="s">
        <v>2196</v>
      </c>
      <c r="B2058">
        <v>6940149248</v>
      </c>
      <c r="C2058">
        <v>6119831909</v>
      </c>
      <c r="D2058" s="1">
        <v>45338</v>
      </c>
      <c r="E2058">
        <v>99215</v>
      </c>
      <c r="F2058">
        <v>90834</v>
      </c>
      <c r="G2058" t="s">
        <v>191</v>
      </c>
      <c r="H2058" s="34">
        <v>71169</v>
      </c>
      <c r="I2058" s="7">
        <v>60494</v>
      </c>
      <c r="J2058" s="7">
        <v>59284.12</v>
      </c>
      <c r="K2058" s="7">
        <v>0</v>
      </c>
      <c r="L2058" s="7">
        <v>1209.8800000000001</v>
      </c>
      <c r="M2058" s="5">
        <v>0.02</v>
      </c>
      <c r="N2058" t="s">
        <v>16</v>
      </c>
      <c r="O2058" t="s">
        <v>17</v>
      </c>
      <c r="P2058" t="s">
        <v>58</v>
      </c>
      <c r="Q2058" t="s">
        <v>19</v>
      </c>
      <c r="R2058" t="s">
        <v>38</v>
      </c>
      <c r="S2058" t="s">
        <v>21</v>
      </c>
      <c r="T2058" t="s">
        <v>13312</v>
      </c>
      <c r="U2058" s="1">
        <v>45906</v>
      </c>
      <c r="V2058">
        <f t="shared" si="64"/>
        <v>568</v>
      </c>
      <c r="W2058" t="str">
        <f t="shared" si="65"/>
        <v>360+</v>
      </c>
    </row>
    <row r="2059" spans="1:23" x14ac:dyDescent="0.25">
      <c r="A2059" t="s">
        <v>2197</v>
      </c>
      <c r="B2059">
        <v>3568736290</v>
      </c>
      <c r="C2059">
        <v>4206776785</v>
      </c>
      <c r="D2059" s="1">
        <v>45573</v>
      </c>
      <c r="E2059">
        <v>99233</v>
      </c>
      <c r="F2059">
        <v>99211</v>
      </c>
      <c r="G2059" t="s">
        <v>104</v>
      </c>
      <c r="H2059" s="34">
        <v>66461</v>
      </c>
      <c r="I2059" s="7">
        <v>47852</v>
      </c>
      <c r="J2059" s="7">
        <v>33421.839999999997</v>
      </c>
      <c r="K2059" s="7">
        <v>10602</v>
      </c>
      <c r="L2059" s="7">
        <v>3828.16</v>
      </c>
      <c r="M2059" s="5">
        <v>0.08</v>
      </c>
      <c r="N2059" t="s">
        <v>24</v>
      </c>
      <c r="O2059" t="s">
        <v>27</v>
      </c>
      <c r="P2059" t="s">
        <v>31</v>
      </c>
      <c r="Q2059" t="s">
        <v>19</v>
      </c>
      <c r="R2059" t="s">
        <v>27</v>
      </c>
      <c r="S2059" t="s">
        <v>27</v>
      </c>
      <c r="T2059" t="s">
        <v>13312</v>
      </c>
      <c r="U2059" s="1">
        <v>45881</v>
      </c>
      <c r="V2059">
        <f t="shared" si="64"/>
        <v>308</v>
      </c>
      <c r="W2059" t="str">
        <f t="shared" si="65"/>
        <v>300-329</v>
      </c>
    </row>
    <row r="2060" spans="1:23" x14ac:dyDescent="0.25">
      <c r="A2060" t="s">
        <v>2198</v>
      </c>
      <c r="B2060">
        <v>9563126992</v>
      </c>
      <c r="C2060">
        <v>3161232590</v>
      </c>
      <c r="D2060" s="1">
        <v>45701</v>
      </c>
      <c r="E2060">
        <v>99222</v>
      </c>
      <c r="F2060">
        <v>90834</v>
      </c>
      <c r="G2060" t="s">
        <v>320</v>
      </c>
      <c r="H2060" s="34">
        <v>66470</v>
      </c>
      <c r="I2060" s="7">
        <v>56500</v>
      </c>
      <c r="J2060" s="7">
        <v>36064</v>
      </c>
      <c r="K2060" s="7">
        <v>19306</v>
      </c>
      <c r="L2060" s="7">
        <v>1130</v>
      </c>
      <c r="M2060" s="5">
        <v>0.02</v>
      </c>
      <c r="N2060" t="s">
        <v>16</v>
      </c>
      <c r="O2060" t="s">
        <v>27</v>
      </c>
      <c r="P2060" t="s">
        <v>58</v>
      </c>
      <c r="Q2060" t="s">
        <v>32</v>
      </c>
      <c r="R2060" t="s">
        <v>20</v>
      </c>
      <c r="S2060" t="s">
        <v>17</v>
      </c>
      <c r="T2060" t="s">
        <v>13311</v>
      </c>
      <c r="U2060" s="1">
        <v>45710</v>
      </c>
      <c r="V2060">
        <f t="shared" si="64"/>
        <v>9</v>
      </c>
      <c r="W2060" t="str">
        <f t="shared" si="65"/>
        <v>0-29</v>
      </c>
    </row>
    <row r="2061" spans="1:23" x14ac:dyDescent="0.25">
      <c r="A2061" t="s">
        <v>2199</v>
      </c>
      <c r="B2061">
        <v>8420661820</v>
      </c>
      <c r="C2061">
        <v>2613612914</v>
      </c>
      <c r="D2061" s="1">
        <v>45375</v>
      </c>
      <c r="E2061">
        <v>99214</v>
      </c>
      <c r="F2061">
        <v>99202</v>
      </c>
      <c r="G2061" t="s">
        <v>37</v>
      </c>
      <c r="H2061" s="34">
        <v>58192</v>
      </c>
      <c r="I2061" s="7">
        <v>49463</v>
      </c>
      <c r="J2061" s="7">
        <v>48473.74</v>
      </c>
      <c r="K2061" s="7">
        <v>0</v>
      </c>
      <c r="L2061" s="7">
        <v>989.26</v>
      </c>
      <c r="M2061" s="5">
        <v>0.02</v>
      </c>
      <c r="N2061" t="s">
        <v>16</v>
      </c>
      <c r="O2061" t="s">
        <v>17</v>
      </c>
      <c r="P2061" t="s">
        <v>58</v>
      </c>
      <c r="Q2061" t="s">
        <v>32</v>
      </c>
      <c r="R2061" t="s">
        <v>20</v>
      </c>
      <c r="S2061" t="s">
        <v>27</v>
      </c>
      <c r="T2061" t="s">
        <v>13311</v>
      </c>
      <c r="U2061" s="1">
        <v>45970</v>
      </c>
      <c r="V2061">
        <f t="shared" si="64"/>
        <v>595</v>
      </c>
      <c r="W2061" t="str">
        <f t="shared" si="65"/>
        <v>360+</v>
      </c>
    </row>
    <row r="2062" spans="1:23" x14ac:dyDescent="0.25">
      <c r="A2062" t="s">
        <v>2200</v>
      </c>
      <c r="B2062">
        <v>2753471745</v>
      </c>
      <c r="C2062">
        <v>7699487850</v>
      </c>
      <c r="D2062" s="1">
        <v>45387</v>
      </c>
      <c r="E2062">
        <v>99232</v>
      </c>
      <c r="F2062">
        <v>99281</v>
      </c>
      <c r="G2062" t="s">
        <v>73</v>
      </c>
      <c r="H2062" s="34">
        <v>68887</v>
      </c>
      <c r="I2062" s="7">
        <v>58554</v>
      </c>
      <c r="J2062" s="7">
        <v>57382.92</v>
      </c>
      <c r="K2062" s="7">
        <v>0</v>
      </c>
      <c r="L2062" s="7">
        <v>1171.08</v>
      </c>
      <c r="M2062" s="5">
        <v>0.02</v>
      </c>
      <c r="N2062" t="s">
        <v>16</v>
      </c>
      <c r="O2062" t="s">
        <v>17</v>
      </c>
      <c r="P2062" t="s">
        <v>55</v>
      </c>
      <c r="Q2062" t="s">
        <v>32</v>
      </c>
      <c r="R2062" t="s">
        <v>21</v>
      </c>
      <c r="S2062" t="s">
        <v>27</v>
      </c>
      <c r="T2062" t="s">
        <v>13310</v>
      </c>
      <c r="U2062" s="1">
        <v>45789</v>
      </c>
      <c r="V2062">
        <f t="shared" si="64"/>
        <v>402</v>
      </c>
      <c r="W2062" t="str">
        <f t="shared" si="65"/>
        <v>360+</v>
      </c>
    </row>
    <row r="2063" spans="1:23" x14ac:dyDescent="0.25">
      <c r="A2063" t="s">
        <v>2201</v>
      </c>
      <c r="B2063">
        <v>7703969991</v>
      </c>
      <c r="C2063">
        <v>1795530942</v>
      </c>
      <c r="D2063" s="1">
        <v>45496</v>
      </c>
      <c r="E2063">
        <v>99232</v>
      </c>
      <c r="F2063">
        <v>99215</v>
      </c>
      <c r="G2063" t="s">
        <v>116</v>
      </c>
      <c r="H2063" s="34">
        <v>50469</v>
      </c>
      <c r="I2063" s="7">
        <v>32805</v>
      </c>
      <c r="J2063" s="7">
        <v>14552.4</v>
      </c>
      <c r="K2063" s="7">
        <v>14316</v>
      </c>
      <c r="L2063" s="7">
        <v>3936.6</v>
      </c>
      <c r="M2063" s="5">
        <v>0.12</v>
      </c>
      <c r="N2063" t="s">
        <v>46</v>
      </c>
      <c r="O2063" t="s">
        <v>27</v>
      </c>
      <c r="P2063" t="s">
        <v>58</v>
      </c>
      <c r="Q2063" t="s">
        <v>19</v>
      </c>
      <c r="R2063" t="s">
        <v>38</v>
      </c>
      <c r="S2063" t="s">
        <v>27</v>
      </c>
      <c r="T2063" t="s">
        <v>13311</v>
      </c>
      <c r="U2063" s="1">
        <v>46023</v>
      </c>
      <c r="V2063">
        <f t="shared" si="64"/>
        <v>527</v>
      </c>
      <c r="W2063" t="str">
        <f t="shared" si="65"/>
        <v>360+</v>
      </c>
    </row>
    <row r="2064" spans="1:23" x14ac:dyDescent="0.25">
      <c r="A2064" t="s">
        <v>2202</v>
      </c>
      <c r="B2064">
        <v>9317075227</v>
      </c>
      <c r="C2064">
        <v>7928942817</v>
      </c>
      <c r="D2064" s="1">
        <v>45899</v>
      </c>
      <c r="E2064">
        <v>99214</v>
      </c>
      <c r="F2064">
        <v>80053</v>
      </c>
      <c r="G2064" t="s">
        <v>79</v>
      </c>
      <c r="H2064" s="34">
        <v>38759</v>
      </c>
      <c r="I2064" s="7">
        <v>27906</v>
      </c>
      <c r="J2064" s="7">
        <v>25673.52</v>
      </c>
      <c r="K2064" s="7">
        <v>0</v>
      </c>
      <c r="L2064" s="7">
        <v>2232.48</v>
      </c>
      <c r="M2064" s="5">
        <v>0.08</v>
      </c>
      <c r="N2064" t="s">
        <v>24</v>
      </c>
      <c r="O2064" t="s">
        <v>17</v>
      </c>
      <c r="P2064" t="s">
        <v>18</v>
      </c>
      <c r="Q2064" t="s">
        <v>32</v>
      </c>
      <c r="R2064" t="s">
        <v>38</v>
      </c>
      <c r="S2064" t="s">
        <v>27</v>
      </c>
      <c r="T2064" t="s">
        <v>13312</v>
      </c>
      <c r="U2064" s="1">
        <v>45964</v>
      </c>
      <c r="V2064">
        <f t="shared" si="64"/>
        <v>65</v>
      </c>
      <c r="W2064" t="str">
        <f t="shared" si="65"/>
        <v>60-89</v>
      </c>
    </row>
    <row r="2065" spans="1:23" x14ac:dyDescent="0.25">
      <c r="A2065" t="s">
        <v>2203</v>
      </c>
      <c r="B2065">
        <v>1994304707</v>
      </c>
      <c r="C2065">
        <v>3498980375</v>
      </c>
      <c r="D2065" s="1">
        <v>45311</v>
      </c>
      <c r="E2065">
        <v>99221</v>
      </c>
      <c r="F2065">
        <v>97110</v>
      </c>
      <c r="G2065" t="s">
        <v>307</v>
      </c>
      <c r="H2065" s="34">
        <v>64444</v>
      </c>
      <c r="I2065" s="7">
        <v>41889</v>
      </c>
      <c r="J2065" s="7">
        <v>18621.32</v>
      </c>
      <c r="K2065" s="7">
        <v>18241</v>
      </c>
      <c r="L2065" s="7">
        <v>5026.68</v>
      </c>
      <c r="M2065" s="5">
        <v>0.12</v>
      </c>
      <c r="N2065" t="s">
        <v>46</v>
      </c>
      <c r="O2065" t="s">
        <v>27</v>
      </c>
      <c r="P2065" t="s">
        <v>97</v>
      </c>
      <c r="Q2065" t="s">
        <v>19</v>
      </c>
      <c r="R2065" t="s">
        <v>43</v>
      </c>
      <c r="S2065" t="s">
        <v>27</v>
      </c>
      <c r="T2065" t="s">
        <v>13310</v>
      </c>
      <c r="U2065" s="1">
        <v>45988</v>
      </c>
      <c r="V2065">
        <f t="shared" si="64"/>
        <v>677</v>
      </c>
      <c r="W2065" t="str">
        <f t="shared" si="65"/>
        <v>360+</v>
      </c>
    </row>
    <row r="2066" spans="1:23" x14ac:dyDescent="0.25">
      <c r="A2066" t="s">
        <v>2204</v>
      </c>
      <c r="B2066">
        <v>8112685005</v>
      </c>
      <c r="C2066">
        <v>4281728658</v>
      </c>
      <c r="D2066" s="1">
        <v>45900</v>
      </c>
      <c r="E2066">
        <v>99222</v>
      </c>
      <c r="F2066">
        <v>99213</v>
      </c>
      <c r="G2066" t="s">
        <v>415</v>
      </c>
      <c r="H2066" s="34">
        <v>12411</v>
      </c>
      <c r="I2066" s="7">
        <v>9308</v>
      </c>
      <c r="J2066" s="7">
        <v>7911.8</v>
      </c>
      <c r="K2066" s="7">
        <v>0</v>
      </c>
      <c r="L2066" s="7">
        <v>1396.2</v>
      </c>
      <c r="M2066" s="5">
        <v>0.15</v>
      </c>
      <c r="N2066" t="s">
        <v>1139</v>
      </c>
      <c r="O2066" t="s">
        <v>17</v>
      </c>
      <c r="P2066" t="s">
        <v>18</v>
      </c>
      <c r="Q2066" t="s">
        <v>19</v>
      </c>
      <c r="R2066" t="s">
        <v>38</v>
      </c>
      <c r="S2066" t="s">
        <v>21</v>
      </c>
      <c r="T2066" t="s">
        <v>13310</v>
      </c>
      <c r="U2066" s="1">
        <v>45976</v>
      </c>
      <c r="V2066">
        <f t="shared" si="64"/>
        <v>76</v>
      </c>
      <c r="W2066" t="str">
        <f t="shared" si="65"/>
        <v>60-89</v>
      </c>
    </row>
    <row r="2067" spans="1:23" x14ac:dyDescent="0.25">
      <c r="A2067" t="s">
        <v>2205</v>
      </c>
      <c r="B2067">
        <v>3267519605</v>
      </c>
      <c r="C2067">
        <v>6178197482</v>
      </c>
      <c r="D2067" s="1">
        <v>45957</v>
      </c>
      <c r="E2067">
        <v>99221</v>
      </c>
      <c r="F2067">
        <v>90834</v>
      </c>
      <c r="G2067" t="s">
        <v>154</v>
      </c>
      <c r="H2067" s="34">
        <v>30567</v>
      </c>
      <c r="I2067" s="7">
        <v>25982</v>
      </c>
      <c r="J2067" s="7">
        <v>25462.36</v>
      </c>
      <c r="K2067" s="7">
        <v>0</v>
      </c>
      <c r="L2067" s="7">
        <v>519.64</v>
      </c>
      <c r="M2067" s="5">
        <v>0.02</v>
      </c>
      <c r="N2067" t="s">
        <v>16</v>
      </c>
      <c r="O2067" t="s">
        <v>17</v>
      </c>
      <c r="P2067" t="s">
        <v>25</v>
      </c>
      <c r="Q2067" t="s">
        <v>32</v>
      </c>
      <c r="R2067" t="s">
        <v>38</v>
      </c>
      <c r="S2067" t="s">
        <v>27</v>
      </c>
      <c r="T2067" t="s">
        <v>13312</v>
      </c>
      <c r="U2067" s="1">
        <v>46046</v>
      </c>
      <c r="V2067">
        <f t="shared" si="64"/>
        <v>89</v>
      </c>
      <c r="W2067" t="str">
        <f t="shared" si="65"/>
        <v>60-89</v>
      </c>
    </row>
    <row r="2068" spans="1:23" x14ac:dyDescent="0.25">
      <c r="A2068" t="s">
        <v>2206</v>
      </c>
      <c r="B2068">
        <v>3700907960</v>
      </c>
      <c r="C2068">
        <v>9532163703</v>
      </c>
      <c r="D2068" s="1">
        <v>45947</v>
      </c>
      <c r="E2068">
        <v>99215</v>
      </c>
      <c r="F2068">
        <v>99204</v>
      </c>
      <c r="G2068" t="s">
        <v>291</v>
      </c>
      <c r="H2068" s="34">
        <v>91394</v>
      </c>
      <c r="I2068" s="7">
        <v>68546</v>
      </c>
      <c r="J2068" s="7">
        <v>58264.1</v>
      </c>
      <c r="K2068" s="7">
        <v>0</v>
      </c>
      <c r="L2068" s="7">
        <v>10281.9</v>
      </c>
      <c r="M2068" s="5">
        <v>0.15</v>
      </c>
      <c r="N2068" t="s">
        <v>1139</v>
      </c>
      <c r="O2068" t="s">
        <v>17</v>
      </c>
      <c r="P2068" t="s">
        <v>18</v>
      </c>
      <c r="Q2068" t="s">
        <v>19</v>
      </c>
      <c r="R2068" t="s">
        <v>38</v>
      </c>
      <c r="S2068" t="s">
        <v>21</v>
      </c>
      <c r="T2068" t="s">
        <v>13311</v>
      </c>
      <c r="U2068" s="1">
        <v>46068</v>
      </c>
      <c r="V2068">
        <f t="shared" si="64"/>
        <v>121</v>
      </c>
      <c r="W2068" t="str">
        <f t="shared" si="65"/>
        <v>120-149</v>
      </c>
    </row>
    <row r="2069" spans="1:23" x14ac:dyDescent="0.25">
      <c r="A2069" t="s">
        <v>2207</v>
      </c>
      <c r="B2069">
        <v>5575480316</v>
      </c>
      <c r="C2069">
        <v>4134693202</v>
      </c>
      <c r="D2069" s="1">
        <v>45615</v>
      </c>
      <c r="E2069">
        <v>99221</v>
      </c>
      <c r="F2069">
        <v>99212</v>
      </c>
      <c r="G2069" t="s">
        <v>124</v>
      </c>
      <c r="H2069" s="34">
        <v>92341</v>
      </c>
      <c r="I2069" s="7">
        <v>60022</v>
      </c>
      <c r="J2069" s="7">
        <v>29567.360000000001</v>
      </c>
      <c r="K2069" s="7">
        <v>23252</v>
      </c>
      <c r="L2069" s="7">
        <v>7202.64</v>
      </c>
      <c r="M2069" s="5">
        <v>0.12</v>
      </c>
      <c r="N2069" t="s">
        <v>46</v>
      </c>
      <c r="O2069" t="s">
        <v>27</v>
      </c>
      <c r="P2069" t="s">
        <v>31</v>
      </c>
      <c r="Q2069" t="s">
        <v>19</v>
      </c>
      <c r="R2069" t="s">
        <v>20</v>
      </c>
      <c r="S2069" t="s">
        <v>17</v>
      </c>
      <c r="T2069" t="s">
        <v>13312</v>
      </c>
      <c r="U2069" s="1">
        <v>45919</v>
      </c>
      <c r="V2069">
        <f t="shared" si="64"/>
        <v>304</v>
      </c>
      <c r="W2069" t="str">
        <f t="shared" si="65"/>
        <v>300-329</v>
      </c>
    </row>
    <row r="2070" spans="1:23" x14ac:dyDescent="0.25">
      <c r="A2070" t="s">
        <v>2208</v>
      </c>
      <c r="B2070">
        <v>6244740228</v>
      </c>
      <c r="C2070">
        <v>1801366543</v>
      </c>
      <c r="D2070" s="1">
        <v>45871</v>
      </c>
      <c r="E2070">
        <v>99221</v>
      </c>
      <c r="F2070">
        <v>81000</v>
      </c>
      <c r="G2070" t="s">
        <v>65</v>
      </c>
      <c r="H2070" s="34">
        <v>61413</v>
      </c>
      <c r="I2070" s="7">
        <v>39918</v>
      </c>
      <c r="J2070" s="7">
        <v>35127.839999999997</v>
      </c>
      <c r="K2070" s="7">
        <v>0</v>
      </c>
      <c r="L2070" s="7">
        <v>4790.16</v>
      </c>
      <c r="M2070" s="5">
        <v>0.12</v>
      </c>
      <c r="N2070" t="s">
        <v>46</v>
      </c>
      <c r="O2070" t="s">
        <v>17</v>
      </c>
      <c r="P2070" t="s">
        <v>97</v>
      </c>
      <c r="Q2070" t="s">
        <v>19</v>
      </c>
      <c r="R2070" t="s">
        <v>20</v>
      </c>
      <c r="S2070" t="s">
        <v>27</v>
      </c>
      <c r="T2070" t="s">
        <v>13311</v>
      </c>
      <c r="U2070" s="1">
        <v>46019</v>
      </c>
      <c r="V2070">
        <f t="shared" si="64"/>
        <v>148</v>
      </c>
      <c r="W2070" t="str">
        <f t="shared" si="65"/>
        <v>120-149</v>
      </c>
    </row>
    <row r="2071" spans="1:23" x14ac:dyDescent="0.25">
      <c r="A2071" t="s">
        <v>2209</v>
      </c>
      <c r="B2071">
        <v>4943803271</v>
      </c>
      <c r="C2071">
        <v>4917339589</v>
      </c>
      <c r="D2071" s="1">
        <v>45866</v>
      </c>
      <c r="E2071">
        <v>99231</v>
      </c>
      <c r="F2071">
        <v>99214</v>
      </c>
      <c r="G2071" t="s">
        <v>89</v>
      </c>
      <c r="H2071" s="34">
        <v>64819</v>
      </c>
      <c r="I2071" s="7">
        <v>46670</v>
      </c>
      <c r="J2071" s="7">
        <v>42936.4</v>
      </c>
      <c r="K2071" s="7">
        <v>0</v>
      </c>
      <c r="L2071" s="7">
        <v>3733.6</v>
      </c>
      <c r="M2071" s="5">
        <v>0.08</v>
      </c>
      <c r="N2071" t="s">
        <v>24</v>
      </c>
      <c r="O2071" t="s">
        <v>17</v>
      </c>
      <c r="P2071" t="s">
        <v>18</v>
      </c>
      <c r="Q2071" t="s">
        <v>32</v>
      </c>
      <c r="R2071" t="s">
        <v>26</v>
      </c>
      <c r="S2071" t="s">
        <v>21</v>
      </c>
      <c r="T2071" t="s">
        <v>13312</v>
      </c>
      <c r="U2071" s="1">
        <v>45997</v>
      </c>
      <c r="V2071">
        <f t="shared" si="64"/>
        <v>131</v>
      </c>
      <c r="W2071" t="str">
        <f t="shared" si="65"/>
        <v>120-149</v>
      </c>
    </row>
    <row r="2072" spans="1:23" x14ac:dyDescent="0.25">
      <c r="A2072" t="s">
        <v>2210</v>
      </c>
      <c r="B2072">
        <v>3979626552</v>
      </c>
      <c r="C2072">
        <v>6970108973</v>
      </c>
      <c r="D2072" s="1">
        <v>45695</v>
      </c>
      <c r="E2072">
        <v>99238</v>
      </c>
      <c r="F2072">
        <v>99203</v>
      </c>
      <c r="G2072" t="s">
        <v>320</v>
      </c>
      <c r="H2072" s="34">
        <v>58600</v>
      </c>
      <c r="I2072" s="7">
        <v>42192</v>
      </c>
      <c r="J2072" s="7">
        <v>32611.64</v>
      </c>
      <c r="K2072" s="7">
        <v>6205</v>
      </c>
      <c r="L2072" s="7">
        <v>3375.36</v>
      </c>
      <c r="M2072" s="5">
        <v>0.08</v>
      </c>
      <c r="N2072" t="s">
        <v>24</v>
      </c>
      <c r="O2072" t="s">
        <v>27</v>
      </c>
      <c r="P2072" t="s">
        <v>55</v>
      </c>
      <c r="Q2072" t="s">
        <v>32</v>
      </c>
      <c r="R2072" t="s">
        <v>38</v>
      </c>
      <c r="S2072" t="s">
        <v>17</v>
      </c>
      <c r="T2072" t="s">
        <v>13311</v>
      </c>
      <c r="U2072" s="1">
        <v>45720</v>
      </c>
      <c r="V2072">
        <f t="shared" si="64"/>
        <v>25</v>
      </c>
      <c r="W2072" t="str">
        <f t="shared" si="65"/>
        <v>0-29</v>
      </c>
    </row>
    <row r="2073" spans="1:23" x14ac:dyDescent="0.25">
      <c r="A2073" t="s">
        <v>2211</v>
      </c>
      <c r="B2073">
        <v>9471512462</v>
      </c>
      <c r="C2073">
        <v>8314919551</v>
      </c>
      <c r="D2073" s="1">
        <v>45675</v>
      </c>
      <c r="E2073">
        <v>99222</v>
      </c>
      <c r="F2073">
        <v>99292</v>
      </c>
      <c r="G2073" t="s">
        <v>120</v>
      </c>
      <c r="H2073" s="34">
        <v>96177</v>
      </c>
      <c r="I2073" s="7">
        <v>62515</v>
      </c>
      <c r="J2073" s="7">
        <v>35364.199999999997</v>
      </c>
      <c r="K2073" s="7">
        <v>19649</v>
      </c>
      <c r="L2073" s="7">
        <v>7501.8</v>
      </c>
      <c r="M2073" s="5">
        <v>0.12</v>
      </c>
      <c r="N2073" t="s">
        <v>46</v>
      </c>
      <c r="O2073" t="s">
        <v>27</v>
      </c>
      <c r="P2073" t="s">
        <v>25</v>
      </c>
      <c r="Q2073" t="s">
        <v>19</v>
      </c>
      <c r="R2073" t="s">
        <v>38</v>
      </c>
      <c r="S2073" t="s">
        <v>27</v>
      </c>
      <c r="T2073" t="s">
        <v>13312</v>
      </c>
      <c r="U2073" s="1">
        <v>45775</v>
      </c>
      <c r="V2073">
        <f t="shared" si="64"/>
        <v>100</v>
      </c>
      <c r="W2073" t="str">
        <f t="shared" si="65"/>
        <v>90-119</v>
      </c>
    </row>
    <row r="2074" spans="1:23" x14ac:dyDescent="0.25">
      <c r="A2074" t="s">
        <v>2212</v>
      </c>
      <c r="B2074">
        <v>7365012414</v>
      </c>
      <c r="C2074">
        <v>8163268771</v>
      </c>
      <c r="D2074" s="1">
        <v>45384</v>
      </c>
      <c r="E2074">
        <v>99214</v>
      </c>
      <c r="F2074">
        <v>99284</v>
      </c>
      <c r="G2074" t="s">
        <v>23</v>
      </c>
      <c r="H2074" s="34">
        <v>67064</v>
      </c>
      <c r="I2074" s="7">
        <v>43592</v>
      </c>
      <c r="J2074" s="7">
        <v>27880.959999999999</v>
      </c>
      <c r="K2074" s="7">
        <v>10480</v>
      </c>
      <c r="L2074" s="7">
        <v>5231.04</v>
      </c>
      <c r="M2074" s="5">
        <v>0.12</v>
      </c>
      <c r="N2074" t="s">
        <v>46</v>
      </c>
      <c r="O2074" t="s">
        <v>27</v>
      </c>
      <c r="P2074" t="s">
        <v>40</v>
      </c>
      <c r="Q2074" t="s">
        <v>19</v>
      </c>
      <c r="R2074" t="s">
        <v>27</v>
      </c>
      <c r="S2074" t="s">
        <v>17</v>
      </c>
      <c r="T2074" t="s">
        <v>13311</v>
      </c>
      <c r="U2074" s="1">
        <v>45975</v>
      </c>
      <c r="V2074">
        <f t="shared" si="64"/>
        <v>591</v>
      </c>
      <c r="W2074" t="str">
        <f t="shared" si="65"/>
        <v>360+</v>
      </c>
    </row>
    <row r="2075" spans="1:23" x14ac:dyDescent="0.25">
      <c r="A2075" t="s">
        <v>2213</v>
      </c>
      <c r="B2075">
        <v>8584327277</v>
      </c>
      <c r="C2075">
        <v>1279637447</v>
      </c>
      <c r="D2075" s="1">
        <v>45929</v>
      </c>
      <c r="E2075">
        <v>99233</v>
      </c>
      <c r="F2075">
        <v>99292</v>
      </c>
      <c r="G2075" t="s">
        <v>91</v>
      </c>
      <c r="H2075" s="34">
        <v>52404</v>
      </c>
      <c r="I2075" s="7">
        <v>44543</v>
      </c>
      <c r="J2075" s="7">
        <v>36576.14</v>
      </c>
      <c r="K2075" s="7">
        <v>7076</v>
      </c>
      <c r="L2075" s="7">
        <v>890.86</v>
      </c>
      <c r="M2075" s="5">
        <v>0.02</v>
      </c>
      <c r="N2075" t="s">
        <v>16</v>
      </c>
      <c r="O2075" t="s">
        <v>27</v>
      </c>
      <c r="P2075" t="s">
        <v>35</v>
      </c>
      <c r="Q2075" t="s">
        <v>32</v>
      </c>
      <c r="R2075" t="s">
        <v>38</v>
      </c>
      <c r="S2075" t="s">
        <v>17</v>
      </c>
      <c r="T2075" t="s">
        <v>13311</v>
      </c>
      <c r="U2075" s="1">
        <v>46068</v>
      </c>
      <c r="V2075">
        <f t="shared" si="64"/>
        <v>139</v>
      </c>
      <c r="W2075" t="str">
        <f t="shared" si="65"/>
        <v>120-149</v>
      </c>
    </row>
    <row r="2076" spans="1:23" x14ac:dyDescent="0.25">
      <c r="A2076" t="s">
        <v>2214</v>
      </c>
      <c r="B2076">
        <v>3668215959</v>
      </c>
      <c r="C2076">
        <v>9931718031</v>
      </c>
      <c r="D2076" s="1">
        <v>45948</v>
      </c>
      <c r="E2076">
        <v>99232</v>
      </c>
      <c r="F2076">
        <v>99214</v>
      </c>
      <c r="G2076" t="s">
        <v>415</v>
      </c>
      <c r="H2076" s="34">
        <v>99933</v>
      </c>
      <c r="I2076" s="7">
        <v>71952</v>
      </c>
      <c r="J2076" s="7">
        <v>56031.839999999997</v>
      </c>
      <c r="K2076" s="7">
        <v>10164</v>
      </c>
      <c r="L2076" s="7">
        <v>5756.16</v>
      </c>
      <c r="M2076" s="5">
        <v>0.08</v>
      </c>
      <c r="N2076" t="s">
        <v>24</v>
      </c>
      <c r="O2076" t="s">
        <v>27</v>
      </c>
      <c r="P2076" t="s">
        <v>25</v>
      </c>
      <c r="Q2076" t="s">
        <v>32</v>
      </c>
      <c r="R2076" t="s">
        <v>21</v>
      </c>
      <c r="S2076" t="s">
        <v>17</v>
      </c>
      <c r="T2076" t="s">
        <v>13311</v>
      </c>
      <c r="U2076" s="1">
        <v>46052</v>
      </c>
      <c r="V2076">
        <f t="shared" si="64"/>
        <v>104</v>
      </c>
      <c r="W2076" t="str">
        <f t="shared" si="65"/>
        <v>90-119</v>
      </c>
    </row>
    <row r="2077" spans="1:23" x14ac:dyDescent="0.25">
      <c r="A2077" t="s">
        <v>2215</v>
      </c>
      <c r="B2077">
        <v>3661270208</v>
      </c>
      <c r="C2077">
        <v>5650473615</v>
      </c>
      <c r="D2077" s="1">
        <v>45825</v>
      </c>
      <c r="E2077">
        <v>99231</v>
      </c>
      <c r="F2077">
        <v>99214</v>
      </c>
      <c r="G2077" t="s">
        <v>96</v>
      </c>
      <c r="H2077" s="34">
        <v>49043</v>
      </c>
      <c r="I2077" s="7">
        <v>41687</v>
      </c>
      <c r="J2077" s="7">
        <v>40853.26</v>
      </c>
      <c r="K2077" s="7">
        <v>0</v>
      </c>
      <c r="L2077" s="7">
        <v>833.74</v>
      </c>
      <c r="M2077" s="5">
        <v>0.02</v>
      </c>
      <c r="N2077" t="s">
        <v>16</v>
      </c>
      <c r="O2077" t="s">
        <v>17</v>
      </c>
      <c r="P2077" t="s">
        <v>18</v>
      </c>
      <c r="Q2077" t="s">
        <v>32</v>
      </c>
      <c r="R2077" t="s">
        <v>43</v>
      </c>
      <c r="S2077" t="s">
        <v>21</v>
      </c>
      <c r="T2077" t="s">
        <v>13310</v>
      </c>
      <c r="U2077" s="1">
        <v>45951</v>
      </c>
      <c r="V2077">
        <f t="shared" si="64"/>
        <v>126</v>
      </c>
      <c r="W2077" t="str">
        <f t="shared" si="65"/>
        <v>120-149</v>
      </c>
    </row>
    <row r="2078" spans="1:23" x14ac:dyDescent="0.25">
      <c r="A2078" t="s">
        <v>2216</v>
      </c>
      <c r="B2078">
        <v>9701778117</v>
      </c>
      <c r="C2078">
        <v>5912359052</v>
      </c>
      <c r="D2078" s="1">
        <v>45843</v>
      </c>
      <c r="E2078">
        <v>99214</v>
      </c>
      <c r="F2078">
        <v>99281</v>
      </c>
      <c r="G2078" t="s">
        <v>73</v>
      </c>
      <c r="H2078" s="34">
        <v>65016</v>
      </c>
      <c r="I2078" s="7">
        <v>46812</v>
      </c>
      <c r="J2078" s="7">
        <v>38135.040000000001</v>
      </c>
      <c r="K2078" s="7">
        <v>4932</v>
      </c>
      <c r="L2078" s="7">
        <v>3744.96</v>
      </c>
      <c r="M2078" s="5">
        <v>0.08</v>
      </c>
      <c r="N2078" t="s">
        <v>24</v>
      </c>
      <c r="O2078" t="s">
        <v>30</v>
      </c>
      <c r="P2078" t="s">
        <v>35</v>
      </c>
      <c r="Q2078" t="s">
        <v>19</v>
      </c>
      <c r="R2078" t="s">
        <v>26</v>
      </c>
      <c r="S2078" t="s">
        <v>17</v>
      </c>
      <c r="T2078" t="s">
        <v>13312</v>
      </c>
      <c r="U2078" s="1">
        <v>45954</v>
      </c>
      <c r="V2078">
        <f t="shared" si="64"/>
        <v>111</v>
      </c>
      <c r="W2078" t="str">
        <f t="shared" si="65"/>
        <v>90-119</v>
      </c>
    </row>
    <row r="2079" spans="1:23" x14ac:dyDescent="0.25">
      <c r="A2079" t="s">
        <v>2217</v>
      </c>
      <c r="B2079">
        <v>9561856106</v>
      </c>
      <c r="C2079">
        <v>7476153621</v>
      </c>
      <c r="D2079" s="1">
        <v>45957</v>
      </c>
      <c r="E2079">
        <v>99222</v>
      </c>
      <c r="F2079">
        <v>99214</v>
      </c>
      <c r="G2079" t="s">
        <v>237</v>
      </c>
      <c r="H2079" s="34">
        <v>50305</v>
      </c>
      <c r="I2079" s="7">
        <v>36220</v>
      </c>
      <c r="J2079" s="7">
        <v>28111.4</v>
      </c>
      <c r="K2079" s="7">
        <v>5211</v>
      </c>
      <c r="L2079" s="7">
        <v>2897.6</v>
      </c>
      <c r="M2079" s="5">
        <v>0.08</v>
      </c>
      <c r="N2079" t="s">
        <v>24</v>
      </c>
      <c r="O2079" t="s">
        <v>30</v>
      </c>
      <c r="P2079" t="s">
        <v>18</v>
      </c>
      <c r="Q2079" t="s">
        <v>32</v>
      </c>
      <c r="R2079" t="s">
        <v>27</v>
      </c>
      <c r="S2079" t="s">
        <v>21</v>
      </c>
      <c r="T2079" t="s">
        <v>13312</v>
      </c>
      <c r="U2079" s="1">
        <v>46136</v>
      </c>
      <c r="V2079">
        <f t="shared" si="64"/>
        <v>179</v>
      </c>
      <c r="W2079" t="str">
        <f t="shared" si="65"/>
        <v>150-179</v>
      </c>
    </row>
    <row r="2080" spans="1:23" x14ac:dyDescent="0.25">
      <c r="A2080" t="s">
        <v>2218</v>
      </c>
      <c r="B2080">
        <v>3399975511</v>
      </c>
      <c r="C2080">
        <v>2846567255</v>
      </c>
      <c r="D2080" s="1">
        <v>45834</v>
      </c>
      <c r="E2080">
        <v>99214</v>
      </c>
      <c r="F2080">
        <v>97110</v>
      </c>
      <c r="G2080" t="s">
        <v>63</v>
      </c>
      <c r="H2080" s="34">
        <v>75100</v>
      </c>
      <c r="I2080" s="7">
        <v>61582</v>
      </c>
      <c r="J2080" s="7">
        <v>35987.24</v>
      </c>
      <c r="K2080" s="7">
        <v>14510</v>
      </c>
      <c r="L2080" s="7">
        <v>11084.76</v>
      </c>
      <c r="M2080" s="5">
        <v>0.18</v>
      </c>
      <c r="N2080" t="s">
        <v>3141</v>
      </c>
      <c r="O2080" t="s">
        <v>27</v>
      </c>
      <c r="P2080" t="s">
        <v>55</v>
      </c>
      <c r="Q2080" t="s">
        <v>32</v>
      </c>
      <c r="R2080" t="s">
        <v>38</v>
      </c>
      <c r="S2080" t="s">
        <v>17</v>
      </c>
      <c r="T2080" t="s">
        <v>13310</v>
      </c>
      <c r="U2080" s="1">
        <v>46011</v>
      </c>
      <c r="V2080">
        <f t="shared" si="64"/>
        <v>177</v>
      </c>
      <c r="W2080" t="str">
        <f t="shared" si="65"/>
        <v>150-179</v>
      </c>
    </row>
    <row r="2081" spans="1:23" x14ac:dyDescent="0.25">
      <c r="A2081" t="s">
        <v>2219</v>
      </c>
      <c r="B2081">
        <v>1222702749</v>
      </c>
      <c r="C2081">
        <v>4885740424</v>
      </c>
      <c r="D2081" s="1">
        <v>45940</v>
      </c>
      <c r="E2081">
        <v>99238</v>
      </c>
      <c r="F2081">
        <v>99284</v>
      </c>
      <c r="G2081" t="s">
        <v>114</v>
      </c>
      <c r="H2081" s="34">
        <v>53653</v>
      </c>
      <c r="I2081" s="7">
        <v>41849</v>
      </c>
      <c r="J2081" s="7">
        <v>18620.2</v>
      </c>
      <c r="K2081" s="7">
        <v>14859</v>
      </c>
      <c r="L2081" s="7">
        <v>8369.7999999999993</v>
      </c>
      <c r="M2081" s="5">
        <v>0.2</v>
      </c>
      <c r="N2081" t="s">
        <v>3140</v>
      </c>
      <c r="O2081" t="s">
        <v>27</v>
      </c>
      <c r="P2081" t="s">
        <v>58</v>
      </c>
      <c r="Q2081" t="s">
        <v>32</v>
      </c>
      <c r="R2081" t="s">
        <v>43</v>
      </c>
      <c r="S2081" t="s">
        <v>17</v>
      </c>
      <c r="T2081" t="s">
        <v>13312</v>
      </c>
      <c r="U2081" s="1">
        <v>46080</v>
      </c>
      <c r="V2081">
        <f t="shared" si="64"/>
        <v>140</v>
      </c>
      <c r="W2081" t="str">
        <f t="shared" si="65"/>
        <v>120-149</v>
      </c>
    </row>
    <row r="2082" spans="1:23" x14ac:dyDescent="0.25">
      <c r="A2082" t="s">
        <v>2220</v>
      </c>
      <c r="B2082">
        <v>8372543830</v>
      </c>
      <c r="C2082">
        <v>6842075935</v>
      </c>
      <c r="D2082" s="1">
        <v>45628</v>
      </c>
      <c r="E2082">
        <v>99231</v>
      </c>
      <c r="F2082">
        <v>99212</v>
      </c>
      <c r="G2082" t="s">
        <v>159</v>
      </c>
      <c r="H2082" s="34">
        <v>76887</v>
      </c>
      <c r="I2082" s="7">
        <v>49977</v>
      </c>
      <c r="J2082" s="7">
        <v>43979.76</v>
      </c>
      <c r="K2082" s="7">
        <v>0</v>
      </c>
      <c r="L2082" s="7">
        <v>5997.24</v>
      </c>
      <c r="M2082" s="5">
        <v>0.12</v>
      </c>
      <c r="N2082" t="s">
        <v>46</v>
      </c>
      <c r="O2082" t="s">
        <v>17</v>
      </c>
      <c r="P2082" t="s">
        <v>31</v>
      </c>
      <c r="Q2082" t="s">
        <v>19</v>
      </c>
      <c r="R2082" t="s">
        <v>43</v>
      </c>
      <c r="S2082" t="s">
        <v>17</v>
      </c>
      <c r="T2082" t="s">
        <v>13311</v>
      </c>
      <c r="U2082" s="1">
        <v>45825</v>
      </c>
      <c r="V2082">
        <f t="shared" si="64"/>
        <v>197</v>
      </c>
      <c r="W2082" t="str">
        <f t="shared" si="65"/>
        <v>180-209</v>
      </c>
    </row>
    <row r="2083" spans="1:23" x14ac:dyDescent="0.25">
      <c r="A2083" t="s">
        <v>2221</v>
      </c>
      <c r="B2083">
        <v>8428883356</v>
      </c>
      <c r="C2083">
        <v>3233184227</v>
      </c>
      <c r="D2083" s="1">
        <v>45791</v>
      </c>
      <c r="E2083">
        <v>99238</v>
      </c>
      <c r="F2083">
        <v>99211</v>
      </c>
      <c r="G2083" t="s">
        <v>286</v>
      </c>
      <c r="H2083" s="34">
        <v>75041</v>
      </c>
      <c r="I2083" s="7">
        <v>48777</v>
      </c>
      <c r="J2083" s="7">
        <v>32826.76</v>
      </c>
      <c r="K2083" s="7">
        <v>10097</v>
      </c>
      <c r="L2083" s="7">
        <v>5853.24</v>
      </c>
      <c r="M2083" s="5">
        <v>0.12</v>
      </c>
      <c r="N2083" t="s">
        <v>46</v>
      </c>
      <c r="O2083" t="s">
        <v>27</v>
      </c>
      <c r="P2083" t="s">
        <v>58</v>
      </c>
      <c r="Q2083" t="s">
        <v>19</v>
      </c>
      <c r="R2083" t="s">
        <v>43</v>
      </c>
      <c r="S2083" t="s">
        <v>21</v>
      </c>
      <c r="T2083" t="s">
        <v>13312</v>
      </c>
      <c r="U2083" s="1">
        <v>46050</v>
      </c>
      <c r="V2083">
        <f t="shared" si="64"/>
        <v>259</v>
      </c>
      <c r="W2083" t="str">
        <f t="shared" si="65"/>
        <v>240-269</v>
      </c>
    </row>
    <row r="2084" spans="1:23" x14ac:dyDescent="0.25">
      <c r="A2084" t="s">
        <v>2222</v>
      </c>
      <c r="B2084">
        <v>9681940479</v>
      </c>
      <c r="C2084">
        <v>1248209086</v>
      </c>
      <c r="D2084" s="1">
        <v>45605</v>
      </c>
      <c r="E2084">
        <v>99222</v>
      </c>
      <c r="F2084">
        <v>80053</v>
      </c>
      <c r="G2084" t="s">
        <v>209</v>
      </c>
      <c r="H2084" s="34">
        <v>71003</v>
      </c>
      <c r="I2084" s="7">
        <v>60353</v>
      </c>
      <c r="J2084" s="7">
        <v>59145.94</v>
      </c>
      <c r="K2084" s="7">
        <v>0</v>
      </c>
      <c r="L2084" s="7">
        <v>1207.06</v>
      </c>
      <c r="M2084" s="5">
        <v>0.02</v>
      </c>
      <c r="N2084" t="s">
        <v>16</v>
      </c>
      <c r="O2084" t="s">
        <v>17</v>
      </c>
      <c r="P2084" t="s">
        <v>25</v>
      </c>
      <c r="Q2084" t="s">
        <v>32</v>
      </c>
      <c r="R2084" t="s">
        <v>38</v>
      </c>
      <c r="S2084" t="s">
        <v>27</v>
      </c>
      <c r="T2084" t="s">
        <v>13312</v>
      </c>
      <c r="U2084" s="1">
        <v>45715</v>
      </c>
      <c r="V2084">
        <f t="shared" si="64"/>
        <v>110</v>
      </c>
      <c r="W2084" t="str">
        <f t="shared" si="65"/>
        <v>90-119</v>
      </c>
    </row>
    <row r="2085" spans="1:23" x14ac:dyDescent="0.25">
      <c r="A2085" t="s">
        <v>2223</v>
      </c>
      <c r="B2085">
        <v>7603250812</v>
      </c>
      <c r="C2085">
        <v>4472031923</v>
      </c>
      <c r="D2085" s="1">
        <v>45757</v>
      </c>
      <c r="E2085">
        <v>99233</v>
      </c>
      <c r="F2085">
        <v>99285</v>
      </c>
      <c r="G2085" t="s">
        <v>365</v>
      </c>
      <c r="H2085" s="34">
        <v>59433</v>
      </c>
      <c r="I2085" s="7">
        <v>38631</v>
      </c>
      <c r="J2085" s="7">
        <v>33995.279999999999</v>
      </c>
      <c r="K2085" s="7">
        <v>0</v>
      </c>
      <c r="L2085" s="7">
        <v>4635.72</v>
      </c>
      <c r="M2085" s="5">
        <v>0.12</v>
      </c>
      <c r="N2085" t="s">
        <v>46</v>
      </c>
      <c r="O2085" t="s">
        <v>17</v>
      </c>
      <c r="P2085" t="s">
        <v>25</v>
      </c>
      <c r="Q2085" t="s">
        <v>32</v>
      </c>
      <c r="R2085" t="s">
        <v>26</v>
      </c>
      <c r="S2085" t="s">
        <v>17</v>
      </c>
      <c r="T2085" t="s">
        <v>13310</v>
      </c>
      <c r="U2085" s="1">
        <v>45827</v>
      </c>
      <c r="V2085">
        <f t="shared" si="64"/>
        <v>70</v>
      </c>
      <c r="W2085" t="str">
        <f t="shared" si="65"/>
        <v>60-89</v>
      </c>
    </row>
    <row r="2086" spans="1:23" x14ac:dyDescent="0.25">
      <c r="A2086" t="s">
        <v>2224</v>
      </c>
      <c r="B2086">
        <v>2419201026</v>
      </c>
      <c r="C2086">
        <v>6698421811</v>
      </c>
      <c r="D2086" s="1">
        <v>45944</v>
      </c>
      <c r="E2086">
        <v>99213</v>
      </c>
      <c r="F2086">
        <v>99283</v>
      </c>
      <c r="G2086" t="s">
        <v>114</v>
      </c>
      <c r="H2086" s="34">
        <v>79996</v>
      </c>
      <c r="I2086" s="7">
        <v>62397</v>
      </c>
      <c r="J2086" s="7">
        <v>44804.6</v>
      </c>
      <c r="K2086" s="7">
        <v>5113</v>
      </c>
      <c r="L2086" s="7">
        <v>12479.4</v>
      </c>
      <c r="M2086" s="5">
        <v>0.2</v>
      </c>
      <c r="N2086" t="s">
        <v>3140</v>
      </c>
      <c r="O2086" t="s">
        <v>30</v>
      </c>
      <c r="P2086" t="s">
        <v>58</v>
      </c>
      <c r="Q2086" t="s">
        <v>32</v>
      </c>
      <c r="R2086" t="s">
        <v>43</v>
      </c>
      <c r="S2086" t="s">
        <v>17</v>
      </c>
      <c r="T2086" t="s">
        <v>13311</v>
      </c>
      <c r="U2086" s="1">
        <v>46049</v>
      </c>
      <c r="V2086">
        <f t="shared" si="64"/>
        <v>105</v>
      </c>
      <c r="W2086" t="str">
        <f t="shared" si="65"/>
        <v>90-119</v>
      </c>
    </row>
    <row r="2087" spans="1:23" x14ac:dyDescent="0.25">
      <c r="A2087" t="s">
        <v>2225</v>
      </c>
      <c r="B2087">
        <v>7056944968</v>
      </c>
      <c r="C2087">
        <v>2755001391</v>
      </c>
      <c r="D2087" s="1">
        <v>45655</v>
      </c>
      <c r="E2087">
        <v>99238</v>
      </c>
      <c r="F2087">
        <v>99211</v>
      </c>
      <c r="G2087" t="s">
        <v>96</v>
      </c>
      <c r="H2087" s="34">
        <v>95362</v>
      </c>
      <c r="I2087" s="7">
        <v>68661</v>
      </c>
      <c r="J2087" s="7">
        <v>35381.120000000003</v>
      </c>
      <c r="K2087" s="7">
        <v>27787</v>
      </c>
      <c r="L2087" s="7">
        <v>5492.88</v>
      </c>
      <c r="M2087" s="5">
        <v>0.08</v>
      </c>
      <c r="N2087" t="s">
        <v>24</v>
      </c>
      <c r="O2087" t="s">
        <v>27</v>
      </c>
      <c r="P2087" t="s">
        <v>35</v>
      </c>
      <c r="Q2087" t="s">
        <v>19</v>
      </c>
      <c r="R2087" t="s">
        <v>38</v>
      </c>
      <c r="S2087" t="s">
        <v>27</v>
      </c>
      <c r="T2087" t="s">
        <v>13311</v>
      </c>
      <c r="U2087" s="1">
        <v>45941</v>
      </c>
      <c r="V2087">
        <f t="shared" si="64"/>
        <v>286</v>
      </c>
      <c r="W2087" t="str">
        <f t="shared" si="65"/>
        <v>270-299</v>
      </c>
    </row>
    <row r="2088" spans="1:23" x14ac:dyDescent="0.25">
      <c r="A2088" t="s">
        <v>2226</v>
      </c>
      <c r="B2088">
        <v>3999172414</v>
      </c>
      <c r="C2088">
        <v>1398975336</v>
      </c>
      <c r="D2088" s="1">
        <v>45426</v>
      </c>
      <c r="E2088">
        <v>99223</v>
      </c>
      <c r="F2088">
        <v>99285</v>
      </c>
      <c r="G2088" t="s">
        <v>146</v>
      </c>
      <c r="H2088" s="34">
        <v>95602</v>
      </c>
      <c r="I2088" s="7">
        <v>62141</v>
      </c>
      <c r="J2088" s="7">
        <v>48045.08</v>
      </c>
      <c r="K2088" s="7">
        <v>6639</v>
      </c>
      <c r="L2088" s="7">
        <v>7456.92</v>
      </c>
      <c r="M2088" s="5">
        <v>0.12</v>
      </c>
      <c r="N2088" t="s">
        <v>46</v>
      </c>
      <c r="O2088" t="s">
        <v>30</v>
      </c>
      <c r="P2088" t="s">
        <v>18</v>
      </c>
      <c r="Q2088" t="s">
        <v>32</v>
      </c>
      <c r="R2088" t="s">
        <v>20</v>
      </c>
      <c r="S2088" t="s">
        <v>21</v>
      </c>
      <c r="T2088" t="s">
        <v>13312</v>
      </c>
      <c r="U2088" s="1">
        <v>45845</v>
      </c>
      <c r="V2088">
        <f t="shared" si="64"/>
        <v>419</v>
      </c>
      <c r="W2088" t="str">
        <f t="shared" si="65"/>
        <v>360+</v>
      </c>
    </row>
    <row r="2089" spans="1:23" x14ac:dyDescent="0.25">
      <c r="A2089" t="s">
        <v>2227</v>
      </c>
      <c r="B2089">
        <v>1159575623</v>
      </c>
      <c r="C2089">
        <v>8633255614</v>
      </c>
      <c r="D2089" s="1">
        <v>45602</v>
      </c>
      <c r="E2089">
        <v>99231</v>
      </c>
      <c r="F2089">
        <v>99203</v>
      </c>
      <c r="G2089" t="s">
        <v>104</v>
      </c>
      <c r="H2089" s="34">
        <v>47089</v>
      </c>
      <c r="I2089" s="7">
        <v>40026</v>
      </c>
      <c r="J2089" s="7">
        <v>21750.48</v>
      </c>
      <c r="K2089" s="7">
        <v>17475</v>
      </c>
      <c r="L2089" s="7">
        <v>800.52</v>
      </c>
      <c r="M2089" s="5">
        <v>0.02</v>
      </c>
      <c r="N2089" t="s">
        <v>16</v>
      </c>
      <c r="O2089" t="s">
        <v>27</v>
      </c>
      <c r="P2089" t="s">
        <v>25</v>
      </c>
      <c r="Q2089" t="s">
        <v>19</v>
      </c>
      <c r="R2089" t="s">
        <v>38</v>
      </c>
      <c r="S2089" t="s">
        <v>17</v>
      </c>
      <c r="T2089" t="s">
        <v>13312</v>
      </c>
      <c r="U2089" s="1">
        <v>45836</v>
      </c>
      <c r="V2089">
        <f t="shared" si="64"/>
        <v>234</v>
      </c>
      <c r="W2089" t="str">
        <f t="shared" si="65"/>
        <v>210-239</v>
      </c>
    </row>
    <row r="2090" spans="1:23" x14ac:dyDescent="0.25">
      <c r="A2090" t="s">
        <v>2228</v>
      </c>
      <c r="B2090">
        <v>2736949522</v>
      </c>
      <c r="C2090">
        <v>5122073336</v>
      </c>
      <c r="D2090" s="1">
        <v>45813</v>
      </c>
      <c r="E2090">
        <v>99223</v>
      </c>
      <c r="F2090">
        <v>36415</v>
      </c>
      <c r="G2090" t="s">
        <v>129</v>
      </c>
      <c r="H2090" s="34">
        <v>42329</v>
      </c>
      <c r="I2090" s="7">
        <v>27514</v>
      </c>
      <c r="J2090" s="7">
        <v>24212.32</v>
      </c>
      <c r="K2090" s="7">
        <v>0</v>
      </c>
      <c r="L2090" s="7">
        <v>3301.68</v>
      </c>
      <c r="M2090" s="5">
        <v>0.12</v>
      </c>
      <c r="N2090" t="s">
        <v>46</v>
      </c>
      <c r="O2090" t="s">
        <v>17</v>
      </c>
      <c r="P2090" t="s">
        <v>25</v>
      </c>
      <c r="Q2090" t="s">
        <v>32</v>
      </c>
      <c r="R2090" t="s">
        <v>27</v>
      </c>
      <c r="S2090" t="s">
        <v>27</v>
      </c>
      <c r="T2090" t="s">
        <v>13310</v>
      </c>
      <c r="U2090" s="1">
        <v>45949</v>
      </c>
      <c r="V2090">
        <f t="shared" si="64"/>
        <v>136</v>
      </c>
      <c r="W2090" t="str">
        <f t="shared" si="65"/>
        <v>120-149</v>
      </c>
    </row>
    <row r="2091" spans="1:23" x14ac:dyDescent="0.25">
      <c r="A2091" t="s">
        <v>2229</v>
      </c>
      <c r="B2091">
        <v>4423505146</v>
      </c>
      <c r="C2091">
        <v>1815576105</v>
      </c>
      <c r="D2091" s="1">
        <v>45900</v>
      </c>
      <c r="E2091">
        <v>99222</v>
      </c>
      <c r="F2091">
        <v>99203</v>
      </c>
      <c r="G2091" t="s">
        <v>174</v>
      </c>
      <c r="H2091" s="34">
        <v>83976</v>
      </c>
      <c r="I2091" s="7">
        <v>60463</v>
      </c>
      <c r="J2091" s="7">
        <v>55625.96</v>
      </c>
      <c r="K2091" s="7">
        <v>0</v>
      </c>
      <c r="L2091" s="7">
        <v>4837.04</v>
      </c>
      <c r="M2091" s="5">
        <v>0.08</v>
      </c>
      <c r="N2091" t="s">
        <v>24</v>
      </c>
      <c r="O2091" t="s">
        <v>17</v>
      </c>
      <c r="P2091" t="s">
        <v>18</v>
      </c>
      <c r="Q2091" t="s">
        <v>32</v>
      </c>
      <c r="R2091" t="s">
        <v>21</v>
      </c>
      <c r="S2091" t="s">
        <v>27</v>
      </c>
      <c r="T2091" t="s">
        <v>13310</v>
      </c>
      <c r="U2091" s="1">
        <v>46041</v>
      </c>
      <c r="V2091">
        <f t="shared" si="64"/>
        <v>141</v>
      </c>
      <c r="W2091" t="str">
        <f t="shared" si="65"/>
        <v>120-149</v>
      </c>
    </row>
    <row r="2092" spans="1:23" x14ac:dyDescent="0.25">
      <c r="A2092" t="s">
        <v>2230</v>
      </c>
      <c r="B2092">
        <v>7754007731</v>
      </c>
      <c r="C2092">
        <v>9927761535</v>
      </c>
      <c r="D2092" s="1">
        <v>45782</v>
      </c>
      <c r="E2092">
        <v>99221</v>
      </c>
      <c r="F2092">
        <v>81000</v>
      </c>
      <c r="G2092" t="s">
        <v>63</v>
      </c>
      <c r="H2092" s="34">
        <v>52206</v>
      </c>
      <c r="I2092" s="7">
        <v>37588</v>
      </c>
      <c r="J2092" s="7">
        <v>34580.959999999999</v>
      </c>
      <c r="K2092" s="7">
        <v>0</v>
      </c>
      <c r="L2092" s="7">
        <v>3007.04</v>
      </c>
      <c r="M2092" s="5">
        <v>0.08</v>
      </c>
      <c r="N2092" t="s">
        <v>24</v>
      </c>
      <c r="O2092" t="s">
        <v>17</v>
      </c>
      <c r="P2092" t="s">
        <v>55</v>
      </c>
      <c r="Q2092" t="s">
        <v>32</v>
      </c>
      <c r="R2092" t="s">
        <v>21</v>
      </c>
      <c r="S2092" t="s">
        <v>17</v>
      </c>
      <c r="T2092" t="s">
        <v>13310</v>
      </c>
      <c r="U2092" s="1">
        <v>45950</v>
      </c>
      <c r="V2092">
        <f t="shared" si="64"/>
        <v>168</v>
      </c>
      <c r="W2092" t="str">
        <f t="shared" si="65"/>
        <v>150-179</v>
      </c>
    </row>
    <row r="2093" spans="1:23" x14ac:dyDescent="0.25">
      <c r="A2093" t="s">
        <v>2231</v>
      </c>
      <c r="B2093">
        <v>6573348443</v>
      </c>
      <c r="C2093">
        <v>3070816629</v>
      </c>
      <c r="D2093" s="1">
        <v>45426</v>
      </c>
      <c r="E2093">
        <v>99214</v>
      </c>
      <c r="F2093">
        <v>99215</v>
      </c>
      <c r="G2093" t="s">
        <v>154</v>
      </c>
      <c r="H2093" s="34">
        <v>97264</v>
      </c>
      <c r="I2093" s="7">
        <v>82674</v>
      </c>
      <c r="J2093" s="7">
        <v>81020.52</v>
      </c>
      <c r="K2093" s="7">
        <v>0</v>
      </c>
      <c r="L2093" s="7">
        <v>1653.48</v>
      </c>
      <c r="M2093" s="5">
        <v>0.02</v>
      </c>
      <c r="N2093" t="s">
        <v>16</v>
      </c>
      <c r="O2093" t="s">
        <v>17</v>
      </c>
      <c r="P2093" t="s">
        <v>31</v>
      </c>
      <c r="Q2093" t="s">
        <v>19</v>
      </c>
      <c r="R2093" t="s">
        <v>38</v>
      </c>
      <c r="S2093" t="s">
        <v>17</v>
      </c>
      <c r="T2093" t="s">
        <v>13310</v>
      </c>
      <c r="U2093" s="1">
        <v>45913</v>
      </c>
      <c r="V2093">
        <f t="shared" si="64"/>
        <v>487</v>
      </c>
      <c r="W2093" t="str">
        <f t="shared" si="65"/>
        <v>360+</v>
      </c>
    </row>
    <row r="2094" spans="1:23" x14ac:dyDescent="0.25">
      <c r="A2094" t="s">
        <v>2232</v>
      </c>
      <c r="B2094">
        <v>7132019656</v>
      </c>
      <c r="C2094">
        <v>9586826156</v>
      </c>
      <c r="D2094" s="1">
        <v>45581</v>
      </c>
      <c r="E2094">
        <v>99214</v>
      </c>
      <c r="F2094">
        <v>80053</v>
      </c>
      <c r="G2094" t="s">
        <v>198</v>
      </c>
      <c r="H2094" s="34">
        <v>65284</v>
      </c>
      <c r="I2094" s="7">
        <v>42435</v>
      </c>
      <c r="J2094" s="7">
        <v>34506.800000000003</v>
      </c>
      <c r="K2094" s="7">
        <v>2836</v>
      </c>
      <c r="L2094" s="7">
        <v>5092.2</v>
      </c>
      <c r="M2094" s="5">
        <v>0.12</v>
      </c>
      <c r="N2094" t="s">
        <v>46</v>
      </c>
      <c r="O2094" t="s">
        <v>30</v>
      </c>
      <c r="P2094" t="s">
        <v>40</v>
      </c>
      <c r="Q2094" t="s">
        <v>32</v>
      </c>
      <c r="R2094" t="s">
        <v>38</v>
      </c>
      <c r="S2094" t="s">
        <v>27</v>
      </c>
      <c r="T2094" t="s">
        <v>13310</v>
      </c>
      <c r="U2094" s="1">
        <v>45709</v>
      </c>
      <c r="V2094">
        <f t="shared" si="64"/>
        <v>128</v>
      </c>
      <c r="W2094" t="str">
        <f t="shared" si="65"/>
        <v>120-149</v>
      </c>
    </row>
    <row r="2095" spans="1:23" x14ac:dyDescent="0.25">
      <c r="A2095" t="s">
        <v>2233</v>
      </c>
      <c r="B2095">
        <v>8955697245</v>
      </c>
      <c r="C2095">
        <v>1138650195</v>
      </c>
      <c r="D2095" s="1">
        <v>45599</v>
      </c>
      <c r="E2095">
        <v>99223</v>
      </c>
      <c r="F2095">
        <v>99214</v>
      </c>
      <c r="G2095" t="s">
        <v>42</v>
      </c>
      <c r="H2095" s="34">
        <v>69007</v>
      </c>
      <c r="I2095" s="7">
        <v>56586</v>
      </c>
      <c r="J2095" s="7">
        <v>46400.52</v>
      </c>
      <c r="K2095" s="7">
        <v>0</v>
      </c>
      <c r="L2095" s="7">
        <v>10185.48</v>
      </c>
      <c r="M2095" s="5">
        <v>0.18</v>
      </c>
      <c r="N2095" t="s">
        <v>3141</v>
      </c>
      <c r="O2095" t="s">
        <v>17</v>
      </c>
      <c r="P2095" t="s">
        <v>35</v>
      </c>
      <c r="Q2095" t="s">
        <v>19</v>
      </c>
      <c r="R2095" t="s">
        <v>21</v>
      </c>
      <c r="S2095" t="s">
        <v>21</v>
      </c>
      <c r="T2095" t="s">
        <v>13310</v>
      </c>
      <c r="U2095" s="1">
        <v>46015</v>
      </c>
      <c r="V2095">
        <f t="shared" si="64"/>
        <v>416</v>
      </c>
      <c r="W2095" t="str">
        <f t="shared" si="65"/>
        <v>360+</v>
      </c>
    </row>
    <row r="2096" spans="1:23" x14ac:dyDescent="0.25">
      <c r="A2096" t="s">
        <v>2234</v>
      </c>
      <c r="B2096">
        <v>8101226773</v>
      </c>
      <c r="C2096">
        <v>8952331847</v>
      </c>
      <c r="D2096" s="1">
        <v>45925</v>
      </c>
      <c r="E2096">
        <v>99233</v>
      </c>
      <c r="F2096">
        <v>99203</v>
      </c>
      <c r="G2096" t="s">
        <v>124</v>
      </c>
      <c r="H2096" s="34">
        <v>57049</v>
      </c>
      <c r="I2096" s="7">
        <v>44498</v>
      </c>
      <c r="J2096" s="7">
        <v>35598.400000000001</v>
      </c>
      <c r="K2096" s="7">
        <v>0</v>
      </c>
      <c r="L2096" s="7">
        <v>8899.6</v>
      </c>
      <c r="M2096" s="5">
        <v>0.2</v>
      </c>
      <c r="N2096" t="s">
        <v>3140</v>
      </c>
      <c r="O2096" t="s">
        <v>17</v>
      </c>
      <c r="P2096" t="s">
        <v>25</v>
      </c>
      <c r="Q2096" t="s">
        <v>32</v>
      </c>
      <c r="R2096" t="s">
        <v>20</v>
      </c>
      <c r="S2096" t="s">
        <v>21</v>
      </c>
      <c r="T2096" t="s">
        <v>13310</v>
      </c>
      <c r="U2096" s="1">
        <v>46076</v>
      </c>
      <c r="V2096">
        <f t="shared" si="64"/>
        <v>151</v>
      </c>
      <c r="W2096" t="str">
        <f t="shared" si="65"/>
        <v>150-179</v>
      </c>
    </row>
    <row r="2097" spans="1:23" x14ac:dyDescent="0.25">
      <c r="A2097" t="s">
        <v>2235</v>
      </c>
      <c r="B2097">
        <v>2922230395</v>
      </c>
      <c r="C2097">
        <v>5455282743</v>
      </c>
      <c r="D2097" s="1">
        <v>45947</v>
      </c>
      <c r="E2097">
        <v>99223</v>
      </c>
      <c r="F2097">
        <v>99281</v>
      </c>
      <c r="G2097" t="s">
        <v>52</v>
      </c>
      <c r="H2097" s="34">
        <v>25752</v>
      </c>
      <c r="I2097" s="7">
        <v>18541</v>
      </c>
      <c r="J2097" s="7">
        <v>14223.72</v>
      </c>
      <c r="K2097" s="7">
        <v>2834</v>
      </c>
      <c r="L2097" s="7">
        <v>1483.28</v>
      </c>
      <c r="M2097" s="5">
        <v>0.08</v>
      </c>
      <c r="N2097" t="s">
        <v>24</v>
      </c>
      <c r="O2097" t="s">
        <v>30</v>
      </c>
      <c r="P2097" t="s">
        <v>18</v>
      </c>
      <c r="Q2097" t="s">
        <v>32</v>
      </c>
      <c r="R2097" t="s">
        <v>27</v>
      </c>
      <c r="S2097" t="s">
        <v>27</v>
      </c>
      <c r="T2097" t="s">
        <v>13311</v>
      </c>
      <c r="U2097" s="1">
        <v>45995</v>
      </c>
      <c r="V2097">
        <f t="shared" si="64"/>
        <v>48</v>
      </c>
      <c r="W2097" t="str">
        <f t="shared" si="65"/>
        <v>30-59</v>
      </c>
    </row>
    <row r="2098" spans="1:23" x14ac:dyDescent="0.25">
      <c r="A2098" t="s">
        <v>2236</v>
      </c>
      <c r="B2098">
        <v>4208876572</v>
      </c>
      <c r="C2098">
        <v>7270987977</v>
      </c>
      <c r="D2098" s="1">
        <v>45877</v>
      </c>
      <c r="E2098">
        <v>99238</v>
      </c>
      <c r="F2098">
        <v>99215</v>
      </c>
      <c r="G2098" t="s">
        <v>140</v>
      </c>
      <c r="H2098" s="34">
        <v>78867</v>
      </c>
      <c r="I2098" s="7">
        <v>56784</v>
      </c>
      <c r="J2098" s="7">
        <v>35547.279999999999</v>
      </c>
      <c r="K2098" s="7">
        <v>16694</v>
      </c>
      <c r="L2098" s="7">
        <v>4542.72</v>
      </c>
      <c r="M2098" s="5">
        <v>0.08</v>
      </c>
      <c r="N2098" t="s">
        <v>24</v>
      </c>
      <c r="O2098" t="s">
        <v>27</v>
      </c>
      <c r="P2098" t="s">
        <v>35</v>
      </c>
      <c r="Q2098" t="s">
        <v>32</v>
      </c>
      <c r="R2098" t="s">
        <v>43</v>
      </c>
      <c r="S2098" t="s">
        <v>27</v>
      </c>
      <c r="T2098" t="s">
        <v>13310</v>
      </c>
      <c r="U2098" s="1">
        <v>45964</v>
      </c>
      <c r="V2098">
        <f t="shared" si="64"/>
        <v>87</v>
      </c>
      <c r="W2098" t="str">
        <f t="shared" si="65"/>
        <v>60-89</v>
      </c>
    </row>
    <row r="2099" spans="1:23" x14ac:dyDescent="0.25">
      <c r="A2099" t="s">
        <v>2237</v>
      </c>
      <c r="B2099">
        <v>1594622909</v>
      </c>
      <c r="C2099">
        <v>8896147094</v>
      </c>
      <c r="D2099" s="1">
        <v>45757</v>
      </c>
      <c r="E2099">
        <v>99232</v>
      </c>
      <c r="F2099">
        <v>97110</v>
      </c>
      <c r="G2099" t="s">
        <v>445</v>
      </c>
      <c r="H2099" s="34">
        <v>36121</v>
      </c>
      <c r="I2099" s="7">
        <v>26007</v>
      </c>
      <c r="J2099" s="7">
        <v>23926.44</v>
      </c>
      <c r="K2099" s="7">
        <v>0</v>
      </c>
      <c r="L2099" s="7">
        <v>2080.56</v>
      </c>
      <c r="M2099" s="5">
        <v>0.08</v>
      </c>
      <c r="N2099" t="s">
        <v>24</v>
      </c>
      <c r="O2099" t="s">
        <v>17</v>
      </c>
      <c r="P2099" t="s">
        <v>40</v>
      </c>
      <c r="Q2099" t="s">
        <v>19</v>
      </c>
      <c r="R2099" t="s">
        <v>26</v>
      </c>
      <c r="S2099" t="s">
        <v>27</v>
      </c>
      <c r="T2099" t="s">
        <v>13312</v>
      </c>
      <c r="U2099" s="1">
        <v>45852</v>
      </c>
      <c r="V2099">
        <f t="shared" si="64"/>
        <v>95</v>
      </c>
      <c r="W2099" t="str">
        <f t="shared" si="65"/>
        <v>90-119</v>
      </c>
    </row>
    <row r="2100" spans="1:23" x14ac:dyDescent="0.25">
      <c r="A2100" t="s">
        <v>2238</v>
      </c>
      <c r="B2100">
        <v>4901350915</v>
      </c>
      <c r="C2100">
        <v>8945052272</v>
      </c>
      <c r="D2100" s="1">
        <v>45411</v>
      </c>
      <c r="E2100">
        <v>99215</v>
      </c>
      <c r="F2100">
        <v>99281</v>
      </c>
      <c r="G2100" t="s">
        <v>23</v>
      </c>
      <c r="H2100" s="34">
        <v>22108</v>
      </c>
      <c r="I2100" s="7">
        <v>18792</v>
      </c>
      <c r="J2100" s="7">
        <v>13559.16</v>
      </c>
      <c r="K2100" s="7">
        <v>4857</v>
      </c>
      <c r="L2100" s="7">
        <v>375.84</v>
      </c>
      <c r="M2100" s="5">
        <v>0.02</v>
      </c>
      <c r="N2100" t="s">
        <v>16</v>
      </c>
      <c r="O2100" t="s">
        <v>27</v>
      </c>
      <c r="P2100" t="s">
        <v>18</v>
      </c>
      <c r="Q2100" t="s">
        <v>19</v>
      </c>
      <c r="R2100" t="s">
        <v>43</v>
      </c>
      <c r="S2100" t="s">
        <v>17</v>
      </c>
      <c r="T2100" t="s">
        <v>13312</v>
      </c>
      <c r="U2100" s="1">
        <v>45831</v>
      </c>
      <c r="V2100">
        <f t="shared" si="64"/>
        <v>420</v>
      </c>
      <c r="W2100" t="str">
        <f t="shared" si="65"/>
        <v>360+</v>
      </c>
    </row>
    <row r="2101" spans="1:23" x14ac:dyDescent="0.25">
      <c r="A2101" t="s">
        <v>2239</v>
      </c>
      <c r="B2101">
        <v>3210630615</v>
      </c>
      <c r="C2101">
        <v>9044304615</v>
      </c>
      <c r="D2101" s="1">
        <v>45830</v>
      </c>
      <c r="E2101">
        <v>99238</v>
      </c>
      <c r="F2101">
        <v>99284</v>
      </c>
      <c r="G2101" t="s">
        <v>45</v>
      </c>
      <c r="H2101" s="34">
        <v>71883</v>
      </c>
      <c r="I2101" s="7">
        <v>46724</v>
      </c>
      <c r="J2101" s="7">
        <v>35853.120000000003</v>
      </c>
      <c r="K2101" s="7">
        <v>5264</v>
      </c>
      <c r="L2101" s="7">
        <v>5606.88</v>
      </c>
      <c r="M2101" s="5">
        <v>0.12</v>
      </c>
      <c r="N2101" t="s">
        <v>46</v>
      </c>
      <c r="O2101" t="s">
        <v>27</v>
      </c>
      <c r="P2101" t="s">
        <v>18</v>
      </c>
      <c r="Q2101" t="s">
        <v>32</v>
      </c>
      <c r="R2101" t="s">
        <v>27</v>
      </c>
      <c r="S2101" t="s">
        <v>21</v>
      </c>
      <c r="T2101" t="s">
        <v>13311</v>
      </c>
      <c r="U2101" s="1">
        <v>45916</v>
      </c>
      <c r="V2101">
        <f t="shared" si="64"/>
        <v>86</v>
      </c>
      <c r="W2101" t="str">
        <f t="shared" si="65"/>
        <v>60-89</v>
      </c>
    </row>
    <row r="2102" spans="1:23" x14ac:dyDescent="0.25">
      <c r="A2102" t="s">
        <v>2240</v>
      </c>
      <c r="B2102">
        <v>8013472170</v>
      </c>
      <c r="C2102">
        <v>3139553525</v>
      </c>
      <c r="D2102" s="1">
        <v>45457</v>
      </c>
      <c r="E2102">
        <v>99231</v>
      </c>
      <c r="F2102">
        <v>99212</v>
      </c>
      <c r="G2102" t="s">
        <v>124</v>
      </c>
      <c r="H2102" s="34">
        <v>76460</v>
      </c>
      <c r="I2102" s="7">
        <v>49699</v>
      </c>
      <c r="J2102" s="7">
        <v>43735.12</v>
      </c>
      <c r="K2102" s="7">
        <v>0</v>
      </c>
      <c r="L2102" s="7">
        <v>5963.88</v>
      </c>
      <c r="M2102" s="5">
        <v>0.12</v>
      </c>
      <c r="N2102" t="s">
        <v>46</v>
      </c>
      <c r="O2102" t="s">
        <v>17</v>
      </c>
      <c r="P2102" t="s">
        <v>97</v>
      </c>
      <c r="Q2102" t="s">
        <v>32</v>
      </c>
      <c r="R2102" t="s">
        <v>27</v>
      </c>
      <c r="S2102" t="s">
        <v>27</v>
      </c>
      <c r="T2102" t="s">
        <v>13312</v>
      </c>
      <c r="U2102" s="1">
        <v>45658</v>
      </c>
      <c r="V2102">
        <f t="shared" si="64"/>
        <v>201</v>
      </c>
      <c r="W2102" t="str">
        <f t="shared" si="65"/>
        <v>180-209</v>
      </c>
    </row>
    <row r="2103" spans="1:23" x14ac:dyDescent="0.25">
      <c r="A2103" t="s">
        <v>2241</v>
      </c>
      <c r="B2103">
        <v>4816062731</v>
      </c>
      <c r="C2103">
        <v>8342701139</v>
      </c>
      <c r="D2103" s="1">
        <v>45560</v>
      </c>
      <c r="E2103">
        <v>99222</v>
      </c>
      <c r="F2103">
        <v>99204</v>
      </c>
      <c r="G2103" t="s">
        <v>81</v>
      </c>
      <c r="H2103" s="34">
        <v>40100</v>
      </c>
      <c r="I2103" s="7">
        <v>28872</v>
      </c>
      <c r="J2103" s="7">
        <v>22590.240000000002</v>
      </c>
      <c r="K2103" s="7">
        <v>3972</v>
      </c>
      <c r="L2103" s="7">
        <v>2309.7600000000002</v>
      </c>
      <c r="M2103" s="5">
        <v>0.08</v>
      </c>
      <c r="N2103" t="s">
        <v>24</v>
      </c>
      <c r="O2103" t="s">
        <v>27</v>
      </c>
      <c r="P2103" t="s">
        <v>18</v>
      </c>
      <c r="Q2103" t="s">
        <v>32</v>
      </c>
      <c r="R2103" t="s">
        <v>20</v>
      </c>
      <c r="S2103" t="s">
        <v>17</v>
      </c>
      <c r="T2103" t="s">
        <v>13312</v>
      </c>
      <c r="U2103" s="1">
        <v>45672</v>
      </c>
      <c r="V2103">
        <f t="shared" si="64"/>
        <v>112</v>
      </c>
      <c r="W2103" t="str">
        <f t="shared" si="65"/>
        <v>90-119</v>
      </c>
    </row>
    <row r="2104" spans="1:23" x14ac:dyDescent="0.25">
      <c r="A2104" t="s">
        <v>2242</v>
      </c>
      <c r="B2104">
        <v>6034735911</v>
      </c>
      <c r="C2104">
        <v>9238366833</v>
      </c>
      <c r="D2104" s="1">
        <v>45397</v>
      </c>
      <c r="E2104">
        <v>99213</v>
      </c>
      <c r="F2104">
        <v>90834</v>
      </c>
      <c r="G2104" t="s">
        <v>207</v>
      </c>
      <c r="H2104" s="34">
        <v>85101</v>
      </c>
      <c r="I2104" s="7">
        <v>72336</v>
      </c>
      <c r="J2104" s="7">
        <v>63780.28</v>
      </c>
      <c r="K2104" s="7">
        <v>7109</v>
      </c>
      <c r="L2104" s="7">
        <v>1446.72</v>
      </c>
      <c r="M2104" s="5">
        <v>0.02</v>
      </c>
      <c r="N2104" t="s">
        <v>16</v>
      </c>
      <c r="O2104" t="s">
        <v>30</v>
      </c>
      <c r="P2104" t="s">
        <v>55</v>
      </c>
      <c r="Q2104" t="s">
        <v>32</v>
      </c>
      <c r="R2104" t="s">
        <v>38</v>
      </c>
      <c r="S2104" t="s">
        <v>21</v>
      </c>
      <c r="T2104" t="s">
        <v>13312</v>
      </c>
      <c r="U2104" s="1">
        <v>45844</v>
      </c>
      <c r="V2104">
        <f t="shared" si="64"/>
        <v>447</v>
      </c>
      <c r="W2104" t="str">
        <f t="shared" si="65"/>
        <v>360+</v>
      </c>
    </row>
    <row r="2105" spans="1:23" x14ac:dyDescent="0.25">
      <c r="A2105" t="s">
        <v>2243</v>
      </c>
      <c r="B2105">
        <v>8936851781</v>
      </c>
      <c r="C2105">
        <v>1992000502</v>
      </c>
      <c r="D2105" s="1">
        <v>45602</v>
      </c>
      <c r="E2105">
        <v>99231</v>
      </c>
      <c r="F2105">
        <v>93000</v>
      </c>
      <c r="G2105" t="s">
        <v>129</v>
      </c>
      <c r="H2105" s="34">
        <v>72927</v>
      </c>
      <c r="I2105" s="7">
        <v>61988</v>
      </c>
      <c r="J2105" s="7">
        <v>60748.24</v>
      </c>
      <c r="K2105" s="7">
        <v>0</v>
      </c>
      <c r="L2105" s="7">
        <v>1239.76</v>
      </c>
      <c r="M2105" s="5">
        <v>0.02</v>
      </c>
      <c r="N2105" t="s">
        <v>16</v>
      </c>
      <c r="O2105" t="s">
        <v>17</v>
      </c>
      <c r="P2105" t="s">
        <v>58</v>
      </c>
      <c r="Q2105" t="s">
        <v>32</v>
      </c>
      <c r="R2105" t="s">
        <v>21</v>
      </c>
      <c r="S2105" t="s">
        <v>17</v>
      </c>
      <c r="T2105" t="s">
        <v>13311</v>
      </c>
      <c r="U2105" s="1">
        <v>45713</v>
      </c>
      <c r="V2105">
        <f t="shared" si="64"/>
        <v>111</v>
      </c>
      <c r="W2105" t="str">
        <f t="shared" si="65"/>
        <v>90-119</v>
      </c>
    </row>
    <row r="2106" spans="1:23" x14ac:dyDescent="0.25">
      <c r="A2106" t="s">
        <v>2244</v>
      </c>
      <c r="B2106">
        <v>6576959572</v>
      </c>
      <c r="C2106">
        <v>4767763278</v>
      </c>
      <c r="D2106" s="1">
        <v>45523</v>
      </c>
      <c r="E2106">
        <v>99215</v>
      </c>
      <c r="F2106">
        <v>81000</v>
      </c>
      <c r="G2106" t="s">
        <v>207</v>
      </c>
      <c r="H2106" s="34">
        <v>96643</v>
      </c>
      <c r="I2106" s="7">
        <v>69583</v>
      </c>
      <c r="J2106" s="7">
        <v>64016.36</v>
      </c>
      <c r="K2106" s="7">
        <v>0</v>
      </c>
      <c r="L2106" s="7">
        <v>5566.64</v>
      </c>
      <c r="M2106" s="5">
        <v>0.08</v>
      </c>
      <c r="N2106" t="s">
        <v>24</v>
      </c>
      <c r="O2106" t="s">
        <v>17</v>
      </c>
      <c r="P2106" t="s">
        <v>40</v>
      </c>
      <c r="Q2106" t="s">
        <v>19</v>
      </c>
      <c r="R2106" t="s">
        <v>21</v>
      </c>
      <c r="S2106" t="s">
        <v>21</v>
      </c>
      <c r="T2106" t="s">
        <v>13312</v>
      </c>
      <c r="U2106" s="1">
        <v>45679</v>
      </c>
      <c r="V2106">
        <f t="shared" si="64"/>
        <v>156</v>
      </c>
      <c r="W2106" t="str">
        <f t="shared" si="65"/>
        <v>150-179</v>
      </c>
    </row>
    <row r="2107" spans="1:23" x14ac:dyDescent="0.25">
      <c r="A2107" t="s">
        <v>2245</v>
      </c>
      <c r="B2107">
        <v>6565562009</v>
      </c>
      <c r="C2107">
        <v>5098154565</v>
      </c>
      <c r="D2107" s="1">
        <v>45449</v>
      </c>
      <c r="E2107">
        <v>99213</v>
      </c>
      <c r="F2107">
        <v>93000</v>
      </c>
      <c r="G2107" t="s">
        <v>116</v>
      </c>
      <c r="H2107" s="34">
        <v>58700</v>
      </c>
      <c r="I2107" s="7">
        <v>38155</v>
      </c>
      <c r="J2107" s="7">
        <v>29799.4</v>
      </c>
      <c r="K2107" s="7">
        <v>3777</v>
      </c>
      <c r="L2107" s="7">
        <v>4578.6000000000004</v>
      </c>
      <c r="M2107" s="5">
        <v>0.12</v>
      </c>
      <c r="N2107" t="s">
        <v>46</v>
      </c>
      <c r="O2107" t="s">
        <v>30</v>
      </c>
      <c r="P2107" t="s">
        <v>25</v>
      </c>
      <c r="Q2107" t="s">
        <v>19</v>
      </c>
      <c r="R2107" t="s">
        <v>21</v>
      </c>
      <c r="S2107" t="s">
        <v>27</v>
      </c>
      <c r="T2107" t="s">
        <v>13312</v>
      </c>
      <c r="U2107" s="1">
        <v>45795</v>
      </c>
      <c r="V2107">
        <f t="shared" si="64"/>
        <v>346</v>
      </c>
      <c r="W2107" t="str">
        <f t="shared" si="65"/>
        <v>330-359</v>
      </c>
    </row>
    <row r="2108" spans="1:23" x14ac:dyDescent="0.25">
      <c r="A2108" t="s">
        <v>2246</v>
      </c>
      <c r="B2108">
        <v>4632897541</v>
      </c>
      <c r="C2108">
        <v>3408050673</v>
      </c>
      <c r="D2108" s="1">
        <v>45342</v>
      </c>
      <c r="E2108">
        <v>99223</v>
      </c>
      <c r="F2108">
        <v>99213</v>
      </c>
      <c r="G2108" t="s">
        <v>99</v>
      </c>
      <c r="H2108" s="34">
        <v>61886</v>
      </c>
      <c r="I2108" s="7">
        <v>40226</v>
      </c>
      <c r="J2108" s="7">
        <v>29217.88</v>
      </c>
      <c r="K2108" s="7">
        <v>6181</v>
      </c>
      <c r="L2108" s="7">
        <v>4827.12</v>
      </c>
      <c r="M2108" s="5">
        <v>0.12</v>
      </c>
      <c r="N2108" t="s">
        <v>46</v>
      </c>
      <c r="O2108" t="s">
        <v>27</v>
      </c>
      <c r="P2108" t="s">
        <v>55</v>
      </c>
      <c r="Q2108" t="s">
        <v>32</v>
      </c>
      <c r="R2108" t="s">
        <v>27</v>
      </c>
      <c r="S2108" t="s">
        <v>27</v>
      </c>
      <c r="T2108" t="s">
        <v>13310</v>
      </c>
      <c r="U2108" s="1">
        <v>46040</v>
      </c>
      <c r="V2108">
        <f t="shared" si="64"/>
        <v>698</v>
      </c>
      <c r="W2108" t="str">
        <f t="shared" si="65"/>
        <v>360+</v>
      </c>
    </row>
    <row r="2109" spans="1:23" x14ac:dyDescent="0.25">
      <c r="A2109" t="s">
        <v>2247</v>
      </c>
      <c r="B2109">
        <v>1395822363</v>
      </c>
      <c r="C2109">
        <v>1698604803</v>
      </c>
      <c r="D2109" s="1">
        <v>45765</v>
      </c>
      <c r="E2109">
        <v>99213</v>
      </c>
      <c r="F2109">
        <v>99285</v>
      </c>
      <c r="G2109" t="s">
        <v>104</v>
      </c>
      <c r="H2109" s="34">
        <v>42121</v>
      </c>
      <c r="I2109" s="7">
        <v>31591</v>
      </c>
      <c r="J2109" s="7">
        <v>23759.35</v>
      </c>
      <c r="K2109" s="7">
        <v>3093</v>
      </c>
      <c r="L2109" s="7">
        <v>4738.6499999999996</v>
      </c>
      <c r="M2109" s="5">
        <v>0.15</v>
      </c>
      <c r="N2109" t="s">
        <v>1139</v>
      </c>
      <c r="O2109" t="s">
        <v>30</v>
      </c>
      <c r="P2109" t="s">
        <v>18</v>
      </c>
      <c r="Q2109" t="s">
        <v>32</v>
      </c>
      <c r="R2109" t="s">
        <v>21</v>
      </c>
      <c r="S2109" t="s">
        <v>17</v>
      </c>
      <c r="T2109" t="s">
        <v>13310</v>
      </c>
      <c r="U2109" s="1">
        <v>46000</v>
      </c>
      <c r="V2109">
        <f t="shared" si="64"/>
        <v>235</v>
      </c>
      <c r="W2109" t="str">
        <f t="shared" si="65"/>
        <v>210-239</v>
      </c>
    </row>
    <row r="2110" spans="1:23" x14ac:dyDescent="0.25">
      <c r="A2110" t="s">
        <v>2248</v>
      </c>
      <c r="B2110">
        <v>7447020330</v>
      </c>
      <c r="C2110">
        <v>3291270032</v>
      </c>
      <c r="D2110" s="1">
        <v>45471</v>
      </c>
      <c r="E2110">
        <v>99215</v>
      </c>
      <c r="F2110">
        <v>99203</v>
      </c>
      <c r="G2110" t="s">
        <v>99</v>
      </c>
      <c r="H2110" s="34">
        <v>78892</v>
      </c>
      <c r="I2110" s="7">
        <v>56802</v>
      </c>
      <c r="J2110" s="7">
        <v>52257.84</v>
      </c>
      <c r="K2110" s="7">
        <v>0</v>
      </c>
      <c r="L2110" s="7">
        <v>4544.16</v>
      </c>
      <c r="M2110" s="5">
        <v>0.08</v>
      </c>
      <c r="N2110" t="s">
        <v>24</v>
      </c>
      <c r="O2110" t="s">
        <v>17</v>
      </c>
      <c r="P2110" t="s">
        <v>18</v>
      </c>
      <c r="Q2110" t="s">
        <v>32</v>
      </c>
      <c r="R2110" t="s">
        <v>38</v>
      </c>
      <c r="S2110" t="s">
        <v>17</v>
      </c>
      <c r="T2110" t="s">
        <v>13311</v>
      </c>
      <c r="U2110" s="1">
        <v>45930</v>
      </c>
      <c r="V2110">
        <f t="shared" si="64"/>
        <v>459</v>
      </c>
      <c r="W2110" t="str">
        <f t="shared" si="65"/>
        <v>360+</v>
      </c>
    </row>
    <row r="2111" spans="1:23" x14ac:dyDescent="0.25">
      <c r="A2111" t="s">
        <v>2249</v>
      </c>
      <c r="B2111">
        <v>8473869438</v>
      </c>
      <c r="C2111">
        <v>6784696396</v>
      </c>
      <c r="D2111" s="1">
        <v>45817</v>
      </c>
      <c r="E2111">
        <v>99222</v>
      </c>
      <c r="F2111">
        <v>99283</v>
      </c>
      <c r="G2111" t="s">
        <v>34</v>
      </c>
      <c r="H2111" s="34">
        <v>57791</v>
      </c>
      <c r="I2111" s="7">
        <v>46233</v>
      </c>
      <c r="J2111" s="7">
        <v>34965.379999999997</v>
      </c>
      <c r="K2111" s="7">
        <v>4795</v>
      </c>
      <c r="L2111" s="7">
        <v>6472.62</v>
      </c>
      <c r="M2111" s="5">
        <v>0.14000000000000001</v>
      </c>
      <c r="N2111" t="s">
        <v>1135</v>
      </c>
      <c r="O2111" t="s">
        <v>30</v>
      </c>
      <c r="P2111" t="s">
        <v>35</v>
      </c>
      <c r="Q2111" t="s">
        <v>32</v>
      </c>
      <c r="R2111" t="s">
        <v>43</v>
      </c>
      <c r="S2111" t="s">
        <v>17</v>
      </c>
      <c r="T2111" t="s">
        <v>13312</v>
      </c>
      <c r="U2111" s="1">
        <v>45971</v>
      </c>
      <c r="V2111">
        <f t="shared" si="64"/>
        <v>154</v>
      </c>
      <c r="W2111" t="str">
        <f t="shared" si="65"/>
        <v>150-179</v>
      </c>
    </row>
    <row r="2112" spans="1:23" x14ac:dyDescent="0.25">
      <c r="A2112" t="s">
        <v>2250</v>
      </c>
      <c r="B2112">
        <v>2479768421</v>
      </c>
      <c r="C2112">
        <v>4662709397</v>
      </c>
      <c r="D2112" s="1">
        <v>45529</v>
      </c>
      <c r="E2112">
        <v>99233</v>
      </c>
      <c r="F2112">
        <v>99281</v>
      </c>
      <c r="G2112" t="s">
        <v>108</v>
      </c>
      <c r="H2112" s="34">
        <v>93854</v>
      </c>
      <c r="I2112" s="7">
        <v>79776</v>
      </c>
      <c r="J2112" s="7">
        <v>60064.480000000003</v>
      </c>
      <c r="K2112" s="7">
        <v>18116</v>
      </c>
      <c r="L2112" s="7">
        <v>1595.52</v>
      </c>
      <c r="M2112" s="5">
        <v>0.02</v>
      </c>
      <c r="N2112" t="s">
        <v>16</v>
      </c>
      <c r="O2112" t="s">
        <v>27</v>
      </c>
      <c r="P2112" t="s">
        <v>97</v>
      </c>
      <c r="Q2112" t="s">
        <v>32</v>
      </c>
      <c r="R2112" t="s">
        <v>20</v>
      </c>
      <c r="S2112" t="s">
        <v>21</v>
      </c>
      <c r="T2112" t="s">
        <v>13310</v>
      </c>
      <c r="U2112" s="1">
        <v>45794</v>
      </c>
      <c r="V2112">
        <f t="shared" si="64"/>
        <v>265</v>
      </c>
      <c r="W2112" t="str">
        <f t="shared" si="65"/>
        <v>240-269</v>
      </c>
    </row>
    <row r="2113" spans="1:23" x14ac:dyDescent="0.25">
      <c r="A2113" t="s">
        <v>2251</v>
      </c>
      <c r="B2113">
        <v>9829287316</v>
      </c>
      <c r="C2113">
        <v>4456782597</v>
      </c>
      <c r="D2113" s="1">
        <v>45778</v>
      </c>
      <c r="E2113">
        <v>99215</v>
      </c>
      <c r="F2113">
        <v>99201</v>
      </c>
      <c r="G2113" t="s">
        <v>91</v>
      </c>
      <c r="H2113" s="34">
        <v>41624</v>
      </c>
      <c r="I2113" s="7">
        <v>27056</v>
      </c>
      <c r="J2113" s="7">
        <v>19747.28</v>
      </c>
      <c r="K2113" s="7">
        <v>4062</v>
      </c>
      <c r="L2113" s="7">
        <v>3246.72</v>
      </c>
      <c r="M2113" s="5">
        <v>0.12</v>
      </c>
      <c r="N2113" t="s">
        <v>46</v>
      </c>
      <c r="O2113" t="s">
        <v>30</v>
      </c>
      <c r="P2113" t="s">
        <v>40</v>
      </c>
      <c r="Q2113" t="s">
        <v>32</v>
      </c>
      <c r="R2113" t="s">
        <v>43</v>
      </c>
      <c r="S2113" t="s">
        <v>17</v>
      </c>
      <c r="T2113" t="s">
        <v>13312</v>
      </c>
      <c r="U2113" s="1">
        <v>45954</v>
      </c>
      <c r="V2113">
        <f t="shared" si="64"/>
        <v>176</v>
      </c>
      <c r="W2113" t="str">
        <f t="shared" si="65"/>
        <v>150-179</v>
      </c>
    </row>
    <row r="2114" spans="1:23" x14ac:dyDescent="0.25">
      <c r="A2114" t="s">
        <v>2252</v>
      </c>
      <c r="B2114">
        <v>4983422167</v>
      </c>
      <c r="C2114">
        <v>6517488210</v>
      </c>
      <c r="D2114" s="1">
        <v>45698</v>
      </c>
      <c r="E2114">
        <v>99214</v>
      </c>
      <c r="F2114">
        <v>99201</v>
      </c>
      <c r="G2114" t="s">
        <v>219</v>
      </c>
      <c r="H2114" s="34">
        <v>34760</v>
      </c>
      <c r="I2114" s="7">
        <v>22594</v>
      </c>
      <c r="J2114" s="7">
        <v>12131.72</v>
      </c>
      <c r="K2114" s="7">
        <v>7751</v>
      </c>
      <c r="L2114" s="7">
        <v>2711.28</v>
      </c>
      <c r="M2114" s="5">
        <v>0.12</v>
      </c>
      <c r="N2114" t="s">
        <v>46</v>
      </c>
      <c r="O2114" t="s">
        <v>27</v>
      </c>
      <c r="P2114" t="s">
        <v>25</v>
      </c>
      <c r="Q2114" t="s">
        <v>19</v>
      </c>
      <c r="R2114" t="s">
        <v>26</v>
      </c>
      <c r="S2114" t="s">
        <v>27</v>
      </c>
      <c r="T2114" t="s">
        <v>13312</v>
      </c>
      <c r="U2114" s="1">
        <v>45724</v>
      </c>
      <c r="V2114">
        <f t="shared" ref="V2114:V2177" si="66">U2114-D2114</f>
        <v>26</v>
      </c>
      <c r="W2114" t="str">
        <f t="shared" si="65"/>
        <v>0-29</v>
      </c>
    </row>
    <row r="2115" spans="1:23" x14ac:dyDescent="0.25">
      <c r="A2115" t="s">
        <v>2253</v>
      </c>
      <c r="B2115">
        <v>7357118246</v>
      </c>
      <c r="C2115">
        <v>1870742133</v>
      </c>
      <c r="D2115" s="1">
        <v>45746</v>
      </c>
      <c r="E2115">
        <v>99233</v>
      </c>
      <c r="F2115">
        <v>99282</v>
      </c>
      <c r="G2115" t="s">
        <v>296</v>
      </c>
      <c r="H2115" s="34">
        <v>51811</v>
      </c>
      <c r="I2115" s="7">
        <v>37304</v>
      </c>
      <c r="J2115" s="7">
        <v>34319.68</v>
      </c>
      <c r="K2115" s="7">
        <v>0</v>
      </c>
      <c r="L2115" s="7">
        <v>2984.32</v>
      </c>
      <c r="M2115" s="5">
        <v>0.08</v>
      </c>
      <c r="N2115" t="s">
        <v>24</v>
      </c>
      <c r="O2115" t="s">
        <v>17</v>
      </c>
      <c r="P2115" t="s">
        <v>58</v>
      </c>
      <c r="Q2115" t="s">
        <v>32</v>
      </c>
      <c r="R2115" t="s">
        <v>27</v>
      </c>
      <c r="S2115" t="s">
        <v>27</v>
      </c>
      <c r="T2115" t="s">
        <v>13312</v>
      </c>
      <c r="U2115" s="1">
        <v>45768</v>
      </c>
      <c r="V2115">
        <f t="shared" si="66"/>
        <v>22</v>
      </c>
      <c r="W2115" t="str">
        <f t="shared" ref="W2115:W2178" si="67">IF(V2115="","",IF(V2115&lt;30,"0-29",IF(V2115&lt;60,"30-59",IF(V2115&lt;90,"60-89",IF(V2115&lt;120,"90-119",IF(V2115&lt;150,"120-149",IF(V2115&lt;180,"150-179",IF(V2115&lt;210,"180-209",IF(V2115&lt;240,"210-239",IF(V2115&lt;270,"240-269",IF(V2115&lt;300,"270-299",IF(V2115&lt;330,"300-329",IF(V2115&lt;360,"330-359","360+")))))))))))))</f>
        <v>0-29</v>
      </c>
    </row>
    <row r="2116" spans="1:23" x14ac:dyDescent="0.25">
      <c r="A2116" t="s">
        <v>2254</v>
      </c>
      <c r="B2116">
        <v>7526704865</v>
      </c>
      <c r="C2116">
        <v>9604366142</v>
      </c>
      <c r="D2116" s="1">
        <v>45882</v>
      </c>
      <c r="E2116">
        <v>99222</v>
      </c>
      <c r="F2116">
        <v>99201</v>
      </c>
      <c r="G2116" t="s">
        <v>85</v>
      </c>
      <c r="H2116" s="34">
        <v>50806</v>
      </c>
      <c r="I2116" s="7">
        <v>36580</v>
      </c>
      <c r="J2116" s="7">
        <v>29376.6</v>
      </c>
      <c r="K2116" s="7">
        <v>4277</v>
      </c>
      <c r="L2116" s="7">
        <v>2926.4</v>
      </c>
      <c r="M2116" s="5">
        <v>0.08</v>
      </c>
      <c r="N2116" t="s">
        <v>24</v>
      </c>
      <c r="O2116" t="s">
        <v>30</v>
      </c>
      <c r="P2116" t="s">
        <v>18</v>
      </c>
      <c r="Q2116" t="s">
        <v>32</v>
      </c>
      <c r="R2116" t="s">
        <v>38</v>
      </c>
      <c r="S2116" t="s">
        <v>21</v>
      </c>
      <c r="T2116" t="s">
        <v>13312</v>
      </c>
      <c r="U2116" s="1">
        <v>45943</v>
      </c>
      <c r="V2116">
        <f t="shared" si="66"/>
        <v>61</v>
      </c>
      <c r="W2116" t="str">
        <f t="shared" si="67"/>
        <v>60-89</v>
      </c>
    </row>
    <row r="2117" spans="1:23" x14ac:dyDescent="0.25">
      <c r="A2117" t="s">
        <v>2255</v>
      </c>
      <c r="B2117">
        <v>5821160386</v>
      </c>
      <c r="C2117">
        <v>6906268840</v>
      </c>
      <c r="D2117" s="1">
        <v>45625</v>
      </c>
      <c r="E2117">
        <v>99221</v>
      </c>
      <c r="F2117">
        <v>99285</v>
      </c>
      <c r="G2117" t="s">
        <v>83</v>
      </c>
      <c r="H2117" s="34">
        <v>74546</v>
      </c>
      <c r="I2117" s="7">
        <v>63364</v>
      </c>
      <c r="J2117" s="7">
        <v>52192.72</v>
      </c>
      <c r="K2117" s="7">
        <v>9904</v>
      </c>
      <c r="L2117" s="7">
        <v>1267.28</v>
      </c>
      <c r="M2117" s="5">
        <v>0.02</v>
      </c>
      <c r="N2117" t="s">
        <v>16</v>
      </c>
      <c r="O2117" t="s">
        <v>30</v>
      </c>
      <c r="P2117" t="s">
        <v>40</v>
      </c>
      <c r="Q2117" t="s">
        <v>32</v>
      </c>
      <c r="R2117" t="s">
        <v>20</v>
      </c>
      <c r="S2117" t="s">
        <v>27</v>
      </c>
      <c r="T2117" t="s">
        <v>13312</v>
      </c>
      <c r="U2117" s="1">
        <v>46014</v>
      </c>
      <c r="V2117">
        <f t="shared" si="66"/>
        <v>389</v>
      </c>
      <c r="W2117" t="str">
        <f t="shared" si="67"/>
        <v>360+</v>
      </c>
    </row>
    <row r="2118" spans="1:23" x14ac:dyDescent="0.25">
      <c r="A2118" t="s">
        <v>2256</v>
      </c>
      <c r="B2118">
        <v>2075211835</v>
      </c>
      <c r="C2118">
        <v>6312818431</v>
      </c>
      <c r="D2118" s="1">
        <v>45571</v>
      </c>
      <c r="E2118">
        <v>99221</v>
      </c>
      <c r="F2118">
        <v>99211</v>
      </c>
      <c r="G2118" t="s">
        <v>124</v>
      </c>
      <c r="H2118" s="34">
        <v>54351</v>
      </c>
      <c r="I2118" s="7">
        <v>42394</v>
      </c>
      <c r="J2118" s="7">
        <v>33915.199999999997</v>
      </c>
      <c r="K2118" s="7">
        <v>0</v>
      </c>
      <c r="L2118" s="7">
        <v>8478.7999999999993</v>
      </c>
      <c r="M2118" s="5">
        <v>0.2</v>
      </c>
      <c r="N2118" t="s">
        <v>3140</v>
      </c>
      <c r="O2118" t="s">
        <v>17</v>
      </c>
      <c r="P2118" t="s">
        <v>40</v>
      </c>
      <c r="Q2118" t="s">
        <v>19</v>
      </c>
      <c r="R2118" t="s">
        <v>27</v>
      </c>
      <c r="S2118" t="s">
        <v>27</v>
      </c>
      <c r="T2118" t="s">
        <v>13311</v>
      </c>
      <c r="U2118" s="1">
        <v>45677</v>
      </c>
      <c r="V2118">
        <f t="shared" si="66"/>
        <v>106</v>
      </c>
      <c r="W2118" t="str">
        <f t="shared" si="67"/>
        <v>90-119</v>
      </c>
    </row>
    <row r="2119" spans="1:23" x14ac:dyDescent="0.25">
      <c r="A2119" t="s">
        <v>2257</v>
      </c>
      <c r="B2119">
        <v>6561345280</v>
      </c>
      <c r="C2119">
        <v>4174761275</v>
      </c>
      <c r="D2119" s="1">
        <v>45696</v>
      </c>
      <c r="E2119">
        <v>99232</v>
      </c>
      <c r="F2119">
        <v>71046</v>
      </c>
      <c r="G2119" t="s">
        <v>120</v>
      </c>
      <c r="H2119" s="34">
        <v>67345</v>
      </c>
      <c r="I2119" s="7">
        <v>48488</v>
      </c>
      <c r="J2119" s="7">
        <v>39053.96</v>
      </c>
      <c r="K2119" s="7">
        <v>5555</v>
      </c>
      <c r="L2119" s="7">
        <v>3879.04</v>
      </c>
      <c r="M2119" s="5">
        <v>0.08</v>
      </c>
      <c r="N2119" t="s">
        <v>24</v>
      </c>
      <c r="O2119" t="s">
        <v>30</v>
      </c>
      <c r="P2119" t="s">
        <v>18</v>
      </c>
      <c r="Q2119" t="s">
        <v>32</v>
      </c>
      <c r="R2119" t="s">
        <v>27</v>
      </c>
      <c r="S2119" t="s">
        <v>21</v>
      </c>
      <c r="T2119" t="s">
        <v>13310</v>
      </c>
      <c r="U2119" s="1">
        <v>46051</v>
      </c>
      <c r="V2119">
        <f t="shared" si="66"/>
        <v>355</v>
      </c>
      <c r="W2119" t="str">
        <f t="shared" si="67"/>
        <v>330-359</v>
      </c>
    </row>
    <row r="2120" spans="1:23" x14ac:dyDescent="0.25">
      <c r="A2120" t="s">
        <v>2258</v>
      </c>
      <c r="B2120">
        <v>7379882981</v>
      </c>
      <c r="C2120">
        <v>6870254139</v>
      </c>
      <c r="D2120" s="1">
        <v>45607</v>
      </c>
      <c r="E2120">
        <v>99233</v>
      </c>
      <c r="F2120">
        <v>99203</v>
      </c>
      <c r="G2120" t="s">
        <v>166</v>
      </c>
      <c r="H2120" s="34">
        <v>54958</v>
      </c>
      <c r="I2120" s="7">
        <v>45066</v>
      </c>
      <c r="J2120" s="7">
        <v>36954.120000000003</v>
      </c>
      <c r="K2120" s="7">
        <v>0</v>
      </c>
      <c r="L2120" s="7">
        <v>8111.88</v>
      </c>
      <c r="M2120" s="5">
        <v>0.18</v>
      </c>
      <c r="N2120" t="s">
        <v>3141</v>
      </c>
      <c r="O2120" t="s">
        <v>17</v>
      </c>
      <c r="P2120" t="s">
        <v>97</v>
      </c>
      <c r="Q2120" t="s">
        <v>19</v>
      </c>
      <c r="R2120" t="s">
        <v>27</v>
      </c>
      <c r="S2120" t="s">
        <v>21</v>
      </c>
      <c r="T2120" t="s">
        <v>13312</v>
      </c>
      <c r="U2120" s="1">
        <v>46072</v>
      </c>
      <c r="V2120">
        <f t="shared" si="66"/>
        <v>465</v>
      </c>
      <c r="W2120" t="str">
        <f t="shared" si="67"/>
        <v>360+</v>
      </c>
    </row>
    <row r="2121" spans="1:23" x14ac:dyDescent="0.25">
      <c r="A2121" t="s">
        <v>2259</v>
      </c>
      <c r="B2121">
        <v>9501073792</v>
      </c>
      <c r="C2121">
        <v>9754174568</v>
      </c>
      <c r="D2121" s="1">
        <v>45676</v>
      </c>
      <c r="E2121">
        <v>99233</v>
      </c>
      <c r="F2121">
        <v>99201</v>
      </c>
      <c r="G2121" t="s">
        <v>415</v>
      </c>
      <c r="H2121" s="34">
        <v>75422</v>
      </c>
      <c r="I2121" s="7">
        <v>58829</v>
      </c>
      <c r="J2121" s="7">
        <v>34267.199999999997</v>
      </c>
      <c r="K2121" s="7">
        <v>12796</v>
      </c>
      <c r="L2121" s="7">
        <v>11765.8</v>
      </c>
      <c r="M2121" s="5">
        <v>0.2</v>
      </c>
      <c r="N2121" t="s">
        <v>3140</v>
      </c>
      <c r="O2121" t="s">
        <v>27</v>
      </c>
      <c r="P2121" t="s">
        <v>58</v>
      </c>
      <c r="Q2121" t="s">
        <v>32</v>
      </c>
      <c r="R2121" t="s">
        <v>20</v>
      </c>
      <c r="S2121" t="s">
        <v>17</v>
      </c>
      <c r="T2121" t="s">
        <v>13311</v>
      </c>
      <c r="U2121" s="1">
        <v>46016</v>
      </c>
      <c r="V2121">
        <f t="shared" si="66"/>
        <v>340</v>
      </c>
      <c r="W2121" t="str">
        <f t="shared" si="67"/>
        <v>330-359</v>
      </c>
    </row>
    <row r="2122" spans="1:23" x14ac:dyDescent="0.25">
      <c r="A2122" t="s">
        <v>2260</v>
      </c>
      <c r="B2122">
        <v>4435407841</v>
      </c>
      <c r="C2122">
        <v>5383923180</v>
      </c>
      <c r="D2122" s="1">
        <v>45429</v>
      </c>
      <c r="E2122">
        <v>99222</v>
      </c>
      <c r="F2122">
        <v>99292</v>
      </c>
      <c r="G2122" t="s">
        <v>96</v>
      </c>
      <c r="H2122" s="34">
        <v>72931</v>
      </c>
      <c r="I2122" s="7">
        <v>47405</v>
      </c>
      <c r="J2122" s="7">
        <v>37407.4</v>
      </c>
      <c r="K2122" s="7">
        <v>4309</v>
      </c>
      <c r="L2122" s="7">
        <v>5688.6</v>
      </c>
      <c r="M2122" s="5">
        <v>0.12</v>
      </c>
      <c r="N2122" t="s">
        <v>46</v>
      </c>
      <c r="O2122" t="s">
        <v>30</v>
      </c>
      <c r="P2122" t="s">
        <v>97</v>
      </c>
      <c r="Q2122" t="s">
        <v>32</v>
      </c>
      <c r="R2122" t="s">
        <v>21</v>
      </c>
      <c r="S2122" t="s">
        <v>17</v>
      </c>
      <c r="T2122" t="s">
        <v>13312</v>
      </c>
      <c r="U2122" s="1">
        <v>45722</v>
      </c>
      <c r="V2122">
        <f t="shared" si="66"/>
        <v>293</v>
      </c>
      <c r="W2122" t="str">
        <f t="shared" si="67"/>
        <v>270-299</v>
      </c>
    </row>
    <row r="2123" spans="1:23" x14ac:dyDescent="0.25">
      <c r="A2123" t="s">
        <v>2261</v>
      </c>
      <c r="B2123">
        <v>7679590808</v>
      </c>
      <c r="C2123">
        <v>7254778698</v>
      </c>
      <c r="D2123" s="1">
        <v>45884</v>
      </c>
      <c r="E2123">
        <v>99215</v>
      </c>
      <c r="F2123">
        <v>99291</v>
      </c>
      <c r="G2123" t="s">
        <v>61</v>
      </c>
      <c r="H2123" s="34">
        <v>91509</v>
      </c>
      <c r="I2123" s="7">
        <v>68632</v>
      </c>
      <c r="J2123" s="7">
        <v>51083.199999999997</v>
      </c>
      <c r="K2123" s="7">
        <v>7254</v>
      </c>
      <c r="L2123" s="7">
        <v>10294.799999999999</v>
      </c>
      <c r="M2123" s="5">
        <v>0.15</v>
      </c>
      <c r="N2123" t="s">
        <v>1139</v>
      </c>
      <c r="O2123" t="s">
        <v>30</v>
      </c>
      <c r="P2123" t="s">
        <v>25</v>
      </c>
      <c r="Q2123" t="s">
        <v>19</v>
      </c>
      <c r="R2123" t="s">
        <v>20</v>
      </c>
      <c r="S2123" t="s">
        <v>27</v>
      </c>
      <c r="T2123" t="s">
        <v>13310</v>
      </c>
      <c r="U2123" s="1">
        <v>45989</v>
      </c>
      <c r="V2123">
        <f t="shared" si="66"/>
        <v>105</v>
      </c>
      <c r="W2123" t="str">
        <f t="shared" si="67"/>
        <v>90-119</v>
      </c>
    </row>
    <row r="2124" spans="1:23" x14ac:dyDescent="0.25">
      <c r="A2124" t="s">
        <v>2262</v>
      </c>
      <c r="B2124">
        <v>1946582225</v>
      </c>
      <c r="C2124">
        <v>3151528308</v>
      </c>
      <c r="D2124" s="1">
        <v>45649</v>
      </c>
      <c r="E2124">
        <v>99213</v>
      </c>
      <c r="F2124">
        <v>99282</v>
      </c>
      <c r="G2124" t="s">
        <v>248</v>
      </c>
      <c r="H2124" s="34">
        <v>96593</v>
      </c>
      <c r="I2124" s="7">
        <v>62785</v>
      </c>
      <c r="J2124" s="7">
        <v>45390.8</v>
      </c>
      <c r="K2124" s="7">
        <v>9860</v>
      </c>
      <c r="L2124" s="7">
        <v>7534.2</v>
      </c>
      <c r="M2124" s="5">
        <v>0.12</v>
      </c>
      <c r="N2124" t="s">
        <v>46</v>
      </c>
      <c r="O2124" t="s">
        <v>27</v>
      </c>
      <c r="P2124" t="s">
        <v>55</v>
      </c>
      <c r="Q2124" t="s">
        <v>32</v>
      </c>
      <c r="R2124" t="s">
        <v>21</v>
      </c>
      <c r="S2124" t="s">
        <v>27</v>
      </c>
      <c r="T2124" t="s">
        <v>13311</v>
      </c>
      <c r="U2124" s="1">
        <v>46067</v>
      </c>
      <c r="V2124">
        <f t="shared" si="66"/>
        <v>418</v>
      </c>
      <c r="W2124" t="str">
        <f t="shared" si="67"/>
        <v>360+</v>
      </c>
    </row>
    <row r="2125" spans="1:23" x14ac:dyDescent="0.25">
      <c r="A2125" t="s">
        <v>2263</v>
      </c>
      <c r="B2125">
        <v>3339822067</v>
      </c>
      <c r="C2125">
        <v>8769384563</v>
      </c>
      <c r="D2125" s="1">
        <v>45432</v>
      </c>
      <c r="E2125">
        <v>99213</v>
      </c>
      <c r="F2125">
        <v>99215</v>
      </c>
      <c r="G2125" t="s">
        <v>75</v>
      </c>
      <c r="H2125" s="34">
        <v>67533</v>
      </c>
      <c r="I2125" s="7">
        <v>43896</v>
      </c>
      <c r="J2125" s="7">
        <v>38628.480000000003</v>
      </c>
      <c r="K2125" s="7">
        <v>0</v>
      </c>
      <c r="L2125" s="7">
        <v>5267.52</v>
      </c>
      <c r="M2125" s="5">
        <v>0.12</v>
      </c>
      <c r="N2125" t="s">
        <v>46</v>
      </c>
      <c r="O2125" t="s">
        <v>17</v>
      </c>
      <c r="P2125" t="s">
        <v>40</v>
      </c>
      <c r="Q2125" t="s">
        <v>19</v>
      </c>
      <c r="R2125" t="s">
        <v>38</v>
      </c>
      <c r="S2125" t="s">
        <v>27</v>
      </c>
      <c r="T2125" t="s">
        <v>13311</v>
      </c>
      <c r="U2125" s="1">
        <v>45967</v>
      </c>
      <c r="V2125">
        <f t="shared" si="66"/>
        <v>535</v>
      </c>
      <c r="W2125" t="str">
        <f t="shared" si="67"/>
        <v>360+</v>
      </c>
    </row>
    <row r="2126" spans="1:23" x14ac:dyDescent="0.25">
      <c r="A2126" t="s">
        <v>2264</v>
      </c>
      <c r="B2126">
        <v>9848627847</v>
      </c>
      <c r="C2126">
        <v>4562392033</v>
      </c>
      <c r="D2126" s="1">
        <v>45636</v>
      </c>
      <c r="E2126">
        <v>99213</v>
      </c>
      <c r="F2126">
        <v>99291</v>
      </c>
      <c r="G2126" t="s">
        <v>198</v>
      </c>
      <c r="H2126" s="34">
        <v>78562</v>
      </c>
      <c r="I2126" s="7">
        <v>66778</v>
      </c>
      <c r="J2126" s="7">
        <v>43709.440000000002</v>
      </c>
      <c r="K2126" s="7">
        <v>21733</v>
      </c>
      <c r="L2126" s="7">
        <v>1335.56</v>
      </c>
      <c r="M2126" s="5">
        <v>0.02</v>
      </c>
      <c r="N2126" t="s">
        <v>16</v>
      </c>
      <c r="O2126" t="s">
        <v>27</v>
      </c>
      <c r="P2126" t="s">
        <v>31</v>
      </c>
      <c r="Q2126" t="s">
        <v>32</v>
      </c>
      <c r="R2126" t="s">
        <v>38</v>
      </c>
      <c r="S2126" t="s">
        <v>21</v>
      </c>
      <c r="T2126" t="s">
        <v>13312</v>
      </c>
      <c r="U2126" s="1">
        <v>45875</v>
      </c>
      <c r="V2126">
        <f t="shared" si="66"/>
        <v>239</v>
      </c>
      <c r="W2126" t="str">
        <f t="shared" si="67"/>
        <v>210-239</v>
      </c>
    </row>
    <row r="2127" spans="1:23" x14ac:dyDescent="0.25">
      <c r="A2127" t="s">
        <v>2265</v>
      </c>
      <c r="B2127">
        <v>8074810281</v>
      </c>
      <c r="C2127">
        <v>4386026625</v>
      </c>
      <c r="D2127" s="1">
        <v>45333</v>
      </c>
      <c r="E2127">
        <v>99222</v>
      </c>
      <c r="F2127">
        <v>99215</v>
      </c>
      <c r="G2127" t="s">
        <v>57</v>
      </c>
      <c r="H2127" s="34">
        <v>62351</v>
      </c>
      <c r="I2127" s="7">
        <v>49881</v>
      </c>
      <c r="J2127" s="7">
        <v>42897.66</v>
      </c>
      <c r="K2127" s="7">
        <v>0</v>
      </c>
      <c r="L2127" s="7">
        <v>6983.34</v>
      </c>
      <c r="M2127" s="5">
        <v>0.14000000000000001</v>
      </c>
      <c r="N2127" t="s">
        <v>1135</v>
      </c>
      <c r="O2127" t="s">
        <v>17</v>
      </c>
      <c r="P2127" t="s">
        <v>25</v>
      </c>
      <c r="Q2127" t="s">
        <v>19</v>
      </c>
      <c r="R2127" t="s">
        <v>43</v>
      </c>
      <c r="S2127" t="s">
        <v>17</v>
      </c>
      <c r="T2127" t="s">
        <v>13310</v>
      </c>
      <c r="U2127" s="1">
        <v>45688</v>
      </c>
      <c r="V2127">
        <f t="shared" si="66"/>
        <v>355</v>
      </c>
      <c r="W2127" t="str">
        <f t="shared" si="67"/>
        <v>330-359</v>
      </c>
    </row>
    <row r="2128" spans="1:23" x14ac:dyDescent="0.25">
      <c r="A2128" t="s">
        <v>2266</v>
      </c>
      <c r="B2128">
        <v>9205319959</v>
      </c>
      <c r="C2128">
        <v>1217014776</v>
      </c>
      <c r="D2128" s="1">
        <v>45571</v>
      </c>
      <c r="E2128">
        <v>99213</v>
      </c>
      <c r="F2128">
        <v>99291</v>
      </c>
      <c r="G2128" t="s">
        <v>272</v>
      </c>
      <c r="H2128" s="34">
        <v>80255</v>
      </c>
      <c r="I2128" s="7">
        <v>60191</v>
      </c>
      <c r="J2128" s="7">
        <v>26820.35</v>
      </c>
      <c r="K2128" s="7">
        <v>24342</v>
      </c>
      <c r="L2128" s="7">
        <v>9028.65</v>
      </c>
      <c r="M2128" s="5">
        <v>0.15</v>
      </c>
      <c r="N2128" t="s">
        <v>1139</v>
      </c>
      <c r="O2128" t="s">
        <v>27</v>
      </c>
      <c r="P2128" t="s">
        <v>35</v>
      </c>
      <c r="Q2128" t="s">
        <v>32</v>
      </c>
      <c r="R2128" t="s">
        <v>27</v>
      </c>
      <c r="S2128" t="s">
        <v>21</v>
      </c>
      <c r="T2128" t="s">
        <v>13312</v>
      </c>
      <c r="U2128" s="1">
        <v>46084</v>
      </c>
      <c r="V2128">
        <f t="shared" si="66"/>
        <v>513</v>
      </c>
      <c r="W2128" t="str">
        <f t="shared" si="67"/>
        <v>360+</v>
      </c>
    </row>
    <row r="2129" spans="1:23" x14ac:dyDescent="0.25">
      <c r="A2129" t="s">
        <v>2267</v>
      </c>
      <c r="B2129">
        <v>1717174607</v>
      </c>
      <c r="C2129">
        <v>7576191264</v>
      </c>
      <c r="D2129" s="1">
        <v>45743</v>
      </c>
      <c r="E2129">
        <v>99223</v>
      </c>
      <c r="F2129">
        <v>90834</v>
      </c>
      <c r="G2129" t="s">
        <v>102</v>
      </c>
      <c r="H2129" s="34">
        <v>11836</v>
      </c>
      <c r="I2129" s="7">
        <v>10061</v>
      </c>
      <c r="J2129" s="7">
        <v>6153.78</v>
      </c>
      <c r="K2129" s="7">
        <v>3706</v>
      </c>
      <c r="L2129" s="7">
        <v>201.22</v>
      </c>
      <c r="M2129" s="5">
        <v>0.02</v>
      </c>
      <c r="N2129" t="s">
        <v>16</v>
      </c>
      <c r="O2129" t="s">
        <v>27</v>
      </c>
      <c r="P2129" t="s">
        <v>97</v>
      </c>
      <c r="Q2129" t="s">
        <v>32</v>
      </c>
      <c r="R2129" t="s">
        <v>43</v>
      </c>
      <c r="S2129" t="s">
        <v>27</v>
      </c>
      <c r="T2129" t="s">
        <v>13311</v>
      </c>
      <c r="U2129" s="1">
        <v>45913</v>
      </c>
      <c r="V2129">
        <f t="shared" si="66"/>
        <v>170</v>
      </c>
      <c r="W2129" t="str">
        <f t="shared" si="67"/>
        <v>150-179</v>
      </c>
    </row>
    <row r="2130" spans="1:23" x14ac:dyDescent="0.25">
      <c r="A2130" t="s">
        <v>2268</v>
      </c>
      <c r="B2130">
        <v>3086509187</v>
      </c>
      <c r="C2130">
        <v>1456492965</v>
      </c>
      <c r="D2130" s="1">
        <v>45488</v>
      </c>
      <c r="E2130">
        <v>99232</v>
      </c>
      <c r="F2130">
        <v>36415</v>
      </c>
      <c r="G2130" t="s">
        <v>37</v>
      </c>
      <c r="H2130" s="34">
        <v>30092</v>
      </c>
      <c r="I2130" s="7">
        <v>23472</v>
      </c>
      <c r="J2130" s="7">
        <v>18777.599999999999</v>
      </c>
      <c r="K2130" s="7">
        <v>0</v>
      </c>
      <c r="L2130" s="7">
        <v>4694.3999999999996</v>
      </c>
      <c r="M2130" s="5">
        <v>0.2</v>
      </c>
      <c r="N2130" t="s">
        <v>3140</v>
      </c>
      <c r="O2130" t="s">
        <v>17</v>
      </c>
      <c r="P2130" t="s">
        <v>25</v>
      </c>
      <c r="Q2130" t="s">
        <v>32</v>
      </c>
      <c r="R2130" t="s">
        <v>27</v>
      </c>
      <c r="S2130" t="s">
        <v>17</v>
      </c>
      <c r="T2130" t="s">
        <v>13310</v>
      </c>
      <c r="U2130" s="1">
        <v>45972</v>
      </c>
      <c r="V2130">
        <f t="shared" si="66"/>
        <v>484</v>
      </c>
      <c r="W2130" t="str">
        <f t="shared" si="67"/>
        <v>360+</v>
      </c>
    </row>
    <row r="2131" spans="1:23" x14ac:dyDescent="0.25">
      <c r="A2131" t="s">
        <v>2269</v>
      </c>
      <c r="B2131">
        <v>4648715627</v>
      </c>
      <c r="C2131">
        <v>2696959960</v>
      </c>
      <c r="D2131" s="1">
        <v>45773</v>
      </c>
      <c r="E2131">
        <v>99221</v>
      </c>
      <c r="F2131">
        <v>99204</v>
      </c>
      <c r="G2131" t="s">
        <v>191</v>
      </c>
      <c r="H2131" s="34">
        <v>31328</v>
      </c>
      <c r="I2131" s="7">
        <v>26629</v>
      </c>
      <c r="J2131" s="7">
        <v>23032.42</v>
      </c>
      <c r="K2131" s="7">
        <v>3064</v>
      </c>
      <c r="L2131" s="7">
        <v>532.58000000000004</v>
      </c>
      <c r="M2131" s="5">
        <v>0.02</v>
      </c>
      <c r="N2131" t="s">
        <v>16</v>
      </c>
      <c r="O2131" t="s">
        <v>27</v>
      </c>
      <c r="P2131" t="s">
        <v>55</v>
      </c>
      <c r="Q2131" t="s">
        <v>19</v>
      </c>
      <c r="R2131" t="s">
        <v>38</v>
      </c>
      <c r="S2131" t="s">
        <v>21</v>
      </c>
      <c r="T2131" t="s">
        <v>13310</v>
      </c>
      <c r="U2131" s="1">
        <v>45893</v>
      </c>
      <c r="V2131">
        <f t="shared" si="66"/>
        <v>120</v>
      </c>
      <c r="W2131" t="str">
        <f t="shared" si="67"/>
        <v>120-149</v>
      </c>
    </row>
    <row r="2132" spans="1:23" x14ac:dyDescent="0.25">
      <c r="A2132" t="s">
        <v>2270</v>
      </c>
      <c r="B2132">
        <v>3043933106</v>
      </c>
      <c r="C2132">
        <v>3270908174</v>
      </c>
      <c r="D2132" s="1">
        <v>45913</v>
      </c>
      <c r="E2132">
        <v>99215</v>
      </c>
      <c r="F2132">
        <v>90834</v>
      </c>
      <c r="G2132" t="s">
        <v>351</v>
      </c>
      <c r="H2132" s="34">
        <v>34324</v>
      </c>
      <c r="I2132" s="7">
        <v>22311</v>
      </c>
      <c r="J2132" s="7">
        <v>16842.68</v>
      </c>
      <c r="K2132" s="7">
        <v>2791</v>
      </c>
      <c r="L2132" s="7">
        <v>2677.32</v>
      </c>
      <c r="M2132" s="5">
        <v>0.12</v>
      </c>
      <c r="N2132" t="s">
        <v>46</v>
      </c>
      <c r="O2132" t="s">
        <v>27</v>
      </c>
      <c r="P2132" t="s">
        <v>58</v>
      </c>
      <c r="Q2132" t="s">
        <v>19</v>
      </c>
      <c r="R2132" t="s">
        <v>43</v>
      </c>
      <c r="S2132" t="s">
        <v>27</v>
      </c>
      <c r="T2132" t="s">
        <v>13311</v>
      </c>
      <c r="U2132" s="1">
        <v>46061</v>
      </c>
      <c r="V2132">
        <f t="shared" si="66"/>
        <v>148</v>
      </c>
      <c r="W2132" t="str">
        <f t="shared" si="67"/>
        <v>120-149</v>
      </c>
    </row>
    <row r="2133" spans="1:23" x14ac:dyDescent="0.25">
      <c r="A2133" t="s">
        <v>2271</v>
      </c>
      <c r="B2133">
        <v>2969625153</v>
      </c>
      <c r="C2133">
        <v>1970678497</v>
      </c>
      <c r="D2133" s="1">
        <v>45651</v>
      </c>
      <c r="E2133">
        <v>99233</v>
      </c>
      <c r="F2133">
        <v>99201</v>
      </c>
      <c r="G2133" t="s">
        <v>351</v>
      </c>
      <c r="H2133" s="34">
        <v>93916</v>
      </c>
      <c r="I2133" s="7">
        <v>77011</v>
      </c>
      <c r="J2133" s="7">
        <v>34893.019999999997</v>
      </c>
      <c r="K2133" s="7">
        <v>28256</v>
      </c>
      <c r="L2133" s="7">
        <v>13861.98</v>
      </c>
      <c r="M2133" s="5">
        <v>0.18</v>
      </c>
      <c r="N2133" t="s">
        <v>3141</v>
      </c>
      <c r="O2133" t="s">
        <v>27</v>
      </c>
      <c r="P2133" t="s">
        <v>58</v>
      </c>
      <c r="Q2133" t="s">
        <v>32</v>
      </c>
      <c r="R2133" t="s">
        <v>20</v>
      </c>
      <c r="S2133" t="s">
        <v>27</v>
      </c>
      <c r="T2133" t="s">
        <v>13311</v>
      </c>
      <c r="U2133" s="1">
        <v>45948</v>
      </c>
      <c r="V2133">
        <f t="shared" si="66"/>
        <v>297</v>
      </c>
      <c r="W2133" t="str">
        <f t="shared" si="67"/>
        <v>270-299</v>
      </c>
    </row>
    <row r="2134" spans="1:23" x14ac:dyDescent="0.25">
      <c r="A2134" t="s">
        <v>2272</v>
      </c>
      <c r="B2134">
        <v>7459464621</v>
      </c>
      <c r="C2134">
        <v>3557051661</v>
      </c>
      <c r="D2134" s="1">
        <v>45609</v>
      </c>
      <c r="E2134">
        <v>99222</v>
      </c>
      <c r="F2134">
        <v>71046</v>
      </c>
      <c r="G2134" t="s">
        <v>445</v>
      </c>
      <c r="H2134" s="34">
        <v>12952</v>
      </c>
      <c r="I2134" s="7">
        <v>11009</v>
      </c>
      <c r="J2134" s="7">
        <v>7639.82</v>
      </c>
      <c r="K2134" s="7">
        <v>3149</v>
      </c>
      <c r="L2134" s="7">
        <v>220.18</v>
      </c>
      <c r="M2134" s="5">
        <v>0.02</v>
      </c>
      <c r="N2134" t="s">
        <v>16</v>
      </c>
      <c r="O2134" t="s">
        <v>27</v>
      </c>
      <c r="P2134" t="s">
        <v>25</v>
      </c>
      <c r="Q2134" t="s">
        <v>32</v>
      </c>
      <c r="R2134" t="s">
        <v>26</v>
      </c>
      <c r="S2134" t="s">
        <v>27</v>
      </c>
      <c r="T2134" t="s">
        <v>13311</v>
      </c>
      <c r="U2134" s="1">
        <v>45741</v>
      </c>
      <c r="V2134">
        <f t="shared" si="66"/>
        <v>132</v>
      </c>
      <c r="W2134" t="str">
        <f t="shared" si="67"/>
        <v>120-149</v>
      </c>
    </row>
    <row r="2135" spans="1:23" x14ac:dyDescent="0.25">
      <c r="A2135" t="s">
        <v>2273</v>
      </c>
      <c r="B2135">
        <v>4383935792</v>
      </c>
      <c r="C2135">
        <v>8509374962</v>
      </c>
      <c r="D2135" s="1">
        <v>45397</v>
      </c>
      <c r="E2135">
        <v>99221</v>
      </c>
      <c r="F2135">
        <v>85025</v>
      </c>
      <c r="G2135" t="s">
        <v>96</v>
      </c>
      <c r="H2135" s="34">
        <v>45057</v>
      </c>
      <c r="I2135" s="7">
        <v>38298</v>
      </c>
      <c r="J2135" s="7">
        <v>26816.04</v>
      </c>
      <c r="K2135" s="7">
        <v>10716</v>
      </c>
      <c r="L2135" s="7">
        <v>765.96</v>
      </c>
      <c r="M2135" s="5">
        <v>0.02</v>
      </c>
      <c r="N2135" t="s">
        <v>16</v>
      </c>
      <c r="O2135" t="s">
        <v>27</v>
      </c>
      <c r="P2135" t="s">
        <v>55</v>
      </c>
      <c r="Q2135" t="s">
        <v>19</v>
      </c>
      <c r="R2135" t="s">
        <v>20</v>
      </c>
      <c r="S2135" t="s">
        <v>27</v>
      </c>
      <c r="T2135" t="s">
        <v>13310</v>
      </c>
      <c r="U2135" s="1">
        <v>45968</v>
      </c>
      <c r="V2135">
        <f t="shared" si="66"/>
        <v>571</v>
      </c>
      <c r="W2135" t="str">
        <f t="shared" si="67"/>
        <v>360+</v>
      </c>
    </row>
    <row r="2136" spans="1:23" x14ac:dyDescent="0.25">
      <c r="A2136" t="s">
        <v>2274</v>
      </c>
      <c r="B2136">
        <v>3757157419</v>
      </c>
      <c r="C2136">
        <v>7256630353</v>
      </c>
      <c r="D2136" s="1">
        <v>45868</v>
      </c>
      <c r="E2136">
        <v>99223</v>
      </c>
      <c r="F2136">
        <v>99282</v>
      </c>
      <c r="G2136" t="s">
        <v>99</v>
      </c>
      <c r="H2136" s="34">
        <v>71858</v>
      </c>
      <c r="I2136" s="7">
        <v>53894</v>
      </c>
      <c r="J2136" s="7">
        <v>45809.9</v>
      </c>
      <c r="K2136" s="7">
        <v>0</v>
      </c>
      <c r="L2136" s="7">
        <v>8084.1</v>
      </c>
      <c r="M2136" s="5">
        <v>0.15</v>
      </c>
      <c r="N2136" t="s">
        <v>1139</v>
      </c>
      <c r="O2136" t="s">
        <v>17</v>
      </c>
      <c r="P2136" t="s">
        <v>58</v>
      </c>
      <c r="Q2136" t="s">
        <v>19</v>
      </c>
      <c r="R2136" t="s">
        <v>26</v>
      </c>
      <c r="S2136" t="s">
        <v>21</v>
      </c>
      <c r="T2136" t="s">
        <v>13311</v>
      </c>
      <c r="U2136" s="1">
        <v>46018</v>
      </c>
      <c r="V2136">
        <f t="shared" si="66"/>
        <v>150</v>
      </c>
      <c r="W2136" t="str">
        <f t="shared" si="67"/>
        <v>150-179</v>
      </c>
    </row>
    <row r="2137" spans="1:23" x14ac:dyDescent="0.25">
      <c r="A2137" t="s">
        <v>2275</v>
      </c>
      <c r="B2137">
        <v>9729759461</v>
      </c>
      <c r="C2137">
        <v>8220474275</v>
      </c>
      <c r="D2137" s="1">
        <v>45869</v>
      </c>
      <c r="E2137">
        <v>99222</v>
      </c>
      <c r="F2137">
        <v>99291</v>
      </c>
      <c r="G2137" t="s">
        <v>142</v>
      </c>
      <c r="H2137" s="34">
        <v>76796</v>
      </c>
      <c r="I2137" s="7">
        <v>55293</v>
      </c>
      <c r="J2137" s="7">
        <v>43840.56</v>
      </c>
      <c r="K2137" s="7">
        <v>7029</v>
      </c>
      <c r="L2137" s="7">
        <v>4423.4399999999996</v>
      </c>
      <c r="M2137" s="5">
        <v>0.08</v>
      </c>
      <c r="N2137" t="s">
        <v>24</v>
      </c>
      <c r="O2137" t="s">
        <v>30</v>
      </c>
      <c r="P2137" t="s">
        <v>40</v>
      </c>
      <c r="Q2137" t="s">
        <v>19</v>
      </c>
      <c r="R2137" t="s">
        <v>27</v>
      </c>
      <c r="S2137" t="s">
        <v>21</v>
      </c>
      <c r="T2137" t="s">
        <v>13311</v>
      </c>
      <c r="U2137" s="1">
        <v>46047</v>
      </c>
      <c r="V2137">
        <f t="shared" si="66"/>
        <v>178</v>
      </c>
      <c r="W2137" t="str">
        <f t="shared" si="67"/>
        <v>150-179</v>
      </c>
    </row>
    <row r="2138" spans="1:23" x14ac:dyDescent="0.25">
      <c r="A2138" t="s">
        <v>2276</v>
      </c>
      <c r="B2138">
        <v>5709662944</v>
      </c>
      <c r="C2138">
        <v>5077112957</v>
      </c>
      <c r="D2138" s="1">
        <v>45709</v>
      </c>
      <c r="E2138">
        <v>99231</v>
      </c>
      <c r="F2138">
        <v>99283</v>
      </c>
      <c r="G2138" t="s">
        <v>120</v>
      </c>
      <c r="H2138" s="34">
        <v>85841</v>
      </c>
      <c r="I2138" s="7">
        <v>55797</v>
      </c>
      <c r="J2138" s="7">
        <v>49101.36</v>
      </c>
      <c r="K2138" s="7">
        <v>0</v>
      </c>
      <c r="L2138" s="7">
        <v>6695.64</v>
      </c>
      <c r="M2138" s="5">
        <v>0.12</v>
      </c>
      <c r="N2138" t="s">
        <v>46</v>
      </c>
      <c r="O2138" t="s">
        <v>17</v>
      </c>
      <c r="P2138" t="s">
        <v>58</v>
      </c>
      <c r="Q2138" t="s">
        <v>32</v>
      </c>
      <c r="R2138" t="s">
        <v>26</v>
      </c>
      <c r="S2138" t="s">
        <v>21</v>
      </c>
      <c r="T2138" t="s">
        <v>13310</v>
      </c>
      <c r="U2138" s="1">
        <v>46072</v>
      </c>
      <c r="V2138">
        <f t="shared" si="66"/>
        <v>363</v>
      </c>
      <c r="W2138" t="str">
        <f t="shared" si="67"/>
        <v>360+</v>
      </c>
    </row>
    <row r="2139" spans="1:23" x14ac:dyDescent="0.25">
      <c r="A2139" t="s">
        <v>2277</v>
      </c>
      <c r="B2139">
        <v>8061783173</v>
      </c>
      <c r="C2139">
        <v>2659668314</v>
      </c>
      <c r="D2139" s="1">
        <v>45409</v>
      </c>
      <c r="E2139">
        <v>99232</v>
      </c>
      <c r="F2139">
        <v>81000</v>
      </c>
      <c r="G2139" t="s">
        <v>136</v>
      </c>
      <c r="H2139" s="34">
        <v>42882</v>
      </c>
      <c r="I2139" s="7">
        <v>33877</v>
      </c>
      <c r="J2139" s="7">
        <v>25361.68</v>
      </c>
      <c r="K2139" s="7">
        <v>3095</v>
      </c>
      <c r="L2139" s="7">
        <v>5420.32</v>
      </c>
      <c r="M2139" s="5">
        <v>0.16</v>
      </c>
      <c r="N2139" t="s">
        <v>1138</v>
      </c>
      <c r="O2139" t="s">
        <v>30</v>
      </c>
      <c r="P2139" t="s">
        <v>55</v>
      </c>
      <c r="Q2139" t="s">
        <v>32</v>
      </c>
      <c r="R2139" t="s">
        <v>26</v>
      </c>
      <c r="S2139" t="s">
        <v>17</v>
      </c>
      <c r="T2139" t="s">
        <v>13310</v>
      </c>
      <c r="U2139" s="1">
        <v>45815</v>
      </c>
      <c r="V2139">
        <f t="shared" si="66"/>
        <v>406</v>
      </c>
      <c r="W2139" t="str">
        <f t="shared" si="67"/>
        <v>360+</v>
      </c>
    </row>
    <row r="2140" spans="1:23" x14ac:dyDescent="0.25">
      <c r="A2140" t="s">
        <v>2278</v>
      </c>
      <c r="B2140">
        <v>3939031331</v>
      </c>
      <c r="C2140">
        <v>3653531560</v>
      </c>
      <c r="D2140" s="1">
        <v>45724</v>
      </c>
      <c r="E2140">
        <v>99213</v>
      </c>
      <c r="F2140">
        <v>99213</v>
      </c>
      <c r="G2140" t="s">
        <v>203</v>
      </c>
      <c r="H2140" s="34">
        <v>62046</v>
      </c>
      <c r="I2140" s="7">
        <v>52739</v>
      </c>
      <c r="J2140" s="7">
        <v>45057.22</v>
      </c>
      <c r="K2140" s="7">
        <v>6627</v>
      </c>
      <c r="L2140" s="7">
        <v>1054.78</v>
      </c>
      <c r="M2140" s="5">
        <v>0.02</v>
      </c>
      <c r="N2140" t="s">
        <v>16</v>
      </c>
      <c r="O2140" t="s">
        <v>30</v>
      </c>
      <c r="P2140" t="s">
        <v>40</v>
      </c>
      <c r="Q2140" t="s">
        <v>32</v>
      </c>
      <c r="R2140" t="s">
        <v>27</v>
      </c>
      <c r="S2140" t="s">
        <v>27</v>
      </c>
      <c r="T2140" t="s">
        <v>13312</v>
      </c>
      <c r="U2140" s="1">
        <v>45784</v>
      </c>
      <c r="V2140">
        <f t="shared" si="66"/>
        <v>60</v>
      </c>
      <c r="W2140" t="str">
        <f t="shared" si="67"/>
        <v>60-89</v>
      </c>
    </row>
    <row r="2141" spans="1:23" x14ac:dyDescent="0.25">
      <c r="A2141" t="s">
        <v>2279</v>
      </c>
      <c r="B2141">
        <v>6811204177</v>
      </c>
      <c r="C2141">
        <v>1879095539</v>
      </c>
      <c r="D2141" s="1">
        <v>45664</v>
      </c>
      <c r="E2141">
        <v>99223</v>
      </c>
      <c r="F2141">
        <v>99205</v>
      </c>
      <c r="G2141" t="s">
        <v>150</v>
      </c>
      <c r="H2141" s="34">
        <v>46530</v>
      </c>
      <c r="I2141" s="7">
        <v>39551</v>
      </c>
      <c r="J2141" s="7">
        <v>38759.980000000003</v>
      </c>
      <c r="K2141" s="7">
        <v>0</v>
      </c>
      <c r="L2141" s="7">
        <v>791.02</v>
      </c>
      <c r="M2141" s="5">
        <v>0.02</v>
      </c>
      <c r="N2141" t="s">
        <v>16</v>
      </c>
      <c r="O2141" t="s">
        <v>17</v>
      </c>
      <c r="P2141" t="s">
        <v>40</v>
      </c>
      <c r="Q2141" t="s">
        <v>19</v>
      </c>
      <c r="R2141" t="s">
        <v>21</v>
      </c>
      <c r="S2141" t="s">
        <v>17</v>
      </c>
      <c r="T2141" t="s">
        <v>13312</v>
      </c>
      <c r="U2141" s="1">
        <v>46039</v>
      </c>
      <c r="V2141">
        <f t="shared" si="66"/>
        <v>375</v>
      </c>
      <c r="W2141" t="str">
        <f t="shared" si="67"/>
        <v>360+</v>
      </c>
    </row>
    <row r="2142" spans="1:23" x14ac:dyDescent="0.25">
      <c r="A2142" t="s">
        <v>2280</v>
      </c>
      <c r="B2142">
        <v>8625942283</v>
      </c>
      <c r="C2142">
        <v>5278329224</v>
      </c>
      <c r="D2142" s="1">
        <v>45459</v>
      </c>
      <c r="E2142">
        <v>99223</v>
      </c>
      <c r="F2142">
        <v>99214</v>
      </c>
      <c r="G2142" t="s">
        <v>171</v>
      </c>
      <c r="H2142" s="34">
        <v>90387</v>
      </c>
      <c r="I2142" s="7">
        <v>65079</v>
      </c>
      <c r="J2142" s="7">
        <v>53034.68</v>
      </c>
      <c r="K2142" s="7">
        <v>6838</v>
      </c>
      <c r="L2142" s="7">
        <v>5206.32</v>
      </c>
      <c r="M2142" s="5">
        <v>0.08</v>
      </c>
      <c r="N2142" t="s">
        <v>24</v>
      </c>
      <c r="O2142" t="s">
        <v>30</v>
      </c>
      <c r="P2142" t="s">
        <v>40</v>
      </c>
      <c r="Q2142" t="s">
        <v>32</v>
      </c>
      <c r="R2142" t="s">
        <v>20</v>
      </c>
      <c r="S2142" t="s">
        <v>17</v>
      </c>
      <c r="T2142" t="s">
        <v>13312</v>
      </c>
      <c r="U2142" s="1">
        <v>45736</v>
      </c>
      <c r="V2142">
        <f t="shared" si="66"/>
        <v>277</v>
      </c>
      <c r="W2142" t="str">
        <f t="shared" si="67"/>
        <v>270-299</v>
      </c>
    </row>
    <row r="2143" spans="1:23" x14ac:dyDescent="0.25">
      <c r="A2143" t="s">
        <v>2281</v>
      </c>
      <c r="B2143">
        <v>3891433960</v>
      </c>
      <c r="C2143">
        <v>5148077309</v>
      </c>
      <c r="D2143" s="1">
        <v>45347</v>
      </c>
      <c r="E2143">
        <v>99223</v>
      </c>
      <c r="F2143">
        <v>99203</v>
      </c>
      <c r="G2143" t="s">
        <v>318</v>
      </c>
      <c r="H2143" s="34">
        <v>30067</v>
      </c>
      <c r="I2143" s="7">
        <v>21648</v>
      </c>
      <c r="J2143" s="7">
        <v>18233.16</v>
      </c>
      <c r="K2143" s="7">
        <v>1683</v>
      </c>
      <c r="L2143" s="7">
        <v>1731.84</v>
      </c>
      <c r="M2143" s="5">
        <v>0.08</v>
      </c>
      <c r="N2143" t="s">
        <v>24</v>
      </c>
      <c r="O2143" t="s">
        <v>30</v>
      </c>
      <c r="P2143" t="s">
        <v>55</v>
      </c>
      <c r="Q2143" t="s">
        <v>19</v>
      </c>
      <c r="R2143" t="s">
        <v>27</v>
      </c>
      <c r="S2143" t="s">
        <v>21</v>
      </c>
      <c r="T2143" t="s">
        <v>13311</v>
      </c>
      <c r="U2143" s="1">
        <v>45778</v>
      </c>
      <c r="V2143">
        <f t="shared" si="66"/>
        <v>431</v>
      </c>
      <c r="W2143" t="str">
        <f t="shared" si="67"/>
        <v>360+</v>
      </c>
    </row>
    <row r="2144" spans="1:23" x14ac:dyDescent="0.25">
      <c r="A2144" t="s">
        <v>2282</v>
      </c>
      <c r="B2144">
        <v>2922040683</v>
      </c>
      <c r="C2144">
        <v>1807152200</v>
      </c>
      <c r="D2144" s="1">
        <v>45675</v>
      </c>
      <c r="E2144">
        <v>99231</v>
      </c>
      <c r="F2144">
        <v>99213</v>
      </c>
      <c r="G2144" t="s">
        <v>347</v>
      </c>
      <c r="H2144" s="34">
        <v>81079</v>
      </c>
      <c r="I2144" s="7">
        <v>64052</v>
      </c>
      <c r="J2144" s="7">
        <v>53803.68</v>
      </c>
      <c r="K2144" s="7">
        <v>0</v>
      </c>
      <c r="L2144" s="7">
        <v>10248.32</v>
      </c>
      <c r="M2144" s="5">
        <v>0.16</v>
      </c>
      <c r="N2144" t="s">
        <v>1138</v>
      </c>
      <c r="O2144" t="s">
        <v>17</v>
      </c>
      <c r="P2144" t="s">
        <v>58</v>
      </c>
      <c r="Q2144" t="s">
        <v>32</v>
      </c>
      <c r="R2144" t="s">
        <v>38</v>
      </c>
      <c r="S2144" t="s">
        <v>21</v>
      </c>
      <c r="T2144" t="s">
        <v>13312</v>
      </c>
      <c r="U2144" s="1">
        <v>45869</v>
      </c>
      <c r="V2144">
        <f t="shared" si="66"/>
        <v>194</v>
      </c>
      <c r="W2144" t="str">
        <f t="shared" si="67"/>
        <v>180-209</v>
      </c>
    </row>
    <row r="2145" spans="1:23" x14ac:dyDescent="0.25">
      <c r="A2145" t="s">
        <v>2283</v>
      </c>
      <c r="B2145">
        <v>9643302730</v>
      </c>
      <c r="C2145">
        <v>4332607917</v>
      </c>
      <c r="D2145" s="1">
        <v>45900</v>
      </c>
      <c r="E2145">
        <v>99215</v>
      </c>
      <c r="F2145">
        <v>99202</v>
      </c>
      <c r="G2145" t="s">
        <v>61</v>
      </c>
      <c r="H2145" s="34">
        <v>84522</v>
      </c>
      <c r="I2145" s="7">
        <v>66772</v>
      </c>
      <c r="J2145" s="7">
        <v>56088.480000000003</v>
      </c>
      <c r="K2145" s="7">
        <v>0</v>
      </c>
      <c r="L2145" s="7">
        <v>10683.52</v>
      </c>
      <c r="M2145" s="5">
        <v>0.16</v>
      </c>
      <c r="N2145" t="s">
        <v>1138</v>
      </c>
      <c r="O2145" t="s">
        <v>17</v>
      </c>
      <c r="P2145" t="s">
        <v>35</v>
      </c>
      <c r="Q2145" t="s">
        <v>32</v>
      </c>
      <c r="R2145" t="s">
        <v>43</v>
      </c>
      <c r="S2145" t="s">
        <v>21</v>
      </c>
      <c r="T2145" t="s">
        <v>13310</v>
      </c>
      <c r="U2145" s="1">
        <v>45997</v>
      </c>
      <c r="V2145">
        <f t="shared" si="66"/>
        <v>97</v>
      </c>
      <c r="W2145" t="str">
        <f t="shared" si="67"/>
        <v>90-119</v>
      </c>
    </row>
    <row r="2146" spans="1:23" x14ac:dyDescent="0.25">
      <c r="A2146" t="s">
        <v>2284</v>
      </c>
      <c r="B2146">
        <v>9074282609</v>
      </c>
      <c r="C2146">
        <v>1798937200</v>
      </c>
      <c r="D2146" s="1">
        <v>45664</v>
      </c>
      <c r="E2146">
        <v>99214</v>
      </c>
      <c r="F2146">
        <v>99282</v>
      </c>
      <c r="G2146" t="s">
        <v>191</v>
      </c>
      <c r="H2146" s="34">
        <v>48750</v>
      </c>
      <c r="I2146" s="7">
        <v>35100</v>
      </c>
      <c r="J2146" s="7">
        <v>32292</v>
      </c>
      <c r="K2146" s="7">
        <v>0</v>
      </c>
      <c r="L2146" s="7">
        <v>2808</v>
      </c>
      <c r="M2146" s="5">
        <v>0.08</v>
      </c>
      <c r="N2146" t="s">
        <v>24</v>
      </c>
      <c r="O2146" t="s">
        <v>17</v>
      </c>
      <c r="P2146" t="s">
        <v>35</v>
      </c>
      <c r="Q2146" t="s">
        <v>32</v>
      </c>
      <c r="R2146" t="s">
        <v>26</v>
      </c>
      <c r="S2146" t="s">
        <v>27</v>
      </c>
      <c r="T2146" t="s">
        <v>13312</v>
      </c>
      <c r="U2146" s="1">
        <v>45910</v>
      </c>
      <c r="V2146">
        <f t="shared" si="66"/>
        <v>246</v>
      </c>
      <c r="W2146" t="str">
        <f t="shared" si="67"/>
        <v>240-269</v>
      </c>
    </row>
    <row r="2147" spans="1:23" x14ac:dyDescent="0.25">
      <c r="A2147" t="s">
        <v>2285</v>
      </c>
      <c r="B2147">
        <v>9275049386</v>
      </c>
      <c r="C2147">
        <v>6808631548</v>
      </c>
      <c r="D2147" s="1">
        <v>45809</v>
      </c>
      <c r="E2147">
        <v>99221</v>
      </c>
      <c r="F2147">
        <v>81000</v>
      </c>
      <c r="G2147" t="s">
        <v>83</v>
      </c>
      <c r="H2147" s="34">
        <v>73757</v>
      </c>
      <c r="I2147" s="7">
        <v>60481</v>
      </c>
      <c r="J2147" s="7">
        <v>41275.42</v>
      </c>
      <c r="K2147" s="7">
        <v>8319</v>
      </c>
      <c r="L2147" s="7">
        <v>10886.58</v>
      </c>
      <c r="M2147" s="5">
        <v>0.18</v>
      </c>
      <c r="N2147" t="s">
        <v>3141</v>
      </c>
      <c r="O2147" t="s">
        <v>30</v>
      </c>
      <c r="P2147" t="s">
        <v>40</v>
      </c>
      <c r="Q2147" t="s">
        <v>32</v>
      </c>
      <c r="R2147" t="s">
        <v>43</v>
      </c>
      <c r="S2147" t="s">
        <v>17</v>
      </c>
      <c r="T2147" t="s">
        <v>13312</v>
      </c>
      <c r="U2147" s="1">
        <v>45885</v>
      </c>
      <c r="V2147">
        <f t="shared" si="66"/>
        <v>76</v>
      </c>
      <c r="W2147" t="str">
        <f t="shared" si="67"/>
        <v>60-89</v>
      </c>
    </row>
    <row r="2148" spans="1:23" x14ac:dyDescent="0.25">
      <c r="A2148" t="s">
        <v>2286</v>
      </c>
      <c r="B2148">
        <v>1755005817</v>
      </c>
      <c r="C2148">
        <v>1173019977</v>
      </c>
      <c r="D2148" s="1">
        <v>45417</v>
      </c>
      <c r="E2148">
        <v>99213</v>
      </c>
      <c r="F2148">
        <v>99281</v>
      </c>
      <c r="G2148" t="s">
        <v>152</v>
      </c>
      <c r="H2148" s="34">
        <v>49712</v>
      </c>
      <c r="I2148" s="7">
        <v>35793</v>
      </c>
      <c r="J2148" s="7">
        <v>20951.560000000001</v>
      </c>
      <c r="K2148" s="7">
        <v>11978</v>
      </c>
      <c r="L2148" s="7">
        <v>2863.44</v>
      </c>
      <c r="M2148" s="5">
        <v>0.08</v>
      </c>
      <c r="N2148" t="s">
        <v>24</v>
      </c>
      <c r="O2148" t="s">
        <v>27</v>
      </c>
      <c r="P2148" t="s">
        <v>97</v>
      </c>
      <c r="Q2148" t="s">
        <v>19</v>
      </c>
      <c r="R2148" t="s">
        <v>21</v>
      </c>
      <c r="S2148" t="s">
        <v>27</v>
      </c>
      <c r="T2148" t="s">
        <v>13312</v>
      </c>
      <c r="U2148" s="1">
        <v>45994</v>
      </c>
      <c r="V2148">
        <f t="shared" si="66"/>
        <v>577</v>
      </c>
      <c r="W2148" t="str">
        <f t="shared" si="67"/>
        <v>360+</v>
      </c>
    </row>
    <row r="2149" spans="1:23" x14ac:dyDescent="0.25">
      <c r="A2149" t="s">
        <v>2287</v>
      </c>
      <c r="B2149">
        <v>9786255030</v>
      </c>
      <c r="C2149">
        <v>5391548626</v>
      </c>
      <c r="D2149" s="1">
        <v>45662</v>
      </c>
      <c r="E2149">
        <v>99214</v>
      </c>
      <c r="F2149">
        <v>71046</v>
      </c>
      <c r="G2149" t="s">
        <v>351</v>
      </c>
      <c r="H2149" s="34">
        <v>49189</v>
      </c>
      <c r="I2149" s="7">
        <v>38367</v>
      </c>
      <c r="J2149" s="7">
        <v>25922.6</v>
      </c>
      <c r="K2149" s="7">
        <v>4771</v>
      </c>
      <c r="L2149" s="7">
        <v>7673.4</v>
      </c>
      <c r="M2149" s="5">
        <v>0.2</v>
      </c>
      <c r="N2149" t="s">
        <v>3140</v>
      </c>
      <c r="O2149" t="s">
        <v>30</v>
      </c>
      <c r="P2149" t="s">
        <v>97</v>
      </c>
      <c r="Q2149" t="s">
        <v>19</v>
      </c>
      <c r="R2149" t="s">
        <v>21</v>
      </c>
      <c r="S2149" t="s">
        <v>27</v>
      </c>
      <c r="T2149" t="s">
        <v>13310</v>
      </c>
      <c r="U2149" s="1">
        <v>45835</v>
      </c>
      <c r="V2149">
        <f t="shared" si="66"/>
        <v>173</v>
      </c>
      <c r="W2149" t="str">
        <f t="shared" si="67"/>
        <v>150-179</v>
      </c>
    </row>
    <row r="2150" spans="1:23" x14ac:dyDescent="0.25">
      <c r="A2150" t="s">
        <v>2288</v>
      </c>
      <c r="B2150">
        <v>8437584903</v>
      </c>
      <c r="C2150">
        <v>3638197212</v>
      </c>
      <c r="D2150" s="1">
        <v>45438</v>
      </c>
      <c r="E2150">
        <v>99213</v>
      </c>
      <c r="F2150">
        <v>99203</v>
      </c>
      <c r="G2150" t="s">
        <v>268</v>
      </c>
      <c r="H2150" s="34">
        <v>39789</v>
      </c>
      <c r="I2150" s="7">
        <v>29842</v>
      </c>
      <c r="J2150" s="7">
        <v>22593.7</v>
      </c>
      <c r="K2150" s="7">
        <v>2772</v>
      </c>
      <c r="L2150" s="7">
        <v>4476.3</v>
      </c>
      <c r="M2150" s="5">
        <v>0.15</v>
      </c>
      <c r="N2150" t="s">
        <v>1139</v>
      </c>
      <c r="O2150" t="s">
        <v>27</v>
      </c>
      <c r="P2150" t="s">
        <v>58</v>
      </c>
      <c r="Q2150" t="s">
        <v>19</v>
      </c>
      <c r="R2150" t="s">
        <v>43</v>
      </c>
      <c r="S2150" t="s">
        <v>27</v>
      </c>
      <c r="T2150" t="s">
        <v>13311</v>
      </c>
      <c r="U2150" s="1">
        <v>45684</v>
      </c>
      <c r="V2150">
        <f t="shared" si="66"/>
        <v>246</v>
      </c>
      <c r="W2150" t="str">
        <f t="shared" si="67"/>
        <v>240-269</v>
      </c>
    </row>
    <row r="2151" spans="1:23" x14ac:dyDescent="0.25">
      <c r="A2151" t="s">
        <v>2289</v>
      </c>
      <c r="B2151">
        <v>1832020564</v>
      </c>
      <c r="C2151">
        <v>2717674242</v>
      </c>
      <c r="D2151" s="1">
        <v>45435</v>
      </c>
      <c r="E2151">
        <v>99222</v>
      </c>
      <c r="F2151">
        <v>99291</v>
      </c>
      <c r="G2151" t="s">
        <v>191</v>
      </c>
      <c r="H2151" s="34">
        <v>14529</v>
      </c>
      <c r="I2151" s="7">
        <v>12350</v>
      </c>
      <c r="J2151" s="7">
        <v>10422</v>
      </c>
      <c r="K2151" s="7">
        <v>1681</v>
      </c>
      <c r="L2151" s="7">
        <v>247</v>
      </c>
      <c r="M2151" s="5">
        <v>0.02</v>
      </c>
      <c r="N2151" t="s">
        <v>16</v>
      </c>
      <c r="O2151" t="s">
        <v>27</v>
      </c>
      <c r="P2151" t="s">
        <v>58</v>
      </c>
      <c r="Q2151" t="s">
        <v>19</v>
      </c>
      <c r="R2151" t="s">
        <v>38</v>
      </c>
      <c r="S2151" t="s">
        <v>21</v>
      </c>
      <c r="T2151" t="s">
        <v>13311</v>
      </c>
      <c r="U2151" s="1">
        <v>45691</v>
      </c>
      <c r="V2151">
        <f t="shared" si="66"/>
        <v>256</v>
      </c>
      <c r="W2151" t="str">
        <f t="shared" si="67"/>
        <v>240-269</v>
      </c>
    </row>
    <row r="2152" spans="1:23" x14ac:dyDescent="0.25">
      <c r="A2152" t="s">
        <v>2290</v>
      </c>
      <c r="B2152">
        <v>7602598156</v>
      </c>
      <c r="C2152">
        <v>7158071409</v>
      </c>
      <c r="D2152" s="1">
        <v>45518</v>
      </c>
      <c r="E2152">
        <v>99215</v>
      </c>
      <c r="F2152">
        <v>93000</v>
      </c>
      <c r="G2152" t="s">
        <v>203</v>
      </c>
      <c r="H2152" s="34">
        <v>53247</v>
      </c>
      <c r="I2152" s="7">
        <v>39935</v>
      </c>
      <c r="J2152" s="7">
        <v>29207.75</v>
      </c>
      <c r="K2152" s="7">
        <v>4737</v>
      </c>
      <c r="L2152" s="7">
        <v>5990.25</v>
      </c>
      <c r="M2152" s="5">
        <v>0.15</v>
      </c>
      <c r="N2152" t="s">
        <v>1139</v>
      </c>
      <c r="O2152" t="s">
        <v>30</v>
      </c>
      <c r="P2152" t="s">
        <v>55</v>
      </c>
      <c r="Q2152" t="s">
        <v>19</v>
      </c>
      <c r="R2152" t="s">
        <v>20</v>
      </c>
      <c r="S2152" t="s">
        <v>21</v>
      </c>
      <c r="T2152" t="s">
        <v>13312</v>
      </c>
      <c r="U2152" s="1">
        <v>45664</v>
      </c>
      <c r="V2152">
        <f t="shared" si="66"/>
        <v>146</v>
      </c>
      <c r="W2152" t="str">
        <f t="shared" si="67"/>
        <v>120-149</v>
      </c>
    </row>
    <row r="2153" spans="1:23" x14ac:dyDescent="0.25">
      <c r="A2153" t="s">
        <v>2291</v>
      </c>
      <c r="B2153">
        <v>9100169916</v>
      </c>
      <c r="C2153">
        <v>4475037877</v>
      </c>
      <c r="D2153" s="1">
        <v>45577</v>
      </c>
      <c r="E2153">
        <v>99223</v>
      </c>
      <c r="F2153">
        <v>99204</v>
      </c>
      <c r="G2153" t="s">
        <v>152</v>
      </c>
      <c r="H2153" s="34">
        <v>31600</v>
      </c>
      <c r="I2153" s="7">
        <v>26860</v>
      </c>
      <c r="J2153" s="7">
        <v>14619.8</v>
      </c>
      <c r="K2153" s="7">
        <v>11703</v>
      </c>
      <c r="L2153" s="7">
        <v>537.20000000000005</v>
      </c>
      <c r="M2153" s="5">
        <v>0.02</v>
      </c>
      <c r="N2153" t="s">
        <v>16</v>
      </c>
      <c r="O2153" t="s">
        <v>27</v>
      </c>
      <c r="P2153" t="s">
        <v>97</v>
      </c>
      <c r="Q2153" t="s">
        <v>19</v>
      </c>
      <c r="R2153" t="s">
        <v>38</v>
      </c>
      <c r="S2153" t="s">
        <v>21</v>
      </c>
      <c r="T2153" t="s">
        <v>13310</v>
      </c>
      <c r="U2153" s="1">
        <v>45778</v>
      </c>
      <c r="V2153">
        <f t="shared" si="66"/>
        <v>201</v>
      </c>
      <c r="W2153" t="str">
        <f t="shared" si="67"/>
        <v>180-209</v>
      </c>
    </row>
    <row r="2154" spans="1:23" x14ac:dyDescent="0.25">
      <c r="A2154" t="s">
        <v>2292</v>
      </c>
      <c r="B2154">
        <v>1210032811</v>
      </c>
      <c r="C2154">
        <v>9828402953</v>
      </c>
      <c r="D2154" s="1">
        <v>45329</v>
      </c>
      <c r="E2154">
        <v>99231</v>
      </c>
      <c r="F2154">
        <v>99291</v>
      </c>
      <c r="G2154" t="s">
        <v>57</v>
      </c>
      <c r="H2154" s="34">
        <v>97501</v>
      </c>
      <c r="I2154" s="7">
        <v>70201</v>
      </c>
      <c r="J2154" s="7">
        <v>64584.92</v>
      </c>
      <c r="K2154" s="7">
        <v>0</v>
      </c>
      <c r="L2154" s="7">
        <v>5616.08</v>
      </c>
      <c r="M2154" s="5">
        <v>0.08</v>
      </c>
      <c r="N2154" t="s">
        <v>24</v>
      </c>
      <c r="O2154" t="s">
        <v>17</v>
      </c>
      <c r="P2154" t="s">
        <v>55</v>
      </c>
      <c r="Q2154" t="s">
        <v>19</v>
      </c>
      <c r="R2154" t="s">
        <v>26</v>
      </c>
      <c r="S2154" t="s">
        <v>21</v>
      </c>
      <c r="T2154" t="s">
        <v>13311</v>
      </c>
      <c r="U2154" s="1">
        <v>45948</v>
      </c>
      <c r="V2154">
        <f t="shared" si="66"/>
        <v>619</v>
      </c>
      <c r="W2154" t="str">
        <f t="shared" si="67"/>
        <v>360+</v>
      </c>
    </row>
    <row r="2155" spans="1:23" x14ac:dyDescent="0.25">
      <c r="A2155" t="s">
        <v>2293</v>
      </c>
      <c r="B2155">
        <v>5506426463</v>
      </c>
      <c r="C2155">
        <v>2648769047</v>
      </c>
      <c r="D2155" s="1">
        <v>45479</v>
      </c>
      <c r="E2155">
        <v>99223</v>
      </c>
      <c r="F2155">
        <v>71046</v>
      </c>
      <c r="G2155" t="s">
        <v>237</v>
      </c>
      <c r="H2155" s="34">
        <v>74573</v>
      </c>
      <c r="I2155" s="7">
        <v>53693</v>
      </c>
      <c r="J2155" s="7">
        <v>49397.56</v>
      </c>
      <c r="K2155" s="7">
        <v>0</v>
      </c>
      <c r="L2155" s="7">
        <v>4295.4399999999996</v>
      </c>
      <c r="M2155" s="5">
        <v>0.08</v>
      </c>
      <c r="N2155" t="s">
        <v>24</v>
      </c>
      <c r="O2155" t="s">
        <v>17</v>
      </c>
      <c r="P2155" t="s">
        <v>97</v>
      </c>
      <c r="Q2155" t="s">
        <v>19</v>
      </c>
      <c r="R2155" t="s">
        <v>26</v>
      </c>
      <c r="S2155" t="s">
        <v>17</v>
      </c>
      <c r="T2155" t="s">
        <v>13310</v>
      </c>
      <c r="U2155" s="1">
        <v>45820</v>
      </c>
      <c r="V2155">
        <f t="shared" si="66"/>
        <v>341</v>
      </c>
      <c r="W2155" t="str">
        <f t="shared" si="67"/>
        <v>330-359</v>
      </c>
    </row>
    <row r="2156" spans="1:23" x14ac:dyDescent="0.25">
      <c r="A2156" t="s">
        <v>2294</v>
      </c>
      <c r="B2156">
        <v>8495458637</v>
      </c>
      <c r="C2156">
        <v>8035093109</v>
      </c>
      <c r="D2156" s="1">
        <v>45661</v>
      </c>
      <c r="E2156">
        <v>99238</v>
      </c>
      <c r="F2156">
        <v>90834</v>
      </c>
      <c r="G2156" t="s">
        <v>136</v>
      </c>
      <c r="H2156" s="34">
        <v>60817</v>
      </c>
      <c r="I2156" s="7">
        <v>51694</v>
      </c>
      <c r="J2156" s="7">
        <v>28415.119999999999</v>
      </c>
      <c r="K2156" s="7">
        <v>22245</v>
      </c>
      <c r="L2156" s="7">
        <v>1033.8800000000001</v>
      </c>
      <c r="M2156" s="5">
        <v>0.02</v>
      </c>
      <c r="N2156" t="s">
        <v>16</v>
      </c>
      <c r="O2156" t="s">
        <v>27</v>
      </c>
      <c r="P2156" t="s">
        <v>35</v>
      </c>
      <c r="Q2156" t="s">
        <v>19</v>
      </c>
      <c r="R2156" t="s">
        <v>27</v>
      </c>
      <c r="S2156" t="s">
        <v>21</v>
      </c>
      <c r="T2156" t="s">
        <v>13312</v>
      </c>
      <c r="U2156" s="1">
        <v>45750</v>
      </c>
      <c r="V2156">
        <f t="shared" si="66"/>
        <v>89</v>
      </c>
      <c r="W2156" t="str">
        <f t="shared" si="67"/>
        <v>60-89</v>
      </c>
    </row>
    <row r="2157" spans="1:23" x14ac:dyDescent="0.25">
      <c r="A2157" t="s">
        <v>2295</v>
      </c>
      <c r="B2157">
        <v>5336022004</v>
      </c>
      <c r="C2157">
        <v>9195070117</v>
      </c>
      <c r="D2157" s="1">
        <v>45416</v>
      </c>
      <c r="E2157">
        <v>99213</v>
      </c>
      <c r="F2157">
        <v>80053</v>
      </c>
      <c r="G2157" t="s">
        <v>187</v>
      </c>
      <c r="H2157" s="34">
        <v>5568</v>
      </c>
      <c r="I2157" s="7">
        <v>3619</v>
      </c>
      <c r="J2157" s="7">
        <v>2857.72</v>
      </c>
      <c r="K2157" s="7">
        <v>327</v>
      </c>
      <c r="L2157" s="7">
        <v>434.28</v>
      </c>
      <c r="M2157" s="5">
        <v>0.12</v>
      </c>
      <c r="N2157" t="s">
        <v>46</v>
      </c>
      <c r="O2157" t="s">
        <v>30</v>
      </c>
      <c r="P2157" t="s">
        <v>58</v>
      </c>
      <c r="Q2157" t="s">
        <v>32</v>
      </c>
      <c r="R2157" t="s">
        <v>20</v>
      </c>
      <c r="S2157" t="s">
        <v>21</v>
      </c>
      <c r="T2157" t="s">
        <v>13311</v>
      </c>
      <c r="U2157" s="1">
        <v>45726</v>
      </c>
      <c r="V2157">
        <f t="shared" si="66"/>
        <v>310</v>
      </c>
      <c r="W2157" t="str">
        <f t="shared" si="67"/>
        <v>300-329</v>
      </c>
    </row>
    <row r="2158" spans="1:23" x14ac:dyDescent="0.25">
      <c r="A2158" t="s">
        <v>2296</v>
      </c>
      <c r="B2158">
        <v>1639789358</v>
      </c>
      <c r="C2158">
        <v>9132624045</v>
      </c>
      <c r="D2158" s="1">
        <v>45768</v>
      </c>
      <c r="E2158">
        <v>99231</v>
      </c>
      <c r="F2158">
        <v>99281</v>
      </c>
      <c r="G2158" t="s">
        <v>237</v>
      </c>
      <c r="H2158" s="34">
        <v>11352</v>
      </c>
      <c r="I2158" s="7">
        <v>7379</v>
      </c>
      <c r="J2158" s="7">
        <v>5200.5200000000004</v>
      </c>
      <c r="K2158" s="7">
        <v>1293</v>
      </c>
      <c r="L2158" s="7">
        <v>885.48</v>
      </c>
      <c r="M2158" s="5">
        <v>0.12</v>
      </c>
      <c r="N2158" t="s">
        <v>46</v>
      </c>
      <c r="O2158" t="s">
        <v>27</v>
      </c>
      <c r="P2158" t="s">
        <v>31</v>
      </c>
      <c r="Q2158" t="s">
        <v>19</v>
      </c>
      <c r="R2158" t="s">
        <v>26</v>
      </c>
      <c r="S2158" t="s">
        <v>17</v>
      </c>
      <c r="T2158" t="s">
        <v>13311</v>
      </c>
      <c r="U2158" s="1">
        <v>46080</v>
      </c>
      <c r="V2158">
        <f t="shared" si="66"/>
        <v>312</v>
      </c>
      <c r="W2158" t="str">
        <f t="shared" si="67"/>
        <v>300-329</v>
      </c>
    </row>
    <row r="2159" spans="1:23" x14ac:dyDescent="0.25">
      <c r="A2159" t="s">
        <v>2297</v>
      </c>
      <c r="B2159">
        <v>7703903130</v>
      </c>
      <c r="C2159">
        <v>1382184409</v>
      </c>
      <c r="D2159" s="1">
        <v>45359</v>
      </c>
      <c r="E2159">
        <v>99232</v>
      </c>
      <c r="F2159">
        <v>99201</v>
      </c>
      <c r="G2159" t="s">
        <v>142</v>
      </c>
      <c r="H2159" s="34">
        <v>56508</v>
      </c>
      <c r="I2159" s="7">
        <v>46337</v>
      </c>
      <c r="J2159" s="7">
        <v>37996.339999999997</v>
      </c>
      <c r="K2159" s="7">
        <v>0</v>
      </c>
      <c r="L2159" s="7">
        <v>8340.66</v>
      </c>
      <c r="M2159" s="5">
        <v>0.18</v>
      </c>
      <c r="N2159" t="s">
        <v>3141</v>
      </c>
      <c r="O2159" t="s">
        <v>17</v>
      </c>
      <c r="P2159" t="s">
        <v>25</v>
      </c>
      <c r="Q2159" t="s">
        <v>19</v>
      </c>
      <c r="R2159" t="s">
        <v>26</v>
      </c>
      <c r="S2159" t="s">
        <v>21</v>
      </c>
      <c r="T2159" t="s">
        <v>13312</v>
      </c>
      <c r="U2159" s="1">
        <v>45782</v>
      </c>
      <c r="V2159">
        <f t="shared" si="66"/>
        <v>423</v>
      </c>
      <c r="W2159" t="str">
        <f t="shared" si="67"/>
        <v>360+</v>
      </c>
    </row>
    <row r="2160" spans="1:23" x14ac:dyDescent="0.25">
      <c r="A2160" t="s">
        <v>2298</v>
      </c>
      <c r="B2160">
        <v>5397037125</v>
      </c>
      <c r="C2160">
        <v>6511682919</v>
      </c>
      <c r="D2160" s="1">
        <v>45311</v>
      </c>
      <c r="E2160">
        <v>99232</v>
      </c>
      <c r="F2160">
        <v>36415</v>
      </c>
      <c r="G2160" t="s">
        <v>146</v>
      </c>
      <c r="H2160" s="34">
        <v>83765</v>
      </c>
      <c r="I2160" s="7">
        <v>54447</v>
      </c>
      <c r="J2160" s="7">
        <v>47913.36</v>
      </c>
      <c r="K2160" s="7">
        <v>0</v>
      </c>
      <c r="L2160" s="7">
        <v>6533.64</v>
      </c>
      <c r="M2160" s="5">
        <v>0.12</v>
      </c>
      <c r="N2160" t="s">
        <v>46</v>
      </c>
      <c r="O2160" t="s">
        <v>17</v>
      </c>
      <c r="P2160" t="s">
        <v>58</v>
      </c>
      <c r="Q2160" t="s">
        <v>19</v>
      </c>
      <c r="R2160" t="s">
        <v>27</v>
      </c>
      <c r="S2160" t="s">
        <v>17</v>
      </c>
      <c r="T2160" t="s">
        <v>13311</v>
      </c>
      <c r="U2160" s="1">
        <v>45847</v>
      </c>
      <c r="V2160">
        <f t="shared" si="66"/>
        <v>536</v>
      </c>
      <c r="W2160" t="str">
        <f t="shared" si="67"/>
        <v>360+</v>
      </c>
    </row>
    <row r="2161" spans="1:23" x14ac:dyDescent="0.25">
      <c r="A2161" t="s">
        <v>2299</v>
      </c>
      <c r="B2161">
        <v>7236305354</v>
      </c>
      <c r="C2161">
        <v>4647265923</v>
      </c>
      <c r="D2161" s="1">
        <v>45913</v>
      </c>
      <c r="E2161">
        <v>99222</v>
      </c>
      <c r="F2161">
        <v>99205</v>
      </c>
      <c r="G2161" t="s">
        <v>187</v>
      </c>
      <c r="H2161" s="34">
        <v>59602</v>
      </c>
      <c r="I2161" s="7">
        <v>50662</v>
      </c>
      <c r="J2161" s="7">
        <v>49648.76</v>
      </c>
      <c r="K2161" s="7">
        <v>0</v>
      </c>
      <c r="L2161" s="7">
        <v>1013.24</v>
      </c>
      <c r="M2161" s="5">
        <v>0.02</v>
      </c>
      <c r="N2161" t="s">
        <v>16</v>
      </c>
      <c r="O2161" t="s">
        <v>17</v>
      </c>
      <c r="P2161" t="s">
        <v>58</v>
      </c>
      <c r="Q2161" t="s">
        <v>32</v>
      </c>
      <c r="R2161" t="s">
        <v>21</v>
      </c>
      <c r="S2161" t="s">
        <v>27</v>
      </c>
      <c r="T2161" t="s">
        <v>13311</v>
      </c>
      <c r="U2161" s="1">
        <v>46068</v>
      </c>
      <c r="V2161">
        <f t="shared" si="66"/>
        <v>155</v>
      </c>
      <c r="W2161" t="str">
        <f t="shared" si="67"/>
        <v>150-179</v>
      </c>
    </row>
    <row r="2162" spans="1:23" x14ac:dyDescent="0.25">
      <c r="A2162" t="s">
        <v>2300</v>
      </c>
      <c r="B2162">
        <v>4277249759</v>
      </c>
      <c r="C2162">
        <v>3521257915</v>
      </c>
      <c r="D2162" s="1">
        <v>45341</v>
      </c>
      <c r="E2162">
        <v>99221</v>
      </c>
      <c r="F2162">
        <v>99205</v>
      </c>
      <c r="G2162" t="s">
        <v>79</v>
      </c>
      <c r="H2162" s="34">
        <v>55360</v>
      </c>
      <c r="I2162" s="7">
        <v>43734</v>
      </c>
      <c r="J2162" s="7">
        <v>31825.56</v>
      </c>
      <c r="K2162" s="7">
        <v>4911</v>
      </c>
      <c r="L2162" s="7">
        <v>6997.44</v>
      </c>
      <c r="M2162" s="5">
        <v>0.16</v>
      </c>
      <c r="N2162" t="s">
        <v>1138</v>
      </c>
      <c r="O2162" t="s">
        <v>27</v>
      </c>
      <c r="P2162" t="s">
        <v>55</v>
      </c>
      <c r="Q2162" t="s">
        <v>19</v>
      </c>
      <c r="R2162" t="s">
        <v>20</v>
      </c>
      <c r="S2162" t="s">
        <v>21</v>
      </c>
      <c r="T2162" t="s">
        <v>13311</v>
      </c>
      <c r="U2162" s="1">
        <v>45908</v>
      </c>
      <c r="V2162">
        <f t="shared" si="66"/>
        <v>567</v>
      </c>
      <c r="W2162" t="str">
        <f t="shared" si="67"/>
        <v>360+</v>
      </c>
    </row>
    <row r="2163" spans="1:23" x14ac:dyDescent="0.25">
      <c r="A2163" t="s">
        <v>2301</v>
      </c>
      <c r="B2163">
        <v>6711918265</v>
      </c>
      <c r="C2163">
        <v>6755505920</v>
      </c>
      <c r="D2163" s="1">
        <v>45412</v>
      </c>
      <c r="E2163">
        <v>99221</v>
      </c>
      <c r="F2163">
        <v>99214</v>
      </c>
      <c r="G2163" t="s">
        <v>75</v>
      </c>
      <c r="H2163" s="34">
        <v>69856</v>
      </c>
      <c r="I2163" s="7">
        <v>59378</v>
      </c>
      <c r="J2163" s="7">
        <v>53709.440000000002</v>
      </c>
      <c r="K2163" s="7">
        <v>4481</v>
      </c>
      <c r="L2163" s="7">
        <v>1187.56</v>
      </c>
      <c r="M2163" s="5">
        <v>0.02</v>
      </c>
      <c r="N2163" t="s">
        <v>16</v>
      </c>
      <c r="O2163" t="s">
        <v>30</v>
      </c>
      <c r="P2163" t="s">
        <v>31</v>
      </c>
      <c r="Q2163" t="s">
        <v>19</v>
      </c>
      <c r="R2163" t="s">
        <v>26</v>
      </c>
      <c r="S2163" t="s">
        <v>17</v>
      </c>
      <c r="T2163" t="s">
        <v>13312</v>
      </c>
      <c r="U2163" s="1">
        <v>45870</v>
      </c>
      <c r="V2163">
        <f t="shared" si="66"/>
        <v>458</v>
      </c>
      <c r="W2163" t="str">
        <f t="shared" si="67"/>
        <v>360+</v>
      </c>
    </row>
    <row r="2164" spans="1:23" x14ac:dyDescent="0.25">
      <c r="A2164" t="s">
        <v>2302</v>
      </c>
      <c r="B2164">
        <v>4711226653</v>
      </c>
      <c r="C2164">
        <v>8200996549</v>
      </c>
      <c r="D2164" s="1">
        <v>45794</v>
      </c>
      <c r="E2164">
        <v>99221</v>
      </c>
      <c r="F2164">
        <v>99291</v>
      </c>
      <c r="G2164" t="s">
        <v>89</v>
      </c>
      <c r="H2164" s="34">
        <v>26570</v>
      </c>
      <c r="I2164" s="7">
        <v>20990</v>
      </c>
      <c r="J2164" s="7">
        <v>15391.6</v>
      </c>
      <c r="K2164" s="7">
        <v>2240</v>
      </c>
      <c r="L2164" s="7">
        <v>3358.4</v>
      </c>
      <c r="M2164" s="5">
        <v>0.16</v>
      </c>
      <c r="N2164" t="s">
        <v>1138</v>
      </c>
      <c r="O2164" t="s">
        <v>27</v>
      </c>
      <c r="P2164" t="s">
        <v>40</v>
      </c>
      <c r="Q2164" t="s">
        <v>19</v>
      </c>
      <c r="R2164" t="s">
        <v>26</v>
      </c>
      <c r="S2164" t="s">
        <v>17</v>
      </c>
      <c r="T2164" t="s">
        <v>13310</v>
      </c>
      <c r="U2164" s="1">
        <v>45844</v>
      </c>
      <c r="V2164">
        <f t="shared" si="66"/>
        <v>50</v>
      </c>
      <c r="W2164" t="str">
        <f t="shared" si="67"/>
        <v>30-59</v>
      </c>
    </row>
    <row r="2165" spans="1:23" x14ac:dyDescent="0.25">
      <c r="A2165" t="s">
        <v>2303</v>
      </c>
      <c r="B2165">
        <v>1908388137</v>
      </c>
      <c r="C2165">
        <v>4896620395</v>
      </c>
      <c r="D2165" s="1">
        <v>45463</v>
      </c>
      <c r="E2165">
        <v>99213</v>
      </c>
      <c r="F2165">
        <v>99205</v>
      </c>
      <c r="G2165" t="s">
        <v>169</v>
      </c>
      <c r="H2165" s="34">
        <v>58363</v>
      </c>
      <c r="I2165" s="7">
        <v>42021</v>
      </c>
      <c r="J2165" s="7">
        <v>32777.32</v>
      </c>
      <c r="K2165" s="7">
        <v>5882</v>
      </c>
      <c r="L2165" s="7">
        <v>3361.68</v>
      </c>
      <c r="M2165" s="5">
        <v>0.08</v>
      </c>
      <c r="N2165" t="s">
        <v>24</v>
      </c>
      <c r="O2165" t="s">
        <v>30</v>
      </c>
      <c r="P2165" t="s">
        <v>97</v>
      </c>
      <c r="Q2165" t="s">
        <v>19</v>
      </c>
      <c r="R2165" t="s">
        <v>21</v>
      </c>
      <c r="S2165" t="s">
        <v>27</v>
      </c>
      <c r="T2165" t="s">
        <v>13311</v>
      </c>
      <c r="U2165" s="1">
        <v>45852</v>
      </c>
      <c r="V2165">
        <f t="shared" si="66"/>
        <v>389</v>
      </c>
      <c r="W2165" t="str">
        <f t="shared" si="67"/>
        <v>360+</v>
      </c>
    </row>
    <row r="2166" spans="1:23" x14ac:dyDescent="0.25">
      <c r="A2166" t="s">
        <v>2304</v>
      </c>
      <c r="B2166">
        <v>8947929143</v>
      </c>
      <c r="C2166">
        <v>4575307182</v>
      </c>
      <c r="D2166" s="1">
        <v>45866</v>
      </c>
      <c r="E2166">
        <v>99214</v>
      </c>
      <c r="F2166">
        <v>99284</v>
      </c>
      <c r="G2166" t="s">
        <v>263</v>
      </c>
      <c r="H2166" s="34">
        <v>98050</v>
      </c>
      <c r="I2166" s="7">
        <v>76479</v>
      </c>
      <c r="J2166" s="7">
        <v>61183.199999999997</v>
      </c>
      <c r="K2166" s="7">
        <v>0</v>
      </c>
      <c r="L2166" s="7">
        <v>15295.8</v>
      </c>
      <c r="M2166" s="5">
        <v>0.2</v>
      </c>
      <c r="N2166" t="s">
        <v>3140</v>
      </c>
      <c r="O2166" t="s">
        <v>17</v>
      </c>
      <c r="P2166" t="s">
        <v>18</v>
      </c>
      <c r="Q2166" t="s">
        <v>32</v>
      </c>
      <c r="R2166" t="s">
        <v>21</v>
      </c>
      <c r="S2166" t="s">
        <v>27</v>
      </c>
      <c r="T2166" t="s">
        <v>13310</v>
      </c>
      <c r="U2166" s="1">
        <v>45952</v>
      </c>
      <c r="V2166">
        <f t="shared" si="66"/>
        <v>86</v>
      </c>
      <c r="W2166" t="str">
        <f t="shared" si="67"/>
        <v>60-89</v>
      </c>
    </row>
    <row r="2167" spans="1:23" x14ac:dyDescent="0.25">
      <c r="A2167" t="s">
        <v>2305</v>
      </c>
      <c r="B2167">
        <v>4107548359</v>
      </c>
      <c r="C2167">
        <v>6294802104</v>
      </c>
      <c r="D2167" s="1">
        <v>45782</v>
      </c>
      <c r="E2167">
        <v>99213</v>
      </c>
      <c r="F2167">
        <v>99201</v>
      </c>
      <c r="G2167" t="s">
        <v>63</v>
      </c>
      <c r="H2167" s="34">
        <v>35229</v>
      </c>
      <c r="I2167" s="7">
        <v>25365</v>
      </c>
      <c r="J2167" s="7">
        <v>16605.8</v>
      </c>
      <c r="K2167" s="7">
        <v>6730</v>
      </c>
      <c r="L2167" s="7">
        <v>2029.2</v>
      </c>
      <c r="M2167" s="5">
        <v>0.08</v>
      </c>
      <c r="N2167" t="s">
        <v>24</v>
      </c>
      <c r="O2167" t="s">
        <v>27</v>
      </c>
      <c r="P2167" t="s">
        <v>58</v>
      </c>
      <c r="Q2167" t="s">
        <v>32</v>
      </c>
      <c r="R2167" t="s">
        <v>38</v>
      </c>
      <c r="S2167" t="s">
        <v>17</v>
      </c>
      <c r="T2167" t="s">
        <v>13312</v>
      </c>
      <c r="U2167" s="1">
        <v>45847</v>
      </c>
      <c r="V2167">
        <f t="shared" si="66"/>
        <v>65</v>
      </c>
      <c r="W2167" t="str">
        <f t="shared" si="67"/>
        <v>60-89</v>
      </c>
    </row>
    <row r="2168" spans="1:23" x14ac:dyDescent="0.25">
      <c r="A2168" t="s">
        <v>2306</v>
      </c>
      <c r="B2168">
        <v>4130269769</v>
      </c>
      <c r="C2168">
        <v>3847888644</v>
      </c>
      <c r="D2168" s="1">
        <v>45566</v>
      </c>
      <c r="E2168">
        <v>99213</v>
      </c>
      <c r="F2168">
        <v>99213</v>
      </c>
      <c r="G2168" t="s">
        <v>34</v>
      </c>
      <c r="H2168" s="34">
        <v>65111</v>
      </c>
      <c r="I2168" s="7">
        <v>42322</v>
      </c>
      <c r="J2168" s="7">
        <v>34823.360000000001</v>
      </c>
      <c r="K2168" s="7">
        <v>2420</v>
      </c>
      <c r="L2168" s="7">
        <v>5078.6400000000003</v>
      </c>
      <c r="M2168" s="5">
        <v>0.12</v>
      </c>
      <c r="N2168" t="s">
        <v>46</v>
      </c>
      <c r="O2168" t="s">
        <v>30</v>
      </c>
      <c r="P2168" t="s">
        <v>58</v>
      </c>
      <c r="Q2168" t="s">
        <v>32</v>
      </c>
      <c r="R2168" t="s">
        <v>26</v>
      </c>
      <c r="S2168" t="s">
        <v>21</v>
      </c>
      <c r="T2168" t="s">
        <v>13312</v>
      </c>
      <c r="U2168" s="1">
        <v>45891</v>
      </c>
      <c r="V2168">
        <f t="shared" si="66"/>
        <v>325</v>
      </c>
      <c r="W2168" t="str">
        <f t="shared" si="67"/>
        <v>300-329</v>
      </c>
    </row>
    <row r="2169" spans="1:23" x14ac:dyDescent="0.25">
      <c r="A2169" t="s">
        <v>2307</v>
      </c>
      <c r="B2169">
        <v>5505778188</v>
      </c>
      <c r="C2169">
        <v>8297934582</v>
      </c>
      <c r="D2169" s="1">
        <v>45521</v>
      </c>
      <c r="E2169">
        <v>99221</v>
      </c>
      <c r="F2169">
        <v>99283</v>
      </c>
      <c r="G2169" t="s">
        <v>67</v>
      </c>
      <c r="H2169" s="34">
        <v>45736</v>
      </c>
      <c r="I2169" s="7">
        <v>37504</v>
      </c>
      <c r="J2169" s="7">
        <v>30753.279999999999</v>
      </c>
      <c r="K2169" s="7">
        <v>0</v>
      </c>
      <c r="L2169" s="7">
        <v>6750.72</v>
      </c>
      <c r="M2169" s="5">
        <v>0.18</v>
      </c>
      <c r="N2169" t="s">
        <v>3141</v>
      </c>
      <c r="O2169" t="s">
        <v>17</v>
      </c>
      <c r="P2169" t="s">
        <v>31</v>
      </c>
      <c r="Q2169" t="s">
        <v>19</v>
      </c>
      <c r="R2169" t="s">
        <v>21</v>
      </c>
      <c r="S2169" t="s">
        <v>17</v>
      </c>
      <c r="T2169" t="s">
        <v>13311</v>
      </c>
      <c r="U2169" s="1">
        <v>45889</v>
      </c>
      <c r="V2169">
        <f t="shared" si="66"/>
        <v>368</v>
      </c>
      <c r="W2169" t="str">
        <f t="shared" si="67"/>
        <v>360+</v>
      </c>
    </row>
    <row r="2170" spans="1:23" x14ac:dyDescent="0.25">
      <c r="A2170" t="s">
        <v>2308</v>
      </c>
      <c r="B2170">
        <v>6390160327</v>
      </c>
      <c r="C2170">
        <v>5778144908</v>
      </c>
      <c r="D2170" s="1">
        <v>45803</v>
      </c>
      <c r="E2170">
        <v>99221</v>
      </c>
      <c r="F2170">
        <v>81000</v>
      </c>
      <c r="G2170" t="s">
        <v>106</v>
      </c>
      <c r="H2170" s="34">
        <v>47484</v>
      </c>
      <c r="I2170" s="7">
        <v>30865</v>
      </c>
      <c r="J2170" s="7">
        <v>18169.2</v>
      </c>
      <c r="K2170" s="7">
        <v>8992</v>
      </c>
      <c r="L2170" s="7">
        <v>3703.8</v>
      </c>
      <c r="M2170" s="5">
        <v>0.12</v>
      </c>
      <c r="N2170" t="s">
        <v>46</v>
      </c>
      <c r="O2170" t="s">
        <v>27</v>
      </c>
      <c r="P2170" t="s">
        <v>97</v>
      </c>
      <c r="Q2170" t="s">
        <v>19</v>
      </c>
      <c r="R2170" t="s">
        <v>26</v>
      </c>
      <c r="S2170" t="s">
        <v>17</v>
      </c>
      <c r="T2170" t="s">
        <v>13312</v>
      </c>
      <c r="U2170" s="1">
        <v>45842</v>
      </c>
      <c r="V2170">
        <f t="shared" si="66"/>
        <v>39</v>
      </c>
      <c r="W2170" t="str">
        <f t="shared" si="67"/>
        <v>30-59</v>
      </c>
    </row>
    <row r="2171" spans="1:23" x14ac:dyDescent="0.25">
      <c r="A2171" t="s">
        <v>2309</v>
      </c>
      <c r="B2171">
        <v>9589276823</v>
      </c>
      <c r="C2171">
        <v>4696319433</v>
      </c>
      <c r="D2171" s="1">
        <v>45678</v>
      </c>
      <c r="E2171">
        <v>99213</v>
      </c>
      <c r="F2171">
        <v>99283</v>
      </c>
      <c r="G2171" t="s">
        <v>89</v>
      </c>
      <c r="H2171" s="34">
        <v>59682</v>
      </c>
      <c r="I2171" s="7">
        <v>47149</v>
      </c>
      <c r="J2171" s="7">
        <v>35518.160000000003</v>
      </c>
      <c r="K2171" s="7">
        <v>4087</v>
      </c>
      <c r="L2171" s="7">
        <v>7543.84</v>
      </c>
      <c r="M2171" s="5">
        <v>0.16</v>
      </c>
      <c r="N2171" t="s">
        <v>1138</v>
      </c>
      <c r="O2171" t="s">
        <v>30</v>
      </c>
      <c r="P2171" t="s">
        <v>25</v>
      </c>
      <c r="Q2171" t="s">
        <v>32</v>
      </c>
      <c r="R2171" t="s">
        <v>38</v>
      </c>
      <c r="S2171" t="s">
        <v>17</v>
      </c>
      <c r="T2171" t="s">
        <v>13312</v>
      </c>
      <c r="U2171" s="1">
        <v>45867</v>
      </c>
      <c r="V2171">
        <f t="shared" si="66"/>
        <v>189</v>
      </c>
      <c r="W2171" t="str">
        <f t="shared" si="67"/>
        <v>180-209</v>
      </c>
    </row>
    <row r="2172" spans="1:23" x14ac:dyDescent="0.25">
      <c r="A2172" t="s">
        <v>2310</v>
      </c>
      <c r="B2172">
        <v>3307248652</v>
      </c>
      <c r="C2172">
        <v>2780219526</v>
      </c>
      <c r="D2172" s="1">
        <v>45454</v>
      </c>
      <c r="E2172">
        <v>99231</v>
      </c>
      <c r="F2172">
        <v>97110</v>
      </c>
      <c r="G2172" t="s">
        <v>75</v>
      </c>
      <c r="H2172" s="34">
        <v>81130</v>
      </c>
      <c r="I2172" s="7">
        <v>58414</v>
      </c>
      <c r="J2172" s="7">
        <v>46125.88</v>
      </c>
      <c r="K2172" s="7">
        <v>7615</v>
      </c>
      <c r="L2172" s="7">
        <v>4673.12</v>
      </c>
      <c r="M2172" s="5">
        <v>0.08</v>
      </c>
      <c r="N2172" t="s">
        <v>24</v>
      </c>
      <c r="O2172" t="s">
        <v>30</v>
      </c>
      <c r="P2172" t="s">
        <v>55</v>
      </c>
      <c r="Q2172" t="s">
        <v>32</v>
      </c>
      <c r="R2172" t="s">
        <v>27</v>
      </c>
      <c r="S2172" t="s">
        <v>21</v>
      </c>
      <c r="T2172" t="s">
        <v>13311</v>
      </c>
      <c r="U2172" s="1">
        <v>45935</v>
      </c>
      <c r="V2172">
        <f t="shared" si="66"/>
        <v>481</v>
      </c>
      <c r="W2172" t="str">
        <f t="shared" si="67"/>
        <v>360+</v>
      </c>
    </row>
    <row r="2173" spans="1:23" x14ac:dyDescent="0.25">
      <c r="A2173" t="s">
        <v>2311</v>
      </c>
      <c r="B2173">
        <v>5785483490</v>
      </c>
      <c r="C2173">
        <v>4549632354</v>
      </c>
      <c r="D2173" s="1">
        <v>45947</v>
      </c>
      <c r="E2173">
        <v>99214</v>
      </c>
      <c r="F2173">
        <v>99212</v>
      </c>
      <c r="G2173" t="s">
        <v>83</v>
      </c>
      <c r="H2173" s="34">
        <v>69167</v>
      </c>
      <c r="I2173" s="7">
        <v>53950</v>
      </c>
      <c r="J2173" s="7">
        <v>43160</v>
      </c>
      <c r="K2173" s="7">
        <v>0</v>
      </c>
      <c r="L2173" s="7">
        <v>10790</v>
      </c>
      <c r="M2173" s="5">
        <v>0.2</v>
      </c>
      <c r="N2173" t="s">
        <v>3140</v>
      </c>
      <c r="O2173" t="s">
        <v>17</v>
      </c>
      <c r="P2173" t="s">
        <v>58</v>
      </c>
      <c r="Q2173" t="s">
        <v>19</v>
      </c>
      <c r="R2173" t="s">
        <v>26</v>
      </c>
      <c r="S2173" t="s">
        <v>27</v>
      </c>
      <c r="T2173" t="s">
        <v>13311</v>
      </c>
      <c r="U2173" s="1">
        <v>46104</v>
      </c>
      <c r="V2173">
        <f t="shared" si="66"/>
        <v>157</v>
      </c>
      <c r="W2173" t="str">
        <f t="shared" si="67"/>
        <v>150-179</v>
      </c>
    </row>
    <row r="2174" spans="1:23" x14ac:dyDescent="0.25">
      <c r="A2174" t="s">
        <v>2312</v>
      </c>
      <c r="B2174">
        <v>4385168614</v>
      </c>
      <c r="C2174">
        <v>8620210211</v>
      </c>
      <c r="D2174" s="1">
        <v>45600</v>
      </c>
      <c r="E2174">
        <v>99213</v>
      </c>
      <c r="F2174">
        <v>99212</v>
      </c>
      <c r="G2174" t="s">
        <v>48</v>
      </c>
      <c r="H2174" s="34">
        <v>51179</v>
      </c>
      <c r="I2174" s="7">
        <v>43502</v>
      </c>
      <c r="J2174" s="7">
        <v>33369.96</v>
      </c>
      <c r="K2174" s="7">
        <v>9262</v>
      </c>
      <c r="L2174" s="7">
        <v>870.04</v>
      </c>
      <c r="M2174" s="5">
        <v>0.02</v>
      </c>
      <c r="N2174" t="s">
        <v>16</v>
      </c>
      <c r="O2174" t="s">
        <v>27</v>
      </c>
      <c r="P2174" t="s">
        <v>97</v>
      </c>
      <c r="Q2174" t="s">
        <v>32</v>
      </c>
      <c r="R2174" t="s">
        <v>21</v>
      </c>
      <c r="S2174" t="s">
        <v>21</v>
      </c>
      <c r="T2174" t="s">
        <v>13312</v>
      </c>
      <c r="U2174" s="1">
        <v>45734</v>
      </c>
      <c r="V2174">
        <f t="shared" si="66"/>
        <v>134</v>
      </c>
      <c r="W2174" t="str">
        <f t="shared" si="67"/>
        <v>120-149</v>
      </c>
    </row>
    <row r="2175" spans="1:23" x14ac:dyDescent="0.25">
      <c r="A2175" t="s">
        <v>2313</v>
      </c>
      <c r="B2175">
        <v>5822034580</v>
      </c>
      <c r="C2175">
        <v>4537638620</v>
      </c>
      <c r="D2175" s="1">
        <v>45525</v>
      </c>
      <c r="E2175">
        <v>99232</v>
      </c>
      <c r="F2175">
        <v>99283</v>
      </c>
      <c r="G2175" t="s">
        <v>65</v>
      </c>
      <c r="H2175" s="34">
        <v>64677</v>
      </c>
      <c r="I2175" s="7">
        <v>50448</v>
      </c>
      <c r="J2175" s="7">
        <v>29626.400000000001</v>
      </c>
      <c r="K2175" s="7">
        <v>10732</v>
      </c>
      <c r="L2175" s="7">
        <v>10089.6</v>
      </c>
      <c r="M2175" s="5">
        <v>0.2</v>
      </c>
      <c r="N2175" t="s">
        <v>3140</v>
      </c>
      <c r="O2175" t="s">
        <v>27</v>
      </c>
      <c r="P2175" t="s">
        <v>58</v>
      </c>
      <c r="Q2175" t="s">
        <v>19</v>
      </c>
      <c r="R2175" t="s">
        <v>43</v>
      </c>
      <c r="S2175" t="s">
        <v>27</v>
      </c>
      <c r="T2175" t="s">
        <v>13310</v>
      </c>
      <c r="U2175" s="1">
        <v>45809</v>
      </c>
      <c r="V2175">
        <f t="shared" si="66"/>
        <v>284</v>
      </c>
      <c r="W2175" t="str">
        <f t="shared" si="67"/>
        <v>270-299</v>
      </c>
    </row>
    <row r="2176" spans="1:23" x14ac:dyDescent="0.25">
      <c r="A2176" t="s">
        <v>2314</v>
      </c>
      <c r="B2176">
        <v>3556724436</v>
      </c>
      <c r="C2176">
        <v>2937409187</v>
      </c>
      <c r="D2176" s="1">
        <v>45896</v>
      </c>
      <c r="E2176">
        <v>99223</v>
      </c>
      <c r="F2176">
        <v>93000</v>
      </c>
      <c r="G2176" t="s">
        <v>110</v>
      </c>
      <c r="H2176" s="34">
        <v>67691</v>
      </c>
      <c r="I2176" s="7">
        <v>48738</v>
      </c>
      <c r="J2176" s="7">
        <v>44838.96</v>
      </c>
      <c r="K2176" s="7">
        <v>0</v>
      </c>
      <c r="L2176" s="7">
        <v>3899.04</v>
      </c>
      <c r="M2176" s="5">
        <v>0.08</v>
      </c>
      <c r="N2176" t="s">
        <v>24</v>
      </c>
      <c r="O2176" t="s">
        <v>17</v>
      </c>
      <c r="P2176" t="s">
        <v>55</v>
      </c>
      <c r="Q2176" t="s">
        <v>19</v>
      </c>
      <c r="R2176" t="s">
        <v>27</v>
      </c>
      <c r="S2176" t="s">
        <v>17</v>
      </c>
      <c r="T2176" t="s">
        <v>13311</v>
      </c>
      <c r="U2176" s="1">
        <v>46046</v>
      </c>
      <c r="V2176">
        <f t="shared" si="66"/>
        <v>150</v>
      </c>
      <c r="W2176" t="str">
        <f t="shared" si="67"/>
        <v>150-179</v>
      </c>
    </row>
    <row r="2177" spans="1:23" x14ac:dyDescent="0.25">
      <c r="A2177" t="s">
        <v>2315</v>
      </c>
      <c r="B2177">
        <v>7497855667</v>
      </c>
      <c r="C2177">
        <v>6235879994</v>
      </c>
      <c r="D2177" s="1">
        <v>45670</v>
      </c>
      <c r="E2177">
        <v>99223</v>
      </c>
      <c r="F2177">
        <v>97110</v>
      </c>
      <c r="G2177" t="s">
        <v>99</v>
      </c>
      <c r="H2177" s="34">
        <v>83278</v>
      </c>
      <c r="I2177" s="7">
        <v>65790</v>
      </c>
      <c r="J2177" s="7">
        <v>49691.6</v>
      </c>
      <c r="K2177" s="7">
        <v>5572</v>
      </c>
      <c r="L2177" s="7">
        <v>10526.4</v>
      </c>
      <c r="M2177" s="5">
        <v>0.16</v>
      </c>
      <c r="N2177" t="s">
        <v>1138</v>
      </c>
      <c r="O2177" t="s">
        <v>30</v>
      </c>
      <c r="P2177" t="s">
        <v>40</v>
      </c>
      <c r="Q2177" t="s">
        <v>19</v>
      </c>
      <c r="R2177" t="s">
        <v>26</v>
      </c>
      <c r="S2177" t="s">
        <v>27</v>
      </c>
      <c r="T2177" t="s">
        <v>13311</v>
      </c>
      <c r="U2177" s="1">
        <v>45898</v>
      </c>
      <c r="V2177">
        <f t="shared" si="66"/>
        <v>228</v>
      </c>
      <c r="W2177" t="str">
        <f t="shared" si="67"/>
        <v>210-239</v>
      </c>
    </row>
    <row r="2178" spans="1:23" x14ac:dyDescent="0.25">
      <c r="A2178" t="s">
        <v>2316</v>
      </c>
      <c r="B2178">
        <v>8465207299</v>
      </c>
      <c r="C2178">
        <v>2876530410</v>
      </c>
      <c r="D2178" s="1">
        <v>45507</v>
      </c>
      <c r="E2178">
        <v>99221</v>
      </c>
      <c r="F2178">
        <v>99202</v>
      </c>
      <c r="G2178" t="s">
        <v>57</v>
      </c>
      <c r="H2178" s="34">
        <v>97132</v>
      </c>
      <c r="I2178" s="7">
        <v>82562</v>
      </c>
      <c r="J2178" s="7">
        <v>73459.759999999995</v>
      </c>
      <c r="K2178" s="7">
        <v>7451</v>
      </c>
      <c r="L2178" s="7">
        <v>1651.24</v>
      </c>
      <c r="M2178" s="5">
        <v>0.02</v>
      </c>
      <c r="N2178" t="s">
        <v>16</v>
      </c>
      <c r="O2178" t="s">
        <v>30</v>
      </c>
      <c r="P2178" t="s">
        <v>55</v>
      </c>
      <c r="Q2178" t="s">
        <v>32</v>
      </c>
      <c r="R2178" t="s">
        <v>26</v>
      </c>
      <c r="S2178" t="s">
        <v>17</v>
      </c>
      <c r="T2178" t="s">
        <v>13311</v>
      </c>
      <c r="U2178" s="1">
        <v>45970</v>
      </c>
      <c r="V2178">
        <f t="shared" ref="V2178:V2241" si="68">U2178-D2178</f>
        <v>463</v>
      </c>
      <c r="W2178" t="str">
        <f t="shared" si="67"/>
        <v>360+</v>
      </c>
    </row>
    <row r="2179" spans="1:23" x14ac:dyDescent="0.25">
      <c r="A2179" t="s">
        <v>2317</v>
      </c>
      <c r="B2179">
        <v>5899373914</v>
      </c>
      <c r="C2179">
        <v>3435255137</v>
      </c>
      <c r="D2179" s="1">
        <v>45825</v>
      </c>
      <c r="E2179">
        <v>99238</v>
      </c>
      <c r="F2179">
        <v>99283</v>
      </c>
      <c r="G2179" t="s">
        <v>15</v>
      </c>
      <c r="H2179" s="34">
        <v>45929</v>
      </c>
      <c r="I2179" s="7">
        <v>29854</v>
      </c>
      <c r="J2179" s="7">
        <v>26271.52</v>
      </c>
      <c r="K2179" s="7">
        <v>0</v>
      </c>
      <c r="L2179" s="7">
        <v>3582.48</v>
      </c>
      <c r="M2179" s="5">
        <v>0.12</v>
      </c>
      <c r="N2179" t="s">
        <v>46</v>
      </c>
      <c r="O2179" t="s">
        <v>17</v>
      </c>
      <c r="P2179" t="s">
        <v>40</v>
      </c>
      <c r="Q2179" t="s">
        <v>32</v>
      </c>
      <c r="R2179" t="s">
        <v>27</v>
      </c>
      <c r="S2179" t="s">
        <v>27</v>
      </c>
      <c r="T2179" t="s">
        <v>13311</v>
      </c>
      <c r="U2179" s="1">
        <v>45909</v>
      </c>
      <c r="V2179">
        <f t="shared" si="68"/>
        <v>84</v>
      </c>
      <c r="W2179" t="str">
        <f t="shared" ref="W2179:W2242" si="69">IF(V2179="","",IF(V2179&lt;30,"0-29",IF(V2179&lt;60,"30-59",IF(V2179&lt;90,"60-89",IF(V2179&lt;120,"90-119",IF(V2179&lt;150,"120-149",IF(V2179&lt;180,"150-179",IF(V2179&lt;210,"180-209",IF(V2179&lt;240,"210-239",IF(V2179&lt;270,"240-269",IF(V2179&lt;300,"270-299",IF(V2179&lt;330,"300-329",IF(V2179&lt;360,"330-359","360+")))))))))))))</f>
        <v>60-89</v>
      </c>
    </row>
    <row r="2180" spans="1:23" x14ac:dyDescent="0.25">
      <c r="A2180" t="s">
        <v>2318</v>
      </c>
      <c r="B2180">
        <v>8493982224</v>
      </c>
      <c r="C2180">
        <v>9167620180</v>
      </c>
      <c r="D2180" s="1">
        <v>45513</v>
      </c>
      <c r="E2180">
        <v>99214</v>
      </c>
      <c r="F2180">
        <v>99285</v>
      </c>
      <c r="G2180" t="s">
        <v>42</v>
      </c>
      <c r="H2180" s="34">
        <v>83858</v>
      </c>
      <c r="I2180" s="7">
        <v>68764</v>
      </c>
      <c r="J2180" s="7">
        <v>35117.480000000003</v>
      </c>
      <c r="K2180" s="7">
        <v>21269</v>
      </c>
      <c r="L2180" s="7">
        <v>12377.52</v>
      </c>
      <c r="M2180" s="5">
        <v>0.18</v>
      </c>
      <c r="N2180" t="s">
        <v>3141</v>
      </c>
      <c r="O2180" t="s">
        <v>27</v>
      </c>
      <c r="P2180" t="s">
        <v>31</v>
      </c>
      <c r="Q2180" t="s">
        <v>32</v>
      </c>
      <c r="R2180" t="s">
        <v>27</v>
      </c>
      <c r="S2180" t="s">
        <v>27</v>
      </c>
      <c r="T2180" t="s">
        <v>13310</v>
      </c>
      <c r="U2180" s="1">
        <v>45895</v>
      </c>
      <c r="V2180">
        <f t="shared" si="68"/>
        <v>382</v>
      </c>
      <c r="W2180" t="str">
        <f t="shared" si="69"/>
        <v>360+</v>
      </c>
    </row>
    <row r="2181" spans="1:23" x14ac:dyDescent="0.25">
      <c r="A2181" t="s">
        <v>2319</v>
      </c>
      <c r="B2181">
        <v>5098811680</v>
      </c>
      <c r="C2181">
        <v>1177123617</v>
      </c>
      <c r="D2181" s="1">
        <v>45410</v>
      </c>
      <c r="E2181">
        <v>99223</v>
      </c>
      <c r="F2181">
        <v>99211</v>
      </c>
      <c r="G2181" t="s">
        <v>91</v>
      </c>
      <c r="H2181" s="34">
        <v>64100</v>
      </c>
      <c r="I2181" s="7">
        <v>50639</v>
      </c>
      <c r="J2181" s="7">
        <v>35422.76</v>
      </c>
      <c r="K2181" s="7">
        <v>7114</v>
      </c>
      <c r="L2181" s="7">
        <v>8102.24</v>
      </c>
      <c r="M2181" s="5">
        <v>0.16</v>
      </c>
      <c r="N2181" t="s">
        <v>1138</v>
      </c>
      <c r="O2181" t="s">
        <v>27</v>
      </c>
      <c r="P2181" t="s">
        <v>31</v>
      </c>
      <c r="Q2181" t="s">
        <v>19</v>
      </c>
      <c r="R2181" t="s">
        <v>38</v>
      </c>
      <c r="S2181" t="s">
        <v>21</v>
      </c>
      <c r="T2181" t="s">
        <v>13311</v>
      </c>
      <c r="U2181" s="1">
        <v>45680</v>
      </c>
      <c r="V2181">
        <f t="shared" si="68"/>
        <v>270</v>
      </c>
      <c r="W2181" t="str">
        <f t="shared" si="69"/>
        <v>270-299</v>
      </c>
    </row>
    <row r="2182" spans="1:23" x14ac:dyDescent="0.25">
      <c r="A2182" t="s">
        <v>2320</v>
      </c>
      <c r="B2182">
        <v>9663183214</v>
      </c>
      <c r="C2182">
        <v>7614946104</v>
      </c>
      <c r="D2182" s="1">
        <v>45625</v>
      </c>
      <c r="E2182">
        <v>99231</v>
      </c>
      <c r="F2182">
        <v>99201</v>
      </c>
      <c r="G2182" t="s">
        <v>120</v>
      </c>
      <c r="H2182" s="34">
        <v>94837</v>
      </c>
      <c r="I2182" s="7">
        <v>61644</v>
      </c>
      <c r="J2182" s="7">
        <v>45358.720000000001</v>
      </c>
      <c r="K2182" s="7">
        <v>8888</v>
      </c>
      <c r="L2182" s="7">
        <v>7397.28</v>
      </c>
      <c r="M2182" s="5">
        <v>0.12</v>
      </c>
      <c r="N2182" t="s">
        <v>46</v>
      </c>
      <c r="O2182" t="s">
        <v>30</v>
      </c>
      <c r="P2182" t="s">
        <v>18</v>
      </c>
      <c r="Q2182" t="s">
        <v>19</v>
      </c>
      <c r="R2182" t="s">
        <v>27</v>
      </c>
      <c r="S2182" t="s">
        <v>21</v>
      </c>
      <c r="T2182" t="s">
        <v>13311</v>
      </c>
      <c r="U2182" s="1">
        <v>46077</v>
      </c>
      <c r="V2182">
        <f t="shared" si="68"/>
        <v>452</v>
      </c>
      <c r="W2182" t="str">
        <f t="shared" si="69"/>
        <v>360+</v>
      </c>
    </row>
    <row r="2183" spans="1:23" x14ac:dyDescent="0.25">
      <c r="A2183" t="s">
        <v>2321</v>
      </c>
      <c r="B2183">
        <v>1876927485</v>
      </c>
      <c r="C2183">
        <v>3933760324</v>
      </c>
      <c r="D2183" s="1">
        <v>45473</v>
      </c>
      <c r="E2183">
        <v>99238</v>
      </c>
      <c r="F2183">
        <v>99283</v>
      </c>
      <c r="G2183" t="s">
        <v>112</v>
      </c>
      <c r="H2183" s="34">
        <v>69417</v>
      </c>
      <c r="I2183" s="7">
        <v>59004</v>
      </c>
      <c r="J2183" s="7">
        <v>48396.92</v>
      </c>
      <c r="K2183" s="7">
        <v>9427</v>
      </c>
      <c r="L2183" s="7">
        <v>1180.08</v>
      </c>
      <c r="M2183" s="5">
        <v>0.02</v>
      </c>
      <c r="N2183" t="s">
        <v>16</v>
      </c>
      <c r="O2183" t="s">
        <v>27</v>
      </c>
      <c r="P2183" t="s">
        <v>35</v>
      </c>
      <c r="Q2183" t="s">
        <v>19</v>
      </c>
      <c r="R2183" t="s">
        <v>38</v>
      </c>
      <c r="S2183" t="s">
        <v>21</v>
      </c>
      <c r="T2183" t="s">
        <v>13311</v>
      </c>
      <c r="U2183" s="1">
        <v>45842</v>
      </c>
      <c r="V2183">
        <f t="shared" si="68"/>
        <v>369</v>
      </c>
      <c r="W2183" t="str">
        <f t="shared" si="69"/>
        <v>360+</v>
      </c>
    </row>
    <row r="2184" spans="1:23" x14ac:dyDescent="0.25">
      <c r="A2184" t="s">
        <v>2322</v>
      </c>
      <c r="B2184">
        <v>4825147856</v>
      </c>
      <c r="C2184">
        <v>7582577820</v>
      </c>
      <c r="D2184" s="1">
        <v>45666</v>
      </c>
      <c r="E2184">
        <v>99232</v>
      </c>
      <c r="F2184">
        <v>99283</v>
      </c>
      <c r="G2184" t="s">
        <v>136</v>
      </c>
      <c r="H2184" s="34">
        <v>44461</v>
      </c>
      <c r="I2184" s="7">
        <v>28900</v>
      </c>
      <c r="J2184" s="7">
        <v>25432</v>
      </c>
      <c r="K2184" s="7">
        <v>0</v>
      </c>
      <c r="L2184" s="7">
        <v>3468</v>
      </c>
      <c r="M2184" s="5">
        <v>0.12</v>
      </c>
      <c r="N2184" t="s">
        <v>46</v>
      </c>
      <c r="O2184" t="s">
        <v>17</v>
      </c>
      <c r="P2184" t="s">
        <v>55</v>
      </c>
      <c r="Q2184" t="s">
        <v>32</v>
      </c>
      <c r="R2184" t="s">
        <v>43</v>
      </c>
      <c r="S2184" t="s">
        <v>21</v>
      </c>
      <c r="T2184" t="s">
        <v>13310</v>
      </c>
      <c r="U2184" s="1">
        <v>45702</v>
      </c>
      <c r="V2184">
        <f t="shared" si="68"/>
        <v>36</v>
      </c>
      <c r="W2184" t="str">
        <f t="shared" si="69"/>
        <v>30-59</v>
      </c>
    </row>
    <row r="2185" spans="1:23" x14ac:dyDescent="0.25">
      <c r="A2185" t="s">
        <v>2323</v>
      </c>
      <c r="B2185">
        <v>4142037635</v>
      </c>
      <c r="C2185">
        <v>1702279292</v>
      </c>
      <c r="D2185" s="1">
        <v>45443</v>
      </c>
      <c r="E2185">
        <v>99214</v>
      </c>
      <c r="F2185">
        <v>99204</v>
      </c>
      <c r="G2185" t="s">
        <v>347</v>
      </c>
      <c r="H2185" s="34">
        <v>79639</v>
      </c>
      <c r="I2185" s="7">
        <v>67693</v>
      </c>
      <c r="J2185" s="7">
        <v>47727.14</v>
      </c>
      <c r="K2185" s="7">
        <v>18612</v>
      </c>
      <c r="L2185" s="7">
        <v>1353.86</v>
      </c>
      <c r="M2185" s="5">
        <v>0.02</v>
      </c>
      <c r="N2185" t="s">
        <v>16</v>
      </c>
      <c r="O2185" t="s">
        <v>27</v>
      </c>
      <c r="P2185" t="s">
        <v>35</v>
      </c>
      <c r="Q2185" t="s">
        <v>32</v>
      </c>
      <c r="R2185" t="s">
        <v>26</v>
      </c>
      <c r="S2185" t="s">
        <v>27</v>
      </c>
      <c r="T2185" t="s">
        <v>13311</v>
      </c>
      <c r="U2185" s="1">
        <v>45758</v>
      </c>
      <c r="V2185">
        <f t="shared" si="68"/>
        <v>315</v>
      </c>
      <c r="W2185" t="str">
        <f t="shared" si="69"/>
        <v>300-329</v>
      </c>
    </row>
    <row r="2186" spans="1:23" x14ac:dyDescent="0.25">
      <c r="A2186" t="s">
        <v>2324</v>
      </c>
      <c r="B2186">
        <v>1007618785</v>
      </c>
      <c r="C2186">
        <v>3497343112</v>
      </c>
      <c r="D2186" s="1">
        <v>45868</v>
      </c>
      <c r="E2186">
        <v>99238</v>
      </c>
      <c r="F2186">
        <v>99214</v>
      </c>
      <c r="G2186" t="s">
        <v>122</v>
      </c>
      <c r="H2186" s="34">
        <v>51032</v>
      </c>
      <c r="I2186" s="7">
        <v>43377</v>
      </c>
      <c r="J2186" s="7">
        <v>27250.46</v>
      </c>
      <c r="K2186" s="7">
        <v>15259</v>
      </c>
      <c r="L2186" s="7">
        <v>867.54</v>
      </c>
      <c r="M2186" s="5">
        <v>0.02</v>
      </c>
      <c r="N2186" t="s">
        <v>16</v>
      </c>
      <c r="O2186" t="s">
        <v>27</v>
      </c>
      <c r="P2186" t="s">
        <v>18</v>
      </c>
      <c r="Q2186" t="s">
        <v>32</v>
      </c>
      <c r="R2186" t="s">
        <v>43</v>
      </c>
      <c r="S2186" t="s">
        <v>27</v>
      </c>
      <c r="T2186" t="s">
        <v>13310</v>
      </c>
      <c r="U2186" s="1">
        <v>45876</v>
      </c>
      <c r="V2186">
        <f t="shared" si="68"/>
        <v>8</v>
      </c>
      <c r="W2186" t="str">
        <f t="shared" si="69"/>
        <v>0-29</v>
      </c>
    </row>
    <row r="2187" spans="1:23" x14ac:dyDescent="0.25">
      <c r="A2187" t="s">
        <v>2325</v>
      </c>
      <c r="B2187">
        <v>1875175651</v>
      </c>
      <c r="C2187">
        <v>8618338940</v>
      </c>
      <c r="D2187" s="1">
        <v>45553</v>
      </c>
      <c r="E2187">
        <v>99222</v>
      </c>
      <c r="F2187">
        <v>99291</v>
      </c>
      <c r="G2187" t="s">
        <v>94</v>
      </c>
      <c r="H2187" s="34">
        <v>55755</v>
      </c>
      <c r="I2187" s="7">
        <v>44046</v>
      </c>
      <c r="J2187" s="7">
        <v>31786.639999999999</v>
      </c>
      <c r="K2187" s="7">
        <v>5212</v>
      </c>
      <c r="L2187" s="7">
        <v>7047.36</v>
      </c>
      <c r="M2187" s="5">
        <v>0.16</v>
      </c>
      <c r="N2187" t="s">
        <v>1138</v>
      </c>
      <c r="O2187" t="s">
        <v>30</v>
      </c>
      <c r="P2187" t="s">
        <v>40</v>
      </c>
      <c r="Q2187" t="s">
        <v>19</v>
      </c>
      <c r="R2187" t="s">
        <v>20</v>
      </c>
      <c r="S2187" t="s">
        <v>17</v>
      </c>
      <c r="T2187" t="s">
        <v>13312</v>
      </c>
      <c r="U2187" s="1">
        <v>45871</v>
      </c>
      <c r="V2187">
        <f t="shared" si="68"/>
        <v>318</v>
      </c>
      <c r="W2187" t="str">
        <f t="shared" si="69"/>
        <v>300-329</v>
      </c>
    </row>
    <row r="2188" spans="1:23" x14ac:dyDescent="0.25">
      <c r="A2188" t="s">
        <v>2326</v>
      </c>
      <c r="B2188">
        <v>6858643578</v>
      </c>
      <c r="C2188">
        <v>8301094948</v>
      </c>
      <c r="D2188" s="1">
        <v>45448</v>
      </c>
      <c r="E2188">
        <v>99232</v>
      </c>
      <c r="F2188">
        <v>99214</v>
      </c>
      <c r="G2188" t="s">
        <v>152</v>
      </c>
      <c r="H2188" s="34">
        <v>99681</v>
      </c>
      <c r="I2188" s="7">
        <v>71770</v>
      </c>
      <c r="J2188" s="7">
        <v>51772.4</v>
      </c>
      <c r="K2188" s="7">
        <v>14256</v>
      </c>
      <c r="L2188" s="7">
        <v>5741.6</v>
      </c>
      <c r="M2188" s="5">
        <v>0.08</v>
      </c>
      <c r="N2188" t="s">
        <v>24</v>
      </c>
      <c r="O2188" t="s">
        <v>27</v>
      </c>
      <c r="P2188" t="s">
        <v>31</v>
      </c>
      <c r="Q2188" t="s">
        <v>19</v>
      </c>
      <c r="R2188" t="s">
        <v>20</v>
      </c>
      <c r="S2188" t="s">
        <v>21</v>
      </c>
      <c r="T2188" t="s">
        <v>13312</v>
      </c>
      <c r="U2188" s="1">
        <v>45915</v>
      </c>
      <c r="V2188">
        <f t="shared" si="68"/>
        <v>467</v>
      </c>
      <c r="W2188" t="str">
        <f t="shared" si="69"/>
        <v>360+</v>
      </c>
    </row>
    <row r="2189" spans="1:23" x14ac:dyDescent="0.25">
      <c r="A2189" t="s">
        <v>2327</v>
      </c>
      <c r="B2189">
        <v>6123718436</v>
      </c>
      <c r="C2189">
        <v>2726675480</v>
      </c>
      <c r="D2189" s="1">
        <v>45880</v>
      </c>
      <c r="E2189">
        <v>99221</v>
      </c>
      <c r="F2189">
        <v>99285</v>
      </c>
      <c r="G2189" t="s">
        <v>106</v>
      </c>
      <c r="H2189" s="34">
        <v>93357</v>
      </c>
      <c r="I2189" s="7">
        <v>79353</v>
      </c>
      <c r="J2189" s="7">
        <v>77765.94</v>
      </c>
      <c r="K2189" s="7">
        <v>0</v>
      </c>
      <c r="L2189" s="7">
        <v>1587.06</v>
      </c>
      <c r="M2189" s="5">
        <v>0.02</v>
      </c>
      <c r="N2189" t="s">
        <v>16</v>
      </c>
      <c r="O2189" t="s">
        <v>17</v>
      </c>
      <c r="P2189" t="s">
        <v>40</v>
      </c>
      <c r="Q2189" t="s">
        <v>32</v>
      </c>
      <c r="R2189" t="s">
        <v>43</v>
      </c>
      <c r="S2189" t="s">
        <v>21</v>
      </c>
      <c r="T2189" t="s">
        <v>13311</v>
      </c>
      <c r="U2189" s="1">
        <v>46002</v>
      </c>
      <c r="V2189">
        <f t="shared" si="68"/>
        <v>122</v>
      </c>
      <c r="W2189" t="str">
        <f t="shared" si="69"/>
        <v>120-149</v>
      </c>
    </row>
    <row r="2190" spans="1:23" x14ac:dyDescent="0.25">
      <c r="A2190" t="s">
        <v>2328</v>
      </c>
      <c r="B2190">
        <v>8165829877</v>
      </c>
      <c r="C2190">
        <v>7871801573</v>
      </c>
      <c r="D2190" s="1">
        <v>45440</v>
      </c>
      <c r="E2190">
        <v>99215</v>
      </c>
      <c r="F2190">
        <v>97110</v>
      </c>
      <c r="G2190" t="s">
        <v>140</v>
      </c>
      <c r="H2190" s="34">
        <v>75412</v>
      </c>
      <c r="I2190" s="7">
        <v>49018</v>
      </c>
      <c r="J2190" s="7">
        <v>37058.839999999997</v>
      </c>
      <c r="K2190" s="7">
        <v>6077</v>
      </c>
      <c r="L2190" s="7">
        <v>5882.16</v>
      </c>
      <c r="M2190" s="5">
        <v>0.12</v>
      </c>
      <c r="N2190" t="s">
        <v>46</v>
      </c>
      <c r="O2190" t="s">
        <v>30</v>
      </c>
      <c r="P2190" t="s">
        <v>18</v>
      </c>
      <c r="Q2190" t="s">
        <v>19</v>
      </c>
      <c r="R2190" t="s">
        <v>27</v>
      </c>
      <c r="S2190" t="s">
        <v>17</v>
      </c>
      <c r="T2190" t="s">
        <v>13311</v>
      </c>
      <c r="U2190" s="1">
        <v>45978</v>
      </c>
      <c r="V2190">
        <f t="shared" si="68"/>
        <v>538</v>
      </c>
      <c r="W2190" t="str">
        <f t="shared" si="69"/>
        <v>360+</v>
      </c>
    </row>
    <row r="2191" spans="1:23" x14ac:dyDescent="0.25">
      <c r="A2191" t="s">
        <v>2329</v>
      </c>
      <c r="B2191">
        <v>6396409910</v>
      </c>
      <c r="C2191">
        <v>5898992258</v>
      </c>
      <c r="D2191" s="1">
        <v>45846</v>
      </c>
      <c r="E2191">
        <v>99233</v>
      </c>
      <c r="F2191">
        <v>97110</v>
      </c>
      <c r="G2191" t="s">
        <v>45</v>
      </c>
      <c r="H2191" s="34">
        <v>91308</v>
      </c>
      <c r="I2191" s="7">
        <v>59350</v>
      </c>
      <c r="J2191" s="7">
        <v>31479</v>
      </c>
      <c r="K2191" s="7">
        <v>20749</v>
      </c>
      <c r="L2191" s="7">
        <v>7122</v>
      </c>
      <c r="M2191" s="5">
        <v>0.12</v>
      </c>
      <c r="N2191" t="s">
        <v>46</v>
      </c>
      <c r="O2191" t="s">
        <v>27</v>
      </c>
      <c r="P2191" t="s">
        <v>97</v>
      </c>
      <c r="Q2191" t="s">
        <v>19</v>
      </c>
      <c r="R2191" t="s">
        <v>21</v>
      </c>
      <c r="S2191" t="s">
        <v>27</v>
      </c>
      <c r="T2191" t="s">
        <v>13310</v>
      </c>
      <c r="U2191" s="1">
        <v>46060</v>
      </c>
      <c r="V2191">
        <f t="shared" si="68"/>
        <v>214</v>
      </c>
      <c r="W2191" t="str">
        <f t="shared" si="69"/>
        <v>210-239</v>
      </c>
    </row>
    <row r="2192" spans="1:23" x14ac:dyDescent="0.25">
      <c r="A2192" t="s">
        <v>2330</v>
      </c>
      <c r="B2192">
        <v>2375193872</v>
      </c>
      <c r="C2192">
        <v>3186332014</v>
      </c>
      <c r="D2192" s="1">
        <v>45355</v>
      </c>
      <c r="E2192">
        <v>99222</v>
      </c>
      <c r="F2192">
        <v>99282</v>
      </c>
      <c r="G2192" t="s">
        <v>54</v>
      </c>
      <c r="H2192" s="34">
        <v>61950</v>
      </c>
      <c r="I2192" s="7">
        <v>50799</v>
      </c>
      <c r="J2192" s="7">
        <v>34858.18</v>
      </c>
      <c r="K2192" s="7">
        <v>6797</v>
      </c>
      <c r="L2192" s="7">
        <v>9143.82</v>
      </c>
      <c r="M2192" s="5">
        <v>0.18</v>
      </c>
      <c r="N2192" t="s">
        <v>3141</v>
      </c>
      <c r="O2192" t="s">
        <v>30</v>
      </c>
      <c r="P2192" t="s">
        <v>55</v>
      </c>
      <c r="Q2192" t="s">
        <v>32</v>
      </c>
      <c r="R2192" t="s">
        <v>43</v>
      </c>
      <c r="S2192" t="s">
        <v>27</v>
      </c>
      <c r="T2192" t="s">
        <v>13310</v>
      </c>
      <c r="U2192" s="1">
        <v>45838</v>
      </c>
      <c r="V2192">
        <f t="shared" si="68"/>
        <v>483</v>
      </c>
      <c r="W2192" t="str">
        <f t="shared" si="69"/>
        <v>360+</v>
      </c>
    </row>
    <row r="2193" spans="1:23" x14ac:dyDescent="0.25">
      <c r="A2193" t="s">
        <v>2331</v>
      </c>
      <c r="B2193">
        <v>5082015595</v>
      </c>
      <c r="C2193">
        <v>2316283230</v>
      </c>
      <c r="D2193" s="1">
        <v>45607</v>
      </c>
      <c r="E2193">
        <v>99231</v>
      </c>
      <c r="F2193">
        <v>99211</v>
      </c>
      <c r="G2193" t="s">
        <v>116</v>
      </c>
      <c r="H2193" s="34">
        <v>57442</v>
      </c>
      <c r="I2193" s="7">
        <v>45379</v>
      </c>
      <c r="J2193" s="7">
        <v>26233.360000000001</v>
      </c>
      <c r="K2193" s="7">
        <v>11885</v>
      </c>
      <c r="L2193" s="7">
        <v>7260.64</v>
      </c>
      <c r="M2193" s="5">
        <v>0.16</v>
      </c>
      <c r="N2193" t="s">
        <v>1138</v>
      </c>
      <c r="O2193" t="s">
        <v>27</v>
      </c>
      <c r="P2193" t="s">
        <v>55</v>
      </c>
      <c r="Q2193" t="s">
        <v>19</v>
      </c>
      <c r="R2193" t="s">
        <v>38</v>
      </c>
      <c r="S2193" t="s">
        <v>17</v>
      </c>
      <c r="T2193" t="s">
        <v>13312</v>
      </c>
      <c r="U2193" s="1">
        <v>45827</v>
      </c>
      <c r="V2193">
        <f t="shared" si="68"/>
        <v>220</v>
      </c>
      <c r="W2193" t="str">
        <f t="shared" si="69"/>
        <v>210-239</v>
      </c>
    </row>
    <row r="2194" spans="1:23" x14ac:dyDescent="0.25">
      <c r="A2194" t="s">
        <v>2332</v>
      </c>
      <c r="B2194">
        <v>7395610324</v>
      </c>
      <c r="C2194">
        <v>4284555615</v>
      </c>
      <c r="D2194" s="1">
        <v>45841</v>
      </c>
      <c r="E2194">
        <v>99221</v>
      </c>
      <c r="F2194">
        <v>99205</v>
      </c>
      <c r="G2194" t="s">
        <v>29</v>
      </c>
      <c r="H2194" s="34">
        <v>97266</v>
      </c>
      <c r="I2194" s="7">
        <v>72950</v>
      </c>
      <c r="J2194" s="7">
        <v>57888.5</v>
      </c>
      <c r="K2194" s="7">
        <v>4119</v>
      </c>
      <c r="L2194" s="7">
        <v>10942.5</v>
      </c>
      <c r="M2194" s="5">
        <v>0.15</v>
      </c>
      <c r="N2194" t="s">
        <v>1139</v>
      </c>
      <c r="O2194" t="s">
        <v>30</v>
      </c>
      <c r="P2194" t="s">
        <v>55</v>
      </c>
      <c r="Q2194" t="s">
        <v>19</v>
      </c>
      <c r="R2194" t="s">
        <v>43</v>
      </c>
      <c r="S2194" t="s">
        <v>27</v>
      </c>
      <c r="T2194" t="s">
        <v>13311</v>
      </c>
      <c r="U2194" s="1">
        <v>45981</v>
      </c>
      <c r="V2194">
        <f t="shared" si="68"/>
        <v>140</v>
      </c>
      <c r="W2194" t="str">
        <f t="shared" si="69"/>
        <v>120-149</v>
      </c>
    </row>
    <row r="2195" spans="1:23" x14ac:dyDescent="0.25">
      <c r="A2195" t="s">
        <v>2333</v>
      </c>
      <c r="B2195">
        <v>7697664395</v>
      </c>
      <c r="C2195">
        <v>6378822820</v>
      </c>
      <c r="D2195" s="1">
        <v>45740</v>
      </c>
      <c r="E2195">
        <v>99222</v>
      </c>
      <c r="F2195">
        <v>99212</v>
      </c>
      <c r="G2195" t="s">
        <v>42</v>
      </c>
      <c r="H2195" s="34">
        <v>55852</v>
      </c>
      <c r="I2195" s="7">
        <v>47474</v>
      </c>
      <c r="J2195" s="7">
        <v>39311.519999999997</v>
      </c>
      <c r="K2195" s="7">
        <v>7213</v>
      </c>
      <c r="L2195" s="7">
        <v>949.48</v>
      </c>
      <c r="M2195" s="5">
        <v>0.02</v>
      </c>
      <c r="N2195" t="s">
        <v>16</v>
      </c>
      <c r="O2195" t="s">
        <v>30</v>
      </c>
      <c r="P2195" t="s">
        <v>18</v>
      </c>
      <c r="Q2195" t="s">
        <v>19</v>
      </c>
      <c r="R2195" t="s">
        <v>27</v>
      </c>
      <c r="S2195" t="s">
        <v>27</v>
      </c>
      <c r="T2195" t="s">
        <v>13312</v>
      </c>
      <c r="U2195" s="1">
        <v>46018</v>
      </c>
      <c r="V2195">
        <f t="shared" si="68"/>
        <v>278</v>
      </c>
      <c r="W2195" t="str">
        <f t="shared" si="69"/>
        <v>270-299</v>
      </c>
    </row>
    <row r="2196" spans="1:23" x14ac:dyDescent="0.25">
      <c r="A2196" t="s">
        <v>2334</v>
      </c>
      <c r="B2196">
        <v>1538367921</v>
      </c>
      <c r="C2196">
        <v>1796859919</v>
      </c>
      <c r="D2196" s="1">
        <v>45715</v>
      </c>
      <c r="E2196">
        <v>99232</v>
      </c>
      <c r="F2196">
        <v>93000</v>
      </c>
      <c r="G2196" t="s">
        <v>85</v>
      </c>
      <c r="H2196" s="34">
        <v>99152</v>
      </c>
      <c r="I2196" s="7">
        <v>79322</v>
      </c>
      <c r="J2196" s="7">
        <v>46603.92</v>
      </c>
      <c r="K2196" s="7">
        <v>21613</v>
      </c>
      <c r="L2196" s="7">
        <v>11105.08</v>
      </c>
      <c r="M2196" s="5">
        <v>0.14000000000000001</v>
      </c>
      <c r="N2196" t="s">
        <v>1135</v>
      </c>
      <c r="O2196" t="s">
        <v>27</v>
      </c>
      <c r="P2196" t="s">
        <v>25</v>
      </c>
      <c r="Q2196" t="s">
        <v>32</v>
      </c>
      <c r="R2196" t="s">
        <v>21</v>
      </c>
      <c r="S2196" t="s">
        <v>17</v>
      </c>
      <c r="T2196" t="s">
        <v>13312</v>
      </c>
      <c r="U2196" s="1">
        <v>45957</v>
      </c>
      <c r="V2196">
        <f t="shared" si="68"/>
        <v>242</v>
      </c>
      <c r="W2196" t="str">
        <f t="shared" si="69"/>
        <v>240-269</v>
      </c>
    </row>
    <row r="2197" spans="1:23" x14ac:dyDescent="0.25">
      <c r="A2197" t="s">
        <v>2335</v>
      </c>
      <c r="B2197">
        <v>8683318864</v>
      </c>
      <c r="C2197">
        <v>9933042823</v>
      </c>
      <c r="D2197" s="1">
        <v>45593</v>
      </c>
      <c r="E2197">
        <v>99223</v>
      </c>
      <c r="F2197">
        <v>99204</v>
      </c>
      <c r="G2197" t="s">
        <v>63</v>
      </c>
      <c r="H2197" s="34">
        <v>50046</v>
      </c>
      <c r="I2197" s="7">
        <v>39036</v>
      </c>
      <c r="J2197" s="7">
        <v>28399.8</v>
      </c>
      <c r="K2197" s="7">
        <v>2829</v>
      </c>
      <c r="L2197" s="7">
        <v>7807.2</v>
      </c>
      <c r="M2197" s="5">
        <v>0.2</v>
      </c>
      <c r="N2197" t="s">
        <v>3140</v>
      </c>
      <c r="O2197" t="s">
        <v>30</v>
      </c>
      <c r="P2197" t="s">
        <v>31</v>
      </c>
      <c r="Q2197" t="s">
        <v>32</v>
      </c>
      <c r="R2197" t="s">
        <v>43</v>
      </c>
      <c r="S2197" t="s">
        <v>21</v>
      </c>
      <c r="T2197" t="s">
        <v>13311</v>
      </c>
      <c r="U2197" s="1">
        <v>45770</v>
      </c>
      <c r="V2197">
        <f t="shared" si="68"/>
        <v>177</v>
      </c>
      <c r="W2197" t="str">
        <f t="shared" si="69"/>
        <v>150-179</v>
      </c>
    </row>
    <row r="2198" spans="1:23" x14ac:dyDescent="0.25">
      <c r="A2198" t="s">
        <v>2336</v>
      </c>
      <c r="B2198">
        <v>4994784003</v>
      </c>
      <c r="C2198">
        <v>7325981261</v>
      </c>
      <c r="D2198" s="1">
        <v>45496</v>
      </c>
      <c r="E2198">
        <v>99233</v>
      </c>
      <c r="F2198">
        <v>99281</v>
      </c>
      <c r="G2198" t="s">
        <v>131</v>
      </c>
      <c r="H2198" s="34">
        <v>63011</v>
      </c>
      <c r="I2198" s="7">
        <v>53559</v>
      </c>
      <c r="J2198" s="7">
        <v>46933.82</v>
      </c>
      <c r="K2198" s="7">
        <v>5554</v>
      </c>
      <c r="L2198" s="7">
        <v>1071.18</v>
      </c>
      <c r="M2198" s="5">
        <v>0.02</v>
      </c>
      <c r="N2198" t="s">
        <v>16</v>
      </c>
      <c r="O2198" t="s">
        <v>27</v>
      </c>
      <c r="P2198" t="s">
        <v>25</v>
      </c>
      <c r="Q2198" t="s">
        <v>32</v>
      </c>
      <c r="R2198" t="s">
        <v>20</v>
      </c>
      <c r="S2198" t="s">
        <v>27</v>
      </c>
      <c r="T2198" t="s">
        <v>13311</v>
      </c>
      <c r="U2198" s="1">
        <v>45790</v>
      </c>
      <c r="V2198">
        <f t="shared" si="68"/>
        <v>294</v>
      </c>
      <c r="W2198" t="str">
        <f t="shared" si="69"/>
        <v>270-299</v>
      </c>
    </row>
    <row r="2199" spans="1:23" x14ac:dyDescent="0.25">
      <c r="A2199" t="s">
        <v>2337</v>
      </c>
      <c r="B2199">
        <v>4509990351</v>
      </c>
      <c r="C2199">
        <v>1699840398</v>
      </c>
      <c r="D2199" s="1">
        <v>45405</v>
      </c>
      <c r="E2199">
        <v>99213</v>
      </c>
      <c r="F2199">
        <v>99213</v>
      </c>
      <c r="G2199" t="s">
        <v>362</v>
      </c>
      <c r="H2199" s="34">
        <v>23448</v>
      </c>
      <c r="I2199" s="7">
        <v>19931</v>
      </c>
      <c r="J2199" s="7">
        <v>17526.38</v>
      </c>
      <c r="K2199" s="7">
        <v>2006</v>
      </c>
      <c r="L2199" s="7">
        <v>398.62</v>
      </c>
      <c r="M2199" s="5">
        <v>0.02</v>
      </c>
      <c r="N2199" t="s">
        <v>16</v>
      </c>
      <c r="O2199" t="s">
        <v>30</v>
      </c>
      <c r="P2199" t="s">
        <v>40</v>
      </c>
      <c r="Q2199" t="s">
        <v>19</v>
      </c>
      <c r="R2199" t="s">
        <v>21</v>
      </c>
      <c r="S2199" t="s">
        <v>17</v>
      </c>
      <c r="T2199" t="s">
        <v>13310</v>
      </c>
      <c r="U2199" s="1">
        <v>46032</v>
      </c>
      <c r="V2199">
        <f t="shared" si="68"/>
        <v>627</v>
      </c>
      <c r="W2199" t="str">
        <f t="shared" si="69"/>
        <v>360+</v>
      </c>
    </row>
    <row r="2200" spans="1:23" x14ac:dyDescent="0.25">
      <c r="A2200" t="s">
        <v>2338</v>
      </c>
      <c r="B2200">
        <v>5543507337</v>
      </c>
      <c r="C2200">
        <v>7133360534</v>
      </c>
      <c r="D2200" s="1">
        <v>45627</v>
      </c>
      <c r="E2200">
        <v>99214</v>
      </c>
      <c r="F2200">
        <v>90834</v>
      </c>
      <c r="G2200" t="s">
        <v>148</v>
      </c>
      <c r="H2200" s="34">
        <v>51921</v>
      </c>
      <c r="I2200" s="7">
        <v>38941</v>
      </c>
      <c r="J2200" s="7">
        <v>33099.85</v>
      </c>
      <c r="K2200" s="7">
        <v>0</v>
      </c>
      <c r="L2200" s="7">
        <v>5841.15</v>
      </c>
      <c r="M2200" s="5">
        <v>0.15</v>
      </c>
      <c r="N2200" t="s">
        <v>1139</v>
      </c>
      <c r="O2200" t="s">
        <v>17</v>
      </c>
      <c r="P2200" t="s">
        <v>25</v>
      </c>
      <c r="Q2200" t="s">
        <v>19</v>
      </c>
      <c r="R2200" t="s">
        <v>20</v>
      </c>
      <c r="S2200" t="s">
        <v>17</v>
      </c>
      <c r="T2200" t="s">
        <v>13312</v>
      </c>
      <c r="U2200" s="1">
        <v>45942</v>
      </c>
      <c r="V2200">
        <f t="shared" si="68"/>
        <v>315</v>
      </c>
      <c r="W2200" t="str">
        <f t="shared" si="69"/>
        <v>300-329</v>
      </c>
    </row>
    <row r="2201" spans="1:23" x14ac:dyDescent="0.25">
      <c r="A2201" t="s">
        <v>2339</v>
      </c>
      <c r="B2201">
        <v>9692007900</v>
      </c>
      <c r="C2201">
        <v>8746956150</v>
      </c>
      <c r="D2201" s="1">
        <v>45472</v>
      </c>
      <c r="E2201">
        <v>99233</v>
      </c>
      <c r="F2201">
        <v>99211</v>
      </c>
      <c r="G2201" t="s">
        <v>263</v>
      </c>
      <c r="H2201" s="34">
        <v>79226</v>
      </c>
      <c r="I2201" s="7">
        <v>63381</v>
      </c>
      <c r="J2201" s="7">
        <v>29755.66</v>
      </c>
      <c r="K2201" s="7">
        <v>24752</v>
      </c>
      <c r="L2201" s="7">
        <v>8873.34</v>
      </c>
      <c r="M2201" s="5">
        <v>0.14000000000000001</v>
      </c>
      <c r="N2201" t="s">
        <v>1135</v>
      </c>
      <c r="O2201" t="s">
        <v>27</v>
      </c>
      <c r="P2201" t="s">
        <v>58</v>
      </c>
      <c r="Q2201" t="s">
        <v>19</v>
      </c>
      <c r="R2201" t="s">
        <v>43</v>
      </c>
      <c r="S2201" t="s">
        <v>17</v>
      </c>
      <c r="T2201" t="s">
        <v>13310</v>
      </c>
      <c r="U2201" s="1">
        <v>45684</v>
      </c>
      <c r="V2201">
        <f t="shared" si="68"/>
        <v>212</v>
      </c>
      <c r="W2201" t="str">
        <f t="shared" si="69"/>
        <v>210-239</v>
      </c>
    </row>
    <row r="2202" spans="1:23" x14ac:dyDescent="0.25">
      <c r="A2202" t="s">
        <v>2340</v>
      </c>
      <c r="B2202">
        <v>4258703804</v>
      </c>
      <c r="C2202">
        <v>7060146655</v>
      </c>
      <c r="D2202" s="1">
        <v>45930</v>
      </c>
      <c r="E2202">
        <v>99214</v>
      </c>
      <c r="F2202">
        <v>99283</v>
      </c>
      <c r="G2202" t="s">
        <v>127</v>
      </c>
      <c r="H2202" s="34">
        <v>99768</v>
      </c>
      <c r="I2202" s="7">
        <v>64849</v>
      </c>
      <c r="J2202" s="7">
        <v>48678.12</v>
      </c>
      <c r="K2202" s="7">
        <v>8389</v>
      </c>
      <c r="L2202" s="7">
        <v>7781.88</v>
      </c>
      <c r="M2202" s="5">
        <v>0.12</v>
      </c>
      <c r="N2202" t="s">
        <v>46</v>
      </c>
      <c r="O2202" t="s">
        <v>30</v>
      </c>
      <c r="P2202" t="s">
        <v>35</v>
      </c>
      <c r="Q2202" t="s">
        <v>32</v>
      </c>
      <c r="R2202" t="s">
        <v>38</v>
      </c>
      <c r="S2202" t="s">
        <v>21</v>
      </c>
      <c r="T2202" t="s">
        <v>13312</v>
      </c>
      <c r="U2202" s="1">
        <v>45969</v>
      </c>
      <c r="V2202">
        <f t="shared" si="68"/>
        <v>39</v>
      </c>
      <c r="W2202" t="str">
        <f t="shared" si="69"/>
        <v>30-59</v>
      </c>
    </row>
    <row r="2203" spans="1:23" x14ac:dyDescent="0.25">
      <c r="A2203" t="s">
        <v>2341</v>
      </c>
      <c r="B2203">
        <v>8995177018</v>
      </c>
      <c r="C2203">
        <v>3452071990</v>
      </c>
      <c r="D2203" s="1">
        <v>45330</v>
      </c>
      <c r="E2203">
        <v>99223</v>
      </c>
      <c r="F2203">
        <v>90834</v>
      </c>
      <c r="G2203" t="s">
        <v>154</v>
      </c>
      <c r="H2203" s="34">
        <v>79577</v>
      </c>
      <c r="I2203" s="7">
        <v>57295</v>
      </c>
      <c r="J2203" s="7">
        <v>45811.4</v>
      </c>
      <c r="K2203" s="7">
        <v>6900</v>
      </c>
      <c r="L2203" s="7">
        <v>4583.6000000000004</v>
      </c>
      <c r="M2203" s="5">
        <v>0.08</v>
      </c>
      <c r="N2203" t="s">
        <v>24</v>
      </c>
      <c r="O2203" t="s">
        <v>30</v>
      </c>
      <c r="P2203" t="s">
        <v>55</v>
      </c>
      <c r="Q2203" t="s">
        <v>32</v>
      </c>
      <c r="R2203" t="s">
        <v>26</v>
      </c>
      <c r="S2203" t="s">
        <v>21</v>
      </c>
      <c r="T2203" t="s">
        <v>13310</v>
      </c>
      <c r="U2203" s="1">
        <v>45764</v>
      </c>
      <c r="V2203">
        <f t="shared" si="68"/>
        <v>434</v>
      </c>
      <c r="W2203" t="str">
        <f t="shared" si="69"/>
        <v>360+</v>
      </c>
    </row>
    <row r="2204" spans="1:23" x14ac:dyDescent="0.25">
      <c r="A2204" t="s">
        <v>2342</v>
      </c>
      <c r="B2204">
        <v>8419951729</v>
      </c>
      <c r="C2204">
        <v>7396675813</v>
      </c>
      <c r="D2204" s="1">
        <v>45604</v>
      </c>
      <c r="E2204">
        <v>99232</v>
      </c>
      <c r="F2204">
        <v>99211</v>
      </c>
      <c r="G2204" t="s">
        <v>178</v>
      </c>
      <c r="H2204" s="34">
        <v>92367</v>
      </c>
      <c r="I2204" s="7">
        <v>78512</v>
      </c>
      <c r="J2204" s="7">
        <v>64085.759999999995</v>
      </c>
      <c r="K2204" s="7">
        <v>12856</v>
      </c>
      <c r="L2204" s="7">
        <v>1570.24</v>
      </c>
      <c r="M2204" s="5">
        <v>0.02</v>
      </c>
      <c r="N2204" t="s">
        <v>16</v>
      </c>
      <c r="O2204" t="s">
        <v>30</v>
      </c>
      <c r="P2204" t="s">
        <v>40</v>
      </c>
      <c r="Q2204" t="s">
        <v>32</v>
      </c>
      <c r="R2204" t="s">
        <v>20</v>
      </c>
      <c r="S2204" t="s">
        <v>17</v>
      </c>
      <c r="T2204" t="s">
        <v>13312</v>
      </c>
      <c r="U2204" s="1">
        <v>45852</v>
      </c>
      <c r="V2204">
        <f t="shared" si="68"/>
        <v>248</v>
      </c>
      <c r="W2204" t="str">
        <f t="shared" si="69"/>
        <v>240-269</v>
      </c>
    </row>
    <row r="2205" spans="1:23" x14ac:dyDescent="0.25">
      <c r="A2205" t="s">
        <v>2343</v>
      </c>
      <c r="B2205">
        <v>9025033469</v>
      </c>
      <c r="C2205">
        <v>8131585855</v>
      </c>
      <c r="D2205" s="1">
        <v>45640</v>
      </c>
      <c r="E2205">
        <v>99223</v>
      </c>
      <c r="F2205">
        <v>99282</v>
      </c>
      <c r="G2205" t="s">
        <v>118</v>
      </c>
      <c r="H2205" s="34">
        <v>46496</v>
      </c>
      <c r="I2205" s="7">
        <v>30222</v>
      </c>
      <c r="J2205" s="7">
        <v>23453.360000000001</v>
      </c>
      <c r="K2205" s="7">
        <v>3142</v>
      </c>
      <c r="L2205" s="7">
        <v>3626.64</v>
      </c>
      <c r="M2205" s="5">
        <v>0.12</v>
      </c>
      <c r="N2205" t="s">
        <v>46</v>
      </c>
      <c r="O2205" t="s">
        <v>30</v>
      </c>
      <c r="P2205" t="s">
        <v>97</v>
      </c>
      <c r="Q2205" t="s">
        <v>32</v>
      </c>
      <c r="R2205" t="s">
        <v>43</v>
      </c>
      <c r="S2205" t="s">
        <v>27</v>
      </c>
      <c r="T2205" t="s">
        <v>13312</v>
      </c>
      <c r="U2205" s="1">
        <v>45739</v>
      </c>
      <c r="V2205">
        <f t="shared" si="68"/>
        <v>99</v>
      </c>
      <c r="W2205" t="str">
        <f t="shared" si="69"/>
        <v>90-119</v>
      </c>
    </row>
    <row r="2206" spans="1:23" x14ac:dyDescent="0.25">
      <c r="A2206" t="s">
        <v>2344</v>
      </c>
      <c r="B2206">
        <v>1651193086</v>
      </c>
      <c r="C2206">
        <v>1583837740</v>
      </c>
      <c r="D2206" s="1">
        <v>45433</v>
      </c>
      <c r="E2206">
        <v>99232</v>
      </c>
      <c r="F2206">
        <v>99282</v>
      </c>
      <c r="G2206" t="s">
        <v>224</v>
      </c>
      <c r="H2206" s="34">
        <v>53090</v>
      </c>
      <c r="I2206" s="7">
        <v>43534</v>
      </c>
      <c r="J2206" s="7">
        <v>32955.879999999997</v>
      </c>
      <c r="K2206" s="7">
        <v>2742</v>
      </c>
      <c r="L2206" s="7">
        <v>7836.12</v>
      </c>
      <c r="M2206" s="5">
        <v>0.18</v>
      </c>
      <c r="N2206" t="s">
        <v>3141</v>
      </c>
      <c r="O2206" t="s">
        <v>30</v>
      </c>
      <c r="P2206" t="s">
        <v>31</v>
      </c>
      <c r="Q2206" t="s">
        <v>32</v>
      </c>
      <c r="R2206" t="s">
        <v>27</v>
      </c>
      <c r="S2206" t="s">
        <v>27</v>
      </c>
      <c r="T2206" t="s">
        <v>13311</v>
      </c>
      <c r="U2206" s="1">
        <v>46030</v>
      </c>
      <c r="V2206">
        <f t="shared" si="68"/>
        <v>597</v>
      </c>
      <c r="W2206" t="str">
        <f t="shared" si="69"/>
        <v>360+</v>
      </c>
    </row>
    <row r="2207" spans="1:23" x14ac:dyDescent="0.25">
      <c r="A2207" t="s">
        <v>2345</v>
      </c>
      <c r="B2207">
        <v>8808486944</v>
      </c>
      <c r="C2207">
        <v>5500124258</v>
      </c>
      <c r="D2207" s="1">
        <v>45923</v>
      </c>
      <c r="E2207">
        <v>99232</v>
      </c>
      <c r="F2207">
        <v>97110</v>
      </c>
      <c r="G2207" t="s">
        <v>415</v>
      </c>
      <c r="H2207" s="34">
        <v>86450</v>
      </c>
      <c r="I2207" s="7">
        <v>56193</v>
      </c>
      <c r="J2207" s="7">
        <v>49449.84</v>
      </c>
      <c r="K2207" s="7">
        <v>0</v>
      </c>
      <c r="L2207" s="7">
        <v>6743.16</v>
      </c>
      <c r="M2207" s="5">
        <v>0.12</v>
      </c>
      <c r="N2207" t="s">
        <v>46</v>
      </c>
      <c r="O2207" t="s">
        <v>17</v>
      </c>
      <c r="P2207" t="s">
        <v>25</v>
      </c>
      <c r="Q2207" t="s">
        <v>19</v>
      </c>
      <c r="R2207" t="s">
        <v>20</v>
      </c>
      <c r="S2207" t="s">
        <v>17</v>
      </c>
      <c r="T2207" t="s">
        <v>13311</v>
      </c>
      <c r="U2207" s="1">
        <v>45992</v>
      </c>
      <c r="V2207">
        <f t="shared" si="68"/>
        <v>69</v>
      </c>
      <c r="W2207" t="str">
        <f t="shared" si="69"/>
        <v>60-89</v>
      </c>
    </row>
    <row r="2208" spans="1:23" x14ac:dyDescent="0.25">
      <c r="A2208" t="s">
        <v>2346</v>
      </c>
      <c r="B2208">
        <v>2247583268</v>
      </c>
      <c r="C2208">
        <v>3231917458</v>
      </c>
      <c r="D2208" s="1">
        <v>45526</v>
      </c>
      <c r="E2208">
        <v>99213</v>
      </c>
      <c r="F2208">
        <v>99282</v>
      </c>
      <c r="G2208" t="s">
        <v>222</v>
      </c>
      <c r="H2208" s="34">
        <v>78272</v>
      </c>
      <c r="I2208" s="7">
        <v>66531</v>
      </c>
      <c r="J2208" s="7">
        <v>65200.38</v>
      </c>
      <c r="K2208" s="7">
        <v>0</v>
      </c>
      <c r="L2208" s="7">
        <v>1330.62</v>
      </c>
      <c r="M2208" s="5">
        <v>0.02</v>
      </c>
      <c r="N2208" t="s">
        <v>16</v>
      </c>
      <c r="O2208" t="s">
        <v>17</v>
      </c>
      <c r="P2208" t="s">
        <v>97</v>
      </c>
      <c r="Q2208" t="s">
        <v>19</v>
      </c>
      <c r="R2208" t="s">
        <v>27</v>
      </c>
      <c r="S2208" t="s">
        <v>27</v>
      </c>
      <c r="T2208" t="s">
        <v>13310</v>
      </c>
      <c r="U2208" s="1">
        <v>45925</v>
      </c>
      <c r="V2208">
        <f t="shared" si="68"/>
        <v>399</v>
      </c>
      <c r="W2208" t="str">
        <f t="shared" si="69"/>
        <v>360+</v>
      </c>
    </row>
    <row r="2209" spans="1:23" x14ac:dyDescent="0.25">
      <c r="A2209" t="s">
        <v>2347</v>
      </c>
      <c r="B2209">
        <v>4905291476</v>
      </c>
      <c r="C2209">
        <v>8300044609</v>
      </c>
      <c r="D2209" s="1">
        <v>45665</v>
      </c>
      <c r="E2209">
        <v>99222</v>
      </c>
      <c r="F2209">
        <v>99212</v>
      </c>
      <c r="G2209" t="s">
        <v>75</v>
      </c>
      <c r="H2209" s="34">
        <v>86234</v>
      </c>
      <c r="I2209" s="7">
        <v>62088</v>
      </c>
      <c r="J2209" s="7">
        <v>57120.959999999999</v>
      </c>
      <c r="K2209" s="7">
        <v>0</v>
      </c>
      <c r="L2209" s="7">
        <v>4967.04</v>
      </c>
      <c r="M2209" s="5">
        <v>0.08</v>
      </c>
      <c r="N2209" t="s">
        <v>24</v>
      </c>
      <c r="O2209" t="s">
        <v>17</v>
      </c>
      <c r="P2209" t="s">
        <v>58</v>
      </c>
      <c r="Q2209" t="s">
        <v>19</v>
      </c>
      <c r="R2209" t="s">
        <v>43</v>
      </c>
      <c r="S2209" t="s">
        <v>21</v>
      </c>
      <c r="T2209" t="s">
        <v>13312</v>
      </c>
      <c r="U2209" s="1">
        <v>45899</v>
      </c>
      <c r="V2209">
        <f t="shared" si="68"/>
        <v>234</v>
      </c>
      <c r="W2209" t="str">
        <f t="shared" si="69"/>
        <v>210-239</v>
      </c>
    </row>
    <row r="2210" spans="1:23" x14ac:dyDescent="0.25">
      <c r="A2210" t="s">
        <v>2348</v>
      </c>
      <c r="B2210">
        <v>8416685875</v>
      </c>
      <c r="C2210">
        <v>8367385882</v>
      </c>
      <c r="D2210" s="1">
        <v>45867</v>
      </c>
      <c r="E2210">
        <v>99238</v>
      </c>
      <c r="F2210">
        <v>85025</v>
      </c>
      <c r="G2210" t="s">
        <v>94</v>
      </c>
      <c r="H2210" s="34">
        <v>59470</v>
      </c>
      <c r="I2210" s="7">
        <v>46981</v>
      </c>
      <c r="J2210" s="7">
        <v>23220.04</v>
      </c>
      <c r="K2210" s="7">
        <v>16244</v>
      </c>
      <c r="L2210" s="7">
        <v>7516.96</v>
      </c>
      <c r="M2210" s="5">
        <v>0.16</v>
      </c>
      <c r="N2210" t="s">
        <v>1138</v>
      </c>
      <c r="O2210" t="s">
        <v>27</v>
      </c>
      <c r="P2210" t="s">
        <v>97</v>
      </c>
      <c r="Q2210" t="s">
        <v>32</v>
      </c>
      <c r="R2210" t="s">
        <v>43</v>
      </c>
      <c r="S2210" t="s">
        <v>17</v>
      </c>
      <c r="T2210" t="s">
        <v>13312</v>
      </c>
      <c r="U2210" s="1">
        <v>45897</v>
      </c>
      <c r="V2210">
        <f t="shared" si="68"/>
        <v>30</v>
      </c>
      <c r="W2210" t="str">
        <f t="shared" si="69"/>
        <v>30-59</v>
      </c>
    </row>
    <row r="2211" spans="1:23" x14ac:dyDescent="0.25">
      <c r="A2211" t="s">
        <v>2349</v>
      </c>
      <c r="B2211">
        <v>8656799780</v>
      </c>
      <c r="C2211">
        <v>6794334624</v>
      </c>
      <c r="D2211" s="1">
        <v>45866</v>
      </c>
      <c r="E2211">
        <v>99215</v>
      </c>
      <c r="F2211">
        <v>99292</v>
      </c>
      <c r="G2211" t="s">
        <v>237</v>
      </c>
      <c r="H2211" s="34">
        <v>62531</v>
      </c>
      <c r="I2211" s="7">
        <v>40645</v>
      </c>
      <c r="J2211" s="7">
        <v>24704.6</v>
      </c>
      <c r="K2211" s="7">
        <v>11063</v>
      </c>
      <c r="L2211" s="7">
        <v>4877.3999999999996</v>
      </c>
      <c r="M2211" s="5">
        <v>0.12</v>
      </c>
      <c r="N2211" t="s">
        <v>46</v>
      </c>
      <c r="O2211" t="s">
        <v>27</v>
      </c>
      <c r="P2211" t="s">
        <v>18</v>
      </c>
      <c r="Q2211" t="s">
        <v>32</v>
      </c>
      <c r="R2211" t="s">
        <v>20</v>
      </c>
      <c r="S2211" t="s">
        <v>17</v>
      </c>
      <c r="T2211" t="s">
        <v>13310</v>
      </c>
      <c r="U2211" s="1">
        <v>46005</v>
      </c>
      <c r="V2211">
        <f t="shared" si="68"/>
        <v>139</v>
      </c>
      <c r="W2211" t="str">
        <f t="shared" si="69"/>
        <v>120-149</v>
      </c>
    </row>
    <row r="2212" spans="1:23" x14ac:dyDescent="0.25">
      <c r="A2212" t="s">
        <v>2350</v>
      </c>
      <c r="B2212">
        <v>4411924051</v>
      </c>
      <c r="C2212">
        <v>8380656918</v>
      </c>
      <c r="D2212" s="1">
        <v>45292</v>
      </c>
      <c r="E2212">
        <v>99221</v>
      </c>
      <c r="F2212">
        <v>97110</v>
      </c>
      <c r="G2212" t="s">
        <v>124</v>
      </c>
      <c r="H2212" s="34">
        <v>57875</v>
      </c>
      <c r="I2212" s="7">
        <v>41670</v>
      </c>
      <c r="J2212" s="7">
        <v>20524.400000000001</v>
      </c>
      <c r="K2212" s="7">
        <v>17812</v>
      </c>
      <c r="L2212" s="7">
        <v>3333.6</v>
      </c>
      <c r="M2212" s="5">
        <v>0.08</v>
      </c>
      <c r="N2212" t="s">
        <v>24</v>
      </c>
      <c r="O2212" t="s">
        <v>27</v>
      </c>
      <c r="P2212" t="s">
        <v>58</v>
      </c>
      <c r="Q2212" t="s">
        <v>32</v>
      </c>
      <c r="R2212" t="s">
        <v>43</v>
      </c>
      <c r="S2212" t="s">
        <v>27</v>
      </c>
      <c r="T2212" t="s">
        <v>13311</v>
      </c>
      <c r="U2212" s="1">
        <v>45930</v>
      </c>
      <c r="V2212">
        <f t="shared" si="68"/>
        <v>638</v>
      </c>
      <c r="W2212" t="str">
        <f t="shared" si="69"/>
        <v>360+</v>
      </c>
    </row>
    <row r="2213" spans="1:23" x14ac:dyDescent="0.25">
      <c r="A2213" t="s">
        <v>2351</v>
      </c>
      <c r="B2213">
        <v>3175093698</v>
      </c>
      <c r="C2213">
        <v>6734141612</v>
      </c>
      <c r="D2213" s="1">
        <v>45736</v>
      </c>
      <c r="E2213">
        <v>99221</v>
      </c>
      <c r="F2213">
        <v>99283</v>
      </c>
      <c r="G2213" t="s">
        <v>106</v>
      </c>
      <c r="H2213" s="34">
        <v>71449</v>
      </c>
      <c r="I2213" s="7">
        <v>60732</v>
      </c>
      <c r="J2213" s="7">
        <v>55526.36</v>
      </c>
      <c r="K2213" s="7">
        <v>3991</v>
      </c>
      <c r="L2213" s="7">
        <v>1214.6400000000001</v>
      </c>
      <c r="M2213" s="5">
        <v>0.02</v>
      </c>
      <c r="N2213" t="s">
        <v>16</v>
      </c>
      <c r="O2213" t="s">
        <v>30</v>
      </c>
      <c r="P2213" t="s">
        <v>35</v>
      </c>
      <c r="Q2213" t="s">
        <v>32</v>
      </c>
      <c r="R2213" t="s">
        <v>43</v>
      </c>
      <c r="S2213" t="s">
        <v>27</v>
      </c>
      <c r="T2213" t="s">
        <v>13312</v>
      </c>
      <c r="U2213" s="1">
        <v>45914</v>
      </c>
      <c r="V2213">
        <f t="shared" si="68"/>
        <v>178</v>
      </c>
      <c r="W2213" t="str">
        <f t="shared" si="69"/>
        <v>150-179</v>
      </c>
    </row>
    <row r="2214" spans="1:23" x14ac:dyDescent="0.25">
      <c r="A2214" t="s">
        <v>2352</v>
      </c>
      <c r="B2214">
        <v>7596501665</v>
      </c>
      <c r="C2214">
        <v>1931268560</v>
      </c>
      <c r="D2214" s="1">
        <v>45311</v>
      </c>
      <c r="E2214">
        <v>99233</v>
      </c>
      <c r="F2214">
        <v>99281</v>
      </c>
      <c r="G2214" t="s">
        <v>29</v>
      </c>
      <c r="H2214" s="34">
        <v>52771</v>
      </c>
      <c r="I2214" s="7">
        <v>42217</v>
      </c>
      <c r="J2214" s="7">
        <v>25437.62</v>
      </c>
      <c r="K2214" s="7">
        <v>10869</v>
      </c>
      <c r="L2214" s="7">
        <v>5910.38</v>
      </c>
      <c r="M2214" s="5">
        <v>0.14000000000000001</v>
      </c>
      <c r="N2214" t="s">
        <v>1135</v>
      </c>
      <c r="O2214" t="s">
        <v>27</v>
      </c>
      <c r="P2214" t="s">
        <v>35</v>
      </c>
      <c r="Q2214" t="s">
        <v>32</v>
      </c>
      <c r="R2214" t="s">
        <v>43</v>
      </c>
      <c r="S2214" t="s">
        <v>21</v>
      </c>
      <c r="T2214" t="s">
        <v>13311</v>
      </c>
      <c r="U2214" s="1">
        <v>45884</v>
      </c>
      <c r="V2214">
        <f t="shared" si="68"/>
        <v>573</v>
      </c>
      <c r="W2214" t="str">
        <f t="shared" si="69"/>
        <v>360+</v>
      </c>
    </row>
    <row r="2215" spans="1:23" x14ac:dyDescent="0.25">
      <c r="A2215" t="s">
        <v>2353</v>
      </c>
      <c r="B2215">
        <v>9879751662</v>
      </c>
      <c r="C2215">
        <v>5520598050</v>
      </c>
      <c r="D2215" s="1">
        <v>45608</v>
      </c>
      <c r="E2215">
        <v>99231</v>
      </c>
      <c r="F2215">
        <v>36415</v>
      </c>
      <c r="G2215" t="s">
        <v>37</v>
      </c>
      <c r="H2215" s="34">
        <v>35267</v>
      </c>
      <c r="I2215" s="7">
        <v>28214</v>
      </c>
      <c r="J2215" s="7">
        <v>13765.04</v>
      </c>
      <c r="K2215" s="7">
        <v>10499</v>
      </c>
      <c r="L2215" s="7">
        <v>3949.96</v>
      </c>
      <c r="M2215" s="5">
        <v>0.14000000000000001</v>
      </c>
      <c r="N2215" t="s">
        <v>1135</v>
      </c>
      <c r="O2215" t="s">
        <v>27</v>
      </c>
      <c r="P2215" t="s">
        <v>97</v>
      </c>
      <c r="Q2215" t="s">
        <v>19</v>
      </c>
      <c r="R2215" t="s">
        <v>26</v>
      </c>
      <c r="S2215" t="s">
        <v>27</v>
      </c>
      <c r="T2215" t="s">
        <v>13312</v>
      </c>
      <c r="U2215" s="1">
        <v>45749</v>
      </c>
      <c r="V2215">
        <f t="shared" si="68"/>
        <v>141</v>
      </c>
      <c r="W2215" t="str">
        <f t="shared" si="69"/>
        <v>120-149</v>
      </c>
    </row>
    <row r="2216" spans="1:23" x14ac:dyDescent="0.25">
      <c r="A2216" t="s">
        <v>2354</v>
      </c>
      <c r="B2216">
        <v>1617117341</v>
      </c>
      <c r="C2216">
        <v>3543597909</v>
      </c>
      <c r="D2216" s="1">
        <v>45748</v>
      </c>
      <c r="E2216">
        <v>99213</v>
      </c>
      <c r="F2216">
        <v>81000</v>
      </c>
      <c r="G2216" t="s">
        <v>169</v>
      </c>
      <c r="H2216" s="34">
        <v>42503</v>
      </c>
      <c r="I2216" s="7">
        <v>33152</v>
      </c>
      <c r="J2216" s="7">
        <v>26521.599999999999</v>
      </c>
      <c r="K2216" s="7">
        <v>0</v>
      </c>
      <c r="L2216" s="7">
        <v>6630.4</v>
      </c>
      <c r="M2216" s="5">
        <v>0.2</v>
      </c>
      <c r="N2216" t="s">
        <v>3140</v>
      </c>
      <c r="O2216" t="s">
        <v>17</v>
      </c>
      <c r="P2216" t="s">
        <v>35</v>
      </c>
      <c r="Q2216" t="s">
        <v>32</v>
      </c>
      <c r="R2216" t="s">
        <v>38</v>
      </c>
      <c r="S2216" t="s">
        <v>27</v>
      </c>
      <c r="T2216" t="s">
        <v>13311</v>
      </c>
      <c r="U2216" s="1">
        <v>45796</v>
      </c>
      <c r="V2216">
        <f t="shared" si="68"/>
        <v>48</v>
      </c>
      <c r="W2216" t="str">
        <f t="shared" si="69"/>
        <v>30-59</v>
      </c>
    </row>
    <row r="2217" spans="1:23" x14ac:dyDescent="0.25">
      <c r="A2217" t="s">
        <v>2355</v>
      </c>
      <c r="B2217">
        <v>6524538226</v>
      </c>
      <c r="C2217">
        <v>6105858470</v>
      </c>
      <c r="D2217" s="1">
        <v>45681</v>
      </c>
      <c r="E2217">
        <v>99231</v>
      </c>
      <c r="F2217">
        <v>99281</v>
      </c>
      <c r="G2217" t="s">
        <v>365</v>
      </c>
      <c r="H2217" s="34">
        <v>97489</v>
      </c>
      <c r="I2217" s="7">
        <v>70192</v>
      </c>
      <c r="J2217" s="7">
        <v>64576.639999999999</v>
      </c>
      <c r="K2217" s="7">
        <v>0</v>
      </c>
      <c r="L2217" s="7">
        <v>5615.36</v>
      </c>
      <c r="M2217" s="5">
        <v>0.08</v>
      </c>
      <c r="N2217" t="s">
        <v>24</v>
      </c>
      <c r="O2217" t="s">
        <v>17</v>
      </c>
      <c r="P2217" t="s">
        <v>58</v>
      </c>
      <c r="Q2217" t="s">
        <v>32</v>
      </c>
      <c r="R2217" t="s">
        <v>43</v>
      </c>
      <c r="S2217" t="s">
        <v>21</v>
      </c>
      <c r="T2217" t="s">
        <v>13312</v>
      </c>
      <c r="U2217" s="1">
        <v>45927</v>
      </c>
      <c r="V2217">
        <f t="shared" si="68"/>
        <v>246</v>
      </c>
      <c r="W2217" t="str">
        <f t="shared" si="69"/>
        <v>240-269</v>
      </c>
    </row>
    <row r="2218" spans="1:23" x14ac:dyDescent="0.25">
      <c r="A2218" t="s">
        <v>2356</v>
      </c>
      <c r="B2218">
        <v>6417944808</v>
      </c>
      <c r="C2218">
        <v>6051200697</v>
      </c>
      <c r="D2218" s="1">
        <v>45777</v>
      </c>
      <c r="E2218">
        <v>99222</v>
      </c>
      <c r="F2218">
        <v>99204</v>
      </c>
      <c r="G2218" t="s">
        <v>89</v>
      </c>
      <c r="H2218" s="34">
        <v>57433</v>
      </c>
      <c r="I2218" s="7">
        <v>37331</v>
      </c>
      <c r="J2218" s="7">
        <v>17576.28</v>
      </c>
      <c r="K2218" s="7">
        <v>15275</v>
      </c>
      <c r="L2218" s="7">
        <v>4479.72</v>
      </c>
      <c r="M2218" s="5">
        <v>0.12</v>
      </c>
      <c r="N2218" t="s">
        <v>46</v>
      </c>
      <c r="O2218" t="s">
        <v>27</v>
      </c>
      <c r="P2218" t="s">
        <v>55</v>
      </c>
      <c r="Q2218" t="s">
        <v>32</v>
      </c>
      <c r="R2218" t="s">
        <v>26</v>
      </c>
      <c r="S2218" t="s">
        <v>27</v>
      </c>
      <c r="T2218" t="s">
        <v>13311</v>
      </c>
      <c r="U2218" s="1">
        <v>45957</v>
      </c>
      <c r="V2218">
        <f t="shared" si="68"/>
        <v>180</v>
      </c>
      <c r="W2218" t="str">
        <f t="shared" si="69"/>
        <v>180-209</v>
      </c>
    </row>
    <row r="2219" spans="1:23" x14ac:dyDescent="0.25">
      <c r="A2219" t="s">
        <v>2357</v>
      </c>
      <c r="B2219">
        <v>9655516630</v>
      </c>
      <c r="C2219">
        <v>5469510325</v>
      </c>
      <c r="D2219" s="1">
        <v>45706</v>
      </c>
      <c r="E2219">
        <v>99238</v>
      </c>
      <c r="F2219">
        <v>81000</v>
      </c>
      <c r="G2219" t="s">
        <v>272</v>
      </c>
      <c r="H2219" s="34">
        <v>71311</v>
      </c>
      <c r="I2219" s="7">
        <v>60614</v>
      </c>
      <c r="J2219" s="7">
        <v>52265.72</v>
      </c>
      <c r="K2219" s="7">
        <v>7136</v>
      </c>
      <c r="L2219" s="7">
        <v>1212.28</v>
      </c>
      <c r="M2219" s="5">
        <v>0.02</v>
      </c>
      <c r="N2219" t="s">
        <v>16</v>
      </c>
      <c r="O2219" t="s">
        <v>30</v>
      </c>
      <c r="P2219" t="s">
        <v>31</v>
      </c>
      <c r="Q2219" t="s">
        <v>19</v>
      </c>
      <c r="R2219" t="s">
        <v>21</v>
      </c>
      <c r="S2219" t="s">
        <v>17</v>
      </c>
      <c r="T2219" t="s">
        <v>13310</v>
      </c>
      <c r="U2219" s="1">
        <v>45847</v>
      </c>
      <c r="V2219">
        <f t="shared" si="68"/>
        <v>141</v>
      </c>
      <c r="W2219" t="str">
        <f t="shared" si="69"/>
        <v>120-149</v>
      </c>
    </row>
    <row r="2220" spans="1:23" x14ac:dyDescent="0.25">
      <c r="A2220" t="s">
        <v>2358</v>
      </c>
      <c r="B2220">
        <v>2997669323</v>
      </c>
      <c r="C2220">
        <v>8861224944</v>
      </c>
      <c r="D2220" s="1">
        <v>45322</v>
      </c>
      <c r="E2220">
        <v>99238</v>
      </c>
      <c r="F2220">
        <v>99213</v>
      </c>
      <c r="G2220" t="s">
        <v>118</v>
      </c>
      <c r="H2220" s="34">
        <v>91538</v>
      </c>
      <c r="I2220" s="7">
        <v>59500</v>
      </c>
      <c r="J2220" s="7">
        <v>43609</v>
      </c>
      <c r="K2220" s="7">
        <v>8751</v>
      </c>
      <c r="L2220" s="7">
        <v>7140</v>
      </c>
      <c r="M2220" s="5">
        <v>0.12</v>
      </c>
      <c r="N2220" t="s">
        <v>46</v>
      </c>
      <c r="O2220" t="s">
        <v>27</v>
      </c>
      <c r="P2220" t="s">
        <v>31</v>
      </c>
      <c r="Q2220" t="s">
        <v>19</v>
      </c>
      <c r="R2220" t="s">
        <v>21</v>
      </c>
      <c r="S2220" t="s">
        <v>21</v>
      </c>
      <c r="T2220" t="s">
        <v>13312</v>
      </c>
      <c r="U2220" s="1">
        <v>45678</v>
      </c>
      <c r="V2220">
        <f t="shared" si="68"/>
        <v>356</v>
      </c>
      <c r="W2220" t="str">
        <f t="shared" si="69"/>
        <v>330-359</v>
      </c>
    </row>
    <row r="2221" spans="1:23" x14ac:dyDescent="0.25">
      <c r="A2221" t="s">
        <v>2359</v>
      </c>
      <c r="B2221">
        <v>8825957018</v>
      </c>
      <c r="C2221">
        <v>2301338888</v>
      </c>
      <c r="D2221" s="1">
        <v>45956</v>
      </c>
      <c r="E2221">
        <v>99213</v>
      </c>
      <c r="F2221">
        <v>99211</v>
      </c>
      <c r="G2221" t="s">
        <v>52</v>
      </c>
      <c r="H2221" s="34">
        <v>39091</v>
      </c>
      <c r="I2221" s="7">
        <v>33227</v>
      </c>
      <c r="J2221" s="7">
        <v>27780.46</v>
      </c>
      <c r="K2221" s="7">
        <v>4782</v>
      </c>
      <c r="L2221" s="7">
        <v>664.54</v>
      </c>
      <c r="M2221" s="5">
        <v>0.02</v>
      </c>
      <c r="N2221" t="s">
        <v>16</v>
      </c>
      <c r="O2221" t="s">
        <v>27</v>
      </c>
      <c r="P2221" t="s">
        <v>18</v>
      </c>
      <c r="Q2221" t="s">
        <v>19</v>
      </c>
      <c r="R2221" t="s">
        <v>27</v>
      </c>
      <c r="S2221" t="s">
        <v>27</v>
      </c>
      <c r="T2221" t="s">
        <v>13312</v>
      </c>
      <c r="U2221" s="1">
        <v>46022</v>
      </c>
      <c r="V2221">
        <f t="shared" si="68"/>
        <v>66</v>
      </c>
      <c r="W2221" t="str">
        <f t="shared" si="69"/>
        <v>60-89</v>
      </c>
    </row>
    <row r="2222" spans="1:23" x14ac:dyDescent="0.25">
      <c r="A2222" t="s">
        <v>2360</v>
      </c>
      <c r="B2222">
        <v>6223581742</v>
      </c>
      <c r="C2222">
        <v>7923221782</v>
      </c>
      <c r="D2222" s="1">
        <v>45878</v>
      </c>
      <c r="E2222">
        <v>99223</v>
      </c>
      <c r="F2222">
        <v>99291</v>
      </c>
      <c r="G2222" t="s">
        <v>118</v>
      </c>
      <c r="H2222" s="34">
        <v>20817</v>
      </c>
      <c r="I2222" s="7">
        <v>16237</v>
      </c>
      <c r="J2222" s="7">
        <v>12989.6</v>
      </c>
      <c r="K2222" s="7">
        <v>0</v>
      </c>
      <c r="L2222" s="7">
        <v>3247.4</v>
      </c>
      <c r="M2222" s="5">
        <v>0.2</v>
      </c>
      <c r="N2222" t="s">
        <v>3140</v>
      </c>
      <c r="O2222" t="s">
        <v>17</v>
      </c>
      <c r="P2222" t="s">
        <v>40</v>
      </c>
      <c r="Q2222" t="s">
        <v>32</v>
      </c>
      <c r="R2222" t="s">
        <v>43</v>
      </c>
      <c r="S2222" t="s">
        <v>17</v>
      </c>
      <c r="T2222" t="s">
        <v>13310</v>
      </c>
      <c r="U2222" s="1">
        <v>46037</v>
      </c>
      <c r="V2222">
        <f t="shared" si="68"/>
        <v>159</v>
      </c>
      <c r="W2222" t="str">
        <f t="shared" si="69"/>
        <v>150-179</v>
      </c>
    </row>
    <row r="2223" spans="1:23" x14ac:dyDescent="0.25">
      <c r="A2223" t="s">
        <v>2361</v>
      </c>
      <c r="B2223">
        <v>6259494884</v>
      </c>
      <c r="C2223">
        <v>4228701410</v>
      </c>
      <c r="D2223" s="1">
        <v>45409</v>
      </c>
      <c r="E2223">
        <v>99214</v>
      </c>
      <c r="F2223">
        <v>81000</v>
      </c>
      <c r="G2223" t="s">
        <v>102</v>
      </c>
      <c r="H2223" s="34">
        <v>71124</v>
      </c>
      <c r="I2223" s="7">
        <v>55477</v>
      </c>
      <c r="J2223" s="7">
        <v>44381.599999999999</v>
      </c>
      <c r="K2223" s="7">
        <v>0</v>
      </c>
      <c r="L2223" s="7">
        <v>11095.4</v>
      </c>
      <c r="M2223" s="5">
        <v>0.2</v>
      </c>
      <c r="N2223" t="s">
        <v>3140</v>
      </c>
      <c r="O2223" t="s">
        <v>17</v>
      </c>
      <c r="P2223" t="s">
        <v>58</v>
      </c>
      <c r="Q2223" t="s">
        <v>19</v>
      </c>
      <c r="R2223" t="s">
        <v>27</v>
      </c>
      <c r="S2223" t="s">
        <v>21</v>
      </c>
      <c r="T2223" t="s">
        <v>13311</v>
      </c>
      <c r="U2223" s="1">
        <v>45946</v>
      </c>
      <c r="V2223">
        <f t="shared" si="68"/>
        <v>537</v>
      </c>
      <c r="W2223" t="str">
        <f t="shared" si="69"/>
        <v>360+</v>
      </c>
    </row>
    <row r="2224" spans="1:23" x14ac:dyDescent="0.25">
      <c r="A2224" t="s">
        <v>2362</v>
      </c>
      <c r="B2224">
        <v>9149191068</v>
      </c>
      <c r="C2224">
        <v>6778997017</v>
      </c>
      <c r="D2224" s="1">
        <v>45488</v>
      </c>
      <c r="E2224">
        <v>99233</v>
      </c>
      <c r="F2224">
        <v>97110</v>
      </c>
      <c r="G2224" t="s">
        <v>85</v>
      </c>
      <c r="H2224" s="34">
        <v>84693</v>
      </c>
      <c r="I2224" s="7">
        <v>55050</v>
      </c>
      <c r="J2224" s="7">
        <v>38663</v>
      </c>
      <c r="K2224" s="7">
        <v>9781</v>
      </c>
      <c r="L2224" s="7">
        <v>6606</v>
      </c>
      <c r="M2224" s="5">
        <v>0.12</v>
      </c>
      <c r="N2224" t="s">
        <v>46</v>
      </c>
      <c r="O2224" t="s">
        <v>27</v>
      </c>
      <c r="P2224" t="s">
        <v>31</v>
      </c>
      <c r="Q2224" t="s">
        <v>19</v>
      </c>
      <c r="R2224" t="s">
        <v>38</v>
      </c>
      <c r="S2224" t="s">
        <v>17</v>
      </c>
      <c r="T2224" t="s">
        <v>13312</v>
      </c>
      <c r="U2224" s="1">
        <v>45937</v>
      </c>
      <c r="V2224">
        <f t="shared" si="68"/>
        <v>449</v>
      </c>
      <c r="W2224" t="str">
        <f t="shared" si="69"/>
        <v>360+</v>
      </c>
    </row>
    <row r="2225" spans="1:23" x14ac:dyDescent="0.25">
      <c r="A2225" t="s">
        <v>2363</v>
      </c>
      <c r="B2225">
        <v>4696346640</v>
      </c>
      <c r="C2225">
        <v>8069887360</v>
      </c>
      <c r="D2225" s="1">
        <v>45490</v>
      </c>
      <c r="E2225">
        <v>99215</v>
      </c>
      <c r="F2225">
        <v>99203</v>
      </c>
      <c r="G2225" t="s">
        <v>136</v>
      </c>
      <c r="H2225" s="34">
        <v>38120</v>
      </c>
      <c r="I2225" s="7">
        <v>30115</v>
      </c>
      <c r="J2225" s="7">
        <v>19155.599999999999</v>
      </c>
      <c r="K2225" s="7">
        <v>6141</v>
      </c>
      <c r="L2225" s="7">
        <v>4818.3999999999996</v>
      </c>
      <c r="M2225" s="5">
        <v>0.16</v>
      </c>
      <c r="N2225" t="s">
        <v>1138</v>
      </c>
      <c r="O2225" t="s">
        <v>27</v>
      </c>
      <c r="P2225" t="s">
        <v>35</v>
      </c>
      <c r="Q2225" t="s">
        <v>32</v>
      </c>
      <c r="R2225" t="s">
        <v>21</v>
      </c>
      <c r="S2225" t="s">
        <v>17</v>
      </c>
      <c r="T2225" t="s">
        <v>13310</v>
      </c>
      <c r="U2225" s="1">
        <v>45869</v>
      </c>
      <c r="V2225">
        <f t="shared" si="68"/>
        <v>379</v>
      </c>
      <c r="W2225" t="str">
        <f t="shared" si="69"/>
        <v>360+</v>
      </c>
    </row>
    <row r="2226" spans="1:23" x14ac:dyDescent="0.25">
      <c r="A2226" t="s">
        <v>2364</v>
      </c>
      <c r="B2226">
        <v>2330913943</v>
      </c>
      <c r="C2226">
        <v>7326958831</v>
      </c>
      <c r="D2226" s="1">
        <v>45853</v>
      </c>
      <c r="E2226">
        <v>99214</v>
      </c>
      <c r="F2226">
        <v>99202</v>
      </c>
      <c r="G2226" t="s">
        <v>178</v>
      </c>
      <c r="H2226" s="34">
        <v>46617</v>
      </c>
      <c r="I2226" s="7">
        <v>33564</v>
      </c>
      <c r="J2226" s="7">
        <v>30878.880000000001</v>
      </c>
      <c r="K2226" s="7">
        <v>0</v>
      </c>
      <c r="L2226" s="7">
        <v>2685.12</v>
      </c>
      <c r="M2226" s="5">
        <v>0.08</v>
      </c>
      <c r="N2226" t="s">
        <v>24</v>
      </c>
      <c r="O2226" t="s">
        <v>17</v>
      </c>
      <c r="P2226" t="s">
        <v>58</v>
      </c>
      <c r="Q2226" t="s">
        <v>19</v>
      </c>
      <c r="R2226" t="s">
        <v>26</v>
      </c>
      <c r="S2226" t="s">
        <v>21</v>
      </c>
      <c r="T2226" t="s">
        <v>13310</v>
      </c>
      <c r="U2226" s="1">
        <v>45952</v>
      </c>
      <c r="V2226">
        <f t="shared" si="68"/>
        <v>99</v>
      </c>
      <c r="W2226" t="str">
        <f t="shared" si="69"/>
        <v>90-119</v>
      </c>
    </row>
    <row r="2227" spans="1:23" x14ac:dyDescent="0.25">
      <c r="A2227" t="s">
        <v>2365</v>
      </c>
      <c r="B2227">
        <v>5323598998</v>
      </c>
      <c r="C2227">
        <v>2677213388</v>
      </c>
      <c r="D2227" s="1">
        <v>45512</v>
      </c>
      <c r="E2227">
        <v>99222</v>
      </c>
      <c r="F2227">
        <v>93000</v>
      </c>
      <c r="G2227" t="s">
        <v>178</v>
      </c>
      <c r="H2227" s="34">
        <v>46376</v>
      </c>
      <c r="I2227" s="7">
        <v>34782</v>
      </c>
      <c r="J2227" s="7">
        <v>26430.7</v>
      </c>
      <c r="K2227" s="7">
        <v>3134</v>
      </c>
      <c r="L2227" s="7">
        <v>5217.3</v>
      </c>
      <c r="M2227" s="5">
        <v>0.15</v>
      </c>
      <c r="N2227" t="s">
        <v>1139</v>
      </c>
      <c r="O2227" t="s">
        <v>27</v>
      </c>
      <c r="P2227" t="s">
        <v>25</v>
      </c>
      <c r="Q2227" t="s">
        <v>19</v>
      </c>
      <c r="R2227" t="s">
        <v>20</v>
      </c>
      <c r="S2227" t="s">
        <v>27</v>
      </c>
      <c r="T2227" t="s">
        <v>13311</v>
      </c>
      <c r="U2227" s="1">
        <v>45753</v>
      </c>
      <c r="V2227">
        <f t="shared" si="68"/>
        <v>241</v>
      </c>
      <c r="W2227" t="str">
        <f t="shared" si="69"/>
        <v>240-269</v>
      </c>
    </row>
    <row r="2228" spans="1:23" x14ac:dyDescent="0.25">
      <c r="A2228" t="s">
        <v>2366</v>
      </c>
      <c r="B2228">
        <v>4808993594</v>
      </c>
      <c r="C2228">
        <v>1118516019</v>
      </c>
      <c r="D2228" s="1">
        <v>45875</v>
      </c>
      <c r="E2228">
        <v>99213</v>
      </c>
      <c r="F2228">
        <v>99212</v>
      </c>
      <c r="G2228" t="s">
        <v>224</v>
      </c>
      <c r="H2228" s="34">
        <v>47840</v>
      </c>
      <c r="I2228" s="7">
        <v>40664</v>
      </c>
      <c r="J2228" s="7">
        <v>39850.720000000001</v>
      </c>
      <c r="K2228" s="7">
        <v>0</v>
      </c>
      <c r="L2228" s="7">
        <v>813.28</v>
      </c>
      <c r="M2228" s="5">
        <v>0.02</v>
      </c>
      <c r="N2228" t="s">
        <v>16</v>
      </c>
      <c r="O2228" t="s">
        <v>17</v>
      </c>
      <c r="P2228" t="s">
        <v>35</v>
      </c>
      <c r="Q2228" t="s">
        <v>19</v>
      </c>
      <c r="R2228" t="s">
        <v>27</v>
      </c>
      <c r="S2228" t="s">
        <v>27</v>
      </c>
      <c r="T2228" t="s">
        <v>13311</v>
      </c>
      <c r="U2228" s="1">
        <v>46010</v>
      </c>
      <c r="V2228">
        <f t="shared" si="68"/>
        <v>135</v>
      </c>
      <c r="W2228" t="str">
        <f t="shared" si="69"/>
        <v>120-149</v>
      </c>
    </row>
    <row r="2229" spans="1:23" x14ac:dyDescent="0.25">
      <c r="A2229" t="s">
        <v>2367</v>
      </c>
      <c r="B2229">
        <v>3145344328</v>
      </c>
      <c r="C2229">
        <v>9322720700</v>
      </c>
      <c r="D2229" s="1">
        <v>45583</v>
      </c>
      <c r="E2229">
        <v>99233</v>
      </c>
      <c r="F2229">
        <v>99204</v>
      </c>
      <c r="G2229" t="s">
        <v>240</v>
      </c>
      <c r="H2229" s="34">
        <v>87456</v>
      </c>
      <c r="I2229" s="7">
        <v>69090</v>
      </c>
      <c r="J2229" s="7">
        <v>52903.6</v>
      </c>
      <c r="K2229" s="7">
        <v>5132</v>
      </c>
      <c r="L2229" s="7">
        <v>11054.4</v>
      </c>
      <c r="M2229" s="5">
        <v>0.16</v>
      </c>
      <c r="N2229" t="s">
        <v>1138</v>
      </c>
      <c r="O2229" t="s">
        <v>30</v>
      </c>
      <c r="P2229" t="s">
        <v>18</v>
      </c>
      <c r="Q2229" t="s">
        <v>32</v>
      </c>
      <c r="R2229" t="s">
        <v>38</v>
      </c>
      <c r="S2229" t="s">
        <v>27</v>
      </c>
      <c r="T2229" t="s">
        <v>13312</v>
      </c>
      <c r="U2229" s="1">
        <v>45996</v>
      </c>
      <c r="V2229">
        <f t="shared" si="68"/>
        <v>413</v>
      </c>
      <c r="W2229" t="str">
        <f t="shared" si="69"/>
        <v>360+</v>
      </c>
    </row>
    <row r="2230" spans="1:23" x14ac:dyDescent="0.25">
      <c r="A2230" t="s">
        <v>2368</v>
      </c>
      <c r="B2230">
        <v>8116284958</v>
      </c>
      <c r="C2230">
        <v>7188771825</v>
      </c>
      <c r="D2230" s="1">
        <v>45676</v>
      </c>
      <c r="E2230">
        <v>99238</v>
      </c>
      <c r="F2230">
        <v>99212</v>
      </c>
      <c r="G2230" t="s">
        <v>263</v>
      </c>
      <c r="H2230" s="34">
        <v>13882</v>
      </c>
      <c r="I2230" s="7">
        <v>9995</v>
      </c>
      <c r="J2230" s="7">
        <v>8597.4</v>
      </c>
      <c r="K2230" s="7">
        <v>598</v>
      </c>
      <c r="L2230" s="7">
        <v>799.6</v>
      </c>
      <c r="M2230" s="5">
        <v>0.08</v>
      </c>
      <c r="N2230" t="s">
        <v>24</v>
      </c>
      <c r="O2230" t="s">
        <v>30</v>
      </c>
      <c r="P2230" t="s">
        <v>97</v>
      </c>
      <c r="Q2230" t="s">
        <v>19</v>
      </c>
      <c r="R2230" t="s">
        <v>20</v>
      </c>
      <c r="S2230" t="s">
        <v>21</v>
      </c>
      <c r="T2230" t="s">
        <v>13311</v>
      </c>
      <c r="U2230" s="1">
        <v>45811</v>
      </c>
      <c r="V2230">
        <f t="shared" si="68"/>
        <v>135</v>
      </c>
      <c r="W2230" t="str">
        <f t="shared" si="69"/>
        <v>120-149</v>
      </c>
    </row>
    <row r="2231" spans="1:23" x14ac:dyDescent="0.25">
      <c r="A2231" t="s">
        <v>2369</v>
      </c>
      <c r="B2231">
        <v>7838260382</v>
      </c>
      <c r="C2231">
        <v>5505457989</v>
      </c>
      <c r="D2231" s="1">
        <v>45393</v>
      </c>
      <c r="E2231">
        <v>99222</v>
      </c>
      <c r="F2231">
        <v>99282</v>
      </c>
      <c r="G2231" t="s">
        <v>108</v>
      </c>
      <c r="H2231" s="34">
        <v>74227</v>
      </c>
      <c r="I2231" s="7">
        <v>58639</v>
      </c>
      <c r="J2231" s="7">
        <v>49256.76</v>
      </c>
      <c r="K2231" s="7">
        <v>0</v>
      </c>
      <c r="L2231" s="7">
        <v>9382.24</v>
      </c>
      <c r="M2231" s="5">
        <v>0.16</v>
      </c>
      <c r="N2231" t="s">
        <v>1138</v>
      </c>
      <c r="O2231" t="s">
        <v>17</v>
      </c>
      <c r="P2231" t="s">
        <v>97</v>
      </c>
      <c r="Q2231" t="s">
        <v>19</v>
      </c>
      <c r="R2231" t="s">
        <v>43</v>
      </c>
      <c r="S2231" t="s">
        <v>27</v>
      </c>
      <c r="T2231" t="s">
        <v>13312</v>
      </c>
      <c r="U2231" s="1">
        <v>46020</v>
      </c>
      <c r="V2231">
        <f t="shared" si="68"/>
        <v>627</v>
      </c>
      <c r="W2231" t="str">
        <f t="shared" si="69"/>
        <v>360+</v>
      </c>
    </row>
    <row r="2232" spans="1:23" x14ac:dyDescent="0.25">
      <c r="A2232" t="s">
        <v>2370</v>
      </c>
      <c r="B2232">
        <v>8869713086</v>
      </c>
      <c r="C2232">
        <v>8347363009</v>
      </c>
      <c r="D2232" s="1">
        <v>45621</v>
      </c>
      <c r="E2232">
        <v>99222</v>
      </c>
      <c r="F2232">
        <v>90834</v>
      </c>
      <c r="G2232" t="s">
        <v>159</v>
      </c>
      <c r="H2232" s="34">
        <v>75146</v>
      </c>
      <c r="I2232" s="7">
        <v>61620</v>
      </c>
      <c r="J2232" s="7">
        <v>27862.400000000001</v>
      </c>
      <c r="K2232" s="7">
        <v>22666</v>
      </c>
      <c r="L2232" s="7">
        <v>11091.6</v>
      </c>
      <c r="M2232" s="5">
        <v>0.18</v>
      </c>
      <c r="N2232" t="s">
        <v>3141</v>
      </c>
      <c r="O2232" t="s">
        <v>27</v>
      </c>
      <c r="P2232" t="s">
        <v>55</v>
      </c>
      <c r="Q2232" t="s">
        <v>19</v>
      </c>
      <c r="R2232" t="s">
        <v>26</v>
      </c>
      <c r="S2232" t="s">
        <v>21</v>
      </c>
      <c r="T2232" t="s">
        <v>13310</v>
      </c>
      <c r="U2232" s="1">
        <v>45902</v>
      </c>
      <c r="V2232">
        <f t="shared" si="68"/>
        <v>281</v>
      </c>
      <c r="W2232" t="str">
        <f t="shared" si="69"/>
        <v>270-299</v>
      </c>
    </row>
    <row r="2233" spans="1:23" x14ac:dyDescent="0.25">
      <c r="A2233" t="s">
        <v>2371</v>
      </c>
      <c r="B2233">
        <v>3110035512</v>
      </c>
      <c r="C2233">
        <v>2487541892</v>
      </c>
      <c r="D2233" s="1">
        <v>45431</v>
      </c>
      <c r="E2233">
        <v>99233</v>
      </c>
      <c r="F2233">
        <v>99213</v>
      </c>
      <c r="G2233" t="s">
        <v>136</v>
      </c>
      <c r="H2233" s="34">
        <v>95828</v>
      </c>
      <c r="I2233" s="7">
        <v>71871</v>
      </c>
      <c r="J2233" s="7">
        <v>61090.35</v>
      </c>
      <c r="K2233" s="7">
        <v>0</v>
      </c>
      <c r="L2233" s="7">
        <v>10780.65</v>
      </c>
      <c r="M2233" s="5">
        <v>0.15</v>
      </c>
      <c r="N2233" t="s">
        <v>1139</v>
      </c>
      <c r="O2233" t="s">
        <v>17</v>
      </c>
      <c r="P2233" t="s">
        <v>55</v>
      </c>
      <c r="Q2233" t="s">
        <v>19</v>
      </c>
      <c r="R2233" t="s">
        <v>38</v>
      </c>
      <c r="S2233" t="s">
        <v>21</v>
      </c>
      <c r="T2233" t="s">
        <v>13310</v>
      </c>
      <c r="U2233" s="1">
        <v>45809</v>
      </c>
      <c r="V2233">
        <f t="shared" si="68"/>
        <v>378</v>
      </c>
      <c r="W2233" t="str">
        <f t="shared" si="69"/>
        <v>360+</v>
      </c>
    </row>
    <row r="2234" spans="1:23" x14ac:dyDescent="0.25">
      <c r="A2234" t="s">
        <v>2372</v>
      </c>
      <c r="B2234">
        <v>2156942465</v>
      </c>
      <c r="C2234">
        <v>7691951568</v>
      </c>
      <c r="D2234" s="1">
        <v>45502</v>
      </c>
      <c r="E2234">
        <v>99238</v>
      </c>
      <c r="F2234">
        <v>80053</v>
      </c>
      <c r="G2234" t="s">
        <v>34</v>
      </c>
      <c r="H2234" s="34">
        <v>64274</v>
      </c>
      <c r="I2234" s="7">
        <v>54633</v>
      </c>
      <c r="J2234" s="7">
        <v>47002.34</v>
      </c>
      <c r="K2234" s="7">
        <v>6538</v>
      </c>
      <c r="L2234" s="7">
        <v>1092.6600000000001</v>
      </c>
      <c r="M2234" s="5">
        <v>0.02</v>
      </c>
      <c r="N2234" t="s">
        <v>16</v>
      </c>
      <c r="O2234" t="s">
        <v>27</v>
      </c>
      <c r="P2234" t="s">
        <v>35</v>
      </c>
      <c r="Q2234" t="s">
        <v>32</v>
      </c>
      <c r="R2234" t="s">
        <v>21</v>
      </c>
      <c r="S2234" t="s">
        <v>21</v>
      </c>
      <c r="T2234" t="s">
        <v>13312</v>
      </c>
      <c r="U2234" s="1">
        <v>45867</v>
      </c>
      <c r="V2234">
        <f t="shared" si="68"/>
        <v>365</v>
      </c>
      <c r="W2234" t="str">
        <f t="shared" si="69"/>
        <v>360+</v>
      </c>
    </row>
    <row r="2235" spans="1:23" x14ac:dyDescent="0.25">
      <c r="A2235" t="s">
        <v>2373</v>
      </c>
      <c r="B2235">
        <v>3563825108</v>
      </c>
      <c r="C2235">
        <v>7146846175</v>
      </c>
      <c r="D2235" s="1">
        <v>45770</v>
      </c>
      <c r="E2235">
        <v>99233</v>
      </c>
      <c r="F2235">
        <v>99205</v>
      </c>
      <c r="G2235" t="s">
        <v>29</v>
      </c>
      <c r="H2235" s="34">
        <v>64920</v>
      </c>
      <c r="I2235" s="7">
        <v>50638</v>
      </c>
      <c r="J2235" s="7">
        <v>40510.400000000001</v>
      </c>
      <c r="K2235" s="7">
        <v>0</v>
      </c>
      <c r="L2235" s="7">
        <v>10127.6</v>
      </c>
      <c r="M2235" s="5">
        <v>0.2</v>
      </c>
      <c r="N2235" t="s">
        <v>3140</v>
      </c>
      <c r="O2235" t="s">
        <v>17</v>
      </c>
      <c r="P2235" t="s">
        <v>55</v>
      </c>
      <c r="Q2235" t="s">
        <v>19</v>
      </c>
      <c r="R2235" t="s">
        <v>38</v>
      </c>
      <c r="S2235" t="s">
        <v>17</v>
      </c>
      <c r="T2235" t="s">
        <v>13312</v>
      </c>
      <c r="U2235" s="1">
        <v>45941</v>
      </c>
      <c r="V2235">
        <f t="shared" si="68"/>
        <v>171</v>
      </c>
      <c r="W2235" t="str">
        <f t="shared" si="69"/>
        <v>150-179</v>
      </c>
    </row>
    <row r="2236" spans="1:23" x14ac:dyDescent="0.25">
      <c r="A2236" t="s">
        <v>2374</v>
      </c>
      <c r="B2236">
        <v>2811242806</v>
      </c>
      <c r="C2236">
        <v>2635994990</v>
      </c>
      <c r="D2236" s="1">
        <v>45622</v>
      </c>
      <c r="E2236">
        <v>99215</v>
      </c>
      <c r="F2236">
        <v>99213</v>
      </c>
      <c r="G2236" t="s">
        <v>365</v>
      </c>
      <c r="H2236" s="34">
        <v>37005</v>
      </c>
      <c r="I2236" s="7">
        <v>27754</v>
      </c>
      <c r="J2236" s="7">
        <v>21325.9</v>
      </c>
      <c r="K2236" s="7">
        <v>2265</v>
      </c>
      <c r="L2236" s="7">
        <v>4163.1000000000004</v>
      </c>
      <c r="M2236" s="5">
        <v>0.15</v>
      </c>
      <c r="N2236" t="s">
        <v>1139</v>
      </c>
      <c r="O2236" t="s">
        <v>30</v>
      </c>
      <c r="P2236" t="s">
        <v>55</v>
      </c>
      <c r="Q2236" t="s">
        <v>32</v>
      </c>
      <c r="R2236" t="s">
        <v>21</v>
      </c>
      <c r="S2236" t="s">
        <v>27</v>
      </c>
      <c r="T2236" t="s">
        <v>13312</v>
      </c>
      <c r="U2236" s="1">
        <v>45915</v>
      </c>
      <c r="V2236">
        <f t="shared" si="68"/>
        <v>293</v>
      </c>
      <c r="W2236" t="str">
        <f t="shared" si="69"/>
        <v>270-299</v>
      </c>
    </row>
    <row r="2237" spans="1:23" x14ac:dyDescent="0.25">
      <c r="A2237" t="s">
        <v>2375</v>
      </c>
      <c r="B2237">
        <v>4227998591</v>
      </c>
      <c r="C2237">
        <v>8704513336</v>
      </c>
      <c r="D2237" s="1">
        <v>45313</v>
      </c>
      <c r="E2237">
        <v>99232</v>
      </c>
      <c r="F2237">
        <v>90834</v>
      </c>
      <c r="G2237" t="s">
        <v>270</v>
      </c>
      <c r="H2237" s="34">
        <v>69899</v>
      </c>
      <c r="I2237" s="7">
        <v>45434</v>
      </c>
      <c r="J2237" s="7">
        <v>28799.919999999998</v>
      </c>
      <c r="K2237" s="7">
        <v>11182</v>
      </c>
      <c r="L2237" s="7">
        <v>5452.08</v>
      </c>
      <c r="M2237" s="5">
        <v>0.12</v>
      </c>
      <c r="N2237" t="s">
        <v>46</v>
      </c>
      <c r="O2237" t="s">
        <v>27</v>
      </c>
      <c r="P2237" t="s">
        <v>55</v>
      </c>
      <c r="Q2237" t="s">
        <v>19</v>
      </c>
      <c r="R2237" t="s">
        <v>27</v>
      </c>
      <c r="S2237" t="s">
        <v>27</v>
      </c>
      <c r="T2237" t="s">
        <v>13312</v>
      </c>
      <c r="U2237" s="1">
        <v>45921</v>
      </c>
      <c r="V2237">
        <f t="shared" si="68"/>
        <v>608</v>
      </c>
      <c r="W2237" t="str">
        <f t="shared" si="69"/>
        <v>360+</v>
      </c>
    </row>
    <row r="2238" spans="1:23" x14ac:dyDescent="0.25">
      <c r="A2238" t="s">
        <v>2376</v>
      </c>
      <c r="B2238">
        <v>1397621360</v>
      </c>
      <c r="C2238">
        <v>7282987125</v>
      </c>
      <c r="D2238" s="1">
        <v>45824</v>
      </c>
      <c r="E2238">
        <v>99232</v>
      </c>
      <c r="F2238">
        <v>99212</v>
      </c>
      <c r="G2238" t="s">
        <v>79</v>
      </c>
      <c r="H2238" s="34">
        <v>72224</v>
      </c>
      <c r="I2238" s="7">
        <v>46946</v>
      </c>
      <c r="J2238" s="7">
        <v>41312.480000000003</v>
      </c>
      <c r="K2238" s="7">
        <v>0</v>
      </c>
      <c r="L2238" s="7">
        <v>5633.52</v>
      </c>
      <c r="M2238" s="5">
        <v>0.12</v>
      </c>
      <c r="N2238" t="s">
        <v>46</v>
      </c>
      <c r="O2238" t="s">
        <v>17</v>
      </c>
      <c r="P2238" t="s">
        <v>97</v>
      </c>
      <c r="Q2238" t="s">
        <v>19</v>
      </c>
      <c r="R2238" t="s">
        <v>26</v>
      </c>
      <c r="S2238" t="s">
        <v>27</v>
      </c>
      <c r="T2238" t="s">
        <v>13310</v>
      </c>
      <c r="U2238" s="1">
        <v>46022</v>
      </c>
      <c r="V2238">
        <f t="shared" si="68"/>
        <v>198</v>
      </c>
      <c r="W2238" t="str">
        <f t="shared" si="69"/>
        <v>180-209</v>
      </c>
    </row>
    <row r="2239" spans="1:23" x14ac:dyDescent="0.25">
      <c r="A2239" t="s">
        <v>2377</v>
      </c>
      <c r="B2239">
        <v>9465098771</v>
      </c>
      <c r="C2239">
        <v>2555035220</v>
      </c>
      <c r="D2239" s="1">
        <v>45604</v>
      </c>
      <c r="E2239">
        <v>99233</v>
      </c>
      <c r="F2239">
        <v>90834</v>
      </c>
      <c r="G2239" t="s">
        <v>63</v>
      </c>
      <c r="H2239" s="34">
        <v>97939</v>
      </c>
      <c r="I2239" s="7">
        <v>83248</v>
      </c>
      <c r="J2239" s="7">
        <v>76267.039999999994</v>
      </c>
      <c r="K2239" s="7">
        <v>5316</v>
      </c>
      <c r="L2239" s="7">
        <v>1664.96</v>
      </c>
      <c r="M2239" s="5">
        <v>0.02</v>
      </c>
      <c r="N2239" t="s">
        <v>16</v>
      </c>
      <c r="O2239" t="s">
        <v>30</v>
      </c>
      <c r="P2239" t="s">
        <v>40</v>
      </c>
      <c r="Q2239" t="s">
        <v>32</v>
      </c>
      <c r="R2239" t="s">
        <v>20</v>
      </c>
      <c r="S2239" t="s">
        <v>27</v>
      </c>
      <c r="T2239" t="s">
        <v>13311</v>
      </c>
      <c r="U2239" s="1">
        <v>45861</v>
      </c>
      <c r="V2239">
        <f t="shared" si="68"/>
        <v>257</v>
      </c>
      <c r="W2239" t="str">
        <f t="shared" si="69"/>
        <v>240-269</v>
      </c>
    </row>
    <row r="2240" spans="1:23" x14ac:dyDescent="0.25">
      <c r="A2240" t="s">
        <v>2378</v>
      </c>
      <c r="B2240">
        <v>1170521697</v>
      </c>
      <c r="C2240">
        <v>2463179602</v>
      </c>
      <c r="D2240" s="1">
        <v>45635</v>
      </c>
      <c r="E2240">
        <v>99223</v>
      </c>
      <c r="F2240">
        <v>99292</v>
      </c>
      <c r="G2240" t="s">
        <v>191</v>
      </c>
      <c r="H2240" s="34">
        <v>51384</v>
      </c>
      <c r="I2240" s="7">
        <v>36996</v>
      </c>
      <c r="J2240" s="7">
        <v>24202.32</v>
      </c>
      <c r="K2240" s="7">
        <v>9834</v>
      </c>
      <c r="L2240" s="7">
        <v>2959.68</v>
      </c>
      <c r="M2240" s="5">
        <v>0.08</v>
      </c>
      <c r="N2240" t="s">
        <v>24</v>
      </c>
      <c r="O2240" t="s">
        <v>27</v>
      </c>
      <c r="P2240" t="s">
        <v>97</v>
      </c>
      <c r="Q2240" t="s">
        <v>32</v>
      </c>
      <c r="R2240" t="s">
        <v>38</v>
      </c>
      <c r="S2240" t="s">
        <v>27</v>
      </c>
      <c r="T2240" t="s">
        <v>13310</v>
      </c>
      <c r="U2240" s="1">
        <v>45731</v>
      </c>
      <c r="V2240">
        <f t="shared" si="68"/>
        <v>96</v>
      </c>
      <c r="W2240" t="str">
        <f t="shared" si="69"/>
        <v>90-119</v>
      </c>
    </row>
    <row r="2241" spans="1:23" x14ac:dyDescent="0.25">
      <c r="A2241" t="s">
        <v>2379</v>
      </c>
      <c r="B2241">
        <v>3239540592</v>
      </c>
      <c r="C2241">
        <v>1742469948</v>
      </c>
      <c r="D2241" s="1">
        <v>45595</v>
      </c>
      <c r="E2241">
        <v>99238</v>
      </c>
      <c r="F2241">
        <v>90834</v>
      </c>
      <c r="G2241" t="s">
        <v>45</v>
      </c>
      <c r="H2241" s="34">
        <v>74065</v>
      </c>
      <c r="I2241" s="7">
        <v>58511</v>
      </c>
      <c r="J2241" s="7">
        <v>49149.24</v>
      </c>
      <c r="K2241" s="7">
        <v>0</v>
      </c>
      <c r="L2241" s="7">
        <v>9361.76</v>
      </c>
      <c r="M2241" s="5">
        <v>0.16</v>
      </c>
      <c r="N2241" t="s">
        <v>1138</v>
      </c>
      <c r="O2241" t="s">
        <v>17</v>
      </c>
      <c r="P2241" t="s">
        <v>55</v>
      </c>
      <c r="Q2241" t="s">
        <v>32</v>
      </c>
      <c r="R2241" t="s">
        <v>21</v>
      </c>
      <c r="S2241" t="s">
        <v>21</v>
      </c>
      <c r="T2241" t="s">
        <v>13310</v>
      </c>
      <c r="U2241" s="1">
        <v>45816</v>
      </c>
      <c r="V2241">
        <f t="shared" si="68"/>
        <v>221</v>
      </c>
      <c r="W2241" t="str">
        <f t="shared" si="69"/>
        <v>210-239</v>
      </c>
    </row>
    <row r="2242" spans="1:23" x14ac:dyDescent="0.25">
      <c r="A2242" t="s">
        <v>2380</v>
      </c>
      <c r="B2242">
        <v>7825929919</v>
      </c>
      <c r="C2242">
        <v>8715014205</v>
      </c>
      <c r="D2242" s="1">
        <v>45770</v>
      </c>
      <c r="E2242">
        <v>99238</v>
      </c>
      <c r="F2242">
        <v>99291</v>
      </c>
      <c r="G2242" t="s">
        <v>140</v>
      </c>
      <c r="H2242" s="34">
        <v>79889</v>
      </c>
      <c r="I2242" s="7">
        <v>62313</v>
      </c>
      <c r="J2242" s="7">
        <v>44248.4</v>
      </c>
      <c r="K2242" s="7">
        <v>5602</v>
      </c>
      <c r="L2242" s="7">
        <v>12462.6</v>
      </c>
      <c r="M2242" s="5">
        <v>0.2</v>
      </c>
      <c r="N2242" t="s">
        <v>3140</v>
      </c>
      <c r="O2242" t="s">
        <v>30</v>
      </c>
      <c r="P2242" t="s">
        <v>25</v>
      </c>
      <c r="Q2242" t="s">
        <v>19</v>
      </c>
      <c r="R2242" t="s">
        <v>26</v>
      </c>
      <c r="S2242" t="s">
        <v>17</v>
      </c>
      <c r="T2242" t="s">
        <v>13312</v>
      </c>
      <c r="U2242" s="1">
        <v>45985</v>
      </c>
      <c r="V2242">
        <f t="shared" ref="V2242:V2305" si="70">U2242-D2242</f>
        <v>215</v>
      </c>
      <c r="W2242" t="str">
        <f t="shared" si="69"/>
        <v>210-239</v>
      </c>
    </row>
    <row r="2243" spans="1:23" x14ac:dyDescent="0.25">
      <c r="A2243" t="s">
        <v>2381</v>
      </c>
      <c r="B2243">
        <v>3988609922</v>
      </c>
      <c r="C2243">
        <v>2061932670</v>
      </c>
      <c r="D2243" s="1">
        <v>45538</v>
      </c>
      <c r="E2243">
        <v>99233</v>
      </c>
      <c r="F2243">
        <v>99291</v>
      </c>
      <c r="G2243" t="s">
        <v>102</v>
      </c>
      <c r="H2243" s="34">
        <v>73990</v>
      </c>
      <c r="I2243" s="7">
        <v>59192</v>
      </c>
      <c r="J2243" s="7">
        <v>44865.120000000003</v>
      </c>
      <c r="K2243" s="7">
        <v>6040</v>
      </c>
      <c r="L2243" s="7">
        <v>8286.8799999999992</v>
      </c>
      <c r="M2243" s="5">
        <v>0.14000000000000001</v>
      </c>
      <c r="N2243" t="s">
        <v>1135</v>
      </c>
      <c r="O2243" t="s">
        <v>30</v>
      </c>
      <c r="P2243" t="s">
        <v>18</v>
      </c>
      <c r="Q2243" t="s">
        <v>32</v>
      </c>
      <c r="R2243" t="s">
        <v>27</v>
      </c>
      <c r="S2243" t="s">
        <v>17</v>
      </c>
      <c r="T2243" t="s">
        <v>13310</v>
      </c>
      <c r="U2243" s="1">
        <v>46024</v>
      </c>
      <c r="V2243">
        <f t="shared" si="70"/>
        <v>486</v>
      </c>
      <c r="W2243" t="str">
        <f t="shared" ref="W2243:W2306" si="71">IF(V2243="","",IF(V2243&lt;30,"0-29",IF(V2243&lt;60,"30-59",IF(V2243&lt;90,"60-89",IF(V2243&lt;120,"90-119",IF(V2243&lt;150,"120-149",IF(V2243&lt;180,"150-179",IF(V2243&lt;210,"180-209",IF(V2243&lt;240,"210-239",IF(V2243&lt;270,"240-269",IF(V2243&lt;300,"270-299",IF(V2243&lt;330,"300-329",IF(V2243&lt;360,"330-359","360+")))))))))))))</f>
        <v>360+</v>
      </c>
    </row>
    <row r="2244" spans="1:23" x14ac:dyDescent="0.25">
      <c r="A2244" t="s">
        <v>2382</v>
      </c>
      <c r="B2244">
        <v>5289011752</v>
      </c>
      <c r="C2244">
        <v>7247378281</v>
      </c>
      <c r="D2244" s="1">
        <v>45544</v>
      </c>
      <c r="E2244">
        <v>99215</v>
      </c>
      <c r="F2244">
        <v>99203</v>
      </c>
      <c r="G2244" t="s">
        <v>114</v>
      </c>
      <c r="H2244" s="34">
        <v>80034</v>
      </c>
      <c r="I2244" s="7">
        <v>52022</v>
      </c>
      <c r="J2244" s="7">
        <v>45779.360000000001</v>
      </c>
      <c r="K2244" s="7">
        <v>0</v>
      </c>
      <c r="L2244" s="7">
        <v>6242.64</v>
      </c>
      <c r="M2244" s="5">
        <v>0.12</v>
      </c>
      <c r="N2244" t="s">
        <v>46</v>
      </c>
      <c r="O2244" t="s">
        <v>17</v>
      </c>
      <c r="P2244" t="s">
        <v>18</v>
      </c>
      <c r="Q2244" t="s">
        <v>32</v>
      </c>
      <c r="R2244" t="s">
        <v>27</v>
      </c>
      <c r="S2244" t="s">
        <v>17</v>
      </c>
      <c r="T2244" t="s">
        <v>13310</v>
      </c>
      <c r="U2244" s="1">
        <v>45938</v>
      </c>
      <c r="V2244">
        <f t="shared" si="70"/>
        <v>394</v>
      </c>
      <c r="W2244" t="str">
        <f t="shared" si="71"/>
        <v>360+</v>
      </c>
    </row>
    <row r="2245" spans="1:23" x14ac:dyDescent="0.25">
      <c r="A2245" t="s">
        <v>2383</v>
      </c>
      <c r="B2245">
        <v>5368745328</v>
      </c>
      <c r="C2245">
        <v>2863107157</v>
      </c>
      <c r="D2245" s="1">
        <v>45454</v>
      </c>
      <c r="E2245">
        <v>99221</v>
      </c>
      <c r="F2245">
        <v>97110</v>
      </c>
      <c r="G2245" t="s">
        <v>187</v>
      </c>
      <c r="H2245" s="34">
        <v>68118</v>
      </c>
      <c r="I2245" s="7">
        <v>44277</v>
      </c>
      <c r="J2245" s="7">
        <v>23878.76</v>
      </c>
      <c r="K2245" s="7">
        <v>15085</v>
      </c>
      <c r="L2245" s="7">
        <v>5313.24</v>
      </c>
      <c r="M2245" s="5">
        <v>0.12</v>
      </c>
      <c r="N2245" t="s">
        <v>46</v>
      </c>
      <c r="O2245" t="s">
        <v>27</v>
      </c>
      <c r="P2245" t="s">
        <v>55</v>
      </c>
      <c r="Q2245" t="s">
        <v>32</v>
      </c>
      <c r="R2245" t="s">
        <v>43</v>
      </c>
      <c r="S2245" t="s">
        <v>27</v>
      </c>
      <c r="T2245" t="s">
        <v>13311</v>
      </c>
      <c r="U2245" s="1">
        <v>45891</v>
      </c>
      <c r="V2245">
        <f t="shared" si="70"/>
        <v>437</v>
      </c>
      <c r="W2245" t="str">
        <f t="shared" si="71"/>
        <v>360+</v>
      </c>
    </row>
    <row r="2246" spans="1:23" x14ac:dyDescent="0.25">
      <c r="A2246" t="s">
        <v>2384</v>
      </c>
      <c r="B2246">
        <v>9560214452</v>
      </c>
      <c r="C2246">
        <v>8643436908</v>
      </c>
      <c r="D2246" s="1">
        <v>45856</v>
      </c>
      <c r="E2246">
        <v>99233</v>
      </c>
      <c r="F2246">
        <v>99205</v>
      </c>
      <c r="G2246" t="s">
        <v>178</v>
      </c>
      <c r="H2246" s="34">
        <v>82472</v>
      </c>
      <c r="I2246" s="7">
        <v>65978</v>
      </c>
      <c r="J2246" s="7">
        <v>47915.08</v>
      </c>
      <c r="K2246" s="7">
        <v>8826</v>
      </c>
      <c r="L2246" s="7">
        <v>9236.92</v>
      </c>
      <c r="M2246" s="5">
        <v>0.14000000000000001</v>
      </c>
      <c r="N2246" t="s">
        <v>1135</v>
      </c>
      <c r="O2246" t="s">
        <v>30</v>
      </c>
      <c r="P2246" t="s">
        <v>97</v>
      </c>
      <c r="Q2246" t="s">
        <v>19</v>
      </c>
      <c r="R2246" t="s">
        <v>21</v>
      </c>
      <c r="S2246" t="s">
        <v>21</v>
      </c>
      <c r="T2246" t="s">
        <v>13310</v>
      </c>
      <c r="U2246" s="1">
        <v>46032</v>
      </c>
      <c r="V2246">
        <f t="shared" si="70"/>
        <v>176</v>
      </c>
      <c r="W2246" t="str">
        <f t="shared" si="71"/>
        <v>150-179</v>
      </c>
    </row>
    <row r="2247" spans="1:23" x14ac:dyDescent="0.25">
      <c r="A2247" t="s">
        <v>2385</v>
      </c>
      <c r="B2247">
        <v>3041370449</v>
      </c>
      <c r="C2247">
        <v>1487384489</v>
      </c>
      <c r="D2247" s="1">
        <v>45558</v>
      </c>
      <c r="E2247">
        <v>99215</v>
      </c>
      <c r="F2247">
        <v>81000</v>
      </c>
      <c r="G2247" t="s">
        <v>270</v>
      </c>
      <c r="H2247" s="34">
        <v>81120</v>
      </c>
      <c r="I2247" s="7">
        <v>68952</v>
      </c>
      <c r="J2247" s="7">
        <v>67572.960000000006</v>
      </c>
      <c r="K2247" s="7">
        <v>0</v>
      </c>
      <c r="L2247" s="7">
        <v>1379.04</v>
      </c>
      <c r="M2247" s="5">
        <v>0.02</v>
      </c>
      <c r="N2247" t="s">
        <v>16</v>
      </c>
      <c r="O2247" t="s">
        <v>17</v>
      </c>
      <c r="P2247" t="s">
        <v>25</v>
      </c>
      <c r="Q2247" t="s">
        <v>19</v>
      </c>
      <c r="R2247" t="s">
        <v>21</v>
      </c>
      <c r="S2247" t="s">
        <v>17</v>
      </c>
      <c r="T2247" t="s">
        <v>13312</v>
      </c>
      <c r="U2247" s="1">
        <v>46039</v>
      </c>
      <c r="V2247">
        <f t="shared" si="70"/>
        <v>481</v>
      </c>
      <c r="W2247" t="str">
        <f t="shared" si="71"/>
        <v>360+</v>
      </c>
    </row>
    <row r="2248" spans="1:23" x14ac:dyDescent="0.25">
      <c r="A2248" t="s">
        <v>2386</v>
      </c>
      <c r="B2248">
        <v>7270846006</v>
      </c>
      <c r="C2248">
        <v>6814369206</v>
      </c>
      <c r="D2248" s="1">
        <v>45492</v>
      </c>
      <c r="E2248">
        <v>99214</v>
      </c>
      <c r="F2248">
        <v>99205</v>
      </c>
      <c r="G2248" t="s">
        <v>174</v>
      </c>
      <c r="H2248" s="34">
        <v>49701</v>
      </c>
      <c r="I2248" s="7">
        <v>35785</v>
      </c>
      <c r="J2248" s="7">
        <v>28548.2</v>
      </c>
      <c r="K2248" s="7">
        <v>4374</v>
      </c>
      <c r="L2248" s="7">
        <v>2862.8</v>
      </c>
      <c r="M2248" s="5">
        <v>0.08</v>
      </c>
      <c r="N2248" t="s">
        <v>24</v>
      </c>
      <c r="O2248" t="s">
        <v>27</v>
      </c>
      <c r="P2248" t="s">
        <v>31</v>
      </c>
      <c r="Q2248" t="s">
        <v>32</v>
      </c>
      <c r="R2248" t="s">
        <v>20</v>
      </c>
      <c r="S2248" t="s">
        <v>27</v>
      </c>
      <c r="T2248" t="s">
        <v>13312</v>
      </c>
      <c r="U2248" s="1">
        <v>45895</v>
      </c>
      <c r="V2248">
        <f t="shared" si="70"/>
        <v>403</v>
      </c>
      <c r="W2248" t="str">
        <f t="shared" si="71"/>
        <v>360+</v>
      </c>
    </row>
    <row r="2249" spans="1:23" x14ac:dyDescent="0.25">
      <c r="A2249" t="s">
        <v>2387</v>
      </c>
      <c r="B2249">
        <v>7658385874</v>
      </c>
      <c r="C2249">
        <v>7799292238</v>
      </c>
      <c r="D2249" s="1">
        <v>45368</v>
      </c>
      <c r="E2249">
        <v>99231</v>
      </c>
      <c r="F2249">
        <v>99213</v>
      </c>
      <c r="G2249" t="s">
        <v>91</v>
      </c>
      <c r="H2249" s="34">
        <v>56807</v>
      </c>
      <c r="I2249" s="7">
        <v>42605</v>
      </c>
      <c r="J2249" s="7">
        <v>36214.25</v>
      </c>
      <c r="K2249" s="7">
        <v>0</v>
      </c>
      <c r="L2249" s="7">
        <v>6390.75</v>
      </c>
      <c r="M2249" s="5">
        <v>0.15</v>
      </c>
      <c r="N2249" t="s">
        <v>1139</v>
      </c>
      <c r="O2249" t="s">
        <v>17</v>
      </c>
      <c r="P2249" t="s">
        <v>25</v>
      </c>
      <c r="Q2249" t="s">
        <v>19</v>
      </c>
      <c r="R2249" t="s">
        <v>26</v>
      </c>
      <c r="S2249" t="s">
        <v>27</v>
      </c>
      <c r="T2249" t="s">
        <v>13311</v>
      </c>
      <c r="U2249" s="1">
        <v>45918</v>
      </c>
      <c r="V2249">
        <f t="shared" si="70"/>
        <v>550</v>
      </c>
      <c r="W2249" t="str">
        <f t="shared" si="71"/>
        <v>360+</v>
      </c>
    </row>
    <row r="2250" spans="1:23" x14ac:dyDescent="0.25">
      <c r="A2250" t="s">
        <v>2388</v>
      </c>
      <c r="B2250">
        <v>2652302630</v>
      </c>
      <c r="C2250">
        <v>7761772348</v>
      </c>
      <c r="D2250" s="1">
        <v>45773</v>
      </c>
      <c r="E2250">
        <v>99221</v>
      </c>
      <c r="F2250">
        <v>99282</v>
      </c>
      <c r="G2250" t="s">
        <v>96</v>
      </c>
      <c r="H2250" s="34">
        <v>72227</v>
      </c>
      <c r="I2250" s="7">
        <v>52003</v>
      </c>
      <c r="J2250" s="7">
        <v>47842.76</v>
      </c>
      <c r="K2250" s="7">
        <v>0</v>
      </c>
      <c r="L2250" s="7">
        <v>4160.24</v>
      </c>
      <c r="M2250" s="5">
        <v>0.08</v>
      </c>
      <c r="N2250" t="s">
        <v>24</v>
      </c>
      <c r="O2250" t="s">
        <v>17</v>
      </c>
      <c r="P2250" t="s">
        <v>40</v>
      </c>
      <c r="Q2250" t="s">
        <v>19</v>
      </c>
      <c r="R2250" t="s">
        <v>43</v>
      </c>
      <c r="S2250" t="s">
        <v>21</v>
      </c>
      <c r="T2250" t="s">
        <v>13312</v>
      </c>
      <c r="U2250" s="1">
        <v>46068</v>
      </c>
      <c r="V2250">
        <f t="shared" si="70"/>
        <v>295</v>
      </c>
      <c r="W2250" t="str">
        <f t="shared" si="71"/>
        <v>270-299</v>
      </c>
    </row>
    <row r="2251" spans="1:23" x14ac:dyDescent="0.25">
      <c r="A2251" t="s">
        <v>2389</v>
      </c>
      <c r="B2251">
        <v>4650029225</v>
      </c>
      <c r="C2251">
        <v>9599918884</v>
      </c>
      <c r="D2251" s="1">
        <v>45885</v>
      </c>
      <c r="E2251">
        <v>99222</v>
      </c>
      <c r="F2251">
        <v>99201</v>
      </c>
      <c r="G2251" t="s">
        <v>268</v>
      </c>
      <c r="H2251" s="34">
        <v>29673</v>
      </c>
      <c r="I2251" s="7">
        <v>21365</v>
      </c>
      <c r="J2251" s="7">
        <v>19655.8</v>
      </c>
      <c r="K2251" s="7">
        <v>0</v>
      </c>
      <c r="L2251" s="7">
        <v>1709.2</v>
      </c>
      <c r="M2251" s="5">
        <v>0.08</v>
      </c>
      <c r="N2251" t="s">
        <v>24</v>
      </c>
      <c r="O2251" t="s">
        <v>17</v>
      </c>
      <c r="P2251" t="s">
        <v>97</v>
      </c>
      <c r="Q2251" t="s">
        <v>19</v>
      </c>
      <c r="R2251" t="s">
        <v>43</v>
      </c>
      <c r="S2251" t="s">
        <v>21</v>
      </c>
      <c r="T2251" t="s">
        <v>13310</v>
      </c>
      <c r="U2251" s="1">
        <v>45933</v>
      </c>
      <c r="V2251">
        <f t="shared" si="70"/>
        <v>48</v>
      </c>
      <c r="W2251" t="str">
        <f t="shared" si="71"/>
        <v>30-59</v>
      </c>
    </row>
    <row r="2252" spans="1:23" x14ac:dyDescent="0.25">
      <c r="A2252" t="s">
        <v>2390</v>
      </c>
      <c r="B2252">
        <v>9386247642</v>
      </c>
      <c r="C2252">
        <v>9351071743</v>
      </c>
      <c r="D2252" s="1">
        <v>45664</v>
      </c>
      <c r="E2252">
        <v>99223</v>
      </c>
      <c r="F2252">
        <v>99284</v>
      </c>
      <c r="G2252" t="s">
        <v>42</v>
      </c>
      <c r="H2252" s="34">
        <v>89968</v>
      </c>
      <c r="I2252" s="7">
        <v>70175</v>
      </c>
      <c r="J2252" s="7">
        <v>56140</v>
      </c>
      <c r="K2252" s="7">
        <v>0</v>
      </c>
      <c r="L2252" s="7">
        <v>14035</v>
      </c>
      <c r="M2252" s="5">
        <v>0.2</v>
      </c>
      <c r="N2252" t="s">
        <v>3140</v>
      </c>
      <c r="O2252" t="s">
        <v>17</v>
      </c>
      <c r="P2252" t="s">
        <v>35</v>
      </c>
      <c r="Q2252" t="s">
        <v>32</v>
      </c>
      <c r="R2252" t="s">
        <v>21</v>
      </c>
      <c r="S2252" t="s">
        <v>27</v>
      </c>
      <c r="T2252" t="s">
        <v>13311</v>
      </c>
      <c r="U2252" s="1">
        <v>45882</v>
      </c>
      <c r="V2252">
        <f t="shared" si="70"/>
        <v>218</v>
      </c>
      <c r="W2252" t="str">
        <f t="shared" si="71"/>
        <v>210-239</v>
      </c>
    </row>
    <row r="2253" spans="1:23" x14ac:dyDescent="0.25">
      <c r="A2253" t="s">
        <v>2391</v>
      </c>
      <c r="B2253">
        <v>3017807424</v>
      </c>
      <c r="C2253">
        <v>5941921543</v>
      </c>
      <c r="D2253" s="1">
        <v>45445</v>
      </c>
      <c r="E2253">
        <v>99215</v>
      </c>
      <c r="F2253">
        <v>99292</v>
      </c>
      <c r="G2253" t="s">
        <v>136</v>
      </c>
      <c r="H2253" s="34">
        <v>75373</v>
      </c>
      <c r="I2253" s="7">
        <v>64067</v>
      </c>
      <c r="J2253" s="7">
        <v>57430.66</v>
      </c>
      <c r="K2253" s="7">
        <v>5355</v>
      </c>
      <c r="L2253" s="7">
        <v>1281.3399999999999</v>
      </c>
      <c r="M2253" s="5">
        <v>0.02</v>
      </c>
      <c r="N2253" t="s">
        <v>16</v>
      </c>
      <c r="O2253" t="s">
        <v>30</v>
      </c>
      <c r="P2253" t="s">
        <v>18</v>
      </c>
      <c r="Q2253" t="s">
        <v>19</v>
      </c>
      <c r="R2253" t="s">
        <v>27</v>
      </c>
      <c r="S2253" t="s">
        <v>27</v>
      </c>
      <c r="T2253" t="s">
        <v>13310</v>
      </c>
      <c r="U2253" s="1">
        <v>45720</v>
      </c>
      <c r="V2253">
        <f t="shared" si="70"/>
        <v>275</v>
      </c>
      <c r="W2253" t="str">
        <f t="shared" si="71"/>
        <v>270-299</v>
      </c>
    </row>
    <row r="2254" spans="1:23" x14ac:dyDescent="0.25">
      <c r="A2254" t="s">
        <v>2392</v>
      </c>
      <c r="B2254">
        <v>1821059625</v>
      </c>
      <c r="C2254">
        <v>1987541714</v>
      </c>
      <c r="D2254" s="1">
        <v>45447</v>
      </c>
      <c r="E2254">
        <v>99222</v>
      </c>
      <c r="F2254">
        <v>99291</v>
      </c>
      <c r="G2254" t="s">
        <v>65</v>
      </c>
      <c r="H2254" s="34">
        <v>59737</v>
      </c>
      <c r="I2254" s="7">
        <v>46595</v>
      </c>
      <c r="J2254" s="7">
        <v>26262</v>
      </c>
      <c r="K2254" s="7">
        <v>11014</v>
      </c>
      <c r="L2254" s="7">
        <v>9319</v>
      </c>
      <c r="M2254" s="5">
        <v>0.2</v>
      </c>
      <c r="N2254" t="s">
        <v>3140</v>
      </c>
      <c r="O2254" t="s">
        <v>27</v>
      </c>
      <c r="P2254" t="s">
        <v>40</v>
      </c>
      <c r="Q2254" t="s">
        <v>19</v>
      </c>
      <c r="R2254" t="s">
        <v>26</v>
      </c>
      <c r="S2254" t="s">
        <v>17</v>
      </c>
      <c r="T2254" t="s">
        <v>13311</v>
      </c>
      <c r="U2254" s="1">
        <v>46029</v>
      </c>
      <c r="V2254">
        <f t="shared" si="70"/>
        <v>582</v>
      </c>
      <c r="W2254" t="str">
        <f t="shared" si="71"/>
        <v>360+</v>
      </c>
    </row>
    <row r="2255" spans="1:23" x14ac:dyDescent="0.25">
      <c r="A2255" t="s">
        <v>2393</v>
      </c>
      <c r="B2255">
        <v>4508443403</v>
      </c>
      <c r="C2255">
        <v>3916576005</v>
      </c>
      <c r="D2255" s="1">
        <v>45730</v>
      </c>
      <c r="E2255">
        <v>99215</v>
      </c>
      <c r="F2255">
        <v>99283</v>
      </c>
      <c r="G2255" t="s">
        <v>415</v>
      </c>
      <c r="H2255" s="34">
        <v>65039</v>
      </c>
      <c r="I2255" s="7">
        <v>55283</v>
      </c>
      <c r="J2255" s="7">
        <v>49120.34</v>
      </c>
      <c r="K2255" s="7">
        <v>5057</v>
      </c>
      <c r="L2255" s="7">
        <v>1105.6600000000001</v>
      </c>
      <c r="M2255" s="5">
        <v>0.02</v>
      </c>
      <c r="N2255" t="s">
        <v>16</v>
      </c>
      <c r="O2255" t="s">
        <v>30</v>
      </c>
      <c r="P2255" t="s">
        <v>35</v>
      </c>
      <c r="Q2255" t="s">
        <v>19</v>
      </c>
      <c r="R2255" t="s">
        <v>38</v>
      </c>
      <c r="S2255" t="s">
        <v>17</v>
      </c>
      <c r="T2255" t="s">
        <v>13310</v>
      </c>
      <c r="U2255" s="1">
        <v>45800</v>
      </c>
      <c r="V2255">
        <f t="shared" si="70"/>
        <v>70</v>
      </c>
      <c r="W2255" t="str">
        <f t="shared" si="71"/>
        <v>60-89</v>
      </c>
    </row>
    <row r="2256" spans="1:23" x14ac:dyDescent="0.25">
      <c r="A2256" t="s">
        <v>2394</v>
      </c>
      <c r="B2256">
        <v>6594885203</v>
      </c>
      <c r="C2256">
        <v>9917687888</v>
      </c>
      <c r="D2256" s="1">
        <v>45364</v>
      </c>
      <c r="E2256">
        <v>99213</v>
      </c>
      <c r="F2256">
        <v>99203</v>
      </c>
      <c r="G2256" t="s">
        <v>347</v>
      </c>
      <c r="H2256" s="34">
        <v>55763</v>
      </c>
      <c r="I2256" s="7">
        <v>41822</v>
      </c>
      <c r="J2256" s="7">
        <v>30993.699999999997</v>
      </c>
      <c r="K2256" s="7">
        <v>4555</v>
      </c>
      <c r="L2256" s="7">
        <v>6273.3</v>
      </c>
      <c r="M2256" s="5">
        <v>0.15</v>
      </c>
      <c r="N2256" t="s">
        <v>1139</v>
      </c>
      <c r="O2256" t="s">
        <v>30</v>
      </c>
      <c r="P2256" t="s">
        <v>35</v>
      </c>
      <c r="Q2256" t="s">
        <v>32</v>
      </c>
      <c r="R2256" t="s">
        <v>21</v>
      </c>
      <c r="S2256" t="s">
        <v>17</v>
      </c>
      <c r="T2256" t="s">
        <v>13312</v>
      </c>
      <c r="U2256" s="1">
        <v>45742</v>
      </c>
      <c r="V2256">
        <f t="shared" si="70"/>
        <v>378</v>
      </c>
      <c r="W2256" t="str">
        <f t="shared" si="71"/>
        <v>360+</v>
      </c>
    </row>
    <row r="2257" spans="1:23" x14ac:dyDescent="0.25">
      <c r="A2257" t="s">
        <v>2395</v>
      </c>
      <c r="B2257">
        <v>7197970587</v>
      </c>
      <c r="C2257">
        <v>9940375879</v>
      </c>
      <c r="D2257" s="1">
        <v>45956</v>
      </c>
      <c r="E2257">
        <v>99223</v>
      </c>
      <c r="F2257">
        <v>99285</v>
      </c>
      <c r="G2257" t="s">
        <v>272</v>
      </c>
      <c r="H2257" s="34">
        <v>71555</v>
      </c>
      <c r="I2257" s="7">
        <v>46511</v>
      </c>
      <c r="J2257" s="7">
        <v>36603.68</v>
      </c>
      <c r="K2257" s="7">
        <v>4326</v>
      </c>
      <c r="L2257" s="7">
        <v>5581.32</v>
      </c>
      <c r="M2257" s="5">
        <v>0.12</v>
      </c>
      <c r="N2257" t="s">
        <v>46</v>
      </c>
      <c r="O2257" t="s">
        <v>27</v>
      </c>
      <c r="P2257" t="s">
        <v>40</v>
      </c>
      <c r="Q2257" t="s">
        <v>32</v>
      </c>
      <c r="R2257" t="s">
        <v>21</v>
      </c>
      <c r="S2257" t="s">
        <v>21</v>
      </c>
      <c r="T2257" t="s">
        <v>13311</v>
      </c>
      <c r="U2257" s="1">
        <v>46115</v>
      </c>
      <c r="V2257">
        <f t="shared" si="70"/>
        <v>159</v>
      </c>
      <c r="W2257" t="str">
        <f t="shared" si="71"/>
        <v>150-179</v>
      </c>
    </row>
    <row r="2258" spans="1:23" x14ac:dyDescent="0.25">
      <c r="A2258" t="s">
        <v>2396</v>
      </c>
      <c r="B2258">
        <v>7937607450</v>
      </c>
      <c r="C2258">
        <v>2028025122</v>
      </c>
      <c r="D2258" s="1">
        <v>45689</v>
      </c>
      <c r="E2258">
        <v>99233</v>
      </c>
      <c r="F2258">
        <v>99201</v>
      </c>
      <c r="G2258" t="s">
        <v>169</v>
      </c>
      <c r="H2258" s="34">
        <v>97442</v>
      </c>
      <c r="I2258" s="7">
        <v>63337</v>
      </c>
      <c r="J2258" s="7">
        <v>55736.56</v>
      </c>
      <c r="K2258" s="7">
        <v>0</v>
      </c>
      <c r="L2258" s="7">
        <v>7600.44</v>
      </c>
      <c r="M2258" s="5">
        <v>0.12</v>
      </c>
      <c r="N2258" t="s">
        <v>46</v>
      </c>
      <c r="O2258" t="s">
        <v>17</v>
      </c>
      <c r="P2258" t="s">
        <v>35</v>
      </c>
      <c r="Q2258" t="s">
        <v>19</v>
      </c>
      <c r="R2258" t="s">
        <v>43</v>
      </c>
      <c r="S2258" t="s">
        <v>21</v>
      </c>
      <c r="T2258" t="s">
        <v>13311</v>
      </c>
      <c r="U2258" s="1">
        <v>45733</v>
      </c>
      <c r="V2258">
        <f t="shared" si="70"/>
        <v>44</v>
      </c>
      <c r="W2258" t="str">
        <f t="shared" si="71"/>
        <v>30-59</v>
      </c>
    </row>
    <row r="2259" spans="1:23" x14ac:dyDescent="0.25">
      <c r="A2259" t="s">
        <v>2397</v>
      </c>
      <c r="B2259">
        <v>2285321300</v>
      </c>
      <c r="C2259">
        <v>6339133491</v>
      </c>
      <c r="D2259" s="1">
        <v>45571</v>
      </c>
      <c r="E2259">
        <v>99215</v>
      </c>
      <c r="F2259">
        <v>99213</v>
      </c>
      <c r="G2259" t="s">
        <v>351</v>
      </c>
      <c r="H2259" s="34">
        <v>69430</v>
      </c>
      <c r="I2259" s="7">
        <v>59016</v>
      </c>
      <c r="J2259" s="7">
        <v>57835.68</v>
      </c>
      <c r="K2259" s="7">
        <v>0</v>
      </c>
      <c r="L2259" s="7">
        <v>1180.32</v>
      </c>
      <c r="M2259" s="5">
        <v>0.02</v>
      </c>
      <c r="N2259" t="s">
        <v>16</v>
      </c>
      <c r="O2259" t="s">
        <v>17</v>
      </c>
      <c r="P2259" t="s">
        <v>31</v>
      </c>
      <c r="Q2259" t="s">
        <v>19</v>
      </c>
      <c r="R2259" t="s">
        <v>20</v>
      </c>
      <c r="S2259" t="s">
        <v>21</v>
      </c>
      <c r="T2259" t="s">
        <v>13310</v>
      </c>
      <c r="U2259" s="1">
        <v>45869</v>
      </c>
      <c r="V2259">
        <f t="shared" si="70"/>
        <v>298</v>
      </c>
      <c r="W2259" t="str">
        <f t="shared" si="71"/>
        <v>270-299</v>
      </c>
    </row>
    <row r="2260" spans="1:23" x14ac:dyDescent="0.25">
      <c r="A2260" t="s">
        <v>2398</v>
      </c>
      <c r="B2260">
        <v>4667881399</v>
      </c>
      <c r="C2260">
        <v>8854123460</v>
      </c>
      <c r="D2260" s="1">
        <v>45628</v>
      </c>
      <c r="E2260">
        <v>99215</v>
      </c>
      <c r="F2260">
        <v>99215</v>
      </c>
      <c r="G2260" t="s">
        <v>248</v>
      </c>
      <c r="H2260" s="34">
        <v>78133</v>
      </c>
      <c r="I2260" s="7">
        <v>50786</v>
      </c>
      <c r="J2260" s="7">
        <v>44691.68</v>
      </c>
      <c r="K2260" s="7">
        <v>0</v>
      </c>
      <c r="L2260" s="7">
        <v>6094.32</v>
      </c>
      <c r="M2260" s="5">
        <v>0.12</v>
      </c>
      <c r="N2260" t="s">
        <v>46</v>
      </c>
      <c r="O2260" t="s">
        <v>17</v>
      </c>
      <c r="P2260" t="s">
        <v>55</v>
      </c>
      <c r="Q2260" t="s">
        <v>19</v>
      </c>
      <c r="R2260" t="s">
        <v>27</v>
      </c>
      <c r="S2260" t="s">
        <v>17</v>
      </c>
      <c r="T2260" t="s">
        <v>13310</v>
      </c>
      <c r="U2260" s="1">
        <v>45793</v>
      </c>
      <c r="V2260">
        <f t="shared" si="70"/>
        <v>165</v>
      </c>
      <c r="W2260" t="str">
        <f t="shared" si="71"/>
        <v>150-179</v>
      </c>
    </row>
    <row r="2261" spans="1:23" x14ac:dyDescent="0.25">
      <c r="A2261" t="s">
        <v>2399</v>
      </c>
      <c r="B2261">
        <v>8466694836</v>
      </c>
      <c r="C2261">
        <v>2106989994</v>
      </c>
      <c r="D2261" s="1">
        <v>45316</v>
      </c>
      <c r="E2261">
        <v>99233</v>
      </c>
      <c r="F2261">
        <v>71046</v>
      </c>
      <c r="G2261" t="s">
        <v>108</v>
      </c>
      <c r="H2261" s="34">
        <v>40632</v>
      </c>
      <c r="I2261" s="7">
        <v>34537</v>
      </c>
      <c r="J2261" s="7">
        <v>31869.26</v>
      </c>
      <c r="K2261" s="7">
        <v>1977</v>
      </c>
      <c r="L2261" s="7">
        <v>690.74</v>
      </c>
      <c r="M2261" s="5">
        <v>0.02</v>
      </c>
      <c r="N2261" t="s">
        <v>16</v>
      </c>
      <c r="O2261" t="s">
        <v>30</v>
      </c>
      <c r="P2261" t="s">
        <v>97</v>
      </c>
      <c r="Q2261" t="s">
        <v>32</v>
      </c>
      <c r="R2261" t="s">
        <v>43</v>
      </c>
      <c r="S2261" t="s">
        <v>17</v>
      </c>
      <c r="T2261" t="s">
        <v>13310</v>
      </c>
      <c r="U2261" s="1">
        <v>45907</v>
      </c>
      <c r="V2261">
        <f t="shared" si="70"/>
        <v>591</v>
      </c>
      <c r="W2261" t="str">
        <f t="shared" si="71"/>
        <v>360+</v>
      </c>
    </row>
    <row r="2262" spans="1:23" x14ac:dyDescent="0.25">
      <c r="A2262" t="s">
        <v>2400</v>
      </c>
      <c r="B2262">
        <v>4629767707</v>
      </c>
      <c r="C2262">
        <v>4989848920</v>
      </c>
      <c r="D2262" s="1">
        <v>45869</v>
      </c>
      <c r="E2262">
        <v>99221</v>
      </c>
      <c r="F2262">
        <v>99205</v>
      </c>
      <c r="G2262" t="s">
        <v>116</v>
      </c>
      <c r="H2262" s="34">
        <v>93751</v>
      </c>
      <c r="I2262" s="7">
        <v>67501</v>
      </c>
      <c r="J2262" s="7">
        <v>55095.92</v>
      </c>
      <c r="K2262" s="7">
        <v>7005</v>
      </c>
      <c r="L2262" s="7">
        <v>5400.08</v>
      </c>
      <c r="M2262" s="5">
        <v>0.08</v>
      </c>
      <c r="N2262" t="s">
        <v>24</v>
      </c>
      <c r="O2262" t="s">
        <v>30</v>
      </c>
      <c r="P2262" t="s">
        <v>18</v>
      </c>
      <c r="Q2262" t="s">
        <v>32</v>
      </c>
      <c r="R2262" t="s">
        <v>38</v>
      </c>
      <c r="S2262" t="s">
        <v>27</v>
      </c>
      <c r="T2262" t="s">
        <v>13311</v>
      </c>
      <c r="U2262" s="1">
        <v>45985</v>
      </c>
      <c r="V2262">
        <f t="shared" si="70"/>
        <v>116</v>
      </c>
      <c r="W2262" t="str">
        <f t="shared" si="71"/>
        <v>90-119</v>
      </c>
    </row>
    <row r="2263" spans="1:23" x14ac:dyDescent="0.25">
      <c r="A2263" t="s">
        <v>2401</v>
      </c>
      <c r="B2263">
        <v>5854593698</v>
      </c>
      <c r="C2263">
        <v>2004105215</v>
      </c>
      <c r="D2263" s="1">
        <v>45524</v>
      </c>
      <c r="E2263">
        <v>99233</v>
      </c>
      <c r="F2263">
        <v>99281</v>
      </c>
      <c r="G2263" t="s">
        <v>94</v>
      </c>
      <c r="H2263" s="34">
        <v>66556</v>
      </c>
      <c r="I2263" s="7">
        <v>51914</v>
      </c>
      <c r="J2263" s="7">
        <v>41531.199999999997</v>
      </c>
      <c r="K2263" s="7">
        <v>0</v>
      </c>
      <c r="L2263" s="7">
        <v>10382.799999999999</v>
      </c>
      <c r="M2263" s="5">
        <v>0.2</v>
      </c>
      <c r="N2263" t="s">
        <v>3140</v>
      </c>
      <c r="O2263" t="s">
        <v>17</v>
      </c>
      <c r="P2263" t="s">
        <v>58</v>
      </c>
      <c r="Q2263" t="s">
        <v>19</v>
      </c>
      <c r="R2263" t="s">
        <v>43</v>
      </c>
      <c r="S2263" t="s">
        <v>27</v>
      </c>
      <c r="T2263" t="s">
        <v>13312</v>
      </c>
      <c r="U2263" s="1">
        <v>45991</v>
      </c>
      <c r="V2263">
        <f t="shared" si="70"/>
        <v>467</v>
      </c>
      <c r="W2263" t="str">
        <f t="shared" si="71"/>
        <v>360+</v>
      </c>
    </row>
    <row r="2264" spans="1:23" x14ac:dyDescent="0.25">
      <c r="A2264" t="s">
        <v>2402</v>
      </c>
      <c r="B2264">
        <v>7151471624</v>
      </c>
      <c r="C2264">
        <v>8498494526</v>
      </c>
      <c r="D2264" s="1">
        <v>45712</v>
      </c>
      <c r="E2264">
        <v>99215</v>
      </c>
      <c r="F2264">
        <v>99284</v>
      </c>
      <c r="G2264" t="s">
        <v>45</v>
      </c>
      <c r="H2264" s="34">
        <v>81505</v>
      </c>
      <c r="I2264" s="7">
        <v>58684</v>
      </c>
      <c r="J2264" s="7">
        <v>53989.279999999999</v>
      </c>
      <c r="K2264" s="7">
        <v>0</v>
      </c>
      <c r="L2264" s="7">
        <v>4694.72</v>
      </c>
      <c r="M2264" s="5">
        <v>0.08</v>
      </c>
      <c r="N2264" t="s">
        <v>24</v>
      </c>
      <c r="O2264" t="s">
        <v>17</v>
      </c>
      <c r="P2264" t="s">
        <v>97</v>
      </c>
      <c r="Q2264" t="s">
        <v>32</v>
      </c>
      <c r="R2264" t="s">
        <v>21</v>
      </c>
      <c r="S2264" t="s">
        <v>17</v>
      </c>
      <c r="T2264" t="s">
        <v>13311</v>
      </c>
      <c r="U2264" s="1">
        <v>45749</v>
      </c>
      <c r="V2264">
        <f t="shared" si="70"/>
        <v>37</v>
      </c>
      <c r="W2264" t="str">
        <f t="shared" si="71"/>
        <v>30-59</v>
      </c>
    </row>
    <row r="2265" spans="1:23" x14ac:dyDescent="0.25">
      <c r="A2265" t="s">
        <v>2403</v>
      </c>
      <c r="B2265">
        <v>2875691436</v>
      </c>
      <c r="C2265">
        <v>1632773776</v>
      </c>
      <c r="D2265" s="1">
        <v>45903</v>
      </c>
      <c r="E2265">
        <v>99231</v>
      </c>
      <c r="F2265">
        <v>97110</v>
      </c>
      <c r="G2265" t="s">
        <v>286</v>
      </c>
      <c r="H2265" s="34">
        <v>96835</v>
      </c>
      <c r="I2265" s="7">
        <v>82310</v>
      </c>
      <c r="J2265" s="7">
        <v>70565.8</v>
      </c>
      <c r="K2265" s="7">
        <v>10098</v>
      </c>
      <c r="L2265" s="7">
        <v>1646.2</v>
      </c>
      <c r="M2265" s="5">
        <v>0.02</v>
      </c>
      <c r="N2265" t="s">
        <v>16</v>
      </c>
      <c r="O2265" t="s">
        <v>30</v>
      </c>
      <c r="P2265" t="s">
        <v>31</v>
      </c>
      <c r="Q2265" t="s">
        <v>19</v>
      </c>
      <c r="R2265" t="s">
        <v>20</v>
      </c>
      <c r="S2265" t="s">
        <v>17</v>
      </c>
      <c r="T2265" t="s">
        <v>13311</v>
      </c>
      <c r="U2265" s="1">
        <v>46002</v>
      </c>
      <c r="V2265">
        <f t="shared" si="70"/>
        <v>99</v>
      </c>
      <c r="W2265" t="str">
        <f t="shared" si="71"/>
        <v>90-119</v>
      </c>
    </row>
    <row r="2266" spans="1:23" x14ac:dyDescent="0.25">
      <c r="A2266" t="s">
        <v>2404</v>
      </c>
      <c r="B2266">
        <v>1758899265</v>
      </c>
      <c r="C2266">
        <v>6982971768</v>
      </c>
      <c r="D2266" s="1">
        <v>45700</v>
      </c>
      <c r="E2266">
        <v>99223</v>
      </c>
      <c r="F2266">
        <v>99213</v>
      </c>
      <c r="G2266" t="s">
        <v>307</v>
      </c>
      <c r="H2266" s="34">
        <v>77812</v>
      </c>
      <c r="I2266" s="7">
        <v>61471</v>
      </c>
      <c r="J2266" s="7">
        <v>33593.64</v>
      </c>
      <c r="K2266" s="7">
        <v>18042</v>
      </c>
      <c r="L2266" s="7">
        <v>9835.36</v>
      </c>
      <c r="M2266" s="5">
        <v>0.16</v>
      </c>
      <c r="N2266" t="s">
        <v>1138</v>
      </c>
      <c r="O2266" t="s">
        <v>27</v>
      </c>
      <c r="P2266" t="s">
        <v>58</v>
      </c>
      <c r="Q2266" t="s">
        <v>19</v>
      </c>
      <c r="R2266" t="s">
        <v>38</v>
      </c>
      <c r="S2266" t="s">
        <v>21</v>
      </c>
      <c r="T2266" t="s">
        <v>13310</v>
      </c>
      <c r="U2266" s="1">
        <v>45781</v>
      </c>
      <c r="V2266">
        <f t="shared" si="70"/>
        <v>81</v>
      </c>
      <c r="W2266" t="str">
        <f t="shared" si="71"/>
        <v>60-89</v>
      </c>
    </row>
    <row r="2267" spans="1:23" x14ac:dyDescent="0.25">
      <c r="A2267" t="s">
        <v>2405</v>
      </c>
      <c r="B2267">
        <v>6655959663</v>
      </c>
      <c r="C2267">
        <v>6256628557</v>
      </c>
      <c r="D2267" s="1">
        <v>45837</v>
      </c>
      <c r="E2267">
        <v>99238</v>
      </c>
      <c r="F2267">
        <v>81000</v>
      </c>
      <c r="G2267" t="s">
        <v>42</v>
      </c>
      <c r="H2267" s="34">
        <v>84434</v>
      </c>
      <c r="I2267" s="7">
        <v>71769</v>
      </c>
      <c r="J2267" s="7">
        <v>59794.62</v>
      </c>
      <c r="K2267" s="7">
        <v>10539</v>
      </c>
      <c r="L2267" s="7">
        <v>1435.38</v>
      </c>
      <c r="M2267" s="5">
        <v>0.02</v>
      </c>
      <c r="N2267" t="s">
        <v>16</v>
      </c>
      <c r="O2267" t="s">
        <v>27</v>
      </c>
      <c r="P2267" t="s">
        <v>35</v>
      </c>
      <c r="Q2267" t="s">
        <v>32</v>
      </c>
      <c r="R2267" t="s">
        <v>43</v>
      </c>
      <c r="S2267" t="s">
        <v>21</v>
      </c>
      <c r="T2267" t="s">
        <v>13312</v>
      </c>
      <c r="U2267" s="1">
        <v>46005</v>
      </c>
      <c r="V2267">
        <f t="shared" si="70"/>
        <v>168</v>
      </c>
      <c r="W2267" t="str">
        <f t="shared" si="71"/>
        <v>150-179</v>
      </c>
    </row>
    <row r="2268" spans="1:23" x14ac:dyDescent="0.25">
      <c r="A2268" t="s">
        <v>2406</v>
      </c>
      <c r="B2268">
        <v>2573843715</v>
      </c>
      <c r="C2268">
        <v>3728304123</v>
      </c>
      <c r="D2268" s="1">
        <v>45661</v>
      </c>
      <c r="E2268">
        <v>99238</v>
      </c>
      <c r="F2268">
        <v>99204</v>
      </c>
      <c r="G2268" t="s">
        <v>79</v>
      </c>
      <c r="H2268" s="34">
        <v>60403</v>
      </c>
      <c r="I2268" s="7">
        <v>47114</v>
      </c>
      <c r="J2268" s="7">
        <v>37691.199999999997</v>
      </c>
      <c r="K2268" s="7">
        <v>0</v>
      </c>
      <c r="L2268" s="7">
        <v>9422.7999999999993</v>
      </c>
      <c r="M2268" s="5">
        <v>0.2</v>
      </c>
      <c r="N2268" t="s">
        <v>3140</v>
      </c>
      <c r="O2268" t="s">
        <v>17</v>
      </c>
      <c r="P2268" t="s">
        <v>55</v>
      </c>
      <c r="Q2268" t="s">
        <v>19</v>
      </c>
      <c r="R2268" t="s">
        <v>27</v>
      </c>
      <c r="S2268" t="s">
        <v>17</v>
      </c>
      <c r="T2268" t="s">
        <v>13312</v>
      </c>
      <c r="U2268" s="1">
        <v>45920</v>
      </c>
      <c r="V2268">
        <f t="shared" si="70"/>
        <v>259</v>
      </c>
      <c r="W2268" t="str">
        <f t="shared" si="71"/>
        <v>240-269</v>
      </c>
    </row>
    <row r="2269" spans="1:23" x14ac:dyDescent="0.25">
      <c r="A2269" t="s">
        <v>2407</v>
      </c>
      <c r="B2269">
        <v>4982964186</v>
      </c>
      <c r="C2269">
        <v>8478516736</v>
      </c>
      <c r="D2269" s="1">
        <v>45542</v>
      </c>
      <c r="E2269">
        <v>99238</v>
      </c>
      <c r="F2269">
        <v>90834</v>
      </c>
      <c r="G2269" t="s">
        <v>263</v>
      </c>
      <c r="H2269" s="34">
        <v>81023</v>
      </c>
      <c r="I2269" s="7">
        <v>68870</v>
      </c>
      <c r="J2269" s="7">
        <v>52600.6</v>
      </c>
      <c r="K2269" s="7">
        <v>14892</v>
      </c>
      <c r="L2269" s="7">
        <v>1377.4</v>
      </c>
      <c r="M2269" s="5">
        <v>0.02</v>
      </c>
      <c r="N2269" t="s">
        <v>16</v>
      </c>
      <c r="O2269" t="s">
        <v>27</v>
      </c>
      <c r="P2269" t="s">
        <v>18</v>
      </c>
      <c r="Q2269" t="s">
        <v>19</v>
      </c>
      <c r="R2269" t="s">
        <v>27</v>
      </c>
      <c r="S2269" t="s">
        <v>21</v>
      </c>
      <c r="T2269" t="s">
        <v>13311</v>
      </c>
      <c r="U2269" s="1">
        <v>45828</v>
      </c>
      <c r="V2269">
        <f t="shared" si="70"/>
        <v>286</v>
      </c>
      <c r="W2269" t="str">
        <f t="shared" si="71"/>
        <v>270-299</v>
      </c>
    </row>
    <row r="2270" spans="1:23" x14ac:dyDescent="0.25">
      <c r="A2270" t="s">
        <v>2408</v>
      </c>
      <c r="B2270">
        <v>9561216248</v>
      </c>
      <c r="C2270">
        <v>2271961901</v>
      </c>
      <c r="D2270" s="1">
        <v>45833</v>
      </c>
      <c r="E2270">
        <v>99233</v>
      </c>
      <c r="F2270">
        <v>80053</v>
      </c>
      <c r="G2270" t="s">
        <v>108</v>
      </c>
      <c r="H2270" s="34">
        <v>24779</v>
      </c>
      <c r="I2270" s="7">
        <v>21062</v>
      </c>
      <c r="J2270" s="7">
        <v>12682.76</v>
      </c>
      <c r="K2270" s="7">
        <v>7958</v>
      </c>
      <c r="L2270" s="7">
        <v>421.24</v>
      </c>
      <c r="M2270" s="5">
        <v>0.02</v>
      </c>
      <c r="N2270" t="s">
        <v>16</v>
      </c>
      <c r="O2270" t="s">
        <v>27</v>
      </c>
      <c r="P2270" t="s">
        <v>40</v>
      </c>
      <c r="Q2270" t="s">
        <v>19</v>
      </c>
      <c r="R2270" t="s">
        <v>26</v>
      </c>
      <c r="S2270" t="s">
        <v>17</v>
      </c>
      <c r="T2270" t="s">
        <v>13310</v>
      </c>
      <c r="U2270" s="1">
        <v>45871</v>
      </c>
      <c r="V2270">
        <f t="shared" si="70"/>
        <v>38</v>
      </c>
      <c r="W2270" t="str">
        <f t="shared" si="71"/>
        <v>30-59</v>
      </c>
    </row>
    <row r="2271" spans="1:23" x14ac:dyDescent="0.25">
      <c r="A2271" t="s">
        <v>2409</v>
      </c>
      <c r="B2271">
        <v>8858299755</v>
      </c>
      <c r="C2271">
        <v>8200757256</v>
      </c>
      <c r="D2271" s="1">
        <v>45903</v>
      </c>
      <c r="E2271">
        <v>99232</v>
      </c>
      <c r="F2271">
        <v>85025</v>
      </c>
      <c r="G2271" t="s">
        <v>122</v>
      </c>
      <c r="H2271" s="34">
        <v>61089</v>
      </c>
      <c r="I2271" s="7">
        <v>43984</v>
      </c>
      <c r="J2271" s="7">
        <v>36978.28</v>
      </c>
      <c r="K2271" s="7">
        <v>3487</v>
      </c>
      <c r="L2271" s="7">
        <v>3518.72</v>
      </c>
      <c r="M2271" s="5">
        <v>0.08</v>
      </c>
      <c r="N2271" t="s">
        <v>24</v>
      </c>
      <c r="O2271" t="s">
        <v>30</v>
      </c>
      <c r="P2271" t="s">
        <v>97</v>
      </c>
      <c r="Q2271" t="s">
        <v>19</v>
      </c>
      <c r="R2271" t="s">
        <v>27</v>
      </c>
      <c r="S2271" t="s">
        <v>17</v>
      </c>
      <c r="T2271" t="s">
        <v>13310</v>
      </c>
      <c r="U2271" s="1">
        <v>46057</v>
      </c>
      <c r="V2271">
        <f t="shared" si="70"/>
        <v>154</v>
      </c>
      <c r="W2271" t="str">
        <f t="shared" si="71"/>
        <v>150-179</v>
      </c>
    </row>
    <row r="2272" spans="1:23" x14ac:dyDescent="0.25">
      <c r="A2272" t="s">
        <v>2410</v>
      </c>
      <c r="B2272">
        <v>3901806435</v>
      </c>
      <c r="C2272">
        <v>3809299567</v>
      </c>
      <c r="D2272" s="1">
        <v>45483</v>
      </c>
      <c r="E2272">
        <v>99214</v>
      </c>
      <c r="F2272">
        <v>99212</v>
      </c>
      <c r="G2272" t="s">
        <v>61</v>
      </c>
      <c r="H2272" s="34">
        <v>45248</v>
      </c>
      <c r="I2272" s="7">
        <v>32579</v>
      </c>
      <c r="J2272" s="7">
        <v>29972.68</v>
      </c>
      <c r="K2272" s="7">
        <v>0</v>
      </c>
      <c r="L2272" s="7">
        <v>2606.3200000000002</v>
      </c>
      <c r="M2272" s="5">
        <v>0.08</v>
      </c>
      <c r="N2272" t="s">
        <v>24</v>
      </c>
      <c r="O2272" t="s">
        <v>17</v>
      </c>
      <c r="P2272" t="s">
        <v>25</v>
      </c>
      <c r="Q2272" t="s">
        <v>32</v>
      </c>
      <c r="R2272" t="s">
        <v>21</v>
      </c>
      <c r="S2272" t="s">
        <v>17</v>
      </c>
      <c r="T2272" t="s">
        <v>13311</v>
      </c>
      <c r="U2272" s="1">
        <v>46024</v>
      </c>
      <c r="V2272">
        <f t="shared" si="70"/>
        <v>541</v>
      </c>
      <c r="W2272" t="str">
        <f t="shared" si="71"/>
        <v>360+</v>
      </c>
    </row>
    <row r="2273" spans="1:23" x14ac:dyDescent="0.25">
      <c r="A2273" t="s">
        <v>2411</v>
      </c>
      <c r="B2273">
        <v>3116397646</v>
      </c>
      <c r="C2273">
        <v>8429938957</v>
      </c>
      <c r="D2273" s="1">
        <v>45858</v>
      </c>
      <c r="E2273">
        <v>99233</v>
      </c>
      <c r="F2273">
        <v>93000</v>
      </c>
      <c r="G2273" t="s">
        <v>182</v>
      </c>
      <c r="H2273" s="34">
        <v>70097</v>
      </c>
      <c r="I2273" s="7">
        <v>45563</v>
      </c>
      <c r="J2273" s="7">
        <v>23983.439999999999</v>
      </c>
      <c r="K2273" s="7">
        <v>16112</v>
      </c>
      <c r="L2273" s="7">
        <v>5467.56</v>
      </c>
      <c r="M2273" s="5">
        <v>0.12</v>
      </c>
      <c r="N2273" t="s">
        <v>46</v>
      </c>
      <c r="O2273" t="s">
        <v>27</v>
      </c>
      <c r="P2273" t="s">
        <v>25</v>
      </c>
      <c r="Q2273" t="s">
        <v>19</v>
      </c>
      <c r="R2273" t="s">
        <v>20</v>
      </c>
      <c r="S2273" t="s">
        <v>17</v>
      </c>
      <c r="T2273" t="s">
        <v>13311</v>
      </c>
      <c r="U2273" s="1">
        <v>46083</v>
      </c>
      <c r="V2273">
        <f t="shared" si="70"/>
        <v>225</v>
      </c>
      <c r="W2273" t="str">
        <f t="shared" si="71"/>
        <v>210-239</v>
      </c>
    </row>
    <row r="2274" spans="1:23" x14ac:dyDescent="0.25">
      <c r="A2274" t="s">
        <v>2412</v>
      </c>
      <c r="B2274">
        <v>2681527738</v>
      </c>
      <c r="C2274">
        <v>3879079319</v>
      </c>
      <c r="D2274" s="1">
        <v>45952</v>
      </c>
      <c r="E2274">
        <v>99223</v>
      </c>
      <c r="F2274">
        <v>99292</v>
      </c>
      <c r="G2274" t="s">
        <v>182</v>
      </c>
      <c r="H2274" s="34">
        <v>55404</v>
      </c>
      <c r="I2274" s="7">
        <v>36013</v>
      </c>
      <c r="J2274" s="7">
        <v>28354.44</v>
      </c>
      <c r="K2274" s="7">
        <v>3337</v>
      </c>
      <c r="L2274" s="7">
        <v>4321.5600000000004</v>
      </c>
      <c r="M2274" s="5">
        <v>0.12</v>
      </c>
      <c r="N2274" t="s">
        <v>46</v>
      </c>
      <c r="O2274" t="s">
        <v>27</v>
      </c>
      <c r="P2274" t="s">
        <v>35</v>
      </c>
      <c r="Q2274" t="s">
        <v>32</v>
      </c>
      <c r="R2274" t="s">
        <v>20</v>
      </c>
      <c r="S2274" t="s">
        <v>17</v>
      </c>
      <c r="T2274" t="s">
        <v>13311</v>
      </c>
      <c r="U2274" s="1">
        <v>46028</v>
      </c>
      <c r="V2274">
        <f t="shared" si="70"/>
        <v>76</v>
      </c>
      <c r="W2274" t="str">
        <f t="shared" si="71"/>
        <v>60-89</v>
      </c>
    </row>
    <row r="2275" spans="1:23" x14ac:dyDescent="0.25">
      <c r="A2275" t="s">
        <v>2413</v>
      </c>
      <c r="B2275">
        <v>1470589837</v>
      </c>
      <c r="C2275">
        <v>8400492164</v>
      </c>
      <c r="D2275" s="1">
        <v>45518</v>
      </c>
      <c r="E2275">
        <v>99233</v>
      </c>
      <c r="F2275">
        <v>99212</v>
      </c>
      <c r="G2275" t="s">
        <v>203</v>
      </c>
      <c r="H2275" s="34">
        <v>92502</v>
      </c>
      <c r="I2275" s="7">
        <v>74002</v>
      </c>
      <c r="J2275" s="7">
        <v>56099.72</v>
      </c>
      <c r="K2275" s="7">
        <v>7542</v>
      </c>
      <c r="L2275" s="7">
        <v>10360.280000000001</v>
      </c>
      <c r="M2275" s="5">
        <v>0.14000000000000001</v>
      </c>
      <c r="N2275" t="s">
        <v>1135</v>
      </c>
      <c r="O2275" t="s">
        <v>30</v>
      </c>
      <c r="P2275" t="s">
        <v>40</v>
      </c>
      <c r="Q2275" t="s">
        <v>19</v>
      </c>
      <c r="R2275" t="s">
        <v>26</v>
      </c>
      <c r="S2275" t="s">
        <v>27</v>
      </c>
      <c r="T2275" t="s">
        <v>13310</v>
      </c>
      <c r="U2275" s="1">
        <v>45724</v>
      </c>
      <c r="V2275">
        <f t="shared" si="70"/>
        <v>206</v>
      </c>
      <c r="W2275" t="str">
        <f t="shared" si="71"/>
        <v>180-209</v>
      </c>
    </row>
    <row r="2276" spans="1:23" x14ac:dyDescent="0.25">
      <c r="A2276" t="s">
        <v>2414</v>
      </c>
      <c r="B2276">
        <v>7148015735</v>
      </c>
      <c r="C2276">
        <v>6972324605</v>
      </c>
      <c r="D2276" s="1">
        <v>45876</v>
      </c>
      <c r="E2276">
        <v>99238</v>
      </c>
      <c r="F2276">
        <v>97110</v>
      </c>
      <c r="G2276" t="s">
        <v>15</v>
      </c>
      <c r="H2276" s="34">
        <v>33563</v>
      </c>
      <c r="I2276" s="7">
        <v>21816</v>
      </c>
      <c r="J2276" s="7">
        <v>19198.080000000002</v>
      </c>
      <c r="K2276" s="7">
        <v>0</v>
      </c>
      <c r="L2276" s="7">
        <v>2617.92</v>
      </c>
      <c r="M2276" s="5">
        <v>0.12</v>
      </c>
      <c r="N2276" t="s">
        <v>46</v>
      </c>
      <c r="O2276" t="s">
        <v>17</v>
      </c>
      <c r="P2276" t="s">
        <v>97</v>
      </c>
      <c r="Q2276" t="s">
        <v>32</v>
      </c>
      <c r="R2276" t="s">
        <v>21</v>
      </c>
      <c r="S2276" t="s">
        <v>17</v>
      </c>
      <c r="T2276" t="s">
        <v>13312</v>
      </c>
      <c r="U2276" s="1">
        <v>45947</v>
      </c>
      <c r="V2276">
        <f t="shared" si="70"/>
        <v>71</v>
      </c>
      <c r="W2276" t="str">
        <f t="shared" si="71"/>
        <v>60-89</v>
      </c>
    </row>
    <row r="2277" spans="1:23" x14ac:dyDescent="0.25">
      <c r="A2277" t="s">
        <v>2415</v>
      </c>
      <c r="B2277">
        <v>7843824420</v>
      </c>
      <c r="C2277">
        <v>3253193142</v>
      </c>
      <c r="D2277" s="1">
        <v>45532</v>
      </c>
      <c r="E2277">
        <v>99213</v>
      </c>
      <c r="F2277">
        <v>36415</v>
      </c>
      <c r="G2277" t="s">
        <v>15</v>
      </c>
      <c r="H2277" s="34">
        <v>44072</v>
      </c>
      <c r="I2277" s="7">
        <v>28647</v>
      </c>
      <c r="J2277" s="7">
        <v>25209.360000000001</v>
      </c>
      <c r="K2277" s="7">
        <v>0</v>
      </c>
      <c r="L2277" s="7">
        <v>3437.64</v>
      </c>
      <c r="M2277" s="5">
        <v>0.12</v>
      </c>
      <c r="N2277" t="s">
        <v>46</v>
      </c>
      <c r="O2277" t="s">
        <v>17</v>
      </c>
      <c r="P2277" t="s">
        <v>25</v>
      </c>
      <c r="Q2277" t="s">
        <v>32</v>
      </c>
      <c r="R2277" t="s">
        <v>26</v>
      </c>
      <c r="S2277" t="s">
        <v>27</v>
      </c>
      <c r="T2277" t="s">
        <v>13311</v>
      </c>
      <c r="U2277" s="1">
        <v>45779</v>
      </c>
      <c r="V2277">
        <f t="shared" si="70"/>
        <v>247</v>
      </c>
      <c r="W2277" t="str">
        <f t="shared" si="71"/>
        <v>240-269</v>
      </c>
    </row>
    <row r="2278" spans="1:23" x14ac:dyDescent="0.25">
      <c r="A2278" t="s">
        <v>2416</v>
      </c>
      <c r="B2278">
        <v>2238414218</v>
      </c>
      <c r="C2278">
        <v>6945472799</v>
      </c>
      <c r="D2278" s="1">
        <v>45667</v>
      </c>
      <c r="E2278">
        <v>99213</v>
      </c>
      <c r="F2278">
        <v>99285</v>
      </c>
      <c r="G2278" t="s">
        <v>445</v>
      </c>
      <c r="H2278" s="34">
        <v>89858</v>
      </c>
      <c r="I2278" s="7">
        <v>76379</v>
      </c>
      <c r="J2278" s="7">
        <v>74851.42</v>
      </c>
      <c r="K2278" s="7">
        <v>0</v>
      </c>
      <c r="L2278" s="7">
        <v>1527.58</v>
      </c>
      <c r="M2278" s="5">
        <v>0.02</v>
      </c>
      <c r="N2278" t="s">
        <v>16</v>
      </c>
      <c r="O2278" t="s">
        <v>17</v>
      </c>
      <c r="P2278" t="s">
        <v>97</v>
      </c>
      <c r="Q2278" t="s">
        <v>32</v>
      </c>
      <c r="R2278" t="s">
        <v>27</v>
      </c>
      <c r="S2278" t="s">
        <v>21</v>
      </c>
      <c r="T2278" t="s">
        <v>13310</v>
      </c>
      <c r="U2278" s="1">
        <v>46038</v>
      </c>
      <c r="V2278">
        <f t="shared" si="70"/>
        <v>371</v>
      </c>
      <c r="W2278" t="str">
        <f t="shared" si="71"/>
        <v>360+</v>
      </c>
    </row>
    <row r="2279" spans="1:23" x14ac:dyDescent="0.25">
      <c r="A2279" t="s">
        <v>2417</v>
      </c>
      <c r="B2279">
        <v>3780326622</v>
      </c>
      <c r="C2279">
        <v>8061596184</v>
      </c>
      <c r="D2279" s="1">
        <v>45889</v>
      </c>
      <c r="E2279">
        <v>99238</v>
      </c>
      <c r="F2279">
        <v>85025</v>
      </c>
      <c r="G2279" t="s">
        <v>200</v>
      </c>
      <c r="H2279" s="34">
        <v>90776</v>
      </c>
      <c r="I2279" s="7">
        <v>65359</v>
      </c>
      <c r="J2279" s="7">
        <v>41158.28</v>
      </c>
      <c r="K2279" s="7">
        <v>18972</v>
      </c>
      <c r="L2279" s="7">
        <v>5228.72</v>
      </c>
      <c r="M2279" s="5">
        <v>0.08</v>
      </c>
      <c r="N2279" t="s">
        <v>24</v>
      </c>
      <c r="O2279" t="s">
        <v>27</v>
      </c>
      <c r="P2279" t="s">
        <v>35</v>
      </c>
      <c r="Q2279" t="s">
        <v>32</v>
      </c>
      <c r="R2279" t="s">
        <v>26</v>
      </c>
      <c r="S2279" t="s">
        <v>21</v>
      </c>
      <c r="T2279" t="s">
        <v>13310</v>
      </c>
      <c r="U2279" s="1">
        <v>46028</v>
      </c>
      <c r="V2279">
        <f t="shared" si="70"/>
        <v>139</v>
      </c>
      <c r="W2279" t="str">
        <f t="shared" si="71"/>
        <v>120-149</v>
      </c>
    </row>
    <row r="2280" spans="1:23" x14ac:dyDescent="0.25">
      <c r="A2280" t="s">
        <v>2418</v>
      </c>
      <c r="B2280">
        <v>8950425286</v>
      </c>
      <c r="C2280">
        <v>4892129549</v>
      </c>
      <c r="D2280" s="1">
        <v>45560</v>
      </c>
      <c r="E2280">
        <v>99215</v>
      </c>
      <c r="F2280">
        <v>99283</v>
      </c>
      <c r="G2280" t="s">
        <v>272</v>
      </c>
      <c r="H2280" s="34">
        <v>60810</v>
      </c>
      <c r="I2280" s="7">
        <v>49864</v>
      </c>
      <c r="J2280" s="7">
        <v>35032.480000000003</v>
      </c>
      <c r="K2280" s="7">
        <v>5856</v>
      </c>
      <c r="L2280" s="7">
        <v>8975.52</v>
      </c>
      <c r="M2280" s="5">
        <v>0.18</v>
      </c>
      <c r="N2280" t="s">
        <v>3141</v>
      </c>
      <c r="O2280" t="s">
        <v>27</v>
      </c>
      <c r="P2280" t="s">
        <v>97</v>
      </c>
      <c r="Q2280" t="s">
        <v>19</v>
      </c>
      <c r="R2280" t="s">
        <v>27</v>
      </c>
      <c r="S2280" t="s">
        <v>17</v>
      </c>
      <c r="T2280" t="s">
        <v>13310</v>
      </c>
      <c r="U2280" s="1">
        <v>45724</v>
      </c>
      <c r="V2280">
        <f t="shared" si="70"/>
        <v>164</v>
      </c>
      <c r="W2280" t="str">
        <f t="shared" si="71"/>
        <v>150-179</v>
      </c>
    </row>
    <row r="2281" spans="1:23" x14ac:dyDescent="0.25">
      <c r="A2281" t="s">
        <v>2419</v>
      </c>
      <c r="B2281">
        <v>5390106497</v>
      </c>
      <c r="C2281">
        <v>9724260972</v>
      </c>
      <c r="D2281" s="1">
        <v>45921</v>
      </c>
      <c r="E2281">
        <v>99215</v>
      </c>
      <c r="F2281">
        <v>99281</v>
      </c>
      <c r="G2281" t="s">
        <v>209</v>
      </c>
      <c r="H2281" s="34">
        <v>42309</v>
      </c>
      <c r="I2281" s="7">
        <v>30462</v>
      </c>
      <c r="J2281" s="7">
        <v>17800.04</v>
      </c>
      <c r="K2281" s="7">
        <v>10225</v>
      </c>
      <c r="L2281" s="7">
        <v>2436.96</v>
      </c>
      <c r="M2281" s="5">
        <v>0.08</v>
      </c>
      <c r="N2281" t="s">
        <v>24</v>
      </c>
      <c r="O2281" t="s">
        <v>27</v>
      </c>
      <c r="P2281" t="s">
        <v>97</v>
      </c>
      <c r="Q2281" t="s">
        <v>19</v>
      </c>
      <c r="R2281" t="s">
        <v>21</v>
      </c>
      <c r="S2281" t="s">
        <v>21</v>
      </c>
      <c r="T2281" t="s">
        <v>13312</v>
      </c>
      <c r="U2281" s="1">
        <v>46040</v>
      </c>
      <c r="V2281">
        <f t="shared" si="70"/>
        <v>119</v>
      </c>
      <c r="W2281" t="str">
        <f t="shared" si="71"/>
        <v>90-119</v>
      </c>
    </row>
    <row r="2282" spans="1:23" x14ac:dyDescent="0.25">
      <c r="A2282" t="s">
        <v>2420</v>
      </c>
      <c r="B2282">
        <v>2293710571</v>
      </c>
      <c r="C2282">
        <v>1147586776</v>
      </c>
      <c r="D2282" s="1">
        <v>45646</v>
      </c>
      <c r="E2282">
        <v>99233</v>
      </c>
      <c r="F2282">
        <v>99283</v>
      </c>
      <c r="G2282" t="s">
        <v>67</v>
      </c>
      <c r="H2282" s="34">
        <v>74904</v>
      </c>
      <c r="I2282" s="7">
        <v>53931</v>
      </c>
      <c r="J2282" s="7">
        <v>49616.52</v>
      </c>
      <c r="K2282" s="7">
        <v>0</v>
      </c>
      <c r="L2282" s="7">
        <v>4314.4799999999996</v>
      </c>
      <c r="M2282" s="5">
        <v>0.08</v>
      </c>
      <c r="N2282" t="s">
        <v>24</v>
      </c>
      <c r="O2282" t="s">
        <v>17</v>
      </c>
      <c r="P2282" t="s">
        <v>31</v>
      </c>
      <c r="Q2282" t="s">
        <v>32</v>
      </c>
      <c r="R2282" t="s">
        <v>38</v>
      </c>
      <c r="S2282" t="s">
        <v>27</v>
      </c>
      <c r="T2282" t="s">
        <v>13311</v>
      </c>
      <c r="U2282" s="1">
        <v>45835</v>
      </c>
      <c r="V2282">
        <f t="shared" si="70"/>
        <v>189</v>
      </c>
      <c r="W2282" t="str">
        <f t="shared" si="71"/>
        <v>180-209</v>
      </c>
    </row>
    <row r="2283" spans="1:23" x14ac:dyDescent="0.25">
      <c r="A2283" t="s">
        <v>2421</v>
      </c>
      <c r="B2283">
        <v>9895822013</v>
      </c>
      <c r="C2283">
        <v>6262909151</v>
      </c>
      <c r="D2283" s="1">
        <v>45720</v>
      </c>
      <c r="E2283">
        <v>99222</v>
      </c>
      <c r="F2283">
        <v>99292</v>
      </c>
      <c r="G2283" t="s">
        <v>272</v>
      </c>
      <c r="H2283" s="34">
        <v>93277</v>
      </c>
      <c r="I2283" s="7">
        <v>79285</v>
      </c>
      <c r="J2283" s="7">
        <v>45651.3</v>
      </c>
      <c r="K2283" s="7">
        <v>32048</v>
      </c>
      <c r="L2283" s="7">
        <v>1585.7</v>
      </c>
      <c r="M2283" s="5">
        <v>0.02</v>
      </c>
      <c r="N2283" t="s">
        <v>16</v>
      </c>
      <c r="O2283" t="s">
        <v>27</v>
      </c>
      <c r="P2283" t="s">
        <v>18</v>
      </c>
      <c r="Q2283" t="s">
        <v>32</v>
      </c>
      <c r="R2283" t="s">
        <v>26</v>
      </c>
      <c r="S2283" t="s">
        <v>21</v>
      </c>
      <c r="T2283" t="s">
        <v>13310</v>
      </c>
      <c r="U2283" s="1">
        <v>45965</v>
      </c>
      <c r="V2283">
        <f t="shared" si="70"/>
        <v>245</v>
      </c>
      <c r="W2283" t="str">
        <f t="shared" si="71"/>
        <v>240-269</v>
      </c>
    </row>
    <row r="2284" spans="1:23" x14ac:dyDescent="0.25">
      <c r="A2284" t="s">
        <v>2422</v>
      </c>
      <c r="B2284">
        <v>3562344968</v>
      </c>
      <c r="C2284">
        <v>5985694130</v>
      </c>
      <c r="D2284" s="1">
        <v>45343</v>
      </c>
      <c r="E2284">
        <v>99223</v>
      </c>
      <c r="F2284">
        <v>99201</v>
      </c>
      <c r="G2284" t="s">
        <v>108</v>
      </c>
      <c r="H2284" s="34">
        <v>26417</v>
      </c>
      <c r="I2284" s="7">
        <v>22454</v>
      </c>
      <c r="J2284" s="7">
        <v>15932.92</v>
      </c>
      <c r="K2284" s="7">
        <v>6072</v>
      </c>
      <c r="L2284" s="7">
        <v>449.08</v>
      </c>
      <c r="M2284" s="5">
        <v>0.02</v>
      </c>
      <c r="N2284" t="s">
        <v>16</v>
      </c>
      <c r="O2284" t="s">
        <v>27</v>
      </c>
      <c r="P2284" t="s">
        <v>55</v>
      </c>
      <c r="Q2284" t="s">
        <v>19</v>
      </c>
      <c r="R2284" t="s">
        <v>20</v>
      </c>
      <c r="S2284" t="s">
        <v>27</v>
      </c>
      <c r="T2284" t="s">
        <v>13311</v>
      </c>
      <c r="U2284" s="1">
        <v>45803</v>
      </c>
      <c r="V2284">
        <f t="shared" si="70"/>
        <v>460</v>
      </c>
      <c r="W2284" t="str">
        <f t="shared" si="71"/>
        <v>360+</v>
      </c>
    </row>
    <row r="2285" spans="1:23" x14ac:dyDescent="0.25">
      <c r="A2285" t="s">
        <v>2423</v>
      </c>
      <c r="B2285">
        <v>7753541138</v>
      </c>
      <c r="C2285">
        <v>5373362822</v>
      </c>
      <c r="D2285" s="1">
        <v>45457</v>
      </c>
      <c r="E2285">
        <v>99221</v>
      </c>
      <c r="F2285">
        <v>99204</v>
      </c>
      <c r="G2285" t="s">
        <v>110</v>
      </c>
      <c r="H2285" s="34">
        <v>53747</v>
      </c>
      <c r="I2285" s="7">
        <v>34936</v>
      </c>
      <c r="J2285" s="7">
        <v>26591.68</v>
      </c>
      <c r="K2285" s="7">
        <v>4152</v>
      </c>
      <c r="L2285" s="7">
        <v>4192.32</v>
      </c>
      <c r="M2285" s="5">
        <v>0.12</v>
      </c>
      <c r="N2285" t="s">
        <v>46</v>
      </c>
      <c r="O2285" t="s">
        <v>27</v>
      </c>
      <c r="P2285" t="s">
        <v>31</v>
      </c>
      <c r="Q2285" t="s">
        <v>32</v>
      </c>
      <c r="R2285" t="s">
        <v>27</v>
      </c>
      <c r="S2285" t="s">
        <v>17</v>
      </c>
      <c r="T2285" t="s">
        <v>13311</v>
      </c>
      <c r="U2285" s="1">
        <v>45714</v>
      </c>
      <c r="V2285">
        <f t="shared" si="70"/>
        <v>257</v>
      </c>
      <c r="W2285" t="str">
        <f t="shared" si="71"/>
        <v>240-269</v>
      </c>
    </row>
    <row r="2286" spans="1:23" x14ac:dyDescent="0.25">
      <c r="A2286" t="s">
        <v>2424</v>
      </c>
      <c r="B2286">
        <v>5660605061</v>
      </c>
      <c r="C2286">
        <v>1271097715</v>
      </c>
      <c r="D2286" s="1">
        <v>45685</v>
      </c>
      <c r="E2286">
        <v>99233</v>
      </c>
      <c r="F2286">
        <v>99211</v>
      </c>
      <c r="G2286" t="s">
        <v>114</v>
      </c>
      <c r="H2286" s="34">
        <v>34637</v>
      </c>
      <c r="I2286" s="7">
        <v>24939</v>
      </c>
      <c r="J2286" s="7">
        <v>22943.88</v>
      </c>
      <c r="K2286" s="7">
        <v>0</v>
      </c>
      <c r="L2286" s="7">
        <v>1995.12</v>
      </c>
      <c r="M2286" s="5">
        <v>0.08</v>
      </c>
      <c r="N2286" t="s">
        <v>24</v>
      </c>
      <c r="O2286" t="s">
        <v>17</v>
      </c>
      <c r="P2286" t="s">
        <v>35</v>
      </c>
      <c r="Q2286" t="s">
        <v>19</v>
      </c>
      <c r="R2286" t="s">
        <v>20</v>
      </c>
      <c r="S2286" t="s">
        <v>21</v>
      </c>
      <c r="T2286" t="s">
        <v>13311</v>
      </c>
      <c r="U2286" s="1">
        <v>45868</v>
      </c>
      <c r="V2286">
        <f t="shared" si="70"/>
        <v>183</v>
      </c>
      <c r="W2286" t="str">
        <f t="shared" si="71"/>
        <v>180-209</v>
      </c>
    </row>
    <row r="2287" spans="1:23" x14ac:dyDescent="0.25">
      <c r="A2287" t="s">
        <v>2425</v>
      </c>
      <c r="B2287">
        <v>3388985666</v>
      </c>
      <c r="C2287">
        <v>5062212176</v>
      </c>
      <c r="D2287" s="1">
        <v>45774</v>
      </c>
      <c r="E2287">
        <v>99214</v>
      </c>
      <c r="F2287">
        <v>99203</v>
      </c>
      <c r="G2287" t="s">
        <v>136</v>
      </c>
      <c r="H2287" s="34">
        <v>34709</v>
      </c>
      <c r="I2287" s="7">
        <v>24990</v>
      </c>
      <c r="J2287" s="7">
        <v>22990.799999999999</v>
      </c>
      <c r="K2287" s="7">
        <v>0</v>
      </c>
      <c r="L2287" s="7">
        <v>1999.2</v>
      </c>
      <c r="M2287" s="5">
        <v>0.08</v>
      </c>
      <c r="N2287" t="s">
        <v>24</v>
      </c>
      <c r="O2287" t="s">
        <v>17</v>
      </c>
      <c r="P2287" t="s">
        <v>55</v>
      </c>
      <c r="Q2287" t="s">
        <v>19</v>
      </c>
      <c r="R2287" t="s">
        <v>20</v>
      </c>
      <c r="S2287" t="s">
        <v>27</v>
      </c>
      <c r="T2287" t="s">
        <v>13312</v>
      </c>
      <c r="U2287" s="1">
        <v>46029</v>
      </c>
      <c r="V2287">
        <f t="shared" si="70"/>
        <v>255</v>
      </c>
      <c r="W2287" t="str">
        <f t="shared" si="71"/>
        <v>240-269</v>
      </c>
    </row>
    <row r="2288" spans="1:23" x14ac:dyDescent="0.25">
      <c r="A2288" t="s">
        <v>2426</v>
      </c>
      <c r="B2288">
        <v>2900901493</v>
      </c>
      <c r="C2288">
        <v>5604337347</v>
      </c>
      <c r="D2288" s="1">
        <v>45723</v>
      </c>
      <c r="E2288">
        <v>99231</v>
      </c>
      <c r="F2288">
        <v>99283</v>
      </c>
      <c r="G2288" t="s">
        <v>69</v>
      </c>
      <c r="H2288" s="34">
        <v>42796</v>
      </c>
      <c r="I2288" s="7">
        <v>34237</v>
      </c>
      <c r="J2288" s="7">
        <v>29443.82</v>
      </c>
      <c r="K2288" s="7">
        <v>0</v>
      </c>
      <c r="L2288" s="7">
        <v>4793.18</v>
      </c>
      <c r="M2288" s="5">
        <v>0.14000000000000001</v>
      </c>
      <c r="N2288" t="s">
        <v>1135</v>
      </c>
      <c r="O2288" t="s">
        <v>17</v>
      </c>
      <c r="P2288" t="s">
        <v>31</v>
      </c>
      <c r="Q2288" t="s">
        <v>32</v>
      </c>
      <c r="R2288" t="s">
        <v>27</v>
      </c>
      <c r="S2288" t="s">
        <v>17</v>
      </c>
      <c r="T2288" t="s">
        <v>13311</v>
      </c>
      <c r="U2288" s="1">
        <v>46077</v>
      </c>
      <c r="V2288">
        <f t="shared" si="70"/>
        <v>354</v>
      </c>
      <c r="W2288" t="str">
        <f t="shared" si="71"/>
        <v>330-359</v>
      </c>
    </row>
    <row r="2289" spans="1:23" x14ac:dyDescent="0.25">
      <c r="A2289" t="s">
        <v>2427</v>
      </c>
      <c r="B2289">
        <v>4508865191</v>
      </c>
      <c r="C2289">
        <v>5375288193</v>
      </c>
      <c r="D2289" s="1">
        <v>45748</v>
      </c>
      <c r="E2289">
        <v>99232</v>
      </c>
      <c r="F2289">
        <v>99211</v>
      </c>
      <c r="G2289" t="s">
        <v>63</v>
      </c>
      <c r="H2289" s="34">
        <v>15809</v>
      </c>
      <c r="I2289" s="7">
        <v>10276</v>
      </c>
      <c r="J2289" s="7">
        <v>7696.8799999999992</v>
      </c>
      <c r="K2289" s="7">
        <v>1346</v>
      </c>
      <c r="L2289" s="7">
        <v>1233.1199999999999</v>
      </c>
      <c r="M2289" s="5">
        <v>0.12</v>
      </c>
      <c r="N2289" t="s">
        <v>46</v>
      </c>
      <c r="O2289" t="s">
        <v>30</v>
      </c>
      <c r="P2289" t="s">
        <v>58</v>
      </c>
      <c r="Q2289" t="s">
        <v>32</v>
      </c>
      <c r="R2289" t="s">
        <v>26</v>
      </c>
      <c r="S2289" t="s">
        <v>27</v>
      </c>
      <c r="T2289" t="s">
        <v>13312</v>
      </c>
      <c r="U2289" s="1">
        <v>45766</v>
      </c>
      <c r="V2289">
        <f t="shared" si="70"/>
        <v>18</v>
      </c>
      <c r="W2289" t="str">
        <f t="shared" si="71"/>
        <v>0-29</v>
      </c>
    </row>
    <row r="2290" spans="1:23" x14ac:dyDescent="0.25">
      <c r="A2290" t="s">
        <v>2428</v>
      </c>
      <c r="B2290">
        <v>6992040789</v>
      </c>
      <c r="C2290">
        <v>1760692369</v>
      </c>
      <c r="D2290" s="1">
        <v>45307</v>
      </c>
      <c r="E2290">
        <v>99214</v>
      </c>
      <c r="F2290">
        <v>36415</v>
      </c>
      <c r="G2290" t="s">
        <v>169</v>
      </c>
      <c r="H2290" s="34">
        <v>75173</v>
      </c>
      <c r="I2290" s="7">
        <v>63897</v>
      </c>
      <c r="J2290" s="7">
        <v>53884.06</v>
      </c>
      <c r="K2290" s="7">
        <v>8735</v>
      </c>
      <c r="L2290" s="7">
        <v>1277.94</v>
      </c>
      <c r="M2290" s="5">
        <v>0.02</v>
      </c>
      <c r="N2290" t="s">
        <v>16</v>
      </c>
      <c r="O2290" t="s">
        <v>30</v>
      </c>
      <c r="P2290" t="s">
        <v>31</v>
      </c>
      <c r="Q2290" t="s">
        <v>32</v>
      </c>
      <c r="R2290" t="s">
        <v>43</v>
      </c>
      <c r="S2290" t="s">
        <v>21</v>
      </c>
      <c r="T2290" t="s">
        <v>13310</v>
      </c>
      <c r="U2290" s="1">
        <v>46065</v>
      </c>
      <c r="V2290">
        <f t="shared" si="70"/>
        <v>758</v>
      </c>
      <c r="W2290" t="str">
        <f t="shared" si="71"/>
        <v>360+</v>
      </c>
    </row>
    <row r="2291" spans="1:23" x14ac:dyDescent="0.25">
      <c r="A2291" t="s">
        <v>2429</v>
      </c>
      <c r="B2291">
        <v>2934544139</v>
      </c>
      <c r="C2291">
        <v>8188429297</v>
      </c>
      <c r="D2291" s="1">
        <v>45340</v>
      </c>
      <c r="E2291">
        <v>99222</v>
      </c>
      <c r="F2291">
        <v>99201</v>
      </c>
      <c r="G2291" t="s">
        <v>61</v>
      </c>
      <c r="H2291" s="34">
        <v>92341</v>
      </c>
      <c r="I2291" s="7">
        <v>78490</v>
      </c>
      <c r="J2291" s="7">
        <v>68120.2</v>
      </c>
      <c r="K2291" s="7">
        <v>8800</v>
      </c>
      <c r="L2291" s="7">
        <v>1569.8</v>
      </c>
      <c r="M2291" s="5">
        <v>0.02</v>
      </c>
      <c r="N2291" t="s">
        <v>16</v>
      </c>
      <c r="O2291" t="s">
        <v>30</v>
      </c>
      <c r="P2291" t="s">
        <v>25</v>
      </c>
      <c r="Q2291" t="s">
        <v>19</v>
      </c>
      <c r="R2291" t="s">
        <v>20</v>
      </c>
      <c r="S2291" t="s">
        <v>17</v>
      </c>
      <c r="T2291" t="s">
        <v>13311</v>
      </c>
      <c r="U2291" s="1">
        <v>45986</v>
      </c>
      <c r="V2291">
        <f t="shared" si="70"/>
        <v>646</v>
      </c>
      <c r="W2291" t="str">
        <f t="shared" si="71"/>
        <v>360+</v>
      </c>
    </row>
    <row r="2292" spans="1:23" x14ac:dyDescent="0.25">
      <c r="A2292" t="s">
        <v>2430</v>
      </c>
      <c r="B2292">
        <v>3179671511</v>
      </c>
      <c r="C2292">
        <v>4257417973</v>
      </c>
      <c r="D2292" s="1">
        <v>45529</v>
      </c>
      <c r="E2292">
        <v>99213</v>
      </c>
      <c r="F2292">
        <v>99214</v>
      </c>
      <c r="G2292" t="s">
        <v>63</v>
      </c>
      <c r="H2292" s="34">
        <v>15033</v>
      </c>
      <c r="I2292" s="7">
        <v>9771</v>
      </c>
      <c r="J2292" s="7">
        <v>5773.48</v>
      </c>
      <c r="K2292" s="7">
        <v>2825</v>
      </c>
      <c r="L2292" s="7">
        <v>1172.52</v>
      </c>
      <c r="M2292" s="5">
        <v>0.12</v>
      </c>
      <c r="N2292" t="s">
        <v>46</v>
      </c>
      <c r="O2292" t="s">
        <v>27</v>
      </c>
      <c r="P2292" t="s">
        <v>18</v>
      </c>
      <c r="Q2292" t="s">
        <v>32</v>
      </c>
      <c r="R2292" t="s">
        <v>26</v>
      </c>
      <c r="S2292" t="s">
        <v>21</v>
      </c>
      <c r="T2292" t="s">
        <v>13310</v>
      </c>
      <c r="U2292" s="1">
        <v>45938</v>
      </c>
      <c r="V2292">
        <f t="shared" si="70"/>
        <v>409</v>
      </c>
      <c r="W2292" t="str">
        <f t="shared" si="71"/>
        <v>360+</v>
      </c>
    </row>
    <row r="2293" spans="1:23" x14ac:dyDescent="0.25">
      <c r="A2293" t="s">
        <v>2431</v>
      </c>
      <c r="B2293">
        <v>9826995616</v>
      </c>
      <c r="C2293">
        <v>7435896786</v>
      </c>
      <c r="D2293" s="1">
        <v>45917</v>
      </c>
      <c r="E2293">
        <v>99221</v>
      </c>
      <c r="F2293">
        <v>99211</v>
      </c>
      <c r="G2293" t="s">
        <v>124</v>
      </c>
      <c r="H2293" s="34">
        <v>59107</v>
      </c>
      <c r="I2293" s="7">
        <v>38420</v>
      </c>
      <c r="J2293" s="7">
        <v>19368.599999999999</v>
      </c>
      <c r="K2293" s="7">
        <v>14441</v>
      </c>
      <c r="L2293" s="7">
        <v>4610.3999999999996</v>
      </c>
      <c r="M2293" s="5">
        <v>0.12</v>
      </c>
      <c r="N2293" t="s">
        <v>46</v>
      </c>
      <c r="O2293" t="s">
        <v>27</v>
      </c>
      <c r="P2293" t="s">
        <v>40</v>
      </c>
      <c r="Q2293" t="s">
        <v>19</v>
      </c>
      <c r="R2293" t="s">
        <v>38</v>
      </c>
      <c r="S2293" t="s">
        <v>17</v>
      </c>
      <c r="T2293" t="s">
        <v>13310</v>
      </c>
      <c r="U2293" s="1">
        <v>46000</v>
      </c>
      <c r="V2293">
        <f t="shared" si="70"/>
        <v>83</v>
      </c>
      <c r="W2293" t="str">
        <f t="shared" si="71"/>
        <v>60-89</v>
      </c>
    </row>
    <row r="2294" spans="1:23" x14ac:dyDescent="0.25">
      <c r="A2294" t="s">
        <v>2432</v>
      </c>
      <c r="B2294">
        <v>1738602820</v>
      </c>
      <c r="C2294">
        <v>7887376883</v>
      </c>
      <c r="D2294" s="1">
        <v>45447</v>
      </c>
      <c r="E2294">
        <v>99221</v>
      </c>
      <c r="F2294">
        <v>99202</v>
      </c>
      <c r="G2294" t="s">
        <v>415</v>
      </c>
      <c r="H2294" s="34">
        <v>68233</v>
      </c>
      <c r="I2294" s="7">
        <v>49128</v>
      </c>
      <c r="J2294" s="7">
        <v>42354.76</v>
      </c>
      <c r="K2294" s="7">
        <v>2843</v>
      </c>
      <c r="L2294" s="7">
        <v>3930.24</v>
      </c>
      <c r="M2294" s="5">
        <v>0.08</v>
      </c>
      <c r="N2294" t="s">
        <v>24</v>
      </c>
      <c r="O2294" t="s">
        <v>30</v>
      </c>
      <c r="P2294" t="s">
        <v>55</v>
      </c>
      <c r="Q2294" t="s">
        <v>19</v>
      </c>
      <c r="R2294" t="s">
        <v>21</v>
      </c>
      <c r="S2294" t="s">
        <v>17</v>
      </c>
      <c r="T2294" t="s">
        <v>13310</v>
      </c>
      <c r="U2294" s="1">
        <v>45676</v>
      </c>
      <c r="V2294">
        <f t="shared" si="70"/>
        <v>229</v>
      </c>
      <c r="W2294" t="str">
        <f t="shared" si="71"/>
        <v>210-239</v>
      </c>
    </row>
    <row r="2295" spans="1:23" x14ac:dyDescent="0.25">
      <c r="A2295" t="s">
        <v>2433</v>
      </c>
      <c r="B2295">
        <v>6419280965</v>
      </c>
      <c r="C2295">
        <v>1985538351</v>
      </c>
      <c r="D2295" s="1">
        <v>45373</v>
      </c>
      <c r="E2295">
        <v>99215</v>
      </c>
      <c r="F2295">
        <v>99281</v>
      </c>
      <c r="G2295" t="s">
        <v>37</v>
      </c>
      <c r="H2295" s="34">
        <v>19953</v>
      </c>
      <c r="I2295" s="7">
        <v>14366</v>
      </c>
      <c r="J2295" s="7">
        <v>7678.72</v>
      </c>
      <c r="K2295" s="7">
        <v>5538</v>
      </c>
      <c r="L2295" s="7">
        <v>1149.28</v>
      </c>
      <c r="M2295" s="5">
        <v>0.08</v>
      </c>
      <c r="N2295" t="s">
        <v>24</v>
      </c>
      <c r="O2295" t="s">
        <v>27</v>
      </c>
      <c r="P2295" t="s">
        <v>35</v>
      </c>
      <c r="Q2295" t="s">
        <v>19</v>
      </c>
      <c r="R2295" t="s">
        <v>38</v>
      </c>
      <c r="S2295" t="s">
        <v>27</v>
      </c>
      <c r="T2295" t="s">
        <v>13312</v>
      </c>
      <c r="U2295" s="1">
        <v>46010</v>
      </c>
      <c r="V2295">
        <f t="shared" si="70"/>
        <v>637</v>
      </c>
      <c r="W2295" t="str">
        <f t="shared" si="71"/>
        <v>360+</v>
      </c>
    </row>
    <row r="2296" spans="1:23" x14ac:dyDescent="0.25">
      <c r="A2296" t="s">
        <v>2434</v>
      </c>
      <c r="B2296">
        <v>3597306036</v>
      </c>
      <c r="C2296">
        <v>6802857131</v>
      </c>
      <c r="D2296" s="1">
        <v>45597</v>
      </c>
      <c r="E2296">
        <v>99213</v>
      </c>
      <c r="F2296">
        <v>97110</v>
      </c>
      <c r="G2296" t="s">
        <v>57</v>
      </c>
      <c r="H2296" s="34">
        <v>84823</v>
      </c>
      <c r="I2296" s="7">
        <v>72100</v>
      </c>
      <c r="J2296" s="7">
        <v>64206</v>
      </c>
      <c r="K2296" s="7">
        <v>6452</v>
      </c>
      <c r="L2296" s="7">
        <v>1442</v>
      </c>
      <c r="M2296" s="5">
        <v>0.02</v>
      </c>
      <c r="N2296" t="s">
        <v>16</v>
      </c>
      <c r="O2296" t="s">
        <v>30</v>
      </c>
      <c r="P2296" t="s">
        <v>55</v>
      </c>
      <c r="Q2296" t="s">
        <v>19</v>
      </c>
      <c r="R2296" t="s">
        <v>38</v>
      </c>
      <c r="S2296" t="s">
        <v>27</v>
      </c>
      <c r="T2296" t="s">
        <v>13311</v>
      </c>
      <c r="U2296" s="1">
        <v>45916</v>
      </c>
      <c r="V2296">
        <f t="shared" si="70"/>
        <v>319</v>
      </c>
      <c r="W2296" t="str">
        <f t="shared" si="71"/>
        <v>300-329</v>
      </c>
    </row>
    <row r="2297" spans="1:23" x14ac:dyDescent="0.25">
      <c r="A2297" t="s">
        <v>2435</v>
      </c>
      <c r="B2297">
        <v>9258860048</v>
      </c>
      <c r="C2297">
        <v>1416459988</v>
      </c>
      <c r="D2297" s="1">
        <v>45645</v>
      </c>
      <c r="E2297">
        <v>99215</v>
      </c>
      <c r="F2297">
        <v>99284</v>
      </c>
      <c r="G2297" t="s">
        <v>57</v>
      </c>
      <c r="H2297" s="34">
        <v>87915</v>
      </c>
      <c r="I2297" s="7">
        <v>68574</v>
      </c>
      <c r="J2297" s="7">
        <v>40812.199999999997</v>
      </c>
      <c r="K2297" s="7">
        <v>14047</v>
      </c>
      <c r="L2297" s="7">
        <v>13714.8</v>
      </c>
      <c r="M2297" s="5">
        <v>0.2</v>
      </c>
      <c r="N2297" t="s">
        <v>3140</v>
      </c>
      <c r="O2297" t="s">
        <v>27</v>
      </c>
      <c r="P2297" t="s">
        <v>40</v>
      </c>
      <c r="Q2297" t="s">
        <v>32</v>
      </c>
      <c r="R2297" t="s">
        <v>21</v>
      </c>
      <c r="S2297" t="s">
        <v>17</v>
      </c>
      <c r="T2297" t="s">
        <v>13312</v>
      </c>
      <c r="U2297" s="1">
        <v>45715</v>
      </c>
      <c r="V2297">
        <f t="shared" si="70"/>
        <v>70</v>
      </c>
      <c r="W2297" t="str">
        <f t="shared" si="71"/>
        <v>60-89</v>
      </c>
    </row>
    <row r="2298" spans="1:23" x14ac:dyDescent="0.25">
      <c r="A2298" t="s">
        <v>2436</v>
      </c>
      <c r="B2298">
        <v>6468476653</v>
      </c>
      <c r="C2298">
        <v>9376983771</v>
      </c>
      <c r="D2298" s="1">
        <v>45353</v>
      </c>
      <c r="E2298">
        <v>99222</v>
      </c>
      <c r="F2298">
        <v>80053</v>
      </c>
      <c r="G2298" t="s">
        <v>134</v>
      </c>
      <c r="H2298" s="34">
        <v>52802</v>
      </c>
      <c r="I2298" s="7">
        <v>38017</v>
      </c>
      <c r="J2298" s="7">
        <v>22515.64</v>
      </c>
      <c r="K2298" s="7">
        <v>12460</v>
      </c>
      <c r="L2298" s="7">
        <v>3041.36</v>
      </c>
      <c r="M2298" s="5">
        <v>0.08</v>
      </c>
      <c r="N2298" t="s">
        <v>24</v>
      </c>
      <c r="O2298" t="s">
        <v>27</v>
      </c>
      <c r="P2298" t="s">
        <v>58</v>
      </c>
      <c r="Q2298" t="s">
        <v>19</v>
      </c>
      <c r="R2298" t="s">
        <v>26</v>
      </c>
      <c r="S2298" t="s">
        <v>21</v>
      </c>
      <c r="T2298" t="s">
        <v>13312</v>
      </c>
      <c r="U2298" s="1">
        <v>45884</v>
      </c>
      <c r="V2298">
        <f t="shared" si="70"/>
        <v>531</v>
      </c>
      <c r="W2298" t="str">
        <f t="shared" si="71"/>
        <v>360+</v>
      </c>
    </row>
    <row r="2299" spans="1:23" x14ac:dyDescent="0.25">
      <c r="A2299" t="s">
        <v>2437</v>
      </c>
      <c r="B2299">
        <v>6387620835</v>
      </c>
      <c r="C2299">
        <v>1436903137</v>
      </c>
      <c r="D2299" s="1">
        <v>45877</v>
      </c>
      <c r="E2299">
        <v>99213</v>
      </c>
      <c r="F2299">
        <v>99214</v>
      </c>
      <c r="G2299" t="s">
        <v>61</v>
      </c>
      <c r="H2299" s="34">
        <v>94258</v>
      </c>
      <c r="I2299" s="7">
        <v>61268</v>
      </c>
      <c r="J2299" s="7">
        <v>53915.839999999997</v>
      </c>
      <c r="K2299" s="7">
        <v>0</v>
      </c>
      <c r="L2299" s="7">
        <v>7352.16</v>
      </c>
      <c r="M2299" s="5">
        <v>0.12</v>
      </c>
      <c r="N2299" t="s">
        <v>46</v>
      </c>
      <c r="O2299" t="s">
        <v>17</v>
      </c>
      <c r="P2299" t="s">
        <v>58</v>
      </c>
      <c r="Q2299" t="s">
        <v>32</v>
      </c>
      <c r="R2299" t="s">
        <v>21</v>
      </c>
      <c r="S2299" t="s">
        <v>27</v>
      </c>
      <c r="T2299" t="s">
        <v>13312</v>
      </c>
      <c r="U2299" s="1">
        <v>45942</v>
      </c>
      <c r="V2299">
        <f t="shared" si="70"/>
        <v>65</v>
      </c>
      <c r="W2299" t="str">
        <f t="shared" si="71"/>
        <v>60-89</v>
      </c>
    </row>
    <row r="2300" spans="1:23" x14ac:dyDescent="0.25">
      <c r="A2300" t="s">
        <v>2438</v>
      </c>
      <c r="B2300">
        <v>4040453606</v>
      </c>
      <c r="C2300">
        <v>9647644617</v>
      </c>
      <c r="D2300" s="1">
        <v>45620</v>
      </c>
      <c r="E2300">
        <v>99214</v>
      </c>
      <c r="F2300">
        <v>99284</v>
      </c>
      <c r="G2300" t="s">
        <v>219</v>
      </c>
      <c r="H2300" s="34">
        <v>63726</v>
      </c>
      <c r="I2300" s="7">
        <v>45883</v>
      </c>
      <c r="J2300" s="7">
        <v>36142.36</v>
      </c>
      <c r="K2300" s="7">
        <v>6070</v>
      </c>
      <c r="L2300" s="7">
        <v>3670.64</v>
      </c>
      <c r="M2300" s="5">
        <v>0.08</v>
      </c>
      <c r="N2300" t="s">
        <v>24</v>
      </c>
      <c r="O2300" t="s">
        <v>30</v>
      </c>
      <c r="P2300" t="s">
        <v>31</v>
      </c>
      <c r="Q2300" t="s">
        <v>19</v>
      </c>
      <c r="R2300" t="s">
        <v>26</v>
      </c>
      <c r="S2300" t="s">
        <v>21</v>
      </c>
      <c r="T2300" t="s">
        <v>13311</v>
      </c>
      <c r="U2300" s="1">
        <v>45718</v>
      </c>
      <c r="V2300">
        <f t="shared" si="70"/>
        <v>98</v>
      </c>
      <c r="W2300" t="str">
        <f t="shared" si="71"/>
        <v>90-119</v>
      </c>
    </row>
    <row r="2301" spans="1:23" x14ac:dyDescent="0.25">
      <c r="A2301" t="s">
        <v>2439</v>
      </c>
      <c r="B2301">
        <v>7920950258</v>
      </c>
      <c r="C2301">
        <v>8510726798</v>
      </c>
      <c r="D2301" s="1">
        <v>45618</v>
      </c>
      <c r="E2301">
        <v>99221</v>
      </c>
      <c r="F2301">
        <v>71046</v>
      </c>
      <c r="G2301" t="s">
        <v>169</v>
      </c>
      <c r="H2301" s="34">
        <v>59025</v>
      </c>
      <c r="I2301" s="7">
        <v>50171</v>
      </c>
      <c r="J2301" s="7">
        <v>29253.58</v>
      </c>
      <c r="K2301" s="7">
        <v>19914</v>
      </c>
      <c r="L2301" s="7">
        <v>1003.42</v>
      </c>
      <c r="M2301" s="5">
        <v>0.02</v>
      </c>
      <c r="N2301" t="s">
        <v>16</v>
      </c>
      <c r="O2301" t="s">
        <v>27</v>
      </c>
      <c r="P2301" t="s">
        <v>31</v>
      </c>
      <c r="Q2301" t="s">
        <v>32</v>
      </c>
      <c r="R2301" t="s">
        <v>21</v>
      </c>
      <c r="S2301" t="s">
        <v>21</v>
      </c>
      <c r="T2301" t="s">
        <v>13312</v>
      </c>
      <c r="U2301" s="1">
        <v>46024</v>
      </c>
      <c r="V2301">
        <f t="shared" si="70"/>
        <v>406</v>
      </c>
      <c r="W2301" t="str">
        <f t="shared" si="71"/>
        <v>360+</v>
      </c>
    </row>
    <row r="2302" spans="1:23" x14ac:dyDescent="0.25">
      <c r="A2302" t="s">
        <v>2440</v>
      </c>
      <c r="B2302">
        <v>4761066929</v>
      </c>
      <c r="C2302">
        <v>2195225661</v>
      </c>
      <c r="D2302" s="1">
        <v>45869</v>
      </c>
      <c r="E2302">
        <v>99222</v>
      </c>
      <c r="F2302">
        <v>99202</v>
      </c>
      <c r="G2302" t="s">
        <v>52</v>
      </c>
      <c r="H2302" s="34">
        <v>87025</v>
      </c>
      <c r="I2302" s="7">
        <v>73971</v>
      </c>
      <c r="J2302" s="7">
        <v>38145.58</v>
      </c>
      <c r="K2302" s="7">
        <v>34346</v>
      </c>
      <c r="L2302" s="7">
        <v>1479.42</v>
      </c>
      <c r="M2302" s="5">
        <v>0.02</v>
      </c>
      <c r="N2302" t="s">
        <v>16</v>
      </c>
      <c r="O2302" t="s">
        <v>27</v>
      </c>
      <c r="P2302" t="s">
        <v>35</v>
      </c>
      <c r="Q2302" t="s">
        <v>32</v>
      </c>
      <c r="R2302" t="s">
        <v>27</v>
      </c>
      <c r="S2302" t="s">
        <v>27</v>
      </c>
      <c r="T2302" t="s">
        <v>13310</v>
      </c>
      <c r="U2302" s="1">
        <v>46068</v>
      </c>
      <c r="V2302">
        <f t="shared" si="70"/>
        <v>199</v>
      </c>
      <c r="W2302" t="str">
        <f t="shared" si="71"/>
        <v>180-209</v>
      </c>
    </row>
    <row r="2303" spans="1:23" x14ac:dyDescent="0.25">
      <c r="A2303" t="s">
        <v>2441</v>
      </c>
      <c r="B2303">
        <v>8000391052</v>
      </c>
      <c r="C2303">
        <v>8014977238</v>
      </c>
      <c r="D2303" s="1">
        <v>45415</v>
      </c>
      <c r="E2303">
        <v>99233</v>
      </c>
      <c r="F2303">
        <v>99283</v>
      </c>
      <c r="G2303" t="s">
        <v>108</v>
      </c>
      <c r="H2303" s="34">
        <v>38279</v>
      </c>
      <c r="I2303" s="7">
        <v>24881</v>
      </c>
      <c r="J2303" s="7">
        <v>19770.28</v>
      </c>
      <c r="K2303" s="7">
        <v>2125</v>
      </c>
      <c r="L2303" s="7">
        <v>2985.72</v>
      </c>
      <c r="M2303" s="5">
        <v>0.12</v>
      </c>
      <c r="N2303" t="s">
        <v>46</v>
      </c>
      <c r="O2303" t="s">
        <v>30</v>
      </c>
      <c r="P2303" t="s">
        <v>40</v>
      </c>
      <c r="Q2303" t="s">
        <v>19</v>
      </c>
      <c r="R2303" t="s">
        <v>38</v>
      </c>
      <c r="S2303" t="s">
        <v>17</v>
      </c>
      <c r="T2303" t="s">
        <v>13310</v>
      </c>
      <c r="U2303" s="1">
        <v>46045</v>
      </c>
      <c r="V2303">
        <f t="shared" si="70"/>
        <v>630</v>
      </c>
      <c r="W2303" t="str">
        <f t="shared" si="71"/>
        <v>360+</v>
      </c>
    </row>
    <row r="2304" spans="1:23" x14ac:dyDescent="0.25">
      <c r="A2304" t="s">
        <v>2442</v>
      </c>
      <c r="B2304">
        <v>8769484438</v>
      </c>
      <c r="C2304">
        <v>6738078342</v>
      </c>
      <c r="D2304" s="1">
        <v>45520</v>
      </c>
      <c r="E2304">
        <v>99213</v>
      </c>
      <c r="F2304">
        <v>99215</v>
      </c>
      <c r="G2304" t="s">
        <v>279</v>
      </c>
      <c r="H2304" s="34">
        <v>69186</v>
      </c>
      <c r="I2304" s="7">
        <v>49814</v>
      </c>
      <c r="J2304" s="7">
        <v>39138.879999999997</v>
      </c>
      <c r="K2304" s="7">
        <v>6690</v>
      </c>
      <c r="L2304" s="7">
        <v>3985.12</v>
      </c>
      <c r="M2304" s="5">
        <v>0.08</v>
      </c>
      <c r="N2304" t="s">
        <v>24</v>
      </c>
      <c r="O2304" t="s">
        <v>30</v>
      </c>
      <c r="P2304" t="s">
        <v>35</v>
      </c>
      <c r="Q2304" t="s">
        <v>19</v>
      </c>
      <c r="R2304" t="s">
        <v>27</v>
      </c>
      <c r="S2304" t="s">
        <v>27</v>
      </c>
      <c r="T2304" t="s">
        <v>13312</v>
      </c>
      <c r="U2304" s="1">
        <v>46082</v>
      </c>
      <c r="V2304">
        <f t="shared" si="70"/>
        <v>562</v>
      </c>
      <c r="W2304" t="str">
        <f t="shared" si="71"/>
        <v>360+</v>
      </c>
    </row>
    <row r="2305" spans="1:23" x14ac:dyDescent="0.25">
      <c r="A2305" t="s">
        <v>2443</v>
      </c>
      <c r="B2305">
        <v>1596489628</v>
      </c>
      <c r="C2305">
        <v>9263793464</v>
      </c>
      <c r="D2305" s="1">
        <v>45846</v>
      </c>
      <c r="E2305">
        <v>99223</v>
      </c>
      <c r="F2305">
        <v>99213</v>
      </c>
      <c r="G2305" t="s">
        <v>178</v>
      </c>
      <c r="H2305" s="34">
        <v>84049</v>
      </c>
      <c r="I2305" s="7">
        <v>60515</v>
      </c>
      <c r="J2305" s="7">
        <v>55673.8</v>
      </c>
      <c r="K2305" s="7">
        <v>0</v>
      </c>
      <c r="L2305" s="7">
        <v>4841.2</v>
      </c>
      <c r="M2305" s="5">
        <v>0.08</v>
      </c>
      <c r="N2305" t="s">
        <v>24</v>
      </c>
      <c r="O2305" t="s">
        <v>17</v>
      </c>
      <c r="P2305" t="s">
        <v>58</v>
      </c>
      <c r="Q2305" t="s">
        <v>19</v>
      </c>
      <c r="R2305" t="s">
        <v>38</v>
      </c>
      <c r="S2305" t="s">
        <v>21</v>
      </c>
      <c r="T2305" t="s">
        <v>13312</v>
      </c>
      <c r="U2305" s="1">
        <v>46022</v>
      </c>
      <c r="V2305">
        <f t="shared" si="70"/>
        <v>176</v>
      </c>
      <c r="W2305" t="str">
        <f t="shared" si="71"/>
        <v>150-179</v>
      </c>
    </row>
    <row r="2306" spans="1:23" x14ac:dyDescent="0.25">
      <c r="A2306" t="s">
        <v>2444</v>
      </c>
      <c r="B2306">
        <v>7544435850</v>
      </c>
      <c r="C2306">
        <v>6626421037</v>
      </c>
      <c r="D2306" s="1">
        <v>45926</v>
      </c>
      <c r="E2306">
        <v>99222</v>
      </c>
      <c r="F2306">
        <v>99291</v>
      </c>
      <c r="G2306" t="s">
        <v>203</v>
      </c>
      <c r="H2306" s="34">
        <v>70718</v>
      </c>
      <c r="I2306" s="7">
        <v>50917</v>
      </c>
      <c r="J2306" s="7">
        <v>46843.64</v>
      </c>
      <c r="K2306" s="7">
        <v>0</v>
      </c>
      <c r="L2306" s="7">
        <v>4073.36</v>
      </c>
      <c r="M2306" s="5">
        <v>0.08</v>
      </c>
      <c r="N2306" t="s">
        <v>24</v>
      </c>
      <c r="O2306" t="s">
        <v>17</v>
      </c>
      <c r="P2306" t="s">
        <v>55</v>
      </c>
      <c r="Q2306" t="s">
        <v>19</v>
      </c>
      <c r="R2306" t="s">
        <v>27</v>
      </c>
      <c r="S2306" t="s">
        <v>17</v>
      </c>
      <c r="T2306" t="s">
        <v>13310</v>
      </c>
      <c r="U2306" s="1">
        <v>46090</v>
      </c>
      <c r="V2306">
        <f t="shared" ref="V2306:V2369" si="72">U2306-D2306</f>
        <v>164</v>
      </c>
      <c r="W2306" t="str">
        <f t="shared" si="71"/>
        <v>150-179</v>
      </c>
    </row>
    <row r="2307" spans="1:23" x14ac:dyDescent="0.25">
      <c r="A2307" t="s">
        <v>2445</v>
      </c>
      <c r="B2307">
        <v>3838191480</v>
      </c>
      <c r="C2307">
        <v>2769823768</v>
      </c>
      <c r="D2307" s="1">
        <v>45633</v>
      </c>
      <c r="E2307">
        <v>99232</v>
      </c>
      <c r="F2307">
        <v>99285</v>
      </c>
      <c r="G2307" t="s">
        <v>102</v>
      </c>
      <c r="H2307" s="34">
        <v>89000</v>
      </c>
      <c r="I2307" s="7">
        <v>66750</v>
      </c>
      <c r="J2307" s="7">
        <v>47722.5</v>
      </c>
      <c r="K2307" s="7">
        <v>9015</v>
      </c>
      <c r="L2307" s="7">
        <v>10012.5</v>
      </c>
      <c r="M2307" s="5">
        <v>0.15</v>
      </c>
      <c r="N2307" t="s">
        <v>1139</v>
      </c>
      <c r="O2307" t="s">
        <v>30</v>
      </c>
      <c r="P2307" t="s">
        <v>97</v>
      </c>
      <c r="Q2307" t="s">
        <v>19</v>
      </c>
      <c r="R2307" t="s">
        <v>27</v>
      </c>
      <c r="S2307" t="s">
        <v>21</v>
      </c>
      <c r="T2307" t="s">
        <v>13312</v>
      </c>
      <c r="U2307" s="1">
        <v>45939</v>
      </c>
      <c r="V2307">
        <f t="shared" si="72"/>
        <v>306</v>
      </c>
      <c r="W2307" t="str">
        <f t="shared" ref="W2307:W2370" si="73">IF(V2307="","",IF(V2307&lt;30,"0-29",IF(V2307&lt;60,"30-59",IF(V2307&lt;90,"60-89",IF(V2307&lt;120,"90-119",IF(V2307&lt;150,"120-149",IF(V2307&lt;180,"150-179",IF(V2307&lt;210,"180-209",IF(V2307&lt;240,"210-239",IF(V2307&lt;270,"240-269",IF(V2307&lt;300,"270-299",IF(V2307&lt;330,"300-329",IF(V2307&lt;360,"330-359","360+")))))))))))))</f>
        <v>300-329</v>
      </c>
    </row>
    <row r="2308" spans="1:23" x14ac:dyDescent="0.25">
      <c r="A2308" t="s">
        <v>2446</v>
      </c>
      <c r="B2308">
        <v>4512446255</v>
      </c>
      <c r="C2308">
        <v>5238337107</v>
      </c>
      <c r="D2308" s="1">
        <v>45666</v>
      </c>
      <c r="E2308">
        <v>99238</v>
      </c>
      <c r="F2308">
        <v>93000</v>
      </c>
      <c r="G2308" t="s">
        <v>48</v>
      </c>
      <c r="H2308" s="34">
        <v>43745</v>
      </c>
      <c r="I2308" s="7">
        <v>37183</v>
      </c>
      <c r="J2308" s="7">
        <v>31802.339999999997</v>
      </c>
      <c r="K2308" s="7">
        <v>4637</v>
      </c>
      <c r="L2308" s="7">
        <v>743.66</v>
      </c>
      <c r="M2308" s="5">
        <v>0.02</v>
      </c>
      <c r="N2308" t="s">
        <v>16</v>
      </c>
      <c r="O2308" t="s">
        <v>30</v>
      </c>
      <c r="P2308" t="s">
        <v>40</v>
      </c>
      <c r="Q2308" t="s">
        <v>19</v>
      </c>
      <c r="R2308" t="s">
        <v>21</v>
      </c>
      <c r="S2308" t="s">
        <v>27</v>
      </c>
      <c r="T2308" t="s">
        <v>13311</v>
      </c>
      <c r="U2308" s="1">
        <v>45877</v>
      </c>
      <c r="V2308">
        <f t="shared" si="72"/>
        <v>211</v>
      </c>
      <c r="W2308" t="str">
        <f t="shared" si="73"/>
        <v>210-239</v>
      </c>
    </row>
    <row r="2309" spans="1:23" x14ac:dyDescent="0.25">
      <c r="A2309" t="s">
        <v>2447</v>
      </c>
      <c r="B2309">
        <v>9899942788</v>
      </c>
      <c r="C2309">
        <v>4977078443</v>
      </c>
      <c r="D2309" s="1">
        <v>45308</v>
      </c>
      <c r="E2309">
        <v>99221</v>
      </c>
      <c r="F2309">
        <v>99202</v>
      </c>
      <c r="G2309" t="s">
        <v>263</v>
      </c>
      <c r="H2309" s="34">
        <v>66609</v>
      </c>
      <c r="I2309" s="7">
        <v>56618</v>
      </c>
      <c r="J2309" s="7">
        <v>55485.64</v>
      </c>
      <c r="K2309" s="7">
        <v>0</v>
      </c>
      <c r="L2309" s="7">
        <v>1132.3599999999999</v>
      </c>
      <c r="M2309" s="5">
        <v>0.02</v>
      </c>
      <c r="N2309" t="s">
        <v>16</v>
      </c>
      <c r="O2309" t="s">
        <v>17</v>
      </c>
      <c r="P2309" t="s">
        <v>97</v>
      </c>
      <c r="Q2309" t="s">
        <v>19</v>
      </c>
      <c r="R2309" t="s">
        <v>20</v>
      </c>
      <c r="S2309" t="s">
        <v>17</v>
      </c>
      <c r="T2309" t="s">
        <v>13312</v>
      </c>
      <c r="U2309" s="1">
        <v>45850</v>
      </c>
      <c r="V2309">
        <f t="shared" si="72"/>
        <v>542</v>
      </c>
      <c r="W2309" t="str">
        <f t="shared" si="73"/>
        <v>360+</v>
      </c>
    </row>
    <row r="2310" spans="1:23" x14ac:dyDescent="0.25">
      <c r="A2310" t="s">
        <v>2448</v>
      </c>
      <c r="B2310">
        <v>3110597120</v>
      </c>
      <c r="C2310">
        <v>3549216950</v>
      </c>
      <c r="D2310" s="1">
        <v>45658</v>
      </c>
      <c r="E2310">
        <v>99214</v>
      </c>
      <c r="F2310">
        <v>99285</v>
      </c>
      <c r="G2310" t="s">
        <v>85</v>
      </c>
      <c r="H2310" s="34">
        <v>51268</v>
      </c>
      <c r="I2310" s="7">
        <v>43578</v>
      </c>
      <c r="J2310" s="7">
        <v>42706.44</v>
      </c>
      <c r="K2310" s="7">
        <v>0</v>
      </c>
      <c r="L2310" s="7">
        <v>871.56</v>
      </c>
      <c r="M2310" s="5">
        <v>0.02</v>
      </c>
      <c r="N2310" t="s">
        <v>16</v>
      </c>
      <c r="O2310" t="s">
        <v>17</v>
      </c>
      <c r="P2310" t="s">
        <v>31</v>
      </c>
      <c r="Q2310" t="s">
        <v>32</v>
      </c>
      <c r="R2310" t="s">
        <v>26</v>
      </c>
      <c r="S2310" t="s">
        <v>17</v>
      </c>
      <c r="T2310" t="s">
        <v>13312</v>
      </c>
      <c r="U2310" s="1">
        <v>45899</v>
      </c>
      <c r="V2310">
        <f t="shared" si="72"/>
        <v>241</v>
      </c>
      <c r="W2310" t="str">
        <f t="shared" si="73"/>
        <v>240-269</v>
      </c>
    </row>
    <row r="2311" spans="1:23" x14ac:dyDescent="0.25">
      <c r="A2311" t="s">
        <v>2449</v>
      </c>
      <c r="B2311">
        <v>9336520253</v>
      </c>
      <c r="C2311">
        <v>7672121794</v>
      </c>
      <c r="D2311" s="1">
        <v>45581</v>
      </c>
      <c r="E2311">
        <v>99223</v>
      </c>
      <c r="F2311">
        <v>97110</v>
      </c>
      <c r="G2311" t="s">
        <v>207</v>
      </c>
      <c r="H2311" s="34">
        <v>96531</v>
      </c>
      <c r="I2311" s="7">
        <v>69502</v>
      </c>
      <c r="J2311" s="7">
        <v>63941.84</v>
      </c>
      <c r="K2311" s="7">
        <v>0</v>
      </c>
      <c r="L2311" s="7">
        <v>5560.16</v>
      </c>
      <c r="M2311" s="5">
        <v>0.08</v>
      </c>
      <c r="N2311" t="s">
        <v>24</v>
      </c>
      <c r="O2311" t="s">
        <v>17</v>
      </c>
      <c r="P2311" t="s">
        <v>97</v>
      </c>
      <c r="Q2311" t="s">
        <v>32</v>
      </c>
      <c r="R2311" t="s">
        <v>27</v>
      </c>
      <c r="S2311" t="s">
        <v>17</v>
      </c>
      <c r="T2311" t="s">
        <v>13311</v>
      </c>
      <c r="U2311" s="1">
        <v>46059</v>
      </c>
      <c r="V2311">
        <f t="shared" si="72"/>
        <v>478</v>
      </c>
      <c r="W2311" t="str">
        <f t="shared" si="73"/>
        <v>360+</v>
      </c>
    </row>
    <row r="2312" spans="1:23" x14ac:dyDescent="0.25">
      <c r="A2312" t="s">
        <v>2450</v>
      </c>
      <c r="B2312">
        <v>9030072089</v>
      </c>
      <c r="C2312">
        <v>5399440430</v>
      </c>
      <c r="D2312" s="1">
        <v>45530</v>
      </c>
      <c r="E2312">
        <v>99231</v>
      </c>
      <c r="F2312">
        <v>99211</v>
      </c>
      <c r="G2312" t="s">
        <v>29</v>
      </c>
      <c r="H2312" s="34">
        <v>57871</v>
      </c>
      <c r="I2312" s="7">
        <v>41667</v>
      </c>
      <c r="J2312" s="7">
        <v>27870.639999999999</v>
      </c>
      <c r="K2312" s="7">
        <v>10463</v>
      </c>
      <c r="L2312" s="7">
        <v>3333.36</v>
      </c>
      <c r="M2312" s="5">
        <v>0.08</v>
      </c>
      <c r="N2312" t="s">
        <v>24</v>
      </c>
      <c r="O2312" t="s">
        <v>27</v>
      </c>
      <c r="P2312" t="s">
        <v>40</v>
      </c>
      <c r="Q2312" t="s">
        <v>32</v>
      </c>
      <c r="R2312" t="s">
        <v>21</v>
      </c>
      <c r="S2312" t="s">
        <v>21</v>
      </c>
      <c r="T2312" t="s">
        <v>13312</v>
      </c>
      <c r="U2312" s="1">
        <v>46040</v>
      </c>
      <c r="V2312">
        <f t="shared" si="72"/>
        <v>510</v>
      </c>
      <c r="W2312" t="str">
        <f t="shared" si="73"/>
        <v>360+</v>
      </c>
    </row>
    <row r="2313" spans="1:23" x14ac:dyDescent="0.25">
      <c r="A2313" t="s">
        <v>2451</v>
      </c>
      <c r="B2313">
        <v>2776157896</v>
      </c>
      <c r="C2313">
        <v>9304811608</v>
      </c>
      <c r="D2313" s="1">
        <v>45311</v>
      </c>
      <c r="E2313">
        <v>99233</v>
      </c>
      <c r="F2313">
        <v>81000</v>
      </c>
      <c r="G2313" t="s">
        <v>286</v>
      </c>
      <c r="H2313" s="34">
        <v>77199</v>
      </c>
      <c r="I2313" s="7">
        <v>65619</v>
      </c>
      <c r="J2313" s="7">
        <v>53807.62</v>
      </c>
      <c r="K2313" s="7">
        <v>10499</v>
      </c>
      <c r="L2313" s="7">
        <v>1312.38</v>
      </c>
      <c r="M2313" s="5">
        <v>0.02</v>
      </c>
      <c r="N2313" t="s">
        <v>16</v>
      </c>
      <c r="O2313" t="s">
        <v>30</v>
      </c>
      <c r="P2313" t="s">
        <v>97</v>
      </c>
      <c r="Q2313" t="s">
        <v>19</v>
      </c>
      <c r="R2313" t="s">
        <v>38</v>
      </c>
      <c r="S2313" t="s">
        <v>27</v>
      </c>
      <c r="T2313" t="s">
        <v>13311</v>
      </c>
      <c r="U2313" s="1">
        <v>45940</v>
      </c>
      <c r="V2313">
        <f t="shared" si="72"/>
        <v>629</v>
      </c>
      <c r="W2313" t="str">
        <f t="shared" si="73"/>
        <v>360+</v>
      </c>
    </row>
    <row r="2314" spans="1:23" x14ac:dyDescent="0.25">
      <c r="A2314" t="s">
        <v>2452</v>
      </c>
      <c r="B2314">
        <v>7134136804</v>
      </c>
      <c r="C2314">
        <v>1686087046</v>
      </c>
      <c r="D2314" s="1">
        <v>45309</v>
      </c>
      <c r="E2314">
        <v>99232</v>
      </c>
      <c r="F2314">
        <v>99291</v>
      </c>
      <c r="G2314" t="s">
        <v>146</v>
      </c>
      <c r="H2314" s="34">
        <v>33729</v>
      </c>
      <c r="I2314" s="7">
        <v>21924</v>
      </c>
      <c r="J2314" s="7">
        <v>15361.12</v>
      </c>
      <c r="K2314" s="7">
        <v>3932</v>
      </c>
      <c r="L2314" s="7">
        <v>2630.88</v>
      </c>
      <c r="M2314" s="5">
        <v>0.12</v>
      </c>
      <c r="N2314" t="s">
        <v>46</v>
      </c>
      <c r="O2314" t="s">
        <v>27</v>
      </c>
      <c r="P2314" t="s">
        <v>97</v>
      </c>
      <c r="Q2314" t="s">
        <v>32</v>
      </c>
      <c r="R2314" t="s">
        <v>21</v>
      </c>
      <c r="S2314" t="s">
        <v>27</v>
      </c>
      <c r="T2314" t="s">
        <v>13310</v>
      </c>
      <c r="U2314" s="1">
        <v>45781</v>
      </c>
      <c r="V2314">
        <f t="shared" si="72"/>
        <v>472</v>
      </c>
      <c r="W2314" t="str">
        <f t="shared" si="73"/>
        <v>360+</v>
      </c>
    </row>
    <row r="2315" spans="1:23" x14ac:dyDescent="0.25">
      <c r="A2315" t="s">
        <v>2453</v>
      </c>
      <c r="B2315">
        <v>4515024325</v>
      </c>
      <c r="C2315">
        <v>6796810164</v>
      </c>
      <c r="D2315" s="1">
        <v>45597</v>
      </c>
      <c r="E2315">
        <v>99215</v>
      </c>
      <c r="F2315">
        <v>99281</v>
      </c>
      <c r="G2315" t="s">
        <v>23</v>
      </c>
      <c r="H2315" s="34">
        <v>84401</v>
      </c>
      <c r="I2315" s="7">
        <v>66677</v>
      </c>
      <c r="J2315" s="7">
        <v>52830.68</v>
      </c>
      <c r="K2315" s="7">
        <v>3178</v>
      </c>
      <c r="L2315" s="7">
        <v>10668.32</v>
      </c>
      <c r="M2315" s="5">
        <v>0.16</v>
      </c>
      <c r="N2315" t="s">
        <v>1138</v>
      </c>
      <c r="O2315" t="s">
        <v>30</v>
      </c>
      <c r="P2315" t="s">
        <v>25</v>
      </c>
      <c r="Q2315" t="s">
        <v>32</v>
      </c>
      <c r="R2315" t="s">
        <v>43</v>
      </c>
      <c r="S2315" t="s">
        <v>21</v>
      </c>
      <c r="T2315" t="s">
        <v>13312</v>
      </c>
      <c r="U2315" s="1">
        <v>45968</v>
      </c>
      <c r="V2315">
        <f t="shared" si="72"/>
        <v>371</v>
      </c>
      <c r="W2315" t="str">
        <f t="shared" si="73"/>
        <v>360+</v>
      </c>
    </row>
    <row r="2316" spans="1:23" x14ac:dyDescent="0.25">
      <c r="A2316" t="s">
        <v>2454</v>
      </c>
      <c r="B2316">
        <v>8714016811</v>
      </c>
      <c r="C2316">
        <v>8098096350</v>
      </c>
      <c r="D2316" s="1">
        <v>45676</v>
      </c>
      <c r="E2316">
        <v>99223</v>
      </c>
      <c r="F2316">
        <v>99284</v>
      </c>
      <c r="G2316" t="s">
        <v>244</v>
      </c>
      <c r="H2316" s="34">
        <v>87999</v>
      </c>
      <c r="I2316" s="7">
        <v>63359</v>
      </c>
      <c r="J2316" s="7">
        <v>40139.279999999999</v>
      </c>
      <c r="K2316" s="7">
        <v>18151</v>
      </c>
      <c r="L2316" s="7">
        <v>5068.72</v>
      </c>
      <c r="M2316" s="5">
        <v>0.08</v>
      </c>
      <c r="N2316" t="s">
        <v>24</v>
      </c>
      <c r="O2316" t="s">
        <v>27</v>
      </c>
      <c r="P2316" t="s">
        <v>55</v>
      </c>
      <c r="Q2316" t="s">
        <v>32</v>
      </c>
      <c r="R2316" t="s">
        <v>38</v>
      </c>
      <c r="S2316" t="s">
        <v>17</v>
      </c>
      <c r="T2316" t="s">
        <v>13312</v>
      </c>
      <c r="U2316" s="1">
        <v>45691</v>
      </c>
      <c r="V2316">
        <f t="shared" si="72"/>
        <v>15</v>
      </c>
      <c r="W2316" t="str">
        <f t="shared" si="73"/>
        <v>0-29</v>
      </c>
    </row>
    <row r="2317" spans="1:23" x14ac:dyDescent="0.25">
      <c r="A2317" t="s">
        <v>2455</v>
      </c>
      <c r="B2317">
        <v>1602183443</v>
      </c>
      <c r="C2317">
        <v>6155360050</v>
      </c>
      <c r="D2317" s="1">
        <v>45787</v>
      </c>
      <c r="E2317">
        <v>99231</v>
      </c>
      <c r="F2317">
        <v>99214</v>
      </c>
      <c r="G2317" t="s">
        <v>75</v>
      </c>
      <c r="H2317" s="34">
        <v>66674</v>
      </c>
      <c r="I2317" s="7">
        <v>43338</v>
      </c>
      <c r="J2317" s="7">
        <v>38137.440000000002</v>
      </c>
      <c r="K2317" s="7">
        <v>0</v>
      </c>
      <c r="L2317" s="7">
        <v>5200.5600000000004</v>
      </c>
      <c r="M2317" s="5">
        <v>0.12</v>
      </c>
      <c r="N2317" t="s">
        <v>46</v>
      </c>
      <c r="O2317" t="s">
        <v>17</v>
      </c>
      <c r="P2317" t="s">
        <v>25</v>
      </c>
      <c r="Q2317" t="s">
        <v>19</v>
      </c>
      <c r="R2317" t="s">
        <v>27</v>
      </c>
      <c r="S2317" t="s">
        <v>21</v>
      </c>
      <c r="T2317" t="s">
        <v>13311</v>
      </c>
      <c r="U2317" s="1">
        <v>46006</v>
      </c>
      <c r="V2317">
        <f t="shared" si="72"/>
        <v>219</v>
      </c>
      <c r="W2317" t="str">
        <f t="shared" si="73"/>
        <v>210-239</v>
      </c>
    </row>
    <row r="2318" spans="1:23" x14ac:dyDescent="0.25">
      <c r="A2318" t="s">
        <v>2456</v>
      </c>
      <c r="B2318">
        <v>9230702326</v>
      </c>
      <c r="C2318">
        <v>2946472602</v>
      </c>
      <c r="D2318" s="1">
        <v>45761</v>
      </c>
      <c r="E2318">
        <v>99215</v>
      </c>
      <c r="F2318">
        <v>99282</v>
      </c>
      <c r="G2318" t="s">
        <v>127</v>
      </c>
      <c r="H2318" s="34">
        <v>17222</v>
      </c>
      <c r="I2318" s="7">
        <v>14122</v>
      </c>
      <c r="J2318" s="7">
        <v>11580.04</v>
      </c>
      <c r="K2318" s="7">
        <v>0</v>
      </c>
      <c r="L2318" s="7">
        <v>2541.96</v>
      </c>
      <c r="M2318" s="5">
        <v>0.18</v>
      </c>
      <c r="N2318" t="s">
        <v>3141</v>
      </c>
      <c r="O2318" t="s">
        <v>17</v>
      </c>
      <c r="P2318" t="s">
        <v>31</v>
      </c>
      <c r="Q2318" t="s">
        <v>32</v>
      </c>
      <c r="R2318" t="s">
        <v>26</v>
      </c>
      <c r="S2318" t="s">
        <v>27</v>
      </c>
      <c r="T2318" t="s">
        <v>13312</v>
      </c>
      <c r="U2318" s="1">
        <v>45765</v>
      </c>
      <c r="V2318">
        <f t="shared" si="72"/>
        <v>4</v>
      </c>
      <c r="W2318" t="str">
        <f t="shared" si="73"/>
        <v>0-29</v>
      </c>
    </row>
    <row r="2319" spans="1:23" x14ac:dyDescent="0.25">
      <c r="A2319" t="s">
        <v>2457</v>
      </c>
      <c r="B2319">
        <v>1430988232</v>
      </c>
      <c r="C2319">
        <v>3267737977</v>
      </c>
      <c r="D2319" s="1">
        <v>45323</v>
      </c>
      <c r="E2319">
        <v>99233</v>
      </c>
      <c r="F2319">
        <v>93000</v>
      </c>
      <c r="G2319" t="s">
        <v>75</v>
      </c>
      <c r="H2319" s="34">
        <v>49069</v>
      </c>
      <c r="I2319" s="7">
        <v>41709</v>
      </c>
      <c r="J2319" s="7">
        <v>37333.82</v>
      </c>
      <c r="K2319" s="7">
        <v>3541</v>
      </c>
      <c r="L2319" s="7">
        <v>834.18</v>
      </c>
      <c r="M2319" s="5">
        <v>0.02</v>
      </c>
      <c r="N2319" t="s">
        <v>16</v>
      </c>
      <c r="O2319" t="s">
        <v>30</v>
      </c>
      <c r="P2319" t="s">
        <v>40</v>
      </c>
      <c r="Q2319" t="s">
        <v>32</v>
      </c>
      <c r="R2319" t="s">
        <v>20</v>
      </c>
      <c r="S2319" t="s">
        <v>21</v>
      </c>
      <c r="T2319" t="s">
        <v>13310</v>
      </c>
      <c r="U2319" s="1">
        <v>45884</v>
      </c>
      <c r="V2319">
        <f t="shared" si="72"/>
        <v>561</v>
      </c>
      <c r="W2319" t="str">
        <f t="shared" si="73"/>
        <v>360+</v>
      </c>
    </row>
    <row r="2320" spans="1:23" x14ac:dyDescent="0.25">
      <c r="A2320" t="s">
        <v>2458</v>
      </c>
      <c r="B2320">
        <v>9960857177</v>
      </c>
      <c r="C2320">
        <v>9163551342</v>
      </c>
      <c r="D2320" s="1">
        <v>45825</v>
      </c>
      <c r="E2320">
        <v>99238</v>
      </c>
      <c r="F2320">
        <v>85025</v>
      </c>
      <c r="G2320" t="s">
        <v>268</v>
      </c>
      <c r="H2320" s="34">
        <v>41186</v>
      </c>
      <c r="I2320" s="7">
        <v>26771</v>
      </c>
      <c r="J2320" s="7">
        <v>20925.48</v>
      </c>
      <c r="K2320" s="7">
        <v>2633</v>
      </c>
      <c r="L2320" s="7">
        <v>3212.52</v>
      </c>
      <c r="M2320" s="5">
        <v>0.12</v>
      </c>
      <c r="N2320" t="s">
        <v>46</v>
      </c>
      <c r="O2320" t="s">
        <v>27</v>
      </c>
      <c r="P2320" t="s">
        <v>97</v>
      </c>
      <c r="Q2320" t="s">
        <v>32</v>
      </c>
      <c r="R2320" t="s">
        <v>20</v>
      </c>
      <c r="S2320" t="s">
        <v>27</v>
      </c>
      <c r="T2320" t="s">
        <v>13311</v>
      </c>
      <c r="U2320" s="1">
        <v>45872</v>
      </c>
      <c r="V2320">
        <f t="shared" si="72"/>
        <v>47</v>
      </c>
      <c r="W2320" t="str">
        <f t="shared" si="73"/>
        <v>30-59</v>
      </c>
    </row>
    <row r="2321" spans="1:23" x14ac:dyDescent="0.25">
      <c r="A2321" t="s">
        <v>2459</v>
      </c>
      <c r="B2321">
        <v>8656645316</v>
      </c>
      <c r="C2321">
        <v>5878676352</v>
      </c>
      <c r="D2321" s="1">
        <v>45665</v>
      </c>
      <c r="E2321">
        <v>99214</v>
      </c>
      <c r="F2321">
        <v>80053</v>
      </c>
      <c r="G2321" t="s">
        <v>198</v>
      </c>
      <c r="H2321" s="34">
        <v>20314</v>
      </c>
      <c r="I2321" s="7">
        <v>14626</v>
      </c>
      <c r="J2321" s="7">
        <v>12092.92</v>
      </c>
      <c r="K2321" s="7">
        <v>1363</v>
      </c>
      <c r="L2321" s="7">
        <v>1170.08</v>
      </c>
      <c r="M2321" s="5">
        <v>0.08</v>
      </c>
      <c r="N2321" t="s">
        <v>24</v>
      </c>
      <c r="O2321" t="s">
        <v>30</v>
      </c>
      <c r="P2321" t="s">
        <v>40</v>
      </c>
      <c r="Q2321" t="s">
        <v>32</v>
      </c>
      <c r="R2321" t="s">
        <v>21</v>
      </c>
      <c r="S2321" t="s">
        <v>21</v>
      </c>
      <c r="T2321" t="s">
        <v>13312</v>
      </c>
      <c r="U2321" s="1">
        <v>45666</v>
      </c>
      <c r="V2321">
        <f t="shared" si="72"/>
        <v>1</v>
      </c>
      <c r="W2321" t="str">
        <f t="shared" si="73"/>
        <v>0-29</v>
      </c>
    </row>
    <row r="2322" spans="1:23" x14ac:dyDescent="0.25">
      <c r="A2322" t="s">
        <v>2460</v>
      </c>
      <c r="B2322">
        <v>7267196086</v>
      </c>
      <c r="C2322">
        <v>2666309631</v>
      </c>
      <c r="D2322" s="1">
        <v>45797</v>
      </c>
      <c r="E2322">
        <v>99231</v>
      </c>
      <c r="F2322">
        <v>99201</v>
      </c>
      <c r="G2322" t="s">
        <v>87</v>
      </c>
      <c r="H2322" s="34">
        <v>84269</v>
      </c>
      <c r="I2322" s="7">
        <v>71629</v>
      </c>
      <c r="J2322" s="7">
        <v>70196.42</v>
      </c>
      <c r="K2322" s="7">
        <v>0</v>
      </c>
      <c r="L2322" s="7">
        <v>1432.58</v>
      </c>
      <c r="M2322" s="5">
        <v>0.02</v>
      </c>
      <c r="N2322" t="s">
        <v>16</v>
      </c>
      <c r="O2322" t="s">
        <v>17</v>
      </c>
      <c r="P2322" t="s">
        <v>97</v>
      </c>
      <c r="Q2322" t="s">
        <v>19</v>
      </c>
      <c r="R2322" t="s">
        <v>43</v>
      </c>
      <c r="S2322" t="s">
        <v>21</v>
      </c>
      <c r="T2322" t="s">
        <v>13311</v>
      </c>
      <c r="U2322" s="1">
        <v>45974</v>
      </c>
      <c r="V2322">
        <f t="shared" si="72"/>
        <v>177</v>
      </c>
      <c r="W2322" t="str">
        <f t="shared" si="73"/>
        <v>150-179</v>
      </c>
    </row>
    <row r="2323" spans="1:23" x14ac:dyDescent="0.25">
      <c r="A2323" t="s">
        <v>2461</v>
      </c>
      <c r="B2323">
        <v>3794503306</v>
      </c>
      <c r="C2323">
        <v>2727277021</v>
      </c>
      <c r="D2323" s="1">
        <v>45868</v>
      </c>
      <c r="E2323">
        <v>99233</v>
      </c>
      <c r="F2323">
        <v>99212</v>
      </c>
      <c r="G2323" t="s">
        <v>248</v>
      </c>
      <c r="H2323" s="34">
        <v>55517</v>
      </c>
      <c r="I2323" s="7">
        <v>39972</v>
      </c>
      <c r="J2323" s="7">
        <v>36774.239999999998</v>
      </c>
      <c r="K2323" s="7">
        <v>0</v>
      </c>
      <c r="L2323" s="7">
        <v>3197.76</v>
      </c>
      <c r="M2323" s="5">
        <v>0.08</v>
      </c>
      <c r="N2323" t="s">
        <v>24</v>
      </c>
      <c r="O2323" t="s">
        <v>17</v>
      </c>
      <c r="P2323" t="s">
        <v>55</v>
      </c>
      <c r="Q2323" t="s">
        <v>32</v>
      </c>
      <c r="R2323" t="s">
        <v>26</v>
      </c>
      <c r="S2323" t="s">
        <v>21</v>
      </c>
      <c r="T2323" t="s">
        <v>13310</v>
      </c>
      <c r="U2323" s="1">
        <v>45985</v>
      </c>
      <c r="V2323">
        <f t="shared" si="72"/>
        <v>117</v>
      </c>
      <c r="W2323" t="str">
        <f t="shared" si="73"/>
        <v>90-119</v>
      </c>
    </row>
    <row r="2324" spans="1:23" x14ac:dyDescent="0.25">
      <c r="A2324" t="s">
        <v>2462</v>
      </c>
      <c r="B2324">
        <v>7915711994</v>
      </c>
      <c r="C2324">
        <v>3169111402</v>
      </c>
      <c r="D2324" s="1">
        <v>45527</v>
      </c>
      <c r="E2324">
        <v>99213</v>
      </c>
      <c r="F2324">
        <v>99201</v>
      </c>
      <c r="G2324" t="s">
        <v>154</v>
      </c>
      <c r="H2324" s="34">
        <v>44757</v>
      </c>
      <c r="I2324" s="7">
        <v>29092</v>
      </c>
      <c r="J2324" s="7">
        <v>25600.959999999999</v>
      </c>
      <c r="K2324" s="7">
        <v>0</v>
      </c>
      <c r="L2324" s="7">
        <v>3491.04</v>
      </c>
      <c r="M2324" s="5">
        <v>0.12</v>
      </c>
      <c r="N2324" t="s">
        <v>46</v>
      </c>
      <c r="O2324" t="s">
        <v>17</v>
      </c>
      <c r="P2324" t="s">
        <v>35</v>
      </c>
      <c r="Q2324" t="s">
        <v>32</v>
      </c>
      <c r="R2324" t="s">
        <v>43</v>
      </c>
      <c r="S2324" t="s">
        <v>21</v>
      </c>
      <c r="T2324" t="s">
        <v>13312</v>
      </c>
      <c r="U2324" s="1">
        <v>46042</v>
      </c>
      <c r="V2324">
        <f t="shared" si="72"/>
        <v>515</v>
      </c>
      <c r="W2324" t="str">
        <f t="shared" si="73"/>
        <v>360+</v>
      </c>
    </row>
    <row r="2325" spans="1:23" x14ac:dyDescent="0.25">
      <c r="A2325" t="s">
        <v>2463</v>
      </c>
      <c r="B2325">
        <v>5413337899</v>
      </c>
      <c r="C2325">
        <v>9756176680</v>
      </c>
      <c r="D2325" s="1">
        <v>45447</v>
      </c>
      <c r="E2325">
        <v>99233</v>
      </c>
      <c r="F2325">
        <v>99291</v>
      </c>
      <c r="G2325" t="s">
        <v>445</v>
      </c>
      <c r="H2325" s="34">
        <v>59676</v>
      </c>
      <c r="I2325" s="7">
        <v>50725</v>
      </c>
      <c r="J2325" s="7">
        <v>36271.5</v>
      </c>
      <c r="K2325" s="7">
        <v>13439</v>
      </c>
      <c r="L2325" s="7">
        <v>1014.5</v>
      </c>
      <c r="M2325" s="5">
        <v>0.02</v>
      </c>
      <c r="N2325" t="s">
        <v>16</v>
      </c>
      <c r="O2325" t="s">
        <v>27</v>
      </c>
      <c r="P2325" t="s">
        <v>58</v>
      </c>
      <c r="Q2325" t="s">
        <v>32</v>
      </c>
      <c r="R2325" t="s">
        <v>21</v>
      </c>
      <c r="S2325" t="s">
        <v>21</v>
      </c>
      <c r="T2325" t="s">
        <v>13311</v>
      </c>
      <c r="U2325" s="1">
        <v>45948</v>
      </c>
      <c r="V2325">
        <f t="shared" si="72"/>
        <v>501</v>
      </c>
      <c r="W2325" t="str">
        <f t="shared" si="73"/>
        <v>360+</v>
      </c>
    </row>
    <row r="2326" spans="1:23" x14ac:dyDescent="0.25">
      <c r="A2326" t="s">
        <v>2464</v>
      </c>
      <c r="B2326">
        <v>5855064678</v>
      </c>
      <c r="C2326">
        <v>9380370799</v>
      </c>
      <c r="D2326" s="1">
        <v>45318</v>
      </c>
      <c r="E2326">
        <v>99231</v>
      </c>
      <c r="F2326">
        <v>99282</v>
      </c>
      <c r="G2326" t="s">
        <v>320</v>
      </c>
      <c r="H2326" s="34">
        <v>96655</v>
      </c>
      <c r="I2326" s="7">
        <v>82157</v>
      </c>
      <c r="J2326" s="7">
        <v>67957.86</v>
      </c>
      <c r="K2326" s="7">
        <v>12556</v>
      </c>
      <c r="L2326" s="7">
        <v>1643.14</v>
      </c>
      <c r="M2326" s="5">
        <v>0.02</v>
      </c>
      <c r="N2326" t="s">
        <v>16</v>
      </c>
      <c r="O2326" t="s">
        <v>30</v>
      </c>
      <c r="P2326" t="s">
        <v>97</v>
      </c>
      <c r="Q2326" t="s">
        <v>19</v>
      </c>
      <c r="R2326" t="s">
        <v>26</v>
      </c>
      <c r="S2326" t="s">
        <v>17</v>
      </c>
      <c r="T2326" t="s">
        <v>13310</v>
      </c>
      <c r="U2326" s="1">
        <v>45844</v>
      </c>
      <c r="V2326">
        <f t="shared" si="72"/>
        <v>526</v>
      </c>
      <c r="W2326" t="str">
        <f t="shared" si="73"/>
        <v>360+</v>
      </c>
    </row>
    <row r="2327" spans="1:23" x14ac:dyDescent="0.25">
      <c r="A2327" t="s">
        <v>2465</v>
      </c>
      <c r="B2327">
        <v>1262524366</v>
      </c>
      <c r="C2327">
        <v>1985186657</v>
      </c>
      <c r="D2327" s="1">
        <v>45536</v>
      </c>
      <c r="E2327">
        <v>99215</v>
      </c>
      <c r="F2327">
        <v>99202</v>
      </c>
      <c r="G2327" t="s">
        <v>89</v>
      </c>
      <c r="H2327" s="34">
        <v>86570</v>
      </c>
      <c r="I2327" s="7">
        <v>73585</v>
      </c>
      <c r="J2327" s="7">
        <v>72113.3</v>
      </c>
      <c r="K2327" s="7">
        <v>0</v>
      </c>
      <c r="L2327" s="7">
        <v>1471.7</v>
      </c>
      <c r="M2327" s="5">
        <v>0.02</v>
      </c>
      <c r="N2327" t="s">
        <v>16</v>
      </c>
      <c r="O2327" t="s">
        <v>17</v>
      </c>
      <c r="P2327" t="s">
        <v>97</v>
      </c>
      <c r="Q2327" t="s">
        <v>19</v>
      </c>
      <c r="R2327" t="s">
        <v>21</v>
      </c>
      <c r="S2327" t="s">
        <v>21</v>
      </c>
      <c r="T2327" t="s">
        <v>13310</v>
      </c>
      <c r="U2327" s="1">
        <v>46059</v>
      </c>
      <c r="V2327">
        <f t="shared" si="72"/>
        <v>523</v>
      </c>
      <c r="W2327" t="str">
        <f t="shared" si="73"/>
        <v>360+</v>
      </c>
    </row>
    <row r="2328" spans="1:23" x14ac:dyDescent="0.25">
      <c r="A2328" t="s">
        <v>2466</v>
      </c>
      <c r="B2328">
        <v>4935523878</v>
      </c>
      <c r="C2328">
        <v>4090399531</v>
      </c>
      <c r="D2328" s="1">
        <v>45293</v>
      </c>
      <c r="E2328">
        <v>99223</v>
      </c>
      <c r="F2328">
        <v>99205</v>
      </c>
      <c r="G2328" t="s">
        <v>131</v>
      </c>
      <c r="H2328" s="34">
        <v>71187</v>
      </c>
      <c r="I2328" s="7">
        <v>60509</v>
      </c>
      <c r="J2328" s="7">
        <v>34972.82</v>
      </c>
      <c r="K2328" s="7">
        <v>24326</v>
      </c>
      <c r="L2328" s="7">
        <v>1210.18</v>
      </c>
      <c r="M2328" s="5">
        <v>0.02</v>
      </c>
      <c r="N2328" t="s">
        <v>16</v>
      </c>
      <c r="O2328" t="s">
        <v>27</v>
      </c>
      <c r="P2328" t="s">
        <v>58</v>
      </c>
      <c r="Q2328" t="s">
        <v>19</v>
      </c>
      <c r="R2328" t="s">
        <v>38</v>
      </c>
      <c r="S2328" t="s">
        <v>27</v>
      </c>
      <c r="T2328" t="s">
        <v>13310</v>
      </c>
      <c r="U2328" s="1">
        <v>45912</v>
      </c>
      <c r="V2328">
        <f t="shared" si="72"/>
        <v>619</v>
      </c>
      <c r="W2328" t="str">
        <f t="shared" si="73"/>
        <v>360+</v>
      </c>
    </row>
    <row r="2329" spans="1:23" x14ac:dyDescent="0.25">
      <c r="A2329" t="s">
        <v>2467</v>
      </c>
      <c r="B2329">
        <v>2222962433</v>
      </c>
      <c r="C2329">
        <v>5855829525</v>
      </c>
      <c r="D2329" s="1">
        <v>45395</v>
      </c>
      <c r="E2329">
        <v>99223</v>
      </c>
      <c r="F2329">
        <v>97110</v>
      </c>
      <c r="G2329" t="s">
        <v>198</v>
      </c>
      <c r="H2329" s="34">
        <v>60176</v>
      </c>
      <c r="I2329" s="7">
        <v>43327</v>
      </c>
      <c r="J2329" s="7">
        <v>21246.84</v>
      </c>
      <c r="K2329" s="7">
        <v>18614</v>
      </c>
      <c r="L2329" s="7">
        <v>3466.16</v>
      </c>
      <c r="M2329" s="5">
        <v>0.08</v>
      </c>
      <c r="N2329" t="s">
        <v>24</v>
      </c>
      <c r="O2329" t="s">
        <v>27</v>
      </c>
      <c r="P2329" t="s">
        <v>55</v>
      </c>
      <c r="Q2329" t="s">
        <v>32</v>
      </c>
      <c r="R2329" t="s">
        <v>27</v>
      </c>
      <c r="S2329" t="s">
        <v>27</v>
      </c>
      <c r="T2329" t="s">
        <v>13311</v>
      </c>
      <c r="U2329" s="1">
        <v>46084</v>
      </c>
      <c r="V2329">
        <f t="shared" si="72"/>
        <v>689</v>
      </c>
      <c r="W2329" t="str">
        <f t="shared" si="73"/>
        <v>360+</v>
      </c>
    </row>
    <row r="2330" spans="1:23" x14ac:dyDescent="0.25">
      <c r="A2330" t="s">
        <v>2468</v>
      </c>
      <c r="B2330">
        <v>7901787376</v>
      </c>
      <c r="C2330">
        <v>7831961542</v>
      </c>
      <c r="D2330" s="1">
        <v>45680</v>
      </c>
      <c r="E2330">
        <v>99214</v>
      </c>
      <c r="F2330">
        <v>81000</v>
      </c>
      <c r="G2330" t="s">
        <v>248</v>
      </c>
      <c r="H2330" s="34">
        <v>50322</v>
      </c>
      <c r="I2330" s="7">
        <v>37742</v>
      </c>
      <c r="J2330" s="7">
        <v>28035.7</v>
      </c>
      <c r="K2330" s="7">
        <v>4045</v>
      </c>
      <c r="L2330" s="7">
        <v>5661.3</v>
      </c>
      <c r="M2330" s="5">
        <v>0.15</v>
      </c>
      <c r="N2330" t="s">
        <v>1139</v>
      </c>
      <c r="O2330" t="s">
        <v>30</v>
      </c>
      <c r="P2330" t="s">
        <v>40</v>
      </c>
      <c r="Q2330" t="s">
        <v>32</v>
      </c>
      <c r="R2330" t="s">
        <v>20</v>
      </c>
      <c r="S2330" t="s">
        <v>21</v>
      </c>
      <c r="T2330" t="s">
        <v>13311</v>
      </c>
      <c r="U2330" s="1">
        <v>45904</v>
      </c>
      <c r="V2330">
        <f t="shared" si="72"/>
        <v>224</v>
      </c>
      <c r="W2330" t="str">
        <f t="shared" si="73"/>
        <v>210-239</v>
      </c>
    </row>
    <row r="2331" spans="1:23" x14ac:dyDescent="0.25">
      <c r="A2331" t="s">
        <v>2469</v>
      </c>
      <c r="B2331">
        <v>4568541629</v>
      </c>
      <c r="C2331">
        <v>8972350279</v>
      </c>
      <c r="D2331" s="1">
        <v>45557</v>
      </c>
      <c r="E2331">
        <v>99238</v>
      </c>
      <c r="F2331">
        <v>99211</v>
      </c>
      <c r="G2331" t="s">
        <v>182</v>
      </c>
      <c r="H2331" s="34">
        <v>49458</v>
      </c>
      <c r="I2331" s="7">
        <v>35610</v>
      </c>
      <c r="J2331" s="7">
        <v>32761.200000000001</v>
      </c>
      <c r="K2331" s="7">
        <v>0</v>
      </c>
      <c r="L2331" s="7">
        <v>2848.8</v>
      </c>
      <c r="M2331" s="5">
        <v>0.08</v>
      </c>
      <c r="N2331" t="s">
        <v>24</v>
      </c>
      <c r="O2331" t="s">
        <v>17</v>
      </c>
      <c r="P2331" t="s">
        <v>31</v>
      </c>
      <c r="Q2331" t="s">
        <v>19</v>
      </c>
      <c r="R2331" t="s">
        <v>26</v>
      </c>
      <c r="S2331" t="s">
        <v>21</v>
      </c>
      <c r="T2331" t="s">
        <v>13312</v>
      </c>
      <c r="U2331" s="1">
        <v>45887</v>
      </c>
      <c r="V2331">
        <f t="shared" si="72"/>
        <v>330</v>
      </c>
      <c r="W2331" t="str">
        <f t="shared" si="73"/>
        <v>330-359</v>
      </c>
    </row>
    <row r="2332" spans="1:23" x14ac:dyDescent="0.25">
      <c r="A2332" t="s">
        <v>2470</v>
      </c>
      <c r="B2332">
        <v>7255985020</v>
      </c>
      <c r="C2332">
        <v>3965006685</v>
      </c>
      <c r="D2332" s="1">
        <v>45293</v>
      </c>
      <c r="E2332">
        <v>99233</v>
      </c>
      <c r="F2332">
        <v>99285</v>
      </c>
      <c r="G2332" t="s">
        <v>108</v>
      </c>
      <c r="H2332" s="34">
        <v>34969</v>
      </c>
      <c r="I2332" s="7">
        <v>25178</v>
      </c>
      <c r="J2332" s="7">
        <v>19190.759999999998</v>
      </c>
      <c r="K2332" s="7">
        <v>3973</v>
      </c>
      <c r="L2332" s="7">
        <v>2014.24</v>
      </c>
      <c r="M2332" s="5">
        <v>0.08</v>
      </c>
      <c r="N2332" t="s">
        <v>24</v>
      </c>
      <c r="O2332" t="s">
        <v>27</v>
      </c>
      <c r="P2332" t="s">
        <v>18</v>
      </c>
      <c r="Q2332" t="s">
        <v>32</v>
      </c>
      <c r="R2332" t="s">
        <v>38</v>
      </c>
      <c r="S2332" t="s">
        <v>21</v>
      </c>
      <c r="T2332" t="s">
        <v>13311</v>
      </c>
      <c r="U2332" s="1">
        <v>46047</v>
      </c>
      <c r="V2332">
        <f t="shared" si="72"/>
        <v>754</v>
      </c>
      <c r="W2332" t="str">
        <f t="shared" si="73"/>
        <v>360+</v>
      </c>
    </row>
    <row r="2333" spans="1:23" x14ac:dyDescent="0.25">
      <c r="A2333" t="s">
        <v>2471</v>
      </c>
      <c r="B2333">
        <v>4780378782</v>
      </c>
      <c r="C2333">
        <v>1431505517</v>
      </c>
      <c r="D2333" s="1">
        <v>45750</v>
      </c>
      <c r="E2333">
        <v>99214</v>
      </c>
      <c r="F2333">
        <v>99203</v>
      </c>
      <c r="G2333" t="s">
        <v>174</v>
      </c>
      <c r="H2333" s="34">
        <v>48138</v>
      </c>
      <c r="I2333" s="7">
        <v>31290</v>
      </c>
      <c r="J2333" s="7">
        <v>24336.2</v>
      </c>
      <c r="K2333" s="7">
        <v>3199</v>
      </c>
      <c r="L2333" s="7">
        <v>3754.8</v>
      </c>
      <c r="M2333" s="5">
        <v>0.12</v>
      </c>
      <c r="N2333" t="s">
        <v>46</v>
      </c>
      <c r="O2333" t="s">
        <v>30</v>
      </c>
      <c r="P2333" t="s">
        <v>55</v>
      </c>
      <c r="Q2333" t="s">
        <v>32</v>
      </c>
      <c r="R2333" t="s">
        <v>43</v>
      </c>
      <c r="S2333" t="s">
        <v>21</v>
      </c>
      <c r="T2333" t="s">
        <v>13310</v>
      </c>
      <c r="U2333" s="1">
        <v>46006</v>
      </c>
      <c r="V2333">
        <f t="shared" si="72"/>
        <v>256</v>
      </c>
      <c r="W2333" t="str">
        <f t="shared" si="73"/>
        <v>240-269</v>
      </c>
    </row>
    <row r="2334" spans="1:23" x14ac:dyDescent="0.25">
      <c r="A2334" t="s">
        <v>2472</v>
      </c>
      <c r="B2334">
        <v>6081264198</v>
      </c>
      <c r="C2334">
        <v>6092213025</v>
      </c>
      <c r="D2334" s="1">
        <v>45502</v>
      </c>
      <c r="E2334">
        <v>99233</v>
      </c>
      <c r="F2334">
        <v>99214</v>
      </c>
      <c r="G2334" t="s">
        <v>169</v>
      </c>
      <c r="H2334" s="34">
        <v>94407</v>
      </c>
      <c r="I2334" s="7">
        <v>80246</v>
      </c>
      <c r="J2334" s="7">
        <v>56499.08</v>
      </c>
      <c r="K2334" s="7">
        <v>22142</v>
      </c>
      <c r="L2334" s="7">
        <v>1604.92</v>
      </c>
      <c r="M2334" s="5">
        <v>0.02</v>
      </c>
      <c r="N2334" t="s">
        <v>16</v>
      </c>
      <c r="O2334" t="s">
        <v>27</v>
      </c>
      <c r="P2334" t="s">
        <v>58</v>
      </c>
      <c r="Q2334" t="s">
        <v>19</v>
      </c>
      <c r="R2334" t="s">
        <v>43</v>
      </c>
      <c r="S2334" t="s">
        <v>27</v>
      </c>
      <c r="T2334" t="s">
        <v>13311</v>
      </c>
      <c r="U2334" s="1">
        <v>45797</v>
      </c>
      <c r="V2334">
        <f t="shared" si="72"/>
        <v>295</v>
      </c>
      <c r="W2334" t="str">
        <f t="shared" si="73"/>
        <v>270-299</v>
      </c>
    </row>
    <row r="2335" spans="1:23" x14ac:dyDescent="0.25">
      <c r="A2335" t="s">
        <v>2473</v>
      </c>
      <c r="B2335">
        <v>9509387700</v>
      </c>
      <c r="C2335">
        <v>2560761293</v>
      </c>
      <c r="D2335" s="1">
        <v>45805</v>
      </c>
      <c r="E2335">
        <v>99232</v>
      </c>
      <c r="F2335">
        <v>99204</v>
      </c>
      <c r="G2335" t="s">
        <v>142</v>
      </c>
      <c r="H2335" s="34">
        <v>85845</v>
      </c>
      <c r="I2335" s="7">
        <v>61808</v>
      </c>
      <c r="J2335" s="7">
        <v>47815.360000000001</v>
      </c>
      <c r="K2335" s="7">
        <v>9048</v>
      </c>
      <c r="L2335" s="7">
        <v>4944.6400000000003</v>
      </c>
      <c r="M2335" s="5">
        <v>0.08</v>
      </c>
      <c r="N2335" t="s">
        <v>24</v>
      </c>
      <c r="O2335" t="s">
        <v>30</v>
      </c>
      <c r="P2335" t="s">
        <v>25</v>
      </c>
      <c r="Q2335" t="s">
        <v>32</v>
      </c>
      <c r="R2335" t="s">
        <v>20</v>
      </c>
      <c r="S2335" t="s">
        <v>17</v>
      </c>
      <c r="T2335" t="s">
        <v>13312</v>
      </c>
      <c r="U2335" s="1">
        <v>45908</v>
      </c>
      <c r="V2335">
        <f t="shared" si="72"/>
        <v>103</v>
      </c>
      <c r="W2335" t="str">
        <f t="shared" si="73"/>
        <v>90-119</v>
      </c>
    </row>
    <row r="2336" spans="1:23" x14ac:dyDescent="0.25">
      <c r="A2336" t="s">
        <v>2474</v>
      </c>
      <c r="B2336">
        <v>4106466710</v>
      </c>
      <c r="C2336">
        <v>5272134832</v>
      </c>
      <c r="D2336" s="1">
        <v>45770</v>
      </c>
      <c r="E2336">
        <v>99232</v>
      </c>
      <c r="F2336">
        <v>99212</v>
      </c>
      <c r="G2336" t="s">
        <v>71</v>
      </c>
      <c r="H2336" s="34">
        <v>7945</v>
      </c>
      <c r="I2336" s="7">
        <v>6753</v>
      </c>
      <c r="J2336" s="7">
        <v>6617.94</v>
      </c>
      <c r="K2336" s="7">
        <v>0</v>
      </c>
      <c r="L2336" s="7">
        <v>135.06</v>
      </c>
      <c r="M2336" s="5">
        <v>0.02</v>
      </c>
      <c r="N2336" t="s">
        <v>16</v>
      </c>
      <c r="O2336" t="s">
        <v>17</v>
      </c>
      <c r="P2336" t="s">
        <v>97</v>
      </c>
      <c r="Q2336" t="s">
        <v>19</v>
      </c>
      <c r="R2336" t="s">
        <v>38</v>
      </c>
      <c r="S2336" t="s">
        <v>17</v>
      </c>
      <c r="T2336" t="s">
        <v>13312</v>
      </c>
      <c r="U2336" s="1">
        <v>45969</v>
      </c>
      <c r="V2336">
        <f t="shared" si="72"/>
        <v>199</v>
      </c>
      <c r="W2336" t="str">
        <f t="shared" si="73"/>
        <v>180-209</v>
      </c>
    </row>
    <row r="2337" spans="1:23" x14ac:dyDescent="0.25">
      <c r="A2337" t="s">
        <v>2475</v>
      </c>
      <c r="B2337">
        <v>3451920866</v>
      </c>
      <c r="C2337">
        <v>9444388757</v>
      </c>
      <c r="D2337" s="1">
        <v>45929</v>
      </c>
      <c r="E2337">
        <v>99238</v>
      </c>
      <c r="F2337">
        <v>99211</v>
      </c>
      <c r="G2337" t="s">
        <v>200</v>
      </c>
      <c r="H2337" s="34">
        <v>63073</v>
      </c>
      <c r="I2337" s="7">
        <v>47305</v>
      </c>
      <c r="J2337" s="7">
        <v>36224.25</v>
      </c>
      <c r="K2337" s="7">
        <v>3985</v>
      </c>
      <c r="L2337" s="7">
        <v>7095.75</v>
      </c>
      <c r="M2337" s="5">
        <v>0.15</v>
      </c>
      <c r="N2337" t="s">
        <v>1139</v>
      </c>
      <c r="O2337" t="s">
        <v>30</v>
      </c>
      <c r="P2337" t="s">
        <v>35</v>
      </c>
      <c r="Q2337" t="s">
        <v>19</v>
      </c>
      <c r="R2337" t="s">
        <v>38</v>
      </c>
      <c r="S2337" t="s">
        <v>27</v>
      </c>
      <c r="T2337" t="s">
        <v>13310</v>
      </c>
      <c r="U2337" s="1">
        <v>46078</v>
      </c>
      <c r="V2337">
        <f t="shared" si="72"/>
        <v>149</v>
      </c>
      <c r="W2337" t="str">
        <f t="shared" si="73"/>
        <v>120-149</v>
      </c>
    </row>
    <row r="2338" spans="1:23" x14ac:dyDescent="0.25">
      <c r="A2338" t="s">
        <v>2476</v>
      </c>
      <c r="B2338">
        <v>7948716276</v>
      </c>
      <c r="C2338">
        <v>9529451302</v>
      </c>
      <c r="D2338" s="1">
        <v>45512</v>
      </c>
      <c r="E2338">
        <v>99215</v>
      </c>
      <c r="F2338">
        <v>99284</v>
      </c>
      <c r="G2338" t="s">
        <v>120</v>
      </c>
      <c r="H2338" s="34">
        <v>81185</v>
      </c>
      <c r="I2338" s="7">
        <v>52770</v>
      </c>
      <c r="J2338" s="7">
        <v>39272.6</v>
      </c>
      <c r="K2338" s="7">
        <v>7165</v>
      </c>
      <c r="L2338" s="7">
        <v>6332.4</v>
      </c>
      <c r="M2338" s="5">
        <v>0.12</v>
      </c>
      <c r="N2338" t="s">
        <v>46</v>
      </c>
      <c r="O2338" t="s">
        <v>30</v>
      </c>
      <c r="P2338" t="s">
        <v>35</v>
      </c>
      <c r="Q2338" t="s">
        <v>32</v>
      </c>
      <c r="R2338" t="s">
        <v>38</v>
      </c>
      <c r="S2338" t="s">
        <v>27</v>
      </c>
      <c r="T2338" t="s">
        <v>13312</v>
      </c>
      <c r="U2338" s="1">
        <v>45855</v>
      </c>
      <c r="V2338">
        <f t="shared" si="72"/>
        <v>343</v>
      </c>
      <c r="W2338" t="str">
        <f t="shared" si="73"/>
        <v>330-359</v>
      </c>
    </row>
    <row r="2339" spans="1:23" x14ac:dyDescent="0.25">
      <c r="A2339" t="s">
        <v>2477</v>
      </c>
      <c r="B2339">
        <v>6062622961</v>
      </c>
      <c r="C2339">
        <v>1567460325</v>
      </c>
      <c r="D2339" s="1">
        <v>45823</v>
      </c>
      <c r="E2339">
        <v>99221</v>
      </c>
      <c r="F2339">
        <v>36415</v>
      </c>
      <c r="G2339" t="s">
        <v>178</v>
      </c>
      <c r="H2339" s="34">
        <v>58341</v>
      </c>
      <c r="I2339" s="7">
        <v>37922</v>
      </c>
      <c r="J2339" s="7">
        <v>25774.36</v>
      </c>
      <c r="K2339" s="7">
        <v>7597</v>
      </c>
      <c r="L2339" s="7">
        <v>4550.6400000000003</v>
      </c>
      <c r="M2339" s="5">
        <v>0.12</v>
      </c>
      <c r="N2339" t="s">
        <v>46</v>
      </c>
      <c r="O2339" t="s">
        <v>27</v>
      </c>
      <c r="P2339" t="s">
        <v>31</v>
      </c>
      <c r="Q2339" t="s">
        <v>19</v>
      </c>
      <c r="R2339" t="s">
        <v>26</v>
      </c>
      <c r="S2339" t="s">
        <v>21</v>
      </c>
      <c r="T2339" t="s">
        <v>13310</v>
      </c>
      <c r="U2339" s="1">
        <v>45925</v>
      </c>
      <c r="V2339">
        <f t="shared" si="72"/>
        <v>102</v>
      </c>
      <c r="W2339" t="str">
        <f t="shared" si="73"/>
        <v>90-119</v>
      </c>
    </row>
    <row r="2340" spans="1:23" x14ac:dyDescent="0.25">
      <c r="A2340" t="s">
        <v>2478</v>
      </c>
      <c r="B2340">
        <v>7371140988</v>
      </c>
      <c r="C2340">
        <v>1384225387</v>
      </c>
      <c r="D2340" s="1">
        <v>45937</v>
      </c>
      <c r="E2340">
        <v>99215</v>
      </c>
      <c r="F2340">
        <v>99211</v>
      </c>
      <c r="G2340" t="s">
        <v>129</v>
      </c>
      <c r="H2340" s="34">
        <v>48067</v>
      </c>
      <c r="I2340" s="7">
        <v>31244</v>
      </c>
      <c r="J2340" s="7">
        <v>26142.720000000001</v>
      </c>
      <c r="K2340" s="7">
        <v>1352</v>
      </c>
      <c r="L2340" s="7">
        <v>3749.28</v>
      </c>
      <c r="M2340" s="5">
        <v>0.12</v>
      </c>
      <c r="N2340" t="s">
        <v>46</v>
      </c>
      <c r="O2340" t="s">
        <v>30</v>
      </c>
      <c r="P2340" t="s">
        <v>40</v>
      </c>
      <c r="Q2340" t="s">
        <v>32</v>
      </c>
      <c r="R2340" t="s">
        <v>43</v>
      </c>
      <c r="S2340" t="s">
        <v>27</v>
      </c>
      <c r="T2340" t="s">
        <v>13310</v>
      </c>
      <c r="U2340" s="1">
        <v>45972</v>
      </c>
      <c r="V2340">
        <f t="shared" si="72"/>
        <v>35</v>
      </c>
      <c r="W2340" t="str">
        <f t="shared" si="73"/>
        <v>30-59</v>
      </c>
    </row>
    <row r="2341" spans="1:23" x14ac:dyDescent="0.25">
      <c r="A2341" t="s">
        <v>2479</v>
      </c>
      <c r="B2341">
        <v>4244364431</v>
      </c>
      <c r="C2341">
        <v>8106063199</v>
      </c>
      <c r="D2341" s="1">
        <v>45563</v>
      </c>
      <c r="E2341">
        <v>99223</v>
      </c>
      <c r="F2341">
        <v>99282</v>
      </c>
      <c r="G2341" t="s">
        <v>48</v>
      </c>
      <c r="H2341" s="34">
        <v>61483</v>
      </c>
      <c r="I2341" s="7">
        <v>52261</v>
      </c>
      <c r="J2341" s="7">
        <v>28308.78</v>
      </c>
      <c r="K2341" s="7">
        <v>22907</v>
      </c>
      <c r="L2341" s="7">
        <v>1045.22</v>
      </c>
      <c r="M2341" s="5">
        <v>0.02</v>
      </c>
      <c r="N2341" t="s">
        <v>16</v>
      </c>
      <c r="O2341" t="s">
        <v>27</v>
      </c>
      <c r="P2341" t="s">
        <v>31</v>
      </c>
      <c r="Q2341" t="s">
        <v>32</v>
      </c>
      <c r="R2341" t="s">
        <v>21</v>
      </c>
      <c r="S2341" t="s">
        <v>17</v>
      </c>
      <c r="T2341" t="s">
        <v>13312</v>
      </c>
      <c r="U2341" s="1">
        <v>45890</v>
      </c>
      <c r="V2341">
        <f t="shared" si="72"/>
        <v>327</v>
      </c>
      <c r="W2341" t="str">
        <f t="shared" si="73"/>
        <v>300-329</v>
      </c>
    </row>
    <row r="2342" spans="1:23" x14ac:dyDescent="0.25">
      <c r="A2342" t="s">
        <v>2480</v>
      </c>
      <c r="B2342">
        <v>4110990403</v>
      </c>
      <c r="C2342">
        <v>9164369970</v>
      </c>
      <c r="D2342" s="1">
        <v>45778</v>
      </c>
      <c r="E2342">
        <v>99215</v>
      </c>
      <c r="F2342">
        <v>99203</v>
      </c>
      <c r="G2342" t="s">
        <v>75</v>
      </c>
      <c r="H2342" s="34">
        <v>71579</v>
      </c>
      <c r="I2342" s="7">
        <v>46526</v>
      </c>
      <c r="J2342" s="7">
        <v>36231.879999999997</v>
      </c>
      <c r="K2342" s="7">
        <v>4711</v>
      </c>
      <c r="L2342" s="7">
        <v>5583.12</v>
      </c>
      <c r="M2342" s="5">
        <v>0.12</v>
      </c>
      <c r="N2342" t="s">
        <v>46</v>
      </c>
      <c r="O2342" t="s">
        <v>27</v>
      </c>
      <c r="P2342" t="s">
        <v>97</v>
      </c>
      <c r="Q2342" t="s">
        <v>19</v>
      </c>
      <c r="R2342" t="s">
        <v>43</v>
      </c>
      <c r="S2342" t="s">
        <v>21</v>
      </c>
      <c r="T2342" t="s">
        <v>13310</v>
      </c>
      <c r="U2342" s="1">
        <v>45984</v>
      </c>
      <c r="V2342">
        <f t="shared" si="72"/>
        <v>206</v>
      </c>
      <c r="W2342" t="str">
        <f t="shared" si="73"/>
        <v>180-209</v>
      </c>
    </row>
    <row r="2343" spans="1:23" x14ac:dyDescent="0.25">
      <c r="A2343" t="s">
        <v>2481</v>
      </c>
      <c r="B2343">
        <v>4619393930</v>
      </c>
      <c r="C2343">
        <v>7629419352</v>
      </c>
      <c r="D2343" s="1">
        <v>45522</v>
      </c>
      <c r="E2343">
        <v>99223</v>
      </c>
      <c r="F2343">
        <v>99283</v>
      </c>
      <c r="G2343" t="s">
        <v>296</v>
      </c>
      <c r="H2343" s="34">
        <v>50461</v>
      </c>
      <c r="I2343" s="7">
        <v>39864</v>
      </c>
      <c r="J2343" s="7">
        <v>33485.760000000002</v>
      </c>
      <c r="K2343" s="7">
        <v>0</v>
      </c>
      <c r="L2343" s="7">
        <v>6378.24</v>
      </c>
      <c r="M2343" s="5">
        <v>0.16</v>
      </c>
      <c r="N2343" t="s">
        <v>1138</v>
      </c>
      <c r="O2343" t="s">
        <v>17</v>
      </c>
      <c r="P2343" t="s">
        <v>35</v>
      </c>
      <c r="Q2343" t="s">
        <v>32</v>
      </c>
      <c r="R2343" t="s">
        <v>27</v>
      </c>
      <c r="S2343" t="s">
        <v>17</v>
      </c>
      <c r="T2343" t="s">
        <v>13312</v>
      </c>
      <c r="U2343" s="1">
        <v>45865</v>
      </c>
      <c r="V2343">
        <f t="shared" si="72"/>
        <v>343</v>
      </c>
      <c r="W2343" t="str">
        <f t="shared" si="73"/>
        <v>330-359</v>
      </c>
    </row>
    <row r="2344" spans="1:23" x14ac:dyDescent="0.25">
      <c r="A2344" t="s">
        <v>2482</v>
      </c>
      <c r="B2344">
        <v>3766913108</v>
      </c>
      <c r="C2344">
        <v>2558057975</v>
      </c>
      <c r="D2344" s="1">
        <v>45903</v>
      </c>
      <c r="E2344">
        <v>99221</v>
      </c>
      <c r="F2344">
        <v>99201</v>
      </c>
      <c r="G2344" t="s">
        <v>415</v>
      </c>
      <c r="H2344" s="34">
        <v>26686</v>
      </c>
      <c r="I2344" s="7">
        <v>19214</v>
      </c>
      <c r="J2344" s="7">
        <v>14970.88</v>
      </c>
      <c r="K2344" s="7">
        <v>2706</v>
      </c>
      <c r="L2344" s="7">
        <v>1537.12</v>
      </c>
      <c r="M2344" s="5">
        <v>0.08</v>
      </c>
      <c r="N2344" t="s">
        <v>24</v>
      </c>
      <c r="O2344" t="s">
        <v>30</v>
      </c>
      <c r="P2344" t="s">
        <v>31</v>
      </c>
      <c r="Q2344" t="s">
        <v>32</v>
      </c>
      <c r="R2344" t="s">
        <v>21</v>
      </c>
      <c r="S2344" t="s">
        <v>21</v>
      </c>
      <c r="T2344" t="s">
        <v>13310</v>
      </c>
      <c r="U2344" s="1">
        <v>45962</v>
      </c>
      <c r="V2344">
        <f t="shared" si="72"/>
        <v>59</v>
      </c>
      <c r="W2344" t="str">
        <f t="shared" si="73"/>
        <v>30-59</v>
      </c>
    </row>
    <row r="2345" spans="1:23" x14ac:dyDescent="0.25">
      <c r="A2345" t="s">
        <v>2483</v>
      </c>
      <c r="B2345">
        <v>8077278463</v>
      </c>
      <c r="C2345">
        <v>7435435749</v>
      </c>
      <c r="D2345" s="1">
        <v>45582</v>
      </c>
      <c r="E2345">
        <v>99223</v>
      </c>
      <c r="F2345">
        <v>99205</v>
      </c>
      <c r="G2345" t="s">
        <v>291</v>
      </c>
      <c r="H2345" s="34">
        <v>64458</v>
      </c>
      <c r="I2345" s="7">
        <v>48344</v>
      </c>
      <c r="J2345" s="7">
        <v>35364.400000000001</v>
      </c>
      <c r="K2345" s="7">
        <v>5728</v>
      </c>
      <c r="L2345" s="7">
        <v>7251.6</v>
      </c>
      <c r="M2345" s="5">
        <v>0.15</v>
      </c>
      <c r="N2345" t="s">
        <v>1139</v>
      </c>
      <c r="O2345" t="s">
        <v>27</v>
      </c>
      <c r="P2345" t="s">
        <v>97</v>
      </c>
      <c r="Q2345" t="s">
        <v>19</v>
      </c>
      <c r="R2345" t="s">
        <v>26</v>
      </c>
      <c r="S2345" t="s">
        <v>27</v>
      </c>
      <c r="T2345" t="s">
        <v>13312</v>
      </c>
      <c r="U2345" s="1">
        <v>45929</v>
      </c>
      <c r="V2345">
        <f t="shared" si="72"/>
        <v>347</v>
      </c>
      <c r="W2345" t="str">
        <f t="shared" si="73"/>
        <v>330-359</v>
      </c>
    </row>
    <row r="2346" spans="1:23" x14ac:dyDescent="0.25">
      <c r="A2346" t="s">
        <v>2484</v>
      </c>
      <c r="B2346">
        <v>4806706275</v>
      </c>
      <c r="C2346">
        <v>3050164761</v>
      </c>
      <c r="D2346" s="1">
        <v>45377</v>
      </c>
      <c r="E2346">
        <v>99223</v>
      </c>
      <c r="F2346">
        <v>99202</v>
      </c>
      <c r="G2346" t="s">
        <v>209</v>
      </c>
      <c r="H2346" s="34">
        <v>63213</v>
      </c>
      <c r="I2346" s="7">
        <v>51835</v>
      </c>
      <c r="J2346" s="7">
        <v>42504.7</v>
      </c>
      <c r="K2346" s="7">
        <v>0</v>
      </c>
      <c r="L2346" s="7">
        <v>9330.2999999999993</v>
      </c>
      <c r="M2346" s="5">
        <v>0.18</v>
      </c>
      <c r="N2346" t="s">
        <v>3141</v>
      </c>
      <c r="O2346" t="s">
        <v>17</v>
      </c>
      <c r="P2346" t="s">
        <v>40</v>
      </c>
      <c r="Q2346" t="s">
        <v>32</v>
      </c>
      <c r="R2346" t="s">
        <v>27</v>
      </c>
      <c r="S2346" t="s">
        <v>27</v>
      </c>
      <c r="T2346" t="s">
        <v>13311</v>
      </c>
      <c r="U2346" s="1">
        <v>45859</v>
      </c>
      <c r="V2346">
        <f t="shared" si="72"/>
        <v>482</v>
      </c>
      <c r="W2346" t="str">
        <f t="shared" si="73"/>
        <v>360+</v>
      </c>
    </row>
    <row r="2347" spans="1:23" x14ac:dyDescent="0.25">
      <c r="A2347" t="s">
        <v>2485</v>
      </c>
      <c r="B2347">
        <v>4951866440</v>
      </c>
      <c r="C2347">
        <v>7968727695</v>
      </c>
      <c r="D2347" s="1">
        <v>45722</v>
      </c>
      <c r="E2347">
        <v>99214</v>
      </c>
      <c r="F2347">
        <v>99203</v>
      </c>
      <c r="G2347" t="s">
        <v>15</v>
      </c>
      <c r="H2347" s="34">
        <v>40068</v>
      </c>
      <c r="I2347" s="7">
        <v>32054</v>
      </c>
      <c r="J2347" s="7">
        <v>14986.44</v>
      </c>
      <c r="K2347" s="7">
        <v>12580</v>
      </c>
      <c r="L2347" s="7">
        <v>4487.5600000000004</v>
      </c>
      <c r="M2347" s="5">
        <v>0.14000000000000001</v>
      </c>
      <c r="N2347" t="s">
        <v>1135</v>
      </c>
      <c r="O2347" t="s">
        <v>27</v>
      </c>
      <c r="P2347" t="s">
        <v>18</v>
      </c>
      <c r="Q2347" t="s">
        <v>32</v>
      </c>
      <c r="R2347" t="s">
        <v>21</v>
      </c>
      <c r="S2347" t="s">
        <v>21</v>
      </c>
      <c r="T2347" t="s">
        <v>13312</v>
      </c>
      <c r="U2347" s="1">
        <v>45777</v>
      </c>
      <c r="V2347">
        <f t="shared" si="72"/>
        <v>55</v>
      </c>
      <c r="W2347" t="str">
        <f t="shared" si="73"/>
        <v>30-59</v>
      </c>
    </row>
    <row r="2348" spans="1:23" x14ac:dyDescent="0.25">
      <c r="A2348" t="s">
        <v>2486</v>
      </c>
      <c r="B2348">
        <v>9760689783</v>
      </c>
      <c r="C2348">
        <v>2687703194</v>
      </c>
      <c r="D2348" s="1">
        <v>45634</v>
      </c>
      <c r="E2348">
        <v>99223</v>
      </c>
      <c r="F2348">
        <v>99282</v>
      </c>
      <c r="G2348" t="s">
        <v>61</v>
      </c>
      <c r="H2348" s="34">
        <v>85506</v>
      </c>
      <c r="I2348" s="7">
        <v>66695</v>
      </c>
      <c r="J2348" s="7">
        <v>53356</v>
      </c>
      <c r="K2348" s="7">
        <v>0</v>
      </c>
      <c r="L2348" s="7">
        <v>13339</v>
      </c>
      <c r="M2348" s="5">
        <v>0.2</v>
      </c>
      <c r="N2348" t="s">
        <v>3140</v>
      </c>
      <c r="O2348" t="s">
        <v>17</v>
      </c>
      <c r="P2348" t="s">
        <v>31</v>
      </c>
      <c r="Q2348" t="s">
        <v>19</v>
      </c>
      <c r="R2348" t="s">
        <v>38</v>
      </c>
      <c r="S2348" t="s">
        <v>21</v>
      </c>
      <c r="T2348" t="s">
        <v>13311</v>
      </c>
      <c r="U2348" s="1">
        <v>45841</v>
      </c>
      <c r="V2348">
        <f t="shared" si="72"/>
        <v>207</v>
      </c>
      <c r="W2348" t="str">
        <f t="shared" si="73"/>
        <v>180-209</v>
      </c>
    </row>
    <row r="2349" spans="1:23" x14ac:dyDescent="0.25">
      <c r="A2349" t="s">
        <v>2487</v>
      </c>
      <c r="B2349">
        <v>9471689286</v>
      </c>
      <c r="C2349">
        <v>3695792363</v>
      </c>
      <c r="D2349" s="1">
        <v>45447</v>
      </c>
      <c r="E2349">
        <v>99221</v>
      </c>
      <c r="F2349">
        <v>85025</v>
      </c>
      <c r="G2349" t="s">
        <v>79</v>
      </c>
      <c r="H2349" s="34">
        <v>80665</v>
      </c>
      <c r="I2349" s="7">
        <v>66145</v>
      </c>
      <c r="J2349" s="7">
        <v>47734.9</v>
      </c>
      <c r="K2349" s="7">
        <v>6504</v>
      </c>
      <c r="L2349" s="7">
        <v>11906.1</v>
      </c>
      <c r="M2349" s="5">
        <v>0.18</v>
      </c>
      <c r="N2349" t="s">
        <v>3141</v>
      </c>
      <c r="O2349" t="s">
        <v>30</v>
      </c>
      <c r="P2349" t="s">
        <v>40</v>
      </c>
      <c r="Q2349" t="s">
        <v>32</v>
      </c>
      <c r="R2349" t="s">
        <v>38</v>
      </c>
      <c r="S2349" t="s">
        <v>27</v>
      </c>
      <c r="T2349" t="s">
        <v>13310</v>
      </c>
      <c r="U2349" s="1">
        <v>46011</v>
      </c>
      <c r="V2349">
        <f t="shared" si="72"/>
        <v>564</v>
      </c>
      <c r="W2349" t="str">
        <f t="shared" si="73"/>
        <v>360+</v>
      </c>
    </row>
    <row r="2350" spans="1:23" x14ac:dyDescent="0.25">
      <c r="A2350" t="s">
        <v>2488</v>
      </c>
      <c r="B2350">
        <v>8272463206</v>
      </c>
      <c r="C2350">
        <v>7971326142</v>
      </c>
      <c r="D2350" s="1">
        <v>45827</v>
      </c>
      <c r="E2350">
        <v>99223</v>
      </c>
      <c r="F2350">
        <v>81000</v>
      </c>
      <c r="G2350" t="s">
        <v>140</v>
      </c>
      <c r="H2350" s="34">
        <v>32472</v>
      </c>
      <c r="I2350" s="7">
        <v>23380</v>
      </c>
      <c r="J2350" s="7">
        <v>19510.599999999999</v>
      </c>
      <c r="K2350" s="7">
        <v>1999</v>
      </c>
      <c r="L2350" s="7">
        <v>1870.4</v>
      </c>
      <c r="M2350" s="5">
        <v>0.08</v>
      </c>
      <c r="N2350" t="s">
        <v>24</v>
      </c>
      <c r="O2350" t="s">
        <v>30</v>
      </c>
      <c r="P2350" t="s">
        <v>35</v>
      </c>
      <c r="Q2350" t="s">
        <v>19</v>
      </c>
      <c r="R2350" t="s">
        <v>26</v>
      </c>
      <c r="S2350" t="s">
        <v>17</v>
      </c>
      <c r="T2350" t="s">
        <v>13311</v>
      </c>
      <c r="U2350" s="1">
        <v>45838</v>
      </c>
      <c r="V2350">
        <f t="shared" si="72"/>
        <v>11</v>
      </c>
      <c r="W2350" t="str">
        <f t="shared" si="73"/>
        <v>0-29</v>
      </c>
    </row>
    <row r="2351" spans="1:23" x14ac:dyDescent="0.25">
      <c r="A2351" t="s">
        <v>2489</v>
      </c>
      <c r="B2351">
        <v>9302809298</v>
      </c>
      <c r="C2351">
        <v>2115841652</v>
      </c>
      <c r="D2351" s="1">
        <v>45809</v>
      </c>
      <c r="E2351">
        <v>99215</v>
      </c>
      <c r="F2351">
        <v>36415</v>
      </c>
      <c r="G2351" t="s">
        <v>200</v>
      </c>
      <c r="H2351" s="34">
        <v>81018</v>
      </c>
      <c r="I2351" s="7">
        <v>52662</v>
      </c>
      <c r="J2351" s="7">
        <v>33519.56</v>
      </c>
      <c r="K2351" s="7">
        <v>12823</v>
      </c>
      <c r="L2351" s="7">
        <v>6319.44</v>
      </c>
      <c r="M2351" s="5">
        <v>0.12</v>
      </c>
      <c r="N2351" t="s">
        <v>46</v>
      </c>
      <c r="O2351" t="s">
        <v>27</v>
      </c>
      <c r="P2351" t="s">
        <v>58</v>
      </c>
      <c r="Q2351" t="s">
        <v>19</v>
      </c>
      <c r="R2351" t="s">
        <v>38</v>
      </c>
      <c r="S2351" t="s">
        <v>27</v>
      </c>
      <c r="T2351" t="s">
        <v>13312</v>
      </c>
      <c r="U2351" s="1">
        <v>45845</v>
      </c>
      <c r="V2351">
        <f t="shared" si="72"/>
        <v>36</v>
      </c>
      <c r="W2351" t="str">
        <f t="shared" si="73"/>
        <v>30-59</v>
      </c>
    </row>
    <row r="2352" spans="1:23" x14ac:dyDescent="0.25">
      <c r="A2352" t="s">
        <v>2490</v>
      </c>
      <c r="B2352">
        <v>5418429942</v>
      </c>
      <c r="C2352">
        <v>7080282139</v>
      </c>
      <c r="D2352" s="1">
        <v>45520</v>
      </c>
      <c r="E2352">
        <v>99238</v>
      </c>
      <c r="F2352">
        <v>99212</v>
      </c>
      <c r="G2352" t="s">
        <v>83</v>
      </c>
      <c r="H2352" s="34">
        <v>20429</v>
      </c>
      <c r="I2352" s="7">
        <v>17365</v>
      </c>
      <c r="J2352" s="7">
        <v>15019.7</v>
      </c>
      <c r="K2352" s="7">
        <v>1998</v>
      </c>
      <c r="L2352" s="7">
        <v>347.3</v>
      </c>
      <c r="M2352" s="5">
        <v>0.02</v>
      </c>
      <c r="N2352" t="s">
        <v>16</v>
      </c>
      <c r="O2352" t="s">
        <v>30</v>
      </c>
      <c r="P2352" t="s">
        <v>35</v>
      </c>
      <c r="Q2352" t="s">
        <v>19</v>
      </c>
      <c r="R2352" t="s">
        <v>27</v>
      </c>
      <c r="S2352" t="s">
        <v>21</v>
      </c>
      <c r="T2352" t="s">
        <v>13312</v>
      </c>
      <c r="U2352" s="1">
        <v>46053</v>
      </c>
      <c r="V2352">
        <f t="shared" si="72"/>
        <v>533</v>
      </c>
      <c r="W2352" t="str">
        <f t="shared" si="73"/>
        <v>360+</v>
      </c>
    </row>
    <row r="2353" spans="1:23" x14ac:dyDescent="0.25">
      <c r="A2353" t="s">
        <v>2491</v>
      </c>
      <c r="B2353">
        <v>2270770562</v>
      </c>
      <c r="C2353">
        <v>8341727513</v>
      </c>
      <c r="D2353" s="1">
        <v>45940</v>
      </c>
      <c r="E2353">
        <v>99238</v>
      </c>
      <c r="F2353">
        <v>99285</v>
      </c>
      <c r="G2353" t="s">
        <v>152</v>
      </c>
      <c r="H2353" s="34">
        <v>92015</v>
      </c>
      <c r="I2353" s="7">
        <v>59810</v>
      </c>
      <c r="J2353" s="7">
        <v>40199.800000000003</v>
      </c>
      <c r="K2353" s="7">
        <v>12433</v>
      </c>
      <c r="L2353" s="7">
        <v>7177.2</v>
      </c>
      <c r="M2353" s="5">
        <v>0.12</v>
      </c>
      <c r="N2353" t="s">
        <v>46</v>
      </c>
      <c r="O2353" t="s">
        <v>27</v>
      </c>
      <c r="P2353" t="s">
        <v>97</v>
      </c>
      <c r="Q2353" t="s">
        <v>19</v>
      </c>
      <c r="R2353" t="s">
        <v>20</v>
      </c>
      <c r="S2353" t="s">
        <v>21</v>
      </c>
      <c r="T2353" t="s">
        <v>13311</v>
      </c>
      <c r="U2353" s="1">
        <v>45975</v>
      </c>
      <c r="V2353">
        <f t="shared" si="72"/>
        <v>35</v>
      </c>
      <c r="W2353" t="str">
        <f t="shared" si="73"/>
        <v>30-59</v>
      </c>
    </row>
    <row r="2354" spans="1:23" x14ac:dyDescent="0.25">
      <c r="A2354" t="s">
        <v>2492</v>
      </c>
      <c r="B2354">
        <v>4800267010</v>
      </c>
      <c r="C2354">
        <v>8797149835</v>
      </c>
      <c r="D2354" s="1">
        <v>45758</v>
      </c>
      <c r="E2354">
        <v>99238</v>
      </c>
      <c r="F2354">
        <v>99281</v>
      </c>
      <c r="G2354" t="s">
        <v>131</v>
      </c>
      <c r="H2354" s="34">
        <v>87984</v>
      </c>
      <c r="I2354" s="7">
        <v>69507</v>
      </c>
      <c r="J2354" s="7">
        <v>58385.88</v>
      </c>
      <c r="K2354" s="7">
        <v>0</v>
      </c>
      <c r="L2354" s="7">
        <v>11121.12</v>
      </c>
      <c r="M2354" s="5">
        <v>0.16</v>
      </c>
      <c r="N2354" t="s">
        <v>1138</v>
      </c>
      <c r="O2354" t="s">
        <v>17</v>
      </c>
      <c r="P2354" t="s">
        <v>58</v>
      </c>
      <c r="Q2354" t="s">
        <v>19</v>
      </c>
      <c r="R2354" t="s">
        <v>38</v>
      </c>
      <c r="S2354" t="s">
        <v>21</v>
      </c>
      <c r="T2354" t="s">
        <v>13311</v>
      </c>
      <c r="U2354" s="1">
        <v>45837</v>
      </c>
      <c r="V2354">
        <f t="shared" si="72"/>
        <v>79</v>
      </c>
      <c r="W2354" t="str">
        <f t="shared" si="73"/>
        <v>60-89</v>
      </c>
    </row>
    <row r="2355" spans="1:23" x14ac:dyDescent="0.25">
      <c r="A2355" t="s">
        <v>2493</v>
      </c>
      <c r="B2355">
        <v>4736645046</v>
      </c>
      <c r="C2355">
        <v>4592485516</v>
      </c>
      <c r="D2355" s="1">
        <v>45469</v>
      </c>
      <c r="E2355">
        <v>99232</v>
      </c>
      <c r="F2355">
        <v>99282</v>
      </c>
      <c r="G2355" t="s">
        <v>307</v>
      </c>
      <c r="H2355" s="34">
        <v>90349</v>
      </c>
      <c r="I2355" s="7">
        <v>67762</v>
      </c>
      <c r="J2355" s="7">
        <v>50601.7</v>
      </c>
      <c r="K2355" s="7">
        <v>6996</v>
      </c>
      <c r="L2355" s="7">
        <v>10164.299999999999</v>
      </c>
      <c r="M2355" s="5">
        <v>0.15</v>
      </c>
      <c r="N2355" t="s">
        <v>1139</v>
      </c>
      <c r="O2355" t="s">
        <v>30</v>
      </c>
      <c r="P2355" t="s">
        <v>55</v>
      </c>
      <c r="Q2355" t="s">
        <v>32</v>
      </c>
      <c r="R2355" t="s">
        <v>38</v>
      </c>
      <c r="S2355" t="s">
        <v>21</v>
      </c>
      <c r="T2355" t="s">
        <v>13312</v>
      </c>
      <c r="U2355" s="1">
        <v>45774</v>
      </c>
      <c r="V2355">
        <f t="shared" si="72"/>
        <v>305</v>
      </c>
      <c r="W2355" t="str">
        <f t="shared" si="73"/>
        <v>300-329</v>
      </c>
    </row>
    <row r="2356" spans="1:23" x14ac:dyDescent="0.25">
      <c r="A2356" t="s">
        <v>2494</v>
      </c>
      <c r="B2356">
        <v>4609000907</v>
      </c>
      <c r="C2356">
        <v>3611549278</v>
      </c>
      <c r="D2356" s="1">
        <v>45566</v>
      </c>
      <c r="E2356">
        <v>99223</v>
      </c>
      <c r="F2356">
        <v>99283</v>
      </c>
      <c r="G2356" t="s">
        <v>120</v>
      </c>
      <c r="H2356" s="34">
        <v>64446</v>
      </c>
      <c r="I2356" s="7">
        <v>46401</v>
      </c>
      <c r="J2356" s="7">
        <v>39000.92</v>
      </c>
      <c r="K2356" s="7">
        <v>3688</v>
      </c>
      <c r="L2356" s="7">
        <v>3712.08</v>
      </c>
      <c r="M2356" s="5">
        <v>0.08</v>
      </c>
      <c r="N2356" t="s">
        <v>24</v>
      </c>
      <c r="O2356" t="s">
        <v>30</v>
      </c>
      <c r="P2356" t="s">
        <v>25</v>
      </c>
      <c r="Q2356" t="s">
        <v>19</v>
      </c>
      <c r="R2356" t="s">
        <v>38</v>
      </c>
      <c r="S2356" t="s">
        <v>17</v>
      </c>
      <c r="T2356" t="s">
        <v>13312</v>
      </c>
      <c r="U2356" s="1">
        <v>45939</v>
      </c>
      <c r="V2356">
        <f t="shared" si="72"/>
        <v>373</v>
      </c>
      <c r="W2356" t="str">
        <f t="shared" si="73"/>
        <v>360+</v>
      </c>
    </row>
    <row r="2357" spans="1:23" x14ac:dyDescent="0.25">
      <c r="A2357" t="s">
        <v>2495</v>
      </c>
      <c r="B2357">
        <v>9892626418</v>
      </c>
      <c r="C2357">
        <v>2037743349</v>
      </c>
      <c r="D2357" s="1">
        <v>45886</v>
      </c>
      <c r="E2357">
        <v>99238</v>
      </c>
      <c r="F2357">
        <v>99283</v>
      </c>
      <c r="G2357" t="s">
        <v>288</v>
      </c>
      <c r="H2357" s="34">
        <v>40320</v>
      </c>
      <c r="I2357" s="7">
        <v>32256</v>
      </c>
      <c r="J2357" s="7">
        <v>27740.16</v>
      </c>
      <c r="K2357" s="7">
        <v>0</v>
      </c>
      <c r="L2357" s="7">
        <v>4515.84</v>
      </c>
      <c r="M2357" s="5">
        <v>0.14000000000000001</v>
      </c>
      <c r="N2357" t="s">
        <v>1135</v>
      </c>
      <c r="O2357" t="s">
        <v>17</v>
      </c>
      <c r="P2357" t="s">
        <v>18</v>
      </c>
      <c r="Q2357" t="s">
        <v>32</v>
      </c>
      <c r="R2357" t="s">
        <v>26</v>
      </c>
      <c r="S2357" t="s">
        <v>27</v>
      </c>
      <c r="T2357" t="s">
        <v>13311</v>
      </c>
      <c r="U2357" s="1">
        <v>45941</v>
      </c>
      <c r="V2357">
        <f t="shared" si="72"/>
        <v>55</v>
      </c>
      <c r="W2357" t="str">
        <f t="shared" si="73"/>
        <v>30-59</v>
      </c>
    </row>
    <row r="2358" spans="1:23" x14ac:dyDescent="0.25">
      <c r="A2358" t="s">
        <v>2496</v>
      </c>
      <c r="B2358">
        <v>8598341823</v>
      </c>
      <c r="C2358">
        <v>7864555277</v>
      </c>
      <c r="D2358" s="1">
        <v>45449</v>
      </c>
      <c r="E2358">
        <v>99223</v>
      </c>
      <c r="F2358">
        <v>36415</v>
      </c>
      <c r="G2358" t="s">
        <v>240</v>
      </c>
      <c r="H2358" s="34">
        <v>98900</v>
      </c>
      <c r="I2358" s="7">
        <v>71208</v>
      </c>
      <c r="J2358" s="7">
        <v>33552.36</v>
      </c>
      <c r="K2358" s="7">
        <v>31959</v>
      </c>
      <c r="L2358" s="7">
        <v>5696.64</v>
      </c>
      <c r="M2358" s="5">
        <v>0.08</v>
      </c>
      <c r="N2358" t="s">
        <v>24</v>
      </c>
      <c r="O2358" t="s">
        <v>27</v>
      </c>
      <c r="P2358" t="s">
        <v>40</v>
      </c>
      <c r="Q2358" t="s">
        <v>19</v>
      </c>
      <c r="R2358" t="s">
        <v>43</v>
      </c>
      <c r="S2358" t="s">
        <v>27</v>
      </c>
      <c r="T2358" t="s">
        <v>13311</v>
      </c>
      <c r="U2358" s="1">
        <v>45901</v>
      </c>
      <c r="V2358">
        <f t="shared" si="72"/>
        <v>452</v>
      </c>
      <c r="W2358" t="str">
        <f t="shared" si="73"/>
        <v>360+</v>
      </c>
    </row>
    <row r="2359" spans="1:23" x14ac:dyDescent="0.25">
      <c r="A2359" t="s">
        <v>2497</v>
      </c>
      <c r="B2359">
        <v>7101425946</v>
      </c>
      <c r="C2359">
        <v>5955490168</v>
      </c>
      <c r="D2359" s="1">
        <v>45941</v>
      </c>
      <c r="E2359">
        <v>99213</v>
      </c>
      <c r="F2359">
        <v>99203</v>
      </c>
      <c r="G2359" t="s">
        <v>122</v>
      </c>
      <c r="H2359" s="34">
        <v>60438</v>
      </c>
      <c r="I2359" s="7">
        <v>43515</v>
      </c>
      <c r="J2359" s="7">
        <v>27513.8</v>
      </c>
      <c r="K2359" s="7">
        <v>12520</v>
      </c>
      <c r="L2359" s="7">
        <v>3481.2</v>
      </c>
      <c r="M2359" s="5">
        <v>0.08</v>
      </c>
      <c r="N2359" t="s">
        <v>24</v>
      </c>
      <c r="O2359" t="s">
        <v>27</v>
      </c>
      <c r="P2359" t="s">
        <v>25</v>
      </c>
      <c r="Q2359" t="s">
        <v>19</v>
      </c>
      <c r="R2359" t="s">
        <v>27</v>
      </c>
      <c r="S2359" t="s">
        <v>21</v>
      </c>
      <c r="T2359" t="s">
        <v>13310</v>
      </c>
      <c r="U2359" s="1">
        <v>46008</v>
      </c>
      <c r="V2359">
        <f t="shared" si="72"/>
        <v>67</v>
      </c>
      <c r="W2359" t="str">
        <f t="shared" si="73"/>
        <v>60-89</v>
      </c>
    </row>
    <row r="2360" spans="1:23" x14ac:dyDescent="0.25">
      <c r="A2360" t="s">
        <v>2498</v>
      </c>
      <c r="B2360">
        <v>6753441405</v>
      </c>
      <c r="C2360">
        <v>7885024173</v>
      </c>
      <c r="D2360" s="1">
        <v>45658</v>
      </c>
      <c r="E2360">
        <v>99214</v>
      </c>
      <c r="F2360">
        <v>99201</v>
      </c>
      <c r="G2360" t="s">
        <v>207</v>
      </c>
      <c r="H2360" s="34">
        <v>47595</v>
      </c>
      <c r="I2360" s="7">
        <v>40456</v>
      </c>
      <c r="J2360" s="7">
        <v>35844.879999999997</v>
      </c>
      <c r="K2360" s="7">
        <v>3802</v>
      </c>
      <c r="L2360" s="7">
        <v>809.12</v>
      </c>
      <c r="M2360" s="5">
        <v>0.02</v>
      </c>
      <c r="N2360" t="s">
        <v>16</v>
      </c>
      <c r="O2360" t="s">
        <v>30</v>
      </c>
      <c r="P2360" t="s">
        <v>97</v>
      </c>
      <c r="Q2360" t="s">
        <v>32</v>
      </c>
      <c r="R2360" t="s">
        <v>26</v>
      </c>
      <c r="S2360" t="s">
        <v>21</v>
      </c>
      <c r="T2360" t="s">
        <v>13310</v>
      </c>
      <c r="U2360" s="1">
        <v>45853</v>
      </c>
      <c r="V2360">
        <f t="shared" si="72"/>
        <v>195</v>
      </c>
      <c r="W2360" t="str">
        <f t="shared" si="73"/>
        <v>180-209</v>
      </c>
    </row>
    <row r="2361" spans="1:23" x14ac:dyDescent="0.25">
      <c r="A2361" t="s">
        <v>2499</v>
      </c>
      <c r="B2361">
        <v>1329254918</v>
      </c>
      <c r="C2361">
        <v>1939425444</v>
      </c>
      <c r="D2361" s="1">
        <v>45396</v>
      </c>
      <c r="E2361">
        <v>99223</v>
      </c>
      <c r="F2361">
        <v>99204</v>
      </c>
      <c r="G2361" t="s">
        <v>293</v>
      </c>
      <c r="H2361" s="34">
        <v>73073</v>
      </c>
      <c r="I2361" s="7">
        <v>47497</v>
      </c>
      <c r="J2361" s="7">
        <v>32595.360000000001</v>
      </c>
      <c r="K2361" s="7">
        <v>9202</v>
      </c>
      <c r="L2361" s="7">
        <v>5699.64</v>
      </c>
      <c r="M2361" s="5">
        <v>0.12</v>
      </c>
      <c r="N2361" t="s">
        <v>46</v>
      </c>
      <c r="O2361" t="s">
        <v>27</v>
      </c>
      <c r="P2361" t="s">
        <v>31</v>
      </c>
      <c r="Q2361" t="s">
        <v>32</v>
      </c>
      <c r="R2361" t="s">
        <v>26</v>
      </c>
      <c r="S2361" t="s">
        <v>21</v>
      </c>
      <c r="T2361" t="s">
        <v>13311</v>
      </c>
      <c r="U2361" s="1">
        <v>45818</v>
      </c>
      <c r="V2361">
        <f t="shared" si="72"/>
        <v>422</v>
      </c>
      <c r="W2361" t="str">
        <f t="shared" si="73"/>
        <v>360+</v>
      </c>
    </row>
    <row r="2362" spans="1:23" x14ac:dyDescent="0.25">
      <c r="A2362" t="s">
        <v>2500</v>
      </c>
      <c r="B2362">
        <v>2561365898</v>
      </c>
      <c r="C2362">
        <v>9865298175</v>
      </c>
      <c r="D2362" s="1">
        <v>45602</v>
      </c>
      <c r="E2362">
        <v>99231</v>
      </c>
      <c r="F2362">
        <v>99205</v>
      </c>
      <c r="G2362" t="s">
        <v>286</v>
      </c>
      <c r="H2362" s="34">
        <v>57655</v>
      </c>
      <c r="I2362" s="7">
        <v>47277</v>
      </c>
      <c r="J2362" s="7">
        <v>21106.14</v>
      </c>
      <c r="K2362" s="7">
        <v>17661</v>
      </c>
      <c r="L2362" s="7">
        <v>8509.86</v>
      </c>
      <c r="M2362" s="5">
        <v>0.18</v>
      </c>
      <c r="N2362" t="s">
        <v>3141</v>
      </c>
      <c r="O2362" t="s">
        <v>27</v>
      </c>
      <c r="P2362" t="s">
        <v>35</v>
      </c>
      <c r="Q2362" t="s">
        <v>19</v>
      </c>
      <c r="R2362" t="s">
        <v>43</v>
      </c>
      <c r="S2362" t="s">
        <v>17</v>
      </c>
      <c r="T2362" t="s">
        <v>13312</v>
      </c>
      <c r="U2362" s="1">
        <v>45975</v>
      </c>
      <c r="V2362">
        <f t="shared" si="72"/>
        <v>373</v>
      </c>
      <c r="W2362" t="str">
        <f t="shared" si="73"/>
        <v>360+</v>
      </c>
    </row>
    <row r="2363" spans="1:23" x14ac:dyDescent="0.25">
      <c r="A2363" t="s">
        <v>2501</v>
      </c>
      <c r="B2363">
        <v>5825697854</v>
      </c>
      <c r="C2363">
        <v>1147728947</v>
      </c>
      <c r="D2363" s="1">
        <v>45874</v>
      </c>
      <c r="E2363">
        <v>99223</v>
      </c>
      <c r="F2363">
        <v>99211</v>
      </c>
      <c r="G2363" t="s">
        <v>96</v>
      </c>
      <c r="H2363" s="34">
        <v>91950</v>
      </c>
      <c r="I2363" s="7">
        <v>68963</v>
      </c>
      <c r="J2363" s="7">
        <v>50699.55</v>
      </c>
      <c r="K2363" s="7">
        <v>7919</v>
      </c>
      <c r="L2363" s="7">
        <v>10344.450000000001</v>
      </c>
      <c r="M2363" s="5">
        <v>0.15</v>
      </c>
      <c r="N2363" t="s">
        <v>1139</v>
      </c>
      <c r="O2363" t="s">
        <v>30</v>
      </c>
      <c r="P2363" t="s">
        <v>97</v>
      </c>
      <c r="Q2363" t="s">
        <v>32</v>
      </c>
      <c r="R2363" t="s">
        <v>20</v>
      </c>
      <c r="S2363" t="s">
        <v>17</v>
      </c>
      <c r="T2363" t="s">
        <v>13310</v>
      </c>
      <c r="U2363" s="1">
        <v>45902</v>
      </c>
      <c r="V2363">
        <f t="shared" si="72"/>
        <v>28</v>
      </c>
      <c r="W2363" t="str">
        <f t="shared" si="73"/>
        <v>0-29</v>
      </c>
    </row>
    <row r="2364" spans="1:23" x14ac:dyDescent="0.25">
      <c r="A2364" t="s">
        <v>2502</v>
      </c>
      <c r="B2364">
        <v>1468688516</v>
      </c>
      <c r="C2364">
        <v>2653377896</v>
      </c>
      <c r="D2364" s="1">
        <v>45904</v>
      </c>
      <c r="E2364">
        <v>99221</v>
      </c>
      <c r="F2364">
        <v>81000</v>
      </c>
      <c r="G2364" t="s">
        <v>37</v>
      </c>
      <c r="H2364" s="34">
        <v>50006</v>
      </c>
      <c r="I2364" s="7">
        <v>42505</v>
      </c>
      <c r="J2364" s="7">
        <v>41654.9</v>
      </c>
      <c r="K2364" s="7">
        <v>0</v>
      </c>
      <c r="L2364" s="7">
        <v>850.1</v>
      </c>
      <c r="M2364" s="5">
        <v>0.02</v>
      </c>
      <c r="N2364" t="s">
        <v>16</v>
      </c>
      <c r="O2364" t="s">
        <v>17</v>
      </c>
      <c r="P2364" t="s">
        <v>25</v>
      </c>
      <c r="Q2364" t="s">
        <v>19</v>
      </c>
      <c r="R2364" t="s">
        <v>20</v>
      </c>
      <c r="S2364" t="s">
        <v>21</v>
      </c>
      <c r="T2364" t="s">
        <v>13310</v>
      </c>
      <c r="U2364" s="1">
        <v>46083</v>
      </c>
      <c r="V2364">
        <f t="shared" si="72"/>
        <v>179</v>
      </c>
      <c r="W2364" t="str">
        <f t="shared" si="73"/>
        <v>150-179</v>
      </c>
    </row>
    <row r="2365" spans="1:23" x14ac:dyDescent="0.25">
      <c r="A2365" t="s">
        <v>2503</v>
      </c>
      <c r="B2365">
        <v>1304790648</v>
      </c>
      <c r="C2365">
        <v>8959535480</v>
      </c>
      <c r="D2365" s="1">
        <v>45527</v>
      </c>
      <c r="E2365">
        <v>99215</v>
      </c>
      <c r="F2365">
        <v>99215</v>
      </c>
      <c r="G2365" t="s">
        <v>67</v>
      </c>
      <c r="H2365" s="34">
        <v>46326</v>
      </c>
      <c r="I2365" s="7">
        <v>34745</v>
      </c>
      <c r="J2365" s="7">
        <v>26966.25</v>
      </c>
      <c r="K2365" s="7">
        <v>2567</v>
      </c>
      <c r="L2365" s="7">
        <v>5211.75</v>
      </c>
      <c r="M2365" s="5">
        <v>0.15</v>
      </c>
      <c r="N2365" t="s">
        <v>1139</v>
      </c>
      <c r="O2365" t="s">
        <v>30</v>
      </c>
      <c r="P2365" t="s">
        <v>97</v>
      </c>
      <c r="Q2365" t="s">
        <v>32</v>
      </c>
      <c r="R2365" t="s">
        <v>21</v>
      </c>
      <c r="S2365" t="s">
        <v>21</v>
      </c>
      <c r="T2365" t="s">
        <v>13310</v>
      </c>
      <c r="U2365" s="1">
        <v>45866</v>
      </c>
      <c r="V2365">
        <f t="shared" si="72"/>
        <v>339</v>
      </c>
      <c r="W2365" t="str">
        <f t="shared" si="73"/>
        <v>330-359</v>
      </c>
    </row>
    <row r="2366" spans="1:23" x14ac:dyDescent="0.25">
      <c r="A2366" t="s">
        <v>2504</v>
      </c>
      <c r="B2366">
        <v>6145569983</v>
      </c>
      <c r="C2366">
        <v>2040830497</v>
      </c>
      <c r="D2366" s="1">
        <v>45414</v>
      </c>
      <c r="E2366">
        <v>99213</v>
      </c>
      <c r="F2366">
        <v>81000</v>
      </c>
      <c r="G2366" t="s">
        <v>131</v>
      </c>
      <c r="H2366" s="34">
        <v>39517</v>
      </c>
      <c r="I2366" s="7">
        <v>32404</v>
      </c>
      <c r="J2366" s="7">
        <v>24038.28</v>
      </c>
      <c r="K2366" s="7">
        <v>2533</v>
      </c>
      <c r="L2366" s="7">
        <v>5832.72</v>
      </c>
      <c r="M2366" s="5">
        <v>0.18</v>
      </c>
      <c r="N2366" t="s">
        <v>3141</v>
      </c>
      <c r="O2366" t="s">
        <v>30</v>
      </c>
      <c r="P2366" t="s">
        <v>31</v>
      </c>
      <c r="Q2366" t="s">
        <v>32</v>
      </c>
      <c r="R2366" t="s">
        <v>43</v>
      </c>
      <c r="S2366" t="s">
        <v>21</v>
      </c>
      <c r="T2366" t="s">
        <v>13312</v>
      </c>
      <c r="U2366" s="1">
        <v>45713</v>
      </c>
      <c r="V2366">
        <f t="shared" si="72"/>
        <v>299</v>
      </c>
      <c r="W2366" t="str">
        <f t="shared" si="73"/>
        <v>270-299</v>
      </c>
    </row>
    <row r="2367" spans="1:23" x14ac:dyDescent="0.25">
      <c r="A2367" t="s">
        <v>2505</v>
      </c>
      <c r="B2367">
        <v>9927384387</v>
      </c>
      <c r="C2367">
        <v>8489824049</v>
      </c>
      <c r="D2367" s="1">
        <v>45734</v>
      </c>
      <c r="E2367">
        <v>99233</v>
      </c>
      <c r="F2367">
        <v>99214</v>
      </c>
      <c r="G2367" t="s">
        <v>194</v>
      </c>
      <c r="H2367" s="34">
        <v>73050</v>
      </c>
      <c r="I2367" s="7">
        <v>57710</v>
      </c>
      <c r="J2367" s="7">
        <v>43509.4</v>
      </c>
      <c r="K2367" s="7">
        <v>4967</v>
      </c>
      <c r="L2367" s="7">
        <v>9233.6</v>
      </c>
      <c r="M2367" s="5">
        <v>0.16</v>
      </c>
      <c r="N2367" t="s">
        <v>1138</v>
      </c>
      <c r="O2367" t="s">
        <v>27</v>
      </c>
      <c r="P2367" t="s">
        <v>25</v>
      </c>
      <c r="Q2367" t="s">
        <v>19</v>
      </c>
      <c r="R2367" t="s">
        <v>20</v>
      </c>
      <c r="S2367" t="s">
        <v>21</v>
      </c>
      <c r="T2367" t="s">
        <v>13311</v>
      </c>
      <c r="U2367" s="1">
        <v>45786</v>
      </c>
      <c r="V2367">
        <f t="shared" si="72"/>
        <v>52</v>
      </c>
      <c r="W2367" t="str">
        <f t="shared" si="73"/>
        <v>30-59</v>
      </c>
    </row>
    <row r="2368" spans="1:23" x14ac:dyDescent="0.25">
      <c r="A2368" t="s">
        <v>2506</v>
      </c>
      <c r="B2368">
        <v>5726392475</v>
      </c>
      <c r="C2368">
        <v>4905610182</v>
      </c>
      <c r="D2368" s="1">
        <v>45565</v>
      </c>
      <c r="E2368">
        <v>99238</v>
      </c>
      <c r="F2368">
        <v>99211</v>
      </c>
      <c r="G2368" t="s">
        <v>351</v>
      </c>
      <c r="H2368" s="34">
        <v>37632</v>
      </c>
      <c r="I2368" s="7">
        <v>27095</v>
      </c>
      <c r="J2368" s="7">
        <v>21437.4</v>
      </c>
      <c r="K2368" s="7">
        <v>3490</v>
      </c>
      <c r="L2368" s="7">
        <v>2167.6</v>
      </c>
      <c r="M2368" s="5">
        <v>0.08</v>
      </c>
      <c r="N2368" t="s">
        <v>24</v>
      </c>
      <c r="O2368" t="s">
        <v>30</v>
      </c>
      <c r="P2368" t="s">
        <v>40</v>
      </c>
      <c r="Q2368" t="s">
        <v>19</v>
      </c>
      <c r="R2368" t="s">
        <v>38</v>
      </c>
      <c r="S2368" t="s">
        <v>21</v>
      </c>
      <c r="T2368" t="s">
        <v>13312</v>
      </c>
      <c r="U2368" s="1">
        <v>45898</v>
      </c>
      <c r="V2368">
        <f t="shared" si="72"/>
        <v>333</v>
      </c>
      <c r="W2368" t="str">
        <f t="shared" si="73"/>
        <v>330-359</v>
      </c>
    </row>
    <row r="2369" spans="1:23" x14ac:dyDescent="0.25">
      <c r="A2369" t="s">
        <v>2507</v>
      </c>
      <c r="B2369">
        <v>7998418272</v>
      </c>
      <c r="C2369">
        <v>6343379188</v>
      </c>
      <c r="D2369" s="1">
        <v>45575</v>
      </c>
      <c r="E2369">
        <v>99232</v>
      </c>
      <c r="F2369">
        <v>99204</v>
      </c>
      <c r="G2369" t="s">
        <v>99</v>
      </c>
      <c r="H2369" s="34">
        <v>82026</v>
      </c>
      <c r="I2369" s="7">
        <v>69722</v>
      </c>
      <c r="J2369" s="7">
        <v>68327.56</v>
      </c>
      <c r="K2369" s="7">
        <v>0</v>
      </c>
      <c r="L2369" s="7">
        <v>1394.44</v>
      </c>
      <c r="M2369" s="5">
        <v>0.02</v>
      </c>
      <c r="N2369" t="s">
        <v>16</v>
      </c>
      <c r="O2369" t="s">
        <v>17</v>
      </c>
      <c r="P2369" t="s">
        <v>35</v>
      </c>
      <c r="Q2369" t="s">
        <v>32</v>
      </c>
      <c r="R2369" t="s">
        <v>27</v>
      </c>
      <c r="S2369" t="s">
        <v>27</v>
      </c>
      <c r="T2369" t="s">
        <v>13312</v>
      </c>
      <c r="U2369" s="1">
        <v>45706</v>
      </c>
      <c r="V2369">
        <f t="shared" si="72"/>
        <v>131</v>
      </c>
      <c r="W2369" t="str">
        <f t="shared" si="73"/>
        <v>120-149</v>
      </c>
    </row>
    <row r="2370" spans="1:23" x14ac:dyDescent="0.25">
      <c r="A2370" t="s">
        <v>2508</v>
      </c>
      <c r="B2370">
        <v>2038770961</v>
      </c>
      <c r="C2370">
        <v>7614146029</v>
      </c>
      <c r="D2370" s="1">
        <v>45608</v>
      </c>
      <c r="E2370">
        <v>99215</v>
      </c>
      <c r="F2370">
        <v>99204</v>
      </c>
      <c r="G2370" t="s">
        <v>182</v>
      </c>
      <c r="H2370" s="34">
        <v>39260</v>
      </c>
      <c r="I2370" s="7">
        <v>30623</v>
      </c>
      <c r="J2370" s="7">
        <v>20634.400000000001</v>
      </c>
      <c r="K2370" s="7">
        <v>3864</v>
      </c>
      <c r="L2370" s="7">
        <v>6124.6</v>
      </c>
      <c r="M2370" s="5">
        <v>0.2</v>
      </c>
      <c r="N2370" t="s">
        <v>3140</v>
      </c>
      <c r="O2370" t="s">
        <v>30</v>
      </c>
      <c r="P2370" t="s">
        <v>31</v>
      </c>
      <c r="Q2370" t="s">
        <v>19</v>
      </c>
      <c r="R2370" t="s">
        <v>43</v>
      </c>
      <c r="S2370" t="s">
        <v>21</v>
      </c>
      <c r="T2370" t="s">
        <v>13311</v>
      </c>
      <c r="U2370" s="1">
        <v>45795</v>
      </c>
      <c r="V2370">
        <f t="shared" ref="V2370:V2433" si="74">U2370-D2370</f>
        <v>187</v>
      </c>
      <c r="W2370" t="str">
        <f t="shared" si="73"/>
        <v>180-209</v>
      </c>
    </row>
    <row r="2371" spans="1:23" x14ac:dyDescent="0.25">
      <c r="A2371" t="s">
        <v>2509</v>
      </c>
      <c r="B2371">
        <v>1797422020</v>
      </c>
      <c r="C2371">
        <v>9928495263</v>
      </c>
      <c r="D2371" s="1">
        <v>45735</v>
      </c>
      <c r="E2371">
        <v>99223</v>
      </c>
      <c r="F2371">
        <v>99284</v>
      </c>
      <c r="G2371" t="s">
        <v>288</v>
      </c>
      <c r="H2371" s="34">
        <v>52042</v>
      </c>
      <c r="I2371" s="7">
        <v>41113</v>
      </c>
      <c r="J2371" s="7">
        <v>34534.92</v>
      </c>
      <c r="K2371" s="7">
        <v>0</v>
      </c>
      <c r="L2371" s="7">
        <v>6578.08</v>
      </c>
      <c r="M2371" s="5">
        <v>0.16</v>
      </c>
      <c r="N2371" t="s">
        <v>1138</v>
      </c>
      <c r="O2371" t="s">
        <v>17</v>
      </c>
      <c r="P2371" t="s">
        <v>18</v>
      </c>
      <c r="Q2371" t="s">
        <v>19</v>
      </c>
      <c r="R2371" t="s">
        <v>43</v>
      </c>
      <c r="S2371" t="s">
        <v>21</v>
      </c>
      <c r="T2371" t="s">
        <v>13310</v>
      </c>
      <c r="U2371" s="1">
        <v>45973</v>
      </c>
      <c r="V2371">
        <f t="shared" si="74"/>
        <v>238</v>
      </c>
      <c r="W2371" t="str">
        <f t="shared" ref="W2371:W2434" si="75">IF(V2371="","",IF(V2371&lt;30,"0-29",IF(V2371&lt;60,"30-59",IF(V2371&lt;90,"60-89",IF(V2371&lt;120,"90-119",IF(V2371&lt;150,"120-149",IF(V2371&lt;180,"150-179",IF(V2371&lt;210,"180-209",IF(V2371&lt;240,"210-239",IF(V2371&lt;270,"240-269",IF(V2371&lt;300,"270-299",IF(V2371&lt;330,"300-329",IF(V2371&lt;360,"330-359","360+")))))))))))))</f>
        <v>210-239</v>
      </c>
    </row>
    <row r="2372" spans="1:23" x14ac:dyDescent="0.25">
      <c r="A2372" t="s">
        <v>2510</v>
      </c>
      <c r="B2372">
        <v>1809718835</v>
      </c>
      <c r="C2372">
        <v>4960279439</v>
      </c>
      <c r="D2372" s="1">
        <v>45601</v>
      </c>
      <c r="E2372">
        <v>99221</v>
      </c>
      <c r="F2372">
        <v>81000</v>
      </c>
      <c r="G2372" t="s">
        <v>166</v>
      </c>
      <c r="H2372" s="34">
        <v>71116</v>
      </c>
      <c r="I2372" s="7">
        <v>51204</v>
      </c>
      <c r="J2372" s="7">
        <v>40832.68</v>
      </c>
      <c r="K2372" s="7">
        <v>6275</v>
      </c>
      <c r="L2372" s="7">
        <v>4096.32</v>
      </c>
      <c r="M2372" s="5">
        <v>0.08</v>
      </c>
      <c r="N2372" t="s">
        <v>24</v>
      </c>
      <c r="O2372" t="s">
        <v>30</v>
      </c>
      <c r="P2372" t="s">
        <v>97</v>
      </c>
      <c r="Q2372" t="s">
        <v>32</v>
      </c>
      <c r="R2372" t="s">
        <v>20</v>
      </c>
      <c r="S2372" t="s">
        <v>21</v>
      </c>
      <c r="T2372" t="s">
        <v>13312</v>
      </c>
      <c r="U2372" s="1">
        <v>45935</v>
      </c>
      <c r="V2372">
        <f t="shared" si="74"/>
        <v>334</v>
      </c>
      <c r="W2372" t="str">
        <f t="shared" si="75"/>
        <v>330-359</v>
      </c>
    </row>
    <row r="2373" spans="1:23" x14ac:dyDescent="0.25">
      <c r="A2373" t="s">
        <v>2511</v>
      </c>
      <c r="B2373">
        <v>1329238883</v>
      </c>
      <c r="C2373">
        <v>5945611603</v>
      </c>
      <c r="D2373" s="1">
        <v>45567</v>
      </c>
      <c r="E2373">
        <v>99232</v>
      </c>
      <c r="F2373">
        <v>99291</v>
      </c>
      <c r="G2373" t="s">
        <v>198</v>
      </c>
      <c r="H2373" s="34">
        <v>48191</v>
      </c>
      <c r="I2373" s="7">
        <v>34698</v>
      </c>
      <c r="J2373" s="7">
        <v>27266.16</v>
      </c>
      <c r="K2373" s="7">
        <v>4656</v>
      </c>
      <c r="L2373" s="7">
        <v>2775.84</v>
      </c>
      <c r="M2373" s="5">
        <v>0.08</v>
      </c>
      <c r="N2373" t="s">
        <v>24</v>
      </c>
      <c r="O2373" t="s">
        <v>30</v>
      </c>
      <c r="P2373" t="s">
        <v>31</v>
      </c>
      <c r="Q2373" t="s">
        <v>32</v>
      </c>
      <c r="R2373" t="s">
        <v>26</v>
      </c>
      <c r="S2373" t="s">
        <v>27</v>
      </c>
      <c r="T2373" t="s">
        <v>13310</v>
      </c>
      <c r="U2373" s="1">
        <v>45733</v>
      </c>
      <c r="V2373">
        <f t="shared" si="74"/>
        <v>166</v>
      </c>
      <c r="W2373" t="str">
        <f t="shared" si="75"/>
        <v>150-179</v>
      </c>
    </row>
    <row r="2374" spans="1:23" x14ac:dyDescent="0.25">
      <c r="A2374" t="s">
        <v>2512</v>
      </c>
      <c r="B2374">
        <v>6994958395</v>
      </c>
      <c r="C2374">
        <v>6676966058</v>
      </c>
      <c r="D2374" s="1">
        <v>45761</v>
      </c>
      <c r="E2374">
        <v>99214</v>
      </c>
      <c r="F2374">
        <v>99201</v>
      </c>
      <c r="G2374" t="s">
        <v>57</v>
      </c>
      <c r="H2374" s="34">
        <v>76521</v>
      </c>
      <c r="I2374" s="7">
        <v>55095</v>
      </c>
      <c r="J2374" s="7">
        <v>50687.4</v>
      </c>
      <c r="K2374" s="7">
        <v>0</v>
      </c>
      <c r="L2374" s="7">
        <v>4407.6000000000004</v>
      </c>
      <c r="M2374" s="5">
        <v>0.08</v>
      </c>
      <c r="N2374" t="s">
        <v>24</v>
      </c>
      <c r="O2374" t="s">
        <v>17</v>
      </c>
      <c r="P2374" t="s">
        <v>58</v>
      </c>
      <c r="Q2374" t="s">
        <v>19</v>
      </c>
      <c r="R2374" t="s">
        <v>38</v>
      </c>
      <c r="S2374" t="s">
        <v>17</v>
      </c>
      <c r="T2374" t="s">
        <v>13310</v>
      </c>
      <c r="U2374" s="1">
        <v>45888</v>
      </c>
      <c r="V2374">
        <f t="shared" si="74"/>
        <v>127</v>
      </c>
      <c r="W2374" t="str">
        <f t="shared" si="75"/>
        <v>120-149</v>
      </c>
    </row>
    <row r="2375" spans="1:23" x14ac:dyDescent="0.25">
      <c r="A2375" t="s">
        <v>2513</v>
      </c>
      <c r="B2375">
        <v>8826301003</v>
      </c>
      <c r="C2375">
        <v>1078961010</v>
      </c>
      <c r="D2375" s="1">
        <v>45814</v>
      </c>
      <c r="E2375">
        <v>99238</v>
      </c>
      <c r="F2375">
        <v>99292</v>
      </c>
      <c r="G2375" t="s">
        <v>237</v>
      </c>
      <c r="H2375" s="34">
        <v>25716</v>
      </c>
      <c r="I2375" s="7">
        <v>21859</v>
      </c>
      <c r="J2375" s="7">
        <v>16140.82</v>
      </c>
      <c r="K2375" s="7">
        <v>5281</v>
      </c>
      <c r="L2375" s="7">
        <v>437.18</v>
      </c>
      <c r="M2375" s="5">
        <v>0.02</v>
      </c>
      <c r="N2375" t="s">
        <v>16</v>
      </c>
      <c r="O2375" t="s">
        <v>27</v>
      </c>
      <c r="P2375" t="s">
        <v>58</v>
      </c>
      <c r="Q2375" t="s">
        <v>19</v>
      </c>
      <c r="R2375" t="s">
        <v>38</v>
      </c>
      <c r="S2375" t="s">
        <v>21</v>
      </c>
      <c r="T2375" t="s">
        <v>13310</v>
      </c>
      <c r="U2375" s="1">
        <v>45949</v>
      </c>
      <c r="V2375">
        <f t="shared" si="74"/>
        <v>135</v>
      </c>
      <c r="W2375" t="str">
        <f t="shared" si="75"/>
        <v>120-149</v>
      </c>
    </row>
    <row r="2376" spans="1:23" x14ac:dyDescent="0.25">
      <c r="A2376" t="s">
        <v>2514</v>
      </c>
      <c r="B2376">
        <v>7352208959</v>
      </c>
      <c r="C2376">
        <v>1844438094</v>
      </c>
      <c r="D2376" s="1">
        <v>45457</v>
      </c>
      <c r="E2376">
        <v>99232</v>
      </c>
      <c r="F2376">
        <v>99202</v>
      </c>
      <c r="G2376" t="s">
        <v>288</v>
      </c>
      <c r="H2376" s="34">
        <v>43187</v>
      </c>
      <c r="I2376" s="7">
        <v>31095</v>
      </c>
      <c r="J2376" s="7">
        <v>28607.4</v>
      </c>
      <c r="K2376" s="7">
        <v>0</v>
      </c>
      <c r="L2376" s="7">
        <v>2487.6</v>
      </c>
      <c r="M2376" s="5">
        <v>0.08</v>
      </c>
      <c r="N2376" t="s">
        <v>24</v>
      </c>
      <c r="O2376" t="s">
        <v>17</v>
      </c>
      <c r="P2376" t="s">
        <v>31</v>
      </c>
      <c r="Q2376" t="s">
        <v>32</v>
      </c>
      <c r="R2376" t="s">
        <v>20</v>
      </c>
      <c r="S2376" t="s">
        <v>27</v>
      </c>
      <c r="T2376" t="s">
        <v>13312</v>
      </c>
      <c r="U2376" s="1">
        <v>45723</v>
      </c>
      <c r="V2376">
        <f t="shared" si="74"/>
        <v>266</v>
      </c>
      <c r="W2376" t="str">
        <f t="shared" si="75"/>
        <v>240-269</v>
      </c>
    </row>
    <row r="2377" spans="1:23" x14ac:dyDescent="0.25">
      <c r="A2377" t="s">
        <v>2515</v>
      </c>
      <c r="B2377">
        <v>7410638674</v>
      </c>
      <c r="C2377">
        <v>7229000245</v>
      </c>
      <c r="D2377" s="1">
        <v>45867</v>
      </c>
      <c r="E2377">
        <v>99213</v>
      </c>
      <c r="F2377">
        <v>99281</v>
      </c>
      <c r="G2377" t="s">
        <v>198</v>
      </c>
      <c r="H2377" s="34">
        <v>26774</v>
      </c>
      <c r="I2377" s="7">
        <v>17403</v>
      </c>
      <c r="J2377" s="7">
        <v>15314.64</v>
      </c>
      <c r="K2377" s="7">
        <v>0</v>
      </c>
      <c r="L2377" s="7">
        <v>2088.36</v>
      </c>
      <c r="M2377" s="5">
        <v>0.12</v>
      </c>
      <c r="N2377" t="s">
        <v>46</v>
      </c>
      <c r="O2377" t="s">
        <v>17</v>
      </c>
      <c r="P2377" t="s">
        <v>31</v>
      </c>
      <c r="Q2377" t="s">
        <v>32</v>
      </c>
      <c r="R2377" t="s">
        <v>21</v>
      </c>
      <c r="S2377" t="s">
        <v>17</v>
      </c>
      <c r="T2377" t="s">
        <v>13310</v>
      </c>
      <c r="U2377" s="1">
        <v>46067</v>
      </c>
      <c r="V2377">
        <f t="shared" si="74"/>
        <v>200</v>
      </c>
      <c r="W2377" t="str">
        <f t="shared" si="75"/>
        <v>180-209</v>
      </c>
    </row>
    <row r="2378" spans="1:23" x14ac:dyDescent="0.25">
      <c r="A2378" t="s">
        <v>2516</v>
      </c>
      <c r="B2378">
        <v>6137248437</v>
      </c>
      <c r="C2378">
        <v>9894530217</v>
      </c>
      <c r="D2378" s="1">
        <v>45371</v>
      </c>
      <c r="E2378">
        <v>99213</v>
      </c>
      <c r="F2378">
        <v>99201</v>
      </c>
      <c r="G2378" t="s">
        <v>42</v>
      </c>
      <c r="H2378" s="34">
        <v>61943</v>
      </c>
      <c r="I2378" s="7">
        <v>40263</v>
      </c>
      <c r="J2378" s="7">
        <v>35431.440000000002</v>
      </c>
      <c r="K2378" s="7">
        <v>0</v>
      </c>
      <c r="L2378" s="7">
        <v>4831.5600000000004</v>
      </c>
      <c r="M2378" s="5">
        <v>0.12</v>
      </c>
      <c r="N2378" t="s">
        <v>46</v>
      </c>
      <c r="O2378" t="s">
        <v>17</v>
      </c>
      <c r="P2378" t="s">
        <v>18</v>
      </c>
      <c r="Q2378" t="s">
        <v>19</v>
      </c>
      <c r="R2378" t="s">
        <v>26</v>
      </c>
      <c r="S2378" t="s">
        <v>21</v>
      </c>
      <c r="T2378" t="s">
        <v>13311</v>
      </c>
      <c r="U2378" s="1">
        <v>46075</v>
      </c>
      <c r="V2378">
        <f t="shared" si="74"/>
        <v>704</v>
      </c>
      <c r="W2378" t="str">
        <f t="shared" si="75"/>
        <v>360+</v>
      </c>
    </row>
    <row r="2379" spans="1:23" x14ac:dyDescent="0.25">
      <c r="A2379" t="s">
        <v>2517</v>
      </c>
      <c r="B2379">
        <v>9175157385</v>
      </c>
      <c r="C2379">
        <v>8608398547</v>
      </c>
      <c r="D2379" s="1">
        <v>45804</v>
      </c>
      <c r="E2379">
        <v>99223</v>
      </c>
      <c r="F2379">
        <v>99285</v>
      </c>
      <c r="G2379" t="s">
        <v>148</v>
      </c>
      <c r="H2379" s="34">
        <v>89778</v>
      </c>
      <c r="I2379" s="7">
        <v>71822</v>
      </c>
      <c r="J2379" s="7">
        <v>38403.919999999998</v>
      </c>
      <c r="K2379" s="7">
        <v>23363</v>
      </c>
      <c r="L2379" s="7">
        <v>10055.08</v>
      </c>
      <c r="M2379" s="5">
        <v>0.14000000000000001</v>
      </c>
      <c r="N2379" t="s">
        <v>1135</v>
      </c>
      <c r="O2379" t="s">
        <v>27</v>
      </c>
      <c r="P2379" t="s">
        <v>40</v>
      </c>
      <c r="Q2379" t="s">
        <v>19</v>
      </c>
      <c r="R2379" t="s">
        <v>27</v>
      </c>
      <c r="S2379" t="s">
        <v>27</v>
      </c>
      <c r="T2379" t="s">
        <v>13311</v>
      </c>
      <c r="U2379" s="1">
        <v>45989</v>
      </c>
      <c r="V2379">
        <f t="shared" si="74"/>
        <v>185</v>
      </c>
      <c r="W2379" t="str">
        <f t="shared" si="75"/>
        <v>180-209</v>
      </c>
    </row>
    <row r="2380" spans="1:23" x14ac:dyDescent="0.25">
      <c r="A2380" t="s">
        <v>2518</v>
      </c>
      <c r="B2380">
        <v>2299672076</v>
      </c>
      <c r="C2380">
        <v>5211382375</v>
      </c>
      <c r="D2380" s="1">
        <v>45494</v>
      </c>
      <c r="E2380">
        <v>99238</v>
      </c>
      <c r="F2380">
        <v>99214</v>
      </c>
      <c r="G2380" t="s">
        <v>73</v>
      </c>
      <c r="H2380" s="34">
        <v>46875</v>
      </c>
      <c r="I2380" s="7">
        <v>36563</v>
      </c>
      <c r="J2380" s="7">
        <v>20837.400000000001</v>
      </c>
      <c r="K2380" s="7">
        <v>8413</v>
      </c>
      <c r="L2380" s="7">
        <v>7312.6</v>
      </c>
      <c r="M2380" s="5">
        <v>0.2</v>
      </c>
      <c r="N2380" t="s">
        <v>3140</v>
      </c>
      <c r="O2380" t="s">
        <v>27</v>
      </c>
      <c r="P2380" t="s">
        <v>35</v>
      </c>
      <c r="Q2380" t="s">
        <v>32</v>
      </c>
      <c r="R2380" t="s">
        <v>26</v>
      </c>
      <c r="S2380" t="s">
        <v>21</v>
      </c>
      <c r="T2380" t="s">
        <v>13311</v>
      </c>
      <c r="U2380" s="1">
        <v>45769</v>
      </c>
      <c r="V2380">
        <f t="shared" si="74"/>
        <v>275</v>
      </c>
      <c r="W2380" t="str">
        <f t="shared" si="75"/>
        <v>270-299</v>
      </c>
    </row>
    <row r="2381" spans="1:23" x14ac:dyDescent="0.25">
      <c r="A2381" t="s">
        <v>2519</v>
      </c>
      <c r="B2381">
        <v>4629070937</v>
      </c>
      <c r="C2381">
        <v>7104823701</v>
      </c>
      <c r="D2381" s="1">
        <v>45472</v>
      </c>
      <c r="E2381">
        <v>99222</v>
      </c>
      <c r="F2381">
        <v>99283</v>
      </c>
      <c r="G2381" t="s">
        <v>15</v>
      </c>
      <c r="H2381" s="34">
        <v>80263</v>
      </c>
      <c r="I2381" s="7">
        <v>52171</v>
      </c>
      <c r="J2381" s="7">
        <v>45910.48</v>
      </c>
      <c r="K2381" s="7">
        <v>0</v>
      </c>
      <c r="L2381" s="7">
        <v>6260.52</v>
      </c>
      <c r="M2381" s="5">
        <v>0.12</v>
      </c>
      <c r="N2381" t="s">
        <v>46</v>
      </c>
      <c r="O2381" t="s">
        <v>17</v>
      </c>
      <c r="P2381" t="s">
        <v>31</v>
      </c>
      <c r="Q2381" t="s">
        <v>19</v>
      </c>
      <c r="R2381" t="s">
        <v>26</v>
      </c>
      <c r="S2381" t="s">
        <v>27</v>
      </c>
      <c r="T2381" t="s">
        <v>13310</v>
      </c>
      <c r="U2381" s="1">
        <v>45843</v>
      </c>
      <c r="V2381">
        <f t="shared" si="74"/>
        <v>371</v>
      </c>
      <c r="W2381" t="str">
        <f t="shared" si="75"/>
        <v>360+</v>
      </c>
    </row>
    <row r="2382" spans="1:23" x14ac:dyDescent="0.25">
      <c r="A2382" t="s">
        <v>2520</v>
      </c>
      <c r="B2382">
        <v>9039824674</v>
      </c>
      <c r="C2382">
        <v>3992543130</v>
      </c>
      <c r="D2382" s="1">
        <v>45422</v>
      </c>
      <c r="E2382">
        <v>99213</v>
      </c>
      <c r="F2382">
        <v>99213</v>
      </c>
      <c r="G2382" t="s">
        <v>293</v>
      </c>
      <c r="H2382" s="34">
        <v>51093</v>
      </c>
      <c r="I2382" s="7">
        <v>43429</v>
      </c>
      <c r="J2382" s="7">
        <v>42560.42</v>
      </c>
      <c r="K2382" s="7">
        <v>0</v>
      </c>
      <c r="L2382" s="7">
        <v>868.58</v>
      </c>
      <c r="M2382" s="5">
        <v>0.02</v>
      </c>
      <c r="N2382" t="s">
        <v>16</v>
      </c>
      <c r="O2382" t="s">
        <v>17</v>
      </c>
      <c r="P2382" t="s">
        <v>58</v>
      </c>
      <c r="Q2382" t="s">
        <v>32</v>
      </c>
      <c r="R2382" t="s">
        <v>20</v>
      </c>
      <c r="S2382" t="s">
        <v>27</v>
      </c>
      <c r="T2382" t="s">
        <v>13312</v>
      </c>
      <c r="U2382" s="1">
        <v>45791</v>
      </c>
      <c r="V2382">
        <f t="shared" si="74"/>
        <v>369</v>
      </c>
      <c r="W2382" t="str">
        <f t="shared" si="75"/>
        <v>360+</v>
      </c>
    </row>
    <row r="2383" spans="1:23" x14ac:dyDescent="0.25">
      <c r="A2383" t="s">
        <v>2521</v>
      </c>
      <c r="B2383">
        <v>8254392606</v>
      </c>
      <c r="C2383">
        <v>6554444122</v>
      </c>
      <c r="D2383" s="1">
        <v>45717</v>
      </c>
      <c r="E2383">
        <v>99214</v>
      </c>
      <c r="F2383">
        <v>99292</v>
      </c>
      <c r="G2383" t="s">
        <v>114</v>
      </c>
      <c r="H2383" s="34">
        <v>28563</v>
      </c>
      <c r="I2383" s="7">
        <v>24279</v>
      </c>
      <c r="J2383" s="7">
        <v>19676.419999999998</v>
      </c>
      <c r="K2383" s="7">
        <v>4117</v>
      </c>
      <c r="L2383" s="7">
        <v>485.58</v>
      </c>
      <c r="M2383" s="5">
        <v>0.02</v>
      </c>
      <c r="N2383" t="s">
        <v>16</v>
      </c>
      <c r="O2383" t="s">
        <v>27</v>
      </c>
      <c r="P2383" t="s">
        <v>35</v>
      </c>
      <c r="Q2383" t="s">
        <v>32</v>
      </c>
      <c r="R2383" t="s">
        <v>43</v>
      </c>
      <c r="S2383" t="s">
        <v>17</v>
      </c>
      <c r="T2383" t="s">
        <v>13310</v>
      </c>
      <c r="U2383" s="1">
        <v>45936</v>
      </c>
      <c r="V2383">
        <f t="shared" si="74"/>
        <v>219</v>
      </c>
      <c r="W2383" t="str">
        <f t="shared" si="75"/>
        <v>210-239</v>
      </c>
    </row>
    <row r="2384" spans="1:23" x14ac:dyDescent="0.25">
      <c r="A2384" t="s">
        <v>2522</v>
      </c>
      <c r="B2384">
        <v>5136464797</v>
      </c>
      <c r="C2384">
        <v>8932249311</v>
      </c>
      <c r="D2384" s="1">
        <v>45599</v>
      </c>
      <c r="E2384">
        <v>99223</v>
      </c>
      <c r="F2384">
        <v>81000</v>
      </c>
      <c r="G2384" t="s">
        <v>34</v>
      </c>
      <c r="H2384" s="34">
        <v>69106</v>
      </c>
      <c r="I2384" s="7">
        <v>55285</v>
      </c>
      <c r="J2384" s="7">
        <v>37941.1</v>
      </c>
      <c r="K2384" s="7">
        <v>9604</v>
      </c>
      <c r="L2384" s="7">
        <v>7739.9</v>
      </c>
      <c r="M2384" s="5">
        <v>0.14000000000000001</v>
      </c>
      <c r="N2384" t="s">
        <v>1135</v>
      </c>
      <c r="O2384" t="s">
        <v>27</v>
      </c>
      <c r="P2384" t="s">
        <v>35</v>
      </c>
      <c r="Q2384" t="s">
        <v>32</v>
      </c>
      <c r="R2384" t="s">
        <v>20</v>
      </c>
      <c r="S2384" t="s">
        <v>17</v>
      </c>
      <c r="T2384" t="s">
        <v>13311</v>
      </c>
      <c r="U2384" s="1">
        <v>45783</v>
      </c>
      <c r="V2384">
        <f t="shared" si="74"/>
        <v>184</v>
      </c>
      <c r="W2384" t="str">
        <f t="shared" si="75"/>
        <v>180-209</v>
      </c>
    </row>
    <row r="2385" spans="1:23" x14ac:dyDescent="0.25">
      <c r="A2385" t="s">
        <v>2523</v>
      </c>
      <c r="B2385">
        <v>6464200075</v>
      </c>
      <c r="C2385">
        <v>7238614305</v>
      </c>
      <c r="D2385" s="1">
        <v>45808</v>
      </c>
      <c r="E2385">
        <v>99232</v>
      </c>
      <c r="F2385">
        <v>97110</v>
      </c>
      <c r="G2385" t="s">
        <v>182</v>
      </c>
      <c r="H2385" s="34">
        <v>86314</v>
      </c>
      <c r="I2385" s="7">
        <v>62146</v>
      </c>
      <c r="J2385" s="7">
        <v>57174.32</v>
      </c>
      <c r="K2385" s="7">
        <v>0</v>
      </c>
      <c r="L2385" s="7">
        <v>4971.68</v>
      </c>
      <c r="M2385" s="5">
        <v>0.08</v>
      </c>
      <c r="N2385" t="s">
        <v>24</v>
      </c>
      <c r="O2385" t="s">
        <v>17</v>
      </c>
      <c r="P2385" t="s">
        <v>55</v>
      </c>
      <c r="Q2385" t="s">
        <v>19</v>
      </c>
      <c r="R2385" t="s">
        <v>26</v>
      </c>
      <c r="S2385" t="s">
        <v>21</v>
      </c>
      <c r="T2385" t="s">
        <v>13310</v>
      </c>
      <c r="U2385" s="1">
        <v>45843</v>
      </c>
      <c r="V2385">
        <f t="shared" si="74"/>
        <v>35</v>
      </c>
      <c r="W2385" t="str">
        <f t="shared" si="75"/>
        <v>30-59</v>
      </c>
    </row>
    <row r="2386" spans="1:23" x14ac:dyDescent="0.25">
      <c r="A2386" t="s">
        <v>2524</v>
      </c>
      <c r="B2386">
        <v>4502808506</v>
      </c>
      <c r="C2386">
        <v>2712224063</v>
      </c>
      <c r="D2386" s="1">
        <v>45892</v>
      </c>
      <c r="E2386">
        <v>99233</v>
      </c>
      <c r="F2386">
        <v>99211</v>
      </c>
      <c r="G2386" t="s">
        <v>94</v>
      </c>
      <c r="H2386" s="34">
        <v>82106</v>
      </c>
      <c r="I2386" s="7">
        <v>53369</v>
      </c>
      <c r="J2386" s="7">
        <v>46964.72</v>
      </c>
      <c r="K2386" s="7">
        <v>0</v>
      </c>
      <c r="L2386" s="7">
        <v>6404.28</v>
      </c>
      <c r="M2386" s="5">
        <v>0.12</v>
      </c>
      <c r="N2386" t="s">
        <v>46</v>
      </c>
      <c r="O2386" t="s">
        <v>17</v>
      </c>
      <c r="P2386" t="s">
        <v>31</v>
      </c>
      <c r="Q2386" t="s">
        <v>19</v>
      </c>
      <c r="R2386" t="s">
        <v>26</v>
      </c>
      <c r="S2386" t="s">
        <v>21</v>
      </c>
      <c r="T2386" t="s">
        <v>13312</v>
      </c>
      <c r="U2386" s="1">
        <v>46037</v>
      </c>
      <c r="V2386">
        <f t="shared" si="74"/>
        <v>145</v>
      </c>
      <c r="W2386" t="str">
        <f t="shared" si="75"/>
        <v>120-149</v>
      </c>
    </row>
    <row r="2387" spans="1:23" x14ac:dyDescent="0.25">
      <c r="A2387" t="s">
        <v>2525</v>
      </c>
      <c r="B2387">
        <v>9750291891</v>
      </c>
      <c r="C2387">
        <v>1688351659</v>
      </c>
      <c r="D2387" s="1">
        <v>45471</v>
      </c>
      <c r="E2387">
        <v>99221</v>
      </c>
      <c r="F2387">
        <v>99202</v>
      </c>
      <c r="G2387" t="s">
        <v>142</v>
      </c>
      <c r="H2387" s="34">
        <v>83998</v>
      </c>
      <c r="I2387" s="7">
        <v>65518</v>
      </c>
      <c r="J2387" s="7">
        <v>52414.400000000001</v>
      </c>
      <c r="K2387" s="7">
        <v>0</v>
      </c>
      <c r="L2387" s="7">
        <v>13103.6</v>
      </c>
      <c r="M2387" s="5">
        <v>0.2</v>
      </c>
      <c r="N2387" t="s">
        <v>3140</v>
      </c>
      <c r="O2387" t="s">
        <v>17</v>
      </c>
      <c r="P2387" t="s">
        <v>58</v>
      </c>
      <c r="Q2387" t="s">
        <v>32</v>
      </c>
      <c r="R2387" t="s">
        <v>21</v>
      </c>
      <c r="S2387" t="s">
        <v>21</v>
      </c>
      <c r="T2387" t="s">
        <v>13311</v>
      </c>
      <c r="U2387" s="1">
        <v>45767</v>
      </c>
      <c r="V2387">
        <f t="shared" si="74"/>
        <v>296</v>
      </c>
      <c r="W2387" t="str">
        <f t="shared" si="75"/>
        <v>270-299</v>
      </c>
    </row>
    <row r="2388" spans="1:23" x14ac:dyDescent="0.25">
      <c r="A2388" t="s">
        <v>2526</v>
      </c>
      <c r="B2388">
        <v>8627202543</v>
      </c>
      <c r="C2388">
        <v>3333890536</v>
      </c>
      <c r="D2388" s="1">
        <v>45702</v>
      </c>
      <c r="E2388">
        <v>99223</v>
      </c>
      <c r="F2388">
        <v>99291</v>
      </c>
      <c r="G2388" t="s">
        <v>365</v>
      </c>
      <c r="H2388" s="34">
        <v>46514</v>
      </c>
      <c r="I2388" s="7">
        <v>30234</v>
      </c>
      <c r="J2388" s="7">
        <v>22764.92</v>
      </c>
      <c r="K2388" s="7">
        <v>3841</v>
      </c>
      <c r="L2388" s="7">
        <v>3628.08</v>
      </c>
      <c r="M2388" s="5">
        <v>0.12</v>
      </c>
      <c r="N2388" t="s">
        <v>46</v>
      </c>
      <c r="O2388" t="s">
        <v>30</v>
      </c>
      <c r="P2388" t="s">
        <v>40</v>
      </c>
      <c r="Q2388" t="s">
        <v>32</v>
      </c>
      <c r="R2388" t="s">
        <v>43</v>
      </c>
      <c r="S2388" t="s">
        <v>21</v>
      </c>
      <c r="T2388" t="s">
        <v>13311</v>
      </c>
      <c r="U2388" s="1">
        <v>45839</v>
      </c>
      <c r="V2388">
        <f t="shared" si="74"/>
        <v>137</v>
      </c>
      <c r="W2388" t="str">
        <f t="shared" si="75"/>
        <v>120-149</v>
      </c>
    </row>
    <row r="2389" spans="1:23" x14ac:dyDescent="0.25">
      <c r="A2389" t="s">
        <v>2527</v>
      </c>
      <c r="B2389">
        <v>7978523639</v>
      </c>
      <c r="C2389">
        <v>1982221121</v>
      </c>
      <c r="D2389" s="1">
        <v>45370</v>
      </c>
      <c r="E2389">
        <v>99238</v>
      </c>
      <c r="F2389">
        <v>99285</v>
      </c>
      <c r="G2389" t="s">
        <v>248</v>
      </c>
      <c r="H2389" s="34">
        <v>78834</v>
      </c>
      <c r="I2389" s="7">
        <v>51242</v>
      </c>
      <c r="J2389" s="7">
        <v>40453.96</v>
      </c>
      <c r="K2389" s="7">
        <v>4639</v>
      </c>
      <c r="L2389" s="7">
        <v>6149.04</v>
      </c>
      <c r="M2389" s="5">
        <v>0.12</v>
      </c>
      <c r="N2389" t="s">
        <v>46</v>
      </c>
      <c r="O2389" t="s">
        <v>30</v>
      </c>
      <c r="P2389" t="s">
        <v>18</v>
      </c>
      <c r="Q2389" t="s">
        <v>32</v>
      </c>
      <c r="R2389" t="s">
        <v>43</v>
      </c>
      <c r="S2389" t="s">
        <v>27</v>
      </c>
      <c r="T2389" t="s">
        <v>13310</v>
      </c>
      <c r="U2389" s="1">
        <v>45713</v>
      </c>
      <c r="V2389">
        <f t="shared" si="74"/>
        <v>343</v>
      </c>
      <c r="W2389" t="str">
        <f t="shared" si="75"/>
        <v>330-359</v>
      </c>
    </row>
    <row r="2390" spans="1:23" x14ac:dyDescent="0.25">
      <c r="A2390" t="s">
        <v>2528</v>
      </c>
      <c r="B2390">
        <v>9897173570</v>
      </c>
      <c r="C2390">
        <v>8007443484</v>
      </c>
      <c r="D2390" s="1">
        <v>45692</v>
      </c>
      <c r="E2390">
        <v>99238</v>
      </c>
      <c r="F2390">
        <v>99284</v>
      </c>
      <c r="G2390" t="s">
        <v>222</v>
      </c>
      <c r="H2390" s="34">
        <v>55775</v>
      </c>
      <c r="I2390" s="7">
        <v>41831</v>
      </c>
      <c r="J2390" s="7">
        <v>35556.35</v>
      </c>
      <c r="K2390" s="7">
        <v>0</v>
      </c>
      <c r="L2390" s="7">
        <v>6274.65</v>
      </c>
      <c r="M2390" s="5">
        <v>0.15</v>
      </c>
      <c r="N2390" t="s">
        <v>1139</v>
      </c>
      <c r="O2390" t="s">
        <v>17</v>
      </c>
      <c r="P2390" t="s">
        <v>25</v>
      </c>
      <c r="Q2390" t="s">
        <v>32</v>
      </c>
      <c r="R2390" t="s">
        <v>43</v>
      </c>
      <c r="S2390" t="s">
        <v>21</v>
      </c>
      <c r="T2390" t="s">
        <v>13310</v>
      </c>
      <c r="U2390" s="1">
        <v>45913</v>
      </c>
      <c r="V2390">
        <f t="shared" si="74"/>
        <v>221</v>
      </c>
      <c r="W2390" t="str">
        <f t="shared" si="75"/>
        <v>210-239</v>
      </c>
    </row>
    <row r="2391" spans="1:23" x14ac:dyDescent="0.25">
      <c r="A2391" t="s">
        <v>2529</v>
      </c>
      <c r="B2391">
        <v>2914645659</v>
      </c>
      <c r="C2391">
        <v>8050140131</v>
      </c>
      <c r="D2391" s="1">
        <v>45464</v>
      </c>
      <c r="E2391">
        <v>99233</v>
      </c>
      <c r="F2391">
        <v>99281</v>
      </c>
      <c r="G2391" t="s">
        <v>45</v>
      </c>
      <c r="H2391" s="34">
        <v>50882</v>
      </c>
      <c r="I2391" s="7">
        <v>39688</v>
      </c>
      <c r="J2391" s="7">
        <v>24178.400000000001</v>
      </c>
      <c r="K2391" s="7">
        <v>7572</v>
      </c>
      <c r="L2391" s="7">
        <v>7937.6</v>
      </c>
      <c r="M2391" s="5">
        <v>0.2</v>
      </c>
      <c r="N2391" t="s">
        <v>3140</v>
      </c>
      <c r="O2391" t="s">
        <v>27</v>
      </c>
      <c r="P2391" t="s">
        <v>55</v>
      </c>
      <c r="Q2391" t="s">
        <v>32</v>
      </c>
      <c r="R2391" t="s">
        <v>27</v>
      </c>
      <c r="S2391" t="s">
        <v>27</v>
      </c>
      <c r="T2391" t="s">
        <v>13310</v>
      </c>
      <c r="U2391" s="1">
        <v>46076</v>
      </c>
      <c r="V2391">
        <f t="shared" si="74"/>
        <v>612</v>
      </c>
      <c r="W2391" t="str">
        <f t="shared" si="75"/>
        <v>360+</v>
      </c>
    </row>
    <row r="2392" spans="1:23" x14ac:dyDescent="0.25">
      <c r="A2392" t="s">
        <v>2530</v>
      </c>
      <c r="B2392">
        <v>8443671565</v>
      </c>
      <c r="C2392">
        <v>3620452921</v>
      </c>
      <c r="D2392" s="1">
        <v>45471</v>
      </c>
      <c r="E2392">
        <v>99214</v>
      </c>
      <c r="F2392">
        <v>81000</v>
      </c>
      <c r="G2392" t="s">
        <v>94</v>
      </c>
      <c r="H2392" s="34">
        <v>31835</v>
      </c>
      <c r="I2392" s="7">
        <v>25150</v>
      </c>
      <c r="J2392" s="7">
        <v>21126</v>
      </c>
      <c r="K2392" s="7">
        <v>0</v>
      </c>
      <c r="L2392" s="7">
        <v>4024</v>
      </c>
      <c r="M2392" s="5">
        <v>0.16</v>
      </c>
      <c r="N2392" t="s">
        <v>1138</v>
      </c>
      <c r="O2392" t="s">
        <v>17</v>
      </c>
      <c r="P2392" t="s">
        <v>55</v>
      </c>
      <c r="Q2392" t="s">
        <v>19</v>
      </c>
      <c r="R2392" t="s">
        <v>26</v>
      </c>
      <c r="S2392" t="s">
        <v>17</v>
      </c>
      <c r="T2392" t="s">
        <v>13310</v>
      </c>
      <c r="U2392" s="1">
        <v>45964</v>
      </c>
      <c r="V2392">
        <f t="shared" si="74"/>
        <v>493</v>
      </c>
      <c r="W2392" t="str">
        <f t="shared" si="75"/>
        <v>360+</v>
      </c>
    </row>
    <row r="2393" spans="1:23" x14ac:dyDescent="0.25">
      <c r="A2393" t="s">
        <v>2531</v>
      </c>
      <c r="B2393">
        <v>8229896618</v>
      </c>
      <c r="C2393">
        <v>9174404815</v>
      </c>
      <c r="D2393" s="1">
        <v>45953</v>
      </c>
      <c r="E2393">
        <v>99232</v>
      </c>
      <c r="F2393">
        <v>97110</v>
      </c>
      <c r="G2393" t="s">
        <v>131</v>
      </c>
      <c r="H2393" s="34">
        <v>73635</v>
      </c>
      <c r="I2393" s="7">
        <v>62590</v>
      </c>
      <c r="J2393" s="7">
        <v>49580.2</v>
      </c>
      <c r="K2393" s="7">
        <v>11758</v>
      </c>
      <c r="L2393" s="7">
        <v>1251.8</v>
      </c>
      <c r="M2393" s="5">
        <v>0.02</v>
      </c>
      <c r="N2393" t="s">
        <v>16</v>
      </c>
      <c r="O2393" t="s">
        <v>27</v>
      </c>
      <c r="P2393" t="s">
        <v>25</v>
      </c>
      <c r="Q2393" t="s">
        <v>32</v>
      </c>
      <c r="R2393" t="s">
        <v>20</v>
      </c>
      <c r="S2393" t="s">
        <v>17</v>
      </c>
      <c r="T2393" t="s">
        <v>13311</v>
      </c>
      <c r="U2393" s="1">
        <v>46066</v>
      </c>
      <c r="V2393">
        <f t="shared" si="74"/>
        <v>113</v>
      </c>
      <c r="W2393" t="str">
        <f t="shared" si="75"/>
        <v>90-119</v>
      </c>
    </row>
    <row r="2394" spans="1:23" x14ac:dyDescent="0.25">
      <c r="A2394" t="s">
        <v>2532</v>
      </c>
      <c r="B2394">
        <v>2347976806</v>
      </c>
      <c r="C2394">
        <v>8459077653</v>
      </c>
      <c r="D2394" s="1">
        <v>45360</v>
      </c>
      <c r="E2394">
        <v>99232</v>
      </c>
      <c r="F2394">
        <v>99202</v>
      </c>
      <c r="G2394" t="s">
        <v>270</v>
      </c>
      <c r="H2394" s="34">
        <v>60971</v>
      </c>
      <c r="I2394" s="7">
        <v>47557</v>
      </c>
      <c r="J2394" s="7">
        <v>38045.599999999999</v>
      </c>
      <c r="K2394" s="7">
        <v>0</v>
      </c>
      <c r="L2394" s="7">
        <v>9511.4</v>
      </c>
      <c r="M2394" s="5">
        <v>0.2</v>
      </c>
      <c r="N2394" t="s">
        <v>3140</v>
      </c>
      <c r="O2394" t="s">
        <v>17</v>
      </c>
      <c r="P2394" t="s">
        <v>35</v>
      </c>
      <c r="Q2394" t="s">
        <v>32</v>
      </c>
      <c r="R2394" t="s">
        <v>43</v>
      </c>
      <c r="S2394" t="s">
        <v>17</v>
      </c>
      <c r="T2394" t="s">
        <v>13311</v>
      </c>
      <c r="U2394" s="1">
        <v>45954</v>
      </c>
      <c r="V2394">
        <f t="shared" si="74"/>
        <v>594</v>
      </c>
      <c r="W2394" t="str">
        <f t="shared" si="75"/>
        <v>360+</v>
      </c>
    </row>
    <row r="2395" spans="1:23" x14ac:dyDescent="0.25">
      <c r="A2395" t="s">
        <v>2533</v>
      </c>
      <c r="B2395">
        <v>4203739756</v>
      </c>
      <c r="C2395">
        <v>6108863508</v>
      </c>
      <c r="D2395" s="1">
        <v>45889</v>
      </c>
      <c r="E2395">
        <v>99231</v>
      </c>
      <c r="F2395">
        <v>99214</v>
      </c>
      <c r="G2395" t="s">
        <v>142</v>
      </c>
      <c r="H2395" s="34">
        <v>83513</v>
      </c>
      <c r="I2395" s="7">
        <v>54283</v>
      </c>
      <c r="J2395" s="7">
        <v>47769.04</v>
      </c>
      <c r="K2395" s="7">
        <v>0</v>
      </c>
      <c r="L2395" s="7">
        <v>6513.96</v>
      </c>
      <c r="M2395" s="5">
        <v>0.12</v>
      </c>
      <c r="N2395" t="s">
        <v>46</v>
      </c>
      <c r="O2395" t="s">
        <v>17</v>
      </c>
      <c r="P2395" t="s">
        <v>58</v>
      </c>
      <c r="Q2395" t="s">
        <v>32</v>
      </c>
      <c r="R2395" t="s">
        <v>21</v>
      </c>
      <c r="S2395" t="s">
        <v>27</v>
      </c>
      <c r="T2395" t="s">
        <v>13312</v>
      </c>
      <c r="U2395" s="1">
        <v>46058</v>
      </c>
      <c r="V2395">
        <f t="shared" si="74"/>
        <v>169</v>
      </c>
      <c r="W2395" t="str">
        <f t="shared" si="75"/>
        <v>150-179</v>
      </c>
    </row>
    <row r="2396" spans="1:23" x14ac:dyDescent="0.25">
      <c r="A2396" t="s">
        <v>2534</v>
      </c>
      <c r="B2396">
        <v>1872702447</v>
      </c>
      <c r="C2396">
        <v>1050139693</v>
      </c>
      <c r="D2396" s="1">
        <v>45845</v>
      </c>
      <c r="E2396">
        <v>99213</v>
      </c>
      <c r="F2396">
        <v>99211</v>
      </c>
      <c r="G2396" t="s">
        <v>169</v>
      </c>
      <c r="H2396" s="34">
        <v>40213</v>
      </c>
      <c r="I2396" s="7">
        <v>26138</v>
      </c>
      <c r="J2396" s="7">
        <v>18922.439999999999</v>
      </c>
      <c r="K2396" s="7">
        <v>4079</v>
      </c>
      <c r="L2396" s="7">
        <v>3136.56</v>
      </c>
      <c r="M2396" s="5">
        <v>0.12</v>
      </c>
      <c r="N2396" t="s">
        <v>46</v>
      </c>
      <c r="O2396" t="s">
        <v>30</v>
      </c>
      <c r="P2396" t="s">
        <v>58</v>
      </c>
      <c r="Q2396" t="s">
        <v>32</v>
      </c>
      <c r="R2396" t="s">
        <v>43</v>
      </c>
      <c r="S2396" t="s">
        <v>27</v>
      </c>
      <c r="T2396" t="s">
        <v>13312</v>
      </c>
      <c r="U2396" s="1">
        <v>45995</v>
      </c>
      <c r="V2396">
        <f t="shared" si="74"/>
        <v>150</v>
      </c>
      <c r="W2396" t="str">
        <f t="shared" si="75"/>
        <v>150-179</v>
      </c>
    </row>
    <row r="2397" spans="1:23" x14ac:dyDescent="0.25">
      <c r="A2397" t="s">
        <v>2535</v>
      </c>
      <c r="B2397">
        <v>8026877351</v>
      </c>
      <c r="C2397">
        <v>6731959356</v>
      </c>
      <c r="D2397" s="1">
        <v>45899</v>
      </c>
      <c r="E2397">
        <v>99238</v>
      </c>
      <c r="F2397">
        <v>90834</v>
      </c>
      <c r="G2397" t="s">
        <v>320</v>
      </c>
      <c r="H2397" s="34">
        <v>10612</v>
      </c>
      <c r="I2397" s="7">
        <v>9020</v>
      </c>
      <c r="J2397" s="7">
        <v>5999.6</v>
      </c>
      <c r="K2397" s="7">
        <v>2840</v>
      </c>
      <c r="L2397" s="7">
        <v>180.4</v>
      </c>
      <c r="M2397" s="5">
        <v>0.02</v>
      </c>
      <c r="N2397" t="s">
        <v>16</v>
      </c>
      <c r="O2397" t="s">
        <v>27</v>
      </c>
      <c r="P2397" t="s">
        <v>58</v>
      </c>
      <c r="Q2397" t="s">
        <v>32</v>
      </c>
      <c r="R2397" t="s">
        <v>20</v>
      </c>
      <c r="S2397" t="s">
        <v>27</v>
      </c>
      <c r="T2397" t="s">
        <v>13310</v>
      </c>
      <c r="U2397" s="1">
        <v>46051</v>
      </c>
      <c r="V2397">
        <f t="shared" si="74"/>
        <v>152</v>
      </c>
      <c r="W2397" t="str">
        <f t="shared" si="75"/>
        <v>150-179</v>
      </c>
    </row>
    <row r="2398" spans="1:23" x14ac:dyDescent="0.25">
      <c r="A2398" t="s">
        <v>2536</v>
      </c>
      <c r="B2398">
        <v>8833728267</v>
      </c>
      <c r="C2398">
        <v>6116099566</v>
      </c>
      <c r="D2398" s="1">
        <v>45448</v>
      </c>
      <c r="E2398">
        <v>99213</v>
      </c>
      <c r="F2398">
        <v>93000</v>
      </c>
      <c r="G2398" t="s">
        <v>224</v>
      </c>
      <c r="H2398" s="34">
        <v>40048</v>
      </c>
      <c r="I2398" s="7">
        <v>26031</v>
      </c>
      <c r="J2398" s="7">
        <v>17000.28</v>
      </c>
      <c r="K2398" s="7">
        <v>5907</v>
      </c>
      <c r="L2398" s="7">
        <v>3123.72</v>
      </c>
      <c r="M2398" s="5">
        <v>0.12</v>
      </c>
      <c r="N2398" t="s">
        <v>46</v>
      </c>
      <c r="O2398" t="s">
        <v>27</v>
      </c>
      <c r="P2398" t="s">
        <v>31</v>
      </c>
      <c r="Q2398" t="s">
        <v>32</v>
      </c>
      <c r="R2398" t="s">
        <v>21</v>
      </c>
      <c r="S2398" t="s">
        <v>21</v>
      </c>
      <c r="T2398" t="s">
        <v>13311</v>
      </c>
      <c r="U2398" s="1">
        <v>45760</v>
      </c>
      <c r="V2398">
        <f t="shared" si="74"/>
        <v>312</v>
      </c>
      <c r="W2398" t="str">
        <f t="shared" si="75"/>
        <v>300-329</v>
      </c>
    </row>
    <row r="2399" spans="1:23" x14ac:dyDescent="0.25">
      <c r="A2399" t="s">
        <v>2537</v>
      </c>
      <c r="B2399">
        <v>5915825393</v>
      </c>
      <c r="C2399">
        <v>4841065799</v>
      </c>
      <c r="D2399" s="1">
        <v>45401</v>
      </c>
      <c r="E2399">
        <v>99233</v>
      </c>
      <c r="F2399">
        <v>90834</v>
      </c>
      <c r="G2399" t="s">
        <v>29</v>
      </c>
      <c r="H2399" s="34">
        <v>69213</v>
      </c>
      <c r="I2399" s="7">
        <v>44988</v>
      </c>
      <c r="J2399" s="7">
        <v>20348.439999999999</v>
      </c>
      <c r="K2399" s="7">
        <v>19241</v>
      </c>
      <c r="L2399" s="7">
        <v>5398.56</v>
      </c>
      <c r="M2399" s="5">
        <v>0.12</v>
      </c>
      <c r="N2399" t="s">
        <v>46</v>
      </c>
      <c r="O2399" t="s">
        <v>27</v>
      </c>
      <c r="P2399" t="s">
        <v>40</v>
      </c>
      <c r="Q2399" t="s">
        <v>32</v>
      </c>
      <c r="R2399" t="s">
        <v>38</v>
      </c>
      <c r="S2399" t="s">
        <v>21</v>
      </c>
      <c r="T2399" t="s">
        <v>13311</v>
      </c>
      <c r="U2399" s="1">
        <v>45792</v>
      </c>
      <c r="V2399">
        <f t="shared" si="74"/>
        <v>391</v>
      </c>
      <c r="W2399" t="str">
        <f t="shared" si="75"/>
        <v>360+</v>
      </c>
    </row>
    <row r="2400" spans="1:23" x14ac:dyDescent="0.25">
      <c r="A2400" t="s">
        <v>2538</v>
      </c>
      <c r="B2400">
        <v>5719187249</v>
      </c>
      <c r="C2400">
        <v>2820130826</v>
      </c>
      <c r="D2400" s="1">
        <v>45489</v>
      </c>
      <c r="E2400">
        <v>99213</v>
      </c>
      <c r="F2400">
        <v>99285</v>
      </c>
      <c r="G2400" t="s">
        <v>159</v>
      </c>
      <c r="H2400" s="34">
        <v>53905</v>
      </c>
      <c r="I2400" s="7">
        <v>35038</v>
      </c>
      <c r="J2400" s="7">
        <v>26414.44</v>
      </c>
      <c r="K2400" s="7">
        <v>4419</v>
      </c>
      <c r="L2400" s="7">
        <v>4204.5600000000004</v>
      </c>
      <c r="M2400" s="5">
        <v>0.12</v>
      </c>
      <c r="N2400" t="s">
        <v>46</v>
      </c>
      <c r="O2400" t="s">
        <v>27</v>
      </c>
      <c r="P2400" t="s">
        <v>97</v>
      </c>
      <c r="Q2400" t="s">
        <v>19</v>
      </c>
      <c r="R2400" t="s">
        <v>20</v>
      </c>
      <c r="S2400" t="s">
        <v>17</v>
      </c>
      <c r="T2400" t="s">
        <v>13311</v>
      </c>
      <c r="U2400" s="1">
        <v>45692</v>
      </c>
      <c r="V2400">
        <f t="shared" si="74"/>
        <v>203</v>
      </c>
      <c r="W2400" t="str">
        <f t="shared" si="75"/>
        <v>180-209</v>
      </c>
    </row>
    <row r="2401" spans="1:23" x14ac:dyDescent="0.25">
      <c r="A2401" t="s">
        <v>2539</v>
      </c>
      <c r="B2401">
        <v>1463840456</v>
      </c>
      <c r="C2401">
        <v>4356268943</v>
      </c>
      <c r="D2401" s="1">
        <v>45650</v>
      </c>
      <c r="E2401">
        <v>99233</v>
      </c>
      <c r="F2401">
        <v>99285</v>
      </c>
      <c r="G2401" t="s">
        <v>148</v>
      </c>
      <c r="H2401" s="34">
        <v>43409</v>
      </c>
      <c r="I2401" s="7">
        <v>36898</v>
      </c>
      <c r="J2401" s="7">
        <v>30902.04</v>
      </c>
      <c r="K2401" s="7">
        <v>5258</v>
      </c>
      <c r="L2401" s="7">
        <v>737.96</v>
      </c>
      <c r="M2401" s="5">
        <v>0.02</v>
      </c>
      <c r="N2401" t="s">
        <v>16</v>
      </c>
      <c r="O2401" t="s">
        <v>30</v>
      </c>
      <c r="P2401" t="s">
        <v>40</v>
      </c>
      <c r="Q2401" t="s">
        <v>19</v>
      </c>
      <c r="R2401" t="s">
        <v>26</v>
      </c>
      <c r="S2401" t="s">
        <v>21</v>
      </c>
      <c r="T2401" t="s">
        <v>13311</v>
      </c>
      <c r="U2401" s="1">
        <v>46026</v>
      </c>
      <c r="V2401">
        <f t="shared" si="74"/>
        <v>376</v>
      </c>
      <c r="W2401" t="str">
        <f t="shared" si="75"/>
        <v>360+</v>
      </c>
    </row>
    <row r="2402" spans="1:23" x14ac:dyDescent="0.25">
      <c r="A2402" t="s">
        <v>2540</v>
      </c>
      <c r="B2402">
        <v>3397327354</v>
      </c>
      <c r="C2402">
        <v>7786281545</v>
      </c>
      <c r="D2402" s="1">
        <v>45922</v>
      </c>
      <c r="E2402">
        <v>99215</v>
      </c>
      <c r="F2402">
        <v>99202</v>
      </c>
      <c r="G2402" t="s">
        <v>99</v>
      </c>
      <c r="H2402" s="34">
        <v>86436</v>
      </c>
      <c r="I2402" s="7">
        <v>56183</v>
      </c>
      <c r="J2402" s="7">
        <v>42047.040000000001</v>
      </c>
      <c r="K2402" s="7">
        <v>7394</v>
      </c>
      <c r="L2402" s="7">
        <v>6741.96</v>
      </c>
      <c r="M2402" s="5">
        <v>0.12</v>
      </c>
      <c r="N2402" t="s">
        <v>46</v>
      </c>
      <c r="O2402" t="s">
        <v>30</v>
      </c>
      <c r="P2402" t="s">
        <v>25</v>
      </c>
      <c r="Q2402" t="s">
        <v>19</v>
      </c>
      <c r="R2402" t="s">
        <v>27</v>
      </c>
      <c r="S2402" t="s">
        <v>27</v>
      </c>
      <c r="T2402" t="s">
        <v>13310</v>
      </c>
      <c r="U2402" s="1">
        <v>45961</v>
      </c>
      <c r="V2402">
        <f t="shared" si="74"/>
        <v>39</v>
      </c>
      <c r="W2402" t="str">
        <f t="shared" si="75"/>
        <v>30-59</v>
      </c>
    </row>
    <row r="2403" spans="1:23" x14ac:dyDescent="0.25">
      <c r="A2403" t="s">
        <v>2541</v>
      </c>
      <c r="B2403">
        <v>3079891569</v>
      </c>
      <c r="C2403">
        <v>9805164757</v>
      </c>
      <c r="D2403" s="1">
        <v>45306</v>
      </c>
      <c r="E2403">
        <v>99214</v>
      </c>
      <c r="F2403">
        <v>99291</v>
      </c>
      <c r="G2403" t="s">
        <v>159</v>
      </c>
      <c r="H2403" s="34">
        <v>68506</v>
      </c>
      <c r="I2403" s="7">
        <v>58230</v>
      </c>
      <c r="J2403" s="7">
        <v>57065.4</v>
      </c>
      <c r="K2403" s="7">
        <v>0</v>
      </c>
      <c r="L2403" s="7">
        <v>1164.5999999999999</v>
      </c>
      <c r="M2403" s="5">
        <v>0.02</v>
      </c>
      <c r="N2403" t="s">
        <v>16</v>
      </c>
      <c r="O2403" t="s">
        <v>17</v>
      </c>
      <c r="P2403" t="s">
        <v>58</v>
      </c>
      <c r="Q2403" t="s">
        <v>32</v>
      </c>
      <c r="R2403" t="s">
        <v>26</v>
      </c>
      <c r="S2403" t="s">
        <v>21</v>
      </c>
      <c r="T2403" t="s">
        <v>13311</v>
      </c>
      <c r="U2403" s="1">
        <v>45786</v>
      </c>
      <c r="V2403">
        <f t="shared" si="74"/>
        <v>480</v>
      </c>
      <c r="W2403" t="str">
        <f t="shared" si="75"/>
        <v>360+</v>
      </c>
    </row>
    <row r="2404" spans="1:23" x14ac:dyDescent="0.25">
      <c r="A2404" t="s">
        <v>2542</v>
      </c>
      <c r="B2404">
        <v>1356597295</v>
      </c>
      <c r="C2404">
        <v>8905158573</v>
      </c>
      <c r="D2404" s="1">
        <v>45844</v>
      </c>
      <c r="E2404">
        <v>99213</v>
      </c>
      <c r="F2404">
        <v>93000</v>
      </c>
      <c r="G2404" t="s">
        <v>110</v>
      </c>
      <c r="H2404" s="34">
        <v>50182</v>
      </c>
      <c r="I2404" s="7">
        <v>32618</v>
      </c>
      <c r="J2404" s="7">
        <v>28703.84</v>
      </c>
      <c r="K2404" s="7">
        <v>0</v>
      </c>
      <c r="L2404" s="7">
        <v>3914.16</v>
      </c>
      <c r="M2404" s="5">
        <v>0.12</v>
      </c>
      <c r="N2404" t="s">
        <v>46</v>
      </c>
      <c r="O2404" t="s">
        <v>17</v>
      </c>
      <c r="P2404" t="s">
        <v>58</v>
      </c>
      <c r="Q2404" t="s">
        <v>19</v>
      </c>
      <c r="R2404" t="s">
        <v>26</v>
      </c>
      <c r="S2404" t="s">
        <v>21</v>
      </c>
      <c r="T2404" t="s">
        <v>13310</v>
      </c>
      <c r="U2404" s="1">
        <v>45910</v>
      </c>
      <c r="V2404">
        <f t="shared" si="74"/>
        <v>66</v>
      </c>
      <c r="W2404" t="str">
        <f t="shared" si="75"/>
        <v>60-89</v>
      </c>
    </row>
    <row r="2405" spans="1:23" x14ac:dyDescent="0.25">
      <c r="A2405" t="s">
        <v>2543</v>
      </c>
      <c r="B2405">
        <v>6009312742</v>
      </c>
      <c r="C2405">
        <v>4456925735</v>
      </c>
      <c r="D2405" s="1">
        <v>45416</v>
      </c>
      <c r="E2405">
        <v>99232</v>
      </c>
      <c r="F2405">
        <v>71046</v>
      </c>
      <c r="G2405" t="s">
        <v>83</v>
      </c>
      <c r="H2405" s="34">
        <v>58831</v>
      </c>
      <c r="I2405" s="7">
        <v>42358</v>
      </c>
      <c r="J2405" s="7">
        <v>33329.360000000001</v>
      </c>
      <c r="K2405" s="7">
        <v>5640</v>
      </c>
      <c r="L2405" s="7">
        <v>3388.64</v>
      </c>
      <c r="M2405" s="5">
        <v>0.08</v>
      </c>
      <c r="N2405" t="s">
        <v>24</v>
      </c>
      <c r="O2405" t="s">
        <v>27</v>
      </c>
      <c r="P2405" t="s">
        <v>25</v>
      </c>
      <c r="Q2405" t="s">
        <v>32</v>
      </c>
      <c r="R2405" t="s">
        <v>27</v>
      </c>
      <c r="S2405" t="s">
        <v>17</v>
      </c>
      <c r="T2405" t="s">
        <v>13311</v>
      </c>
      <c r="U2405" s="1">
        <v>45738</v>
      </c>
      <c r="V2405">
        <f t="shared" si="74"/>
        <v>322</v>
      </c>
      <c r="W2405" t="str">
        <f t="shared" si="75"/>
        <v>300-329</v>
      </c>
    </row>
    <row r="2406" spans="1:23" x14ac:dyDescent="0.25">
      <c r="A2406" t="s">
        <v>2544</v>
      </c>
      <c r="B2406">
        <v>3353417601</v>
      </c>
      <c r="C2406">
        <v>7786461484</v>
      </c>
      <c r="D2406" s="1">
        <v>45939</v>
      </c>
      <c r="E2406">
        <v>99233</v>
      </c>
      <c r="F2406">
        <v>99281</v>
      </c>
      <c r="G2406" t="s">
        <v>134</v>
      </c>
      <c r="H2406" s="34">
        <v>62069</v>
      </c>
      <c r="I2406" s="7">
        <v>52759</v>
      </c>
      <c r="J2406" s="7">
        <v>51703.82</v>
      </c>
      <c r="K2406" s="7">
        <v>0</v>
      </c>
      <c r="L2406" s="7">
        <v>1055.18</v>
      </c>
      <c r="M2406" s="5">
        <v>0.02</v>
      </c>
      <c r="N2406" t="s">
        <v>16</v>
      </c>
      <c r="O2406" t="s">
        <v>17</v>
      </c>
      <c r="P2406" t="s">
        <v>40</v>
      </c>
      <c r="Q2406" t="s">
        <v>19</v>
      </c>
      <c r="R2406" t="s">
        <v>27</v>
      </c>
      <c r="S2406" t="s">
        <v>21</v>
      </c>
      <c r="T2406" t="s">
        <v>13312</v>
      </c>
      <c r="U2406" s="1">
        <v>45968</v>
      </c>
      <c r="V2406">
        <f t="shared" si="74"/>
        <v>29</v>
      </c>
      <c r="W2406" t="str">
        <f t="shared" si="75"/>
        <v>0-29</v>
      </c>
    </row>
    <row r="2407" spans="1:23" x14ac:dyDescent="0.25">
      <c r="A2407" t="s">
        <v>2545</v>
      </c>
      <c r="B2407">
        <v>7165083821</v>
      </c>
      <c r="C2407">
        <v>4078822226</v>
      </c>
      <c r="D2407" s="1">
        <v>45856</v>
      </c>
      <c r="E2407">
        <v>99222</v>
      </c>
      <c r="F2407">
        <v>90834</v>
      </c>
      <c r="G2407" t="s">
        <v>415</v>
      </c>
      <c r="H2407" s="34">
        <v>60959</v>
      </c>
      <c r="I2407" s="7">
        <v>51815</v>
      </c>
      <c r="J2407" s="7">
        <v>50778.7</v>
      </c>
      <c r="K2407" s="7">
        <v>0</v>
      </c>
      <c r="L2407" s="7">
        <v>1036.3</v>
      </c>
      <c r="M2407" s="5">
        <v>0.02</v>
      </c>
      <c r="N2407" t="s">
        <v>16</v>
      </c>
      <c r="O2407" t="s">
        <v>17</v>
      </c>
      <c r="P2407" t="s">
        <v>31</v>
      </c>
      <c r="Q2407" t="s">
        <v>32</v>
      </c>
      <c r="R2407" t="s">
        <v>43</v>
      </c>
      <c r="S2407" t="s">
        <v>27</v>
      </c>
      <c r="T2407" t="s">
        <v>13311</v>
      </c>
      <c r="U2407" s="1">
        <v>45886</v>
      </c>
      <c r="V2407">
        <f t="shared" si="74"/>
        <v>30</v>
      </c>
      <c r="W2407" t="str">
        <f t="shared" si="75"/>
        <v>30-59</v>
      </c>
    </row>
    <row r="2408" spans="1:23" x14ac:dyDescent="0.25">
      <c r="A2408" t="s">
        <v>2546</v>
      </c>
      <c r="B2408">
        <v>9652660492</v>
      </c>
      <c r="C2408">
        <v>8054172246</v>
      </c>
      <c r="D2408" s="1">
        <v>45860</v>
      </c>
      <c r="E2408">
        <v>99232</v>
      </c>
      <c r="F2408">
        <v>99292</v>
      </c>
      <c r="G2408" t="s">
        <v>110</v>
      </c>
      <c r="H2408" s="34">
        <v>91832</v>
      </c>
      <c r="I2408" s="7">
        <v>68874</v>
      </c>
      <c r="J2408" s="7">
        <v>30059.9</v>
      </c>
      <c r="K2408" s="7">
        <v>28483</v>
      </c>
      <c r="L2408" s="7">
        <v>10331.1</v>
      </c>
      <c r="M2408" s="5">
        <v>0.15</v>
      </c>
      <c r="N2408" t="s">
        <v>1139</v>
      </c>
      <c r="O2408" t="s">
        <v>27</v>
      </c>
      <c r="P2408" t="s">
        <v>55</v>
      </c>
      <c r="Q2408" t="s">
        <v>32</v>
      </c>
      <c r="R2408" t="s">
        <v>38</v>
      </c>
      <c r="S2408" t="s">
        <v>17</v>
      </c>
      <c r="T2408" t="s">
        <v>13310</v>
      </c>
      <c r="U2408" s="1">
        <v>46041</v>
      </c>
      <c r="V2408">
        <f t="shared" si="74"/>
        <v>181</v>
      </c>
      <c r="W2408" t="str">
        <f t="shared" si="75"/>
        <v>180-209</v>
      </c>
    </row>
    <row r="2409" spans="1:23" x14ac:dyDescent="0.25">
      <c r="A2409" t="s">
        <v>2547</v>
      </c>
      <c r="B2409">
        <v>5670624379</v>
      </c>
      <c r="C2409">
        <v>7519527068</v>
      </c>
      <c r="D2409" s="1">
        <v>45343</v>
      </c>
      <c r="E2409">
        <v>99214</v>
      </c>
      <c r="F2409">
        <v>90834</v>
      </c>
      <c r="G2409" t="s">
        <v>110</v>
      </c>
      <c r="H2409" s="34">
        <v>58637</v>
      </c>
      <c r="I2409" s="7">
        <v>43978</v>
      </c>
      <c r="J2409" s="7">
        <v>26072.3</v>
      </c>
      <c r="K2409" s="7">
        <v>11309</v>
      </c>
      <c r="L2409" s="7">
        <v>6596.7</v>
      </c>
      <c r="M2409" s="5">
        <v>0.15</v>
      </c>
      <c r="N2409" t="s">
        <v>1139</v>
      </c>
      <c r="O2409" t="s">
        <v>27</v>
      </c>
      <c r="P2409" t="s">
        <v>97</v>
      </c>
      <c r="Q2409" t="s">
        <v>19</v>
      </c>
      <c r="R2409" t="s">
        <v>43</v>
      </c>
      <c r="S2409" t="s">
        <v>27</v>
      </c>
      <c r="T2409" t="s">
        <v>13310</v>
      </c>
      <c r="U2409" s="1">
        <v>45866</v>
      </c>
      <c r="V2409">
        <f t="shared" si="74"/>
        <v>523</v>
      </c>
      <c r="W2409" t="str">
        <f t="shared" si="75"/>
        <v>360+</v>
      </c>
    </row>
    <row r="2410" spans="1:23" x14ac:dyDescent="0.25">
      <c r="A2410" t="s">
        <v>2548</v>
      </c>
      <c r="B2410">
        <v>5655499385</v>
      </c>
      <c r="C2410">
        <v>1159340665</v>
      </c>
      <c r="D2410" s="1">
        <v>45388</v>
      </c>
      <c r="E2410">
        <v>99222</v>
      </c>
      <c r="F2410">
        <v>81000</v>
      </c>
      <c r="G2410" t="s">
        <v>209</v>
      </c>
      <c r="H2410" s="34">
        <v>40345</v>
      </c>
      <c r="I2410" s="7">
        <v>34293</v>
      </c>
      <c r="J2410" s="7">
        <v>33607.14</v>
      </c>
      <c r="K2410" s="7">
        <v>0</v>
      </c>
      <c r="L2410" s="7">
        <v>685.86</v>
      </c>
      <c r="M2410" s="5">
        <v>0.02</v>
      </c>
      <c r="N2410" t="s">
        <v>16</v>
      </c>
      <c r="O2410" t="s">
        <v>17</v>
      </c>
      <c r="P2410" t="s">
        <v>31</v>
      </c>
      <c r="Q2410" t="s">
        <v>19</v>
      </c>
      <c r="R2410" t="s">
        <v>38</v>
      </c>
      <c r="S2410" t="s">
        <v>21</v>
      </c>
      <c r="T2410" t="s">
        <v>13311</v>
      </c>
      <c r="U2410" s="1">
        <v>45733</v>
      </c>
      <c r="V2410">
        <f t="shared" si="74"/>
        <v>345</v>
      </c>
      <c r="W2410" t="str">
        <f t="shared" si="75"/>
        <v>330-359</v>
      </c>
    </row>
    <row r="2411" spans="1:23" x14ac:dyDescent="0.25">
      <c r="A2411" t="s">
        <v>2549</v>
      </c>
      <c r="B2411">
        <v>5215800762</v>
      </c>
      <c r="C2411">
        <v>9213230161</v>
      </c>
      <c r="D2411" s="1">
        <v>45652</v>
      </c>
      <c r="E2411">
        <v>99231</v>
      </c>
      <c r="F2411">
        <v>99204</v>
      </c>
      <c r="G2411" t="s">
        <v>122</v>
      </c>
      <c r="H2411" s="34">
        <v>17032</v>
      </c>
      <c r="I2411" s="7">
        <v>12263</v>
      </c>
      <c r="J2411" s="7">
        <v>11281.96</v>
      </c>
      <c r="K2411" s="7">
        <v>0</v>
      </c>
      <c r="L2411" s="7">
        <v>981.04</v>
      </c>
      <c r="M2411" s="5">
        <v>0.08</v>
      </c>
      <c r="N2411" t="s">
        <v>24</v>
      </c>
      <c r="O2411" t="s">
        <v>17</v>
      </c>
      <c r="P2411" t="s">
        <v>18</v>
      </c>
      <c r="Q2411" t="s">
        <v>19</v>
      </c>
      <c r="R2411" t="s">
        <v>26</v>
      </c>
      <c r="S2411" t="s">
        <v>27</v>
      </c>
      <c r="T2411" t="s">
        <v>13311</v>
      </c>
      <c r="U2411" s="1">
        <v>45960</v>
      </c>
      <c r="V2411">
        <f t="shared" si="74"/>
        <v>308</v>
      </c>
      <c r="W2411" t="str">
        <f t="shared" si="75"/>
        <v>300-329</v>
      </c>
    </row>
    <row r="2412" spans="1:23" x14ac:dyDescent="0.25">
      <c r="A2412" t="s">
        <v>2550</v>
      </c>
      <c r="B2412">
        <v>7838531864</v>
      </c>
      <c r="C2412">
        <v>3133487232</v>
      </c>
      <c r="D2412" s="1">
        <v>45772</v>
      </c>
      <c r="E2412">
        <v>99232</v>
      </c>
      <c r="F2412">
        <v>99211</v>
      </c>
      <c r="G2412" t="s">
        <v>152</v>
      </c>
      <c r="H2412" s="34">
        <v>76567</v>
      </c>
      <c r="I2412" s="7">
        <v>55128</v>
      </c>
      <c r="J2412" s="7">
        <v>39187.760000000002</v>
      </c>
      <c r="K2412" s="7">
        <v>11530</v>
      </c>
      <c r="L2412" s="7">
        <v>4410.24</v>
      </c>
      <c r="M2412" s="5">
        <v>0.08</v>
      </c>
      <c r="N2412" t="s">
        <v>24</v>
      </c>
      <c r="O2412" t="s">
        <v>27</v>
      </c>
      <c r="P2412" t="s">
        <v>25</v>
      </c>
      <c r="Q2412" t="s">
        <v>32</v>
      </c>
      <c r="R2412" t="s">
        <v>27</v>
      </c>
      <c r="S2412" t="s">
        <v>27</v>
      </c>
      <c r="T2412" t="s">
        <v>13310</v>
      </c>
      <c r="U2412" s="1">
        <v>45818</v>
      </c>
      <c r="V2412">
        <f t="shared" si="74"/>
        <v>46</v>
      </c>
      <c r="W2412" t="str">
        <f t="shared" si="75"/>
        <v>30-59</v>
      </c>
    </row>
    <row r="2413" spans="1:23" x14ac:dyDescent="0.25">
      <c r="A2413" t="s">
        <v>2551</v>
      </c>
      <c r="B2413">
        <v>4198918434</v>
      </c>
      <c r="C2413">
        <v>1841724688</v>
      </c>
      <c r="D2413" s="1">
        <v>45777</v>
      </c>
      <c r="E2413">
        <v>99214</v>
      </c>
      <c r="F2413">
        <v>99212</v>
      </c>
      <c r="G2413" t="s">
        <v>191</v>
      </c>
      <c r="H2413" s="34">
        <v>82326</v>
      </c>
      <c r="I2413" s="7">
        <v>64214</v>
      </c>
      <c r="J2413" s="7">
        <v>45101.2</v>
      </c>
      <c r="K2413" s="7">
        <v>6270</v>
      </c>
      <c r="L2413" s="7">
        <v>12842.8</v>
      </c>
      <c r="M2413" s="5">
        <v>0.2</v>
      </c>
      <c r="N2413" t="s">
        <v>3140</v>
      </c>
      <c r="O2413" t="s">
        <v>30</v>
      </c>
      <c r="P2413" t="s">
        <v>97</v>
      </c>
      <c r="Q2413" t="s">
        <v>19</v>
      </c>
      <c r="R2413" t="s">
        <v>21</v>
      </c>
      <c r="S2413" t="s">
        <v>21</v>
      </c>
      <c r="T2413" t="s">
        <v>13312</v>
      </c>
      <c r="U2413" s="1">
        <v>45886</v>
      </c>
      <c r="V2413">
        <f t="shared" si="74"/>
        <v>109</v>
      </c>
      <c r="W2413" t="str">
        <f t="shared" si="75"/>
        <v>90-119</v>
      </c>
    </row>
    <row r="2414" spans="1:23" x14ac:dyDescent="0.25">
      <c r="A2414" t="s">
        <v>2552</v>
      </c>
      <c r="B2414">
        <v>7333777666</v>
      </c>
      <c r="C2414">
        <v>4843940406</v>
      </c>
      <c r="D2414" s="1">
        <v>45434</v>
      </c>
      <c r="E2414">
        <v>99215</v>
      </c>
      <c r="F2414">
        <v>99292</v>
      </c>
      <c r="G2414" t="s">
        <v>279</v>
      </c>
      <c r="H2414" s="34">
        <v>44016</v>
      </c>
      <c r="I2414" s="7">
        <v>34332</v>
      </c>
      <c r="J2414" s="7">
        <v>23546.6</v>
      </c>
      <c r="K2414" s="7">
        <v>3919</v>
      </c>
      <c r="L2414" s="7">
        <v>6866.4</v>
      </c>
      <c r="M2414" s="5">
        <v>0.2</v>
      </c>
      <c r="N2414" t="s">
        <v>3140</v>
      </c>
      <c r="O2414" t="s">
        <v>30</v>
      </c>
      <c r="P2414" t="s">
        <v>40</v>
      </c>
      <c r="Q2414" t="s">
        <v>19</v>
      </c>
      <c r="R2414" t="s">
        <v>38</v>
      </c>
      <c r="S2414" t="s">
        <v>21</v>
      </c>
      <c r="T2414" t="s">
        <v>13312</v>
      </c>
      <c r="U2414" s="1">
        <v>45766</v>
      </c>
      <c r="V2414">
        <f t="shared" si="74"/>
        <v>332</v>
      </c>
      <c r="W2414" t="str">
        <f t="shared" si="75"/>
        <v>330-359</v>
      </c>
    </row>
    <row r="2415" spans="1:23" x14ac:dyDescent="0.25">
      <c r="A2415" t="s">
        <v>2553</v>
      </c>
      <c r="B2415">
        <v>4465546097</v>
      </c>
      <c r="C2415">
        <v>7658059849</v>
      </c>
      <c r="D2415" s="1">
        <v>45333</v>
      </c>
      <c r="E2415">
        <v>99221</v>
      </c>
      <c r="F2415">
        <v>80053</v>
      </c>
      <c r="G2415" t="s">
        <v>495</v>
      </c>
      <c r="H2415" s="34">
        <v>90697</v>
      </c>
      <c r="I2415" s="7">
        <v>77092</v>
      </c>
      <c r="J2415" s="7">
        <v>75550.16</v>
      </c>
      <c r="K2415" s="7">
        <v>0</v>
      </c>
      <c r="L2415" s="7">
        <v>1541.84</v>
      </c>
      <c r="M2415" s="5">
        <v>0.02</v>
      </c>
      <c r="N2415" t="s">
        <v>16</v>
      </c>
      <c r="O2415" t="s">
        <v>17</v>
      </c>
      <c r="P2415" t="s">
        <v>18</v>
      </c>
      <c r="Q2415" t="s">
        <v>32</v>
      </c>
      <c r="R2415" t="s">
        <v>38</v>
      </c>
      <c r="S2415" t="s">
        <v>17</v>
      </c>
      <c r="T2415" t="s">
        <v>13311</v>
      </c>
      <c r="U2415" s="1">
        <v>45829</v>
      </c>
      <c r="V2415">
        <f t="shared" si="74"/>
        <v>496</v>
      </c>
      <c r="W2415" t="str">
        <f t="shared" si="75"/>
        <v>360+</v>
      </c>
    </row>
    <row r="2416" spans="1:23" x14ac:dyDescent="0.25">
      <c r="A2416" t="s">
        <v>2554</v>
      </c>
      <c r="B2416">
        <v>9052386083</v>
      </c>
      <c r="C2416">
        <v>7005185173</v>
      </c>
      <c r="D2416" s="1">
        <v>45376</v>
      </c>
      <c r="E2416">
        <v>99222</v>
      </c>
      <c r="F2416">
        <v>80053</v>
      </c>
      <c r="G2416" t="s">
        <v>148</v>
      </c>
      <c r="H2416" s="34">
        <v>85400</v>
      </c>
      <c r="I2416" s="7">
        <v>72590</v>
      </c>
      <c r="J2416" s="7">
        <v>61407.199999999997</v>
      </c>
      <c r="K2416" s="7">
        <v>9731</v>
      </c>
      <c r="L2416" s="7">
        <v>1451.8</v>
      </c>
      <c r="M2416" s="5">
        <v>0.02</v>
      </c>
      <c r="N2416" t="s">
        <v>16</v>
      </c>
      <c r="O2416" t="s">
        <v>30</v>
      </c>
      <c r="P2416" t="s">
        <v>97</v>
      </c>
      <c r="Q2416" t="s">
        <v>19</v>
      </c>
      <c r="R2416" t="s">
        <v>26</v>
      </c>
      <c r="S2416" t="s">
        <v>17</v>
      </c>
      <c r="T2416" t="s">
        <v>13312</v>
      </c>
      <c r="U2416" s="1">
        <v>45741</v>
      </c>
      <c r="V2416">
        <f t="shared" si="74"/>
        <v>365</v>
      </c>
      <c r="W2416" t="str">
        <f t="shared" si="75"/>
        <v>360+</v>
      </c>
    </row>
    <row r="2417" spans="1:23" x14ac:dyDescent="0.25">
      <c r="A2417" t="s">
        <v>2555</v>
      </c>
      <c r="B2417">
        <v>2989879004</v>
      </c>
      <c r="C2417">
        <v>4364823484</v>
      </c>
      <c r="D2417" s="1">
        <v>45768</v>
      </c>
      <c r="E2417">
        <v>99232</v>
      </c>
      <c r="F2417">
        <v>99282</v>
      </c>
      <c r="G2417" t="s">
        <v>140</v>
      </c>
      <c r="H2417" s="34">
        <v>33585</v>
      </c>
      <c r="I2417" s="7">
        <v>24181</v>
      </c>
      <c r="J2417" s="7">
        <v>20963.52</v>
      </c>
      <c r="K2417" s="7">
        <v>1283</v>
      </c>
      <c r="L2417" s="7">
        <v>1934.48</v>
      </c>
      <c r="M2417" s="5">
        <v>0.08</v>
      </c>
      <c r="N2417" t="s">
        <v>24</v>
      </c>
      <c r="O2417" t="s">
        <v>30</v>
      </c>
      <c r="P2417" t="s">
        <v>31</v>
      </c>
      <c r="Q2417" t="s">
        <v>19</v>
      </c>
      <c r="R2417" t="s">
        <v>20</v>
      </c>
      <c r="S2417" t="s">
        <v>21</v>
      </c>
      <c r="T2417" t="s">
        <v>13312</v>
      </c>
      <c r="U2417" s="1">
        <v>45853</v>
      </c>
      <c r="V2417">
        <f t="shared" si="74"/>
        <v>85</v>
      </c>
      <c r="W2417" t="str">
        <f t="shared" si="75"/>
        <v>60-89</v>
      </c>
    </row>
    <row r="2418" spans="1:23" x14ac:dyDescent="0.25">
      <c r="A2418" t="s">
        <v>2556</v>
      </c>
      <c r="B2418">
        <v>6664065654</v>
      </c>
      <c r="C2418">
        <v>3308083457</v>
      </c>
      <c r="D2418" s="1">
        <v>45940</v>
      </c>
      <c r="E2418">
        <v>99215</v>
      </c>
      <c r="F2418">
        <v>99285</v>
      </c>
      <c r="G2418" t="s">
        <v>191</v>
      </c>
      <c r="H2418" s="34">
        <v>95884</v>
      </c>
      <c r="I2418" s="7">
        <v>69036</v>
      </c>
      <c r="J2418" s="7">
        <v>55093.120000000003</v>
      </c>
      <c r="K2418" s="7">
        <v>8420</v>
      </c>
      <c r="L2418" s="7">
        <v>5522.88</v>
      </c>
      <c r="M2418" s="5">
        <v>0.08</v>
      </c>
      <c r="N2418" t="s">
        <v>24</v>
      </c>
      <c r="O2418" t="s">
        <v>30</v>
      </c>
      <c r="P2418" t="s">
        <v>25</v>
      </c>
      <c r="Q2418" t="s">
        <v>32</v>
      </c>
      <c r="R2418" t="s">
        <v>27</v>
      </c>
      <c r="S2418" t="s">
        <v>21</v>
      </c>
      <c r="T2418" t="s">
        <v>13310</v>
      </c>
      <c r="U2418" s="1">
        <v>45983</v>
      </c>
      <c r="V2418">
        <f t="shared" si="74"/>
        <v>43</v>
      </c>
      <c r="W2418" t="str">
        <f t="shared" si="75"/>
        <v>30-59</v>
      </c>
    </row>
    <row r="2419" spans="1:23" x14ac:dyDescent="0.25">
      <c r="A2419" t="s">
        <v>2557</v>
      </c>
      <c r="B2419">
        <v>3322729779</v>
      </c>
      <c r="C2419">
        <v>7586287755</v>
      </c>
      <c r="D2419" s="1">
        <v>45415</v>
      </c>
      <c r="E2419">
        <v>99214</v>
      </c>
      <c r="F2419">
        <v>99204</v>
      </c>
      <c r="G2419" t="s">
        <v>200</v>
      </c>
      <c r="H2419" s="34">
        <v>27399</v>
      </c>
      <c r="I2419" s="7">
        <v>17809</v>
      </c>
      <c r="J2419" s="7">
        <v>13135.92</v>
      </c>
      <c r="K2419" s="7">
        <v>2536</v>
      </c>
      <c r="L2419" s="7">
        <v>2137.08</v>
      </c>
      <c r="M2419" s="5">
        <v>0.12</v>
      </c>
      <c r="N2419" t="s">
        <v>46</v>
      </c>
      <c r="O2419" t="s">
        <v>30</v>
      </c>
      <c r="P2419" t="s">
        <v>40</v>
      </c>
      <c r="Q2419" t="s">
        <v>19</v>
      </c>
      <c r="R2419" t="s">
        <v>27</v>
      </c>
      <c r="S2419" t="s">
        <v>17</v>
      </c>
      <c r="T2419" t="s">
        <v>13312</v>
      </c>
      <c r="U2419" s="1">
        <v>45968</v>
      </c>
      <c r="V2419">
        <f t="shared" si="74"/>
        <v>553</v>
      </c>
      <c r="W2419" t="str">
        <f t="shared" si="75"/>
        <v>360+</v>
      </c>
    </row>
    <row r="2420" spans="1:23" x14ac:dyDescent="0.25">
      <c r="A2420" t="s">
        <v>2558</v>
      </c>
      <c r="B2420">
        <v>2121743550</v>
      </c>
      <c r="C2420">
        <v>8156204627</v>
      </c>
      <c r="D2420" s="1">
        <v>45434</v>
      </c>
      <c r="E2420">
        <v>99231</v>
      </c>
      <c r="F2420">
        <v>90834</v>
      </c>
      <c r="G2420" t="s">
        <v>362</v>
      </c>
      <c r="H2420" s="34">
        <v>83520</v>
      </c>
      <c r="I2420" s="7">
        <v>60134</v>
      </c>
      <c r="J2420" s="7">
        <v>55323.28</v>
      </c>
      <c r="K2420" s="7">
        <v>0</v>
      </c>
      <c r="L2420" s="7">
        <v>4810.72</v>
      </c>
      <c r="M2420" s="5">
        <v>0.08</v>
      </c>
      <c r="N2420" t="s">
        <v>24</v>
      </c>
      <c r="O2420" t="s">
        <v>17</v>
      </c>
      <c r="P2420" t="s">
        <v>58</v>
      </c>
      <c r="Q2420" t="s">
        <v>19</v>
      </c>
      <c r="R2420" t="s">
        <v>26</v>
      </c>
      <c r="S2420" t="s">
        <v>17</v>
      </c>
      <c r="T2420" t="s">
        <v>13311</v>
      </c>
      <c r="U2420" s="1">
        <v>46006</v>
      </c>
      <c r="V2420">
        <f t="shared" si="74"/>
        <v>572</v>
      </c>
      <c r="W2420" t="str">
        <f t="shared" si="75"/>
        <v>360+</v>
      </c>
    </row>
    <row r="2421" spans="1:23" x14ac:dyDescent="0.25">
      <c r="A2421" t="s">
        <v>2559</v>
      </c>
      <c r="B2421">
        <v>4268648957</v>
      </c>
      <c r="C2421">
        <v>5119014507</v>
      </c>
      <c r="D2421" s="1">
        <v>45358</v>
      </c>
      <c r="E2421">
        <v>99223</v>
      </c>
      <c r="F2421">
        <v>71046</v>
      </c>
      <c r="G2421" t="s">
        <v>272</v>
      </c>
      <c r="H2421" s="34">
        <v>96567</v>
      </c>
      <c r="I2421" s="7">
        <v>69528</v>
      </c>
      <c r="J2421" s="7">
        <v>57183.76</v>
      </c>
      <c r="K2421" s="7">
        <v>6782</v>
      </c>
      <c r="L2421" s="7">
        <v>5562.24</v>
      </c>
      <c r="M2421" s="5">
        <v>0.08</v>
      </c>
      <c r="N2421" t="s">
        <v>24</v>
      </c>
      <c r="O2421" t="s">
        <v>27</v>
      </c>
      <c r="P2421" t="s">
        <v>40</v>
      </c>
      <c r="Q2421" t="s">
        <v>32</v>
      </c>
      <c r="R2421" t="s">
        <v>38</v>
      </c>
      <c r="S2421" t="s">
        <v>27</v>
      </c>
      <c r="T2421" t="s">
        <v>13311</v>
      </c>
      <c r="U2421" s="1">
        <v>45663</v>
      </c>
      <c r="V2421">
        <f t="shared" si="74"/>
        <v>305</v>
      </c>
      <c r="W2421" t="str">
        <f t="shared" si="75"/>
        <v>300-329</v>
      </c>
    </row>
    <row r="2422" spans="1:23" x14ac:dyDescent="0.25">
      <c r="A2422" t="s">
        <v>2560</v>
      </c>
      <c r="B2422">
        <v>1207473834</v>
      </c>
      <c r="C2422">
        <v>2001245901</v>
      </c>
      <c r="D2422" s="1">
        <v>45559</v>
      </c>
      <c r="E2422">
        <v>99238</v>
      </c>
      <c r="F2422">
        <v>99202</v>
      </c>
      <c r="G2422" t="s">
        <v>219</v>
      </c>
      <c r="H2422" s="34">
        <v>99347</v>
      </c>
      <c r="I2422" s="7">
        <v>84445</v>
      </c>
      <c r="J2422" s="7">
        <v>47645.1</v>
      </c>
      <c r="K2422" s="7">
        <v>35111</v>
      </c>
      <c r="L2422" s="7">
        <v>1688.9</v>
      </c>
      <c r="M2422" s="5">
        <v>0.02</v>
      </c>
      <c r="N2422" t="s">
        <v>16</v>
      </c>
      <c r="O2422" t="s">
        <v>27</v>
      </c>
      <c r="P2422" t="s">
        <v>35</v>
      </c>
      <c r="Q2422" t="s">
        <v>19</v>
      </c>
      <c r="R2422" t="s">
        <v>38</v>
      </c>
      <c r="S2422" t="s">
        <v>27</v>
      </c>
      <c r="T2422" t="s">
        <v>13311</v>
      </c>
      <c r="U2422" s="1">
        <v>45722</v>
      </c>
      <c r="V2422">
        <f t="shared" si="74"/>
        <v>163</v>
      </c>
      <c r="W2422" t="str">
        <f t="shared" si="75"/>
        <v>150-179</v>
      </c>
    </row>
    <row r="2423" spans="1:23" x14ac:dyDescent="0.25">
      <c r="A2423" t="s">
        <v>2561</v>
      </c>
      <c r="B2423">
        <v>1723461556</v>
      </c>
      <c r="C2423">
        <v>5598545263</v>
      </c>
      <c r="D2423" s="1">
        <v>45476</v>
      </c>
      <c r="E2423">
        <v>99223</v>
      </c>
      <c r="F2423">
        <v>71046</v>
      </c>
      <c r="G2423" t="s">
        <v>203</v>
      </c>
      <c r="H2423" s="34">
        <v>76052</v>
      </c>
      <c r="I2423" s="7">
        <v>57039</v>
      </c>
      <c r="J2423" s="7">
        <v>48483.15</v>
      </c>
      <c r="K2423" s="7">
        <v>0</v>
      </c>
      <c r="L2423" s="7">
        <v>8555.85</v>
      </c>
      <c r="M2423" s="5">
        <v>0.15</v>
      </c>
      <c r="N2423" t="s">
        <v>1139</v>
      </c>
      <c r="O2423" t="s">
        <v>17</v>
      </c>
      <c r="P2423" t="s">
        <v>40</v>
      </c>
      <c r="Q2423" t="s">
        <v>19</v>
      </c>
      <c r="R2423" t="s">
        <v>43</v>
      </c>
      <c r="S2423" t="s">
        <v>21</v>
      </c>
      <c r="T2423" t="s">
        <v>13312</v>
      </c>
      <c r="U2423" s="1">
        <v>45744</v>
      </c>
      <c r="V2423">
        <f t="shared" si="74"/>
        <v>268</v>
      </c>
      <c r="W2423" t="str">
        <f t="shared" si="75"/>
        <v>240-269</v>
      </c>
    </row>
    <row r="2424" spans="1:23" x14ac:dyDescent="0.25">
      <c r="A2424" t="s">
        <v>2562</v>
      </c>
      <c r="B2424">
        <v>3303616102</v>
      </c>
      <c r="C2424">
        <v>2639361446</v>
      </c>
      <c r="D2424" s="1">
        <v>45612</v>
      </c>
      <c r="E2424">
        <v>99221</v>
      </c>
      <c r="F2424">
        <v>99291</v>
      </c>
      <c r="G2424" t="s">
        <v>194</v>
      </c>
      <c r="H2424" s="34">
        <v>71036</v>
      </c>
      <c r="I2424" s="7">
        <v>53277</v>
      </c>
      <c r="J2424" s="7">
        <v>33325.449999999997</v>
      </c>
      <c r="K2424" s="7">
        <v>11960</v>
      </c>
      <c r="L2424" s="7">
        <v>7991.55</v>
      </c>
      <c r="M2424" s="5">
        <v>0.15</v>
      </c>
      <c r="N2424" t="s">
        <v>1139</v>
      </c>
      <c r="O2424" t="s">
        <v>27</v>
      </c>
      <c r="P2424" t="s">
        <v>58</v>
      </c>
      <c r="Q2424" t="s">
        <v>19</v>
      </c>
      <c r="R2424" t="s">
        <v>27</v>
      </c>
      <c r="S2424" t="s">
        <v>17</v>
      </c>
      <c r="T2424" t="s">
        <v>13312</v>
      </c>
      <c r="U2424" s="1">
        <v>45932</v>
      </c>
      <c r="V2424">
        <f t="shared" si="74"/>
        <v>320</v>
      </c>
      <c r="W2424" t="str">
        <f t="shared" si="75"/>
        <v>300-329</v>
      </c>
    </row>
    <row r="2425" spans="1:23" x14ac:dyDescent="0.25">
      <c r="A2425" t="s">
        <v>2563</v>
      </c>
      <c r="B2425">
        <v>9547313960</v>
      </c>
      <c r="C2425">
        <v>6326587729</v>
      </c>
      <c r="D2425" s="1">
        <v>45537</v>
      </c>
      <c r="E2425">
        <v>99221</v>
      </c>
      <c r="F2425">
        <v>99282</v>
      </c>
      <c r="G2425" t="s">
        <v>154</v>
      </c>
      <c r="H2425" s="34">
        <v>55036</v>
      </c>
      <c r="I2425" s="7">
        <v>42928</v>
      </c>
      <c r="J2425" s="7">
        <v>20589.400000000001</v>
      </c>
      <c r="K2425" s="7">
        <v>13753</v>
      </c>
      <c r="L2425" s="7">
        <v>8585.6</v>
      </c>
      <c r="M2425" s="5">
        <v>0.2</v>
      </c>
      <c r="N2425" t="s">
        <v>3140</v>
      </c>
      <c r="O2425" t="s">
        <v>27</v>
      </c>
      <c r="P2425" t="s">
        <v>18</v>
      </c>
      <c r="Q2425" t="s">
        <v>19</v>
      </c>
      <c r="R2425" t="s">
        <v>20</v>
      </c>
      <c r="S2425" t="s">
        <v>27</v>
      </c>
      <c r="T2425" t="s">
        <v>13312</v>
      </c>
      <c r="U2425" s="1">
        <v>45898</v>
      </c>
      <c r="V2425">
        <f t="shared" si="74"/>
        <v>361</v>
      </c>
      <c r="W2425" t="str">
        <f t="shared" si="75"/>
        <v>360+</v>
      </c>
    </row>
    <row r="2426" spans="1:23" x14ac:dyDescent="0.25">
      <c r="A2426" t="s">
        <v>2564</v>
      </c>
      <c r="B2426">
        <v>2684951831</v>
      </c>
      <c r="C2426">
        <v>3107597488</v>
      </c>
      <c r="D2426" s="1">
        <v>45356</v>
      </c>
      <c r="E2426">
        <v>99223</v>
      </c>
      <c r="F2426">
        <v>99282</v>
      </c>
      <c r="G2426" t="s">
        <v>148</v>
      </c>
      <c r="H2426" s="34">
        <v>91288</v>
      </c>
      <c r="I2426" s="7">
        <v>77595</v>
      </c>
      <c r="J2426" s="7">
        <v>57514.1</v>
      </c>
      <c r="K2426" s="7">
        <v>18529</v>
      </c>
      <c r="L2426" s="7">
        <v>1551.9</v>
      </c>
      <c r="M2426" s="5">
        <v>0.02</v>
      </c>
      <c r="N2426" t="s">
        <v>16</v>
      </c>
      <c r="O2426" t="s">
        <v>27</v>
      </c>
      <c r="P2426" t="s">
        <v>55</v>
      </c>
      <c r="Q2426" t="s">
        <v>19</v>
      </c>
      <c r="R2426" t="s">
        <v>27</v>
      </c>
      <c r="S2426" t="s">
        <v>27</v>
      </c>
      <c r="T2426" t="s">
        <v>13312</v>
      </c>
      <c r="U2426" s="1">
        <v>45711</v>
      </c>
      <c r="V2426">
        <f t="shared" si="74"/>
        <v>355</v>
      </c>
      <c r="W2426" t="str">
        <f t="shared" si="75"/>
        <v>330-359</v>
      </c>
    </row>
    <row r="2427" spans="1:23" x14ac:dyDescent="0.25">
      <c r="A2427" t="s">
        <v>2565</v>
      </c>
      <c r="B2427">
        <v>6653326428</v>
      </c>
      <c r="C2427">
        <v>6819038734</v>
      </c>
      <c r="D2427" s="1">
        <v>45346</v>
      </c>
      <c r="E2427">
        <v>99215</v>
      </c>
      <c r="F2427">
        <v>99205</v>
      </c>
      <c r="G2427" t="s">
        <v>495</v>
      </c>
      <c r="H2427" s="34">
        <v>61516</v>
      </c>
      <c r="I2427" s="7">
        <v>52289</v>
      </c>
      <c r="J2427" s="7">
        <v>42556.22</v>
      </c>
      <c r="K2427" s="7">
        <v>8687</v>
      </c>
      <c r="L2427" s="7">
        <v>1045.78</v>
      </c>
      <c r="M2427" s="5">
        <v>0.02</v>
      </c>
      <c r="N2427" t="s">
        <v>16</v>
      </c>
      <c r="O2427" t="s">
        <v>30</v>
      </c>
      <c r="P2427" t="s">
        <v>25</v>
      </c>
      <c r="Q2427" t="s">
        <v>19</v>
      </c>
      <c r="R2427" t="s">
        <v>27</v>
      </c>
      <c r="S2427" t="s">
        <v>21</v>
      </c>
      <c r="T2427" t="s">
        <v>13310</v>
      </c>
      <c r="U2427" s="1">
        <v>45838</v>
      </c>
      <c r="V2427">
        <f t="shared" si="74"/>
        <v>492</v>
      </c>
      <c r="W2427" t="str">
        <f t="shared" si="75"/>
        <v>360+</v>
      </c>
    </row>
    <row r="2428" spans="1:23" x14ac:dyDescent="0.25">
      <c r="A2428" t="s">
        <v>2566</v>
      </c>
      <c r="B2428">
        <v>4930113930</v>
      </c>
      <c r="C2428">
        <v>8256605877</v>
      </c>
      <c r="D2428" s="1">
        <v>45821</v>
      </c>
      <c r="E2428">
        <v>99221</v>
      </c>
      <c r="F2428">
        <v>99202</v>
      </c>
      <c r="G2428" t="s">
        <v>263</v>
      </c>
      <c r="H2428" s="34">
        <v>68159</v>
      </c>
      <c r="I2428" s="7">
        <v>57935</v>
      </c>
      <c r="J2428" s="7">
        <v>35759.300000000003</v>
      </c>
      <c r="K2428" s="7">
        <v>21017</v>
      </c>
      <c r="L2428" s="7">
        <v>1158.7</v>
      </c>
      <c r="M2428" s="5">
        <v>0.02</v>
      </c>
      <c r="N2428" t="s">
        <v>16</v>
      </c>
      <c r="O2428" t="s">
        <v>27</v>
      </c>
      <c r="P2428" t="s">
        <v>97</v>
      </c>
      <c r="Q2428" t="s">
        <v>32</v>
      </c>
      <c r="R2428" t="s">
        <v>27</v>
      </c>
      <c r="S2428" t="s">
        <v>27</v>
      </c>
      <c r="T2428" t="s">
        <v>13312</v>
      </c>
      <c r="U2428" s="1">
        <v>45930</v>
      </c>
      <c r="V2428">
        <f t="shared" si="74"/>
        <v>109</v>
      </c>
      <c r="W2428" t="str">
        <f t="shared" si="75"/>
        <v>90-119</v>
      </c>
    </row>
    <row r="2429" spans="1:23" x14ac:dyDescent="0.25">
      <c r="A2429" t="s">
        <v>2567</v>
      </c>
      <c r="B2429">
        <v>7615524687</v>
      </c>
      <c r="C2429">
        <v>1310600623</v>
      </c>
      <c r="D2429" s="1">
        <v>45774</v>
      </c>
      <c r="E2429">
        <v>99223</v>
      </c>
      <c r="F2429">
        <v>97110</v>
      </c>
      <c r="G2429" t="s">
        <v>365</v>
      </c>
      <c r="H2429" s="34">
        <v>74244</v>
      </c>
      <c r="I2429" s="7">
        <v>48259</v>
      </c>
      <c r="J2429" s="7">
        <v>32133.919999999998</v>
      </c>
      <c r="K2429" s="7">
        <v>10334</v>
      </c>
      <c r="L2429" s="7">
        <v>5791.08</v>
      </c>
      <c r="M2429" s="5">
        <v>0.12</v>
      </c>
      <c r="N2429" t="s">
        <v>46</v>
      </c>
      <c r="O2429" t="s">
        <v>27</v>
      </c>
      <c r="P2429" t="s">
        <v>97</v>
      </c>
      <c r="Q2429" t="s">
        <v>19</v>
      </c>
      <c r="R2429" t="s">
        <v>20</v>
      </c>
      <c r="S2429" t="s">
        <v>17</v>
      </c>
      <c r="T2429" t="s">
        <v>13311</v>
      </c>
      <c r="U2429" s="1">
        <v>45868</v>
      </c>
      <c r="V2429">
        <f t="shared" si="74"/>
        <v>94</v>
      </c>
      <c r="W2429" t="str">
        <f t="shared" si="75"/>
        <v>90-119</v>
      </c>
    </row>
    <row r="2430" spans="1:23" x14ac:dyDescent="0.25">
      <c r="A2430" t="s">
        <v>2568</v>
      </c>
      <c r="B2430">
        <v>5655056283</v>
      </c>
      <c r="C2430">
        <v>1057670562</v>
      </c>
      <c r="D2430" s="1">
        <v>45310</v>
      </c>
      <c r="E2430">
        <v>99222</v>
      </c>
      <c r="F2430">
        <v>99285</v>
      </c>
      <c r="G2430" t="s">
        <v>166</v>
      </c>
      <c r="H2430" s="34">
        <v>27721</v>
      </c>
      <c r="I2430" s="7">
        <v>22731</v>
      </c>
      <c r="J2430" s="7">
        <v>16329.419999999998</v>
      </c>
      <c r="K2430" s="7">
        <v>2310</v>
      </c>
      <c r="L2430" s="7">
        <v>4091.58</v>
      </c>
      <c r="M2430" s="5">
        <v>0.18</v>
      </c>
      <c r="N2430" t="s">
        <v>3141</v>
      </c>
      <c r="O2430" t="s">
        <v>30</v>
      </c>
      <c r="P2430" t="s">
        <v>55</v>
      </c>
      <c r="Q2430" t="s">
        <v>32</v>
      </c>
      <c r="R2430" t="s">
        <v>27</v>
      </c>
      <c r="S2430" t="s">
        <v>17</v>
      </c>
      <c r="T2430" t="s">
        <v>13311</v>
      </c>
      <c r="U2430" s="1">
        <v>45821</v>
      </c>
      <c r="V2430">
        <f t="shared" si="74"/>
        <v>511</v>
      </c>
      <c r="W2430" t="str">
        <f t="shared" si="75"/>
        <v>360+</v>
      </c>
    </row>
    <row r="2431" spans="1:23" x14ac:dyDescent="0.25">
      <c r="A2431" t="s">
        <v>2569</v>
      </c>
      <c r="B2431">
        <v>2312304401</v>
      </c>
      <c r="C2431">
        <v>3038683628</v>
      </c>
      <c r="D2431" s="1">
        <v>45415</v>
      </c>
      <c r="E2431">
        <v>99221</v>
      </c>
      <c r="F2431">
        <v>80053</v>
      </c>
      <c r="G2431" t="s">
        <v>54</v>
      </c>
      <c r="H2431" s="34">
        <v>76312</v>
      </c>
      <c r="I2431" s="7">
        <v>59523</v>
      </c>
      <c r="J2431" s="7">
        <v>47618.400000000001</v>
      </c>
      <c r="K2431" s="7">
        <v>0</v>
      </c>
      <c r="L2431" s="7">
        <v>11904.6</v>
      </c>
      <c r="M2431" s="5">
        <v>0.2</v>
      </c>
      <c r="N2431" t="s">
        <v>3140</v>
      </c>
      <c r="O2431" t="s">
        <v>17</v>
      </c>
      <c r="P2431" t="s">
        <v>25</v>
      </c>
      <c r="Q2431" t="s">
        <v>32</v>
      </c>
      <c r="R2431" t="s">
        <v>38</v>
      </c>
      <c r="S2431" t="s">
        <v>27</v>
      </c>
      <c r="T2431" t="s">
        <v>13311</v>
      </c>
      <c r="U2431" s="1">
        <v>45947</v>
      </c>
      <c r="V2431">
        <f t="shared" si="74"/>
        <v>532</v>
      </c>
      <c r="W2431" t="str">
        <f t="shared" si="75"/>
        <v>360+</v>
      </c>
    </row>
    <row r="2432" spans="1:23" x14ac:dyDescent="0.25">
      <c r="A2432" t="s">
        <v>2570</v>
      </c>
      <c r="B2432">
        <v>2141840967</v>
      </c>
      <c r="C2432">
        <v>5140852813</v>
      </c>
      <c r="D2432" s="1">
        <v>45512</v>
      </c>
      <c r="E2432">
        <v>99231</v>
      </c>
      <c r="F2432">
        <v>99204</v>
      </c>
      <c r="G2432" t="s">
        <v>45</v>
      </c>
      <c r="H2432" s="34">
        <v>53980</v>
      </c>
      <c r="I2432" s="7">
        <v>45883</v>
      </c>
      <c r="J2432" s="7">
        <v>44965.34</v>
      </c>
      <c r="K2432" s="7">
        <v>0</v>
      </c>
      <c r="L2432" s="7">
        <v>917.66</v>
      </c>
      <c r="M2432" s="5">
        <v>0.02</v>
      </c>
      <c r="N2432" t="s">
        <v>16</v>
      </c>
      <c r="O2432" t="s">
        <v>17</v>
      </c>
      <c r="P2432" t="s">
        <v>18</v>
      </c>
      <c r="Q2432" t="s">
        <v>32</v>
      </c>
      <c r="R2432" t="s">
        <v>43</v>
      </c>
      <c r="S2432" t="s">
        <v>27</v>
      </c>
      <c r="T2432" t="s">
        <v>13310</v>
      </c>
      <c r="U2432" s="1">
        <v>46084</v>
      </c>
      <c r="V2432">
        <f t="shared" si="74"/>
        <v>572</v>
      </c>
      <c r="W2432" t="str">
        <f t="shared" si="75"/>
        <v>360+</v>
      </c>
    </row>
    <row r="2433" spans="1:23" x14ac:dyDescent="0.25">
      <c r="A2433" t="s">
        <v>2571</v>
      </c>
      <c r="B2433">
        <v>4404956625</v>
      </c>
      <c r="C2433">
        <v>8423784272</v>
      </c>
      <c r="D2433" s="1">
        <v>45662</v>
      </c>
      <c r="E2433">
        <v>99215</v>
      </c>
      <c r="F2433">
        <v>85025</v>
      </c>
      <c r="G2433" t="s">
        <v>96</v>
      </c>
      <c r="H2433" s="34">
        <v>91788</v>
      </c>
      <c r="I2433" s="7">
        <v>59662</v>
      </c>
      <c r="J2433" s="7">
        <v>52502.559999999998</v>
      </c>
      <c r="K2433" s="7">
        <v>0</v>
      </c>
      <c r="L2433" s="7">
        <v>7159.44</v>
      </c>
      <c r="M2433" s="5">
        <v>0.12</v>
      </c>
      <c r="N2433" t="s">
        <v>46</v>
      </c>
      <c r="O2433" t="s">
        <v>17</v>
      </c>
      <c r="P2433" t="s">
        <v>55</v>
      </c>
      <c r="Q2433" t="s">
        <v>32</v>
      </c>
      <c r="R2433" t="s">
        <v>26</v>
      </c>
      <c r="S2433" t="s">
        <v>27</v>
      </c>
      <c r="T2433" t="s">
        <v>13311</v>
      </c>
      <c r="U2433" s="1">
        <v>45692</v>
      </c>
      <c r="V2433">
        <f t="shared" si="74"/>
        <v>30</v>
      </c>
      <c r="W2433" t="str">
        <f t="shared" si="75"/>
        <v>30-59</v>
      </c>
    </row>
    <row r="2434" spans="1:23" x14ac:dyDescent="0.25">
      <c r="A2434" t="s">
        <v>2572</v>
      </c>
      <c r="B2434">
        <v>2564446301</v>
      </c>
      <c r="C2434">
        <v>2105334225</v>
      </c>
      <c r="D2434" s="1">
        <v>45925</v>
      </c>
      <c r="E2434">
        <v>99221</v>
      </c>
      <c r="F2434">
        <v>99285</v>
      </c>
      <c r="G2434" t="s">
        <v>415</v>
      </c>
      <c r="H2434" s="34">
        <v>34884</v>
      </c>
      <c r="I2434" s="7">
        <v>29651</v>
      </c>
      <c r="J2434" s="7">
        <v>25565.98</v>
      </c>
      <c r="K2434" s="7">
        <v>3492</v>
      </c>
      <c r="L2434" s="7">
        <v>593.02</v>
      </c>
      <c r="M2434" s="5">
        <v>0.02</v>
      </c>
      <c r="N2434" t="s">
        <v>16</v>
      </c>
      <c r="O2434" t="s">
        <v>30</v>
      </c>
      <c r="P2434" t="s">
        <v>40</v>
      </c>
      <c r="Q2434" t="s">
        <v>32</v>
      </c>
      <c r="R2434" t="s">
        <v>20</v>
      </c>
      <c r="S2434" t="s">
        <v>21</v>
      </c>
      <c r="T2434" t="s">
        <v>13310</v>
      </c>
      <c r="U2434" s="1">
        <v>46001</v>
      </c>
      <c r="V2434">
        <f t="shared" ref="V2434:V2497" si="76">U2434-D2434</f>
        <v>76</v>
      </c>
      <c r="W2434" t="str">
        <f t="shared" si="75"/>
        <v>60-89</v>
      </c>
    </row>
    <row r="2435" spans="1:23" x14ac:dyDescent="0.25">
      <c r="A2435" t="s">
        <v>2573</v>
      </c>
      <c r="B2435">
        <v>9376831844</v>
      </c>
      <c r="C2435">
        <v>8930408618</v>
      </c>
      <c r="D2435" s="1">
        <v>45520</v>
      </c>
      <c r="E2435">
        <v>99233</v>
      </c>
      <c r="F2435">
        <v>99282</v>
      </c>
      <c r="G2435" t="s">
        <v>320</v>
      </c>
      <c r="H2435" s="34">
        <v>69454</v>
      </c>
      <c r="I2435" s="7">
        <v>50007</v>
      </c>
      <c r="J2435" s="7">
        <v>39168.44</v>
      </c>
      <c r="K2435" s="7">
        <v>6838</v>
      </c>
      <c r="L2435" s="7">
        <v>4000.56</v>
      </c>
      <c r="M2435" s="5">
        <v>0.08</v>
      </c>
      <c r="N2435" t="s">
        <v>24</v>
      </c>
      <c r="O2435" t="s">
        <v>30</v>
      </c>
      <c r="P2435" t="s">
        <v>31</v>
      </c>
      <c r="Q2435" t="s">
        <v>32</v>
      </c>
      <c r="R2435" t="s">
        <v>26</v>
      </c>
      <c r="S2435" t="s">
        <v>21</v>
      </c>
      <c r="T2435" t="s">
        <v>13312</v>
      </c>
      <c r="U2435" s="1">
        <v>45746</v>
      </c>
      <c r="V2435">
        <f t="shared" si="76"/>
        <v>226</v>
      </c>
      <c r="W2435" t="str">
        <f t="shared" ref="W2435:W2498" si="77">IF(V2435="","",IF(V2435&lt;30,"0-29",IF(V2435&lt;60,"30-59",IF(V2435&lt;90,"60-89",IF(V2435&lt;120,"90-119",IF(V2435&lt;150,"120-149",IF(V2435&lt;180,"150-179",IF(V2435&lt;210,"180-209",IF(V2435&lt;240,"210-239",IF(V2435&lt;270,"240-269",IF(V2435&lt;300,"270-299",IF(V2435&lt;330,"300-329",IF(V2435&lt;360,"330-359","360+")))))))))))))</f>
        <v>210-239</v>
      </c>
    </row>
    <row r="2436" spans="1:23" x14ac:dyDescent="0.25">
      <c r="A2436" t="s">
        <v>2574</v>
      </c>
      <c r="B2436">
        <v>8104180836</v>
      </c>
      <c r="C2436">
        <v>6031202133</v>
      </c>
      <c r="D2436" s="1">
        <v>45571</v>
      </c>
      <c r="E2436">
        <v>99213</v>
      </c>
      <c r="F2436">
        <v>99291</v>
      </c>
      <c r="G2436" t="s">
        <v>37</v>
      </c>
      <c r="H2436" s="34">
        <v>60876</v>
      </c>
      <c r="I2436" s="7">
        <v>43831</v>
      </c>
      <c r="J2436" s="7">
        <v>36090.519999999997</v>
      </c>
      <c r="K2436" s="7">
        <v>4234</v>
      </c>
      <c r="L2436" s="7">
        <v>3506.48</v>
      </c>
      <c r="M2436" s="5">
        <v>0.08</v>
      </c>
      <c r="N2436" t="s">
        <v>24</v>
      </c>
      <c r="O2436" t="s">
        <v>30</v>
      </c>
      <c r="P2436" t="s">
        <v>40</v>
      </c>
      <c r="Q2436" t="s">
        <v>19</v>
      </c>
      <c r="R2436" t="s">
        <v>20</v>
      </c>
      <c r="S2436" t="s">
        <v>27</v>
      </c>
      <c r="T2436" t="s">
        <v>13311</v>
      </c>
      <c r="U2436" s="1">
        <v>45825</v>
      </c>
      <c r="V2436">
        <f t="shared" si="76"/>
        <v>254</v>
      </c>
      <c r="W2436" t="str">
        <f t="shared" si="77"/>
        <v>240-269</v>
      </c>
    </row>
    <row r="2437" spans="1:23" x14ac:dyDescent="0.25">
      <c r="A2437" t="s">
        <v>2575</v>
      </c>
      <c r="B2437">
        <v>1471476274</v>
      </c>
      <c r="C2437">
        <v>2365120869</v>
      </c>
      <c r="D2437" s="1">
        <v>45920</v>
      </c>
      <c r="E2437">
        <v>99231</v>
      </c>
      <c r="F2437">
        <v>97110</v>
      </c>
      <c r="G2437" t="s">
        <v>150</v>
      </c>
      <c r="H2437" s="34">
        <v>52027</v>
      </c>
      <c r="I2437" s="7">
        <v>37459</v>
      </c>
      <c r="J2437" s="7">
        <v>29966.28</v>
      </c>
      <c r="K2437" s="7">
        <v>4496</v>
      </c>
      <c r="L2437" s="7">
        <v>2996.72</v>
      </c>
      <c r="M2437" s="5">
        <v>0.08</v>
      </c>
      <c r="N2437" t="s">
        <v>24</v>
      </c>
      <c r="O2437" t="s">
        <v>30</v>
      </c>
      <c r="P2437" t="s">
        <v>55</v>
      </c>
      <c r="Q2437" t="s">
        <v>19</v>
      </c>
      <c r="R2437" t="s">
        <v>27</v>
      </c>
      <c r="S2437" t="s">
        <v>27</v>
      </c>
      <c r="T2437" t="s">
        <v>13311</v>
      </c>
      <c r="U2437" s="1">
        <v>45993</v>
      </c>
      <c r="V2437">
        <f t="shared" si="76"/>
        <v>73</v>
      </c>
      <c r="W2437" t="str">
        <f t="shared" si="77"/>
        <v>60-89</v>
      </c>
    </row>
    <row r="2438" spans="1:23" x14ac:dyDescent="0.25">
      <c r="A2438" t="s">
        <v>2576</v>
      </c>
      <c r="B2438">
        <v>5497916729</v>
      </c>
      <c r="C2438">
        <v>6376596410</v>
      </c>
      <c r="D2438" s="1">
        <v>45945</v>
      </c>
      <c r="E2438">
        <v>99215</v>
      </c>
      <c r="F2438">
        <v>99204</v>
      </c>
      <c r="G2438" t="s">
        <v>134</v>
      </c>
      <c r="H2438" s="34">
        <v>60262</v>
      </c>
      <c r="I2438" s="7">
        <v>39170</v>
      </c>
      <c r="J2438" s="7">
        <v>34469.599999999999</v>
      </c>
      <c r="K2438" s="7">
        <v>0</v>
      </c>
      <c r="L2438" s="7">
        <v>4700.3999999999996</v>
      </c>
      <c r="M2438" s="5">
        <v>0.12</v>
      </c>
      <c r="N2438" t="s">
        <v>46</v>
      </c>
      <c r="O2438" t="s">
        <v>17</v>
      </c>
      <c r="P2438" t="s">
        <v>55</v>
      </c>
      <c r="Q2438" t="s">
        <v>32</v>
      </c>
      <c r="R2438" t="s">
        <v>43</v>
      </c>
      <c r="S2438" t="s">
        <v>17</v>
      </c>
      <c r="T2438" t="s">
        <v>13310</v>
      </c>
      <c r="U2438" s="1">
        <v>46094</v>
      </c>
      <c r="V2438">
        <f t="shared" si="76"/>
        <v>149</v>
      </c>
      <c r="W2438" t="str">
        <f t="shared" si="77"/>
        <v>120-149</v>
      </c>
    </row>
    <row r="2439" spans="1:23" x14ac:dyDescent="0.25">
      <c r="A2439" t="s">
        <v>2577</v>
      </c>
      <c r="B2439">
        <v>9721528508</v>
      </c>
      <c r="C2439">
        <v>4799452488</v>
      </c>
      <c r="D2439" s="1">
        <v>45440</v>
      </c>
      <c r="E2439">
        <v>99214</v>
      </c>
      <c r="F2439">
        <v>85025</v>
      </c>
      <c r="G2439" t="s">
        <v>106</v>
      </c>
      <c r="H2439" s="34">
        <v>95879</v>
      </c>
      <c r="I2439" s="7">
        <v>75744</v>
      </c>
      <c r="J2439" s="7">
        <v>54370.96</v>
      </c>
      <c r="K2439" s="7">
        <v>9254</v>
      </c>
      <c r="L2439" s="7">
        <v>12119.04</v>
      </c>
      <c r="M2439" s="5">
        <v>0.16</v>
      </c>
      <c r="N2439" t="s">
        <v>1138</v>
      </c>
      <c r="O2439" t="s">
        <v>30</v>
      </c>
      <c r="P2439" t="s">
        <v>18</v>
      </c>
      <c r="Q2439" t="s">
        <v>32</v>
      </c>
      <c r="R2439" t="s">
        <v>20</v>
      </c>
      <c r="S2439" t="s">
        <v>21</v>
      </c>
      <c r="T2439" t="s">
        <v>13311</v>
      </c>
      <c r="U2439" s="1">
        <v>46034</v>
      </c>
      <c r="V2439">
        <f t="shared" si="76"/>
        <v>594</v>
      </c>
      <c r="W2439" t="str">
        <f t="shared" si="77"/>
        <v>360+</v>
      </c>
    </row>
    <row r="2440" spans="1:23" x14ac:dyDescent="0.25">
      <c r="A2440" t="s">
        <v>2578</v>
      </c>
      <c r="B2440">
        <v>1766188437</v>
      </c>
      <c r="C2440">
        <v>1593054250</v>
      </c>
      <c r="D2440" s="1">
        <v>45434</v>
      </c>
      <c r="E2440">
        <v>99214</v>
      </c>
      <c r="F2440">
        <v>99291</v>
      </c>
      <c r="G2440" t="s">
        <v>150</v>
      </c>
      <c r="H2440" s="34">
        <v>46251</v>
      </c>
      <c r="I2440" s="7">
        <v>36076</v>
      </c>
      <c r="J2440" s="7">
        <v>22112.799999999999</v>
      </c>
      <c r="K2440" s="7">
        <v>6748</v>
      </c>
      <c r="L2440" s="7">
        <v>7215.2</v>
      </c>
      <c r="M2440" s="5">
        <v>0.2</v>
      </c>
      <c r="N2440" t="s">
        <v>3140</v>
      </c>
      <c r="O2440" t="s">
        <v>27</v>
      </c>
      <c r="P2440" t="s">
        <v>31</v>
      </c>
      <c r="Q2440" t="s">
        <v>19</v>
      </c>
      <c r="R2440" t="s">
        <v>27</v>
      </c>
      <c r="S2440" t="s">
        <v>27</v>
      </c>
      <c r="T2440" t="s">
        <v>13312</v>
      </c>
      <c r="U2440" s="1">
        <v>45864</v>
      </c>
      <c r="V2440">
        <f t="shared" si="76"/>
        <v>430</v>
      </c>
      <c r="W2440" t="str">
        <f t="shared" si="77"/>
        <v>360+</v>
      </c>
    </row>
    <row r="2441" spans="1:23" x14ac:dyDescent="0.25">
      <c r="A2441" t="s">
        <v>2579</v>
      </c>
      <c r="B2441">
        <v>5805209887</v>
      </c>
      <c r="C2441">
        <v>1795991866</v>
      </c>
      <c r="D2441" s="1">
        <v>45611</v>
      </c>
      <c r="E2441">
        <v>99231</v>
      </c>
      <c r="F2441">
        <v>99282</v>
      </c>
      <c r="G2441" t="s">
        <v>87</v>
      </c>
      <c r="H2441" s="34">
        <v>45066</v>
      </c>
      <c r="I2441" s="7">
        <v>35151</v>
      </c>
      <c r="J2441" s="7">
        <v>28120.799999999999</v>
      </c>
      <c r="K2441" s="7">
        <v>0</v>
      </c>
      <c r="L2441" s="7">
        <v>7030.2</v>
      </c>
      <c r="M2441" s="5">
        <v>0.2</v>
      </c>
      <c r="N2441" t="s">
        <v>3140</v>
      </c>
      <c r="O2441" t="s">
        <v>17</v>
      </c>
      <c r="P2441" t="s">
        <v>55</v>
      </c>
      <c r="Q2441" t="s">
        <v>32</v>
      </c>
      <c r="R2441" t="s">
        <v>21</v>
      </c>
      <c r="S2441" t="s">
        <v>27</v>
      </c>
      <c r="T2441" t="s">
        <v>13311</v>
      </c>
      <c r="U2441" s="1">
        <v>45936</v>
      </c>
      <c r="V2441">
        <f t="shared" si="76"/>
        <v>325</v>
      </c>
      <c r="W2441" t="str">
        <f t="shared" si="77"/>
        <v>300-329</v>
      </c>
    </row>
    <row r="2442" spans="1:23" x14ac:dyDescent="0.25">
      <c r="A2442" t="s">
        <v>2580</v>
      </c>
      <c r="B2442">
        <v>7577801431</v>
      </c>
      <c r="C2442">
        <v>9121594437</v>
      </c>
      <c r="D2442" s="1">
        <v>45305</v>
      </c>
      <c r="E2442">
        <v>99214</v>
      </c>
      <c r="F2442">
        <v>99203</v>
      </c>
      <c r="G2442" t="s">
        <v>108</v>
      </c>
      <c r="H2442" s="34">
        <v>30317</v>
      </c>
      <c r="I2442" s="7">
        <v>25769</v>
      </c>
      <c r="J2442" s="7">
        <v>25253.62</v>
      </c>
      <c r="K2442" s="7">
        <v>0</v>
      </c>
      <c r="L2442" s="7">
        <v>515.38</v>
      </c>
      <c r="M2442" s="5">
        <v>0.02</v>
      </c>
      <c r="N2442" t="s">
        <v>16</v>
      </c>
      <c r="O2442" t="s">
        <v>17</v>
      </c>
      <c r="P2442" t="s">
        <v>97</v>
      </c>
      <c r="Q2442" t="s">
        <v>19</v>
      </c>
      <c r="R2442" t="s">
        <v>20</v>
      </c>
      <c r="S2442" t="s">
        <v>17</v>
      </c>
      <c r="T2442" t="s">
        <v>13311</v>
      </c>
      <c r="U2442" s="1">
        <v>45932</v>
      </c>
      <c r="V2442">
        <f t="shared" si="76"/>
        <v>627</v>
      </c>
      <c r="W2442" t="str">
        <f t="shared" si="77"/>
        <v>360+</v>
      </c>
    </row>
    <row r="2443" spans="1:23" x14ac:dyDescent="0.25">
      <c r="A2443" t="s">
        <v>2581</v>
      </c>
      <c r="B2443">
        <v>7051184252</v>
      </c>
      <c r="C2443">
        <v>9831622845</v>
      </c>
      <c r="D2443" s="1">
        <v>45947</v>
      </c>
      <c r="E2443">
        <v>99231</v>
      </c>
      <c r="F2443">
        <v>99204</v>
      </c>
      <c r="G2443" t="s">
        <v>42</v>
      </c>
      <c r="H2443" s="34">
        <v>59678</v>
      </c>
      <c r="I2443" s="7">
        <v>46549</v>
      </c>
      <c r="J2443" s="7">
        <v>25974.2</v>
      </c>
      <c r="K2443" s="7">
        <v>11265</v>
      </c>
      <c r="L2443" s="7">
        <v>9309.7999999999993</v>
      </c>
      <c r="M2443" s="5">
        <v>0.2</v>
      </c>
      <c r="N2443" t="s">
        <v>3140</v>
      </c>
      <c r="O2443" t="s">
        <v>27</v>
      </c>
      <c r="P2443" t="s">
        <v>25</v>
      </c>
      <c r="Q2443" t="s">
        <v>19</v>
      </c>
      <c r="R2443" t="s">
        <v>20</v>
      </c>
      <c r="S2443" t="s">
        <v>27</v>
      </c>
      <c r="T2443" t="s">
        <v>13311</v>
      </c>
      <c r="U2443" s="1">
        <v>46056</v>
      </c>
      <c r="V2443">
        <f t="shared" si="76"/>
        <v>109</v>
      </c>
      <c r="W2443" t="str">
        <f t="shared" si="77"/>
        <v>90-119</v>
      </c>
    </row>
    <row r="2444" spans="1:23" x14ac:dyDescent="0.25">
      <c r="A2444" t="s">
        <v>2582</v>
      </c>
      <c r="B2444">
        <v>8370375570</v>
      </c>
      <c r="C2444">
        <v>3567537785</v>
      </c>
      <c r="D2444" s="1">
        <v>45458</v>
      </c>
      <c r="E2444">
        <v>99215</v>
      </c>
      <c r="F2444">
        <v>90834</v>
      </c>
      <c r="G2444" t="s">
        <v>77</v>
      </c>
      <c r="H2444" s="34">
        <v>52968</v>
      </c>
      <c r="I2444" s="7">
        <v>41315</v>
      </c>
      <c r="J2444" s="7">
        <v>33052</v>
      </c>
      <c r="K2444" s="7">
        <v>0</v>
      </c>
      <c r="L2444" s="7">
        <v>8263</v>
      </c>
      <c r="M2444" s="5">
        <v>0.2</v>
      </c>
      <c r="N2444" t="s">
        <v>3140</v>
      </c>
      <c r="O2444" t="s">
        <v>17</v>
      </c>
      <c r="P2444" t="s">
        <v>55</v>
      </c>
      <c r="Q2444" t="s">
        <v>19</v>
      </c>
      <c r="R2444" t="s">
        <v>20</v>
      </c>
      <c r="S2444" t="s">
        <v>17</v>
      </c>
      <c r="T2444" t="s">
        <v>13310</v>
      </c>
      <c r="U2444" s="1">
        <v>45811</v>
      </c>
      <c r="V2444">
        <f t="shared" si="76"/>
        <v>353</v>
      </c>
      <c r="W2444" t="str">
        <f t="shared" si="77"/>
        <v>330-359</v>
      </c>
    </row>
    <row r="2445" spans="1:23" x14ac:dyDescent="0.25">
      <c r="A2445" t="s">
        <v>2583</v>
      </c>
      <c r="B2445">
        <v>8276668651</v>
      </c>
      <c r="C2445">
        <v>6077562270</v>
      </c>
      <c r="D2445" s="1">
        <v>45573</v>
      </c>
      <c r="E2445">
        <v>99238</v>
      </c>
      <c r="F2445">
        <v>85025</v>
      </c>
      <c r="G2445" t="s">
        <v>174</v>
      </c>
      <c r="H2445" s="34">
        <v>60160</v>
      </c>
      <c r="I2445" s="7">
        <v>43315</v>
      </c>
      <c r="J2445" s="7">
        <v>28027.8</v>
      </c>
      <c r="K2445" s="7">
        <v>11822</v>
      </c>
      <c r="L2445" s="7">
        <v>3465.2</v>
      </c>
      <c r="M2445" s="5">
        <v>0.08</v>
      </c>
      <c r="N2445" t="s">
        <v>24</v>
      </c>
      <c r="O2445" t="s">
        <v>27</v>
      </c>
      <c r="P2445" t="s">
        <v>31</v>
      </c>
      <c r="Q2445" t="s">
        <v>32</v>
      </c>
      <c r="R2445" t="s">
        <v>38</v>
      </c>
      <c r="S2445" t="s">
        <v>17</v>
      </c>
      <c r="T2445" t="s">
        <v>13311</v>
      </c>
      <c r="U2445" s="1">
        <v>45825</v>
      </c>
      <c r="V2445">
        <f t="shared" si="76"/>
        <v>252</v>
      </c>
      <c r="W2445" t="str">
        <f t="shared" si="77"/>
        <v>240-269</v>
      </c>
    </row>
    <row r="2446" spans="1:23" x14ac:dyDescent="0.25">
      <c r="A2446" t="s">
        <v>2584</v>
      </c>
      <c r="B2446">
        <v>5419719208</v>
      </c>
      <c r="C2446">
        <v>5728780276</v>
      </c>
      <c r="D2446" s="1">
        <v>45895</v>
      </c>
      <c r="E2446">
        <v>99223</v>
      </c>
      <c r="F2446">
        <v>99291</v>
      </c>
      <c r="G2446" t="s">
        <v>127</v>
      </c>
      <c r="H2446" s="34">
        <v>17905</v>
      </c>
      <c r="I2446" s="7">
        <v>13429</v>
      </c>
      <c r="J2446" s="7">
        <v>7115.65</v>
      </c>
      <c r="K2446" s="7">
        <v>4299</v>
      </c>
      <c r="L2446" s="7">
        <v>2014.35</v>
      </c>
      <c r="M2446" s="5">
        <v>0.15</v>
      </c>
      <c r="N2446" t="s">
        <v>1139</v>
      </c>
      <c r="O2446" t="s">
        <v>27</v>
      </c>
      <c r="P2446" t="s">
        <v>18</v>
      </c>
      <c r="Q2446" t="s">
        <v>19</v>
      </c>
      <c r="R2446" t="s">
        <v>21</v>
      </c>
      <c r="S2446" t="s">
        <v>21</v>
      </c>
      <c r="T2446" t="s">
        <v>13310</v>
      </c>
      <c r="U2446" s="1">
        <v>46017</v>
      </c>
      <c r="V2446">
        <f t="shared" si="76"/>
        <v>122</v>
      </c>
      <c r="W2446" t="str">
        <f t="shared" si="77"/>
        <v>120-149</v>
      </c>
    </row>
    <row r="2447" spans="1:23" x14ac:dyDescent="0.25">
      <c r="A2447" t="s">
        <v>2585</v>
      </c>
      <c r="B2447">
        <v>8115548740</v>
      </c>
      <c r="C2447">
        <v>3647267106</v>
      </c>
      <c r="D2447" s="1">
        <v>45819</v>
      </c>
      <c r="E2447">
        <v>99238</v>
      </c>
      <c r="F2447">
        <v>93000</v>
      </c>
      <c r="G2447" t="s">
        <v>29</v>
      </c>
      <c r="H2447" s="34">
        <v>84072</v>
      </c>
      <c r="I2447" s="7">
        <v>66417</v>
      </c>
      <c r="J2447" s="7">
        <v>52074.28</v>
      </c>
      <c r="K2447" s="7">
        <v>3716</v>
      </c>
      <c r="L2447" s="7">
        <v>10626.72</v>
      </c>
      <c r="M2447" s="5">
        <v>0.16</v>
      </c>
      <c r="N2447" t="s">
        <v>1138</v>
      </c>
      <c r="O2447" t="s">
        <v>30</v>
      </c>
      <c r="P2447" t="s">
        <v>31</v>
      </c>
      <c r="Q2447" t="s">
        <v>19</v>
      </c>
      <c r="R2447" t="s">
        <v>26</v>
      </c>
      <c r="S2447" t="s">
        <v>21</v>
      </c>
      <c r="T2447" t="s">
        <v>13312</v>
      </c>
      <c r="U2447" s="1">
        <v>45952</v>
      </c>
      <c r="V2447">
        <f t="shared" si="76"/>
        <v>133</v>
      </c>
      <c r="W2447" t="str">
        <f t="shared" si="77"/>
        <v>120-149</v>
      </c>
    </row>
    <row r="2448" spans="1:23" x14ac:dyDescent="0.25">
      <c r="A2448" t="s">
        <v>2586</v>
      </c>
      <c r="B2448">
        <v>8769694491</v>
      </c>
      <c r="C2448">
        <v>9629224137</v>
      </c>
      <c r="D2448" s="1">
        <v>45901</v>
      </c>
      <c r="E2448">
        <v>99213</v>
      </c>
      <c r="F2448">
        <v>99281</v>
      </c>
      <c r="G2448" t="s">
        <v>94</v>
      </c>
      <c r="H2448" s="34">
        <v>85678</v>
      </c>
      <c r="I2448" s="7">
        <v>72826</v>
      </c>
      <c r="J2448" s="7">
        <v>61790.479999999996</v>
      </c>
      <c r="K2448" s="7">
        <v>9579</v>
      </c>
      <c r="L2448" s="7">
        <v>1456.52</v>
      </c>
      <c r="M2448" s="5">
        <v>0.02</v>
      </c>
      <c r="N2448" t="s">
        <v>16</v>
      </c>
      <c r="O2448" t="s">
        <v>30</v>
      </c>
      <c r="P2448" t="s">
        <v>18</v>
      </c>
      <c r="Q2448" t="s">
        <v>32</v>
      </c>
      <c r="R2448" t="s">
        <v>38</v>
      </c>
      <c r="S2448" t="s">
        <v>17</v>
      </c>
      <c r="T2448" t="s">
        <v>13311</v>
      </c>
      <c r="U2448" s="1">
        <v>45993</v>
      </c>
      <c r="V2448">
        <f t="shared" si="76"/>
        <v>92</v>
      </c>
      <c r="W2448" t="str">
        <f t="shared" si="77"/>
        <v>90-119</v>
      </c>
    </row>
    <row r="2449" spans="1:23" x14ac:dyDescent="0.25">
      <c r="A2449" t="s">
        <v>2587</v>
      </c>
      <c r="B2449">
        <v>7412188585</v>
      </c>
      <c r="C2449">
        <v>1925983066</v>
      </c>
      <c r="D2449" s="1">
        <v>45299</v>
      </c>
      <c r="E2449">
        <v>99238</v>
      </c>
      <c r="F2449">
        <v>99284</v>
      </c>
      <c r="G2449" t="s">
        <v>293</v>
      </c>
      <c r="H2449" s="34">
        <v>59812</v>
      </c>
      <c r="I2449" s="7">
        <v>38878</v>
      </c>
      <c r="J2449" s="7">
        <v>25705.64</v>
      </c>
      <c r="K2449" s="7">
        <v>8507</v>
      </c>
      <c r="L2449" s="7">
        <v>4665.3599999999997</v>
      </c>
      <c r="M2449" s="5">
        <v>0.12</v>
      </c>
      <c r="N2449" t="s">
        <v>46</v>
      </c>
      <c r="O2449" t="s">
        <v>27</v>
      </c>
      <c r="P2449" t="s">
        <v>58</v>
      </c>
      <c r="Q2449" t="s">
        <v>19</v>
      </c>
      <c r="R2449" t="s">
        <v>43</v>
      </c>
      <c r="S2449" t="s">
        <v>21</v>
      </c>
      <c r="T2449" t="s">
        <v>13310</v>
      </c>
      <c r="U2449" s="1">
        <v>46003</v>
      </c>
      <c r="V2449">
        <f t="shared" si="76"/>
        <v>704</v>
      </c>
      <c r="W2449" t="str">
        <f t="shared" si="77"/>
        <v>360+</v>
      </c>
    </row>
    <row r="2450" spans="1:23" x14ac:dyDescent="0.25">
      <c r="A2450" t="s">
        <v>2588</v>
      </c>
      <c r="B2450">
        <v>6176302275</v>
      </c>
      <c r="C2450">
        <v>8165674642</v>
      </c>
      <c r="D2450" s="1">
        <v>45740</v>
      </c>
      <c r="E2450">
        <v>99233</v>
      </c>
      <c r="F2450">
        <v>90834</v>
      </c>
      <c r="G2450" t="s">
        <v>102</v>
      </c>
      <c r="H2450" s="34">
        <v>47496</v>
      </c>
      <c r="I2450" s="7">
        <v>40372</v>
      </c>
      <c r="J2450" s="7">
        <v>26653.56</v>
      </c>
      <c r="K2450" s="7">
        <v>12911</v>
      </c>
      <c r="L2450" s="7">
        <v>807.44</v>
      </c>
      <c r="M2450" s="5">
        <v>0.02</v>
      </c>
      <c r="N2450" t="s">
        <v>16</v>
      </c>
      <c r="O2450" t="s">
        <v>27</v>
      </c>
      <c r="P2450" t="s">
        <v>58</v>
      </c>
      <c r="Q2450" t="s">
        <v>32</v>
      </c>
      <c r="R2450" t="s">
        <v>26</v>
      </c>
      <c r="S2450" t="s">
        <v>17</v>
      </c>
      <c r="T2450" t="s">
        <v>13310</v>
      </c>
      <c r="U2450" s="1">
        <v>45756</v>
      </c>
      <c r="V2450">
        <f t="shared" si="76"/>
        <v>16</v>
      </c>
      <c r="W2450" t="str">
        <f t="shared" si="77"/>
        <v>0-29</v>
      </c>
    </row>
    <row r="2451" spans="1:23" x14ac:dyDescent="0.25">
      <c r="A2451" t="s">
        <v>2589</v>
      </c>
      <c r="B2451">
        <v>7492428229</v>
      </c>
      <c r="C2451">
        <v>6931384168</v>
      </c>
      <c r="D2451" s="1">
        <v>45670</v>
      </c>
      <c r="E2451">
        <v>99238</v>
      </c>
      <c r="F2451">
        <v>90834</v>
      </c>
      <c r="G2451" t="s">
        <v>106</v>
      </c>
      <c r="H2451" s="34">
        <v>75352</v>
      </c>
      <c r="I2451" s="7">
        <v>59528</v>
      </c>
      <c r="J2451" s="7">
        <v>42782.52</v>
      </c>
      <c r="K2451" s="7">
        <v>7221</v>
      </c>
      <c r="L2451" s="7">
        <v>9524.48</v>
      </c>
      <c r="M2451" s="5">
        <v>0.16</v>
      </c>
      <c r="N2451" t="s">
        <v>1138</v>
      </c>
      <c r="O2451" t="s">
        <v>27</v>
      </c>
      <c r="P2451" t="s">
        <v>35</v>
      </c>
      <c r="Q2451" t="s">
        <v>19</v>
      </c>
      <c r="R2451" t="s">
        <v>27</v>
      </c>
      <c r="S2451" t="s">
        <v>27</v>
      </c>
      <c r="T2451" t="s">
        <v>13312</v>
      </c>
      <c r="U2451" s="1">
        <v>45829</v>
      </c>
      <c r="V2451">
        <f t="shared" si="76"/>
        <v>159</v>
      </c>
      <c r="W2451" t="str">
        <f t="shared" si="77"/>
        <v>150-179</v>
      </c>
    </row>
    <row r="2452" spans="1:23" x14ac:dyDescent="0.25">
      <c r="A2452" t="s">
        <v>2590</v>
      </c>
      <c r="B2452">
        <v>8442307715</v>
      </c>
      <c r="C2452">
        <v>8817582142</v>
      </c>
      <c r="D2452" s="1">
        <v>45717</v>
      </c>
      <c r="E2452">
        <v>99214</v>
      </c>
      <c r="F2452">
        <v>99202</v>
      </c>
      <c r="G2452" t="s">
        <v>152</v>
      </c>
      <c r="H2452" s="34">
        <v>87169</v>
      </c>
      <c r="I2452" s="7">
        <v>56660</v>
      </c>
      <c r="J2452" s="7">
        <v>46382.8</v>
      </c>
      <c r="K2452" s="7">
        <v>3478</v>
      </c>
      <c r="L2452" s="7">
        <v>6799.2</v>
      </c>
      <c r="M2452" s="5">
        <v>0.12</v>
      </c>
      <c r="N2452" t="s">
        <v>46</v>
      </c>
      <c r="O2452" t="s">
        <v>30</v>
      </c>
      <c r="P2452" t="s">
        <v>18</v>
      </c>
      <c r="Q2452" t="s">
        <v>19</v>
      </c>
      <c r="R2452" t="s">
        <v>27</v>
      </c>
      <c r="S2452" t="s">
        <v>27</v>
      </c>
      <c r="T2452" t="s">
        <v>13312</v>
      </c>
      <c r="U2452" s="1">
        <v>45787</v>
      </c>
      <c r="V2452">
        <f t="shared" si="76"/>
        <v>70</v>
      </c>
      <c r="W2452" t="str">
        <f t="shared" si="77"/>
        <v>60-89</v>
      </c>
    </row>
    <row r="2453" spans="1:23" x14ac:dyDescent="0.25">
      <c r="A2453" t="s">
        <v>2591</v>
      </c>
      <c r="B2453">
        <v>5737066086</v>
      </c>
      <c r="C2453">
        <v>8214156835</v>
      </c>
      <c r="D2453" s="1">
        <v>45316</v>
      </c>
      <c r="E2453">
        <v>99223</v>
      </c>
      <c r="F2453">
        <v>99204</v>
      </c>
      <c r="G2453" t="s">
        <v>48</v>
      </c>
      <c r="H2453" s="34">
        <v>91613</v>
      </c>
      <c r="I2453" s="7">
        <v>59548</v>
      </c>
      <c r="J2453" s="7">
        <v>45931.24</v>
      </c>
      <c r="K2453" s="7">
        <v>6471</v>
      </c>
      <c r="L2453" s="7">
        <v>7145.76</v>
      </c>
      <c r="M2453" s="5">
        <v>0.12</v>
      </c>
      <c r="N2453" t="s">
        <v>46</v>
      </c>
      <c r="O2453" t="s">
        <v>30</v>
      </c>
      <c r="P2453" t="s">
        <v>31</v>
      </c>
      <c r="Q2453" t="s">
        <v>32</v>
      </c>
      <c r="R2453" t="s">
        <v>26</v>
      </c>
      <c r="S2453" t="s">
        <v>17</v>
      </c>
      <c r="T2453" t="s">
        <v>13312</v>
      </c>
      <c r="U2453" s="1">
        <v>46008</v>
      </c>
      <c r="V2453">
        <f t="shared" si="76"/>
        <v>692</v>
      </c>
      <c r="W2453" t="str">
        <f t="shared" si="77"/>
        <v>360+</v>
      </c>
    </row>
    <row r="2454" spans="1:23" x14ac:dyDescent="0.25">
      <c r="A2454" t="s">
        <v>2592</v>
      </c>
      <c r="B2454">
        <v>2616942952</v>
      </c>
      <c r="C2454">
        <v>4248851131</v>
      </c>
      <c r="D2454" s="1">
        <v>45455</v>
      </c>
      <c r="E2454">
        <v>99213</v>
      </c>
      <c r="F2454">
        <v>81000</v>
      </c>
      <c r="G2454" t="s">
        <v>96</v>
      </c>
      <c r="H2454" s="34">
        <v>36739</v>
      </c>
      <c r="I2454" s="7">
        <v>23880</v>
      </c>
      <c r="J2454" s="7">
        <v>11904.4</v>
      </c>
      <c r="K2454" s="7">
        <v>9110</v>
      </c>
      <c r="L2454" s="7">
        <v>2865.6</v>
      </c>
      <c r="M2454" s="5">
        <v>0.12</v>
      </c>
      <c r="N2454" t="s">
        <v>46</v>
      </c>
      <c r="O2454" t="s">
        <v>27</v>
      </c>
      <c r="P2454" t="s">
        <v>18</v>
      </c>
      <c r="Q2454" t="s">
        <v>32</v>
      </c>
      <c r="R2454" t="s">
        <v>26</v>
      </c>
      <c r="S2454" t="s">
        <v>21</v>
      </c>
      <c r="T2454" t="s">
        <v>13310</v>
      </c>
      <c r="U2454" s="1">
        <v>46074</v>
      </c>
      <c r="V2454">
        <f t="shared" si="76"/>
        <v>619</v>
      </c>
      <c r="W2454" t="str">
        <f t="shared" si="77"/>
        <v>360+</v>
      </c>
    </row>
    <row r="2455" spans="1:23" x14ac:dyDescent="0.25">
      <c r="A2455" t="s">
        <v>2593</v>
      </c>
      <c r="B2455">
        <v>4519043708</v>
      </c>
      <c r="C2455">
        <v>4287924582</v>
      </c>
      <c r="D2455" s="1">
        <v>45765</v>
      </c>
      <c r="E2455">
        <v>99221</v>
      </c>
      <c r="F2455">
        <v>93000</v>
      </c>
      <c r="G2455" t="s">
        <v>365</v>
      </c>
      <c r="H2455" s="34">
        <v>44841</v>
      </c>
      <c r="I2455" s="7">
        <v>36770</v>
      </c>
      <c r="J2455" s="7">
        <v>30151.4</v>
      </c>
      <c r="K2455" s="7">
        <v>0</v>
      </c>
      <c r="L2455" s="7">
        <v>6618.6</v>
      </c>
      <c r="M2455" s="5">
        <v>0.18</v>
      </c>
      <c r="N2455" t="s">
        <v>3141</v>
      </c>
      <c r="O2455" t="s">
        <v>17</v>
      </c>
      <c r="P2455" t="s">
        <v>35</v>
      </c>
      <c r="Q2455" t="s">
        <v>32</v>
      </c>
      <c r="R2455" t="s">
        <v>21</v>
      </c>
      <c r="S2455" t="s">
        <v>27</v>
      </c>
      <c r="T2455" t="s">
        <v>13312</v>
      </c>
      <c r="U2455" s="1">
        <v>45925</v>
      </c>
      <c r="V2455">
        <f t="shared" si="76"/>
        <v>160</v>
      </c>
      <c r="W2455" t="str">
        <f t="shared" si="77"/>
        <v>150-179</v>
      </c>
    </row>
    <row r="2456" spans="1:23" x14ac:dyDescent="0.25">
      <c r="A2456" t="s">
        <v>2594</v>
      </c>
      <c r="B2456">
        <v>3041847792</v>
      </c>
      <c r="C2456">
        <v>9062341023</v>
      </c>
      <c r="D2456" s="1">
        <v>45314</v>
      </c>
      <c r="E2456">
        <v>99213</v>
      </c>
      <c r="F2456">
        <v>99291</v>
      </c>
      <c r="G2456" t="s">
        <v>207</v>
      </c>
      <c r="H2456" s="34">
        <v>26110</v>
      </c>
      <c r="I2456" s="7">
        <v>18799</v>
      </c>
      <c r="J2456" s="7">
        <v>15041.08</v>
      </c>
      <c r="K2456" s="7">
        <v>2254</v>
      </c>
      <c r="L2456" s="7">
        <v>1503.92</v>
      </c>
      <c r="M2456" s="5">
        <v>0.08</v>
      </c>
      <c r="N2456" t="s">
        <v>24</v>
      </c>
      <c r="O2456" t="s">
        <v>30</v>
      </c>
      <c r="P2456" t="s">
        <v>40</v>
      </c>
      <c r="Q2456" t="s">
        <v>19</v>
      </c>
      <c r="R2456" t="s">
        <v>26</v>
      </c>
      <c r="S2456" t="s">
        <v>17</v>
      </c>
      <c r="T2456" t="s">
        <v>13311</v>
      </c>
      <c r="U2456" s="1">
        <v>45911</v>
      </c>
      <c r="V2456">
        <f t="shared" si="76"/>
        <v>597</v>
      </c>
      <c r="W2456" t="str">
        <f t="shared" si="77"/>
        <v>360+</v>
      </c>
    </row>
    <row r="2457" spans="1:23" x14ac:dyDescent="0.25">
      <c r="A2457" t="s">
        <v>2595</v>
      </c>
      <c r="B2457">
        <v>2049091648</v>
      </c>
      <c r="C2457">
        <v>3788103320</v>
      </c>
      <c r="D2457" s="1">
        <v>45478</v>
      </c>
      <c r="E2457">
        <v>99231</v>
      </c>
      <c r="F2457">
        <v>97110</v>
      </c>
      <c r="G2457" t="s">
        <v>91</v>
      </c>
      <c r="H2457" s="34">
        <v>93111</v>
      </c>
      <c r="I2457" s="7">
        <v>67040</v>
      </c>
      <c r="J2457" s="7">
        <v>61676.800000000003</v>
      </c>
      <c r="K2457" s="7">
        <v>0</v>
      </c>
      <c r="L2457" s="7">
        <v>5363.2</v>
      </c>
      <c r="M2457" s="5">
        <v>0.08</v>
      </c>
      <c r="N2457" t="s">
        <v>24</v>
      </c>
      <c r="O2457" t="s">
        <v>17</v>
      </c>
      <c r="P2457" t="s">
        <v>40</v>
      </c>
      <c r="Q2457" t="s">
        <v>19</v>
      </c>
      <c r="R2457" t="s">
        <v>21</v>
      </c>
      <c r="S2457" t="s">
        <v>21</v>
      </c>
      <c r="T2457" t="s">
        <v>13310</v>
      </c>
      <c r="U2457" s="1">
        <v>45809</v>
      </c>
      <c r="V2457">
        <f t="shared" si="76"/>
        <v>331</v>
      </c>
      <c r="W2457" t="str">
        <f t="shared" si="77"/>
        <v>330-359</v>
      </c>
    </row>
    <row r="2458" spans="1:23" x14ac:dyDescent="0.25">
      <c r="A2458" t="s">
        <v>2596</v>
      </c>
      <c r="B2458">
        <v>5926105006</v>
      </c>
      <c r="C2458">
        <v>9815371375</v>
      </c>
      <c r="D2458" s="1">
        <v>45638</v>
      </c>
      <c r="E2458">
        <v>99233</v>
      </c>
      <c r="F2458">
        <v>99292</v>
      </c>
      <c r="G2458" t="s">
        <v>154</v>
      </c>
      <c r="H2458" s="34">
        <v>77889</v>
      </c>
      <c r="I2458" s="7">
        <v>66206</v>
      </c>
      <c r="J2458" s="7">
        <v>64881.88</v>
      </c>
      <c r="K2458" s="7">
        <v>0</v>
      </c>
      <c r="L2458" s="7">
        <v>1324.12</v>
      </c>
      <c r="M2458" s="5">
        <v>0.02</v>
      </c>
      <c r="N2458" t="s">
        <v>16</v>
      </c>
      <c r="O2458" t="s">
        <v>17</v>
      </c>
      <c r="P2458" t="s">
        <v>25</v>
      </c>
      <c r="Q2458" t="s">
        <v>32</v>
      </c>
      <c r="R2458" t="s">
        <v>20</v>
      </c>
      <c r="S2458" t="s">
        <v>17</v>
      </c>
      <c r="T2458" t="s">
        <v>13310</v>
      </c>
      <c r="U2458" s="1">
        <v>46006</v>
      </c>
      <c r="V2458">
        <f t="shared" si="76"/>
        <v>368</v>
      </c>
      <c r="W2458" t="str">
        <f t="shared" si="77"/>
        <v>360+</v>
      </c>
    </row>
    <row r="2459" spans="1:23" x14ac:dyDescent="0.25">
      <c r="A2459" t="s">
        <v>2597</v>
      </c>
      <c r="B2459">
        <v>3596610848</v>
      </c>
      <c r="C2459">
        <v>2712724606</v>
      </c>
      <c r="D2459" s="1">
        <v>45414</v>
      </c>
      <c r="E2459">
        <v>99223</v>
      </c>
      <c r="F2459">
        <v>99205</v>
      </c>
      <c r="G2459" t="s">
        <v>94</v>
      </c>
      <c r="H2459" s="34">
        <v>78786</v>
      </c>
      <c r="I2459" s="7">
        <v>63029</v>
      </c>
      <c r="J2459" s="7">
        <v>47751.94</v>
      </c>
      <c r="K2459" s="7">
        <v>6453</v>
      </c>
      <c r="L2459" s="7">
        <v>8824.06</v>
      </c>
      <c r="M2459" s="5">
        <v>0.14000000000000001</v>
      </c>
      <c r="N2459" t="s">
        <v>1135</v>
      </c>
      <c r="O2459" t="s">
        <v>30</v>
      </c>
      <c r="P2459" t="s">
        <v>55</v>
      </c>
      <c r="Q2459" t="s">
        <v>32</v>
      </c>
      <c r="R2459" t="s">
        <v>21</v>
      </c>
      <c r="S2459" t="s">
        <v>27</v>
      </c>
      <c r="T2459" t="s">
        <v>13310</v>
      </c>
      <c r="U2459" s="1">
        <v>45891</v>
      </c>
      <c r="V2459">
        <f t="shared" si="76"/>
        <v>477</v>
      </c>
      <c r="W2459" t="str">
        <f t="shared" si="77"/>
        <v>360+</v>
      </c>
    </row>
    <row r="2460" spans="1:23" x14ac:dyDescent="0.25">
      <c r="A2460" t="s">
        <v>2598</v>
      </c>
      <c r="B2460">
        <v>3209121290</v>
      </c>
      <c r="C2460">
        <v>5706913362</v>
      </c>
      <c r="D2460" s="1">
        <v>45876</v>
      </c>
      <c r="E2460">
        <v>99233</v>
      </c>
      <c r="F2460">
        <v>99282</v>
      </c>
      <c r="G2460" t="s">
        <v>57</v>
      </c>
      <c r="H2460" s="34">
        <v>23771</v>
      </c>
      <c r="I2460" s="7">
        <v>17115</v>
      </c>
      <c r="J2460" s="7">
        <v>13546.8</v>
      </c>
      <c r="K2460" s="7">
        <v>2199</v>
      </c>
      <c r="L2460" s="7">
        <v>1369.2</v>
      </c>
      <c r="M2460" s="5">
        <v>0.08</v>
      </c>
      <c r="N2460" t="s">
        <v>24</v>
      </c>
      <c r="O2460" t="s">
        <v>30</v>
      </c>
      <c r="P2460" t="s">
        <v>31</v>
      </c>
      <c r="Q2460" t="s">
        <v>19</v>
      </c>
      <c r="R2460" t="s">
        <v>38</v>
      </c>
      <c r="S2460" t="s">
        <v>21</v>
      </c>
      <c r="T2460" t="s">
        <v>13310</v>
      </c>
      <c r="U2460" s="1">
        <v>45886</v>
      </c>
      <c r="V2460">
        <f t="shared" si="76"/>
        <v>10</v>
      </c>
      <c r="W2460" t="str">
        <f t="shared" si="77"/>
        <v>0-29</v>
      </c>
    </row>
    <row r="2461" spans="1:23" x14ac:dyDescent="0.25">
      <c r="A2461" t="s">
        <v>2599</v>
      </c>
      <c r="B2461">
        <v>3476595529</v>
      </c>
      <c r="C2461">
        <v>4340617945</v>
      </c>
      <c r="D2461" s="1">
        <v>45709</v>
      </c>
      <c r="E2461">
        <v>99213</v>
      </c>
      <c r="F2461">
        <v>99283</v>
      </c>
      <c r="G2461" t="s">
        <v>142</v>
      </c>
      <c r="H2461" s="34">
        <v>57726</v>
      </c>
      <c r="I2461" s="7">
        <v>37522</v>
      </c>
      <c r="J2461" s="7">
        <v>26911.360000000001</v>
      </c>
      <c r="K2461" s="7">
        <v>6108</v>
      </c>
      <c r="L2461" s="7">
        <v>4502.6400000000003</v>
      </c>
      <c r="M2461" s="5">
        <v>0.12</v>
      </c>
      <c r="N2461" t="s">
        <v>46</v>
      </c>
      <c r="O2461" t="s">
        <v>27</v>
      </c>
      <c r="P2461" t="s">
        <v>58</v>
      </c>
      <c r="Q2461" t="s">
        <v>19</v>
      </c>
      <c r="R2461" t="s">
        <v>43</v>
      </c>
      <c r="S2461" t="s">
        <v>21</v>
      </c>
      <c r="T2461" t="s">
        <v>13312</v>
      </c>
      <c r="U2461" s="1">
        <v>45885</v>
      </c>
      <c r="V2461">
        <f t="shared" si="76"/>
        <v>176</v>
      </c>
      <c r="W2461" t="str">
        <f t="shared" si="77"/>
        <v>150-179</v>
      </c>
    </row>
    <row r="2462" spans="1:23" x14ac:dyDescent="0.25">
      <c r="A2462" t="s">
        <v>2600</v>
      </c>
      <c r="B2462">
        <v>6158151512</v>
      </c>
      <c r="C2462">
        <v>2958827099</v>
      </c>
      <c r="D2462" s="1">
        <v>45370</v>
      </c>
      <c r="E2462">
        <v>99221</v>
      </c>
      <c r="F2462">
        <v>81000</v>
      </c>
      <c r="G2462" t="s">
        <v>83</v>
      </c>
      <c r="H2462" s="34">
        <v>68502</v>
      </c>
      <c r="I2462" s="7">
        <v>49321</v>
      </c>
      <c r="J2462" s="7">
        <v>33304.32</v>
      </c>
      <c r="K2462" s="7">
        <v>12071</v>
      </c>
      <c r="L2462" s="7">
        <v>3945.68</v>
      </c>
      <c r="M2462" s="5">
        <v>0.08</v>
      </c>
      <c r="N2462" t="s">
        <v>24</v>
      </c>
      <c r="O2462" t="s">
        <v>27</v>
      </c>
      <c r="P2462" t="s">
        <v>31</v>
      </c>
      <c r="Q2462" t="s">
        <v>19</v>
      </c>
      <c r="R2462" t="s">
        <v>20</v>
      </c>
      <c r="S2462" t="s">
        <v>27</v>
      </c>
      <c r="T2462" t="s">
        <v>13312</v>
      </c>
      <c r="U2462" s="1">
        <v>45711</v>
      </c>
      <c r="V2462">
        <f t="shared" si="76"/>
        <v>341</v>
      </c>
      <c r="W2462" t="str">
        <f t="shared" si="77"/>
        <v>330-359</v>
      </c>
    </row>
    <row r="2463" spans="1:23" x14ac:dyDescent="0.25">
      <c r="A2463" t="s">
        <v>2601</v>
      </c>
      <c r="B2463">
        <v>1941360879</v>
      </c>
      <c r="C2463">
        <v>5767518765</v>
      </c>
      <c r="D2463" s="1">
        <v>45656</v>
      </c>
      <c r="E2463">
        <v>99215</v>
      </c>
      <c r="F2463">
        <v>99202</v>
      </c>
      <c r="G2463" t="s">
        <v>61</v>
      </c>
      <c r="H2463" s="34">
        <v>87592</v>
      </c>
      <c r="I2463" s="7">
        <v>63066</v>
      </c>
      <c r="J2463" s="7">
        <v>37410.720000000001</v>
      </c>
      <c r="K2463" s="7">
        <v>20610</v>
      </c>
      <c r="L2463" s="7">
        <v>5045.28</v>
      </c>
      <c r="M2463" s="5">
        <v>0.08</v>
      </c>
      <c r="N2463" t="s">
        <v>24</v>
      </c>
      <c r="O2463" t="s">
        <v>27</v>
      </c>
      <c r="P2463" t="s">
        <v>35</v>
      </c>
      <c r="Q2463" t="s">
        <v>32</v>
      </c>
      <c r="R2463" t="s">
        <v>21</v>
      </c>
      <c r="S2463" t="s">
        <v>21</v>
      </c>
      <c r="T2463" t="s">
        <v>13312</v>
      </c>
      <c r="U2463" s="1">
        <v>45883</v>
      </c>
      <c r="V2463">
        <f t="shared" si="76"/>
        <v>227</v>
      </c>
      <c r="W2463" t="str">
        <f t="shared" si="77"/>
        <v>210-239</v>
      </c>
    </row>
    <row r="2464" spans="1:23" x14ac:dyDescent="0.25">
      <c r="A2464" t="s">
        <v>2602</v>
      </c>
      <c r="B2464">
        <v>2568965226</v>
      </c>
      <c r="C2464">
        <v>9339051349</v>
      </c>
      <c r="D2464" s="1">
        <v>45295</v>
      </c>
      <c r="E2464">
        <v>99223</v>
      </c>
      <c r="F2464">
        <v>99285</v>
      </c>
      <c r="G2464" t="s">
        <v>244</v>
      </c>
      <c r="H2464" s="34">
        <v>88380</v>
      </c>
      <c r="I2464" s="7">
        <v>72472</v>
      </c>
      <c r="J2464" s="7">
        <v>59427.040000000001</v>
      </c>
      <c r="K2464" s="7">
        <v>0</v>
      </c>
      <c r="L2464" s="7">
        <v>13044.96</v>
      </c>
      <c r="M2464" s="5">
        <v>0.18</v>
      </c>
      <c r="N2464" t="s">
        <v>3141</v>
      </c>
      <c r="O2464" t="s">
        <v>17</v>
      </c>
      <c r="P2464" t="s">
        <v>97</v>
      </c>
      <c r="Q2464" t="s">
        <v>32</v>
      </c>
      <c r="R2464" t="s">
        <v>27</v>
      </c>
      <c r="S2464" t="s">
        <v>21</v>
      </c>
      <c r="T2464" t="s">
        <v>13311</v>
      </c>
      <c r="U2464" s="1">
        <v>45984</v>
      </c>
      <c r="V2464">
        <f t="shared" si="76"/>
        <v>689</v>
      </c>
      <c r="W2464" t="str">
        <f t="shared" si="77"/>
        <v>360+</v>
      </c>
    </row>
    <row r="2465" spans="1:23" x14ac:dyDescent="0.25">
      <c r="A2465" t="s">
        <v>2603</v>
      </c>
      <c r="B2465">
        <v>9023929042</v>
      </c>
      <c r="C2465">
        <v>4200681425</v>
      </c>
      <c r="D2465" s="1">
        <v>45864</v>
      </c>
      <c r="E2465">
        <v>99222</v>
      </c>
      <c r="F2465">
        <v>99291</v>
      </c>
      <c r="G2465" t="s">
        <v>296</v>
      </c>
      <c r="H2465" s="34">
        <v>66418</v>
      </c>
      <c r="I2465" s="7">
        <v>53134</v>
      </c>
      <c r="J2465" s="7">
        <v>38425.24</v>
      </c>
      <c r="K2465" s="7">
        <v>7270</v>
      </c>
      <c r="L2465" s="7">
        <v>7438.76</v>
      </c>
      <c r="M2465" s="5">
        <v>0.14000000000000001</v>
      </c>
      <c r="N2465" t="s">
        <v>1135</v>
      </c>
      <c r="O2465" t="s">
        <v>30</v>
      </c>
      <c r="P2465" t="s">
        <v>35</v>
      </c>
      <c r="Q2465" t="s">
        <v>32</v>
      </c>
      <c r="R2465" t="s">
        <v>43</v>
      </c>
      <c r="S2465" t="s">
        <v>17</v>
      </c>
      <c r="T2465" t="s">
        <v>13310</v>
      </c>
      <c r="U2465" s="1">
        <v>45907</v>
      </c>
      <c r="V2465">
        <f t="shared" si="76"/>
        <v>43</v>
      </c>
      <c r="W2465" t="str">
        <f t="shared" si="77"/>
        <v>30-59</v>
      </c>
    </row>
    <row r="2466" spans="1:23" x14ac:dyDescent="0.25">
      <c r="A2466" t="s">
        <v>2604</v>
      </c>
      <c r="B2466">
        <v>1335405195</v>
      </c>
      <c r="C2466">
        <v>2866022879</v>
      </c>
      <c r="D2466" s="1">
        <v>45568</v>
      </c>
      <c r="E2466">
        <v>99238</v>
      </c>
      <c r="F2466">
        <v>99201</v>
      </c>
      <c r="G2466" t="s">
        <v>169</v>
      </c>
      <c r="H2466" s="34">
        <v>33417</v>
      </c>
      <c r="I2466" s="7">
        <v>26399</v>
      </c>
      <c r="J2466" s="7">
        <v>22175.16</v>
      </c>
      <c r="K2466" s="7">
        <v>0</v>
      </c>
      <c r="L2466" s="7">
        <v>4223.84</v>
      </c>
      <c r="M2466" s="5">
        <v>0.16</v>
      </c>
      <c r="N2466" t="s">
        <v>1138</v>
      </c>
      <c r="O2466" t="s">
        <v>17</v>
      </c>
      <c r="P2466" t="s">
        <v>35</v>
      </c>
      <c r="Q2466" t="s">
        <v>32</v>
      </c>
      <c r="R2466" t="s">
        <v>21</v>
      </c>
      <c r="S2466" t="s">
        <v>17</v>
      </c>
      <c r="T2466" t="s">
        <v>13310</v>
      </c>
      <c r="U2466" s="1">
        <v>45708</v>
      </c>
      <c r="V2466">
        <f t="shared" si="76"/>
        <v>140</v>
      </c>
      <c r="W2466" t="str">
        <f t="shared" si="77"/>
        <v>120-149</v>
      </c>
    </row>
    <row r="2467" spans="1:23" x14ac:dyDescent="0.25">
      <c r="A2467" t="s">
        <v>2605</v>
      </c>
      <c r="B2467">
        <v>4929015777</v>
      </c>
      <c r="C2467">
        <v>8314079755</v>
      </c>
      <c r="D2467" s="1">
        <v>45745</v>
      </c>
      <c r="E2467">
        <v>99233</v>
      </c>
      <c r="F2467">
        <v>99283</v>
      </c>
      <c r="G2467" t="s">
        <v>169</v>
      </c>
      <c r="H2467" s="34">
        <v>31757</v>
      </c>
      <c r="I2467" s="7">
        <v>26993</v>
      </c>
      <c r="J2467" s="7">
        <v>24083.14</v>
      </c>
      <c r="K2467" s="7">
        <v>2370</v>
      </c>
      <c r="L2467" s="7">
        <v>539.86</v>
      </c>
      <c r="M2467" s="5">
        <v>0.02</v>
      </c>
      <c r="N2467" t="s">
        <v>16</v>
      </c>
      <c r="O2467" t="s">
        <v>30</v>
      </c>
      <c r="P2467" t="s">
        <v>58</v>
      </c>
      <c r="Q2467" t="s">
        <v>19</v>
      </c>
      <c r="R2467" t="s">
        <v>27</v>
      </c>
      <c r="S2467" t="s">
        <v>17</v>
      </c>
      <c r="T2467" t="s">
        <v>13311</v>
      </c>
      <c r="U2467" s="1">
        <v>46058</v>
      </c>
      <c r="V2467">
        <f t="shared" si="76"/>
        <v>313</v>
      </c>
      <c r="W2467" t="str">
        <f t="shared" si="77"/>
        <v>300-329</v>
      </c>
    </row>
    <row r="2468" spans="1:23" x14ac:dyDescent="0.25">
      <c r="A2468" t="s">
        <v>2606</v>
      </c>
      <c r="B2468">
        <v>7067849651</v>
      </c>
      <c r="C2468">
        <v>3968425972</v>
      </c>
      <c r="D2468" s="1">
        <v>45541</v>
      </c>
      <c r="E2468">
        <v>99231</v>
      </c>
      <c r="F2468">
        <v>99205</v>
      </c>
      <c r="G2468" t="s">
        <v>148</v>
      </c>
      <c r="H2468" s="34">
        <v>71990</v>
      </c>
      <c r="I2468" s="7">
        <v>57592</v>
      </c>
      <c r="J2468" s="7">
        <v>49529.120000000003</v>
      </c>
      <c r="K2468" s="7">
        <v>0</v>
      </c>
      <c r="L2468" s="7">
        <v>8062.88</v>
      </c>
      <c r="M2468" s="5">
        <v>0.14000000000000001</v>
      </c>
      <c r="N2468" t="s">
        <v>1135</v>
      </c>
      <c r="O2468" t="s">
        <v>17</v>
      </c>
      <c r="P2468" t="s">
        <v>35</v>
      </c>
      <c r="Q2468" t="s">
        <v>32</v>
      </c>
      <c r="R2468" t="s">
        <v>38</v>
      </c>
      <c r="S2468" t="s">
        <v>21</v>
      </c>
      <c r="T2468" t="s">
        <v>13311</v>
      </c>
      <c r="U2468" s="1">
        <v>45969</v>
      </c>
      <c r="V2468">
        <f t="shared" si="76"/>
        <v>428</v>
      </c>
      <c r="W2468" t="str">
        <f t="shared" si="77"/>
        <v>360+</v>
      </c>
    </row>
    <row r="2469" spans="1:23" x14ac:dyDescent="0.25">
      <c r="A2469" t="s">
        <v>2607</v>
      </c>
      <c r="B2469">
        <v>8407626424</v>
      </c>
      <c r="C2469">
        <v>7962333829</v>
      </c>
      <c r="D2469" s="1">
        <v>45396</v>
      </c>
      <c r="E2469">
        <v>99214</v>
      </c>
      <c r="F2469">
        <v>99205</v>
      </c>
      <c r="G2469" t="s">
        <v>200</v>
      </c>
      <c r="H2469" s="34">
        <v>43815</v>
      </c>
      <c r="I2469" s="7">
        <v>31547</v>
      </c>
      <c r="J2469" s="7">
        <v>29023.24</v>
      </c>
      <c r="K2469" s="7">
        <v>0</v>
      </c>
      <c r="L2469" s="7">
        <v>2523.7600000000002</v>
      </c>
      <c r="M2469" s="5">
        <v>0.08</v>
      </c>
      <c r="N2469" t="s">
        <v>24</v>
      </c>
      <c r="O2469" t="s">
        <v>17</v>
      </c>
      <c r="P2469" t="s">
        <v>35</v>
      </c>
      <c r="Q2469" t="s">
        <v>32</v>
      </c>
      <c r="R2469" t="s">
        <v>26</v>
      </c>
      <c r="S2469" t="s">
        <v>21</v>
      </c>
      <c r="T2469" t="s">
        <v>13312</v>
      </c>
      <c r="U2469" s="1">
        <v>45788</v>
      </c>
      <c r="V2469">
        <f t="shared" si="76"/>
        <v>392</v>
      </c>
      <c r="W2469" t="str">
        <f t="shared" si="77"/>
        <v>360+</v>
      </c>
    </row>
    <row r="2470" spans="1:23" x14ac:dyDescent="0.25">
      <c r="A2470" t="s">
        <v>2608</v>
      </c>
      <c r="B2470">
        <v>5713790307</v>
      </c>
      <c r="C2470">
        <v>3315685722</v>
      </c>
      <c r="D2470" s="1">
        <v>45609</v>
      </c>
      <c r="E2470">
        <v>99222</v>
      </c>
      <c r="F2470">
        <v>80053</v>
      </c>
      <c r="G2470" t="s">
        <v>129</v>
      </c>
      <c r="H2470" s="34">
        <v>90083</v>
      </c>
      <c r="I2470" s="7">
        <v>76571</v>
      </c>
      <c r="J2470" s="7">
        <v>62061.58</v>
      </c>
      <c r="K2470" s="7">
        <v>12978</v>
      </c>
      <c r="L2470" s="7">
        <v>1531.42</v>
      </c>
      <c r="M2470" s="5">
        <v>0.02</v>
      </c>
      <c r="N2470" t="s">
        <v>16</v>
      </c>
      <c r="O2470" t="s">
        <v>30</v>
      </c>
      <c r="P2470" t="s">
        <v>35</v>
      </c>
      <c r="Q2470" t="s">
        <v>32</v>
      </c>
      <c r="R2470" t="s">
        <v>20</v>
      </c>
      <c r="S2470" t="s">
        <v>21</v>
      </c>
      <c r="T2470" t="s">
        <v>13312</v>
      </c>
      <c r="U2470" s="1">
        <v>46065</v>
      </c>
      <c r="V2470">
        <f t="shared" si="76"/>
        <v>456</v>
      </c>
      <c r="W2470" t="str">
        <f t="shared" si="77"/>
        <v>360+</v>
      </c>
    </row>
    <row r="2471" spans="1:23" x14ac:dyDescent="0.25">
      <c r="A2471" t="s">
        <v>2609</v>
      </c>
      <c r="B2471">
        <v>6317597034</v>
      </c>
      <c r="C2471">
        <v>6644669209</v>
      </c>
      <c r="D2471" s="1">
        <v>45694</v>
      </c>
      <c r="E2471">
        <v>99214</v>
      </c>
      <c r="F2471">
        <v>99213</v>
      </c>
      <c r="G2471" t="s">
        <v>187</v>
      </c>
      <c r="H2471" s="34">
        <v>21542</v>
      </c>
      <c r="I2471" s="7">
        <v>18311</v>
      </c>
      <c r="J2471" s="7">
        <v>16190.779999999999</v>
      </c>
      <c r="K2471" s="7">
        <v>1754</v>
      </c>
      <c r="L2471" s="7">
        <v>366.22</v>
      </c>
      <c r="M2471" s="5">
        <v>0.02</v>
      </c>
      <c r="N2471" t="s">
        <v>16</v>
      </c>
      <c r="O2471" t="s">
        <v>30</v>
      </c>
      <c r="P2471" t="s">
        <v>31</v>
      </c>
      <c r="Q2471" t="s">
        <v>19</v>
      </c>
      <c r="R2471" t="s">
        <v>21</v>
      </c>
      <c r="S2471" t="s">
        <v>27</v>
      </c>
      <c r="T2471" t="s">
        <v>13312</v>
      </c>
      <c r="U2471" s="1">
        <v>45937</v>
      </c>
      <c r="V2471">
        <f t="shared" si="76"/>
        <v>243</v>
      </c>
      <c r="W2471" t="str">
        <f t="shared" si="77"/>
        <v>240-269</v>
      </c>
    </row>
    <row r="2472" spans="1:23" x14ac:dyDescent="0.25">
      <c r="A2472" t="s">
        <v>2610</v>
      </c>
      <c r="B2472">
        <v>4226765645</v>
      </c>
      <c r="C2472">
        <v>4520595654</v>
      </c>
      <c r="D2472" s="1">
        <v>45515</v>
      </c>
      <c r="E2472">
        <v>99221</v>
      </c>
      <c r="F2472">
        <v>36415</v>
      </c>
      <c r="G2472" t="s">
        <v>108</v>
      </c>
      <c r="H2472" s="34">
        <v>70528</v>
      </c>
      <c r="I2472" s="7">
        <v>56422</v>
      </c>
      <c r="J2472" s="7">
        <v>30787.919999999998</v>
      </c>
      <c r="K2472" s="7">
        <v>17735</v>
      </c>
      <c r="L2472" s="7">
        <v>7899.08</v>
      </c>
      <c r="M2472" s="5">
        <v>0.14000000000000001</v>
      </c>
      <c r="N2472" t="s">
        <v>1135</v>
      </c>
      <c r="O2472" t="s">
        <v>27</v>
      </c>
      <c r="P2472" t="s">
        <v>31</v>
      </c>
      <c r="Q2472" t="s">
        <v>19</v>
      </c>
      <c r="R2472" t="s">
        <v>38</v>
      </c>
      <c r="S2472" t="s">
        <v>27</v>
      </c>
      <c r="T2472" t="s">
        <v>13311</v>
      </c>
      <c r="U2472" s="1">
        <v>45736</v>
      </c>
      <c r="V2472">
        <f t="shared" si="76"/>
        <v>221</v>
      </c>
      <c r="W2472" t="str">
        <f t="shared" si="77"/>
        <v>210-239</v>
      </c>
    </row>
    <row r="2473" spans="1:23" x14ac:dyDescent="0.25">
      <c r="A2473" t="s">
        <v>2611</v>
      </c>
      <c r="B2473">
        <v>1317732954</v>
      </c>
      <c r="C2473">
        <v>4827347759</v>
      </c>
      <c r="D2473" s="1">
        <v>45508</v>
      </c>
      <c r="E2473">
        <v>99231</v>
      </c>
      <c r="F2473">
        <v>99283</v>
      </c>
      <c r="G2473" t="s">
        <v>178</v>
      </c>
      <c r="H2473" s="34">
        <v>44301</v>
      </c>
      <c r="I2473" s="7">
        <v>37656</v>
      </c>
      <c r="J2473" s="7">
        <v>25091.88</v>
      </c>
      <c r="K2473" s="7">
        <v>11811</v>
      </c>
      <c r="L2473" s="7">
        <v>753.12</v>
      </c>
      <c r="M2473" s="5">
        <v>0.02</v>
      </c>
      <c r="N2473" t="s">
        <v>16</v>
      </c>
      <c r="O2473" t="s">
        <v>27</v>
      </c>
      <c r="P2473" t="s">
        <v>25</v>
      </c>
      <c r="Q2473" t="s">
        <v>19</v>
      </c>
      <c r="R2473" t="s">
        <v>26</v>
      </c>
      <c r="S2473" t="s">
        <v>27</v>
      </c>
      <c r="T2473" t="s">
        <v>13311</v>
      </c>
      <c r="U2473" s="1">
        <v>45720</v>
      </c>
      <c r="V2473">
        <f t="shared" si="76"/>
        <v>212</v>
      </c>
      <c r="W2473" t="str">
        <f t="shared" si="77"/>
        <v>210-239</v>
      </c>
    </row>
    <row r="2474" spans="1:23" x14ac:dyDescent="0.25">
      <c r="A2474" t="s">
        <v>2612</v>
      </c>
      <c r="B2474">
        <v>8225152122</v>
      </c>
      <c r="C2474">
        <v>1557665559</v>
      </c>
      <c r="D2474" s="1">
        <v>45588</v>
      </c>
      <c r="E2474">
        <v>99221</v>
      </c>
      <c r="F2474">
        <v>99212</v>
      </c>
      <c r="G2474" t="s">
        <v>15</v>
      </c>
      <c r="H2474" s="34">
        <v>10958</v>
      </c>
      <c r="I2474" s="7">
        <v>8986</v>
      </c>
      <c r="J2474" s="7">
        <v>7368.52</v>
      </c>
      <c r="K2474" s="7">
        <v>0</v>
      </c>
      <c r="L2474" s="7">
        <v>1617.48</v>
      </c>
      <c r="M2474" s="5">
        <v>0.18</v>
      </c>
      <c r="N2474" t="s">
        <v>3141</v>
      </c>
      <c r="O2474" t="s">
        <v>17</v>
      </c>
      <c r="P2474" t="s">
        <v>25</v>
      </c>
      <c r="Q2474" t="s">
        <v>19</v>
      </c>
      <c r="R2474" t="s">
        <v>27</v>
      </c>
      <c r="S2474" t="s">
        <v>27</v>
      </c>
      <c r="T2474" t="s">
        <v>13312</v>
      </c>
      <c r="U2474" s="1">
        <v>45746</v>
      </c>
      <c r="V2474">
        <f t="shared" si="76"/>
        <v>158</v>
      </c>
      <c r="W2474" t="str">
        <f t="shared" si="77"/>
        <v>150-179</v>
      </c>
    </row>
    <row r="2475" spans="1:23" x14ac:dyDescent="0.25">
      <c r="A2475" t="s">
        <v>2613</v>
      </c>
      <c r="B2475">
        <v>4881792264</v>
      </c>
      <c r="C2475">
        <v>2305300303</v>
      </c>
      <c r="D2475" s="1">
        <v>45817</v>
      </c>
      <c r="E2475">
        <v>99214</v>
      </c>
      <c r="F2475">
        <v>85025</v>
      </c>
      <c r="G2475" t="s">
        <v>34</v>
      </c>
      <c r="H2475" s="34">
        <v>81347</v>
      </c>
      <c r="I2475" s="7">
        <v>58570</v>
      </c>
      <c r="J2475" s="7">
        <v>47672.4</v>
      </c>
      <c r="K2475" s="7">
        <v>6212</v>
      </c>
      <c r="L2475" s="7">
        <v>4685.6000000000004</v>
      </c>
      <c r="M2475" s="5">
        <v>0.08</v>
      </c>
      <c r="N2475" t="s">
        <v>24</v>
      </c>
      <c r="O2475" t="s">
        <v>30</v>
      </c>
      <c r="P2475" t="s">
        <v>97</v>
      </c>
      <c r="Q2475" t="s">
        <v>19</v>
      </c>
      <c r="R2475" t="s">
        <v>27</v>
      </c>
      <c r="S2475" t="s">
        <v>27</v>
      </c>
      <c r="T2475" t="s">
        <v>13310</v>
      </c>
      <c r="U2475" s="1">
        <v>45949</v>
      </c>
      <c r="V2475">
        <f t="shared" si="76"/>
        <v>132</v>
      </c>
      <c r="W2475" t="str">
        <f t="shared" si="77"/>
        <v>120-149</v>
      </c>
    </row>
    <row r="2476" spans="1:23" x14ac:dyDescent="0.25">
      <c r="A2476" t="s">
        <v>2614</v>
      </c>
      <c r="B2476">
        <v>9887195069</v>
      </c>
      <c r="C2476">
        <v>5993755397</v>
      </c>
      <c r="D2476" s="1">
        <v>45630</v>
      </c>
      <c r="E2476">
        <v>99221</v>
      </c>
      <c r="F2476">
        <v>99204</v>
      </c>
      <c r="G2476" t="s">
        <v>272</v>
      </c>
      <c r="H2476" s="34">
        <v>59857</v>
      </c>
      <c r="I2476" s="7">
        <v>43097</v>
      </c>
      <c r="J2476" s="7">
        <v>36287.24</v>
      </c>
      <c r="K2476" s="7">
        <v>3362</v>
      </c>
      <c r="L2476" s="7">
        <v>3447.76</v>
      </c>
      <c r="M2476" s="5">
        <v>0.08</v>
      </c>
      <c r="N2476" t="s">
        <v>24</v>
      </c>
      <c r="O2476" t="s">
        <v>30</v>
      </c>
      <c r="P2476" t="s">
        <v>35</v>
      </c>
      <c r="Q2476" t="s">
        <v>19</v>
      </c>
      <c r="R2476" t="s">
        <v>26</v>
      </c>
      <c r="S2476" t="s">
        <v>21</v>
      </c>
      <c r="T2476" t="s">
        <v>13312</v>
      </c>
      <c r="U2476" s="1">
        <v>45772</v>
      </c>
      <c r="V2476">
        <f t="shared" si="76"/>
        <v>142</v>
      </c>
      <c r="W2476" t="str">
        <f t="shared" si="77"/>
        <v>120-149</v>
      </c>
    </row>
    <row r="2477" spans="1:23" x14ac:dyDescent="0.25">
      <c r="A2477" t="s">
        <v>2615</v>
      </c>
      <c r="B2477">
        <v>8325513241</v>
      </c>
      <c r="C2477">
        <v>4246392111</v>
      </c>
      <c r="D2477" s="1">
        <v>45476</v>
      </c>
      <c r="E2477">
        <v>99232</v>
      </c>
      <c r="F2477">
        <v>99202</v>
      </c>
      <c r="G2477" t="s">
        <v>71</v>
      </c>
      <c r="H2477" s="34">
        <v>63720</v>
      </c>
      <c r="I2477" s="7">
        <v>41418</v>
      </c>
      <c r="J2477" s="7">
        <v>36447.839999999997</v>
      </c>
      <c r="K2477" s="7">
        <v>0</v>
      </c>
      <c r="L2477" s="7">
        <v>4970.16</v>
      </c>
      <c r="M2477" s="5">
        <v>0.12</v>
      </c>
      <c r="N2477" t="s">
        <v>46</v>
      </c>
      <c r="O2477" t="s">
        <v>17</v>
      </c>
      <c r="P2477" t="s">
        <v>25</v>
      </c>
      <c r="Q2477" t="s">
        <v>32</v>
      </c>
      <c r="R2477" t="s">
        <v>27</v>
      </c>
      <c r="S2477" t="s">
        <v>27</v>
      </c>
      <c r="T2477" t="s">
        <v>13311</v>
      </c>
      <c r="U2477" s="1">
        <v>46016</v>
      </c>
      <c r="V2477">
        <f t="shared" si="76"/>
        <v>540</v>
      </c>
      <c r="W2477" t="str">
        <f t="shared" si="77"/>
        <v>360+</v>
      </c>
    </row>
    <row r="2478" spans="1:23" x14ac:dyDescent="0.25">
      <c r="A2478" t="s">
        <v>2616</v>
      </c>
      <c r="B2478">
        <v>4609922874</v>
      </c>
      <c r="C2478">
        <v>6910116606</v>
      </c>
      <c r="D2478" s="1">
        <v>45766</v>
      </c>
      <c r="E2478">
        <v>99222</v>
      </c>
      <c r="F2478">
        <v>93000</v>
      </c>
      <c r="G2478" t="s">
        <v>131</v>
      </c>
      <c r="H2478" s="34">
        <v>86306</v>
      </c>
      <c r="I2478" s="7">
        <v>67319</v>
      </c>
      <c r="J2478" s="7">
        <v>53855.199999999997</v>
      </c>
      <c r="K2478" s="7">
        <v>0</v>
      </c>
      <c r="L2478" s="7">
        <v>13463.8</v>
      </c>
      <c r="M2478" s="5">
        <v>0.2</v>
      </c>
      <c r="N2478" t="s">
        <v>3140</v>
      </c>
      <c r="O2478" t="s">
        <v>17</v>
      </c>
      <c r="P2478" t="s">
        <v>55</v>
      </c>
      <c r="Q2478" t="s">
        <v>32</v>
      </c>
      <c r="R2478" t="s">
        <v>38</v>
      </c>
      <c r="S2478" t="s">
        <v>17</v>
      </c>
      <c r="T2478" t="s">
        <v>13310</v>
      </c>
      <c r="U2478" s="1">
        <v>45870</v>
      </c>
      <c r="V2478">
        <f t="shared" si="76"/>
        <v>104</v>
      </c>
      <c r="W2478" t="str">
        <f t="shared" si="77"/>
        <v>90-119</v>
      </c>
    </row>
    <row r="2479" spans="1:23" x14ac:dyDescent="0.25">
      <c r="A2479" t="s">
        <v>2617</v>
      </c>
      <c r="B2479">
        <v>8089118431</v>
      </c>
      <c r="C2479">
        <v>5136177801</v>
      </c>
      <c r="D2479" s="1">
        <v>45506</v>
      </c>
      <c r="E2479">
        <v>99223</v>
      </c>
      <c r="F2479">
        <v>99214</v>
      </c>
      <c r="G2479" t="s">
        <v>445</v>
      </c>
      <c r="H2479" s="34">
        <v>70883</v>
      </c>
      <c r="I2479" s="7">
        <v>58124</v>
      </c>
      <c r="J2479" s="7">
        <v>47661.68</v>
      </c>
      <c r="K2479" s="7">
        <v>0</v>
      </c>
      <c r="L2479" s="7">
        <v>10462.32</v>
      </c>
      <c r="M2479" s="5">
        <v>0.18</v>
      </c>
      <c r="N2479" t="s">
        <v>3141</v>
      </c>
      <c r="O2479" t="s">
        <v>17</v>
      </c>
      <c r="P2479" t="s">
        <v>97</v>
      </c>
      <c r="Q2479" t="s">
        <v>19</v>
      </c>
      <c r="R2479" t="s">
        <v>20</v>
      </c>
      <c r="S2479" t="s">
        <v>21</v>
      </c>
      <c r="T2479" t="s">
        <v>13312</v>
      </c>
      <c r="U2479" s="1">
        <v>46066</v>
      </c>
      <c r="V2479">
        <f t="shared" si="76"/>
        <v>560</v>
      </c>
      <c r="W2479" t="str">
        <f t="shared" si="77"/>
        <v>360+</v>
      </c>
    </row>
    <row r="2480" spans="1:23" x14ac:dyDescent="0.25">
      <c r="A2480" t="s">
        <v>2618</v>
      </c>
      <c r="B2480">
        <v>7693836107</v>
      </c>
      <c r="C2480">
        <v>3326861662</v>
      </c>
      <c r="D2480" s="1">
        <v>45428</v>
      </c>
      <c r="E2480">
        <v>99222</v>
      </c>
      <c r="F2480">
        <v>99203</v>
      </c>
      <c r="G2480" t="s">
        <v>140</v>
      </c>
      <c r="H2480" s="34">
        <v>62042</v>
      </c>
      <c r="I2480" s="7">
        <v>50874</v>
      </c>
      <c r="J2480" s="7">
        <v>36240.68</v>
      </c>
      <c r="K2480" s="7">
        <v>5476</v>
      </c>
      <c r="L2480" s="7">
        <v>9157.32</v>
      </c>
      <c r="M2480" s="5">
        <v>0.18</v>
      </c>
      <c r="N2480" t="s">
        <v>3141</v>
      </c>
      <c r="O2480" t="s">
        <v>27</v>
      </c>
      <c r="P2480" t="s">
        <v>35</v>
      </c>
      <c r="Q2480" t="s">
        <v>19</v>
      </c>
      <c r="R2480" t="s">
        <v>21</v>
      </c>
      <c r="S2480" t="s">
        <v>21</v>
      </c>
      <c r="T2480" t="s">
        <v>13310</v>
      </c>
      <c r="U2480" s="1">
        <v>45994</v>
      </c>
      <c r="V2480">
        <f t="shared" si="76"/>
        <v>566</v>
      </c>
      <c r="W2480" t="str">
        <f t="shared" si="77"/>
        <v>360+</v>
      </c>
    </row>
    <row r="2481" spans="1:23" x14ac:dyDescent="0.25">
      <c r="A2481" t="s">
        <v>2619</v>
      </c>
      <c r="B2481">
        <v>8893649543</v>
      </c>
      <c r="C2481">
        <v>4435050435</v>
      </c>
      <c r="D2481" s="1">
        <v>45931</v>
      </c>
      <c r="E2481">
        <v>99238</v>
      </c>
      <c r="F2481">
        <v>99212</v>
      </c>
      <c r="G2481" t="s">
        <v>291</v>
      </c>
      <c r="H2481" s="34">
        <v>98355</v>
      </c>
      <c r="I2481" s="7">
        <v>83602</v>
      </c>
      <c r="J2481" s="7">
        <v>70273.960000000006</v>
      </c>
      <c r="K2481" s="7">
        <v>11656</v>
      </c>
      <c r="L2481" s="7">
        <v>1672.04</v>
      </c>
      <c r="M2481" s="5">
        <v>0.02</v>
      </c>
      <c r="N2481" t="s">
        <v>16</v>
      </c>
      <c r="O2481" t="s">
        <v>30</v>
      </c>
      <c r="P2481" t="s">
        <v>58</v>
      </c>
      <c r="Q2481" t="s">
        <v>32</v>
      </c>
      <c r="R2481" t="s">
        <v>26</v>
      </c>
      <c r="S2481" t="s">
        <v>21</v>
      </c>
      <c r="T2481" t="s">
        <v>13312</v>
      </c>
      <c r="U2481" s="1">
        <v>46074</v>
      </c>
      <c r="V2481">
        <f t="shared" si="76"/>
        <v>143</v>
      </c>
      <c r="W2481" t="str">
        <f t="shared" si="77"/>
        <v>120-149</v>
      </c>
    </row>
    <row r="2482" spans="1:23" x14ac:dyDescent="0.25">
      <c r="A2482" t="s">
        <v>2620</v>
      </c>
      <c r="B2482">
        <v>5557921227</v>
      </c>
      <c r="C2482">
        <v>1494803480</v>
      </c>
      <c r="D2482" s="1">
        <v>45380</v>
      </c>
      <c r="E2482">
        <v>99238</v>
      </c>
      <c r="F2482">
        <v>99214</v>
      </c>
      <c r="G2482" t="s">
        <v>415</v>
      </c>
      <c r="H2482" s="34">
        <v>84868</v>
      </c>
      <c r="I2482" s="7">
        <v>61105</v>
      </c>
      <c r="J2482" s="7">
        <v>56216.6</v>
      </c>
      <c r="K2482" s="7">
        <v>0</v>
      </c>
      <c r="L2482" s="7">
        <v>4888.3999999999996</v>
      </c>
      <c r="M2482" s="5">
        <v>0.08</v>
      </c>
      <c r="N2482" t="s">
        <v>24</v>
      </c>
      <c r="O2482" t="s">
        <v>17</v>
      </c>
      <c r="P2482" t="s">
        <v>58</v>
      </c>
      <c r="Q2482" t="s">
        <v>19</v>
      </c>
      <c r="R2482" t="s">
        <v>27</v>
      </c>
      <c r="S2482" t="s">
        <v>17</v>
      </c>
      <c r="T2482" t="s">
        <v>13310</v>
      </c>
      <c r="U2482" s="1">
        <v>45729</v>
      </c>
      <c r="V2482">
        <f t="shared" si="76"/>
        <v>349</v>
      </c>
      <c r="W2482" t="str">
        <f t="shared" si="77"/>
        <v>330-359</v>
      </c>
    </row>
    <row r="2483" spans="1:23" x14ac:dyDescent="0.25">
      <c r="A2483" t="s">
        <v>2621</v>
      </c>
      <c r="B2483">
        <v>4877524418</v>
      </c>
      <c r="C2483">
        <v>7504831336</v>
      </c>
      <c r="D2483" s="1">
        <v>45614</v>
      </c>
      <c r="E2483">
        <v>99214</v>
      </c>
      <c r="F2483">
        <v>93000</v>
      </c>
      <c r="G2483" t="s">
        <v>219</v>
      </c>
      <c r="H2483" s="34">
        <v>55620</v>
      </c>
      <c r="I2483" s="7">
        <v>47277</v>
      </c>
      <c r="J2483" s="7">
        <v>46331.46</v>
      </c>
      <c r="K2483" s="7">
        <v>0</v>
      </c>
      <c r="L2483" s="7">
        <v>945.54</v>
      </c>
      <c r="M2483" s="5">
        <v>0.02</v>
      </c>
      <c r="N2483" t="s">
        <v>16</v>
      </c>
      <c r="O2483" t="s">
        <v>17</v>
      </c>
      <c r="P2483" t="s">
        <v>97</v>
      </c>
      <c r="Q2483" t="s">
        <v>19</v>
      </c>
      <c r="R2483" t="s">
        <v>20</v>
      </c>
      <c r="S2483" t="s">
        <v>17</v>
      </c>
      <c r="T2483" t="s">
        <v>13312</v>
      </c>
      <c r="U2483" s="1">
        <v>45955</v>
      </c>
      <c r="V2483">
        <f t="shared" si="76"/>
        <v>341</v>
      </c>
      <c r="W2483" t="str">
        <f t="shared" si="77"/>
        <v>330-359</v>
      </c>
    </row>
    <row r="2484" spans="1:23" x14ac:dyDescent="0.25">
      <c r="A2484" t="s">
        <v>2622</v>
      </c>
      <c r="B2484">
        <v>4511288071</v>
      </c>
      <c r="C2484">
        <v>2808109728</v>
      </c>
      <c r="D2484" s="1">
        <v>45415</v>
      </c>
      <c r="E2484">
        <v>99214</v>
      </c>
      <c r="F2484">
        <v>99282</v>
      </c>
      <c r="G2484" t="s">
        <v>270</v>
      </c>
      <c r="H2484" s="34">
        <v>92829</v>
      </c>
      <c r="I2484" s="7">
        <v>78905</v>
      </c>
      <c r="J2484" s="7">
        <v>69974.899999999994</v>
      </c>
      <c r="K2484" s="7">
        <v>7352</v>
      </c>
      <c r="L2484" s="7">
        <v>1578.1</v>
      </c>
      <c r="M2484" s="5">
        <v>0.02</v>
      </c>
      <c r="N2484" t="s">
        <v>16</v>
      </c>
      <c r="O2484" t="s">
        <v>30</v>
      </c>
      <c r="P2484" t="s">
        <v>55</v>
      </c>
      <c r="Q2484" t="s">
        <v>32</v>
      </c>
      <c r="R2484" t="s">
        <v>21</v>
      </c>
      <c r="S2484" t="s">
        <v>21</v>
      </c>
      <c r="T2484" t="s">
        <v>13310</v>
      </c>
      <c r="U2484" s="1">
        <v>45953</v>
      </c>
      <c r="V2484">
        <f t="shared" si="76"/>
        <v>538</v>
      </c>
      <c r="W2484" t="str">
        <f t="shared" si="77"/>
        <v>360+</v>
      </c>
    </row>
    <row r="2485" spans="1:23" x14ac:dyDescent="0.25">
      <c r="A2485" t="s">
        <v>2623</v>
      </c>
      <c r="B2485">
        <v>2777475149</v>
      </c>
      <c r="C2485">
        <v>2522054328</v>
      </c>
      <c r="D2485" s="1">
        <v>45612</v>
      </c>
      <c r="E2485">
        <v>99223</v>
      </c>
      <c r="F2485">
        <v>99285</v>
      </c>
      <c r="G2485" t="s">
        <v>263</v>
      </c>
      <c r="H2485" s="34">
        <v>78371</v>
      </c>
      <c r="I2485" s="7">
        <v>56427</v>
      </c>
      <c r="J2485" s="7">
        <v>51912.84</v>
      </c>
      <c r="K2485" s="7">
        <v>0</v>
      </c>
      <c r="L2485" s="7">
        <v>4514.16</v>
      </c>
      <c r="M2485" s="5">
        <v>0.08</v>
      </c>
      <c r="N2485" t="s">
        <v>24</v>
      </c>
      <c r="O2485" t="s">
        <v>17</v>
      </c>
      <c r="P2485" t="s">
        <v>58</v>
      </c>
      <c r="Q2485" t="s">
        <v>32</v>
      </c>
      <c r="R2485" t="s">
        <v>38</v>
      </c>
      <c r="S2485" t="s">
        <v>17</v>
      </c>
      <c r="T2485" t="s">
        <v>13311</v>
      </c>
      <c r="U2485" s="1">
        <v>45667</v>
      </c>
      <c r="V2485">
        <f t="shared" si="76"/>
        <v>55</v>
      </c>
      <c r="W2485" t="str">
        <f t="shared" si="77"/>
        <v>30-59</v>
      </c>
    </row>
    <row r="2486" spans="1:23" x14ac:dyDescent="0.25">
      <c r="A2486" t="s">
        <v>2624</v>
      </c>
      <c r="B2486">
        <v>9629313396</v>
      </c>
      <c r="C2486">
        <v>9466402797</v>
      </c>
      <c r="D2486" s="1">
        <v>45959</v>
      </c>
      <c r="E2486">
        <v>99221</v>
      </c>
      <c r="F2486">
        <v>99212</v>
      </c>
      <c r="G2486" t="s">
        <v>171</v>
      </c>
      <c r="H2486" s="34">
        <v>67332</v>
      </c>
      <c r="I2486" s="7">
        <v>57232</v>
      </c>
      <c r="J2486" s="7">
        <v>34297.360000000001</v>
      </c>
      <c r="K2486" s="7">
        <v>21790</v>
      </c>
      <c r="L2486" s="7">
        <v>1144.6400000000001</v>
      </c>
      <c r="M2486" s="5">
        <v>0.02</v>
      </c>
      <c r="N2486" t="s">
        <v>16</v>
      </c>
      <c r="O2486" t="s">
        <v>27</v>
      </c>
      <c r="P2486" t="s">
        <v>97</v>
      </c>
      <c r="Q2486" t="s">
        <v>19</v>
      </c>
      <c r="R2486" t="s">
        <v>20</v>
      </c>
      <c r="S2486" t="s">
        <v>21</v>
      </c>
      <c r="T2486" t="s">
        <v>13312</v>
      </c>
      <c r="U2486" s="1">
        <v>46062</v>
      </c>
      <c r="V2486">
        <f t="shared" si="76"/>
        <v>103</v>
      </c>
      <c r="W2486" t="str">
        <f t="shared" si="77"/>
        <v>90-119</v>
      </c>
    </row>
    <row r="2487" spans="1:23" x14ac:dyDescent="0.25">
      <c r="A2487" t="s">
        <v>2625</v>
      </c>
      <c r="B2487">
        <v>5399620513</v>
      </c>
      <c r="C2487">
        <v>1068435395</v>
      </c>
      <c r="D2487" s="1">
        <v>45537</v>
      </c>
      <c r="E2487">
        <v>99222</v>
      </c>
      <c r="F2487">
        <v>36415</v>
      </c>
      <c r="G2487" t="s">
        <v>187</v>
      </c>
      <c r="H2487" s="34">
        <v>67602</v>
      </c>
      <c r="I2487" s="7">
        <v>43941</v>
      </c>
      <c r="J2487" s="7">
        <v>35025.08</v>
      </c>
      <c r="K2487" s="7">
        <v>3643</v>
      </c>
      <c r="L2487" s="7">
        <v>5272.92</v>
      </c>
      <c r="M2487" s="5">
        <v>0.12</v>
      </c>
      <c r="N2487" t="s">
        <v>46</v>
      </c>
      <c r="O2487" t="s">
        <v>30</v>
      </c>
      <c r="P2487" t="s">
        <v>31</v>
      </c>
      <c r="Q2487" t="s">
        <v>32</v>
      </c>
      <c r="R2487" t="s">
        <v>43</v>
      </c>
      <c r="S2487" t="s">
        <v>21</v>
      </c>
      <c r="T2487" t="s">
        <v>13312</v>
      </c>
      <c r="U2487" s="1">
        <v>46056</v>
      </c>
      <c r="V2487">
        <f t="shared" si="76"/>
        <v>519</v>
      </c>
      <c r="W2487" t="str">
        <f t="shared" si="77"/>
        <v>360+</v>
      </c>
    </row>
    <row r="2488" spans="1:23" x14ac:dyDescent="0.25">
      <c r="A2488" t="s">
        <v>2626</v>
      </c>
      <c r="B2488">
        <v>4318794090</v>
      </c>
      <c r="C2488">
        <v>7656090921</v>
      </c>
      <c r="D2488" s="1">
        <v>45893</v>
      </c>
      <c r="E2488">
        <v>99238</v>
      </c>
      <c r="F2488">
        <v>99204</v>
      </c>
      <c r="G2488" t="s">
        <v>415</v>
      </c>
      <c r="H2488" s="34">
        <v>60307</v>
      </c>
      <c r="I2488" s="7">
        <v>43421</v>
      </c>
      <c r="J2488" s="7">
        <v>34072.32</v>
      </c>
      <c r="K2488" s="7">
        <v>5875</v>
      </c>
      <c r="L2488" s="7">
        <v>3473.68</v>
      </c>
      <c r="M2488" s="5">
        <v>0.08</v>
      </c>
      <c r="N2488" t="s">
        <v>24</v>
      </c>
      <c r="O2488" t="s">
        <v>30</v>
      </c>
      <c r="P2488" t="s">
        <v>97</v>
      </c>
      <c r="Q2488" t="s">
        <v>19</v>
      </c>
      <c r="R2488" t="s">
        <v>20</v>
      </c>
      <c r="S2488" t="s">
        <v>27</v>
      </c>
      <c r="T2488" t="s">
        <v>13310</v>
      </c>
      <c r="U2488" s="1">
        <v>45984</v>
      </c>
      <c r="V2488">
        <f t="shared" si="76"/>
        <v>91</v>
      </c>
      <c r="W2488" t="str">
        <f t="shared" si="77"/>
        <v>90-119</v>
      </c>
    </row>
    <row r="2489" spans="1:23" x14ac:dyDescent="0.25">
      <c r="A2489" t="s">
        <v>2627</v>
      </c>
      <c r="B2489">
        <v>4818146112</v>
      </c>
      <c r="C2489">
        <v>6138597487</v>
      </c>
      <c r="D2489" s="1">
        <v>45511</v>
      </c>
      <c r="E2489">
        <v>99232</v>
      </c>
      <c r="F2489">
        <v>99284</v>
      </c>
      <c r="G2489" t="s">
        <v>320</v>
      </c>
      <c r="H2489" s="34">
        <v>47243</v>
      </c>
      <c r="I2489" s="7">
        <v>37794</v>
      </c>
      <c r="J2489" s="7">
        <v>29642.84</v>
      </c>
      <c r="K2489" s="7">
        <v>2860</v>
      </c>
      <c r="L2489" s="7">
        <v>5291.16</v>
      </c>
      <c r="M2489" s="5">
        <v>0.14000000000000001</v>
      </c>
      <c r="N2489" t="s">
        <v>1135</v>
      </c>
      <c r="O2489" t="s">
        <v>30</v>
      </c>
      <c r="P2489" t="s">
        <v>55</v>
      </c>
      <c r="Q2489" t="s">
        <v>19</v>
      </c>
      <c r="R2489" t="s">
        <v>38</v>
      </c>
      <c r="S2489" t="s">
        <v>21</v>
      </c>
      <c r="T2489" t="s">
        <v>13310</v>
      </c>
      <c r="U2489" s="1">
        <v>46061</v>
      </c>
      <c r="V2489">
        <f t="shared" si="76"/>
        <v>550</v>
      </c>
      <c r="W2489" t="str">
        <f t="shared" si="77"/>
        <v>360+</v>
      </c>
    </row>
    <row r="2490" spans="1:23" x14ac:dyDescent="0.25">
      <c r="A2490" t="s">
        <v>2628</v>
      </c>
      <c r="B2490">
        <v>9855852116</v>
      </c>
      <c r="C2490">
        <v>9291777498</v>
      </c>
      <c r="D2490" s="1">
        <v>45513</v>
      </c>
      <c r="E2490">
        <v>99233</v>
      </c>
      <c r="F2490">
        <v>99291</v>
      </c>
      <c r="G2490" t="s">
        <v>122</v>
      </c>
      <c r="H2490" s="34">
        <v>77198</v>
      </c>
      <c r="I2490" s="7">
        <v>50179</v>
      </c>
      <c r="J2490" s="7">
        <v>44157.52</v>
      </c>
      <c r="K2490" s="7">
        <v>0</v>
      </c>
      <c r="L2490" s="7">
        <v>6021.48</v>
      </c>
      <c r="M2490" s="5">
        <v>0.12</v>
      </c>
      <c r="N2490" t="s">
        <v>46</v>
      </c>
      <c r="O2490" t="s">
        <v>17</v>
      </c>
      <c r="P2490" t="s">
        <v>18</v>
      </c>
      <c r="Q2490" t="s">
        <v>19</v>
      </c>
      <c r="R2490" t="s">
        <v>26</v>
      </c>
      <c r="S2490" t="s">
        <v>27</v>
      </c>
      <c r="T2490" t="s">
        <v>13310</v>
      </c>
      <c r="U2490" s="1">
        <v>46068</v>
      </c>
      <c r="V2490">
        <f t="shared" si="76"/>
        <v>555</v>
      </c>
      <c r="W2490" t="str">
        <f t="shared" si="77"/>
        <v>360+</v>
      </c>
    </row>
    <row r="2491" spans="1:23" x14ac:dyDescent="0.25">
      <c r="A2491" t="s">
        <v>2629</v>
      </c>
      <c r="B2491">
        <v>8245320394</v>
      </c>
      <c r="C2491">
        <v>4986348269</v>
      </c>
      <c r="D2491" s="1">
        <v>45341</v>
      </c>
      <c r="E2491">
        <v>99214</v>
      </c>
      <c r="F2491">
        <v>36415</v>
      </c>
      <c r="G2491" t="s">
        <v>307</v>
      </c>
      <c r="H2491" s="34">
        <v>55219</v>
      </c>
      <c r="I2491" s="7">
        <v>35892</v>
      </c>
      <c r="J2491" s="7">
        <v>26383.96</v>
      </c>
      <c r="K2491" s="7">
        <v>5201</v>
      </c>
      <c r="L2491" s="7">
        <v>4307.04</v>
      </c>
      <c r="M2491" s="5">
        <v>0.12</v>
      </c>
      <c r="N2491" t="s">
        <v>46</v>
      </c>
      <c r="O2491" t="s">
        <v>30</v>
      </c>
      <c r="P2491" t="s">
        <v>31</v>
      </c>
      <c r="Q2491" t="s">
        <v>32</v>
      </c>
      <c r="R2491" t="s">
        <v>26</v>
      </c>
      <c r="S2491" t="s">
        <v>27</v>
      </c>
      <c r="T2491" t="s">
        <v>13312</v>
      </c>
      <c r="U2491" s="1">
        <v>45938</v>
      </c>
      <c r="V2491">
        <f t="shared" si="76"/>
        <v>597</v>
      </c>
      <c r="W2491" t="str">
        <f t="shared" si="77"/>
        <v>360+</v>
      </c>
    </row>
    <row r="2492" spans="1:23" x14ac:dyDescent="0.25">
      <c r="A2492" t="s">
        <v>2630</v>
      </c>
      <c r="B2492">
        <v>6115571302</v>
      </c>
      <c r="C2492">
        <v>8449168489</v>
      </c>
      <c r="D2492" s="1">
        <v>45396</v>
      </c>
      <c r="E2492">
        <v>99231</v>
      </c>
      <c r="F2492">
        <v>99211</v>
      </c>
      <c r="G2492" t="s">
        <v>174</v>
      </c>
      <c r="H2492" s="34">
        <v>46666</v>
      </c>
      <c r="I2492" s="7">
        <v>33600</v>
      </c>
      <c r="J2492" s="7">
        <v>30912</v>
      </c>
      <c r="K2492" s="7">
        <v>0</v>
      </c>
      <c r="L2492" s="7">
        <v>2688</v>
      </c>
      <c r="M2492" s="5">
        <v>0.08</v>
      </c>
      <c r="N2492" t="s">
        <v>24</v>
      </c>
      <c r="O2492" t="s">
        <v>17</v>
      </c>
      <c r="P2492" t="s">
        <v>55</v>
      </c>
      <c r="Q2492" t="s">
        <v>19</v>
      </c>
      <c r="R2492" t="s">
        <v>38</v>
      </c>
      <c r="S2492" t="s">
        <v>21</v>
      </c>
      <c r="T2492" t="s">
        <v>13310</v>
      </c>
      <c r="U2492" s="1">
        <v>45755</v>
      </c>
      <c r="V2492">
        <f t="shared" si="76"/>
        <v>359</v>
      </c>
      <c r="W2492" t="str">
        <f t="shared" si="77"/>
        <v>330-359</v>
      </c>
    </row>
    <row r="2493" spans="1:23" x14ac:dyDescent="0.25">
      <c r="A2493" t="s">
        <v>2631</v>
      </c>
      <c r="B2493">
        <v>7571912968</v>
      </c>
      <c r="C2493">
        <v>9431769495</v>
      </c>
      <c r="D2493" s="1">
        <v>45376</v>
      </c>
      <c r="E2493">
        <v>99231</v>
      </c>
      <c r="F2493">
        <v>93000</v>
      </c>
      <c r="G2493" t="s">
        <v>318</v>
      </c>
      <c r="H2493" s="34">
        <v>80075</v>
      </c>
      <c r="I2493" s="7">
        <v>68064</v>
      </c>
      <c r="J2493" s="7">
        <v>55142.720000000001</v>
      </c>
      <c r="K2493" s="7">
        <v>11560</v>
      </c>
      <c r="L2493" s="7">
        <v>1361.28</v>
      </c>
      <c r="M2493" s="5">
        <v>0.02</v>
      </c>
      <c r="N2493" t="s">
        <v>16</v>
      </c>
      <c r="O2493" t="s">
        <v>30</v>
      </c>
      <c r="P2493" t="s">
        <v>55</v>
      </c>
      <c r="Q2493" t="s">
        <v>19</v>
      </c>
      <c r="R2493" t="s">
        <v>38</v>
      </c>
      <c r="S2493" t="s">
        <v>21</v>
      </c>
      <c r="T2493" t="s">
        <v>13310</v>
      </c>
      <c r="U2493" s="1">
        <v>45900</v>
      </c>
      <c r="V2493">
        <f t="shared" si="76"/>
        <v>524</v>
      </c>
      <c r="W2493" t="str">
        <f t="shared" si="77"/>
        <v>360+</v>
      </c>
    </row>
    <row r="2494" spans="1:23" x14ac:dyDescent="0.25">
      <c r="A2494" t="s">
        <v>2632</v>
      </c>
      <c r="B2494">
        <v>7514375790</v>
      </c>
      <c r="C2494">
        <v>7331376638</v>
      </c>
      <c r="D2494" s="1">
        <v>45615</v>
      </c>
      <c r="E2494">
        <v>99238</v>
      </c>
      <c r="F2494">
        <v>99291</v>
      </c>
      <c r="G2494" t="s">
        <v>75</v>
      </c>
      <c r="H2494" s="34">
        <v>84383</v>
      </c>
      <c r="I2494" s="7">
        <v>71726</v>
      </c>
      <c r="J2494" s="7">
        <v>62059.48</v>
      </c>
      <c r="K2494" s="7">
        <v>8232</v>
      </c>
      <c r="L2494" s="7">
        <v>1434.52</v>
      </c>
      <c r="M2494" s="5">
        <v>0.02</v>
      </c>
      <c r="N2494" t="s">
        <v>16</v>
      </c>
      <c r="O2494" t="s">
        <v>30</v>
      </c>
      <c r="P2494" t="s">
        <v>55</v>
      </c>
      <c r="Q2494" t="s">
        <v>32</v>
      </c>
      <c r="R2494" t="s">
        <v>27</v>
      </c>
      <c r="S2494" t="s">
        <v>21</v>
      </c>
      <c r="T2494" t="s">
        <v>13312</v>
      </c>
      <c r="U2494" s="1">
        <v>45982</v>
      </c>
      <c r="V2494">
        <f t="shared" si="76"/>
        <v>367</v>
      </c>
      <c r="W2494" t="str">
        <f t="shared" si="77"/>
        <v>360+</v>
      </c>
    </row>
    <row r="2495" spans="1:23" x14ac:dyDescent="0.25">
      <c r="A2495" t="s">
        <v>2633</v>
      </c>
      <c r="B2495">
        <v>9246171194</v>
      </c>
      <c r="C2495">
        <v>7428069930</v>
      </c>
      <c r="D2495" s="1">
        <v>45397</v>
      </c>
      <c r="E2495">
        <v>99233</v>
      </c>
      <c r="F2495">
        <v>99281</v>
      </c>
      <c r="G2495" t="s">
        <v>240</v>
      </c>
      <c r="H2495" s="34">
        <v>36302</v>
      </c>
      <c r="I2495" s="7">
        <v>23596</v>
      </c>
      <c r="J2495" s="7">
        <v>20764.48</v>
      </c>
      <c r="K2495" s="7">
        <v>0</v>
      </c>
      <c r="L2495" s="7">
        <v>2831.52</v>
      </c>
      <c r="M2495" s="5">
        <v>0.12</v>
      </c>
      <c r="N2495" t="s">
        <v>46</v>
      </c>
      <c r="O2495" t="s">
        <v>17</v>
      </c>
      <c r="P2495" t="s">
        <v>25</v>
      </c>
      <c r="Q2495" t="s">
        <v>19</v>
      </c>
      <c r="R2495" t="s">
        <v>43</v>
      </c>
      <c r="S2495" t="s">
        <v>21</v>
      </c>
      <c r="T2495" t="s">
        <v>13311</v>
      </c>
      <c r="U2495" s="1">
        <v>45660</v>
      </c>
      <c r="V2495">
        <f t="shared" si="76"/>
        <v>263</v>
      </c>
      <c r="W2495" t="str">
        <f t="shared" si="77"/>
        <v>240-269</v>
      </c>
    </row>
    <row r="2496" spans="1:23" x14ac:dyDescent="0.25">
      <c r="A2496" t="s">
        <v>2634</v>
      </c>
      <c r="B2496">
        <v>8793381366</v>
      </c>
      <c r="C2496">
        <v>7544822083</v>
      </c>
      <c r="D2496" s="1">
        <v>45568</v>
      </c>
      <c r="E2496">
        <v>99221</v>
      </c>
      <c r="F2496">
        <v>99291</v>
      </c>
      <c r="G2496" t="s">
        <v>244</v>
      </c>
      <c r="H2496" s="34">
        <v>78533</v>
      </c>
      <c r="I2496" s="7">
        <v>56544</v>
      </c>
      <c r="J2496" s="7">
        <v>46920.480000000003</v>
      </c>
      <c r="K2496" s="7">
        <v>5100</v>
      </c>
      <c r="L2496" s="7">
        <v>4523.5200000000004</v>
      </c>
      <c r="M2496" s="5">
        <v>0.08</v>
      </c>
      <c r="N2496" t="s">
        <v>24</v>
      </c>
      <c r="O2496" t="s">
        <v>30</v>
      </c>
      <c r="P2496" t="s">
        <v>55</v>
      </c>
      <c r="Q2496" t="s">
        <v>19</v>
      </c>
      <c r="R2496" t="s">
        <v>26</v>
      </c>
      <c r="S2496" t="s">
        <v>27</v>
      </c>
      <c r="T2496" t="s">
        <v>13310</v>
      </c>
      <c r="U2496" s="1">
        <v>45855</v>
      </c>
      <c r="V2496">
        <f t="shared" si="76"/>
        <v>287</v>
      </c>
      <c r="W2496" t="str">
        <f t="shared" si="77"/>
        <v>270-299</v>
      </c>
    </row>
    <row r="2497" spans="1:23" x14ac:dyDescent="0.25">
      <c r="A2497" t="s">
        <v>2635</v>
      </c>
      <c r="B2497">
        <v>2664971219</v>
      </c>
      <c r="C2497">
        <v>8348867978</v>
      </c>
      <c r="D2497" s="1">
        <v>45438</v>
      </c>
      <c r="E2497">
        <v>99223</v>
      </c>
      <c r="F2497">
        <v>99284</v>
      </c>
      <c r="G2497" t="s">
        <v>129</v>
      </c>
      <c r="H2497" s="34">
        <v>42311</v>
      </c>
      <c r="I2497" s="7">
        <v>30464</v>
      </c>
      <c r="J2497" s="7">
        <v>14035.88</v>
      </c>
      <c r="K2497" s="7">
        <v>13991</v>
      </c>
      <c r="L2497" s="7">
        <v>2437.12</v>
      </c>
      <c r="M2497" s="5">
        <v>0.08</v>
      </c>
      <c r="N2497" t="s">
        <v>24</v>
      </c>
      <c r="O2497" t="s">
        <v>27</v>
      </c>
      <c r="P2497" t="s">
        <v>97</v>
      </c>
      <c r="Q2497" t="s">
        <v>32</v>
      </c>
      <c r="R2497" t="s">
        <v>38</v>
      </c>
      <c r="S2497" t="s">
        <v>17</v>
      </c>
      <c r="T2497" t="s">
        <v>13310</v>
      </c>
      <c r="U2497" s="1">
        <v>45842</v>
      </c>
      <c r="V2497">
        <f t="shared" si="76"/>
        <v>404</v>
      </c>
      <c r="W2497" t="str">
        <f t="shared" si="77"/>
        <v>360+</v>
      </c>
    </row>
    <row r="2498" spans="1:23" x14ac:dyDescent="0.25">
      <c r="A2498" t="s">
        <v>2636</v>
      </c>
      <c r="B2498">
        <v>4599862998</v>
      </c>
      <c r="C2498">
        <v>9158001023</v>
      </c>
      <c r="D2498" s="1">
        <v>45625</v>
      </c>
      <c r="E2498">
        <v>99238</v>
      </c>
      <c r="F2498">
        <v>99285</v>
      </c>
      <c r="G2498" t="s">
        <v>318</v>
      </c>
      <c r="H2498" s="34">
        <v>68650</v>
      </c>
      <c r="I2498" s="7">
        <v>44623</v>
      </c>
      <c r="J2498" s="7">
        <v>35799.24</v>
      </c>
      <c r="K2498" s="7">
        <v>3469</v>
      </c>
      <c r="L2498" s="7">
        <v>5354.76</v>
      </c>
      <c r="M2498" s="5">
        <v>0.12</v>
      </c>
      <c r="N2498" t="s">
        <v>46</v>
      </c>
      <c r="O2498" t="s">
        <v>30</v>
      </c>
      <c r="P2498" t="s">
        <v>18</v>
      </c>
      <c r="Q2498" t="s">
        <v>32</v>
      </c>
      <c r="R2498" t="s">
        <v>43</v>
      </c>
      <c r="S2498" t="s">
        <v>21</v>
      </c>
      <c r="T2498" t="s">
        <v>13310</v>
      </c>
      <c r="U2498" s="1">
        <v>45943</v>
      </c>
      <c r="V2498">
        <f t="shared" ref="V2498:V2561" si="78">U2498-D2498</f>
        <v>318</v>
      </c>
      <c r="W2498" t="str">
        <f t="shared" si="77"/>
        <v>300-329</v>
      </c>
    </row>
    <row r="2499" spans="1:23" x14ac:dyDescent="0.25">
      <c r="A2499" t="s">
        <v>2637</v>
      </c>
      <c r="B2499">
        <v>1800310145</v>
      </c>
      <c r="C2499">
        <v>4716843089</v>
      </c>
      <c r="D2499" s="1">
        <v>45341</v>
      </c>
      <c r="E2499">
        <v>99215</v>
      </c>
      <c r="F2499">
        <v>80053</v>
      </c>
      <c r="G2499" t="s">
        <v>178</v>
      </c>
      <c r="H2499" s="34">
        <v>33368</v>
      </c>
      <c r="I2499" s="7">
        <v>26361</v>
      </c>
      <c r="J2499" s="7">
        <v>22143.24</v>
      </c>
      <c r="K2499" s="7">
        <v>0</v>
      </c>
      <c r="L2499" s="7">
        <v>4217.76</v>
      </c>
      <c r="M2499" s="5">
        <v>0.16</v>
      </c>
      <c r="N2499" t="s">
        <v>1138</v>
      </c>
      <c r="O2499" t="s">
        <v>17</v>
      </c>
      <c r="P2499" t="s">
        <v>18</v>
      </c>
      <c r="Q2499" t="s">
        <v>32</v>
      </c>
      <c r="R2499" t="s">
        <v>20</v>
      </c>
      <c r="S2499" t="s">
        <v>21</v>
      </c>
      <c r="T2499" t="s">
        <v>13311</v>
      </c>
      <c r="U2499" s="1">
        <v>45989</v>
      </c>
      <c r="V2499">
        <f t="shared" si="78"/>
        <v>648</v>
      </c>
      <c r="W2499" t="str">
        <f t="shared" ref="W2499:W2562" si="79">IF(V2499="","",IF(V2499&lt;30,"0-29",IF(V2499&lt;60,"30-59",IF(V2499&lt;90,"60-89",IF(V2499&lt;120,"90-119",IF(V2499&lt;150,"120-149",IF(V2499&lt;180,"150-179",IF(V2499&lt;210,"180-209",IF(V2499&lt;240,"210-239",IF(V2499&lt;270,"240-269",IF(V2499&lt;300,"270-299",IF(V2499&lt;330,"300-329",IF(V2499&lt;360,"330-359","360+")))))))))))))</f>
        <v>360+</v>
      </c>
    </row>
    <row r="2500" spans="1:23" x14ac:dyDescent="0.25">
      <c r="A2500" t="s">
        <v>2638</v>
      </c>
      <c r="B2500">
        <v>1305862477</v>
      </c>
      <c r="C2500">
        <v>6616508615</v>
      </c>
      <c r="D2500" s="1">
        <v>45852</v>
      </c>
      <c r="E2500">
        <v>99222</v>
      </c>
      <c r="F2500">
        <v>99202</v>
      </c>
      <c r="G2500" t="s">
        <v>57</v>
      </c>
      <c r="H2500" s="34">
        <v>41206</v>
      </c>
      <c r="I2500" s="7">
        <v>35025</v>
      </c>
      <c r="J2500" s="7">
        <v>29875.5</v>
      </c>
      <c r="K2500" s="7">
        <v>4449</v>
      </c>
      <c r="L2500" s="7">
        <v>700.5</v>
      </c>
      <c r="M2500" s="5">
        <v>0.02</v>
      </c>
      <c r="N2500" t="s">
        <v>16</v>
      </c>
      <c r="O2500" t="s">
        <v>30</v>
      </c>
      <c r="P2500" t="s">
        <v>18</v>
      </c>
      <c r="Q2500" t="s">
        <v>32</v>
      </c>
      <c r="R2500" t="s">
        <v>38</v>
      </c>
      <c r="S2500" t="s">
        <v>17</v>
      </c>
      <c r="T2500" t="s">
        <v>13310</v>
      </c>
      <c r="U2500" s="1">
        <v>45981</v>
      </c>
      <c r="V2500">
        <f t="shared" si="78"/>
        <v>129</v>
      </c>
      <c r="W2500" t="str">
        <f t="shared" si="79"/>
        <v>120-149</v>
      </c>
    </row>
    <row r="2501" spans="1:23" x14ac:dyDescent="0.25">
      <c r="A2501" t="s">
        <v>2639</v>
      </c>
      <c r="B2501">
        <v>5937855892</v>
      </c>
      <c r="C2501">
        <v>6014908022</v>
      </c>
      <c r="D2501" s="1">
        <v>45685</v>
      </c>
      <c r="E2501">
        <v>99215</v>
      </c>
      <c r="F2501">
        <v>99201</v>
      </c>
      <c r="G2501" t="s">
        <v>87</v>
      </c>
      <c r="H2501" s="34">
        <v>64733</v>
      </c>
      <c r="I2501" s="7">
        <v>46608</v>
      </c>
      <c r="J2501" s="7">
        <v>42879.360000000001</v>
      </c>
      <c r="K2501" s="7">
        <v>0</v>
      </c>
      <c r="L2501" s="7">
        <v>3728.64</v>
      </c>
      <c r="M2501" s="5">
        <v>0.08</v>
      </c>
      <c r="N2501" t="s">
        <v>24</v>
      </c>
      <c r="O2501" t="s">
        <v>17</v>
      </c>
      <c r="P2501" t="s">
        <v>25</v>
      </c>
      <c r="Q2501" t="s">
        <v>19</v>
      </c>
      <c r="R2501" t="s">
        <v>43</v>
      </c>
      <c r="S2501" t="s">
        <v>17</v>
      </c>
      <c r="T2501" t="s">
        <v>13312</v>
      </c>
      <c r="U2501" s="1">
        <v>45874</v>
      </c>
      <c r="V2501">
        <f t="shared" si="78"/>
        <v>189</v>
      </c>
      <c r="W2501" t="str">
        <f t="shared" si="79"/>
        <v>180-209</v>
      </c>
    </row>
    <row r="2502" spans="1:23" x14ac:dyDescent="0.25">
      <c r="A2502" t="s">
        <v>2640</v>
      </c>
      <c r="B2502">
        <v>7002937784</v>
      </c>
      <c r="C2502">
        <v>2718595058</v>
      </c>
      <c r="D2502" s="1">
        <v>45821</v>
      </c>
      <c r="E2502">
        <v>99233</v>
      </c>
      <c r="F2502">
        <v>99285</v>
      </c>
      <c r="G2502" t="s">
        <v>307</v>
      </c>
      <c r="H2502" s="34">
        <v>94808</v>
      </c>
      <c r="I2502" s="7">
        <v>68262</v>
      </c>
      <c r="J2502" s="7">
        <v>62801.04</v>
      </c>
      <c r="K2502" s="7">
        <v>0</v>
      </c>
      <c r="L2502" s="7">
        <v>5460.96</v>
      </c>
      <c r="M2502" s="5">
        <v>0.08</v>
      </c>
      <c r="N2502" t="s">
        <v>24</v>
      </c>
      <c r="O2502" t="s">
        <v>17</v>
      </c>
      <c r="P2502" t="s">
        <v>58</v>
      </c>
      <c r="Q2502" t="s">
        <v>19</v>
      </c>
      <c r="R2502" t="s">
        <v>26</v>
      </c>
      <c r="S2502" t="s">
        <v>17</v>
      </c>
      <c r="T2502" t="s">
        <v>13311</v>
      </c>
      <c r="U2502" s="1">
        <v>45849</v>
      </c>
      <c r="V2502">
        <f t="shared" si="78"/>
        <v>28</v>
      </c>
      <c r="W2502" t="str">
        <f t="shared" si="79"/>
        <v>0-29</v>
      </c>
    </row>
    <row r="2503" spans="1:23" x14ac:dyDescent="0.25">
      <c r="A2503" t="s">
        <v>2641</v>
      </c>
      <c r="B2503">
        <v>5691278271</v>
      </c>
      <c r="C2503">
        <v>3727954336</v>
      </c>
      <c r="D2503" s="1">
        <v>45929</v>
      </c>
      <c r="E2503">
        <v>99221</v>
      </c>
      <c r="F2503">
        <v>71046</v>
      </c>
      <c r="G2503" t="s">
        <v>445</v>
      </c>
      <c r="H2503" s="34">
        <v>51559</v>
      </c>
      <c r="I2503" s="7">
        <v>43825</v>
      </c>
      <c r="J2503" s="7">
        <v>42948.5</v>
      </c>
      <c r="K2503" s="7">
        <v>0</v>
      </c>
      <c r="L2503" s="7">
        <v>876.5</v>
      </c>
      <c r="M2503" s="5">
        <v>0.02</v>
      </c>
      <c r="N2503" t="s">
        <v>16</v>
      </c>
      <c r="O2503" t="s">
        <v>17</v>
      </c>
      <c r="P2503" t="s">
        <v>25</v>
      </c>
      <c r="Q2503" t="s">
        <v>32</v>
      </c>
      <c r="R2503" t="s">
        <v>20</v>
      </c>
      <c r="S2503" t="s">
        <v>17</v>
      </c>
      <c r="T2503" t="s">
        <v>13311</v>
      </c>
      <c r="U2503" s="1">
        <v>46026</v>
      </c>
      <c r="V2503">
        <f t="shared" si="78"/>
        <v>97</v>
      </c>
      <c r="W2503" t="str">
        <f t="shared" si="79"/>
        <v>90-119</v>
      </c>
    </row>
    <row r="2504" spans="1:23" x14ac:dyDescent="0.25">
      <c r="A2504" t="s">
        <v>2642</v>
      </c>
      <c r="B2504">
        <v>8786615638</v>
      </c>
      <c r="C2504">
        <v>1257210368</v>
      </c>
      <c r="D2504" s="1">
        <v>45707</v>
      </c>
      <c r="E2504">
        <v>99213</v>
      </c>
      <c r="F2504">
        <v>99285</v>
      </c>
      <c r="G2504" t="s">
        <v>219</v>
      </c>
      <c r="H2504" s="34">
        <v>73979</v>
      </c>
      <c r="I2504" s="7">
        <v>48086</v>
      </c>
      <c r="J2504" s="7">
        <v>31573.68</v>
      </c>
      <c r="K2504" s="7">
        <v>10742</v>
      </c>
      <c r="L2504" s="7">
        <v>5770.32</v>
      </c>
      <c r="M2504" s="5">
        <v>0.12</v>
      </c>
      <c r="N2504" t="s">
        <v>46</v>
      </c>
      <c r="O2504" t="s">
        <v>27</v>
      </c>
      <c r="P2504" t="s">
        <v>58</v>
      </c>
      <c r="Q2504" t="s">
        <v>19</v>
      </c>
      <c r="R2504" t="s">
        <v>20</v>
      </c>
      <c r="S2504" t="s">
        <v>17</v>
      </c>
      <c r="T2504" t="s">
        <v>13310</v>
      </c>
      <c r="U2504" s="1">
        <v>46023</v>
      </c>
      <c r="V2504">
        <f t="shared" si="78"/>
        <v>316</v>
      </c>
      <c r="W2504" t="str">
        <f t="shared" si="79"/>
        <v>300-329</v>
      </c>
    </row>
    <row r="2505" spans="1:23" x14ac:dyDescent="0.25">
      <c r="A2505" t="s">
        <v>2643</v>
      </c>
      <c r="B2505">
        <v>4495667674</v>
      </c>
      <c r="C2505">
        <v>8400779579</v>
      </c>
      <c r="D2505" s="1">
        <v>45733</v>
      </c>
      <c r="E2505">
        <v>99233</v>
      </c>
      <c r="F2505">
        <v>99202</v>
      </c>
      <c r="G2505" t="s">
        <v>75</v>
      </c>
      <c r="H2505" s="34">
        <v>51197</v>
      </c>
      <c r="I2505" s="7">
        <v>43517</v>
      </c>
      <c r="J2505" s="7">
        <v>42646.66</v>
      </c>
      <c r="K2505" s="7">
        <v>0</v>
      </c>
      <c r="L2505" s="7">
        <v>870.34</v>
      </c>
      <c r="M2505" s="5">
        <v>0.02</v>
      </c>
      <c r="N2505" t="s">
        <v>16</v>
      </c>
      <c r="O2505" t="s">
        <v>17</v>
      </c>
      <c r="P2505" t="s">
        <v>18</v>
      </c>
      <c r="Q2505" t="s">
        <v>32</v>
      </c>
      <c r="R2505" t="s">
        <v>27</v>
      </c>
      <c r="S2505" t="s">
        <v>17</v>
      </c>
      <c r="T2505" t="s">
        <v>13312</v>
      </c>
      <c r="U2505" s="1">
        <v>45749</v>
      </c>
      <c r="V2505">
        <f t="shared" si="78"/>
        <v>16</v>
      </c>
      <c r="W2505" t="str">
        <f t="shared" si="79"/>
        <v>0-29</v>
      </c>
    </row>
    <row r="2506" spans="1:23" x14ac:dyDescent="0.25">
      <c r="A2506" t="s">
        <v>2644</v>
      </c>
      <c r="B2506">
        <v>6626423318</v>
      </c>
      <c r="C2506">
        <v>7503924242</v>
      </c>
      <c r="D2506" s="1">
        <v>45346</v>
      </c>
      <c r="E2506">
        <v>99213</v>
      </c>
      <c r="F2506">
        <v>99203</v>
      </c>
      <c r="G2506" t="s">
        <v>15</v>
      </c>
      <c r="H2506" s="34">
        <v>84184</v>
      </c>
      <c r="I2506" s="7">
        <v>54720</v>
      </c>
      <c r="J2506" s="7">
        <v>48153.599999999999</v>
      </c>
      <c r="K2506" s="7">
        <v>0</v>
      </c>
      <c r="L2506" s="7">
        <v>6566.4</v>
      </c>
      <c r="M2506" s="5">
        <v>0.12</v>
      </c>
      <c r="N2506" t="s">
        <v>46</v>
      </c>
      <c r="O2506" t="s">
        <v>17</v>
      </c>
      <c r="P2506" t="s">
        <v>58</v>
      </c>
      <c r="Q2506" t="s">
        <v>32</v>
      </c>
      <c r="R2506" t="s">
        <v>26</v>
      </c>
      <c r="S2506" t="s">
        <v>17</v>
      </c>
      <c r="T2506" t="s">
        <v>13310</v>
      </c>
      <c r="U2506" s="1">
        <v>46022</v>
      </c>
      <c r="V2506">
        <f t="shared" si="78"/>
        <v>676</v>
      </c>
      <c r="W2506" t="str">
        <f t="shared" si="79"/>
        <v>360+</v>
      </c>
    </row>
    <row r="2507" spans="1:23" x14ac:dyDescent="0.25">
      <c r="A2507" t="s">
        <v>2645</v>
      </c>
      <c r="B2507">
        <v>1284555642</v>
      </c>
      <c r="C2507">
        <v>8727723561</v>
      </c>
      <c r="D2507" s="1">
        <v>45744</v>
      </c>
      <c r="E2507">
        <v>99215</v>
      </c>
      <c r="F2507">
        <v>99205</v>
      </c>
      <c r="G2507" t="s">
        <v>365</v>
      </c>
      <c r="H2507" s="34">
        <v>53772</v>
      </c>
      <c r="I2507" s="7">
        <v>34952</v>
      </c>
      <c r="J2507" s="7">
        <v>30757.759999999998</v>
      </c>
      <c r="K2507" s="7">
        <v>0</v>
      </c>
      <c r="L2507" s="7">
        <v>4194.24</v>
      </c>
      <c r="M2507" s="5">
        <v>0.12</v>
      </c>
      <c r="N2507" t="s">
        <v>46</v>
      </c>
      <c r="O2507" t="s">
        <v>17</v>
      </c>
      <c r="P2507" t="s">
        <v>58</v>
      </c>
      <c r="Q2507" t="s">
        <v>19</v>
      </c>
      <c r="R2507" t="s">
        <v>38</v>
      </c>
      <c r="S2507" t="s">
        <v>17</v>
      </c>
      <c r="T2507" t="s">
        <v>13310</v>
      </c>
      <c r="U2507" s="1">
        <v>45837</v>
      </c>
      <c r="V2507">
        <f t="shared" si="78"/>
        <v>93</v>
      </c>
      <c r="W2507" t="str">
        <f t="shared" si="79"/>
        <v>90-119</v>
      </c>
    </row>
    <row r="2508" spans="1:23" x14ac:dyDescent="0.25">
      <c r="A2508" t="s">
        <v>2646</v>
      </c>
      <c r="B2508">
        <v>8085872096</v>
      </c>
      <c r="C2508">
        <v>3519612451</v>
      </c>
      <c r="D2508" s="1">
        <v>45845</v>
      </c>
      <c r="E2508">
        <v>99238</v>
      </c>
      <c r="F2508">
        <v>97110</v>
      </c>
      <c r="G2508" t="s">
        <v>154</v>
      </c>
      <c r="H2508" s="34">
        <v>98586</v>
      </c>
      <c r="I2508" s="7">
        <v>80841</v>
      </c>
      <c r="J2508" s="7">
        <v>39845.620000000003</v>
      </c>
      <c r="K2508" s="7">
        <v>26444</v>
      </c>
      <c r="L2508" s="7">
        <v>14551.38</v>
      </c>
      <c r="M2508" s="5">
        <v>0.18</v>
      </c>
      <c r="N2508" t="s">
        <v>3141</v>
      </c>
      <c r="O2508" t="s">
        <v>27</v>
      </c>
      <c r="P2508" t="s">
        <v>97</v>
      </c>
      <c r="Q2508" t="s">
        <v>32</v>
      </c>
      <c r="R2508" t="s">
        <v>26</v>
      </c>
      <c r="S2508" t="s">
        <v>27</v>
      </c>
      <c r="T2508" t="s">
        <v>13310</v>
      </c>
      <c r="U2508" s="1">
        <v>45982</v>
      </c>
      <c r="V2508">
        <f t="shared" si="78"/>
        <v>137</v>
      </c>
      <c r="W2508" t="str">
        <f t="shared" si="79"/>
        <v>120-149</v>
      </c>
    </row>
    <row r="2509" spans="1:23" x14ac:dyDescent="0.25">
      <c r="A2509" t="s">
        <v>2647</v>
      </c>
      <c r="B2509">
        <v>2363652544</v>
      </c>
      <c r="C2509">
        <v>7313100274</v>
      </c>
      <c r="D2509" s="1">
        <v>45699</v>
      </c>
      <c r="E2509">
        <v>99222</v>
      </c>
      <c r="F2509">
        <v>99285</v>
      </c>
      <c r="G2509" t="s">
        <v>81</v>
      </c>
      <c r="H2509" s="34">
        <v>94383</v>
      </c>
      <c r="I2509" s="7">
        <v>61349</v>
      </c>
      <c r="J2509" s="7">
        <v>40376.120000000003</v>
      </c>
      <c r="K2509" s="7">
        <v>13611</v>
      </c>
      <c r="L2509" s="7">
        <v>7361.88</v>
      </c>
      <c r="M2509" s="5">
        <v>0.12</v>
      </c>
      <c r="N2509" t="s">
        <v>46</v>
      </c>
      <c r="O2509" t="s">
        <v>27</v>
      </c>
      <c r="P2509" t="s">
        <v>97</v>
      </c>
      <c r="Q2509" t="s">
        <v>32</v>
      </c>
      <c r="R2509" t="s">
        <v>38</v>
      </c>
      <c r="S2509" t="s">
        <v>17</v>
      </c>
      <c r="T2509" t="s">
        <v>13310</v>
      </c>
      <c r="U2509" s="1">
        <v>45778</v>
      </c>
      <c r="V2509">
        <f t="shared" si="78"/>
        <v>79</v>
      </c>
      <c r="W2509" t="str">
        <f t="shared" si="79"/>
        <v>60-89</v>
      </c>
    </row>
    <row r="2510" spans="1:23" x14ac:dyDescent="0.25">
      <c r="A2510" t="s">
        <v>2648</v>
      </c>
      <c r="B2510">
        <v>2386740156</v>
      </c>
      <c r="C2510">
        <v>7970461110</v>
      </c>
      <c r="D2510" s="1">
        <v>45823</v>
      </c>
      <c r="E2510">
        <v>99223</v>
      </c>
      <c r="F2510">
        <v>99285</v>
      </c>
      <c r="G2510" t="s">
        <v>286</v>
      </c>
      <c r="H2510" s="34">
        <v>58609</v>
      </c>
      <c r="I2510" s="7">
        <v>42198</v>
      </c>
      <c r="J2510" s="7">
        <v>38822.160000000003</v>
      </c>
      <c r="K2510" s="7">
        <v>0</v>
      </c>
      <c r="L2510" s="7">
        <v>3375.84</v>
      </c>
      <c r="M2510" s="5">
        <v>0.08</v>
      </c>
      <c r="N2510" t="s">
        <v>24</v>
      </c>
      <c r="O2510" t="s">
        <v>17</v>
      </c>
      <c r="P2510" t="s">
        <v>18</v>
      </c>
      <c r="Q2510" t="s">
        <v>19</v>
      </c>
      <c r="R2510" t="s">
        <v>27</v>
      </c>
      <c r="S2510" t="s">
        <v>21</v>
      </c>
      <c r="T2510" t="s">
        <v>13310</v>
      </c>
      <c r="U2510" s="1">
        <v>45896</v>
      </c>
      <c r="V2510">
        <f t="shared" si="78"/>
        <v>73</v>
      </c>
      <c r="W2510" t="str">
        <f t="shared" si="79"/>
        <v>60-89</v>
      </c>
    </row>
    <row r="2511" spans="1:23" x14ac:dyDescent="0.25">
      <c r="A2511" t="s">
        <v>2649</v>
      </c>
      <c r="B2511">
        <v>4097130402</v>
      </c>
      <c r="C2511">
        <v>3290835127</v>
      </c>
      <c r="D2511" s="1">
        <v>45641</v>
      </c>
      <c r="E2511">
        <v>99221</v>
      </c>
      <c r="F2511">
        <v>99202</v>
      </c>
      <c r="G2511" t="s">
        <v>166</v>
      </c>
      <c r="H2511" s="34">
        <v>81364</v>
      </c>
      <c r="I2511" s="7">
        <v>69159</v>
      </c>
      <c r="J2511" s="7">
        <v>58807.82</v>
      </c>
      <c r="K2511" s="7">
        <v>8968</v>
      </c>
      <c r="L2511" s="7">
        <v>1383.18</v>
      </c>
      <c r="M2511" s="5">
        <v>0.02</v>
      </c>
      <c r="N2511" t="s">
        <v>16</v>
      </c>
      <c r="O2511" t="s">
        <v>30</v>
      </c>
      <c r="P2511" t="s">
        <v>25</v>
      </c>
      <c r="Q2511" t="s">
        <v>19</v>
      </c>
      <c r="R2511" t="s">
        <v>20</v>
      </c>
      <c r="S2511" t="s">
        <v>21</v>
      </c>
      <c r="T2511" t="s">
        <v>13311</v>
      </c>
      <c r="U2511" s="1">
        <v>45668</v>
      </c>
      <c r="V2511">
        <f t="shared" si="78"/>
        <v>27</v>
      </c>
      <c r="W2511" t="str">
        <f t="shared" si="79"/>
        <v>0-29</v>
      </c>
    </row>
    <row r="2512" spans="1:23" x14ac:dyDescent="0.25">
      <c r="A2512" t="s">
        <v>2650</v>
      </c>
      <c r="B2512">
        <v>2005919471</v>
      </c>
      <c r="C2512">
        <v>4970699820</v>
      </c>
      <c r="D2512" s="1">
        <v>45499</v>
      </c>
      <c r="E2512">
        <v>99223</v>
      </c>
      <c r="F2512">
        <v>36415</v>
      </c>
      <c r="G2512" t="s">
        <v>34</v>
      </c>
      <c r="H2512" s="34">
        <v>81094</v>
      </c>
      <c r="I2512" s="7">
        <v>52711</v>
      </c>
      <c r="J2512" s="7">
        <v>46385.68</v>
      </c>
      <c r="K2512" s="7">
        <v>0</v>
      </c>
      <c r="L2512" s="7">
        <v>6325.32</v>
      </c>
      <c r="M2512" s="5">
        <v>0.12</v>
      </c>
      <c r="N2512" t="s">
        <v>46</v>
      </c>
      <c r="O2512" t="s">
        <v>17</v>
      </c>
      <c r="P2512" t="s">
        <v>58</v>
      </c>
      <c r="Q2512" t="s">
        <v>19</v>
      </c>
      <c r="R2512" t="s">
        <v>26</v>
      </c>
      <c r="S2512" t="s">
        <v>27</v>
      </c>
      <c r="T2512" t="s">
        <v>13311</v>
      </c>
      <c r="U2512" s="1">
        <v>45727</v>
      </c>
      <c r="V2512">
        <f t="shared" si="78"/>
        <v>228</v>
      </c>
      <c r="W2512" t="str">
        <f t="shared" si="79"/>
        <v>210-239</v>
      </c>
    </row>
    <row r="2513" spans="1:23" x14ac:dyDescent="0.25">
      <c r="A2513" t="s">
        <v>2651</v>
      </c>
      <c r="B2513">
        <v>4794245286</v>
      </c>
      <c r="C2513">
        <v>6482985240</v>
      </c>
      <c r="D2513" s="1">
        <v>45618</v>
      </c>
      <c r="E2513">
        <v>99213</v>
      </c>
      <c r="F2513">
        <v>99203</v>
      </c>
      <c r="G2513" t="s">
        <v>268</v>
      </c>
      <c r="H2513" s="34">
        <v>64800</v>
      </c>
      <c r="I2513" s="7">
        <v>46656</v>
      </c>
      <c r="J2513" s="7">
        <v>27973.52</v>
      </c>
      <c r="K2513" s="7">
        <v>14950</v>
      </c>
      <c r="L2513" s="7">
        <v>3732.48</v>
      </c>
      <c r="M2513" s="5">
        <v>0.08</v>
      </c>
      <c r="N2513" t="s">
        <v>24</v>
      </c>
      <c r="O2513" t="s">
        <v>27</v>
      </c>
      <c r="P2513" t="s">
        <v>35</v>
      </c>
      <c r="Q2513" t="s">
        <v>19</v>
      </c>
      <c r="R2513" t="s">
        <v>21</v>
      </c>
      <c r="S2513" t="s">
        <v>17</v>
      </c>
      <c r="T2513" t="s">
        <v>13312</v>
      </c>
      <c r="U2513" s="1">
        <v>45762</v>
      </c>
      <c r="V2513">
        <f t="shared" si="78"/>
        <v>144</v>
      </c>
      <c r="W2513" t="str">
        <f t="shared" si="79"/>
        <v>120-149</v>
      </c>
    </row>
    <row r="2514" spans="1:23" x14ac:dyDescent="0.25">
      <c r="A2514" t="s">
        <v>2652</v>
      </c>
      <c r="B2514">
        <v>1165307244</v>
      </c>
      <c r="C2514">
        <v>4544946656</v>
      </c>
      <c r="D2514" s="1">
        <v>45383</v>
      </c>
      <c r="E2514">
        <v>99232</v>
      </c>
      <c r="F2514">
        <v>99283</v>
      </c>
      <c r="G2514" t="s">
        <v>69</v>
      </c>
      <c r="H2514" s="34">
        <v>98343</v>
      </c>
      <c r="I2514" s="7">
        <v>83592</v>
      </c>
      <c r="J2514" s="7">
        <v>81920.160000000003</v>
      </c>
      <c r="K2514" s="7">
        <v>0</v>
      </c>
      <c r="L2514" s="7">
        <v>1671.84</v>
      </c>
      <c r="M2514" s="5">
        <v>0.02</v>
      </c>
      <c r="N2514" t="s">
        <v>16</v>
      </c>
      <c r="O2514" t="s">
        <v>17</v>
      </c>
      <c r="P2514" t="s">
        <v>25</v>
      </c>
      <c r="Q2514" t="s">
        <v>32</v>
      </c>
      <c r="R2514" t="s">
        <v>20</v>
      </c>
      <c r="S2514" t="s">
        <v>27</v>
      </c>
      <c r="T2514" t="s">
        <v>13310</v>
      </c>
      <c r="U2514" s="1">
        <v>45824</v>
      </c>
      <c r="V2514">
        <f t="shared" si="78"/>
        <v>441</v>
      </c>
      <c r="W2514" t="str">
        <f t="shared" si="79"/>
        <v>360+</v>
      </c>
    </row>
    <row r="2515" spans="1:23" x14ac:dyDescent="0.25">
      <c r="A2515" t="s">
        <v>2653</v>
      </c>
      <c r="B2515">
        <v>8681097185</v>
      </c>
      <c r="C2515">
        <v>1959565533</v>
      </c>
      <c r="D2515" s="1">
        <v>45820</v>
      </c>
      <c r="E2515">
        <v>99233</v>
      </c>
      <c r="F2515">
        <v>99291</v>
      </c>
      <c r="G2515" t="s">
        <v>166</v>
      </c>
      <c r="H2515" s="34">
        <v>66146</v>
      </c>
      <c r="I2515" s="7">
        <v>42995</v>
      </c>
      <c r="J2515" s="7">
        <v>19636.599999999999</v>
      </c>
      <c r="K2515" s="7">
        <v>18199</v>
      </c>
      <c r="L2515" s="7">
        <v>5159.3999999999996</v>
      </c>
      <c r="M2515" s="5">
        <v>0.12</v>
      </c>
      <c r="N2515" t="s">
        <v>46</v>
      </c>
      <c r="O2515" t="s">
        <v>27</v>
      </c>
      <c r="P2515" t="s">
        <v>31</v>
      </c>
      <c r="Q2515" t="s">
        <v>19</v>
      </c>
      <c r="R2515" t="s">
        <v>26</v>
      </c>
      <c r="S2515" t="s">
        <v>27</v>
      </c>
      <c r="T2515" t="s">
        <v>13312</v>
      </c>
      <c r="U2515" s="1">
        <v>45962</v>
      </c>
      <c r="V2515">
        <f t="shared" si="78"/>
        <v>142</v>
      </c>
      <c r="W2515" t="str">
        <f t="shared" si="79"/>
        <v>120-149</v>
      </c>
    </row>
    <row r="2516" spans="1:23" x14ac:dyDescent="0.25">
      <c r="A2516" t="s">
        <v>2654</v>
      </c>
      <c r="B2516">
        <v>1981325450</v>
      </c>
      <c r="C2516">
        <v>5961950744</v>
      </c>
      <c r="D2516" s="1">
        <v>45952</v>
      </c>
      <c r="E2516">
        <v>99238</v>
      </c>
      <c r="F2516">
        <v>97110</v>
      </c>
      <c r="G2516" t="s">
        <v>122</v>
      </c>
      <c r="H2516" s="34">
        <v>73802</v>
      </c>
      <c r="I2516" s="7">
        <v>53137</v>
      </c>
      <c r="J2516" s="7">
        <v>48886.04</v>
      </c>
      <c r="K2516" s="7">
        <v>0</v>
      </c>
      <c r="L2516" s="7">
        <v>4250.96</v>
      </c>
      <c r="M2516" s="5">
        <v>0.08</v>
      </c>
      <c r="N2516" t="s">
        <v>24</v>
      </c>
      <c r="O2516" t="s">
        <v>17</v>
      </c>
      <c r="P2516" t="s">
        <v>25</v>
      </c>
      <c r="Q2516" t="s">
        <v>19</v>
      </c>
      <c r="R2516" t="s">
        <v>21</v>
      </c>
      <c r="S2516" t="s">
        <v>21</v>
      </c>
      <c r="T2516" t="s">
        <v>13310</v>
      </c>
      <c r="U2516" s="1">
        <v>46070</v>
      </c>
      <c r="V2516">
        <f t="shared" si="78"/>
        <v>118</v>
      </c>
      <c r="W2516" t="str">
        <f t="shared" si="79"/>
        <v>90-119</v>
      </c>
    </row>
    <row r="2517" spans="1:23" x14ac:dyDescent="0.25">
      <c r="A2517" t="s">
        <v>2655</v>
      </c>
      <c r="B2517">
        <v>2498673970</v>
      </c>
      <c r="C2517">
        <v>8989511835</v>
      </c>
      <c r="D2517" s="1">
        <v>45593</v>
      </c>
      <c r="E2517">
        <v>99214</v>
      </c>
      <c r="F2517">
        <v>99205</v>
      </c>
      <c r="G2517" t="s">
        <v>34</v>
      </c>
      <c r="H2517" s="34">
        <v>81083</v>
      </c>
      <c r="I2517" s="7">
        <v>52704</v>
      </c>
      <c r="J2517" s="7">
        <v>46379.519999999997</v>
      </c>
      <c r="K2517" s="7">
        <v>0</v>
      </c>
      <c r="L2517" s="7">
        <v>6324.48</v>
      </c>
      <c r="M2517" s="5">
        <v>0.12</v>
      </c>
      <c r="N2517" t="s">
        <v>46</v>
      </c>
      <c r="O2517" t="s">
        <v>17</v>
      </c>
      <c r="P2517" t="s">
        <v>25</v>
      </c>
      <c r="Q2517" t="s">
        <v>32</v>
      </c>
      <c r="R2517" t="s">
        <v>21</v>
      </c>
      <c r="S2517" t="s">
        <v>21</v>
      </c>
      <c r="T2517" t="s">
        <v>13311</v>
      </c>
      <c r="U2517" s="1">
        <v>45803</v>
      </c>
      <c r="V2517">
        <f t="shared" si="78"/>
        <v>210</v>
      </c>
      <c r="W2517" t="str">
        <f t="shared" si="79"/>
        <v>210-239</v>
      </c>
    </row>
    <row r="2518" spans="1:23" x14ac:dyDescent="0.25">
      <c r="A2518" t="s">
        <v>2656</v>
      </c>
      <c r="B2518">
        <v>7982634955</v>
      </c>
      <c r="C2518">
        <v>8264101058</v>
      </c>
      <c r="D2518" s="1">
        <v>45580</v>
      </c>
      <c r="E2518">
        <v>99223</v>
      </c>
      <c r="F2518">
        <v>99291</v>
      </c>
      <c r="G2518" t="s">
        <v>351</v>
      </c>
      <c r="H2518" s="34">
        <v>72003</v>
      </c>
      <c r="I2518" s="7">
        <v>46802</v>
      </c>
      <c r="J2518" s="7">
        <v>37860.76</v>
      </c>
      <c r="K2518" s="7">
        <v>3325</v>
      </c>
      <c r="L2518" s="7">
        <v>5616.24</v>
      </c>
      <c r="M2518" s="5">
        <v>0.12</v>
      </c>
      <c r="N2518" t="s">
        <v>46</v>
      </c>
      <c r="O2518" t="s">
        <v>30</v>
      </c>
      <c r="P2518" t="s">
        <v>35</v>
      </c>
      <c r="Q2518" t="s">
        <v>32</v>
      </c>
      <c r="R2518" t="s">
        <v>43</v>
      </c>
      <c r="S2518" t="s">
        <v>17</v>
      </c>
      <c r="T2518" t="s">
        <v>13312</v>
      </c>
      <c r="U2518" s="1">
        <v>45916</v>
      </c>
      <c r="V2518">
        <f t="shared" si="78"/>
        <v>336</v>
      </c>
      <c r="W2518" t="str">
        <f t="shared" si="79"/>
        <v>330-359</v>
      </c>
    </row>
    <row r="2519" spans="1:23" x14ac:dyDescent="0.25">
      <c r="A2519" t="s">
        <v>2657</v>
      </c>
      <c r="B2519">
        <v>8025175023</v>
      </c>
      <c r="C2519">
        <v>3028939884</v>
      </c>
      <c r="D2519" s="1">
        <v>45458</v>
      </c>
      <c r="E2519">
        <v>99215</v>
      </c>
      <c r="F2519">
        <v>97110</v>
      </c>
      <c r="G2519" t="s">
        <v>23</v>
      </c>
      <c r="H2519" s="34">
        <v>83459</v>
      </c>
      <c r="I2519" s="7">
        <v>70940</v>
      </c>
      <c r="J2519" s="7">
        <v>69521.2</v>
      </c>
      <c r="K2519" s="7">
        <v>0</v>
      </c>
      <c r="L2519" s="7">
        <v>1418.8</v>
      </c>
      <c r="M2519" s="5">
        <v>0.02</v>
      </c>
      <c r="N2519" t="s">
        <v>16</v>
      </c>
      <c r="O2519" t="s">
        <v>17</v>
      </c>
      <c r="P2519" t="s">
        <v>35</v>
      </c>
      <c r="Q2519" t="s">
        <v>32</v>
      </c>
      <c r="R2519" t="s">
        <v>21</v>
      </c>
      <c r="S2519" t="s">
        <v>27</v>
      </c>
      <c r="T2519" t="s">
        <v>13311</v>
      </c>
      <c r="U2519" s="1">
        <v>45831</v>
      </c>
      <c r="V2519">
        <f t="shared" si="78"/>
        <v>373</v>
      </c>
      <c r="W2519" t="str">
        <f t="shared" si="79"/>
        <v>360+</v>
      </c>
    </row>
    <row r="2520" spans="1:23" x14ac:dyDescent="0.25">
      <c r="A2520" t="s">
        <v>2658</v>
      </c>
      <c r="B2520">
        <v>9616662601</v>
      </c>
      <c r="C2520">
        <v>5799535905</v>
      </c>
      <c r="D2520" s="1">
        <v>45389</v>
      </c>
      <c r="E2520">
        <v>99233</v>
      </c>
      <c r="F2520">
        <v>99203</v>
      </c>
      <c r="G2520" t="s">
        <v>142</v>
      </c>
      <c r="H2520" s="34">
        <v>32524</v>
      </c>
      <c r="I2520" s="7">
        <v>21141</v>
      </c>
      <c r="J2520" s="7">
        <v>18604.080000000002</v>
      </c>
      <c r="K2520" s="7">
        <v>0</v>
      </c>
      <c r="L2520" s="7">
        <v>2536.92</v>
      </c>
      <c r="M2520" s="5">
        <v>0.12</v>
      </c>
      <c r="N2520" t="s">
        <v>46</v>
      </c>
      <c r="O2520" t="s">
        <v>17</v>
      </c>
      <c r="P2520" t="s">
        <v>25</v>
      </c>
      <c r="Q2520" t="s">
        <v>19</v>
      </c>
      <c r="R2520" t="s">
        <v>21</v>
      </c>
      <c r="S2520" t="s">
        <v>27</v>
      </c>
      <c r="T2520" t="s">
        <v>13310</v>
      </c>
      <c r="U2520" s="1">
        <v>46016</v>
      </c>
      <c r="V2520">
        <f t="shared" si="78"/>
        <v>627</v>
      </c>
      <c r="W2520" t="str">
        <f t="shared" si="79"/>
        <v>360+</v>
      </c>
    </row>
    <row r="2521" spans="1:23" x14ac:dyDescent="0.25">
      <c r="A2521" t="s">
        <v>2659</v>
      </c>
      <c r="B2521">
        <v>9363930343</v>
      </c>
      <c r="C2521">
        <v>7902091625</v>
      </c>
      <c r="D2521" s="1">
        <v>45813</v>
      </c>
      <c r="E2521">
        <v>99232</v>
      </c>
      <c r="F2521">
        <v>93000</v>
      </c>
      <c r="G2521" t="s">
        <v>75</v>
      </c>
      <c r="H2521" s="34">
        <v>30080</v>
      </c>
      <c r="I2521" s="7">
        <v>24666</v>
      </c>
      <c r="J2521" s="7">
        <v>20226.12</v>
      </c>
      <c r="K2521" s="7">
        <v>0</v>
      </c>
      <c r="L2521" s="7">
        <v>4439.88</v>
      </c>
      <c r="M2521" s="5">
        <v>0.18</v>
      </c>
      <c r="N2521" t="s">
        <v>3141</v>
      </c>
      <c r="O2521" t="s">
        <v>17</v>
      </c>
      <c r="P2521" t="s">
        <v>55</v>
      </c>
      <c r="Q2521" t="s">
        <v>32</v>
      </c>
      <c r="R2521" t="s">
        <v>27</v>
      </c>
      <c r="S2521" t="s">
        <v>21</v>
      </c>
      <c r="T2521" t="s">
        <v>13310</v>
      </c>
      <c r="U2521" s="1">
        <v>45891</v>
      </c>
      <c r="V2521">
        <f t="shared" si="78"/>
        <v>78</v>
      </c>
      <c r="W2521" t="str">
        <f t="shared" si="79"/>
        <v>60-89</v>
      </c>
    </row>
    <row r="2522" spans="1:23" x14ac:dyDescent="0.25">
      <c r="A2522" t="s">
        <v>2660</v>
      </c>
      <c r="B2522">
        <v>2974781420</v>
      </c>
      <c r="C2522">
        <v>8682764295</v>
      </c>
      <c r="D2522" s="1">
        <v>45427</v>
      </c>
      <c r="E2522">
        <v>99222</v>
      </c>
      <c r="F2522">
        <v>97110</v>
      </c>
      <c r="G2522" t="s">
        <v>63</v>
      </c>
      <c r="H2522" s="34">
        <v>99390</v>
      </c>
      <c r="I2522" s="7">
        <v>84482</v>
      </c>
      <c r="J2522" s="7">
        <v>82792.36</v>
      </c>
      <c r="K2522" s="7">
        <v>0</v>
      </c>
      <c r="L2522" s="7">
        <v>1689.64</v>
      </c>
      <c r="M2522" s="5">
        <v>0.02</v>
      </c>
      <c r="N2522" t="s">
        <v>16</v>
      </c>
      <c r="O2522" t="s">
        <v>17</v>
      </c>
      <c r="P2522" t="s">
        <v>97</v>
      </c>
      <c r="Q2522" t="s">
        <v>32</v>
      </c>
      <c r="R2522" t="s">
        <v>27</v>
      </c>
      <c r="S2522" t="s">
        <v>21</v>
      </c>
      <c r="T2522" t="s">
        <v>13312</v>
      </c>
      <c r="U2522" s="1">
        <v>45716</v>
      </c>
      <c r="V2522">
        <f t="shared" si="78"/>
        <v>289</v>
      </c>
      <c r="W2522" t="str">
        <f t="shared" si="79"/>
        <v>270-299</v>
      </c>
    </row>
    <row r="2523" spans="1:23" x14ac:dyDescent="0.25">
      <c r="A2523" t="s">
        <v>2661</v>
      </c>
      <c r="B2523">
        <v>8531992116</v>
      </c>
      <c r="C2523">
        <v>3981830367</v>
      </c>
      <c r="D2523" s="1">
        <v>45712</v>
      </c>
      <c r="E2523">
        <v>99215</v>
      </c>
      <c r="F2523">
        <v>99202</v>
      </c>
      <c r="G2523" t="s">
        <v>57</v>
      </c>
      <c r="H2523" s="34">
        <v>56647</v>
      </c>
      <c r="I2523" s="7">
        <v>36821</v>
      </c>
      <c r="J2523" s="7">
        <v>32402.48</v>
      </c>
      <c r="K2523" s="7">
        <v>0</v>
      </c>
      <c r="L2523" s="7">
        <v>4418.5200000000004</v>
      </c>
      <c r="M2523" s="5">
        <v>0.12</v>
      </c>
      <c r="N2523" t="s">
        <v>46</v>
      </c>
      <c r="O2523" t="s">
        <v>17</v>
      </c>
      <c r="P2523" t="s">
        <v>97</v>
      </c>
      <c r="Q2523" t="s">
        <v>32</v>
      </c>
      <c r="R2523" t="s">
        <v>20</v>
      </c>
      <c r="S2523" t="s">
        <v>27</v>
      </c>
      <c r="T2523" t="s">
        <v>13310</v>
      </c>
      <c r="U2523" s="1">
        <v>45776</v>
      </c>
      <c r="V2523">
        <f t="shared" si="78"/>
        <v>64</v>
      </c>
      <c r="W2523" t="str">
        <f t="shared" si="79"/>
        <v>60-89</v>
      </c>
    </row>
    <row r="2524" spans="1:23" x14ac:dyDescent="0.25">
      <c r="A2524" t="s">
        <v>2662</v>
      </c>
      <c r="B2524">
        <v>8923934505</v>
      </c>
      <c r="C2524">
        <v>1332662699</v>
      </c>
      <c r="D2524" s="1">
        <v>45718</v>
      </c>
      <c r="E2524">
        <v>99221</v>
      </c>
      <c r="F2524">
        <v>80053</v>
      </c>
      <c r="G2524" t="s">
        <v>34</v>
      </c>
      <c r="H2524" s="34">
        <v>75387</v>
      </c>
      <c r="I2524" s="7">
        <v>54279</v>
      </c>
      <c r="J2524" s="7">
        <v>44642.68</v>
      </c>
      <c r="K2524" s="7">
        <v>5294</v>
      </c>
      <c r="L2524" s="7">
        <v>4342.32</v>
      </c>
      <c r="M2524" s="5">
        <v>0.08</v>
      </c>
      <c r="N2524" t="s">
        <v>24</v>
      </c>
      <c r="O2524" t="s">
        <v>30</v>
      </c>
      <c r="P2524" t="s">
        <v>40</v>
      </c>
      <c r="Q2524" t="s">
        <v>32</v>
      </c>
      <c r="R2524" t="s">
        <v>26</v>
      </c>
      <c r="S2524" t="s">
        <v>21</v>
      </c>
      <c r="T2524" t="s">
        <v>13310</v>
      </c>
      <c r="U2524" s="1">
        <v>46074</v>
      </c>
      <c r="V2524">
        <f t="shared" si="78"/>
        <v>356</v>
      </c>
      <c r="W2524" t="str">
        <f t="shared" si="79"/>
        <v>330-359</v>
      </c>
    </row>
    <row r="2525" spans="1:23" x14ac:dyDescent="0.25">
      <c r="A2525" t="s">
        <v>2663</v>
      </c>
      <c r="B2525">
        <v>9562377583</v>
      </c>
      <c r="C2525">
        <v>8010351839</v>
      </c>
      <c r="D2525" s="1">
        <v>45940</v>
      </c>
      <c r="E2525">
        <v>99215</v>
      </c>
      <c r="F2525">
        <v>97110</v>
      </c>
      <c r="G2525" t="s">
        <v>110</v>
      </c>
      <c r="H2525" s="34">
        <v>46099</v>
      </c>
      <c r="I2525" s="7">
        <v>35957</v>
      </c>
      <c r="J2525" s="7">
        <v>16124.6</v>
      </c>
      <c r="K2525" s="7">
        <v>12641</v>
      </c>
      <c r="L2525" s="7">
        <v>7191.4</v>
      </c>
      <c r="M2525" s="5">
        <v>0.2</v>
      </c>
      <c r="N2525" t="s">
        <v>3140</v>
      </c>
      <c r="O2525" t="s">
        <v>27</v>
      </c>
      <c r="P2525" t="s">
        <v>25</v>
      </c>
      <c r="Q2525" t="s">
        <v>32</v>
      </c>
      <c r="R2525" t="s">
        <v>43</v>
      </c>
      <c r="S2525" t="s">
        <v>27</v>
      </c>
      <c r="T2525" t="s">
        <v>13310</v>
      </c>
      <c r="U2525" s="1">
        <v>46057</v>
      </c>
      <c r="V2525">
        <f t="shared" si="78"/>
        <v>117</v>
      </c>
      <c r="W2525" t="str">
        <f t="shared" si="79"/>
        <v>90-119</v>
      </c>
    </row>
    <row r="2526" spans="1:23" x14ac:dyDescent="0.25">
      <c r="A2526" t="s">
        <v>2664</v>
      </c>
      <c r="B2526">
        <v>6654477843</v>
      </c>
      <c r="C2526">
        <v>6749151077</v>
      </c>
      <c r="D2526" s="1">
        <v>45894</v>
      </c>
      <c r="E2526">
        <v>99213</v>
      </c>
      <c r="F2526">
        <v>85025</v>
      </c>
      <c r="G2526" t="s">
        <v>240</v>
      </c>
      <c r="H2526" s="34">
        <v>46597</v>
      </c>
      <c r="I2526" s="7">
        <v>33550</v>
      </c>
      <c r="J2526" s="7">
        <v>16136</v>
      </c>
      <c r="K2526" s="7">
        <v>14730</v>
      </c>
      <c r="L2526" s="7">
        <v>2684</v>
      </c>
      <c r="M2526" s="5">
        <v>0.08</v>
      </c>
      <c r="N2526" t="s">
        <v>24</v>
      </c>
      <c r="O2526" t="s">
        <v>27</v>
      </c>
      <c r="P2526" t="s">
        <v>97</v>
      </c>
      <c r="Q2526" t="s">
        <v>19</v>
      </c>
      <c r="R2526" t="s">
        <v>38</v>
      </c>
      <c r="S2526" t="s">
        <v>17</v>
      </c>
      <c r="T2526" t="s">
        <v>13310</v>
      </c>
      <c r="U2526" s="1">
        <v>45994</v>
      </c>
      <c r="V2526">
        <f t="shared" si="78"/>
        <v>100</v>
      </c>
      <c r="W2526" t="str">
        <f t="shared" si="79"/>
        <v>90-119</v>
      </c>
    </row>
    <row r="2527" spans="1:23" x14ac:dyDescent="0.25">
      <c r="A2527" t="s">
        <v>2665</v>
      </c>
      <c r="B2527">
        <v>2309623790</v>
      </c>
      <c r="C2527">
        <v>5567055716</v>
      </c>
      <c r="D2527" s="1">
        <v>45567</v>
      </c>
      <c r="E2527">
        <v>99238</v>
      </c>
      <c r="F2527">
        <v>99212</v>
      </c>
      <c r="G2527" t="s">
        <v>122</v>
      </c>
      <c r="H2527" s="34">
        <v>87135</v>
      </c>
      <c r="I2527" s="7">
        <v>56638</v>
      </c>
      <c r="J2527" s="7">
        <v>42179.44</v>
      </c>
      <c r="K2527" s="7">
        <v>7662</v>
      </c>
      <c r="L2527" s="7">
        <v>6796.56</v>
      </c>
      <c r="M2527" s="5">
        <v>0.12</v>
      </c>
      <c r="N2527" t="s">
        <v>46</v>
      </c>
      <c r="O2527" t="s">
        <v>30</v>
      </c>
      <c r="P2527" t="s">
        <v>25</v>
      </c>
      <c r="Q2527" t="s">
        <v>32</v>
      </c>
      <c r="R2527" t="s">
        <v>43</v>
      </c>
      <c r="S2527" t="s">
        <v>27</v>
      </c>
      <c r="T2527" t="s">
        <v>13310</v>
      </c>
      <c r="U2527" s="1">
        <v>46012</v>
      </c>
      <c r="V2527">
        <f t="shared" si="78"/>
        <v>445</v>
      </c>
      <c r="W2527" t="str">
        <f t="shared" si="79"/>
        <v>360+</v>
      </c>
    </row>
    <row r="2528" spans="1:23" x14ac:dyDescent="0.25">
      <c r="A2528" t="s">
        <v>2666</v>
      </c>
      <c r="B2528">
        <v>1460757661</v>
      </c>
      <c r="C2528">
        <v>9624488262</v>
      </c>
      <c r="D2528" s="1">
        <v>45706</v>
      </c>
      <c r="E2528">
        <v>99221</v>
      </c>
      <c r="F2528">
        <v>99212</v>
      </c>
      <c r="G2528" t="s">
        <v>136</v>
      </c>
      <c r="H2528" s="34">
        <v>14108</v>
      </c>
      <c r="I2528" s="7">
        <v>10158</v>
      </c>
      <c r="J2528" s="7">
        <v>9345.36</v>
      </c>
      <c r="K2528" s="7">
        <v>0</v>
      </c>
      <c r="L2528" s="7">
        <v>812.64</v>
      </c>
      <c r="M2528" s="5">
        <v>0.08</v>
      </c>
      <c r="N2528" t="s">
        <v>24</v>
      </c>
      <c r="O2528" t="s">
        <v>17</v>
      </c>
      <c r="P2528" t="s">
        <v>58</v>
      </c>
      <c r="Q2528" t="s">
        <v>32</v>
      </c>
      <c r="R2528" t="s">
        <v>27</v>
      </c>
      <c r="S2528" t="s">
        <v>21</v>
      </c>
      <c r="T2528" t="s">
        <v>13310</v>
      </c>
      <c r="U2528" s="1">
        <v>45941</v>
      </c>
      <c r="V2528">
        <f t="shared" si="78"/>
        <v>235</v>
      </c>
      <c r="W2528" t="str">
        <f t="shared" si="79"/>
        <v>210-239</v>
      </c>
    </row>
    <row r="2529" spans="1:23" x14ac:dyDescent="0.25">
      <c r="A2529" t="s">
        <v>2667</v>
      </c>
      <c r="B2529">
        <v>6885974188</v>
      </c>
      <c r="C2529">
        <v>7780123998</v>
      </c>
      <c r="D2529" s="1">
        <v>45576</v>
      </c>
      <c r="E2529">
        <v>99223</v>
      </c>
      <c r="F2529">
        <v>81000</v>
      </c>
      <c r="G2529" t="s">
        <v>296</v>
      </c>
      <c r="H2529" s="34">
        <v>76433</v>
      </c>
      <c r="I2529" s="7">
        <v>49681</v>
      </c>
      <c r="J2529" s="7">
        <v>39703.279999999999</v>
      </c>
      <c r="K2529" s="7">
        <v>4016</v>
      </c>
      <c r="L2529" s="7">
        <v>5961.72</v>
      </c>
      <c r="M2529" s="5">
        <v>0.12</v>
      </c>
      <c r="N2529" t="s">
        <v>46</v>
      </c>
      <c r="O2529" t="s">
        <v>30</v>
      </c>
      <c r="P2529" t="s">
        <v>58</v>
      </c>
      <c r="Q2529" t="s">
        <v>32</v>
      </c>
      <c r="R2529" t="s">
        <v>21</v>
      </c>
      <c r="S2529" t="s">
        <v>27</v>
      </c>
      <c r="T2529" t="s">
        <v>13312</v>
      </c>
      <c r="U2529" s="1">
        <v>46055</v>
      </c>
      <c r="V2529">
        <f t="shared" si="78"/>
        <v>479</v>
      </c>
      <c r="W2529" t="str">
        <f t="shared" si="79"/>
        <v>360+</v>
      </c>
    </row>
    <row r="2530" spans="1:23" x14ac:dyDescent="0.25">
      <c r="A2530" t="s">
        <v>2668</v>
      </c>
      <c r="B2530">
        <v>2345954649</v>
      </c>
      <c r="C2530">
        <v>4426325399</v>
      </c>
      <c r="D2530" s="1">
        <v>45487</v>
      </c>
      <c r="E2530">
        <v>99232</v>
      </c>
      <c r="F2530">
        <v>99285</v>
      </c>
      <c r="G2530" t="s">
        <v>268</v>
      </c>
      <c r="H2530" s="34">
        <v>60684</v>
      </c>
      <c r="I2530" s="7">
        <v>45513</v>
      </c>
      <c r="J2530" s="7">
        <v>38686.050000000003</v>
      </c>
      <c r="K2530" s="7">
        <v>0</v>
      </c>
      <c r="L2530" s="7">
        <v>6826.95</v>
      </c>
      <c r="M2530" s="5">
        <v>0.15</v>
      </c>
      <c r="N2530" t="s">
        <v>1139</v>
      </c>
      <c r="O2530" t="s">
        <v>17</v>
      </c>
      <c r="P2530" t="s">
        <v>58</v>
      </c>
      <c r="Q2530" t="s">
        <v>19</v>
      </c>
      <c r="R2530" t="s">
        <v>20</v>
      </c>
      <c r="S2530" t="s">
        <v>21</v>
      </c>
      <c r="T2530" t="s">
        <v>13312</v>
      </c>
      <c r="U2530" s="1">
        <v>45675</v>
      </c>
      <c r="V2530">
        <f t="shared" si="78"/>
        <v>188</v>
      </c>
      <c r="W2530" t="str">
        <f t="shared" si="79"/>
        <v>180-209</v>
      </c>
    </row>
    <row r="2531" spans="1:23" x14ac:dyDescent="0.25">
      <c r="A2531" t="s">
        <v>2669</v>
      </c>
      <c r="B2531">
        <v>3127430813</v>
      </c>
      <c r="C2531">
        <v>5297545461</v>
      </c>
      <c r="D2531" s="1">
        <v>45317</v>
      </c>
      <c r="E2531">
        <v>99221</v>
      </c>
      <c r="F2531">
        <v>99211</v>
      </c>
      <c r="G2531" t="s">
        <v>296</v>
      </c>
      <c r="H2531" s="34">
        <v>50001</v>
      </c>
      <c r="I2531" s="7">
        <v>32501</v>
      </c>
      <c r="J2531" s="7">
        <v>23361.88</v>
      </c>
      <c r="K2531" s="7">
        <v>5239</v>
      </c>
      <c r="L2531" s="7">
        <v>3900.12</v>
      </c>
      <c r="M2531" s="5">
        <v>0.12</v>
      </c>
      <c r="N2531" t="s">
        <v>46</v>
      </c>
      <c r="O2531" t="s">
        <v>27</v>
      </c>
      <c r="P2531" t="s">
        <v>31</v>
      </c>
      <c r="Q2531" t="s">
        <v>32</v>
      </c>
      <c r="R2531" t="s">
        <v>38</v>
      </c>
      <c r="S2531" t="s">
        <v>27</v>
      </c>
      <c r="T2531" t="s">
        <v>13310</v>
      </c>
      <c r="U2531" s="1">
        <v>46077</v>
      </c>
      <c r="V2531">
        <f t="shared" si="78"/>
        <v>760</v>
      </c>
      <c r="W2531" t="str">
        <f t="shared" si="79"/>
        <v>360+</v>
      </c>
    </row>
    <row r="2532" spans="1:23" x14ac:dyDescent="0.25">
      <c r="A2532" t="s">
        <v>2670</v>
      </c>
      <c r="B2532">
        <v>4154684854</v>
      </c>
      <c r="C2532">
        <v>4826164061</v>
      </c>
      <c r="D2532" s="1">
        <v>45338</v>
      </c>
      <c r="E2532">
        <v>99223</v>
      </c>
      <c r="F2532">
        <v>99213</v>
      </c>
      <c r="G2532" t="s">
        <v>48</v>
      </c>
      <c r="H2532" s="34">
        <v>25692</v>
      </c>
      <c r="I2532" s="7">
        <v>16700</v>
      </c>
      <c r="J2532" s="7">
        <v>7531</v>
      </c>
      <c r="K2532" s="7">
        <v>7165</v>
      </c>
      <c r="L2532" s="7">
        <v>2004</v>
      </c>
      <c r="M2532" s="5">
        <v>0.12</v>
      </c>
      <c r="N2532" t="s">
        <v>46</v>
      </c>
      <c r="O2532" t="s">
        <v>27</v>
      </c>
      <c r="P2532" t="s">
        <v>18</v>
      </c>
      <c r="Q2532" t="s">
        <v>19</v>
      </c>
      <c r="R2532" t="s">
        <v>38</v>
      </c>
      <c r="S2532" t="s">
        <v>21</v>
      </c>
      <c r="T2532" t="s">
        <v>13311</v>
      </c>
      <c r="U2532" s="1">
        <v>45669</v>
      </c>
      <c r="V2532">
        <f t="shared" si="78"/>
        <v>331</v>
      </c>
      <c r="W2532" t="str">
        <f t="shared" si="79"/>
        <v>330-359</v>
      </c>
    </row>
    <row r="2533" spans="1:23" x14ac:dyDescent="0.25">
      <c r="A2533" t="s">
        <v>2671</v>
      </c>
      <c r="B2533">
        <v>9008823970</v>
      </c>
      <c r="C2533">
        <v>8689326849</v>
      </c>
      <c r="D2533" s="1">
        <v>45635</v>
      </c>
      <c r="E2533">
        <v>99233</v>
      </c>
      <c r="F2533">
        <v>90834</v>
      </c>
      <c r="G2533" t="s">
        <v>69</v>
      </c>
      <c r="H2533" s="34">
        <v>92716</v>
      </c>
      <c r="I2533" s="7">
        <v>78809</v>
      </c>
      <c r="J2533" s="7">
        <v>77232.820000000007</v>
      </c>
      <c r="K2533" s="7">
        <v>0</v>
      </c>
      <c r="L2533" s="7">
        <v>1576.18</v>
      </c>
      <c r="M2533" s="5">
        <v>0.02</v>
      </c>
      <c r="N2533" t="s">
        <v>16</v>
      </c>
      <c r="O2533" t="s">
        <v>17</v>
      </c>
      <c r="P2533" t="s">
        <v>40</v>
      </c>
      <c r="Q2533" t="s">
        <v>19</v>
      </c>
      <c r="R2533" t="s">
        <v>43</v>
      </c>
      <c r="S2533" t="s">
        <v>21</v>
      </c>
      <c r="T2533" t="s">
        <v>13312</v>
      </c>
      <c r="U2533" s="1">
        <v>45942</v>
      </c>
      <c r="V2533">
        <f t="shared" si="78"/>
        <v>307</v>
      </c>
      <c r="W2533" t="str">
        <f t="shared" si="79"/>
        <v>300-329</v>
      </c>
    </row>
    <row r="2534" spans="1:23" x14ac:dyDescent="0.25">
      <c r="A2534" t="s">
        <v>2672</v>
      </c>
      <c r="B2534">
        <v>8758778813</v>
      </c>
      <c r="C2534">
        <v>3058873355</v>
      </c>
      <c r="D2534" s="1">
        <v>45852</v>
      </c>
      <c r="E2534">
        <v>99214</v>
      </c>
      <c r="F2534">
        <v>99203</v>
      </c>
      <c r="G2534" t="s">
        <v>122</v>
      </c>
      <c r="H2534" s="34">
        <v>71871</v>
      </c>
      <c r="I2534" s="7">
        <v>46716</v>
      </c>
      <c r="J2534" s="7">
        <v>38169.08</v>
      </c>
      <c r="K2534" s="7">
        <v>2941</v>
      </c>
      <c r="L2534" s="7">
        <v>5605.92</v>
      </c>
      <c r="M2534" s="5">
        <v>0.12</v>
      </c>
      <c r="N2534" t="s">
        <v>46</v>
      </c>
      <c r="O2534" t="s">
        <v>30</v>
      </c>
      <c r="P2534" t="s">
        <v>18</v>
      </c>
      <c r="Q2534" t="s">
        <v>32</v>
      </c>
      <c r="R2534" t="s">
        <v>27</v>
      </c>
      <c r="S2534" t="s">
        <v>21</v>
      </c>
      <c r="T2534" t="s">
        <v>13312</v>
      </c>
      <c r="U2534" s="1">
        <v>46021</v>
      </c>
      <c r="V2534">
        <f t="shared" si="78"/>
        <v>169</v>
      </c>
      <c r="W2534" t="str">
        <f t="shared" si="79"/>
        <v>150-179</v>
      </c>
    </row>
    <row r="2535" spans="1:23" x14ac:dyDescent="0.25">
      <c r="A2535" t="s">
        <v>2673</v>
      </c>
      <c r="B2535">
        <v>9365084994</v>
      </c>
      <c r="C2535">
        <v>2799734901</v>
      </c>
      <c r="D2535" s="1">
        <v>45907</v>
      </c>
      <c r="E2535">
        <v>99231</v>
      </c>
      <c r="F2535">
        <v>85025</v>
      </c>
      <c r="G2535" t="s">
        <v>415</v>
      </c>
      <c r="H2535" s="34">
        <v>39231</v>
      </c>
      <c r="I2535" s="7">
        <v>33346</v>
      </c>
      <c r="J2535" s="7">
        <v>27863.08</v>
      </c>
      <c r="K2535" s="7">
        <v>4816</v>
      </c>
      <c r="L2535" s="7">
        <v>666.92</v>
      </c>
      <c r="M2535" s="5">
        <v>0.02</v>
      </c>
      <c r="N2535" t="s">
        <v>16</v>
      </c>
      <c r="O2535" t="s">
        <v>30</v>
      </c>
      <c r="P2535" t="s">
        <v>97</v>
      </c>
      <c r="Q2535" t="s">
        <v>19</v>
      </c>
      <c r="R2535" t="s">
        <v>43</v>
      </c>
      <c r="S2535" t="s">
        <v>21</v>
      </c>
      <c r="T2535" t="s">
        <v>13311</v>
      </c>
      <c r="U2535" s="1">
        <v>46007</v>
      </c>
      <c r="V2535">
        <f t="shared" si="78"/>
        <v>100</v>
      </c>
      <c r="W2535" t="str">
        <f t="shared" si="79"/>
        <v>90-119</v>
      </c>
    </row>
    <row r="2536" spans="1:23" x14ac:dyDescent="0.25">
      <c r="A2536" t="s">
        <v>2674</v>
      </c>
      <c r="B2536">
        <v>1436256809</v>
      </c>
      <c r="C2536">
        <v>9107940566</v>
      </c>
      <c r="D2536" s="1">
        <v>45382</v>
      </c>
      <c r="E2536">
        <v>99221</v>
      </c>
      <c r="F2536">
        <v>99204</v>
      </c>
      <c r="G2536" t="s">
        <v>240</v>
      </c>
      <c r="H2536" s="34">
        <v>19363</v>
      </c>
      <c r="I2536" s="7">
        <v>12586</v>
      </c>
      <c r="J2536" s="7">
        <v>11075.68</v>
      </c>
      <c r="K2536" s="7">
        <v>0</v>
      </c>
      <c r="L2536" s="7">
        <v>1510.32</v>
      </c>
      <c r="M2536" s="5">
        <v>0.12</v>
      </c>
      <c r="N2536" t="s">
        <v>46</v>
      </c>
      <c r="O2536" t="s">
        <v>17</v>
      </c>
      <c r="P2536" t="s">
        <v>58</v>
      </c>
      <c r="Q2536" t="s">
        <v>19</v>
      </c>
      <c r="R2536" t="s">
        <v>43</v>
      </c>
      <c r="S2536" t="s">
        <v>21</v>
      </c>
      <c r="T2536" t="s">
        <v>13311</v>
      </c>
      <c r="U2536" s="1">
        <v>45918</v>
      </c>
      <c r="V2536">
        <f t="shared" si="78"/>
        <v>536</v>
      </c>
      <c r="W2536" t="str">
        <f t="shared" si="79"/>
        <v>360+</v>
      </c>
    </row>
    <row r="2537" spans="1:23" x14ac:dyDescent="0.25">
      <c r="A2537" t="s">
        <v>2675</v>
      </c>
      <c r="B2537">
        <v>4847512821</v>
      </c>
      <c r="C2537">
        <v>8454550842</v>
      </c>
      <c r="D2537" s="1">
        <v>45701</v>
      </c>
      <c r="E2537">
        <v>99232</v>
      </c>
      <c r="F2537">
        <v>99201</v>
      </c>
      <c r="G2537" t="s">
        <v>65</v>
      </c>
      <c r="H2537" s="34">
        <v>68666</v>
      </c>
      <c r="I2537" s="7">
        <v>58366</v>
      </c>
      <c r="J2537" s="7">
        <v>51560.68</v>
      </c>
      <c r="K2537" s="7">
        <v>5638</v>
      </c>
      <c r="L2537" s="7">
        <v>1167.32</v>
      </c>
      <c r="M2537" s="5">
        <v>0.02</v>
      </c>
      <c r="N2537" t="s">
        <v>16</v>
      </c>
      <c r="O2537" t="s">
        <v>30</v>
      </c>
      <c r="P2537" t="s">
        <v>55</v>
      </c>
      <c r="Q2537" t="s">
        <v>32</v>
      </c>
      <c r="R2537" t="s">
        <v>27</v>
      </c>
      <c r="S2537" t="s">
        <v>17</v>
      </c>
      <c r="T2537" t="s">
        <v>13310</v>
      </c>
      <c r="U2537" s="1">
        <v>45906</v>
      </c>
      <c r="V2537">
        <f t="shared" si="78"/>
        <v>205</v>
      </c>
      <c r="W2537" t="str">
        <f t="shared" si="79"/>
        <v>180-209</v>
      </c>
    </row>
    <row r="2538" spans="1:23" x14ac:dyDescent="0.25">
      <c r="A2538" t="s">
        <v>2676</v>
      </c>
      <c r="B2538">
        <v>9607275743</v>
      </c>
      <c r="C2538">
        <v>9839404968</v>
      </c>
      <c r="D2538" s="1">
        <v>45901</v>
      </c>
      <c r="E2538">
        <v>99213</v>
      </c>
      <c r="F2538">
        <v>99282</v>
      </c>
      <c r="G2538" t="s">
        <v>182</v>
      </c>
      <c r="H2538" s="34">
        <v>70798</v>
      </c>
      <c r="I2538" s="7">
        <v>60178</v>
      </c>
      <c r="J2538" s="7">
        <v>58974.44</v>
      </c>
      <c r="K2538" s="7">
        <v>0</v>
      </c>
      <c r="L2538" s="7">
        <v>1203.56</v>
      </c>
      <c r="M2538" s="5">
        <v>0.02</v>
      </c>
      <c r="N2538" t="s">
        <v>16</v>
      </c>
      <c r="O2538" t="s">
        <v>17</v>
      </c>
      <c r="P2538" t="s">
        <v>18</v>
      </c>
      <c r="Q2538" t="s">
        <v>32</v>
      </c>
      <c r="R2538" t="s">
        <v>21</v>
      </c>
      <c r="S2538" t="s">
        <v>17</v>
      </c>
      <c r="T2538" t="s">
        <v>13310</v>
      </c>
      <c r="U2538" s="1">
        <v>46074</v>
      </c>
      <c r="V2538">
        <f t="shared" si="78"/>
        <v>173</v>
      </c>
      <c r="W2538" t="str">
        <f t="shared" si="79"/>
        <v>150-179</v>
      </c>
    </row>
    <row r="2539" spans="1:23" x14ac:dyDescent="0.25">
      <c r="A2539" t="s">
        <v>2677</v>
      </c>
      <c r="B2539">
        <v>7261926489</v>
      </c>
      <c r="C2539">
        <v>3222336309</v>
      </c>
      <c r="D2539" s="1">
        <v>45790</v>
      </c>
      <c r="E2539">
        <v>99222</v>
      </c>
      <c r="F2539">
        <v>85025</v>
      </c>
      <c r="G2539" t="s">
        <v>209</v>
      </c>
      <c r="H2539" s="34">
        <v>31527</v>
      </c>
      <c r="I2539" s="7">
        <v>20493</v>
      </c>
      <c r="J2539" s="7">
        <v>10155.84</v>
      </c>
      <c r="K2539" s="7">
        <v>7878</v>
      </c>
      <c r="L2539" s="7">
        <v>2459.16</v>
      </c>
      <c r="M2539" s="5">
        <v>0.12</v>
      </c>
      <c r="N2539" t="s">
        <v>46</v>
      </c>
      <c r="O2539" t="s">
        <v>27</v>
      </c>
      <c r="P2539" t="s">
        <v>40</v>
      </c>
      <c r="Q2539" t="s">
        <v>32</v>
      </c>
      <c r="R2539" t="s">
        <v>21</v>
      </c>
      <c r="S2539" t="s">
        <v>17</v>
      </c>
      <c r="T2539" t="s">
        <v>13312</v>
      </c>
      <c r="U2539" s="1">
        <v>45964</v>
      </c>
      <c r="V2539">
        <f t="shared" si="78"/>
        <v>174</v>
      </c>
      <c r="W2539" t="str">
        <f t="shared" si="79"/>
        <v>150-179</v>
      </c>
    </row>
    <row r="2540" spans="1:23" x14ac:dyDescent="0.25">
      <c r="A2540" t="s">
        <v>2678</v>
      </c>
      <c r="B2540">
        <v>4507790440</v>
      </c>
      <c r="C2540">
        <v>7019781293</v>
      </c>
      <c r="D2540" s="1">
        <v>45750</v>
      </c>
      <c r="E2540">
        <v>99221</v>
      </c>
      <c r="F2540">
        <v>99213</v>
      </c>
      <c r="G2540" t="s">
        <v>104</v>
      </c>
      <c r="H2540" s="34">
        <v>44266</v>
      </c>
      <c r="I2540" s="7">
        <v>31872</v>
      </c>
      <c r="J2540" s="7">
        <v>29322.240000000002</v>
      </c>
      <c r="K2540" s="7">
        <v>0</v>
      </c>
      <c r="L2540" s="7">
        <v>2549.7600000000002</v>
      </c>
      <c r="M2540" s="5">
        <v>0.08</v>
      </c>
      <c r="N2540" t="s">
        <v>24</v>
      </c>
      <c r="O2540" t="s">
        <v>17</v>
      </c>
      <c r="P2540" t="s">
        <v>31</v>
      </c>
      <c r="Q2540" t="s">
        <v>32</v>
      </c>
      <c r="R2540" t="s">
        <v>27</v>
      </c>
      <c r="S2540" t="s">
        <v>21</v>
      </c>
      <c r="T2540" t="s">
        <v>13312</v>
      </c>
      <c r="U2540" s="1">
        <v>45855</v>
      </c>
      <c r="V2540">
        <f t="shared" si="78"/>
        <v>105</v>
      </c>
      <c r="W2540" t="str">
        <f t="shared" si="79"/>
        <v>90-119</v>
      </c>
    </row>
    <row r="2541" spans="1:23" x14ac:dyDescent="0.25">
      <c r="A2541" t="s">
        <v>2679</v>
      </c>
      <c r="B2541">
        <v>4713312234</v>
      </c>
      <c r="C2541">
        <v>6404324650</v>
      </c>
      <c r="D2541" s="1">
        <v>45770</v>
      </c>
      <c r="E2541">
        <v>99238</v>
      </c>
      <c r="F2541">
        <v>99284</v>
      </c>
      <c r="G2541" t="s">
        <v>169</v>
      </c>
      <c r="H2541" s="34">
        <v>71511</v>
      </c>
      <c r="I2541" s="7">
        <v>57209</v>
      </c>
      <c r="J2541" s="7">
        <v>42616.74</v>
      </c>
      <c r="K2541" s="7">
        <v>6583</v>
      </c>
      <c r="L2541" s="7">
        <v>8009.26</v>
      </c>
      <c r="M2541" s="5">
        <v>0.14000000000000001</v>
      </c>
      <c r="N2541" t="s">
        <v>1135</v>
      </c>
      <c r="O2541" t="s">
        <v>30</v>
      </c>
      <c r="P2541" t="s">
        <v>18</v>
      </c>
      <c r="Q2541" t="s">
        <v>32</v>
      </c>
      <c r="R2541" t="s">
        <v>20</v>
      </c>
      <c r="S2541" t="s">
        <v>17</v>
      </c>
      <c r="T2541" t="s">
        <v>13310</v>
      </c>
      <c r="U2541" s="1">
        <v>45805</v>
      </c>
      <c r="V2541">
        <f t="shared" si="78"/>
        <v>35</v>
      </c>
      <c r="W2541" t="str">
        <f t="shared" si="79"/>
        <v>30-59</v>
      </c>
    </row>
    <row r="2542" spans="1:23" x14ac:dyDescent="0.25">
      <c r="A2542" t="s">
        <v>2680</v>
      </c>
      <c r="B2542">
        <v>1084590879</v>
      </c>
      <c r="C2542">
        <v>9954021765</v>
      </c>
      <c r="D2542" s="1">
        <v>45790</v>
      </c>
      <c r="E2542">
        <v>99214</v>
      </c>
      <c r="F2542">
        <v>90834</v>
      </c>
      <c r="G2542" t="s">
        <v>120</v>
      </c>
      <c r="H2542" s="34">
        <v>76683</v>
      </c>
      <c r="I2542" s="7">
        <v>55212</v>
      </c>
      <c r="J2542" s="7">
        <v>45046.04</v>
      </c>
      <c r="K2542" s="7">
        <v>5749</v>
      </c>
      <c r="L2542" s="7">
        <v>4416.96</v>
      </c>
      <c r="M2542" s="5">
        <v>0.08</v>
      </c>
      <c r="N2542" t="s">
        <v>24</v>
      </c>
      <c r="O2542" t="s">
        <v>30</v>
      </c>
      <c r="P2542" t="s">
        <v>25</v>
      </c>
      <c r="Q2542" t="s">
        <v>19</v>
      </c>
      <c r="R2542" t="s">
        <v>20</v>
      </c>
      <c r="S2542" t="s">
        <v>17</v>
      </c>
      <c r="T2542" t="s">
        <v>13311</v>
      </c>
      <c r="U2542" s="1">
        <v>45901</v>
      </c>
      <c r="V2542">
        <f t="shared" si="78"/>
        <v>111</v>
      </c>
      <c r="W2542" t="str">
        <f t="shared" si="79"/>
        <v>90-119</v>
      </c>
    </row>
    <row r="2543" spans="1:23" x14ac:dyDescent="0.25">
      <c r="A2543" t="s">
        <v>2681</v>
      </c>
      <c r="B2543">
        <v>9172445928</v>
      </c>
      <c r="C2543">
        <v>4315707892</v>
      </c>
      <c r="D2543" s="1">
        <v>45753</v>
      </c>
      <c r="E2543">
        <v>99231</v>
      </c>
      <c r="F2543">
        <v>99201</v>
      </c>
      <c r="G2543" t="s">
        <v>169</v>
      </c>
      <c r="H2543" s="34">
        <v>72702</v>
      </c>
      <c r="I2543" s="7">
        <v>47256</v>
      </c>
      <c r="J2543" s="7">
        <v>36343.279999999999</v>
      </c>
      <c r="K2543" s="7">
        <v>5242</v>
      </c>
      <c r="L2543" s="7">
        <v>5670.72</v>
      </c>
      <c r="M2543" s="5">
        <v>0.12</v>
      </c>
      <c r="N2543" t="s">
        <v>46</v>
      </c>
      <c r="O2543" t="s">
        <v>30</v>
      </c>
      <c r="P2543" t="s">
        <v>40</v>
      </c>
      <c r="Q2543" t="s">
        <v>19</v>
      </c>
      <c r="R2543" t="s">
        <v>38</v>
      </c>
      <c r="S2543" t="s">
        <v>21</v>
      </c>
      <c r="T2543" t="s">
        <v>13311</v>
      </c>
      <c r="U2543" s="1">
        <v>45982</v>
      </c>
      <c r="V2543">
        <f t="shared" si="78"/>
        <v>229</v>
      </c>
      <c r="W2543" t="str">
        <f t="shared" si="79"/>
        <v>210-239</v>
      </c>
    </row>
    <row r="2544" spans="1:23" x14ac:dyDescent="0.25">
      <c r="A2544" t="s">
        <v>2682</v>
      </c>
      <c r="B2544">
        <v>8661113829</v>
      </c>
      <c r="C2544">
        <v>6578419412</v>
      </c>
      <c r="D2544" s="1">
        <v>45919</v>
      </c>
      <c r="E2544">
        <v>99222</v>
      </c>
      <c r="F2544">
        <v>99292</v>
      </c>
      <c r="G2544" t="s">
        <v>61</v>
      </c>
      <c r="H2544" s="34">
        <v>57084</v>
      </c>
      <c r="I2544" s="7">
        <v>48521</v>
      </c>
      <c r="J2544" s="7">
        <v>47550.58</v>
      </c>
      <c r="K2544" s="7">
        <v>0</v>
      </c>
      <c r="L2544" s="7">
        <v>970.42</v>
      </c>
      <c r="M2544" s="5">
        <v>0.02</v>
      </c>
      <c r="N2544" t="s">
        <v>16</v>
      </c>
      <c r="O2544" t="s">
        <v>17</v>
      </c>
      <c r="P2544" t="s">
        <v>40</v>
      </c>
      <c r="Q2544" t="s">
        <v>19</v>
      </c>
      <c r="R2544" t="s">
        <v>26</v>
      </c>
      <c r="S2544" t="s">
        <v>27</v>
      </c>
      <c r="T2544" t="s">
        <v>13312</v>
      </c>
      <c r="U2544" s="1">
        <v>45976</v>
      </c>
      <c r="V2544">
        <f t="shared" si="78"/>
        <v>57</v>
      </c>
      <c r="W2544" t="str">
        <f t="shared" si="79"/>
        <v>30-59</v>
      </c>
    </row>
    <row r="2545" spans="1:23" x14ac:dyDescent="0.25">
      <c r="A2545" t="s">
        <v>2683</v>
      </c>
      <c r="B2545">
        <v>5411575791</v>
      </c>
      <c r="C2545">
        <v>3295694778</v>
      </c>
      <c r="D2545" s="1">
        <v>45667</v>
      </c>
      <c r="E2545">
        <v>99222</v>
      </c>
      <c r="F2545">
        <v>99202</v>
      </c>
      <c r="G2545" t="s">
        <v>194</v>
      </c>
      <c r="H2545" s="34">
        <v>57462</v>
      </c>
      <c r="I2545" s="7">
        <v>47119</v>
      </c>
      <c r="J2545" s="7">
        <v>34319.58</v>
      </c>
      <c r="K2545" s="7">
        <v>4318</v>
      </c>
      <c r="L2545" s="7">
        <v>8481.42</v>
      </c>
      <c r="M2545" s="5">
        <v>0.18</v>
      </c>
      <c r="N2545" t="s">
        <v>3141</v>
      </c>
      <c r="O2545" t="s">
        <v>30</v>
      </c>
      <c r="P2545" t="s">
        <v>25</v>
      </c>
      <c r="Q2545" t="s">
        <v>19</v>
      </c>
      <c r="R2545" t="s">
        <v>20</v>
      </c>
      <c r="S2545" t="s">
        <v>27</v>
      </c>
      <c r="T2545" t="s">
        <v>13310</v>
      </c>
      <c r="U2545" s="1">
        <v>45773</v>
      </c>
      <c r="V2545">
        <f t="shared" si="78"/>
        <v>106</v>
      </c>
      <c r="W2545" t="str">
        <f t="shared" si="79"/>
        <v>90-119</v>
      </c>
    </row>
    <row r="2546" spans="1:23" x14ac:dyDescent="0.25">
      <c r="A2546" t="s">
        <v>2684</v>
      </c>
      <c r="B2546">
        <v>2866163560</v>
      </c>
      <c r="C2546">
        <v>4112229579</v>
      </c>
      <c r="D2546" s="1">
        <v>45647</v>
      </c>
      <c r="E2546">
        <v>99222</v>
      </c>
      <c r="F2546">
        <v>99211</v>
      </c>
      <c r="G2546" t="s">
        <v>122</v>
      </c>
      <c r="H2546" s="34">
        <v>91727</v>
      </c>
      <c r="I2546" s="7">
        <v>59623</v>
      </c>
      <c r="J2546" s="7">
        <v>38814.239999999998</v>
      </c>
      <c r="K2546" s="7">
        <v>13654</v>
      </c>
      <c r="L2546" s="7">
        <v>7154.76</v>
      </c>
      <c r="M2546" s="5">
        <v>0.12</v>
      </c>
      <c r="N2546" t="s">
        <v>46</v>
      </c>
      <c r="O2546" t="s">
        <v>27</v>
      </c>
      <c r="P2546" t="s">
        <v>18</v>
      </c>
      <c r="Q2546" t="s">
        <v>19</v>
      </c>
      <c r="R2546" t="s">
        <v>26</v>
      </c>
      <c r="S2546" t="s">
        <v>27</v>
      </c>
      <c r="T2546" t="s">
        <v>13311</v>
      </c>
      <c r="U2546" s="1">
        <v>45930</v>
      </c>
      <c r="V2546">
        <f t="shared" si="78"/>
        <v>283</v>
      </c>
      <c r="W2546" t="str">
        <f t="shared" si="79"/>
        <v>270-299</v>
      </c>
    </row>
    <row r="2547" spans="1:23" x14ac:dyDescent="0.25">
      <c r="A2547" t="s">
        <v>2685</v>
      </c>
      <c r="B2547">
        <v>7193710374</v>
      </c>
      <c r="C2547">
        <v>2899847927</v>
      </c>
      <c r="D2547" s="1">
        <v>45912</v>
      </c>
      <c r="E2547">
        <v>99232</v>
      </c>
      <c r="F2547">
        <v>99212</v>
      </c>
      <c r="G2547" t="s">
        <v>174</v>
      </c>
      <c r="H2547" s="34">
        <v>79796</v>
      </c>
      <c r="I2547" s="7">
        <v>67827</v>
      </c>
      <c r="J2547" s="7">
        <v>66470.460000000006</v>
      </c>
      <c r="K2547" s="7">
        <v>0</v>
      </c>
      <c r="L2547" s="7">
        <v>1356.54</v>
      </c>
      <c r="M2547" s="5">
        <v>0.02</v>
      </c>
      <c r="N2547" t="s">
        <v>16</v>
      </c>
      <c r="O2547" t="s">
        <v>17</v>
      </c>
      <c r="P2547" t="s">
        <v>40</v>
      </c>
      <c r="Q2547" t="s">
        <v>19</v>
      </c>
      <c r="R2547" t="s">
        <v>38</v>
      </c>
      <c r="S2547" t="s">
        <v>27</v>
      </c>
      <c r="T2547" t="s">
        <v>13310</v>
      </c>
      <c r="U2547" s="1">
        <v>46043</v>
      </c>
      <c r="V2547">
        <f t="shared" si="78"/>
        <v>131</v>
      </c>
      <c r="W2547" t="str">
        <f t="shared" si="79"/>
        <v>120-149</v>
      </c>
    </row>
    <row r="2548" spans="1:23" x14ac:dyDescent="0.25">
      <c r="A2548" t="s">
        <v>2686</v>
      </c>
      <c r="B2548">
        <v>9179489293</v>
      </c>
      <c r="C2548">
        <v>1920679814</v>
      </c>
      <c r="D2548" s="1">
        <v>45710</v>
      </c>
      <c r="E2548">
        <v>99222</v>
      </c>
      <c r="F2548">
        <v>80053</v>
      </c>
      <c r="G2548" t="s">
        <v>52</v>
      </c>
      <c r="H2548" s="34">
        <v>61348</v>
      </c>
      <c r="I2548" s="7">
        <v>44171</v>
      </c>
      <c r="J2548" s="7">
        <v>34563.32</v>
      </c>
      <c r="K2548" s="7">
        <v>6074</v>
      </c>
      <c r="L2548" s="7">
        <v>3533.68</v>
      </c>
      <c r="M2548" s="5">
        <v>0.08</v>
      </c>
      <c r="N2548" t="s">
        <v>24</v>
      </c>
      <c r="O2548" t="s">
        <v>30</v>
      </c>
      <c r="P2548" t="s">
        <v>35</v>
      </c>
      <c r="Q2548" t="s">
        <v>19</v>
      </c>
      <c r="R2548" t="s">
        <v>27</v>
      </c>
      <c r="S2548" t="s">
        <v>17</v>
      </c>
      <c r="T2548" t="s">
        <v>13311</v>
      </c>
      <c r="U2548" s="1">
        <v>45841</v>
      </c>
      <c r="V2548">
        <f t="shared" si="78"/>
        <v>131</v>
      </c>
      <c r="W2548" t="str">
        <f t="shared" si="79"/>
        <v>120-149</v>
      </c>
    </row>
    <row r="2549" spans="1:23" x14ac:dyDescent="0.25">
      <c r="A2549" t="s">
        <v>2687</v>
      </c>
      <c r="B2549">
        <v>1303804006</v>
      </c>
      <c r="C2549">
        <v>1894329480</v>
      </c>
      <c r="D2549" s="1">
        <v>45651</v>
      </c>
      <c r="E2549">
        <v>99223</v>
      </c>
      <c r="F2549">
        <v>99282</v>
      </c>
      <c r="G2549" t="s">
        <v>293</v>
      </c>
      <c r="H2549" s="34">
        <v>86013</v>
      </c>
      <c r="I2549" s="7">
        <v>70531</v>
      </c>
      <c r="J2549" s="7">
        <v>49912.42</v>
      </c>
      <c r="K2549" s="7">
        <v>7923</v>
      </c>
      <c r="L2549" s="7">
        <v>12695.58</v>
      </c>
      <c r="M2549" s="5">
        <v>0.18</v>
      </c>
      <c r="N2549" t="s">
        <v>3141</v>
      </c>
      <c r="O2549" t="s">
        <v>30</v>
      </c>
      <c r="P2549" t="s">
        <v>25</v>
      </c>
      <c r="Q2549" t="s">
        <v>32</v>
      </c>
      <c r="R2549" t="s">
        <v>43</v>
      </c>
      <c r="S2549" t="s">
        <v>21</v>
      </c>
      <c r="T2549" t="s">
        <v>13310</v>
      </c>
      <c r="U2549" s="1">
        <v>45766</v>
      </c>
      <c r="V2549">
        <f t="shared" si="78"/>
        <v>115</v>
      </c>
      <c r="W2549" t="str">
        <f t="shared" si="79"/>
        <v>90-119</v>
      </c>
    </row>
    <row r="2550" spans="1:23" x14ac:dyDescent="0.25">
      <c r="A2550" t="s">
        <v>2688</v>
      </c>
      <c r="B2550">
        <v>1507378204</v>
      </c>
      <c r="C2550">
        <v>1370481986</v>
      </c>
      <c r="D2550" s="1">
        <v>45811</v>
      </c>
      <c r="E2550">
        <v>99233</v>
      </c>
      <c r="F2550">
        <v>90834</v>
      </c>
      <c r="G2550" t="s">
        <v>45</v>
      </c>
      <c r="H2550" s="34">
        <v>5827</v>
      </c>
      <c r="I2550" s="7">
        <v>3788</v>
      </c>
      <c r="J2550" s="7">
        <v>2989.44</v>
      </c>
      <c r="K2550" s="7">
        <v>344</v>
      </c>
      <c r="L2550" s="7">
        <v>454.56</v>
      </c>
      <c r="M2550" s="5">
        <v>0.12</v>
      </c>
      <c r="N2550" t="s">
        <v>46</v>
      </c>
      <c r="O2550" t="s">
        <v>30</v>
      </c>
      <c r="P2550" t="s">
        <v>55</v>
      </c>
      <c r="Q2550" t="s">
        <v>19</v>
      </c>
      <c r="R2550" t="s">
        <v>21</v>
      </c>
      <c r="S2550" t="s">
        <v>21</v>
      </c>
      <c r="T2550" t="s">
        <v>13312</v>
      </c>
      <c r="U2550" s="1">
        <v>45899</v>
      </c>
      <c r="V2550">
        <f t="shared" si="78"/>
        <v>88</v>
      </c>
      <c r="W2550" t="str">
        <f t="shared" si="79"/>
        <v>60-89</v>
      </c>
    </row>
    <row r="2551" spans="1:23" x14ac:dyDescent="0.25">
      <c r="A2551" t="s">
        <v>2689</v>
      </c>
      <c r="B2551">
        <v>7299444951</v>
      </c>
      <c r="C2551">
        <v>4390061454</v>
      </c>
      <c r="D2551" s="1">
        <v>45886</v>
      </c>
      <c r="E2551">
        <v>99214</v>
      </c>
      <c r="F2551">
        <v>93000</v>
      </c>
      <c r="G2551" t="s">
        <v>104</v>
      </c>
      <c r="H2551" s="34">
        <v>84603</v>
      </c>
      <c r="I2551" s="7">
        <v>54992</v>
      </c>
      <c r="J2551" s="7">
        <v>41741.96</v>
      </c>
      <c r="K2551" s="7">
        <v>6651</v>
      </c>
      <c r="L2551" s="7">
        <v>6599.04</v>
      </c>
      <c r="M2551" s="5">
        <v>0.12</v>
      </c>
      <c r="N2551" t="s">
        <v>46</v>
      </c>
      <c r="O2551" t="s">
        <v>30</v>
      </c>
      <c r="P2551" t="s">
        <v>31</v>
      </c>
      <c r="Q2551" t="s">
        <v>19</v>
      </c>
      <c r="R2551" t="s">
        <v>27</v>
      </c>
      <c r="S2551" t="s">
        <v>27</v>
      </c>
      <c r="T2551" t="s">
        <v>13310</v>
      </c>
      <c r="U2551" s="1">
        <v>45971</v>
      </c>
      <c r="V2551">
        <f t="shared" si="78"/>
        <v>85</v>
      </c>
      <c r="W2551" t="str">
        <f t="shared" si="79"/>
        <v>60-89</v>
      </c>
    </row>
    <row r="2552" spans="1:23" x14ac:dyDescent="0.25">
      <c r="A2552" t="s">
        <v>2690</v>
      </c>
      <c r="B2552">
        <v>7747332407</v>
      </c>
      <c r="C2552">
        <v>5652920483</v>
      </c>
      <c r="D2552" s="1">
        <v>45696</v>
      </c>
      <c r="E2552">
        <v>99232</v>
      </c>
      <c r="F2552">
        <v>36415</v>
      </c>
      <c r="G2552" t="s">
        <v>87</v>
      </c>
      <c r="H2552" s="34">
        <v>55888</v>
      </c>
      <c r="I2552" s="7">
        <v>40239</v>
      </c>
      <c r="J2552" s="7">
        <v>32034.879999999997</v>
      </c>
      <c r="K2552" s="7">
        <v>4985</v>
      </c>
      <c r="L2552" s="7">
        <v>3219.12</v>
      </c>
      <c r="M2552" s="5">
        <v>0.08</v>
      </c>
      <c r="N2552" t="s">
        <v>24</v>
      </c>
      <c r="O2552" t="s">
        <v>30</v>
      </c>
      <c r="P2552" t="s">
        <v>40</v>
      </c>
      <c r="Q2552" t="s">
        <v>32</v>
      </c>
      <c r="R2552" t="s">
        <v>21</v>
      </c>
      <c r="S2552" t="s">
        <v>17</v>
      </c>
      <c r="T2552" t="s">
        <v>13312</v>
      </c>
      <c r="U2552" s="1">
        <v>45762</v>
      </c>
      <c r="V2552">
        <f t="shared" si="78"/>
        <v>66</v>
      </c>
      <c r="W2552" t="str">
        <f t="shared" si="79"/>
        <v>60-89</v>
      </c>
    </row>
    <row r="2553" spans="1:23" x14ac:dyDescent="0.25">
      <c r="A2553" t="s">
        <v>2691</v>
      </c>
      <c r="B2553">
        <v>8379539701</v>
      </c>
      <c r="C2553">
        <v>6284849070</v>
      </c>
      <c r="D2553" s="1">
        <v>45535</v>
      </c>
      <c r="E2553">
        <v>99223</v>
      </c>
      <c r="F2553">
        <v>99283</v>
      </c>
      <c r="G2553" t="s">
        <v>110</v>
      </c>
      <c r="H2553" s="34">
        <v>91027</v>
      </c>
      <c r="I2553" s="7">
        <v>71911</v>
      </c>
      <c r="J2553" s="7">
        <v>44908.24</v>
      </c>
      <c r="K2553" s="7">
        <v>15497</v>
      </c>
      <c r="L2553" s="7">
        <v>11505.76</v>
      </c>
      <c r="M2553" s="5">
        <v>0.16</v>
      </c>
      <c r="N2553" t="s">
        <v>1138</v>
      </c>
      <c r="O2553" t="s">
        <v>27</v>
      </c>
      <c r="P2553" t="s">
        <v>25</v>
      </c>
      <c r="Q2553" t="s">
        <v>19</v>
      </c>
      <c r="R2553" t="s">
        <v>38</v>
      </c>
      <c r="S2553" t="s">
        <v>21</v>
      </c>
      <c r="T2553" t="s">
        <v>13311</v>
      </c>
      <c r="U2553" s="1">
        <v>45806</v>
      </c>
      <c r="V2553">
        <f t="shared" si="78"/>
        <v>271</v>
      </c>
      <c r="W2553" t="str">
        <f t="shared" si="79"/>
        <v>270-299</v>
      </c>
    </row>
    <row r="2554" spans="1:23" x14ac:dyDescent="0.25">
      <c r="A2554" t="s">
        <v>2692</v>
      </c>
      <c r="B2554">
        <v>2595177782</v>
      </c>
      <c r="C2554">
        <v>7009768783</v>
      </c>
      <c r="D2554" s="1">
        <v>45634</v>
      </c>
      <c r="E2554">
        <v>99215</v>
      </c>
      <c r="F2554">
        <v>99292</v>
      </c>
      <c r="G2554" t="s">
        <v>279</v>
      </c>
      <c r="H2554" s="34">
        <v>92691</v>
      </c>
      <c r="I2554" s="7">
        <v>74153</v>
      </c>
      <c r="J2554" s="7">
        <v>45484.58</v>
      </c>
      <c r="K2554" s="7">
        <v>18287</v>
      </c>
      <c r="L2554" s="7">
        <v>10381.42</v>
      </c>
      <c r="M2554" s="5">
        <v>0.14000000000000001</v>
      </c>
      <c r="N2554" t="s">
        <v>1135</v>
      </c>
      <c r="O2554" t="s">
        <v>27</v>
      </c>
      <c r="P2554" t="s">
        <v>25</v>
      </c>
      <c r="Q2554" t="s">
        <v>32</v>
      </c>
      <c r="R2554" t="s">
        <v>43</v>
      </c>
      <c r="S2554" t="s">
        <v>17</v>
      </c>
      <c r="T2554" t="s">
        <v>13311</v>
      </c>
      <c r="U2554" s="1">
        <v>45986</v>
      </c>
      <c r="V2554">
        <f t="shared" si="78"/>
        <v>352</v>
      </c>
      <c r="W2554" t="str">
        <f t="shared" si="79"/>
        <v>330-359</v>
      </c>
    </row>
    <row r="2555" spans="1:23" x14ac:dyDescent="0.25">
      <c r="A2555" t="s">
        <v>2693</v>
      </c>
      <c r="B2555">
        <v>2471759568</v>
      </c>
      <c r="C2555">
        <v>3709873396</v>
      </c>
      <c r="D2555" s="1">
        <v>45867</v>
      </c>
      <c r="E2555">
        <v>99231</v>
      </c>
      <c r="F2555">
        <v>99283</v>
      </c>
      <c r="G2555" t="s">
        <v>34</v>
      </c>
      <c r="H2555" s="34">
        <v>75006</v>
      </c>
      <c r="I2555" s="7">
        <v>63755</v>
      </c>
      <c r="J2555" s="7">
        <v>56440.9</v>
      </c>
      <c r="K2555" s="7">
        <v>6039</v>
      </c>
      <c r="L2555" s="7">
        <v>1275.0999999999999</v>
      </c>
      <c r="M2555" s="5">
        <v>0.02</v>
      </c>
      <c r="N2555" t="s">
        <v>16</v>
      </c>
      <c r="O2555" t="s">
        <v>30</v>
      </c>
      <c r="P2555" t="s">
        <v>35</v>
      </c>
      <c r="Q2555" t="s">
        <v>19</v>
      </c>
      <c r="R2555" t="s">
        <v>26</v>
      </c>
      <c r="S2555" t="s">
        <v>21</v>
      </c>
      <c r="T2555" t="s">
        <v>13310</v>
      </c>
      <c r="U2555" s="1">
        <v>45961</v>
      </c>
      <c r="V2555">
        <f t="shared" si="78"/>
        <v>94</v>
      </c>
      <c r="W2555" t="str">
        <f t="shared" si="79"/>
        <v>90-119</v>
      </c>
    </row>
    <row r="2556" spans="1:23" x14ac:dyDescent="0.25">
      <c r="A2556" t="s">
        <v>2694</v>
      </c>
      <c r="B2556">
        <v>2581924619</v>
      </c>
      <c r="C2556">
        <v>9937008047</v>
      </c>
      <c r="D2556" s="1">
        <v>45682</v>
      </c>
      <c r="E2556">
        <v>99231</v>
      </c>
      <c r="F2556">
        <v>99213</v>
      </c>
      <c r="G2556" t="s">
        <v>146</v>
      </c>
      <c r="H2556" s="34">
        <v>49702</v>
      </c>
      <c r="I2556" s="7">
        <v>35785</v>
      </c>
      <c r="J2556" s="7">
        <v>27084.2</v>
      </c>
      <c r="K2556" s="7">
        <v>5838</v>
      </c>
      <c r="L2556" s="7">
        <v>2862.8</v>
      </c>
      <c r="M2556" s="5">
        <v>0.08</v>
      </c>
      <c r="N2556" t="s">
        <v>24</v>
      </c>
      <c r="O2556" t="s">
        <v>27</v>
      </c>
      <c r="P2556" t="s">
        <v>18</v>
      </c>
      <c r="Q2556" t="s">
        <v>32</v>
      </c>
      <c r="R2556" t="s">
        <v>20</v>
      </c>
      <c r="S2556" t="s">
        <v>21</v>
      </c>
      <c r="T2556" t="s">
        <v>13312</v>
      </c>
      <c r="U2556" s="1">
        <v>45836</v>
      </c>
      <c r="V2556">
        <f t="shared" si="78"/>
        <v>154</v>
      </c>
      <c r="W2556" t="str">
        <f t="shared" si="79"/>
        <v>150-179</v>
      </c>
    </row>
    <row r="2557" spans="1:23" x14ac:dyDescent="0.25">
      <c r="A2557" t="s">
        <v>2695</v>
      </c>
      <c r="B2557">
        <v>5938153182</v>
      </c>
      <c r="C2557">
        <v>9912184004</v>
      </c>
      <c r="D2557" s="1">
        <v>45933</v>
      </c>
      <c r="E2557">
        <v>99232</v>
      </c>
      <c r="F2557">
        <v>81000</v>
      </c>
      <c r="G2557" t="s">
        <v>200</v>
      </c>
      <c r="H2557" s="34">
        <v>70958</v>
      </c>
      <c r="I2557" s="7">
        <v>56766</v>
      </c>
      <c r="J2557" s="7">
        <v>48818.76</v>
      </c>
      <c r="K2557" s="7">
        <v>0</v>
      </c>
      <c r="L2557" s="7">
        <v>7947.24</v>
      </c>
      <c r="M2557" s="5">
        <v>0.14000000000000001</v>
      </c>
      <c r="N2557" t="s">
        <v>1135</v>
      </c>
      <c r="O2557" t="s">
        <v>17</v>
      </c>
      <c r="P2557" t="s">
        <v>58</v>
      </c>
      <c r="Q2557" t="s">
        <v>19</v>
      </c>
      <c r="R2557" t="s">
        <v>21</v>
      </c>
      <c r="S2557" t="s">
        <v>27</v>
      </c>
      <c r="T2557" t="s">
        <v>13310</v>
      </c>
      <c r="U2557" s="1">
        <v>46008</v>
      </c>
      <c r="V2557">
        <f t="shared" si="78"/>
        <v>75</v>
      </c>
      <c r="W2557" t="str">
        <f t="shared" si="79"/>
        <v>60-89</v>
      </c>
    </row>
    <row r="2558" spans="1:23" x14ac:dyDescent="0.25">
      <c r="A2558" t="s">
        <v>2696</v>
      </c>
      <c r="B2558">
        <v>2182298345</v>
      </c>
      <c r="C2558">
        <v>4130723667</v>
      </c>
      <c r="D2558" s="1">
        <v>45718</v>
      </c>
      <c r="E2558">
        <v>99232</v>
      </c>
      <c r="F2558">
        <v>97110</v>
      </c>
      <c r="G2558" t="s">
        <v>222</v>
      </c>
      <c r="H2558" s="34">
        <v>44330</v>
      </c>
      <c r="I2558" s="7">
        <v>28815</v>
      </c>
      <c r="J2558" s="7">
        <v>18332.2</v>
      </c>
      <c r="K2558" s="7">
        <v>7025</v>
      </c>
      <c r="L2558" s="7">
        <v>3457.8</v>
      </c>
      <c r="M2558" s="5">
        <v>0.12</v>
      </c>
      <c r="N2558" t="s">
        <v>46</v>
      </c>
      <c r="O2558" t="s">
        <v>27</v>
      </c>
      <c r="P2558" t="s">
        <v>18</v>
      </c>
      <c r="Q2558" t="s">
        <v>32</v>
      </c>
      <c r="R2558" t="s">
        <v>26</v>
      </c>
      <c r="S2558" t="s">
        <v>21</v>
      </c>
      <c r="T2558" t="s">
        <v>13312</v>
      </c>
      <c r="U2558" s="1">
        <v>45835</v>
      </c>
      <c r="V2558">
        <f t="shared" si="78"/>
        <v>117</v>
      </c>
      <c r="W2558" t="str">
        <f t="shared" si="79"/>
        <v>90-119</v>
      </c>
    </row>
    <row r="2559" spans="1:23" x14ac:dyDescent="0.25">
      <c r="A2559" t="s">
        <v>2697</v>
      </c>
      <c r="B2559">
        <v>1923715664</v>
      </c>
      <c r="C2559">
        <v>1669113058</v>
      </c>
      <c r="D2559" s="1">
        <v>45500</v>
      </c>
      <c r="E2559">
        <v>99221</v>
      </c>
      <c r="F2559">
        <v>99214</v>
      </c>
      <c r="G2559" t="s">
        <v>200</v>
      </c>
      <c r="H2559" s="34">
        <v>91443</v>
      </c>
      <c r="I2559" s="7">
        <v>65839</v>
      </c>
      <c r="J2559" s="7">
        <v>53921.88</v>
      </c>
      <c r="K2559" s="7">
        <v>6650</v>
      </c>
      <c r="L2559" s="7">
        <v>5267.12</v>
      </c>
      <c r="M2559" s="5">
        <v>0.08</v>
      </c>
      <c r="N2559" t="s">
        <v>24</v>
      </c>
      <c r="O2559" t="s">
        <v>30</v>
      </c>
      <c r="P2559" t="s">
        <v>40</v>
      </c>
      <c r="Q2559" t="s">
        <v>19</v>
      </c>
      <c r="R2559" t="s">
        <v>21</v>
      </c>
      <c r="S2559" t="s">
        <v>21</v>
      </c>
      <c r="T2559" t="s">
        <v>13310</v>
      </c>
      <c r="U2559" s="1">
        <v>45995</v>
      </c>
      <c r="V2559">
        <f t="shared" si="78"/>
        <v>495</v>
      </c>
      <c r="W2559" t="str">
        <f t="shared" si="79"/>
        <v>360+</v>
      </c>
    </row>
    <row r="2560" spans="1:23" x14ac:dyDescent="0.25">
      <c r="A2560" t="s">
        <v>2698</v>
      </c>
      <c r="B2560">
        <v>3089963798</v>
      </c>
      <c r="C2560">
        <v>5301432347</v>
      </c>
      <c r="D2560" s="1">
        <v>45741</v>
      </c>
      <c r="E2560">
        <v>99221</v>
      </c>
      <c r="F2560">
        <v>80053</v>
      </c>
      <c r="G2560" t="s">
        <v>187</v>
      </c>
      <c r="H2560" s="34">
        <v>81354</v>
      </c>
      <c r="I2560" s="7">
        <v>52880</v>
      </c>
      <c r="J2560" s="7">
        <v>25278.400000000001</v>
      </c>
      <c r="K2560" s="7">
        <v>21256</v>
      </c>
      <c r="L2560" s="7">
        <v>6345.6</v>
      </c>
      <c r="M2560" s="5">
        <v>0.12</v>
      </c>
      <c r="N2560" t="s">
        <v>46</v>
      </c>
      <c r="O2560" t="s">
        <v>27</v>
      </c>
      <c r="P2560" t="s">
        <v>35</v>
      </c>
      <c r="Q2560" t="s">
        <v>32</v>
      </c>
      <c r="R2560" t="s">
        <v>20</v>
      </c>
      <c r="S2560" t="s">
        <v>27</v>
      </c>
      <c r="T2560" t="s">
        <v>13311</v>
      </c>
      <c r="U2560" s="1">
        <v>45913</v>
      </c>
      <c r="V2560">
        <f t="shared" si="78"/>
        <v>172</v>
      </c>
      <c r="W2560" t="str">
        <f t="shared" si="79"/>
        <v>150-179</v>
      </c>
    </row>
    <row r="2561" spans="1:23" x14ac:dyDescent="0.25">
      <c r="A2561" t="s">
        <v>2699</v>
      </c>
      <c r="B2561">
        <v>4089669216</v>
      </c>
      <c r="C2561">
        <v>1614459561</v>
      </c>
      <c r="D2561" s="1">
        <v>45507</v>
      </c>
      <c r="E2561">
        <v>99223</v>
      </c>
      <c r="F2561">
        <v>99215</v>
      </c>
      <c r="G2561" t="s">
        <v>102</v>
      </c>
      <c r="H2561" s="34">
        <v>79571</v>
      </c>
      <c r="I2561" s="7">
        <v>57291</v>
      </c>
      <c r="J2561" s="7">
        <v>43148.72</v>
      </c>
      <c r="K2561" s="7">
        <v>9559</v>
      </c>
      <c r="L2561" s="7">
        <v>4583.28</v>
      </c>
      <c r="M2561" s="5">
        <v>0.08</v>
      </c>
      <c r="N2561" t="s">
        <v>24</v>
      </c>
      <c r="O2561" t="s">
        <v>27</v>
      </c>
      <c r="P2561" t="s">
        <v>25</v>
      </c>
      <c r="Q2561" t="s">
        <v>32</v>
      </c>
      <c r="R2561" t="s">
        <v>26</v>
      </c>
      <c r="S2561" t="s">
        <v>21</v>
      </c>
      <c r="T2561" t="s">
        <v>13310</v>
      </c>
      <c r="U2561" s="1">
        <v>45698</v>
      </c>
      <c r="V2561">
        <f t="shared" si="78"/>
        <v>191</v>
      </c>
      <c r="W2561" t="str">
        <f t="shared" si="79"/>
        <v>180-209</v>
      </c>
    </row>
    <row r="2562" spans="1:23" x14ac:dyDescent="0.25">
      <c r="A2562" t="s">
        <v>2700</v>
      </c>
      <c r="B2562">
        <v>2091829768</v>
      </c>
      <c r="C2562">
        <v>1811600148</v>
      </c>
      <c r="D2562" s="1">
        <v>45563</v>
      </c>
      <c r="E2562">
        <v>99215</v>
      </c>
      <c r="F2562">
        <v>99284</v>
      </c>
      <c r="G2562" t="s">
        <v>347</v>
      </c>
      <c r="H2562" s="34">
        <v>60485</v>
      </c>
      <c r="I2562" s="7">
        <v>51412</v>
      </c>
      <c r="J2562" s="7">
        <v>50383.76</v>
      </c>
      <c r="K2562" s="7">
        <v>0</v>
      </c>
      <c r="L2562" s="7">
        <v>1028.24</v>
      </c>
      <c r="M2562" s="5">
        <v>0.02</v>
      </c>
      <c r="N2562" t="s">
        <v>16</v>
      </c>
      <c r="O2562" t="s">
        <v>17</v>
      </c>
      <c r="P2562" t="s">
        <v>58</v>
      </c>
      <c r="Q2562" t="s">
        <v>32</v>
      </c>
      <c r="R2562" t="s">
        <v>27</v>
      </c>
      <c r="S2562" t="s">
        <v>27</v>
      </c>
      <c r="T2562" t="s">
        <v>13312</v>
      </c>
      <c r="U2562" s="1">
        <v>45977</v>
      </c>
      <c r="V2562">
        <f t="shared" ref="V2562:V2625" si="80">U2562-D2562</f>
        <v>414</v>
      </c>
      <c r="W2562" t="str">
        <f t="shared" si="79"/>
        <v>360+</v>
      </c>
    </row>
    <row r="2563" spans="1:23" x14ac:dyDescent="0.25">
      <c r="A2563" t="s">
        <v>2701</v>
      </c>
      <c r="B2563">
        <v>8338775783</v>
      </c>
      <c r="C2563">
        <v>3587542984</v>
      </c>
      <c r="D2563" s="1">
        <v>45945</v>
      </c>
      <c r="E2563">
        <v>99232</v>
      </c>
      <c r="F2563">
        <v>99214</v>
      </c>
      <c r="G2563" t="s">
        <v>351</v>
      </c>
      <c r="H2563" s="34">
        <v>96539</v>
      </c>
      <c r="I2563" s="7">
        <v>79162</v>
      </c>
      <c r="J2563" s="7">
        <v>59255.839999999997</v>
      </c>
      <c r="K2563" s="7">
        <v>5657</v>
      </c>
      <c r="L2563" s="7">
        <v>14249.16</v>
      </c>
      <c r="M2563" s="5">
        <v>0.18</v>
      </c>
      <c r="N2563" t="s">
        <v>3141</v>
      </c>
      <c r="O2563" t="s">
        <v>30</v>
      </c>
      <c r="P2563" t="s">
        <v>35</v>
      </c>
      <c r="Q2563" t="s">
        <v>32</v>
      </c>
      <c r="R2563" t="s">
        <v>38</v>
      </c>
      <c r="S2563" t="s">
        <v>17</v>
      </c>
      <c r="T2563" t="s">
        <v>13312</v>
      </c>
      <c r="U2563" s="1">
        <v>46080</v>
      </c>
      <c r="V2563">
        <f t="shared" si="80"/>
        <v>135</v>
      </c>
      <c r="W2563" t="str">
        <f t="shared" ref="W2563:W2626" si="81">IF(V2563="","",IF(V2563&lt;30,"0-29",IF(V2563&lt;60,"30-59",IF(V2563&lt;90,"60-89",IF(V2563&lt;120,"90-119",IF(V2563&lt;150,"120-149",IF(V2563&lt;180,"150-179",IF(V2563&lt;210,"180-209",IF(V2563&lt;240,"210-239",IF(V2563&lt;270,"240-269",IF(V2563&lt;300,"270-299",IF(V2563&lt;330,"300-329",IF(V2563&lt;360,"330-359","360+")))))))))))))</f>
        <v>120-149</v>
      </c>
    </row>
    <row r="2564" spans="1:23" x14ac:dyDescent="0.25">
      <c r="A2564" t="s">
        <v>2702</v>
      </c>
      <c r="B2564">
        <v>7727594881</v>
      </c>
      <c r="C2564">
        <v>2701562093</v>
      </c>
      <c r="D2564" s="1">
        <v>45758</v>
      </c>
      <c r="E2564">
        <v>99221</v>
      </c>
      <c r="F2564">
        <v>99292</v>
      </c>
      <c r="G2564" t="s">
        <v>351</v>
      </c>
      <c r="H2564" s="34">
        <v>34323</v>
      </c>
      <c r="I2564" s="7">
        <v>22310</v>
      </c>
      <c r="J2564" s="7">
        <v>16710.8</v>
      </c>
      <c r="K2564" s="7">
        <v>2922</v>
      </c>
      <c r="L2564" s="7">
        <v>2677.2</v>
      </c>
      <c r="M2564" s="5">
        <v>0.12</v>
      </c>
      <c r="N2564" t="s">
        <v>46</v>
      </c>
      <c r="O2564" t="s">
        <v>30</v>
      </c>
      <c r="P2564" t="s">
        <v>35</v>
      </c>
      <c r="Q2564" t="s">
        <v>19</v>
      </c>
      <c r="R2564" t="s">
        <v>43</v>
      </c>
      <c r="S2564" t="s">
        <v>27</v>
      </c>
      <c r="T2564" t="s">
        <v>13312</v>
      </c>
      <c r="U2564" s="1">
        <v>45908</v>
      </c>
      <c r="V2564">
        <f t="shared" si="80"/>
        <v>150</v>
      </c>
      <c r="W2564" t="str">
        <f t="shared" si="81"/>
        <v>150-179</v>
      </c>
    </row>
    <row r="2565" spans="1:23" x14ac:dyDescent="0.25">
      <c r="A2565" t="s">
        <v>2703</v>
      </c>
      <c r="B2565">
        <v>6747080759</v>
      </c>
      <c r="C2565">
        <v>1330383799</v>
      </c>
      <c r="D2565" s="1">
        <v>45372</v>
      </c>
      <c r="E2565">
        <v>99214</v>
      </c>
      <c r="F2565">
        <v>99284</v>
      </c>
      <c r="G2565" t="s">
        <v>270</v>
      </c>
      <c r="H2565" s="34">
        <v>84601</v>
      </c>
      <c r="I2565" s="7">
        <v>54991</v>
      </c>
      <c r="J2565" s="7">
        <v>48392.08</v>
      </c>
      <c r="K2565" s="7">
        <v>0</v>
      </c>
      <c r="L2565" s="7">
        <v>6598.92</v>
      </c>
      <c r="M2565" s="5">
        <v>0.12</v>
      </c>
      <c r="N2565" t="s">
        <v>46</v>
      </c>
      <c r="O2565" t="s">
        <v>17</v>
      </c>
      <c r="P2565" t="s">
        <v>55</v>
      </c>
      <c r="Q2565" t="s">
        <v>19</v>
      </c>
      <c r="R2565" t="s">
        <v>27</v>
      </c>
      <c r="S2565" t="s">
        <v>27</v>
      </c>
      <c r="T2565" t="s">
        <v>13310</v>
      </c>
      <c r="U2565" s="1">
        <v>45709</v>
      </c>
      <c r="V2565">
        <f t="shared" si="80"/>
        <v>337</v>
      </c>
      <c r="W2565" t="str">
        <f t="shared" si="81"/>
        <v>330-359</v>
      </c>
    </row>
    <row r="2566" spans="1:23" x14ac:dyDescent="0.25">
      <c r="A2566" t="s">
        <v>2704</v>
      </c>
      <c r="B2566">
        <v>5232302800</v>
      </c>
      <c r="C2566">
        <v>5815948769</v>
      </c>
      <c r="D2566" s="1">
        <v>45905</v>
      </c>
      <c r="E2566">
        <v>99238</v>
      </c>
      <c r="F2566">
        <v>99285</v>
      </c>
      <c r="G2566" t="s">
        <v>248</v>
      </c>
      <c r="H2566" s="34">
        <v>45956</v>
      </c>
      <c r="I2566" s="7">
        <v>29871</v>
      </c>
      <c r="J2566" s="7">
        <v>23505.48</v>
      </c>
      <c r="K2566" s="7">
        <v>2781</v>
      </c>
      <c r="L2566" s="7">
        <v>3584.52</v>
      </c>
      <c r="M2566" s="5">
        <v>0.12</v>
      </c>
      <c r="N2566" t="s">
        <v>46</v>
      </c>
      <c r="O2566" t="s">
        <v>30</v>
      </c>
      <c r="P2566" t="s">
        <v>31</v>
      </c>
      <c r="Q2566" t="s">
        <v>32</v>
      </c>
      <c r="R2566" t="s">
        <v>38</v>
      </c>
      <c r="S2566" t="s">
        <v>17</v>
      </c>
      <c r="T2566" t="s">
        <v>13311</v>
      </c>
      <c r="U2566" s="1">
        <v>46079</v>
      </c>
      <c r="V2566">
        <f t="shared" si="80"/>
        <v>174</v>
      </c>
      <c r="W2566" t="str">
        <f t="shared" si="81"/>
        <v>150-179</v>
      </c>
    </row>
    <row r="2567" spans="1:23" x14ac:dyDescent="0.25">
      <c r="A2567" t="s">
        <v>2705</v>
      </c>
      <c r="B2567">
        <v>9278825633</v>
      </c>
      <c r="C2567">
        <v>6399280496</v>
      </c>
      <c r="D2567" s="1">
        <v>45699</v>
      </c>
      <c r="E2567">
        <v>99223</v>
      </c>
      <c r="F2567">
        <v>99283</v>
      </c>
      <c r="G2567" t="s">
        <v>495</v>
      </c>
      <c r="H2567" s="34">
        <v>27618</v>
      </c>
      <c r="I2567" s="7">
        <v>23475</v>
      </c>
      <c r="J2567" s="7">
        <v>23005.5</v>
      </c>
      <c r="K2567" s="7">
        <v>0</v>
      </c>
      <c r="L2567" s="7">
        <v>469.5</v>
      </c>
      <c r="M2567" s="5">
        <v>0.02</v>
      </c>
      <c r="N2567" t="s">
        <v>16</v>
      </c>
      <c r="O2567" t="s">
        <v>17</v>
      </c>
      <c r="P2567" t="s">
        <v>40</v>
      </c>
      <c r="Q2567" t="s">
        <v>32</v>
      </c>
      <c r="R2567" t="s">
        <v>21</v>
      </c>
      <c r="S2567" t="s">
        <v>21</v>
      </c>
      <c r="T2567" t="s">
        <v>13311</v>
      </c>
      <c r="U2567" s="1">
        <v>45793</v>
      </c>
      <c r="V2567">
        <f t="shared" si="80"/>
        <v>94</v>
      </c>
      <c r="W2567" t="str">
        <f t="shared" si="81"/>
        <v>90-119</v>
      </c>
    </row>
    <row r="2568" spans="1:23" x14ac:dyDescent="0.25">
      <c r="A2568" t="s">
        <v>2706</v>
      </c>
      <c r="B2568">
        <v>6550542290</v>
      </c>
      <c r="C2568">
        <v>9740752855</v>
      </c>
      <c r="D2568" s="1">
        <v>45421</v>
      </c>
      <c r="E2568">
        <v>99222</v>
      </c>
      <c r="F2568">
        <v>99281</v>
      </c>
      <c r="G2568" t="s">
        <v>87</v>
      </c>
      <c r="H2568" s="34">
        <v>72043</v>
      </c>
      <c r="I2568" s="7">
        <v>46828</v>
      </c>
      <c r="J2568" s="7">
        <v>31330.639999999999</v>
      </c>
      <c r="K2568" s="7">
        <v>9878</v>
      </c>
      <c r="L2568" s="7">
        <v>5619.36</v>
      </c>
      <c r="M2568" s="5">
        <v>0.12</v>
      </c>
      <c r="N2568" t="s">
        <v>46</v>
      </c>
      <c r="O2568" t="s">
        <v>27</v>
      </c>
      <c r="P2568" t="s">
        <v>25</v>
      </c>
      <c r="Q2568" t="s">
        <v>19</v>
      </c>
      <c r="R2568" t="s">
        <v>38</v>
      </c>
      <c r="S2568" t="s">
        <v>21</v>
      </c>
      <c r="T2568" t="s">
        <v>13310</v>
      </c>
      <c r="U2568" s="1">
        <v>45767</v>
      </c>
      <c r="V2568">
        <f t="shared" si="80"/>
        <v>346</v>
      </c>
      <c r="W2568" t="str">
        <f t="shared" si="81"/>
        <v>330-359</v>
      </c>
    </row>
    <row r="2569" spans="1:23" x14ac:dyDescent="0.25">
      <c r="A2569" t="s">
        <v>2707</v>
      </c>
      <c r="B2569">
        <v>6206719365</v>
      </c>
      <c r="C2569">
        <v>8067622753</v>
      </c>
      <c r="D2569" s="1">
        <v>45399</v>
      </c>
      <c r="E2569">
        <v>99238</v>
      </c>
      <c r="F2569">
        <v>99211</v>
      </c>
      <c r="G2569" t="s">
        <v>291</v>
      </c>
      <c r="H2569" s="34">
        <v>84865</v>
      </c>
      <c r="I2569" s="7">
        <v>72135</v>
      </c>
      <c r="J2569" s="7">
        <v>60288.3</v>
      </c>
      <c r="K2569" s="7">
        <v>10404</v>
      </c>
      <c r="L2569" s="7">
        <v>1442.7</v>
      </c>
      <c r="M2569" s="5">
        <v>0.02</v>
      </c>
      <c r="N2569" t="s">
        <v>16</v>
      </c>
      <c r="O2569" t="s">
        <v>27</v>
      </c>
      <c r="P2569" t="s">
        <v>35</v>
      </c>
      <c r="Q2569" t="s">
        <v>19</v>
      </c>
      <c r="R2569" t="s">
        <v>27</v>
      </c>
      <c r="S2569" t="s">
        <v>17</v>
      </c>
      <c r="T2569" t="s">
        <v>13312</v>
      </c>
      <c r="U2569" s="1">
        <v>45675</v>
      </c>
      <c r="V2569">
        <f t="shared" si="80"/>
        <v>276</v>
      </c>
      <c r="W2569" t="str">
        <f t="shared" si="81"/>
        <v>270-299</v>
      </c>
    </row>
    <row r="2570" spans="1:23" x14ac:dyDescent="0.25">
      <c r="A2570" t="s">
        <v>2708</v>
      </c>
      <c r="B2570">
        <v>6217765613</v>
      </c>
      <c r="C2570">
        <v>7084330256</v>
      </c>
      <c r="D2570" s="1">
        <v>45864</v>
      </c>
      <c r="E2570">
        <v>99223</v>
      </c>
      <c r="F2570">
        <v>99211</v>
      </c>
      <c r="G2570" t="s">
        <v>291</v>
      </c>
      <c r="H2570" s="34">
        <v>43034</v>
      </c>
      <c r="I2570" s="7">
        <v>33567</v>
      </c>
      <c r="J2570" s="7">
        <v>23716.6</v>
      </c>
      <c r="K2570" s="7">
        <v>3137</v>
      </c>
      <c r="L2570" s="7">
        <v>6713.4</v>
      </c>
      <c r="M2570" s="5">
        <v>0.2</v>
      </c>
      <c r="N2570" t="s">
        <v>3140</v>
      </c>
      <c r="O2570" t="s">
        <v>30</v>
      </c>
      <c r="P2570" t="s">
        <v>18</v>
      </c>
      <c r="Q2570" t="s">
        <v>19</v>
      </c>
      <c r="R2570" t="s">
        <v>38</v>
      </c>
      <c r="S2570" t="s">
        <v>27</v>
      </c>
      <c r="T2570" t="s">
        <v>13312</v>
      </c>
      <c r="U2570" s="1">
        <v>45996</v>
      </c>
      <c r="V2570">
        <f t="shared" si="80"/>
        <v>132</v>
      </c>
      <c r="W2570" t="str">
        <f t="shared" si="81"/>
        <v>120-149</v>
      </c>
    </row>
    <row r="2571" spans="1:23" x14ac:dyDescent="0.25">
      <c r="A2571" t="s">
        <v>2709</v>
      </c>
      <c r="B2571">
        <v>6844457104</v>
      </c>
      <c r="C2571">
        <v>1772940218</v>
      </c>
      <c r="D2571" s="1">
        <v>45524</v>
      </c>
      <c r="E2571">
        <v>99233</v>
      </c>
      <c r="F2571">
        <v>99292</v>
      </c>
      <c r="G2571" t="s">
        <v>293</v>
      </c>
      <c r="H2571" s="34">
        <v>67714</v>
      </c>
      <c r="I2571" s="7">
        <v>48754</v>
      </c>
      <c r="J2571" s="7">
        <v>44853.68</v>
      </c>
      <c r="K2571" s="7">
        <v>0</v>
      </c>
      <c r="L2571" s="7">
        <v>3900.32</v>
      </c>
      <c r="M2571" s="5">
        <v>0.08</v>
      </c>
      <c r="N2571" t="s">
        <v>24</v>
      </c>
      <c r="O2571" t="s">
        <v>17</v>
      </c>
      <c r="P2571" t="s">
        <v>25</v>
      </c>
      <c r="Q2571" t="s">
        <v>19</v>
      </c>
      <c r="R2571" t="s">
        <v>38</v>
      </c>
      <c r="S2571" t="s">
        <v>17</v>
      </c>
      <c r="T2571" t="s">
        <v>13311</v>
      </c>
      <c r="U2571" s="1">
        <v>45944</v>
      </c>
      <c r="V2571">
        <f t="shared" si="80"/>
        <v>420</v>
      </c>
      <c r="W2571" t="str">
        <f t="shared" si="81"/>
        <v>360+</v>
      </c>
    </row>
    <row r="2572" spans="1:23" x14ac:dyDescent="0.25">
      <c r="A2572" t="s">
        <v>2710</v>
      </c>
      <c r="B2572">
        <v>1202050588</v>
      </c>
      <c r="C2572">
        <v>7328305493</v>
      </c>
      <c r="D2572" s="1">
        <v>45844</v>
      </c>
      <c r="E2572">
        <v>99223</v>
      </c>
      <c r="F2572">
        <v>99203</v>
      </c>
      <c r="G2572" t="s">
        <v>347</v>
      </c>
      <c r="H2572" s="34">
        <v>55934</v>
      </c>
      <c r="I2572" s="7">
        <v>47544</v>
      </c>
      <c r="J2572" s="7">
        <v>37279.120000000003</v>
      </c>
      <c r="K2572" s="7">
        <v>9314</v>
      </c>
      <c r="L2572" s="7">
        <v>950.88</v>
      </c>
      <c r="M2572" s="5">
        <v>0.02</v>
      </c>
      <c r="N2572" t="s">
        <v>16</v>
      </c>
      <c r="O2572" t="s">
        <v>27</v>
      </c>
      <c r="P2572" t="s">
        <v>97</v>
      </c>
      <c r="Q2572" t="s">
        <v>32</v>
      </c>
      <c r="R2572" t="s">
        <v>20</v>
      </c>
      <c r="S2572" t="s">
        <v>17</v>
      </c>
      <c r="T2572" t="s">
        <v>13310</v>
      </c>
      <c r="U2572" s="1">
        <v>45919</v>
      </c>
      <c r="V2572">
        <f t="shared" si="80"/>
        <v>75</v>
      </c>
      <c r="W2572" t="str">
        <f t="shared" si="81"/>
        <v>60-89</v>
      </c>
    </row>
    <row r="2573" spans="1:23" x14ac:dyDescent="0.25">
      <c r="A2573" t="s">
        <v>2711</v>
      </c>
      <c r="B2573">
        <v>4447602604</v>
      </c>
      <c r="C2573">
        <v>5636633282</v>
      </c>
      <c r="D2573" s="1">
        <v>45914</v>
      </c>
      <c r="E2573">
        <v>99233</v>
      </c>
      <c r="F2573">
        <v>99201</v>
      </c>
      <c r="G2573" t="s">
        <v>106</v>
      </c>
      <c r="H2573" s="34">
        <v>60838</v>
      </c>
      <c r="I2573" s="7">
        <v>51712</v>
      </c>
      <c r="J2573" s="7">
        <v>45008.76</v>
      </c>
      <c r="K2573" s="7">
        <v>5669</v>
      </c>
      <c r="L2573" s="7">
        <v>1034.24</v>
      </c>
      <c r="M2573" s="5">
        <v>0.02</v>
      </c>
      <c r="N2573" t="s">
        <v>16</v>
      </c>
      <c r="O2573" t="s">
        <v>30</v>
      </c>
      <c r="P2573" t="s">
        <v>35</v>
      </c>
      <c r="Q2573" t="s">
        <v>32</v>
      </c>
      <c r="R2573" t="s">
        <v>27</v>
      </c>
      <c r="S2573" t="s">
        <v>17</v>
      </c>
      <c r="T2573" t="s">
        <v>13310</v>
      </c>
      <c r="U2573" s="1">
        <v>46033</v>
      </c>
      <c r="V2573">
        <f t="shared" si="80"/>
        <v>119</v>
      </c>
      <c r="W2573" t="str">
        <f t="shared" si="81"/>
        <v>90-119</v>
      </c>
    </row>
    <row r="2574" spans="1:23" x14ac:dyDescent="0.25">
      <c r="A2574" t="s">
        <v>2712</v>
      </c>
      <c r="B2574">
        <v>1654514237</v>
      </c>
      <c r="C2574">
        <v>6485144111</v>
      </c>
      <c r="D2574" s="1">
        <v>45890</v>
      </c>
      <c r="E2574">
        <v>99232</v>
      </c>
      <c r="F2574">
        <v>99205</v>
      </c>
      <c r="G2574" t="s">
        <v>15</v>
      </c>
      <c r="H2574" s="34">
        <v>78264</v>
      </c>
      <c r="I2574" s="7">
        <v>61829</v>
      </c>
      <c r="J2574" s="7">
        <v>39302.36</v>
      </c>
      <c r="K2574" s="7">
        <v>12634</v>
      </c>
      <c r="L2574" s="7">
        <v>9892.64</v>
      </c>
      <c r="M2574" s="5">
        <v>0.16</v>
      </c>
      <c r="N2574" t="s">
        <v>1138</v>
      </c>
      <c r="O2574" t="s">
        <v>27</v>
      </c>
      <c r="P2574" t="s">
        <v>55</v>
      </c>
      <c r="Q2574" t="s">
        <v>32</v>
      </c>
      <c r="R2574" t="s">
        <v>20</v>
      </c>
      <c r="S2574" t="s">
        <v>17</v>
      </c>
      <c r="T2574" t="s">
        <v>13311</v>
      </c>
      <c r="U2574" s="1">
        <v>46063</v>
      </c>
      <c r="V2574">
        <f t="shared" si="80"/>
        <v>173</v>
      </c>
      <c r="W2574" t="str">
        <f t="shared" si="81"/>
        <v>150-179</v>
      </c>
    </row>
    <row r="2575" spans="1:23" x14ac:dyDescent="0.25">
      <c r="A2575" t="s">
        <v>2713</v>
      </c>
      <c r="B2575">
        <v>4670972077</v>
      </c>
      <c r="C2575">
        <v>9821336867</v>
      </c>
      <c r="D2575" s="1">
        <v>45680</v>
      </c>
      <c r="E2575">
        <v>99238</v>
      </c>
      <c r="F2575">
        <v>99215</v>
      </c>
      <c r="G2575" t="s">
        <v>222</v>
      </c>
      <c r="H2575" s="34">
        <v>69458</v>
      </c>
      <c r="I2575" s="7">
        <v>50010</v>
      </c>
      <c r="J2575" s="7">
        <v>43092.2</v>
      </c>
      <c r="K2575" s="7">
        <v>2917</v>
      </c>
      <c r="L2575" s="7">
        <v>4000.8</v>
      </c>
      <c r="M2575" s="5">
        <v>0.08</v>
      </c>
      <c r="N2575" t="s">
        <v>24</v>
      </c>
      <c r="O2575" t="s">
        <v>30</v>
      </c>
      <c r="P2575" t="s">
        <v>25</v>
      </c>
      <c r="Q2575" t="s">
        <v>19</v>
      </c>
      <c r="R2575" t="s">
        <v>21</v>
      </c>
      <c r="S2575" t="s">
        <v>27</v>
      </c>
      <c r="T2575" t="s">
        <v>13311</v>
      </c>
      <c r="U2575" s="1">
        <v>45844</v>
      </c>
      <c r="V2575">
        <f t="shared" si="80"/>
        <v>164</v>
      </c>
      <c r="W2575" t="str">
        <f t="shared" si="81"/>
        <v>150-179</v>
      </c>
    </row>
    <row r="2576" spans="1:23" x14ac:dyDescent="0.25">
      <c r="A2576" t="s">
        <v>2714</v>
      </c>
      <c r="B2576">
        <v>9330587709</v>
      </c>
      <c r="C2576">
        <v>1843894197</v>
      </c>
      <c r="D2576" s="1">
        <v>45574</v>
      </c>
      <c r="E2576">
        <v>99231</v>
      </c>
      <c r="F2576">
        <v>99203</v>
      </c>
      <c r="G2576" t="s">
        <v>57</v>
      </c>
      <c r="H2576" s="34">
        <v>85283</v>
      </c>
      <c r="I2576" s="7">
        <v>55434</v>
      </c>
      <c r="J2576" s="7">
        <v>42809.919999999998</v>
      </c>
      <c r="K2576" s="7">
        <v>5972</v>
      </c>
      <c r="L2576" s="7">
        <v>6652.08</v>
      </c>
      <c r="M2576" s="5">
        <v>0.12</v>
      </c>
      <c r="N2576" t="s">
        <v>46</v>
      </c>
      <c r="O2576" t="s">
        <v>30</v>
      </c>
      <c r="P2576" t="s">
        <v>55</v>
      </c>
      <c r="Q2576" t="s">
        <v>32</v>
      </c>
      <c r="R2576" t="s">
        <v>21</v>
      </c>
      <c r="S2576" t="s">
        <v>21</v>
      </c>
      <c r="T2576" t="s">
        <v>13312</v>
      </c>
      <c r="U2576" s="1">
        <v>46048</v>
      </c>
      <c r="V2576">
        <f t="shared" si="80"/>
        <v>474</v>
      </c>
      <c r="W2576" t="str">
        <f t="shared" si="81"/>
        <v>360+</v>
      </c>
    </row>
    <row r="2577" spans="1:23" x14ac:dyDescent="0.25">
      <c r="A2577" t="s">
        <v>2715</v>
      </c>
      <c r="B2577">
        <v>7663348608</v>
      </c>
      <c r="C2577">
        <v>7358752148</v>
      </c>
      <c r="D2577" s="1">
        <v>45563</v>
      </c>
      <c r="E2577">
        <v>99214</v>
      </c>
      <c r="F2577">
        <v>99285</v>
      </c>
      <c r="G2577" t="s">
        <v>152</v>
      </c>
      <c r="H2577" s="34">
        <v>53929</v>
      </c>
      <c r="I2577" s="7">
        <v>44222</v>
      </c>
      <c r="J2577" s="7">
        <v>30800.04</v>
      </c>
      <c r="K2577" s="7">
        <v>5462</v>
      </c>
      <c r="L2577" s="7">
        <v>7959.96</v>
      </c>
      <c r="M2577" s="5">
        <v>0.18</v>
      </c>
      <c r="N2577" t="s">
        <v>3141</v>
      </c>
      <c r="O2577" t="s">
        <v>30</v>
      </c>
      <c r="P2577" t="s">
        <v>31</v>
      </c>
      <c r="Q2577" t="s">
        <v>19</v>
      </c>
      <c r="R2577" t="s">
        <v>27</v>
      </c>
      <c r="S2577" t="s">
        <v>17</v>
      </c>
      <c r="T2577" t="s">
        <v>13311</v>
      </c>
      <c r="U2577" s="1">
        <v>46043</v>
      </c>
      <c r="V2577">
        <f t="shared" si="80"/>
        <v>480</v>
      </c>
      <c r="W2577" t="str">
        <f t="shared" si="81"/>
        <v>360+</v>
      </c>
    </row>
    <row r="2578" spans="1:23" x14ac:dyDescent="0.25">
      <c r="A2578" t="s">
        <v>2716</v>
      </c>
      <c r="B2578">
        <v>3105170739</v>
      </c>
      <c r="C2578">
        <v>2681990289</v>
      </c>
      <c r="D2578" s="1">
        <v>45556</v>
      </c>
      <c r="E2578">
        <v>99215</v>
      </c>
      <c r="F2578">
        <v>99291</v>
      </c>
      <c r="G2578" t="s">
        <v>154</v>
      </c>
      <c r="H2578" s="34">
        <v>62443</v>
      </c>
      <c r="I2578" s="7">
        <v>40588</v>
      </c>
      <c r="J2578" s="7">
        <v>35717.440000000002</v>
      </c>
      <c r="K2578" s="7">
        <v>0</v>
      </c>
      <c r="L2578" s="7">
        <v>4870.5600000000004</v>
      </c>
      <c r="M2578" s="5">
        <v>0.12</v>
      </c>
      <c r="N2578" t="s">
        <v>46</v>
      </c>
      <c r="O2578" t="s">
        <v>17</v>
      </c>
      <c r="P2578" t="s">
        <v>40</v>
      </c>
      <c r="Q2578" t="s">
        <v>32</v>
      </c>
      <c r="R2578" t="s">
        <v>20</v>
      </c>
      <c r="S2578" t="s">
        <v>17</v>
      </c>
      <c r="T2578" t="s">
        <v>13310</v>
      </c>
      <c r="U2578" s="1">
        <v>45673</v>
      </c>
      <c r="V2578">
        <f t="shared" si="80"/>
        <v>117</v>
      </c>
      <c r="W2578" t="str">
        <f t="shared" si="81"/>
        <v>90-119</v>
      </c>
    </row>
    <row r="2579" spans="1:23" x14ac:dyDescent="0.25">
      <c r="A2579" t="s">
        <v>2717</v>
      </c>
      <c r="B2579">
        <v>5021205552</v>
      </c>
      <c r="C2579">
        <v>9562148211</v>
      </c>
      <c r="D2579" s="1">
        <v>45678</v>
      </c>
      <c r="E2579">
        <v>99213</v>
      </c>
      <c r="F2579">
        <v>99212</v>
      </c>
      <c r="G2579" t="s">
        <v>79</v>
      </c>
      <c r="H2579" s="34">
        <v>80170</v>
      </c>
      <c r="I2579" s="7">
        <v>52111</v>
      </c>
      <c r="J2579" s="7">
        <v>45857.68</v>
      </c>
      <c r="K2579" s="7">
        <v>0</v>
      </c>
      <c r="L2579" s="7">
        <v>6253.32</v>
      </c>
      <c r="M2579" s="5">
        <v>0.12</v>
      </c>
      <c r="N2579" t="s">
        <v>46</v>
      </c>
      <c r="O2579" t="s">
        <v>17</v>
      </c>
      <c r="P2579" t="s">
        <v>25</v>
      </c>
      <c r="Q2579" t="s">
        <v>19</v>
      </c>
      <c r="R2579" t="s">
        <v>21</v>
      </c>
      <c r="S2579" t="s">
        <v>17</v>
      </c>
      <c r="T2579" t="s">
        <v>13310</v>
      </c>
      <c r="U2579" s="1">
        <v>46014</v>
      </c>
      <c r="V2579">
        <f t="shared" si="80"/>
        <v>336</v>
      </c>
      <c r="W2579" t="str">
        <f t="shared" si="81"/>
        <v>330-359</v>
      </c>
    </row>
    <row r="2580" spans="1:23" x14ac:dyDescent="0.25">
      <c r="A2580" t="s">
        <v>2718</v>
      </c>
      <c r="B2580">
        <v>4926088715</v>
      </c>
      <c r="C2580">
        <v>8160841357</v>
      </c>
      <c r="D2580" s="1">
        <v>45936</v>
      </c>
      <c r="E2580">
        <v>99231</v>
      </c>
      <c r="F2580">
        <v>99291</v>
      </c>
      <c r="G2580" t="s">
        <v>203</v>
      </c>
      <c r="H2580" s="34">
        <v>33809</v>
      </c>
      <c r="I2580" s="7">
        <v>24342</v>
      </c>
      <c r="J2580" s="7">
        <v>17978.64</v>
      </c>
      <c r="K2580" s="7">
        <v>4416</v>
      </c>
      <c r="L2580" s="7">
        <v>1947.36</v>
      </c>
      <c r="M2580" s="5">
        <v>0.08</v>
      </c>
      <c r="N2580" t="s">
        <v>24</v>
      </c>
      <c r="O2580" t="s">
        <v>27</v>
      </c>
      <c r="P2580" t="s">
        <v>58</v>
      </c>
      <c r="Q2580" t="s">
        <v>19</v>
      </c>
      <c r="R2580" t="s">
        <v>43</v>
      </c>
      <c r="S2580" t="s">
        <v>27</v>
      </c>
      <c r="T2580" t="s">
        <v>13310</v>
      </c>
      <c r="U2580" s="1">
        <v>46056</v>
      </c>
      <c r="V2580">
        <f t="shared" si="80"/>
        <v>120</v>
      </c>
      <c r="W2580" t="str">
        <f t="shared" si="81"/>
        <v>120-149</v>
      </c>
    </row>
    <row r="2581" spans="1:23" x14ac:dyDescent="0.25">
      <c r="A2581" t="s">
        <v>2719</v>
      </c>
      <c r="B2581">
        <v>7815269627</v>
      </c>
      <c r="C2581">
        <v>5345085325</v>
      </c>
      <c r="D2581" s="1">
        <v>45603</v>
      </c>
      <c r="E2581">
        <v>99232</v>
      </c>
      <c r="F2581">
        <v>99285</v>
      </c>
      <c r="G2581" t="s">
        <v>146</v>
      </c>
      <c r="H2581" s="34">
        <v>77833</v>
      </c>
      <c r="I2581" s="7">
        <v>66158</v>
      </c>
      <c r="J2581" s="7">
        <v>64834.84</v>
      </c>
      <c r="K2581" s="7">
        <v>0</v>
      </c>
      <c r="L2581" s="7">
        <v>1323.16</v>
      </c>
      <c r="M2581" s="5">
        <v>0.02</v>
      </c>
      <c r="N2581" t="s">
        <v>16</v>
      </c>
      <c r="O2581" t="s">
        <v>17</v>
      </c>
      <c r="P2581" t="s">
        <v>31</v>
      </c>
      <c r="Q2581" t="s">
        <v>19</v>
      </c>
      <c r="R2581" t="s">
        <v>27</v>
      </c>
      <c r="S2581" t="s">
        <v>27</v>
      </c>
      <c r="T2581" t="s">
        <v>13311</v>
      </c>
      <c r="U2581" s="1">
        <v>45757</v>
      </c>
      <c r="V2581">
        <f t="shared" si="80"/>
        <v>154</v>
      </c>
      <c r="W2581" t="str">
        <f t="shared" si="81"/>
        <v>150-179</v>
      </c>
    </row>
    <row r="2582" spans="1:23" x14ac:dyDescent="0.25">
      <c r="A2582" t="s">
        <v>2720</v>
      </c>
      <c r="B2582">
        <v>4326446552</v>
      </c>
      <c r="C2582">
        <v>4276078006</v>
      </c>
      <c r="D2582" s="1">
        <v>45388</v>
      </c>
      <c r="E2582">
        <v>99238</v>
      </c>
      <c r="F2582">
        <v>99201</v>
      </c>
      <c r="G2582" t="s">
        <v>171</v>
      </c>
      <c r="H2582" s="34">
        <v>48346</v>
      </c>
      <c r="I2582" s="7">
        <v>34809</v>
      </c>
      <c r="J2582" s="7">
        <v>32024.28</v>
      </c>
      <c r="K2582" s="7">
        <v>0</v>
      </c>
      <c r="L2582" s="7">
        <v>2784.72</v>
      </c>
      <c r="M2582" s="5">
        <v>0.08</v>
      </c>
      <c r="N2582" t="s">
        <v>24</v>
      </c>
      <c r="O2582" t="s">
        <v>17</v>
      </c>
      <c r="P2582" t="s">
        <v>40</v>
      </c>
      <c r="Q2582" t="s">
        <v>32</v>
      </c>
      <c r="R2582" t="s">
        <v>20</v>
      </c>
      <c r="S2582" t="s">
        <v>17</v>
      </c>
      <c r="T2582" t="s">
        <v>13312</v>
      </c>
      <c r="U2582" s="1">
        <v>45759</v>
      </c>
      <c r="V2582">
        <f t="shared" si="80"/>
        <v>371</v>
      </c>
      <c r="W2582" t="str">
        <f t="shared" si="81"/>
        <v>360+</v>
      </c>
    </row>
    <row r="2583" spans="1:23" x14ac:dyDescent="0.25">
      <c r="A2583" t="s">
        <v>2721</v>
      </c>
      <c r="B2583">
        <v>2052145456</v>
      </c>
      <c r="C2583">
        <v>3761148660</v>
      </c>
      <c r="D2583" s="1">
        <v>45404</v>
      </c>
      <c r="E2583">
        <v>99222</v>
      </c>
      <c r="F2583">
        <v>99203</v>
      </c>
      <c r="G2583" t="s">
        <v>104</v>
      </c>
      <c r="H2583" s="34">
        <v>98020</v>
      </c>
      <c r="I2583" s="7">
        <v>70574</v>
      </c>
      <c r="J2583" s="7">
        <v>64928.08</v>
      </c>
      <c r="K2583" s="7">
        <v>0</v>
      </c>
      <c r="L2583" s="7">
        <v>5645.92</v>
      </c>
      <c r="M2583" s="5">
        <v>0.08</v>
      </c>
      <c r="N2583" t="s">
        <v>24</v>
      </c>
      <c r="O2583" t="s">
        <v>17</v>
      </c>
      <c r="P2583" t="s">
        <v>40</v>
      </c>
      <c r="Q2583" t="s">
        <v>32</v>
      </c>
      <c r="R2583" t="s">
        <v>27</v>
      </c>
      <c r="S2583" t="s">
        <v>21</v>
      </c>
      <c r="T2583" t="s">
        <v>13311</v>
      </c>
      <c r="U2583" s="1">
        <v>45692</v>
      </c>
      <c r="V2583">
        <f t="shared" si="80"/>
        <v>288</v>
      </c>
      <c r="W2583" t="str">
        <f t="shared" si="81"/>
        <v>270-299</v>
      </c>
    </row>
    <row r="2584" spans="1:23" x14ac:dyDescent="0.25">
      <c r="A2584" t="s">
        <v>2722</v>
      </c>
      <c r="B2584">
        <v>9797666789</v>
      </c>
      <c r="C2584">
        <v>2512347482</v>
      </c>
      <c r="D2584" s="1">
        <v>45399</v>
      </c>
      <c r="E2584">
        <v>99222</v>
      </c>
      <c r="F2584">
        <v>99201</v>
      </c>
      <c r="G2584" t="s">
        <v>85</v>
      </c>
      <c r="H2584" s="34">
        <v>93308</v>
      </c>
      <c r="I2584" s="7">
        <v>76513</v>
      </c>
      <c r="J2584" s="7">
        <v>51493.66</v>
      </c>
      <c r="K2584" s="7">
        <v>11247</v>
      </c>
      <c r="L2584" s="7">
        <v>13772.34</v>
      </c>
      <c r="M2584" s="5">
        <v>0.18</v>
      </c>
      <c r="N2584" t="s">
        <v>3141</v>
      </c>
      <c r="O2584" t="s">
        <v>30</v>
      </c>
      <c r="P2584" t="s">
        <v>31</v>
      </c>
      <c r="Q2584" t="s">
        <v>19</v>
      </c>
      <c r="R2584" t="s">
        <v>20</v>
      </c>
      <c r="S2584" t="s">
        <v>17</v>
      </c>
      <c r="T2584" t="s">
        <v>13312</v>
      </c>
      <c r="U2584" s="1">
        <v>45998</v>
      </c>
      <c r="V2584">
        <f t="shared" si="80"/>
        <v>599</v>
      </c>
      <c r="W2584" t="str">
        <f t="shared" si="81"/>
        <v>360+</v>
      </c>
    </row>
    <row r="2585" spans="1:23" x14ac:dyDescent="0.25">
      <c r="A2585" t="s">
        <v>2723</v>
      </c>
      <c r="B2585">
        <v>7283364206</v>
      </c>
      <c r="C2585">
        <v>2036414161</v>
      </c>
      <c r="D2585" s="1">
        <v>45426</v>
      </c>
      <c r="E2585">
        <v>99222</v>
      </c>
      <c r="F2585">
        <v>99215</v>
      </c>
      <c r="G2585" t="s">
        <v>495</v>
      </c>
      <c r="H2585" s="34">
        <v>3149</v>
      </c>
      <c r="I2585" s="7">
        <v>2047</v>
      </c>
      <c r="J2585" s="7">
        <v>1110.3599999999999</v>
      </c>
      <c r="K2585" s="7">
        <v>691</v>
      </c>
      <c r="L2585" s="7">
        <v>245.64</v>
      </c>
      <c r="M2585" s="5">
        <v>0.12</v>
      </c>
      <c r="N2585" t="s">
        <v>46</v>
      </c>
      <c r="O2585" t="s">
        <v>27</v>
      </c>
      <c r="P2585" t="s">
        <v>18</v>
      </c>
      <c r="Q2585" t="s">
        <v>19</v>
      </c>
      <c r="R2585" t="s">
        <v>26</v>
      </c>
      <c r="S2585" t="s">
        <v>17</v>
      </c>
      <c r="T2585" t="s">
        <v>13311</v>
      </c>
      <c r="U2585" s="1">
        <v>46072</v>
      </c>
      <c r="V2585">
        <f t="shared" si="80"/>
        <v>646</v>
      </c>
      <c r="W2585" t="str">
        <f t="shared" si="81"/>
        <v>360+</v>
      </c>
    </row>
    <row r="2586" spans="1:23" x14ac:dyDescent="0.25">
      <c r="A2586" t="s">
        <v>2724</v>
      </c>
      <c r="B2586">
        <v>6825109787</v>
      </c>
      <c r="C2586">
        <v>6864791313</v>
      </c>
      <c r="D2586" s="1">
        <v>45960</v>
      </c>
      <c r="E2586">
        <v>99214</v>
      </c>
      <c r="F2586">
        <v>99284</v>
      </c>
      <c r="G2586" t="s">
        <v>142</v>
      </c>
      <c r="H2586" s="34">
        <v>97529</v>
      </c>
      <c r="I2586" s="7">
        <v>73147</v>
      </c>
      <c r="J2586" s="7">
        <v>62174.95</v>
      </c>
      <c r="K2586" s="7">
        <v>0</v>
      </c>
      <c r="L2586" s="7">
        <v>10972.05</v>
      </c>
      <c r="M2586" s="5">
        <v>0.15</v>
      </c>
      <c r="N2586" t="s">
        <v>1139</v>
      </c>
      <c r="O2586" t="s">
        <v>17</v>
      </c>
      <c r="P2586" t="s">
        <v>35</v>
      </c>
      <c r="Q2586" t="s">
        <v>32</v>
      </c>
      <c r="R2586" t="s">
        <v>38</v>
      </c>
      <c r="S2586" t="s">
        <v>21</v>
      </c>
      <c r="T2586" t="s">
        <v>13311</v>
      </c>
      <c r="U2586" s="1">
        <v>46077</v>
      </c>
      <c r="V2586">
        <f t="shared" si="80"/>
        <v>117</v>
      </c>
      <c r="W2586" t="str">
        <f t="shared" si="81"/>
        <v>90-119</v>
      </c>
    </row>
    <row r="2587" spans="1:23" x14ac:dyDescent="0.25">
      <c r="A2587" t="s">
        <v>2725</v>
      </c>
      <c r="B2587">
        <v>4592037701</v>
      </c>
      <c r="C2587">
        <v>7655569478</v>
      </c>
      <c r="D2587" s="1">
        <v>45891</v>
      </c>
      <c r="E2587">
        <v>99222</v>
      </c>
      <c r="F2587">
        <v>97110</v>
      </c>
      <c r="G2587" t="s">
        <v>272</v>
      </c>
      <c r="H2587" s="34">
        <v>13045</v>
      </c>
      <c r="I2587" s="7">
        <v>11088</v>
      </c>
      <c r="J2587" s="7">
        <v>10866.24</v>
      </c>
      <c r="K2587" s="7">
        <v>0</v>
      </c>
      <c r="L2587" s="7">
        <v>221.76</v>
      </c>
      <c r="M2587" s="5">
        <v>0.02</v>
      </c>
      <c r="N2587" t="s">
        <v>16</v>
      </c>
      <c r="O2587" t="s">
        <v>17</v>
      </c>
      <c r="P2587" t="s">
        <v>18</v>
      </c>
      <c r="Q2587" t="s">
        <v>19</v>
      </c>
      <c r="R2587" t="s">
        <v>43</v>
      </c>
      <c r="S2587" t="s">
        <v>21</v>
      </c>
      <c r="T2587" t="s">
        <v>13311</v>
      </c>
      <c r="U2587" s="1">
        <v>45967</v>
      </c>
      <c r="V2587">
        <f t="shared" si="80"/>
        <v>76</v>
      </c>
      <c r="W2587" t="str">
        <f t="shared" si="81"/>
        <v>60-89</v>
      </c>
    </row>
    <row r="2588" spans="1:23" x14ac:dyDescent="0.25">
      <c r="A2588" t="s">
        <v>2726</v>
      </c>
      <c r="B2588">
        <v>6441150747</v>
      </c>
      <c r="C2588">
        <v>3816117858</v>
      </c>
      <c r="D2588" s="1">
        <v>45747</v>
      </c>
      <c r="E2588">
        <v>99233</v>
      </c>
      <c r="F2588">
        <v>80053</v>
      </c>
      <c r="G2588" t="s">
        <v>67</v>
      </c>
      <c r="H2588" s="34">
        <v>47080</v>
      </c>
      <c r="I2588" s="7">
        <v>40018</v>
      </c>
      <c r="J2588" s="7">
        <v>34437.64</v>
      </c>
      <c r="K2588" s="7">
        <v>4780</v>
      </c>
      <c r="L2588" s="7">
        <v>800.36</v>
      </c>
      <c r="M2588" s="5">
        <v>0.02</v>
      </c>
      <c r="N2588" t="s">
        <v>16</v>
      </c>
      <c r="O2588" t="s">
        <v>30</v>
      </c>
      <c r="P2588" t="s">
        <v>55</v>
      </c>
      <c r="Q2588" t="s">
        <v>19</v>
      </c>
      <c r="R2588" t="s">
        <v>43</v>
      </c>
      <c r="S2588" t="s">
        <v>27</v>
      </c>
      <c r="T2588" t="s">
        <v>13312</v>
      </c>
      <c r="U2588" s="1">
        <v>45856</v>
      </c>
      <c r="V2588">
        <f t="shared" si="80"/>
        <v>109</v>
      </c>
      <c r="W2588" t="str">
        <f t="shared" si="81"/>
        <v>90-119</v>
      </c>
    </row>
    <row r="2589" spans="1:23" x14ac:dyDescent="0.25">
      <c r="A2589" t="s">
        <v>2727</v>
      </c>
      <c r="B2589">
        <v>2148943193</v>
      </c>
      <c r="C2589">
        <v>7349022115</v>
      </c>
      <c r="D2589" s="1">
        <v>45940</v>
      </c>
      <c r="E2589">
        <v>99215</v>
      </c>
      <c r="F2589">
        <v>99201</v>
      </c>
      <c r="G2589" t="s">
        <v>203</v>
      </c>
      <c r="H2589" s="34">
        <v>61178</v>
      </c>
      <c r="I2589" s="7">
        <v>48942</v>
      </c>
      <c r="J2589" s="7">
        <v>27462.12</v>
      </c>
      <c r="K2589" s="7">
        <v>14628</v>
      </c>
      <c r="L2589" s="7">
        <v>6851.88</v>
      </c>
      <c r="M2589" s="5">
        <v>0.14000000000000001</v>
      </c>
      <c r="N2589" t="s">
        <v>1135</v>
      </c>
      <c r="O2589" t="s">
        <v>27</v>
      </c>
      <c r="P2589" t="s">
        <v>31</v>
      </c>
      <c r="Q2589" t="s">
        <v>19</v>
      </c>
      <c r="R2589" t="s">
        <v>38</v>
      </c>
      <c r="S2589" t="s">
        <v>27</v>
      </c>
      <c r="T2589" t="s">
        <v>13310</v>
      </c>
      <c r="U2589" s="1">
        <v>45967</v>
      </c>
      <c r="V2589">
        <f t="shared" si="80"/>
        <v>27</v>
      </c>
      <c r="W2589" t="str">
        <f t="shared" si="81"/>
        <v>0-29</v>
      </c>
    </row>
    <row r="2590" spans="1:23" x14ac:dyDescent="0.25">
      <c r="A2590" t="s">
        <v>2728</v>
      </c>
      <c r="B2590">
        <v>1086119870</v>
      </c>
      <c r="C2590">
        <v>3499066960</v>
      </c>
      <c r="D2590" s="1">
        <v>45372</v>
      </c>
      <c r="E2590">
        <v>99231</v>
      </c>
      <c r="F2590">
        <v>99285</v>
      </c>
      <c r="G2590" t="s">
        <v>52</v>
      </c>
      <c r="H2590" s="34">
        <v>83275</v>
      </c>
      <c r="I2590" s="7">
        <v>59958</v>
      </c>
      <c r="J2590" s="7">
        <v>55161.36</v>
      </c>
      <c r="K2590" s="7">
        <v>0</v>
      </c>
      <c r="L2590" s="7">
        <v>4796.6400000000003</v>
      </c>
      <c r="M2590" s="5">
        <v>0.08</v>
      </c>
      <c r="N2590" t="s">
        <v>24</v>
      </c>
      <c r="O2590" t="s">
        <v>17</v>
      </c>
      <c r="P2590" t="s">
        <v>35</v>
      </c>
      <c r="Q2590" t="s">
        <v>19</v>
      </c>
      <c r="R2590" t="s">
        <v>27</v>
      </c>
      <c r="S2590" t="s">
        <v>21</v>
      </c>
      <c r="T2590" t="s">
        <v>13312</v>
      </c>
      <c r="U2590" s="1">
        <v>45915</v>
      </c>
      <c r="V2590">
        <f t="shared" si="80"/>
        <v>543</v>
      </c>
      <c r="W2590" t="str">
        <f t="shared" si="81"/>
        <v>360+</v>
      </c>
    </row>
    <row r="2591" spans="1:23" x14ac:dyDescent="0.25">
      <c r="A2591" t="s">
        <v>2729</v>
      </c>
      <c r="B2591">
        <v>3193458367</v>
      </c>
      <c r="C2591">
        <v>1264552258</v>
      </c>
      <c r="D2591" s="1">
        <v>45805</v>
      </c>
      <c r="E2591">
        <v>99238</v>
      </c>
      <c r="F2591">
        <v>99282</v>
      </c>
      <c r="G2591" t="s">
        <v>45</v>
      </c>
      <c r="H2591" s="34">
        <v>90785</v>
      </c>
      <c r="I2591" s="7">
        <v>77167</v>
      </c>
      <c r="J2591" s="7">
        <v>67541.66</v>
      </c>
      <c r="K2591" s="7">
        <v>8082</v>
      </c>
      <c r="L2591" s="7">
        <v>1543.34</v>
      </c>
      <c r="M2591" s="5">
        <v>0.02</v>
      </c>
      <c r="N2591" t="s">
        <v>16</v>
      </c>
      <c r="O2591" t="s">
        <v>30</v>
      </c>
      <c r="P2591" t="s">
        <v>35</v>
      </c>
      <c r="Q2591" t="s">
        <v>19</v>
      </c>
      <c r="R2591" t="s">
        <v>27</v>
      </c>
      <c r="S2591" t="s">
        <v>21</v>
      </c>
      <c r="T2591" t="s">
        <v>13312</v>
      </c>
      <c r="U2591" s="1">
        <v>46043</v>
      </c>
      <c r="V2591">
        <f t="shared" si="80"/>
        <v>238</v>
      </c>
      <c r="W2591" t="str">
        <f t="shared" si="81"/>
        <v>210-239</v>
      </c>
    </row>
    <row r="2592" spans="1:23" x14ac:dyDescent="0.25">
      <c r="A2592" t="s">
        <v>2730</v>
      </c>
      <c r="B2592">
        <v>6415353781</v>
      </c>
      <c r="C2592">
        <v>4382434691</v>
      </c>
      <c r="D2592" s="1">
        <v>45852</v>
      </c>
      <c r="E2592">
        <v>99222</v>
      </c>
      <c r="F2592">
        <v>99292</v>
      </c>
      <c r="G2592" t="s">
        <v>134</v>
      </c>
      <c r="H2592" s="34">
        <v>49336</v>
      </c>
      <c r="I2592" s="7">
        <v>35522</v>
      </c>
      <c r="J2592" s="7">
        <v>32680.240000000002</v>
      </c>
      <c r="K2592" s="7">
        <v>0</v>
      </c>
      <c r="L2592" s="7">
        <v>2841.76</v>
      </c>
      <c r="M2592" s="5">
        <v>0.08</v>
      </c>
      <c r="N2592" t="s">
        <v>24</v>
      </c>
      <c r="O2592" t="s">
        <v>17</v>
      </c>
      <c r="P2592" t="s">
        <v>40</v>
      </c>
      <c r="Q2592" t="s">
        <v>19</v>
      </c>
      <c r="R2592" t="s">
        <v>38</v>
      </c>
      <c r="S2592" t="s">
        <v>27</v>
      </c>
      <c r="T2592" t="s">
        <v>13312</v>
      </c>
      <c r="U2592" s="1">
        <v>46027</v>
      </c>
      <c r="V2592">
        <f t="shared" si="80"/>
        <v>175</v>
      </c>
      <c r="W2592" t="str">
        <f t="shared" si="81"/>
        <v>150-179</v>
      </c>
    </row>
    <row r="2593" spans="1:23" x14ac:dyDescent="0.25">
      <c r="A2593" t="s">
        <v>2731</v>
      </c>
      <c r="B2593">
        <v>5632765693</v>
      </c>
      <c r="C2593">
        <v>2848823393</v>
      </c>
      <c r="D2593" s="1">
        <v>45487</v>
      </c>
      <c r="E2593">
        <v>99222</v>
      </c>
      <c r="F2593">
        <v>93000</v>
      </c>
      <c r="G2593" t="s">
        <v>83</v>
      </c>
      <c r="H2593" s="34">
        <v>84344</v>
      </c>
      <c r="I2593" s="7">
        <v>60728</v>
      </c>
      <c r="J2593" s="7">
        <v>42363.76</v>
      </c>
      <c r="K2593" s="7">
        <v>13506</v>
      </c>
      <c r="L2593" s="7">
        <v>4858.24</v>
      </c>
      <c r="M2593" s="5">
        <v>0.08</v>
      </c>
      <c r="N2593" t="s">
        <v>24</v>
      </c>
      <c r="O2593" t="s">
        <v>27</v>
      </c>
      <c r="P2593" t="s">
        <v>18</v>
      </c>
      <c r="Q2593" t="s">
        <v>19</v>
      </c>
      <c r="R2593" t="s">
        <v>38</v>
      </c>
      <c r="S2593" t="s">
        <v>17</v>
      </c>
      <c r="T2593" t="s">
        <v>13311</v>
      </c>
      <c r="U2593" s="1">
        <v>45906</v>
      </c>
      <c r="V2593">
        <f t="shared" si="80"/>
        <v>419</v>
      </c>
      <c r="W2593" t="str">
        <f t="shared" si="81"/>
        <v>360+</v>
      </c>
    </row>
    <row r="2594" spans="1:23" x14ac:dyDescent="0.25">
      <c r="A2594" t="s">
        <v>2732</v>
      </c>
      <c r="B2594">
        <v>2298019638</v>
      </c>
      <c r="C2594">
        <v>6638514113</v>
      </c>
      <c r="D2594" s="1">
        <v>45419</v>
      </c>
      <c r="E2594">
        <v>99231</v>
      </c>
      <c r="F2594">
        <v>80053</v>
      </c>
      <c r="G2594" t="s">
        <v>122</v>
      </c>
      <c r="H2594" s="34">
        <v>13243</v>
      </c>
      <c r="I2594" s="7">
        <v>11257</v>
      </c>
      <c r="J2594" s="7">
        <v>11031.86</v>
      </c>
      <c r="K2594" s="7">
        <v>0</v>
      </c>
      <c r="L2594" s="7">
        <v>225.14</v>
      </c>
      <c r="M2594" s="5">
        <v>0.02</v>
      </c>
      <c r="N2594" t="s">
        <v>16</v>
      </c>
      <c r="O2594" t="s">
        <v>17</v>
      </c>
      <c r="P2594" t="s">
        <v>40</v>
      </c>
      <c r="Q2594" t="s">
        <v>32</v>
      </c>
      <c r="R2594" t="s">
        <v>27</v>
      </c>
      <c r="S2594" t="s">
        <v>21</v>
      </c>
      <c r="T2594" t="s">
        <v>13311</v>
      </c>
      <c r="U2594" s="1">
        <v>45762</v>
      </c>
      <c r="V2594">
        <f t="shared" si="80"/>
        <v>343</v>
      </c>
      <c r="W2594" t="str">
        <f t="shared" si="81"/>
        <v>330-359</v>
      </c>
    </row>
    <row r="2595" spans="1:23" x14ac:dyDescent="0.25">
      <c r="A2595" t="s">
        <v>2733</v>
      </c>
      <c r="B2595">
        <v>3107564416</v>
      </c>
      <c r="C2595">
        <v>8569806125</v>
      </c>
      <c r="D2595" s="1">
        <v>45326</v>
      </c>
      <c r="E2595">
        <v>99221</v>
      </c>
      <c r="F2595">
        <v>99285</v>
      </c>
      <c r="G2595" t="s">
        <v>140</v>
      </c>
      <c r="H2595" s="34">
        <v>91768</v>
      </c>
      <c r="I2595" s="7">
        <v>59649</v>
      </c>
      <c r="J2595" s="7">
        <v>45848.12</v>
      </c>
      <c r="K2595" s="7">
        <v>6643</v>
      </c>
      <c r="L2595" s="7">
        <v>7157.88</v>
      </c>
      <c r="M2595" s="5">
        <v>0.12</v>
      </c>
      <c r="N2595" t="s">
        <v>46</v>
      </c>
      <c r="O2595" t="s">
        <v>30</v>
      </c>
      <c r="P2595" t="s">
        <v>97</v>
      </c>
      <c r="Q2595" t="s">
        <v>19</v>
      </c>
      <c r="R2595" t="s">
        <v>26</v>
      </c>
      <c r="S2595" t="s">
        <v>27</v>
      </c>
      <c r="T2595" t="s">
        <v>13312</v>
      </c>
      <c r="U2595" s="1">
        <v>45916</v>
      </c>
      <c r="V2595">
        <f t="shared" si="80"/>
        <v>590</v>
      </c>
      <c r="W2595" t="str">
        <f t="shared" si="81"/>
        <v>360+</v>
      </c>
    </row>
    <row r="2596" spans="1:23" x14ac:dyDescent="0.25">
      <c r="A2596" t="s">
        <v>2734</v>
      </c>
      <c r="B2596">
        <v>2251544224</v>
      </c>
      <c r="C2596">
        <v>5103143699</v>
      </c>
      <c r="D2596" s="1">
        <v>45427</v>
      </c>
      <c r="E2596">
        <v>99238</v>
      </c>
      <c r="F2596">
        <v>71046</v>
      </c>
      <c r="G2596" t="s">
        <v>34</v>
      </c>
      <c r="H2596" s="34">
        <v>47733</v>
      </c>
      <c r="I2596" s="7">
        <v>40573</v>
      </c>
      <c r="J2596" s="7">
        <v>39761.54</v>
      </c>
      <c r="K2596" s="7">
        <v>0</v>
      </c>
      <c r="L2596" s="7">
        <v>811.46</v>
      </c>
      <c r="M2596" s="5">
        <v>0.02</v>
      </c>
      <c r="N2596" t="s">
        <v>16</v>
      </c>
      <c r="O2596" t="s">
        <v>17</v>
      </c>
      <c r="P2596" t="s">
        <v>58</v>
      </c>
      <c r="Q2596" t="s">
        <v>32</v>
      </c>
      <c r="R2596" t="s">
        <v>21</v>
      </c>
      <c r="S2596" t="s">
        <v>17</v>
      </c>
      <c r="T2596" t="s">
        <v>13312</v>
      </c>
      <c r="U2596" s="1">
        <v>45819</v>
      </c>
      <c r="V2596">
        <f t="shared" si="80"/>
        <v>392</v>
      </c>
      <c r="W2596" t="str">
        <f t="shared" si="81"/>
        <v>360+</v>
      </c>
    </row>
    <row r="2597" spans="1:23" x14ac:dyDescent="0.25">
      <c r="A2597" t="s">
        <v>2735</v>
      </c>
      <c r="B2597">
        <v>9567464753</v>
      </c>
      <c r="C2597">
        <v>3174349279</v>
      </c>
      <c r="D2597" s="1">
        <v>45514</v>
      </c>
      <c r="E2597">
        <v>99231</v>
      </c>
      <c r="F2597">
        <v>90834</v>
      </c>
      <c r="G2597" t="s">
        <v>159</v>
      </c>
      <c r="H2597" s="34">
        <v>99559</v>
      </c>
      <c r="I2597" s="7">
        <v>84625</v>
      </c>
      <c r="J2597" s="7">
        <v>73777.5</v>
      </c>
      <c r="K2597" s="7">
        <v>9155</v>
      </c>
      <c r="L2597" s="7">
        <v>1692.5</v>
      </c>
      <c r="M2597" s="5">
        <v>0.02</v>
      </c>
      <c r="N2597" t="s">
        <v>16</v>
      </c>
      <c r="O2597" t="s">
        <v>30</v>
      </c>
      <c r="P2597" t="s">
        <v>58</v>
      </c>
      <c r="Q2597" t="s">
        <v>19</v>
      </c>
      <c r="R2597" t="s">
        <v>38</v>
      </c>
      <c r="S2597" t="s">
        <v>21</v>
      </c>
      <c r="T2597" t="s">
        <v>13311</v>
      </c>
      <c r="U2597" s="1">
        <v>45875</v>
      </c>
      <c r="V2597">
        <f t="shared" si="80"/>
        <v>361</v>
      </c>
      <c r="W2597" t="str">
        <f t="shared" si="81"/>
        <v>360+</v>
      </c>
    </row>
    <row r="2598" spans="1:23" x14ac:dyDescent="0.25">
      <c r="A2598" t="s">
        <v>2736</v>
      </c>
      <c r="B2598">
        <v>4386681696</v>
      </c>
      <c r="C2598">
        <v>5156161966</v>
      </c>
      <c r="D2598" s="1">
        <v>45414</v>
      </c>
      <c r="E2598">
        <v>99221</v>
      </c>
      <c r="F2598">
        <v>99282</v>
      </c>
      <c r="G2598" t="s">
        <v>114</v>
      </c>
      <c r="H2598" s="34">
        <v>38135</v>
      </c>
      <c r="I2598" s="7">
        <v>29745</v>
      </c>
      <c r="J2598" s="7">
        <v>21425</v>
      </c>
      <c r="K2598" s="7">
        <v>2371</v>
      </c>
      <c r="L2598" s="7">
        <v>5949</v>
      </c>
      <c r="M2598" s="5">
        <v>0.2</v>
      </c>
      <c r="N2598" t="s">
        <v>3140</v>
      </c>
      <c r="O2598" t="s">
        <v>30</v>
      </c>
      <c r="P2598" t="s">
        <v>25</v>
      </c>
      <c r="Q2598" t="s">
        <v>19</v>
      </c>
      <c r="R2598" t="s">
        <v>27</v>
      </c>
      <c r="S2598" t="s">
        <v>27</v>
      </c>
      <c r="T2598" t="s">
        <v>13311</v>
      </c>
      <c r="U2598" s="1">
        <v>45716</v>
      </c>
      <c r="V2598">
        <f t="shared" si="80"/>
        <v>302</v>
      </c>
      <c r="W2598" t="str">
        <f t="shared" si="81"/>
        <v>300-329</v>
      </c>
    </row>
    <row r="2599" spans="1:23" x14ac:dyDescent="0.25">
      <c r="A2599" t="s">
        <v>2737</v>
      </c>
      <c r="B2599">
        <v>8954276100</v>
      </c>
      <c r="C2599">
        <v>2431324031</v>
      </c>
      <c r="D2599" s="1">
        <v>45527</v>
      </c>
      <c r="E2599">
        <v>99215</v>
      </c>
      <c r="F2599">
        <v>93000</v>
      </c>
      <c r="G2599" t="s">
        <v>178</v>
      </c>
      <c r="H2599" s="34">
        <v>87123</v>
      </c>
      <c r="I2599" s="7">
        <v>62729</v>
      </c>
      <c r="J2599" s="7">
        <v>57710.68</v>
      </c>
      <c r="K2599" s="7">
        <v>0</v>
      </c>
      <c r="L2599" s="7">
        <v>5018.32</v>
      </c>
      <c r="M2599" s="5">
        <v>0.08</v>
      </c>
      <c r="N2599" t="s">
        <v>24</v>
      </c>
      <c r="O2599" t="s">
        <v>17</v>
      </c>
      <c r="P2599" t="s">
        <v>58</v>
      </c>
      <c r="Q2599" t="s">
        <v>32</v>
      </c>
      <c r="R2599" t="s">
        <v>21</v>
      </c>
      <c r="S2599" t="s">
        <v>17</v>
      </c>
      <c r="T2599" t="s">
        <v>13312</v>
      </c>
      <c r="U2599" s="1">
        <v>45838</v>
      </c>
      <c r="V2599">
        <f t="shared" si="80"/>
        <v>311</v>
      </c>
      <c r="W2599" t="str">
        <f t="shared" si="81"/>
        <v>300-329</v>
      </c>
    </row>
    <row r="2600" spans="1:23" x14ac:dyDescent="0.25">
      <c r="A2600" t="s">
        <v>2738</v>
      </c>
      <c r="B2600">
        <v>8242113146</v>
      </c>
      <c r="C2600">
        <v>4254358341</v>
      </c>
      <c r="D2600" s="1">
        <v>45906</v>
      </c>
      <c r="E2600">
        <v>99233</v>
      </c>
      <c r="F2600">
        <v>80053</v>
      </c>
      <c r="G2600" t="s">
        <v>351</v>
      </c>
      <c r="H2600" s="34">
        <v>34700</v>
      </c>
      <c r="I2600" s="7">
        <v>27760</v>
      </c>
      <c r="J2600" s="7">
        <v>23873.599999999999</v>
      </c>
      <c r="K2600" s="7">
        <v>0</v>
      </c>
      <c r="L2600" s="7">
        <v>3886.4</v>
      </c>
      <c r="M2600" s="5">
        <v>0.14000000000000001</v>
      </c>
      <c r="N2600" t="s">
        <v>1135</v>
      </c>
      <c r="O2600" t="s">
        <v>17</v>
      </c>
      <c r="P2600" t="s">
        <v>31</v>
      </c>
      <c r="Q2600" t="s">
        <v>19</v>
      </c>
      <c r="R2600" t="s">
        <v>21</v>
      </c>
      <c r="S2600" t="s">
        <v>17</v>
      </c>
      <c r="T2600" t="s">
        <v>13310</v>
      </c>
      <c r="U2600" s="1">
        <v>46015</v>
      </c>
      <c r="V2600">
        <f t="shared" si="80"/>
        <v>109</v>
      </c>
      <c r="W2600" t="str">
        <f t="shared" si="81"/>
        <v>90-119</v>
      </c>
    </row>
    <row r="2601" spans="1:23" x14ac:dyDescent="0.25">
      <c r="A2601" t="s">
        <v>2739</v>
      </c>
      <c r="B2601">
        <v>4344562799</v>
      </c>
      <c r="C2601">
        <v>5302103089</v>
      </c>
      <c r="D2601" s="1">
        <v>45667</v>
      </c>
      <c r="E2601">
        <v>99223</v>
      </c>
      <c r="F2601">
        <v>99205</v>
      </c>
      <c r="G2601" t="s">
        <v>293</v>
      </c>
      <c r="H2601" s="34">
        <v>57743</v>
      </c>
      <c r="I2601" s="7">
        <v>49082</v>
      </c>
      <c r="J2601" s="7">
        <v>30375.360000000001</v>
      </c>
      <c r="K2601" s="7">
        <v>17725</v>
      </c>
      <c r="L2601" s="7">
        <v>981.64</v>
      </c>
      <c r="M2601" s="5">
        <v>0.02</v>
      </c>
      <c r="N2601" t="s">
        <v>16</v>
      </c>
      <c r="O2601" t="s">
        <v>27</v>
      </c>
      <c r="P2601" t="s">
        <v>35</v>
      </c>
      <c r="Q2601" t="s">
        <v>32</v>
      </c>
      <c r="R2601" t="s">
        <v>43</v>
      </c>
      <c r="S2601" t="s">
        <v>21</v>
      </c>
      <c r="T2601" t="s">
        <v>13311</v>
      </c>
      <c r="U2601" s="1">
        <v>46076</v>
      </c>
      <c r="V2601">
        <f t="shared" si="80"/>
        <v>409</v>
      </c>
      <c r="W2601" t="str">
        <f t="shared" si="81"/>
        <v>360+</v>
      </c>
    </row>
    <row r="2602" spans="1:23" x14ac:dyDescent="0.25">
      <c r="A2602" t="s">
        <v>2740</v>
      </c>
      <c r="B2602">
        <v>6647742695</v>
      </c>
      <c r="C2602">
        <v>4375996876</v>
      </c>
      <c r="D2602" s="1">
        <v>45626</v>
      </c>
      <c r="E2602">
        <v>99214</v>
      </c>
      <c r="F2602">
        <v>99215</v>
      </c>
      <c r="G2602" t="s">
        <v>171</v>
      </c>
      <c r="H2602" s="34">
        <v>79483</v>
      </c>
      <c r="I2602" s="7">
        <v>51664</v>
      </c>
      <c r="J2602" s="7">
        <v>41623.32</v>
      </c>
      <c r="K2602" s="7">
        <v>3841</v>
      </c>
      <c r="L2602" s="7">
        <v>6199.68</v>
      </c>
      <c r="M2602" s="5">
        <v>0.12</v>
      </c>
      <c r="N2602" t="s">
        <v>46</v>
      </c>
      <c r="O2602" t="s">
        <v>30</v>
      </c>
      <c r="P2602" t="s">
        <v>25</v>
      </c>
      <c r="Q2602" t="s">
        <v>32</v>
      </c>
      <c r="R2602" t="s">
        <v>21</v>
      </c>
      <c r="S2602" t="s">
        <v>17</v>
      </c>
      <c r="T2602" t="s">
        <v>13312</v>
      </c>
      <c r="U2602" s="1">
        <v>46064</v>
      </c>
      <c r="V2602">
        <f t="shared" si="80"/>
        <v>438</v>
      </c>
      <c r="W2602" t="str">
        <f t="shared" si="81"/>
        <v>360+</v>
      </c>
    </row>
    <row r="2603" spans="1:23" x14ac:dyDescent="0.25">
      <c r="A2603" t="s">
        <v>2741</v>
      </c>
      <c r="B2603">
        <v>5079964442</v>
      </c>
      <c r="C2603">
        <v>8166263155</v>
      </c>
      <c r="D2603" s="1">
        <v>45447</v>
      </c>
      <c r="E2603">
        <v>99221</v>
      </c>
      <c r="F2603">
        <v>81000</v>
      </c>
      <c r="G2603" t="s">
        <v>114</v>
      </c>
      <c r="H2603" s="34">
        <v>24849</v>
      </c>
      <c r="I2603" s="7">
        <v>16152</v>
      </c>
      <c r="J2603" s="7">
        <v>14213.76</v>
      </c>
      <c r="K2603" s="7">
        <v>0</v>
      </c>
      <c r="L2603" s="7">
        <v>1938.24</v>
      </c>
      <c r="M2603" s="5">
        <v>0.12</v>
      </c>
      <c r="N2603" t="s">
        <v>46</v>
      </c>
      <c r="O2603" t="s">
        <v>17</v>
      </c>
      <c r="P2603" t="s">
        <v>31</v>
      </c>
      <c r="Q2603" t="s">
        <v>32</v>
      </c>
      <c r="R2603" t="s">
        <v>21</v>
      </c>
      <c r="S2603" t="s">
        <v>21</v>
      </c>
      <c r="T2603" t="s">
        <v>13311</v>
      </c>
      <c r="U2603" s="1">
        <v>45794</v>
      </c>
      <c r="V2603">
        <f t="shared" si="80"/>
        <v>347</v>
      </c>
      <c r="W2603" t="str">
        <f t="shared" si="81"/>
        <v>330-359</v>
      </c>
    </row>
    <row r="2604" spans="1:23" x14ac:dyDescent="0.25">
      <c r="A2604" t="s">
        <v>2742</v>
      </c>
      <c r="B2604">
        <v>2115655285</v>
      </c>
      <c r="C2604">
        <v>7601312121</v>
      </c>
      <c r="D2604" s="1">
        <v>45600</v>
      </c>
      <c r="E2604">
        <v>99223</v>
      </c>
      <c r="F2604">
        <v>99204</v>
      </c>
      <c r="G2604" t="s">
        <v>29</v>
      </c>
      <c r="H2604" s="34">
        <v>46479</v>
      </c>
      <c r="I2604" s="7">
        <v>30211</v>
      </c>
      <c r="J2604" s="7">
        <v>21119.68</v>
      </c>
      <c r="K2604" s="7">
        <v>5466</v>
      </c>
      <c r="L2604" s="7">
        <v>3625.32</v>
      </c>
      <c r="M2604" s="5">
        <v>0.12</v>
      </c>
      <c r="N2604" t="s">
        <v>46</v>
      </c>
      <c r="O2604" t="s">
        <v>27</v>
      </c>
      <c r="P2604" t="s">
        <v>31</v>
      </c>
      <c r="Q2604" t="s">
        <v>19</v>
      </c>
      <c r="R2604" t="s">
        <v>43</v>
      </c>
      <c r="S2604" t="s">
        <v>21</v>
      </c>
      <c r="T2604" t="s">
        <v>13312</v>
      </c>
      <c r="U2604" s="1">
        <v>45946</v>
      </c>
      <c r="V2604">
        <f t="shared" si="80"/>
        <v>346</v>
      </c>
      <c r="W2604" t="str">
        <f t="shared" si="81"/>
        <v>330-359</v>
      </c>
    </row>
    <row r="2605" spans="1:23" x14ac:dyDescent="0.25">
      <c r="A2605" t="s">
        <v>2743</v>
      </c>
      <c r="B2605">
        <v>9773130072</v>
      </c>
      <c r="C2605">
        <v>8807355020</v>
      </c>
      <c r="D2605" s="1">
        <v>45477</v>
      </c>
      <c r="E2605">
        <v>99213</v>
      </c>
      <c r="F2605">
        <v>99283</v>
      </c>
      <c r="G2605" t="s">
        <v>116</v>
      </c>
      <c r="H2605" s="34">
        <v>82426</v>
      </c>
      <c r="I2605" s="7">
        <v>53577</v>
      </c>
      <c r="J2605" s="7">
        <v>47147.76</v>
      </c>
      <c r="K2605" s="7">
        <v>0</v>
      </c>
      <c r="L2605" s="7">
        <v>6429.24</v>
      </c>
      <c r="M2605" s="5">
        <v>0.12</v>
      </c>
      <c r="N2605" t="s">
        <v>46</v>
      </c>
      <c r="O2605" t="s">
        <v>17</v>
      </c>
      <c r="P2605" t="s">
        <v>55</v>
      </c>
      <c r="Q2605" t="s">
        <v>19</v>
      </c>
      <c r="R2605" t="s">
        <v>27</v>
      </c>
      <c r="S2605" t="s">
        <v>27</v>
      </c>
      <c r="T2605" t="s">
        <v>13311</v>
      </c>
      <c r="U2605" s="1">
        <v>45781</v>
      </c>
      <c r="V2605">
        <f t="shared" si="80"/>
        <v>304</v>
      </c>
      <c r="W2605" t="str">
        <f t="shared" si="81"/>
        <v>300-329</v>
      </c>
    </row>
    <row r="2606" spans="1:23" x14ac:dyDescent="0.25">
      <c r="A2606" t="s">
        <v>2744</v>
      </c>
      <c r="B2606">
        <v>1364109442</v>
      </c>
      <c r="C2606">
        <v>7047160936</v>
      </c>
      <c r="D2606" s="1">
        <v>45295</v>
      </c>
      <c r="E2606">
        <v>99238</v>
      </c>
      <c r="F2606">
        <v>90834</v>
      </c>
      <c r="G2606" t="s">
        <v>73</v>
      </c>
      <c r="H2606" s="34">
        <v>9739</v>
      </c>
      <c r="I2606" s="7">
        <v>6330</v>
      </c>
      <c r="J2606" s="7">
        <v>4830.3999999999996</v>
      </c>
      <c r="K2606" s="7">
        <v>740</v>
      </c>
      <c r="L2606" s="7">
        <v>759.6</v>
      </c>
      <c r="M2606" s="5">
        <v>0.12</v>
      </c>
      <c r="N2606" t="s">
        <v>46</v>
      </c>
      <c r="O2606" t="s">
        <v>30</v>
      </c>
      <c r="P2606" t="s">
        <v>40</v>
      </c>
      <c r="Q2606" t="s">
        <v>19</v>
      </c>
      <c r="R2606" t="s">
        <v>26</v>
      </c>
      <c r="S2606" t="s">
        <v>27</v>
      </c>
      <c r="T2606" t="s">
        <v>13310</v>
      </c>
      <c r="U2606" s="1">
        <v>46052</v>
      </c>
      <c r="V2606">
        <f t="shared" si="80"/>
        <v>757</v>
      </c>
      <c r="W2606" t="str">
        <f t="shared" si="81"/>
        <v>360+</v>
      </c>
    </row>
    <row r="2607" spans="1:23" x14ac:dyDescent="0.25">
      <c r="A2607" t="s">
        <v>2745</v>
      </c>
      <c r="B2607">
        <v>8355213825</v>
      </c>
      <c r="C2607">
        <v>5949867434</v>
      </c>
      <c r="D2607" s="1">
        <v>45478</v>
      </c>
      <c r="E2607">
        <v>99214</v>
      </c>
      <c r="F2607">
        <v>99215</v>
      </c>
      <c r="G2607" t="s">
        <v>136</v>
      </c>
      <c r="H2607" s="34">
        <v>81053</v>
      </c>
      <c r="I2607" s="7">
        <v>64842</v>
      </c>
      <c r="J2607" s="7">
        <v>55764.12</v>
      </c>
      <c r="K2607" s="7">
        <v>0</v>
      </c>
      <c r="L2607" s="7">
        <v>9077.8799999999992</v>
      </c>
      <c r="M2607" s="5">
        <v>0.14000000000000001</v>
      </c>
      <c r="N2607" t="s">
        <v>1135</v>
      </c>
      <c r="O2607" t="s">
        <v>17</v>
      </c>
      <c r="P2607" t="s">
        <v>18</v>
      </c>
      <c r="Q2607" t="s">
        <v>32</v>
      </c>
      <c r="R2607" t="s">
        <v>26</v>
      </c>
      <c r="S2607" t="s">
        <v>17</v>
      </c>
      <c r="T2607" t="s">
        <v>13312</v>
      </c>
      <c r="U2607" s="1">
        <v>45737</v>
      </c>
      <c r="V2607">
        <f t="shared" si="80"/>
        <v>259</v>
      </c>
      <c r="W2607" t="str">
        <f t="shared" si="81"/>
        <v>240-269</v>
      </c>
    </row>
    <row r="2608" spans="1:23" x14ac:dyDescent="0.25">
      <c r="A2608" t="s">
        <v>2746</v>
      </c>
      <c r="B2608">
        <v>1023101364</v>
      </c>
      <c r="C2608">
        <v>1610155489</v>
      </c>
      <c r="D2608" s="1">
        <v>45823</v>
      </c>
      <c r="E2608">
        <v>99214</v>
      </c>
      <c r="F2608">
        <v>99283</v>
      </c>
      <c r="G2608" t="s">
        <v>99</v>
      </c>
      <c r="H2608" s="34">
        <v>77891</v>
      </c>
      <c r="I2608" s="7">
        <v>50629</v>
      </c>
      <c r="J2608" s="7">
        <v>38733.519999999997</v>
      </c>
      <c r="K2608" s="7">
        <v>5820</v>
      </c>
      <c r="L2608" s="7">
        <v>6075.48</v>
      </c>
      <c r="M2608" s="5">
        <v>0.12</v>
      </c>
      <c r="N2608" t="s">
        <v>46</v>
      </c>
      <c r="O2608" t="s">
        <v>30</v>
      </c>
      <c r="P2608" t="s">
        <v>58</v>
      </c>
      <c r="Q2608" t="s">
        <v>32</v>
      </c>
      <c r="R2608" t="s">
        <v>27</v>
      </c>
      <c r="S2608" t="s">
        <v>17</v>
      </c>
      <c r="T2608" t="s">
        <v>13310</v>
      </c>
      <c r="U2608" s="1">
        <v>45901</v>
      </c>
      <c r="V2608">
        <f t="shared" si="80"/>
        <v>78</v>
      </c>
      <c r="W2608" t="str">
        <f t="shared" si="81"/>
        <v>60-89</v>
      </c>
    </row>
    <row r="2609" spans="1:23" x14ac:dyDescent="0.25">
      <c r="A2609" t="s">
        <v>2747</v>
      </c>
      <c r="B2609">
        <v>4348478586</v>
      </c>
      <c r="C2609">
        <v>8340772658</v>
      </c>
      <c r="D2609" s="1">
        <v>45312</v>
      </c>
      <c r="E2609">
        <v>99215</v>
      </c>
      <c r="F2609">
        <v>99214</v>
      </c>
      <c r="G2609" t="s">
        <v>270</v>
      </c>
      <c r="H2609" s="34">
        <v>76277</v>
      </c>
      <c r="I2609" s="7">
        <v>64835</v>
      </c>
      <c r="J2609" s="7">
        <v>34485.300000000003</v>
      </c>
      <c r="K2609" s="7">
        <v>29053</v>
      </c>
      <c r="L2609" s="7">
        <v>1296.7</v>
      </c>
      <c r="M2609" s="5">
        <v>0.02</v>
      </c>
      <c r="N2609" t="s">
        <v>16</v>
      </c>
      <c r="O2609" t="s">
        <v>27</v>
      </c>
      <c r="P2609" t="s">
        <v>31</v>
      </c>
      <c r="Q2609" t="s">
        <v>19</v>
      </c>
      <c r="R2609" t="s">
        <v>21</v>
      </c>
      <c r="S2609" t="s">
        <v>17</v>
      </c>
      <c r="T2609" t="s">
        <v>13311</v>
      </c>
      <c r="U2609" s="1">
        <v>45692</v>
      </c>
      <c r="V2609">
        <f t="shared" si="80"/>
        <v>380</v>
      </c>
      <c r="W2609" t="str">
        <f t="shared" si="81"/>
        <v>360+</v>
      </c>
    </row>
    <row r="2610" spans="1:23" x14ac:dyDescent="0.25">
      <c r="A2610" t="s">
        <v>2748</v>
      </c>
      <c r="B2610">
        <v>3035432241</v>
      </c>
      <c r="C2610">
        <v>7694143096</v>
      </c>
      <c r="D2610" s="1">
        <v>45830</v>
      </c>
      <c r="E2610">
        <v>99215</v>
      </c>
      <c r="F2610">
        <v>99291</v>
      </c>
      <c r="G2610" t="s">
        <v>131</v>
      </c>
      <c r="H2610" s="34">
        <v>35466</v>
      </c>
      <c r="I2610" s="7">
        <v>28018</v>
      </c>
      <c r="J2610" s="7">
        <v>20641.12</v>
      </c>
      <c r="K2610" s="7">
        <v>2894</v>
      </c>
      <c r="L2610" s="7">
        <v>4482.88</v>
      </c>
      <c r="M2610" s="5">
        <v>0.16</v>
      </c>
      <c r="N2610" t="s">
        <v>1138</v>
      </c>
      <c r="O2610" t="s">
        <v>30</v>
      </c>
      <c r="P2610" t="s">
        <v>58</v>
      </c>
      <c r="Q2610" t="s">
        <v>32</v>
      </c>
      <c r="R2610" t="s">
        <v>38</v>
      </c>
      <c r="S2610" t="s">
        <v>21</v>
      </c>
      <c r="T2610" t="s">
        <v>13311</v>
      </c>
      <c r="U2610" s="1">
        <v>45903</v>
      </c>
      <c r="V2610">
        <f t="shared" si="80"/>
        <v>73</v>
      </c>
      <c r="W2610" t="str">
        <f t="shared" si="81"/>
        <v>60-89</v>
      </c>
    </row>
    <row r="2611" spans="1:23" x14ac:dyDescent="0.25">
      <c r="A2611" t="s">
        <v>2749</v>
      </c>
      <c r="B2611">
        <v>6505870437</v>
      </c>
      <c r="C2611">
        <v>9438503299</v>
      </c>
      <c r="D2611" s="1">
        <v>45469</v>
      </c>
      <c r="E2611">
        <v>99222</v>
      </c>
      <c r="F2611">
        <v>99214</v>
      </c>
      <c r="G2611" t="s">
        <v>171</v>
      </c>
      <c r="H2611" s="34">
        <v>70531</v>
      </c>
      <c r="I2611" s="7">
        <v>52898</v>
      </c>
      <c r="J2611" s="7">
        <v>25120.3</v>
      </c>
      <c r="K2611" s="7">
        <v>19843</v>
      </c>
      <c r="L2611" s="7">
        <v>7934.7</v>
      </c>
      <c r="M2611" s="5">
        <v>0.15</v>
      </c>
      <c r="N2611" t="s">
        <v>1139</v>
      </c>
      <c r="O2611" t="s">
        <v>27</v>
      </c>
      <c r="P2611" t="s">
        <v>40</v>
      </c>
      <c r="Q2611" t="s">
        <v>19</v>
      </c>
      <c r="R2611" t="s">
        <v>21</v>
      </c>
      <c r="S2611" t="s">
        <v>21</v>
      </c>
      <c r="T2611" t="s">
        <v>13312</v>
      </c>
      <c r="U2611" s="1">
        <v>45993</v>
      </c>
      <c r="V2611">
        <f t="shared" si="80"/>
        <v>524</v>
      </c>
      <c r="W2611" t="str">
        <f t="shared" si="81"/>
        <v>360+</v>
      </c>
    </row>
    <row r="2612" spans="1:23" x14ac:dyDescent="0.25">
      <c r="A2612" t="s">
        <v>2750</v>
      </c>
      <c r="B2612">
        <v>4159752152</v>
      </c>
      <c r="C2612">
        <v>2063075505</v>
      </c>
      <c r="D2612" s="1">
        <v>45460</v>
      </c>
      <c r="E2612">
        <v>99231</v>
      </c>
      <c r="F2612">
        <v>99215</v>
      </c>
      <c r="G2612" t="s">
        <v>61</v>
      </c>
      <c r="H2612" s="34">
        <v>80050</v>
      </c>
      <c r="I2612" s="7">
        <v>68043</v>
      </c>
      <c r="J2612" s="7">
        <v>55346.14</v>
      </c>
      <c r="K2612" s="7">
        <v>11336</v>
      </c>
      <c r="L2612" s="7">
        <v>1360.86</v>
      </c>
      <c r="M2612" s="5">
        <v>0.02</v>
      </c>
      <c r="N2612" t="s">
        <v>16</v>
      </c>
      <c r="O2612" t="s">
        <v>30</v>
      </c>
      <c r="P2612" t="s">
        <v>97</v>
      </c>
      <c r="Q2612" t="s">
        <v>19</v>
      </c>
      <c r="R2612" t="s">
        <v>43</v>
      </c>
      <c r="S2612" t="s">
        <v>21</v>
      </c>
      <c r="T2612" t="s">
        <v>13310</v>
      </c>
      <c r="U2612" s="1">
        <v>46022</v>
      </c>
      <c r="V2612">
        <f t="shared" si="80"/>
        <v>562</v>
      </c>
      <c r="W2612" t="str">
        <f t="shared" si="81"/>
        <v>360+</v>
      </c>
    </row>
    <row r="2613" spans="1:23" x14ac:dyDescent="0.25">
      <c r="A2613" t="s">
        <v>2751</v>
      </c>
      <c r="B2613">
        <v>2829727811</v>
      </c>
      <c r="C2613">
        <v>2931706692</v>
      </c>
      <c r="D2613" s="1">
        <v>45722</v>
      </c>
      <c r="E2613">
        <v>99238</v>
      </c>
      <c r="F2613">
        <v>99213</v>
      </c>
      <c r="G2613" t="s">
        <v>159</v>
      </c>
      <c r="H2613" s="34">
        <v>52792</v>
      </c>
      <c r="I2613" s="7">
        <v>44873</v>
      </c>
      <c r="J2613" s="7">
        <v>43975.54</v>
      </c>
      <c r="K2613" s="7">
        <v>0</v>
      </c>
      <c r="L2613" s="7">
        <v>897.46</v>
      </c>
      <c r="M2613" s="5">
        <v>0.02</v>
      </c>
      <c r="N2613" t="s">
        <v>16</v>
      </c>
      <c r="O2613" t="s">
        <v>17</v>
      </c>
      <c r="P2613" t="s">
        <v>40</v>
      </c>
      <c r="Q2613" t="s">
        <v>32</v>
      </c>
      <c r="R2613" t="s">
        <v>20</v>
      </c>
      <c r="S2613" t="s">
        <v>27</v>
      </c>
      <c r="T2613" t="s">
        <v>13310</v>
      </c>
      <c r="U2613" s="1">
        <v>46004</v>
      </c>
      <c r="V2613">
        <f t="shared" si="80"/>
        <v>282</v>
      </c>
      <c r="W2613" t="str">
        <f t="shared" si="81"/>
        <v>270-299</v>
      </c>
    </row>
    <row r="2614" spans="1:23" x14ac:dyDescent="0.25">
      <c r="A2614" t="s">
        <v>2752</v>
      </c>
      <c r="B2614">
        <v>8347514509</v>
      </c>
      <c r="C2614">
        <v>9473124386</v>
      </c>
      <c r="D2614" s="1">
        <v>45486</v>
      </c>
      <c r="E2614">
        <v>99238</v>
      </c>
      <c r="F2614">
        <v>99202</v>
      </c>
      <c r="G2614" t="s">
        <v>174</v>
      </c>
      <c r="H2614" s="34">
        <v>89488</v>
      </c>
      <c r="I2614" s="7">
        <v>58167</v>
      </c>
      <c r="J2614" s="7">
        <v>31519.96</v>
      </c>
      <c r="K2614" s="7">
        <v>19667</v>
      </c>
      <c r="L2614" s="7">
        <v>6980.04</v>
      </c>
      <c r="M2614" s="5">
        <v>0.12</v>
      </c>
      <c r="N2614" t="s">
        <v>46</v>
      </c>
      <c r="O2614" t="s">
        <v>27</v>
      </c>
      <c r="P2614" t="s">
        <v>40</v>
      </c>
      <c r="Q2614" t="s">
        <v>32</v>
      </c>
      <c r="R2614" t="s">
        <v>43</v>
      </c>
      <c r="S2614" t="s">
        <v>27</v>
      </c>
      <c r="T2614" t="s">
        <v>13310</v>
      </c>
      <c r="U2614" s="1">
        <v>45935</v>
      </c>
      <c r="V2614">
        <f t="shared" si="80"/>
        <v>449</v>
      </c>
      <c r="W2614" t="str">
        <f t="shared" si="81"/>
        <v>360+</v>
      </c>
    </row>
    <row r="2615" spans="1:23" x14ac:dyDescent="0.25">
      <c r="A2615" t="s">
        <v>2753</v>
      </c>
      <c r="B2615">
        <v>6478132721</v>
      </c>
      <c r="C2615">
        <v>2727182471</v>
      </c>
      <c r="D2615" s="1">
        <v>45857</v>
      </c>
      <c r="E2615">
        <v>99214</v>
      </c>
      <c r="F2615">
        <v>85025</v>
      </c>
      <c r="G2615" t="s">
        <v>209</v>
      </c>
      <c r="H2615" s="34">
        <v>38914</v>
      </c>
      <c r="I2615" s="7">
        <v>28018</v>
      </c>
      <c r="J2615" s="7">
        <v>25776.560000000001</v>
      </c>
      <c r="K2615" s="7">
        <v>0</v>
      </c>
      <c r="L2615" s="7">
        <v>2241.44</v>
      </c>
      <c r="M2615" s="5">
        <v>0.08</v>
      </c>
      <c r="N2615" t="s">
        <v>24</v>
      </c>
      <c r="O2615" t="s">
        <v>17</v>
      </c>
      <c r="P2615" t="s">
        <v>31</v>
      </c>
      <c r="Q2615" t="s">
        <v>32</v>
      </c>
      <c r="R2615" t="s">
        <v>21</v>
      </c>
      <c r="S2615" t="s">
        <v>27</v>
      </c>
      <c r="T2615" t="s">
        <v>13310</v>
      </c>
      <c r="U2615" s="1">
        <v>46019</v>
      </c>
      <c r="V2615">
        <f t="shared" si="80"/>
        <v>162</v>
      </c>
      <c r="W2615" t="str">
        <f t="shared" si="81"/>
        <v>150-179</v>
      </c>
    </row>
    <row r="2616" spans="1:23" x14ac:dyDescent="0.25">
      <c r="A2616" t="s">
        <v>2754</v>
      </c>
      <c r="B2616">
        <v>9007541006</v>
      </c>
      <c r="C2616">
        <v>3892618610</v>
      </c>
      <c r="D2616" s="1">
        <v>45499</v>
      </c>
      <c r="E2616">
        <v>99238</v>
      </c>
      <c r="F2616">
        <v>99215</v>
      </c>
      <c r="G2616" t="s">
        <v>65</v>
      </c>
      <c r="H2616" s="34">
        <v>80943</v>
      </c>
      <c r="I2616" s="7">
        <v>52613</v>
      </c>
      <c r="J2616" s="7">
        <v>46299.44</v>
      </c>
      <c r="K2616" s="7">
        <v>0</v>
      </c>
      <c r="L2616" s="7">
        <v>6313.56</v>
      </c>
      <c r="M2616" s="5">
        <v>0.12</v>
      </c>
      <c r="N2616" t="s">
        <v>46</v>
      </c>
      <c r="O2616" t="s">
        <v>17</v>
      </c>
      <c r="P2616" t="s">
        <v>25</v>
      </c>
      <c r="Q2616" t="s">
        <v>19</v>
      </c>
      <c r="R2616" t="s">
        <v>43</v>
      </c>
      <c r="S2616" t="s">
        <v>27</v>
      </c>
      <c r="T2616" t="s">
        <v>13310</v>
      </c>
      <c r="U2616" s="1">
        <v>46007</v>
      </c>
      <c r="V2616">
        <f t="shared" si="80"/>
        <v>508</v>
      </c>
      <c r="W2616" t="str">
        <f t="shared" si="81"/>
        <v>360+</v>
      </c>
    </row>
    <row r="2617" spans="1:23" x14ac:dyDescent="0.25">
      <c r="A2617" t="s">
        <v>2755</v>
      </c>
      <c r="B2617">
        <v>9207299686</v>
      </c>
      <c r="C2617">
        <v>7491144536</v>
      </c>
      <c r="D2617" s="1">
        <v>45365</v>
      </c>
      <c r="E2617">
        <v>99232</v>
      </c>
      <c r="F2617">
        <v>99282</v>
      </c>
      <c r="G2617" t="s">
        <v>77</v>
      </c>
      <c r="H2617" s="34">
        <v>97172</v>
      </c>
      <c r="I2617" s="7">
        <v>69964</v>
      </c>
      <c r="J2617" s="7">
        <v>52792.88</v>
      </c>
      <c r="K2617" s="7">
        <v>11574</v>
      </c>
      <c r="L2617" s="7">
        <v>5597.12</v>
      </c>
      <c r="M2617" s="5">
        <v>0.08</v>
      </c>
      <c r="N2617" t="s">
        <v>24</v>
      </c>
      <c r="O2617" t="s">
        <v>30</v>
      </c>
      <c r="P2617" t="s">
        <v>35</v>
      </c>
      <c r="Q2617" t="s">
        <v>19</v>
      </c>
      <c r="R2617" t="s">
        <v>21</v>
      </c>
      <c r="S2617" t="s">
        <v>17</v>
      </c>
      <c r="T2617" t="s">
        <v>13311</v>
      </c>
      <c r="U2617" s="1">
        <v>46059</v>
      </c>
      <c r="V2617">
        <f t="shared" si="80"/>
        <v>694</v>
      </c>
      <c r="W2617" t="str">
        <f t="shared" si="81"/>
        <v>360+</v>
      </c>
    </row>
    <row r="2618" spans="1:23" x14ac:dyDescent="0.25">
      <c r="A2618" t="s">
        <v>2756</v>
      </c>
      <c r="B2618">
        <v>9459777866</v>
      </c>
      <c r="C2618">
        <v>2131046308</v>
      </c>
      <c r="D2618" s="1">
        <v>45860</v>
      </c>
      <c r="E2618">
        <v>99213</v>
      </c>
      <c r="F2618">
        <v>81000</v>
      </c>
      <c r="G2618" t="s">
        <v>142</v>
      </c>
      <c r="H2618" s="34">
        <v>61097</v>
      </c>
      <c r="I2618" s="7">
        <v>45823</v>
      </c>
      <c r="J2618" s="7">
        <v>36765.550000000003</v>
      </c>
      <c r="K2618" s="7">
        <v>2184</v>
      </c>
      <c r="L2618" s="7">
        <v>6873.45</v>
      </c>
      <c r="M2618" s="5">
        <v>0.15</v>
      </c>
      <c r="N2618" t="s">
        <v>1139</v>
      </c>
      <c r="O2618" t="s">
        <v>30</v>
      </c>
      <c r="P2618" t="s">
        <v>55</v>
      </c>
      <c r="Q2618" t="s">
        <v>32</v>
      </c>
      <c r="R2618" t="s">
        <v>21</v>
      </c>
      <c r="S2618" t="s">
        <v>21</v>
      </c>
      <c r="T2618" t="s">
        <v>13310</v>
      </c>
      <c r="U2618" s="1">
        <v>45935</v>
      </c>
      <c r="V2618">
        <f t="shared" si="80"/>
        <v>75</v>
      </c>
      <c r="W2618" t="str">
        <f t="shared" si="81"/>
        <v>60-89</v>
      </c>
    </row>
    <row r="2619" spans="1:23" x14ac:dyDescent="0.25">
      <c r="A2619" t="s">
        <v>2757</v>
      </c>
      <c r="B2619">
        <v>2293028912</v>
      </c>
      <c r="C2619">
        <v>8057734500</v>
      </c>
      <c r="D2619" s="1">
        <v>45304</v>
      </c>
      <c r="E2619">
        <v>99221</v>
      </c>
      <c r="F2619">
        <v>99291</v>
      </c>
      <c r="G2619" t="s">
        <v>129</v>
      </c>
      <c r="H2619" s="34">
        <v>66544</v>
      </c>
      <c r="I2619" s="7">
        <v>43254</v>
      </c>
      <c r="J2619" s="7">
        <v>38063.519999999997</v>
      </c>
      <c r="K2619" s="7">
        <v>0</v>
      </c>
      <c r="L2619" s="7">
        <v>5190.4799999999996</v>
      </c>
      <c r="M2619" s="5">
        <v>0.12</v>
      </c>
      <c r="N2619" t="s">
        <v>46</v>
      </c>
      <c r="O2619" t="s">
        <v>17</v>
      </c>
      <c r="P2619" t="s">
        <v>31</v>
      </c>
      <c r="Q2619" t="s">
        <v>19</v>
      </c>
      <c r="R2619" t="s">
        <v>38</v>
      </c>
      <c r="S2619" t="s">
        <v>21</v>
      </c>
      <c r="T2619" t="s">
        <v>13312</v>
      </c>
      <c r="U2619" s="1">
        <v>45846</v>
      </c>
      <c r="V2619">
        <f t="shared" si="80"/>
        <v>542</v>
      </c>
      <c r="W2619" t="str">
        <f t="shared" si="81"/>
        <v>360+</v>
      </c>
    </row>
    <row r="2620" spans="1:23" x14ac:dyDescent="0.25">
      <c r="A2620" t="s">
        <v>2758</v>
      </c>
      <c r="B2620">
        <v>4652419579</v>
      </c>
      <c r="C2620">
        <v>5990484126</v>
      </c>
      <c r="D2620" s="1">
        <v>45704</v>
      </c>
      <c r="E2620">
        <v>99221</v>
      </c>
      <c r="F2620">
        <v>81000</v>
      </c>
      <c r="G2620" t="s">
        <v>110</v>
      </c>
      <c r="H2620" s="34">
        <v>36240</v>
      </c>
      <c r="I2620" s="7">
        <v>27180</v>
      </c>
      <c r="J2620" s="7">
        <v>19674</v>
      </c>
      <c r="K2620" s="7">
        <v>3429</v>
      </c>
      <c r="L2620" s="7">
        <v>4077</v>
      </c>
      <c r="M2620" s="5">
        <v>0.15</v>
      </c>
      <c r="N2620" t="s">
        <v>1139</v>
      </c>
      <c r="O2620" t="s">
        <v>30</v>
      </c>
      <c r="P2620" t="s">
        <v>18</v>
      </c>
      <c r="Q2620" t="s">
        <v>19</v>
      </c>
      <c r="R2620" t="s">
        <v>27</v>
      </c>
      <c r="S2620" t="s">
        <v>27</v>
      </c>
      <c r="T2620" t="s">
        <v>13310</v>
      </c>
      <c r="U2620" s="1">
        <v>45809</v>
      </c>
      <c r="V2620">
        <f t="shared" si="80"/>
        <v>105</v>
      </c>
      <c r="W2620" t="str">
        <f t="shared" si="81"/>
        <v>90-119</v>
      </c>
    </row>
    <row r="2621" spans="1:23" x14ac:dyDescent="0.25">
      <c r="A2621" t="s">
        <v>2759</v>
      </c>
      <c r="B2621">
        <v>7954211265</v>
      </c>
      <c r="C2621">
        <v>6953759048</v>
      </c>
      <c r="D2621" s="1">
        <v>45779</v>
      </c>
      <c r="E2621">
        <v>99231</v>
      </c>
      <c r="F2621">
        <v>85025</v>
      </c>
      <c r="G2621" t="s">
        <v>286</v>
      </c>
      <c r="H2621" s="34">
        <v>93886</v>
      </c>
      <c r="I2621" s="7">
        <v>79803</v>
      </c>
      <c r="J2621" s="7">
        <v>68536.94</v>
      </c>
      <c r="K2621" s="7">
        <v>9670</v>
      </c>
      <c r="L2621" s="7">
        <v>1596.06</v>
      </c>
      <c r="M2621" s="5">
        <v>0.02</v>
      </c>
      <c r="N2621" t="s">
        <v>16</v>
      </c>
      <c r="O2621" t="s">
        <v>27</v>
      </c>
      <c r="P2621" t="s">
        <v>18</v>
      </c>
      <c r="Q2621" t="s">
        <v>19</v>
      </c>
      <c r="R2621" t="s">
        <v>20</v>
      </c>
      <c r="S2621" t="s">
        <v>27</v>
      </c>
      <c r="T2621" t="s">
        <v>13312</v>
      </c>
      <c r="U2621" s="1">
        <v>46035</v>
      </c>
      <c r="V2621">
        <f t="shared" si="80"/>
        <v>256</v>
      </c>
      <c r="W2621" t="str">
        <f t="shared" si="81"/>
        <v>240-269</v>
      </c>
    </row>
    <row r="2622" spans="1:23" x14ac:dyDescent="0.25">
      <c r="A2622" t="s">
        <v>2760</v>
      </c>
      <c r="B2622">
        <v>1677156244</v>
      </c>
      <c r="C2622">
        <v>9752876490</v>
      </c>
      <c r="D2622" s="1">
        <v>45660</v>
      </c>
      <c r="E2622">
        <v>99238</v>
      </c>
      <c r="F2622">
        <v>80053</v>
      </c>
      <c r="G2622" t="s">
        <v>79</v>
      </c>
      <c r="H2622" s="34">
        <v>45061</v>
      </c>
      <c r="I2622" s="7">
        <v>32444</v>
      </c>
      <c r="J2622" s="7">
        <v>27582.48</v>
      </c>
      <c r="K2622" s="7">
        <v>2266</v>
      </c>
      <c r="L2622" s="7">
        <v>2595.52</v>
      </c>
      <c r="M2622" s="5">
        <v>0.08</v>
      </c>
      <c r="N2622" t="s">
        <v>24</v>
      </c>
      <c r="O2622" t="s">
        <v>30</v>
      </c>
      <c r="P2622" t="s">
        <v>35</v>
      </c>
      <c r="Q2622" t="s">
        <v>19</v>
      </c>
      <c r="R2622" t="s">
        <v>38</v>
      </c>
      <c r="S2622" t="s">
        <v>17</v>
      </c>
      <c r="T2622" t="s">
        <v>13311</v>
      </c>
      <c r="U2622" s="1">
        <v>45854</v>
      </c>
      <c r="V2622">
        <f t="shared" si="80"/>
        <v>194</v>
      </c>
      <c r="W2622" t="str">
        <f t="shared" si="81"/>
        <v>180-209</v>
      </c>
    </row>
    <row r="2623" spans="1:23" x14ac:dyDescent="0.25">
      <c r="A2623" t="s">
        <v>2761</v>
      </c>
      <c r="B2623">
        <v>1587767680</v>
      </c>
      <c r="C2623">
        <v>4878187928</v>
      </c>
      <c r="D2623" s="1">
        <v>45949</v>
      </c>
      <c r="E2623">
        <v>99221</v>
      </c>
      <c r="F2623">
        <v>99212</v>
      </c>
      <c r="G2623" t="s">
        <v>279</v>
      </c>
      <c r="H2623" s="34">
        <v>38618</v>
      </c>
      <c r="I2623" s="7">
        <v>27805</v>
      </c>
      <c r="J2623" s="7">
        <v>22535.599999999999</v>
      </c>
      <c r="K2623" s="7">
        <v>3045</v>
      </c>
      <c r="L2623" s="7">
        <v>2224.4</v>
      </c>
      <c r="M2623" s="5">
        <v>0.08</v>
      </c>
      <c r="N2623" t="s">
        <v>24</v>
      </c>
      <c r="O2623" t="s">
        <v>30</v>
      </c>
      <c r="P2623" t="s">
        <v>35</v>
      </c>
      <c r="Q2623" t="s">
        <v>32</v>
      </c>
      <c r="R2623" t="s">
        <v>20</v>
      </c>
      <c r="S2623" t="s">
        <v>27</v>
      </c>
      <c r="T2623" t="s">
        <v>13311</v>
      </c>
      <c r="U2623" s="1">
        <v>45961</v>
      </c>
      <c r="V2623">
        <f t="shared" si="80"/>
        <v>12</v>
      </c>
      <c r="W2623" t="str">
        <f t="shared" si="81"/>
        <v>0-29</v>
      </c>
    </row>
    <row r="2624" spans="1:23" x14ac:dyDescent="0.25">
      <c r="A2624" t="s">
        <v>2762</v>
      </c>
      <c r="B2624">
        <v>8436691193</v>
      </c>
      <c r="C2624">
        <v>6580932790</v>
      </c>
      <c r="D2624" s="1">
        <v>45654</v>
      </c>
      <c r="E2624">
        <v>99223</v>
      </c>
      <c r="F2624">
        <v>97110</v>
      </c>
      <c r="G2624" t="s">
        <v>222</v>
      </c>
      <c r="H2624" s="34">
        <v>70962</v>
      </c>
      <c r="I2624" s="7">
        <v>60318</v>
      </c>
      <c r="J2624" s="7">
        <v>48544.639999999999</v>
      </c>
      <c r="K2624" s="7">
        <v>10567</v>
      </c>
      <c r="L2624" s="7">
        <v>1206.3599999999999</v>
      </c>
      <c r="M2624" s="5">
        <v>0.02</v>
      </c>
      <c r="N2624" t="s">
        <v>16</v>
      </c>
      <c r="O2624" t="s">
        <v>30</v>
      </c>
      <c r="P2624" t="s">
        <v>25</v>
      </c>
      <c r="Q2624" t="s">
        <v>19</v>
      </c>
      <c r="R2624" t="s">
        <v>26</v>
      </c>
      <c r="S2624" t="s">
        <v>21</v>
      </c>
      <c r="T2624" t="s">
        <v>13312</v>
      </c>
      <c r="U2624" s="1">
        <v>45813</v>
      </c>
      <c r="V2624">
        <f t="shared" si="80"/>
        <v>159</v>
      </c>
      <c r="W2624" t="str">
        <f t="shared" si="81"/>
        <v>150-179</v>
      </c>
    </row>
    <row r="2625" spans="1:23" x14ac:dyDescent="0.25">
      <c r="A2625" t="s">
        <v>2763</v>
      </c>
      <c r="B2625">
        <v>2998025479</v>
      </c>
      <c r="C2625">
        <v>7881369923</v>
      </c>
      <c r="D2625" s="1">
        <v>45612</v>
      </c>
      <c r="E2625">
        <v>99238</v>
      </c>
      <c r="F2625">
        <v>99291</v>
      </c>
      <c r="G2625" t="s">
        <v>307</v>
      </c>
      <c r="H2625" s="34">
        <v>57166</v>
      </c>
      <c r="I2625" s="7">
        <v>37158</v>
      </c>
      <c r="J2625" s="7">
        <v>26836.04</v>
      </c>
      <c r="K2625" s="7">
        <v>5863</v>
      </c>
      <c r="L2625" s="7">
        <v>4458.96</v>
      </c>
      <c r="M2625" s="5">
        <v>0.12</v>
      </c>
      <c r="N2625" t="s">
        <v>46</v>
      </c>
      <c r="O2625" t="s">
        <v>30</v>
      </c>
      <c r="P2625" t="s">
        <v>97</v>
      </c>
      <c r="Q2625" t="s">
        <v>19</v>
      </c>
      <c r="R2625" t="s">
        <v>26</v>
      </c>
      <c r="S2625" t="s">
        <v>21</v>
      </c>
      <c r="T2625" t="s">
        <v>13310</v>
      </c>
      <c r="U2625" s="1">
        <v>46078</v>
      </c>
      <c r="V2625">
        <f t="shared" si="80"/>
        <v>466</v>
      </c>
      <c r="W2625" t="str">
        <f t="shared" si="81"/>
        <v>360+</v>
      </c>
    </row>
    <row r="2626" spans="1:23" x14ac:dyDescent="0.25">
      <c r="A2626" t="s">
        <v>2764</v>
      </c>
      <c r="B2626">
        <v>2922314318</v>
      </c>
      <c r="C2626">
        <v>7209788773</v>
      </c>
      <c r="D2626" s="1">
        <v>45908</v>
      </c>
      <c r="E2626">
        <v>99223</v>
      </c>
      <c r="F2626">
        <v>99215</v>
      </c>
      <c r="G2626" t="s">
        <v>75</v>
      </c>
      <c r="H2626" s="34">
        <v>91930</v>
      </c>
      <c r="I2626" s="7">
        <v>72625</v>
      </c>
      <c r="J2626" s="7">
        <v>51565</v>
      </c>
      <c r="K2626" s="7">
        <v>9440</v>
      </c>
      <c r="L2626" s="7">
        <v>11620</v>
      </c>
      <c r="M2626" s="5">
        <v>0.16</v>
      </c>
      <c r="N2626" t="s">
        <v>1138</v>
      </c>
      <c r="O2626" t="s">
        <v>30</v>
      </c>
      <c r="P2626" t="s">
        <v>35</v>
      </c>
      <c r="Q2626" t="s">
        <v>32</v>
      </c>
      <c r="R2626" t="s">
        <v>27</v>
      </c>
      <c r="S2626" t="s">
        <v>17</v>
      </c>
      <c r="T2626" t="s">
        <v>13311</v>
      </c>
      <c r="U2626" s="1">
        <v>46026</v>
      </c>
      <c r="V2626">
        <f t="shared" ref="V2626:V2689" si="82">U2626-D2626</f>
        <v>118</v>
      </c>
      <c r="W2626" t="str">
        <f t="shared" si="81"/>
        <v>90-119</v>
      </c>
    </row>
    <row r="2627" spans="1:23" x14ac:dyDescent="0.25">
      <c r="A2627" t="s">
        <v>2765</v>
      </c>
      <c r="B2627">
        <v>5059023439</v>
      </c>
      <c r="C2627">
        <v>7884138798</v>
      </c>
      <c r="D2627" s="1">
        <v>45458</v>
      </c>
      <c r="E2627">
        <v>99233</v>
      </c>
      <c r="F2627">
        <v>36415</v>
      </c>
      <c r="G2627" t="s">
        <v>102</v>
      </c>
      <c r="H2627" s="34">
        <v>46922</v>
      </c>
      <c r="I2627" s="7">
        <v>37538</v>
      </c>
      <c r="J2627" s="7">
        <v>17239.68</v>
      </c>
      <c r="K2627" s="7">
        <v>15043</v>
      </c>
      <c r="L2627" s="7">
        <v>5255.32</v>
      </c>
      <c r="M2627" s="5">
        <v>0.14000000000000001</v>
      </c>
      <c r="N2627" t="s">
        <v>1135</v>
      </c>
      <c r="O2627" t="s">
        <v>27</v>
      </c>
      <c r="P2627" t="s">
        <v>40</v>
      </c>
      <c r="Q2627" t="s">
        <v>32</v>
      </c>
      <c r="R2627" t="s">
        <v>21</v>
      </c>
      <c r="S2627" t="s">
        <v>27</v>
      </c>
      <c r="T2627" t="s">
        <v>13310</v>
      </c>
      <c r="U2627" s="1">
        <v>45686</v>
      </c>
      <c r="V2627">
        <f t="shared" si="82"/>
        <v>228</v>
      </c>
      <c r="W2627" t="str">
        <f t="shared" ref="W2627:W2690" si="83">IF(V2627="","",IF(V2627&lt;30,"0-29",IF(V2627&lt;60,"30-59",IF(V2627&lt;90,"60-89",IF(V2627&lt;120,"90-119",IF(V2627&lt;150,"120-149",IF(V2627&lt;180,"150-179",IF(V2627&lt;210,"180-209",IF(V2627&lt;240,"210-239",IF(V2627&lt;270,"240-269",IF(V2627&lt;300,"270-299",IF(V2627&lt;330,"300-329",IF(V2627&lt;360,"330-359","360+")))))))))))))</f>
        <v>210-239</v>
      </c>
    </row>
    <row r="2628" spans="1:23" x14ac:dyDescent="0.25">
      <c r="A2628" t="s">
        <v>2766</v>
      </c>
      <c r="B2628">
        <v>6589340438</v>
      </c>
      <c r="C2628">
        <v>6146672017</v>
      </c>
      <c r="D2628" s="1">
        <v>45527</v>
      </c>
      <c r="E2628">
        <v>99215</v>
      </c>
      <c r="F2628">
        <v>81000</v>
      </c>
      <c r="G2628" t="s">
        <v>140</v>
      </c>
      <c r="H2628" s="34">
        <v>63480</v>
      </c>
      <c r="I2628" s="7">
        <v>45706</v>
      </c>
      <c r="J2628" s="7">
        <v>42049.52</v>
      </c>
      <c r="K2628" s="7">
        <v>0</v>
      </c>
      <c r="L2628" s="7">
        <v>3656.48</v>
      </c>
      <c r="M2628" s="5">
        <v>0.08</v>
      </c>
      <c r="N2628" t="s">
        <v>24</v>
      </c>
      <c r="O2628" t="s">
        <v>17</v>
      </c>
      <c r="P2628" t="s">
        <v>40</v>
      </c>
      <c r="Q2628" t="s">
        <v>19</v>
      </c>
      <c r="R2628" t="s">
        <v>43</v>
      </c>
      <c r="S2628" t="s">
        <v>17</v>
      </c>
      <c r="T2628" t="s">
        <v>13312</v>
      </c>
      <c r="U2628" s="1">
        <v>45736</v>
      </c>
      <c r="V2628">
        <f t="shared" si="82"/>
        <v>209</v>
      </c>
      <c r="W2628" t="str">
        <f t="shared" si="83"/>
        <v>180-209</v>
      </c>
    </row>
    <row r="2629" spans="1:23" x14ac:dyDescent="0.25">
      <c r="A2629" t="s">
        <v>2767</v>
      </c>
      <c r="B2629">
        <v>1100333029</v>
      </c>
      <c r="C2629">
        <v>5838487728</v>
      </c>
      <c r="D2629" s="1">
        <v>45814</v>
      </c>
      <c r="E2629">
        <v>99222</v>
      </c>
      <c r="F2629">
        <v>81000</v>
      </c>
      <c r="G2629" t="s">
        <v>351</v>
      </c>
      <c r="H2629" s="34">
        <v>79152</v>
      </c>
      <c r="I2629" s="7">
        <v>62530</v>
      </c>
      <c r="J2629" s="7">
        <v>52525.2</v>
      </c>
      <c r="K2629" s="7">
        <v>0</v>
      </c>
      <c r="L2629" s="7">
        <v>10004.799999999999</v>
      </c>
      <c r="M2629" s="5">
        <v>0.16</v>
      </c>
      <c r="N2629" t="s">
        <v>1138</v>
      </c>
      <c r="O2629" t="s">
        <v>17</v>
      </c>
      <c r="P2629" t="s">
        <v>97</v>
      </c>
      <c r="Q2629" t="s">
        <v>32</v>
      </c>
      <c r="R2629" t="s">
        <v>26</v>
      </c>
      <c r="S2629" t="s">
        <v>17</v>
      </c>
      <c r="T2629" t="s">
        <v>13310</v>
      </c>
      <c r="U2629" s="1">
        <v>45945</v>
      </c>
      <c r="V2629">
        <f t="shared" si="82"/>
        <v>131</v>
      </c>
      <c r="W2629" t="str">
        <f t="shared" si="83"/>
        <v>120-149</v>
      </c>
    </row>
    <row r="2630" spans="1:23" x14ac:dyDescent="0.25">
      <c r="A2630" t="s">
        <v>2768</v>
      </c>
      <c r="B2630">
        <v>5638746088</v>
      </c>
      <c r="C2630">
        <v>7011858498</v>
      </c>
      <c r="D2630" s="1">
        <v>45402</v>
      </c>
      <c r="E2630">
        <v>99215</v>
      </c>
      <c r="F2630">
        <v>99205</v>
      </c>
      <c r="G2630" t="s">
        <v>87</v>
      </c>
      <c r="H2630" s="34">
        <v>60918</v>
      </c>
      <c r="I2630" s="7">
        <v>48734</v>
      </c>
      <c r="J2630" s="7">
        <v>23040.240000000002</v>
      </c>
      <c r="K2630" s="7">
        <v>18871</v>
      </c>
      <c r="L2630" s="7">
        <v>6822.76</v>
      </c>
      <c r="M2630" s="5">
        <v>0.14000000000000001</v>
      </c>
      <c r="N2630" t="s">
        <v>1135</v>
      </c>
      <c r="O2630" t="s">
        <v>27</v>
      </c>
      <c r="P2630" t="s">
        <v>40</v>
      </c>
      <c r="Q2630" t="s">
        <v>19</v>
      </c>
      <c r="R2630" t="s">
        <v>20</v>
      </c>
      <c r="S2630" t="s">
        <v>21</v>
      </c>
      <c r="T2630" t="s">
        <v>13312</v>
      </c>
      <c r="U2630" s="1">
        <v>45841</v>
      </c>
      <c r="V2630">
        <f t="shared" si="82"/>
        <v>439</v>
      </c>
      <c r="W2630" t="str">
        <f t="shared" si="83"/>
        <v>360+</v>
      </c>
    </row>
    <row r="2631" spans="1:23" x14ac:dyDescent="0.25">
      <c r="A2631" t="s">
        <v>2769</v>
      </c>
      <c r="B2631">
        <v>1692602540</v>
      </c>
      <c r="C2631">
        <v>8885081599</v>
      </c>
      <c r="D2631" s="1">
        <v>45894</v>
      </c>
      <c r="E2631">
        <v>99231</v>
      </c>
      <c r="F2631">
        <v>93000</v>
      </c>
      <c r="G2631" t="s">
        <v>263</v>
      </c>
      <c r="H2631" s="34">
        <v>85732</v>
      </c>
      <c r="I2631" s="7">
        <v>61727</v>
      </c>
      <c r="J2631" s="7">
        <v>50403.839999999997</v>
      </c>
      <c r="K2631" s="7">
        <v>6385</v>
      </c>
      <c r="L2631" s="7">
        <v>4938.16</v>
      </c>
      <c r="M2631" s="5">
        <v>0.08</v>
      </c>
      <c r="N2631" t="s">
        <v>24</v>
      </c>
      <c r="O2631" t="s">
        <v>30</v>
      </c>
      <c r="P2631" t="s">
        <v>18</v>
      </c>
      <c r="Q2631" t="s">
        <v>19</v>
      </c>
      <c r="R2631" t="s">
        <v>43</v>
      </c>
      <c r="S2631" t="s">
        <v>21</v>
      </c>
      <c r="T2631" t="s">
        <v>13310</v>
      </c>
      <c r="U2631" s="1">
        <v>45977</v>
      </c>
      <c r="V2631">
        <f t="shared" si="82"/>
        <v>83</v>
      </c>
      <c r="W2631" t="str">
        <f t="shared" si="83"/>
        <v>60-89</v>
      </c>
    </row>
    <row r="2632" spans="1:23" x14ac:dyDescent="0.25">
      <c r="A2632" t="s">
        <v>2770</v>
      </c>
      <c r="B2632">
        <v>7820667002</v>
      </c>
      <c r="C2632">
        <v>9613677935</v>
      </c>
      <c r="D2632" s="1">
        <v>45320</v>
      </c>
      <c r="E2632">
        <v>99213</v>
      </c>
      <c r="F2632">
        <v>97110</v>
      </c>
      <c r="G2632" t="s">
        <v>286</v>
      </c>
      <c r="H2632" s="34">
        <v>17500</v>
      </c>
      <c r="I2632" s="7">
        <v>13650</v>
      </c>
      <c r="J2632" s="7">
        <v>9836</v>
      </c>
      <c r="K2632" s="7">
        <v>1084</v>
      </c>
      <c r="L2632" s="7">
        <v>2730</v>
      </c>
      <c r="M2632" s="5">
        <v>0.2</v>
      </c>
      <c r="N2632" t="s">
        <v>3140</v>
      </c>
      <c r="O2632" t="s">
        <v>30</v>
      </c>
      <c r="P2632" t="s">
        <v>58</v>
      </c>
      <c r="Q2632" t="s">
        <v>19</v>
      </c>
      <c r="R2632" t="s">
        <v>26</v>
      </c>
      <c r="S2632" t="s">
        <v>17</v>
      </c>
      <c r="T2632" t="s">
        <v>13312</v>
      </c>
      <c r="U2632" s="1">
        <v>45794</v>
      </c>
      <c r="V2632">
        <f t="shared" si="82"/>
        <v>474</v>
      </c>
      <c r="W2632" t="str">
        <f t="shared" si="83"/>
        <v>360+</v>
      </c>
    </row>
    <row r="2633" spans="1:23" x14ac:dyDescent="0.25">
      <c r="A2633" t="s">
        <v>2771</v>
      </c>
      <c r="B2633">
        <v>1594611523</v>
      </c>
      <c r="C2633">
        <v>6517331017</v>
      </c>
      <c r="D2633" s="1">
        <v>45328</v>
      </c>
      <c r="E2633">
        <v>99213</v>
      </c>
      <c r="F2633">
        <v>36415</v>
      </c>
      <c r="G2633" t="s">
        <v>224</v>
      </c>
      <c r="H2633" s="34">
        <v>43580</v>
      </c>
      <c r="I2633" s="7">
        <v>37043</v>
      </c>
      <c r="J2633" s="7">
        <v>24887.14</v>
      </c>
      <c r="K2633" s="7">
        <v>11415</v>
      </c>
      <c r="L2633" s="7">
        <v>740.86</v>
      </c>
      <c r="M2633" s="5">
        <v>0.02</v>
      </c>
      <c r="N2633" t="s">
        <v>16</v>
      </c>
      <c r="O2633" t="s">
        <v>27</v>
      </c>
      <c r="P2633" t="s">
        <v>55</v>
      </c>
      <c r="Q2633" t="s">
        <v>32</v>
      </c>
      <c r="R2633" t="s">
        <v>21</v>
      </c>
      <c r="S2633" t="s">
        <v>27</v>
      </c>
      <c r="T2633" t="s">
        <v>13310</v>
      </c>
      <c r="U2633" s="1">
        <v>46056</v>
      </c>
      <c r="V2633">
        <f t="shared" si="82"/>
        <v>728</v>
      </c>
      <c r="W2633" t="str">
        <f t="shared" si="83"/>
        <v>360+</v>
      </c>
    </row>
    <row r="2634" spans="1:23" x14ac:dyDescent="0.25">
      <c r="A2634" t="s">
        <v>2772</v>
      </c>
      <c r="B2634">
        <v>8597241662</v>
      </c>
      <c r="C2634">
        <v>8129653297</v>
      </c>
      <c r="D2634" s="1">
        <v>45330</v>
      </c>
      <c r="E2634">
        <v>99238</v>
      </c>
      <c r="F2634">
        <v>97110</v>
      </c>
      <c r="G2634" t="s">
        <v>37</v>
      </c>
      <c r="H2634" s="34">
        <v>77142</v>
      </c>
      <c r="I2634" s="7">
        <v>61714</v>
      </c>
      <c r="J2634" s="7">
        <v>46968.04</v>
      </c>
      <c r="K2634" s="7">
        <v>6106</v>
      </c>
      <c r="L2634" s="7">
        <v>8639.9599999999991</v>
      </c>
      <c r="M2634" s="5">
        <v>0.14000000000000001</v>
      </c>
      <c r="N2634" t="s">
        <v>1135</v>
      </c>
      <c r="O2634" t="s">
        <v>30</v>
      </c>
      <c r="P2634" t="s">
        <v>55</v>
      </c>
      <c r="Q2634" t="s">
        <v>32</v>
      </c>
      <c r="R2634" t="s">
        <v>21</v>
      </c>
      <c r="S2634" t="s">
        <v>17</v>
      </c>
      <c r="T2634" t="s">
        <v>13310</v>
      </c>
      <c r="U2634" s="1">
        <v>45990</v>
      </c>
      <c r="V2634">
        <f t="shared" si="82"/>
        <v>660</v>
      </c>
      <c r="W2634" t="str">
        <f t="shared" si="83"/>
        <v>360+</v>
      </c>
    </row>
    <row r="2635" spans="1:23" x14ac:dyDescent="0.25">
      <c r="A2635" t="s">
        <v>2773</v>
      </c>
      <c r="B2635">
        <v>3567358110</v>
      </c>
      <c r="C2635">
        <v>3547418544</v>
      </c>
      <c r="D2635" s="1">
        <v>45542</v>
      </c>
      <c r="E2635">
        <v>99223</v>
      </c>
      <c r="F2635">
        <v>99203</v>
      </c>
      <c r="G2635" t="s">
        <v>445</v>
      </c>
      <c r="H2635" s="34">
        <v>47850</v>
      </c>
      <c r="I2635" s="7">
        <v>35888</v>
      </c>
      <c r="J2635" s="7">
        <v>27045.8</v>
      </c>
      <c r="K2635" s="7">
        <v>3459</v>
      </c>
      <c r="L2635" s="7">
        <v>5383.2</v>
      </c>
      <c r="M2635" s="5">
        <v>0.15</v>
      </c>
      <c r="N2635" t="s">
        <v>1139</v>
      </c>
      <c r="O2635" t="s">
        <v>30</v>
      </c>
      <c r="P2635" t="s">
        <v>18</v>
      </c>
      <c r="Q2635" t="s">
        <v>32</v>
      </c>
      <c r="R2635" t="s">
        <v>43</v>
      </c>
      <c r="S2635" t="s">
        <v>17</v>
      </c>
      <c r="T2635" t="s">
        <v>13311</v>
      </c>
      <c r="U2635" s="1">
        <v>45923</v>
      </c>
      <c r="V2635">
        <f t="shared" si="82"/>
        <v>381</v>
      </c>
      <c r="W2635" t="str">
        <f t="shared" si="83"/>
        <v>360+</v>
      </c>
    </row>
    <row r="2636" spans="1:23" x14ac:dyDescent="0.25">
      <c r="A2636" t="s">
        <v>2774</v>
      </c>
      <c r="B2636">
        <v>8903201724</v>
      </c>
      <c r="C2636">
        <v>2274545001</v>
      </c>
      <c r="D2636" s="1">
        <v>45745</v>
      </c>
      <c r="E2636">
        <v>99213</v>
      </c>
      <c r="F2636">
        <v>93000</v>
      </c>
      <c r="G2636" t="s">
        <v>69</v>
      </c>
      <c r="H2636" s="34">
        <v>57695</v>
      </c>
      <c r="I2636" s="7">
        <v>41540</v>
      </c>
      <c r="J2636" s="7">
        <v>33626.800000000003</v>
      </c>
      <c r="K2636" s="7">
        <v>4590</v>
      </c>
      <c r="L2636" s="7">
        <v>3323.2</v>
      </c>
      <c r="M2636" s="5">
        <v>0.08</v>
      </c>
      <c r="N2636" t="s">
        <v>24</v>
      </c>
      <c r="O2636" t="s">
        <v>30</v>
      </c>
      <c r="P2636" t="s">
        <v>25</v>
      </c>
      <c r="Q2636" t="s">
        <v>19</v>
      </c>
      <c r="R2636" t="s">
        <v>43</v>
      </c>
      <c r="S2636" t="s">
        <v>21</v>
      </c>
      <c r="T2636" t="s">
        <v>13310</v>
      </c>
      <c r="U2636" s="1">
        <v>45961</v>
      </c>
      <c r="V2636">
        <f t="shared" si="82"/>
        <v>216</v>
      </c>
      <c r="W2636" t="str">
        <f t="shared" si="83"/>
        <v>210-239</v>
      </c>
    </row>
    <row r="2637" spans="1:23" x14ac:dyDescent="0.25">
      <c r="A2637" t="s">
        <v>2775</v>
      </c>
      <c r="B2637">
        <v>5761495267</v>
      </c>
      <c r="C2637">
        <v>8320288581</v>
      </c>
      <c r="D2637" s="1">
        <v>45368</v>
      </c>
      <c r="E2637">
        <v>99222</v>
      </c>
      <c r="F2637">
        <v>99282</v>
      </c>
      <c r="G2637" t="s">
        <v>296</v>
      </c>
      <c r="H2637" s="34">
        <v>85132</v>
      </c>
      <c r="I2637" s="7">
        <v>72362</v>
      </c>
      <c r="J2637" s="7">
        <v>38155.760000000002</v>
      </c>
      <c r="K2637" s="7">
        <v>32759</v>
      </c>
      <c r="L2637" s="7">
        <v>1447.24</v>
      </c>
      <c r="M2637" s="5">
        <v>0.02</v>
      </c>
      <c r="N2637" t="s">
        <v>16</v>
      </c>
      <c r="O2637" t="s">
        <v>27</v>
      </c>
      <c r="P2637" t="s">
        <v>18</v>
      </c>
      <c r="Q2637" t="s">
        <v>19</v>
      </c>
      <c r="R2637" t="s">
        <v>26</v>
      </c>
      <c r="S2637" t="s">
        <v>17</v>
      </c>
      <c r="T2637" t="s">
        <v>13312</v>
      </c>
      <c r="U2637" s="1">
        <v>45846</v>
      </c>
      <c r="V2637">
        <f t="shared" si="82"/>
        <v>478</v>
      </c>
      <c r="W2637" t="str">
        <f t="shared" si="83"/>
        <v>360+</v>
      </c>
    </row>
    <row r="2638" spans="1:23" x14ac:dyDescent="0.25">
      <c r="A2638" t="s">
        <v>2776</v>
      </c>
      <c r="B2638">
        <v>8797232663</v>
      </c>
      <c r="C2638">
        <v>8038557595</v>
      </c>
      <c r="D2638" s="1">
        <v>45756</v>
      </c>
      <c r="E2638">
        <v>99214</v>
      </c>
      <c r="F2638">
        <v>99211</v>
      </c>
      <c r="G2638" t="s">
        <v>240</v>
      </c>
      <c r="H2638" s="34">
        <v>87252</v>
      </c>
      <c r="I2638" s="7">
        <v>56714</v>
      </c>
      <c r="J2638" s="7">
        <v>49908.32</v>
      </c>
      <c r="K2638" s="7">
        <v>0</v>
      </c>
      <c r="L2638" s="7">
        <v>6805.68</v>
      </c>
      <c r="M2638" s="5">
        <v>0.12</v>
      </c>
      <c r="N2638" t="s">
        <v>46</v>
      </c>
      <c r="O2638" t="s">
        <v>17</v>
      </c>
      <c r="P2638" t="s">
        <v>40</v>
      </c>
      <c r="Q2638" t="s">
        <v>19</v>
      </c>
      <c r="R2638" t="s">
        <v>27</v>
      </c>
      <c r="S2638" t="s">
        <v>17</v>
      </c>
      <c r="T2638" t="s">
        <v>13312</v>
      </c>
      <c r="U2638" s="1">
        <v>45868</v>
      </c>
      <c r="V2638">
        <f t="shared" si="82"/>
        <v>112</v>
      </c>
      <c r="W2638" t="str">
        <f t="shared" si="83"/>
        <v>90-119</v>
      </c>
    </row>
    <row r="2639" spans="1:23" x14ac:dyDescent="0.25">
      <c r="A2639" t="s">
        <v>2777</v>
      </c>
      <c r="B2639">
        <v>6415606049</v>
      </c>
      <c r="C2639">
        <v>3340465936</v>
      </c>
      <c r="D2639" s="1">
        <v>45513</v>
      </c>
      <c r="E2639">
        <v>99233</v>
      </c>
      <c r="F2639">
        <v>97110</v>
      </c>
      <c r="G2639" t="s">
        <v>286</v>
      </c>
      <c r="H2639" s="34">
        <v>31803</v>
      </c>
      <c r="I2639" s="7">
        <v>22898</v>
      </c>
      <c r="J2639" s="7">
        <v>18242.16</v>
      </c>
      <c r="K2639" s="7">
        <v>2824</v>
      </c>
      <c r="L2639" s="7">
        <v>1831.84</v>
      </c>
      <c r="M2639" s="5">
        <v>0.08</v>
      </c>
      <c r="N2639" t="s">
        <v>24</v>
      </c>
      <c r="O2639" t="s">
        <v>30</v>
      </c>
      <c r="P2639" t="s">
        <v>97</v>
      </c>
      <c r="Q2639" t="s">
        <v>32</v>
      </c>
      <c r="R2639" t="s">
        <v>43</v>
      </c>
      <c r="S2639" t="s">
        <v>27</v>
      </c>
      <c r="T2639" t="s">
        <v>13311</v>
      </c>
      <c r="U2639" s="1">
        <v>45795</v>
      </c>
      <c r="V2639">
        <f t="shared" si="82"/>
        <v>282</v>
      </c>
      <c r="W2639" t="str">
        <f t="shared" si="83"/>
        <v>270-299</v>
      </c>
    </row>
    <row r="2640" spans="1:23" x14ac:dyDescent="0.25">
      <c r="A2640" t="s">
        <v>2778</v>
      </c>
      <c r="B2640">
        <v>2870033699</v>
      </c>
      <c r="C2640">
        <v>5326000614</v>
      </c>
      <c r="D2640" s="1">
        <v>45664</v>
      </c>
      <c r="E2640">
        <v>99232</v>
      </c>
      <c r="F2640">
        <v>99281</v>
      </c>
      <c r="G2640" t="s">
        <v>178</v>
      </c>
      <c r="H2640" s="34">
        <v>42308</v>
      </c>
      <c r="I2640" s="7">
        <v>30462</v>
      </c>
      <c r="J2640" s="7">
        <v>28025.040000000001</v>
      </c>
      <c r="K2640" s="7">
        <v>0</v>
      </c>
      <c r="L2640" s="7">
        <v>2436.96</v>
      </c>
      <c r="M2640" s="5">
        <v>0.08</v>
      </c>
      <c r="N2640" t="s">
        <v>24</v>
      </c>
      <c r="O2640" t="s">
        <v>17</v>
      </c>
      <c r="P2640" t="s">
        <v>18</v>
      </c>
      <c r="Q2640" t="s">
        <v>32</v>
      </c>
      <c r="R2640" t="s">
        <v>26</v>
      </c>
      <c r="S2640" t="s">
        <v>21</v>
      </c>
      <c r="T2640" t="s">
        <v>13312</v>
      </c>
      <c r="U2640" s="1">
        <v>45985</v>
      </c>
      <c r="V2640">
        <f t="shared" si="82"/>
        <v>321</v>
      </c>
      <c r="W2640" t="str">
        <f t="shared" si="83"/>
        <v>300-329</v>
      </c>
    </row>
    <row r="2641" spans="1:23" x14ac:dyDescent="0.25">
      <c r="A2641" t="s">
        <v>2779</v>
      </c>
      <c r="B2641">
        <v>7985894643</v>
      </c>
      <c r="C2641">
        <v>6225718080</v>
      </c>
      <c r="D2641" s="1">
        <v>45336</v>
      </c>
      <c r="E2641">
        <v>99232</v>
      </c>
      <c r="F2641">
        <v>93000</v>
      </c>
      <c r="G2641" t="s">
        <v>244</v>
      </c>
      <c r="H2641" s="34">
        <v>88410</v>
      </c>
      <c r="I2641" s="7">
        <v>63655</v>
      </c>
      <c r="J2641" s="7">
        <v>51697.599999999999</v>
      </c>
      <c r="K2641" s="7">
        <v>6865</v>
      </c>
      <c r="L2641" s="7">
        <v>5092.3999999999996</v>
      </c>
      <c r="M2641" s="5">
        <v>0.08</v>
      </c>
      <c r="N2641" t="s">
        <v>24</v>
      </c>
      <c r="O2641" t="s">
        <v>30</v>
      </c>
      <c r="P2641" t="s">
        <v>97</v>
      </c>
      <c r="Q2641" t="s">
        <v>32</v>
      </c>
      <c r="R2641" t="s">
        <v>27</v>
      </c>
      <c r="S2641" t="s">
        <v>17</v>
      </c>
      <c r="T2641" t="s">
        <v>13310</v>
      </c>
      <c r="U2641" s="1">
        <v>46042</v>
      </c>
      <c r="V2641">
        <f t="shared" si="82"/>
        <v>706</v>
      </c>
      <c r="W2641" t="str">
        <f t="shared" si="83"/>
        <v>360+</v>
      </c>
    </row>
    <row r="2642" spans="1:23" x14ac:dyDescent="0.25">
      <c r="A2642" t="s">
        <v>2780</v>
      </c>
      <c r="B2642">
        <v>9884532270</v>
      </c>
      <c r="C2642">
        <v>1672558693</v>
      </c>
      <c r="D2642" s="1">
        <v>45554</v>
      </c>
      <c r="E2642">
        <v>99215</v>
      </c>
      <c r="F2642">
        <v>71046</v>
      </c>
      <c r="G2642" t="s">
        <v>296</v>
      </c>
      <c r="H2642" s="34">
        <v>83659</v>
      </c>
      <c r="I2642" s="7">
        <v>54378</v>
      </c>
      <c r="J2642" s="7">
        <v>47852.639999999999</v>
      </c>
      <c r="K2642" s="7">
        <v>0</v>
      </c>
      <c r="L2642" s="7">
        <v>6525.36</v>
      </c>
      <c r="M2642" s="5">
        <v>0.12</v>
      </c>
      <c r="N2642" t="s">
        <v>46</v>
      </c>
      <c r="O2642" t="s">
        <v>17</v>
      </c>
      <c r="P2642" t="s">
        <v>31</v>
      </c>
      <c r="Q2642" t="s">
        <v>19</v>
      </c>
      <c r="R2642" t="s">
        <v>20</v>
      </c>
      <c r="S2642" t="s">
        <v>27</v>
      </c>
      <c r="T2642" t="s">
        <v>13311</v>
      </c>
      <c r="U2642" s="1">
        <v>46084</v>
      </c>
      <c r="V2642">
        <f t="shared" si="82"/>
        <v>530</v>
      </c>
      <c r="W2642" t="str">
        <f t="shared" si="83"/>
        <v>360+</v>
      </c>
    </row>
    <row r="2643" spans="1:23" x14ac:dyDescent="0.25">
      <c r="A2643" t="s">
        <v>2781</v>
      </c>
      <c r="B2643">
        <v>2076789139</v>
      </c>
      <c r="C2643">
        <v>7856314794</v>
      </c>
      <c r="D2643" s="1">
        <v>45465</v>
      </c>
      <c r="E2643">
        <v>99214</v>
      </c>
      <c r="F2643">
        <v>99204</v>
      </c>
      <c r="G2643" t="s">
        <v>288</v>
      </c>
      <c r="H2643" s="34">
        <v>70166</v>
      </c>
      <c r="I2643" s="7">
        <v>59641</v>
      </c>
      <c r="J2643" s="7">
        <v>53484.18</v>
      </c>
      <c r="K2643" s="7">
        <v>4964</v>
      </c>
      <c r="L2643" s="7">
        <v>1192.82</v>
      </c>
      <c r="M2643" s="5">
        <v>0.02</v>
      </c>
      <c r="N2643" t="s">
        <v>16</v>
      </c>
      <c r="O2643" t="s">
        <v>30</v>
      </c>
      <c r="P2643" t="s">
        <v>25</v>
      </c>
      <c r="Q2643" t="s">
        <v>19</v>
      </c>
      <c r="R2643" t="s">
        <v>43</v>
      </c>
      <c r="S2643" t="s">
        <v>21</v>
      </c>
      <c r="T2643" t="s">
        <v>13311</v>
      </c>
      <c r="U2643" s="1">
        <v>45786</v>
      </c>
      <c r="V2643">
        <f t="shared" si="82"/>
        <v>321</v>
      </c>
      <c r="W2643" t="str">
        <f t="shared" si="83"/>
        <v>300-329</v>
      </c>
    </row>
    <row r="2644" spans="1:23" x14ac:dyDescent="0.25">
      <c r="A2644" t="s">
        <v>2782</v>
      </c>
      <c r="B2644">
        <v>8263948443</v>
      </c>
      <c r="C2644">
        <v>6732354960</v>
      </c>
      <c r="D2644" s="1">
        <v>45727</v>
      </c>
      <c r="E2644">
        <v>99233</v>
      </c>
      <c r="F2644">
        <v>97110</v>
      </c>
      <c r="G2644" t="s">
        <v>415</v>
      </c>
      <c r="H2644" s="34">
        <v>50233</v>
      </c>
      <c r="I2644" s="7">
        <v>36168</v>
      </c>
      <c r="J2644" s="7">
        <v>30517.56</v>
      </c>
      <c r="K2644" s="7">
        <v>2757</v>
      </c>
      <c r="L2644" s="7">
        <v>2893.44</v>
      </c>
      <c r="M2644" s="5">
        <v>0.08</v>
      </c>
      <c r="N2644" t="s">
        <v>24</v>
      </c>
      <c r="O2644" t="s">
        <v>30</v>
      </c>
      <c r="P2644" t="s">
        <v>55</v>
      </c>
      <c r="Q2644" t="s">
        <v>32</v>
      </c>
      <c r="R2644" t="s">
        <v>43</v>
      </c>
      <c r="S2644" t="s">
        <v>17</v>
      </c>
      <c r="T2644" t="s">
        <v>13311</v>
      </c>
      <c r="U2644" s="1">
        <v>45812</v>
      </c>
      <c r="V2644">
        <f t="shared" si="82"/>
        <v>85</v>
      </c>
      <c r="W2644" t="str">
        <f t="shared" si="83"/>
        <v>60-89</v>
      </c>
    </row>
    <row r="2645" spans="1:23" x14ac:dyDescent="0.25">
      <c r="A2645" t="s">
        <v>2783</v>
      </c>
      <c r="B2645">
        <v>6166253105</v>
      </c>
      <c r="C2645">
        <v>2413848147</v>
      </c>
      <c r="D2645" s="1">
        <v>45567</v>
      </c>
      <c r="E2645">
        <v>99214</v>
      </c>
      <c r="F2645">
        <v>99284</v>
      </c>
      <c r="G2645" t="s">
        <v>106</v>
      </c>
      <c r="H2645" s="34">
        <v>80443</v>
      </c>
      <c r="I2645" s="7">
        <v>52288</v>
      </c>
      <c r="J2645" s="7">
        <v>40810.44</v>
      </c>
      <c r="K2645" s="7">
        <v>5203</v>
      </c>
      <c r="L2645" s="7">
        <v>6274.56</v>
      </c>
      <c r="M2645" s="5">
        <v>0.12</v>
      </c>
      <c r="N2645" t="s">
        <v>46</v>
      </c>
      <c r="O2645" t="s">
        <v>30</v>
      </c>
      <c r="P2645" t="s">
        <v>40</v>
      </c>
      <c r="Q2645" t="s">
        <v>19</v>
      </c>
      <c r="R2645" t="s">
        <v>20</v>
      </c>
      <c r="S2645" t="s">
        <v>27</v>
      </c>
      <c r="T2645" t="s">
        <v>13311</v>
      </c>
      <c r="U2645" s="1">
        <v>45736</v>
      </c>
      <c r="V2645">
        <f t="shared" si="82"/>
        <v>169</v>
      </c>
      <c r="W2645" t="str">
        <f t="shared" si="83"/>
        <v>150-179</v>
      </c>
    </row>
    <row r="2646" spans="1:23" x14ac:dyDescent="0.25">
      <c r="A2646" t="s">
        <v>2784</v>
      </c>
      <c r="B2646">
        <v>1644969667</v>
      </c>
      <c r="C2646">
        <v>7112333119</v>
      </c>
      <c r="D2646" s="1">
        <v>45433</v>
      </c>
      <c r="E2646">
        <v>99215</v>
      </c>
      <c r="F2646">
        <v>99202</v>
      </c>
      <c r="G2646" t="s">
        <v>445</v>
      </c>
      <c r="H2646" s="34">
        <v>69253</v>
      </c>
      <c r="I2646" s="7">
        <v>58865</v>
      </c>
      <c r="J2646" s="7">
        <v>57687.7</v>
      </c>
      <c r="K2646" s="7">
        <v>0</v>
      </c>
      <c r="L2646" s="7">
        <v>1177.3</v>
      </c>
      <c r="M2646" s="5">
        <v>0.02</v>
      </c>
      <c r="N2646" t="s">
        <v>16</v>
      </c>
      <c r="O2646" t="s">
        <v>17</v>
      </c>
      <c r="P2646" t="s">
        <v>40</v>
      </c>
      <c r="Q2646" t="s">
        <v>19</v>
      </c>
      <c r="R2646" t="s">
        <v>21</v>
      </c>
      <c r="S2646" t="s">
        <v>17</v>
      </c>
      <c r="T2646" t="s">
        <v>13312</v>
      </c>
      <c r="U2646" s="1">
        <v>46004</v>
      </c>
      <c r="V2646">
        <f t="shared" si="82"/>
        <v>571</v>
      </c>
      <c r="W2646" t="str">
        <f t="shared" si="83"/>
        <v>360+</v>
      </c>
    </row>
    <row r="2647" spans="1:23" x14ac:dyDescent="0.25">
      <c r="A2647" t="s">
        <v>2785</v>
      </c>
      <c r="B2647">
        <v>6467145485</v>
      </c>
      <c r="C2647">
        <v>4980397145</v>
      </c>
      <c r="D2647" s="1">
        <v>45462</v>
      </c>
      <c r="E2647">
        <v>99213</v>
      </c>
      <c r="F2647">
        <v>99215</v>
      </c>
      <c r="G2647" t="s">
        <v>237</v>
      </c>
      <c r="H2647" s="34">
        <v>42922</v>
      </c>
      <c r="I2647" s="7">
        <v>36484</v>
      </c>
      <c r="J2647" s="7">
        <v>35754.32</v>
      </c>
      <c r="K2647" s="7">
        <v>0</v>
      </c>
      <c r="L2647" s="7">
        <v>729.68</v>
      </c>
      <c r="M2647" s="5">
        <v>0.02</v>
      </c>
      <c r="N2647" t="s">
        <v>16</v>
      </c>
      <c r="O2647" t="s">
        <v>17</v>
      </c>
      <c r="P2647" t="s">
        <v>31</v>
      </c>
      <c r="Q2647" t="s">
        <v>32</v>
      </c>
      <c r="R2647" t="s">
        <v>38</v>
      </c>
      <c r="S2647" t="s">
        <v>17</v>
      </c>
      <c r="T2647" t="s">
        <v>13310</v>
      </c>
      <c r="U2647" s="1">
        <v>46071</v>
      </c>
      <c r="V2647">
        <f t="shared" si="82"/>
        <v>609</v>
      </c>
      <c r="W2647" t="str">
        <f t="shared" si="83"/>
        <v>360+</v>
      </c>
    </row>
    <row r="2648" spans="1:23" x14ac:dyDescent="0.25">
      <c r="A2648" t="s">
        <v>2786</v>
      </c>
      <c r="B2648">
        <v>9906253562</v>
      </c>
      <c r="C2648">
        <v>8027845700</v>
      </c>
      <c r="D2648" s="1">
        <v>45293</v>
      </c>
      <c r="E2648">
        <v>99238</v>
      </c>
      <c r="F2648">
        <v>99215</v>
      </c>
      <c r="G2648" t="s">
        <v>106</v>
      </c>
      <c r="H2648" s="34">
        <v>92652</v>
      </c>
      <c r="I2648" s="7">
        <v>69489</v>
      </c>
      <c r="J2648" s="7">
        <v>51758.65</v>
      </c>
      <c r="K2648" s="7">
        <v>7307</v>
      </c>
      <c r="L2648" s="7">
        <v>10423.35</v>
      </c>
      <c r="M2648" s="5">
        <v>0.15</v>
      </c>
      <c r="N2648" t="s">
        <v>1139</v>
      </c>
      <c r="O2648" t="s">
        <v>30</v>
      </c>
      <c r="P2648" t="s">
        <v>40</v>
      </c>
      <c r="Q2648" t="s">
        <v>19</v>
      </c>
      <c r="R2648" t="s">
        <v>21</v>
      </c>
      <c r="S2648" t="s">
        <v>17</v>
      </c>
      <c r="T2648" t="s">
        <v>13311</v>
      </c>
      <c r="U2648" s="1">
        <v>45661</v>
      </c>
      <c r="V2648">
        <f t="shared" si="82"/>
        <v>368</v>
      </c>
      <c r="W2648" t="str">
        <f t="shared" si="83"/>
        <v>360+</v>
      </c>
    </row>
    <row r="2649" spans="1:23" x14ac:dyDescent="0.25">
      <c r="A2649" t="s">
        <v>2787</v>
      </c>
      <c r="B2649">
        <v>4965818266</v>
      </c>
      <c r="C2649">
        <v>6376955195</v>
      </c>
      <c r="D2649" s="1">
        <v>45881</v>
      </c>
      <c r="E2649">
        <v>99214</v>
      </c>
      <c r="F2649">
        <v>99215</v>
      </c>
      <c r="G2649" t="s">
        <v>222</v>
      </c>
      <c r="H2649" s="34">
        <v>58265</v>
      </c>
      <c r="I2649" s="7">
        <v>46612</v>
      </c>
      <c r="J2649" s="7">
        <v>40086.32</v>
      </c>
      <c r="K2649" s="7">
        <v>0</v>
      </c>
      <c r="L2649" s="7">
        <v>6525.68</v>
      </c>
      <c r="M2649" s="5">
        <v>0.14000000000000001</v>
      </c>
      <c r="N2649" t="s">
        <v>1135</v>
      </c>
      <c r="O2649" t="s">
        <v>17</v>
      </c>
      <c r="P2649" t="s">
        <v>55</v>
      </c>
      <c r="Q2649" t="s">
        <v>32</v>
      </c>
      <c r="R2649" t="s">
        <v>26</v>
      </c>
      <c r="S2649" t="s">
        <v>17</v>
      </c>
      <c r="T2649" t="s">
        <v>13310</v>
      </c>
      <c r="U2649" s="1">
        <v>46058</v>
      </c>
      <c r="V2649">
        <f t="shared" si="82"/>
        <v>177</v>
      </c>
      <c r="W2649" t="str">
        <f t="shared" si="83"/>
        <v>150-179</v>
      </c>
    </row>
    <row r="2650" spans="1:23" x14ac:dyDescent="0.25">
      <c r="A2650" t="s">
        <v>2788</v>
      </c>
      <c r="B2650">
        <v>9071487791</v>
      </c>
      <c r="C2650">
        <v>5267423072</v>
      </c>
      <c r="D2650" s="1">
        <v>45479</v>
      </c>
      <c r="E2650">
        <v>99223</v>
      </c>
      <c r="F2650">
        <v>99282</v>
      </c>
      <c r="G2650" t="s">
        <v>268</v>
      </c>
      <c r="H2650" s="34">
        <v>23329</v>
      </c>
      <c r="I2650" s="7">
        <v>17497</v>
      </c>
      <c r="J2650" s="7">
        <v>9723.4500000000007</v>
      </c>
      <c r="K2650" s="7">
        <v>5149</v>
      </c>
      <c r="L2650" s="7">
        <v>2624.55</v>
      </c>
      <c r="M2650" s="5">
        <v>0.15</v>
      </c>
      <c r="N2650" t="s">
        <v>1139</v>
      </c>
      <c r="O2650" t="s">
        <v>27</v>
      </c>
      <c r="P2650" t="s">
        <v>25</v>
      </c>
      <c r="Q2650" t="s">
        <v>32</v>
      </c>
      <c r="R2650" t="s">
        <v>26</v>
      </c>
      <c r="S2650" t="s">
        <v>27</v>
      </c>
      <c r="T2650" t="s">
        <v>13311</v>
      </c>
      <c r="U2650" s="1">
        <v>45699</v>
      </c>
      <c r="V2650">
        <f t="shared" si="82"/>
        <v>220</v>
      </c>
      <c r="W2650" t="str">
        <f t="shared" si="83"/>
        <v>210-239</v>
      </c>
    </row>
    <row r="2651" spans="1:23" x14ac:dyDescent="0.25">
      <c r="A2651" t="s">
        <v>2789</v>
      </c>
      <c r="B2651">
        <v>6144378198</v>
      </c>
      <c r="C2651">
        <v>3516794558</v>
      </c>
      <c r="D2651" s="1">
        <v>45622</v>
      </c>
      <c r="E2651">
        <v>99213</v>
      </c>
      <c r="F2651">
        <v>90834</v>
      </c>
      <c r="G2651" t="s">
        <v>112</v>
      </c>
      <c r="H2651" s="34">
        <v>67143</v>
      </c>
      <c r="I2651" s="7">
        <v>57072</v>
      </c>
      <c r="J2651" s="7">
        <v>49173.56</v>
      </c>
      <c r="K2651" s="7">
        <v>6757</v>
      </c>
      <c r="L2651" s="7">
        <v>1141.44</v>
      </c>
      <c r="M2651" s="5">
        <v>0.02</v>
      </c>
      <c r="N2651" t="s">
        <v>16</v>
      </c>
      <c r="O2651" t="s">
        <v>30</v>
      </c>
      <c r="P2651" t="s">
        <v>97</v>
      </c>
      <c r="Q2651" t="s">
        <v>19</v>
      </c>
      <c r="R2651" t="s">
        <v>38</v>
      </c>
      <c r="S2651" t="s">
        <v>17</v>
      </c>
      <c r="T2651" t="s">
        <v>13311</v>
      </c>
      <c r="U2651" s="1">
        <v>45663</v>
      </c>
      <c r="V2651">
        <f t="shared" si="82"/>
        <v>41</v>
      </c>
      <c r="W2651" t="str">
        <f t="shared" si="83"/>
        <v>30-59</v>
      </c>
    </row>
    <row r="2652" spans="1:23" x14ac:dyDescent="0.25">
      <c r="A2652" t="s">
        <v>2790</v>
      </c>
      <c r="B2652">
        <v>9970022551</v>
      </c>
      <c r="C2652">
        <v>1551542380</v>
      </c>
      <c r="D2652" s="1">
        <v>45682</v>
      </c>
      <c r="E2652">
        <v>99223</v>
      </c>
      <c r="F2652">
        <v>99282</v>
      </c>
      <c r="G2652" t="s">
        <v>96</v>
      </c>
      <c r="H2652" s="34">
        <v>71443</v>
      </c>
      <c r="I2652" s="7">
        <v>46438</v>
      </c>
      <c r="J2652" s="7">
        <v>40865.440000000002</v>
      </c>
      <c r="K2652" s="7">
        <v>0</v>
      </c>
      <c r="L2652" s="7">
        <v>5572.56</v>
      </c>
      <c r="M2652" s="5">
        <v>0.12</v>
      </c>
      <c r="N2652" t="s">
        <v>46</v>
      </c>
      <c r="O2652" t="s">
        <v>17</v>
      </c>
      <c r="P2652" t="s">
        <v>25</v>
      </c>
      <c r="Q2652" t="s">
        <v>32</v>
      </c>
      <c r="R2652" t="s">
        <v>43</v>
      </c>
      <c r="S2652" t="s">
        <v>27</v>
      </c>
      <c r="T2652" t="s">
        <v>13312</v>
      </c>
      <c r="U2652" s="1">
        <v>45855</v>
      </c>
      <c r="V2652">
        <f t="shared" si="82"/>
        <v>173</v>
      </c>
      <c r="W2652" t="str">
        <f t="shared" si="83"/>
        <v>150-179</v>
      </c>
    </row>
    <row r="2653" spans="1:23" x14ac:dyDescent="0.25">
      <c r="A2653" t="s">
        <v>2791</v>
      </c>
      <c r="B2653">
        <v>3951573700</v>
      </c>
      <c r="C2653">
        <v>6088281688</v>
      </c>
      <c r="D2653" s="1">
        <v>45934</v>
      </c>
      <c r="E2653">
        <v>99238</v>
      </c>
      <c r="F2653">
        <v>99291</v>
      </c>
      <c r="G2653" t="s">
        <v>240</v>
      </c>
      <c r="H2653" s="34">
        <v>47437</v>
      </c>
      <c r="I2653" s="7">
        <v>40321</v>
      </c>
      <c r="J2653" s="7">
        <v>39514.58</v>
      </c>
      <c r="K2653" s="7">
        <v>0</v>
      </c>
      <c r="L2653" s="7">
        <v>806.42</v>
      </c>
      <c r="M2653" s="5">
        <v>0.02</v>
      </c>
      <c r="N2653" t="s">
        <v>16</v>
      </c>
      <c r="O2653" t="s">
        <v>17</v>
      </c>
      <c r="P2653" t="s">
        <v>97</v>
      </c>
      <c r="Q2653" t="s">
        <v>19</v>
      </c>
      <c r="R2653" t="s">
        <v>20</v>
      </c>
      <c r="S2653" t="s">
        <v>21</v>
      </c>
      <c r="T2653" t="s">
        <v>13312</v>
      </c>
      <c r="U2653" s="1">
        <v>46098</v>
      </c>
      <c r="V2653">
        <f t="shared" si="82"/>
        <v>164</v>
      </c>
      <c r="W2653" t="str">
        <f t="shared" si="83"/>
        <v>150-179</v>
      </c>
    </row>
    <row r="2654" spans="1:23" x14ac:dyDescent="0.25">
      <c r="A2654" t="s">
        <v>2792</v>
      </c>
      <c r="B2654">
        <v>5201706748</v>
      </c>
      <c r="C2654">
        <v>3945141575</v>
      </c>
      <c r="D2654" s="1">
        <v>45379</v>
      </c>
      <c r="E2654">
        <v>99238</v>
      </c>
      <c r="F2654">
        <v>99201</v>
      </c>
      <c r="G2654" t="s">
        <v>166</v>
      </c>
      <c r="H2654" s="34">
        <v>76912</v>
      </c>
      <c r="I2654" s="7">
        <v>63068</v>
      </c>
      <c r="J2654" s="7">
        <v>32066.76</v>
      </c>
      <c r="K2654" s="7">
        <v>19649</v>
      </c>
      <c r="L2654" s="7">
        <v>11352.24</v>
      </c>
      <c r="M2654" s="5">
        <v>0.18</v>
      </c>
      <c r="N2654" t="s">
        <v>3141</v>
      </c>
      <c r="O2654" t="s">
        <v>27</v>
      </c>
      <c r="P2654" t="s">
        <v>25</v>
      </c>
      <c r="Q2654" t="s">
        <v>32</v>
      </c>
      <c r="R2654" t="s">
        <v>38</v>
      </c>
      <c r="S2654" t="s">
        <v>17</v>
      </c>
      <c r="T2654" t="s">
        <v>13312</v>
      </c>
      <c r="U2654" s="1">
        <v>45994</v>
      </c>
      <c r="V2654">
        <f t="shared" si="82"/>
        <v>615</v>
      </c>
      <c r="W2654" t="str">
        <f t="shared" si="83"/>
        <v>360+</v>
      </c>
    </row>
    <row r="2655" spans="1:23" x14ac:dyDescent="0.25">
      <c r="A2655" t="s">
        <v>2793</v>
      </c>
      <c r="B2655">
        <v>5756789701</v>
      </c>
      <c r="C2655">
        <v>7341380229</v>
      </c>
      <c r="D2655" s="1">
        <v>45595</v>
      </c>
      <c r="E2655">
        <v>99223</v>
      </c>
      <c r="F2655">
        <v>99205</v>
      </c>
      <c r="G2655" t="s">
        <v>34</v>
      </c>
      <c r="H2655" s="34">
        <v>42268</v>
      </c>
      <c r="I2655" s="7">
        <v>30433</v>
      </c>
      <c r="J2655" s="7">
        <v>24441.360000000001</v>
      </c>
      <c r="K2655" s="7">
        <v>3557</v>
      </c>
      <c r="L2655" s="7">
        <v>2434.64</v>
      </c>
      <c r="M2655" s="5">
        <v>0.08</v>
      </c>
      <c r="N2655" t="s">
        <v>24</v>
      </c>
      <c r="O2655" t="s">
        <v>30</v>
      </c>
      <c r="P2655" t="s">
        <v>31</v>
      </c>
      <c r="Q2655" t="s">
        <v>19</v>
      </c>
      <c r="R2655" t="s">
        <v>21</v>
      </c>
      <c r="S2655" t="s">
        <v>21</v>
      </c>
      <c r="T2655" t="s">
        <v>13310</v>
      </c>
      <c r="U2655" s="1">
        <v>45945</v>
      </c>
      <c r="V2655">
        <f t="shared" si="82"/>
        <v>350</v>
      </c>
      <c r="W2655" t="str">
        <f t="shared" si="83"/>
        <v>330-359</v>
      </c>
    </row>
    <row r="2656" spans="1:23" x14ac:dyDescent="0.25">
      <c r="A2656" t="s">
        <v>2794</v>
      </c>
      <c r="B2656">
        <v>7676861166</v>
      </c>
      <c r="C2656">
        <v>8722937709</v>
      </c>
      <c r="D2656" s="1">
        <v>45431</v>
      </c>
      <c r="E2656">
        <v>99231</v>
      </c>
      <c r="F2656">
        <v>99282</v>
      </c>
      <c r="G2656" t="s">
        <v>445</v>
      </c>
      <c r="H2656" s="34">
        <v>56874</v>
      </c>
      <c r="I2656" s="7">
        <v>40949</v>
      </c>
      <c r="J2656" s="7">
        <v>24708.080000000002</v>
      </c>
      <c r="K2656" s="7">
        <v>12965</v>
      </c>
      <c r="L2656" s="7">
        <v>3275.92</v>
      </c>
      <c r="M2656" s="5">
        <v>0.08</v>
      </c>
      <c r="N2656" t="s">
        <v>24</v>
      </c>
      <c r="O2656" t="s">
        <v>27</v>
      </c>
      <c r="P2656" t="s">
        <v>35</v>
      </c>
      <c r="Q2656" t="s">
        <v>32</v>
      </c>
      <c r="R2656" t="s">
        <v>21</v>
      </c>
      <c r="S2656" t="s">
        <v>21</v>
      </c>
      <c r="T2656" t="s">
        <v>13310</v>
      </c>
      <c r="U2656" s="1">
        <v>45914</v>
      </c>
      <c r="V2656">
        <f t="shared" si="82"/>
        <v>483</v>
      </c>
      <c r="W2656" t="str">
        <f t="shared" si="83"/>
        <v>360+</v>
      </c>
    </row>
    <row r="2657" spans="1:23" x14ac:dyDescent="0.25">
      <c r="A2657" t="s">
        <v>2795</v>
      </c>
      <c r="B2657">
        <v>7548256543</v>
      </c>
      <c r="C2657">
        <v>2995136171</v>
      </c>
      <c r="D2657" s="1">
        <v>45777</v>
      </c>
      <c r="E2657">
        <v>99213</v>
      </c>
      <c r="F2657">
        <v>99213</v>
      </c>
      <c r="G2657" t="s">
        <v>207</v>
      </c>
      <c r="H2657" s="34">
        <v>42787</v>
      </c>
      <c r="I2657" s="7">
        <v>35085</v>
      </c>
      <c r="J2657" s="7">
        <v>24927.7</v>
      </c>
      <c r="K2657" s="7">
        <v>3842</v>
      </c>
      <c r="L2657" s="7">
        <v>6315.3</v>
      </c>
      <c r="M2657" s="5">
        <v>0.18</v>
      </c>
      <c r="N2657" t="s">
        <v>3141</v>
      </c>
      <c r="O2657" t="s">
        <v>30</v>
      </c>
      <c r="P2657" t="s">
        <v>35</v>
      </c>
      <c r="Q2657" t="s">
        <v>32</v>
      </c>
      <c r="R2657" t="s">
        <v>43</v>
      </c>
      <c r="S2657" t="s">
        <v>27</v>
      </c>
      <c r="T2657" t="s">
        <v>13312</v>
      </c>
      <c r="U2657" s="1">
        <v>45855</v>
      </c>
      <c r="V2657">
        <f t="shared" si="82"/>
        <v>78</v>
      </c>
      <c r="W2657" t="str">
        <f t="shared" si="83"/>
        <v>60-89</v>
      </c>
    </row>
    <row r="2658" spans="1:23" x14ac:dyDescent="0.25">
      <c r="A2658" t="s">
        <v>2796</v>
      </c>
      <c r="B2658">
        <v>7616249942</v>
      </c>
      <c r="C2658">
        <v>4103523927</v>
      </c>
      <c r="D2658" s="1">
        <v>45725</v>
      </c>
      <c r="E2658">
        <v>99238</v>
      </c>
      <c r="F2658">
        <v>90834</v>
      </c>
      <c r="G2658" t="s">
        <v>154</v>
      </c>
      <c r="H2658" s="34">
        <v>70561</v>
      </c>
      <c r="I2658" s="7">
        <v>59977</v>
      </c>
      <c r="J2658" s="7">
        <v>46988.46</v>
      </c>
      <c r="K2658" s="7">
        <v>11789</v>
      </c>
      <c r="L2658" s="7">
        <v>1199.54</v>
      </c>
      <c r="M2658" s="5">
        <v>0.02</v>
      </c>
      <c r="N2658" t="s">
        <v>16</v>
      </c>
      <c r="O2658" t="s">
        <v>27</v>
      </c>
      <c r="P2658" t="s">
        <v>18</v>
      </c>
      <c r="Q2658" t="s">
        <v>19</v>
      </c>
      <c r="R2658" t="s">
        <v>20</v>
      </c>
      <c r="S2658" t="s">
        <v>27</v>
      </c>
      <c r="T2658" t="s">
        <v>13310</v>
      </c>
      <c r="U2658" s="1">
        <v>45863</v>
      </c>
      <c r="V2658">
        <f t="shared" si="82"/>
        <v>138</v>
      </c>
      <c r="W2658" t="str">
        <f t="shared" si="83"/>
        <v>120-149</v>
      </c>
    </row>
    <row r="2659" spans="1:23" x14ac:dyDescent="0.25">
      <c r="A2659" t="s">
        <v>2797</v>
      </c>
      <c r="B2659">
        <v>6896885847</v>
      </c>
      <c r="C2659">
        <v>1852742210</v>
      </c>
      <c r="D2659" s="1">
        <v>45897</v>
      </c>
      <c r="E2659">
        <v>99221</v>
      </c>
      <c r="F2659">
        <v>99285</v>
      </c>
      <c r="G2659" t="s">
        <v>124</v>
      </c>
      <c r="H2659" s="34">
        <v>41114</v>
      </c>
      <c r="I2659" s="7">
        <v>34947</v>
      </c>
      <c r="J2659" s="7">
        <v>30248.059999999998</v>
      </c>
      <c r="K2659" s="7">
        <v>4000</v>
      </c>
      <c r="L2659" s="7">
        <v>698.94</v>
      </c>
      <c r="M2659" s="5">
        <v>0.02</v>
      </c>
      <c r="N2659" t="s">
        <v>16</v>
      </c>
      <c r="O2659" t="s">
        <v>30</v>
      </c>
      <c r="P2659" t="s">
        <v>55</v>
      </c>
      <c r="Q2659" t="s">
        <v>19</v>
      </c>
      <c r="R2659" t="s">
        <v>43</v>
      </c>
      <c r="S2659" t="s">
        <v>27</v>
      </c>
      <c r="T2659" t="s">
        <v>13310</v>
      </c>
      <c r="U2659" s="1">
        <v>46043</v>
      </c>
      <c r="V2659">
        <f t="shared" si="82"/>
        <v>146</v>
      </c>
      <c r="W2659" t="str">
        <f t="shared" si="83"/>
        <v>120-149</v>
      </c>
    </row>
    <row r="2660" spans="1:23" x14ac:dyDescent="0.25">
      <c r="A2660" t="s">
        <v>2798</v>
      </c>
      <c r="B2660">
        <v>6245539671</v>
      </c>
      <c r="C2660">
        <v>7314161135</v>
      </c>
      <c r="D2660" s="1">
        <v>45827</v>
      </c>
      <c r="E2660">
        <v>99223</v>
      </c>
      <c r="F2660">
        <v>99283</v>
      </c>
      <c r="G2660" t="s">
        <v>203</v>
      </c>
      <c r="H2660" s="34">
        <v>36801</v>
      </c>
      <c r="I2660" s="7">
        <v>30177</v>
      </c>
      <c r="J2660" s="7">
        <v>21220.14</v>
      </c>
      <c r="K2660" s="7">
        <v>3525</v>
      </c>
      <c r="L2660" s="7">
        <v>5431.86</v>
      </c>
      <c r="M2660" s="5">
        <v>0.18</v>
      </c>
      <c r="N2660" t="s">
        <v>3141</v>
      </c>
      <c r="O2660" t="s">
        <v>30</v>
      </c>
      <c r="P2660" t="s">
        <v>55</v>
      </c>
      <c r="Q2660" t="s">
        <v>32</v>
      </c>
      <c r="R2660" t="s">
        <v>21</v>
      </c>
      <c r="S2660" t="s">
        <v>21</v>
      </c>
      <c r="T2660" t="s">
        <v>13311</v>
      </c>
      <c r="U2660" s="1">
        <v>46021</v>
      </c>
      <c r="V2660">
        <f t="shared" si="82"/>
        <v>194</v>
      </c>
      <c r="W2660" t="str">
        <f t="shared" si="83"/>
        <v>180-209</v>
      </c>
    </row>
    <row r="2661" spans="1:23" x14ac:dyDescent="0.25">
      <c r="A2661" t="s">
        <v>2799</v>
      </c>
      <c r="B2661">
        <v>2259242033</v>
      </c>
      <c r="C2661">
        <v>4412011380</v>
      </c>
      <c r="D2661" s="1">
        <v>45917</v>
      </c>
      <c r="E2661">
        <v>99222</v>
      </c>
      <c r="F2661">
        <v>99213</v>
      </c>
      <c r="G2661" t="s">
        <v>152</v>
      </c>
      <c r="H2661" s="34">
        <v>56376</v>
      </c>
      <c r="I2661" s="7">
        <v>40591</v>
      </c>
      <c r="J2661" s="7">
        <v>25594.720000000001</v>
      </c>
      <c r="K2661" s="7">
        <v>11749</v>
      </c>
      <c r="L2661" s="7">
        <v>3247.28</v>
      </c>
      <c r="M2661" s="5">
        <v>0.08</v>
      </c>
      <c r="N2661" t="s">
        <v>24</v>
      </c>
      <c r="O2661" t="s">
        <v>27</v>
      </c>
      <c r="P2661" t="s">
        <v>55</v>
      </c>
      <c r="Q2661" t="s">
        <v>19</v>
      </c>
      <c r="R2661" t="s">
        <v>26</v>
      </c>
      <c r="S2661" t="s">
        <v>21</v>
      </c>
      <c r="T2661" t="s">
        <v>13310</v>
      </c>
      <c r="U2661" s="1">
        <v>45957</v>
      </c>
      <c r="V2661">
        <f t="shared" si="82"/>
        <v>40</v>
      </c>
      <c r="W2661" t="str">
        <f t="shared" si="83"/>
        <v>30-59</v>
      </c>
    </row>
    <row r="2662" spans="1:23" x14ac:dyDescent="0.25">
      <c r="A2662" t="s">
        <v>2800</v>
      </c>
      <c r="B2662">
        <v>5498883928</v>
      </c>
      <c r="C2662">
        <v>6885468427</v>
      </c>
      <c r="D2662" s="1">
        <v>45433</v>
      </c>
      <c r="E2662">
        <v>99221</v>
      </c>
      <c r="F2662">
        <v>99202</v>
      </c>
      <c r="G2662" t="s">
        <v>48</v>
      </c>
      <c r="H2662" s="34">
        <v>48196</v>
      </c>
      <c r="I2662" s="7">
        <v>38075</v>
      </c>
      <c r="J2662" s="7">
        <v>31983</v>
      </c>
      <c r="K2662" s="7">
        <v>0</v>
      </c>
      <c r="L2662" s="7">
        <v>6092</v>
      </c>
      <c r="M2662" s="5">
        <v>0.16</v>
      </c>
      <c r="N2662" t="s">
        <v>1138</v>
      </c>
      <c r="O2662" t="s">
        <v>17</v>
      </c>
      <c r="P2662" t="s">
        <v>35</v>
      </c>
      <c r="Q2662" t="s">
        <v>32</v>
      </c>
      <c r="R2662" t="s">
        <v>38</v>
      </c>
      <c r="S2662" t="s">
        <v>27</v>
      </c>
      <c r="T2662" t="s">
        <v>13312</v>
      </c>
      <c r="U2662" s="1">
        <v>45913</v>
      </c>
      <c r="V2662">
        <f t="shared" si="82"/>
        <v>480</v>
      </c>
      <c r="W2662" t="str">
        <f t="shared" si="83"/>
        <v>360+</v>
      </c>
    </row>
    <row r="2663" spans="1:23" x14ac:dyDescent="0.25">
      <c r="A2663" t="s">
        <v>2801</v>
      </c>
      <c r="B2663">
        <v>5673616754</v>
      </c>
      <c r="C2663">
        <v>6700740021</v>
      </c>
      <c r="D2663" s="1">
        <v>45472</v>
      </c>
      <c r="E2663">
        <v>99231</v>
      </c>
      <c r="F2663">
        <v>99202</v>
      </c>
      <c r="G2663" t="s">
        <v>279</v>
      </c>
      <c r="H2663" s="34">
        <v>83392</v>
      </c>
      <c r="I2663" s="7">
        <v>62544</v>
      </c>
      <c r="J2663" s="7">
        <v>43480.4</v>
      </c>
      <c r="K2663" s="7">
        <v>9682</v>
      </c>
      <c r="L2663" s="7">
        <v>9381.6</v>
      </c>
      <c r="M2663" s="5">
        <v>0.15</v>
      </c>
      <c r="N2663" t="s">
        <v>1139</v>
      </c>
      <c r="O2663" t="s">
        <v>27</v>
      </c>
      <c r="P2663" t="s">
        <v>25</v>
      </c>
      <c r="Q2663" t="s">
        <v>32</v>
      </c>
      <c r="R2663" t="s">
        <v>27</v>
      </c>
      <c r="S2663" t="s">
        <v>17</v>
      </c>
      <c r="T2663" t="s">
        <v>13312</v>
      </c>
      <c r="U2663" s="1">
        <v>45726</v>
      </c>
      <c r="V2663">
        <f t="shared" si="82"/>
        <v>254</v>
      </c>
      <c r="W2663" t="str">
        <f t="shared" si="83"/>
        <v>240-269</v>
      </c>
    </row>
    <row r="2664" spans="1:23" x14ac:dyDescent="0.25">
      <c r="A2664" t="s">
        <v>2802</v>
      </c>
      <c r="B2664">
        <v>6949825498</v>
      </c>
      <c r="C2664">
        <v>5109994663</v>
      </c>
      <c r="D2664" s="1">
        <v>45931</v>
      </c>
      <c r="E2664">
        <v>99231</v>
      </c>
      <c r="F2664">
        <v>99292</v>
      </c>
      <c r="G2664" t="s">
        <v>240</v>
      </c>
      <c r="H2664" s="34">
        <v>86509</v>
      </c>
      <c r="I2664" s="7">
        <v>56231</v>
      </c>
      <c r="J2664" s="7">
        <v>49483.28</v>
      </c>
      <c r="K2664" s="7">
        <v>0</v>
      </c>
      <c r="L2664" s="7">
        <v>6747.72</v>
      </c>
      <c r="M2664" s="5">
        <v>0.12</v>
      </c>
      <c r="N2664" t="s">
        <v>46</v>
      </c>
      <c r="O2664" t="s">
        <v>17</v>
      </c>
      <c r="P2664" t="s">
        <v>40</v>
      </c>
      <c r="Q2664" t="s">
        <v>32</v>
      </c>
      <c r="R2664" t="s">
        <v>20</v>
      </c>
      <c r="S2664" t="s">
        <v>17</v>
      </c>
      <c r="T2664" t="s">
        <v>13312</v>
      </c>
      <c r="U2664" s="1">
        <v>46077</v>
      </c>
      <c r="V2664">
        <f t="shared" si="82"/>
        <v>146</v>
      </c>
      <c r="W2664" t="str">
        <f t="shared" si="83"/>
        <v>120-149</v>
      </c>
    </row>
    <row r="2665" spans="1:23" x14ac:dyDescent="0.25">
      <c r="A2665" t="s">
        <v>2803</v>
      </c>
      <c r="B2665">
        <v>3794979768</v>
      </c>
      <c r="C2665">
        <v>3079374445</v>
      </c>
      <c r="D2665" s="1">
        <v>45837</v>
      </c>
      <c r="E2665">
        <v>99232</v>
      </c>
      <c r="F2665">
        <v>99283</v>
      </c>
      <c r="G2665" t="s">
        <v>182</v>
      </c>
      <c r="H2665" s="34">
        <v>94221</v>
      </c>
      <c r="I2665" s="7">
        <v>67839</v>
      </c>
      <c r="J2665" s="7">
        <v>43549.88</v>
      </c>
      <c r="K2665" s="7">
        <v>18862</v>
      </c>
      <c r="L2665" s="7">
        <v>5427.12</v>
      </c>
      <c r="M2665" s="5">
        <v>0.08</v>
      </c>
      <c r="N2665" t="s">
        <v>24</v>
      </c>
      <c r="O2665" t="s">
        <v>27</v>
      </c>
      <c r="P2665" t="s">
        <v>97</v>
      </c>
      <c r="Q2665" t="s">
        <v>32</v>
      </c>
      <c r="R2665" t="s">
        <v>27</v>
      </c>
      <c r="S2665" t="s">
        <v>21</v>
      </c>
      <c r="T2665" t="s">
        <v>13311</v>
      </c>
      <c r="U2665" s="1">
        <v>46029</v>
      </c>
      <c r="V2665">
        <f t="shared" si="82"/>
        <v>192</v>
      </c>
      <c r="W2665" t="str">
        <f t="shared" si="83"/>
        <v>180-209</v>
      </c>
    </row>
    <row r="2666" spans="1:23" x14ac:dyDescent="0.25">
      <c r="A2666" t="s">
        <v>2804</v>
      </c>
      <c r="B2666">
        <v>6030451870</v>
      </c>
      <c r="C2666">
        <v>7560524112</v>
      </c>
      <c r="D2666" s="1">
        <v>45498</v>
      </c>
      <c r="E2666">
        <v>99222</v>
      </c>
      <c r="F2666">
        <v>81000</v>
      </c>
      <c r="G2666" t="s">
        <v>99</v>
      </c>
      <c r="H2666" s="34">
        <v>64598</v>
      </c>
      <c r="I2666" s="7">
        <v>41989</v>
      </c>
      <c r="J2666" s="7">
        <v>36950.32</v>
      </c>
      <c r="K2666" s="7">
        <v>0</v>
      </c>
      <c r="L2666" s="7">
        <v>5038.68</v>
      </c>
      <c r="M2666" s="5">
        <v>0.12</v>
      </c>
      <c r="N2666" t="s">
        <v>46</v>
      </c>
      <c r="O2666" t="s">
        <v>17</v>
      </c>
      <c r="P2666" t="s">
        <v>40</v>
      </c>
      <c r="Q2666" t="s">
        <v>32</v>
      </c>
      <c r="R2666" t="s">
        <v>38</v>
      </c>
      <c r="S2666" t="s">
        <v>17</v>
      </c>
      <c r="T2666" t="s">
        <v>13311</v>
      </c>
      <c r="U2666" s="1">
        <v>45901</v>
      </c>
      <c r="V2666">
        <f t="shared" si="82"/>
        <v>403</v>
      </c>
      <c r="W2666" t="str">
        <f t="shared" si="83"/>
        <v>360+</v>
      </c>
    </row>
    <row r="2667" spans="1:23" x14ac:dyDescent="0.25">
      <c r="A2667" t="s">
        <v>2805</v>
      </c>
      <c r="B2667">
        <v>5101504319</v>
      </c>
      <c r="C2667">
        <v>4162477084</v>
      </c>
      <c r="D2667" s="1">
        <v>45881</v>
      </c>
      <c r="E2667">
        <v>99221</v>
      </c>
      <c r="F2667">
        <v>99213</v>
      </c>
      <c r="G2667" t="s">
        <v>71</v>
      </c>
      <c r="H2667" s="34">
        <v>93983</v>
      </c>
      <c r="I2667" s="7">
        <v>67668</v>
      </c>
      <c r="J2667" s="7">
        <v>62254.559999999998</v>
      </c>
      <c r="K2667" s="7">
        <v>0</v>
      </c>
      <c r="L2667" s="7">
        <v>5413.44</v>
      </c>
      <c r="M2667" s="5">
        <v>0.08</v>
      </c>
      <c r="N2667" t="s">
        <v>24</v>
      </c>
      <c r="O2667" t="s">
        <v>17</v>
      </c>
      <c r="P2667" t="s">
        <v>25</v>
      </c>
      <c r="Q2667" t="s">
        <v>19</v>
      </c>
      <c r="R2667" t="s">
        <v>26</v>
      </c>
      <c r="S2667" t="s">
        <v>27</v>
      </c>
      <c r="T2667" t="s">
        <v>13310</v>
      </c>
      <c r="U2667" s="1">
        <v>45963</v>
      </c>
      <c r="V2667">
        <f t="shared" si="82"/>
        <v>82</v>
      </c>
      <c r="W2667" t="str">
        <f t="shared" si="83"/>
        <v>60-89</v>
      </c>
    </row>
    <row r="2668" spans="1:23" x14ac:dyDescent="0.25">
      <c r="A2668" t="s">
        <v>2806</v>
      </c>
      <c r="B2668">
        <v>1892560470</v>
      </c>
      <c r="C2668">
        <v>9004804561</v>
      </c>
      <c r="D2668" s="1">
        <v>45863</v>
      </c>
      <c r="E2668">
        <v>99222</v>
      </c>
      <c r="F2668">
        <v>99202</v>
      </c>
      <c r="G2668" t="s">
        <v>146</v>
      </c>
      <c r="H2668" s="34">
        <v>27543</v>
      </c>
      <c r="I2668" s="7">
        <v>23412</v>
      </c>
      <c r="J2668" s="7">
        <v>20109.759999999998</v>
      </c>
      <c r="K2668" s="7">
        <v>2834</v>
      </c>
      <c r="L2668" s="7">
        <v>468.24</v>
      </c>
      <c r="M2668" s="5">
        <v>0.02</v>
      </c>
      <c r="N2668" t="s">
        <v>16</v>
      </c>
      <c r="O2668" t="s">
        <v>30</v>
      </c>
      <c r="P2668" t="s">
        <v>58</v>
      </c>
      <c r="Q2668" t="s">
        <v>32</v>
      </c>
      <c r="R2668" t="s">
        <v>26</v>
      </c>
      <c r="S2668" t="s">
        <v>17</v>
      </c>
      <c r="T2668" t="s">
        <v>13312</v>
      </c>
      <c r="U2668" s="1">
        <v>45953</v>
      </c>
      <c r="V2668">
        <f t="shared" si="82"/>
        <v>90</v>
      </c>
      <c r="W2668" t="str">
        <f t="shared" si="83"/>
        <v>90-119</v>
      </c>
    </row>
    <row r="2669" spans="1:23" x14ac:dyDescent="0.25">
      <c r="A2669" t="s">
        <v>2807</v>
      </c>
      <c r="B2669">
        <v>6520215187</v>
      </c>
      <c r="C2669">
        <v>9537267857</v>
      </c>
      <c r="D2669" s="1">
        <v>45872</v>
      </c>
      <c r="E2669">
        <v>99231</v>
      </c>
      <c r="F2669">
        <v>99212</v>
      </c>
      <c r="G2669" t="s">
        <v>495</v>
      </c>
      <c r="H2669" s="34">
        <v>83409</v>
      </c>
      <c r="I2669" s="7">
        <v>54216</v>
      </c>
      <c r="J2669" s="7">
        <v>39789.08</v>
      </c>
      <c r="K2669" s="7">
        <v>7921</v>
      </c>
      <c r="L2669" s="7">
        <v>6505.92</v>
      </c>
      <c r="M2669" s="5">
        <v>0.12</v>
      </c>
      <c r="N2669" t="s">
        <v>46</v>
      </c>
      <c r="O2669" t="s">
        <v>30</v>
      </c>
      <c r="P2669" t="s">
        <v>97</v>
      </c>
      <c r="Q2669" t="s">
        <v>19</v>
      </c>
      <c r="R2669" t="s">
        <v>38</v>
      </c>
      <c r="S2669" t="s">
        <v>17</v>
      </c>
      <c r="T2669" t="s">
        <v>13311</v>
      </c>
      <c r="U2669" s="1">
        <v>45896</v>
      </c>
      <c r="V2669">
        <f t="shared" si="82"/>
        <v>24</v>
      </c>
      <c r="W2669" t="str">
        <f t="shared" si="83"/>
        <v>0-29</v>
      </c>
    </row>
    <row r="2670" spans="1:23" x14ac:dyDescent="0.25">
      <c r="A2670" t="s">
        <v>2808</v>
      </c>
      <c r="B2670">
        <v>7274259801</v>
      </c>
      <c r="C2670">
        <v>5694112918</v>
      </c>
      <c r="D2670" s="1">
        <v>45641</v>
      </c>
      <c r="E2670">
        <v>99213</v>
      </c>
      <c r="F2670">
        <v>99211</v>
      </c>
      <c r="G2670" t="s">
        <v>108</v>
      </c>
      <c r="H2670" s="34">
        <v>88497</v>
      </c>
      <c r="I2670" s="7">
        <v>75222</v>
      </c>
      <c r="J2670" s="7">
        <v>64750.559999999998</v>
      </c>
      <c r="K2670" s="7">
        <v>8967</v>
      </c>
      <c r="L2670" s="7">
        <v>1504.44</v>
      </c>
      <c r="M2670" s="5">
        <v>0.02</v>
      </c>
      <c r="N2670" t="s">
        <v>16</v>
      </c>
      <c r="O2670" t="s">
        <v>27</v>
      </c>
      <c r="P2670" t="s">
        <v>18</v>
      </c>
      <c r="Q2670" t="s">
        <v>19</v>
      </c>
      <c r="R2670" t="s">
        <v>26</v>
      </c>
      <c r="S2670" t="s">
        <v>27</v>
      </c>
      <c r="T2670" t="s">
        <v>13312</v>
      </c>
      <c r="U2670" s="1">
        <v>46027</v>
      </c>
      <c r="V2670">
        <f t="shared" si="82"/>
        <v>386</v>
      </c>
      <c r="W2670" t="str">
        <f t="shared" si="83"/>
        <v>360+</v>
      </c>
    </row>
    <row r="2671" spans="1:23" x14ac:dyDescent="0.25">
      <c r="A2671" t="s">
        <v>2809</v>
      </c>
      <c r="B2671">
        <v>5726301500</v>
      </c>
      <c r="C2671">
        <v>6774780637</v>
      </c>
      <c r="D2671" s="1">
        <v>45338</v>
      </c>
      <c r="E2671">
        <v>99214</v>
      </c>
      <c r="F2671">
        <v>99215</v>
      </c>
      <c r="G2671" t="s">
        <v>200</v>
      </c>
      <c r="H2671" s="34">
        <v>81064</v>
      </c>
      <c r="I2671" s="7">
        <v>68904</v>
      </c>
      <c r="J2671" s="7">
        <v>59565.919999999998</v>
      </c>
      <c r="K2671" s="7">
        <v>7960</v>
      </c>
      <c r="L2671" s="7">
        <v>1378.08</v>
      </c>
      <c r="M2671" s="5">
        <v>0.02</v>
      </c>
      <c r="N2671" t="s">
        <v>16</v>
      </c>
      <c r="O2671" t="s">
        <v>27</v>
      </c>
      <c r="P2671" t="s">
        <v>31</v>
      </c>
      <c r="Q2671" t="s">
        <v>19</v>
      </c>
      <c r="R2671" t="s">
        <v>20</v>
      </c>
      <c r="S2671" t="s">
        <v>21</v>
      </c>
      <c r="T2671" t="s">
        <v>13312</v>
      </c>
      <c r="U2671" s="1">
        <v>45834</v>
      </c>
      <c r="V2671">
        <f t="shared" si="82"/>
        <v>496</v>
      </c>
      <c r="W2671" t="str">
        <f t="shared" si="83"/>
        <v>360+</v>
      </c>
    </row>
    <row r="2672" spans="1:23" x14ac:dyDescent="0.25">
      <c r="A2672" t="s">
        <v>2810</v>
      </c>
      <c r="B2672">
        <v>5100623064</v>
      </c>
      <c r="C2672">
        <v>3735056392</v>
      </c>
      <c r="D2672" s="1">
        <v>45937</v>
      </c>
      <c r="E2672">
        <v>99215</v>
      </c>
      <c r="F2672">
        <v>99212</v>
      </c>
      <c r="G2672" t="s">
        <v>237</v>
      </c>
      <c r="H2672" s="34">
        <v>12261</v>
      </c>
      <c r="I2672" s="7">
        <v>10054</v>
      </c>
      <c r="J2672" s="7">
        <v>5794.28</v>
      </c>
      <c r="K2672" s="7">
        <v>2450</v>
      </c>
      <c r="L2672" s="7">
        <v>1809.72</v>
      </c>
      <c r="M2672" s="5">
        <v>0.18</v>
      </c>
      <c r="N2672" t="s">
        <v>3141</v>
      </c>
      <c r="O2672" t="s">
        <v>27</v>
      </c>
      <c r="P2672" t="s">
        <v>18</v>
      </c>
      <c r="Q2672" t="s">
        <v>19</v>
      </c>
      <c r="R2672" t="s">
        <v>38</v>
      </c>
      <c r="S2672" t="s">
        <v>21</v>
      </c>
      <c r="T2672" t="s">
        <v>13311</v>
      </c>
      <c r="U2672" s="1">
        <v>45992</v>
      </c>
      <c r="V2672">
        <f t="shared" si="82"/>
        <v>55</v>
      </c>
      <c r="W2672" t="str">
        <f t="shared" si="83"/>
        <v>30-59</v>
      </c>
    </row>
    <row r="2673" spans="1:23" x14ac:dyDescent="0.25">
      <c r="A2673" t="s">
        <v>2811</v>
      </c>
      <c r="B2673">
        <v>7411847937</v>
      </c>
      <c r="C2673">
        <v>8916471836</v>
      </c>
      <c r="D2673" s="1">
        <v>45319</v>
      </c>
      <c r="E2673">
        <v>99222</v>
      </c>
      <c r="F2673">
        <v>99215</v>
      </c>
      <c r="G2673" t="s">
        <v>112</v>
      </c>
      <c r="H2673" s="34">
        <v>38129</v>
      </c>
      <c r="I2673" s="7">
        <v>32410</v>
      </c>
      <c r="J2673" s="7">
        <v>22109.8</v>
      </c>
      <c r="K2673" s="7">
        <v>9652</v>
      </c>
      <c r="L2673" s="7">
        <v>648.20000000000005</v>
      </c>
      <c r="M2673" s="5">
        <v>0.02</v>
      </c>
      <c r="N2673" t="s">
        <v>16</v>
      </c>
      <c r="O2673" t="s">
        <v>27</v>
      </c>
      <c r="P2673" t="s">
        <v>35</v>
      </c>
      <c r="Q2673" t="s">
        <v>19</v>
      </c>
      <c r="R2673" t="s">
        <v>20</v>
      </c>
      <c r="S2673" t="s">
        <v>27</v>
      </c>
      <c r="T2673" t="s">
        <v>13312</v>
      </c>
      <c r="U2673" s="1">
        <v>45717</v>
      </c>
      <c r="V2673">
        <f t="shared" si="82"/>
        <v>398</v>
      </c>
      <c r="W2673" t="str">
        <f t="shared" si="83"/>
        <v>360+</v>
      </c>
    </row>
    <row r="2674" spans="1:23" x14ac:dyDescent="0.25">
      <c r="A2674" t="s">
        <v>2812</v>
      </c>
      <c r="B2674">
        <v>6081802121</v>
      </c>
      <c r="C2674">
        <v>9760554064</v>
      </c>
      <c r="D2674" s="1">
        <v>45412</v>
      </c>
      <c r="E2674">
        <v>99238</v>
      </c>
      <c r="F2674">
        <v>99292</v>
      </c>
      <c r="G2674" t="s">
        <v>54</v>
      </c>
      <c r="H2674" s="34">
        <v>45345</v>
      </c>
      <c r="I2674" s="7">
        <v>38543</v>
      </c>
      <c r="J2674" s="7">
        <v>37772.14</v>
      </c>
      <c r="K2674" s="7">
        <v>0</v>
      </c>
      <c r="L2674" s="7">
        <v>770.86</v>
      </c>
      <c r="M2674" s="5">
        <v>0.02</v>
      </c>
      <c r="N2674" t="s">
        <v>16</v>
      </c>
      <c r="O2674" t="s">
        <v>17</v>
      </c>
      <c r="P2674" t="s">
        <v>18</v>
      </c>
      <c r="Q2674" t="s">
        <v>32</v>
      </c>
      <c r="R2674" t="s">
        <v>21</v>
      </c>
      <c r="S2674" t="s">
        <v>27</v>
      </c>
      <c r="T2674" t="s">
        <v>13310</v>
      </c>
      <c r="U2674" s="1">
        <v>45771</v>
      </c>
      <c r="V2674">
        <f t="shared" si="82"/>
        <v>359</v>
      </c>
      <c r="W2674" t="str">
        <f t="shared" si="83"/>
        <v>330-359</v>
      </c>
    </row>
    <row r="2675" spans="1:23" x14ac:dyDescent="0.25">
      <c r="A2675" t="s">
        <v>2813</v>
      </c>
      <c r="B2675">
        <v>2206957676</v>
      </c>
      <c r="C2675">
        <v>1932946733</v>
      </c>
      <c r="D2675" s="1">
        <v>45905</v>
      </c>
      <c r="E2675">
        <v>99238</v>
      </c>
      <c r="F2675">
        <v>99203</v>
      </c>
      <c r="G2675" t="s">
        <v>296</v>
      </c>
      <c r="H2675" s="34">
        <v>89779</v>
      </c>
      <c r="I2675" s="7">
        <v>76312</v>
      </c>
      <c r="J2675" s="7">
        <v>56244.76</v>
      </c>
      <c r="K2675" s="7">
        <v>18541</v>
      </c>
      <c r="L2675" s="7">
        <v>1526.24</v>
      </c>
      <c r="M2675" s="5">
        <v>0.02</v>
      </c>
      <c r="N2675" t="s">
        <v>16</v>
      </c>
      <c r="O2675" t="s">
        <v>27</v>
      </c>
      <c r="P2675" t="s">
        <v>58</v>
      </c>
      <c r="Q2675" t="s">
        <v>19</v>
      </c>
      <c r="R2675" t="s">
        <v>20</v>
      </c>
      <c r="S2675" t="s">
        <v>17</v>
      </c>
      <c r="T2675" t="s">
        <v>13310</v>
      </c>
      <c r="U2675" s="1">
        <v>45956</v>
      </c>
      <c r="V2675">
        <f t="shared" si="82"/>
        <v>51</v>
      </c>
      <c r="W2675" t="str">
        <f t="shared" si="83"/>
        <v>30-59</v>
      </c>
    </row>
    <row r="2676" spans="1:23" x14ac:dyDescent="0.25">
      <c r="A2676" t="s">
        <v>2814</v>
      </c>
      <c r="B2676">
        <v>9141920450</v>
      </c>
      <c r="C2676">
        <v>7640185772</v>
      </c>
      <c r="D2676" s="1">
        <v>45777</v>
      </c>
      <c r="E2676">
        <v>99215</v>
      </c>
      <c r="F2676">
        <v>99212</v>
      </c>
      <c r="G2676" t="s">
        <v>85</v>
      </c>
      <c r="H2676" s="34">
        <v>41487</v>
      </c>
      <c r="I2676" s="7">
        <v>26967</v>
      </c>
      <c r="J2676" s="7">
        <v>13420.96</v>
      </c>
      <c r="K2676" s="7">
        <v>10310</v>
      </c>
      <c r="L2676" s="7">
        <v>3236.04</v>
      </c>
      <c r="M2676" s="5">
        <v>0.12</v>
      </c>
      <c r="N2676" t="s">
        <v>46</v>
      </c>
      <c r="O2676" t="s">
        <v>27</v>
      </c>
      <c r="P2676" t="s">
        <v>25</v>
      </c>
      <c r="Q2676" t="s">
        <v>32</v>
      </c>
      <c r="R2676" t="s">
        <v>20</v>
      </c>
      <c r="S2676" t="s">
        <v>17</v>
      </c>
      <c r="T2676" t="s">
        <v>13311</v>
      </c>
      <c r="U2676" s="1">
        <v>45971</v>
      </c>
      <c r="V2676">
        <f t="shared" si="82"/>
        <v>194</v>
      </c>
      <c r="W2676" t="str">
        <f t="shared" si="83"/>
        <v>180-209</v>
      </c>
    </row>
    <row r="2677" spans="1:23" x14ac:dyDescent="0.25">
      <c r="A2677" t="s">
        <v>2815</v>
      </c>
      <c r="B2677">
        <v>6702094978</v>
      </c>
      <c r="C2677">
        <v>2568916126</v>
      </c>
      <c r="D2677" s="1">
        <v>45780</v>
      </c>
      <c r="E2677">
        <v>99222</v>
      </c>
      <c r="F2677">
        <v>99201</v>
      </c>
      <c r="G2677" t="s">
        <v>207</v>
      </c>
      <c r="H2677" s="34">
        <v>66334</v>
      </c>
      <c r="I2677" s="7">
        <v>51741</v>
      </c>
      <c r="J2677" s="7">
        <v>28751.8</v>
      </c>
      <c r="K2677" s="7">
        <v>12641</v>
      </c>
      <c r="L2677" s="7">
        <v>10348.200000000001</v>
      </c>
      <c r="M2677" s="5">
        <v>0.2</v>
      </c>
      <c r="N2677" t="s">
        <v>3140</v>
      </c>
      <c r="O2677" t="s">
        <v>27</v>
      </c>
      <c r="P2677" t="s">
        <v>25</v>
      </c>
      <c r="Q2677" t="s">
        <v>32</v>
      </c>
      <c r="R2677" t="s">
        <v>27</v>
      </c>
      <c r="S2677" t="s">
        <v>27</v>
      </c>
      <c r="T2677" t="s">
        <v>13311</v>
      </c>
      <c r="U2677" s="1">
        <v>46066</v>
      </c>
      <c r="V2677">
        <f t="shared" si="82"/>
        <v>286</v>
      </c>
      <c r="W2677" t="str">
        <f t="shared" si="83"/>
        <v>270-299</v>
      </c>
    </row>
    <row r="2678" spans="1:23" x14ac:dyDescent="0.25">
      <c r="A2678" t="s">
        <v>2816</v>
      </c>
      <c r="B2678">
        <v>6266424049</v>
      </c>
      <c r="C2678">
        <v>9729200946</v>
      </c>
      <c r="D2678" s="1">
        <v>45456</v>
      </c>
      <c r="E2678">
        <v>99214</v>
      </c>
      <c r="F2678">
        <v>99203</v>
      </c>
      <c r="G2678" t="s">
        <v>23</v>
      </c>
      <c r="H2678" s="34">
        <v>83093</v>
      </c>
      <c r="I2678" s="7">
        <v>59827</v>
      </c>
      <c r="J2678" s="7">
        <v>29817.84</v>
      </c>
      <c r="K2678" s="7">
        <v>25223</v>
      </c>
      <c r="L2678" s="7">
        <v>4786.16</v>
      </c>
      <c r="M2678" s="5">
        <v>0.08</v>
      </c>
      <c r="N2678" t="s">
        <v>24</v>
      </c>
      <c r="O2678" t="s">
        <v>27</v>
      </c>
      <c r="P2678" t="s">
        <v>58</v>
      </c>
      <c r="Q2678" t="s">
        <v>32</v>
      </c>
      <c r="R2678" t="s">
        <v>43</v>
      </c>
      <c r="S2678" t="s">
        <v>17</v>
      </c>
      <c r="T2678" t="s">
        <v>13310</v>
      </c>
      <c r="U2678" s="1">
        <v>45868</v>
      </c>
      <c r="V2678">
        <f t="shared" si="82"/>
        <v>412</v>
      </c>
      <c r="W2678" t="str">
        <f t="shared" si="83"/>
        <v>360+</v>
      </c>
    </row>
    <row r="2679" spans="1:23" x14ac:dyDescent="0.25">
      <c r="A2679" t="s">
        <v>2817</v>
      </c>
      <c r="B2679">
        <v>2663807505</v>
      </c>
      <c r="C2679">
        <v>1513020716</v>
      </c>
      <c r="D2679" s="1">
        <v>45457</v>
      </c>
      <c r="E2679">
        <v>99232</v>
      </c>
      <c r="F2679">
        <v>99201</v>
      </c>
      <c r="G2679" t="s">
        <v>67</v>
      </c>
      <c r="H2679" s="34">
        <v>54957</v>
      </c>
      <c r="I2679" s="7">
        <v>39569</v>
      </c>
      <c r="J2679" s="7">
        <v>36403.480000000003</v>
      </c>
      <c r="K2679" s="7">
        <v>0</v>
      </c>
      <c r="L2679" s="7">
        <v>3165.52</v>
      </c>
      <c r="M2679" s="5">
        <v>0.08</v>
      </c>
      <c r="N2679" t="s">
        <v>24</v>
      </c>
      <c r="O2679" t="s">
        <v>17</v>
      </c>
      <c r="P2679" t="s">
        <v>55</v>
      </c>
      <c r="Q2679" t="s">
        <v>19</v>
      </c>
      <c r="R2679" t="s">
        <v>27</v>
      </c>
      <c r="S2679" t="s">
        <v>17</v>
      </c>
      <c r="T2679" t="s">
        <v>13312</v>
      </c>
      <c r="U2679" s="1">
        <v>45664</v>
      </c>
      <c r="V2679">
        <f t="shared" si="82"/>
        <v>207</v>
      </c>
      <c r="W2679" t="str">
        <f t="shared" si="83"/>
        <v>180-209</v>
      </c>
    </row>
    <row r="2680" spans="1:23" x14ac:dyDescent="0.25">
      <c r="A2680" t="s">
        <v>2818</v>
      </c>
      <c r="B2680">
        <v>7423199825</v>
      </c>
      <c r="C2680">
        <v>8573983512</v>
      </c>
      <c r="D2680" s="1">
        <v>45304</v>
      </c>
      <c r="E2680">
        <v>99222</v>
      </c>
      <c r="F2680">
        <v>99215</v>
      </c>
      <c r="G2680" t="s">
        <v>63</v>
      </c>
      <c r="H2680" s="34">
        <v>63449</v>
      </c>
      <c r="I2680" s="7">
        <v>41242</v>
      </c>
      <c r="J2680" s="7">
        <v>36292.959999999999</v>
      </c>
      <c r="K2680" s="7">
        <v>0</v>
      </c>
      <c r="L2680" s="7">
        <v>4949.04</v>
      </c>
      <c r="M2680" s="5">
        <v>0.12</v>
      </c>
      <c r="N2680" t="s">
        <v>46</v>
      </c>
      <c r="O2680" t="s">
        <v>17</v>
      </c>
      <c r="P2680" t="s">
        <v>58</v>
      </c>
      <c r="Q2680" t="s">
        <v>32</v>
      </c>
      <c r="R2680" t="s">
        <v>20</v>
      </c>
      <c r="S2680" t="s">
        <v>21</v>
      </c>
      <c r="T2680" t="s">
        <v>13312</v>
      </c>
      <c r="U2680" s="1">
        <v>45871</v>
      </c>
      <c r="V2680">
        <f t="shared" si="82"/>
        <v>567</v>
      </c>
      <c r="W2680" t="str">
        <f t="shared" si="83"/>
        <v>360+</v>
      </c>
    </row>
    <row r="2681" spans="1:23" x14ac:dyDescent="0.25">
      <c r="A2681" t="s">
        <v>2819</v>
      </c>
      <c r="B2681">
        <v>3186339839</v>
      </c>
      <c r="C2681">
        <v>8734667746</v>
      </c>
      <c r="D2681" s="1">
        <v>45718</v>
      </c>
      <c r="E2681">
        <v>99233</v>
      </c>
      <c r="F2681">
        <v>99285</v>
      </c>
      <c r="G2681" t="s">
        <v>48</v>
      </c>
      <c r="H2681" s="34">
        <v>36667</v>
      </c>
      <c r="I2681" s="7">
        <v>23834</v>
      </c>
      <c r="J2681" s="7">
        <v>17694.919999999998</v>
      </c>
      <c r="K2681" s="7">
        <v>3279</v>
      </c>
      <c r="L2681" s="7">
        <v>2860.08</v>
      </c>
      <c r="M2681" s="5">
        <v>0.12</v>
      </c>
      <c r="N2681" t="s">
        <v>46</v>
      </c>
      <c r="O2681" t="s">
        <v>30</v>
      </c>
      <c r="P2681" t="s">
        <v>40</v>
      </c>
      <c r="Q2681" t="s">
        <v>19</v>
      </c>
      <c r="R2681" t="s">
        <v>21</v>
      </c>
      <c r="S2681" t="s">
        <v>21</v>
      </c>
      <c r="T2681" t="s">
        <v>13310</v>
      </c>
      <c r="U2681" s="1">
        <v>45783</v>
      </c>
      <c r="V2681">
        <f t="shared" si="82"/>
        <v>65</v>
      </c>
      <c r="W2681" t="str">
        <f t="shared" si="83"/>
        <v>60-89</v>
      </c>
    </row>
    <row r="2682" spans="1:23" x14ac:dyDescent="0.25">
      <c r="A2682" t="s">
        <v>2820</v>
      </c>
      <c r="B2682">
        <v>9098484233</v>
      </c>
      <c r="C2682">
        <v>6983283378</v>
      </c>
      <c r="D2682" s="1">
        <v>45658</v>
      </c>
      <c r="E2682">
        <v>99233</v>
      </c>
      <c r="F2682">
        <v>99283</v>
      </c>
      <c r="G2682" t="s">
        <v>116</v>
      </c>
      <c r="H2682" s="34">
        <v>68967</v>
      </c>
      <c r="I2682" s="7">
        <v>56553</v>
      </c>
      <c r="J2682" s="7">
        <v>25519.46</v>
      </c>
      <c r="K2682" s="7">
        <v>20854</v>
      </c>
      <c r="L2682" s="7">
        <v>10179.540000000001</v>
      </c>
      <c r="M2682" s="5">
        <v>0.18</v>
      </c>
      <c r="N2682" t="s">
        <v>3141</v>
      </c>
      <c r="O2682" t="s">
        <v>27</v>
      </c>
      <c r="P2682" t="s">
        <v>18</v>
      </c>
      <c r="Q2682" t="s">
        <v>32</v>
      </c>
      <c r="R2682" t="s">
        <v>27</v>
      </c>
      <c r="S2682" t="s">
        <v>17</v>
      </c>
      <c r="T2682" t="s">
        <v>13312</v>
      </c>
      <c r="U2682" s="1">
        <v>45833</v>
      </c>
      <c r="V2682">
        <f t="shared" si="82"/>
        <v>175</v>
      </c>
      <c r="W2682" t="str">
        <f t="shared" si="83"/>
        <v>150-179</v>
      </c>
    </row>
    <row r="2683" spans="1:23" x14ac:dyDescent="0.25">
      <c r="A2683" t="s">
        <v>2821</v>
      </c>
      <c r="B2683">
        <v>9744129429</v>
      </c>
      <c r="C2683">
        <v>6113421793</v>
      </c>
      <c r="D2683" s="1">
        <v>45709</v>
      </c>
      <c r="E2683">
        <v>99221</v>
      </c>
      <c r="F2683">
        <v>99281</v>
      </c>
      <c r="G2683" t="s">
        <v>203</v>
      </c>
      <c r="H2683" s="34">
        <v>44390</v>
      </c>
      <c r="I2683" s="7">
        <v>28854</v>
      </c>
      <c r="J2683" s="7">
        <v>17491.52</v>
      </c>
      <c r="K2683" s="7">
        <v>7900</v>
      </c>
      <c r="L2683" s="7">
        <v>3462.48</v>
      </c>
      <c r="M2683" s="5">
        <v>0.12</v>
      </c>
      <c r="N2683" t="s">
        <v>46</v>
      </c>
      <c r="O2683" t="s">
        <v>27</v>
      </c>
      <c r="P2683" t="s">
        <v>40</v>
      </c>
      <c r="Q2683" t="s">
        <v>19</v>
      </c>
      <c r="R2683" t="s">
        <v>26</v>
      </c>
      <c r="S2683" t="s">
        <v>17</v>
      </c>
      <c r="T2683" t="s">
        <v>13310</v>
      </c>
      <c r="U2683" s="1">
        <v>46026</v>
      </c>
      <c r="V2683">
        <f t="shared" si="82"/>
        <v>317</v>
      </c>
      <c r="W2683" t="str">
        <f t="shared" si="83"/>
        <v>300-329</v>
      </c>
    </row>
    <row r="2684" spans="1:23" x14ac:dyDescent="0.25">
      <c r="A2684" t="s">
        <v>2822</v>
      </c>
      <c r="B2684">
        <v>2983242219</v>
      </c>
      <c r="C2684">
        <v>4587450458</v>
      </c>
      <c r="D2684" s="1">
        <v>45548</v>
      </c>
      <c r="E2684">
        <v>99222</v>
      </c>
      <c r="F2684">
        <v>99205</v>
      </c>
      <c r="G2684" t="s">
        <v>174</v>
      </c>
      <c r="H2684" s="34">
        <v>49845</v>
      </c>
      <c r="I2684" s="7">
        <v>32399</v>
      </c>
      <c r="J2684" s="7">
        <v>24391.119999999999</v>
      </c>
      <c r="K2684" s="7">
        <v>4120</v>
      </c>
      <c r="L2684" s="7">
        <v>3887.88</v>
      </c>
      <c r="M2684" s="5">
        <v>0.12</v>
      </c>
      <c r="N2684" t="s">
        <v>46</v>
      </c>
      <c r="O2684" t="s">
        <v>30</v>
      </c>
      <c r="P2684" t="s">
        <v>18</v>
      </c>
      <c r="Q2684" t="s">
        <v>19</v>
      </c>
      <c r="R2684" t="s">
        <v>21</v>
      </c>
      <c r="S2684" t="s">
        <v>17</v>
      </c>
      <c r="T2684" t="s">
        <v>13312</v>
      </c>
      <c r="U2684" s="1">
        <v>45715</v>
      </c>
      <c r="V2684">
        <f t="shared" si="82"/>
        <v>167</v>
      </c>
      <c r="W2684" t="str">
        <f t="shared" si="83"/>
        <v>150-179</v>
      </c>
    </row>
    <row r="2685" spans="1:23" x14ac:dyDescent="0.25">
      <c r="A2685" t="s">
        <v>2823</v>
      </c>
      <c r="B2685">
        <v>1397905749</v>
      </c>
      <c r="C2685">
        <v>2828952946</v>
      </c>
      <c r="D2685" s="1">
        <v>45355</v>
      </c>
      <c r="E2685">
        <v>99223</v>
      </c>
      <c r="F2685">
        <v>99211</v>
      </c>
      <c r="G2685" t="s">
        <v>286</v>
      </c>
      <c r="H2685" s="34">
        <v>96369</v>
      </c>
      <c r="I2685" s="7">
        <v>81914</v>
      </c>
      <c r="J2685" s="7">
        <v>69294.720000000001</v>
      </c>
      <c r="K2685" s="7">
        <v>10981</v>
      </c>
      <c r="L2685" s="7">
        <v>1638.28</v>
      </c>
      <c r="M2685" s="5">
        <v>0.02</v>
      </c>
      <c r="N2685" t="s">
        <v>16</v>
      </c>
      <c r="O2685" t="s">
        <v>30</v>
      </c>
      <c r="P2685" t="s">
        <v>55</v>
      </c>
      <c r="Q2685" t="s">
        <v>19</v>
      </c>
      <c r="R2685" t="s">
        <v>27</v>
      </c>
      <c r="S2685" t="s">
        <v>27</v>
      </c>
      <c r="T2685" t="s">
        <v>13311</v>
      </c>
      <c r="U2685" s="1">
        <v>45748</v>
      </c>
      <c r="V2685">
        <f t="shared" si="82"/>
        <v>393</v>
      </c>
      <c r="W2685" t="str">
        <f t="shared" si="83"/>
        <v>360+</v>
      </c>
    </row>
    <row r="2686" spans="1:23" x14ac:dyDescent="0.25">
      <c r="A2686" t="s">
        <v>2824</v>
      </c>
      <c r="B2686">
        <v>8169574847</v>
      </c>
      <c r="C2686">
        <v>4558976337</v>
      </c>
      <c r="D2686" s="1">
        <v>45830</v>
      </c>
      <c r="E2686">
        <v>99221</v>
      </c>
      <c r="F2686">
        <v>99204</v>
      </c>
      <c r="G2686" t="s">
        <v>270</v>
      </c>
      <c r="H2686" s="34">
        <v>76179</v>
      </c>
      <c r="I2686" s="7">
        <v>54849</v>
      </c>
      <c r="J2686" s="7">
        <v>50461.08</v>
      </c>
      <c r="K2686" s="7">
        <v>0</v>
      </c>
      <c r="L2686" s="7">
        <v>4387.92</v>
      </c>
      <c r="M2686" s="5">
        <v>0.08</v>
      </c>
      <c r="N2686" t="s">
        <v>24</v>
      </c>
      <c r="O2686" t="s">
        <v>17</v>
      </c>
      <c r="P2686" t="s">
        <v>58</v>
      </c>
      <c r="Q2686" t="s">
        <v>19</v>
      </c>
      <c r="R2686" t="s">
        <v>43</v>
      </c>
      <c r="S2686" t="s">
        <v>21</v>
      </c>
      <c r="T2686" t="s">
        <v>13312</v>
      </c>
      <c r="U2686" s="1">
        <v>45861</v>
      </c>
      <c r="V2686">
        <f t="shared" si="82"/>
        <v>31</v>
      </c>
      <c r="W2686" t="str">
        <f t="shared" si="83"/>
        <v>30-59</v>
      </c>
    </row>
    <row r="2687" spans="1:23" x14ac:dyDescent="0.25">
      <c r="A2687" t="s">
        <v>2825</v>
      </c>
      <c r="B2687">
        <v>5747432864</v>
      </c>
      <c r="C2687">
        <v>6858674548</v>
      </c>
      <c r="D2687" s="1">
        <v>45642</v>
      </c>
      <c r="E2687">
        <v>99215</v>
      </c>
      <c r="F2687">
        <v>99282</v>
      </c>
      <c r="G2687" t="s">
        <v>69</v>
      </c>
      <c r="H2687" s="34">
        <v>20845</v>
      </c>
      <c r="I2687" s="7">
        <v>15008</v>
      </c>
      <c r="J2687" s="7">
        <v>13807.36</v>
      </c>
      <c r="K2687" s="7">
        <v>0</v>
      </c>
      <c r="L2687" s="7">
        <v>1200.6400000000001</v>
      </c>
      <c r="M2687" s="5">
        <v>0.08</v>
      </c>
      <c r="N2687" t="s">
        <v>24</v>
      </c>
      <c r="O2687" t="s">
        <v>17</v>
      </c>
      <c r="P2687" t="s">
        <v>18</v>
      </c>
      <c r="Q2687" t="s">
        <v>19</v>
      </c>
      <c r="R2687" t="s">
        <v>27</v>
      </c>
      <c r="S2687" t="s">
        <v>17</v>
      </c>
      <c r="T2687" t="s">
        <v>13312</v>
      </c>
      <c r="U2687" s="1">
        <v>45970</v>
      </c>
      <c r="V2687">
        <f t="shared" si="82"/>
        <v>328</v>
      </c>
      <c r="W2687" t="str">
        <f t="shared" si="83"/>
        <v>300-329</v>
      </c>
    </row>
    <row r="2688" spans="1:23" x14ac:dyDescent="0.25">
      <c r="A2688" t="s">
        <v>2826</v>
      </c>
      <c r="B2688">
        <v>1281096195</v>
      </c>
      <c r="C2688">
        <v>8650212935</v>
      </c>
      <c r="D2688" s="1">
        <v>45453</v>
      </c>
      <c r="E2688">
        <v>99232</v>
      </c>
      <c r="F2688">
        <v>99212</v>
      </c>
      <c r="G2688" t="s">
        <v>415</v>
      </c>
      <c r="H2688" s="34">
        <v>73238</v>
      </c>
      <c r="I2688" s="7">
        <v>47605</v>
      </c>
      <c r="J2688" s="7">
        <v>41892.400000000001</v>
      </c>
      <c r="K2688" s="7">
        <v>0</v>
      </c>
      <c r="L2688" s="7">
        <v>5712.6</v>
      </c>
      <c r="M2688" s="5">
        <v>0.12</v>
      </c>
      <c r="N2688" t="s">
        <v>46</v>
      </c>
      <c r="O2688" t="s">
        <v>17</v>
      </c>
      <c r="P2688" t="s">
        <v>40</v>
      </c>
      <c r="Q2688" t="s">
        <v>19</v>
      </c>
      <c r="R2688" t="s">
        <v>27</v>
      </c>
      <c r="S2688" t="s">
        <v>27</v>
      </c>
      <c r="T2688" t="s">
        <v>13310</v>
      </c>
      <c r="U2688" s="1">
        <v>46026</v>
      </c>
      <c r="V2688">
        <f t="shared" si="82"/>
        <v>573</v>
      </c>
      <c r="W2688" t="str">
        <f t="shared" si="83"/>
        <v>360+</v>
      </c>
    </row>
    <row r="2689" spans="1:23" x14ac:dyDescent="0.25">
      <c r="A2689" t="s">
        <v>2827</v>
      </c>
      <c r="B2689">
        <v>7360346887</v>
      </c>
      <c r="C2689">
        <v>5364698737</v>
      </c>
      <c r="D2689" s="1">
        <v>45512</v>
      </c>
      <c r="E2689">
        <v>99215</v>
      </c>
      <c r="F2689">
        <v>81000</v>
      </c>
      <c r="G2689" t="s">
        <v>50</v>
      </c>
      <c r="H2689" s="34">
        <v>47128</v>
      </c>
      <c r="I2689" s="7">
        <v>36760</v>
      </c>
      <c r="J2689" s="7">
        <v>29408</v>
      </c>
      <c r="K2689" s="7">
        <v>0</v>
      </c>
      <c r="L2689" s="7">
        <v>7352</v>
      </c>
      <c r="M2689" s="5">
        <v>0.2</v>
      </c>
      <c r="N2689" t="s">
        <v>3140</v>
      </c>
      <c r="O2689" t="s">
        <v>17</v>
      </c>
      <c r="P2689" t="s">
        <v>97</v>
      </c>
      <c r="Q2689" t="s">
        <v>32</v>
      </c>
      <c r="R2689" t="s">
        <v>43</v>
      </c>
      <c r="S2689" t="s">
        <v>17</v>
      </c>
      <c r="T2689" t="s">
        <v>13310</v>
      </c>
      <c r="U2689" s="1">
        <v>45998</v>
      </c>
      <c r="V2689">
        <f t="shared" si="82"/>
        <v>486</v>
      </c>
      <c r="W2689" t="str">
        <f t="shared" si="83"/>
        <v>360+</v>
      </c>
    </row>
    <row r="2690" spans="1:23" x14ac:dyDescent="0.25">
      <c r="A2690" t="s">
        <v>2828</v>
      </c>
      <c r="B2690">
        <v>1402620420</v>
      </c>
      <c r="C2690">
        <v>1187377174</v>
      </c>
      <c r="D2690" s="1">
        <v>45606</v>
      </c>
      <c r="E2690">
        <v>99238</v>
      </c>
      <c r="F2690">
        <v>81000</v>
      </c>
      <c r="G2690" t="s">
        <v>71</v>
      </c>
      <c r="H2690" s="34">
        <v>34468</v>
      </c>
      <c r="I2690" s="7">
        <v>29298</v>
      </c>
      <c r="J2690" s="7">
        <v>24903.040000000001</v>
      </c>
      <c r="K2690" s="7">
        <v>3809</v>
      </c>
      <c r="L2690" s="7">
        <v>585.96</v>
      </c>
      <c r="M2690" s="5">
        <v>0.02</v>
      </c>
      <c r="N2690" t="s">
        <v>16</v>
      </c>
      <c r="O2690" t="s">
        <v>30</v>
      </c>
      <c r="P2690" t="s">
        <v>58</v>
      </c>
      <c r="Q2690" t="s">
        <v>32</v>
      </c>
      <c r="R2690" t="s">
        <v>27</v>
      </c>
      <c r="S2690" t="s">
        <v>17</v>
      </c>
      <c r="T2690" t="s">
        <v>13311</v>
      </c>
      <c r="U2690" s="1">
        <v>45708</v>
      </c>
      <c r="V2690">
        <f t="shared" ref="V2690:V2753" si="84">U2690-D2690</f>
        <v>102</v>
      </c>
      <c r="W2690" t="str">
        <f t="shared" si="83"/>
        <v>90-119</v>
      </c>
    </row>
    <row r="2691" spans="1:23" x14ac:dyDescent="0.25">
      <c r="A2691" t="s">
        <v>2829</v>
      </c>
      <c r="B2691">
        <v>5673602488</v>
      </c>
      <c r="C2691">
        <v>2499808776</v>
      </c>
      <c r="D2691" s="1">
        <v>45490</v>
      </c>
      <c r="E2691">
        <v>99231</v>
      </c>
      <c r="F2691">
        <v>99215</v>
      </c>
      <c r="G2691" t="s">
        <v>65</v>
      </c>
      <c r="H2691" s="34">
        <v>97326</v>
      </c>
      <c r="I2691" s="7">
        <v>79807</v>
      </c>
      <c r="J2691" s="7">
        <v>58897.74</v>
      </c>
      <c r="K2691" s="7">
        <v>6544</v>
      </c>
      <c r="L2691" s="7">
        <v>14365.26</v>
      </c>
      <c r="M2691" s="5">
        <v>0.18</v>
      </c>
      <c r="N2691" t="s">
        <v>3141</v>
      </c>
      <c r="O2691" t="s">
        <v>30</v>
      </c>
      <c r="P2691" t="s">
        <v>55</v>
      </c>
      <c r="Q2691" t="s">
        <v>19</v>
      </c>
      <c r="R2691" t="s">
        <v>26</v>
      </c>
      <c r="S2691" t="s">
        <v>27</v>
      </c>
      <c r="T2691" t="s">
        <v>13311</v>
      </c>
      <c r="U2691" s="1">
        <v>45808</v>
      </c>
      <c r="V2691">
        <f t="shared" si="84"/>
        <v>318</v>
      </c>
      <c r="W2691" t="str">
        <f t="shared" ref="W2691:W2754" si="85">IF(V2691="","",IF(V2691&lt;30,"0-29",IF(V2691&lt;60,"30-59",IF(V2691&lt;90,"60-89",IF(V2691&lt;120,"90-119",IF(V2691&lt;150,"120-149",IF(V2691&lt;180,"150-179",IF(V2691&lt;210,"180-209",IF(V2691&lt;240,"210-239",IF(V2691&lt;270,"240-269",IF(V2691&lt;300,"270-299",IF(V2691&lt;330,"300-329",IF(V2691&lt;360,"330-359","360+")))))))))))))</f>
        <v>300-329</v>
      </c>
    </row>
    <row r="2692" spans="1:23" x14ac:dyDescent="0.25">
      <c r="A2692" t="s">
        <v>2830</v>
      </c>
      <c r="B2692">
        <v>9774903142</v>
      </c>
      <c r="C2692">
        <v>4977465964</v>
      </c>
      <c r="D2692" s="1">
        <v>45729</v>
      </c>
      <c r="E2692">
        <v>99232</v>
      </c>
      <c r="F2692">
        <v>36415</v>
      </c>
      <c r="G2692" t="s">
        <v>187</v>
      </c>
      <c r="H2692" s="34">
        <v>51438</v>
      </c>
      <c r="I2692" s="7">
        <v>43722</v>
      </c>
      <c r="J2692" s="7">
        <v>37420.559999999998</v>
      </c>
      <c r="K2692" s="7">
        <v>5427</v>
      </c>
      <c r="L2692" s="7">
        <v>874.44</v>
      </c>
      <c r="M2692" s="5">
        <v>0.02</v>
      </c>
      <c r="N2692" t="s">
        <v>16</v>
      </c>
      <c r="O2692" t="s">
        <v>30</v>
      </c>
      <c r="P2692" t="s">
        <v>97</v>
      </c>
      <c r="Q2692" t="s">
        <v>32</v>
      </c>
      <c r="R2692" t="s">
        <v>43</v>
      </c>
      <c r="S2692" t="s">
        <v>17</v>
      </c>
      <c r="T2692" t="s">
        <v>13311</v>
      </c>
      <c r="U2692" s="1">
        <v>45803</v>
      </c>
      <c r="V2692">
        <f t="shared" si="84"/>
        <v>74</v>
      </c>
      <c r="W2692" t="str">
        <f t="shared" si="85"/>
        <v>60-89</v>
      </c>
    </row>
    <row r="2693" spans="1:23" x14ac:dyDescent="0.25">
      <c r="A2693" t="s">
        <v>2831</v>
      </c>
      <c r="B2693">
        <v>3129277772</v>
      </c>
      <c r="C2693">
        <v>5577894804</v>
      </c>
      <c r="D2693" s="1">
        <v>45413</v>
      </c>
      <c r="E2693">
        <v>99223</v>
      </c>
      <c r="F2693">
        <v>36415</v>
      </c>
      <c r="G2693" t="s">
        <v>159</v>
      </c>
      <c r="H2693" s="34">
        <v>66134</v>
      </c>
      <c r="I2693" s="7">
        <v>56214</v>
      </c>
      <c r="J2693" s="7">
        <v>41905.72</v>
      </c>
      <c r="K2693" s="7">
        <v>13184</v>
      </c>
      <c r="L2693" s="7">
        <v>1124.28</v>
      </c>
      <c r="M2693" s="5">
        <v>0.02</v>
      </c>
      <c r="N2693" t="s">
        <v>16</v>
      </c>
      <c r="O2693" t="s">
        <v>27</v>
      </c>
      <c r="P2693" t="s">
        <v>31</v>
      </c>
      <c r="Q2693" t="s">
        <v>32</v>
      </c>
      <c r="R2693" t="s">
        <v>38</v>
      </c>
      <c r="S2693" t="s">
        <v>17</v>
      </c>
      <c r="T2693" t="s">
        <v>13311</v>
      </c>
      <c r="U2693" s="1">
        <v>45838</v>
      </c>
      <c r="V2693">
        <f t="shared" si="84"/>
        <v>425</v>
      </c>
      <c r="W2693" t="str">
        <f t="shared" si="85"/>
        <v>360+</v>
      </c>
    </row>
    <row r="2694" spans="1:23" x14ac:dyDescent="0.25">
      <c r="A2694" t="s">
        <v>2832</v>
      </c>
      <c r="B2694">
        <v>1319429116</v>
      </c>
      <c r="C2694">
        <v>6545301264</v>
      </c>
      <c r="D2694" s="1">
        <v>45787</v>
      </c>
      <c r="E2694">
        <v>99233</v>
      </c>
      <c r="F2694">
        <v>99202</v>
      </c>
      <c r="G2694" t="s">
        <v>347</v>
      </c>
      <c r="H2694" s="34">
        <v>60978</v>
      </c>
      <c r="I2694" s="7">
        <v>51831</v>
      </c>
      <c r="J2694" s="7">
        <v>33767.379999999997</v>
      </c>
      <c r="K2694" s="7">
        <v>17027</v>
      </c>
      <c r="L2694" s="7">
        <v>1036.6199999999999</v>
      </c>
      <c r="M2694" s="5">
        <v>0.02</v>
      </c>
      <c r="N2694" t="s">
        <v>16</v>
      </c>
      <c r="O2694" t="s">
        <v>27</v>
      </c>
      <c r="P2694" t="s">
        <v>55</v>
      </c>
      <c r="Q2694" t="s">
        <v>19</v>
      </c>
      <c r="R2694" t="s">
        <v>21</v>
      </c>
      <c r="S2694" t="s">
        <v>21</v>
      </c>
      <c r="T2694" t="s">
        <v>13310</v>
      </c>
      <c r="U2694" s="1">
        <v>45851</v>
      </c>
      <c r="V2694">
        <f t="shared" si="84"/>
        <v>64</v>
      </c>
      <c r="W2694" t="str">
        <f t="shared" si="85"/>
        <v>60-89</v>
      </c>
    </row>
    <row r="2695" spans="1:23" x14ac:dyDescent="0.25">
      <c r="A2695" t="s">
        <v>2833</v>
      </c>
      <c r="B2695">
        <v>1832149527</v>
      </c>
      <c r="C2695">
        <v>9033492623</v>
      </c>
      <c r="D2695" s="1">
        <v>45413</v>
      </c>
      <c r="E2695">
        <v>99233</v>
      </c>
      <c r="F2695">
        <v>99292</v>
      </c>
      <c r="G2695" t="s">
        <v>134</v>
      </c>
      <c r="H2695" s="34">
        <v>35069</v>
      </c>
      <c r="I2695" s="7">
        <v>25250</v>
      </c>
      <c r="J2695" s="7">
        <v>11623</v>
      </c>
      <c r="K2695" s="7">
        <v>11607</v>
      </c>
      <c r="L2695" s="7">
        <v>2020</v>
      </c>
      <c r="M2695" s="5">
        <v>0.08</v>
      </c>
      <c r="N2695" t="s">
        <v>24</v>
      </c>
      <c r="O2695" t="s">
        <v>27</v>
      </c>
      <c r="P2695" t="s">
        <v>25</v>
      </c>
      <c r="Q2695" t="s">
        <v>19</v>
      </c>
      <c r="R2695" t="s">
        <v>43</v>
      </c>
      <c r="S2695" t="s">
        <v>21</v>
      </c>
      <c r="T2695" t="s">
        <v>13310</v>
      </c>
      <c r="U2695" s="1">
        <v>45792</v>
      </c>
      <c r="V2695">
        <f t="shared" si="84"/>
        <v>379</v>
      </c>
      <c r="W2695" t="str">
        <f t="shared" si="85"/>
        <v>360+</v>
      </c>
    </row>
    <row r="2696" spans="1:23" x14ac:dyDescent="0.25">
      <c r="A2696" t="s">
        <v>2834</v>
      </c>
      <c r="B2696">
        <v>3254333112</v>
      </c>
      <c r="C2696">
        <v>3413328730</v>
      </c>
      <c r="D2696" s="1">
        <v>45493</v>
      </c>
      <c r="E2696">
        <v>99215</v>
      </c>
      <c r="F2696">
        <v>93000</v>
      </c>
      <c r="G2696" t="s">
        <v>89</v>
      </c>
      <c r="H2696" s="34">
        <v>84254</v>
      </c>
      <c r="I2696" s="7">
        <v>60663</v>
      </c>
      <c r="J2696" s="7">
        <v>51435.96</v>
      </c>
      <c r="K2696" s="7">
        <v>4374</v>
      </c>
      <c r="L2696" s="7">
        <v>4853.04</v>
      </c>
      <c r="M2696" s="5">
        <v>0.08</v>
      </c>
      <c r="N2696" t="s">
        <v>24</v>
      </c>
      <c r="O2696" t="s">
        <v>30</v>
      </c>
      <c r="P2696" t="s">
        <v>58</v>
      </c>
      <c r="Q2696" t="s">
        <v>19</v>
      </c>
      <c r="R2696" t="s">
        <v>38</v>
      </c>
      <c r="S2696" t="s">
        <v>21</v>
      </c>
      <c r="T2696" t="s">
        <v>13312</v>
      </c>
      <c r="U2696" s="1">
        <v>45914</v>
      </c>
      <c r="V2696">
        <f t="shared" si="84"/>
        <v>421</v>
      </c>
      <c r="W2696" t="str">
        <f t="shared" si="85"/>
        <v>360+</v>
      </c>
    </row>
    <row r="2697" spans="1:23" x14ac:dyDescent="0.25">
      <c r="A2697" t="s">
        <v>2835</v>
      </c>
      <c r="B2697">
        <v>3780445654</v>
      </c>
      <c r="C2697">
        <v>9298291021</v>
      </c>
      <c r="D2697" s="1">
        <v>45862</v>
      </c>
      <c r="E2697">
        <v>99214</v>
      </c>
      <c r="F2697">
        <v>85025</v>
      </c>
      <c r="G2697" t="s">
        <v>124</v>
      </c>
      <c r="H2697" s="34">
        <v>71061</v>
      </c>
      <c r="I2697" s="7">
        <v>55428</v>
      </c>
      <c r="J2697" s="7">
        <v>44342.400000000001</v>
      </c>
      <c r="K2697" s="7">
        <v>0</v>
      </c>
      <c r="L2697" s="7">
        <v>11085.6</v>
      </c>
      <c r="M2697" s="5">
        <v>0.2</v>
      </c>
      <c r="N2697" t="s">
        <v>3140</v>
      </c>
      <c r="O2697" t="s">
        <v>17</v>
      </c>
      <c r="P2697" t="s">
        <v>58</v>
      </c>
      <c r="Q2697" t="s">
        <v>19</v>
      </c>
      <c r="R2697" t="s">
        <v>43</v>
      </c>
      <c r="S2697" t="s">
        <v>17</v>
      </c>
      <c r="T2697" t="s">
        <v>13312</v>
      </c>
      <c r="U2697" s="1">
        <v>46048</v>
      </c>
      <c r="V2697">
        <f t="shared" si="84"/>
        <v>186</v>
      </c>
      <c r="W2697" t="str">
        <f t="shared" si="85"/>
        <v>180-209</v>
      </c>
    </row>
    <row r="2698" spans="1:23" x14ac:dyDescent="0.25">
      <c r="A2698" t="s">
        <v>2836</v>
      </c>
      <c r="B2698">
        <v>9198230634</v>
      </c>
      <c r="C2698">
        <v>3422999117</v>
      </c>
      <c r="D2698" s="1">
        <v>45902</v>
      </c>
      <c r="E2698">
        <v>99214</v>
      </c>
      <c r="F2698">
        <v>81000</v>
      </c>
      <c r="G2698" t="s">
        <v>54</v>
      </c>
      <c r="H2698" s="34">
        <v>57497</v>
      </c>
      <c r="I2698" s="7">
        <v>45423</v>
      </c>
      <c r="J2698" s="7">
        <v>38155.32</v>
      </c>
      <c r="K2698" s="7">
        <v>0</v>
      </c>
      <c r="L2698" s="7">
        <v>7267.68</v>
      </c>
      <c r="M2698" s="5">
        <v>0.16</v>
      </c>
      <c r="N2698" t="s">
        <v>1138</v>
      </c>
      <c r="O2698" t="s">
        <v>17</v>
      </c>
      <c r="P2698" t="s">
        <v>25</v>
      </c>
      <c r="Q2698" t="s">
        <v>32</v>
      </c>
      <c r="R2698" t="s">
        <v>21</v>
      </c>
      <c r="S2698" t="s">
        <v>27</v>
      </c>
      <c r="T2698" t="s">
        <v>13311</v>
      </c>
      <c r="U2698" s="1">
        <v>46073</v>
      </c>
      <c r="V2698">
        <f t="shared" si="84"/>
        <v>171</v>
      </c>
      <c r="W2698" t="str">
        <f t="shared" si="85"/>
        <v>150-179</v>
      </c>
    </row>
    <row r="2699" spans="1:23" x14ac:dyDescent="0.25">
      <c r="A2699" t="s">
        <v>2837</v>
      </c>
      <c r="B2699">
        <v>6219917435</v>
      </c>
      <c r="C2699">
        <v>7053098166</v>
      </c>
      <c r="D2699" s="1">
        <v>45537</v>
      </c>
      <c r="E2699">
        <v>99213</v>
      </c>
      <c r="F2699">
        <v>85025</v>
      </c>
      <c r="G2699" t="s">
        <v>102</v>
      </c>
      <c r="H2699" s="34">
        <v>53139</v>
      </c>
      <c r="I2699" s="7">
        <v>43574</v>
      </c>
      <c r="J2699" s="7">
        <v>19196.68</v>
      </c>
      <c r="K2699" s="7">
        <v>16534</v>
      </c>
      <c r="L2699" s="7">
        <v>7843.32</v>
      </c>
      <c r="M2699" s="5">
        <v>0.18</v>
      </c>
      <c r="N2699" t="s">
        <v>3141</v>
      </c>
      <c r="O2699" t="s">
        <v>27</v>
      </c>
      <c r="P2699" t="s">
        <v>31</v>
      </c>
      <c r="Q2699" t="s">
        <v>19</v>
      </c>
      <c r="R2699" t="s">
        <v>38</v>
      </c>
      <c r="S2699" t="s">
        <v>27</v>
      </c>
      <c r="T2699" t="s">
        <v>13310</v>
      </c>
      <c r="U2699" s="1">
        <v>46021</v>
      </c>
      <c r="V2699">
        <f t="shared" si="84"/>
        <v>484</v>
      </c>
      <c r="W2699" t="str">
        <f t="shared" si="85"/>
        <v>360+</v>
      </c>
    </row>
    <row r="2700" spans="1:23" x14ac:dyDescent="0.25">
      <c r="A2700" t="s">
        <v>2838</v>
      </c>
      <c r="B2700">
        <v>7709089928</v>
      </c>
      <c r="C2700">
        <v>6329203829</v>
      </c>
      <c r="D2700" s="1">
        <v>45406</v>
      </c>
      <c r="E2700">
        <v>99238</v>
      </c>
      <c r="F2700">
        <v>99214</v>
      </c>
      <c r="G2700" t="s">
        <v>91</v>
      </c>
      <c r="H2700" s="34">
        <v>56603</v>
      </c>
      <c r="I2700" s="7">
        <v>36792</v>
      </c>
      <c r="J2700" s="7">
        <v>17574.96</v>
      </c>
      <c r="K2700" s="7">
        <v>14802</v>
      </c>
      <c r="L2700" s="7">
        <v>4415.04</v>
      </c>
      <c r="M2700" s="5">
        <v>0.12</v>
      </c>
      <c r="N2700" t="s">
        <v>46</v>
      </c>
      <c r="O2700" t="s">
        <v>27</v>
      </c>
      <c r="P2700" t="s">
        <v>31</v>
      </c>
      <c r="Q2700" t="s">
        <v>19</v>
      </c>
      <c r="R2700" t="s">
        <v>38</v>
      </c>
      <c r="S2700" t="s">
        <v>27</v>
      </c>
      <c r="T2700" t="s">
        <v>13311</v>
      </c>
      <c r="U2700" s="1">
        <v>45848</v>
      </c>
      <c r="V2700">
        <f t="shared" si="84"/>
        <v>442</v>
      </c>
      <c r="W2700" t="str">
        <f t="shared" si="85"/>
        <v>360+</v>
      </c>
    </row>
    <row r="2701" spans="1:23" x14ac:dyDescent="0.25">
      <c r="A2701" t="s">
        <v>2839</v>
      </c>
      <c r="B2701">
        <v>6814160377</v>
      </c>
      <c r="C2701">
        <v>2473188147</v>
      </c>
      <c r="D2701" s="1">
        <v>45735</v>
      </c>
      <c r="E2701">
        <v>99215</v>
      </c>
      <c r="F2701">
        <v>99205</v>
      </c>
      <c r="G2701" t="s">
        <v>198</v>
      </c>
      <c r="H2701" s="34">
        <v>48713</v>
      </c>
      <c r="I2701" s="7">
        <v>31663</v>
      </c>
      <c r="J2701" s="7">
        <v>27863.439999999999</v>
      </c>
      <c r="K2701" s="7">
        <v>0</v>
      </c>
      <c r="L2701" s="7">
        <v>3799.56</v>
      </c>
      <c r="M2701" s="5">
        <v>0.12</v>
      </c>
      <c r="N2701" t="s">
        <v>46</v>
      </c>
      <c r="O2701" t="s">
        <v>17</v>
      </c>
      <c r="P2701" t="s">
        <v>31</v>
      </c>
      <c r="Q2701" t="s">
        <v>19</v>
      </c>
      <c r="R2701" t="s">
        <v>20</v>
      </c>
      <c r="S2701" t="s">
        <v>17</v>
      </c>
      <c r="T2701" t="s">
        <v>13312</v>
      </c>
      <c r="U2701" s="1">
        <v>46014</v>
      </c>
      <c r="V2701">
        <f t="shared" si="84"/>
        <v>279</v>
      </c>
      <c r="W2701" t="str">
        <f t="shared" si="85"/>
        <v>270-299</v>
      </c>
    </row>
    <row r="2702" spans="1:23" x14ac:dyDescent="0.25">
      <c r="A2702" t="s">
        <v>2840</v>
      </c>
      <c r="B2702">
        <v>7093359252</v>
      </c>
      <c r="C2702">
        <v>7314749949</v>
      </c>
      <c r="D2702" s="1">
        <v>45739</v>
      </c>
      <c r="E2702">
        <v>99215</v>
      </c>
      <c r="F2702">
        <v>99292</v>
      </c>
      <c r="G2702" t="s">
        <v>112</v>
      </c>
      <c r="H2702" s="34">
        <v>66512</v>
      </c>
      <c r="I2702" s="7">
        <v>43233</v>
      </c>
      <c r="J2702" s="7">
        <v>31141.040000000001</v>
      </c>
      <c r="K2702" s="7">
        <v>6904</v>
      </c>
      <c r="L2702" s="7">
        <v>5187.96</v>
      </c>
      <c r="M2702" s="5">
        <v>0.12</v>
      </c>
      <c r="N2702" t="s">
        <v>46</v>
      </c>
      <c r="O2702" t="s">
        <v>30</v>
      </c>
      <c r="P2702" t="s">
        <v>35</v>
      </c>
      <c r="Q2702" t="s">
        <v>19</v>
      </c>
      <c r="R2702" t="s">
        <v>27</v>
      </c>
      <c r="S2702" t="s">
        <v>27</v>
      </c>
      <c r="T2702" t="s">
        <v>13310</v>
      </c>
      <c r="U2702" s="1">
        <v>46081</v>
      </c>
      <c r="V2702">
        <f t="shared" si="84"/>
        <v>342</v>
      </c>
      <c r="W2702" t="str">
        <f t="shared" si="85"/>
        <v>330-359</v>
      </c>
    </row>
    <row r="2703" spans="1:23" x14ac:dyDescent="0.25">
      <c r="A2703" t="s">
        <v>2841</v>
      </c>
      <c r="B2703">
        <v>5388273598</v>
      </c>
      <c r="C2703">
        <v>7687761691</v>
      </c>
      <c r="D2703" s="1">
        <v>45563</v>
      </c>
      <c r="E2703">
        <v>99232</v>
      </c>
      <c r="F2703">
        <v>99205</v>
      </c>
      <c r="G2703" t="s">
        <v>71</v>
      </c>
      <c r="H2703" s="34">
        <v>91915</v>
      </c>
      <c r="I2703" s="7">
        <v>71694</v>
      </c>
      <c r="J2703" s="7">
        <v>49520.2</v>
      </c>
      <c r="K2703" s="7">
        <v>7835</v>
      </c>
      <c r="L2703" s="7">
        <v>14338.8</v>
      </c>
      <c r="M2703" s="5">
        <v>0.2</v>
      </c>
      <c r="N2703" t="s">
        <v>3140</v>
      </c>
      <c r="O2703" t="s">
        <v>30</v>
      </c>
      <c r="P2703" t="s">
        <v>55</v>
      </c>
      <c r="Q2703" t="s">
        <v>19</v>
      </c>
      <c r="R2703" t="s">
        <v>26</v>
      </c>
      <c r="S2703" t="s">
        <v>27</v>
      </c>
      <c r="T2703" t="s">
        <v>13311</v>
      </c>
      <c r="U2703" s="1">
        <v>45824</v>
      </c>
      <c r="V2703">
        <f t="shared" si="84"/>
        <v>261</v>
      </c>
      <c r="W2703" t="str">
        <f t="shared" si="85"/>
        <v>240-269</v>
      </c>
    </row>
    <row r="2704" spans="1:23" x14ac:dyDescent="0.25">
      <c r="A2704" t="s">
        <v>2842</v>
      </c>
      <c r="B2704">
        <v>5215429937</v>
      </c>
      <c r="C2704">
        <v>3066481017</v>
      </c>
      <c r="D2704" s="1">
        <v>45902</v>
      </c>
      <c r="E2704">
        <v>99215</v>
      </c>
      <c r="F2704">
        <v>99201</v>
      </c>
      <c r="G2704" t="s">
        <v>159</v>
      </c>
      <c r="H2704" s="34">
        <v>46100</v>
      </c>
      <c r="I2704" s="7">
        <v>36880</v>
      </c>
      <c r="J2704" s="7">
        <v>31716.799999999999</v>
      </c>
      <c r="K2704" s="7">
        <v>0</v>
      </c>
      <c r="L2704" s="7">
        <v>5163.2</v>
      </c>
      <c r="M2704" s="5">
        <v>0.14000000000000001</v>
      </c>
      <c r="N2704" t="s">
        <v>1135</v>
      </c>
      <c r="O2704" t="s">
        <v>17</v>
      </c>
      <c r="P2704" t="s">
        <v>31</v>
      </c>
      <c r="Q2704" t="s">
        <v>32</v>
      </c>
      <c r="R2704" t="s">
        <v>43</v>
      </c>
      <c r="S2704" t="s">
        <v>27</v>
      </c>
      <c r="T2704" t="s">
        <v>13311</v>
      </c>
      <c r="U2704" s="1">
        <v>46069</v>
      </c>
      <c r="V2704">
        <f t="shared" si="84"/>
        <v>167</v>
      </c>
      <c r="W2704" t="str">
        <f t="shared" si="85"/>
        <v>150-179</v>
      </c>
    </row>
    <row r="2705" spans="1:23" x14ac:dyDescent="0.25">
      <c r="A2705" t="s">
        <v>2843</v>
      </c>
      <c r="B2705">
        <v>4097006032</v>
      </c>
      <c r="C2705">
        <v>9717986356</v>
      </c>
      <c r="D2705" s="1">
        <v>45466</v>
      </c>
      <c r="E2705">
        <v>99223</v>
      </c>
      <c r="F2705">
        <v>99215</v>
      </c>
      <c r="G2705" t="s">
        <v>96</v>
      </c>
      <c r="H2705" s="34">
        <v>64208</v>
      </c>
      <c r="I2705" s="7">
        <v>46230</v>
      </c>
      <c r="J2705" s="7">
        <v>28775.599999999999</v>
      </c>
      <c r="K2705" s="7">
        <v>13756</v>
      </c>
      <c r="L2705" s="7">
        <v>3698.4</v>
      </c>
      <c r="M2705" s="5">
        <v>0.08</v>
      </c>
      <c r="N2705" t="s">
        <v>24</v>
      </c>
      <c r="O2705" t="s">
        <v>27</v>
      </c>
      <c r="P2705" t="s">
        <v>55</v>
      </c>
      <c r="Q2705" t="s">
        <v>19</v>
      </c>
      <c r="R2705" t="s">
        <v>26</v>
      </c>
      <c r="S2705" t="s">
        <v>17</v>
      </c>
      <c r="T2705" t="s">
        <v>13312</v>
      </c>
      <c r="U2705" s="1">
        <v>46041</v>
      </c>
      <c r="V2705">
        <f t="shared" si="84"/>
        <v>575</v>
      </c>
      <c r="W2705" t="str">
        <f t="shared" si="85"/>
        <v>360+</v>
      </c>
    </row>
    <row r="2706" spans="1:23" x14ac:dyDescent="0.25">
      <c r="A2706" t="s">
        <v>2844</v>
      </c>
      <c r="B2706">
        <v>3538090149</v>
      </c>
      <c r="C2706">
        <v>6985595719</v>
      </c>
      <c r="D2706" s="1">
        <v>45840</v>
      </c>
      <c r="E2706">
        <v>99238</v>
      </c>
      <c r="F2706">
        <v>99292</v>
      </c>
      <c r="G2706" t="s">
        <v>85</v>
      </c>
      <c r="H2706" s="34">
        <v>95582</v>
      </c>
      <c r="I2706" s="7">
        <v>62128</v>
      </c>
      <c r="J2706" s="7">
        <v>45996.639999999999</v>
      </c>
      <c r="K2706" s="7">
        <v>8676</v>
      </c>
      <c r="L2706" s="7">
        <v>7455.36</v>
      </c>
      <c r="M2706" s="5">
        <v>0.12</v>
      </c>
      <c r="N2706" t="s">
        <v>46</v>
      </c>
      <c r="O2706" t="s">
        <v>30</v>
      </c>
      <c r="P2706" t="s">
        <v>58</v>
      </c>
      <c r="Q2706" t="s">
        <v>19</v>
      </c>
      <c r="R2706" t="s">
        <v>26</v>
      </c>
      <c r="S2706" t="s">
        <v>21</v>
      </c>
      <c r="T2706" t="s">
        <v>13311</v>
      </c>
      <c r="U2706" s="1">
        <v>45895</v>
      </c>
      <c r="V2706">
        <f t="shared" si="84"/>
        <v>55</v>
      </c>
      <c r="W2706" t="str">
        <f t="shared" si="85"/>
        <v>30-59</v>
      </c>
    </row>
    <row r="2707" spans="1:23" x14ac:dyDescent="0.25">
      <c r="A2707" t="s">
        <v>2845</v>
      </c>
      <c r="B2707">
        <v>2066290960</v>
      </c>
      <c r="C2707">
        <v>7049351551</v>
      </c>
      <c r="D2707" s="1">
        <v>45921</v>
      </c>
      <c r="E2707">
        <v>99221</v>
      </c>
      <c r="F2707">
        <v>71046</v>
      </c>
      <c r="G2707" t="s">
        <v>272</v>
      </c>
      <c r="H2707" s="34">
        <v>29312</v>
      </c>
      <c r="I2707" s="7">
        <v>21105</v>
      </c>
      <c r="J2707" s="7">
        <v>19416.599999999999</v>
      </c>
      <c r="K2707" s="7">
        <v>0</v>
      </c>
      <c r="L2707" s="7">
        <v>1688.4</v>
      </c>
      <c r="M2707" s="5">
        <v>0.08</v>
      </c>
      <c r="N2707" t="s">
        <v>24</v>
      </c>
      <c r="O2707" t="s">
        <v>17</v>
      </c>
      <c r="P2707" t="s">
        <v>58</v>
      </c>
      <c r="Q2707" t="s">
        <v>19</v>
      </c>
      <c r="R2707" t="s">
        <v>20</v>
      </c>
      <c r="S2707" t="s">
        <v>17</v>
      </c>
      <c r="T2707" t="s">
        <v>13312</v>
      </c>
      <c r="U2707" s="1">
        <v>45963</v>
      </c>
      <c r="V2707">
        <f t="shared" si="84"/>
        <v>42</v>
      </c>
      <c r="W2707" t="str">
        <f t="shared" si="85"/>
        <v>30-59</v>
      </c>
    </row>
    <row r="2708" spans="1:23" x14ac:dyDescent="0.25">
      <c r="A2708" t="s">
        <v>2846</v>
      </c>
      <c r="B2708">
        <v>3023922853</v>
      </c>
      <c r="C2708">
        <v>3774984732</v>
      </c>
      <c r="D2708" s="1">
        <v>45649</v>
      </c>
      <c r="E2708">
        <v>99221</v>
      </c>
      <c r="F2708">
        <v>99201</v>
      </c>
      <c r="G2708" t="s">
        <v>96</v>
      </c>
      <c r="H2708" s="34">
        <v>8989</v>
      </c>
      <c r="I2708" s="7">
        <v>6472</v>
      </c>
      <c r="J2708" s="7">
        <v>3153.24</v>
      </c>
      <c r="K2708" s="7">
        <v>2801</v>
      </c>
      <c r="L2708" s="7">
        <v>517.76</v>
      </c>
      <c r="M2708" s="5">
        <v>0.08</v>
      </c>
      <c r="N2708" t="s">
        <v>24</v>
      </c>
      <c r="O2708" t="s">
        <v>27</v>
      </c>
      <c r="P2708" t="s">
        <v>40</v>
      </c>
      <c r="Q2708" t="s">
        <v>32</v>
      </c>
      <c r="R2708" t="s">
        <v>20</v>
      </c>
      <c r="S2708" t="s">
        <v>17</v>
      </c>
      <c r="T2708" t="s">
        <v>13311</v>
      </c>
      <c r="U2708" s="1">
        <v>45931</v>
      </c>
      <c r="V2708">
        <f t="shared" si="84"/>
        <v>282</v>
      </c>
      <c r="W2708" t="str">
        <f t="shared" si="85"/>
        <v>270-299</v>
      </c>
    </row>
    <row r="2709" spans="1:23" x14ac:dyDescent="0.25">
      <c r="A2709" t="s">
        <v>2847</v>
      </c>
      <c r="B2709">
        <v>3518331098</v>
      </c>
      <c r="C2709">
        <v>3125399793</v>
      </c>
      <c r="D2709" s="1">
        <v>45601</v>
      </c>
      <c r="E2709">
        <v>99222</v>
      </c>
      <c r="F2709">
        <v>99212</v>
      </c>
      <c r="G2709" t="s">
        <v>445</v>
      </c>
      <c r="H2709" s="34">
        <v>84628</v>
      </c>
      <c r="I2709" s="7">
        <v>55008</v>
      </c>
      <c r="J2709" s="7">
        <v>31488.04</v>
      </c>
      <c r="K2709" s="7">
        <v>16919</v>
      </c>
      <c r="L2709" s="7">
        <v>6600.96</v>
      </c>
      <c r="M2709" s="5">
        <v>0.12</v>
      </c>
      <c r="N2709" t="s">
        <v>46</v>
      </c>
      <c r="O2709" t="s">
        <v>27</v>
      </c>
      <c r="P2709" t="s">
        <v>18</v>
      </c>
      <c r="Q2709" t="s">
        <v>32</v>
      </c>
      <c r="R2709" t="s">
        <v>27</v>
      </c>
      <c r="S2709" t="s">
        <v>17</v>
      </c>
      <c r="T2709" t="s">
        <v>13310</v>
      </c>
      <c r="U2709" s="1">
        <v>46020</v>
      </c>
      <c r="V2709">
        <f t="shared" si="84"/>
        <v>419</v>
      </c>
      <c r="W2709" t="str">
        <f t="shared" si="85"/>
        <v>360+</v>
      </c>
    </row>
    <row r="2710" spans="1:23" x14ac:dyDescent="0.25">
      <c r="A2710" t="s">
        <v>2848</v>
      </c>
      <c r="B2710">
        <v>1911787104</v>
      </c>
      <c r="C2710">
        <v>9573791885</v>
      </c>
      <c r="D2710" s="1">
        <v>45843</v>
      </c>
      <c r="E2710">
        <v>99221</v>
      </c>
      <c r="F2710">
        <v>99212</v>
      </c>
      <c r="G2710" t="s">
        <v>120</v>
      </c>
      <c r="H2710" s="34">
        <v>32275</v>
      </c>
      <c r="I2710" s="7">
        <v>20979</v>
      </c>
      <c r="J2710" s="7">
        <v>18461.52</v>
      </c>
      <c r="K2710" s="7">
        <v>0</v>
      </c>
      <c r="L2710" s="7">
        <v>2517.48</v>
      </c>
      <c r="M2710" s="5">
        <v>0.12</v>
      </c>
      <c r="N2710" t="s">
        <v>46</v>
      </c>
      <c r="O2710" t="s">
        <v>17</v>
      </c>
      <c r="P2710" t="s">
        <v>35</v>
      </c>
      <c r="Q2710" t="s">
        <v>32</v>
      </c>
      <c r="R2710" t="s">
        <v>21</v>
      </c>
      <c r="S2710" t="s">
        <v>21</v>
      </c>
      <c r="T2710" t="s">
        <v>13312</v>
      </c>
      <c r="U2710" s="1">
        <v>45907</v>
      </c>
      <c r="V2710">
        <f t="shared" si="84"/>
        <v>64</v>
      </c>
      <c r="W2710" t="str">
        <f t="shared" si="85"/>
        <v>60-89</v>
      </c>
    </row>
    <row r="2711" spans="1:23" x14ac:dyDescent="0.25">
      <c r="A2711" t="s">
        <v>2849</v>
      </c>
      <c r="B2711">
        <v>1422603325</v>
      </c>
      <c r="C2711">
        <v>7937136537</v>
      </c>
      <c r="D2711" s="1">
        <v>45606</v>
      </c>
      <c r="E2711">
        <v>99215</v>
      </c>
      <c r="F2711">
        <v>71046</v>
      </c>
      <c r="G2711" t="s">
        <v>23</v>
      </c>
      <c r="H2711" s="34">
        <v>68332</v>
      </c>
      <c r="I2711" s="7">
        <v>58082</v>
      </c>
      <c r="J2711" s="7">
        <v>52034.36</v>
      </c>
      <c r="K2711" s="7">
        <v>4886</v>
      </c>
      <c r="L2711" s="7">
        <v>1161.6400000000001</v>
      </c>
      <c r="M2711" s="5">
        <v>0.02</v>
      </c>
      <c r="N2711" t="s">
        <v>16</v>
      </c>
      <c r="O2711" t="s">
        <v>30</v>
      </c>
      <c r="P2711" t="s">
        <v>97</v>
      </c>
      <c r="Q2711" t="s">
        <v>32</v>
      </c>
      <c r="R2711" t="s">
        <v>43</v>
      </c>
      <c r="S2711" t="s">
        <v>17</v>
      </c>
      <c r="T2711" t="s">
        <v>13312</v>
      </c>
      <c r="U2711" s="1">
        <v>45975</v>
      </c>
      <c r="V2711">
        <f t="shared" si="84"/>
        <v>369</v>
      </c>
      <c r="W2711" t="str">
        <f t="shared" si="85"/>
        <v>360+</v>
      </c>
    </row>
    <row r="2712" spans="1:23" x14ac:dyDescent="0.25">
      <c r="A2712" t="s">
        <v>2850</v>
      </c>
      <c r="B2712">
        <v>4540098872</v>
      </c>
      <c r="C2712">
        <v>4414475777</v>
      </c>
      <c r="D2712" s="1">
        <v>45667</v>
      </c>
      <c r="E2712">
        <v>99215</v>
      </c>
      <c r="F2712">
        <v>99213</v>
      </c>
      <c r="G2712" t="s">
        <v>34</v>
      </c>
      <c r="H2712" s="34">
        <v>92296</v>
      </c>
      <c r="I2712" s="7">
        <v>71991</v>
      </c>
      <c r="J2712" s="7">
        <v>57592.800000000003</v>
      </c>
      <c r="K2712" s="7">
        <v>0</v>
      </c>
      <c r="L2712" s="7">
        <v>14398.2</v>
      </c>
      <c r="M2712" s="5">
        <v>0.2</v>
      </c>
      <c r="N2712" t="s">
        <v>3140</v>
      </c>
      <c r="O2712" t="s">
        <v>17</v>
      </c>
      <c r="P2712" t="s">
        <v>97</v>
      </c>
      <c r="Q2712" t="s">
        <v>32</v>
      </c>
      <c r="R2712" t="s">
        <v>27</v>
      </c>
      <c r="S2712" t="s">
        <v>27</v>
      </c>
      <c r="T2712" t="s">
        <v>13312</v>
      </c>
      <c r="U2712" s="1">
        <v>45866</v>
      </c>
      <c r="V2712">
        <f t="shared" si="84"/>
        <v>199</v>
      </c>
      <c r="W2712" t="str">
        <f t="shared" si="85"/>
        <v>180-209</v>
      </c>
    </row>
    <row r="2713" spans="1:23" x14ac:dyDescent="0.25">
      <c r="A2713" t="s">
        <v>2851</v>
      </c>
      <c r="B2713">
        <v>4426991504</v>
      </c>
      <c r="C2713">
        <v>8892498443</v>
      </c>
      <c r="D2713" s="1">
        <v>45488</v>
      </c>
      <c r="E2713">
        <v>99238</v>
      </c>
      <c r="F2713">
        <v>90834</v>
      </c>
      <c r="G2713" t="s">
        <v>169</v>
      </c>
      <c r="H2713" s="34">
        <v>86311</v>
      </c>
      <c r="I2713" s="7">
        <v>56102</v>
      </c>
      <c r="J2713" s="7">
        <v>49369.760000000002</v>
      </c>
      <c r="K2713" s="7">
        <v>0</v>
      </c>
      <c r="L2713" s="7">
        <v>6732.24</v>
      </c>
      <c r="M2713" s="5">
        <v>0.12</v>
      </c>
      <c r="N2713" t="s">
        <v>46</v>
      </c>
      <c r="O2713" t="s">
        <v>17</v>
      </c>
      <c r="P2713" t="s">
        <v>97</v>
      </c>
      <c r="Q2713" t="s">
        <v>19</v>
      </c>
      <c r="R2713" t="s">
        <v>27</v>
      </c>
      <c r="S2713" t="s">
        <v>21</v>
      </c>
      <c r="T2713" t="s">
        <v>13311</v>
      </c>
      <c r="U2713" s="1">
        <v>45906</v>
      </c>
      <c r="V2713">
        <f t="shared" si="84"/>
        <v>418</v>
      </c>
      <c r="W2713" t="str">
        <f t="shared" si="85"/>
        <v>360+</v>
      </c>
    </row>
    <row r="2714" spans="1:23" x14ac:dyDescent="0.25">
      <c r="A2714" t="s">
        <v>2852</v>
      </c>
      <c r="B2714">
        <v>3392154793</v>
      </c>
      <c r="C2714">
        <v>7547451731</v>
      </c>
      <c r="D2714" s="1">
        <v>45690</v>
      </c>
      <c r="E2714">
        <v>99223</v>
      </c>
      <c r="F2714">
        <v>80053</v>
      </c>
      <c r="G2714" t="s">
        <v>171</v>
      </c>
      <c r="H2714" s="34">
        <v>48133</v>
      </c>
      <c r="I2714" s="7">
        <v>40913</v>
      </c>
      <c r="J2714" s="7">
        <v>35008.74</v>
      </c>
      <c r="K2714" s="7">
        <v>5086</v>
      </c>
      <c r="L2714" s="7">
        <v>818.26</v>
      </c>
      <c r="M2714" s="5">
        <v>0.02</v>
      </c>
      <c r="N2714" t="s">
        <v>16</v>
      </c>
      <c r="O2714" t="s">
        <v>30</v>
      </c>
      <c r="P2714" t="s">
        <v>35</v>
      </c>
      <c r="Q2714" t="s">
        <v>32</v>
      </c>
      <c r="R2714" t="s">
        <v>26</v>
      </c>
      <c r="S2714" t="s">
        <v>27</v>
      </c>
      <c r="T2714" t="s">
        <v>13311</v>
      </c>
      <c r="U2714" s="1">
        <v>45971</v>
      </c>
      <c r="V2714">
        <f t="shared" si="84"/>
        <v>281</v>
      </c>
      <c r="W2714" t="str">
        <f t="shared" si="85"/>
        <v>270-299</v>
      </c>
    </row>
    <row r="2715" spans="1:23" x14ac:dyDescent="0.25">
      <c r="A2715" t="s">
        <v>2853</v>
      </c>
      <c r="B2715">
        <v>8477900057</v>
      </c>
      <c r="C2715">
        <v>5777330277</v>
      </c>
      <c r="D2715" s="1">
        <v>45663</v>
      </c>
      <c r="E2715">
        <v>99232</v>
      </c>
      <c r="F2715">
        <v>99284</v>
      </c>
      <c r="G2715" t="s">
        <v>77</v>
      </c>
      <c r="H2715" s="34">
        <v>98754</v>
      </c>
      <c r="I2715" s="7">
        <v>83941</v>
      </c>
      <c r="J2715" s="7">
        <v>72882.179999999993</v>
      </c>
      <c r="K2715" s="7">
        <v>9380</v>
      </c>
      <c r="L2715" s="7">
        <v>1678.82</v>
      </c>
      <c r="M2715" s="5">
        <v>0.02</v>
      </c>
      <c r="N2715" t="s">
        <v>16</v>
      </c>
      <c r="O2715" t="s">
        <v>30</v>
      </c>
      <c r="P2715" t="s">
        <v>97</v>
      </c>
      <c r="Q2715" t="s">
        <v>32</v>
      </c>
      <c r="R2715" t="s">
        <v>26</v>
      </c>
      <c r="S2715" t="s">
        <v>21</v>
      </c>
      <c r="T2715" t="s">
        <v>13311</v>
      </c>
      <c r="U2715" s="1">
        <v>46044</v>
      </c>
      <c r="V2715">
        <f t="shared" si="84"/>
        <v>381</v>
      </c>
      <c r="W2715" t="str">
        <f t="shared" si="85"/>
        <v>360+</v>
      </c>
    </row>
    <row r="2716" spans="1:23" x14ac:dyDescent="0.25">
      <c r="A2716" t="s">
        <v>2854</v>
      </c>
      <c r="B2716">
        <v>7044826365</v>
      </c>
      <c r="C2716">
        <v>8049628721</v>
      </c>
      <c r="D2716" s="1">
        <v>45426</v>
      </c>
      <c r="E2716">
        <v>99221</v>
      </c>
      <c r="F2716">
        <v>71046</v>
      </c>
      <c r="G2716" t="s">
        <v>146</v>
      </c>
      <c r="H2716" s="34">
        <v>96319</v>
      </c>
      <c r="I2716" s="7">
        <v>62607</v>
      </c>
      <c r="J2716" s="7">
        <v>49841.16</v>
      </c>
      <c r="K2716" s="7">
        <v>5253</v>
      </c>
      <c r="L2716" s="7">
        <v>7512.84</v>
      </c>
      <c r="M2716" s="5">
        <v>0.12</v>
      </c>
      <c r="N2716" t="s">
        <v>46</v>
      </c>
      <c r="O2716" t="s">
        <v>30</v>
      </c>
      <c r="P2716" t="s">
        <v>31</v>
      </c>
      <c r="Q2716" t="s">
        <v>32</v>
      </c>
      <c r="R2716" t="s">
        <v>26</v>
      </c>
      <c r="S2716" t="s">
        <v>21</v>
      </c>
      <c r="T2716" t="s">
        <v>13311</v>
      </c>
      <c r="U2716" s="1">
        <v>45911</v>
      </c>
      <c r="V2716">
        <f t="shared" si="84"/>
        <v>485</v>
      </c>
      <c r="W2716" t="str">
        <f t="shared" si="85"/>
        <v>360+</v>
      </c>
    </row>
    <row r="2717" spans="1:23" x14ac:dyDescent="0.25">
      <c r="A2717" t="s">
        <v>2855</v>
      </c>
      <c r="B2717">
        <v>3294022738</v>
      </c>
      <c r="C2717">
        <v>9160370315</v>
      </c>
      <c r="D2717" s="1">
        <v>45542</v>
      </c>
      <c r="E2717">
        <v>99238</v>
      </c>
      <c r="F2717">
        <v>71046</v>
      </c>
      <c r="G2717" t="s">
        <v>198</v>
      </c>
      <c r="H2717" s="34">
        <v>27920</v>
      </c>
      <c r="I2717" s="7">
        <v>20102</v>
      </c>
      <c r="J2717" s="7">
        <v>15476.84</v>
      </c>
      <c r="K2717" s="7">
        <v>3017</v>
      </c>
      <c r="L2717" s="7">
        <v>1608.16</v>
      </c>
      <c r="M2717" s="5">
        <v>0.08</v>
      </c>
      <c r="N2717" t="s">
        <v>24</v>
      </c>
      <c r="O2717" t="s">
        <v>30</v>
      </c>
      <c r="P2717" t="s">
        <v>35</v>
      </c>
      <c r="Q2717" t="s">
        <v>19</v>
      </c>
      <c r="R2717" t="s">
        <v>27</v>
      </c>
      <c r="S2717" t="s">
        <v>17</v>
      </c>
      <c r="T2717" t="s">
        <v>13311</v>
      </c>
      <c r="U2717" s="1">
        <v>45801</v>
      </c>
      <c r="V2717">
        <f t="shared" si="84"/>
        <v>259</v>
      </c>
      <c r="W2717" t="str">
        <f t="shared" si="85"/>
        <v>240-269</v>
      </c>
    </row>
    <row r="2718" spans="1:23" x14ac:dyDescent="0.25">
      <c r="A2718" t="s">
        <v>2856</v>
      </c>
      <c r="B2718">
        <v>9622617532</v>
      </c>
      <c r="C2718">
        <v>7346833359</v>
      </c>
      <c r="D2718" s="1">
        <v>45482</v>
      </c>
      <c r="E2718">
        <v>99213</v>
      </c>
      <c r="F2718">
        <v>36415</v>
      </c>
      <c r="G2718" t="s">
        <v>187</v>
      </c>
      <c r="H2718" s="34">
        <v>56747</v>
      </c>
      <c r="I2718" s="7">
        <v>48235</v>
      </c>
      <c r="J2718" s="7">
        <v>25264.3</v>
      </c>
      <c r="K2718" s="7">
        <v>22006</v>
      </c>
      <c r="L2718" s="7">
        <v>964.7</v>
      </c>
      <c r="M2718" s="5">
        <v>0.02</v>
      </c>
      <c r="N2718" t="s">
        <v>16</v>
      </c>
      <c r="O2718" t="s">
        <v>27</v>
      </c>
      <c r="P2718" t="s">
        <v>58</v>
      </c>
      <c r="Q2718" t="s">
        <v>19</v>
      </c>
      <c r="R2718" t="s">
        <v>20</v>
      </c>
      <c r="S2718" t="s">
        <v>17</v>
      </c>
      <c r="T2718" t="s">
        <v>13312</v>
      </c>
      <c r="U2718" s="1">
        <v>46022</v>
      </c>
      <c r="V2718">
        <f t="shared" si="84"/>
        <v>540</v>
      </c>
      <c r="W2718" t="str">
        <f t="shared" si="85"/>
        <v>360+</v>
      </c>
    </row>
    <row r="2719" spans="1:23" x14ac:dyDescent="0.25">
      <c r="A2719" t="s">
        <v>2857</v>
      </c>
      <c r="B2719">
        <v>2121448509</v>
      </c>
      <c r="C2719">
        <v>3665839115</v>
      </c>
      <c r="D2719" s="1">
        <v>45724</v>
      </c>
      <c r="E2719">
        <v>99231</v>
      </c>
      <c r="F2719">
        <v>99205</v>
      </c>
      <c r="G2719" t="s">
        <v>150</v>
      </c>
      <c r="H2719" s="34">
        <v>94992</v>
      </c>
      <c r="I2719" s="7">
        <v>80743</v>
      </c>
      <c r="J2719" s="7">
        <v>70456.14</v>
      </c>
      <c r="K2719" s="7">
        <v>8672</v>
      </c>
      <c r="L2719" s="7">
        <v>1614.86</v>
      </c>
      <c r="M2719" s="5">
        <v>0.02</v>
      </c>
      <c r="N2719" t="s">
        <v>16</v>
      </c>
      <c r="O2719" t="s">
        <v>30</v>
      </c>
      <c r="P2719" t="s">
        <v>35</v>
      </c>
      <c r="Q2719" t="s">
        <v>19</v>
      </c>
      <c r="R2719" t="s">
        <v>26</v>
      </c>
      <c r="S2719" t="s">
        <v>27</v>
      </c>
      <c r="T2719" t="s">
        <v>13311</v>
      </c>
      <c r="U2719" s="1">
        <v>46010</v>
      </c>
      <c r="V2719">
        <f t="shared" si="84"/>
        <v>286</v>
      </c>
      <c r="W2719" t="str">
        <f t="shared" si="85"/>
        <v>270-299</v>
      </c>
    </row>
    <row r="2720" spans="1:23" x14ac:dyDescent="0.25">
      <c r="A2720" t="s">
        <v>2858</v>
      </c>
      <c r="B2720">
        <v>1595932569</v>
      </c>
      <c r="C2720">
        <v>7063834391</v>
      </c>
      <c r="D2720" s="1">
        <v>45606</v>
      </c>
      <c r="E2720">
        <v>99214</v>
      </c>
      <c r="F2720">
        <v>99215</v>
      </c>
      <c r="G2720" t="s">
        <v>29</v>
      </c>
      <c r="H2720" s="34">
        <v>45731</v>
      </c>
      <c r="I2720" s="7">
        <v>36127</v>
      </c>
      <c r="J2720" s="7">
        <v>25764.68</v>
      </c>
      <c r="K2720" s="7">
        <v>4582</v>
      </c>
      <c r="L2720" s="7">
        <v>5780.32</v>
      </c>
      <c r="M2720" s="5">
        <v>0.16</v>
      </c>
      <c r="N2720" t="s">
        <v>1138</v>
      </c>
      <c r="O2720" t="s">
        <v>30</v>
      </c>
      <c r="P2720" t="s">
        <v>40</v>
      </c>
      <c r="Q2720" t="s">
        <v>32</v>
      </c>
      <c r="R2720" t="s">
        <v>21</v>
      </c>
      <c r="S2720" t="s">
        <v>27</v>
      </c>
      <c r="T2720" t="s">
        <v>13310</v>
      </c>
      <c r="U2720" s="1">
        <v>45674</v>
      </c>
      <c r="V2720">
        <f t="shared" si="84"/>
        <v>68</v>
      </c>
      <c r="W2720" t="str">
        <f t="shared" si="85"/>
        <v>60-89</v>
      </c>
    </row>
    <row r="2721" spans="1:23" x14ac:dyDescent="0.25">
      <c r="A2721" t="s">
        <v>2859</v>
      </c>
      <c r="B2721">
        <v>2380297894</v>
      </c>
      <c r="C2721">
        <v>1985220991</v>
      </c>
      <c r="D2721" s="1">
        <v>45950</v>
      </c>
      <c r="E2721">
        <v>99232</v>
      </c>
      <c r="F2721">
        <v>81000</v>
      </c>
      <c r="G2721" t="s">
        <v>110</v>
      </c>
      <c r="H2721" s="34">
        <v>92076</v>
      </c>
      <c r="I2721" s="7">
        <v>66295</v>
      </c>
      <c r="J2721" s="7">
        <v>56029.4</v>
      </c>
      <c r="K2721" s="7">
        <v>4962</v>
      </c>
      <c r="L2721" s="7">
        <v>5303.6</v>
      </c>
      <c r="M2721" s="5">
        <v>0.08</v>
      </c>
      <c r="N2721" t="s">
        <v>24</v>
      </c>
      <c r="O2721" t="s">
        <v>30</v>
      </c>
      <c r="P2721" t="s">
        <v>31</v>
      </c>
      <c r="Q2721" t="s">
        <v>19</v>
      </c>
      <c r="R2721" t="s">
        <v>43</v>
      </c>
      <c r="S2721" t="s">
        <v>21</v>
      </c>
      <c r="T2721" t="s">
        <v>13311</v>
      </c>
      <c r="U2721" s="1">
        <v>46083</v>
      </c>
      <c r="V2721">
        <f t="shared" si="84"/>
        <v>133</v>
      </c>
      <c r="W2721" t="str">
        <f t="shared" si="85"/>
        <v>120-149</v>
      </c>
    </row>
    <row r="2722" spans="1:23" x14ac:dyDescent="0.25">
      <c r="A2722" t="s">
        <v>2860</v>
      </c>
      <c r="B2722">
        <v>5030888905</v>
      </c>
      <c r="C2722">
        <v>6585940942</v>
      </c>
      <c r="D2722" s="1">
        <v>45701</v>
      </c>
      <c r="E2722">
        <v>99238</v>
      </c>
      <c r="F2722">
        <v>99285</v>
      </c>
      <c r="G2722" t="s">
        <v>71</v>
      </c>
      <c r="H2722" s="34">
        <v>13411</v>
      </c>
      <c r="I2722" s="7">
        <v>9656</v>
      </c>
      <c r="J2722" s="7">
        <v>8883.52</v>
      </c>
      <c r="K2722" s="7">
        <v>0</v>
      </c>
      <c r="L2722" s="7">
        <v>772.48</v>
      </c>
      <c r="M2722" s="5">
        <v>0.08</v>
      </c>
      <c r="N2722" t="s">
        <v>24</v>
      </c>
      <c r="O2722" t="s">
        <v>17</v>
      </c>
      <c r="P2722" t="s">
        <v>40</v>
      </c>
      <c r="Q2722" t="s">
        <v>32</v>
      </c>
      <c r="R2722" t="s">
        <v>26</v>
      </c>
      <c r="S2722" t="s">
        <v>27</v>
      </c>
      <c r="T2722" t="s">
        <v>13312</v>
      </c>
      <c r="U2722" s="1">
        <v>45766</v>
      </c>
      <c r="V2722">
        <f t="shared" si="84"/>
        <v>65</v>
      </c>
      <c r="W2722" t="str">
        <f t="shared" si="85"/>
        <v>60-89</v>
      </c>
    </row>
    <row r="2723" spans="1:23" x14ac:dyDescent="0.25">
      <c r="A2723" t="s">
        <v>2861</v>
      </c>
      <c r="B2723">
        <v>2571478615</v>
      </c>
      <c r="C2723">
        <v>2525281011</v>
      </c>
      <c r="D2723" s="1">
        <v>45411</v>
      </c>
      <c r="E2723">
        <v>99214</v>
      </c>
      <c r="F2723">
        <v>90834</v>
      </c>
      <c r="G2723" t="s">
        <v>207</v>
      </c>
      <c r="H2723" s="34">
        <v>54712</v>
      </c>
      <c r="I2723" s="7">
        <v>46505</v>
      </c>
      <c r="J2723" s="7">
        <v>40041.9</v>
      </c>
      <c r="K2723" s="7">
        <v>5533</v>
      </c>
      <c r="L2723" s="7">
        <v>930.1</v>
      </c>
      <c r="M2723" s="5">
        <v>0.02</v>
      </c>
      <c r="N2723" t="s">
        <v>16</v>
      </c>
      <c r="O2723" t="s">
        <v>30</v>
      </c>
      <c r="P2723" t="s">
        <v>35</v>
      </c>
      <c r="Q2723" t="s">
        <v>19</v>
      </c>
      <c r="R2723" t="s">
        <v>21</v>
      </c>
      <c r="S2723" t="s">
        <v>27</v>
      </c>
      <c r="T2723" t="s">
        <v>13312</v>
      </c>
      <c r="U2723" s="1">
        <v>45871</v>
      </c>
      <c r="V2723">
        <f t="shared" si="84"/>
        <v>460</v>
      </c>
      <c r="W2723" t="str">
        <f t="shared" si="85"/>
        <v>360+</v>
      </c>
    </row>
    <row r="2724" spans="1:23" x14ac:dyDescent="0.25">
      <c r="A2724" t="s">
        <v>2862</v>
      </c>
      <c r="B2724">
        <v>2699223535</v>
      </c>
      <c r="C2724">
        <v>5500564784</v>
      </c>
      <c r="D2724" s="1">
        <v>45797</v>
      </c>
      <c r="E2724">
        <v>99238</v>
      </c>
      <c r="F2724">
        <v>80053</v>
      </c>
      <c r="G2724" t="s">
        <v>67</v>
      </c>
      <c r="H2724" s="34">
        <v>43479</v>
      </c>
      <c r="I2724" s="7">
        <v>33914</v>
      </c>
      <c r="J2724" s="7">
        <v>23669.200000000001</v>
      </c>
      <c r="K2724" s="7">
        <v>3462</v>
      </c>
      <c r="L2724" s="7">
        <v>6782.8</v>
      </c>
      <c r="M2724" s="5">
        <v>0.2</v>
      </c>
      <c r="N2724" t="s">
        <v>3140</v>
      </c>
      <c r="O2724" t="s">
        <v>30</v>
      </c>
      <c r="P2724" t="s">
        <v>31</v>
      </c>
      <c r="Q2724" t="s">
        <v>32</v>
      </c>
      <c r="R2724" t="s">
        <v>20</v>
      </c>
      <c r="S2724" t="s">
        <v>27</v>
      </c>
      <c r="T2724" t="s">
        <v>13310</v>
      </c>
      <c r="U2724" s="1">
        <v>46079</v>
      </c>
      <c r="V2724">
        <f t="shared" si="84"/>
        <v>282</v>
      </c>
      <c r="W2724" t="str">
        <f t="shared" si="85"/>
        <v>270-299</v>
      </c>
    </row>
    <row r="2725" spans="1:23" x14ac:dyDescent="0.25">
      <c r="A2725" t="s">
        <v>2863</v>
      </c>
      <c r="B2725">
        <v>4787287798</v>
      </c>
      <c r="C2725">
        <v>6305737884</v>
      </c>
      <c r="D2725" s="1">
        <v>45468</v>
      </c>
      <c r="E2725">
        <v>99221</v>
      </c>
      <c r="F2725">
        <v>99285</v>
      </c>
      <c r="G2725" t="s">
        <v>207</v>
      </c>
      <c r="H2725" s="34">
        <v>70823</v>
      </c>
      <c r="I2725" s="7">
        <v>60200</v>
      </c>
      <c r="J2725" s="7">
        <v>58996</v>
      </c>
      <c r="K2725" s="7">
        <v>0</v>
      </c>
      <c r="L2725" s="7">
        <v>1204</v>
      </c>
      <c r="M2725" s="5">
        <v>0.02</v>
      </c>
      <c r="N2725" t="s">
        <v>16</v>
      </c>
      <c r="O2725" t="s">
        <v>17</v>
      </c>
      <c r="P2725" t="s">
        <v>35</v>
      </c>
      <c r="Q2725" t="s">
        <v>32</v>
      </c>
      <c r="R2725" t="s">
        <v>43</v>
      </c>
      <c r="S2725" t="s">
        <v>21</v>
      </c>
      <c r="T2725" t="s">
        <v>13310</v>
      </c>
      <c r="U2725" s="1">
        <v>45806</v>
      </c>
      <c r="V2725">
        <f t="shared" si="84"/>
        <v>338</v>
      </c>
      <c r="W2725" t="str">
        <f t="shared" si="85"/>
        <v>330-359</v>
      </c>
    </row>
    <row r="2726" spans="1:23" x14ac:dyDescent="0.25">
      <c r="A2726" t="s">
        <v>2864</v>
      </c>
      <c r="B2726">
        <v>3043691816</v>
      </c>
      <c r="C2726">
        <v>4296870805</v>
      </c>
      <c r="D2726" s="1">
        <v>45351</v>
      </c>
      <c r="E2726">
        <v>99231</v>
      </c>
      <c r="F2726">
        <v>99285</v>
      </c>
      <c r="G2726" t="s">
        <v>99</v>
      </c>
      <c r="H2726" s="34">
        <v>99681</v>
      </c>
      <c r="I2726" s="7">
        <v>77751</v>
      </c>
      <c r="J2726" s="7">
        <v>62200.800000000003</v>
      </c>
      <c r="K2726" s="7">
        <v>0</v>
      </c>
      <c r="L2726" s="7">
        <v>15550.2</v>
      </c>
      <c r="M2726" s="5">
        <v>0.2</v>
      </c>
      <c r="N2726" t="s">
        <v>3140</v>
      </c>
      <c r="O2726" t="s">
        <v>17</v>
      </c>
      <c r="P2726" t="s">
        <v>40</v>
      </c>
      <c r="Q2726" t="s">
        <v>19</v>
      </c>
      <c r="R2726" t="s">
        <v>27</v>
      </c>
      <c r="S2726" t="s">
        <v>27</v>
      </c>
      <c r="T2726" t="s">
        <v>13312</v>
      </c>
      <c r="U2726" s="1">
        <v>45885</v>
      </c>
      <c r="V2726">
        <f t="shared" si="84"/>
        <v>534</v>
      </c>
      <c r="W2726" t="str">
        <f t="shared" si="85"/>
        <v>360+</v>
      </c>
    </row>
    <row r="2727" spans="1:23" x14ac:dyDescent="0.25">
      <c r="A2727" t="s">
        <v>2865</v>
      </c>
      <c r="B2727">
        <v>2493421807</v>
      </c>
      <c r="C2727">
        <v>4124431584</v>
      </c>
      <c r="D2727" s="1">
        <v>45736</v>
      </c>
      <c r="E2727">
        <v>99233</v>
      </c>
      <c r="F2727">
        <v>99285</v>
      </c>
      <c r="G2727" t="s">
        <v>23</v>
      </c>
      <c r="H2727" s="34">
        <v>58051</v>
      </c>
      <c r="I2727" s="7">
        <v>41797</v>
      </c>
      <c r="J2727" s="7">
        <v>38453.24</v>
      </c>
      <c r="K2727" s="7">
        <v>0</v>
      </c>
      <c r="L2727" s="7">
        <v>3343.76</v>
      </c>
      <c r="M2727" s="5">
        <v>0.08</v>
      </c>
      <c r="N2727" t="s">
        <v>24</v>
      </c>
      <c r="O2727" t="s">
        <v>17</v>
      </c>
      <c r="P2727" t="s">
        <v>18</v>
      </c>
      <c r="Q2727" t="s">
        <v>32</v>
      </c>
      <c r="R2727" t="s">
        <v>21</v>
      </c>
      <c r="S2727" t="s">
        <v>21</v>
      </c>
      <c r="T2727" t="s">
        <v>13310</v>
      </c>
      <c r="U2727" s="1">
        <v>45850</v>
      </c>
      <c r="V2727">
        <f t="shared" si="84"/>
        <v>114</v>
      </c>
      <c r="W2727" t="str">
        <f t="shared" si="85"/>
        <v>90-119</v>
      </c>
    </row>
    <row r="2728" spans="1:23" x14ac:dyDescent="0.25">
      <c r="A2728" t="s">
        <v>2866</v>
      </c>
      <c r="B2728">
        <v>1838415741</v>
      </c>
      <c r="C2728">
        <v>5019249616</v>
      </c>
      <c r="D2728" s="1">
        <v>45739</v>
      </c>
      <c r="E2728">
        <v>99233</v>
      </c>
      <c r="F2728">
        <v>99214</v>
      </c>
      <c r="G2728" t="s">
        <v>237</v>
      </c>
      <c r="H2728" s="34">
        <v>36773</v>
      </c>
      <c r="I2728" s="7">
        <v>31257</v>
      </c>
      <c r="J2728" s="7">
        <v>19191.86</v>
      </c>
      <c r="K2728" s="7">
        <v>11440</v>
      </c>
      <c r="L2728" s="7">
        <v>625.14</v>
      </c>
      <c r="M2728" s="5">
        <v>0.02</v>
      </c>
      <c r="N2728" t="s">
        <v>16</v>
      </c>
      <c r="O2728" t="s">
        <v>27</v>
      </c>
      <c r="P2728" t="s">
        <v>58</v>
      </c>
      <c r="Q2728" t="s">
        <v>32</v>
      </c>
      <c r="R2728" t="s">
        <v>20</v>
      </c>
      <c r="S2728" t="s">
        <v>21</v>
      </c>
      <c r="T2728" t="s">
        <v>13311</v>
      </c>
      <c r="U2728" s="1">
        <v>45802</v>
      </c>
      <c r="V2728">
        <f t="shared" si="84"/>
        <v>63</v>
      </c>
      <c r="W2728" t="str">
        <f t="shared" si="85"/>
        <v>60-89</v>
      </c>
    </row>
    <row r="2729" spans="1:23" x14ac:dyDescent="0.25">
      <c r="A2729" t="s">
        <v>2867</v>
      </c>
      <c r="B2729">
        <v>2208415838</v>
      </c>
      <c r="C2729">
        <v>9761284977</v>
      </c>
      <c r="D2729" s="1">
        <v>45405</v>
      </c>
      <c r="E2729">
        <v>99221</v>
      </c>
      <c r="F2729">
        <v>99211</v>
      </c>
      <c r="G2729" t="s">
        <v>96</v>
      </c>
      <c r="H2729" s="34">
        <v>56987</v>
      </c>
      <c r="I2729" s="7">
        <v>48439</v>
      </c>
      <c r="J2729" s="7">
        <v>43492.22</v>
      </c>
      <c r="K2729" s="7">
        <v>3978</v>
      </c>
      <c r="L2729" s="7">
        <v>968.78</v>
      </c>
      <c r="M2729" s="5">
        <v>0.02</v>
      </c>
      <c r="N2729" t="s">
        <v>16</v>
      </c>
      <c r="O2729" t="s">
        <v>30</v>
      </c>
      <c r="P2729" t="s">
        <v>58</v>
      </c>
      <c r="Q2729" t="s">
        <v>19</v>
      </c>
      <c r="R2729" t="s">
        <v>26</v>
      </c>
      <c r="S2729" t="s">
        <v>27</v>
      </c>
      <c r="T2729" t="s">
        <v>13311</v>
      </c>
      <c r="U2729" s="1">
        <v>45713</v>
      </c>
      <c r="V2729">
        <f t="shared" si="84"/>
        <v>308</v>
      </c>
      <c r="W2729" t="str">
        <f t="shared" si="85"/>
        <v>300-329</v>
      </c>
    </row>
    <row r="2730" spans="1:23" x14ac:dyDescent="0.25">
      <c r="A2730" t="s">
        <v>2868</v>
      </c>
      <c r="B2730">
        <v>8861744470</v>
      </c>
      <c r="C2730">
        <v>9053686919</v>
      </c>
      <c r="D2730" s="1">
        <v>45359</v>
      </c>
      <c r="E2730">
        <v>99231</v>
      </c>
      <c r="F2730">
        <v>99212</v>
      </c>
      <c r="G2730" t="s">
        <v>110</v>
      </c>
      <c r="H2730" s="34">
        <v>82684</v>
      </c>
      <c r="I2730" s="7">
        <v>70281</v>
      </c>
      <c r="J2730" s="7">
        <v>58779.38</v>
      </c>
      <c r="K2730" s="7">
        <v>10096</v>
      </c>
      <c r="L2730" s="7">
        <v>1405.62</v>
      </c>
      <c r="M2730" s="5">
        <v>0.02</v>
      </c>
      <c r="N2730" t="s">
        <v>16</v>
      </c>
      <c r="O2730" t="s">
        <v>30</v>
      </c>
      <c r="P2730" t="s">
        <v>40</v>
      </c>
      <c r="Q2730" t="s">
        <v>32</v>
      </c>
      <c r="R2730" t="s">
        <v>38</v>
      </c>
      <c r="S2730" t="s">
        <v>21</v>
      </c>
      <c r="T2730" t="s">
        <v>13312</v>
      </c>
      <c r="U2730" s="1">
        <v>46025</v>
      </c>
      <c r="V2730">
        <f t="shared" si="84"/>
        <v>666</v>
      </c>
      <c r="W2730" t="str">
        <f t="shared" si="85"/>
        <v>360+</v>
      </c>
    </row>
    <row r="2731" spans="1:23" x14ac:dyDescent="0.25">
      <c r="A2731" t="s">
        <v>2869</v>
      </c>
      <c r="B2731">
        <v>4169407621</v>
      </c>
      <c r="C2731">
        <v>5431207044</v>
      </c>
      <c r="D2731" s="1">
        <v>45574</v>
      </c>
      <c r="E2731">
        <v>99213</v>
      </c>
      <c r="F2731">
        <v>99285</v>
      </c>
      <c r="G2731" t="s">
        <v>207</v>
      </c>
      <c r="H2731" s="34">
        <v>11793</v>
      </c>
      <c r="I2731" s="7">
        <v>7665</v>
      </c>
      <c r="J2731" s="7">
        <v>6745.2</v>
      </c>
      <c r="K2731" s="7">
        <v>0</v>
      </c>
      <c r="L2731" s="7">
        <v>919.8</v>
      </c>
      <c r="M2731" s="5">
        <v>0.12</v>
      </c>
      <c r="N2731" t="s">
        <v>46</v>
      </c>
      <c r="O2731" t="s">
        <v>17</v>
      </c>
      <c r="P2731" t="s">
        <v>25</v>
      </c>
      <c r="Q2731" t="s">
        <v>32</v>
      </c>
      <c r="R2731" t="s">
        <v>21</v>
      </c>
      <c r="S2731" t="s">
        <v>27</v>
      </c>
      <c r="T2731" t="s">
        <v>13310</v>
      </c>
      <c r="U2731" s="1">
        <v>45731</v>
      </c>
      <c r="V2731">
        <f t="shared" si="84"/>
        <v>157</v>
      </c>
      <c r="W2731" t="str">
        <f t="shared" si="85"/>
        <v>150-179</v>
      </c>
    </row>
    <row r="2732" spans="1:23" x14ac:dyDescent="0.25">
      <c r="A2732" t="s">
        <v>2870</v>
      </c>
      <c r="B2732">
        <v>5437857373</v>
      </c>
      <c r="C2732">
        <v>4296933373</v>
      </c>
      <c r="D2732" s="1">
        <v>45318</v>
      </c>
      <c r="E2732">
        <v>99222</v>
      </c>
      <c r="F2732">
        <v>85025</v>
      </c>
      <c r="G2732" t="s">
        <v>91</v>
      </c>
      <c r="H2732" s="34">
        <v>40955</v>
      </c>
      <c r="I2732" s="7">
        <v>32354</v>
      </c>
      <c r="J2732" s="7">
        <v>27177.360000000001</v>
      </c>
      <c r="K2732" s="7">
        <v>0</v>
      </c>
      <c r="L2732" s="7">
        <v>5176.6400000000003</v>
      </c>
      <c r="M2732" s="5">
        <v>0.16</v>
      </c>
      <c r="N2732" t="s">
        <v>1138</v>
      </c>
      <c r="O2732" t="s">
        <v>17</v>
      </c>
      <c r="P2732" t="s">
        <v>25</v>
      </c>
      <c r="Q2732" t="s">
        <v>19</v>
      </c>
      <c r="R2732" t="s">
        <v>43</v>
      </c>
      <c r="S2732" t="s">
        <v>27</v>
      </c>
      <c r="T2732" t="s">
        <v>13312</v>
      </c>
      <c r="U2732" s="1">
        <v>45884</v>
      </c>
      <c r="V2732">
        <f t="shared" si="84"/>
        <v>566</v>
      </c>
      <c r="W2732" t="str">
        <f t="shared" si="85"/>
        <v>360+</v>
      </c>
    </row>
    <row r="2733" spans="1:23" x14ac:dyDescent="0.25">
      <c r="A2733" t="s">
        <v>2871</v>
      </c>
      <c r="B2733">
        <v>3881897672</v>
      </c>
      <c r="C2733">
        <v>8750367941</v>
      </c>
      <c r="D2733" s="1">
        <v>45698</v>
      </c>
      <c r="E2733">
        <v>99213</v>
      </c>
      <c r="F2733">
        <v>36415</v>
      </c>
      <c r="G2733" t="s">
        <v>200</v>
      </c>
      <c r="H2733" s="34">
        <v>57634</v>
      </c>
      <c r="I2733" s="7">
        <v>44955</v>
      </c>
      <c r="J2733" s="7">
        <v>32129</v>
      </c>
      <c r="K2733" s="7">
        <v>3835</v>
      </c>
      <c r="L2733" s="7">
        <v>8991</v>
      </c>
      <c r="M2733" s="5">
        <v>0.2</v>
      </c>
      <c r="N2733" t="s">
        <v>3140</v>
      </c>
      <c r="O2733" t="s">
        <v>30</v>
      </c>
      <c r="P2733" t="s">
        <v>35</v>
      </c>
      <c r="Q2733" t="s">
        <v>19</v>
      </c>
      <c r="R2733" t="s">
        <v>38</v>
      </c>
      <c r="S2733" t="s">
        <v>27</v>
      </c>
      <c r="T2733" t="s">
        <v>13312</v>
      </c>
      <c r="U2733" s="1">
        <v>46013</v>
      </c>
      <c r="V2733">
        <f t="shared" si="84"/>
        <v>315</v>
      </c>
      <c r="W2733" t="str">
        <f t="shared" si="85"/>
        <v>300-329</v>
      </c>
    </row>
    <row r="2734" spans="1:23" x14ac:dyDescent="0.25">
      <c r="A2734" t="s">
        <v>2872</v>
      </c>
      <c r="B2734">
        <v>1917120137</v>
      </c>
      <c r="C2734">
        <v>9540694506</v>
      </c>
      <c r="D2734" s="1">
        <v>45662</v>
      </c>
      <c r="E2734">
        <v>99215</v>
      </c>
      <c r="F2734">
        <v>80053</v>
      </c>
      <c r="G2734" t="s">
        <v>69</v>
      </c>
      <c r="H2734" s="34">
        <v>67617</v>
      </c>
      <c r="I2734" s="7">
        <v>57474</v>
      </c>
      <c r="J2734" s="7">
        <v>56324.52</v>
      </c>
      <c r="K2734" s="7">
        <v>0</v>
      </c>
      <c r="L2734" s="7">
        <v>1149.48</v>
      </c>
      <c r="M2734" s="5">
        <v>0.02</v>
      </c>
      <c r="N2734" t="s">
        <v>16</v>
      </c>
      <c r="O2734" t="s">
        <v>17</v>
      </c>
      <c r="P2734" t="s">
        <v>58</v>
      </c>
      <c r="Q2734" t="s">
        <v>19</v>
      </c>
      <c r="R2734" t="s">
        <v>38</v>
      </c>
      <c r="S2734" t="s">
        <v>27</v>
      </c>
      <c r="T2734" t="s">
        <v>13311</v>
      </c>
      <c r="U2734" s="1">
        <v>45921</v>
      </c>
      <c r="V2734">
        <f t="shared" si="84"/>
        <v>259</v>
      </c>
      <c r="W2734" t="str">
        <f t="shared" si="85"/>
        <v>240-269</v>
      </c>
    </row>
    <row r="2735" spans="1:23" x14ac:dyDescent="0.25">
      <c r="A2735" t="s">
        <v>2873</v>
      </c>
      <c r="B2735">
        <v>4896384373</v>
      </c>
      <c r="C2735">
        <v>8199337465</v>
      </c>
      <c r="D2735" s="1">
        <v>45913</v>
      </c>
      <c r="E2735">
        <v>99221</v>
      </c>
      <c r="F2735">
        <v>80053</v>
      </c>
      <c r="G2735" t="s">
        <v>166</v>
      </c>
      <c r="H2735" s="34">
        <v>92306</v>
      </c>
      <c r="I2735" s="7">
        <v>78460</v>
      </c>
      <c r="J2735" s="7">
        <v>69744.800000000003</v>
      </c>
      <c r="K2735" s="7">
        <v>7146</v>
      </c>
      <c r="L2735" s="7">
        <v>1569.2</v>
      </c>
      <c r="M2735" s="5">
        <v>0.02</v>
      </c>
      <c r="N2735" t="s">
        <v>16</v>
      </c>
      <c r="O2735" t="s">
        <v>30</v>
      </c>
      <c r="P2735" t="s">
        <v>35</v>
      </c>
      <c r="Q2735" t="s">
        <v>32</v>
      </c>
      <c r="R2735" t="s">
        <v>27</v>
      </c>
      <c r="S2735" t="s">
        <v>27</v>
      </c>
      <c r="T2735" t="s">
        <v>13312</v>
      </c>
      <c r="U2735" s="1">
        <v>46055</v>
      </c>
      <c r="V2735">
        <f t="shared" si="84"/>
        <v>142</v>
      </c>
      <c r="W2735" t="str">
        <f t="shared" si="85"/>
        <v>120-149</v>
      </c>
    </row>
    <row r="2736" spans="1:23" x14ac:dyDescent="0.25">
      <c r="A2736" t="s">
        <v>2874</v>
      </c>
      <c r="B2736">
        <v>8289440645</v>
      </c>
      <c r="C2736">
        <v>8792102346</v>
      </c>
      <c r="D2736" s="1">
        <v>45747</v>
      </c>
      <c r="E2736">
        <v>99232</v>
      </c>
      <c r="F2736">
        <v>99204</v>
      </c>
      <c r="G2736" t="s">
        <v>140</v>
      </c>
      <c r="H2736" s="34">
        <v>27977</v>
      </c>
      <c r="I2736" s="7">
        <v>18185</v>
      </c>
      <c r="J2736" s="7">
        <v>13266.8</v>
      </c>
      <c r="K2736" s="7">
        <v>2736</v>
      </c>
      <c r="L2736" s="7">
        <v>2182.1999999999998</v>
      </c>
      <c r="M2736" s="5">
        <v>0.12</v>
      </c>
      <c r="N2736" t="s">
        <v>46</v>
      </c>
      <c r="O2736" t="s">
        <v>30</v>
      </c>
      <c r="P2736" t="s">
        <v>31</v>
      </c>
      <c r="Q2736" t="s">
        <v>32</v>
      </c>
      <c r="R2736" t="s">
        <v>21</v>
      </c>
      <c r="S2736" t="s">
        <v>27</v>
      </c>
      <c r="T2736" t="s">
        <v>13311</v>
      </c>
      <c r="U2736" s="1">
        <v>45757</v>
      </c>
      <c r="V2736">
        <f t="shared" si="84"/>
        <v>10</v>
      </c>
      <c r="W2736" t="str">
        <f t="shared" si="85"/>
        <v>0-29</v>
      </c>
    </row>
    <row r="2737" spans="1:23" x14ac:dyDescent="0.25">
      <c r="A2737" t="s">
        <v>2875</v>
      </c>
      <c r="B2737">
        <v>4864798592</v>
      </c>
      <c r="C2737">
        <v>2813639481</v>
      </c>
      <c r="D2737" s="1">
        <v>45499</v>
      </c>
      <c r="E2737">
        <v>99215</v>
      </c>
      <c r="F2737">
        <v>97110</v>
      </c>
      <c r="G2737" t="s">
        <v>127</v>
      </c>
      <c r="H2737" s="34">
        <v>88411</v>
      </c>
      <c r="I2737" s="7">
        <v>57467</v>
      </c>
      <c r="J2737" s="7">
        <v>33127.96</v>
      </c>
      <c r="K2737" s="7">
        <v>17443</v>
      </c>
      <c r="L2737" s="7">
        <v>6896.04</v>
      </c>
      <c r="M2737" s="5">
        <v>0.12</v>
      </c>
      <c r="N2737" t="s">
        <v>46</v>
      </c>
      <c r="O2737" t="s">
        <v>27</v>
      </c>
      <c r="P2737" t="s">
        <v>55</v>
      </c>
      <c r="Q2737" t="s">
        <v>32</v>
      </c>
      <c r="R2737" t="s">
        <v>27</v>
      </c>
      <c r="S2737" t="s">
        <v>27</v>
      </c>
      <c r="T2737" t="s">
        <v>13311</v>
      </c>
      <c r="U2737" s="1">
        <v>46061</v>
      </c>
      <c r="V2737">
        <f t="shared" si="84"/>
        <v>562</v>
      </c>
      <c r="W2737" t="str">
        <f t="shared" si="85"/>
        <v>360+</v>
      </c>
    </row>
    <row r="2738" spans="1:23" x14ac:dyDescent="0.25">
      <c r="A2738" t="s">
        <v>2876</v>
      </c>
      <c r="B2738">
        <v>9286164967</v>
      </c>
      <c r="C2738">
        <v>7953969471</v>
      </c>
      <c r="D2738" s="1">
        <v>45382</v>
      </c>
      <c r="E2738">
        <v>99238</v>
      </c>
      <c r="F2738">
        <v>99281</v>
      </c>
      <c r="G2738" t="s">
        <v>15</v>
      </c>
      <c r="H2738" s="34">
        <v>81252</v>
      </c>
      <c r="I2738" s="7">
        <v>65002</v>
      </c>
      <c r="J2738" s="7">
        <v>55901.72</v>
      </c>
      <c r="K2738" s="7">
        <v>0</v>
      </c>
      <c r="L2738" s="7">
        <v>9100.2800000000007</v>
      </c>
      <c r="M2738" s="5">
        <v>0.14000000000000001</v>
      </c>
      <c r="N2738" t="s">
        <v>1135</v>
      </c>
      <c r="O2738" t="s">
        <v>17</v>
      </c>
      <c r="P2738" t="s">
        <v>55</v>
      </c>
      <c r="Q2738" t="s">
        <v>19</v>
      </c>
      <c r="R2738" t="s">
        <v>21</v>
      </c>
      <c r="S2738" t="s">
        <v>17</v>
      </c>
      <c r="T2738" t="s">
        <v>13312</v>
      </c>
      <c r="U2738" s="1">
        <v>45775</v>
      </c>
      <c r="V2738">
        <f t="shared" si="84"/>
        <v>393</v>
      </c>
      <c r="W2738" t="str">
        <f t="shared" si="85"/>
        <v>360+</v>
      </c>
    </row>
    <row r="2739" spans="1:23" x14ac:dyDescent="0.25">
      <c r="A2739" t="s">
        <v>2877</v>
      </c>
      <c r="B2739">
        <v>7944883730</v>
      </c>
      <c r="C2739">
        <v>8188336774</v>
      </c>
      <c r="D2739" s="1">
        <v>45350</v>
      </c>
      <c r="E2739">
        <v>99238</v>
      </c>
      <c r="F2739">
        <v>99282</v>
      </c>
      <c r="G2739" t="s">
        <v>166</v>
      </c>
      <c r="H2739" s="34">
        <v>31441</v>
      </c>
      <c r="I2739" s="7">
        <v>20437</v>
      </c>
      <c r="J2739" s="7">
        <v>10613.56</v>
      </c>
      <c r="K2739" s="7">
        <v>7371</v>
      </c>
      <c r="L2739" s="7">
        <v>2452.44</v>
      </c>
      <c r="M2739" s="5">
        <v>0.12</v>
      </c>
      <c r="N2739" t="s">
        <v>46</v>
      </c>
      <c r="O2739" t="s">
        <v>27</v>
      </c>
      <c r="P2739" t="s">
        <v>40</v>
      </c>
      <c r="Q2739" t="s">
        <v>32</v>
      </c>
      <c r="R2739" t="s">
        <v>26</v>
      </c>
      <c r="S2739" t="s">
        <v>17</v>
      </c>
      <c r="T2739" t="s">
        <v>13310</v>
      </c>
      <c r="U2739" s="1">
        <v>45939</v>
      </c>
      <c r="V2739">
        <f t="shared" si="84"/>
        <v>589</v>
      </c>
      <c r="W2739" t="str">
        <f t="shared" si="85"/>
        <v>360+</v>
      </c>
    </row>
    <row r="2740" spans="1:23" x14ac:dyDescent="0.25">
      <c r="A2740" t="s">
        <v>2878</v>
      </c>
      <c r="B2740">
        <v>7148617700</v>
      </c>
      <c r="C2740">
        <v>5994543607</v>
      </c>
      <c r="D2740" s="1">
        <v>45447</v>
      </c>
      <c r="E2740">
        <v>99221</v>
      </c>
      <c r="F2740">
        <v>99202</v>
      </c>
      <c r="G2740" t="s">
        <v>203</v>
      </c>
      <c r="H2740" s="34">
        <v>58967</v>
      </c>
      <c r="I2740" s="7">
        <v>50122</v>
      </c>
      <c r="J2740" s="7">
        <v>41971.56</v>
      </c>
      <c r="K2740" s="7">
        <v>7148</v>
      </c>
      <c r="L2740" s="7">
        <v>1002.44</v>
      </c>
      <c r="M2740" s="5">
        <v>0.02</v>
      </c>
      <c r="N2740" t="s">
        <v>16</v>
      </c>
      <c r="O2740" t="s">
        <v>30</v>
      </c>
      <c r="P2740" t="s">
        <v>55</v>
      </c>
      <c r="Q2740" t="s">
        <v>19</v>
      </c>
      <c r="R2740" t="s">
        <v>43</v>
      </c>
      <c r="S2740" t="s">
        <v>27</v>
      </c>
      <c r="T2740" t="s">
        <v>13311</v>
      </c>
      <c r="U2740" s="1">
        <v>45938</v>
      </c>
      <c r="V2740">
        <f t="shared" si="84"/>
        <v>491</v>
      </c>
      <c r="W2740" t="str">
        <f t="shared" si="85"/>
        <v>360+</v>
      </c>
    </row>
    <row r="2741" spans="1:23" x14ac:dyDescent="0.25">
      <c r="A2741" t="s">
        <v>2879</v>
      </c>
      <c r="B2741">
        <v>9084061692</v>
      </c>
      <c r="C2741">
        <v>8876734726</v>
      </c>
      <c r="D2741" s="1">
        <v>45509</v>
      </c>
      <c r="E2741">
        <v>99233</v>
      </c>
      <c r="F2741">
        <v>99203</v>
      </c>
      <c r="G2741" t="s">
        <v>347</v>
      </c>
      <c r="H2741" s="34">
        <v>30148</v>
      </c>
      <c r="I2741" s="7">
        <v>19596</v>
      </c>
      <c r="J2741" s="7">
        <v>15445.48</v>
      </c>
      <c r="K2741" s="7">
        <v>1799</v>
      </c>
      <c r="L2741" s="7">
        <v>2351.52</v>
      </c>
      <c r="M2741" s="5">
        <v>0.12</v>
      </c>
      <c r="N2741" t="s">
        <v>46</v>
      </c>
      <c r="O2741" t="s">
        <v>27</v>
      </c>
      <c r="P2741" t="s">
        <v>58</v>
      </c>
      <c r="Q2741" t="s">
        <v>19</v>
      </c>
      <c r="R2741" t="s">
        <v>20</v>
      </c>
      <c r="S2741" t="s">
        <v>17</v>
      </c>
      <c r="T2741" t="s">
        <v>13310</v>
      </c>
      <c r="U2741" s="1">
        <v>45717</v>
      </c>
      <c r="V2741">
        <f t="shared" si="84"/>
        <v>208</v>
      </c>
      <c r="W2741" t="str">
        <f t="shared" si="85"/>
        <v>180-209</v>
      </c>
    </row>
    <row r="2742" spans="1:23" x14ac:dyDescent="0.25">
      <c r="A2742" t="s">
        <v>2880</v>
      </c>
      <c r="B2742">
        <v>5338049022</v>
      </c>
      <c r="C2742">
        <v>9066045240</v>
      </c>
      <c r="D2742" s="1">
        <v>45368</v>
      </c>
      <c r="E2742">
        <v>99223</v>
      </c>
      <c r="F2742">
        <v>99283</v>
      </c>
      <c r="G2742" t="s">
        <v>110</v>
      </c>
      <c r="H2742" s="34">
        <v>63946</v>
      </c>
      <c r="I2742" s="7">
        <v>54354</v>
      </c>
      <c r="J2742" s="7">
        <v>46478.92</v>
      </c>
      <c r="K2742" s="7">
        <v>6788</v>
      </c>
      <c r="L2742" s="7">
        <v>1087.08</v>
      </c>
      <c r="M2742" s="5">
        <v>0.02</v>
      </c>
      <c r="N2742" t="s">
        <v>16</v>
      </c>
      <c r="O2742" t="s">
        <v>27</v>
      </c>
      <c r="P2742" t="s">
        <v>25</v>
      </c>
      <c r="Q2742" t="s">
        <v>19</v>
      </c>
      <c r="R2742" t="s">
        <v>43</v>
      </c>
      <c r="S2742" t="s">
        <v>27</v>
      </c>
      <c r="T2742" t="s">
        <v>13311</v>
      </c>
      <c r="U2742" s="1">
        <v>45706</v>
      </c>
      <c r="V2742">
        <f t="shared" si="84"/>
        <v>338</v>
      </c>
      <c r="W2742" t="str">
        <f t="shared" si="85"/>
        <v>330-359</v>
      </c>
    </row>
    <row r="2743" spans="1:23" x14ac:dyDescent="0.25">
      <c r="A2743" t="s">
        <v>2881</v>
      </c>
      <c r="B2743">
        <v>4165093499</v>
      </c>
      <c r="C2743">
        <v>7662978014</v>
      </c>
      <c r="D2743" s="1">
        <v>45433</v>
      </c>
      <c r="E2743">
        <v>99221</v>
      </c>
      <c r="F2743">
        <v>99213</v>
      </c>
      <c r="G2743" t="s">
        <v>127</v>
      </c>
      <c r="H2743" s="34">
        <v>54630</v>
      </c>
      <c r="I2743" s="7">
        <v>39334</v>
      </c>
      <c r="J2743" s="7">
        <v>21905.279999999999</v>
      </c>
      <c r="K2743" s="7">
        <v>14282</v>
      </c>
      <c r="L2743" s="7">
        <v>3146.72</v>
      </c>
      <c r="M2743" s="5">
        <v>0.08</v>
      </c>
      <c r="N2743" t="s">
        <v>24</v>
      </c>
      <c r="O2743" t="s">
        <v>27</v>
      </c>
      <c r="P2743" t="s">
        <v>40</v>
      </c>
      <c r="Q2743" t="s">
        <v>32</v>
      </c>
      <c r="R2743" t="s">
        <v>20</v>
      </c>
      <c r="S2743" t="s">
        <v>17</v>
      </c>
      <c r="T2743" t="s">
        <v>13312</v>
      </c>
      <c r="U2743" s="1">
        <v>45963</v>
      </c>
      <c r="V2743">
        <f t="shared" si="84"/>
        <v>530</v>
      </c>
      <c r="W2743" t="str">
        <f t="shared" si="85"/>
        <v>360+</v>
      </c>
    </row>
    <row r="2744" spans="1:23" x14ac:dyDescent="0.25">
      <c r="A2744" t="s">
        <v>2882</v>
      </c>
      <c r="B2744">
        <v>4176975002</v>
      </c>
      <c r="C2744">
        <v>6379286187</v>
      </c>
      <c r="D2744" s="1">
        <v>45545</v>
      </c>
      <c r="E2744">
        <v>99238</v>
      </c>
      <c r="F2744">
        <v>99214</v>
      </c>
      <c r="G2744" t="s">
        <v>207</v>
      </c>
      <c r="H2744" s="34">
        <v>52988</v>
      </c>
      <c r="I2744" s="7">
        <v>38151</v>
      </c>
      <c r="J2744" s="7">
        <v>35098.92</v>
      </c>
      <c r="K2744" s="7">
        <v>0</v>
      </c>
      <c r="L2744" s="7">
        <v>3052.08</v>
      </c>
      <c r="M2744" s="5">
        <v>0.08</v>
      </c>
      <c r="N2744" t="s">
        <v>24</v>
      </c>
      <c r="O2744" t="s">
        <v>17</v>
      </c>
      <c r="P2744" t="s">
        <v>58</v>
      </c>
      <c r="Q2744" t="s">
        <v>19</v>
      </c>
      <c r="R2744" t="s">
        <v>27</v>
      </c>
      <c r="S2744" t="s">
        <v>21</v>
      </c>
      <c r="T2744" t="s">
        <v>13310</v>
      </c>
      <c r="U2744" s="1">
        <v>45831</v>
      </c>
      <c r="V2744">
        <f t="shared" si="84"/>
        <v>286</v>
      </c>
      <c r="W2744" t="str">
        <f t="shared" si="85"/>
        <v>270-299</v>
      </c>
    </row>
    <row r="2745" spans="1:23" x14ac:dyDescent="0.25">
      <c r="A2745" t="s">
        <v>2883</v>
      </c>
      <c r="B2745">
        <v>4091395548</v>
      </c>
      <c r="C2745">
        <v>3466785466</v>
      </c>
      <c r="D2745" s="1">
        <v>45515</v>
      </c>
      <c r="E2745">
        <v>99221</v>
      </c>
      <c r="F2745">
        <v>85025</v>
      </c>
      <c r="G2745" t="s">
        <v>194</v>
      </c>
      <c r="H2745" s="34">
        <v>95295</v>
      </c>
      <c r="I2745" s="7">
        <v>68612</v>
      </c>
      <c r="J2745" s="7">
        <v>63123.040000000001</v>
      </c>
      <c r="K2745" s="7">
        <v>0</v>
      </c>
      <c r="L2745" s="7">
        <v>5488.96</v>
      </c>
      <c r="M2745" s="5">
        <v>0.08</v>
      </c>
      <c r="N2745" t="s">
        <v>24</v>
      </c>
      <c r="O2745" t="s">
        <v>17</v>
      </c>
      <c r="P2745" t="s">
        <v>25</v>
      </c>
      <c r="Q2745" t="s">
        <v>19</v>
      </c>
      <c r="R2745" t="s">
        <v>38</v>
      </c>
      <c r="S2745" t="s">
        <v>21</v>
      </c>
      <c r="T2745" t="s">
        <v>13311</v>
      </c>
      <c r="U2745" s="1">
        <v>45721</v>
      </c>
      <c r="V2745">
        <f t="shared" si="84"/>
        <v>206</v>
      </c>
      <c r="W2745" t="str">
        <f t="shared" si="85"/>
        <v>180-209</v>
      </c>
    </row>
    <row r="2746" spans="1:23" x14ac:dyDescent="0.25">
      <c r="A2746" t="s">
        <v>2884</v>
      </c>
      <c r="B2746">
        <v>4942148806</v>
      </c>
      <c r="C2746">
        <v>3824561867</v>
      </c>
      <c r="D2746" s="1">
        <v>45837</v>
      </c>
      <c r="E2746">
        <v>99213</v>
      </c>
      <c r="F2746">
        <v>90834</v>
      </c>
      <c r="G2746" t="s">
        <v>270</v>
      </c>
      <c r="H2746" s="34">
        <v>74043</v>
      </c>
      <c r="I2746" s="7">
        <v>59234</v>
      </c>
      <c r="J2746" s="7">
        <v>27495.24</v>
      </c>
      <c r="K2746" s="7">
        <v>23446</v>
      </c>
      <c r="L2746" s="7">
        <v>8292.76</v>
      </c>
      <c r="M2746" s="5">
        <v>0.14000000000000001</v>
      </c>
      <c r="N2746" t="s">
        <v>1135</v>
      </c>
      <c r="O2746" t="s">
        <v>27</v>
      </c>
      <c r="P2746" t="s">
        <v>97</v>
      </c>
      <c r="Q2746" t="s">
        <v>32</v>
      </c>
      <c r="R2746" t="s">
        <v>27</v>
      </c>
      <c r="S2746" t="s">
        <v>21</v>
      </c>
      <c r="T2746" t="s">
        <v>13310</v>
      </c>
      <c r="U2746" s="1">
        <v>45996</v>
      </c>
      <c r="V2746">
        <f t="shared" si="84"/>
        <v>159</v>
      </c>
      <c r="W2746" t="str">
        <f t="shared" si="85"/>
        <v>150-179</v>
      </c>
    </row>
    <row r="2747" spans="1:23" x14ac:dyDescent="0.25">
      <c r="A2747" t="s">
        <v>2885</v>
      </c>
      <c r="B2747">
        <v>6835793268</v>
      </c>
      <c r="C2747">
        <v>2602785976</v>
      </c>
      <c r="D2747" s="1">
        <v>45479</v>
      </c>
      <c r="E2747">
        <v>99213</v>
      </c>
      <c r="F2747">
        <v>99214</v>
      </c>
      <c r="G2747" t="s">
        <v>320</v>
      </c>
      <c r="H2747" s="34">
        <v>10321</v>
      </c>
      <c r="I2747" s="7">
        <v>8773</v>
      </c>
      <c r="J2747" s="7">
        <v>7293.54</v>
      </c>
      <c r="K2747" s="7">
        <v>1304</v>
      </c>
      <c r="L2747" s="7">
        <v>175.46</v>
      </c>
      <c r="M2747" s="5">
        <v>0.02</v>
      </c>
      <c r="N2747" t="s">
        <v>16</v>
      </c>
      <c r="O2747" t="s">
        <v>27</v>
      </c>
      <c r="P2747" t="s">
        <v>58</v>
      </c>
      <c r="Q2747" t="s">
        <v>19</v>
      </c>
      <c r="R2747" t="s">
        <v>43</v>
      </c>
      <c r="S2747" t="s">
        <v>27</v>
      </c>
      <c r="T2747" t="s">
        <v>13310</v>
      </c>
      <c r="U2747" s="1">
        <v>45917</v>
      </c>
      <c r="V2747">
        <f t="shared" si="84"/>
        <v>438</v>
      </c>
      <c r="W2747" t="str">
        <f t="shared" si="85"/>
        <v>360+</v>
      </c>
    </row>
    <row r="2748" spans="1:23" x14ac:dyDescent="0.25">
      <c r="A2748" t="s">
        <v>2886</v>
      </c>
      <c r="B2748">
        <v>5682154741</v>
      </c>
      <c r="C2748">
        <v>6898147180</v>
      </c>
      <c r="D2748" s="1">
        <v>45767</v>
      </c>
      <c r="E2748">
        <v>99231</v>
      </c>
      <c r="F2748">
        <v>99203</v>
      </c>
      <c r="G2748" t="s">
        <v>187</v>
      </c>
      <c r="H2748" s="34">
        <v>82907</v>
      </c>
      <c r="I2748" s="7">
        <v>70471</v>
      </c>
      <c r="J2748" s="7">
        <v>60540.58</v>
      </c>
      <c r="K2748" s="7">
        <v>8521</v>
      </c>
      <c r="L2748" s="7">
        <v>1409.42</v>
      </c>
      <c r="M2748" s="5">
        <v>0.02</v>
      </c>
      <c r="N2748" t="s">
        <v>16</v>
      </c>
      <c r="O2748" t="s">
        <v>30</v>
      </c>
      <c r="P2748" t="s">
        <v>35</v>
      </c>
      <c r="Q2748" t="s">
        <v>19</v>
      </c>
      <c r="R2748" t="s">
        <v>38</v>
      </c>
      <c r="S2748" t="s">
        <v>21</v>
      </c>
      <c r="T2748" t="s">
        <v>13312</v>
      </c>
      <c r="U2748" s="1">
        <v>45843</v>
      </c>
      <c r="V2748">
        <f t="shared" si="84"/>
        <v>76</v>
      </c>
      <c r="W2748" t="str">
        <f t="shared" si="85"/>
        <v>60-89</v>
      </c>
    </row>
    <row r="2749" spans="1:23" x14ac:dyDescent="0.25">
      <c r="A2749" t="s">
        <v>2887</v>
      </c>
      <c r="B2749">
        <v>9976723274</v>
      </c>
      <c r="C2749">
        <v>9155361689</v>
      </c>
      <c r="D2749" s="1">
        <v>45373</v>
      </c>
      <c r="E2749">
        <v>99223</v>
      </c>
      <c r="F2749">
        <v>99203</v>
      </c>
      <c r="G2749" t="s">
        <v>75</v>
      </c>
      <c r="H2749" s="34">
        <v>74027</v>
      </c>
      <c r="I2749" s="7">
        <v>57741</v>
      </c>
      <c r="J2749" s="7">
        <v>42945.8</v>
      </c>
      <c r="K2749" s="7">
        <v>3247</v>
      </c>
      <c r="L2749" s="7">
        <v>11548.2</v>
      </c>
      <c r="M2749" s="5">
        <v>0.2</v>
      </c>
      <c r="N2749" t="s">
        <v>3140</v>
      </c>
      <c r="O2749" t="s">
        <v>30</v>
      </c>
      <c r="P2749" t="s">
        <v>35</v>
      </c>
      <c r="Q2749" t="s">
        <v>32</v>
      </c>
      <c r="R2749" t="s">
        <v>26</v>
      </c>
      <c r="S2749" t="s">
        <v>27</v>
      </c>
      <c r="T2749" t="s">
        <v>13310</v>
      </c>
      <c r="U2749" s="1">
        <v>45932</v>
      </c>
      <c r="V2749">
        <f t="shared" si="84"/>
        <v>559</v>
      </c>
      <c r="W2749" t="str">
        <f t="shared" si="85"/>
        <v>360+</v>
      </c>
    </row>
    <row r="2750" spans="1:23" x14ac:dyDescent="0.25">
      <c r="A2750" t="s">
        <v>2888</v>
      </c>
      <c r="B2750">
        <v>6686503315</v>
      </c>
      <c r="C2750">
        <v>5438332043</v>
      </c>
      <c r="D2750" s="1">
        <v>45381</v>
      </c>
      <c r="E2750">
        <v>99231</v>
      </c>
      <c r="F2750">
        <v>90834</v>
      </c>
      <c r="G2750" t="s">
        <v>106</v>
      </c>
      <c r="H2750" s="34">
        <v>45467</v>
      </c>
      <c r="I2750" s="7">
        <v>35464</v>
      </c>
      <c r="J2750" s="7">
        <v>26588.2</v>
      </c>
      <c r="K2750" s="7">
        <v>1783</v>
      </c>
      <c r="L2750" s="7">
        <v>7092.8</v>
      </c>
      <c r="M2750" s="5">
        <v>0.2</v>
      </c>
      <c r="N2750" t="s">
        <v>3140</v>
      </c>
      <c r="O2750" t="s">
        <v>30</v>
      </c>
      <c r="P2750" t="s">
        <v>55</v>
      </c>
      <c r="Q2750" t="s">
        <v>19</v>
      </c>
      <c r="R2750" t="s">
        <v>21</v>
      </c>
      <c r="S2750" t="s">
        <v>17</v>
      </c>
      <c r="T2750" t="s">
        <v>13311</v>
      </c>
      <c r="U2750" s="1">
        <v>45812</v>
      </c>
      <c r="V2750">
        <f t="shared" si="84"/>
        <v>431</v>
      </c>
      <c r="W2750" t="str">
        <f t="shared" si="85"/>
        <v>360+</v>
      </c>
    </row>
    <row r="2751" spans="1:23" x14ac:dyDescent="0.25">
      <c r="A2751" t="s">
        <v>2889</v>
      </c>
      <c r="B2751">
        <v>7838494939</v>
      </c>
      <c r="C2751">
        <v>6050165656</v>
      </c>
      <c r="D2751" s="1">
        <v>45723</v>
      </c>
      <c r="E2751">
        <v>99238</v>
      </c>
      <c r="F2751">
        <v>99283</v>
      </c>
      <c r="G2751" t="s">
        <v>83</v>
      </c>
      <c r="H2751" s="34">
        <v>79700</v>
      </c>
      <c r="I2751" s="7">
        <v>57384</v>
      </c>
      <c r="J2751" s="7">
        <v>44066.28</v>
      </c>
      <c r="K2751" s="7">
        <v>8727</v>
      </c>
      <c r="L2751" s="7">
        <v>4590.72</v>
      </c>
      <c r="M2751" s="5">
        <v>0.08</v>
      </c>
      <c r="N2751" t="s">
        <v>24</v>
      </c>
      <c r="O2751" t="s">
        <v>30</v>
      </c>
      <c r="P2751" t="s">
        <v>40</v>
      </c>
      <c r="Q2751" t="s">
        <v>19</v>
      </c>
      <c r="R2751" t="s">
        <v>26</v>
      </c>
      <c r="S2751" t="s">
        <v>17</v>
      </c>
      <c r="T2751" t="s">
        <v>13312</v>
      </c>
      <c r="U2751" s="1">
        <v>46018</v>
      </c>
      <c r="V2751">
        <f t="shared" si="84"/>
        <v>295</v>
      </c>
      <c r="W2751" t="str">
        <f t="shared" si="85"/>
        <v>270-299</v>
      </c>
    </row>
    <row r="2752" spans="1:23" x14ac:dyDescent="0.25">
      <c r="A2752" t="s">
        <v>2890</v>
      </c>
      <c r="B2752">
        <v>9485858978</v>
      </c>
      <c r="C2752">
        <v>4245517036</v>
      </c>
      <c r="D2752" s="1">
        <v>45907</v>
      </c>
      <c r="E2752">
        <v>99238</v>
      </c>
      <c r="F2752">
        <v>99205</v>
      </c>
      <c r="G2752" t="s">
        <v>347</v>
      </c>
      <c r="H2752" s="34">
        <v>88856</v>
      </c>
      <c r="I2752" s="7">
        <v>75528</v>
      </c>
      <c r="J2752" s="7">
        <v>62382.44</v>
      </c>
      <c r="K2752" s="7">
        <v>11635</v>
      </c>
      <c r="L2752" s="7">
        <v>1510.56</v>
      </c>
      <c r="M2752" s="5">
        <v>0.02</v>
      </c>
      <c r="N2752" t="s">
        <v>16</v>
      </c>
      <c r="O2752" t="s">
        <v>30</v>
      </c>
      <c r="P2752" t="s">
        <v>18</v>
      </c>
      <c r="Q2752" t="s">
        <v>32</v>
      </c>
      <c r="R2752" t="s">
        <v>43</v>
      </c>
      <c r="S2752" t="s">
        <v>21</v>
      </c>
      <c r="T2752" t="s">
        <v>13310</v>
      </c>
      <c r="U2752" s="1">
        <v>46002</v>
      </c>
      <c r="V2752">
        <f t="shared" si="84"/>
        <v>95</v>
      </c>
      <c r="W2752" t="str">
        <f t="shared" si="85"/>
        <v>90-119</v>
      </c>
    </row>
    <row r="2753" spans="1:23" x14ac:dyDescent="0.25">
      <c r="A2753" t="s">
        <v>2891</v>
      </c>
      <c r="B2753">
        <v>2295220783</v>
      </c>
      <c r="C2753">
        <v>5691207326</v>
      </c>
      <c r="D2753" s="1">
        <v>45499</v>
      </c>
      <c r="E2753">
        <v>99213</v>
      </c>
      <c r="F2753">
        <v>99284</v>
      </c>
      <c r="G2753" t="s">
        <v>154</v>
      </c>
      <c r="H2753" s="34">
        <v>86416</v>
      </c>
      <c r="I2753" s="7">
        <v>62220</v>
      </c>
      <c r="J2753" s="7">
        <v>28931.4</v>
      </c>
      <c r="K2753" s="7">
        <v>28311</v>
      </c>
      <c r="L2753" s="7">
        <v>4977.6000000000004</v>
      </c>
      <c r="M2753" s="5">
        <v>0.08</v>
      </c>
      <c r="N2753" t="s">
        <v>24</v>
      </c>
      <c r="O2753" t="s">
        <v>27</v>
      </c>
      <c r="P2753" t="s">
        <v>40</v>
      </c>
      <c r="Q2753" t="s">
        <v>32</v>
      </c>
      <c r="R2753" t="s">
        <v>27</v>
      </c>
      <c r="S2753" t="s">
        <v>27</v>
      </c>
      <c r="T2753" t="s">
        <v>13311</v>
      </c>
      <c r="U2753" s="1">
        <v>45661</v>
      </c>
      <c r="V2753">
        <f t="shared" si="84"/>
        <v>162</v>
      </c>
      <c r="W2753" t="str">
        <f t="shared" si="85"/>
        <v>150-179</v>
      </c>
    </row>
    <row r="2754" spans="1:23" x14ac:dyDescent="0.25">
      <c r="A2754" t="s">
        <v>2892</v>
      </c>
      <c r="B2754">
        <v>2700454237</v>
      </c>
      <c r="C2754">
        <v>3854637344</v>
      </c>
      <c r="D2754" s="1">
        <v>45292</v>
      </c>
      <c r="E2754">
        <v>99215</v>
      </c>
      <c r="F2754">
        <v>99283</v>
      </c>
      <c r="G2754" t="s">
        <v>146</v>
      </c>
      <c r="H2754" s="34">
        <v>75238</v>
      </c>
      <c r="I2754" s="7">
        <v>48905</v>
      </c>
      <c r="J2754" s="7">
        <v>34089.4</v>
      </c>
      <c r="K2754" s="7">
        <v>8947</v>
      </c>
      <c r="L2754" s="7">
        <v>5868.6</v>
      </c>
      <c r="M2754" s="5">
        <v>0.12</v>
      </c>
      <c r="N2754" t="s">
        <v>46</v>
      </c>
      <c r="O2754" t="s">
        <v>27</v>
      </c>
      <c r="P2754" t="s">
        <v>31</v>
      </c>
      <c r="Q2754" t="s">
        <v>32</v>
      </c>
      <c r="R2754" t="s">
        <v>27</v>
      </c>
      <c r="S2754" t="s">
        <v>21</v>
      </c>
      <c r="T2754" t="s">
        <v>13310</v>
      </c>
      <c r="U2754" s="1">
        <v>45871</v>
      </c>
      <c r="V2754">
        <f t="shared" ref="V2754:V2817" si="86">U2754-D2754</f>
        <v>579</v>
      </c>
      <c r="W2754" t="str">
        <f t="shared" si="85"/>
        <v>360+</v>
      </c>
    </row>
    <row r="2755" spans="1:23" x14ac:dyDescent="0.25">
      <c r="A2755" t="s">
        <v>2893</v>
      </c>
      <c r="B2755">
        <v>3152632676</v>
      </c>
      <c r="C2755">
        <v>9788130757</v>
      </c>
      <c r="D2755" s="1">
        <v>45512</v>
      </c>
      <c r="E2755">
        <v>99223</v>
      </c>
      <c r="F2755">
        <v>99212</v>
      </c>
      <c r="G2755" t="s">
        <v>29</v>
      </c>
      <c r="H2755" s="34">
        <v>58766</v>
      </c>
      <c r="I2755" s="7">
        <v>48188</v>
      </c>
      <c r="J2755" s="7">
        <v>30578.16</v>
      </c>
      <c r="K2755" s="7">
        <v>8936</v>
      </c>
      <c r="L2755" s="7">
        <v>8673.84</v>
      </c>
      <c r="M2755" s="5">
        <v>0.18</v>
      </c>
      <c r="N2755" t="s">
        <v>3141</v>
      </c>
      <c r="O2755" t="s">
        <v>27</v>
      </c>
      <c r="P2755" t="s">
        <v>31</v>
      </c>
      <c r="Q2755" t="s">
        <v>19</v>
      </c>
      <c r="R2755" t="s">
        <v>20</v>
      </c>
      <c r="S2755" t="s">
        <v>21</v>
      </c>
      <c r="T2755" t="s">
        <v>13311</v>
      </c>
      <c r="U2755" s="1">
        <v>45717</v>
      </c>
      <c r="V2755">
        <f t="shared" si="86"/>
        <v>205</v>
      </c>
      <c r="W2755" t="str">
        <f t="shared" ref="W2755:W2818" si="87">IF(V2755="","",IF(V2755&lt;30,"0-29",IF(V2755&lt;60,"30-59",IF(V2755&lt;90,"60-89",IF(V2755&lt;120,"90-119",IF(V2755&lt;150,"120-149",IF(V2755&lt;180,"150-179",IF(V2755&lt;210,"180-209",IF(V2755&lt;240,"210-239",IF(V2755&lt;270,"240-269",IF(V2755&lt;300,"270-299",IF(V2755&lt;330,"300-329",IF(V2755&lt;360,"330-359","360+")))))))))))))</f>
        <v>180-209</v>
      </c>
    </row>
    <row r="2756" spans="1:23" x14ac:dyDescent="0.25">
      <c r="A2756" t="s">
        <v>2894</v>
      </c>
      <c r="B2756">
        <v>1840410958</v>
      </c>
      <c r="C2756">
        <v>3147103230</v>
      </c>
      <c r="D2756" s="1">
        <v>45850</v>
      </c>
      <c r="E2756">
        <v>99232</v>
      </c>
      <c r="F2756">
        <v>99205</v>
      </c>
      <c r="G2756" t="s">
        <v>307</v>
      </c>
      <c r="H2756" s="34">
        <v>89014</v>
      </c>
      <c r="I2756" s="7">
        <v>75662</v>
      </c>
      <c r="J2756" s="7">
        <v>74148.759999999995</v>
      </c>
      <c r="K2756" s="7">
        <v>0</v>
      </c>
      <c r="L2756" s="7">
        <v>1513.24</v>
      </c>
      <c r="M2756" s="5">
        <v>0.02</v>
      </c>
      <c r="N2756" t="s">
        <v>16</v>
      </c>
      <c r="O2756" t="s">
        <v>17</v>
      </c>
      <c r="P2756" t="s">
        <v>97</v>
      </c>
      <c r="Q2756" t="s">
        <v>32</v>
      </c>
      <c r="R2756" t="s">
        <v>38</v>
      </c>
      <c r="S2756" t="s">
        <v>17</v>
      </c>
      <c r="T2756" t="s">
        <v>13310</v>
      </c>
      <c r="U2756" s="1">
        <v>46048</v>
      </c>
      <c r="V2756">
        <f t="shared" si="86"/>
        <v>198</v>
      </c>
      <c r="W2756" t="str">
        <f t="shared" si="87"/>
        <v>180-209</v>
      </c>
    </row>
    <row r="2757" spans="1:23" x14ac:dyDescent="0.25">
      <c r="A2757" t="s">
        <v>2895</v>
      </c>
      <c r="B2757">
        <v>5181234951</v>
      </c>
      <c r="C2757">
        <v>2915152344</v>
      </c>
      <c r="D2757" s="1">
        <v>45468</v>
      </c>
      <c r="E2757">
        <v>99232</v>
      </c>
      <c r="F2757">
        <v>99211</v>
      </c>
      <c r="G2757" t="s">
        <v>150</v>
      </c>
      <c r="H2757" s="34">
        <v>26382</v>
      </c>
      <c r="I2757" s="7">
        <v>18995</v>
      </c>
      <c r="J2757" s="7">
        <v>14993.4</v>
      </c>
      <c r="K2757" s="7">
        <v>2482</v>
      </c>
      <c r="L2757" s="7">
        <v>1519.6</v>
      </c>
      <c r="M2757" s="5">
        <v>0.08</v>
      </c>
      <c r="N2757" t="s">
        <v>24</v>
      </c>
      <c r="O2757" t="s">
        <v>27</v>
      </c>
      <c r="P2757" t="s">
        <v>31</v>
      </c>
      <c r="Q2757" t="s">
        <v>32</v>
      </c>
      <c r="R2757" t="s">
        <v>20</v>
      </c>
      <c r="S2757" t="s">
        <v>17</v>
      </c>
      <c r="T2757" t="s">
        <v>13310</v>
      </c>
      <c r="U2757" s="1">
        <v>45793</v>
      </c>
      <c r="V2757">
        <f t="shared" si="86"/>
        <v>325</v>
      </c>
      <c r="W2757" t="str">
        <f t="shared" si="87"/>
        <v>300-329</v>
      </c>
    </row>
    <row r="2758" spans="1:23" x14ac:dyDescent="0.25">
      <c r="A2758" t="s">
        <v>2896</v>
      </c>
      <c r="B2758">
        <v>3344053691</v>
      </c>
      <c r="C2758">
        <v>6723753850</v>
      </c>
      <c r="D2758" s="1">
        <v>45313</v>
      </c>
      <c r="E2758">
        <v>99233</v>
      </c>
      <c r="F2758">
        <v>99285</v>
      </c>
      <c r="G2758" t="s">
        <v>347</v>
      </c>
      <c r="H2758" s="34">
        <v>74068</v>
      </c>
      <c r="I2758" s="7">
        <v>53329</v>
      </c>
      <c r="J2758" s="7">
        <v>41573.68</v>
      </c>
      <c r="K2758" s="7">
        <v>7489</v>
      </c>
      <c r="L2758" s="7">
        <v>4266.32</v>
      </c>
      <c r="M2758" s="5">
        <v>0.08</v>
      </c>
      <c r="N2758" t="s">
        <v>24</v>
      </c>
      <c r="O2758" t="s">
        <v>30</v>
      </c>
      <c r="P2758" t="s">
        <v>25</v>
      </c>
      <c r="Q2758" t="s">
        <v>19</v>
      </c>
      <c r="R2758" t="s">
        <v>20</v>
      </c>
      <c r="S2758" t="s">
        <v>27</v>
      </c>
      <c r="T2758" t="s">
        <v>13310</v>
      </c>
      <c r="U2758" s="1">
        <v>45880</v>
      </c>
      <c r="V2758">
        <f t="shared" si="86"/>
        <v>567</v>
      </c>
      <c r="W2758" t="str">
        <f t="shared" si="87"/>
        <v>360+</v>
      </c>
    </row>
    <row r="2759" spans="1:23" x14ac:dyDescent="0.25">
      <c r="A2759" t="s">
        <v>2897</v>
      </c>
      <c r="B2759">
        <v>7160136627</v>
      </c>
      <c r="C2759">
        <v>2985771874</v>
      </c>
      <c r="D2759" s="1">
        <v>45491</v>
      </c>
      <c r="E2759">
        <v>99214</v>
      </c>
      <c r="F2759">
        <v>99205</v>
      </c>
      <c r="G2759" t="s">
        <v>182</v>
      </c>
      <c r="H2759" s="34">
        <v>30924</v>
      </c>
      <c r="I2759" s="7">
        <v>22265</v>
      </c>
      <c r="J2759" s="7">
        <v>17332.8</v>
      </c>
      <c r="K2759" s="7">
        <v>3151</v>
      </c>
      <c r="L2759" s="7">
        <v>1781.2</v>
      </c>
      <c r="M2759" s="5">
        <v>0.08</v>
      </c>
      <c r="N2759" t="s">
        <v>24</v>
      </c>
      <c r="O2759" t="s">
        <v>30</v>
      </c>
      <c r="P2759" t="s">
        <v>31</v>
      </c>
      <c r="Q2759" t="s">
        <v>32</v>
      </c>
      <c r="R2759" t="s">
        <v>26</v>
      </c>
      <c r="S2759" t="s">
        <v>21</v>
      </c>
      <c r="T2759" t="s">
        <v>13310</v>
      </c>
      <c r="U2759" s="1">
        <v>45942</v>
      </c>
      <c r="V2759">
        <f t="shared" si="86"/>
        <v>451</v>
      </c>
      <c r="W2759" t="str">
        <f t="shared" si="87"/>
        <v>360+</v>
      </c>
    </row>
    <row r="2760" spans="1:23" x14ac:dyDescent="0.25">
      <c r="A2760" t="s">
        <v>2898</v>
      </c>
      <c r="B2760">
        <v>7888136425</v>
      </c>
      <c r="C2760">
        <v>5241448485</v>
      </c>
      <c r="D2760" s="1">
        <v>45583</v>
      </c>
      <c r="E2760">
        <v>99221</v>
      </c>
      <c r="F2760">
        <v>99285</v>
      </c>
      <c r="G2760" t="s">
        <v>134</v>
      </c>
      <c r="H2760" s="34">
        <v>96941</v>
      </c>
      <c r="I2760" s="7">
        <v>69798</v>
      </c>
      <c r="J2760" s="7">
        <v>55132.160000000003</v>
      </c>
      <c r="K2760" s="7">
        <v>9082</v>
      </c>
      <c r="L2760" s="7">
        <v>5583.84</v>
      </c>
      <c r="M2760" s="5">
        <v>0.08</v>
      </c>
      <c r="N2760" t="s">
        <v>24</v>
      </c>
      <c r="O2760" t="s">
        <v>30</v>
      </c>
      <c r="P2760" t="s">
        <v>25</v>
      </c>
      <c r="Q2760" t="s">
        <v>32</v>
      </c>
      <c r="R2760" t="s">
        <v>21</v>
      </c>
      <c r="S2760" t="s">
        <v>21</v>
      </c>
      <c r="T2760" t="s">
        <v>13310</v>
      </c>
      <c r="U2760" s="1">
        <v>45812</v>
      </c>
      <c r="V2760">
        <f t="shared" si="86"/>
        <v>229</v>
      </c>
      <c r="W2760" t="str">
        <f t="shared" si="87"/>
        <v>210-239</v>
      </c>
    </row>
    <row r="2761" spans="1:23" x14ac:dyDescent="0.25">
      <c r="A2761" t="s">
        <v>2899</v>
      </c>
      <c r="B2761">
        <v>9513173840</v>
      </c>
      <c r="C2761">
        <v>2864390093</v>
      </c>
      <c r="D2761" s="1">
        <v>45714</v>
      </c>
      <c r="E2761">
        <v>99221</v>
      </c>
      <c r="F2761">
        <v>99211</v>
      </c>
      <c r="G2761" t="s">
        <v>65</v>
      </c>
      <c r="H2761" s="34">
        <v>75900</v>
      </c>
      <c r="I2761" s="7">
        <v>54648</v>
      </c>
      <c r="J2761" s="7">
        <v>28223.16</v>
      </c>
      <c r="K2761" s="7">
        <v>22053</v>
      </c>
      <c r="L2761" s="7">
        <v>4371.84</v>
      </c>
      <c r="M2761" s="5">
        <v>0.08</v>
      </c>
      <c r="N2761" t="s">
        <v>24</v>
      </c>
      <c r="O2761" t="s">
        <v>27</v>
      </c>
      <c r="P2761" t="s">
        <v>35</v>
      </c>
      <c r="Q2761" t="s">
        <v>32</v>
      </c>
      <c r="R2761" t="s">
        <v>38</v>
      </c>
      <c r="S2761" t="s">
        <v>27</v>
      </c>
      <c r="T2761" t="s">
        <v>13312</v>
      </c>
      <c r="U2761" s="1">
        <v>45755</v>
      </c>
      <c r="V2761">
        <f t="shared" si="86"/>
        <v>41</v>
      </c>
      <c r="W2761" t="str">
        <f t="shared" si="87"/>
        <v>30-59</v>
      </c>
    </row>
    <row r="2762" spans="1:23" x14ac:dyDescent="0.25">
      <c r="A2762" t="s">
        <v>2900</v>
      </c>
      <c r="B2762">
        <v>5021327401</v>
      </c>
      <c r="C2762">
        <v>3101498148</v>
      </c>
      <c r="D2762" s="1">
        <v>45312</v>
      </c>
      <c r="E2762">
        <v>99238</v>
      </c>
      <c r="F2762">
        <v>99202</v>
      </c>
      <c r="G2762" t="s">
        <v>91</v>
      </c>
      <c r="H2762" s="34">
        <v>58195</v>
      </c>
      <c r="I2762" s="7">
        <v>37827</v>
      </c>
      <c r="J2762" s="7">
        <v>30176.76</v>
      </c>
      <c r="K2762" s="7">
        <v>3111</v>
      </c>
      <c r="L2762" s="7">
        <v>4539.24</v>
      </c>
      <c r="M2762" s="5">
        <v>0.12</v>
      </c>
      <c r="N2762" t="s">
        <v>46</v>
      </c>
      <c r="O2762" t="s">
        <v>30</v>
      </c>
      <c r="P2762" t="s">
        <v>40</v>
      </c>
      <c r="Q2762" t="s">
        <v>19</v>
      </c>
      <c r="R2762" t="s">
        <v>27</v>
      </c>
      <c r="S2762" t="s">
        <v>27</v>
      </c>
      <c r="T2762" t="s">
        <v>13310</v>
      </c>
      <c r="U2762" s="1">
        <v>45857</v>
      </c>
      <c r="V2762">
        <f t="shared" si="86"/>
        <v>545</v>
      </c>
      <c r="W2762" t="str">
        <f t="shared" si="87"/>
        <v>360+</v>
      </c>
    </row>
    <row r="2763" spans="1:23" x14ac:dyDescent="0.25">
      <c r="A2763" t="s">
        <v>2901</v>
      </c>
      <c r="B2763">
        <v>9659367760</v>
      </c>
      <c r="C2763">
        <v>1504138320</v>
      </c>
      <c r="D2763" s="1">
        <v>45518</v>
      </c>
      <c r="E2763">
        <v>99214</v>
      </c>
      <c r="F2763">
        <v>99213</v>
      </c>
      <c r="G2763" t="s">
        <v>127</v>
      </c>
      <c r="H2763" s="34">
        <v>69112</v>
      </c>
      <c r="I2763" s="7">
        <v>49761</v>
      </c>
      <c r="J2763" s="7">
        <v>31633.119999999999</v>
      </c>
      <c r="K2763" s="7">
        <v>14147</v>
      </c>
      <c r="L2763" s="7">
        <v>3980.88</v>
      </c>
      <c r="M2763" s="5">
        <v>0.08</v>
      </c>
      <c r="N2763" t="s">
        <v>24</v>
      </c>
      <c r="O2763" t="s">
        <v>27</v>
      </c>
      <c r="P2763" t="s">
        <v>55</v>
      </c>
      <c r="Q2763" t="s">
        <v>32</v>
      </c>
      <c r="R2763" t="s">
        <v>21</v>
      </c>
      <c r="S2763" t="s">
        <v>27</v>
      </c>
      <c r="T2763" t="s">
        <v>13312</v>
      </c>
      <c r="U2763" s="1">
        <v>45806</v>
      </c>
      <c r="V2763">
        <f t="shared" si="86"/>
        <v>288</v>
      </c>
      <c r="W2763" t="str">
        <f t="shared" si="87"/>
        <v>270-299</v>
      </c>
    </row>
    <row r="2764" spans="1:23" x14ac:dyDescent="0.25">
      <c r="A2764" t="s">
        <v>2902</v>
      </c>
      <c r="B2764">
        <v>7262639394</v>
      </c>
      <c r="C2764">
        <v>5212041213</v>
      </c>
      <c r="D2764" s="1">
        <v>45792</v>
      </c>
      <c r="E2764">
        <v>99214</v>
      </c>
      <c r="F2764">
        <v>99282</v>
      </c>
      <c r="G2764" t="s">
        <v>495</v>
      </c>
      <c r="H2764" s="34">
        <v>51991</v>
      </c>
      <c r="I2764" s="7">
        <v>44192</v>
      </c>
      <c r="J2764" s="7">
        <v>34005.160000000003</v>
      </c>
      <c r="K2764" s="7">
        <v>9303</v>
      </c>
      <c r="L2764" s="7">
        <v>883.84</v>
      </c>
      <c r="M2764" s="5">
        <v>0.02</v>
      </c>
      <c r="N2764" t="s">
        <v>16</v>
      </c>
      <c r="O2764" t="s">
        <v>27</v>
      </c>
      <c r="P2764" t="s">
        <v>31</v>
      </c>
      <c r="Q2764" t="s">
        <v>19</v>
      </c>
      <c r="R2764" t="s">
        <v>27</v>
      </c>
      <c r="S2764" t="s">
        <v>27</v>
      </c>
      <c r="T2764" t="s">
        <v>13312</v>
      </c>
      <c r="U2764" s="1">
        <v>45924</v>
      </c>
      <c r="V2764">
        <f t="shared" si="86"/>
        <v>132</v>
      </c>
      <c r="W2764" t="str">
        <f t="shared" si="87"/>
        <v>120-149</v>
      </c>
    </row>
    <row r="2765" spans="1:23" x14ac:dyDescent="0.25">
      <c r="A2765" t="s">
        <v>2903</v>
      </c>
      <c r="B2765">
        <v>8476216729</v>
      </c>
      <c r="C2765">
        <v>7568007311</v>
      </c>
      <c r="D2765" s="1">
        <v>45905</v>
      </c>
      <c r="E2765">
        <v>99232</v>
      </c>
      <c r="F2765">
        <v>99292</v>
      </c>
      <c r="G2765" t="s">
        <v>52</v>
      </c>
      <c r="H2765" s="34">
        <v>67401</v>
      </c>
      <c r="I2765" s="7">
        <v>48529</v>
      </c>
      <c r="J2765" s="7">
        <v>38341.68</v>
      </c>
      <c r="K2765" s="7">
        <v>6305</v>
      </c>
      <c r="L2765" s="7">
        <v>3882.32</v>
      </c>
      <c r="M2765" s="5">
        <v>0.08</v>
      </c>
      <c r="N2765" t="s">
        <v>24</v>
      </c>
      <c r="O2765" t="s">
        <v>30</v>
      </c>
      <c r="P2765" t="s">
        <v>55</v>
      </c>
      <c r="Q2765" t="s">
        <v>19</v>
      </c>
      <c r="R2765" t="s">
        <v>38</v>
      </c>
      <c r="S2765" t="s">
        <v>21</v>
      </c>
      <c r="T2765" t="s">
        <v>13311</v>
      </c>
      <c r="U2765" s="1">
        <v>45914</v>
      </c>
      <c r="V2765">
        <f t="shared" si="86"/>
        <v>9</v>
      </c>
      <c r="W2765" t="str">
        <f t="shared" si="87"/>
        <v>0-29</v>
      </c>
    </row>
    <row r="2766" spans="1:23" x14ac:dyDescent="0.25">
      <c r="A2766" t="s">
        <v>2904</v>
      </c>
      <c r="B2766">
        <v>8646120305</v>
      </c>
      <c r="C2766">
        <v>7947692270</v>
      </c>
      <c r="D2766" s="1">
        <v>45474</v>
      </c>
      <c r="E2766">
        <v>99233</v>
      </c>
      <c r="F2766">
        <v>99282</v>
      </c>
      <c r="G2766" t="s">
        <v>77</v>
      </c>
      <c r="H2766" s="34">
        <v>65256</v>
      </c>
      <c r="I2766" s="7">
        <v>42416</v>
      </c>
      <c r="J2766" s="7">
        <v>33633.08</v>
      </c>
      <c r="K2766" s="7">
        <v>3693</v>
      </c>
      <c r="L2766" s="7">
        <v>5089.92</v>
      </c>
      <c r="M2766" s="5">
        <v>0.12</v>
      </c>
      <c r="N2766" t="s">
        <v>46</v>
      </c>
      <c r="O2766" t="s">
        <v>30</v>
      </c>
      <c r="P2766" t="s">
        <v>25</v>
      </c>
      <c r="Q2766" t="s">
        <v>32</v>
      </c>
      <c r="R2766" t="s">
        <v>43</v>
      </c>
      <c r="S2766" t="s">
        <v>21</v>
      </c>
      <c r="T2766" t="s">
        <v>13310</v>
      </c>
      <c r="U2766" s="1">
        <v>45813</v>
      </c>
      <c r="V2766">
        <f t="shared" si="86"/>
        <v>339</v>
      </c>
      <c r="W2766" t="str">
        <f t="shared" si="87"/>
        <v>330-359</v>
      </c>
    </row>
    <row r="2767" spans="1:23" x14ac:dyDescent="0.25">
      <c r="A2767" t="s">
        <v>2905</v>
      </c>
      <c r="B2767">
        <v>7250444177</v>
      </c>
      <c r="C2767">
        <v>6042256654</v>
      </c>
      <c r="D2767" s="1">
        <v>45743</v>
      </c>
      <c r="E2767">
        <v>99232</v>
      </c>
      <c r="F2767">
        <v>99201</v>
      </c>
      <c r="G2767" t="s">
        <v>87</v>
      </c>
      <c r="H2767" s="34">
        <v>66999</v>
      </c>
      <c r="I2767" s="7">
        <v>48239</v>
      </c>
      <c r="J2767" s="7">
        <v>33168.879999999997</v>
      </c>
      <c r="K2767" s="7">
        <v>11211</v>
      </c>
      <c r="L2767" s="7">
        <v>3859.12</v>
      </c>
      <c r="M2767" s="5">
        <v>0.08</v>
      </c>
      <c r="N2767" t="s">
        <v>24</v>
      </c>
      <c r="O2767" t="s">
        <v>27</v>
      </c>
      <c r="P2767" t="s">
        <v>25</v>
      </c>
      <c r="Q2767" t="s">
        <v>19</v>
      </c>
      <c r="R2767" t="s">
        <v>38</v>
      </c>
      <c r="S2767" t="s">
        <v>17</v>
      </c>
      <c r="T2767" t="s">
        <v>13310</v>
      </c>
      <c r="U2767" s="1">
        <v>46007</v>
      </c>
      <c r="V2767">
        <f t="shared" si="86"/>
        <v>264</v>
      </c>
      <c r="W2767" t="str">
        <f t="shared" si="87"/>
        <v>240-269</v>
      </c>
    </row>
    <row r="2768" spans="1:23" x14ac:dyDescent="0.25">
      <c r="A2768" t="s">
        <v>2906</v>
      </c>
      <c r="B2768">
        <v>1650994534</v>
      </c>
      <c r="C2768">
        <v>1153507452</v>
      </c>
      <c r="D2768" s="1">
        <v>45518</v>
      </c>
      <c r="E2768">
        <v>99238</v>
      </c>
      <c r="F2768">
        <v>80053</v>
      </c>
      <c r="G2768" t="s">
        <v>65</v>
      </c>
      <c r="H2768" s="34">
        <v>79735</v>
      </c>
      <c r="I2768" s="7">
        <v>51828</v>
      </c>
      <c r="J2768" s="7">
        <v>28982.639999999999</v>
      </c>
      <c r="K2768" s="7">
        <v>16626</v>
      </c>
      <c r="L2768" s="7">
        <v>6219.36</v>
      </c>
      <c r="M2768" s="5">
        <v>0.12</v>
      </c>
      <c r="N2768" t="s">
        <v>46</v>
      </c>
      <c r="O2768" t="s">
        <v>27</v>
      </c>
      <c r="P2768" t="s">
        <v>18</v>
      </c>
      <c r="Q2768" t="s">
        <v>32</v>
      </c>
      <c r="R2768" t="s">
        <v>43</v>
      </c>
      <c r="S2768" t="s">
        <v>27</v>
      </c>
      <c r="T2768" t="s">
        <v>13310</v>
      </c>
      <c r="U2768" s="1">
        <v>45766</v>
      </c>
      <c r="V2768">
        <f t="shared" si="86"/>
        <v>248</v>
      </c>
      <c r="W2768" t="str">
        <f t="shared" si="87"/>
        <v>240-269</v>
      </c>
    </row>
    <row r="2769" spans="1:23" x14ac:dyDescent="0.25">
      <c r="A2769" t="s">
        <v>2907</v>
      </c>
      <c r="B2769">
        <v>6917874221</v>
      </c>
      <c r="C2769">
        <v>2947450311</v>
      </c>
      <c r="D2769" s="1">
        <v>45799</v>
      </c>
      <c r="E2769">
        <v>99231</v>
      </c>
      <c r="F2769">
        <v>93000</v>
      </c>
      <c r="G2769" t="s">
        <v>248</v>
      </c>
      <c r="H2769" s="34">
        <v>58595</v>
      </c>
      <c r="I2769" s="7">
        <v>38087</v>
      </c>
      <c r="J2769" s="7">
        <v>30628.560000000001</v>
      </c>
      <c r="K2769" s="7">
        <v>2888</v>
      </c>
      <c r="L2769" s="7">
        <v>4570.4399999999996</v>
      </c>
      <c r="M2769" s="5">
        <v>0.12</v>
      </c>
      <c r="N2769" t="s">
        <v>46</v>
      </c>
      <c r="O2769" t="s">
        <v>30</v>
      </c>
      <c r="P2769" t="s">
        <v>40</v>
      </c>
      <c r="Q2769" t="s">
        <v>19</v>
      </c>
      <c r="R2769" t="s">
        <v>38</v>
      </c>
      <c r="S2769" t="s">
        <v>17</v>
      </c>
      <c r="T2769" t="s">
        <v>13311</v>
      </c>
      <c r="U2769" s="1">
        <v>45963</v>
      </c>
      <c r="V2769">
        <f t="shared" si="86"/>
        <v>164</v>
      </c>
      <c r="W2769" t="str">
        <f t="shared" si="87"/>
        <v>150-179</v>
      </c>
    </row>
    <row r="2770" spans="1:23" x14ac:dyDescent="0.25">
      <c r="A2770" t="s">
        <v>2908</v>
      </c>
      <c r="B2770">
        <v>6320474391</v>
      </c>
      <c r="C2770">
        <v>4133511382</v>
      </c>
      <c r="D2770" s="1">
        <v>45459</v>
      </c>
      <c r="E2770">
        <v>99215</v>
      </c>
      <c r="F2770">
        <v>99211</v>
      </c>
      <c r="G2770" t="s">
        <v>112</v>
      </c>
      <c r="H2770" s="34">
        <v>14324</v>
      </c>
      <c r="I2770" s="7">
        <v>9311</v>
      </c>
      <c r="J2770" s="7">
        <v>7238.68</v>
      </c>
      <c r="K2770" s="7">
        <v>955</v>
      </c>
      <c r="L2770" s="7">
        <v>1117.32</v>
      </c>
      <c r="M2770" s="5">
        <v>0.12</v>
      </c>
      <c r="N2770" t="s">
        <v>46</v>
      </c>
      <c r="O2770" t="s">
        <v>30</v>
      </c>
      <c r="P2770" t="s">
        <v>55</v>
      </c>
      <c r="Q2770" t="s">
        <v>32</v>
      </c>
      <c r="R2770" t="s">
        <v>20</v>
      </c>
      <c r="S2770" t="s">
        <v>17</v>
      </c>
      <c r="T2770" t="s">
        <v>13310</v>
      </c>
      <c r="U2770" s="1">
        <v>45858</v>
      </c>
      <c r="V2770">
        <f t="shared" si="86"/>
        <v>399</v>
      </c>
      <c r="W2770" t="str">
        <f t="shared" si="87"/>
        <v>360+</v>
      </c>
    </row>
    <row r="2771" spans="1:23" x14ac:dyDescent="0.25">
      <c r="A2771" t="s">
        <v>2909</v>
      </c>
      <c r="B2771">
        <v>1745429260</v>
      </c>
      <c r="C2771">
        <v>1278541431</v>
      </c>
      <c r="D2771" s="1">
        <v>45601</v>
      </c>
      <c r="E2771">
        <v>99214</v>
      </c>
      <c r="F2771">
        <v>99285</v>
      </c>
      <c r="G2771" t="s">
        <v>187</v>
      </c>
      <c r="H2771" s="34">
        <v>84421</v>
      </c>
      <c r="I2771" s="7">
        <v>63316</v>
      </c>
      <c r="J2771" s="7">
        <v>48818.6</v>
      </c>
      <c r="K2771" s="7">
        <v>5000</v>
      </c>
      <c r="L2771" s="7">
        <v>9497.4</v>
      </c>
      <c r="M2771" s="5">
        <v>0.15</v>
      </c>
      <c r="N2771" t="s">
        <v>1139</v>
      </c>
      <c r="O2771" t="s">
        <v>30</v>
      </c>
      <c r="P2771" t="s">
        <v>55</v>
      </c>
      <c r="Q2771" t="s">
        <v>19</v>
      </c>
      <c r="R2771" t="s">
        <v>43</v>
      </c>
      <c r="S2771" t="s">
        <v>27</v>
      </c>
      <c r="T2771" t="s">
        <v>13310</v>
      </c>
      <c r="U2771" s="1">
        <v>45803</v>
      </c>
      <c r="V2771">
        <f t="shared" si="86"/>
        <v>202</v>
      </c>
      <c r="W2771" t="str">
        <f t="shared" si="87"/>
        <v>180-209</v>
      </c>
    </row>
    <row r="2772" spans="1:23" x14ac:dyDescent="0.25">
      <c r="A2772" t="s">
        <v>2910</v>
      </c>
      <c r="B2772">
        <v>5603315679</v>
      </c>
      <c r="C2772">
        <v>1025182170</v>
      </c>
      <c r="D2772" s="1">
        <v>45815</v>
      </c>
      <c r="E2772">
        <v>99233</v>
      </c>
      <c r="F2772">
        <v>99201</v>
      </c>
      <c r="G2772" t="s">
        <v>34</v>
      </c>
      <c r="H2772" s="34">
        <v>55213</v>
      </c>
      <c r="I2772" s="7">
        <v>35888</v>
      </c>
      <c r="J2772" s="7">
        <v>29587.439999999999</v>
      </c>
      <c r="K2772" s="7">
        <v>1994</v>
      </c>
      <c r="L2772" s="7">
        <v>4306.5600000000004</v>
      </c>
      <c r="M2772" s="5">
        <v>0.12</v>
      </c>
      <c r="N2772" t="s">
        <v>46</v>
      </c>
      <c r="O2772" t="s">
        <v>30</v>
      </c>
      <c r="P2772" t="s">
        <v>31</v>
      </c>
      <c r="Q2772" t="s">
        <v>32</v>
      </c>
      <c r="R2772" t="s">
        <v>38</v>
      </c>
      <c r="S2772" t="s">
        <v>27</v>
      </c>
      <c r="T2772" t="s">
        <v>13311</v>
      </c>
      <c r="U2772" s="1">
        <v>45906</v>
      </c>
      <c r="V2772">
        <f t="shared" si="86"/>
        <v>91</v>
      </c>
      <c r="W2772" t="str">
        <f t="shared" si="87"/>
        <v>90-119</v>
      </c>
    </row>
    <row r="2773" spans="1:23" x14ac:dyDescent="0.25">
      <c r="A2773" t="s">
        <v>2911</v>
      </c>
      <c r="B2773">
        <v>4774494730</v>
      </c>
      <c r="C2773">
        <v>2019926467</v>
      </c>
      <c r="D2773" s="1">
        <v>45306</v>
      </c>
      <c r="E2773">
        <v>99214</v>
      </c>
      <c r="F2773">
        <v>99292</v>
      </c>
      <c r="G2773" t="s">
        <v>146</v>
      </c>
      <c r="H2773" s="34">
        <v>77466</v>
      </c>
      <c r="I2773" s="7">
        <v>65846</v>
      </c>
      <c r="J2773" s="7">
        <v>54671.08</v>
      </c>
      <c r="K2773" s="7">
        <v>9858</v>
      </c>
      <c r="L2773" s="7">
        <v>1316.92</v>
      </c>
      <c r="M2773" s="5">
        <v>0.02</v>
      </c>
      <c r="N2773" t="s">
        <v>16</v>
      </c>
      <c r="O2773" t="s">
        <v>30</v>
      </c>
      <c r="P2773" t="s">
        <v>25</v>
      </c>
      <c r="Q2773" t="s">
        <v>32</v>
      </c>
      <c r="R2773" t="s">
        <v>26</v>
      </c>
      <c r="S2773" t="s">
        <v>27</v>
      </c>
      <c r="T2773" t="s">
        <v>13312</v>
      </c>
      <c r="U2773" s="1">
        <v>46047</v>
      </c>
      <c r="V2773">
        <f t="shared" si="86"/>
        <v>741</v>
      </c>
      <c r="W2773" t="str">
        <f t="shared" si="87"/>
        <v>360+</v>
      </c>
    </row>
    <row r="2774" spans="1:23" x14ac:dyDescent="0.25">
      <c r="A2774" t="s">
        <v>2912</v>
      </c>
      <c r="B2774">
        <v>3307758339</v>
      </c>
      <c r="C2774">
        <v>3655699715</v>
      </c>
      <c r="D2774" s="1">
        <v>45667</v>
      </c>
      <c r="E2774">
        <v>99213</v>
      </c>
      <c r="F2774">
        <v>99202</v>
      </c>
      <c r="G2774" t="s">
        <v>83</v>
      </c>
      <c r="H2774" s="34">
        <v>62927</v>
      </c>
      <c r="I2774" s="7">
        <v>50342</v>
      </c>
      <c r="J2774" s="7">
        <v>43294.12</v>
      </c>
      <c r="K2774" s="7">
        <v>0</v>
      </c>
      <c r="L2774" s="7">
        <v>7047.88</v>
      </c>
      <c r="M2774" s="5">
        <v>0.14000000000000001</v>
      </c>
      <c r="N2774" t="s">
        <v>1135</v>
      </c>
      <c r="O2774" t="s">
        <v>17</v>
      </c>
      <c r="P2774" t="s">
        <v>31</v>
      </c>
      <c r="Q2774" t="s">
        <v>32</v>
      </c>
      <c r="R2774" t="s">
        <v>43</v>
      </c>
      <c r="S2774" t="s">
        <v>21</v>
      </c>
      <c r="T2774" t="s">
        <v>13311</v>
      </c>
      <c r="U2774" s="1">
        <v>45925</v>
      </c>
      <c r="V2774">
        <f t="shared" si="86"/>
        <v>258</v>
      </c>
      <c r="W2774" t="str">
        <f t="shared" si="87"/>
        <v>240-269</v>
      </c>
    </row>
    <row r="2775" spans="1:23" x14ac:dyDescent="0.25">
      <c r="A2775" t="s">
        <v>2913</v>
      </c>
      <c r="B2775">
        <v>4310369794</v>
      </c>
      <c r="C2775">
        <v>6993387941</v>
      </c>
      <c r="D2775" s="1">
        <v>45314</v>
      </c>
      <c r="E2775">
        <v>99213</v>
      </c>
      <c r="F2775">
        <v>97110</v>
      </c>
      <c r="G2775" t="s">
        <v>200</v>
      </c>
      <c r="H2775" s="34">
        <v>73061</v>
      </c>
      <c r="I2775" s="7">
        <v>58449</v>
      </c>
      <c r="J2775" s="7">
        <v>35079.14</v>
      </c>
      <c r="K2775" s="7">
        <v>15187</v>
      </c>
      <c r="L2775" s="7">
        <v>8182.86</v>
      </c>
      <c r="M2775" s="5">
        <v>0.14000000000000001</v>
      </c>
      <c r="N2775" t="s">
        <v>1135</v>
      </c>
      <c r="O2775" t="s">
        <v>27</v>
      </c>
      <c r="P2775" t="s">
        <v>40</v>
      </c>
      <c r="Q2775" t="s">
        <v>19</v>
      </c>
      <c r="R2775" t="s">
        <v>26</v>
      </c>
      <c r="S2775" t="s">
        <v>27</v>
      </c>
      <c r="T2775" t="s">
        <v>13310</v>
      </c>
      <c r="U2775" s="1">
        <v>45688</v>
      </c>
      <c r="V2775">
        <f t="shared" si="86"/>
        <v>374</v>
      </c>
      <c r="W2775" t="str">
        <f t="shared" si="87"/>
        <v>360+</v>
      </c>
    </row>
    <row r="2776" spans="1:23" x14ac:dyDescent="0.25">
      <c r="A2776" t="s">
        <v>2914</v>
      </c>
      <c r="B2776">
        <v>6442939166</v>
      </c>
      <c r="C2776">
        <v>5801818327</v>
      </c>
      <c r="D2776" s="1">
        <v>45927</v>
      </c>
      <c r="E2776">
        <v>99233</v>
      </c>
      <c r="F2776">
        <v>99284</v>
      </c>
      <c r="G2776" t="s">
        <v>91</v>
      </c>
      <c r="H2776" s="34">
        <v>6207</v>
      </c>
      <c r="I2776" s="7">
        <v>4966</v>
      </c>
      <c r="J2776" s="7">
        <v>4270.76</v>
      </c>
      <c r="K2776" s="7">
        <v>0</v>
      </c>
      <c r="L2776" s="7">
        <v>695.24</v>
      </c>
      <c r="M2776" s="5">
        <v>0.14000000000000001</v>
      </c>
      <c r="N2776" t="s">
        <v>1135</v>
      </c>
      <c r="O2776" t="s">
        <v>17</v>
      </c>
      <c r="P2776" t="s">
        <v>58</v>
      </c>
      <c r="Q2776" t="s">
        <v>19</v>
      </c>
      <c r="R2776" t="s">
        <v>27</v>
      </c>
      <c r="S2776" t="s">
        <v>17</v>
      </c>
      <c r="T2776" t="s">
        <v>13311</v>
      </c>
      <c r="U2776" s="1">
        <v>45994</v>
      </c>
      <c r="V2776">
        <f t="shared" si="86"/>
        <v>67</v>
      </c>
      <c r="W2776" t="str">
        <f t="shared" si="87"/>
        <v>60-89</v>
      </c>
    </row>
    <row r="2777" spans="1:23" x14ac:dyDescent="0.25">
      <c r="A2777" t="s">
        <v>2915</v>
      </c>
      <c r="B2777">
        <v>4708400827</v>
      </c>
      <c r="C2777">
        <v>7433956224</v>
      </c>
      <c r="D2777" s="1">
        <v>45459</v>
      </c>
      <c r="E2777">
        <v>99231</v>
      </c>
      <c r="F2777">
        <v>99201</v>
      </c>
      <c r="G2777" t="s">
        <v>291</v>
      </c>
      <c r="H2777" s="34">
        <v>96859</v>
      </c>
      <c r="I2777" s="7">
        <v>69738</v>
      </c>
      <c r="J2777" s="7">
        <v>32748.959999999999</v>
      </c>
      <c r="K2777" s="7">
        <v>31410</v>
      </c>
      <c r="L2777" s="7">
        <v>5579.04</v>
      </c>
      <c r="M2777" s="5">
        <v>0.08</v>
      </c>
      <c r="N2777" t="s">
        <v>24</v>
      </c>
      <c r="O2777" t="s">
        <v>27</v>
      </c>
      <c r="P2777" t="s">
        <v>40</v>
      </c>
      <c r="Q2777" t="s">
        <v>19</v>
      </c>
      <c r="R2777" t="s">
        <v>27</v>
      </c>
      <c r="S2777" t="s">
        <v>17</v>
      </c>
      <c r="T2777" t="s">
        <v>13310</v>
      </c>
      <c r="U2777" s="1">
        <v>45897</v>
      </c>
      <c r="V2777">
        <f t="shared" si="86"/>
        <v>438</v>
      </c>
      <c r="W2777" t="str">
        <f t="shared" si="87"/>
        <v>360+</v>
      </c>
    </row>
    <row r="2778" spans="1:23" x14ac:dyDescent="0.25">
      <c r="A2778" t="s">
        <v>2916</v>
      </c>
      <c r="B2778">
        <v>4249976290</v>
      </c>
      <c r="C2778">
        <v>6784811043</v>
      </c>
      <c r="D2778" s="1">
        <v>45517</v>
      </c>
      <c r="E2778">
        <v>99222</v>
      </c>
      <c r="F2778">
        <v>99211</v>
      </c>
      <c r="G2778" t="s">
        <v>268</v>
      </c>
      <c r="H2778" s="34">
        <v>58930</v>
      </c>
      <c r="I2778" s="7">
        <v>42430</v>
      </c>
      <c r="J2778" s="7">
        <v>35225.599999999999</v>
      </c>
      <c r="K2778" s="7">
        <v>3810</v>
      </c>
      <c r="L2778" s="7">
        <v>3394.4</v>
      </c>
      <c r="M2778" s="5">
        <v>0.08</v>
      </c>
      <c r="N2778" t="s">
        <v>24</v>
      </c>
      <c r="O2778" t="s">
        <v>30</v>
      </c>
      <c r="P2778" t="s">
        <v>35</v>
      </c>
      <c r="Q2778" t="s">
        <v>32</v>
      </c>
      <c r="R2778" t="s">
        <v>43</v>
      </c>
      <c r="S2778" t="s">
        <v>27</v>
      </c>
      <c r="T2778" t="s">
        <v>13310</v>
      </c>
      <c r="U2778" s="1">
        <v>45808</v>
      </c>
      <c r="V2778">
        <f t="shared" si="86"/>
        <v>291</v>
      </c>
      <c r="W2778" t="str">
        <f t="shared" si="87"/>
        <v>270-299</v>
      </c>
    </row>
    <row r="2779" spans="1:23" x14ac:dyDescent="0.25">
      <c r="A2779" t="s">
        <v>2917</v>
      </c>
      <c r="B2779">
        <v>9413231480</v>
      </c>
      <c r="C2779">
        <v>6569199726</v>
      </c>
      <c r="D2779" s="1">
        <v>45423</v>
      </c>
      <c r="E2779">
        <v>99223</v>
      </c>
      <c r="F2779">
        <v>71046</v>
      </c>
      <c r="G2779" t="s">
        <v>71</v>
      </c>
      <c r="H2779" s="34">
        <v>51023</v>
      </c>
      <c r="I2779" s="7">
        <v>40818</v>
      </c>
      <c r="J2779" s="7">
        <v>30291.48</v>
      </c>
      <c r="K2779" s="7">
        <v>4812</v>
      </c>
      <c r="L2779" s="7">
        <v>5714.52</v>
      </c>
      <c r="M2779" s="5">
        <v>0.14000000000000001</v>
      </c>
      <c r="N2779" t="s">
        <v>1135</v>
      </c>
      <c r="O2779" t="s">
        <v>30</v>
      </c>
      <c r="P2779" t="s">
        <v>18</v>
      </c>
      <c r="Q2779" t="s">
        <v>19</v>
      </c>
      <c r="R2779" t="s">
        <v>43</v>
      </c>
      <c r="S2779" t="s">
        <v>27</v>
      </c>
      <c r="T2779" t="s">
        <v>13310</v>
      </c>
      <c r="U2779" s="1">
        <v>45850</v>
      </c>
      <c r="V2779">
        <f t="shared" si="86"/>
        <v>427</v>
      </c>
      <c r="W2779" t="str">
        <f t="shared" si="87"/>
        <v>360+</v>
      </c>
    </row>
    <row r="2780" spans="1:23" x14ac:dyDescent="0.25">
      <c r="A2780" t="s">
        <v>2918</v>
      </c>
      <c r="B2780">
        <v>9038882796</v>
      </c>
      <c r="C2780">
        <v>7425563312</v>
      </c>
      <c r="D2780" s="1">
        <v>45515</v>
      </c>
      <c r="E2780">
        <v>99213</v>
      </c>
      <c r="F2780">
        <v>99204</v>
      </c>
      <c r="G2780" t="s">
        <v>85</v>
      </c>
      <c r="H2780" s="34">
        <v>87066</v>
      </c>
      <c r="I2780" s="7">
        <v>69653</v>
      </c>
      <c r="J2780" s="7">
        <v>48682.58</v>
      </c>
      <c r="K2780" s="7">
        <v>11219</v>
      </c>
      <c r="L2780" s="7">
        <v>9751.42</v>
      </c>
      <c r="M2780" s="5">
        <v>0.14000000000000001</v>
      </c>
      <c r="N2780" t="s">
        <v>1135</v>
      </c>
      <c r="O2780" t="s">
        <v>27</v>
      </c>
      <c r="P2780" t="s">
        <v>58</v>
      </c>
      <c r="Q2780" t="s">
        <v>32</v>
      </c>
      <c r="R2780" t="s">
        <v>38</v>
      </c>
      <c r="S2780" t="s">
        <v>21</v>
      </c>
      <c r="T2780" t="s">
        <v>13310</v>
      </c>
      <c r="U2780" s="1">
        <v>45865</v>
      </c>
      <c r="V2780">
        <f t="shared" si="86"/>
        <v>350</v>
      </c>
      <c r="W2780" t="str">
        <f t="shared" si="87"/>
        <v>330-359</v>
      </c>
    </row>
    <row r="2781" spans="1:23" x14ac:dyDescent="0.25">
      <c r="A2781" t="s">
        <v>2919</v>
      </c>
      <c r="B2781">
        <v>8462153119</v>
      </c>
      <c r="C2781">
        <v>3127552958</v>
      </c>
      <c r="D2781" s="1">
        <v>45392</v>
      </c>
      <c r="E2781">
        <v>99238</v>
      </c>
      <c r="F2781">
        <v>99203</v>
      </c>
      <c r="G2781" t="s">
        <v>136</v>
      </c>
      <c r="H2781" s="34">
        <v>50438</v>
      </c>
      <c r="I2781" s="7">
        <v>36315</v>
      </c>
      <c r="J2781" s="7">
        <v>21243.8</v>
      </c>
      <c r="K2781" s="7">
        <v>12166</v>
      </c>
      <c r="L2781" s="7">
        <v>2905.2</v>
      </c>
      <c r="M2781" s="5">
        <v>0.08</v>
      </c>
      <c r="N2781" t="s">
        <v>24</v>
      </c>
      <c r="O2781" t="s">
        <v>27</v>
      </c>
      <c r="P2781" t="s">
        <v>35</v>
      </c>
      <c r="Q2781" t="s">
        <v>32</v>
      </c>
      <c r="R2781" t="s">
        <v>43</v>
      </c>
      <c r="S2781" t="s">
        <v>21</v>
      </c>
      <c r="T2781" t="s">
        <v>13310</v>
      </c>
      <c r="U2781" s="1">
        <v>46013</v>
      </c>
      <c r="V2781">
        <f t="shared" si="86"/>
        <v>621</v>
      </c>
      <c r="W2781" t="str">
        <f t="shared" si="87"/>
        <v>360+</v>
      </c>
    </row>
    <row r="2782" spans="1:23" x14ac:dyDescent="0.25">
      <c r="A2782" t="s">
        <v>2920</v>
      </c>
      <c r="B2782">
        <v>7341924587</v>
      </c>
      <c r="C2782">
        <v>3248434482</v>
      </c>
      <c r="D2782" s="1">
        <v>45703</v>
      </c>
      <c r="E2782">
        <v>99214</v>
      </c>
      <c r="F2782">
        <v>99291</v>
      </c>
      <c r="G2782" t="s">
        <v>182</v>
      </c>
      <c r="H2782" s="34">
        <v>99091</v>
      </c>
      <c r="I2782" s="7">
        <v>71346</v>
      </c>
      <c r="J2782" s="7">
        <v>57726.32</v>
      </c>
      <c r="K2782" s="7">
        <v>7912</v>
      </c>
      <c r="L2782" s="7">
        <v>5707.68</v>
      </c>
      <c r="M2782" s="5">
        <v>0.08</v>
      </c>
      <c r="N2782" t="s">
        <v>24</v>
      </c>
      <c r="O2782" t="s">
        <v>30</v>
      </c>
      <c r="P2782" t="s">
        <v>25</v>
      </c>
      <c r="Q2782" t="s">
        <v>19</v>
      </c>
      <c r="R2782" t="s">
        <v>26</v>
      </c>
      <c r="S2782" t="s">
        <v>17</v>
      </c>
      <c r="T2782" t="s">
        <v>13312</v>
      </c>
      <c r="U2782" s="1">
        <v>45974</v>
      </c>
      <c r="V2782">
        <f t="shared" si="86"/>
        <v>271</v>
      </c>
      <c r="W2782" t="str">
        <f t="shared" si="87"/>
        <v>270-299</v>
      </c>
    </row>
    <row r="2783" spans="1:23" x14ac:dyDescent="0.25">
      <c r="A2783" t="s">
        <v>2921</v>
      </c>
      <c r="B2783">
        <v>7455979423</v>
      </c>
      <c r="C2783">
        <v>4463905022</v>
      </c>
      <c r="D2783" s="1">
        <v>45466</v>
      </c>
      <c r="E2783">
        <v>99233</v>
      </c>
      <c r="F2783">
        <v>80053</v>
      </c>
      <c r="G2783" t="s">
        <v>154</v>
      </c>
      <c r="H2783" s="34">
        <v>96533</v>
      </c>
      <c r="I2783" s="7">
        <v>69504</v>
      </c>
      <c r="J2783" s="7">
        <v>63943.68</v>
      </c>
      <c r="K2783" s="7">
        <v>0</v>
      </c>
      <c r="L2783" s="7">
        <v>5560.32</v>
      </c>
      <c r="M2783" s="5">
        <v>0.08</v>
      </c>
      <c r="N2783" t="s">
        <v>24</v>
      </c>
      <c r="O2783" t="s">
        <v>17</v>
      </c>
      <c r="P2783" t="s">
        <v>35</v>
      </c>
      <c r="Q2783" t="s">
        <v>32</v>
      </c>
      <c r="R2783" t="s">
        <v>43</v>
      </c>
      <c r="S2783" t="s">
        <v>21</v>
      </c>
      <c r="T2783" t="s">
        <v>13310</v>
      </c>
      <c r="U2783" s="1">
        <v>45861</v>
      </c>
      <c r="V2783">
        <f t="shared" si="86"/>
        <v>395</v>
      </c>
      <c r="W2783" t="str">
        <f t="shared" si="87"/>
        <v>360+</v>
      </c>
    </row>
    <row r="2784" spans="1:23" x14ac:dyDescent="0.25">
      <c r="A2784" t="s">
        <v>2922</v>
      </c>
      <c r="B2784">
        <v>3660158885</v>
      </c>
      <c r="C2784">
        <v>9355372547</v>
      </c>
      <c r="D2784" s="1">
        <v>45575</v>
      </c>
      <c r="E2784">
        <v>99223</v>
      </c>
      <c r="F2784">
        <v>99291</v>
      </c>
      <c r="G2784" t="s">
        <v>71</v>
      </c>
      <c r="H2784" s="34">
        <v>25769</v>
      </c>
      <c r="I2784" s="7">
        <v>18554</v>
      </c>
      <c r="J2784" s="7">
        <v>15197.68</v>
      </c>
      <c r="K2784" s="7">
        <v>1872</v>
      </c>
      <c r="L2784" s="7">
        <v>1484.32</v>
      </c>
      <c r="M2784" s="5">
        <v>0.08</v>
      </c>
      <c r="N2784" t="s">
        <v>24</v>
      </c>
      <c r="O2784" t="s">
        <v>27</v>
      </c>
      <c r="P2784" t="s">
        <v>55</v>
      </c>
      <c r="Q2784" t="s">
        <v>19</v>
      </c>
      <c r="R2784" t="s">
        <v>21</v>
      </c>
      <c r="S2784" t="s">
        <v>17</v>
      </c>
      <c r="T2784" t="s">
        <v>13311</v>
      </c>
      <c r="U2784" s="1">
        <v>46066</v>
      </c>
      <c r="V2784">
        <f t="shared" si="86"/>
        <v>491</v>
      </c>
      <c r="W2784" t="str">
        <f t="shared" si="87"/>
        <v>360+</v>
      </c>
    </row>
    <row r="2785" spans="1:23" x14ac:dyDescent="0.25">
      <c r="A2785" t="s">
        <v>2923</v>
      </c>
      <c r="B2785">
        <v>7129082877</v>
      </c>
      <c r="C2785">
        <v>6983940352</v>
      </c>
      <c r="D2785" s="1">
        <v>45526</v>
      </c>
      <c r="E2785">
        <v>99232</v>
      </c>
      <c r="F2785">
        <v>99284</v>
      </c>
      <c r="G2785" t="s">
        <v>293</v>
      </c>
      <c r="H2785" s="34">
        <v>46875</v>
      </c>
      <c r="I2785" s="7">
        <v>39844</v>
      </c>
      <c r="J2785" s="7">
        <v>36027.120000000003</v>
      </c>
      <c r="K2785" s="7">
        <v>3020</v>
      </c>
      <c r="L2785" s="7">
        <v>796.88</v>
      </c>
      <c r="M2785" s="5">
        <v>0.02</v>
      </c>
      <c r="N2785" t="s">
        <v>16</v>
      </c>
      <c r="O2785" t="s">
        <v>30</v>
      </c>
      <c r="P2785" t="s">
        <v>25</v>
      </c>
      <c r="Q2785" t="s">
        <v>19</v>
      </c>
      <c r="R2785" t="s">
        <v>43</v>
      </c>
      <c r="S2785" t="s">
        <v>17</v>
      </c>
      <c r="T2785" t="s">
        <v>13311</v>
      </c>
      <c r="U2785" s="1">
        <v>45659</v>
      </c>
      <c r="V2785">
        <f t="shared" si="86"/>
        <v>133</v>
      </c>
      <c r="W2785" t="str">
        <f t="shared" si="87"/>
        <v>120-149</v>
      </c>
    </row>
    <row r="2786" spans="1:23" x14ac:dyDescent="0.25">
      <c r="A2786" t="s">
        <v>2924</v>
      </c>
      <c r="B2786">
        <v>7003441886</v>
      </c>
      <c r="C2786">
        <v>1817854268</v>
      </c>
      <c r="D2786" s="1">
        <v>45783</v>
      </c>
      <c r="E2786">
        <v>99238</v>
      </c>
      <c r="F2786">
        <v>90834</v>
      </c>
      <c r="G2786" t="s">
        <v>222</v>
      </c>
      <c r="H2786" s="34">
        <v>96726</v>
      </c>
      <c r="I2786" s="7">
        <v>69643</v>
      </c>
      <c r="J2786" s="7">
        <v>64071.56</v>
      </c>
      <c r="K2786" s="7">
        <v>0</v>
      </c>
      <c r="L2786" s="7">
        <v>5571.44</v>
      </c>
      <c r="M2786" s="5">
        <v>0.08</v>
      </c>
      <c r="N2786" t="s">
        <v>24</v>
      </c>
      <c r="O2786" t="s">
        <v>17</v>
      </c>
      <c r="P2786" t="s">
        <v>35</v>
      </c>
      <c r="Q2786" t="s">
        <v>32</v>
      </c>
      <c r="R2786" t="s">
        <v>26</v>
      </c>
      <c r="S2786" t="s">
        <v>17</v>
      </c>
      <c r="T2786" t="s">
        <v>13311</v>
      </c>
      <c r="U2786" s="1">
        <v>45886</v>
      </c>
      <c r="V2786">
        <f t="shared" si="86"/>
        <v>103</v>
      </c>
      <c r="W2786" t="str">
        <f t="shared" si="87"/>
        <v>90-119</v>
      </c>
    </row>
    <row r="2787" spans="1:23" x14ac:dyDescent="0.25">
      <c r="A2787" t="s">
        <v>2925</v>
      </c>
      <c r="B2787">
        <v>9869047464</v>
      </c>
      <c r="C2787">
        <v>4133252503</v>
      </c>
      <c r="D2787" s="1">
        <v>45360</v>
      </c>
      <c r="E2787">
        <v>99214</v>
      </c>
      <c r="F2787">
        <v>99215</v>
      </c>
      <c r="G2787" t="s">
        <v>362</v>
      </c>
      <c r="H2787" s="34">
        <v>58003</v>
      </c>
      <c r="I2787" s="7">
        <v>49303</v>
      </c>
      <c r="J2787" s="7">
        <v>48316.94</v>
      </c>
      <c r="K2787" s="7">
        <v>0</v>
      </c>
      <c r="L2787" s="7">
        <v>986.06</v>
      </c>
      <c r="M2787" s="5">
        <v>0.02</v>
      </c>
      <c r="N2787" t="s">
        <v>16</v>
      </c>
      <c r="O2787" t="s">
        <v>17</v>
      </c>
      <c r="P2787" t="s">
        <v>31</v>
      </c>
      <c r="Q2787" t="s">
        <v>19</v>
      </c>
      <c r="R2787" t="s">
        <v>38</v>
      </c>
      <c r="S2787" t="s">
        <v>21</v>
      </c>
      <c r="T2787" t="s">
        <v>13310</v>
      </c>
      <c r="U2787" s="1">
        <v>45835</v>
      </c>
      <c r="V2787">
        <f t="shared" si="86"/>
        <v>475</v>
      </c>
      <c r="W2787" t="str">
        <f t="shared" si="87"/>
        <v>360+</v>
      </c>
    </row>
    <row r="2788" spans="1:23" x14ac:dyDescent="0.25">
      <c r="A2788" t="s">
        <v>2926</v>
      </c>
      <c r="B2788">
        <v>2757359650</v>
      </c>
      <c r="C2788">
        <v>1833818176</v>
      </c>
      <c r="D2788" s="1">
        <v>45459</v>
      </c>
      <c r="E2788">
        <v>99214</v>
      </c>
      <c r="F2788">
        <v>36415</v>
      </c>
      <c r="G2788" t="s">
        <v>29</v>
      </c>
      <c r="H2788" s="34">
        <v>79449</v>
      </c>
      <c r="I2788" s="7">
        <v>67532</v>
      </c>
      <c r="J2788" s="7">
        <v>34954.36</v>
      </c>
      <c r="K2788" s="7">
        <v>31227</v>
      </c>
      <c r="L2788" s="7">
        <v>1350.64</v>
      </c>
      <c r="M2788" s="5">
        <v>0.02</v>
      </c>
      <c r="N2788" t="s">
        <v>16</v>
      </c>
      <c r="O2788" t="s">
        <v>27</v>
      </c>
      <c r="P2788" t="s">
        <v>55</v>
      </c>
      <c r="Q2788" t="s">
        <v>19</v>
      </c>
      <c r="R2788" t="s">
        <v>26</v>
      </c>
      <c r="S2788" t="s">
        <v>21</v>
      </c>
      <c r="T2788" t="s">
        <v>13311</v>
      </c>
      <c r="U2788" s="1">
        <v>45992</v>
      </c>
      <c r="V2788">
        <f t="shared" si="86"/>
        <v>533</v>
      </c>
      <c r="W2788" t="str">
        <f t="shared" si="87"/>
        <v>360+</v>
      </c>
    </row>
    <row r="2789" spans="1:23" x14ac:dyDescent="0.25">
      <c r="A2789" t="s">
        <v>2927</v>
      </c>
      <c r="B2789">
        <v>2400572318</v>
      </c>
      <c r="C2789">
        <v>5984856704</v>
      </c>
      <c r="D2789" s="1">
        <v>45327</v>
      </c>
      <c r="E2789">
        <v>99221</v>
      </c>
      <c r="F2789">
        <v>99285</v>
      </c>
      <c r="G2789" t="s">
        <v>288</v>
      </c>
      <c r="H2789" s="34">
        <v>59207</v>
      </c>
      <c r="I2789" s="7">
        <v>44405</v>
      </c>
      <c r="J2789" s="7">
        <v>37744.25</v>
      </c>
      <c r="K2789" s="7">
        <v>0</v>
      </c>
      <c r="L2789" s="7">
        <v>6660.75</v>
      </c>
      <c r="M2789" s="5">
        <v>0.15</v>
      </c>
      <c r="N2789" t="s">
        <v>1139</v>
      </c>
      <c r="O2789" t="s">
        <v>17</v>
      </c>
      <c r="P2789" t="s">
        <v>35</v>
      </c>
      <c r="Q2789" t="s">
        <v>32</v>
      </c>
      <c r="R2789" t="s">
        <v>26</v>
      </c>
      <c r="S2789" t="s">
        <v>17</v>
      </c>
      <c r="T2789" t="s">
        <v>13310</v>
      </c>
      <c r="U2789" s="1">
        <v>45711</v>
      </c>
      <c r="V2789">
        <f t="shared" si="86"/>
        <v>384</v>
      </c>
      <c r="W2789" t="str">
        <f t="shared" si="87"/>
        <v>360+</v>
      </c>
    </row>
    <row r="2790" spans="1:23" x14ac:dyDescent="0.25">
      <c r="A2790" t="s">
        <v>2928</v>
      </c>
      <c r="B2790">
        <v>5398354681</v>
      </c>
      <c r="C2790">
        <v>9271392867</v>
      </c>
      <c r="D2790" s="1">
        <v>45868</v>
      </c>
      <c r="E2790">
        <v>99221</v>
      </c>
      <c r="F2790">
        <v>99201</v>
      </c>
      <c r="G2790" t="s">
        <v>347</v>
      </c>
      <c r="H2790" s="34">
        <v>75719</v>
      </c>
      <c r="I2790" s="7">
        <v>64361</v>
      </c>
      <c r="J2790" s="7">
        <v>55696.78</v>
      </c>
      <c r="K2790" s="7">
        <v>7377</v>
      </c>
      <c r="L2790" s="7">
        <v>1287.22</v>
      </c>
      <c r="M2790" s="5">
        <v>0.02</v>
      </c>
      <c r="N2790" t="s">
        <v>16</v>
      </c>
      <c r="O2790" t="s">
        <v>30</v>
      </c>
      <c r="P2790" t="s">
        <v>31</v>
      </c>
      <c r="Q2790" t="s">
        <v>32</v>
      </c>
      <c r="R2790" t="s">
        <v>20</v>
      </c>
      <c r="S2790" t="s">
        <v>21</v>
      </c>
      <c r="T2790" t="s">
        <v>13312</v>
      </c>
      <c r="U2790" s="1">
        <v>46064</v>
      </c>
      <c r="V2790">
        <f t="shared" si="86"/>
        <v>196</v>
      </c>
      <c r="W2790" t="str">
        <f t="shared" si="87"/>
        <v>180-209</v>
      </c>
    </row>
    <row r="2791" spans="1:23" x14ac:dyDescent="0.25">
      <c r="A2791" t="s">
        <v>2929</v>
      </c>
      <c r="B2791">
        <v>1560457881</v>
      </c>
      <c r="C2791">
        <v>4804689680</v>
      </c>
      <c r="D2791" s="1">
        <v>45577</v>
      </c>
      <c r="E2791">
        <v>99232</v>
      </c>
      <c r="F2791">
        <v>81000</v>
      </c>
      <c r="G2791" t="s">
        <v>54</v>
      </c>
      <c r="H2791" s="34">
        <v>41417</v>
      </c>
      <c r="I2791" s="7">
        <v>26921</v>
      </c>
      <c r="J2791" s="7">
        <v>23690.48</v>
      </c>
      <c r="K2791" s="7">
        <v>0</v>
      </c>
      <c r="L2791" s="7">
        <v>3230.52</v>
      </c>
      <c r="M2791" s="5">
        <v>0.12</v>
      </c>
      <c r="N2791" t="s">
        <v>46</v>
      </c>
      <c r="O2791" t="s">
        <v>17</v>
      </c>
      <c r="P2791" t="s">
        <v>55</v>
      </c>
      <c r="Q2791" t="s">
        <v>19</v>
      </c>
      <c r="R2791" t="s">
        <v>20</v>
      </c>
      <c r="S2791" t="s">
        <v>17</v>
      </c>
      <c r="T2791" t="s">
        <v>13310</v>
      </c>
      <c r="U2791" s="1">
        <v>46062</v>
      </c>
      <c r="V2791">
        <f t="shared" si="86"/>
        <v>485</v>
      </c>
      <c r="W2791" t="str">
        <f t="shared" si="87"/>
        <v>360+</v>
      </c>
    </row>
    <row r="2792" spans="1:23" x14ac:dyDescent="0.25">
      <c r="A2792" t="s">
        <v>2930</v>
      </c>
      <c r="B2792">
        <v>5383174910</v>
      </c>
      <c r="C2792">
        <v>8603261565</v>
      </c>
      <c r="D2792" s="1">
        <v>45463</v>
      </c>
      <c r="E2792">
        <v>99213</v>
      </c>
      <c r="F2792">
        <v>90834</v>
      </c>
      <c r="G2792" t="s">
        <v>87</v>
      </c>
      <c r="H2792" s="34">
        <v>59119</v>
      </c>
      <c r="I2792" s="7">
        <v>42566</v>
      </c>
      <c r="J2792" s="7">
        <v>33070.720000000001</v>
      </c>
      <c r="K2792" s="7">
        <v>6090</v>
      </c>
      <c r="L2792" s="7">
        <v>3405.28</v>
      </c>
      <c r="M2792" s="5">
        <v>0.08</v>
      </c>
      <c r="N2792" t="s">
        <v>24</v>
      </c>
      <c r="O2792" t="s">
        <v>27</v>
      </c>
      <c r="P2792" t="s">
        <v>25</v>
      </c>
      <c r="Q2792" t="s">
        <v>19</v>
      </c>
      <c r="R2792" t="s">
        <v>26</v>
      </c>
      <c r="S2792" t="s">
        <v>17</v>
      </c>
      <c r="T2792" t="s">
        <v>13312</v>
      </c>
      <c r="U2792" s="1">
        <v>45835</v>
      </c>
      <c r="V2792">
        <f t="shared" si="86"/>
        <v>372</v>
      </c>
      <c r="W2792" t="str">
        <f t="shared" si="87"/>
        <v>360+</v>
      </c>
    </row>
    <row r="2793" spans="1:23" x14ac:dyDescent="0.25">
      <c r="A2793" t="s">
        <v>2931</v>
      </c>
      <c r="B2793">
        <v>4254209113</v>
      </c>
      <c r="C2793">
        <v>4814647420</v>
      </c>
      <c r="D2793" s="1">
        <v>45319</v>
      </c>
      <c r="E2793">
        <v>99215</v>
      </c>
      <c r="F2793">
        <v>99203</v>
      </c>
      <c r="G2793" t="s">
        <v>116</v>
      </c>
      <c r="H2793" s="34">
        <v>76791</v>
      </c>
      <c r="I2793" s="7">
        <v>62969</v>
      </c>
      <c r="J2793" s="7">
        <v>51634.58</v>
      </c>
      <c r="K2793" s="7">
        <v>0</v>
      </c>
      <c r="L2793" s="7">
        <v>11334.42</v>
      </c>
      <c r="M2793" s="5">
        <v>0.18</v>
      </c>
      <c r="N2793" t="s">
        <v>3141</v>
      </c>
      <c r="O2793" t="s">
        <v>17</v>
      </c>
      <c r="P2793" t="s">
        <v>97</v>
      </c>
      <c r="Q2793" t="s">
        <v>19</v>
      </c>
      <c r="R2793" t="s">
        <v>21</v>
      </c>
      <c r="S2793" t="s">
        <v>27</v>
      </c>
      <c r="T2793" t="s">
        <v>13310</v>
      </c>
      <c r="U2793" s="1">
        <v>45723</v>
      </c>
      <c r="V2793">
        <f t="shared" si="86"/>
        <v>404</v>
      </c>
      <c r="W2793" t="str">
        <f t="shared" si="87"/>
        <v>360+</v>
      </c>
    </row>
    <row r="2794" spans="1:23" x14ac:dyDescent="0.25">
      <c r="A2794" t="s">
        <v>2932</v>
      </c>
      <c r="B2794">
        <v>7452963079</v>
      </c>
      <c r="C2794">
        <v>8302667962</v>
      </c>
      <c r="D2794" s="1">
        <v>45801</v>
      </c>
      <c r="E2794">
        <v>99232</v>
      </c>
      <c r="F2794">
        <v>99292</v>
      </c>
      <c r="G2794" t="s">
        <v>219</v>
      </c>
      <c r="H2794" s="34">
        <v>33892</v>
      </c>
      <c r="I2794" s="7">
        <v>28808</v>
      </c>
      <c r="J2794" s="7">
        <v>28231.84</v>
      </c>
      <c r="K2794" s="7">
        <v>0</v>
      </c>
      <c r="L2794" s="7">
        <v>576.16</v>
      </c>
      <c r="M2794" s="5">
        <v>0.02</v>
      </c>
      <c r="N2794" t="s">
        <v>16</v>
      </c>
      <c r="O2794" t="s">
        <v>17</v>
      </c>
      <c r="P2794" t="s">
        <v>18</v>
      </c>
      <c r="Q2794" t="s">
        <v>19</v>
      </c>
      <c r="R2794" t="s">
        <v>26</v>
      </c>
      <c r="S2794" t="s">
        <v>27</v>
      </c>
      <c r="T2794" t="s">
        <v>13312</v>
      </c>
      <c r="U2794" s="1">
        <v>45915</v>
      </c>
      <c r="V2794">
        <f t="shared" si="86"/>
        <v>114</v>
      </c>
      <c r="W2794" t="str">
        <f t="shared" si="87"/>
        <v>90-119</v>
      </c>
    </row>
    <row r="2795" spans="1:23" x14ac:dyDescent="0.25">
      <c r="A2795" t="s">
        <v>2933</v>
      </c>
      <c r="B2795">
        <v>4473972632</v>
      </c>
      <c r="C2795">
        <v>5074181230</v>
      </c>
      <c r="D2795" s="1">
        <v>45512</v>
      </c>
      <c r="E2795">
        <v>99215</v>
      </c>
      <c r="F2795">
        <v>99282</v>
      </c>
      <c r="G2795" t="s">
        <v>42</v>
      </c>
      <c r="H2795" s="34">
        <v>58006</v>
      </c>
      <c r="I2795" s="7">
        <v>41764</v>
      </c>
      <c r="J2795" s="7">
        <v>38422.879999999997</v>
      </c>
      <c r="K2795" s="7">
        <v>0</v>
      </c>
      <c r="L2795" s="7">
        <v>3341.12</v>
      </c>
      <c r="M2795" s="5">
        <v>0.08</v>
      </c>
      <c r="N2795" t="s">
        <v>24</v>
      </c>
      <c r="O2795" t="s">
        <v>17</v>
      </c>
      <c r="P2795" t="s">
        <v>31</v>
      </c>
      <c r="Q2795" t="s">
        <v>19</v>
      </c>
      <c r="R2795" t="s">
        <v>20</v>
      </c>
      <c r="S2795" t="s">
        <v>17</v>
      </c>
      <c r="T2795" t="s">
        <v>13310</v>
      </c>
      <c r="U2795" s="1">
        <v>46041</v>
      </c>
      <c r="V2795">
        <f t="shared" si="86"/>
        <v>529</v>
      </c>
      <c r="W2795" t="str">
        <f t="shared" si="87"/>
        <v>360+</v>
      </c>
    </row>
    <row r="2796" spans="1:23" x14ac:dyDescent="0.25">
      <c r="A2796" t="s">
        <v>2934</v>
      </c>
      <c r="B2796">
        <v>7045078830</v>
      </c>
      <c r="C2796">
        <v>5210634414</v>
      </c>
      <c r="D2796" s="1">
        <v>45780</v>
      </c>
      <c r="E2796">
        <v>99238</v>
      </c>
      <c r="F2796">
        <v>81000</v>
      </c>
      <c r="G2796" t="s">
        <v>81</v>
      </c>
      <c r="H2796" s="34">
        <v>22709</v>
      </c>
      <c r="I2796" s="7">
        <v>14761</v>
      </c>
      <c r="J2796" s="7">
        <v>10936.68</v>
      </c>
      <c r="K2796" s="7">
        <v>2053</v>
      </c>
      <c r="L2796" s="7">
        <v>1771.32</v>
      </c>
      <c r="M2796" s="5">
        <v>0.12</v>
      </c>
      <c r="N2796" t="s">
        <v>46</v>
      </c>
      <c r="O2796" t="s">
        <v>30</v>
      </c>
      <c r="P2796" t="s">
        <v>58</v>
      </c>
      <c r="Q2796" t="s">
        <v>19</v>
      </c>
      <c r="R2796" t="s">
        <v>27</v>
      </c>
      <c r="S2796" t="s">
        <v>27</v>
      </c>
      <c r="T2796" t="s">
        <v>13312</v>
      </c>
      <c r="U2796" s="1">
        <v>45843</v>
      </c>
      <c r="V2796">
        <f t="shared" si="86"/>
        <v>63</v>
      </c>
      <c r="W2796" t="str">
        <f t="shared" si="87"/>
        <v>60-89</v>
      </c>
    </row>
    <row r="2797" spans="1:23" x14ac:dyDescent="0.25">
      <c r="A2797" t="s">
        <v>2935</v>
      </c>
      <c r="B2797">
        <v>9494749959</v>
      </c>
      <c r="C2797">
        <v>1766138788</v>
      </c>
      <c r="D2797" s="1">
        <v>45329</v>
      </c>
      <c r="E2797">
        <v>99213</v>
      </c>
      <c r="F2797">
        <v>99214</v>
      </c>
      <c r="G2797" t="s">
        <v>112</v>
      </c>
      <c r="H2797" s="34">
        <v>47002</v>
      </c>
      <c r="I2797" s="7">
        <v>39952</v>
      </c>
      <c r="J2797" s="7">
        <v>31129.96</v>
      </c>
      <c r="K2797" s="7">
        <v>8023</v>
      </c>
      <c r="L2797" s="7">
        <v>799.04</v>
      </c>
      <c r="M2797" s="5">
        <v>0.02</v>
      </c>
      <c r="N2797" t="s">
        <v>16</v>
      </c>
      <c r="O2797" t="s">
        <v>27</v>
      </c>
      <c r="P2797" t="s">
        <v>55</v>
      </c>
      <c r="Q2797" t="s">
        <v>32</v>
      </c>
      <c r="R2797" t="s">
        <v>43</v>
      </c>
      <c r="S2797" t="s">
        <v>21</v>
      </c>
      <c r="T2797" t="s">
        <v>13311</v>
      </c>
      <c r="U2797" s="1">
        <v>46060</v>
      </c>
      <c r="V2797">
        <f t="shared" si="86"/>
        <v>731</v>
      </c>
      <c r="W2797" t="str">
        <f t="shared" si="87"/>
        <v>360+</v>
      </c>
    </row>
    <row r="2798" spans="1:23" x14ac:dyDescent="0.25">
      <c r="A2798" t="s">
        <v>2936</v>
      </c>
      <c r="B2798">
        <v>7893385179</v>
      </c>
      <c r="C2798">
        <v>9881748667</v>
      </c>
      <c r="D2798" s="1">
        <v>45770</v>
      </c>
      <c r="E2798">
        <v>99231</v>
      </c>
      <c r="F2798">
        <v>71046</v>
      </c>
      <c r="G2798" t="s">
        <v>268</v>
      </c>
      <c r="H2798" s="34">
        <v>96944</v>
      </c>
      <c r="I2798" s="7">
        <v>69800</v>
      </c>
      <c r="J2798" s="7">
        <v>64216</v>
      </c>
      <c r="K2798" s="7">
        <v>0</v>
      </c>
      <c r="L2798" s="7">
        <v>5584</v>
      </c>
      <c r="M2798" s="5">
        <v>0.08</v>
      </c>
      <c r="N2798" t="s">
        <v>24</v>
      </c>
      <c r="O2798" t="s">
        <v>17</v>
      </c>
      <c r="P2798" t="s">
        <v>25</v>
      </c>
      <c r="Q2798" t="s">
        <v>19</v>
      </c>
      <c r="R2798" t="s">
        <v>43</v>
      </c>
      <c r="S2798" t="s">
        <v>27</v>
      </c>
      <c r="T2798" t="s">
        <v>13311</v>
      </c>
      <c r="U2798" s="1">
        <v>45948</v>
      </c>
      <c r="V2798">
        <f t="shared" si="86"/>
        <v>178</v>
      </c>
      <c r="W2798" t="str">
        <f t="shared" si="87"/>
        <v>150-179</v>
      </c>
    </row>
    <row r="2799" spans="1:23" x14ac:dyDescent="0.25">
      <c r="A2799" t="s">
        <v>2937</v>
      </c>
      <c r="B2799">
        <v>9627850148</v>
      </c>
      <c r="C2799">
        <v>3580226009</v>
      </c>
      <c r="D2799" s="1">
        <v>45954</v>
      </c>
      <c r="E2799">
        <v>99222</v>
      </c>
      <c r="F2799">
        <v>90834</v>
      </c>
      <c r="G2799" t="s">
        <v>272</v>
      </c>
      <c r="H2799" s="34">
        <v>45510</v>
      </c>
      <c r="I2799" s="7">
        <v>35953</v>
      </c>
      <c r="J2799" s="7">
        <v>30200.52</v>
      </c>
      <c r="K2799" s="7">
        <v>0</v>
      </c>
      <c r="L2799" s="7">
        <v>5752.48</v>
      </c>
      <c r="M2799" s="5">
        <v>0.16</v>
      </c>
      <c r="N2799" t="s">
        <v>1138</v>
      </c>
      <c r="O2799" t="s">
        <v>17</v>
      </c>
      <c r="P2799" t="s">
        <v>55</v>
      </c>
      <c r="Q2799" t="s">
        <v>19</v>
      </c>
      <c r="R2799" t="s">
        <v>43</v>
      </c>
      <c r="S2799" t="s">
        <v>17</v>
      </c>
      <c r="T2799" t="s">
        <v>13311</v>
      </c>
      <c r="U2799" s="1">
        <v>46072</v>
      </c>
      <c r="V2799">
        <f t="shared" si="86"/>
        <v>118</v>
      </c>
      <c r="W2799" t="str">
        <f t="shared" si="87"/>
        <v>90-119</v>
      </c>
    </row>
    <row r="2800" spans="1:23" x14ac:dyDescent="0.25">
      <c r="A2800" t="s">
        <v>2938</v>
      </c>
      <c r="B2800">
        <v>9412312307</v>
      </c>
      <c r="C2800">
        <v>1586794882</v>
      </c>
      <c r="D2800" s="1">
        <v>45479</v>
      </c>
      <c r="E2800">
        <v>99214</v>
      </c>
      <c r="F2800">
        <v>36415</v>
      </c>
      <c r="G2800" t="s">
        <v>110</v>
      </c>
      <c r="H2800" s="34">
        <v>40992</v>
      </c>
      <c r="I2800" s="7">
        <v>33613</v>
      </c>
      <c r="J2800" s="7">
        <v>22829.66</v>
      </c>
      <c r="K2800" s="7">
        <v>4733</v>
      </c>
      <c r="L2800" s="7">
        <v>6050.34</v>
      </c>
      <c r="M2800" s="5">
        <v>0.18</v>
      </c>
      <c r="N2800" t="s">
        <v>3141</v>
      </c>
      <c r="O2800" t="s">
        <v>30</v>
      </c>
      <c r="P2800" t="s">
        <v>97</v>
      </c>
      <c r="Q2800" t="s">
        <v>32</v>
      </c>
      <c r="R2800" t="s">
        <v>38</v>
      </c>
      <c r="S2800" t="s">
        <v>21</v>
      </c>
      <c r="T2800" t="s">
        <v>13310</v>
      </c>
      <c r="U2800" s="1">
        <v>46062</v>
      </c>
      <c r="V2800">
        <f t="shared" si="86"/>
        <v>583</v>
      </c>
      <c r="W2800" t="str">
        <f t="shared" si="87"/>
        <v>360+</v>
      </c>
    </row>
    <row r="2801" spans="1:23" x14ac:dyDescent="0.25">
      <c r="A2801" t="s">
        <v>2939</v>
      </c>
      <c r="B2801">
        <v>8560356543</v>
      </c>
      <c r="C2801">
        <v>7729147172</v>
      </c>
      <c r="D2801" s="1">
        <v>45374</v>
      </c>
      <c r="E2801">
        <v>99231</v>
      </c>
      <c r="F2801">
        <v>81000</v>
      </c>
      <c r="G2801" t="s">
        <v>140</v>
      </c>
      <c r="H2801" s="34">
        <v>83508</v>
      </c>
      <c r="I2801" s="7">
        <v>65971</v>
      </c>
      <c r="J2801" s="7">
        <v>55415.64</v>
      </c>
      <c r="K2801" s="7">
        <v>0</v>
      </c>
      <c r="L2801" s="7">
        <v>10555.36</v>
      </c>
      <c r="M2801" s="5">
        <v>0.16</v>
      </c>
      <c r="N2801" t="s">
        <v>1138</v>
      </c>
      <c r="O2801" t="s">
        <v>17</v>
      </c>
      <c r="P2801" t="s">
        <v>31</v>
      </c>
      <c r="Q2801" t="s">
        <v>32</v>
      </c>
      <c r="R2801" t="s">
        <v>38</v>
      </c>
      <c r="S2801" t="s">
        <v>17</v>
      </c>
      <c r="T2801" t="s">
        <v>13312</v>
      </c>
      <c r="U2801" s="1">
        <v>45987</v>
      </c>
      <c r="V2801">
        <f t="shared" si="86"/>
        <v>613</v>
      </c>
      <c r="W2801" t="str">
        <f t="shared" si="87"/>
        <v>360+</v>
      </c>
    </row>
    <row r="2802" spans="1:23" x14ac:dyDescent="0.25">
      <c r="A2802" t="s">
        <v>2940</v>
      </c>
      <c r="B2802">
        <v>3526803288</v>
      </c>
      <c r="C2802">
        <v>8394825234</v>
      </c>
      <c r="D2802" s="1">
        <v>45402</v>
      </c>
      <c r="E2802">
        <v>99232</v>
      </c>
      <c r="F2802">
        <v>99282</v>
      </c>
      <c r="G2802" t="s">
        <v>134</v>
      </c>
      <c r="H2802" s="34">
        <v>60973</v>
      </c>
      <c r="I2802" s="7">
        <v>45730</v>
      </c>
      <c r="J2802" s="7">
        <v>36050.5</v>
      </c>
      <c r="K2802" s="7">
        <v>2820</v>
      </c>
      <c r="L2802" s="7">
        <v>6859.5</v>
      </c>
      <c r="M2802" s="5">
        <v>0.15</v>
      </c>
      <c r="N2802" t="s">
        <v>1139</v>
      </c>
      <c r="O2802" t="s">
        <v>30</v>
      </c>
      <c r="P2802" t="s">
        <v>97</v>
      </c>
      <c r="Q2802" t="s">
        <v>32</v>
      </c>
      <c r="R2802" t="s">
        <v>20</v>
      </c>
      <c r="S2802" t="s">
        <v>27</v>
      </c>
      <c r="T2802" t="s">
        <v>13311</v>
      </c>
      <c r="U2802" s="1">
        <v>45997</v>
      </c>
      <c r="V2802">
        <f t="shared" si="86"/>
        <v>595</v>
      </c>
      <c r="W2802" t="str">
        <f t="shared" si="87"/>
        <v>360+</v>
      </c>
    </row>
    <row r="2803" spans="1:23" x14ac:dyDescent="0.25">
      <c r="A2803" t="s">
        <v>2941</v>
      </c>
      <c r="B2803">
        <v>1947569878</v>
      </c>
      <c r="C2803">
        <v>4373714119</v>
      </c>
      <c r="D2803" s="1">
        <v>45884</v>
      </c>
      <c r="E2803">
        <v>99231</v>
      </c>
      <c r="F2803">
        <v>99292</v>
      </c>
      <c r="G2803" t="s">
        <v>166</v>
      </c>
      <c r="H2803" s="34">
        <v>69289</v>
      </c>
      <c r="I2803" s="7">
        <v>54045</v>
      </c>
      <c r="J2803" s="7">
        <v>43236</v>
      </c>
      <c r="K2803" s="7">
        <v>0</v>
      </c>
      <c r="L2803" s="7">
        <v>10809</v>
      </c>
      <c r="M2803" s="5">
        <v>0.2</v>
      </c>
      <c r="N2803" t="s">
        <v>3140</v>
      </c>
      <c r="O2803" t="s">
        <v>17</v>
      </c>
      <c r="P2803" t="s">
        <v>35</v>
      </c>
      <c r="Q2803" t="s">
        <v>32</v>
      </c>
      <c r="R2803" t="s">
        <v>21</v>
      </c>
      <c r="S2803" t="s">
        <v>27</v>
      </c>
      <c r="T2803" t="s">
        <v>13310</v>
      </c>
      <c r="U2803" s="1">
        <v>46054</v>
      </c>
      <c r="V2803">
        <f t="shared" si="86"/>
        <v>170</v>
      </c>
      <c r="W2803" t="str">
        <f t="shared" si="87"/>
        <v>150-179</v>
      </c>
    </row>
    <row r="2804" spans="1:23" x14ac:dyDescent="0.25">
      <c r="A2804" t="s">
        <v>2942</v>
      </c>
      <c r="B2804">
        <v>2973777483</v>
      </c>
      <c r="C2804">
        <v>5522402271</v>
      </c>
      <c r="D2804" s="1">
        <v>45913</v>
      </c>
      <c r="E2804">
        <v>99223</v>
      </c>
      <c r="F2804">
        <v>99204</v>
      </c>
      <c r="G2804" t="s">
        <v>291</v>
      </c>
      <c r="H2804" s="34">
        <v>50327</v>
      </c>
      <c r="I2804" s="7">
        <v>36235</v>
      </c>
      <c r="J2804" s="7">
        <v>28649.200000000001</v>
      </c>
      <c r="K2804" s="7">
        <v>4687</v>
      </c>
      <c r="L2804" s="7">
        <v>2898.8</v>
      </c>
      <c r="M2804" s="5">
        <v>0.08</v>
      </c>
      <c r="N2804" t="s">
        <v>24</v>
      </c>
      <c r="O2804" t="s">
        <v>30</v>
      </c>
      <c r="P2804" t="s">
        <v>58</v>
      </c>
      <c r="Q2804" t="s">
        <v>19</v>
      </c>
      <c r="R2804" t="s">
        <v>26</v>
      </c>
      <c r="S2804" t="s">
        <v>27</v>
      </c>
      <c r="T2804" t="s">
        <v>13312</v>
      </c>
      <c r="U2804" s="1">
        <v>45982</v>
      </c>
      <c r="V2804">
        <f t="shared" si="86"/>
        <v>69</v>
      </c>
      <c r="W2804" t="str">
        <f t="shared" si="87"/>
        <v>60-89</v>
      </c>
    </row>
    <row r="2805" spans="1:23" x14ac:dyDescent="0.25">
      <c r="A2805" t="s">
        <v>2943</v>
      </c>
      <c r="B2805">
        <v>5518515195</v>
      </c>
      <c r="C2805">
        <v>1449654329</v>
      </c>
      <c r="D2805" s="1">
        <v>45757</v>
      </c>
      <c r="E2805">
        <v>99232</v>
      </c>
      <c r="F2805">
        <v>99291</v>
      </c>
      <c r="G2805" t="s">
        <v>362</v>
      </c>
      <c r="H2805" s="34">
        <v>94287</v>
      </c>
      <c r="I2805" s="7">
        <v>61287</v>
      </c>
      <c r="J2805" s="7">
        <v>43511.56</v>
      </c>
      <c r="K2805" s="7">
        <v>10421</v>
      </c>
      <c r="L2805" s="7">
        <v>7354.44</v>
      </c>
      <c r="M2805" s="5">
        <v>0.12</v>
      </c>
      <c r="N2805" t="s">
        <v>46</v>
      </c>
      <c r="O2805" t="s">
        <v>27</v>
      </c>
      <c r="P2805" t="s">
        <v>25</v>
      </c>
      <c r="Q2805" t="s">
        <v>19</v>
      </c>
      <c r="R2805" t="s">
        <v>21</v>
      </c>
      <c r="S2805" t="s">
        <v>27</v>
      </c>
      <c r="T2805" t="s">
        <v>13311</v>
      </c>
      <c r="U2805" s="1">
        <v>46060</v>
      </c>
      <c r="V2805">
        <f t="shared" si="86"/>
        <v>303</v>
      </c>
      <c r="W2805" t="str">
        <f t="shared" si="87"/>
        <v>300-329</v>
      </c>
    </row>
    <row r="2806" spans="1:23" x14ac:dyDescent="0.25">
      <c r="A2806" t="s">
        <v>2944</v>
      </c>
      <c r="B2806">
        <v>2363730105</v>
      </c>
      <c r="C2806">
        <v>2867917404</v>
      </c>
      <c r="D2806" s="1">
        <v>45316</v>
      </c>
      <c r="E2806">
        <v>99221</v>
      </c>
      <c r="F2806">
        <v>99211</v>
      </c>
      <c r="G2806" t="s">
        <v>108</v>
      </c>
      <c r="H2806" s="34">
        <v>21380</v>
      </c>
      <c r="I2806" s="7">
        <v>16890</v>
      </c>
      <c r="J2806" s="7">
        <v>14187.6</v>
      </c>
      <c r="K2806" s="7">
        <v>0</v>
      </c>
      <c r="L2806" s="7">
        <v>2702.4</v>
      </c>
      <c r="M2806" s="5">
        <v>0.16</v>
      </c>
      <c r="N2806" t="s">
        <v>1138</v>
      </c>
      <c r="O2806" t="s">
        <v>17</v>
      </c>
      <c r="P2806" t="s">
        <v>25</v>
      </c>
      <c r="Q2806" t="s">
        <v>19</v>
      </c>
      <c r="R2806" t="s">
        <v>43</v>
      </c>
      <c r="S2806" t="s">
        <v>17</v>
      </c>
      <c r="T2806" t="s">
        <v>13310</v>
      </c>
      <c r="U2806" s="1">
        <v>45832</v>
      </c>
      <c r="V2806">
        <f t="shared" si="86"/>
        <v>516</v>
      </c>
      <c r="W2806" t="str">
        <f t="shared" si="87"/>
        <v>360+</v>
      </c>
    </row>
    <row r="2807" spans="1:23" x14ac:dyDescent="0.25">
      <c r="A2807" t="s">
        <v>2945</v>
      </c>
      <c r="B2807">
        <v>6064755992</v>
      </c>
      <c r="C2807">
        <v>5757090174</v>
      </c>
      <c r="D2807" s="1">
        <v>45745</v>
      </c>
      <c r="E2807">
        <v>99231</v>
      </c>
      <c r="F2807">
        <v>97110</v>
      </c>
      <c r="G2807" t="s">
        <v>131</v>
      </c>
      <c r="H2807" s="34">
        <v>88370</v>
      </c>
      <c r="I2807" s="7">
        <v>57441</v>
      </c>
      <c r="J2807" s="7">
        <v>36084.080000000002</v>
      </c>
      <c r="K2807" s="7">
        <v>14464</v>
      </c>
      <c r="L2807" s="7">
        <v>6892.92</v>
      </c>
      <c r="M2807" s="5">
        <v>0.12</v>
      </c>
      <c r="N2807" t="s">
        <v>46</v>
      </c>
      <c r="O2807" t="s">
        <v>27</v>
      </c>
      <c r="P2807" t="s">
        <v>18</v>
      </c>
      <c r="Q2807" t="s">
        <v>32</v>
      </c>
      <c r="R2807" t="s">
        <v>26</v>
      </c>
      <c r="S2807" t="s">
        <v>21</v>
      </c>
      <c r="T2807" t="s">
        <v>13311</v>
      </c>
      <c r="U2807" s="1">
        <v>45995</v>
      </c>
      <c r="V2807">
        <f t="shared" si="86"/>
        <v>250</v>
      </c>
      <c r="W2807" t="str">
        <f t="shared" si="87"/>
        <v>240-269</v>
      </c>
    </row>
    <row r="2808" spans="1:23" x14ac:dyDescent="0.25">
      <c r="A2808" t="s">
        <v>2946</v>
      </c>
      <c r="B2808">
        <v>5423616650</v>
      </c>
      <c r="C2808">
        <v>4351929635</v>
      </c>
      <c r="D2808" s="1">
        <v>45920</v>
      </c>
      <c r="E2808">
        <v>99214</v>
      </c>
      <c r="F2808">
        <v>99212</v>
      </c>
      <c r="G2808" t="s">
        <v>191</v>
      </c>
      <c r="H2808" s="34">
        <v>52528</v>
      </c>
      <c r="I2808" s="7">
        <v>44649</v>
      </c>
      <c r="J2808" s="7">
        <v>38461.019999999997</v>
      </c>
      <c r="K2808" s="7">
        <v>5295</v>
      </c>
      <c r="L2808" s="7">
        <v>892.98</v>
      </c>
      <c r="M2808" s="5">
        <v>0.02</v>
      </c>
      <c r="N2808" t="s">
        <v>16</v>
      </c>
      <c r="O2808" t="s">
        <v>30</v>
      </c>
      <c r="P2808" t="s">
        <v>31</v>
      </c>
      <c r="Q2808" t="s">
        <v>32</v>
      </c>
      <c r="R2808" t="s">
        <v>38</v>
      </c>
      <c r="S2808" t="s">
        <v>17</v>
      </c>
      <c r="T2808" t="s">
        <v>13312</v>
      </c>
      <c r="U2808" s="1">
        <v>46014</v>
      </c>
      <c r="V2808">
        <f t="shared" si="86"/>
        <v>94</v>
      </c>
      <c r="W2808" t="str">
        <f t="shared" si="87"/>
        <v>90-119</v>
      </c>
    </row>
    <row r="2809" spans="1:23" x14ac:dyDescent="0.25">
      <c r="A2809" t="s">
        <v>2947</v>
      </c>
      <c r="B2809">
        <v>4659067563</v>
      </c>
      <c r="C2809">
        <v>8259789300</v>
      </c>
      <c r="D2809" s="1">
        <v>45413</v>
      </c>
      <c r="E2809">
        <v>99238</v>
      </c>
      <c r="F2809">
        <v>99284</v>
      </c>
      <c r="G2809" t="s">
        <v>29</v>
      </c>
      <c r="H2809" s="34">
        <v>91818</v>
      </c>
      <c r="I2809" s="7">
        <v>59682</v>
      </c>
      <c r="J2809" s="7">
        <v>52520.160000000003</v>
      </c>
      <c r="K2809" s="7">
        <v>0</v>
      </c>
      <c r="L2809" s="7">
        <v>7161.84</v>
      </c>
      <c r="M2809" s="5">
        <v>0.12</v>
      </c>
      <c r="N2809" t="s">
        <v>46</v>
      </c>
      <c r="O2809" t="s">
        <v>17</v>
      </c>
      <c r="P2809" t="s">
        <v>97</v>
      </c>
      <c r="Q2809" t="s">
        <v>19</v>
      </c>
      <c r="R2809" t="s">
        <v>26</v>
      </c>
      <c r="S2809" t="s">
        <v>17</v>
      </c>
      <c r="T2809" t="s">
        <v>13311</v>
      </c>
      <c r="U2809" s="1">
        <v>46065</v>
      </c>
      <c r="V2809">
        <f t="shared" si="86"/>
        <v>652</v>
      </c>
      <c r="W2809" t="str">
        <f t="shared" si="87"/>
        <v>360+</v>
      </c>
    </row>
    <row r="2810" spans="1:23" x14ac:dyDescent="0.25">
      <c r="A2810" t="s">
        <v>2948</v>
      </c>
      <c r="B2810">
        <v>5826649838</v>
      </c>
      <c r="C2810">
        <v>8319429424</v>
      </c>
      <c r="D2810" s="1">
        <v>45434</v>
      </c>
      <c r="E2810">
        <v>99231</v>
      </c>
      <c r="F2810">
        <v>97110</v>
      </c>
      <c r="G2810" t="s">
        <v>106</v>
      </c>
      <c r="H2810" s="34">
        <v>78772</v>
      </c>
      <c r="I2810" s="7">
        <v>66956</v>
      </c>
      <c r="J2810" s="7">
        <v>65616.88</v>
      </c>
      <c r="K2810" s="7">
        <v>0</v>
      </c>
      <c r="L2810" s="7">
        <v>1339.12</v>
      </c>
      <c r="M2810" s="5">
        <v>0.02</v>
      </c>
      <c r="N2810" t="s">
        <v>16</v>
      </c>
      <c r="O2810" t="s">
        <v>17</v>
      </c>
      <c r="P2810" t="s">
        <v>40</v>
      </c>
      <c r="Q2810" t="s">
        <v>32</v>
      </c>
      <c r="R2810" t="s">
        <v>38</v>
      </c>
      <c r="S2810" t="s">
        <v>17</v>
      </c>
      <c r="T2810" t="s">
        <v>13311</v>
      </c>
      <c r="U2810" s="1">
        <v>45903</v>
      </c>
      <c r="V2810">
        <f t="shared" si="86"/>
        <v>469</v>
      </c>
      <c r="W2810" t="str">
        <f t="shared" si="87"/>
        <v>360+</v>
      </c>
    </row>
    <row r="2811" spans="1:23" x14ac:dyDescent="0.25">
      <c r="A2811" t="s">
        <v>2949</v>
      </c>
      <c r="B2811">
        <v>7741639464</v>
      </c>
      <c r="C2811">
        <v>4046711323</v>
      </c>
      <c r="D2811" s="1">
        <v>45351</v>
      </c>
      <c r="E2811">
        <v>99215</v>
      </c>
      <c r="F2811">
        <v>99211</v>
      </c>
      <c r="G2811" t="s">
        <v>174</v>
      </c>
      <c r="H2811" s="34">
        <v>44070</v>
      </c>
      <c r="I2811" s="7">
        <v>28646</v>
      </c>
      <c r="J2811" s="7">
        <v>15776.48</v>
      </c>
      <c r="K2811" s="7">
        <v>9432</v>
      </c>
      <c r="L2811" s="7">
        <v>3437.52</v>
      </c>
      <c r="M2811" s="5">
        <v>0.12</v>
      </c>
      <c r="N2811" t="s">
        <v>46</v>
      </c>
      <c r="O2811" t="s">
        <v>27</v>
      </c>
      <c r="P2811" t="s">
        <v>58</v>
      </c>
      <c r="Q2811" t="s">
        <v>19</v>
      </c>
      <c r="R2811" t="s">
        <v>27</v>
      </c>
      <c r="S2811" t="s">
        <v>21</v>
      </c>
      <c r="T2811" t="s">
        <v>13310</v>
      </c>
      <c r="U2811" s="1">
        <v>45983</v>
      </c>
      <c r="V2811">
        <f t="shared" si="86"/>
        <v>632</v>
      </c>
      <c r="W2811" t="str">
        <f t="shared" si="87"/>
        <v>360+</v>
      </c>
    </row>
    <row r="2812" spans="1:23" x14ac:dyDescent="0.25">
      <c r="A2812" t="s">
        <v>2950</v>
      </c>
      <c r="B2812">
        <v>2064466324</v>
      </c>
      <c r="C2812">
        <v>3694648514</v>
      </c>
      <c r="D2812" s="1">
        <v>45619</v>
      </c>
      <c r="E2812">
        <v>99214</v>
      </c>
      <c r="F2812">
        <v>99204</v>
      </c>
      <c r="G2812" t="s">
        <v>112</v>
      </c>
      <c r="H2812" s="34">
        <v>54996</v>
      </c>
      <c r="I2812" s="7">
        <v>46747</v>
      </c>
      <c r="J2812" s="7">
        <v>41042.06</v>
      </c>
      <c r="K2812" s="7">
        <v>4770</v>
      </c>
      <c r="L2812" s="7">
        <v>934.94</v>
      </c>
      <c r="M2812" s="5">
        <v>0.02</v>
      </c>
      <c r="N2812" t="s">
        <v>16</v>
      </c>
      <c r="O2812" t="s">
        <v>30</v>
      </c>
      <c r="P2812" t="s">
        <v>97</v>
      </c>
      <c r="Q2812" t="s">
        <v>32</v>
      </c>
      <c r="R2812" t="s">
        <v>20</v>
      </c>
      <c r="S2812" t="s">
        <v>21</v>
      </c>
      <c r="T2812" t="s">
        <v>13310</v>
      </c>
      <c r="U2812" s="1">
        <v>45781</v>
      </c>
      <c r="V2812">
        <f t="shared" si="86"/>
        <v>162</v>
      </c>
      <c r="W2812" t="str">
        <f t="shared" si="87"/>
        <v>150-179</v>
      </c>
    </row>
    <row r="2813" spans="1:23" x14ac:dyDescent="0.25">
      <c r="A2813" t="s">
        <v>2951</v>
      </c>
      <c r="B2813">
        <v>4782370142</v>
      </c>
      <c r="C2813">
        <v>6836267164</v>
      </c>
      <c r="D2813" s="1">
        <v>45297</v>
      </c>
      <c r="E2813">
        <v>99213</v>
      </c>
      <c r="F2813">
        <v>99281</v>
      </c>
      <c r="G2813" t="s">
        <v>85</v>
      </c>
      <c r="H2813" s="34">
        <v>98659</v>
      </c>
      <c r="I2813" s="7">
        <v>76954</v>
      </c>
      <c r="J2813" s="7">
        <v>61563.199999999997</v>
      </c>
      <c r="K2813" s="7">
        <v>0</v>
      </c>
      <c r="L2813" s="7">
        <v>15390.8</v>
      </c>
      <c r="M2813" s="5">
        <v>0.2</v>
      </c>
      <c r="N2813" t="s">
        <v>3140</v>
      </c>
      <c r="O2813" t="s">
        <v>17</v>
      </c>
      <c r="P2813" t="s">
        <v>55</v>
      </c>
      <c r="Q2813" t="s">
        <v>32</v>
      </c>
      <c r="R2813" t="s">
        <v>21</v>
      </c>
      <c r="S2813" t="s">
        <v>17</v>
      </c>
      <c r="T2813" t="s">
        <v>13312</v>
      </c>
      <c r="U2813" s="1">
        <v>45898</v>
      </c>
      <c r="V2813">
        <f t="shared" si="86"/>
        <v>601</v>
      </c>
      <c r="W2813" t="str">
        <f t="shared" si="87"/>
        <v>360+</v>
      </c>
    </row>
    <row r="2814" spans="1:23" x14ac:dyDescent="0.25">
      <c r="A2814" t="s">
        <v>2952</v>
      </c>
      <c r="B2814">
        <v>7534771198</v>
      </c>
      <c r="C2814">
        <v>9428752219</v>
      </c>
      <c r="D2814" s="1">
        <v>45600</v>
      </c>
      <c r="E2814">
        <v>99214</v>
      </c>
      <c r="F2814">
        <v>71046</v>
      </c>
      <c r="G2814" t="s">
        <v>42</v>
      </c>
      <c r="H2814" s="34">
        <v>32441</v>
      </c>
      <c r="I2814" s="7">
        <v>23358</v>
      </c>
      <c r="J2814" s="7">
        <v>11018.36</v>
      </c>
      <c r="K2814" s="7">
        <v>10471</v>
      </c>
      <c r="L2814" s="7">
        <v>1868.64</v>
      </c>
      <c r="M2814" s="5">
        <v>0.08</v>
      </c>
      <c r="N2814" t="s">
        <v>24</v>
      </c>
      <c r="O2814" t="s">
        <v>27</v>
      </c>
      <c r="P2814" t="s">
        <v>58</v>
      </c>
      <c r="Q2814" t="s">
        <v>19</v>
      </c>
      <c r="R2814" t="s">
        <v>27</v>
      </c>
      <c r="S2814" t="s">
        <v>27</v>
      </c>
      <c r="T2814" t="s">
        <v>13312</v>
      </c>
      <c r="U2814" s="1">
        <v>45808</v>
      </c>
      <c r="V2814">
        <f t="shared" si="86"/>
        <v>208</v>
      </c>
      <c r="W2814" t="str">
        <f t="shared" si="87"/>
        <v>180-209</v>
      </c>
    </row>
    <row r="2815" spans="1:23" x14ac:dyDescent="0.25">
      <c r="A2815" t="s">
        <v>2953</v>
      </c>
      <c r="B2815">
        <v>2016194135</v>
      </c>
      <c r="C2815">
        <v>7342010732</v>
      </c>
      <c r="D2815" s="1">
        <v>45813</v>
      </c>
      <c r="E2815">
        <v>99231</v>
      </c>
      <c r="F2815">
        <v>99204</v>
      </c>
      <c r="G2815" t="s">
        <v>291</v>
      </c>
      <c r="H2815" s="34">
        <v>29777</v>
      </c>
      <c r="I2815" s="7">
        <v>19355</v>
      </c>
      <c r="J2815" s="7">
        <v>12147.4</v>
      </c>
      <c r="K2815" s="7">
        <v>4885</v>
      </c>
      <c r="L2815" s="7">
        <v>2322.6</v>
      </c>
      <c r="M2815" s="5">
        <v>0.12</v>
      </c>
      <c r="N2815" t="s">
        <v>46</v>
      </c>
      <c r="O2815" t="s">
        <v>27</v>
      </c>
      <c r="P2815" t="s">
        <v>40</v>
      </c>
      <c r="Q2815" t="s">
        <v>32</v>
      </c>
      <c r="R2815" t="s">
        <v>21</v>
      </c>
      <c r="S2815" t="s">
        <v>21</v>
      </c>
      <c r="T2815" t="s">
        <v>13312</v>
      </c>
      <c r="U2815" s="1">
        <v>45850</v>
      </c>
      <c r="V2815">
        <f t="shared" si="86"/>
        <v>37</v>
      </c>
      <c r="W2815" t="str">
        <f t="shared" si="87"/>
        <v>30-59</v>
      </c>
    </row>
    <row r="2816" spans="1:23" x14ac:dyDescent="0.25">
      <c r="A2816" t="s">
        <v>2954</v>
      </c>
      <c r="B2816">
        <v>5054697327</v>
      </c>
      <c r="C2816">
        <v>1722818371</v>
      </c>
      <c r="D2816" s="1">
        <v>45383</v>
      </c>
      <c r="E2816">
        <v>99214</v>
      </c>
      <c r="F2816">
        <v>85025</v>
      </c>
      <c r="G2816" t="s">
        <v>110</v>
      </c>
      <c r="H2816" s="34">
        <v>77184</v>
      </c>
      <c r="I2816" s="7">
        <v>55572</v>
      </c>
      <c r="J2816" s="7">
        <v>36962.239999999998</v>
      </c>
      <c r="K2816" s="7">
        <v>14164</v>
      </c>
      <c r="L2816" s="7">
        <v>4445.76</v>
      </c>
      <c r="M2816" s="5">
        <v>0.08</v>
      </c>
      <c r="N2816" t="s">
        <v>24</v>
      </c>
      <c r="O2816" t="s">
        <v>27</v>
      </c>
      <c r="P2816" t="s">
        <v>58</v>
      </c>
      <c r="Q2816" t="s">
        <v>19</v>
      </c>
      <c r="R2816" t="s">
        <v>26</v>
      </c>
      <c r="S2816" t="s">
        <v>17</v>
      </c>
      <c r="T2816" t="s">
        <v>13311</v>
      </c>
      <c r="U2816" s="1">
        <v>45935</v>
      </c>
      <c r="V2816">
        <f t="shared" si="86"/>
        <v>552</v>
      </c>
      <c r="W2816" t="str">
        <f t="shared" si="87"/>
        <v>360+</v>
      </c>
    </row>
    <row r="2817" spans="1:23" x14ac:dyDescent="0.25">
      <c r="A2817" t="s">
        <v>2955</v>
      </c>
      <c r="B2817">
        <v>6091989526</v>
      </c>
      <c r="C2817">
        <v>2916323131</v>
      </c>
      <c r="D2817" s="1">
        <v>45554</v>
      </c>
      <c r="E2817">
        <v>99223</v>
      </c>
      <c r="F2817">
        <v>99283</v>
      </c>
      <c r="G2817" t="s">
        <v>85</v>
      </c>
      <c r="H2817" s="34">
        <v>55982</v>
      </c>
      <c r="I2817" s="7">
        <v>36388</v>
      </c>
      <c r="J2817" s="7">
        <v>32021.439999999999</v>
      </c>
      <c r="K2817" s="7">
        <v>0</v>
      </c>
      <c r="L2817" s="7">
        <v>4366.5600000000004</v>
      </c>
      <c r="M2817" s="5">
        <v>0.12</v>
      </c>
      <c r="N2817" t="s">
        <v>46</v>
      </c>
      <c r="O2817" t="s">
        <v>17</v>
      </c>
      <c r="P2817" t="s">
        <v>25</v>
      </c>
      <c r="Q2817" t="s">
        <v>19</v>
      </c>
      <c r="R2817" t="s">
        <v>26</v>
      </c>
      <c r="S2817" t="s">
        <v>17</v>
      </c>
      <c r="T2817" t="s">
        <v>13311</v>
      </c>
      <c r="U2817" s="1">
        <v>45877</v>
      </c>
      <c r="V2817">
        <f t="shared" si="86"/>
        <v>323</v>
      </c>
      <c r="W2817" t="str">
        <f t="shared" si="87"/>
        <v>300-329</v>
      </c>
    </row>
    <row r="2818" spans="1:23" x14ac:dyDescent="0.25">
      <c r="A2818" t="s">
        <v>2956</v>
      </c>
      <c r="B2818">
        <v>3600527376</v>
      </c>
      <c r="C2818">
        <v>7701458909</v>
      </c>
      <c r="D2818" s="1">
        <v>45455</v>
      </c>
      <c r="E2818">
        <v>99238</v>
      </c>
      <c r="F2818">
        <v>99201</v>
      </c>
      <c r="G2818" t="s">
        <v>288</v>
      </c>
      <c r="H2818" s="34">
        <v>84095</v>
      </c>
      <c r="I2818" s="7">
        <v>66435</v>
      </c>
      <c r="J2818" s="7">
        <v>51872.4</v>
      </c>
      <c r="K2818" s="7">
        <v>3933</v>
      </c>
      <c r="L2818" s="7">
        <v>10629.6</v>
      </c>
      <c r="M2818" s="5">
        <v>0.16</v>
      </c>
      <c r="N2818" t="s">
        <v>1138</v>
      </c>
      <c r="O2818" t="s">
        <v>30</v>
      </c>
      <c r="P2818" t="s">
        <v>18</v>
      </c>
      <c r="Q2818" t="s">
        <v>32</v>
      </c>
      <c r="R2818" t="s">
        <v>26</v>
      </c>
      <c r="S2818" t="s">
        <v>27</v>
      </c>
      <c r="T2818" t="s">
        <v>13310</v>
      </c>
      <c r="U2818" s="1">
        <v>45982</v>
      </c>
      <c r="V2818">
        <f t="shared" ref="V2818:V2881" si="88">U2818-D2818</f>
        <v>527</v>
      </c>
      <c r="W2818" t="str">
        <f t="shared" si="87"/>
        <v>360+</v>
      </c>
    </row>
    <row r="2819" spans="1:23" x14ac:dyDescent="0.25">
      <c r="A2819" t="s">
        <v>2957</v>
      </c>
      <c r="B2819">
        <v>2498518433</v>
      </c>
      <c r="C2819">
        <v>9662031192</v>
      </c>
      <c r="D2819" s="1">
        <v>45636</v>
      </c>
      <c r="E2819">
        <v>99214</v>
      </c>
      <c r="F2819">
        <v>99215</v>
      </c>
      <c r="G2819" t="s">
        <v>67</v>
      </c>
      <c r="H2819" s="34">
        <v>83861</v>
      </c>
      <c r="I2819" s="7">
        <v>60380</v>
      </c>
      <c r="J2819" s="7">
        <v>42426.6</v>
      </c>
      <c r="K2819" s="7">
        <v>13123</v>
      </c>
      <c r="L2819" s="7">
        <v>4830.3999999999996</v>
      </c>
      <c r="M2819" s="5">
        <v>0.08</v>
      </c>
      <c r="N2819" t="s">
        <v>24</v>
      </c>
      <c r="O2819" t="s">
        <v>27</v>
      </c>
      <c r="P2819" t="s">
        <v>35</v>
      </c>
      <c r="Q2819" t="s">
        <v>19</v>
      </c>
      <c r="R2819" t="s">
        <v>27</v>
      </c>
      <c r="S2819" t="s">
        <v>21</v>
      </c>
      <c r="T2819" t="s">
        <v>13312</v>
      </c>
      <c r="U2819" s="1">
        <v>45805</v>
      </c>
      <c r="V2819">
        <f t="shared" si="88"/>
        <v>169</v>
      </c>
      <c r="W2819" t="str">
        <f t="shared" ref="W2819:W2882" si="89">IF(V2819="","",IF(V2819&lt;30,"0-29",IF(V2819&lt;60,"30-59",IF(V2819&lt;90,"60-89",IF(V2819&lt;120,"90-119",IF(V2819&lt;150,"120-149",IF(V2819&lt;180,"150-179",IF(V2819&lt;210,"180-209",IF(V2819&lt;240,"210-239",IF(V2819&lt;270,"240-269",IF(V2819&lt;300,"270-299",IF(V2819&lt;330,"300-329",IF(V2819&lt;360,"330-359","360+")))))))))))))</f>
        <v>150-179</v>
      </c>
    </row>
    <row r="2820" spans="1:23" x14ac:dyDescent="0.25">
      <c r="A2820" t="s">
        <v>2958</v>
      </c>
      <c r="B2820">
        <v>4280300118</v>
      </c>
      <c r="C2820">
        <v>7543627827</v>
      </c>
      <c r="D2820" s="1">
        <v>45779</v>
      </c>
      <c r="E2820">
        <v>99233</v>
      </c>
      <c r="F2820">
        <v>81000</v>
      </c>
      <c r="G2820" t="s">
        <v>94</v>
      </c>
      <c r="H2820" s="34">
        <v>73249</v>
      </c>
      <c r="I2820" s="7">
        <v>62262</v>
      </c>
      <c r="J2820" s="7">
        <v>53042.76</v>
      </c>
      <c r="K2820" s="7">
        <v>7974</v>
      </c>
      <c r="L2820" s="7">
        <v>1245.24</v>
      </c>
      <c r="M2820" s="5">
        <v>0.02</v>
      </c>
      <c r="N2820" t="s">
        <v>16</v>
      </c>
      <c r="O2820" t="s">
        <v>30</v>
      </c>
      <c r="P2820" t="s">
        <v>35</v>
      </c>
      <c r="Q2820" t="s">
        <v>32</v>
      </c>
      <c r="R2820" t="s">
        <v>21</v>
      </c>
      <c r="S2820" t="s">
        <v>21</v>
      </c>
      <c r="T2820" t="s">
        <v>13310</v>
      </c>
      <c r="U2820" s="1">
        <v>45904</v>
      </c>
      <c r="V2820">
        <f t="shared" si="88"/>
        <v>125</v>
      </c>
      <c r="W2820" t="str">
        <f t="shared" si="89"/>
        <v>120-149</v>
      </c>
    </row>
    <row r="2821" spans="1:23" x14ac:dyDescent="0.25">
      <c r="A2821" t="s">
        <v>2959</v>
      </c>
      <c r="B2821">
        <v>5907252908</v>
      </c>
      <c r="C2821">
        <v>4767211170</v>
      </c>
      <c r="D2821" s="1">
        <v>45317</v>
      </c>
      <c r="E2821">
        <v>99233</v>
      </c>
      <c r="F2821">
        <v>99202</v>
      </c>
      <c r="G2821" t="s">
        <v>237</v>
      </c>
      <c r="H2821" s="34">
        <v>55175</v>
      </c>
      <c r="I2821" s="7">
        <v>39726</v>
      </c>
      <c r="J2821" s="7">
        <v>21587.919999999998</v>
      </c>
      <c r="K2821" s="7">
        <v>14960</v>
      </c>
      <c r="L2821" s="7">
        <v>3178.08</v>
      </c>
      <c r="M2821" s="5">
        <v>0.08</v>
      </c>
      <c r="N2821" t="s">
        <v>24</v>
      </c>
      <c r="O2821" t="s">
        <v>27</v>
      </c>
      <c r="P2821" t="s">
        <v>58</v>
      </c>
      <c r="Q2821" t="s">
        <v>19</v>
      </c>
      <c r="R2821" t="s">
        <v>20</v>
      </c>
      <c r="S2821" t="s">
        <v>17</v>
      </c>
      <c r="T2821" t="s">
        <v>13312</v>
      </c>
      <c r="U2821" s="1">
        <v>45959</v>
      </c>
      <c r="V2821">
        <f t="shared" si="88"/>
        <v>642</v>
      </c>
      <c r="W2821" t="str">
        <f t="shared" si="89"/>
        <v>360+</v>
      </c>
    </row>
    <row r="2822" spans="1:23" x14ac:dyDescent="0.25">
      <c r="A2822" t="s">
        <v>2960</v>
      </c>
      <c r="B2822">
        <v>1564485616</v>
      </c>
      <c r="C2822">
        <v>9069266577</v>
      </c>
      <c r="D2822" s="1">
        <v>45508</v>
      </c>
      <c r="E2822">
        <v>99215</v>
      </c>
      <c r="F2822">
        <v>99283</v>
      </c>
      <c r="G2822" t="s">
        <v>171</v>
      </c>
      <c r="H2822" s="34">
        <v>93042</v>
      </c>
      <c r="I2822" s="7">
        <v>60477</v>
      </c>
      <c r="J2822" s="7">
        <v>47907.76</v>
      </c>
      <c r="K2822" s="7">
        <v>5312</v>
      </c>
      <c r="L2822" s="7">
        <v>7257.24</v>
      </c>
      <c r="M2822" s="5">
        <v>0.12</v>
      </c>
      <c r="N2822" t="s">
        <v>46</v>
      </c>
      <c r="O2822" t="s">
        <v>30</v>
      </c>
      <c r="P2822" t="s">
        <v>40</v>
      </c>
      <c r="Q2822" t="s">
        <v>32</v>
      </c>
      <c r="R2822" t="s">
        <v>43</v>
      </c>
      <c r="S2822" t="s">
        <v>27</v>
      </c>
      <c r="T2822" t="s">
        <v>13310</v>
      </c>
      <c r="U2822" s="1">
        <v>45858</v>
      </c>
      <c r="V2822">
        <f t="shared" si="88"/>
        <v>350</v>
      </c>
      <c r="W2822" t="str">
        <f t="shared" si="89"/>
        <v>330-359</v>
      </c>
    </row>
    <row r="2823" spans="1:23" x14ac:dyDescent="0.25">
      <c r="A2823" t="s">
        <v>2961</v>
      </c>
      <c r="B2823">
        <v>7567816582</v>
      </c>
      <c r="C2823">
        <v>9696901896</v>
      </c>
      <c r="D2823" s="1">
        <v>45612</v>
      </c>
      <c r="E2823">
        <v>99231</v>
      </c>
      <c r="F2823">
        <v>71046</v>
      </c>
      <c r="G2823" t="s">
        <v>29</v>
      </c>
      <c r="H2823" s="34">
        <v>55100</v>
      </c>
      <c r="I2823" s="7">
        <v>39672</v>
      </c>
      <c r="J2823" s="7">
        <v>32821.24</v>
      </c>
      <c r="K2823" s="7">
        <v>3677</v>
      </c>
      <c r="L2823" s="7">
        <v>3173.76</v>
      </c>
      <c r="M2823" s="5">
        <v>0.08</v>
      </c>
      <c r="N2823" t="s">
        <v>24</v>
      </c>
      <c r="O2823" t="s">
        <v>30</v>
      </c>
      <c r="P2823" t="s">
        <v>58</v>
      </c>
      <c r="Q2823" t="s">
        <v>19</v>
      </c>
      <c r="R2823" t="s">
        <v>43</v>
      </c>
      <c r="S2823" t="s">
        <v>27</v>
      </c>
      <c r="T2823" t="s">
        <v>13310</v>
      </c>
      <c r="U2823" s="1">
        <v>45776</v>
      </c>
      <c r="V2823">
        <f t="shared" si="88"/>
        <v>164</v>
      </c>
      <c r="W2823" t="str">
        <f t="shared" si="89"/>
        <v>150-179</v>
      </c>
    </row>
    <row r="2824" spans="1:23" x14ac:dyDescent="0.25">
      <c r="A2824" t="s">
        <v>2962</v>
      </c>
      <c r="B2824">
        <v>4898229706</v>
      </c>
      <c r="C2824">
        <v>8240533832</v>
      </c>
      <c r="D2824" s="1">
        <v>45413</v>
      </c>
      <c r="E2824">
        <v>99221</v>
      </c>
      <c r="F2824">
        <v>99202</v>
      </c>
      <c r="G2824" t="s">
        <v>263</v>
      </c>
      <c r="H2824" s="34">
        <v>60562</v>
      </c>
      <c r="I2824" s="7">
        <v>39365</v>
      </c>
      <c r="J2824" s="7">
        <v>30224.2</v>
      </c>
      <c r="K2824" s="7">
        <v>4417</v>
      </c>
      <c r="L2824" s="7">
        <v>4723.8</v>
      </c>
      <c r="M2824" s="5">
        <v>0.12</v>
      </c>
      <c r="N2824" t="s">
        <v>46</v>
      </c>
      <c r="O2824" t="s">
        <v>30</v>
      </c>
      <c r="P2824" t="s">
        <v>58</v>
      </c>
      <c r="Q2824" t="s">
        <v>32</v>
      </c>
      <c r="R2824" t="s">
        <v>43</v>
      </c>
      <c r="S2824" t="s">
        <v>17</v>
      </c>
      <c r="T2824" t="s">
        <v>13310</v>
      </c>
      <c r="U2824" s="1">
        <v>45887</v>
      </c>
      <c r="V2824">
        <f t="shared" si="88"/>
        <v>474</v>
      </c>
      <c r="W2824" t="str">
        <f t="shared" si="89"/>
        <v>360+</v>
      </c>
    </row>
    <row r="2825" spans="1:23" x14ac:dyDescent="0.25">
      <c r="A2825" t="s">
        <v>2963</v>
      </c>
      <c r="B2825">
        <v>8901539023</v>
      </c>
      <c r="C2825">
        <v>4440370124</v>
      </c>
      <c r="D2825" s="1">
        <v>45747</v>
      </c>
      <c r="E2825">
        <v>99222</v>
      </c>
      <c r="F2825">
        <v>99281</v>
      </c>
      <c r="G2825" t="s">
        <v>73</v>
      </c>
      <c r="H2825" s="34">
        <v>71916</v>
      </c>
      <c r="I2825" s="7">
        <v>51780</v>
      </c>
      <c r="J2825" s="7">
        <v>47637.599999999999</v>
      </c>
      <c r="K2825" s="7">
        <v>0</v>
      </c>
      <c r="L2825" s="7">
        <v>4142.3999999999996</v>
      </c>
      <c r="M2825" s="5">
        <v>0.08</v>
      </c>
      <c r="N2825" t="s">
        <v>24</v>
      </c>
      <c r="O2825" t="s">
        <v>17</v>
      </c>
      <c r="P2825" t="s">
        <v>97</v>
      </c>
      <c r="Q2825" t="s">
        <v>32</v>
      </c>
      <c r="R2825" t="s">
        <v>27</v>
      </c>
      <c r="S2825" t="s">
        <v>27</v>
      </c>
      <c r="T2825" t="s">
        <v>13311</v>
      </c>
      <c r="U2825" s="1">
        <v>45852</v>
      </c>
      <c r="V2825">
        <f t="shared" si="88"/>
        <v>105</v>
      </c>
      <c r="W2825" t="str">
        <f t="shared" si="89"/>
        <v>90-119</v>
      </c>
    </row>
    <row r="2826" spans="1:23" x14ac:dyDescent="0.25">
      <c r="A2826" t="s">
        <v>2964</v>
      </c>
      <c r="B2826">
        <v>7215039876</v>
      </c>
      <c r="C2826">
        <v>2380189804</v>
      </c>
      <c r="D2826" s="1">
        <v>45506</v>
      </c>
      <c r="E2826">
        <v>99214</v>
      </c>
      <c r="F2826">
        <v>99292</v>
      </c>
      <c r="G2826" t="s">
        <v>124</v>
      </c>
      <c r="H2826" s="34">
        <v>58787</v>
      </c>
      <c r="I2826" s="7">
        <v>46442</v>
      </c>
      <c r="J2826" s="7">
        <v>39011.279999999999</v>
      </c>
      <c r="K2826" s="7">
        <v>0</v>
      </c>
      <c r="L2826" s="7">
        <v>7430.72</v>
      </c>
      <c r="M2826" s="5">
        <v>0.16</v>
      </c>
      <c r="N2826" t="s">
        <v>1138</v>
      </c>
      <c r="O2826" t="s">
        <v>17</v>
      </c>
      <c r="P2826" t="s">
        <v>18</v>
      </c>
      <c r="Q2826" t="s">
        <v>19</v>
      </c>
      <c r="R2826" t="s">
        <v>20</v>
      </c>
      <c r="S2826" t="s">
        <v>27</v>
      </c>
      <c r="T2826" t="s">
        <v>13310</v>
      </c>
      <c r="U2826" s="1">
        <v>45746</v>
      </c>
      <c r="V2826">
        <f t="shared" si="88"/>
        <v>240</v>
      </c>
      <c r="W2826" t="str">
        <f t="shared" si="89"/>
        <v>240-269</v>
      </c>
    </row>
    <row r="2827" spans="1:23" x14ac:dyDescent="0.25">
      <c r="A2827" t="s">
        <v>2965</v>
      </c>
      <c r="B2827">
        <v>2256765744</v>
      </c>
      <c r="C2827">
        <v>6742162653</v>
      </c>
      <c r="D2827" s="1">
        <v>45924</v>
      </c>
      <c r="E2827">
        <v>99222</v>
      </c>
      <c r="F2827">
        <v>99204</v>
      </c>
      <c r="G2827" t="s">
        <v>50</v>
      </c>
      <c r="H2827" s="34">
        <v>97658</v>
      </c>
      <c r="I2827" s="7">
        <v>83009</v>
      </c>
      <c r="J2827" s="7">
        <v>70540.820000000007</v>
      </c>
      <c r="K2827" s="7">
        <v>10808</v>
      </c>
      <c r="L2827" s="7">
        <v>1660.18</v>
      </c>
      <c r="M2827" s="5">
        <v>0.02</v>
      </c>
      <c r="N2827" t="s">
        <v>16</v>
      </c>
      <c r="O2827" t="s">
        <v>30</v>
      </c>
      <c r="P2827" t="s">
        <v>40</v>
      </c>
      <c r="Q2827" t="s">
        <v>32</v>
      </c>
      <c r="R2827" t="s">
        <v>43</v>
      </c>
      <c r="S2827" t="s">
        <v>21</v>
      </c>
      <c r="T2827" t="s">
        <v>13310</v>
      </c>
      <c r="U2827" s="1">
        <v>46064</v>
      </c>
      <c r="V2827">
        <f t="shared" si="88"/>
        <v>140</v>
      </c>
      <c r="W2827" t="str">
        <f t="shared" si="89"/>
        <v>120-149</v>
      </c>
    </row>
    <row r="2828" spans="1:23" x14ac:dyDescent="0.25">
      <c r="A2828" t="s">
        <v>2966</v>
      </c>
      <c r="B2828">
        <v>1263165092</v>
      </c>
      <c r="C2828">
        <v>1417614195</v>
      </c>
      <c r="D2828" s="1">
        <v>45657</v>
      </c>
      <c r="E2828">
        <v>99221</v>
      </c>
      <c r="F2828">
        <v>99205</v>
      </c>
      <c r="G2828" t="s">
        <v>87</v>
      </c>
      <c r="H2828" s="34">
        <v>65930</v>
      </c>
      <c r="I2828" s="7">
        <v>52085</v>
      </c>
      <c r="J2828" s="7">
        <v>43751.4</v>
      </c>
      <c r="K2828" s="7">
        <v>0</v>
      </c>
      <c r="L2828" s="7">
        <v>8333.6</v>
      </c>
      <c r="M2828" s="5">
        <v>0.16</v>
      </c>
      <c r="N2828" t="s">
        <v>1138</v>
      </c>
      <c r="O2828" t="s">
        <v>17</v>
      </c>
      <c r="P2828" t="s">
        <v>55</v>
      </c>
      <c r="Q2828" t="s">
        <v>19</v>
      </c>
      <c r="R2828" t="s">
        <v>27</v>
      </c>
      <c r="S2828" t="s">
        <v>21</v>
      </c>
      <c r="T2828" t="s">
        <v>13311</v>
      </c>
      <c r="U2828" s="1">
        <v>45707</v>
      </c>
      <c r="V2828">
        <f t="shared" si="88"/>
        <v>50</v>
      </c>
      <c r="W2828" t="str">
        <f t="shared" si="89"/>
        <v>30-59</v>
      </c>
    </row>
    <row r="2829" spans="1:23" x14ac:dyDescent="0.25">
      <c r="A2829" t="s">
        <v>2967</v>
      </c>
      <c r="B2829">
        <v>1715455695</v>
      </c>
      <c r="C2829">
        <v>8097346158</v>
      </c>
      <c r="D2829" s="1">
        <v>45665</v>
      </c>
      <c r="E2829">
        <v>99221</v>
      </c>
      <c r="F2829">
        <v>99212</v>
      </c>
      <c r="G2829" t="s">
        <v>307</v>
      </c>
      <c r="H2829" s="34">
        <v>23567</v>
      </c>
      <c r="I2829" s="7">
        <v>16968</v>
      </c>
      <c r="J2829" s="7">
        <v>8684.56</v>
      </c>
      <c r="K2829" s="7">
        <v>6926</v>
      </c>
      <c r="L2829" s="7">
        <v>1357.44</v>
      </c>
      <c r="M2829" s="5">
        <v>0.08</v>
      </c>
      <c r="N2829" t="s">
        <v>24</v>
      </c>
      <c r="O2829" t="s">
        <v>27</v>
      </c>
      <c r="P2829" t="s">
        <v>18</v>
      </c>
      <c r="Q2829" t="s">
        <v>19</v>
      </c>
      <c r="R2829" t="s">
        <v>27</v>
      </c>
      <c r="S2829" t="s">
        <v>27</v>
      </c>
      <c r="T2829" t="s">
        <v>13311</v>
      </c>
      <c r="U2829" s="1">
        <v>45799</v>
      </c>
      <c r="V2829">
        <f t="shared" si="88"/>
        <v>134</v>
      </c>
      <c r="W2829" t="str">
        <f t="shared" si="89"/>
        <v>120-149</v>
      </c>
    </row>
    <row r="2830" spans="1:23" x14ac:dyDescent="0.25">
      <c r="A2830" t="s">
        <v>2968</v>
      </c>
      <c r="B2830">
        <v>4247272798</v>
      </c>
      <c r="C2830">
        <v>5830596848</v>
      </c>
      <c r="D2830" s="1">
        <v>45496</v>
      </c>
      <c r="E2830">
        <v>99214</v>
      </c>
      <c r="F2830">
        <v>99213</v>
      </c>
      <c r="G2830" t="s">
        <v>182</v>
      </c>
      <c r="H2830" s="34">
        <v>63411</v>
      </c>
      <c r="I2830" s="7">
        <v>45656</v>
      </c>
      <c r="J2830" s="7">
        <v>39984.519999999997</v>
      </c>
      <c r="K2830" s="7">
        <v>2019</v>
      </c>
      <c r="L2830" s="7">
        <v>3652.48</v>
      </c>
      <c r="M2830" s="5">
        <v>0.08</v>
      </c>
      <c r="N2830" t="s">
        <v>24</v>
      </c>
      <c r="O2830" t="s">
        <v>30</v>
      </c>
      <c r="P2830" t="s">
        <v>25</v>
      </c>
      <c r="Q2830" t="s">
        <v>19</v>
      </c>
      <c r="R2830" t="s">
        <v>43</v>
      </c>
      <c r="S2830" t="s">
        <v>27</v>
      </c>
      <c r="T2830" t="s">
        <v>13310</v>
      </c>
      <c r="U2830" s="1">
        <v>46037</v>
      </c>
      <c r="V2830">
        <f t="shared" si="88"/>
        <v>541</v>
      </c>
      <c r="W2830" t="str">
        <f t="shared" si="89"/>
        <v>360+</v>
      </c>
    </row>
    <row r="2831" spans="1:23" x14ac:dyDescent="0.25">
      <c r="A2831" t="s">
        <v>2969</v>
      </c>
      <c r="B2831">
        <v>6961846866</v>
      </c>
      <c r="C2831">
        <v>1371058426</v>
      </c>
      <c r="D2831" s="1">
        <v>45603</v>
      </c>
      <c r="E2831">
        <v>99215</v>
      </c>
      <c r="F2831">
        <v>99283</v>
      </c>
      <c r="G2831" t="s">
        <v>219</v>
      </c>
      <c r="H2831" s="34">
        <v>93630</v>
      </c>
      <c r="I2831" s="7">
        <v>67414</v>
      </c>
      <c r="J2831" s="7">
        <v>62020.88</v>
      </c>
      <c r="K2831" s="7">
        <v>0</v>
      </c>
      <c r="L2831" s="7">
        <v>5393.12</v>
      </c>
      <c r="M2831" s="5">
        <v>0.08</v>
      </c>
      <c r="N2831" t="s">
        <v>24</v>
      </c>
      <c r="O2831" t="s">
        <v>17</v>
      </c>
      <c r="P2831" t="s">
        <v>25</v>
      </c>
      <c r="Q2831" t="s">
        <v>19</v>
      </c>
      <c r="R2831" t="s">
        <v>38</v>
      </c>
      <c r="S2831" t="s">
        <v>17</v>
      </c>
      <c r="T2831" t="s">
        <v>13311</v>
      </c>
      <c r="U2831" s="1">
        <v>45814</v>
      </c>
      <c r="V2831">
        <f t="shared" si="88"/>
        <v>211</v>
      </c>
      <c r="W2831" t="str">
        <f t="shared" si="89"/>
        <v>210-239</v>
      </c>
    </row>
    <row r="2832" spans="1:23" x14ac:dyDescent="0.25">
      <c r="A2832" t="s">
        <v>2970</v>
      </c>
      <c r="B2832">
        <v>6730870468</v>
      </c>
      <c r="C2832">
        <v>7477164052</v>
      </c>
      <c r="D2832" s="1">
        <v>45580</v>
      </c>
      <c r="E2832">
        <v>99231</v>
      </c>
      <c r="F2832">
        <v>90834</v>
      </c>
      <c r="G2832" t="s">
        <v>45</v>
      </c>
      <c r="H2832" s="34">
        <v>39570</v>
      </c>
      <c r="I2832" s="7">
        <v>28490</v>
      </c>
      <c r="J2832" s="7">
        <v>26210.799999999999</v>
      </c>
      <c r="K2832" s="7">
        <v>0</v>
      </c>
      <c r="L2832" s="7">
        <v>2279.1999999999998</v>
      </c>
      <c r="M2832" s="5">
        <v>0.08</v>
      </c>
      <c r="N2832" t="s">
        <v>24</v>
      </c>
      <c r="O2832" t="s">
        <v>17</v>
      </c>
      <c r="P2832" t="s">
        <v>97</v>
      </c>
      <c r="Q2832" t="s">
        <v>19</v>
      </c>
      <c r="R2832" t="s">
        <v>38</v>
      </c>
      <c r="S2832" t="s">
        <v>21</v>
      </c>
      <c r="T2832" t="s">
        <v>13311</v>
      </c>
      <c r="U2832" s="1">
        <v>46083</v>
      </c>
      <c r="V2832">
        <f t="shared" si="88"/>
        <v>503</v>
      </c>
      <c r="W2832" t="str">
        <f t="shared" si="89"/>
        <v>360+</v>
      </c>
    </row>
    <row r="2833" spans="1:23" x14ac:dyDescent="0.25">
      <c r="A2833" t="s">
        <v>2971</v>
      </c>
      <c r="B2833">
        <v>1127474804</v>
      </c>
      <c r="C2833">
        <v>8459198199</v>
      </c>
      <c r="D2833" s="1">
        <v>45438</v>
      </c>
      <c r="E2833">
        <v>99233</v>
      </c>
      <c r="F2833">
        <v>99281</v>
      </c>
      <c r="G2833" t="s">
        <v>209</v>
      </c>
      <c r="H2833" s="34">
        <v>7739</v>
      </c>
      <c r="I2833" s="7">
        <v>5030</v>
      </c>
      <c r="J2833" s="7">
        <v>4426.3999999999996</v>
      </c>
      <c r="K2833" s="7">
        <v>0</v>
      </c>
      <c r="L2833" s="7">
        <v>603.6</v>
      </c>
      <c r="M2833" s="5">
        <v>0.12</v>
      </c>
      <c r="N2833" t="s">
        <v>46</v>
      </c>
      <c r="O2833" t="s">
        <v>17</v>
      </c>
      <c r="P2833" t="s">
        <v>97</v>
      </c>
      <c r="Q2833" t="s">
        <v>19</v>
      </c>
      <c r="R2833" t="s">
        <v>21</v>
      </c>
      <c r="S2833" t="s">
        <v>17</v>
      </c>
      <c r="T2833" t="s">
        <v>13310</v>
      </c>
      <c r="U2833" s="1">
        <v>45739</v>
      </c>
      <c r="V2833">
        <f t="shared" si="88"/>
        <v>301</v>
      </c>
      <c r="W2833" t="str">
        <f t="shared" si="89"/>
        <v>300-329</v>
      </c>
    </row>
    <row r="2834" spans="1:23" x14ac:dyDescent="0.25">
      <c r="A2834" t="s">
        <v>2972</v>
      </c>
      <c r="B2834">
        <v>9271636342</v>
      </c>
      <c r="C2834">
        <v>4235815979</v>
      </c>
      <c r="D2834" s="1">
        <v>45761</v>
      </c>
      <c r="E2834">
        <v>99214</v>
      </c>
      <c r="F2834">
        <v>99292</v>
      </c>
      <c r="G2834" t="s">
        <v>108</v>
      </c>
      <c r="H2834" s="34">
        <v>93593</v>
      </c>
      <c r="I2834" s="7">
        <v>67387</v>
      </c>
      <c r="J2834" s="7">
        <v>46920.04</v>
      </c>
      <c r="K2834" s="7">
        <v>15076</v>
      </c>
      <c r="L2834" s="7">
        <v>5390.96</v>
      </c>
      <c r="M2834" s="5">
        <v>0.08</v>
      </c>
      <c r="N2834" t="s">
        <v>24</v>
      </c>
      <c r="O2834" t="s">
        <v>27</v>
      </c>
      <c r="P2834" t="s">
        <v>55</v>
      </c>
      <c r="Q2834" t="s">
        <v>32</v>
      </c>
      <c r="R2834" t="s">
        <v>21</v>
      </c>
      <c r="S2834" t="s">
        <v>27</v>
      </c>
      <c r="T2834" t="s">
        <v>13311</v>
      </c>
      <c r="U2834" s="1">
        <v>45819</v>
      </c>
      <c r="V2834">
        <f t="shared" si="88"/>
        <v>58</v>
      </c>
      <c r="W2834" t="str">
        <f t="shared" si="89"/>
        <v>30-59</v>
      </c>
    </row>
    <row r="2835" spans="1:23" x14ac:dyDescent="0.25">
      <c r="A2835" t="s">
        <v>2973</v>
      </c>
      <c r="B2835">
        <v>5512070737</v>
      </c>
      <c r="C2835">
        <v>7184538385</v>
      </c>
      <c r="D2835" s="1">
        <v>45509</v>
      </c>
      <c r="E2835">
        <v>99232</v>
      </c>
      <c r="F2835">
        <v>99203</v>
      </c>
      <c r="G2835" t="s">
        <v>318</v>
      </c>
      <c r="H2835" s="34">
        <v>85571</v>
      </c>
      <c r="I2835" s="7">
        <v>72735</v>
      </c>
      <c r="J2835" s="7">
        <v>65089.3</v>
      </c>
      <c r="K2835" s="7">
        <v>6191</v>
      </c>
      <c r="L2835" s="7">
        <v>1454.7</v>
      </c>
      <c r="M2835" s="5">
        <v>0.02</v>
      </c>
      <c r="N2835" t="s">
        <v>16</v>
      </c>
      <c r="O2835" t="s">
        <v>30</v>
      </c>
      <c r="P2835" t="s">
        <v>58</v>
      </c>
      <c r="Q2835" t="s">
        <v>32</v>
      </c>
      <c r="R2835" t="s">
        <v>21</v>
      </c>
      <c r="S2835" t="s">
        <v>27</v>
      </c>
      <c r="T2835" t="s">
        <v>13310</v>
      </c>
      <c r="U2835" s="1">
        <v>46064</v>
      </c>
      <c r="V2835">
        <f t="shared" si="88"/>
        <v>555</v>
      </c>
      <c r="W2835" t="str">
        <f t="shared" si="89"/>
        <v>360+</v>
      </c>
    </row>
    <row r="2836" spans="1:23" x14ac:dyDescent="0.25">
      <c r="A2836" t="s">
        <v>2974</v>
      </c>
      <c r="B2836">
        <v>6433630243</v>
      </c>
      <c r="C2836">
        <v>6252427905</v>
      </c>
      <c r="D2836" s="1">
        <v>45482</v>
      </c>
      <c r="E2836">
        <v>99232</v>
      </c>
      <c r="F2836">
        <v>99285</v>
      </c>
      <c r="G2836" t="s">
        <v>15</v>
      </c>
      <c r="H2836" s="34">
        <v>72843</v>
      </c>
      <c r="I2836" s="7">
        <v>47348</v>
      </c>
      <c r="J2836" s="7">
        <v>35841.24</v>
      </c>
      <c r="K2836" s="7">
        <v>5825</v>
      </c>
      <c r="L2836" s="7">
        <v>5681.76</v>
      </c>
      <c r="M2836" s="5">
        <v>0.12</v>
      </c>
      <c r="N2836" t="s">
        <v>46</v>
      </c>
      <c r="O2836" t="s">
        <v>30</v>
      </c>
      <c r="P2836" t="s">
        <v>58</v>
      </c>
      <c r="Q2836" t="s">
        <v>19</v>
      </c>
      <c r="R2836" t="s">
        <v>20</v>
      </c>
      <c r="S2836" t="s">
        <v>21</v>
      </c>
      <c r="T2836" t="s">
        <v>13312</v>
      </c>
      <c r="U2836" s="1">
        <v>45951</v>
      </c>
      <c r="V2836">
        <f t="shared" si="88"/>
        <v>469</v>
      </c>
      <c r="W2836" t="str">
        <f t="shared" si="89"/>
        <v>360+</v>
      </c>
    </row>
    <row r="2837" spans="1:23" x14ac:dyDescent="0.25">
      <c r="A2837" t="s">
        <v>2975</v>
      </c>
      <c r="B2837">
        <v>5695493822</v>
      </c>
      <c r="C2837">
        <v>7929664270</v>
      </c>
      <c r="D2837" s="1">
        <v>45466</v>
      </c>
      <c r="E2837">
        <v>99215</v>
      </c>
      <c r="F2837">
        <v>36415</v>
      </c>
      <c r="G2837" t="s">
        <v>248</v>
      </c>
      <c r="H2837" s="34">
        <v>52240</v>
      </c>
      <c r="I2837" s="7">
        <v>41792</v>
      </c>
      <c r="J2837" s="7">
        <v>31500.120000000003</v>
      </c>
      <c r="K2837" s="7">
        <v>4441</v>
      </c>
      <c r="L2837" s="7">
        <v>5850.88</v>
      </c>
      <c r="M2837" s="5">
        <v>0.14000000000000001</v>
      </c>
      <c r="N2837" t="s">
        <v>1135</v>
      </c>
      <c r="O2837" t="s">
        <v>30</v>
      </c>
      <c r="P2837" t="s">
        <v>25</v>
      </c>
      <c r="Q2837" t="s">
        <v>32</v>
      </c>
      <c r="R2837" t="s">
        <v>27</v>
      </c>
      <c r="S2837" t="s">
        <v>21</v>
      </c>
      <c r="T2837" t="s">
        <v>13310</v>
      </c>
      <c r="U2837" s="1">
        <v>45766</v>
      </c>
      <c r="V2837">
        <f t="shared" si="88"/>
        <v>300</v>
      </c>
      <c r="W2837" t="str">
        <f t="shared" si="89"/>
        <v>300-329</v>
      </c>
    </row>
    <row r="2838" spans="1:23" x14ac:dyDescent="0.25">
      <c r="A2838" t="s">
        <v>2976</v>
      </c>
      <c r="B2838">
        <v>2350467578</v>
      </c>
      <c r="C2838">
        <v>1108893994</v>
      </c>
      <c r="D2838" s="1">
        <v>45713</v>
      </c>
      <c r="E2838">
        <v>99223</v>
      </c>
      <c r="F2838">
        <v>85025</v>
      </c>
      <c r="G2838" t="s">
        <v>240</v>
      </c>
      <c r="H2838" s="34">
        <v>70326</v>
      </c>
      <c r="I2838" s="7">
        <v>57667</v>
      </c>
      <c r="J2838" s="7">
        <v>31554.94</v>
      </c>
      <c r="K2838" s="7">
        <v>15732</v>
      </c>
      <c r="L2838" s="7">
        <v>10380.06</v>
      </c>
      <c r="M2838" s="5">
        <v>0.18</v>
      </c>
      <c r="N2838" t="s">
        <v>3141</v>
      </c>
      <c r="O2838" t="s">
        <v>27</v>
      </c>
      <c r="P2838" t="s">
        <v>35</v>
      </c>
      <c r="Q2838" t="s">
        <v>19</v>
      </c>
      <c r="R2838" t="s">
        <v>43</v>
      </c>
      <c r="S2838" t="s">
        <v>21</v>
      </c>
      <c r="T2838" t="s">
        <v>13310</v>
      </c>
      <c r="U2838" s="1">
        <v>46011</v>
      </c>
      <c r="V2838">
        <f t="shared" si="88"/>
        <v>298</v>
      </c>
      <c r="W2838" t="str">
        <f t="shared" si="89"/>
        <v>270-299</v>
      </c>
    </row>
    <row r="2839" spans="1:23" x14ac:dyDescent="0.25">
      <c r="A2839" t="s">
        <v>2977</v>
      </c>
      <c r="B2839">
        <v>2521077678</v>
      </c>
      <c r="C2839">
        <v>2155873605</v>
      </c>
      <c r="D2839" s="1">
        <v>45927</v>
      </c>
      <c r="E2839">
        <v>99232</v>
      </c>
      <c r="F2839">
        <v>99291</v>
      </c>
      <c r="G2839" t="s">
        <v>207</v>
      </c>
      <c r="H2839" s="34">
        <v>61341</v>
      </c>
      <c r="I2839" s="7">
        <v>48459</v>
      </c>
      <c r="J2839" s="7">
        <v>20713.560000000001</v>
      </c>
      <c r="K2839" s="7">
        <v>19992</v>
      </c>
      <c r="L2839" s="7">
        <v>7753.44</v>
      </c>
      <c r="M2839" s="5">
        <v>0.16</v>
      </c>
      <c r="N2839" t="s">
        <v>1138</v>
      </c>
      <c r="O2839" t="s">
        <v>27</v>
      </c>
      <c r="P2839" t="s">
        <v>25</v>
      </c>
      <c r="Q2839" t="s">
        <v>19</v>
      </c>
      <c r="R2839" t="s">
        <v>20</v>
      </c>
      <c r="S2839" t="s">
        <v>27</v>
      </c>
      <c r="T2839" t="s">
        <v>13311</v>
      </c>
      <c r="U2839" s="1">
        <v>45989</v>
      </c>
      <c r="V2839">
        <f t="shared" si="88"/>
        <v>62</v>
      </c>
      <c r="W2839" t="str">
        <f t="shared" si="89"/>
        <v>60-89</v>
      </c>
    </row>
    <row r="2840" spans="1:23" x14ac:dyDescent="0.25">
      <c r="A2840" t="s">
        <v>2978</v>
      </c>
      <c r="B2840">
        <v>6882742277</v>
      </c>
      <c r="C2840">
        <v>6697459874</v>
      </c>
      <c r="D2840" s="1">
        <v>45913</v>
      </c>
      <c r="E2840">
        <v>99233</v>
      </c>
      <c r="F2840">
        <v>97110</v>
      </c>
      <c r="G2840" t="s">
        <v>154</v>
      </c>
      <c r="H2840" s="34">
        <v>57371</v>
      </c>
      <c r="I2840" s="7">
        <v>43028</v>
      </c>
      <c r="J2840" s="7">
        <v>19825.8</v>
      </c>
      <c r="K2840" s="7">
        <v>16748</v>
      </c>
      <c r="L2840" s="7">
        <v>6454.2</v>
      </c>
      <c r="M2840" s="5">
        <v>0.15</v>
      </c>
      <c r="N2840" t="s">
        <v>1139</v>
      </c>
      <c r="O2840" t="s">
        <v>27</v>
      </c>
      <c r="P2840" t="s">
        <v>25</v>
      </c>
      <c r="Q2840" t="s">
        <v>19</v>
      </c>
      <c r="R2840" t="s">
        <v>21</v>
      </c>
      <c r="S2840" t="s">
        <v>21</v>
      </c>
      <c r="T2840" t="s">
        <v>13312</v>
      </c>
      <c r="U2840" s="1">
        <v>46035</v>
      </c>
      <c r="V2840">
        <f t="shared" si="88"/>
        <v>122</v>
      </c>
      <c r="W2840" t="str">
        <f t="shared" si="89"/>
        <v>120-149</v>
      </c>
    </row>
    <row r="2841" spans="1:23" x14ac:dyDescent="0.25">
      <c r="A2841" t="s">
        <v>2979</v>
      </c>
      <c r="B2841">
        <v>3629956483</v>
      </c>
      <c r="C2841">
        <v>6194852176</v>
      </c>
      <c r="D2841" s="1">
        <v>45548</v>
      </c>
      <c r="E2841">
        <v>99214</v>
      </c>
      <c r="F2841">
        <v>36415</v>
      </c>
      <c r="G2841" t="s">
        <v>63</v>
      </c>
      <c r="H2841" s="34">
        <v>86942</v>
      </c>
      <c r="I2841" s="7">
        <v>56512</v>
      </c>
      <c r="J2841" s="7">
        <v>25584.560000000001</v>
      </c>
      <c r="K2841" s="7">
        <v>24146</v>
      </c>
      <c r="L2841" s="7">
        <v>6781.44</v>
      </c>
      <c r="M2841" s="5">
        <v>0.12</v>
      </c>
      <c r="N2841" t="s">
        <v>46</v>
      </c>
      <c r="O2841" t="s">
        <v>27</v>
      </c>
      <c r="P2841" t="s">
        <v>58</v>
      </c>
      <c r="Q2841" t="s">
        <v>32</v>
      </c>
      <c r="R2841" t="s">
        <v>43</v>
      </c>
      <c r="S2841" t="s">
        <v>27</v>
      </c>
      <c r="T2841" t="s">
        <v>13311</v>
      </c>
      <c r="U2841" s="1">
        <v>45926</v>
      </c>
      <c r="V2841">
        <f t="shared" si="88"/>
        <v>378</v>
      </c>
      <c r="W2841" t="str">
        <f t="shared" si="89"/>
        <v>360+</v>
      </c>
    </row>
    <row r="2842" spans="1:23" x14ac:dyDescent="0.25">
      <c r="A2842" t="s">
        <v>2980</v>
      </c>
      <c r="B2842">
        <v>4889886094</v>
      </c>
      <c r="C2842">
        <v>3344125950</v>
      </c>
      <c r="D2842" s="1">
        <v>45532</v>
      </c>
      <c r="E2842">
        <v>99223</v>
      </c>
      <c r="F2842">
        <v>99282</v>
      </c>
      <c r="G2842" t="s">
        <v>116</v>
      </c>
      <c r="H2842" s="34">
        <v>26369</v>
      </c>
      <c r="I2842" s="7">
        <v>21623</v>
      </c>
      <c r="J2842" s="7">
        <v>15718.86</v>
      </c>
      <c r="K2842" s="7">
        <v>2012</v>
      </c>
      <c r="L2842" s="7">
        <v>3892.14</v>
      </c>
      <c r="M2842" s="5">
        <v>0.18</v>
      </c>
      <c r="N2842" t="s">
        <v>3141</v>
      </c>
      <c r="O2842" t="s">
        <v>30</v>
      </c>
      <c r="P2842" t="s">
        <v>25</v>
      </c>
      <c r="Q2842" t="s">
        <v>19</v>
      </c>
      <c r="R2842" t="s">
        <v>43</v>
      </c>
      <c r="S2842" t="s">
        <v>17</v>
      </c>
      <c r="T2842" t="s">
        <v>13312</v>
      </c>
      <c r="U2842" s="1">
        <v>45820</v>
      </c>
      <c r="V2842">
        <f t="shared" si="88"/>
        <v>288</v>
      </c>
      <c r="W2842" t="str">
        <f t="shared" si="89"/>
        <v>270-299</v>
      </c>
    </row>
    <row r="2843" spans="1:23" x14ac:dyDescent="0.25">
      <c r="A2843" t="s">
        <v>2981</v>
      </c>
      <c r="B2843">
        <v>9141128180</v>
      </c>
      <c r="C2843">
        <v>3272616227</v>
      </c>
      <c r="D2843" s="1">
        <v>45606</v>
      </c>
      <c r="E2843">
        <v>99232</v>
      </c>
      <c r="F2843">
        <v>99285</v>
      </c>
      <c r="G2843" t="s">
        <v>140</v>
      </c>
      <c r="H2843" s="34">
        <v>29362</v>
      </c>
      <c r="I2843" s="7">
        <v>19085</v>
      </c>
      <c r="J2843" s="7">
        <v>14011.8</v>
      </c>
      <c r="K2843" s="7">
        <v>2783</v>
      </c>
      <c r="L2843" s="7">
        <v>2290.1999999999998</v>
      </c>
      <c r="M2843" s="5">
        <v>0.12</v>
      </c>
      <c r="N2843" t="s">
        <v>46</v>
      </c>
      <c r="O2843" t="s">
        <v>30</v>
      </c>
      <c r="P2843" t="s">
        <v>97</v>
      </c>
      <c r="Q2843" t="s">
        <v>19</v>
      </c>
      <c r="R2843" t="s">
        <v>26</v>
      </c>
      <c r="S2843" t="s">
        <v>21</v>
      </c>
      <c r="T2843" t="s">
        <v>13312</v>
      </c>
      <c r="U2843" s="1">
        <v>45949</v>
      </c>
      <c r="V2843">
        <f t="shared" si="88"/>
        <v>343</v>
      </c>
      <c r="W2843" t="str">
        <f t="shared" si="89"/>
        <v>330-359</v>
      </c>
    </row>
    <row r="2844" spans="1:23" x14ac:dyDescent="0.25">
      <c r="A2844" t="s">
        <v>2982</v>
      </c>
      <c r="B2844">
        <v>8840833373</v>
      </c>
      <c r="C2844">
        <v>6899590757</v>
      </c>
      <c r="D2844" s="1">
        <v>45512</v>
      </c>
      <c r="E2844">
        <v>99232</v>
      </c>
      <c r="F2844">
        <v>99215</v>
      </c>
      <c r="G2844" t="s">
        <v>248</v>
      </c>
      <c r="H2844" s="34">
        <v>43821</v>
      </c>
      <c r="I2844" s="7">
        <v>28484</v>
      </c>
      <c r="J2844" s="7">
        <v>25065.919999999998</v>
      </c>
      <c r="K2844" s="7">
        <v>0</v>
      </c>
      <c r="L2844" s="7">
        <v>3418.08</v>
      </c>
      <c r="M2844" s="5">
        <v>0.12</v>
      </c>
      <c r="N2844" t="s">
        <v>46</v>
      </c>
      <c r="O2844" t="s">
        <v>17</v>
      </c>
      <c r="P2844" t="s">
        <v>35</v>
      </c>
      <c r="Q2844" t="s">
        <v>19</v>
      </c>
      <c r="R2844" t="s">
        <v>21</v>
      </c>
      <c r="S2844" t="s">
        <v>17</v>
      </c>
      <c r="T2844" t="s">
        <v>13311</v>
      </c>
      <c r="U2844" s="1">
        <v>45767</v>
      </c>
      <c r="V2844">
        <f t="shared" si="88"/>
        <v>255</v>
      </c>
      <c r="W2844" t="str">
        <f t="shared" si="89"/>
        <v>240-269</v>
      </c>
    </row>
    <row r="2845" spans="1:23" x14ac:dyDescent="0.25">
      <c r="A2845" t="s">
        <v>2983</v>
      </c>
      <c r="B2845">
        <v>7933613617</v>
      </c>
      <c r="C2845">
        <v>4803259801</v>
      </c>
      <c r="D2845" s="1">
        <v>45630</v>
      </c>
      <c r="E2845">
        <v>99221</v>
      </c>
      <c r="F2845">
        <v>81000</v>
      </c>
      <c r="G2845" t="s">
        <v>71</v>
      </c>
      <c r="H2845" s="34">
        <v>83835</v>
      </c>
      <c r="I2845" s="7">
        <v>71260</v>
      </c>
      <c r="J2845" s="7">
        <v>64787.8</v>
      </c>
      <c r="K2845" s="7">
        <v>5047</v>
      </c>
      <c r="L2845" s="7">
        <v>1425.2</v>
      </c>
      <c r="M2845" s="5">
        <v>0.02</v>
      </c>
      <c r="N2845" t="s">
        <v>16</v>
      </c>
      <c r="O2845" t="s">
        <v>30</v>
      </c>
      <c r="P2845" t="s">
        <v>58</v>
      </c>
      <c r="Q2845" t="s">
        <v>32</v>
      </c>
      <c r="R2845" t="s">
        <v>21</v>
      </c>
      <c r="S2845" t="s">
        <v>17</v>
      </c>
      <c r="T2845" t="s">
        <v>13311</v>
      </c>
      <c r="U2845" s="1">
        <v>45792</v>
      </c>
      <c r="V2845">
        <f t="shared" si="88"/>
        <v>162</v>
      </c>
      <c r="W2845" t="str">
        <f t="shared" si="89"/>
        <v>150-179</v>
      </c>
    </row>
    <row r="2846" spans="1:23" x14ac:dyDescent="0.25">
      <c r="A2846" t="s">
        <v>2984</v>
      </c>
      <c r="B2846">
        <v>8604242316</v>
      </c>
      <c r="C2846">
        <v>5910669383</v>
      </c>
      <c r="D2846" s="1">
        <v>45611</v>
      </c>
      <c r="E2846">
        <v>99232</v>
      </c>
      <c r="F2846">
        <v>99283</v>
      </c>
      <c r="G2846" t="s">
        <v>91</v>
      </c>
      <c r="H2846" s="34">
        <v>95020</v>
      </c>
      <c r="I2846" s="7">
        <v>80767</v>
      </c>
      <c r="J2846" s="7">
        <v>66392.66</v>
      </c>
      <c r="K2846" s="7">
        <v>12759</v>
      </c>
      <c r="L2846" s="7">
        <v>1615.34</v>
      </c>
      <c r="M2846" s="5">
        <v>0.02</v>
      </c>
      <c r="N2846" t="s">
        <v>16</v>
      </c>
      <c r="O2846" t="s">
        <v>30</v>
      </c>
      <c r="P2846" t="s">
        <v>40</v>
      </c>
      <c r="Q2846" t="s">
        <v>19</v>
      </c>
      <c r="R2846" t="s">
        <v>27</v>
      </c>
      <c r="S2846" t="s">
        <v>21</v>
      </c>
      <c r="T2846" t="s">
        <v>13311</v>
      </c>
      <c r="U2846" s="1">
        <v>45754</v>
      </c>
      <c r="V2846">
        <f t="shared" si="88"/>
        <v>143</v>
      </c>
      <c r="W2846" t="str">
        <f t="shared" si="89"/>
        <v>120-149</v>
      </c>
    </row>
    <row r="2847" spans="1:23" x14ac:dyDescent="0.25">
      <c r="A2847" t="s">
        <v>2985</v>
      </c>
      <c r="B2847">
        <v>4357609692</v>
      </c>
      <c r="C2847">
        <v>4026839630</v>
      </c>
      <c r="D2847" s="1">
        <v>45365</v>
      </c>
      <c r="E2847">
        <v>99215</v>
      </c>
      <c r="F2847">
        <v>99291</v>
      </c>
      <c r="G2847" t="s">
        <v>154</v>
      </c>
      <c r="H2847" s="34">
        <v>56748</v>
      </c>
      <c r="I2847" s="7">
        <v>48236</v>
      </c>
      <c r="J2847" s="7">
        <v>25766.28</v>
      </c>
      <c r="K2847" s="7">
        <v>21505</v>
      </c>
      <c r="L2847" s="7">
        <v>964.72</v>
      </c>
      <c r="M2847" s="5">
        <v>0.02</v>
      </c>
      <c r="N2847" t="s">
        <v>16</v>
      </c>
      <c r="O2847" t="s">
        <v>27</v>
      </c>
      <c r="P2847" t="s">
        <v>97</v>
      </c>
      <c r="Q2847" t="s">
        <v>19</v>
      </c>
      <c r="R2847" t="s">
        <v>38</v>
      </c>
      <c r="S2847" t="s">
        <v>17</v>
      </c>
      <c r="T2847" t="s">
        <v>13312</v>
      </c>
      <c r="U2847" s="1">
        <v>45721</v>
      </c>
      <c r="V2847">
        <f t="shared" si="88"/>
        <v>356</v>
      </c>
      <c r="W2847" t="str">
        <f t="shared" si="89"/>
        <v>330-359</v>
      </c>
    </row>
    <row r="2848" spans="1:23" x14ac:dyDescent="0.25">
      <c r="A2848" t="s">
        <v>2986</v>
      </c>
      <c r="B2848">
        <v>7543823304</v>
      </c>
      <c r="C2848">
        <v>4299740783</v>
      </c>
      <c r="D2848" s="1">
        <v>45432</v>
      </c>
      <c r="E2848">
        <v>99221</v>
      </c>
      <c r="F2848">
        <v>99203</v>
      </c>
      <c r="G2848" t="s">
        <v>57</v>
      </c>
      <c r="H2848" s="34">
        <v>88312</v>
      </c>
      <c r="I2848" s="7">
        <v>66234</v>
      </c>
      <c r="J2848" s="7">
        <v>50306.9</v>
      </c>
      <c r="K2848" s="7">
        <v>5992</v>
      </c>
      <c r="L2848" s="7">
        <v>9935.1</v>
      </c>
      <c r="M2848" s="5">
        <v>0.15</v>
      </c>
      <c r="N2848" t="s">
        <v>1139</v>
      </c>
      <c r="O2848" t="s">
        <v>30</v>
      </c>
      <c r="P2848" t="s">
        <v>31</v>
      </c>
      <c r="Q2848" t="s">
        <v>19</v>
      </c>
      <c r="R2848" t="s">
        <v>38</v>
      </c>
      <c r="S2848" t="s">
        <v>17</v>
      </c>
      <c r="T2848" t="s">
        <v>13310</v>
      </c>
      <c r="U2848" s="1">
        <v>45819</v>
      </c>
      <c r="V2848">
        <f t="shared" si="88"/>
        <v>387</v>
      </c>
      <c r="W2848" t="str">
        <f t="shared" si="89"/>
        <v>360+</v>
      </c>
    </row>
    <row r="2849" spans="1:23" x14ac:dyDescent="0.25">
      <c r="A2849" t="s">
        <v>2987</v>
      </c>
      <c r="B2849">
        <v>7141296231</v>
      </c>
      <c r="C2849">
        <v>1226818187</v>
      </c>
      <c r="D2849" s="1">
        <v>45634</v>
      </c>
      <c r="E2849">
        <v>99231</v>
      </c>
      <c r="F2849">
        <v>99211</v>
      </c>
      <c r="G2849" t="s">
        <v>96</v>
      </c>
      <c r="H2849" s="34">
        <v>56384</v>
      </c>
      <c r="I2849" s="7">
        <v>42288</v>
      </c>
      <c r="J2849" s="7">
        <v>32282.800000000003</v>
      </c>
      <c r="K2849" s="7">
        <v>3662</v>
      </c>
      <c r="L2849" s="7">
        <v>6343.2</v>
      </c>
      <c r="M2849" s="5">
        <v>0.15</v>
      </c>
      <c r="N2849" t="s">
        <v>1139</v>
      </c>
      <c r="O2849" t="s">
        <v>30</v>
      </c>
      <c r="P2849" t="s">
        <v>40</v>
      </c>
      <c r="Q2849" t="s">
        <v>19</v>
      </c>
      <c r="R2849" t="s">
        <v>21</v>
      </c>
      <c r="S2849" t="s">
        <v>21</v>
      </c>
      <c r="T2849" t="s">
        <v>13311</v>
      </c>
      <c r="U2849" s="1">
        <v>45949</v>
      </c>
      <c r="V2849">
        <f t="shared" si="88"/>
        <v>315</v>
      </c>
      <c r="W2849" t="str">
        <f t="shared" si="89"/>
        <v>300-329</v>
      </c>
    </row>
    <row r="2850" spans="1:23" x14ac:dyDescent="0.25">
      <c r="A2850" t="s">
        <v>2988</v>
      </c>
      <c r="B2850">
        <v>8887716338</v>
      </c>
      <c r="C2850">
        <v>9100567961</v>
      </c>
      <c r="D2850" s="1">
        <v>45548</v>
      </c>
      <c r="E2850">
        <v>99221</v>
      </c>
      <c r="F2850">
        <v>99284</v>
      </c>
      <c r="G2850" t="s">
        <v>94</v>
      </c>
      <c r="H2850" s="34">
        <v>35605</v>
      </c>
      <c r="I2850" s="7">
        <v>25636</v>
      </c>
      <c r="J2850" s="7">
        <v>21017.119999999999</v>
      </c>
      <c r="K2850" s="7">
        <v>2568</v>
      </c>
      <c r="L2850" s="7">
        <v>2050.88</v>
      </c>
      <c r="M2850" s="5">
        <v>0.08</v>
      </c>
      <c r="N2850" t="s">
        <v>24</v>
      </c>
      <c r="O2850" t="s">
        <v>30</v>
      </c>
      <c r="P2850" t="s">
        <v>97</v>
      </c>
      <c r="Q2850" t="s">
        <v>19</v>
      </c>
      <c r="R2850" t="s">
        <v>27</v>
      </c>
      <c r="S2850" t="s">
        <v>17</v>
      </c>
      <c r="T2850" t="s">
        <v>13311</v>
      </c>
      <c r="U2850" s="1">
        <v>45845</v>
      </c>
      <c r="V2850">
        <f t="shared" si="88"/>
        <v>297</v>
      </c>
      <c r="W2850" t="str">
        <f t="shared" si="89"/>
        <v>270-299</v>
      </c>
    </row>
    <row r="2851" spans="1:23" x14ac:dyDescent="0.25">
      <c r="A2851" t="s">
        <v>2989</v>
      </c>
      <c r="B2851">
        <v>9595526089</v>
      </c>
      <c r="C2851">
        <v>9627818027</v>
      </c>
      <c r="D2851" s="1">
        <v>45799</v>
      </c>
      <c r="E2851">
        <v>99232</v>
      </c>
      <c r="F2851">
        <v>99202</v>
      </c>
      <c r="G2851" t="s">
        <v>237</v>
      </c>
      <c r="H2851" s="34">
        <v>57781</v>
      </c>
      <c r="I2851" s="7">
        <v>46225</v>
      </c>
      <c r="J2851" s="7">
        <v>33143.5</v>
      </c>
      <c r="K2851" s="7">
        <v>6610</v>
      </c>
      <c r="L2851" s="7">
        <v>6471.5</v>
      </c>
      <c r="M2851" s="5">
        <v>0.14000000000000001</v>
      </c>
      <c r="N2851" t="s">
        <v>1135</v>
      </c>
      <c r="O2851" t="s">
        <v>30</v>
      </c>
      <c r="P2851" t="s">
        <v>40</v>
      </c>
      <c r="Q2851" t="s">
        <v>32</v>
      </c>
      <c r="R2851" t="s">
        <v>43</v>
      </c>
      <c r="S2851" t="s">
        <v>21</v>
      </c>
      <c r="T2851" t="s">
        <v>13312</v>
      </c>
      <c r="U2851" s="1">
        <v>45945</v>
      </c>
      <c r="V2851">
        <f t="shared" si="88"/>
        <v>146</v>
      </c>
      <c r="W2851" t="str">
        <f t="shared" si="89"/>
        <v>120-149</v>
      </c>
    </row>
    <row r="2852" spans="1:23" x14ac:dyDescent="0.25">
      <c r="A2852" t="s">
        <v>2990</v>
      </c>
      <c r="B2852">
        <v>8887598874</v>
      </c>
      <c r="C2852">
        <v>2959431009</v>
      </c>
      <c r="D2852" s="1">
        <v>45530</v>
      </c>
      <c r="E2852">
        <v>99223</v>
      </c>
      <c r="F2852">
        <v>99214</v>
      </c>
      <c r="G2852" t="s">
        <v>65</v>
      </c>
      <c r="H2852" s="34">
        <v>82222</v>
      </c>
      <c r="I2852" s="7">
        <v>64133</v>
      </c>
      <c r="J2852" s="7">
        <v>51306.400000000001</v>
      </c>
      <c r="K2852" s="7">
        <v>0</v>
      </c>
      <c r="L2852" s="7">
        <v>12826.6</v>
      </c>
      <c r="M2852" s="5">
        <v>0.2</v>
      </c>
      <c r="N2852" t="s">
        <v>3140</v>
      </c>
      <c r="O2852" t="s">
        <v>17</v>
      </c>
      <c r="P2852" t="s">
        <v>40</v>
      </c>
      <c r="Q2852" t="s">
        <v>19</v>
      </c>
      <c r="R2852" t="s">
        <v>20</v>
      </c>
      <c r="S2852" t="s">
        <v>17</v>
      </c>
      <c r="T2852" t="s">
        <v>13310</v>
      </c>
      <c r="U2852" s="1">
        <v>45931</v>
      </c>
      <c r="V2852">
        <f t="shared" si="88"/>
        <v>401</v>
      </c>
      <c r="W2852" t="str">
        <f t="shared" si="89"/>
        <v>360+</v>
      </c>
    </row>
    <row r="2853" spans="1:23" x14ac:dyDescent="0.25">
      <c r="A2853" t="s">
        <v>2991</v>
      </c>
      <c r="B2853">
        <v>9686006257</v>
      </c>
      <c r="C2853">
        <v>3330310348</v>
      </c>
      <c r="D2853" s="1">
        <v>45375</v>
      </c>
      <c r="E2853">
        <v>99223</v>
      </c>
      <c r="F2853">
        <v>99213</v>
      </c>
      <c r="G2853" t="s">
        <v>318</v>
      </c>
      <c r="H2853" s="34">
        <v>83085</v>
      </c>
      <c r="I2853" s="7">
        <v>68130</v>
      </c>
      <c r="J2853" s="7">
        <v>28725.599999999999</v>
      </c>
      <c r="K2853" s="7">
        <v>27141</v>
      </c>
      <c r="L2853" s="7">
        <v>12263.4</v>
      </c>
      <c r="M2853" s="5">
        <v>0.18</v>
      </c>
      <c r="N2853" t="s">
        <v>3141</v>
      </c>
      <c r="O2853" t="s">
        <v>27</v>
      </c>
      <c r="P2853" t="s">
        <v>31</v>
      </c>
      <c r="Q2853" t="s">
        <v>19</v>
      </c>
      <c r="R2853" t="s">
        <v>21</v>
      </c>
      <c r="S2853" t="s">
        <v>17</v>
      </c>
      <c r="T2853" t="s">
        <v>13311</v>
      </c>
      <c r="U2853" s="1">
        <v>45984</v>
      </c>
      <c r="V2853">
        <f t="shared" si="88"/>
        <v>609</v>
      </c>
      <c r="W2853" t="str">
        <f t="shared" si="89"/>
        <v>360+</v>
      </c>
    </row>
    <row r="2854" spans="1:23" x14ac:dyDescent="0.25">
      <c r="A2854" t="s">
        <v>2992</v>
      </c>
      <c r="B2854">
        <v>2952730026</v>
      </c>
      <c r="C2854">
        <v>9519132977</v>
      </c>
      <c r="D2854" s="1">
        <v>45947</v>
      </c>
      <c r="E2854">
        <v>99215</v>
      </c>
      <c r="F2854">
        <v>71046</v>
      </c>
      <c r="G2854" t="s">
        <v>96</v>
      </c>
      <c r="H2854" s="34">
        <v>23479</v>
      </c>
      <c r="I2854" s="7">
        <v>16905</v>
      </c>
      <c r="J2854" s="7">
        <v>13478.6</v>
      </c>
      <c r="K2854" s="7">
        <v>2074</v>
      </c>
      <c r="L2854" s="7">
        <v>1352.4</v>
      </c>
      <c r="M2854" s="5">
        <v>0.08</v>
      </c>
      <c r="N2854" t="s">
        <v>24</v>
      </c>
      <c r="O2854" t="s">
        <v>30</v>
      </c>
      <c r="P2854" t="s">
        <v>25</v>
      </c>
      <c r="Q2854" t="s">
        <v>32</v>
      </c>
      <c r="R2854" t="s">
        <v>43</v>
      </c>
      <c r="S2854" t="s">
        <v>27</v>
      </c>
      <c r="T2854" t="s">
        <v>13312</v>
      </c>
      <c r="U2854" s="1">
        <v>46051</v>
      </c>
      <c r="V2854">
        <f t="shared" si="88"/>
        <v>104</v>
      </c>
      <c r="W2854" t="str">
        <f t="shared" si="89"/>
        <v>90-119</v>
      </c>
    </row>
    <row r="2855" spans="1:23" x14ac:dyDescent="0.25">
      <c r="A2855" t="s">
        <v>2993</v>
      </c>
      <c r="B2855">
        <v>7432787158</v>
      </c>
      <c r="C2855">
        <v>7199381987</v>
      </c>
      <c r="D2855" s="1">
        <v>45948</v>
      </c>
      <c r="E2855">
        <v>99221</v>
      </c>
      <c r="F2855">
        <v>99214</v>
      </c>
      <c r="G2855" t="s">
        <v>152</v>
      </c>
      <c r="H2855" s="34">
        <v>98584</v>
      </c>
      <c r="I2855" s="7">
        <v>64080</v>
      </c>
      <c r="J2855" s="7">
        <v>45941.4</v>
      </c>
      <c r="K2855" s="7">
        <v>10449</v>
      </c>
      <c r="L2855" s="7">
        <v>7689.6</v>
      </c>
      <c r="M2855" s="5">
        <v>0.12</v>
      </c>
      <c r="N2855" t="s">
        <v>46</v>
      </c>
      <c r="O2855" t="s">
        <v>27</v>
      </c>
      <c r="P2855" t="s">
        <v>58</v>
      </c>
      <c r="Q2855" t="s">
        <v>19</v>
      </c>
      <c r="R2855" t="s">
        <v>43</v>
      </c>
      <c r="S2855" t="s">
        <v>27</v>
      </c>
      <c r="T2855" t="s">
        <v>13311</v>
      </c>
      <c r="U2855" s="1">
        <v>45977</v>
      </c>
      <c r="V2855">
        <f t="shared" si="88"/>
        <v>29</v>
      </c>
      <c r="W2855" t="str">
        <f t="shared" si="89"/>
        <v>0-29</v>
      </c>
    </row>
    <row r="2856" spans="1:23" x14ac:dyDescent="0.25">
      <c r="A2856" t="s">
        <v>2994</v>
      </c>
      <c r="B2856">
        <v>4156558699</v>
      </c>
      <c r="C2856">
        <v>7840044425</v>
      </c>
      <c r="D2856" s="1">
        <v>45816</v>
      </c>
      <c r="E2856">
        <v>99223</v>
      </c>
      <c r="F2856">
        <v>99284</v>
      </c>
      <c r="G2856" t="s">
        <v>219</v>
      </c>
      <c r="H2856" s="34">
        <v>69197</v>
      </c>
      <c r="I2856" s="7">
        <v>58817</v>
      </c>
      <c r="J2856" s="7">
        <v>49865.66</v>
      </c>
      <c r="K2856" s="7">
        <v>7775</v>
      </c>
      <c r="L2856" s="7">
        <v>1176.3399999999999</v>
      </c>
      <c r="M2856" s="5">
        <v>0.02</v>
      </c>
      <c r="N2856" t="s">
        <v>16</v>
      </c>
      <c r="O2856" t="s">
        <v>30</v>
      </c>
      <c r="P2856" t="s">
        <v>18</v>
      </c>
      <c r="Q2856" t="s">
        <v>19</v>
      </c>
      <c r="R2856" t="s">
        <v>38</v>
      </c>
      <c r="S2856" t="s">
        <v>27</v>
      </c>
      <c r="T2856" t="s">
        <v>13310</v>
      </c>
      <c r="U2856" s="1">
        <v>45978</v>
      </c>
      <c r="V2856">
        <f t="shared" si="88"/>
        <v>162</v>
      </c>
      <c r="W2856" t="str">
        <f t="shared" si="89"/>
        <v>150-179</v>
      </c>
    </row>
    <row r="2857" spans="1:23" x14ac:dyDescent="0.25">
      <c r="A2857" t="s">
        <v>2995</v>
      </c>
      <c r="B2857">
        <v>5971133734</v>
      </c>
      <c r="C2857">
        <v>8398613705</v>
      </c>
      <c r="D2857" s="1">
        <v>45651</v>
      </c>
      <c r="E2857">
        <v>99238</v>
      </c>
      <c r="F2857">
        <v>85025</v>
      </c>
      <c r="G2857" t="s">
        <v>365</v>
      </c>
      <c r="H2857" s="34">
        <v>98346</v>
      </c>
      <c r="I2857" s="7">
        <v>76710</v>
      </c>
      <c r="J2857" s="7">
        <v>31850</v>
      </c>
      <c r="K2857" s="7">
        <v>29518</v>
      </c>
      <c r="L2857" s="7">
        <v>15342</v>
      </c>
      <c r="M2857" s="5">
        <v>0.2</v>
      </c>
      <c r="N2857" t="s">
        <v>3140</v>
      </c>
      <c r="O2857" t="s">
        <v>27</v>
      </c>
      <c r="P2857" t="s">
        <v>55</v>
      </c>
      <c r="Q2857" t="s">
        <v>19</v>
      </c>
      <c r="R2857" t="s">
        <v>38</v>
      </c>
      <c r="S2857" t="s">
        <v>27</v>
      </c>
      <c r="T2857" t="s">
        <v>13310</v>
      </c>
      <c r="U2857" s="1">
        <v>45757</v>
      </c>
      <c r="V2857">
        <f t="shared" si="88"/>
        <v>106</v>
      </c>
      <c r="W2857" t="str">
        <f t="shared" si="89"/>
        <v>90-119</v>
      </c>
    </row>
    <row r="2858" spans="1:23" x14ac:dyDescent="0.25">
      <c r="A2858" t="s">
        <v>2996</v>
      </c>
      <c r="B2858">
        <v>4350437305</v>
      </c>
      <c r="C2858">
        <v>2292607761</v>
      </c>
      <c r="D2858" s="1">
        <v>45603</v>
      </c>
      <c r="E2858">
        <v>99233</v>
      </c>
      <c r="F2858">
        <v>99212</v>
      </c>
      <c r="G2858" t="s">
        <v>79</v>
      </c>
      <c r="H2858" s="34">
        <v>53252</v>
      </c>
      <c r="I2858" s="7">
        <v>38341</v>
      </c>
      <c r="J2858" s="7">
        <v>35273.72</v>
      </c>
      <c r="K2858" s="7">
        <v>0</v>
      </c>
      <c r="L2858" s="7">
        <v>3067.28</v>
      </c>
      <c r="M2858" s="5">
        <v>0.08</v>
      </c>
      <c r="N2858" t="s">
        <v>24</v>
      </c>
      <c r="O2858" t="s">
        <v>17</v>
      </c>
      <c r="P2858" t="s">
        <v>18</v>
      </c>
      <c r="Q2858" t="s">
        <v>19</v>
      </c>
      <c r="R2858" t="s">
        <v>21</v>
      </c>
      <c r="S2858" t="s">
        <v>27</v>
      </c>
      <c r="T2858" t="s">
        <v>13310</v>
      </c>
      <c r="U2858" s="1">
        <v>45904</v>
      </c>
      <c r="V2858">
        <f t="shared" si="88"/>
        <v>301</v>
      </c>
      <c r="W2858" t="str">
        <f t="shared" si="89"/>
        <v>300-329</v>
      </c>
    </row>
    <row r="2859" spans="1:23" x14ac:dyDescent="0.25">
      <c r="A2859" t="s">
        <v>2997</v>
      </c>
      <c r="B2859">
        <v>7827815503</v>
      </c>
      <c r="C2859">
        <v>5840354303</v>
      </c>
      <c r="D2859" s="1">
        <v>45947</v>
      </c>
      <c r="E2859">
        <v>99233</v>
      </c>
      <c r="F2859">
        <v>99205</v>
      </c>
      <c r="G2859" t="s">
        <v>291</v>
      </c>
      <c r="H2859" s="34">
        <v>54837</v>
      </c>
      <c r="I2859" s="7">
        <v>46611</v>
      </c>
      <c r="J2859" s="7">
        <v>45678.78</v>
      </c>
      <c r="K2859" s="7">
        <v>0</v>
      </c>
      <c r="L2859" s="7">
        <v>932.22</v>
      </c>
      <c r="M2859" s="5">
        <v>0.02</v>
      </c>
      <c r="N2859" t="s">
        <v>16</v>
      </c>
      <c r="O2859" t="s">
        <v>17</v>
      </c>
      <c r="P2859" t="s">
        <v>31</v>
      </c>
      <c r="Q2859" t="s">
        <v>32</v>
      </c>
      <c r="R2859" t="s">
        <v>26</v>
      </c>
      <c r="S2859" t="s">
        <v>21</v>
      </c>
      <c r="T2859" t="s">
        <v>13310</v>
      </c>
      <c r="U2859" s="1">
        <v>46121</v>
      </c>
      <c r="V2859">
        <f t="shared" si="88"/>
        <v>174</v>
      </c>
      <c r="W2859" t="str">
        <f t="shared" si="89"/>
        <v>150-179</v>
      </c>
    </row>
    <row r="2860" spans="1:23" x14ac:dyDescent="0.25">
      <c r="A2860" t="s">
        <v>2998</v>
      </c>
      <c r="B2860">
        <v>4419701239</v>
      </c>
      <c r="C2860">
        <v>4702830648</v>
      </c>
      <c r="D2860" s="1">
        <v>45616</v>
      </c>
      <c r="E2860">
        <v>99215</v>
      </c>
      <c r="F2860">
        <v>99292</v>
      </c>
      <c r="G2860" t="s">
        <v>15</v>
      </c>
      <c r="H2860" s="34">
        <v>43527</v>
      </c>
      <c r="I2860" s="7">
        <v>31339</v>
      </c>
      <c r="J2860" s="7">
        <v>25510.880000000001</v>
      </c>
      <c r="K2860" s="7">
        <v>3321</v>
      </c>
      <c r="L2860" s="7">
        <v>2507.12</v>
      </c>
      <c r="M2860" s="5">
        <v>0.08</v>
      </c>
      <c r="N2860" t="s">
        <v>24</v>
      </c>
      <c r="O2860" t="s">
        <v>30</v>
      </c>
      <c r="P2860" t="s">
        <v>58</v>
      </c>
      <c r="Q2860" t="s">
        <v>32</v>
      </c>
      <c r="R2860" t="s">
        <v>43</v>
      </c>
      <c r="S2860" t="s">
        <v>21</v>
      </c>
      <c r="T2860" t="s">
        <v>13312</v>
      </c>
      <c r="U2860" s="1">
        <v>45748</v>
      </c>
      <c r="V2860">
        <f t="shared" si="88"/>
        <v>132</v>
      </c>
      <c r="W2860" t="str">
        <f t="shared" si="89"/>
        <v>120-149</v>
      </c>
    </row>
    <row r="2861" spans="1:23" x14ac:dyDescent="0.25">
      <c r="A2861" t="s">
        <v>2999</v>
      </c>
      <c r="B2861">
        <v>1017511661</v>
      </c>
      <c r="C2861">
        <v>9724836432</v>
      </c>
      <c r="D2861" s="1">
        <v>45780</v>
      </c>
      <c r="E2861">
        <v>99238</v>
      </c>
      <c r="F2861">
        <v>99202</v>
      </c>
      <c r="G2861" t="s">
        <v>134</v>
      </c>
      <c r="H2861" s="34">
        <v>66427</v>
      </c>
      <c r="I2861" s="7">
        <v>43178</v>
      </c>
      <c r="J2861" s="7">
        <v>33758.639999999999</v>
      </c>
      <c r="K2861" s="7">
        <v>4238</v>
      </c>
      <c r="L2861" s="7">
        <v>5181.3599999999997</v>
      </c>
      <c r="M2861" s="5">
        <v>0.12</v>
      </c>
      <c r="N2861" t="s">
        <v>46</v>
      </c>
      <c r="O2861" t="s">
        <v>30</v>
      </c>
      <c r="P2861" t="s">
        <v>55</v>
      </c>
      <c r="Q2861" t="s">
        <v>19</v>
      </c>
      <c r="R2861" t="s">
        <v>26</v>
      </c>
      <c r="S2861" t="s">
        <v>27</v>
      </c>
      <c r="T2861" t="s">
        <v>13310</v>
      </c>
      <c r="U2861" s="1">
        <v>45868</v>
      </c>
      <c r="V2861">
        <f t="shared" si="88"/>
        <v>88</v>
      </c>
      <c r="W2861" t="str">
        <f t="shared" si="89"/>
        <v>60-89</v>
      </c>
    </row>
    <row r="2862" spans="1:23" x14ac:dyDescent="0.25">
      <c r="A2862" t="s">
        <v>3000</v>
      </c>
      <c r="B2862">
        <v>2290002230</v>
      </c>
      <c r="C2862">
        <v>2243981312</v>
      </c>
      <c r="D2862" s="1">
        <v>45717</v>
      </c>
      <c r="E2862">
        <v>99223</v>
      </c>
      <c r="F2862">
        <v>99285</v>
      </c>
      <c r="G2862" t="s">
        <v>23</v>
      </c>
      <c r="H2862" s="34">
        <v>91937</v>
      </c>
      <c r="I2862" s="7">
        <v>68953</v>
      </c>
      <c r="J2862" s="7">
        <v>58610.05</v>
      </c>
      <c r="K2862" s="7">
        <v>0</v>
      </c>
      <c r="L2862" s="7">
        <v>10342.950000000001</v>
      </c>
      <c r="M2862" s="5">
        <v>0.15</v>
      </c>
      <c r="N2862" t="s">
        <v>1139</v>
      </c>
      <c r="O2862" t="s">
        <v>17</v>
      </c>
      <c r="P2862" t="s">
        <v>97</v>
      </c>
      <c r="Q2862" t="s">
        <v>19</v>
      </c>
      <c r="R2862" t="s">
        <v>38</v>
      </c>
      <c r="S2862" t="s">
        <v>27</v>
      </c>
      <c r="T2862" t="s">
        <v>13310</v>
      </c>
      <c r="U2862" s="1">
        <v>45824</v>
      </c>
      <c r="V2862">
        <f t="shared" si="88"/>
        <v>107</v>
      </c>
      <c r="W2862" t="str">
        <f t="shared" si="89"/>
        <v>90-119</v>
      </c>
    </row>
    <row r="2863" spans="1:23" x14ac:dyDescent="0.25">
      <c r="A2863" t="s">
        <v>3001</v>
      </c>
      <c r="B2863">
        <v>3762562571</v>
      </c>
      <c r="C2863">
        <v>6871112776</v>
      </c>
      <c r="D2863" s="1">
        <v>45799</v>
      </c>
      <c r="E2863">
        <v>99213</v>
      </c>
      <c r="F2863">
        <v>99205</v>
      </c>
      <c r="G2863" t="s">
        <v>79</v>
      </c>
      <c r="H2863" s="34">
        <v>19178</v>
      </c>
      <c r="I2863" s="7">
        <v>16301</v>
      </c>
      <c r="J2863" s="7">
        <v>15974.98</v>
      </c>
      <c r="K2863" s="7">
        <v>0</v>
      </c>
      <c r="L2863" s="7">
        <v>326.02</v>
      </c>
      <c r="M2863" s="5">
        <v>0.02</v>
      </c>
      <c r="N2863" t="s">
        <v>16</v>
      </c>
      <c r="O2863" t="s">
        <v>17</v>
      </c>
      <c r="P2863" t="s">
        <v>31</v>
      </c>
      <c r="Q2863" t="s">
        <v>32</v>
      </c>
      <c r="R2863" t="s">
        <v>20</v>
      </c>
      <c r="S2863" t="s">
        <v>21</v>
      </c>
      <c r="T2863" t="s">
        <v>13310</v>
      </c>
      <c r="U2863" s="1">
        <v>46076</v>
      </c>
      <c r="V2863">
        <f t="shared" si="88"/>
        <v>277</v>
      </c>
      <c r="W2863" t="str">
        <f t="shared" si="89"/>
        <v>270-299</v>
      </c>
    </row>
    <row r="2864" spans="1:23" x14ac:dyDescent="0.25">
      <c r="A2864" t="s">
        <v>3002</v>
      </c>
      <c r="B2864">
        <v>9403825473</v>
      </c>
      <c r="C2864">
        <v>1587522013</v>
      </c>
      <c r="D2864" s="1">
        <v>45854</v>
      </c>
      <c r="E2864">
        <v>99213</v>
      </c>
      <c r="F2864">
        <v>99292</v>
      </c>
      <c r="G2864" t="s">
        <v>152</v>
      </c>
      <c r="H2864" s="34">
        <v>94865</v>
      </c>
      <c r="I2864" s="7">
        <v>77789</v>
      </c>
      <c r="J2864" s="7">
        <v>53533.98</v>
      </c>
      <c r="K2864" s="7">
        <v>10253</v>
      </c>
      <c r="L2864" s="7">
        <v>14002.02</v>
      </c>
      <c r="M2864" s="5">
        <v>0.18</v>
      </c>
      <c r="N2864" t="s">
        <v>3141</v>
      </c>
      <c r="O2864" t="s">
        <v>30</v>
      </c>
      <c r="P2864" t="s">
        <v>55</v>
      </c>
      <c r="Q2864" t="s">
        <v>19</v>
      </c>
      <c r="R2864" t="s">
        <v>20</v>
      </c>
      <c r="S2864" t="s">
        <v>27</v>
      </c>
      <c r="T2864" t="s">
        <v>13310</v>
      </c>
      <c r="U2864" s="1">
        <v>45969</v>
      </c>
      <c r="V2864">
        <f t="shared" si="88"/>
        <v>115</v>
      </c>
      <c r="W2864" t="str">
        <f t="shared" si="89"/>
        <v>90-119</v>
      </c>
    </row>
    <row r="2865" spans="1:23" x14ac:dyDescent="0.25">
      <c r="A2865" t="s">
        <v>3003</v>
      </c>
      <c r="B2865">
        <v>3768602803</v>
      </c>
      <c r="C2865">
        <v>9224489080</v>
      </c>
      <c r="D2865" s="1">
        <v>45779</v>
      </c>
      <c r="E2865">
        <v>99238</v>
      </c>
      <c r="F2865">
        <v>99292</v>
      </c>
      <c r="G2865" t="s">
        <v>89</v>
      </c>
      <c r="H2865" s="34">
        <v>34930</v>
      </c>
      <c r="I2865" s="7">
        <v>25150</v>
      </c>
      <c r="J2865" s="7">
        <v>23138</v>
      </c>
      <c r="K2865" s="7">
        <v>0</v>
      </c>
      <c r="L2865" s="7">
        <v>2012</v>
      </c>
      <c r="M2865" s="5">
        <v>0.08</v>
      </c>
      <c r="N2865" t="s">
        <v>24</v>
      </c>
      <c r="O2865" t="s">
        <v>17</v>
      </c>
      <c r="P2865" t="s">
        <v>31</v>
      </c>
      <c r="Q2865" t="s">
        <v>19</v>
      </c>
      <c r="R2865" t="s">
        <v>21</v>
      </c>
      <c r="S2865" t="s">
        <v>21</v>
      </c>
      <c r="T2865" t="s">
        <v>13310</v>
      </c>
      <c r="U2865" s="1">
        <v>45888</v>
      </c>
      <c r="V2865">
        <f t="shared" si="88"/>
        <v>109</v>
      </c>
      <c r="W2865" t="str">
        <f t="shared" si="89"/>
        <v>90-119</v>
      </c>
    </row>
    <row r="2866" spans="1:23" x14ac:dyDescent="0.25">
      <c r="A2866" t="s">
        <v>3004</v>
      </c>
      <c r="B2866">
        <v>6094120887</v>
      </c>
      <c r="C2866">
        <v>7545827017</v>
      </c>
      <c r="D2866" s="1">
        <v>45349</v>
      </c>
      <c r="E2866">
        <v>99223</v>
      </c>
      <c r="F2866">
        <v>93000</v>
      </c>
      <c r="G2866" t="s">
        <v>54</v>
      </c>
      <c r="H2866" s="34">
        <v>97390</v>
      </c>
      <c r="I2866" s="7">
        <v>77912</v>
      </c>
      <c r="J2866" s="7">
        <v>67004.320000000007</v>
      </c>
      <c r="K2866" s="7">
        <v>0</v>
      </c>
      <c r="L2866" s="7">
        <v>10907.68</v>
      </c>
      <c r="M2866" s="5">
        <v>0.14000000000000001</v>
      </c>
      <c r="N2866" t="s">
        <v>1135</v>
      </c>
      <c r="O2866" t="s">
        <v>17</v>
      </c>
      <c r="P2866" t="s">
        <v>25</v>
      </c>
      <c r="Q2866" t="s">
        <v>32</v>
      </c>
      <c r="R2866" t="s">
        <v>21</v>
      </c>
      <c r="S2866" t="s">
        <v>27</v>
      </c>
      <c r="T2866" t="s">
        <v>13311</v>
      </c>
      <c r="U2866" s="1">
        <v>45734</v>
      </c>
      <c r="V2866">
        <f t="shared" si="88"/>
        <v>385</v>
      </c>
      <c r="W2866" t="str">
        <f t="shared" si="89"/>
        <v>360+</v>
      </c>
    </row>
    <row r="2867" spans="1:23" x14ac:dyDescent="0.25">
      <c r="A2867" t="s">
        <v>3005</v>
      </c>
      <c r="B2867">
        <v>4923201748</v>
      </c>
      <c r="C2867">
        <v>1313294222</v>
      </c>
      <c r="D2867" s="1">
        <v>45834</v>
      </c>
      <c r="E2867">
        <v>99238</v>
      </c>
      <c r="F2867">
        <v>85025</v>
      </c>
      <c r="G2867" t="s">
        <v>85</v>
      </c>
      <c r="H2867" s="34">
        <v>95918</v>
      </c>
      <c r="I2867" s="7">
        <v>81530</v>
      </c>
      <c r="J2867" s="7">
        <v>68928.399999999994</v>
      </c>
      <c r="K2867" s="7">
        <v>10971</v>
      </c>
      <c r="L2867" s="7">
        <v>1630.6</v>
      </c>
      <c r="M2867" s="5">
        <v>0.02</v>
      </c>
      <c r="N2867" t="s">
        <v>16</v>
      </c>
      <c r="O2867" t="s">
        <v>30</v>
      </c>
      <c r="P2867" t="s">
        <v>58</v>
      </c>
      <c r="Q2867" t="s">
        <v>32</v>
      </c>
      <c r="R2867" t="s">
        <v>43</v>
      </c>
      <c r="S2867" t="s">
        <v>17</v>
      </c>
      <c r="T2867" t="s">
        <v>13312</v>
      </c>
      <c r="U2867" s="1">
        <v>45889</v>
      </c>
      <c r="V2867">
        <f t="shared" si="88"/>
        <v>55</v>
      </c>
      <c r="W2867" t="str">
        <f t="shared" si="89"/>
        <v>30-59</v>
      </c>
    </row>
    <row r="2868" spans="1:23" x14ac:dyDescent="0.25">
      <c r="A2868" t="s">
        <v>3006</v>
      </c>
      <c r="B2868">
        <v>5402941676</v>
      </c>
      <c r="C2868">
        <v>7656746658</v>
      </c>
      <c r="D2868" s="1">
        <v>45681</v>
      </c>
      <c r="E2868">
        <v>99215</v>
      </c>
      <c r="F2868">
        <v>99284</v>
      </c>
      <c r="G2868" t="s">
        <v>244</v>
      </c>
      <c r="H2868" s="34">
        <v>73292</v>
      </c>
      <c r="I2868" s="7">
        <v>47640</v>
      </c>
      <c r="J2868" s="7">
        <v>36648.199999999997</v>
      </c>
      <c r="K2868" s="7">
        <v>5275</v>
      </c>
      <c r="L2868" s="7">
        <v>5716.8</v>
      </c>
      <c r="M2868" s="5">
        <v>0.12</v>
      </c>
      <c r="N2868" t="s">
        <v>46</v>
      </c>
      <c r="O2868" t="s">
        <v>30</v>
      </c>
      <c r="P2868" t="s">
        <v>97</v>
      </c>
      <c r="Q2868" t="s">
        <v>19</v>
      </c>
      <c r="R2868" t="s">
        <v>27</v>
      </c>
      <c r="S2868" t="s">
        <v>27</v>
      </c>
      <c r="T2868" t="s">
        <v>13312</v>
      </c>
      <c r="U2868" s="1">
        <v>45767</v>
      </c>
      <c r="V2868">
        <f t="shared" si="88"/>
        <v>86</v>
      </c>
      <c r="W2868" t="str">
        <f t="shared" si="89"/>
        <v>60-89</v>
      </c>
    </row>
    <row r="2869" spans="1:23" x14ac:dyDescent="0.25">
      <c r="A2869" t="s">
        <v>3007</v>
      </c>
      <c r="B2869">
        <v>9684328312</v>
      </c>
      <c r="C2869">
        <v>8711962439</v>
      </c>
      <c r="D2869" s="1">
        <v>45462</v>
      </c>
      <c r="E2869">
        <v>99221</v>
      </c>
      <c r="F2869">
        <v>81000</v>
      </c>
      <c r="G2869" t="s">
        <v>23</v>
      </c>
      <c r="H2869" s="34">
        <v>63689</v>
      </c>
      <c r="I2869" s="7">
        <v>54136</v>
      </c>
      <c r="J2869" s="7">
        <v>47154.28</v>
      </c>
      <c r="K2869" s="7">
        <v>5899</v>
      </c>
      <c r="L2869" s="7">
        <v>1082.72</v>
      </c>
      <c r="M2869" s="5">
        <v>0.02</v>
      </c>
      <c r="N2869" t="s">
        <v>16</v>
      </c>
      <c r="O2869" t="s">
        <v>27</v>
      </c>
      <c r="P2869" t="s">
        <v>40</v>
      </c>
      <c r="Q2869" t="s">
        <v>32</v>
      </c>
      <c r="R2869" t="s">
        <v>38</v>
      </c>
      <c r="S2869" t="s">
        <v>17</v>
      </c>
      <c r="T2869" t="s">
        <v>13312</v>
      </c>
      <c r="U2869" s="1">
        <v>46076</v>
      </c>
      <c r="V2869">
        <f t="shared" si="88"/>
        <v>614</v>
      </c>
      <c r="W2869" t="str">
        <f t="shared" si="89"/>
        <v>360+</v>
      </c>
    </row>
    <row r="2870" spans="1:23" x14ac:dyDescent="0.25">
      <c r="A2870" t="s">
        <v>3008</v>
      </c>
      <c r="B2870">
        <v>2285242388</v>
      </c>
      <c r="C2870">
        <v>6564290422</v>
      </c>
      <c r="D2870" s="1">
        <v>45588</v>
      </c>
      <c r="E2870">
        <v>99233</v>
      </c>
      <c r="F2870">
        <v>97110</v>
      </c>
      <c r="G2870" t="s">
        <v>148</v>
      </c>
      <c r="H2870" s="34">
        <v>72931</v>
      </c>
      <c r="I2870" s="7">
        <v>61991</v>
      </c>
      <c r="J2870" s="7">
        <v>60751.18</v>
      </c>
      <c r="K2870" s="7">
        <v>0</v>
      </c>
      <c r="L2870" s="7">
        <v>1239.82</v>
      </c>
      <c r="M2870" s="5">
        <v>0.02</v>
      </c>
      <c r="N2870" t="s">
        <v>16</v>
      </c>
      <c r="O2870" t="s">
        <v>17</v>
      </c>
      <c r="P2870" t="s">
        <v>31</v>
      </c>
      <c r="Q2870" t="s">
        <v>32</v>
      </c>
      <c r="R2870" t="s">
        <v>43</v>
      </c>
      <c r="S2870" t="s">
        <v>17</v>
      </c>
      <c r="T2870" t="s">
        <v>13310</v>
      </c>
      <c r="U2870" s="1">
        <v>46049</v>
      </c>
      <c r="V2870">
        <f t="shared" si="88"/>
        <v>461</v>
      </c>
      <c r="W2870" t="str">
        <f t="shared" si="89"/>
        <v>360+</v>
      </c>
    </row>
    <row r="2871" spans="1:23" x14ac:dyDescent="0.25">
      <c r="A2871" t="s">
        <v>3009</v>
      </c>
      <c r="B2871">
        <v>4131880645</v>
      </c>
      <c r="C2871">
        <v>9927742050</v>
      </c>
      <c r="D2871" s="1">
        <v>45620</v>
      </c>
      <c r="E2871">
        <v>99232</v>
      </c>
      <c r="F2871">
        <v>99291</v>
      </c>
      <c r="G2871" t="s">
        <v>48</v>
      </c>
      <c r="H2871" s="34">
        <v>52627</v>
      </c>
      <c r="I2871" s="7">
        <v>37891</v>
      </c>
      <c r="J2871" s="7">
        <v>34859.72</v>
      </c>
      <c r="K2871" s="7">
        <v>0</v>
      </c>
      <c r="L2871" s="7">
        <v>3031.28</v>
      </c>
      <c r="M2871" s="5">
        <v>0.08</v>
      </c>
      <c r="N2871" t="s">
        <v>24</v>
      </c>
      <c r="O2871" t="s">
        <v>17</v>
      </c>
      <c r="P2871" t="s">
        <v>58</v>
      </c>
      <c r="Q2871" t="s">
        <v>32</v>
      </c>
      <c r="R2871" t="s">
        <v>38</v>
      </c>
      <c r="S2871" t="s">
        <v>27</v>
      </c>
      <c r="T2871" t="s">
        <v>13311</v>
      </c>
      <c r="U2871" s="1">
        <v>45993</v>
      </c>
      <c r="V2871">
        <f t="shared" si="88"/>
        <v>373</v>
      </c>
      <c r="W2871" t="str">
        <f t="shared" si="89"/>
        <v>360+</v>
      </c>
    </row>
    <row r="2872" spans="1:23" x14ac:dyDescent="0.25">
      <c r="A2872" t="s">
        <v>3010</v>
      </c>
      <c r="B2872">
        <v>8225777230</v>
      </c>
      <c r="C2872">
        <v>1475294696</v>
      </c>
      <c r="D2872" s="1">
        <v>45401</v>
      </c>
      <c r="E2872">
        <v>99231</v>
      </c>
      <c r="F2872">
        <v>99291</v>
      </c>
      <c r="G2872" t="s">
        <v>415</v>
      </c>
      <c r="H2872" s="34">
        <v>74158</v>
      </c>
      <c r="I2872" s="7">
        <v>63034</v>
      </c>
      <c r="J2872" s="7">
        <v>44400.32</v>
      </c>
      <c r="K2872" s="7">
        <v>17373</v>
      </c>
      <c r="L2872" s="7">
        <v>1260.68</v>
      </c>
      <c r="M2872" s="5">
        <v>0.02</v>
      </c>
      <c r="N2872" t="s">
        <v>16</v>
      </c>
      <c r="O2872" t="s">
        <v>27</v>
      </c>
      <c r="P2872" t="s">
        <v>35</v>
      </c>
      <c r="Q2872" t="s">
        <v>19</v>
      </c>
      <c r="R2872" t="s">
        <v>38</v>
      </c>
      <c r="S2872" t="s">
        <v>17</v>
      </c>
      <c r="T2872" t="s">
        <v>13310</v>
      </c>
      <c r="U2872" s="1">
        <v>45662</v>
      </c>
      <c r="V2872">
        <f t="shared" si="88"/>
        <v>261</v>
      </c>
      <c r="W2872" t="str">
        <f t="shared" si="89"/>
        <v>240-269</v>
      </c>
    </row>
    <row r="2873" spans="1:23" x14ac:dyDescent="0.25">
      <c r="A2873" t="s">
        <v>3011</v>
      </c>
      <c r="B2873">
        <v>9568627063</v>
      </c>
      <c r="C2873">
        <v>2882558577</v>
      </c>
      <c r="D2873" s="1">
        <v>45729</v>
      </c>
      <c r="E2873">
        <v>99215</v>
      </c>
      <c r="F2873">
        <v>90834</v>
      </c>
      <c r="G2873" t="s">
        <v>182</v>
      </c>
      <c r="H2873" s="34">
        <v>85450</v>
      </c>
      <c r="I2873" s="7">
        <v>72633</v>
      </c>
      <c r="J2873" s="7">
        <v>42744.34</v>
      </c>
      <c r="K2873" s="7">
        <v>28436</v>
      </c>
      <c r="L2873" s="7">
        <v>1452.66</v>
      </c>
      <c r="M2873" s="5">
        <v>0.02</v>
      </c>
      <c r="N2873" t="s">
        <v>16</v>
      </c>
      <c r="O2873" t="s">
        <v>27</v>
      </c>
      <c r="P2873" t="s">
        <v>40</v>
      </c>
      <c r="Q2873" t="s">
        <v>32</v>
      </c>
      <c r="R2873" t="s">
        <v>38</v>
      </c>
      <c r="S2873" t="s">
        <v>27</v>
      </c>
      <c r="T2873" t="s">
        <v>13312</v>
      </c>
      <c r="U2873" s="1">
        <v>46001</v>
      </c>
      <c r="V2873">
        <f t="shared" si="88"/>
        <v>272</v>
      </c>
      <c r="W2873" t="str">
        <f t="shared" si="89"/>
        <v>270-299</v>
      </c>
    </row>
    <row r="2874" spans="1:23" x14ac:dyDescent="0.25">
      <c r="A2874" t="s">
        <v>3012</v>
      </c>
      <c r="B2874">
        <v>5446339104</v>
      </c>
      <c r="C2874">
        <v>7109214002</v>
      </c>
      <c r="D2874" s="1">
        <v>45462</v>
      </c>
      <c r="E2874">
        <v>99233</v>
      </c>
      <c r="F2874">
        <v>93000</v>
      </c>
      <c r="G2874" t="s">
        <v>87</v>
      </c>
      <c r="H2874" s="34">
        <v>37739</v>
      </c>
      <c r="I2874" s="7">
        <v>27172</v>
      </c>
      <c r="J2874" s="7">
        <v>24998.240000000002</v>
      </c>
      <c r="K2874" s="7">
        <v>0</v>
      </c>
      <c r="L2874" s="7">
        <v>2173.7600000000002</v>
      </c>
      <c r="M2874" s="5">
        <v>0.08</v>
      </c>
      <c r="N2874" t="s">
        <v>24</v>
      </c>
      <c r="O2874" t="s">
        <v>17</v>
      </c>
      <c r="P2874" t="s">
        <v>55</v>
      </c>
      <c r="Q2874" t="s">
        <v>19</v>
      </c>
      <c r="R2874" t="s">
        <v>43</v>
      </c>
      <c r="S2874" t="s">
        <v>17</v>
      </c>
      <c r="T2874" t="s">
        <v>13312</v>
      </c>
      <c r="U2874" s="1">
        <v>45723</v>
      </c>
      <c r="V2874">
        <f t="shared" si="88"/>
        <v>261</v>
      </c>
      <c r="W2874" t="str">
        <f t="shared" si="89"/>
        <v>240-269</v>
      </c>
    </row>
    <row r="2875" spans="1:23" x14ac:dyDescent="0.25">
      <c r="A2875" t="s">
        <v>3013</v>
      </c>
      <c r="B2875">
        <v>5506451154</v>
      </c>
      <c r="C2875">
        <v>8138216495</v>
      </c>
      <c r="D2875" s="1">
        <v>45567</v>
      </c>
      <c r="E2875">
        <v>99215</v>
      </c>
      <c r="F2875">
        <v>99214</v>
      </c>
      <c r="G2875" t="s">
        <v>272</v>
      </c>
      <c r="H2875" s="34">
        <v>53821</v>
      </c>
      <c r="I2875" s="7">
        <v>45748</v>
      </c>
      <c r="J2875" s="7">
        <v>33093.040000000001</v>
      </c>
      <c r="K2875" s="7">
        <v>11740</v>
      </c>
      <c r="L2875" s="7">
        <v>914.96</v>
      </c>
      <c r="M2875" s="5">
        <v>0.02</v>
      </c>
      <c r="N2875" t="s">
        <v>16</v>
      </c>
      <c r="O2875" t="s">
        <v>27</v>
      </c>
      <c r="P2875" t="s">
        <v>35</v>
      </c>
      <c r="Q2875" t="s">
        <v>19</v>
      </c>
      <c r="R2875" t="s">
        <v>43</v>
      </c>
      <c r="S2875" t="s">
        <v>17</v>
      </c>
      <c r="T2875" t="s">
        <v>13311</v>
      </c>
      <c r="U2875" s="1">
        <v>45704</v>
      </c>
      <c r="V2875">
        <f t="shared" si="88"/>
        <v>137</v>
      </c>
      <c r="W2875" t="str">
        <f t="shared" si="89"/>
        <v>120-149</v>
      </c>
    </row>
    <row r="2876" spans="1:23" x14ac:dyDescent="0.25">
      <c r="A2876" t="s">
        <v>3014</v>
      </c>
      <c r="B2876">
        <v>5357637617</v>
      </c>
      <c r="C2876">
        <v>6314154393</v>
      </c>
      <c r="D2876" s="1">
        <v>45627</v>
      </c>
      <c r="E2876">
        <v>99221</v>
      </c>
      <c r="F2876">
        <v>97110</v>
      </c>
      <c r="G2876" t="s">
        <v>174</v>
      </c>
      <c r="H2876" s="34">
        <v>80728</v>
      </c>
      <c r="I2876" s="7">
        <v>58124</v>
      </c>
      <c r="J2876" s="7">
        <v>45696.08</v>
      </c>
      <c r="K2876" s="7">
        <v>7778</v>
      </c>
      <c r="L2876" s="7">
        <v>4649.92</v>
      </c>
      <c r="M2876" s="5">
        <v>0.08</v>
      </c>
      <c r="N2876" t="s">
        <v>24</v>
      </c>
      <c r="O2876" t="s">
        <v>27</v>
      </c>
      <c r="P2876" t="s">
        <v>55</v>
      </c>
      <c r="Q2876" t="s">
        <v>32</v>
      </c>
      <c r="R2876" t="s">
        <v>20</v>
      </c>
      <c r="S2876" t="s">
        <v>21</v>
      </c>
      <c r="T2876" t="s">
        <v>13311</v>
      </c>
      <c r="U2876" s="1">
        <v>45893</v>
      </c>
      <c r="V2876">
        <f t="shared" si="88"/>
        <v>266</v>
      </c>
      <c r="W2876" t="str">
        <f t="shared" si="89"/>
        <v>240-269</v>
      </c>
    </row>
    <row r="2877" spans="1:23" x14ac:dyDescent="0.25">
      <c r="A2877" t="s">
        <v>3015</v>
      </c>
      <c r="B2877">
        <v>4070707549</v>
      </c>
      <c r="C2877">
        <v>2251117565</v>
      </c>
      <c r="D2877" s="1">
        <v>45921</v>
      </c>
      <c r="E2877">
        <v>99222</v>
      </c>
      <c r="F2877">
        <v>80053</v>
      </c>
      <c r="G2877" t="s">
        <v>108</v>
      </c>
      <c r="H2877" s="34">
        <v>76314</v>
      </c>
      <c r="I2877" s="7">
        <v>64867</v>
      </c>
      <c r="J2877" s="7">
        <v>63569.66</v>
      </c>
      <c r="K2877" s="7">
        <v>0</v>
      </c>
      <c r="L2877" s="7">
        <v>1297.3399999999999</v>
      </c>
      <c r="M2877" s="5">
        <v>0.02</v>
      </c>
      <c r="N2877" t="s">
        <v>16</v>
      </c>
      <c r="O2877" t="s">
        <v>17</v>
      </c>
      <c r="P2877" t="s">
        <v>18</v>
      </c>
      <c r="Q2877" t="s">
        <v>32</v>
      </c>
      <c r="R2877" t="s">
        <v>26</v>
      </c>
      <c r="S2877" t="s">
        <v>17</v>
      </c>
      <c r="T2877" t="s">
        <v>13310</v>
      </c>
      <c r="U2877" s="1">
        <v>45971</v>
      </c>
      <c r="V2877">
        <f t="shared" si="88"/>
        <v>50</v>
      </c>
      <c r="W2877" t="str">
        <f t="shared" si="89"/>
        <v>30-59</v>
      </c>
    </row>
    <row r="2878" spans="1:23" x14ac:dyDescent="0.25">
      <c r="A2878" t="s">
        <v>3016</v>
      </c>
      <c r="B2878">
        <v>7936283161</v>
      </c>
      <c r="C2878">
        <v>2819631770</v>
      </c>
      <c r="D2878" s="1">
        <v>45954</v>
      </c>
      <c r="E2878">
        <v>99223</v>
      </c>
      <c r="F2878">
        <v>99282</v>
      </c>
      <c r="G2878" t="s">
        <v>152</v>
      </c>
      <c r="H2878" s="34">
        <v>45521</v>
      </c>
      <c r="I2878" s="7">
        <v>29589</v>
      </c>
      <c r="J2878" s="7">
        <v>20895.32</v>
      </c>
      <c r="K2878" s="7">
        <v>5143</v>
      </c>
      <c r="L2878" s="7">
        <v>3550.68</v>
      </c>
      <c r="M2878" s="5">
        <v>0.12</v>
      </c>
      <c r="N2878" t="s">
        <v>46</v>
      </c>
      <c r="O2878" t="s">
        <v>27</v>
      </c>
      <c r="P2878" t="s">
        <v>18</v>
      </c>
      <c r="Q2878" t="s">
        <v>32</v>
      </c>
      <c r="R2878" t="s">
        <v>21</v>
      </c>
      <c r="S2878" t="s">
        <v>27</v>
      </c>
      <c r="T2878" t="s">
        <v>13312</v>
      </c>
      <c r="U2878" s="1">
        <v>46079</v>
      </c>
      <c r="V2878">
        <f t="shared" si="88"/>
        <v>125</v>
      </c>
      <c r="W2878" t="str">
        <f t="shared" si="89"/>
        <v>120-149</v>
      </c>
    </row>
    <row r="2879" spans="1:23" x14ac:dyDescent="0.25">
      <c r="A2879" t="s">
        <v>3017</v>
      </c>
      <c r="B2879">
        <v>4902864139</v>
      </c>
      <c r="C2879">
        <v>3129254024</v>
      </c>
      <c r="D2879" s="1">
        <v>45878</v>
      </c>
      <c r="E2879">
        <v>99238</v>
      </c>
      <c r="F2879">
        <v>99212</v>
      </c>
      <c r="G2879" t="s">
        <v>268</v>
      </c>
      <c r="H2879" s="34">
        <v>59431</v>
      </c>
      <c r="I2879" s="7">
        <v>44573</v>
      </c>
      <c r="J2879" s="7">
        <v>22344.05</v>
      </c>
      <c r="K2879" s="7">
        <v>15543</v>
      </c>
      <c r="L2879" s="7">
        <v>6685.95</v>
      </c>
      <c r="M2879" s="5">
        <v>0.15</v>
      </c>
      <c r="N2879" t="s">
        <v>1139</v>
      </c>
      <c r="O2879" t="s">
        <v>27</v>
      </c>
      <c r="P2879" t="s">
        <v>40</v>
      </c>
      <c r="Q2879" t="s">
        <v>19</v>
      </c>
      <c r="R2879" t="s">
        <v>27</v>
      </c>
      <c r="S2879" t="s">
        <v>27</v>
      </c>
      <c r="T2879" t="s">
        <v>13311</v>
      </c>
      <c r="U2879" s="1">
        <v>45958</v>
      </c>
      <c r="V2879">
        <f t="shared" si="88"/>
        <v>80</v>
      </c>
      <c r="W2879" t="str">
        <f t="shared" si="89"/>
        <v>60-89</v>
      </c>
    </row>
    <row r="2880" spans="1:23" x14ac:dyDescent="0.25">
      <c r="A2880" t="s">
        <v>3018</v>
      </c>
      <c r="B2880">
        <v>8856157449</v>
      </c>
      <c r="C2880">
        <v>1175237858</v>
      </c>
      <c r="D2880" s="1">
        <v>45913</v>
      </c>
      <c r="E2880">
        <v>99221</v>
      </c>
      <c r="F2880">
        <v>99291</v>
      </c>
      <c r="G2880" t="s">
        <v>140</v>
      </c>
      <c r="H2880" s="34">
        <v>54167</v>
      </c>
      <c r="I2880" s="7">
        <v>35209</v>
      </c>
      <c r="J2880" s="7">
        <v>17225.919999999998</v>
      </c>
      <c r="K2880" s="7">
        <v>13758</v>
      </c>
      <c r="L2880" s="7">
        <v>4225.08</v>
      </c>
      <c r="M2880" s="5">
        <v>0.12</v>
      </c>
      <c r="N2880" t="s">
        <v>46</v>
      </c>
      <c r="O2880" t="s">
        <v>27</v>
      </c>
      <c r="P2880" t="s">
        <v>97</v>
      </c>
      <c r="Q2880" t="s">
        <v>32</v>
      </c>
      <c r="R2880" t="s">
        <v>38</v>
      </c>
      <c r="S2880" t="s">
        <v>17</v>
      </c>
      <c r="T2880" t="s">
        <v>13311</v>
      </c>
      <c r="U2880" s="1">
        <v>46010</v>
      </c>
      <c r="V2880">
        <f t="shared" si="88"/>
        <v>97</v>
      </c>
      <c r="W2880" t="str">
        <f t="shared" si="89"/>
        <v>90-119</v>
      </c>
    </row>
    <row r="2881" spans="1:23" x14ac:dyDescent="0.25">
      <c r="A2881" t="s">
        <v>3019</v>
      </c>
      <c r="B2881">
        <v>8833648009</v>
      </c>
      <c r="C2881">
        <v>4041541238</v>
      </c>
      <c r="D2881" s="1">
        <v>45337</v>
      </c>
      <c r="E2881">
        <v>99221</v>
      </c>
      <c r="F2881">
        <v>36415</v>
      </c>
      <c r="G2881" t="s">
        <v>169</v>
      </c>
      <c r="H2881" s="34">
        <v>78589</v>
      </c>
      <c r="I2881" s="7">
        <v>64443</v>
      </c>
      <c r="J2881" s="7">
        <v>52843.26</v>
      </c>
      <c r="K2881" s="7">
        <v>0</v>
      </c>
      <c r="L2881" s="7">
        <v>11599.74</v>
      </c>
      <c r="M2881" s="5">
        <v>0.18</v>
      </c>
      <c r="N2881" t="s">
        <v>3141</v>
      </c>
      <c r="O2881" t="s">
        <v>17</v>
      </c>
      <c r="P2881" t="s">
        <v>35</v>
      </c>
      <c r="Q2881" t="s">
        <v>32</v>
      </c>
      <c r="R2881" t="s">
        <v>26</v>
      </c>
      <c r="S2881" t="s">
        <v>27</v>
      </c>
      <c r="T2881" t="s">
        <v>13312</v>
      </c>
      <c r="U2881" s="1">
        <v>45829</v>
      </c>
      <c r="V2881">
        <f t="shared" si="88"/>
        <v>492</v>
      </c>
      <c r="W2881" t="str">
        <f t="shared" si="89"/>
        <v>360+</v>
      </c>
    </row>
    <row r="2882" spans="1:23" x14ac:dyDescent="0.25">
      <c r="A2882" t="s">
        <v>3020</v>
      </c>
      <c r="B2882">
        <v>1288345111</v>
      </c>
      <c r="C2882">
        <v>4109407455</v>
      </c>
      <c r="D2882" s="1">
        <v>45487</v>
      </c>
      <c r="E2882">
        <v>99233</v>
      </c>
      <c r="F2882">
        <v>99283</v>
      </c>
      <c r="G2882" t="s">
        <v>244</v>
      </c>
      <c r="H2882" s="34">
        <v>62217</v>
      </c>
      <c r="I2882" s="7">
        <v>52884</v>
      </c>
      <c r="J2882" s="7">
        <v>38450.32</v>
      </c>
      <c r="K2882" s="7">
        <v>13376</v>
      </c>
      <c r="L2882" s="7">
        <v>1057.68</v>
      </c>
      <c r="M2882" s="5">
        <v>0.02</v>
      </c>
      <c r="N2882" t="s">
        <v>16</v>
      </c>
      <c r="O2882" t="s">
        <v>27</v>
      </c>
      <c r="P2882" t="s">
        <v>58</v>
      </c>
      <c r="Q2882" t="s">
        <v>19</v>
      </c>
      <c r="R2882" t="s">
        <v>38</v>
      </c>
      <c r="S2882" t="s">
        <v>27</v>
      </c>
      <c r="T2882" t="s">
        <v>13312</v>
      </c>
      <c r="U2882" s="1">
        <v>45678</v>
      </c>
      <c r="V2882">
        <f t="shared" ref="V2882:V2945" si="90">U2882-D2882</f>
        <v>191</v>
      </c>
      <c r="W2882" t="str">
        <f t="shared" si="89"/>
        <v>180-209</v>
      </c>
    </row>
    <row r="2883" spans="1:23" x14ac:dyDescent="0.25">
      <c r="A2883" t="s">
        <v>3021</v>
      </c>
      <c r="B2883">
        <v>7889509614</v>
      </c>
      <c r="C2883">
        <v>6401867671</v>
      </c>
      <c r="D2883" s="1">
        <v>45513</v>
      </c>
      <c r="E2883">
        <v>99213</v>
      </c>
      <c r="F2883">
        <v>99202</v>
      </c>
      <c r="G2883" t="s">
        <v>146</v>
      </c>
      <c r="H2883" s="34">
        <v>65343</v>
      </c>
      <c r="I2883" s="7">
        <v>47047</v>
      </c>
      <c r="J2883" s="7">
        <v>27671.24</v>
      </c>
      <c r="K2883" s="7">
        <v>15612</v>
      </c>
      <c r="L2883" s="7">
        <v>3763.76</v>
      </c>
      <c r="M2883" s="5">
        <v>0.08</v>
      </c>
      <c r="N2883" t="s">
        <v>24</v>
      </c>
      <c r="O2883" t="s">
        <v>27</v>
      </c>
      <c r="P2883" t="s">
        <v>25</v>
      </c>
      <c r="Q2883" t="s">
        <v>32</v>
      </c>
      <c r="R2883" t="s">
        <v>20</v>
      </c>
      <c r="S2883" t="s">
        <v>21</v>
      </c>
      <c r="T2883" t="s">
        <v>13310</v>
      </c>
      <c r="U2883" s="1">
        <v>46004</v>
      </c>
      <c r="V2883">
        <f t="shared" si="90"/>
        <v>491</v>
      </c>
      <c r="W2883" t="str">
        <f t="shared" ref="W2883:W2946" si="91">IF(V2883="","",IF(V2883&lt;30,"0-29",IF(V2883&lt;60,"30-59",IF(V2883&lt;90,"60-89",IF(V2883&lt;120,"90-119",IF(V2883&lt;150,"120-149",IF(V2883&lt;180,"150-179",IF(V2883&lt;210,"180-209",IF(V2883&lt;240,"210-239",IF(V2883&lt;270,"240-269",IF(V2883&lt;300,"270-299",IF(V2883&lt;330,"300-329",IF(V2883&lt;360,"330-359","360+")))))))))))))</f>
        <v>360+</v>
      </c>
    </row>
    <row r="2884" spans="1:23" x14ac:dyDescent="0.25">
      <c r="A2884" t="s">
        <v>3022</v>
      </c>
      <c r="B2884">
        <v>3484987574</v>
      </c>
      <c r="C2884">
        <v>5641581278</v>
      </c>
      <c r="D2884" s="1">
        <v>45608</v>
      </c>
      <c r="E2884">
        <v>99213</v>
      </c>
      <c r="F2884">
        <v>99281</v>
      </c>
      <c r="G2884" t="s">
        <v>112</v>
      </c>
      <c r="H2884" s="34">
        <v>37710</v>
      </c>
      <c r="I2884" s="7">
        <v>24512</v>
      </c>
      <c r="J2884" s="7">
        <v>20145.560000000001</v>
      </c>
      <c r="K2884" s="7">
        <v>1425</v>
      </c>
      <c r="L2884" s="7">
        <v>2941.44</v>
      </c>
      <c r="M2884" s="5">
        <v>0.12</v>
      </c>
      <c r="N2884" t="s">
        <v>46</v>
      </c>
      <c r="O2884" t="s">
        <v>30</v>
      </c>
      <c r="P2884" t="s">
        <v>25</v>
      </c>
      <c r="Q2884" t="s">
        <v>19</v>
      </c>
      <c r="R2884" t="s">
        <v>38</v>
      </c>
      <c r="S2884" t="s">
        <v>21</v>
      </c>
      <c r="T2884" t="s">
        <v>13311</v>
      </c>
      <c r="U2884" s="1">
        <v>45865</v>
      </c>
      <c r="V2884">
        <f t="shared" si="90"/>
        <v>257</v>
      </c>
      <c r="W2884" t="str">
        <f t="shared" si="91"/>
        <v>240-269</v>
      </c>
    </row>
    <row r="2885" spans="1:23" x14ac:dyDescent="0.25">
      <c r="A2885" t="s">
        <v>3023</v>
      </c>
      <c r="B2885">
        <v>4315230984</v>
      </c>
      <c r="C2885">
        <v>1318980846</v>
      </c>
      <c r="D2885" s="1">
        <v>45344</v>
      </c>
      <c r="E2885">
        <v>99223</v>
      </c>
      <c r="F2885">
        <v>90834</v>
      </c>
      <c r="G2885" t="s">
        <v>224</v>
      </c>
      <c r="H2885" s="34">
        <v>70489</v>
      </c>
      <c r="I2885" s="7">
        <v>50752</v>
      </c>
      <c r="J2885" s="7">
        <v>46691.839999999997</v>
      </c>
      <c r="K2885" s="7">
        <v>0</v>
      </c>
      <c r="L2885" s="7">
        <v>4060.16</v>
      </c>
      <c r="M2885" s="5">
        <v>0.08</v>
      </c>
      <c r="N2885" t="s">
        <v>24</v>
      </c>
      <c r="O2885" t="s">
        <v>17</v>
      </c>
      <c r="P2885" t="s">
        <v>18</v>
      </c>
      <c r="Q2885" t="s">
        <v>19</v>
      </c>
      <c r="R2885" t="s">
        <v>26</v>
      </c>
      <c r="S2885" t="s">
        <v>17</v>
      </c>
      <c r="T2885" t="s">
        <v>13311</v>
      </c>
      <c r="U2885" s="1">
        <v>45786</v>
      </c>
      <c r="V2885">
        <f t="shared" si="90"/>
        <v>442</v>
      </c>
      <c r="W2885" t="str">
        <f t="shared" si="91"/>
        <v>360+</v>
      </c>
    </row>
    <row r="2886" spans="1:23" x14ac:dyDescent="0.25">
      <c r="A2886" t="s">
        <v>3024</v>
      </c>
      <c r="B2886">
        <v>5208208167</v>
      </c>
      <c r="C2886">
        <v>2617648625</v>
      </c>
      <c r="D2886" s="1">
        <v>45871</v>
      </c>
      <c r="E2886">
        <v>99238</v>
      </c>
      <c r="F2886">
        <v>36415</v>
      </c>
      <c r="G2886" t="s">
        <v>34</v>
      </c>
      <c r="H2886" s="34">
        <v>84020</v>
      </c>
      <c r="I2886" s="7">
        <v>71417</v>
      </c>
      <c r="J2886" s="7">
        <v>65295.66</v>
      </c>
      <c r="K2886" s="7">
        <v>4693</v>
      </c>
      <c r="L2886" s="7">
        <v>1428.34</v>
      </c>
      <c r="M2886" s="5">
        <v>0.02</v>
      </c>
      <c r="N2886" t="s">
        <v>16</v>
      </c>
      <c r="O2886" t="s">
        <v>30</v>
      </c>
      <c r="P2886" t="s">
        <v>25</v>
      </c>
      <c r="Q2886" t="s">
        <v>32</v>
      </c>
      <c r="R2886" t="s">
        <v>38</v>
      </c>
      <c r="S2886" t="s">
        <v>27</v>
      </c>
      <c r="T2886" t="s">
        <v>13311</v>
      </c>
      <c r="U2886" s="1">
        <v>46049</v>
      </c>
      <c r="V2886">
        <f t="shared" si="90"/>
        <v>178</v>
      </c>
      <c r="W2886" t="str">
        <f t="shared" si="91"/>
        <v>150-179</v>
      </c>
    </row>
    <row r="2887" spans="1:23" x14ac:dyDescent="0.25">
      <c r="A2887" t="s">
        <v>3025</v>
      </c>
      <c r="B2887">
        <v>7597077871</v>
      </c>
      <c r="C2887">
        <v>9264109660</v>
      </c>
      <c r="D2887" s="1">
        <v>45565</v>
      </c>
      <c r="E2887">
        <v>99213</v>
      </c>
      <c r="F2887">
        <v>99282</v>
      </c>
      <c r="G2887" t="s">
        <v>159</v>
      </c>
      <c r="H2887" s="34">
        <v>16240</v>
      </c>
      <c r="I2887" s="7">
        <v>10556</v>
      </c>
      <c r="J2887" s="7">
        <v>7999.2800000000007</v>
      </c>
      <c r="K2887" s="7">
        <v>1290</v>
      </c>
      <c r="L2887" s="7">
        <v>1266.72</v>
      </c>
      <c r="M2887" s="5">
        <v>0.12</v>
      </c>
      <c r="N2887" t="s">
        <v>46</v>
      </c>
      <c r="O2887" t="s">
        <v>30</v>
      </c>
      <c r="P2887" t="s">
        <v>55</v>
      </c>
      <c r="Q2887" t="s">
        <v>32</v>
      </c>
      <c r="R2887" t="s">
        <v>21</v>
      </c>
      <c r="S2887" t="s">
        <v>21</v>
      </c>
      <c r="T2887" t="s">
        <v>13310</v>
      </c>
      <c r="U2887" s="1">
        <v>45830</v>
      </c>
      <c r="V2887">
        <f t="shared" si="90"/>
        <v>265</v>
      </c>
      <c r="W2887" t="str">
        <f t="shared" si="91"/>
        <v>240-269</v>
      </c>
    </row>
    <row r="2888" spans="1:23" x14ac:dyDescent="0.25">
      <c r="A2888" t="s">
        <v>3026</v>
      </c>
      <c r="B2888">
        <v>5553914905</v>
      </c>
      <c r="C2888">
        <v>5767570259</v>
      </c>
      <c r="D2888" s="1">
        <v>45374</v>
      </c>
      <c r="E2888">
        <v>99221</v>
      </c>
      <c r="F2888">
        <v>99211</v>
      </c>
      <c r="G2888" t="s">
        <v>134</v>
      </c>
      <c r="H2888" s="34">
        <v>84298</v>
      </c>
      <c r="I2888" s="7">
        <v>67438</v>
      </c>
      <c r="J2888" s="7">
        <v>51673.68</v>
      </c>
      <c r="K2888" s="7">
        <v>6323</v>
      </c>
      <c r="L2888" s="7">
        <v>9441.32</v>
      </c>
      <c r="M2888" s="5">
        <v>0.14000000000000001</v>
      </c>
      <c r="N2888" t="s">
        <v>1135</v>
      </c>
      <c r="O2888" t="s">
        <v>30</v>
      </c>
      <c r="P2888" t="s">
        <v>97</v>
      </c>
      <c r="Q2888" t="s">
        <v>19</v>
      </c>
      <c r="R2888" t="s">
        <v>38</v>
      </c>
      <c r="S2888" t="s">
        <v>27</v>
      </c>
      <c r="T2888" t="s">
        <v>13312</v>
      </c>
      <c r="U2888" s="1">
        <v>45981</v>
      </c>
      <c r="V2888">
        <f t="shared" si="90"/>
        <v>607</v>
      </c>
      <c r="W2888" t="str">
        <f t="shared" si="91"/>
        <v>360+</v>
      </c>
    </row>
    <row r="2889" spans="1:23" x14ac:dyDescent="0.25">
      <c r="A2889" t="s">
        <v>3027</v>
      </c>
      <c r="B2889">
        <v>8567186861</v>
      </c>
      <c r="C2889">
        <v>8276020004</v>
      </c>
      <c r="D2889" s="1">
        <v>45741</v>
      </c>
      <c r="E2889">
        <v>99221</v>
      </c>
      <c r="F2889">
        <v>99214</v>
      </c>
      <c r="G2889" t="s">
        <v>286</v>
      </c>
      <c r="H2889" s="34">
        <v>58730</v>
      </c>
      <c r="I2889" s="7">
        <v>46984</v>
      </c>
      <c r="J2889" s="7">
        <v>35232.239999999998</v>
      </c>
      <c r="K2889" s="7">
        <v>5174</v>
      </c>
      <c r="L2889" s="7">
        <v>6577.76</v>
      </c>
      <c r="M2889" s="5">
        <v>0.14000000000000001</v>
      </c>
      <c r="N2889" t="s">
        <v>1135</v>
      </c>
      <c r="O2889" t="s">
        <v>30</v>
      </c>
      <c r="P2889" t="s">
        <v>18</v>
      </c>
      <c r="Q2889" t="s">
        <v>19</v>
      </c>
      <c r="R2889" t="s">
        <v>26</v>
      </c>
      <c r="S2889" t="s">
        <v>21</v>
      </c>
      <c r="T2889" t="s">
        <v>13310</v>
      </c>
      <c r="U2889" s="1">
        <v>45778</v>
      </c>
      <c r="V2889">
        <f t="shared" si="90"/>
        <v>37</v>
      </c>
      <c r="W2889" t="str">
        <f t="shared" si="91"/>
        <v>30-59</v>
      </c>
    </row>
    <row r="2890" spans="1:23" x14ac:dyDescent="0.25">
      <c r="A2890" t="s">
        <v>3028</v>
      </c>
      <c r="B2890">
        <v>6442218193</v>
      </c>
      <c r="C2890">
        <v>6288544757</v>
      </c>
      <c r="D2890" s="1">
        <v>45326</v>
      </c>
      <c r="E2890">
        <v>99223</v>
      </c>
      <c r="F2890">
        <v>97110</v>
      </c>
      <c r="G2890" t="s">
        <v>91</v>
      </c>
      <c r="H2890" s="34">
        <v>30725</v>
      </c>
      <c r="I2890" s="7">
        <v>22122</v>
      </c>
      <c r="J2890" s="7">
        <v>10551.24</v>
      </c>
      <c r="K2890" s="7">
        <v>9801</v>
      </c>
      <c r="L2890" s="7">
        <v>1769.76</v>
      </c>
      <c r="M2890" s="5">
        <v>0.08</v>
      </c>
      <c r="N2890" t="s">
        <v>24</v>
      </c>
      <c r="O2890" t="s">
        <v>27</v>
      </c>
      <c r="P2890" t="s">
        <v>40</v>
      </c>
      <c r="Q2890" t="s">
        <v>19</v>
      </c>
      <c r="R2890" t="s">
        <v>27</v>
      </c>
      <c r="S2890" t="s">
        <v>17</v>
      </c>
      <c r="T2890" t="s">
        <v>13311</v>
      </c>
      <c r="U2890" s="1">
        <v>45771</v>
      </c>
      <c r="V2890">
        <f t="shared" si="90"/>
        <v>445</v>
      </c>
      <c r="W2890" t="str">
        <f t="shared" si="91"/>
        <v>360+</v>
      </c>
    </row>
    <row r="2891" spans="1:23" x14ac:dyDescent="0.25">
      <c r="A2891" t="s">
        <v>3029</v>
      </c>
      <c r="B2891">
        <v>9317782337</v>
      </c>
      <c r="C2891">
        <v>2607671685</v>
      </c>
      <c r="D2891" s="1">
        <v>45339</v>
      </c>
      <c r="E2891">
        <v>99238</v>
      </c>
      <c r="F2891">
        <v>99213</v>
      </c>
      <c r="G2891" t="s">
        <v>286</v>
      </c>
      <c r="H2891" s="34">
        <v>94354</v>
      </c>
      <c r="I2891" s="7">
        <v>61330</v>
      </c>
      <c r="J2891" s="7">
        <v>53970.400000000001</v>
      </c>
      <c r="K2891" s="7">
        <v>0</v>
      </c>
      <c r="L2891" s="7">
        <v>7359.6</v>
      </c>
      <c r="M2891" s="5">
        <v>0.12</v>
      </c>
      <c r="N2891" t="s">
        <v>46</v>
      </c>
      <c r="O2891" t="s">
        <v>17</v>
      </c>
      <c r="P2891" t="s">
        <v>55</v>
      </c>
      <c r="Q2891" t="s">
        <v>32</v>
      </c>
      <c r="R2891" t="s">
        <v>26</v>
      </c>
      <c r="S2891" t="s">
        <v>17</v>
      </c>
      <c r="T2891" t="s">
        <v>13311</v>
      </c>
      <c r="U2891" s="1">
        <v>46042</v>
      </c>
      <c r="V2891">
        <f t="shared" si="90"/>
        <v>703</v>
      </c>
      <c r="W2891" t="str">
        <f t="shared" si="91"/>
        <v>360+</v>
      </c>
    </row>
    <row r="2892" spans="1:23" x14ac:dyDescent="0.25">
      <c r="A2892" t="s">
        <v>3030</v>
      </c>
      <c r="B2892">
        <v>7090355914</v>
      </c>
      <c r="C2892">
        <v>2280876951</v>
      </c>
      <c r="D2892" s="1">
        <v>45405</v>
      </c>
      <c r="E2892">
        <v>99221</v>
      </c>
      <c r="F2892">
        <v>85025</v>
      </c>
      <c r="G2892" t="s">
        <v>127</v>
      </c>
      <c r="H2892" s="34">
        <v>65674</v>
      </c>
      <c r="I2892" s="7">
        <v>42688</v>
      </c>
      <c r="J2892" s="7">
        <v>33263.440000000002</v>
      </c>
      <c r="K2892" s="7">
        <v>4302</v>
      </c>
      <c r="L2892" s="7">
        <v>5122.5600000000004</v>
      </c>
      <c r="M2892" s="5">
        <v>0.12</v>
      </c>
      <c r="N2892" t="s">
        <v>46</v>
      </c>
      <c r="O2892" t="s">
        <v>30</v>
      </c>
      <c r="P2892" t="s">
        <v>25</v>
      </c>
      <c r="Q2892" t="s">
        <v>32</v>
      </c>
      <c r="R2892" t="s">
        <v>38</v>
      </c>
      <c r="S2892" t="s">
        <v>17</v>
      </c>
      <c r="T2892" t="s">
        <v>13310</v>
      </c>
      <c r="U2892" s="1">
        <v>46045</v>
      </c>
      <c r="V2892">
        <f t="shared" si="90"/>
        <v>640</v>
      </c>
      <c r="W2892" t="str">
        <f t="shared" si="91"/>
        <v>360+</v>
      </c>
    </row>
    <row r="2893" spans="1:23" x14ac:dyDescent="0.25">
      <c r="A2893" t="s">
        <v>3031</v>
      </c>
      <c r="B2893">
        <v>1392128451</v>
      </c>
      <c r="C2893">
        <v>7525404059</v>
      </c>
      <c r="D2893" s="1">
        <v>45691</v>
      </c>
      <c r="E2893">
        <v>99238</v>
      </c>
      <c r="F2893">
        <v>71046</v>
      </c>
      <c r="G2893" t="s">
        <v>222</v>
      </c>
      <c r="H2893" s="34">
        <v>95317</v>
      </c>
      <c r="I2893" s="7">
        <v>81019</v>
      </c>
      <c r="J2893" s="7">
        <v>79398.62</v>
      </c>
      <c r="K2893" s="7">
        <v>0</v>
      </c>
      <c r="L2893" s="7">
        <v>1620.38</v>
      </c>
      <c r="M2893" s="5">
        <v>0.02</v>
      </c>
      <c r="N2893" t="s">
        <v>16</v>
      </c>
      <c r="O2893" t="s">
        <v>17</v>
      </c>
      <c r="P2893" t="s">
        <v>18</v>
      </c>
      <c r="Q2893" t="s">
        <v>19</v>
      </c>
      <c r="R2893" t="s">
        <v>38</v>
      </c>
      <c r="S2893" t="s">
        <v>21</v>
      </c>
      <c r="T2893" t="s">
        <v>13310</v>
      </c>
      <c r="U2893" s="1">
        <v>45778</v>
      </c>
      <c r="V2893">
        <f t="shared" si="90"/>
        <v>87</v>
      </c>
      <c r="W2893" t="str">
        <f t="shared" si="91"/>
        <v>60-89</v>
      </c>
    </row>
    <row r="2894" spans="1:23" x14ac:dyDescent="0.25">
      <c r="A2894" t="s">
        <v>3032</v>
      </c>
      <c r="B2894">
        <v>6154166103</v>
      </c>
      <c r="C2894">
        <v>8294886128</v>
      </c>
      <c r="D2894" s="1">
        <v>45945</v>
      </c>
      <c r="E2894">
        <v>99223</v>
      </c>
      <c r="F2894">
        <v>97110</v>
      </c>
      <c r="G2894" t="s">
        <v>495</v>
      </c>
      <c r="H2894" s="34">
        <v>61590</v>
      </c>
      <c r="I2894" s="7">
        <v>52352</v>
      </c>
      <c r="J2894" s="7">
        <v>51304.959999999999</v>
      </c>
      <c r="K2894" s="7">
        <v>0</v>
      </c>
      <c r="L2894" s="7">
        <v>1047.04</v>
      </c>
      <c r="M2894" s="5">
        <v>0.02</v>
      </c>
      <c r="N2894" t="s">
        <v>16</v>
      </c>
      <c r="O2894" t="s">
        <v>17</v>
      </c>
      <c r="P2894" t="s">
        <v>31</v>
      </c>
      <c r="Q2894" t="s">
        <v>19</v>
      </c>
      <c r="R2894" t="s">
        <v>43</v>
      </c>
      <c r="S2894" t="s">
        <v>27</v>
      </c>
      <c r="T2894" t="s">
        <v>13311</v>
      </c>
      <c r="U2894" s="1">
        <v>45949</v>
      </c>
      <c r="V2894">
        <f t="shared" si="90"/>
        <v>4</v>
      </c>
      <c r="W2894" t="str">
        <f t="shared" si="91"/>
        <v>0-29</v>
      </c>
    </row>
    <row r="2895" spans="1:23" x14ac:dyDescent="0.25">
      <c r="A2895" t="s">
        <v>3033</v>
      </c>
      <c r="B2895">
        <v>5514235859</v>
      </c>
      <c r="C2895">
        <v>6540769415</v>
      </c>
      <c r="D2895" s="1">
        <v>45657</v>
      </c>
      <c r="E2895">
        <v>99221</v>
      </c>
      <c r="F2895">
        <v>99212</v>
      </c>
      <c r="G2895" t="s">
        <v>279</v>
      </c>
      <c r="H2895" s="34">
        <v>41556</v>
      </c>
      <c r="I2895" s="7">
        <v>29920</v>
      </c>
      <c r="J2895" s="7">
        <v>23609.4</v>
      </c>
      <c r="K2895" s="7">
        <v>3917</v>
      </c>
      <c r="L2895" s="7">
        <v>2393.6</v>
      </c>
      <c r="M2895" s="5">
        <v>0.08</v>
      </c>
      <c r="N2895" t="s">
        <v>24</v>
      </c>
      <c r="O2895" t="s">
        <v>30</v>
      </c>
      <c r="P2895" t="s">
        <v>25</v>
      </c>
      <c r="Q2895" t="s">
        <v>32</v>
      </c>
      <c r="R2895" t="s">
        <v>21</v>
      </c>
      <c r="S2895" t="s">
        <v>27</v>
      </c>
      <c r="T2895" t="s">
        <v>13312</v>
      </c>
      <c r="U2895" s="1">
        <v>45924</v>
      </c>
      <c r="V2895">
        <f t="shared" si="90"/>
        <v>267</v>
      </c>
      <c r="W2895" t="str">
        <f t="shared" si="91"/>
        <v>240-269</v>
      </c>
    </row>
    <row r="2896" spans="1:23" x14ac:dyDescent="0.25">
      <c r="A2896" t="s">
        <v>3034</v>
      </c>
      <c r="B2896">
        <v>5950443472</v>
      </c>
      <c r="C2896">
        <v>1170945815</v>
      </c>
      <c r="D2896" s="1">
        <v>45731</v>
      </c>
      <c r="E2896">
        <v>99221</v>
      </c>
      <c r="F2896">
        <v>99284</v>
      </c>
      <c r="G2896" t="s">
        <v>131</v>
      </c>
      <c r="H2896" s="34">
        <v>71752</v>
      </c>
      <c r="I2896" s="7">
        <v>60989</v>
      </c>
      <c r="J2896" s="7">
        <v>53291.22</v>
      </c>
      <c r="K2896" s="7">
        <v>6478</v>
      </c>
      <c r="L2896" s="7">
        <v>1219.78</v>
      </c>
      <c r="M2896" s="5">
        <v>0.02</v>
      </c>
      <c r="N2896" t="s">
        <v>16</v>
      </c>
      <c r="O2896" t="s">
        <v>27</v>
      </c>
      <c r="P2896" t="s">
        <v>31</v>
      </c>
      <c r="Q2896" t="s">
        <v>32</v>
      </c>
      <c r="R2896" t="s">
        <v>20</v>
      </c>
      <c r="S2896" t="s">
        <v>21</v>
      </c>
      <c r="T2896" t="s">
        <v>13311</v>
      </c>
      <c r="U2896" s="1">
        <v>45737</v>
      </c>
      <c r="V2896">
        <f t="shared" si="90"/>
        <v>6</v>
      </c>
      <c r="W2896" t="str">
        <f t="shared" si="91"/>
        <v>0-29</v>
      </c>
    </row>
    <row r="2897" spans="1:23" x14ac:dyDescent="0.25">
      <c r="A2897" t="s">
        <v>3035</v>
      </c>
      <c r="B2897">
        <v>3336362085</v>
      </c>
      <c r="C2897">
        <v>1776854477</v>
      </c>
      <c r="D2897" s="1">
        <v>45364</v>
      </c>
      <c r="E2897">
        <v>99214</v>
      </c>
      <c r="F2897">
        <v>99291</v>
      </c>
      <c r="G2897" t="s">
        <v>222</v>
      </c>
      <c r="H2897" s="34">
        <v>64430</v>
      </c>
      <c r="I2897" s="7">
        <v>51544</v>
      </c>
      <c r="J2897" s="7">
        <v>38444.839999999997</v>
      </c>
      <c r="K2897" s="7">
        <v>5883</v>
      </c>
      <c r="L2897" s="7">
        <v>7216.16</v>
      </c>
      <c r="M2897" s="5">
        <v>0.14000000000000001</v>
      </c>
      <c r="N2897" t="s">
        <v>1135</v>
      </c>
      <c r="O2897" t="s">
        <v>30</v>
      </c>
      <c r="P2897" t="s">
        <v>25</v>
      </c>
      <c r="Q2897" t="s">
        <v>19</v>
      </c>
      <c r="R2897" t="s">
        <v>43</v>
      </c>
      <c r="S2897" t="s">
        <v>27</v>
      </c>
      <c r="T2897" t="s">
        <v>13310</v>
      </c>
      <c r="U2897" s="1">
        <v>45957</v>
      </c>
      <c r="V2897">
        <f t="shared" si="90"/>
        <v>593</v>
      </c>
      <c r="W2897" t="str">
        <f t="shared" si="91"/>
        <v>360+</v>
      </c>
    </row>
    <row r="2898" spans="1:23" x14ac:dyDescent="0.25">
      <c r="A2898" t="s">
        <v>3036</v>
      </c>
      <c r="B2898">
        <v>8916945490</v>
      </c>
      <c r="C2898">
        <v>6990737140</v>
      </c>
      <c r="D2898" s="1">
        <v>45791</v>
      </c>
      <c r="E2898">
        <v>99214</v>
      </c>
      <c r="F2898">
        <v>97110</v>
      </c>
      <c r="G2898" t="s">
        <v>29</v>
      </c>
      <c r="H2898" s="34">
        <v>74506</v>
      </c>
      <c r="I2898" s="7">
        <v>53644</v>
      </c>
      <c r="J2898" s="7">
        <v>49352.480000000003</v>
      </c>
      <c r="K2898" s="7">
        <v>0</v>
      </c>
      <c r="L2898" s="7">
        <v>4291.5200000000004</v>
      </c>
      <c r="M2898" s="5">
        <v>0.08</v>
      </c>
      <c r="N2898" t="s">
        <v>24</v>
      </c>
      <c r="O2898" t="s">
        <v>17</v>
      </c>
      <c r="P2898" t="s">
        <v>35</v>
      </c>
      <c r="Q2898" t="s">
        <v>19</v>
      </c>
      <c r="R2898" t="s">
        <v>43</v>
      </c>
      <c r="S2898" t="s">
        <v>27</v>
      </c>
      <c r="T2898" t="s">
        <v>13311</v>
      </c>
      <c r="U2898" s="1">
        <v>45880</v>
      </c>
      <c r="V2898">
        <f t="shared" si="90"/>
        <v>89</v>
      </c>
      <c r="W2898" t="str">
        <f t="shared" si="91"/>
        <v>60-89</v>
      </c>
    </row>
    <row r="2899" spans="1:23" x14ac:dyDescent="0.25">
      <c r="A2899" t="s">
        <v>3037</v>
      </c>
      <c r="B2899">
        <v>7974080605</v>
      </c>
      <c r="C2899">
        <v>7191911703</v>
      </c>
      <c r="D2899" s="1">
        <v>45503</v>
      </c>
      <c r="E2899">
        <v>99221</v>
      </c>
      <c r="F2899">
        <v>99281</v>
      </c>
      <c r="G2899" t="s">
        <v>48</v>
      </c>
      <c r="H2899" s="34">
        <v>75420</v>
      </c>
      <c r="I2899" s="7">
        <v>64107</v>
      </c>
      <c r="J2899" s="7">
        <v>56359.86</v>
      </c>
      <c r="K2899" s="7">
        <v>6465</v>
      </c>
      <c r="L2899" s="7">
        <v>1282.1400000000001</v>
      </c>
      <c r="M2899" s="5">
        <v>0.02</v>
      </c>
      <c r="N2899" t="s">
        <v>16</v>
      </c>
      <c r="O2899" t="s">
        <v>30</v>
      </c>
      <c r="P2899" t="s">
        <v>25</v>
      </c>
      <c r="Q2899" t="s">
        <v>19</v>
      </c>
      <c r="R2899" t="s">
        <v>26</v>
      </c>
      <c r="S2899" t="s">
        <v>21</v>
      </c>
      <c r="T2899" t="s">
        <v>13312</v>
      </c>
      <c r="U2899" s="1">
        <v>45991</v>
      </c>
      <c r="V2899">
        <f t="shared" si="90"/>
        <v>488</v>
      </c>
      <c r="W2899" t="str">
        <f t="shared" si="91"/>
        <v>360+</v>
      </c>
    </row>
    <row r="2900" spans="1:23" x14ac:dyDescent="0.25">
      <c r="A2900" t="s">
        <v>3038</v>
      </c>
      <c r="B2900">
        <v>5146066985</v>
      </c>
      <c r="C2900">
        <v>7290254200</v>
      </c>
      <c r="D2900" s="1">
        <v>45554</v>
      </c>
      <c r="E2900">
        <v>99221</v>
      </c>
      <c r="F2900">
        <v>99204</v>
      </c>
      <c r="G2900" t="s">
        <v>79</v>
      </c>
      <c r="H2900" s="34">
        <v>85980</v>
      </c>
      <c r="I2900" s="7">
        <v>73083</v>
      </c>
      <c r="J2900" s="7">
        <v>71621.34</v>
      </c>
      <c r="K2900" s="7">
        <v>0</v>
      </c>
      <c r="L2900" s="7">
        <v>1461.66</v>
      </c>
      <c r="M2900" s="5">
        <v>0.02</v>
      </c>
      <c r="N2900" t="s">
        <v>16</v>
      </c>
      <c r="O2900" t="s">
        <v>17</v>
      </c>
      <c r="P2900" t="s">
        <v>40</v>
      </c>
      <c r="Q2900" t="s">
        <v>19</v>
      </c>
      <c r="R2900" t="s">
        <v>26</v>
      </c>
      <c r="S2900" t="s">
        <v>27</v>
      </c>
      <c r="T2900" t="s">
        <v>13310</v>
      </c>
      <c r="U2900" s="1">
        <v>45824</v>
      </c>
      <c r="V2900">
        <f t="shared" si="90"/>
        <v>270</v>
      </c>
      <c r="W2900" t="str">
        <f t="shared" si="91"/>
        <v>270-299</v>
      </c>
    </row>
    <row r="2901" spans="1:23" x14ac:dyDescent="0.25">
      <c r="A2901" t="s">
        <v>3039</v>
      </c>
      <c r="B2901">
        <v>7834186454</v>
      </c>
      <c r="C2901">
        <v>8099978365</v>
      </c>
      <c r="D2901" s="1">
        <v>45735</v>
      </c>
      <c r="E2901">
        <v>99231</v>
      </c>
      <c r="F2901">
        <v>99282</v>
      </c>
      <c r="G2901" t="s">
        <v>54</v>
      </c>
      <c r="H2901" s="34">
        <v>80991</v>
      </c>
      <c r="I2901" s="7">
        <v>58314</v>
      </c>
      <c r="J2901" s="7">
        <v>36308.879999999997</v>
      </c>
      <c r="K2901" s="7">
        <v>17340</v>
      </c>
      <c r="L2901" s="7">
        <v>4665.12</v>
      </c>
      <c r="M2901" s="5">
        <v>0.08</v>
      </c>
      <c r="N2901" t="s">
        <v>24</v>
      </c>
      <c r="O2901" t="s">
        <v>27</v>
      </c>
      <c r="P2901" t="s">
        <v>58</v>
      </c>
      <c r="Q2901" t="s">
        <v>32</v>
      </c>
      <c r="R2901" t="s">
        <v>43</v>
      </c>
      <c r="S2901" t="s">
        <v>17</v>
      </c>
      <c r="T2901" t="s">
        <v>13311</v>
      </c>
      <c r="U2901" s="1">
        <v>45843</v>
      </c>
      <c r="V2901">
        <f t="shared" si="90"/>
        <v>108</v>
      </c>
      <c r="W2901" t="str">
        <f t="shared" si="91"/>
        <v>90-119</v>
      </c>
    </row>
    <row r="2902" spans="1:23" x14ac:dyDescent="0.25">
      <c r="A2902" t="s">
        <v>3040</v>
      </c>
      <c r="B2902">
        <v>2620231768</v>
      </c>
      <c r="C2902">
        <v>9787821752</v>
      </c>
      <c r="D2902" s="1">
        <v>45905</v>
      </c>
      <c r="E2902">
        <v>99231</v>
      </c>
      <c r="F2902">
        <v>90834</v>
      </c>
      <c r="G2902" t="s">
        <v>69</v>
      </c>
      <c r="H2902" s="34">
        <v>26384</v>
      </c>
      <c r="I2902" s="7">
        <v>17150</v>
      </c>
      <c r="J2902" s="7">
        <v>15092</v>
      </c>
      <c r="K2902" s="7">
        <v>0</v>
      </c>
      <c r="L2902" s="7">
        <v>2058</v>
      </c>
      <c r="M2902" s="5">
        <v>0.12</v>
      </c>
      <c r="N2902" t="s">
        <v>46</v>
      </c>
      <c r="O2902" t="s">
        <v>17</v>
      </c>
      <c r="P2902" t="s">
        <v>40</v>
      </c>
      <c r="Q2902" t="s">
        <v>19</v>
      </c>
      <c r="R2902" t="s">
        <v>43</v>
      </c>
      <c r="S2902" t="s">
        <v>21</v>
      </c>
      <c r="T2902" t="s">
        <v>13310</v>
      </c>
      <c r="U2902" s="1">
        <v>45934</v>
      </c>
      <c r="V2902">
        <f t="shared" si="90"/>
        <v>29</v>
      </c>
      <c r="W2902" t="str">
        <f t="shared" si="91"/>
        <v>0-29</v>
      </c>
    </row>
    <row r="2903" spans="1:23" x14ac:dyDescent="0.25">
      <c r="A2903" t="s">
        <v>3041</v>
      </c>
      <c r="B2903">
        <v>1920946501</v>
      </c>
      <c r="C2903">
        <v>7305924281</v>
      </c>
      <c r="D2903" s="1">
        <v>45618</v>
      </c>
      <c r="E2903">
        <v>99231</v>
      </c>
      <c r="F2903">
        <v>80053</v>
      </c>
      <c r="G2903" t="s">
        <v>307</v>
      </c>
      <c r="H2903" s="34">
        <v>34688</v>
      </c>
      <c r="I2903" s="7">
        <v>26016</v>
      </c>
      <c r="J2903" s="7">
        <v>11459.6</v>
      </c>
      <c r="K2903" s="7">
        <v>10654</v>
      </c>
      <c r="L2903" s="7">
        <v>3902.4</v>
      </c>
      <c r="M2903" s="5">
        <v>0.15</v>
      </c>
      <c r="N2903" t="s">
        <v>1139</v>
      </c>
      <c r="O2903" t="s">
        <v>27</v>
      </c>
      <c r="P2903" t="s">
        <v>58</v>
      </c>
      <c r="Q2903" t="s">
        <v>19</v>
      </c>
      <c r="R2903" t="s">
        <v>21</v>
      </c>
      <c r="S2903" t="s">
        <v>21</v>
      </c>
      <c r="T2903" t="s">
        <v>13312</v>
      </c>
      <c r="U2903" s="1">
        <v>46030</v>
      </c>
      <c r="V2903">
        <f t="shared" si="90"/>
        <v>412</v>
      </c>
      <c r="W2903" t="str">
        <f t="shared" si="91"/>
        <v>360+</v>
      </c>
    </row>
    <row r="2904" spans="1:23" x14ac:dyDescent="0.25">
      <c r="A2904" t="s">
        <v>3042</v>
      </c>
      <c r="B2904">
        <v>4033970692</v>
      </c>
      <c r="C2904">
        <v>3211748597</v>
      </c>
      <c r="D2904" s="1">
        <v>45706</v>
      </c>
      <c r="E2904">
        <v>99232</v>
      </c>
      <c r="F2904">
        <v>99284</v>
      </c>
      <c r="G2904" t="s">
        <v>54</v>
      </c>
      <c r="H2904" s="34">
        <v>97003</v>
      </c>
      <c r="I2904" s="7">
        <v>69842</v>
      </c>
      <c r="J2904" s="7">
        <v>32194.639999999999</v>
      </c>
      <c r="K2904" s="7">
        <v>32060</v>
      </c>
      <c r="L2904" s="7">
        <v>5587.36</v>
      </c>
      <c r="M2904" s="5">
        <v>0.08</v>
      </c>
      <c r="N2904" t="s">
        <v>24</v>
      </c>
      <c r="O2904" t="s">
        <v>27</v>
      </c>
      <c r="P2904" t="s">
        <v>40</v>
      </c>
      <c r="Q2904" t="s">
        <v>32</v>
      </c>
      <c r="R2904" t="s">
        <v>21</v>
      </c>
      <c r="S2904" t="s">
        <v>17</v>
      </c>
      <c r="T2904" t="s">
        <v>13311</v>
      </c>
      <c r="U2904" s="1">
        <v>45817</v>
      </c>
      <c r="V2904">
        <f t="shared" si="90"/>
        <v>111</v>
      </c>
      <c r="W2904" t="str">
        <f t="shared" si="91"/>
        <v>90-119</v>
      </c>
    </row>
    <row r="2905" spans="1:23" x14ac:dyDescent="0.25">
      <c r="A2905" t="s">
        <v>3043</v>
      </c>
      <c r="B2905">
        <v>2269056407</v>
      </c>
      <c r="C2905">
        <v>4368755381</v>
      </c>
      <c r="D2905" s="1">
        <v>45788</v>
      </c>
      <c r="E2905">
        <v>99221</v>
      </c>
      <c r="F2905">
        <v>81000</v>
      </c>
      <c r="G2905" t="s">
        <v>209</v>
      </c>
      <c r="H2905" s="34">
        <v>59828</v>
      </c>
      <c r="I2905" s="7">
        <v>43076</v>
      </c>
      <c r="J2905" s="7">
        <v>34494.92</v>
      </c>
      <c r="K2905" s="7">
        <v>5135</v>
      </c>
      <c r="L2905" s="7">
        <v>3446.08</v>
      </c>
      <c r="M2905" s="5">
        <v>0.08</v>
      </c>
      <c r="N2905" t="s">
        <v>24</v>
      </c>
      <c r="O2905" t="s">
        <v>30</v>
      </c>
      <c r="P2905" t="s">
        <v>97</v>
      </c>
      <c r="Q2905" t="s">
        <v>19</v>
      </c>
      <c r="R2905" t="s">
        <v>20</v>
      </c>
      <c r="S2905" t="s">
        <v>21</v>
      </c>
      <c r="T2905" t="s">
        <v>13310</v>
      </c>
      <c r="U2905" s="1">
        <v>46019</v>
      </c>
      <c r="V2905">
        <f t="shared" si="90"/>
        <v>231</v>
      </c>
      <c r="W2905" t="str">
        <f t="shared" si="91"/>
        <v>210-239</v>
      </c>
    </row>
    <row r="2906" spans="1:23" x14ac:dyDescent="0.25">
      <c r="A2906" t="s">
        <v>3044</v>
      </c>
      <c r="B2906">
        <v>7599367077</v>
      </c>
      <c r="C2906">
        <v>5054103068</v>
      </c>
      <c r="D2906" s="1">
        <v>45576</v>
      </c>
      <c r="E2906">
        <v>99215</v>
      </c>
      <c r="F2906">
        <v>36415</v>
      </c>
      <c r="G2906" t="s">
        <v>29</v>
      </c>
      <c r="H2906" s="34">
        <v>54680</v>
      </c>
      <c r="I2906" s="7">
        <v>35542</v>
      </c>
      <c r="J2906" s="7">
        <v>31276.959999999999</v>
      </c>
      <c r="K2906" s="7">
        <v>0</v>
      </c>
      <c r="L2906" s="7">
        <v>4265.04</v>
      </c>
      <c r="M2906" s="5">
        <v>0.12</v>
      </c>
      <c r="N2906" t="s">
        <v>46</v>
      </c>
      <c r="O2906" t="s">
        <v>17</v>
      </c>
      <c r="P2906" t="s">
        <v>58</v>
      </c>
      <c r="Q2906" t="s">
        <v>19</v>
      </c>
      <c r="R2906" t="s">
        <v>43</v>
      </c>
      <c r="S2906" t="s">
        <v>27</v>
      </c>
      <c r="T2906" t="s">
        <v>13311</v>
      </c>
      <c r="U2906" s="1">
        <v>45671</v>
      </c>
      <c r="V2906">
        <f t="shared" si="90"/>
        <v>95</v>
      </c>
      <c r="W2906" t="str">
        <f t="shared" si="91"/>
        <v>90-119</v>
      </c>
    </row>
    <row r="2907" spans="1:23" x14ac:dyDescent="0.25">
      <c r="A2907" t="s">
        <v>3045</v>
      </c>
      <c r="B2907">
        <v>8447281896</v>
      </c>
      <c r="C2907">
        <v>1363129050</v>
      </c>
      <c r="D2907" s="1">
        <v>45504</v>
      </c>
      <c r="E2907">
        <v>99233</v>
      </c>
      <c r="F2907">
        <v>71046</v>
      </c>
      <c r="G2907" t="s">
        <v>194</v>
      </c>
      <c r="H2907" s="34">
        <v>41961</v>
      </c>
      <c r="I2907" s="7">
        <v>33569</v>
      </c>
      <c r="J2907" s="7">
        <v>26902.34</v>
      </c>
      <c r="K2907" s="7">
        <v>1967</v>
      </c>
      <c r="L2907" s="7">
        <v>4699.66</v>
      </c>
      <c r="M2907" s="5">
        <v>0.14000000000000001</v>
      </c>
      <c r="N2907" t="s">
        <v>1135</v>
      </c>
      <c r="O2907" t="s">
        <v>30</v>
      </c>
      <c r="P2907" t="s">
        <v>97</v>
      </c>
      <c r="Q2907" t="s">
        <v>19</v>
      </c>
      <c r="R2907" t="s">
        <v>38</v>
      </c>
      <c r="S2907" t="s">
        <v>21</v>
      </c>
      <c r="T2907" t="s">
        <v>13310</v>
      </c>
      <c r="U2907" s="1">
        <v>45718</v>
      </c>
      <c r="V2907">
        <f t="shared" si="90"/>
        <v>214</v>
      </c>
      <c r="W2907" t="str">
        <f t="shared" si="91"/>
        <v>210-239</v>
      </c>
    </row>
    <row r="2908" spans="1:23" x14ac:dyDescent="0.25">
      <c r="A2908" t="s">
        <v>3046</v>
      </c>
      <c r="B2908">
        <v>5318128292</v>
      </c>
      <c r="C2908">
        <v>1585089233</v>
      </c>
      <c r="D2908" s="1">
        <v>45295</v>
      </c>
      <c r="E2908">
        <v>99215</v>
      </c>
      <c r="F2908">
        <v>99215</v>
      </c>
      <c r="G2908" t="s">
        <v>270</v>
      </c>
      <c r="H2908" s="34">
        <v>98012</v>
      </c>
      <c r="I2908" s="7">
        <v>77429</v>
      </c>
      <c r="J2908" s="7">
        <v>65040.36</v>
      </c>
      <c r="K2908" s="7">
        <v>0</v>
      </c>
      <c r="L2908" s="7">
        <v>12388.64</v>
      </c>
      <c r="M2908" s="5">
        <v>0.16</v>
      </c>
      <c r="N2908" t="s">
        <v>1138</v>
      </c>
      <c r="O2908" t="s">
        <v>17</v>
      </c>
      <c r="P2908" t="s">
        <v>55</v>
      </c>
      <c r="Q2908" t="s">
        <v>19</v>
      </c>
      <c r="R2908" t="s">
        <v>26</v>
      </c>
      <c r="S2908" t="s">
        <v>27</v>
      </c>
      <c r="T2908" t="s">
        <v>13311</v>
      </c>
      <c r="U2908" s="1">
        <v>45693</v>
      </c>
      <c r="V2908">
        <f t="shared" si="90"/>
        <v>398</v>
      </c>
      <c r="W2908" t="str">
        <f t="shared" si="91"/>
        <v>360+</v>
      </c>
    </row>
    <row r="2909" spans="1:23" x14ac:dyDescent="0.25">
      <c r="A2909" t="s">
        <v>3047</v>
      </c>
      <c r="B2909">
        <v>4059809887</v>
      </c>
      <c r="C2909">
        <v>3432446614</v>
      </c>
      <c r="D2909" s="1">
        <v>45702</v>
      </c>
      <c r="E2909">
        <v>99223</v>
      </c>
      <c r="F2909">
        <v>80053</v>
      </c>
      <c r="G2909" t="s">
        <v>29</v>
      </c>
      <c r="H2909" s="34">
        <v>25264</v>
      </c>
      <c r="I2909" s="7">
        <v>21474</v>
      </c>
      <c r="J2909" s="7">
        <v>15798.52</v>
      </c>
      <c r="K2909" s="7">
        <v>5246</v>
      </c>
      <c r="L2909" s="7">
        <v>429.48</v>
      </c>
      <c r="M2909" s="5">
        <v>0.02</v>
      </c>
      <c r="N2909" t="s">
        <v>16</v>
      </c>
      <c r="O2909" t="s">
        <v>27</v>
      </c>
      <c r="P2909" t="s">
        <v>25</v>
      </c>
      <c r="Q2909" t="s">
        <v>19</v>
      </c>
      <c r="R2909" t="s">
        <v>43</v>
      </c>
      <c r="S2909" t="s">
        <v>17</v>
      </c>
      <c r="T2909" t="s">
        <v>13311</v>
      </c>
      <c r="U2909" s="1">
        <v>45784</v>
      </c>
      <c r="V2909">
        <f t="shared" si="90"/>
        <v>82</v>
      </c>
      <c r="W2909" t="str">
        <f t="shared" si="91"/>
        <v>60-89</v>
      </c>
    </row>
    <row r="2910" spans="1:23" x14ac:dyDescent="0.25">
      <c r="A2910" t="s">
        <v>3048</v>
      </c>
      <c r="B2910">
        <v>7780819374</v>
      </c>
      <c r="C2910">
        <v>9346841513</v>
      </c>
      <c r="D2910" s="1">
        <v>45510</v>
      </c>
      <c r="E2910">
        <v>99233</v>
      </c>
      <c r="F2910">
        <v>71046</v>
      </c>
      <c r="G2910" t="s">
        <v>207</v>
      </c>
      <c r="H2910" s="34">
        <v>58958</v>
      </c>
      <c r="I2910" s="7">
        <v>42450</v>
      </c>
      <c r="J2910" s="7">
        <v>39054</v>
      </c>
      <c r="K2910" s="7">
        <v>0</v>
      </c>
      <c r="L2910" s="7">
        <v>3396</v>
      </c>
      <c r="M2910" s="5">
        <v>0.08</v>
      </c>
      <c r="N2910" t="s">
        <v>24</v>
      </c>
      <c r="O2910" t="s">
        <v>17</v>
      </c>
      <c r="P2910" t="s">
        <v>31</v>
      </c>
      <c r="Q2910" t="s">
        <v>19</v>
      </c>
      <c r="R2910" t="s">
        <v>43</v>
      </c>
      <c r="S2910" t="s">
        <v>27</v>
      </c>
      <c r="T2910" t="s">
        <v>13310</v>
      </c>
      <c r="U2910" s="1">
        <v>46013</v>
      </c>
      <c r="V2910">
        <f t="shared" si="90"/>
        <v>503</v>
      </c>
      <c r="W2910" t="str">
        <f t="shared" si="91"/>
        <v>360+</v>
      </c>
    </row>
    <row r="2911" spans="1:23" x14ac:dyDescent="0.25">
      <c r="A2911" t="s">
        <v>3049</v>
      </c>
      <c r="B2911">
        <v>4911196981</v>
      </c>
      <c r="C2911">
        <v>6291333922</v>
      </c>
      <c r="D2911" s="1">
        <v>45532</v>
      </c>
      <c r="E2911">
        <v>99231</v>
      </c>
      <c r="F2911">
        <v>90834</v>
      </c>
      <c r="G2911" t="s">
        <v>148</v>
      </c>
      <c r="H2911" s="34">
        <v>54486</v>
      </c>
      <c r="I2911" s="7">
        <v>46313</v>
      </c>
      <c r="J2911" s="7">
        <v>40459.74</v>
      </c>
      <c r="K2911" s="7">
        <v>4927</v>
      </c>
      <c r="L2911" s="7">
        <v>926.26</v>
      </c>
      <c r="M2911" s="5">
        <v>0.02</v>
      </c>
      <c r="N2911" t="s">
        <v>16</v>
      </c>
      <c r="O2911" t="s">
        <v>30</v>
      </c>
      <c r="P2911" t="s">
        <v>35</v>
      </c>
      <c r="Q2911" t="s">
        <v>32</v>
      </c>
      <c r="R2911" t="s">
        <v>27</v>
      </c>
      <c r="S2911" t="s">
        <v>27</v>
      </c>
      <c r="T2911" t="s">
        <v>13312</v>
      </c>
      <c r="U2911" s="1">
        <v>45703</v>
      </c>
      <c r="V2911">
        <f t="shared" si="90"/>
        <v>171</v>
      </c>
      <c r="W2911" t="str">
        <f t="shared" si="91"/>
        <v>150-179</v>
      </c>
    </row>
    <row r="2912" spans="1:23" x14ac:dyDescent="0.25">
      <c r="A2912" t="s">
        <v>3050</v>
      </c>
      <c r="B2912">
        <v>4716068135</v>
      </c>
      <c r="C2912">
        <v>6589229766</v>
      </c>
      <c r="D2912" s="1">
        <v>45723</v>
      </c>
      <c r="E2912">
        <v>99214</v>
      </c>
      <c r="F2912">
        <v>97110</v>
      </c>
      <c r="G2912" t="s">
        <v>48</v>
      </c>
      <c r="H2912" s="34">
        <v>38711</v>
      </c>
      <c r="I2912" s="7">
        <v>29033</v>
      </c>
      <c r="J2912" s="7">
        <v>15287.05</v>
      </c>
      <c r="K2912" s="7">
        <v>9391</v>
      </c>
      <c r="L2912" s="7">
        <v>4354.95</v>
      </c>
      <c r="M2912" s="5">
        <v>0.15</v>
      </c>
      <c r="N2912" t="s">
        <v>1139</v>
      </c>
      <c r="O2912" t="s">
        <v>27</v>
      </c>
      <c r="P2912" t="s">
        <v>55</v>
      </c>
      <c r="Q2912" t="s">
        <v>32</v>
      </c>
      <c r="R2912" t="s">
        <v>43</v>
      </c>
      <c r="S2912" t="s">
        <v>27</v>
      </c>
      <c r="T2912" t="s">
        <v>13312</v>
      </c>
      <c r="U2912" s="1">
        <v>45973</v>
      </c>
      <c r="V2912">
        <f t="shared" si="90"/>
        <v>250</v>
      </c>
      <c r="W2912" t="str">
        <f t="shared" si="91"/>
        <v>240-269</v>
      </c>
    </row>
    <row r="2913" spans="1:23" x14ac:dyDescent="0.25">
      <c r="A2913" t="s">
        <v>3051</v>
      </c>
      <c r="B2913">
        <v>3509815165</v>
      </c>
      <c r="C2913">
        <v>2016692317</v>
      </c>
      <c r="D2913" s="1">
        <v>45892</v>
      </c>
      <c r="E2913">
        <v>99231</v>
      </c>
      <c r="F2913">
        <v>71046</v>
      </c>
      <c r="G2913" t="s">
        <v>127</v>
      </c>
      <c r="H2913" s="34">
        <v>66111</v>
      </c>
      <c r="I2913" s="7">
        <v>47600</v>
      </c>
      <c r="J2913" s="7">
        <v>24509</v>
      </c>
      <c r="K2913" s="7">
        <v>19283</v>
      </c>
      <c r="L2913" s="7">
        <v>3808</v>
      </c>
      <c r="M2913" s="5">
        <v>0.08</v>
      </c>
      <c r="N2913" t="s">
        <v>24</v>
      </c>
      <c r="O2913" t="s">
        <v>27</v>
      </c>
      <c r="P2913" t="s">
        <v>25</v>
      </c>
      <c r="Q2913" t="s">
        <v>32</v>
      </c>
      <c r="R2913" t="s">
        <v>26</v>
      </c>
      <c r="S2913" t="s">
        <v>27</v>
      </c>
      <c r="T2913" t="s">
        <v>13312</v>
      </c>
      <c r="U2913" s="1">
        <v>45901</v>
      </c>
      <c r="V2913">
        <f t="shared" si="90"/>
        <v>9</v>
      </c>
      <c r="W2913" t="str">
        <f t="shared" si="91"/>
        <v>0-29</v>
      </c>
    </row>
    <row r="2914" spans="1:23" x14ac:dyDescent="0.25">
      <c r="A2914" t="s">
        <v>3052</v>
      </c>
      <c r="B2914">
        <v>7708965646</v>
      </c>
      <c r="C2914">
        <v>7973614379</v>
      </c>
      <c r="D2914" s="1">
        <v>45925</v>
      </c>
      <c r="E2914">
        <v>99223</v>
      </c>
      <c r="F2914">
        <v>99282</v>
      </c>
      <c r="G2914" t="s">
        <v>244</v>
      </c>
      <c r="H2914" s="34">
        <v>38473</v>
      </c>
      <c r="I2914" s="7">
        <v>32702</v>
      </c>
      <c r="J2914" s="7">
        <v>32047.96</v>
      </c>
      <c r="K2914" s="7">
        <v>0</v>
      </c>
      <c r="L2914" s="7">
        <v>654.04</v>
      </c>
      <c r="M2914" s="5">
        <v>0.02</v>
      </c>
      <c r="N2914" t="s">
        <v>16</v>
      </c>
      <c r="O2914" t="s">
        <v>17</v>
      </c>
      <c r="P2914" t="s">
        <v>25</v>
      </c>
      <c r="Q2914" t="s">
        <v>32</v>
      </c>
      <c r="R2914" t="s">
        <v>26</v>
      </c>
      <c r="S2914" t="s">
        <v>27</v>
      </c>
      <c r="T2914" t="s">
        <v>13310</v>
      </c>
      <c r="U2914" s="1">
        <v>46005</v>
      </c>
      <c r="V2914">
        <f t="shared" si="90"/>
        <v>80</v>
      </c>
      <c r="W2914" t="str">
        <f t="shared" si="91"/>
        <v>60-89</v>
      </c>
    </row>
    <row r="2915" spans="1:23" x14ac:dyDescent="0.25">
      <c r="A2915" t="s">
        <v>3053</v>
      </c>
      <c r="B2915">
        <v>7919070743</v>
      </c>
      <c r="C2915">
        <v>2775049825</v>
      </c>
      <c r="D2915" s="1">
        <v>45793</v>
      </c>
      <c r="E2915">
        <v>99238</v>
      </c>
      <c r="F2915">
        <v>99281</v>
      </c>
      <c r="G2915" t="s">
        <v>65</v>
      </c>
      <c r="H2915" s="34">
        <v>47306</v>
      </c>
      <c r="I2915" s="7">
        <v>34060</v>
      </c>
      <c r="J2915" s="7">
        <v>31335.200000000001</v>
      </c>
      <c r="K2915" s="7">
        <v>0</v>
      </c>
      <c r="L2915" s="7">
        <v>2724.8</v>
      </c>
      <c r="M2915" s="5">
        <v>0.08</v>
      </c>
      <c r="N2915" t="s">
        <v>24</v>
      </c>
      <c r="O2915" t="s">
        <v>17</v>
      </c>
      <c r="P2915" t="s">
        <v>40</v>
      </c>
      <c r="Q2915" t="s">
        <v>19</v>
      </c>
      <c r="R2915" t="s">
        <v>26</v>
      </c>
      <c r="S2915" t="s">
        <v>17</v>
      </c>
      <c r="T2915" t="s">
        <v>13311</v>
      </c>
      <c r="U2915" s="1">
        <v>45959</v>
      </c>
      <c r="V2915">
        <f t="shared" si="90"/>
        <v>166</v>
      </c>
      <c r="W2915" t="str">
        <f t="shared" si="91"/>
        <v>150-179</v>
      </c>
    </row>
    <row r="2916" spans="1:23" x14ac:dyDescent="0.25">
      <c r="A2916" t="s">
        <v>3054</v>
      </c>
      <c r="B2916">
        <v>6453217062</v>
      </c>
      <c r="C2916">
        <v>7574142975</v>
      </c>
      <c r="D2916" s="1">
        <v>45509</v>
      </c>
      <c r="E2916">
        <v>99232</v>
      </c>
      <c r="F2916">
        <v>99284</v>
      </c>
      <c r="G2916" t="s">
        <v>81</v>
      </c>
      <c r="H2916" s="34">
        <v>55138</v>
      </c>
      <c r="I2916" s="7">
        <v>35840</v>
      </c>
      <c r="J2916" s="7">
        <v>27339.200000000001</v>
      </c>
      <c r="K2916" s="7">
        <v>4200</v>
      </c>
      <c r="L2916" s="7">
        <v>4300.8</v>
      </c>
      <c r="M2916" s="5">
        <v>0.12</v>
      </c>
      <c r="N2916" t="s">
        <v>46</v>
      </c>
      <c r="O2916" t="s">
        <v>27</v>
      </c>
      <c r="P2916" t="s">
        <v>97</v>
      </c>
      <c r="Q2916" t="s">
        <v>19</v>
      </c>
      <c r="R2916" t="s">
        <v>26</v>
      </c>
      <c r="S2916" t="s">
        <v>27</v>
      </c>
      <c r="T2916" t="s">
        <v>13312</v>
      </c>
      <c r="U2916" s="1">
        <v>45674</v>
      </c>
      <c r="V2916">
        <f t="shared" si="90"/>
        <v>165</v>
      </c>
      <c r="W2916" t="str">
        <f t="shared" si="91"/>
        <v>150-179</v>
      </c>
    </row>
    <row r="2917" spans="1:23" x14ac:dyDescent="0.25">
      <c r="A2917" t="s">
        <v>3055</v>
      </c>
      <c r="B2917">
        <v>1178829308</v>
      </c>
      <c r="C2917">
        <v>9650377445</v>
      </c>
      <c r="D2917" s="1">
        <v>45501</v>
      </c>
      <c r="E2917">
        <v>99238</v>
      </c>
      <c r="F2917">
        <v>99201</v>
      </c>
      <c r="G2917" t="s">
        <v>75</v>
      </c>
      <c r="H2917" s="34">
        <v>42560</v>
      </c>
      <c r="I2917" s="7">
        <v>36176</v>
      </c>
      <c r="J2917" s="7">
        <v>25958.48</v>
      </c>
      <c r="K2917" s="7">
        <v>9494</v>
      </c>
      <c r="L2917" s="7">
        <v>723.52</v>
      </c>
      <c r="M2917" s="5">
        <v>0.02</v>
      </c>
      <c r="N2917" t="s">
        <v>16</v>
      </c>
      <c r="O2917" t="s">
        <v>27</v>
      </c>
      <c r="P2917" t="s">
        <v>55</v>
      </c>
      <c r="Q2917" t="s">
        <v>19</v>
      </c>
      <c r="R2917" t="s">
        <v>26</v>
      </c>
      <c r="S2917" t="s">
        <v>27</v>
      </c>
      <c r="T2917" t="s">
        <v>13311</v>
      </c>
      <c r="U2917" s="1">
        <v>45678</v>
      </c>
      <c r="V2917">
        <f t="shared" si="90"/>
        <v>177</v>
      </c>
      <c r="W2917" t="str">
        <f t="shared" si="91"/>
        <v>150-179</v>
      </c>
    </row>
    <row r="2918" spans="1:23" x14ac:dyDescent="0.25">
      <c r="A2918" t="s">
        <v>3056</v>
      </c>
      <c r="B2918">
        <v>7799023319</v>
      </c>
      <c r="C2918">
        <v>5810315850</v>
      </c>
      <c r="D2918" s="1">
        <v>45787</v>
      </c>
      <c r="E2918">
        <v>99223</v>
      </c>
      <c r="F2918">
        <v>99292</v>
      </c>
      <c r="G2918" t="s">
        <v>270</v>
      </c>
      <c r="H2918" s="34">
        <v>48874</v>
      </c>
      <c r="I2918" s="7">
        <v>39099</v>
      </c>
      <c r="J2918" s="7">
        <v>27937.14</v>
      </c>
      <c r="K2918" s="7">
        <v>5688</v>
      </c>
      <c r="L2918" s="7">
        <v>5473.86</v>
      </c>
      <c r="M2918" s="5">
        <v>0.14000000000000001</v>
      </c>
      <c r="N2918" t="s">
        <v>1135</v>
      </c>
      <c r="O2918" t="s">
        <v>30</v>
      </c>
      <c r="P2918" t="s">
        <v>55</v>
      </c>
      <c r="Q2918" t="s">
        <v>32</v>
      </c>
      <c r="R2918" t="s">
        <v>27</v>
      </c>
      <c r="S2918" t="s">
        <v>17</v>
      </c>
      <c r="T2918" t="s">
        <v>13310</v>
      </c>
      <c r="U2918" s="1">
        <v>46058</v>
      </c>
      <c r="V2918">
        <f t="shared" si="90"/>
        <v>271</v>
      </c>
      <c r="W2918" t="str">
        <f t="shared" si="91"/>
        <v>270-299</v>
      </c>
    </row>
    <row r="2919" spans="1:23" x14ac:dyDescent="0.25">
      <c r="A2919" t="s">
        <v>3057</v>
      </c>
      <c r="B2919">
        <v>6850146984</v>
      </c>
      <c r="C2919">
        <v>3039280306</v>
      </c>
      <c r="D2919" s="1">
        <v>45336</v>
      </c>
      <c r="E2919">
        <v>99221</v>
      </c>
      <c r="F2919">
        <v>99285</v>
      </c>
      <c r="G2919" t="s">
        <v>87</v>
      </c>
      <c r="H2919" s="34">
        <v>85517</v>
      </c>
      <c r="I2919" s="7">
        <v>61572</v>
      </c>
      <c r="J2919" s="7">
        <v>56646.239999999998</v>
      </c>
      <c r="K2919" s="7">
        <v>0</v>
      </c>
      <c r="L2919" s="7">
        <v>4925.76</v>
      </c>
      <c r="M2919" s="5">
        <v>0.08</v>
      </c>
      <c r="N2919" t="s">
        <v>24</v>
      </c>
      <c r="O2919" t="s">
        <v>17</v>
      </c>
      <c r="P2919" t="s">
        <v>35</v>
      </c>
      <c r="Q2919" t="s">
        <v>19</v>
      </c>
      <c r="R2919" t="s">
        <v>27</v>
      </c>
      <c r="S2919" t="s">
        <v>27</v>
      </c>
      <c r="T2919" t="s">
        <v>13310</v>
      </c>
      <c r="U2919" s="1">
        <v>45974</v>
      </c>
      <c r="V2919">
        <f t="shared" si="90"/>
        <v>638</v>
      </c>
      <c r="W2919" t="str">
        <f t="shared" si="91"/>
        <v>360+</v>
      </c>
    </row>
    <row r="2920" spans="1:23" x14ac:dyDescent="0.25">
      <c r="A2920" t="s">
        <v>3058</v>
      </c>
      <c r="B2920">
        <v>5084249840</v>
      </c>
      <c r="C2920">
        <v>8845586389</v>
      </c>
      <c r="D2920" s="1">
        <v>45466</v>
      </c>
      <c r="E2920">
        <v>99231</v>
      </c>
      <c r="F2920">
        <v>99203</v>
      </c>
      <c r="G2920" t="s">
        <v>23</v>
      </c>
      <c r="H2920" s="34">
        <v>13708</v>
      </c>
      <c r="I2920" s="7">
        <v>10692</v>
      </c>
      <c r="J2920" s="7">
        <v>8553.6</v>
      </c>
      <c r="K2920" s="7">
        <v>0</v>
      </c>
      <c r="L2920" s="7">
        <v>2138.4</v>
      </c>
      <c r="M2920" s="5">
        <v>0.2</v>
      </c>
      <c r="N2920" t="s">
        <v>3140</v>
      </c>
      <c r="O2920" t="s">
        <v>17</v>
      </c>
      <c r="P2920" t="s">
        <v>58</v>
      </c>
      <c r="Q2920" t="s">
        <v>19</v>
      </c>
      <c r="R2920" t="s">
        <v>43</v>
      </c>
      <c r="S2920" t="s">
        <v>17</v>
      </c>
      <c r="T2920" t="s">
        <v>13310</v>
      </c>
      <c r="U2920" s="1">
        <v>45898</v>
      </c>
      <c r="V2920">
        <f t="shared" si="90"/>
        <v>432</v>
      </c>
      <c r="W2920" t="str">
        <f t="shared" si="91"/>
        <v>360+</v>
      </c>
    </row>
    <row r="2921" spans="1:23" x14ac:dyDescent="0.25">
      <c r="A2921" t="s">
        <v>3059</v>
      </c>
      <c r="B2921">
        <v>6529335646</v>
      </c>
      <c r="C2921">
        <v>3087028313</v>
      </c>
      <c r="D2921" s="1">
        <v>45304</v>
      </c>
      <c r="E2921">
        <v>99214</v>
      </c>
      <c r="F2921">
        <v>99283</v>
      </c>
      <c r="G2921" t="s">
        <v>244</v>
      </c>
      <c r="H2921" s="34">
        <v>80313</v>
      </c>
      <c r="I2921" s="7">
        <v>57825</v>
      </c>
      <c r="J2921" s="7">
        <v>45519</v>
      </c>
      <c r="K2921" s="7">
        <v>7680</v>
      </c>
      <c r="L2921" s="7">
        <v>4626</v>
      </c>
      <c r="M2921" s="5">
        <v>0.08</v>
      </c>
      <c r="N2921" t="s">
        <v>24</v>
      </c>
      <c r="O2921" t="s">
        <v>30</v>
      </c>
      <c r="P2921" t="s">
        <v>31</v>
      </c>
      <c r="Q2921" t="s">
        <v>32</v>
      </c>
      <c r="R2921" t="s">
        <v>38</v>
      </c>
      <c r="S2921" t="s">
        <v>21</v>
      </c>
      <c r="T2921" t="s">
        <v>13312</v>
      </c>
      <c r="U2921" s="1">
        <v>45858</v>
      </c>
      <c r="V2921">
        <f t="shared" si="90"/>
        <v>554</v>
      </c>
      <c r="W2921" t="str">
        <f t="shared" si="91"/>
        <v>360+</v>
      </c>
    </row>
    <row r="2922" spans="1:23" x14ac:dyDescent="0.25">
      <c r="A2922" t="s">
        <v>3060</v>
      </c>
      <c r="B2922">
        <v>8872049276</v>
      </c>
      <c r="C2922">
        <v>3129685104</v>
      </c>
      <c r="D2922" s="1">
        <v>45392</v>
      </c>
      <c r="E2922">
        <v>99238</v>
      </c>
      <c r="F2922">
        <v>99211</v>
      </c>
      <c r="G2922" t="s">
        <v>224</v>
      </c>
      <c r="H2922" s="34">
        <v>75783</v>
      </c>
      <c r="I2922" s="7">
        <v>64416</v>
      </c>
      <c r="J2922" s="7">
        <v>63127.68</v>
      </c>
      <c r="K2922" s="7">
        <v>0</v>
      </c>
      <c r="L2922" s="7">
        <v>1288.32</v>
      </c>
      <c r="M2922" s="5">
        <v>0.02</v>
      </c>
      <c r="N2922" t="s">
        <v>16</v>
      </c>
      <c r="O2922" t="s">
        <v>17</v>
      </c>
      <c r="P2922" t="s">
        <v>58</v>
      </c>
      <c r="Q2922" t="s">
        <v>32</v>
      </c>
      <c r="R2922" t="s">
        <v>38</v>
      </c>
      <c r="S2922" t="s">
        <v>21</v>
      </c>
      <c r="T2922" t="s">
        <v>13311</v>
      </c>
      <c r="U2922" s="1">
        <v>45978</v>
      </c>
      <c r="V2922">
        <f t="shared" si="90"/>
        <v>586</v>
      </c>
      <c r="W2922" t="str">
        <f t="shared" si="91"/>
        <v>360+</v>
      </c>
    </row>
    <row r="2923" spans="1:23" x14ac:dyDescent="0.25">
      <c r="A2923" t="s">
        <v>3061</v>
      </c>
      <c r="B2923">
        <v>7377971767</v>
      </c>
      <c r="C2923">
        <v>9834249607</v>
      </c>
      <c r="D2923" s="1">
        <v>45763</v>
      </c>
      <c r="E2923">
        <v>99223</v>
      </c>
      <c r="F2923">
        <v>99213</v>
      </c>
      <c r="G2923" t="s">
        <v>96</v>
      </c>
      <c r="H2923" s="34">
        <v>55450</v>
      </c>
      <c r="I2923" s="7">
        <v>36043</v>
      </c>
      <c r="J2923" s="7">
        <v>28678.84</v>
      </c>
      <c r="K2923" s="7">
        <v>3039</v>
      </c>
      <c r="L2923" s="7">
        <v>4325.16</v>
      </c>
      <c r="M2923" s="5">
        <v>0.12</v>
      </c>
      <c r="N2923" t="s">
        <v>46</v>
      </c>
      <c r="O2923" t="s">
        <v>30</v>
      </c>
      <c r="P2923" t="s">
        <v>18</v>
      </c>
      <c r="Q2923" t="s">
        <v>32</v>
      </c>
      <c r="R2923" t="s">
        <v>26</v>
      </c>
      <c r="S2923" t="s">
        <v>27</v>
      </c>
      <c r="T2923" t="s">
        <v>13311</v>
      </c>
      <c r="U2923" s="1">
        <v>45924</v>
      </c>
      <c r="V2923">
        <f t="shared" si="90"/>
        <v>161</v>
      </c>
      <c r="W2923" t="str">
        <f t="shared" si="91"/>
        <v>150-179</v>
      </c>
    </row>
    <row r="2924" spans="1:23" x14ac:dyDescent="0.25">
      <c r="A2924" t="s">
        <v>3062</v>
      </c>
      <c r="B2924">
        <v>1082362469</v>
      </c>
      <c r="C2924">
        <v>4854510119</v>
      </c>
      <c r="D2924" s="1">
        <v>45591</v>
      </c>
      <c r="E2924">
        <v>99221</v>
      </c>
      <c r="F2924">
        <v>93000</v>
      </c>
      <c r="G2924" t="s">
        <v>89</v>
      </c>
      <c r="H2924" s="34">
        <v>84053</v>
      </c>
      <c r="I2924" s="7">
        <v>71445</v>
      </c>
      <c r="J2924" s="7">
        <v>44596.1</v>
      </c>
      <c r="K2924" s="7">
        <v>25420</v>
      </c>
      <c r="L2924" s="7">
        <v>1428.9</v>
      </c>
      <c r="M2924" s="5">
        <v>0.02</v>
      </c>
      <c r="N2924" t="s">
        <v>16</v>
      </c>
      <c r="O2924" t="s">
        <v>27</v>
      </c>
      <c r="P2924" t="s">
        <v>18</v>
      </c>
      <c r="Q2924" t="s">
        <v>19</v>
      </c>
      <c r="R2924" t="s">
        <v>20</v>
      </c>
      <c r="S2924" t="s">
        <v>27</v>
      </c>
      <c r="T2924" t="s">
        <v>13312</v>
      </c>
      <c r="U2924" s="1">
        <v>45741</v>
      </c>
      <c r="V2924">
        <f t="shared" si="90"/>
        <v>150</v>
      </c>
      <c r="W2924" t="str">
        <f t="shared" si="91"/>
        <v>150-179</v>
      </c>
    </row>
    <row r="2925" spans="1:23" x14ac:dyDescent="0.25">
      <c r="A2925" t="s">
        <v>3063</v>
      </c>
      <c r="B2925">
        <v>1990126022</v>
      </c>
      <c r="C2925">
        <v>9896388546</v>
      </c>
      <c r="D2925" s="1">
        <v>45706</v>
      </c>
      <c r="E2925">
        <v>99213</v>
      </c>
      <c r="F2925">
        <v>99281</v>
      </c>
      <c r="G2925" t="s">
        <v>248</v>
      </c>
      <c r="H2925" s="34">
        <v>93652</v>
      </c>
      <c r="I2925" s="7">
        <v>60874</v>
      </c>
      <c r="J2925" s="7">
        <v>47327.12</v>
      </c>
      <c r="K2925" s="7">
        <v>6242</v>
      </c>
      <c r="L2925" s="7">
        <v>7304.88</v>
      </c>
      <c r="M2925" s="5">
        <v>0.12</v>
      </c>
      <c r="N2925" t="s">
        <v>46</v>
      </c>
      <c r="O2925" t="s">
        <v>30</v>
      </c>
      <c r="P2925" t="s">
        <v>97</v>
      </c>
      <c r="Q2925" t="s">
        <v>19</v>
      </c>
      <c r="R2925" t="s">
        <v>38</v>
      </c>
      <c r="S2925" t="s">
        <v>27</v>
      </c>
      <c r="T2925" t="s">
        <v>13310</v>
      </c>
      <c r="U2925" s="1">
        <v>45881</v>
      </c>
      <c r="V2925">
        <f t="shared" si="90"/>
        <v>175</v>
      </c>
      <c r="W2925" t="str">
        <f t="shared" si="91"/>
        <v>150-179</v>
      </c>
    </row>
    <row r="2926" spans="1:23" x14ac:dyDescent="0.25">
      <c r="A2926" t="s">
        <v>3064</v>
      </c>
      <c r="B2926">
        <v>1452471322</v>
      </c>
      <c r="C2926">
        <v>2623759257</v>
      </c>
      <c r="D2926" s="1">
        <v>45552</v>
      </c>
      <c r="E2926">
        <v>99238</v>
      </c>
      <c r="F2926">
        <v>99213</v>
      </c>
      <c r="G2926" t="s">
        <v>83</v>
      </c>
      <c r="H2926" s="34">
        <v>78289</v>
      </c>
      <c r="I2926" s="7">
        <v>62631</v>
      </c>
      <c r="J2926" s="7">
        <v>47383.66</v>
      </c>
      <c r="K2926" s="7">
        <v>6479</v>
      </c>
      <c r="L2926" s="7">
        <v>8768.34</v>
      </c>
      <c r="M2926" s="5">
        <v>0.14000000000000001</v>
      </c>
      <c r="N2926" t="s">
        <v>1135</v>
      </c>
      <c r="O2926" t="s">
        <v>30</v>
      </c>
      <c r="P2926" t="s">
        <v>58</v>
      </c>
      <c r="Q2926" t="s">
        <v>32</v>
      </c>
      <c r="R2926" t="s">
        <v>20</v>
      </c>
      <c r="S2926" t="s">
        <v>27</v>
      </c>
      <c r="T2926" t="s">
        <v>13310</v>
      </c>
      <c r="U2926" s="1">
        <v>45700</v>
      </c>
      <c r="V2926">
        <f t="shared" si="90"/>
        <v>148</v>
      </c>
      <c r="W2926" t="str">
        <f t="shared" si="91"/>
        <v>120-149</v>
      </c>
    </row>
    <row r="2927" spans="1:23" x14ac:dyDescent="0.25">
      <c r="A2927" t="s">
        <v>3065</v>
      </c>
      <c r="B2927">
        <v>9196224192</v>
      </c>
      <c r="C2927">
        <v>9882187439</v>
      </c>
      <c r="D2927" s="1">
        <v>45646</v>
      </c>
      <c r="E2927">
        <v>99223</v>
      </c>
      <c r="F2927">
        <v>99283</v>
      </c>
      <c r="G2927" t="s">
        <v>79</v>
      </c>
      <c r="H2927" s="34">
        <v>36851</v>
      </c>
      <c r="I2927" s="7">
        <v>26533</v>
      </c>
      <c r="J2927" s="7">
        <v>17559.36</v>
      </c>
      <c r="K2927" s="7">
        <v>6851</v>
      </c>
      <c r="L2927" s="7">
        <v>2122.64</v>
      </c>
      <c r="M2927" s="5">
        <v>0.08</v>
      </c>
      <c r="N2927" t="s">
        <v>24</v>
      </c>
      <c r="O2927" t="s">
        <v>27</v>
      </c>
      <c r="P2927" t="s">
        <v>25</v>
      </c>
      <c r="Q2927" t="s">
        <v>32</v>
      </c>
      <c r="R2927" t="s">
        <v>26</v>
      </c>
      <c r="S2927" t="s">
        <v>27</v>
      </c>
      <c r="T2927" t="s">
        <v>13311</v>
      </c>
      <c r="U2927" s="1">
        <v>45811</v>
      </c>
      <c r="V2927">
        <f t="shared" si="90"/>
        <v>165</v>
      </c>
      <c r="W2927" t="str">
        <f t="shared" si="91"/>
        <v>150-179</v>
      </c>
    </row>
    <row r="2928" spans="1:23" x14ac:dyDescent="0.25">
      <c r="A2928" t="s">
        <v>3066</v>
      </c>
      <c r="B2928">
        <v>7420538530</v>
      </c>
      <c r="C2928">
        <v>7326523943</v>
      </c>
      <c r="D2928" s="1">
        <v>45956</v>
      </c>
      <c r="E2928">
        <v>99233</v>
      </c>
      <c r="F2928">
        <v>93000</v>
      </c>
      <c r="G2928" t="s">
        <v>110</v>
      </c>
      <c r="H2928" s="34">
        <v>48722</v>
      </c>
      <c r="I2928" s="7">
        <v>35080</v>
      </c>
      <c r="J2928" s="7">
        <v>28137.599999999999</v>
      </c>
      <c r="K2928" s="7">
        <v>4136</v>
      </c>
      <c r="L2928" s="7">
        <v>2806.4</v>
      </c>
      <c r="M2928" s="5">
        <v>0.08</v>
      </c>
      <c r="N2928" t="s">
        <v>24</v>
      </c>
      <c r="O2928" t="s">
        <v>30</v>
      </c>
      <c r="P2928" t="s">
        <v>40</v>
      </c>
      <c r="Q2928" t="s">
        <v>32</v>
      </c>
      <c r="R2928" t="s">
        <v>20</v>
      </c>
      <c r="S2928" t="s">
        <v>27</v>
      </c>
      <c r="T2928" t="s">
        <v>13312</v>
      </c>
      <c r="U2928" s="1">
        <v>45982</v>
      </c>
      <c r="V2928">
        <f t="shared" si="90"/>
        <v>26</v>
      </c>
      <c r="W2928" t="str">
        <f t="shared" si="91"/>
        <v>0-29</v>
      </c>
    </row>
    <row r="2929" spans="1:23" x14ac:dyDescent="0.25">
      <c r="A2929" t="s">
        <v>3067</v>
      </c>
      <c r="B2929">
        <v>9735909950</v>
      </c>
      <c r="C2929">
        <v>3084971101</v>
      </c>
      <c r="D2929" s="1">
        <v>45721</v>
      </c>
      <c r="E2929">
        <v>99221</v>
      </c>
      <c r="F2929">
        <v>99282</v>
      </c>
      <c r="G2929" t="s">
        <v>112</v>
      </c>
      <c r="H2929" s="34">
        <v>16770</v>
      </c>
      <c r="I2929" s="7">
        <v>10901</v>
      </c>
      <c r="J2929" s="7">
        <v>7561.88</v>
      </c>
      <c r="K2929" s="7">
        <v>2031</v>
      </c>
      <c r="L2929" s="7">
        <v>1308.1199999999999</v>
      </c>
      <c r="M2929" s="5">
        <v>0.12</v>
      </c>
      <c r="N2929" t="s">
        <v>46</v>
      </c>
      <c r="O2929" t="s">
        <v>27</v>
      </c>
      <c r="P2929" t="s">
        <v>40</v>
      </c>
      <c r="Q2929" t="s">
        <v>19</v>
      </c>
      <c r="R2929" t="s">
        <v>43</v>
      </c>
      <c r="S2929" t="s">
        <v>17</v>
      </c>
      <c r="T2929" t="s">
        <v>13311</v>
      </c>
      <c r="U2929" s="1">
        <v>46029</v>
      </c>
      <c r="V2929">
        <f t="shared" si="90"/>
        <v>308</v>
      </c>
      <c r="W2929" t="str">
        <f t="shared" si="91"/>
        <v>300-329</v>
      </c>
    </row>
    <row r="2930" spans="1:23" x14ac:dyDescent="0.25">
      <c r="A2930" t="s">
        <v>3068</v>
      </c>
      <c r="B2930">
        <v>4396983354</v>
      </c>
      <c r="C2930">
        <v>3313368547</v>
      </c>
      <c r="D2930" s="1">
        <v>45851</v>
      </c>
      <c r="E2930">
        <v>99222</v>
      </c>
      <c r="F2930">
        <v>99203</v>
      </c>
      <c r="G2930" t="s">
        <v>131</v>
      </c>
      <c r="H2930" s="34">
        <v>63381</v>
      </c>
      <c r="I2930" s="7">
        <v>53874</v>
      </c>
      <c r="J2930" s="7">
        <v>45738.52</v>
      </c>
      <c r="K2930" s="7">
        <v>7058</v>
      </c>
      <c r="L2930" s="7">
        <v>1077.48</v>
      </c>
      <c r="M2930" s="5">
        <v>0.02</v>
      </c>
      <c r="N2930" t="s">
        <v>16</v>
      </c>
      <c r="O2930" t="s">
        <v>30</v>
      </c>
      <c r="P2930" t="s">
        <v>40</v>
      </c>
      <c r="Q2930" t="s">
        <v>32</v>
      </c>
      <c r="R2930" t="s">
        <v>21</v>
      </c>
      <c r="S2930" t="s">
        <v>17</v>
      </c>
      <c r="T2930" t="s">
        <v>13312</v>
      </c>
      <c r="U2930" s="1">
        <v>46022</v>
      </c>
      <c r="V2930">
        <f t="shared" si="90"/>
        <v>171</v>
      </c>
      <c r="W2930" t="str">
        <f t="shared" si="91"/>
        <v>150-179</v>
      </c>
    </row>
    <row r="2931" spans="1:23" x14ac:dyDescent="0.25">
      <c r="A2931" t="s">
        <v>3069</v>
      </c>
      <c r="B2931">
        <v>7649346339</v>
      </c>
      <c r="C2931">
        <v>8736809279</v>
      </c>
      <c r="D2931" s="1">
        <v>45807</v>
      </c>
      <c r="E2931">
        <v>99213</v>
      </c>
      <c r="F2931">
        <v>99203</v>
      </c>
      <c r="G2931" t="s">
        <v>50</v>
      </c>
      <c r="H2931" s="34">
        <v>67070</v>
      </c>
      <c r="I2931" s="7">
        <v>52985</v>
      </c>
      <c r="J2931" s="7">
        <v>37981.4</v>
      </c>
      <c r="K2931" s="7">
        <v>6526</v>
      </c>
      <c r="L2931" s="7">
        <v>8477.6</v>
      </c>
      <c r="M2931" s="5">
        <v>0.16</v>
      </c>
      <c r="N2931" t="s">
        <v>1138</v>
      </c>
      <c r="O2931" t="s">
        <v>27</v>
      </c>
      <c r="P2931" t="s">
        <v>35</v>
      </c>
      <c r="Q2931" t="s">
        <v>32</v>
      </c>
      <c r="R2931" t="s">
        <v>27</v>
      </c>
      <c r="S2931" t="s">
        <v>27</v>
      </c>
      <c r="T2931" t="s">
        <v>13311</v>
      </c>
      <c r="U2931" s="1">
        <v>45923</v>
      </c>
      <c r="V2931">
        <f t="shared" si="90"/>
        <v>116</v>
      </c>
      <c r="W2931" t="str">
        <f t="shared" si="91"/>
        <v>90-119</v>
      </c>
    </row>
    <row r="2932" spans="1:23" x14ac:dyDescent="0.25">
      <c r="A2932" t="s">
        <v>3070</v>
      </c>
      <c r="B2932">
        <v>9445669021</v>
      </c>
      <c r="C2932">
        <v>8311871400</v>
      </c>
      <c r="D2932" s="1">
        <v>45862</v>
      </c>
      <c r="E2932">
        <v>99223</v>
      </c>
      <c r="F2932">
        <v>99282</v>
      </c>
      <c r="G2932" t="s">
        <v>194</v>
      </c>
      <c r="H2932" s="34">
        <v>18466</v>
      </c>
      <c r="I2932" s="7">
        <v>15142</v>
      </c>
      <c r="J2932" s="7">
        <v>12416.44</v>
      </c>
      <c r="K2932" s="7">
        <v>0</v>
      </c>
      <c r="L2932" s="7">
        <v>2725.56</v>
      </c>
      <c r="M2932" s="5">
        <v>0.18</v>
      </c>
      <c r="N2932" t="s">
        <v>3141</v>
      </c>
      <c r="O2932" t="s">
        <v>17</v>
      </c>
      <c r="P2932" t="s">
        <v>58</v>
      </c>
      <c r="Q2932" t="s">
        <v>19</v>
      </c>
      <c r="R2932" t="s">
        <v>26</v>
      </c>
      <c r="S2932" t="s">
        <v>17</v>
      </c>
      <c r="T2932" t="s">
        <v>13310</v>
      </c>
      <c r="U2932" s="1">
        <v>45964</v>
      </c>
      <c r="V2932">
        <f t="shared" si="90"/>
        <v>102</v>
      </c>
      <c r="W2932" t="str">
        <f t="shared" si="91"/>
        <v>90-119</v>
      </c>
    </row>
    <row r="2933" spans="1:23" x14ac:dyDescent="0.25">
      <c r="A2933" t="s">
        <v>3071</v>
      </c>
      <c r="B2933">
        <v>1232332123</v>
      </c>
      <c r="C2933">
        <v>4297046570</v>
      </c>
      <c r="D2933" s="1">
        <v>45743</v>
      </c>
      <c r="E2933">
        <v>99214</v>
      </c>
      <c r="F2933">
        <v>36415</v>
      </c>
      <c r="G2933" t="s">
        <v>120</v>
      </c>
      <c r="H2933" s="34">
        <v>47354</v>
      </c>
      <c r="I2933" s="7">
        <v>34095</v>
      </c>
      <c r="J2933" s="7">
        <v>31367.4</v>
      </c>
      <c r="K2933" s="7">
        <v>0</v>
      </c>
      <c r="L2933" s="7">
        <v>2727.6</v>
      </c>
      <c r="M2933" s="5">
        <v>0.08</v>
      </c>
      <c r="N2933" t="s">
        <v>24</v>
      </c>
      <c r="O2933" t="s">
        <v>17</v>
      </c>
      <c r="P2933" t="s">
        <v>31</v>
      </c>
      <c r="Q2933" t="s">
        <v>19</v>
      </c>
      <c r="R2933" t="s">
        <v>38</v>
      </c>
      <c r="S2933" t="s">
        <v>27</v>
      </c>
      <c r="T2933" t="s">
        <v>13311</v>
      </c>
      <c r="U2933" s="1">
        <v>45843</v>
      </c>
      <c r="V2933">
        <f t="shared" si="90"/>
        <v>100</v>
      </c>
      <c r="W2933" t="str">
        <f t="shared" si="91"/>
        <v>90-119</v>
      </c>
    </row>
    <row r="2934" spans="1:23" x14ac:dyDescent="0.25">
      <c r="A2934" t="s">
        <v>3072</v>
      </c>
      <c r="B2934">
        <v>4247624773</v>
      </c>
      <c r="C2934">
        <v>7792080132</v>
      </c>
      <c r="D2934" s="1">
        <v>45665</v>
      </c>
      <c r="E2934">
        <v>99215</v>
      </c>
      <c r="F2934">
        <v>80053</v>
      </c>
      <c r="G2934" t="s">
        <v>291</v>
      </c>
      <c r="H2934" s="34">
        <v>28882</v>
      </c>
      <c r="I2934" s="7">
        <v>18773</v>
      </c>
      <c r="J2934" s="7">
        <v>15398.24</v>
      </c>
      <c r="K2934" s="7">
        <v>1122</v>
      </c>
      <c r="L2934" s="7">
        <v>2252.7600000000002</v>
      </c>
      <c r="M2934" s="5">
        <v>0.12</v>
      </c>
      <c r="N2934" t="s">
        <v>46</v>
      </c>
      <c r="O2934" t="s">
        <v>30</v>
      </c>
      <c r="P2934" t="s">
        <v>18</v>
      </c>
      <c r="Q2934" t="s">
        <v>32</v>
      </c>
      <c r="R2934" t="s">
        <v>20</v>
      </c>
      <c r="S2934" t="s">
        <v>21</v>
      </c>
      <c r="T2934" t="s">
        <v>13310</v>
      </c>
      <c r="U2934" s="1">
        <v>45862</v>
      </c>
      <c r="V2934">
        <f t="shared" si="90"/>
        <v>197</v>
      </c>
      <c r="W2934" t="str">
        <f t="shared" si="91"/>
        <v>180-209</v>
      </c>
    </row>
    <row r="2935" spans="1:23" x14ac:dyDescent="0.25">
      <c r="A2935" t="s">
        <v>3073</v>
      </c>
      <c r="B2935">
        <v>2149284259</v>
      </c>
      <c r="C2935">
        <v>5045424082</v>
      </c>
      <c r="D2935" s="1">
        <v>45727</v>
      </c>
      <c r="E2935">
        <v>99222</v>
      </c>
      <c r="F2935">
        <v>99291</v>
      </c>
      <c r="G2935" t="s">
        <v>169</v>
      </c>
      <c r="H2935" s="34">
        <v>64373</v>
      </c>
      <c r="I2935" s="7">
        <v>41842</v>
      </c>
      <c r="J2935" s="7">
        <v>22973.96</v>
      </c>
      <c r="K2935" s="7">
        <v>13847</v>
      </c>
      <c r="L2935" s="7">
        <v>5021.04</v>
      </c>
      <c r="M2935" s="5">
        <v>0.12</v>
      </c>
      <c r="N2935" t="s">
        <v>46</v>
      </c>
      <c r="O2935" t="s">
        <v>27</v>
      </c>
      <c r="P2935" t="s">
        <v>97</v>
      </c>
      <c r="Q2935" t="s">
        <v>19</v>
      </c>
      <c r="R2935" t="s">
        <v>43</v>
      </c>
      <c r="S2935" t="s">
        <v>17</v>
      </c>
      <c r="T2935" t="s">
        <v>13311</v>
      </c>
      <c r="U2935" s="1">
        <v>45824</v>
      </c>
      <c r="V2935">
        <f t="shared" si="90"/>
        <v>97</v>
      </c>
      <c r="W2935" t="str">
        <f t="shared" si="91"/>
        <v>90-119</v>
      </c>
    </row>
    <row r="2936" spans="1:23" x14ac:dyDescent="0.25">
      <c r="A2936" t="s">
        <v>3074</v>
      </c>
      <c r="B2936">
        <v>2306862231</v>
      </c>
      <c r="C2936">
        <v>2553523125</v>
      </c>
      <c r="D2936" s="1">
        <v>45438</v>
      </c>
      <c r="E2936">
        <v>99232</v>
      </c>
      <c r="F2936">
        <v>99284</v>
      </c>
      <c r="G2936" t="s">
        <v>91</v>
      </c>
      <c r="H2936" s="34">
        <v>65835</v>
      </c>
      <c r="I2936" s="7">
        <v>49376</v>
      </c>
      <c r="J2936" s="7">
        <v>37749.599999999999</v>
      </c>
      <c r="K2936" s="7">
        <v>4220</v>
      </c>
      <c r="L2936" s="7">
        <v>7406.4</v>
      </c>
      <c r="M2936" s="5">
        <v>0.15</v>
      </c>
      <c r="N2936" t="s">
        <v>1139</v>
      </c>
      <c r="O2936" t="s">
        <v>30</v>
      </c>
      <c r="P2936" t="s">
        <v>25</v>
      </c>
      <c r="Q2936" t="s">
        <v>32</v>
      </c>
      <c r="R2936" t="s">
        <v>38</v>
      </c>
      <c r="S2936" t="s">
        <v>17</v>
      </c>
      <c r="T2936" t="s">
        <v>13311</v>
      </c>
      <c r="U2936" s="1">
        <v>45668</v>
      </c>
      <c r="V2936">
        <f t="shared" si="90"/>
        <v>230</v>
      </c>
      <c r="W2936" t="str">
        <f t="shared" si="91"/>
        <v>210-239</v>
      </c>
    </row>
    <row r="2937" spans="1:23" x14ac:dyDescent="0.25">
      <c r="A2937" t="s">
        <v>3075</v>
      </c>
      <c r="B2937">
        <v>5844237533</v>
      </c>
      <c r="C2937">
        <v>4167791719</v>
      </c>
      <c r="D2937" s="1">
        <v>45828</v>
      </c>
      <c r="E2937">
        <v>99213</v>
      </c>
      <c r="F2937">
        <v>99212</v>
      </c>
      <c r="G2937" t="s">
        <v>207</v>
      </c>
      <c r="H2937" s="34">
        <v>72894</v>
      </c>
      <c r="I2937" s="7">
        <v>47381</v>
      </c>
      <c r="J2937" s="7">
        <v>41695.279999999999</v>
      </c>
      <c r="K2937" s="7">
        <v>0</v>
      </c>
      <c r="L2937" s="7">
        <v>5685.72</v>
      </c>
      <c r="M2937" s="5">
        <v>0.12</v>
      </c>
      <c r="N2937" t="s">
        <v>46</v>
      </c>
      <c r="O2937" t="s">
        <v>17</v>
      </c>
      <c r="P2937" t="s">
        <v>55</v>
      </c>
      <c r="Q2937" t="s">
        <v>19</v>
      </c>
      <c r="R2937" t="s">
        <v>26</v>
      </c>
      <c r="S2937" t="s">
        <v>27</v>
      </c>
      <c r="T2937" t="s">
        <v>13310</v>
      </c>
      <c r="U2937" s="1">
        <v>46062</v>
      </c>
      <c r="V2937">
        <f t="shared" si="90"/>
        <v>234</v>
      </c>
      <c r="W2937" t="str">
        <f t="shared" si="91"/>
        <v>210-239</v>
      </c>
    </row>
    <row r="2938" spans="1:23" x14ac:dyDescent="0.25">
      <c r="A2938" t="s">
        <v>3076</v>
      </c>
      <c r="B2938">
        <v>1402888832</v>
      </c>
      <c r="C2938">
        <v>9467071294</v>
      </c>
      <c r="D2938" s="1">
        <v>45782</v>
      </c>
      <c r="E2938">
        <v>99238</v>
      </c>
      <c r="F2938">
        <v>99285</v>
      </c>
      <c r="G2938" t="s">
        <v>102</v>
      </c>
      <c r="H2938" s="34">
        <v>26940</v>
      </c>
      <c r="I2938" s="7">
        <v>22899</v>
      </c>
      <c r="J2938" s="7">
        <v>17127.02</v>
      </c>
      <c r="K2938" s="7">
        <v>5314</v>
      </c>
      <c r="L2938" s="7">
        <v>457.98</v>
      </c>
      <c r="M2938" s="5">
        <v>0.02</v>
      </c>
      <c r="N2938" t="s">
        <v>16</v>
      </c>
      <c r="O2938" t="s">
        <v>27</v>
      </c>
      <c r="P2938" t="s">
        <v>97</v>
      </c>
      <c r="Q2938" t="s">
        <v>19</v>
      </c>
      <c r="R2938" t="s">
        <v>38</v>
      </c>
      <c r="S2938" t="s">
        <v>17</v>
      </c>
      <c r="T2938" t="s">
        <v>13312</v>
      </c>
      <c r="U2938" s="1">
        <v>45850</v>
      </c>
      <c r="V2938">
        <f t="shared" si="90"/>
        <v>68</v>
      </c>
      <c r="W2938" t="str">
        <f t="shared" si="91"/>
        <v>60-89</v>
      </c>
    </row>
    <row r="2939" spans="1:23" x14ac:dyDescent="0.25">
      <c r="A2939" t="s">
        <v>3077</v>
      </c>
      <c r="B2939">
        <v>2506635155</v>
      </c>
      <c r="C2939">
        <v>2210762719</v>
      </c>
      <c r="D2939" s="1">
        <v>45474</v>
      </c>
      <c r="E2939">
        <v>99223</v>
      </c>
      <c r="F2939">
        <v>99282</v>
      </c>
      <c r="G2939" t="s">
        <v>270</v>
      </c>
      <c r="H2939" s="34">
        <v>78110</v>
      </c>
      <c r="I2939" s="7">
        <v>66394</v>
      </c>
      <c r="J2939" s="7">
        <v>59778.12</v>
      </c>
      <c r="K2939" s="7">
        <v>5288</v>
      </c>
      <c r="L2939" s="7">
        <v>1327.88</v>
      </c>
      <c r="M2939" s="5">
        <v>0.02</v>
      </c>
      <c r="N2939" t="s">
        <v>16</v>
      </c>
      <c r="O2939" t="s">
        <v>30</v>
      </c>
      <c r="P2939" t="s">
        <v>97</v>
      </c>
      <c r="Q2939" t="s">
        <v>32</v>
      </c>
      <c r="R2939" t="s">
        <v>21</v>
      </c>
      <c r="S2939" t="s">
        <v>21</v>
      </c>
      <c r="T2939" t="s">
        <v>13310</v>
      </c>
      <c r="U2939" s="1">
        <v>46070</v>
      </c>
      <c r="V2939">
        <f t="shared" si="90"/>
        <v>596</v>
      </c>
      <c r="W2939" t="str">
        <f t="shared" si="91"/>
        <v>360+</v>
      </c>
    </row>
    <row r="2940" spans="1:23" x14ac:dyDescent="0.25">
      <c r="A2940" t="s">
        <v>3078</v>
      </c>
      <c r="B2940">
        <v>2202510679</v>
      </c>
      <c r="C2940">
        <v>7459414046</v>
      </c>
      <c r="D2940" s="1">
        <v>45339</v>
      </c>
      <c r="E2940">
        <v>99232</v>
      </c>
      <c r="F2940">
        <v>99205</v>
      </c>
      <c r="G2940" t="s">
        <v>108</v>
      </c>
      <c r="H2940" s="34">
        <v>86245</v>
      </c>
      <c r="I2940" s="7">
        <v>67271</v>
      </c>
      <c r="J2940" s="7">
        <v>53816.800000000003</v>
      </c>
      <c r="K2940" s="7">
        <v>0</v>
      </c>
      <c r="L2940" s="7">
        <v>13454.2</v>
      </c>
      <c r="M2940" s="5">
        <v>0.2</v>
      </c>
      <c r="N2940" t="s">
        <v>3140</v>
      </c>
      <c r="O2940" t="s">
        <v>17</v>
      </c>
      <c r="P2940" t="s">
        <v>97</v>
      </c>
      <c r="Q2940" t="s">
        <v>32</v>
      </c>
      <c r="R2940" t="s">
        <v>38</v>
      </c>
      <c r="S2940" t="s">
        <v>21</v>
      </c>
      <c r="T2940" t="s">
        <v>13311</v>
      </c>
      <c r="U2940" s="1">
        <v>45920</v>
      </c>
      <c r="V2940">
        <f t="shared" si="90"/>
        <v>581</v>
      </c>
      <c r="W2940" t="str">
        <f t="shared" si="91"/>
        <v>360+</v>
      </c>
    </row>
    <row r="2941" spans="1:23" x14ac:dyDescent="0.25">
      <c r="A2941" t="s">
        <v>3079</v>
      </c>
      <c r="B2941">
        <v>4584344516</v>
      </c>
      <c r="C2941">
        <v>7291523872</v>
      </c>
      <c r="D2941" s="1">
        <v>45788</v>
      </c>
      <c r="E2941">
        <v>99215</v>
      </c>
      <c r="F2941">
        <v>99212</v>
      </c>
      <c r="G2941" t="s">
        <v>108</v>
      </c>
      <c r="H2941" s="34">
        <v>91030</v>
      </c>
      <c r="I2941" s="7">
        <v>59170</v>
      </c>
      <c r="J2941" s="7">
        <v>34944.6</v>
      </c>
      <c r="K2941" s="7">
        <v>17125</v>
      </c>
      <c r="L2941" s="7">
        <v>7100.4</v>
      </c>
      <c r="M2941" s="5">
        <v>0.12</v>
      </c>
      <c r="N2941" t="s">
        <v>46</v>
      </c>
      <c r="O2941" t="s">
        <v>27</v>
      </c>
      <c r="P2941" t="s">
        <v>97</v>
      </c>
      <c r="Q2941" t="s">
        <v>19</v>
      </c>
      <c r="R2941" t="s">
        <v>21</v>
      </c>
      <c r="S2941" t="s">
        <v>17</v>
      </c>
      <c r="T2941" t="s">
        <v>13311</v>
      </c>
      <c r="U2941" s="1">
        <v>45910</v>
      </c>
      <c r="V2941">
        <f t="shared" si="90"/>
        <v>122</v>
      </c>
      <c r="W2941" t="str">
        <f t="shared" si="91"/>
        <v>120-149</v>
      </c>
    </row>
    <row r="2942" spans="1:23" x14ac:dyDescent="0.25">
      <c r="A2942" t="s">
        <v>3080</v>
      </c>
      <c r="B2942">
        <v>5335335989</v>
      </c>
      <c r="C2942">
        <v>5020184538</v>
      </c>
      <c r="D2942" s="1">
        <v>45576</v>
      </c>
      <c r="E2942">
        <v>99222</v>
      </c>
      <c r="F2942">
        <v>99281</v>
      </c>
      <c r="G2942" t="s">
        <v>116</v>
      </c>
      <c r="H2942" s="34">
        <v>88774</v>
      </c>
      <c r="I2942" s="7">
        <v>63917</v>
      </c>
      <c r="J2942" s="7">
        <v>49699.64</v>
      </c>
      <c r="K2942" s="7">
        <v>9104</v>
      </c>
      <c r="L2942" s="7">
        <v>5113.3599999999997</v>
      </c>
      <c r="M2942" s="5">
        <v>0.08</v>
      </c>
      <c r="N2942" t="s">
        <v>24</v>
      </c>
      <c r="O2942" t="s">
        <v>30</v>
      </c>
      <c r="P2942" t="s">
        <v>40</v>
      </c>
      <c r="Q2942" t="s">
        <v>19</v>
      </c>
      <c r="R2942" t="s">
        <v>20</v>
      </c>
      <c r="S2942" t="s">
        <v>27</v>
      </c>
      <c r="T2942" t="s">
        <v>13312</v>
      </c>
      <c r="U2942" s="1">
        <v>46071</v>
      </c>
      <c r="V2942">
        <f t="shared" si="90"/>
        <v>495</v>
      </c>
      <c r="W2942" t="str">
        <f t="shared" si="91"/>
        <v>360+</v>
      </c>
    </row>
    <row r="2943" spans="1:23" x14ac:dyDescent="0.25">
      <c r="A2943" t="s">
        <v>3081</v>
      </c>
      <c r="B2943">
        <v>3843236155</v>
      </c>
      <c r="C2943">
        <v>2220863645</v>
      </c>
      <c r="D2943" s="1">
        <v>45357</v>
      </c>
      <c r="E2943">
        <v>99233</v>
      </c>
      <c r="F2943">
        <v>99211</v>
      </c>
      <c r="G2943" t="s">
        <v>122</v>
      </c>
      <c r="H2943" s="34">
        <v>81372</v>
      </c>
      <c r="I2943" s="7">
        <v>69166</v>
      </c>
      <c r="J2943" s="7">
        <v>67782.679999999993</v>
      </c>
      <c r="K2943" s="7">
        <v>0</v>
      </c>
      <c r="L2943" s="7">
        <v>1383.32</v>
      </c>
      <c r="M2943" s="5">
        <v>0.02</v>
      </c>
      <c r="N2943" t="s">
        <v>16</v>
      </c>
      <c r="O2943" t="s">
        <v>17</v>
      </c>
      <c r="P2943" t="s">
        <v>40</v>
      </c>
      <c r="Q2943" t="s">
        <v>19</v>
      </c>
      <c r="R2943" t="s">
        <v>27</v>
      </c>
      <c r="S2943" t="s">
        <v>17</v>
      </c>
      <c r="T2943" t="s">
        <v>13311</v>
      </c>
      <c r="U2943" s="1">
        <v>45745</v>
      </c>
      <c r="V2943">
        <f t="shared" si="90"/>
        <v>388</v>
      </c>
      <c r="W2943" t="str">
        <f t="shared" si="91"/>
        <v>360+</v>
      </c>
    </row>
    <row r="2944" spans="1:23" x14ac:dyDescent="0.25">
      <c r="A2944" t="s">
        <v>3082</v>
      </c>
      <c r="B2944">
        <v>8880822386</v>
      </c>
      <c r="C2944">
        <v>1509908021</v>
      </c>
      <c r="D2944" s="1">
        <v>45688</v>
      </c>
      <c r="E2944">
        <v>99213</v>
      </c>
      <c r="F2944">
        <v>97110</v>
      </c>
      <c r="G2944" t="s">
        <v>65</v>
      </c>
      <c r="H2944" s="34">
        <v>67176</v>
      </c>
      <c r="I2944" s="7">
        <v>43664</v>
      </c>
      <c r="J2944" s="7">
        <v>33441.32</v>
      </c>
      <c r="K2944" s="7">
        <v>4983</v>
      </c>
      <c r="L2944" s="7">
        <v>5239.68</v>
      </c>
      <c r="M2944" s="5">
        <v>0.12</v>
      </c>
      <c r="N2944" t="s">
        <v>46</v>
      </c>
      <c r="O2944" t="s">
        <v>27</v>
      </c>
      <c r="P2944" t="s">
        <v>97</v>
      </c>
      <c r="Q2944" t="s">
        <v>19</v>
      </c>
      <c r="R2944" t="s">
        <v>27</v>
      </c>
      <c r="S2944" t="s">
        <v>21</v>
      </c>
      <c r="T2944" t="s">
        <v>13311</v>
      </c>
      <c r="U2944" s="1">
        <v>45708</v>
      </c>
      <c r="V2944">
        <f t="shared" si="90"/>
        <v>20</v>
      </c>
      <c r="W2944" t="str">
        <f t="shared" si="91"/>
        <v>0-29</v>
      </c>
    </row>
    <row r="2945" spans="1:23" x14ac:dyDescent="0.25">
      <c r="A2945" t="s">
        <v>3083</v>
      </c>
      <c r="B2945">
        <v>1934301081</v>
      </c>
      <c r="C2945">
        <v>7776749651</v>
      </c>
      <c r="D2945" s="1">
        <v>45451</v>
      </c>
      <c r="E2945">
        <v>99233</v>
      </c>
      <c r="F2945">
        <v>99212</v>
      </c>
      <c r="G2945" t="s">
        <v>106</v>
      </c>
      <c r="H2945" s="34">
        <v>92617</v>
      </c>
      <c r="I2945" s="7">
        <v>60201</v>
      </c>
      <c r="J2945" s="7">
        <v>52976.88</v>
      </c>
      <c r="K2945" s="7">
        <v>0</v>
      </c>
      <c r="L2945" s="7">
        <v>7224.12</v>
      </c>
      <c r="M2945" s="5">
        <v>0.12</v>
      </c>
      <c r="N2945" t="s">
        <v>46</v>
      </c>
      <c r="O2945" t="s">
        <v>17</v>
      </c>
      <c r="P2945" t="s">
        <v>55</v>
      </c>
      <c r="Q2945" t="s">
        <v>19</v>
      </c>
      <c r="R2945" t="s">
        <v>20</v>
      </c>
      <c r="S2945" t="s">
        <v>17</v>
      </c>
      <c r="T2945" t="s">
        <v>13311</v>
      </c>
      <c r="U2945" s="1">
        <v>45969</v>
      </c>
      <c r="V2945">
        <f t="shared" si="90"/>
        <v>518</v>
      </c>
      <c r="W2945" t="str">
        <f t="shared" si="91"/>
        <v>360+</v>
      </c>
    </row>
    <row r="2946" spans="1:23" x14ac:dyDescent="0.25">
      <c r="A2946" t="s">
        <v>3084</v>
      </c>
      <c r="B2946">
        <v>5210575462</v>
      </c>
      <c r="C2946">
        <v>7015581430</v>
      </c>
      <c r="D2946" s="1">
        <v>45913</v>
      </c>
      <c r="E2946">
        <v>99223</v>
      </c>
      <c r="F2946">
        <v>99213</v>
      </c>
      <c r="G2946" t="s">
        <v>83</v>
      </c>
      <c r="H2946" s="34">
        <v>42707</v>
      </c>
      <c r="I2946" s="7">
        <v>30749</v>
      </c>
      <c r="J2946" s="7">
        <v>19165.080000000002</v>
      </c>
      <c r="K2946" s="7">
        <v>9124</v>
      </c>
      <c r="L2946" s="7">
        <v>2459.92</v>
      </c>
      <c r="M2946" s="5">
        <v>0.08</v>
      </c>
      <c r="N2946" t="s">
        <v>24</v>
      </c>
      <c r="O2946" t="s">
        <v>27</v>
      </c>
      <c r="P2946" t="s">
        <v>58</v>
      </c>
      <c r="Q2946" t="s">
        <v>32</v>
      </c>
      <c r="R2946" t="s">
        <v>43</v>
      </c>
      <c r="S2946" t="s">
        <v>21</v>
      </c>
      <c r="T2946" t="s">
        <v>13312</v>
      </c>
      <c r="U2946" s="1">
        <v>45957</v>
      </c>
      <c r="V2946">
        <f t="shared" ref="V2946:V3009" si="92">U2946-D2946</f>
        <v>44</v>
      </c>
      <c r="W2946" t="str">
        <f t="shared" si="91"/>
        <v>30-59</v>
      </c>
    </row>
    <row r="2947" spans="1:23" x14ac:dyDescent="0.25">
      <c r="A2947" t="s">
        <v>3085</v>
      </c>
      <c r="B2947">
        <v>4858440105</v>
      </c>
      <c r="C2947">
        <v>4635543657</v>
      </c>
      <c r="D2947" s="1">
        <v>45789</v>
      </c>
      <c r="E2947">
        <v>99214</v>
      </c>
      <c r="F2947">
        <v>85025</v>
      </c>
      <c r="G2947" t="s">
        <v>140</v>
      </c>
      <c r="H2947" s="34">
        <v>49665</v>
      </c>
      <c r="I2947" s="7">
        <v>32282</v>
      </c>
      <c r="J2947" s="7">
        <v>14552.16</v>
      </c>
      <c r="K2947" s="7">
        <v>13856</v>
      </c>
      <c r="L2947" s="7">
        <v>3873.84</v>
      </c>
      <c r="M2947" s="5">
        <v>0.12</v>
      </c>
      <c r="N2947" t="s">
        <v>46</v>
      </c>
      <c r="O2947" t="s">
        <v>27</v>
      </c>
      <c r="P2947" t="s">
        <v>35</v>
      </c>
      <c r="Q2947" t="s">
        <v>32</v>
      </c>
      <c r="R2947" t="s">
        <v>20</v>
      </c>
      <c r="S2947" t="s">
        <v>27</v>
      </c>
      <c r="T2947" t="s">
        <v>13312</v>
      </c>
      <c r="U2947" s="1">
        <v>45902</v>
      </c>
      <c r="V2947">
        <f t="shared" si="92"/>
        <v>113</v>
      </c>
      <c r="W2947" t="str">
        <f t="shared" ref="W2947:W3010" si="93">IF(V2947="","",IF(V2947&lt;30,"0-29",IF(V2947&lt;60,"30-59",IF(V2947&lt;90,"60-89",IF(V2947&lt;120,"90-119",IF(V2947&lt;150,"120-149",IF(V2947&lt;180,"150-179",IF(V2947&lt;210,"180-209",IF(V2947&lt;240,"210-239",IF(V2947&lt;270,"240-269",IF(V2947&lt;300,"270-299",IF(V2947&lt;330,"300-329",IF(V2947&lt;360,"330-359","360+")))))))))))))</f>
        <v>90-119</v>
      </c>
    </row>
    <row r="2948" spans="1:23" x14ac:dyDescent="0.25">
      <c r="A2948" t="s">
        <v>3086</v>
      </c>
      <c r="B2948">
        <v>5470677860</v>
      </c>
      <c r="C2948">
        <v>2301142063</v>
      </c>
      <c r="D2948" s="1">
        <v>45419</v>
      </c>
      <c r="E2948">
        <v>99232</v>
      </c>
      <c r="F2948">
        <v>93000</v>
      </c>
      <c r="G2948" t="s">
        <v>57</v>
      </c>
      <c r="H2948" s="34">
        <v>39687</v>
      </c>
      <c r="I2948" s="7">
        <v>25797</v>
      </c>
      <c r="J2948" s="7">
        <v>18498.36</v>
      </c>
      <c r="K2948" s="7">
        <v>4203</v>
      </c>
      <c r="L2948" s="7">
        <v>3095.64</v>
      </c>
      <c r="M2948" s="5">
        <v>0.12</v>
      </c>
      <c r="N2948" t="s">
        <v>46</v>
      </c>
      <c r="O2948" t="s">
        <v>30</v>
      </c>
      <c r="P2948" t="s">
        <v>58</v>
      </c>
      <c r="Q2948" t="s">
        <v>19</v>
      </c>
      <c r="R2948" t="s">
        <v>27</v>
      </c>
      <c r="S2948" t="s">
        <v>27</v>
      </c>
      <c r="T2948" t="s">
        <v>13311</v>
      </c>
      <c r="U2948" s="1">
        <v>45741</v>
      </c>
      <c r="V2948">
        <f t="shared" si="92"/>
        <v>322</v>
      </c>
      <c r="W2948" t="str">
        <f t="shared" si="93"/>
        <v>300-329</v>
      </c>
    </row>
    <row r="2949" spans="1:23" x14ac:dyDescent="0.25">
      <c r="A2949" t="s">
        <v>3087</v>
      </c>
      <c r="B2949">
        <v>2655125254</v>
      </c>
      <c r="C2949">
        <v>3828252878</v>
      </c>
      <c r="D2949" s="1">
        <v>45814</v>
      </c>
      <c r="E2949">
        <v>99232</v>
      </c>
      <c r="F2949">
        <v>99215</v>
      </c>
      <c r="G2949" t="s">
        <v>99</v>
      </c>
      <c r="H2949" s="34">
        <v>21438</v>
      </c>
      <c r="I2949" s="7">
        <v>17579</v>
      </c>
      <c r="J2949" s="7">
        <v>14414.78</v>
      </c>
      <c r="K2949" s="7">
        <v>0</v>
      </c>
      <c r="L2949" s="7">
        <v>3164.22</v>
      </c>
      <c r="M2949" s="5">
        <v>0.18</v>
      </c>
      <c r="N2949" t="s">
        <v>3141</v>
      </c>
      <c r="O2949" t="s">
        <v>17</v>
      </c>
      <c r="P2949" t="s">
        <v>18</v>
      </c>
      <c r="Q2949" t="s">
        <v>19</v>
      </c>
      <c r="R2949" t="s">
        <v>38</v>
      </c>
      <c r="S2949" t="s">
        <v>17</v>
      </c>
      <c r="T2949" t="s">
        <v>13311</v>
      </c>
      <c r="U2949" s="1">
        <v>45858</v>
      </c>
      <c r="V2949">
        <f t="shared" si="92"/>
        <v>44</v>
      </c>
      <c r="W2949" t="str">
        <f t="shared" si="93"/>
        <v>30-59</v>
      </c>
    </row>
    <row r="2950" spans="1:23" x14ac:dyDescent="0.25">
      <c r="A2950" t="s">
        <v>3088</v>
      </c>
      <c r="B2950">
        <v>6206557686</v>
      </c>
      <c r="C2950">
        <v>7031702580</v>
      </c>
      <c r="D2950" s="1">
        <v>45717</v>
      </c>
      <c r="E2950">
        <v>99214</v>
      </c>
      <c r="F2950">
        <v>99282</v>
      </c>
      <c r="G2950" t="s">
        <v>106</v>
      </c>
      <c r="H2950" s="34">
        <v>59172</v>
      </c>
      <c r="I2950" s="7">
        <v>38462</v>
      </c>
      <c r="J2950" s="7">
        <v>19060.560000000001</v>
      </c>
      <c r="K2950" s="7">
        <v>14786</v>
      </c>
      <c r="L2950" s="7">
        <v>4615.4399999999996</v>
      </c>
      <c r="M2950" s="5">
        <v>0.12</v>
      </c>
      <c r="N2950" t="s">
        <v>46</v>
      </c>
      <c r="O2950" t="s">
        <v>27</v>
      </c>
      <c r="P2950" t="s">
        <v>58</v>
      </c>
      <c r="Q2950" t="s">
        <v>19</v>
      </c>
      <c r="R2950" t="s">
        <v>27</v>
      </c>
      <c r="S2950" t="s">
        <v>21</v>
      </c>
      <c r="T2950" t="s">
        <v>13312</v>
      </c>
      <c r="U2950" s="1">
        <v>45980</v>
      </c>
      <c r="V2950">
        <f t="shared" si="92"/>
        <v>263</v>
      </c>
      <c r="W2950" t="str">
        <f t="shared" si="93"/>
        <v>240-269</v>
      </c>
    </row>
    <row r="2951" spans="1:23" x14ac:dyDescent="0.25">
      <c r="A2951" t="s">
        <v>3089</v>
      </c>
      <c r="B2951">
        <v>9215782604</v>
      </c>
      <c r="C2951">
        <v>2149717186</v>
      </c>
      <c r="D2951" s="1">
        <v>45919</v>
      </c>
      <c r="E2951">
        <v>99214</v>
      </c>
      <c r="F2951">
        <v>99281</v>
      </c>
      <c r="G2951" t="s">
        <v>187</v>
      </c>
      <c r="H2951" s="34">
        <v>62830</v>
      </c>
      <c r="I2951" s="7">
        <v>53406</v>
      </c>
      <c r="J2951" s="7">
        <v>44635.88</v>
      </c>
      <c r="K2951" s="7">
        <v>7702</v>
      </c>
      <c r="L2951" s="7">
        <v>1068.1199999999999</v>
      </c>
      <c r="M2951" s="5">
        <v>0.02</v>
      </c>
      <c r="N2951" t="s">
        <v>16</v>
      </c>
      <c r="O2951" t="s">
        <v>30</v>
      </c>
      <c r="P2951" t="s">
        <v>18</v>
      </c>
      <c r="Q2951" t="s">
        <v>19</v>
      </c>
      <c r="R2951" t="s">
        <v>43</v>
      </c>
      <c r="S2951" t="s">
        <v>21</v>
      </c>
      <c r="T2951" t="s">
        <v>13312</v>
      </c>
      <c r="U2951" s="1">
        <v>45965</v>
      </c>
      <c r="V2951">
        <f t="shared" si="92"/>
        <v>46</v>
      </c>
      <c r="W2951" t="str">
        <f t="shared" si="93"/>
        <v>30-59</v>
      </c>
    </row>
    <row r="2952" spans="1:23" x14ac:dyDescent="0.25">
      <c r="A2952" t="s">
        <v>3090</v>
      </c>
      <c r="B2952">
        <v>5074917505</v>
      </c>
      <c r="C2952">
        <v>7863784480</v>
      </c>
      <c r="D2952" s="1">
        <v>45576</v>
      </c>
      <c r="E2952">
        <v>99231</v>
      </c>
      <c r="F2952">
        <v>99201</v>
      </c>
      <c r="G2952" t="s">
        <v>54</v>
      </c>
      <c r="H2952" s="34">
        <v>68702</v>
      </c>
      <c r="I2952" s="7">
        <v>49465</v>
      </c>
      <c r="J2952" s="7">
        <v>45507.8</v>
      </c>
      <c r="K2952" s="7">
        <v>0</v>
      </c>
      <c r="L2952" s="7">
        <v>3957.2</v>
      </c>
      <c r="M2952" s="5">
        <v>0.08</v>
      </c>
      <c r="N2952" t="s">
        <v>24</v>
      </c>
      <c r="O2952" t="s">
        <v>17</v>
      </c>
      <c r="P2952" t="s">
        <v>58</v>
      </c>
      <c r="Q2952" t="s">
        <v>19</v>
      </c>
      <c r="R2952" t="s">
        <v>38</v>
      </c>
      <c r="S2952" t="s">
        <v>21</v>
      </c>
      <c r="T2952" t="s">
        <v>13310</v>
      </c>
      <c r="U2952" s="1">
        <v>45972</v>
      </c>
      <c r="V2952">
        <f t="shared" si="92"/>
        <v>396</v>
      </c>
      <c r="W2952" t="str">
        <f t="shared" si="93"/>
        <v>360+</v>
      </c>
    </row>
    <row r="2953" spans="1:23" x14ac:dyDescent="0.25">
      <c r="A2953" t="s">
        <v>3091</v>
      </c>
      <c r="B2953">
        <v>3254552458</v>
      </c>
      <c r="C2953">
        <v>7133007965</v>
      </c>
      <c r="D2953" s="1">
        <v>45598</v>
      </c>
      <c r="E2953">
        <v>99214</v>
      </c>
      <c r="F2953">
        <v>93000</v>
      </c>
      <c r="G2953" t="s">
        <v>110</v>
      </c>
      <c r="H2953" s="34">
        <v>41836</v>
      </c>
      <c r="I2953" s="7">
        <v>35561</v>
      </c>
      <c r="J2953" s="7">
        <v>22699.78</v>
      </c>
      <c r="K2953" s="7">
        <v>12150</v>
      </c>
      <c r="L2953" s="7">
        <v>711.22</v>
      </c>
      <c r="M2953" s="5">
        <v>0.02</v>
      </c>
      <c r="N2953" t="s">
        <v>16</v>
      </c>
      <c r="O2953" t="s">
        <v>27</v>
      </c>
      <c r="P2953" t="s">
        <v>58</v>
      </c>
      <c r="Q2953" t="s">
        <v>19</v>
      </c>
      <c r="R2953" t="s">
        <v>43</v>
      </c>
      <c r="S2953" t="s">
        <v>17</v>
      </c>
      <c r="T2953" t="s">
        <v>13312</v>
      </c>
      <c r="U2953" s="1">
        <v>45720</v>
      </c>
      <c r="V2953">
        <f t="shared" si="92"/>
        <v>122</v>
      </c>
      <c r="W2953" t="str">
        <f t="shared" si="93"/>
        <v>120-149</v>
      </c>
    </row>
    <row r="2954" spans="1:23" x14ac:dyDescent="0.25">
      <c r="A2954" t="s">
        <v>3092</v>
      </c>
      <c r="B2954">
        <v>2040289915</v>
      </c>
      <c r="C2954">
        <v>9465102743</v>
      </c>
      <c r="D2954" s="1">
        <v>45518</v>
      </c>
      <c r="E2954">
        <v>99223</v>
      </c>
      <c r="F2954">
        <v>99283</v>
      </c>
      <c r="G2954" t="s">
        <v>194</v>
      </c>
      <c r="H2954" s="34">
        <v>35540</v>
      </c>
      <c r="I2954" s="7">
        <v>23101</v>
      </c>
      <c r="J2954" s="7">
        <v>16703.88</v>
      </c>
      <c r="K2954" s="7">
        <v>3625</v>
      </c>
      <c r="L2954" s="7">
        <v>2772.12</v>
      </c>
      <c r="M2954" s="5">
        <v>0.12</v>
      </c>
      <c r="N2954" t="s">
        <v>46</v>
      </c>
      <c r="O2954" t="s">
        <v>30</v>
      </c>
      <c r="P2954" t="s">
        <v>58</v>
      </c>
      <c r="Q2954" t="s">
        <v>32</v>
      </c>
      <c r="R2954" t="s">
        <v>43</v>
      </c>
      <c r="S2954" t="s">
        <v>27</v>
      </c>
      <c r="T2954" t="s">
        <v>13312</v>
      </c>
      <c r="U2954" s="1">
        <v>45998</v>
      </c>
      <c r="V2954">
        <f t="shared" si="92"/>
        <v>480</v>
      </c>
      <c r="W2954" t="str">
        <f t="shared" si="93"/>
        <v>360+</v>
      </c>
    </row>
    <row r="2955" spans="1:23" x14ac:dyDescent="0.25">
      <c r="A2955" t="s">
        <v>3093</v>
      </c>
      <c r="B2955">
        <v>4459352327</v>
      </c>
      <c r="C2955">
        <v>8962825523</v>
      </c>
      <c r="D2955" s="1">
        <v>45760</v>
      </c>
      <c r="E2955">
        <v>99232</v>
      </c>
      <c r="F2955">
        <v>99285</v>
      </c>
      <c r="G2955" t="s">
        <v>171</v>
      </c>
      <c r="H2955" s="34">
        <v>24108</v>
      </c>
      <c r="I2955" s="7">
        <v>15670</v>
      </c>
      <c r="J2955" s="7">
        <v>10686.6</v>
      </c>
      <c r="K2955" s="7">
        <v>3103</v>
      </c>
      <c r="L2955" s="7">
        <v>1880.4</v>
      </c>
      <c r="M2955" s="5">
        <v>0.12</v>
      </c>
      <c r="N2955" t="s">
        <v>46</v>
      </c>
      <c r="O2955" t="s">
        <v>27</v>
      </c>
      <c r="P2955" t="s">
        <v>58</v>
      </c>
      <c r="Q2955" t="s">
        <v>19</v>
      </c>
      <c r="R2955" t="s">
        <v>21</v>
      </c>
      <c r="S2955" t="s">
        <v>17</v>
      </c>
      <c r="T2955" t="s">
        <v>13312</v>
      </c>
      <c r="U2955" s="1">
        <v>45914</v>
      </c>
      <c r="V2955">
        <f t="shared" si="92"/>
        <v>154</v>
      </c>
      <c r="W2955" t="str">
        <f t="shared" si="93"/>
        <v>150-179</v>
      </c>
    </row>
    <row r="2956" spans="1:23" x14ac:dyDescent="0.25">
      <c r="A2956" t="s">
        <v>3094</v>
      </c>
      <c r="B2956">
        <v>5169877590</v>
      </c>
      <c r="C2956">
        <v>1562800122</v>
      </c>
      <c r="D2956" s="1">
        <v>45763</v>
      </c>
      <c r="E2956">
        <v>99231</v>
      </c>
      <c r="F2956">
        <v>99292</v>
      </c>
      <c r="G2956" t="s">
        <v>148</v>
      </c>
      <c r="H2956" s="34">
        <v>78406</v>
      </c>
      <c r="I2956" s="7">
        <v>56452</v>
      </c>
      <c r="J2956" s="7">
        <v>38861.839999999997</v>
      </c>
      <c r="K2956" s="7">
        <v>13074</v>
      </c>
      <c r="L2956" s="7">
        <v>4516.16</v>
      </c>
      <c r="M2956" s="5">
        <v>0.08</v>
      </c>
      <c r="N2956" t="s">
        <v>24</v>
      </c>
      <c r="O2956" t="s">
        <v>27</v>
      </c>
      <c r="P2956" t="s">
        <v>25</v>
      </c>
      <c r="Q2956" t="s">
        <v>19</v>
      </c>
      <c r="R2956" t="s">
        <v>43</v>
      </c>
      <c r="S2956" t="s">
        <v>21</v>
      </c>
      <c r="T2956" t="s">
        <v>13310</v>
      </c>
      <c r="U2956" s="1">
        <v>45868</v>
      </c>
      <c r="V2956">
        <f t="shared" si="92"/>
        <v>105</v>
      </c>
      <c r="W2956" t="str">
        <f t="shared" si="93"/>
        <v>90-119</v>
      </c>
    </row>
    <row r="2957" spans="1:23" x14ac:dyDescent="0.25">
      <c r="A2957" t="s">
        <v>3095</v>
      </c>
      <c r="B2957">
        <v>1888852617</v>
      </c>
      <c r="C2957">
        <v>7059184222</v>
      </c>
      <c r="D2957" s="1">
        <v>45921</v>
      </c>
      <c r="E2957">
        <v>99223</v>
      </c>
      <c r="F2957">
        <v>99283</v>
      </c>
      <c r="G2957" t="s">
        <v>124</v>
      </c>
      <c r="H2957" s="34">
        <v>49690</v>
      </c>
      <c r="I2957" s="7">
        <v>35777</v>
      </c>
      <c r="J2957" s="7">
        <v>29735.84</v>
      </c>
      <c r="K2957" s="7">
        <v>3179</v>
      </c>
      <c r="L2957" s="7">
        <v>2862.16</v>
      </c>
      <c r="M2957" s="5">
        <v>0.08</v>
      </c>
      <c r="N2957" t="s">
        <v>24</v>
      </c>
      <c r="O2957" t="s">
        <v>30</v>
      </c>
      <c r="P2957" t="s">
        <v>25</v>
      </c>
      <c r="Q2957" t="s">
        <v>19</v>
      </c>
      <c r="R2957" t="s">
        <v>20</v>
      </c>
      <c r="S2957" t="s">
        <v>21</v>
      </c>
      <c r="T2957" t="s">
        <v>13312</v>
      </c>
      <c r="U2957" s="1">
        <v>46036</v>
      </c>
      <c r="V2957">
        <f t="shared" si="92"/>
        <v>115</v>
      </c>
      <c r="W2957" t="str">
        <f t="shared" si="93"/>
        <v>90-119</v>
      </c>
    </row>
    <row r="2958" spans="1:23" x14ac:dyDescent="0.25">
      <c r="A2958" t="s">
        <v>3096</v>
      </c>
      <c r="B2958">
        <v>4254282619</v>
      </c>
      <c r="C2958">
        <v>1680683765</v>
      </c>
      <c r="D2958" s="1">
        <v>45516</v>
      </c>
      <c r="E2958">
        <v>99223</v>
      </c>
      <c r="F2958">
        <v>99212</v>
      </c>
      <c r="G2958" t="s">
        <v>362</v>
      </c>
      <c r="H2958" s="34">
        <v>89602</v>
      </c>
      <c r="I2958" s="7">
        <v>71682</v>
      </c>
      <c r="J2958" s="7">
        <v>61646.52</v>
      </c>
      <c r="K2958" s="7">
        <v>0</v>
      </c>
      <c r="L2958" s="7">
        <v>10035.48</v>
      </c>
      <c r="M2958" s="5">
        <v>0.14000000000000001</v>
      </c>
      <c r="N2958" t="s">
        <v>1135</v>
      </c>
      <c r="O2958" t="s">
        <v>17</v>
      </c>
      <c r="P2958" t="s">
        <v>55</v>
      </c>
      <c r="Q2958" t="s">
        <v>19</v>
      </c>
      <c r="R2958" t="s">
        <v>38</v>
      </c>
      <c r="S2958" t="s">
        <v>17</v>
      </c>
      <c r="T2958" t="s">
        <v>13312</v>
      </c>
      <c r="U2958" s="1">
        <v>45678</v>
      </c>
      <c r="V2958">
        <f t="shared" si="92"/>
        <v>162</v>
      </c>
      <c r="W2958" t="str">
        <f t="shared" si="93"/>
        <v>150-179</v>
      </c>
    </row>
    <row r="2959" spans="1:23" x14ac:dyDescent="0.25">
      <c r="A2959" t="s">
        <v>3097</v>
      </c>
      <c r="B2959">
        <v>3250010762</v>
      </c>
      <c r="C2959">
        <v>9434448667</v>
      </c>
      <c r="D2959" s="1">
        <v>45553</v>
      </c>
      <c r="E2959">
        <v>99215</v>
      </c>
      <c r="F2959">
        <v>71046</v>
      </c>
      <c r="G2959" t="s">
        <v>307</v>
      </c>
      <c r="H2959" s="34">
        <v>61313</v>
      </c>
      <c r="I2959" s="7">
        <v>44145</v>
      </c>
      <c r="J2959" s="7">
        <v>35823.4</v>
      </c>
      <c r="K2959" s="7">
        <v>4790</v>
      </c>
      <c r="L2959" s="7">
        <v>3531.6</v>
      </c>
      <c r="M2959" s="5">
        <v>0.08</v>
      </c>
      <c r="N2959" t="s">
        <v>24</v>
      </c>
      <c r="O2959" t="s">
        <v>30</v>
      </c>
      <c r="P2959" t="s">
        <v>31</v>
      </c>
      <c r="Q2959" t="s">
        <v>32</v>
      </c>
      <c r="R2959" t="s">
        <v>21</v>
      </c>
      <c r="S2959" t="s">
        <v>27</v>
      </c>
      <c r="T2959" t="s">
        <v>13311</v>
      </c>
      <c r="U2959" s="1">
        <v>45840</v>
      </c>
      <c r="V2959">
        <f t="shared" si="92"/>
        <v>287</v>
      </c>
      <c r="W2959" t="str">
        <f t="shared" si="93"/>
        <v>270-299</v>
      </c>
    </row>
    <row r="2960" spans="1:23" x14ac:dyDescent="0.25">
      <c r="A2960" t="s">
        <v>3098</v>
      </c>
      <c r="B2960">
        <v>3001871776</v>
      </c>
      <c r="C2960">
        <v>6006497533</v>
      </c>
      <c r="D2960" s="1">
        <v>45808</v>
      </c>
      <c r="E2960">
        <v>99213</v>
      </c>
      <c r="F2960">
        <v>99291</v>
      </c>
      <c r="G2960" t="s">
        <v>148</v>
      </c>
      <c r="H2960" s="34">
        <v>90538</v>
      </c>
      <c r="I2960" s="7">
        <v>70620</v>
      </c>
      <c r="J2960" s="7">
        <v>48283</v>
      </c>
      <c r="K2960" s="7">
        <v>8213</v>
      </c>
      <c r="L2960" s="7">
        <v>14124</v>
      </c>
      <c r="M2960" s="5">
        <v>0.2</v>
      </c>
      <c r="N2960" t="s">
        <v>3140</v>
      </c>
      <c r="O2960" t="s">
        <v>30</v>
      </c>
      <c r="P2960" t="s">
        <v>35</v>
      </c>
      <c r="Q2960" t="s">
        <v>19</v>
      </c>
      <c r="R2960" t="s">
        <v>38</v>
      </c>
      <c r="S2960" t="s">
        <v>21</v>
      </c>
      <c r="T2960" t="s">
        <v>13312</v>
      </c>
      <c r="U2960" s="1">
        <v>46084</v>
      </c>
      <c r="V2960">
        <f t="shared" si="92"/>
        <v>276</v>
      </c>
      <c r="W2960" t="str">
        <f t="shared" si="93"/>
        <v>270-299</v>
      </c>
    </row>
    <row r="2961" spans="1:23" x14ac:dyDescent="0.25">
      <c r="A2961" t="s">
        <v>3099</v>
      </c>
      <c r="B2961">
        <v>9870515571</v>
      </c>
      <c r="C2961">
        <v>9216588789</v>
      </c>
      <c r="D2961" s="1">
        <v>45641</v>
      </c>
      <c r="E2961">
        <v>99238</v>
      </c>
      <c r="F2961">
        <v>99213</v>
      </c>
      <c r="G2961" t="s">
        <v>104</v>
      </c>
      <c r="H2961" s="34">
        <v>87845</v>
      </c>
      <c r="I2961" s="7">
        <v>63248</v>
      </c>
      <c r="J2961" s="7">
        <v>52858.16</v>
      </c>
      <c r="K2961" s="7">
        <v>5330</v>
      </c>
      <c r="L2961" s="7">
        <v>5059.84</v>
      </c>
      <c r="M2961" s="5">
        <v>0.08</v>
      </c>
      <c r="N2961" t="s">
        <v>24</v>
      </c>
      <c r="O2961" t="s">
        <v>30</v>
      </c>
      <c r="P2961" t="s">
        <v>55</v>
      </c>
      <c r="Q2961" t="s">
        <v>19</v>
      </c>
      <c r="R2961" t="s">
        <v>21</v>
      </c>
      <c r="S2961" t="s">
        <v>21</v>
      </c>
      <c r="T2961" t="s">
        <v>13310</v>
      </c>
      <c r="U2961" s="1">
        <v>45847</v>
      </c>
      <c r="V2961">
        <f t="shared" si="92"/>
        <v>206</v>
      </c>
      <c r="W2961" t="str">
        <f t="shared" si="93"/>
        <v>180-209</v>
      </c>
    </row>
    <row r="2962" spans="1:23" x14ac:dyDescent="0.25">
      <c r="A2962" t="s">
        <v>3100</v>
      </c>
      <c r="B2962">
        <v>8347904907</v>
      </c>
      <c r="C2962">
        <v>6017027331</v>
      </c>
      <c r="D2962" s="1">
        <v>45893</v>
      </c>
      <c r="E2962">
        <v>99222</v>
      </c>
      <c r="F2962">
        <v>99284</v>
      </c>
      <c r="G2962" t="s">
        <v>69</v>
      </c>
      <c r="H2962" s="34">
        <v>96007</v>
      </c>
      <c r="I2962" s="7">
        <v>62405</v>
      </c>
      <c r="J2962" s="7">
        <v>47969.4</v>
      </c>
      <c r="K2962" s="7">
        <v>6947</v>
      </c>
      <c r="L2962" s="7">
        <v>7488.6</v>
      </c>
      <c r="M2962" s="5">
        <v>0.12</v>
      </c>
      <c r="N2962" t="s">
        <v>46</v>
      </c>
      <c r="O2962" t="s">
        <v>30</v>
      </c>
      <c r="P2962" t="s">
        <v>58</v>
      </c>
      <c r="Q2962" t="s">
        <v>19</v>
      </c>
      <c r="R2962" t="s">
        <v>43</v>
      </c>
      <c r="S2962" t="s">
        <v>17</v>
      </c>
      <c r="T2962" t="s">
        <v>13312</v>
      </c>
      <c r="U2962" s="1">
        <v>46004</v>
      </c>
      <c r="V2962">
        <f t="shared" si="92"/>
        <v>111</v>
      </c>
      <c r="W2962" t="str">
        <f t="shared" si="93"/>
        <v>90-119</v>
      </c>
    </row>
    <row r="2963" spans="1:23" x14ac:dyDescent="0.25">
      <c r="A2963" t="s">
        <v>3101</v>
      </c>
      <c r="B2963">
        <v>4714227436</v>
      </c>
      <c r="C2963">
        <v>3020128691</v>
      </c>
      <c r="D2963" s="1">
        <v>45556</v>
      </c>
      <c r="E2963">
        <v>99232</v>
      </c>
      <c r="F2963">
        <v>99213</v>
      </c>
      <c r="G2963" t="s">
        <v>286</v>
      </c>
      <c r="H2963" s="34">
        <v>47911</v>
      </c>
      <c r="I2963" s="7">
        <v>31142</v>
      </c>
      <c r="J2963" s="7">
        <v>27404.959999999999</v>
      </c>
      <c r="K2963" s="7">
        <v>0</v>
      </c>
      <c r="L2963" s="7">
        <v>3737.04</v>
      </c>
      <c r="M2963" s="5">
        <v>0.12</v>
      </c>
      <c r="N2963" t="s">
        <v>46</v>
      </c>
      <c r="O2963" t="s">
        <v>17</v>
      </c>
      <c r="P2963" t="s">
        <v>18</v>
      </c>
      <c r="Q2963" t="s">
        <v>19</v>
      </c>
      <c r="R2963" t="s">
        <v>27</v>
      </c>
      <c r="S2963" t="s">
        <v>21</v>
      </c>
      <c r="T2963" t="s">
        <v>13310</v>
      </c>
      <c r="U2963" s="1">
        <v>45706</v>
      </c>
      <c r="V2963">
        <f t="shared" si="92"/>
        <v>150</v>
      </c>
      <c r="W2963" t="str">
        <f t="shared" si="93"/>
        <v>150-179</v>
      </c>
    </row>
    <row r="2964" spans="1:23" x14ac:dyDescent="0.25">
      <c r="A2964" t="s">
        <v>3102</v>
      </c>
      <c r="B2964">
        <v>7797158478</v>
      </c>
      <c r="C2964">
        <v>2229955567</v>
      </c>
      <c r="D2964" s="1">
        <v>45876</v>
      </c>
      <c r="E2964">
        <v>99215</v>
      </c>
      <c r="F2964">
        <v>99204</v>
      </c>
      <c r="G2964" t="s">
        <v>23</v>
      </c>
      <c r="H2964" s="34">
        <v>79436</v>
      </c>
      <c r="I2964" s="7">
        <v>51633</v>
      </c>
      <c r="J2964" s="7">
        <v>35678.04</v>
      </c>
      <c r="K2964" s="7">
        <v>9759</v>
      </c>
      <c r="L2964" s="7">
        <v>6195.96</v>
      </c>
      <c r="M2964" s="5">
        <v>0.12</v>
      </c>
      <c r="N2964" t="s">
        <v>46</v>
      </c>
      <c r="O2964" t="s">
        <v>27</v>
      </c>
      <c r="P2964" t="s">
        <v>25</v>
      </c>
      <c r="Q2964" t="s">
        <v>19</v>
      </c>
      <c r="R2964" t="s">
        <v>43</v>
      </c>
      <c r="S2964" t="s">
        <v>21</v>
      </c>
      <c r="T2964" t="s">
        <v>13312</v>
      </c>
      <c r="U2964" s="1">
        <v>45987</v>
      </c>
      <c r="V2964">
        <f t="shared" si="92"/>
        <v>111</v>
      </c>
      <c r="W2964" t="str">
        <f t="shared" si="93"/>
        <v>90-119</v>
      </c>
    </row>
    <row r="2965" spans="1:23" x14ac:dyDescent="0.25">
      <c r="A2965" t="s">
        <v>3103</v>
      </c>
      <c r="B2965">
        <v>5157331832</v>
      </c>
      <c r="C2965">
        <v>3768743713</v>
      </c>
      <c r="D2965" s="1">
        <v>45410</v>
      </c>
      <c r="E2965">
        <v>99215</v>
      </c>
      <c r="F2965">
        <v>85025</v>
      </c>
      <c r="G2965" t="s">
        <v>351</v>
      </c>
      <c r="H2965" s="34">
        <v>66861</v>
      </c>
      <c r="I2965" s="7">
        <v>48140</v>
      </c>
      <c r="J2965" s="7">
        <v>24157.8</v>
      </c>
      <c r="K2965" s="7">
        <v>20131</v>
      </c>
      <c r="L2965" s="7">
        <v>3851.2</v>
      </c>
      <c r="M2965" s="5">
        <v>0.08</v>
      </c>
      <c r="N2965" t="s">
        <v>24</v>
      </c>
      <c r="O2965" t="s">
        <v>27</v>
      </c>
      <c r="P2965" t="s">
        <v>18</v>
      </c>
      <c r="Q2965" t="s">
        <v>19</v>
      </c>
      <c r="R2965" t="s">
        <v>27</v>
      </c>
      <c r="S2965" t="s">
        <v>27</v>
      </c>
      <c r="T2965" t="s">
        <v>13310</v>
      </c>
      <c r="U2965" s="1">
        <v>45662</v>
      </c>
      <c r="V2965">
        <f t="shared" si="92"/>
        <v>252</v>
      </c>
      <c r="W2965" t="str">
        <f t="shared" si="93"/>
        <v>240-269</v>
      </c>
    </row>
    <row r="2966" spans="1:23" x14ac:dyDescent="0.25">
      <c r="A2966" t="s">
        <v>3104</v>
      </c>
      <c r="B2966">
        <v>4160459026</v>
      </c>
      <c r="C2966">
        <v>2254626385</v>
      </c>
      <c r="D2966" s="1">
        <v>45910</v>
      </c>
      <c r="E2966">
        <v>99223</v>
      </c>
      <c r="F2966">
        <v>99204</v>
      </c>
      <c r="G2966" t="s">
        <v>114</v>
      </c>
      <c r="H2966" s="34">
        <v>46757</v>
      </c>
      <c r="I2966" s="7">
        <v>38341</v>
      </c>
      <c r="J2966" s="7">
        <v>19799.62</v>
      </c>
      <c r="K2966" s="7">
        <v>11640</v>
      </c>
      <c r="L2966" s="7">
        <v>6901.38</v>
      </c>
      <c r="M2966" s="5">
        <v>0.18</v>
      </c>
      <c r="N2966" t="s">
        <v>3141</v>
      </c>
      <c r="O2966" t="s">
        <v>27</v>
      </c>
      <c r="P2966" t="s">
        <v>58</v>
      </c>
      <c r="Q2966" t="s">
        <v>19</v>
      </c>
      <c r="R2966" t="s">
        <v>21</v>
      </c>
      <c r="S2966" t="s">
        <v>27</v>
      </c>
      <c r="T2966" t="s">
        <v>13310</v>
      </c>
      <c r="U2966" s="1">
        <v>45997</v>
      </c>
      <c r="V2966">
        <f t="shared" si="92"/>
        <v>87</v>
      </c>
      <c r="W2966" t="str">
        <f t="shared" si="93"/>
        <v>60-89</v>
      </c>
    </row>
    <row r="2967" spans="1:23" x14ac:dyDescent="0.25">
      <c r="A2967" t="s">
        <v>3105</v>
      </c>
      <c r="B2967">
        <v>7046047465</v>
      </c>
      <c r="C2967">
        <v>8555947126</v>
      </c>
      <c r="D2967" s="1">
        <v>45502</v>
      </c>
      <c r="E2967">
        <v>99222</v>
      </c>
      <c r="F2967">
        <v>99284</v>
      </c>
      <c r="G2967" t="s">
        <v>154</v>
      </c>
      <c r="H2967" s="34">
        <v>48427</v>
      </c>
      <c r="I2967" s="7">
        <v>39710</v>
      </c>
      <c r="J2967" s="7">
        <v>32562.2</v>
      </c>
      <c r="K2967" s="7">
        <v>0</v>
      </c>
      <c r="L2967" s="7">
        <v>7147.8</v>
      </c>
      <c r="M2967" s="5">
        <v>0.18</v>
      </c>
      <c r="N2967" t="s">
        <v>3141</v>
      </c>
      <c r="O2967" t="s">
        <v>17</v>
      </c>
      <c r="P2967" t="s">
        <v>58</v>
      </c>
      <c r="Q2967" t="s">
        <v>19</v>
      </c>
      <c r="R2967" t="s">
        <v>21</v>
      </c>
      <c r="S2967" t="s">
        <v>21</v>
      </c>
      <c r="T2967" t="s">
        <v>13312</v>
      </c>
      <c r="U2967" s="1">
        <v>45931</v>
      </c>
      <c r="V2967">
        <f t="shared" si="92"/>
        <v>429</v>
      </c>
      <c r="W2967" t="str">
        <f t="shared" si="93"/>
        <v>360+</v>
      </c>
    </row>
    <row r="2968" spans="1:23" x14ac:dyDescent="0.25">
      <c r="A2968" t="s">
        <v>3106</v>
      </c>
      <c r="B2968">
        <v>4432055296</v>
      </c>
      <c r="C2968">
        <v>4625163891</v>
      </c>
      <c r="D2968" s="1">
        <v>45346</v>
      </c>
      <c r="E2968">
        <v>99214</v>
      </c>
      <c r="F2968">
        <v>85025</v>
      </c>
      <c r="G2968" t="s">
        <v>169</v>
      </c>
      <c r="H2968" s="34">
        <v>52398</v>
      </c>
      <c r="I2968" s="7">
        <v>34059</v>
      </c>
      <c r="J2968" s="7">
        <v>15094.92</v>
      </c>
      <c r="K2968" s="7">
        <v>14877</v>
      </c>
      <c r="L2968" s="7">
        <v>4087.08</v>
      </c>
      <c r="M2968" s="5">
        <v>0.12</v>
      </c>
      <c r="N2968" t="s">
        <v>46</v>
      </c>
      <c r="O2968" t="s">
        <v>27</v>
      </c>
      <c r="P2968" t="s">
        <v>58</v>
      </c>
      <c r="Q2968" t="s">
        <v>32</v>
      </c>
      <c r="R2968" t="s">
        <v>26</v>
      </c>
      <c r="S2968" t="s">
        <v>17</v>
      </c>
      <c r="T2968" t="s">
        <v>13310</v>
      </c>
      <c r="U2968" s="1">
        <v>45894</v>
      </c>
      <c r="V2968">
        <f t="shared" si="92"/>
        <v>548</v>
      </c>
      <c r="W2968" t="str">
        <f t="shared" si="93"/>
        <v>360+</v>
      </c>
    </row>
    <row r="2969" spans="1:23" x14ac:dyDescent="0.25">
      <c r="A2969" t="s">
        <v>3107</v>
      </c>
      <c r="B2969">
        <v>6360973886</v>
      </c>
      <c r="C2969">
        <v>5603930545</v>
      </c>
      <c r="D2969" s="1">
        <v>45308</v>
      </c>
      <c r="E2969">
        <v>99223</v>
      </c>
      <c r="F2969">
        <v>99201</v>
      </c>
      <c r="G2969" t="s">
        <v>320</v>
      </c>
      <c r="H2969" s="34">
        <v>74692</v>
      </c>
      <c r="I2969" s="7">
        <v>63488</v>
      </c>
      <c r="J2969" s="7">
        <v>62218.239999999998</v>
      </c>
      <c r="K2969" s="7">
        <v>0</v>
      </c>
      <c r="L2969" s="7">
        <v>1269.76</v>
      </c>
      <c r="M2969" s="5">
        <v>0.02</v>
      </c>
      <c r="N2969" t="s">
        <v>16</v>
      </c>
      <c r="O2969" t="s">
        <v>17</v>
      </c>
      <c r="P2969" t="s">
        <v>97</v>
      </c>
      <c r="Q2969" t="s">
        <v>32</v>
      </c>
      <c r="R2969" t="s">
        <v>38</v>
      </c>
      <c r="S2969" t="s">
        <v>17</v>
      </c>
      <c r="T2969" t="s">
        <v>13310</v>
      </c>
      <c r="U2969" s="1">
        <v>45975</v>
      </c>
      <c r="V2969">
        <f t="shared" si="92"/>
        <v>667</v>
      </c>
      <c r="W2969" t="str">
        <f t="shared" si="93"/>
        <v>360+</v>
      </c>
    </row>
    <row r="2970" spans="1:23" x14ac:dyDescent="0.25">
      <c r="A2970" t="s">
        <v>3108</v>
      </c>
      <c r="B2970">
        <v>8793703062</v>
      </c>
      <c r="C2970">
        <v>3317895059</v>
      </c>
      <c r="D2970" s="1">
        <v>45771</v>
      </c>
      <c r="E2970">
        <v>99233</v>
      </c>
      <c r="F2970">
        <v>99214</v>
      </c>
      <c r="G2970" t="s">
        <v>89</v>
      </c>
      <c r="H2970" s="34">
        <v>87573</v>
      </c>
      <c r="I2970" s="7">
        <v>63053</v>
      </c>
      <c r="J2970" s="7">
        <v>40096.76</v>
      </c>
      <c r="K2970" s="7">
        <v>17912</v>
      </c>
      <c r="L2970" s="7">
        <v>5044.24</v>
      </c>
      <c r="M2970" s="5">
        <v>0.08</v>
      </c>
      <c r="N2970" t="s">
        <v>24</v>
      </c>
      <c r="O2970" t="s">
        <v>27</v>
      </c>
      <c r="P2970" t="s">
        <v>25</v>
      </c>
      <c r="Q2970" t="s">
        <v>19</v>
      </c>
      <c r="R2970" t="s">
        <v>21</v>
      </c>
      <c r="S2970" t="s">
        <v>17</v>
      </c>
      <c r="T2970" t="s">
        <v>13310</v>
      </c>
      <c r="U2970" s="1">
        <v>45781</v>
      </c>
      <c r="V2970">
        <f t="shared" si="92"/>
        <v>10</v>
      </c>
      <c r="W2970" t="str">
        <f t="shared" si="93"/>
        <v>0-29</v>
      </c>
    </row>
    <row r="2971" spans="1:23" x14ac:dyDescent="0.25">
      <c r="A2971" t="s">
        <v>3109</v>
      </c>
      <c r="B2971">
        <v>2115300054</v>
      </c>
      <c r="C2971">
        <v>1221099911</v>
      </c>
      <c r="D2971" s="1">
        <v>45771</v>
      </c>
      <c r="E2971">
        <v>99222</v>
      </c>
      <c r="F2971">
        <v>99204</v>
      </c>
      <c r="G2971" t="s">
        <v>89</v>
      </c>
      <c r="H2971" s="34">
        <v>60118</v>
      </c>
      <c r="I2971" s="7">
        <v>39077</v>
      </c>
      <c r="J2971" s="7">
        <v>22768.76</v>
      </c>
      <c r="K2971" s="7">
        <v>11619</v>
      </c>
      <c r="L2971" s="7">
        <v>4689.24</v>
      </c>
      <c r="M2971" s="5">
        <v>0.12</v>
      </c>
      <c r="N2971" t="s">
        <v>46</v>
      </c>
      <c r="O2971" t="s">
        <v>27</v>
      </c>
      <c r="P2971" t="s">
        <v>31</v>
      </c>
      <c r="Q2971" t="s">
        <v>32</v>
      </c>
      <c r="R2971" t="s">
        <v>26</v>
      </c>
      <c r="S2971" t="s">
        <v>17</v>
      </c>
      <c r="T2971" t="s">
        <v>13310</v>
      </c>
      <c r="U2971" s="1">
        <v>45950</v>
      </c>
      <c r="V2971">
        <f t="shared" si="92"/>
        <v>179</v>
      </c>
      <c r="W2971" t="str">
        <f t="shared" si="93"/>
        <v>150-179</v>
      </c>
    </row>
    <row r="2972" spans="1:23" x14ac:dyDescent="0.25">
      <c r="A2972" t="s">
        <v>3110</v>
      </c>
      <c r="B2972">
        <v>9636318694</v>
      </c>
      <c r="C2972">
        <v>1150848545</v>
      </c>
      <c r="D2972" s="1">
        <v>45319</v>
      </c>
      <c r="E2972">
        <v>99222</v>
      </c>
      <c r="F2972">
        <v>99201</v>
      </c>
      <c r="G2972" t="s">
        <v>134</v>
      </c>
      <c r="H2972" s="34">
        <v>32552</v>
      </c>
      <c r="I2972" s="7">
        <v>21159</v>
      </c>
      <c r="J2972" s="7">
        <v>9638.92</v>
      </c>
      <c r="K2972" s="7">
        <v>8981</v>
      </c>
      <c r="L2972" s="7">
        <v>2539.08</v>
      </c>
      <c r="M2972" s="5">
        <v>0.12</v>
      </c>
      <c r="N2972" t="s">
        <v>46</v>
      </c>
      <c r="O2972" t="s">
        <v>27</v>
      </c>
      <c r="P2972" t="s">
        <v>97</v>
      </c>
      <c r="Q2972" t="s">
        <v>32</v>
      </c>
      <c r="R2972" t="s">
        <v>38</v>
      </c>
      <c r="S2972" t="s">
        <v>17</v>
      </c>
      <c r="T2972" t="s">
        <v>13310</v>
      </c>
      <c r="U2972" s="1">
        <v>45767</v>
      </c>
      <c r="V2972">
        <f t="shared" si="92"/>
        <v>448</v>
      </c>
      <c r="W2972" t="str">
        <f t="shared" si="93"/>
        <v>360+</v>
      </c>
    </row>
    <row r="2973" spans="1:23" x14ac:dyDescent="0.25">
      <c r="A2973" t="s">
        <v>3111</v>
      </c>
      <c r="B2973">
        <v>4447024573</v>
      </c>
      <c r="C2973">
        <v>3122110224</v>
      </c>
      <c r="D2973" s="1">
        <v>45455</v>
      </c>
      <c r="E2973">
        <v>99214</v>
      </c>
      <c r="F2973">
        <v>99292</v>
      </c>
      <c r="G2973" t="s">
        <v>120</v>
      </c>
      <c r="H2973" s="34">
        <v>79327</v>
      </c>
      <c r="I2973" s="7">
        <v>61875</v>
      </c>
      <c r="J2973" s="7">
        <v>44892</v>
      </c>
      <c r="K2973" s="7">
        <v>4608</v>
      </c>
      <c r="L2973" s="7">
        <v>12375</v>
      </c>
      <c r="M2973" s="5">
        <v>0.2</v>
      </c>
      <c r="N2973" t="s">
        <v>3140</v>
      </c>
      <c r="O2973" t="s">
        <v>30</v>
      </c>
      <c r="P2973" t="s">
        <v>55</v>
      </c>
      <c r="Q2973" t="s">
        <v>32</v>
      </c>
      <c r="R2973" t="s">
        <v>20</v>
      </c>
      <c r="S2973" t="s">
        <v>17</v>
      </c>
      <c r="T2973" t="s">
        <v>13311</v>
      </c>
      <c r="U2973" s="1">
        <v>45999</v>
      </c>
      <c r="V2973">
        <f t="shared" si="92"/>
        <v>544</v>
      </c>
      <c r="W2973" t="str">
        <f t="shared" si="93"/>
        <v>360+</v>
      </c>
    </row>
    <row r="2974" spans="1:23" x14ac:dyDescent="0.25">
      <c r="A2974" t="s">
        <v>3112</v>
      </c>
      <c r="B2974">
        <v>2151320911</v>
      </c>
      <c r="C2974">
        <v>4430160331</v>
      </c>
      <c r="D2974" s="1">
        <v>45739</v>
      </c>
      <c r="E2974">
        <v>99213</v>
      </c>
      <c r="F2974">
        <v>93000</v>
      </c>
      <c r="G2974" t="s">
        <v>288</v>
      </c>
      <c r="H2974" s="34">
        <v>71533</v>
      </c>
      <c r="I2974" s="7">
        <v>51504</v>
      </c>
      <c r="J2974" s="7">
        <v>32014.68</v>
      </c>
      <c r="K2974" s="7">
        <v>15369</v>
      </c>
      <c r="L2974" s="7">
        <v>4120.32</v>
      </c>
      <c r="M2974" s="5">
        <v>0.08</v>
      </c>
      <c r="N2974" t="s">
        <v>24</v>
      </c>
      <c r="O2974" t="s">
        <v>27</v>
      </c>
      <c r="P2974" t="s">
        <v>31</v>
      </c>
      <c r="Q2974" t="s">
        <v>32</v>
      </c>
      <c r="R2974" t="s">
        <v>38</v>
      </c>
      <c r="S2974" t="s">
        <v>21</v>
      </c>
      <c r="T2974" t="s">
        <v>13310</v>
      </c>
      <c r="U2974" s="1">
        <v>45839</v>
      </c>
      <c r="V2974">
        <f t="shared" si="92"/>
        <v>100</v>
      </c>
      <c r="W2974" t="str">
        <f t="shared" si="93"/>
        <v>90-119</v>
      </c>
    </row>
    <row r="2975" spans="1:23" x14ac:dyDescent="0.25">
      <c r="A2975" t="s">
        <v>3113</v>
      </c>
      <c r="B2975">
        <v>3260490105</v>
      </c>
      <c r="C2975">
        <v>3117979025</v>
      </c>
      <c r="D2975" s="1">
        <v>45828</v>
      </c>
      <c r="E2975">
        <v>99233</v>
      </c>
      <c r="F2975">
        <v>99202</v>
      </c>
      <c r="G2975" t="s">
        <v>140</v>
      </c>
      <c r="H2975" s="34">
        <v>6537</v>
      </c>
      <c r="I2975" s="7">
        <v>5556</v>
      </c>
      <c r="J2975" s="7">
        <v>5444.88</v>
      </c>
      <c r="K2975" s="7">
        <v>0</v>
      </c>
      <c r="L2975" s="7">
        <v>111.12</v>
      </c>
      <c r="M2975" s="5">
        <v>0.02</v>
      </c>
      <c r="N2975" t="s">
        <v>16</v>
      </c>
      <c r="O2975" t="s">
        <v>17</v>
      </c>
      <c r="P2975" t="s">
        <v>18</v>
      </c>
      <c r="Q2975" t="s">
        <v>32</v>
      </c>
      <c r="R2975" t="s">
        <v>21</v>
      </c>
      <c r="S2975" t="s">
        <v>21</v>
      </c>
      <c r="T2975" t="s">
        <v>13311</v>
      </c>
      <c r="U2975" s="1">
        <v>45987</v>
      </c>
      <c r="V2975">
        <f t="shared" si="92"/>
        <v>159</v>
      </c>
      <c r="W2975" t="str">
        <f t="shared" si="93"/>
        <v>150-179</v>
      </c>
    </row>
    <row r="2976" spans="1:23" x14ac:dyDescent="0.25">
      <c r="A2976" t="s">
        <v>3114</v>
      </c>
      <c r="B2976">
        <v>1462628862</v>
      </c>
      <c r="C2976">
        <v>7726629114</v>
      </c>
      <c r="D2976" s="1">
        <v>45313</v>
      </c>
      <c r="E2976">
        <v>99214</v>
      </c>
      <c r="F2976">
        <v>99285</v>
      </c>
      <c r="G2976" t="s">
        <v>159</v>
      </c>
      <c r="H2976" s="34">
        <v>55551</v>
      </c>
      <c r="I2976" s="7">
        <v>39997</v>
      </c>
      <c r="J2976" s="7">
        <v>34019.24</v>
      </c>
      <c r="K2976" s="7">
        <v>2778</v>
      </c>
      <c r="L2976" s="7">
        <v>3199.76</v>
      </c>
      <c r="M2976" s="5">
        <v>0.08</v>
      </c>
      <c r="N2976" t="s">
        <v>24</v>
      </c>
      <c r="O2976" t="s">
        <v>30</v>
      </c>
      <c r="P2976" t="s">
        <v>55</v>
      </c>
      <c r="Q2976" t="s">
        <v>19</v>
      </c>
      <c r="R2976" t="s">
        <v>43</v>
      </c>
      <c r="S2976" t="s">
        <v>27</v>
      </c>
      <c r="T2976" t="s">
        <v>13310</v>
      </c>
      <c r="U2976" s="1">
        <v>45999</v>
      </c>
      <c r="V2976">
        <f t="shared" si="92"/>
        <v>686</v>
      </c>
      <c r="W2976" t="str">
        <f t="shared" si="93"/>
        <v>360+</v>
      </c>
    </row>
    <row r="2977" spans="1:23" x14ac:dyDescent="0.25">
      <c r="A2977" t="s">
        <v>3115</v>
      </c>
      <c r="B2977">
        <v>3012972426</v>
      </c>
      <c r="C2977">
        <v>6947647305</v>
      </c>
      <c r="D2977" s="1">
        <v>45626</v>
      </c>
      <c r="E2977">
        <v>99213</v>
      </c>
      <c r="F2977">
        <v>99203</v>
      </c>
      <c r="G2977" t="s">
        <v>134</v>
      </c>
      <c r="H2977" s="34">
        <v>49317</v>
      </c>
      <c r="I2977" s="7">
        <v>32056</v>
      </c>
      <c r="J2977" s="7">
        <v>23476.28</v>
      </c>
      <c r="K2977" s="7">
        <v>4733</v>
      </c>
      <c r="L2977" s="7">
        <v>3846.72</v>
      </c>
      <c r="M2977" s="5">
        <v>0.12</v>
      </c>
      <c r="N2977" t="s">
        <v>46</v>
      </c>
      <c r="O2977" t="s">
        <v>30</v>
      </c>
      <c r="P2977" t="s">
        <v>40</v>
      </c>
      <c r="Q2977" t="s">
        <v>32</v>
      </c>
      <c r="R2977" t="s">
        <v>43</v>
      </c>
      <c r="S2977" t="s">
        <v>27</v>
      </c>
      <c r="T2977" t="s">
        <v>13312</v>
      </c>
      <c r="U2977" s="1">
        <v>45680</v>
      </c>
      <c r="V2977">
        <f t="shared" si="92"/>
        <v>54</v>
      </c>
      <c r="W2977" t="str">
        <f t="shared" si="93"/>
        <v>30-59</v>
      </c>
    </row>
    <row r="2978" spans="1:23" x14ac:dyDescent="0.25">
      <c r="A2978" t="s">
        <v>3116</v>
      </c>
      <c r="B2978">
        <v>7204231857</v>
      </c>
      <c r="C2978">
        <v>3789786290</v>
      </c>
      <c r="D2978" s="1">
        <v>45675</v>
      </c>
      <c r="E2978">
        <v>99221</v>
      </c>
      <c r="F2978">
        <v>99203</v>
      </c>
      <c r="G2978" t="s">
        <v>50</v>
      </c>
      <c r="H2978" s="34">
        <v>62949</v>
      </c>
      <c r="I2978" s="7">
        <v>49730</v>
      </c>
      <c r="J2978" s="7">
        <v>31601.200000000001</v>
      </c>
      <c r="K2978" s="7">
        <v>10172</v>
      </c>
      <c r="L2978" s="7">
        <v>7956.8</v>
      </c>
      <c r="M2978" s="5">
        <v>0.16</v>
      </c>
      <c r="N2978" t="s">
        <v>1138</v>
      </c>
      <c r="O2978" t="s">
        <v>27</v>
      </c>
      <c r="P2978" t="s">
        <v>97</v>
      </c>
      <c r="Q2978" t="s">
        <v>32</v>
      </c>
      <c r="R2978" t="s">
        <v>21</v>
      </c>
      <c r="S2978" t="s">
        <v>21</v>
      </c>
      <c r="T2978" t="s">
        <v>13312</v>
      </c>
      <c r="U2978" s="1">
        <v>46004</v>
      </c>
      <c r="V2978">
        <f t="shared" si="92"/>
        <v>329</v>
      </c>
      <c r="W2978" t="str">
        <f t="shared" si="93"/>
        <v>300-329</v>
      </c>
    </row>
    <row r="2979" spans="1:23" x14ac:dyDescent="0.25">
      <c r="A2979" t="s">
        <v>3117</v>
      </c>
      <c r="B2979">
        <v>7072820136</v>
      </c>
      <c r="C2979">
        <v>9886824691</v>
      </c>
      <c r="D2979" s="1">
        <v>45957</v>
      </c>
      <c r="E2979">
        <v>99215</v>
      </c>
      <c r="F2979">
        <v>99205</v>
      </c>
      <c r="G2979" t="s">
        <v>116</v>
      </c>
      <c r="H2979" s="34">
        <v>69957</v>
      </c>
      <c r="I2979" s="7">
        <v>50369</v>
      </c>
      <c r="J2979" s="7">
        <v>40186.480000000003</v>
      </c>
      <c r="K2979" s="7">
        <v>6153</v>
      </c>
      <c r="L2979" s="7">
        <v>4029.52</v>
      </c>
      <c r="M2979" s="5">
        <v>0.08</v>
      </c>
      <c r="N2979" t="s">
        <v>24</v>
      </c>
      <c r="O2979" t="s">
        <v>30</v>
      </c>
      <c r="P2979" t="s">
        <v>40</v>
      </c>
      <c r="Q2979" t="s">
        <v>32</v>
      </c>
      <c r="R2979" t="s">
        <v>27</v>
      </c>
      <c r="S2979" t="s">
        <v>17</v>
      </c>
      <c r="T2979" t="s">
        <v>13312</v>
      </c>
      <c r="U2979" s="1">
        <v>45995</v>
      </c>
      <c r="V2979">
        <f t="shared" si="92"/>
        <v>38</v>
      </c>
      <c r="W2979" t="str">
        <f t="shared" si="93"/>
        <v>30-59</v>
      </c>
    </row>
    <row r="2980" spans="1:23" x14ac:dyDescent="0.25">
      <c r="A2980" t="s">
        <v>3118</v>
      </c>
      <c r="B2980">
        <v>4192540784</v>
      </c>
      <c r="C2980">
        <v>2330755555</v>
      </c>
      <c r="D2980" s="1">
        <v>45523</v>
      </c>
      <c r="E2980">
        <v>99222</v>
      </c>
      <c r="F2980">
        <v>99282</v>
      </c>
      <c r="G2980" t="s">
        <v>116</v>
      </c>
      <c r="H2980" s="34">
        <v>51828</v>
      </c>
      <c r="I2980" s="7">
        <v>44054</v>
      </c>
      <c r="J2980" s="7">
        <v>34716.92</v>
      </c>
      <c r="K2980" s="7">
        <v>8456</v>
      </c>
      <c r="L2980" s="7">
        <v>881.08</v>
      </c>
      <c r="M2980" s="5">
        <v>0.02</v>
      </c>
      <c r="N2980" t="s">
        <v>16</v>
      </c>
      <c r="O2980" t="s">
        <v>27</v>
      </c>
      <c r="P2980" t="s">
        <v>31</v>
      </c>
      <c r="Q2980" t="s">
        <v>19</v>
      </c>
      <c r="R2980" t="s">
        <v>20</v>
      </c>
      <c r="S2980" t="s">
        <v>21</v>
      </c>
      <c r="T2980" t="s">
        <v>13311</v>
      </c>
      <c r="U2980" s="1">
        <v>46021</v>
      </c>
      <c r="V2980">
        <f t="shared" si="92"/>
        <v>498</v>
      </c>
      <c r="W2980" t="str">
        <f t="shared" si="93"/>
        <v>360+</v>
      </c>
    </row>
    <row r="2981" spans="1:23" x14ac:dyDescent="0.25">
      <c r="A2981" t="s">
        <v>3119</v>
      </c>
      <c r="B2981">
        <v>2460669603</v>
      </c>
      <c r="C2981">
        <v>2451002768</v>
      </c>
      <c r="D2981" s="1">
        <v>45686</v>
      </c>
      <c r="E2981">
        <v>99214</v>
      </c>
      <c r="F2981">
        <v>99213</v>
      </c>
      <c r="G2981" t="s">
        <v>129</v>
      </c>
      <c r="H2981" s="34">
        <v>82406</v>
      </c>
      <c r="I2981" s="7">
        <v>59332</v>
      </c>
      <c r="J2981" s="7">
        <v>47867.44</v>
      </c>
      <c r="K2981" s="7">
        <v>6718</v>
      </c>
      <c r="L2981" s="7">
        <v>4746.5600000000004</v>
      </c>
      <c r="M2981" s="5">
        <v>0.08</v>
      </c>
      <c r="N2981" t="s">
        <v>24</v>
      </c>
      <c r="O2981" t="s">
        <v>30</v>
      </c>
      <c r="P2981" t="s">
        <v>25</v>
      </c>
      <c r="Q2981" t="s">
        <v>19</v>
      </c>
      <c r="R2981" t="s">
        <v>20</v>
      </c>
      <c r="S2981" t="s">
        <v>17</v>
      </c>
      <c r="T2981" t="s">
        <v>13311</v>
      </c>
      <c r="U2981" s="1">
        <v>45738</v>
      </c>
      <c r="V2981">
        <f t="shared" si="92"/>
        <v>52</v>
      </c>
      <c r="W2981" t="str">
        <f t="shared" si="93"/>
        <v>30-59</v>
      </c>
    </row>
    <row r="2982" spans="1:23" x14ac:dyDescent="0.25">
      <c r="A2982" t="s">
        <v>3120</v>
      </c>
      <c r="B2982">
        <v>3390497780</v>
      </c>
      <c r="C2982">
        <v>4102598197</v>
      </c>
      <c r="D2982" s="1">
        <v>45613</v>
      </c>
      <c r="E2982">
        <v>99238</v>
      </c>
      <c r="F2982">
        <v>99205</v>
      </c>
      <c r="G2982" t="s">
        <v>114</v>
      </c>
      <c r="H2982" s="34">
        <v>61572</v>
      </c>
      <c r="I2982" s="7">
        <v>44332</v>
      </c>
      <c r="J2982" s="7">
        <v>26806.44</v>
      </c>
      <c r="K2982" s="7">
        <v>13979</v>
      </c>
      <c r="L2982" s="7">
        <v>3546.56</v>
      </c>
      <c r="M2982" s="5">
        <v>0.08</v>
      </c>
      <c r="N2982" t="s">
        <v>24</v>
      </c>
      <c r="O2982" t="s">
        <v>27</v>
      </c>
      <c r="P2982" t="s">
        <v>31</v>
      </c>
      <c r="Q2982" t="s">
        <v>19</v>
      </c>
      <c r="R2982" t="s">
        <v>43</v>
      </c>
      <c r="S2982" t="s">
        <v>17</v>
      </c>
      <c r="T2982" t="s">
        <v>13310</v>
      </c>
      <c r="U2982" s="1">
        <v>46044</v>
      </c>
      <c r="V2982">
        <f t="shared" si="92"/>
        <v>431</v>
      </c>
      <c r="W2982" t="str">
        <f t="shared" si="93"/>
        <v>360+</v>
      </c>
    </row>
    <row r="2983" spans="1:23" x14ac:dyDescent="0.25">
      <c r="A2983" t="s">
        <v>3121</v>
      </c>
      <c r="B2983">
        <v>7620381025</v>
      </c>
      <c r="C2983">
        <v>8568535056</v>
      </c>
      <c r="D2983" s="1">
        <v>45800</v>
      </c>
      <c r="E2983">
        <v>99232</v>
      </c>
      <c r="F2983">
        <v>99202</v>
      </c>
      <c r="G2983" t="s">
        <v>159</v>
      </c>
      <c r="H2983" s="34">
        <v>76970</v>
      </c>
      <c r="I2983" s="7">
        <v>65425</v>
      </c>
      <c r="J2983" s="7">
        <v>55258.5</v>
      </c>
      <c r="K2983" s="7">
        <v>8858</v>
      </c>
      <c r="L2983" s="7">
        <v>1308.5</v>
      </c>
      <c r="M2983" s="5">
        <v>0.02</v>
      </c>
      <c r="N2983" t="s">
        <v>16</v>
      </c>
      <c r="O2983" t="s">
        <v>30</v>
      </c>
      <c r="P2983" t="s">
        <v>97</v>
      </c>
      <c r="Q2983" t="s">
        <v>32</v>
      </c>
      <c r="R2983" t="s">
        <v>26</v>
      </c>
      <c r="S2983" t="s">
        <v>17</v>
      </c>
      <c r="T2983" t="s">
        <v>13312</v>
      </c>
      <c r="U2983" s="1">
        <v>45894</v>
      </c>
      <c r="V2983">
        <f t="shared" si="92"/>
        <v>94</v>
      </c>
      <c r="W2983" t="str">
        <f t="shared" si="93"/>
        <v>90-119</v>
      </c>
    </row>
    <row r="2984" spans="1:23" x14ac:dyDescent="0.25">
      <c r="A2984" t="s">
        <v>3122</v>
      </c>
      <c r="B2984">
        <v>4224183113</v>
      </c>
      <c r="C2984">
        <v>3239203112</v>
      </c>
      <c r="D2984" s="1">
        <v>45547</v>
      </c>
      <c r="E2984">
        <v>99213</v>
      </c>
      <c r="F2984">
        <v>99204</v>
      </c>
      <c r="G2984" t="s">
        <v>150</v>
      </c>
      <c r="H2984" s="34">
        <v>42535</v>
      </c>
      <c r="I2984" s="7">
        <v>27648</v>
      </c>
      <c r="J2984" s="7">
        <v>24330.240000000002</v>
      </c>
      <c r="K2984" s="7">
        <v>0</v>
      </c>
      <c r="L2984" s="7">
        <v>3317.76</v>
      </c>
      <c r="M2984" s="5">
        <v>0.12</v>
      </c>
      <c r="N2984" t="s">
        <v>46</v>
      </c>
      <c r="O2984" t="s">
        <v>17</v>
      </c>
      <c r="P2984" t="s">
        <v>31</v>
      </c>
      <c r="Q2984" t="s">
        <v>19</v>
      </c>
      <c r="R2984" t="s">
        <v>20</v>
      </c>
      <c r="S2984" t="s">
        <v>17</v>
      </c>
      <c r="T2984" t="s">
        <v>13311</v>
      </c>
      <c r="U2984" s="1">
        <v>45896</v>
      </c>
      <c r="V2984">
        <f t="shared" si="92"/>
        <v>349</v>
      </c>
      <c r="W2984" t="str">
        <f t="shared" si="93"/>
        <v>330-359</v>
      </c>
    </row>
    <row r="2985" spans="1:23" x14ac:dyDescent="0.25">
      <c r="A2985" t="s">
        <v>3123</v>
      </c>
      <c r="B2985">
        <v>7337003557</v>
      </c>
      <c r="C2985">
        <v>8491029031</v>
      </c>
      <c r="D2985" s="1">
        <v>45854</v>
      </c>
      <c r="E2985">
        <v>99221</v>
      </c>
      <c r="F2985">
        <v>99214</v>
      </c>
      <c r="G2985" t="s">
        <v>150</v>
      </c>
      <c r="H2985" s="34">
        <v>38001</v>
      </c>
      <c r="I2985" s="7">
        <v>27361</v>
      </c>
      <c r="J2985" s="7">
        <v>25172.12</v>
      </c>
      <c r="K2985" s="7">
        <v>0</v>
      </c>
      <c r="L2985" s="7">
        <v>2188.88</v>
      </c>
      <c r="M2985" s="5">
        <v>0.08</v>
      </c>
      <c r="N2985" t="s">
        <v>24</v>
      </c>
      <c r="O2985" t="s">
        <v>17</v>
      </c>
      <c r="P2985" t="s">
        <v>40</v>
      </c>
      <c r="Q2985" t="s">
        <v>32</v>
      </c>
      <c r="R2985" t="s">
        <v>26</v>
      </c>
      <c r="S2985" t="s">
        <v>27</v>
      </c>
      <c r="T2985" t="s">
        <v>13311</v>
      </c>
      <c r="U2985" s="1">
        <v>45899</v>
      </c>
      <c r="V2985">
        <f t="shared" si="92"/>
        <v>45</v>
      </c>
      <c r="W2985" t="str">
        <f t="shared" si="93"/>
        <v>30-59</v>
      </c>
    </row>
    <row r="2986" spans="1:23" x14ac:dyDescent="0.25">
      <c r="A2986" t="s">
        <v>3124</v>
      </c>
      <c r="B2986">
        <v>8472785698</v>
      </c>
      <c r="C2986">
        <v>4562410311</v>
      </c>
      <c r="D2986" s="1">
        <v>45578</v>
      </c>
      <c r="E2986">
        <v>99215</v>
      </c>
      <c r="F2986">
        <v>36415</v>
      </c>
      <c r="G2986" t="s">
        <v>81</v>
      </c>
      <c r="H2986" s="34">
        <v>31222</v>
      </c>
      <c r="I2986" s="7">
        <v>24978</v>
      </c>
      <c r="J2986" s="7">
        <v>16538.080000000002</v>
      </c>
      <c r="K2986" s="7">
        <v>4943</v>
      </c>
      <c r="L2986" s="7">
        <v>3496.92</v>
      </c>
      <c r="M2986" s="5">
        <v>0.14000000000000001</v>
      </c>
      <c r="N2986" t="s">
        <v>1135</v>
      </c>
      <c r="O2986" t="s">
        <v>27</v>
      </c>
      <c r="P2986" t="s">
        <v>18</v>
      </c>
      <c r="Q2986" t="s">
        <v>32</v>
      </c>
      <c r="R2986" t="s">
        <v>21</v>
      </c>
      <c r="S2986" t="s">
        <v>17</v>
      </c>
      <c r="T2986" t="s">
        <v>13311</v>
      </c>
      <c r="U2986" s="1">
        <v>45744</v>
      </c>
      <c r="V2986">
        <f t="shared" si="92"/>
        <v>166</v>
      </c>
      <c r="W2986" t="str">
        <f t="shared" si="93"/>
        <v>150-179</v>
      </c>
    </row>
    <row r="2987" spans="1:23" x14ac:dyDescent="0.25">
      <c r="A2987" t="s">
        <v>3125</v>
      </c>
      <c r="B2987">
        <v>5441153160</v>
      </c>
      <c r="C2987">
        <v>7076429597</v>
      </c>
      <c r="D2987" s="1">
        <v>45712</v>
      </c>
      <c r="E2987">
        <v>99232</v>
      </c>
      <c r="F2987">
        <v>71046</v>
      </c>
      <c r="G2987" t="s">
        <v>54</v>
      </c>
      <c r="H2987" s="34">
        <v>69703</v>
      </c>
      <c r="I2987" s="7">
        <v>54368</v>
      </c>
      <c r="J2987" s="7">
        <v>43494.400000000001</v>
      </c>
      <c r="K2987" s="7">
        <v>0</v>
      </c>
      <c r="L2987" s="7">
        <v>10873.6</v>
      </c>
      <c r="M2987" s="5">
        <v>0.2</v>
      </c>
      <c r="N2987" t="s">
        <v>3140</v>
      </c>
      <c r="O2987" t="s">
        <v>17</v>
      </c>
      <c r="P2987" t="s">
        <v>97</v>
      </c>
      <c r="Q2987" t="s">
        <v>32</v>
      </c>
      <c r="R2987" t="s">
        <v>38</v>
      </c>
      <c r="S2987" t="s">
        <v>27</v>
      </c>
      <c r="T2987" t="s">
        <v>13311</v>
      </c>
      <c r="U2987" s="1">
        <v>45753</v>
      </c>
      <c r="V2987">
        <f t="shared" si="92"/>
        <v>41</v>
      </c>
      <c r="W2987" t="str">
        <f t="shared" si="93"/>
        <v>30-59</v>
      </c>
    </row>
    <row r="2988" spans="1:23" x14ac:dyDescent="0.25">
      <c r="A2988" t="s">
        <v>3126</v>
      </c>
      <c r="B2988">
        <v>3767005273</v>
      </c>
      <c r="C2988">
        <v>6598027999</v>
      </c>
      <c r="D2988" s="1">
        <v>45369</v>
      </c>
      <c r="E2988">
        <v>99232</v>
      </c>
      <c r="F2988">
        <v>85025</v>
      </c>
      <c r="G2988" t="s">
        <v>203</v>
      </c>
      <c r="H2988" s="34">
        <v>69851</v>
      </c>
      <c r="I2988" s="7">
        <v>50293</v>
      </c>
      <c r="J2988" s="7">
        <v>46269.56</v>
      </c>
      <c r="K2988" s="7">
        <v>0</v>
      </c>
      <c r="L2988" s="7">
        <v>4023.44</v>
      </c>
      <c r="M2988" s="5">
        <v>0.08</v>
      </c>
      <c r="N2988" t="s">
        <v>24</v>
      </c>
      <c r="O2988" t="s">
        <v>17</v>
      </c>
      <c r="P2988" t="s">
        <v>35</v>
      </c>
      <c r="Q2988" t="s">
        <v>19</v>
      </c>
      <c r="R2988" t="s">
        <v>27</v>
      </c>
      <c r="S2988" t="s">
        <v>21</v>
      </c>
      <c r="T2988" t="s">
        <v>13312</v>
      </c>
      <c r="U2988" s="1">
        <v>45801</v>
      </c>
      <c r="V2988">
        <f t="shared" si="92"/>
        <v>432</v>
      </c>
      <c r="W2988" t="str">
        <f t="shared" si="93"/>
        <v>360+</v>
      </c>
    </row>
    <row r="2989" spans="1:23" x14ac:dyDescent="0.25">
      <c r="A2989" t="s">
        <v>3127</v>
      </c>
      <c r="B2989">
        <v>2508591554</v>
      </c>
      <c r="C2989">
        <v>8488034837</v>
      </c>
      <c r="D2989" s="1">
        <v>45372</v>
      </c>
      <c r="E2989">
        <v>99222</v>
      </c>
      <c r="F2989">
        <v>99281</v>
      </c>
      <c r="G2989" t="s">
        <v>15</v>
      </c>
      <c r="H2989" s="34">
        <v>89411</v>
      </c>
      <c r="I2989" s="7">
        <v>64376</v>
      </c>
      <c r="J2989" s="7">
        <v>59225.919999999998</v>
      </c>
      <c r="K2989" s="7">
        <v>0</v>
      </c>
      <c r="L2989" s="7">
        <v>5150.08</v>
      </c>
      <c r="M2989" s="5">
        <v>0.08</v>
      </c>
      <c r="N2989" t="s">
        <v>24</v>
      </c>
      <c r="O2989" t="s">
        <v>17</v>
      </c>
      <c r="P2989" t="s">
        <v>25</v>
      </c>
      <c r="Q2989" t="s">
        <v>19</v>
      </c>
      <c r="R2989" t="s">
        <v>26</v>
      </c>
      <c r="S2989" t="s">
        <v>17</v>
      </c>
      <c r="T2989" t="s">
        <v>13312</v>
      </c>
      <c r="U2989" s="1">
        <v>45779</v>
      </c>
      <c r="V2989">
        <f t="shared" si="92"/>
        <v>407</v>
      </c>
      <c r="W2989" t="str">
        <f t="shared" si="93"/>
        <v>360+</v>
      </c>
    </row>
    <row r="2990" spans="1:23" x14ac:dyDescent="0.25">
      <c r="A2990" t="s">
        <v>3128</v>
      </c>
      <c r="B2990">
        <v>2201698438</v>
      </c>
      <c r="C2990">
        <v>6099527069</v>
      </c>
      <c r="D2990" s="1">
        <v>45315</v>
      </c>
      <c r="E2990">
        <v>99231</v>
      </c>
      <c r="F2990">
        <v>71046</v>
      </c>
      <c r="G2990" t="s">
        <v>89</v>
      </c>
      <c r="H2990" s="34">
        <v>73647</v>
      </c>
      <c r="I2990" s="7">
        <v>62600</v>
      </c>
      <c r="J2990" s="7">
        <v>53771</v>
      </c>
      <c r="K2990" s="7">
        <v>7577</v>
      </c>
      <c r="L2990" s="7">
        <v>1252</v>
      </c>
      <c r="M2990" s="5">
        <v>0.02</v>
      </c>
      <c r="N2990" t="s">
        <v>16</v>
      </c>
      <c r="O2990" t="s">
        <v>30</v>
      </c>
      <c r="P2990" t="s">
        <v>58</v>
      </c>
      <c r="Q2990" t="s">
        <v>19</v>
      </c>
      <c r="R2990" t="s">
        <v>26</v>
      </c>
      <c r="S2990" t="s">
        <v>21</v>
      </c>
      <c r="T2990" t="s">
        <v>13312</v>
      </c>
      <c r="U2990" s="1">
        <v>45682</v>
      </c>
      <c r="V2990">
        <f t="shared" si="92"/>
        <v>367</v>
      </c>
      <c r="W2990" t="str">
        <f t="shared" si="93"/>
        <v>360+</v>
      </c>
    </row>
    <row r="2991" spans="1:23" x14ac:dyDescent="0.25">
      <c r="A2991" t="s">
        <v>3129</v>
      </c>
      <c r="B2991">
        <v>1787371506</v>
      </c>
      <c r="C2991">
        <v>6531283325</v>
      </c>
      <c r="D2991" s="1">
        <v>45902</v>
      </c>
      <c r="E2991">
        <v>99213</v>
      </c>
      <c r="F2991">
        <v>99214</v>
      </c>
      <c r="G2991" t="s">
        <v>272</v>
      </c>
      <c r="H2991" s="34">
        <v>19081</v>
      </c>
      <c r="I2991" s="7">
        <v>13738</v>
      </c>
      <c r="J2991" s="7">
        <v>9758.9599999999991</v>
      </c>
      <c r="K2991" s="7">
        <v>2880</v>
      </c>
      <c r="L2991" s="7">
        <v>1099.04</v>
      </c>
      <c r="M2991" s="5">
        <v>0.08</v>
      </c>
      <c r="N2991" t="s">
        <v>24</v>
      </c>
      <c r="O2991" t="s">
        <v>27</v>
      </c>
      <c r="P2991" t="s">
        <v>35</v>
      </c>
      <c r="Q2991" t="s">
        <v>19</v>
      </c>
      <c r="R2991" t="s">
        <v>26</v>
      </c>
      <c r="S2991" t="s">
        <v>17</v>
      </c>
      <c r="T2991" t="s">
        <v>13310</v>
      </c>
      <c r="U2991" s="1">
        <v>45977</v>
      </c>
      <c r="V2991">
        <f t="shared" si="92"/>
        <v>75</v>
      </c>
      <c r="W2991" t="str">
        <f t="shared" si="93"/>
        <v>60-89</v>
      </c>
    </row>
    <row r="2992" spans="1:23" x14ac:dyDescent="0.25">
      <c r="A2992" t="s">
        <v>3130</v>
      </c>
      <c r="B2992">
        <v>9410861236</v>
      </c>
      <c r="C2992">
        <v>3381221586</v>
      </c>
      <c r="D2992" s="1">
        <v>45331</v>
      </c>
      <c r="E2992">
        <v>99222</v>
      </c>
      <c r="F2992">
        <v>99211</v>
      </c>
      <c r="G2992" t="s">
        <v>318</v>
      </c>
      <c r="H2992" s="34">
        <v>31851</v>
      </c>
      <c r="I2992" s="7">
        <v>27073</v>
      </c>
      <c r="J2992" s="7">
        <v>21498.54</v>
      </c>
      <c r="K2992" s="7">
        <v>5033</v>
      </c>
      <c r="L2992" s="7">
        <v>541.46</v>
      </c>
      <c r="M2992" s="5">
        <v>0.02</v>
      </c>
      <c r="N2992" t="s">
        <v>16</v>
      </c>
      <c r="O2992" t="s">
        <v>27</v>
      </c>
      <c r="P2992" t="s">
        <v>40</v>
      </c>
      <c r="Q2992" t="s">
        <v>32</v>
      </c>
      <c r="R2992" t="s">
        <v>21</v>
      </c>
      <c r="S2992" t="s">
        <v>21</v>
      </c>
      <c r="T2992" t="s">
        <v>13311</v>
      </c>
      <c r="U2992" s="1">
        <v>45780</v>
      </c>
      <c r="V2992">
        <f t="shared" si="92"/>
        <v>449</v>
      </c>
      <c r="W2992" t="str">
        <f t="shared" si="93"/>
        <v>360+</v>
      </c>
    </row>
    <row r="2993" spans="1:23" x14ac:dyDescent="0.25">
      <c r="A2993" t="s">
        <v>3131</v>
      </c>
      <c r="B2993">
        <v>8913652469</v>
      </c>
      <c r="C2993">
        <v>3842519107</v>
      </c>
      <c r="D2993" s="1">
        <v>45550</v>
      </c>
      <c r="E2993">
        <v>99233</v>
      </c>
      <c r="F2993">
        <v>99203</v>
      </c>
      <c r="G2993" t="s">
        <v>222</v>
      </c>
      <c r="H2993" s="34">
        <v>79713</v>
      </c>
      <c r="I2993" s="7">
        <v>62176</v>
      </c>
      <c r="J2993" s="7">
        <v>44713.8</v>
      </c>
      <c r="K2993" s="7">
        <v>5027</v>
      </c>
      <c r="L2993" s="7">
        <v>12435.2</v>
      </c>
      <c r="M2993" s="5">
        <v>0.2</v>
      </c>
      <c r="N2993" t="s">
        <v>3140</v>
      </c>
      <c r="O2993" t="s">
        <v>30</v>
      </c>
      <c r="P2993" t="s">
        <v>35</v>
      </c>
      <c r="Q2993" t="s">
        <v>19</v>
      </c>
      <c r="R2993" t="s">
        <v>26</v>
      </c>
      <c r="S2993" t="s">
        <v>21</v>
      </c>
      <c r="T2993" t="s">
        <v>13310</v>
      </c>
      <c r="U2993" s="1">
        <v>45994</v>
      </c>
      <c r="V2993">
        <f t="shared" si="92"/>
        <v>444</v>
      </c>
      <c r="W2993" t="str">
        <f t="shared" si="93"/>
        <v>360+</v>
      </c>
    </row>
    <row r="2994" spans="1:23" x14ac:dyDescent="0.25">
      <c r="A2994" t="s">
        <v>3132</v>
      </c>
      <c r="B2994">
        <v>9208076528</v>
      </c>
      <c r="C2994">
        <v>6363080147</v>
      </c>
      <c r="D2994" s="1">
        <v>45571</v>
      </c>
      <c r="E2994">
        <v>99223</v>
      </c>
      <c r="F2994">
        <v>99213</v>
      </c>
      <c r="G2994" t="s">
        <v>99</v>
      </c>
      <c r="H2994" s="34">
        <v>67193</v>
      </c>
      <c r="I2994" s="7">
        <v>48379</v>
      </c>
      <c r="J2994" s="7">
        <v>38113.68</v>
      </c>
      <c r="K2994" s="7">
        <v>6395</v>
      </c>
      <c r="L2994" s="7">
        <v>3870.32</v>
      </c>
      <c r="M2994" s="5">
        <v>0.08</v>
      </c>
      <c r="N2994" t="s">
        <v>24</v>
      </c>
      <c r="O2994" t="s">
        <v>30</v>
      </c>
      <c r="P2994" t="s">
        <v>18</v>
      </c>
      <c r="Q2994" t="s">
        <v>32</v>
      </c>
      <c r="R2994" t="s">
        <v>26</v>
      </c>
      <c r="S2994" t="s">
        <v>17</v>
      </c>
      <c r="T2994" t="s">
        <v>13310</v>
      </c>
      <c r="U2994" s="1">
        <v>45990</v>
      </c>
      <c r="V2994">
        <f t="shared" si="92"/>
        <v>419</v>
      </c>
      <c r="W2994" t="str">
        <f t="shared" si="93"/>
        <v>360+</v>
      </c>
    </row>
    <row r="2995" spans="1:23" x14ac:dyDescent="0.25">
      <c r="A2995" t="s">
        <v>3133</v>
      </c>
      <c r="B2995">
        <v>5098423600</v>
      </c>
      <c r="C2995">
        <v>1815048254</v>
      </c>
      <c r="D2995" s="1">
        <v>45758</v>
      </c>
      <c r="E2995">
        <v>99238</v>
      </c>
      <c r="F2995">
        <v>81000</v>
      </c>
      <c r="G2995" t="s">
        <v>34</v>
      </c>
      <c r="H2995" s="34">
        <v>54734</v>
      </c>
      <c r="I2995" s="7">
        <v>35577</v>
      </c>
      <c r="J2995" s="7">
        <v>26062.76</v>
      </c>
      <c r="K2995" s="7">
        <v>5245</v>
      </c>
      <c r="L2995" s="7">
        <v>4269.24</v>
      </c>
      <c r="M2995" s="5">
        <v>0.12</v>
      </c>
      <c r="N2995" t="s">
        <v>46</v>
      </c>
      <c r="O2995" t="s">
        <v>27</v>
      </c>
      <c r="P2995" t="s">
        <v>25</v>
      </c>
      <c r="Q2995" t="s">
        <v>19</v>
      </c>
      <c r="R2995" t="s">
        <v>43</v>
      </c>
      <c r="S2995" t="s">
        <v>17</v>
      </c>
      <c r="T2995" t="s">
        <v>13311</v>
      </c>
      <c r="U2995" s="1">
        <v>45897</v>
      </c>
      <c r="V2995">
        <f t="shared" si="92"/>
        <v>139</v>
      </c>
      <c r="W2995" t="str">
        <f t="shared" si="93"/>
        <v>120-149</v>
      </c>
    </row>
    <row r="2996" spans="1:23" x14ac:dyDescent="0.25">
      <c r="A2996" t="s">
        <v>3134</v>
      </c>
      <c r="B2996">
        <v>1566865155</v>
      </c>
      <c r="C2996">
        <v>2329939496</v>
      </c>
      <c r="D2996" s="1">
        <v>45524</v>
      </c>
      <c r="E2996">
        <v>99213</v>
      </c>
      <c r="F2996">
        <v>99283</v>
      </c>
      <c r="G2996" t="s">
        <v>122</v>
      </c>
      <c r="H2996" s="34">
        <v>60860</v>
      </c>
      <c r="I2996" s="7">
        <v>51731</v>
      </c>
      <c r="J2996" s="7">
        <v>35341.379999999997</v>
      </c>
      <c r="K2996" s="7">
        <v>15355</v>
      </c>
      <c r="L2996" s="7">
        <v>1034.6199999999999</v>
      </c>
      <c r="M2996" s="5">
        <v>0.02</v>
      </c>
      <c r="N2996" t="s">
        <v>16</v>
      </c>
      <c r="O2996" t="s">
        <v>27</v>
      </c>
      <c r="P2996" t="s">
        <v>25</v>
      </c>
      <c r="Q2996" t="s">
        <v>19</v>
      </c>
      <c r="R2996" t="s">
        <v>43</v>
      </c>
      <c r="S2996" t="s">
        <v>27</v>
      </c>
      <c r="T2996" t="s">
        <v>13311</v>
      </c>
      <c r="U2996" s="1">
        <v>45916</v>
      </c>
      <c r="V2996">
        <f t="shared" si="92"/>
        <v>392</v>
      </c>
      <c r="W2996" t="str">
        <f t="shared" si="93"/>
        <v>360+</v>
      </c>
    </row>
    <row r="2997" spans="1:23" x14ac:dyDescent="0.25">
      <c r="A2997" t="s">
        <v>3135</v>
      </c>
      <c r="B2997">
        <v>8734344090</v>
      </c>
      <c r="C2997">
        <v>3424266753</v>
      </c>
      <c r="D2997" s="1">
        <v>45898</v>
      </c>
      <c r="E2997">
        <v>99231</v>
      </c>
      <c r="F2997">
        <v>99204</v>
      </c>
      <c r="G2997" t="s">
        <v>146</v>
      </c>
      <c r="H2997" s="34">
        <v>43478</v>
      </c>
      <c r="I2997" s="7">
        <v>34782</v>
      </c>
      <c r="J2997" s="7">
        <v>26277.52</v>
      </c>
      <c r="K2997" s="7">
        <v>3635</v>
      </c>
      <c r="L2997" s="7">
        <v>4869.4799999999996</v>
      </c>
      <c r="M2997" s="5">
        <v>0.14000000000000001</v>
      </c>
      <c r="N2997" t="s">
        <v>1135</v>
      </c>
      <c r="O2997" t="s">
        <v>30</v>
      </c>
      <c r="P2997" t="s">
        <v>55</v>
      </c>
      <c r="Q2997" t="s">
        <v>19</v>
      </c>
      <c r="R2997" t="s">
        <v>27</v>
      </c>
      <c r="S2997" t="s">
        <v>21</v>
      </c>
      <c r="T2997" t="s">
        <v>13310</v>
      </c>
      <c r="U2997" s="1">
        <v>46010</v>
      </c>
      <c r="V2997">
        <f t="shared" si="92"/>
        <v>112</v>
      </c>
      <c r="W2997" t="str">
        <f t="shared" si="93"/>
        <v>90-119</v>
      </c>
    </row>
    <row r="2998" spans="1:23" x14ac:dyDescent="0.25">
      <c r="A2998" t="s">
        <v>3136</v>
      </c>
      <c r="B2998">
        <v>5436811179</v>
      </c>
      <c r="C2998">
        <v>6825616977</v>
      </c>
      <c r="D2998" s="1">
        <v>45818</v>
      </c>
      <c r="E2998">
        <v>99222</v>
      </c>
      <c r="F2998">
        <v>93000</v>
      </c>
      <c r="G2998" t="s">
        <v>244</v>
      </c>
      <c r="H2998" s="34">
        <v>56507</v>
      </c>
      <c r="I2998" s="7">
        <v>36730</v>
      </c>
      <c r="J2998" s="7">
        <v>32322.400000000001</v>
      </c>
      <c r="K2998" s="7">
        <v>0</v>
      </c>
      <c r="L2998" s="7">
        <v>4407.6000000000004</v>
      </c>
      <c r="M2998" s="5">
        <v>0.12</v>
      </c>
      <c r="N2998" t="s">
        <v>46</v>
      </c>
      <c r="O2998" t="s">
        <v>17</v>
      </c>
      <c r="P2998" t="s">
        <v>35</v>
      </c>
      <c r="Q2998" t="s">
        <v>19</v>
      </c>
      <c r="R2998" t="s">
        <v>21</v>
      </c>
      <c r="S2998" t="s">
        <v>27</v>
      </c>
      <c r="T2998" t="s">
        <v>13311</v>
      </c>
      <c r="U2998" s="1">
        <v>45875</v>
      </c>
      <c r="V2998">
        <f t="shared" si="92"/>
        <v>57</v>
      </c>
      <c r="W2998" t="str">
        <f t="shared" si="93"/>
        <v>30-59</v>
      </c>
    </row>
    <row r="2999" spans="1:23" x14ac:dyDescent="0.25">
      <c r="A2999" t="s">
        <v>3137</v>
      </c>
      <c r="B2999">
        <v>8095397881</v>
      </c>
      <c r="C2999">
        <v>1115746589</v>
      </c>
      <c r="D2999" s="1">
        <v>45783</v>
      </c>
      <c r="E2999">
        <v>99233</v>
      </c>
      <c r="F2999">
        <v>99211</v>
      </c>
      <c r="G2999" t="s">
        <v>104</v>
      </c>
      <c r="H2999" s="34">
        <v>52395</v>
      </c>
      <c r="I2999" s="7">
        <v>42964</v>
      </c>
      <c r="J2999" s="7">
        <v>29763.48</v>
      </c>
      <c r="K2999" s="7">
        <v>5467</v>
      </c>
      <c r="L2999" s="7">
        <v>7733.52</v>
      </c>
      <c r="M2999" s="5">
        <v>0.18</v>
      </c>
      <c r="N2999" t="s">
        <v>3141</v>
      </c>
      <c r="O2999" t="s">
        <v>30</v>
      </c>
      <c r="P2999" t="s">
        <v>25</v>
      </c>
      <c r="Q2999" t="s">
        <v>32</v>
      </c>
      <c r="R2999" t="s">
        <v>38</v>
      </c>
      <c r="S2999" t="s">
        <v>17</v>
      </c>
      <c r="T2999" t="s">
        <v>13312</v>
      </c>
      <c r="U2999" s="1">
        <v>45951</v>
      </c>
      <c r="V2999">
        <f t="shared" si="92"/>
        <v>168</v>
      </c>
      <c r="W2999" t="str">
        <f t="shared" si="93"/>
        <v>150-179</v>
      </c>
    </row>
    <row r="3000" spans="1:23" x14ac:dyDescent="0.25">
      <c r="A3000" t="s">
        <v>3138</v>
      </c>
      <c r="B3000">
        <v>2131843785</v>
      </c>
      <c r="C3000">
        <v>7423152408</v>
      </c>
      <c r="D3000" s="1">
        <v>45343</v>
      </c>
      <c r="E3000">
        <v>99223</v>
      </c>
      <c r="F3000">
        <v>99202</v>
      </c>
      <c r="G3000" t="s">
        <v>270</v>
      </c>
      <c r="H3000" s="34">
        <v>76199</v>
      </c>
      <c r="I3000" s="7">
        <v>49529</v>
      </c>
      <c r="J3000" s="7">
        <v>43585.52</v>
      </c>
      <c r="K3000" s="7">
        <v>0</v>
      </c>
      <c r="L3000" s="7">
        <v>5943.48</v>
      </c>
      <c r="M3000" s="5">
        <v>0.12</v>
      </c>
      <c r="N3000" t="s">
        <v>46</v>
      </c>
      <c r="O3000" t="s">
        <v>17</v>
      </c>
      <c r="P3000" t="s">
        <v>31</v>
      </c>
      <c r="Q3000" t="s">
        <v>19</v>
      </c>
      <c r="R3000" t="s">
        <v>21</v>
      </c>
      <c r="S3000" t="s">
        <v>17</v>
      </c>
      <c r="T3000" t="s">
        <v>13311</v>
      </c>
      <c r="U3000" s="1">
        <v>45853</v>
      </c>
      <c r="V3000">
        <f t="shared" si="92"/>
        <v>510</v>
      </c>
      <c r="W3000" t="str">
        <f t="shared" si="93"/>
        <v>360+</v>
      </c>
    </row>
    <row r="3001" spans="1:23" x14ac:dyDescent="0.25">
      <c r="A3001" t="s">
        <v>3139</v>
      </c>
      <c r="B3001">
        <v>6063011370</v>
      </c>
      <c r="C3001">
        <v>7362907927</v>
      </c>
      <c r="D3001" s="1">
        <v>45782</v>
      </c>
      <c r="E3001">
        <v>99223</v>
      </c>
      <c r="F3001">
        <v>99212</v>
      </c>
      <c r="G3001" t="s">
        <v>75</v>
      </c>
      <c r="H3001" s="34">
        <v>26073</v>
      </c>
      <c r="I3001" s="7">
        <v>18773</v>
      </c>
      <c r="J3001" s="7">
        <v>14786.16</v>
      </c>
      <c r="K3001" s="7">
        <v>2485</v>
      </c>
      <c r="L3001" s="7">
        <v>1501.84</v>
      </c>
      <c r="M3001" s="5">
        <v>0.08</v>
      </c>
      <c r="N3001" t="s">
        <v>24</v>
      </c>
      <c r="O3001" t="s">
        <v>30</v>
      </c>
      <c r="P3001" t="s">
        <v>55</v>
      </c>
      <c r="Q3001" t="s">
        <v>32</v>
      </c>
      <c r="R3001" t="s">
        <v>26</v>
      </c>
      <c r="S3001" t="s">
        <v>21</v>
      </c>
      <c r="T3001" t="s">
        <v>13310</v>
      </c>
      <c r="U3001" s="1">
        <v>46064</v>
      </c>
      <c r="V3001">
        <f t="shared" si="92"/>
        <v>282</v>
      </c>
      <c r="W3001" t="str">
        <f t="shared" si="93"/>
        <v>270-299</v>
      </c>
    </row>
    <row r="3002" spans="1:23" x14ac:dyDescent="0.25">
      <c r="A3002" t="s">
        <v>3151</v>
      </c>
      <c r="B3002">
        <v>4930305039</v>
      </c>
      <c r="C3002">
        <v>7694919628</v>
      </c>
      <c r="D3002" s="1">
        <v>45745</v>
      </c>
      <c r="E3002">
        <v>99222</v>
      </c>
      <c r="F3002">
        <v>99285</v>
      </c>
      <c r="G3002" t="s">
        <v>3152</v>
      </c>
      <c r="H3002" s="34">
        <v>71454</v>
      </c>
      <c r="I3002" s="7">
        <v>55734</v>
      </c>
      <c r="J3002" s="7">
        <v>37604.199999999997</v>
      </c>
      <c r="K3002" s="7">
        <v>6983</v>
      </c>
      <c r="L3002" s="7">
        <v>11146.8</v>
      </c>
      <c r="M3002" s="5">
        <v>0.2</v>
      </c>
      <c r="N3002" t="s">
        <v>3140</v>
      </c>
      <c r="O3002" t="s">
        <v>30</v>
      </c>
      <c r="P3002" t="s">
        <v>40</v>
      </c>
      <c r="Q3002" t="s">
        <v>32</v>
      </c>
      <c r="R3002" t="s">
        <v>21</v>
      </c>
      <c r="S3002" t="s">
        <v>21</v>
      </c>
      <c r="T3002" t="s">
        <v>13311</v>
      </c>
      <c r="U3002" s="1">
        <v>45825</v>
      </c>
      <c r="V3002">
        <v>80</v>
      </c>
      <c r="W3002" t="str">
        <f t="shared" si="93"/>
        <v>60-89</v>
      </c>
    </row>
    <row r="3003" spans="1:23" x14ac:dyDescent="0.25">
      <c r="A3003" t="s">
        <v>3153</v>
      </c>
      <c r="B3003">
        <v>640364537</v>
      </c>
      <c r="C3003">
        <v>1838497112</v>
      </c>
      <c r="D3003" s="1">
        <v>45567</v>
      </c>
      <c r="E3003">
        <v>99213</v>
      </c>
      <c r="F3003">
        <v>99202</v>
      </c>
      <c r="G3003" t="s">
        <v>3154</v>
      </c>
      <c r="H3003" s="34">
        <v>44418</v>
      </c>
      <c r="I3003" s="7">
        <v>36423</v>
      </c>
      <c r="J3003" s="7">
        <v>29866.86</v>
      </c>
      <c r="K3003" s="7">
        <v>0</v>
      </c>
      <c r="L3003" s="7">
        <v>6556.14</v>
      </c>
      <c r="M3003" s="5">
        <v>0.18</v>
      </c>
      <c r="N3003" t="s">
        <v>3141</v>
      </c>
      <c r="O3003" t="s">
        <v>17</v>
      </c>
      <c r="P3003" t="s">
        <v>97</v>
      </c>
      <c r="Q3003" t="s">
        <v>19</v>
      </c>
      <c r="R3003" t="s">
        <v>43</v>
      </c>
      <c r="S3003" t="s">
        <v>17</v>
      </c>
      <c r="T3003" t="s">
        <v>13311</v>
      </c>
      <c r="U3003" s="1">
        <v>45614</v>
      </c>
      <c r="V3003">
        <v>47</v>
      </c>
      <c r="W3003" t="str">
        <f t="shared" si="93"/>
        <v>30-59</v>
      </c>
    </row>
    <row r="3004" spans="1:23" x14ac:dyDescent="0.25">
      <c r="A3004" t="s">
        <v>3155</v>
      </c>
      <c r="B3004">
        <v>2596299689</v>
      </c>
      <c r="C3004">
        <v>5841713967</v>
      </c>
      <c r="D3004" s="1">
        <v>45681</v>
      </c>
      <c r="E3004">
        <v>99213</v>
      </c>
      <c r="F3004">
        <v>99212</v>
      </c>
      <c r="G3004" t="s">
        <v>209</v>
      </c>
      <c r="H3004" s="34">
        <v>57972</v>
      </c>
      <c r="I3004" s="7">
        <v>46378</v>
      </c>
      <c r="J3004" s="7">
        <v>22982.080000000002</v>
      </c>
      <c r="K3004" s="7">
        <v>16903</v>
      </c>
      <c r="L3004" s="7">
        <v>6492.92</v>
      </c>
      <c r="M3004" s="5">
        <v>0.14000000000000001</v>
      </c>
      <c r="N3004" t="s">
        <v>1135</v>
      </c>
      <c r="O3004" t="s">
        <v>27</v>
      </c>
      <c r="P3004" t="s">
        <v>40</v>
      </c>
      <c r="Q3004" t="s">
        <v>32</v>
      </c>
      <c r="R3004" t="s">
        <v>43</v>
      </c>
      <c r="S3004" t="s">
        <v>21</v>
      </c>
      <c r="T3004" t="s">
        <v>13312</v>
      </c>
      <c r="U3004" s="1">
        <v>45748</v>
      </c>
      <c r="V3004">
        <v>67</v>
      </c>
      <c r="W3004" t="str">
        <f t="shared" si="93"/>
        <v>60-89</v>
      </c>
    </row>
    <row r="3005" spans="1:23" x14ac:dyDescent="0.25">
      <c r="A3005" t="s">
        <v>3156</v>
      </c>
      <c r="B3005">
        <v>4513978066</v>
      </c>
      <c r="C3005">
        <v>4476704092</v>
      </c>
      <c r="D3005" s="1">
        <v>45615</v>
      </c>
      <c r="E3005">
        <v>99222</v>
      </c>
      <c r="F3005">
        <v>36415</v>
      </c>
      <c r="G3005" t="s">
        <v>150</v>
      </c>
      <c r="H3005" s="34">
        <v>75163</v>
      </c>
      <c r="I3005" s="7">
        <v>61634</v>
      </c>
      <c r="J3005" s="7">
        <v>50539.88</v>
      </c>
      <c r="K3005" s="7">
        <v>0</v>
      </c>
      <c r="L3005" s="7">
        <v>11094.12</v>
      </c>
      <c r="M3005" s="5">
        <v>0.18</v>
      </c>
      <c r="N3005" t="s">
        <v>3141</v>
      </c>
      <c r="O3005" t="s">
        <v>17</v>
      </c>
      <c r="P3005" t="s">
        <v>18</v>
      </c>
      <c r="Q3005" t="s">
        <v>32</v>
      </c>
      <c r="R3005" t="s">
        <v>20</v>
      </c>
      <c r="S3005" t="s">
        <v>27</v>
      </c>
      <c r="T3005" t="s">
        <v>13312</v>
      </c>
      <c r="U3005" s="1">
        <v>45662</v>
      </c>
      <c r="V3005">
        <v>47</v>
      </c>
      <c r="W3005" t="str">
        <f t="shared" si="93"/>
        <v>30-59</v>
      </c>
    </row>
    <row r="3006" spans="1:23" x14ac:dyDescent="0.25">
      <c r="A3006" t="s">
        <v>3157</v>
      </c>
      <c r="B3006">
        <v>108095355</v>
      </c>
      <c r="C3006">
        <v>4265904430</v>
      </c>
      <c r="D3006" s="1">
        <v>45930</v>
      </c>
      <c r="E3006">
        <v>99232</v>
      </c>
      <c r="F3006">
        <v>80053</v>
      </c>
      <c r="G3006" t="s">
        <v>3158</v>
      </c>
      <c r="H3006" s="34">
        <v>33166</v>
      </c>
      <c r="I3006" s="7">
        <v>25869</v>
      </c>
      <c r="J3006" s="7">
        <v>20695.2</v>
      </c>
      <c r="K3006" s="7">
        <v>0</v>
      </c>
      <c r="L3006" s="7">
        <v>5173.8</v>
      </c>
      <c r="M3006" s="5">
        <v>0.2</v>
      </c>
      <c r="N3006" t="s">
        <v>3140</v>
      </c>
      <c r="O3006" t="s">
        <v>17</v>
      </c>
      <c r="P3006" t="s">
        <v>97</v>
      </c>
      <c r="Q3006" t="s">
        <v>32</v>
      </c>
      <c r="R3006" t="s">
        <v>26</v>
      </c>
      <c r="S3006" t="s">
        <v>17</v>
      </c>
      <c r="T3006" t="s">
        <v>13311</v>
      </c>
      <c r="U3006" s="1">
        <v>46072</v>
      </c>
      <c r="V3006">
        <v>142</v>
      </c>
      <c r="W3006" t="str">
        <f t="shared" si="93"/>
        <v>120-149</v>
      </c>
    </row>
    <row r="3007" spans="1:23" x14ac:dyDescent="0.25">
      <c r="A3007" t="s">
        <v>3159</v>
      </c>
      <c r="B3007">
        <v>9011366887</v>
      </c>
      <c r="C3007">
        <v>8176726148</v>
      </c>
      <c r="D3007" s="1">
        <v>45739</v>
      </c>
      <c r="E3007">
        <v>99231</v>
      </c>
      <c r="F3007">
        <v>99204</v>
      </c>
      <c r="G3007" t="s">
        <v>63</v>
      </c>
      <c r="H3007" s="34">
        <v>86371</v>
      </c>
      <c r="I3007" s="7">
        <v>62187</v>
      </c>
      <c r="J3007" s="7">
        <v>47157.04</v>
      </c>
      <c r="K3007" s="7">
        <v>10055</v>
      </c>
      <c r="L3007" s="7">
        <v>4974.96</v>
      </c>
      <c r="M3007" s="5">
        <v>0.08</v>
      </c>
      <c r="N3007" t="s">
        <v>24</v>
      </c>
      <c r="O3007" t="s">
        <v>30</v>
      </c>
      <c r="P3007" t="s">
        <v>55</v>
      </c>
      <c r="Q3007" t="s">
        <v>32</v>
      </c>
      <c r="R3007" t="s">
        <v>26</v>
      </c>
      <c r="S3007" t="s">
        <v>17</v>
      </c>
      <c r="T3007" t="s">
        <v>13311</v>
      </c>
      <c r="U3007" s="1">
        <v>45810</v>
      </c>
      <c r="V3007">
        <v>71</v>
      </c>
      <c r="W3007" t="str">
        <f t="shared" si="93"/>
        <v>60-89</v>
      </c>
    </row>
    <row r="3008" spans="1:23" x14ac:dyDescent="0.25">
      <c r="A3008" t="s">
        <v>3160</v>
      </c>
      <c r="B3008">
        <v>2384767464</v>
      </c>
      <c r="C3008">
        <v>9993638799</v>
      </c>
      <c r="D3008" s="1">
        <v>45497</v>
      </c>
      <c r="E3008">
        <v>99231</v>
      </c>
      <c r="F3008">
        <v>99282</v>
      </c>
      <c r="G3008" t="s">
        <v>3161</v>
      </c>
      <c r="H3008" s="34">
        <v>23174</v>
      </c>
      <c r="I3008" s="7">
        <v>18076</v>
      </c>
      <c r="J3008" s="7">
        <v>14460.8</v>
      </c>
      <c r="K3008" s="7">
        <v>0</v>
      </c>
      <c r="L3008" s="7">
        <v>3615.2</v>
      </c>
      <c r="M3008" s="5">
        <v>0.2</v>
      </c>
      <c r="N3008" t="s">
        <v>3140</v>
      </c>
      <c r="O3008" t="s">
        <v>17</v>
      </c>
      <c r="P3008" t="s">
        <v>25</v>
      </c>
      <c r="Q3008" t="s">
        <v>19</v>
      </c>
      <c r="R3008" t="s">
        <v>21</v>
      </c>
      <c r="S3008" t="s">
        <v>21</v>
      </c>
      <c r="T3008" t="s">
        <v>13310</v>
      </c>
      <c r="U3008" s="1">
        <v>45566</v>
      </c>
      <c r="V3008">
        <v>69</v>
      </c>
      <c r="W3008" t="str">
        <f t="shared" si="93"/>
        <v>60-89</v>
      </c>
    </row>
    <row r="3009" spans="1:23" x14ac:dyDescent="0.25">
      <c r="A3009" t="s">
        <v>3162</v>
      </c>
      <c r="B3009">
        <v>1611887710</v>
      </c>
      <c r="C3009">
        <v>6198100805</v>
      </c>
      <c r="D3009" s="1">
        <v>45382</v>
      </c>
      <c r="E3009">
        <v>99231</v>
      </c>
      <c r="F3009">
        <v>99282</v>
      </c>
      <c r="G3009" t="s">
        <v>268</v>
      </c>
      <c r="H3009" s="34">
        <v>24999</v>
      </c>
      <c r="I3009" s="7">
        <v>17999</v>
      </c>
      <c r="J3009" s="7">
        <v>14570.08</v>
      </c>
      <c r="K3009" s="7">
        <v>1989</v>
      </c>
      <c r="L3009" s="7">
        <v>1439.92</v>
      </c>
      <c r="M3009" s="5">
        <v>0.08</v>
      </c>
      <c r="N3009" t="s">
        <v>24</v>
      </c>
      <c r="O3009" t="s">
        <v>30</v>
      </c>
      <c r="P3009" t="s">
        <v>58</v>
      </c>
      <c r="Q3009" t="s">
        <v>32</v>
      </c>
      <c r="R3009" t="s">
        <v>38</v>
      </c>
      <c r="S3009" t="s">
        <v>17</v>
      </c>
      <c r="T3009" t="s">
        <v>13310</v>
      </c>
      <c r="U3009" s="1">
        <v>45457</v>
      </c>
      <c r="V3009">
        <v>75</v>
      </c>
      <c r="W3009" t="str">
        <f t="shared" si="93"/>
        <v>60-89</v>
      </c>
    </row>
    <row r="3010" spans="1:23" x14ac:dyDescent="0.25">
      <c r="A3010" t="s">
        <v>3163</v>
      </c>
      <c r="B3010">
        <v>9874145157</v>
      </c>
      <c r="C3010">
        <v>1714594783</v>
      </c>
      <c r="D3010" s="1">
        <v>45790</v>
      </c>
      <c r="E3010">
        <v>99233</v>
      </c>
      <c r="F3010">
        <v>80053</v>
      </c>
      <c r="G3010" t="s">
        <v>3164</v>
      </c>
      <c r="H3010" s="34">
        <v>50036</v>
      </c>
      <c r="I3010" s="7">
        <v>32523</v>
      </c>
      <c r="J3010" s="7">
        <v>18077.240000000002</v>
      </c>
      <c r="K3010" s="7">
        <v>10543</v>
      </c>
      <c r="L3010" s="7">
        <v>3902.76</v>
      </c>
      <c r="M3010" s="5">
        <v>0.12</v>
      </c>
      <c r="N3010" t="s">
        <v>46</v>
      </c>
      <c r="O3010" t="s">
        <v>27</v>
      </c>
      <c r="P3010" t="s">
        <v>3146</v>
      </c>
      <c r="Q3010" t="s">
        <v>19</v>
      </c>
      <c r="R3010" t="s">
        <v>26</v>
      </c>
      <c r="S3010" t="s">
        <v>27</v>
      </c>
      <c r="T3010" t="s">
        <v>13312</v>
      </c>
      <c r="U3010" s="1">
        <v>45910</v>
      </c>
      <c r="V3010">
        <v>120</v>
      </c>
      <c r="W3010" t="str">
        <f t="shared" si="93"/>
        <v>120-149</v>
      </c>
    </row>
    <row r="3011" spans="1:23" x14ac:dyDescent="0.25">
      <c r="A3011" t="s">
        <v>3165</v>
      </c>
      <c r="B3011">
        <v>5581101886</v>
      </c>
      <c r="C3011">
        <v>1570517276</v>
      </c>
      <c r="D3011" s="1">
        <v>45724</v>
      </c>
      <c r="E3011">
        <v>99213</v>
      </c>
      <c r="F3011">
        <v>81000</v>
      </c>
      <c r="G3011" t="s">
        <v>124</v>
      </c>
      <c r="H3011" s="34">
        <v>88790</v>
      </c>
      <c r="I3011" s="7">
        <v>57714</v>
      </c>
      <c r="J3011" s="7">
        <v>50788.32</v>
      </c>
      <c r="K3011" s="7">
        <v>0</v>
      </c>
      <c r="L3011" s="7">
        <v>6925.68</v>
      </c>
      <c r="M3011" s="5">
        <v>0.12</v>
      </c>
      <c r="N3011" t="s">
        <v>46</v>
      </c>
      <c r="O3011" t="s">
        <v>17</v>
      </c>
      <c r="P3011" t="s">
        <v>3146</v>
      </c>
      <c r="Q3011" t="s">
        <v>19</v>
      </c>
      <c r="R3011" t="s">
        <v>21</v>
      </c>
      <c r="S3011" t="s">
        <v>17</v>
      </c>
      <c r="T3011" t="s">
        <v>13312</v>
      </c>
      <c r="U3011" s="1">
        <v>45765</v>
      </c>
      <c r="V3011">
        <v>41</v>
      </c>
      <c r="W3011" t="str">
        <f t="shared" ref="W3011:W3074" si="94">IF(V3011="","",IF(V3011&lt;30,"0-29",IF(V3011&lt;60,"30-59",IF(V3011&lt;90,"60-89",IF(V3011&lt;120,"90-119",IF(V3011&lt;150,"120-149",IF(V3011&lt;180,"150-179",IF(V3011&lt;210,"180-209",IF(V3011&lt;240,"210-239",IF(V3011&lt;270,"240-269",IF(V3011&lt;300,"270-299",IF(V3011&lt;330,"300-329",IF(V3011&lt;360,"330-359","360+")))))))))))))</f>
        <v>30-59</v>
      </c>
    </row>
    <row r="3012" spans="1:23" x14ac:dyDescent="0.25">
      <c r="A3012" t="s">
        <v>3166</v>
      </c>
      <c r="B3012">
        <v>4860302624</v>
      </c>
      <c r="C3012">
        <v>4395220285</v>
      </c>
      <c r="D3012" s="1">
        <v>45342</v>
      </c>
      <c r="E3012">
        <v>99238</v>
      </c>
      <c r="F3012">
        <v>99215</v>
      </c>
      <c r="G3012" t="s">
        <v>169</v>
      </c>
      <c r="H3012" s="34">
        <v>69729</v>
      </c>
      <c r="I3012" s="7">
        <v>55783</v>
      </c>
      <c r="J3012" s="7">
        <v>47973.38</v>
      </c>
      <c r="K3012" s="7">
        <v>0</v>
      </c>
      <c r="L3012" s="7">
        <v>7809.62</v>
      </c>
      <c r="M3012" s="5">
        <v>0.14000000000000001</v>
      </c>
      <c r="N3012" t="s">
        <v>1135</v>
      </c>
      <c r="O3012" t="s">
        <v>17</v>
      </c>
      <c r="P3012" t="s">
        <v>55</v>
      </c>
      <c r="Q3012" t="s">
        <v>19</v>
      </c>
      <c r="R3012" t="s">
        <v>38</v>
      </c>
      <c r="S3012" t="s">
        <v>21</v>
      </c>
      <c r="T3012" t="s">
        <v>13311</v>
      </c>
      <c r="U3012" s="1">
        <v>45374</v>
      </c>
      <c r="V3012">
        <v>32</v>
      </c>
      <c r="W3012" t="str">
        <f t="shared" si="94"/>
        <v>30-59</v>
      </c>
    </row>
    <row r="3013" spans="1:23" x14ac:dyDescent="0.25">
      <c r="A3013" t="s">
        <v>3167</v>
      </c>
      <c r="B3013">
        <v>6869198989</v>
      </c>
      <c r="C3013">
        <v>5083541558</v>
      </c>
      <c r="D3013" s="1">
        <v>45673</v>
      </c>
      <c r="E3013">
        <v>99221</v>
      </c>
      <c r="F3013">
        <v>99214</v>
      </c>
      <c r="G3013" t="s">
        <v>3154</v>
      </c>
      <c r="H3013" s="34">
        <v>87420</v>
      </c>
      <c r="I3013" s="7">
        <v>71684</v>
      </c>
      <c r="J3013" s="7">
        <v>58780.88</v>
      </c>
      <c r="K3013" s="7">
        <v>0</v>
      </c>
      <c r="L3013" s="7">
        <v>12903.12</v>
      </c>
      <c r="M3013" s="5">
        <v>0.18</v>
      </c>
      <c r="N3013" t="s">
        <v>3141</v>
      </c>
      <c r="O3013" t="s">
        <v>17</v>
      </c>
      <c r="P3013" t="s">
        <v>18</v>
      </c>
      <c r="Q3013" t="s">
        <v>19</v>
      </c>
      <c r="R3013" t="s">
        <v>43</v>
      </c>
      <c r="S3013" t="s">
        <v>27</v>
      </c>
      <c r="T3013" t="s">
        <v>13310</v>
      </c>
      <c r="U3013" s="1">
        <v>45812</v>
      </c>
      <c r="V3013">
        <v>139</v>
      </c>
      <c r="W3013" t="str">
        <f t="shared" si="94"/>
        <v>120-149</v>
      </c>
    </row>
    <row r="3014" spans="1:23" x14ac:dyDescent="0.25">
      <c r="A3014" t="s">
        <v>3168</v>
      </c>
      <c r="B3014">
        <v>8593888820</v>
      </c>
      <c r="C3014">
        <v>5884166811</v>
      </c>
      <c r="D3014" s="1">
        <v>45770</v>
      </c>
      <c r="E3014">
        <v>99215</v>
      </c>
      <c r="F3014">
        <v>93000</v>
      </c>
      <c r="G3014" t="s">
        <v>3154</v>
      </c>
      <c r="H3014" s="34">
        <v>55061</v>
      </c>
      <c r="I3014" s="7">
        <v>44049</v>
      </c>
      <c r="J3014" s="7">
        <v>26182.14</v>
      </c>
      <c r="K3014" s="7">
        <v>11700</v>
      </c>
      <c r="L3014" s="7">
        <v>6166.86</v>
      </c>
      <c r="M3014" s="5">
        <v>0.14000000000000001</v>
      </c>
      <c r="N3014" t="s">
        <v>1135</v>
      </c>
      <c r="O3014" t="s">
        <v>27</v>
      </c>
      <c r="P3014" t="s">
        <v>18</v>
      </c>
      <c r="Q3014" t="s">
        <v>32</v>
      </c>
      <c r="R3014" t="s">
        <v>38</v>
      </c>
      <c r="S3014" t="s">
        <v>27</v>
      </c>
      <c r="T3014" t="s">
        <v>13312</v>
      </c>
      <c r="U3014" s="1">
        <v>45911</v>
      </c>
      <c r="V3014">
        <v>141</v>
      </c>
      <c r="W3014" t="str">
        <f t="shared" si="94"/>
        <v>120-149</v>
      </c>
    </row>
    <row r="3015" spans="1:23" x14ac:dyDescent="0.25">
      <c r="A3015" t="s">
        <v>3169</v>
      </c>
      <c r="B3015">
        <v>9597707525</v>
      </c>
      <c r="C3015">
        <v>139840410</v>
      </c>
      <c r="D3015" s="1">
        <v>45366</v>
      </c>
      <c r="E3015">
        <v>99232</v>
      </c>
      <c r="F3015">
        <v>90834</v>
      </c>
      <c r="G3015" t="s">
        <v>3170</v>
      </c>
      <c r="H3015" s="34">
        <v>88293</v>
      </c>
      <c r="I3015" s="7">
        <v>66220</v>
      </c>
      <c r="J3015" s="7">
        <v>56287</v>
      </c>
      <c r="K3015" s="7">
        <v>0</v>
      </c>
      <c r="L3015" s="7">
        <v>9933</v>
      </c>
      <c r="M3015" s="5">
        <v>0.15</v>
      </c>
      <c r="N3015" t="s">
        <v>1139</v>
      </c>
      <c r="O3015" t="s">
        <v>17</v>
      </c>
      <c r="P3015" t="s">
        <v>58</v>
      </c>
      <c r="Q3015" t="s">
        <v>32</v>
      </c>
      <c r="R3015" t="s">
        <v>26</v>
      </c>
      <c r="S3015" t="s">
        <v>21</v>
      </c>
      <c r="T3015" t="s">
        <v>13310</v>
      </c>
      <c r="U3015" s="1">
        <v>45512</v>
      </c>
      <c r="V3015">
        <v>146</v>
      </c>
      <c r="W3015" t="str">
        <f t="shared" si="94"/>
        <v>120-149</v>
      </c>
    </row>
    <row r="3016" spans="1:23" x14ac:dyDescent="0.25">
      <c r="A3016" t="s">
        <v>3171</v>
      </c>
      <c r="B3016">
        <v>4141044667</v>
      </c>
      <c r="C3016">
        <v>7637631031</v>
      </c>
      <c r="D3016" s="1">
        <v>45298</v>
      </c>
      <c r="E3016">
        <v>99215</v>
      </c>
      <c r="F3016">
        <v>99204</v>
      </c>
      <c r="G3016" t="s">
        <v>102</v>
      </c>
      <c r="H3016" s="34">
        <v>51775</v>
      </c>
      <c r="I3016" s="7">
        <v>42456</v>
      </c>
      <c r="J3016" s="7">
        <v>29098.92</v>
      </c>
      <c r="K3016" s="7">
        <v>5715</v>
      </c>
      <c r="L3016" s="7">
        <v>7642.08</v>
      </c>
      <c r="M3016" s="5">
        <v>0.18</v>
      </c>
      <c r="N3016" t="s">
        <v>3141</v>
      </c>
      <c r="O3016" t="s">
        <v>30</v>
      </c>
      <c r="P3016" t="s">
        <v>3146</v>
      </c>
      <c r="Q3016" t="s">
        <v>32</v>
      </c>
      <c r="R3016" t="s">
        <v>38</v>
      </c>
      <c r="S3016" t="s">
        <v>27</v>
      </c>
      <c r="T3016" t="s">
        <v>13310</v>
      </c>
      <c r="U3016" s="1">
        <v>45422</v>
      </c>
      <c r="V3016">
        <v>124</v>
      </c>
      <c r="W3016" t="str">
        <f t="shared" si="94"/>
        <v>120-149</v>
      </c>
    </row>
    <row r="3017" spans="1:23" x14ac:dyDescent="0.25">
      <c r="A3017" t="s">
        <v>3172</v>
      </c>
      <c r="B3017">
        <v>1829651528</v>
      </c>
      <c r="C3017">
        <v>8334863394</v>
      </c>
      <c r="D3017" s="1">
        <v>45508</v>
      </c>
      <c r="E3017">
        <v>99232</v>
      </c>
      <c r="F3017">
        <v>99214</v>
      </c>
      <c r="G3017" t="s">
        <v>415</v>
      </c>
      <c r="H3017" s="34">
        <v>95013</v>
      </c>
      <c r="I3017" s="7">
        <v>74110</v>
      </c>
      <c r="J3017" s="7">
        <v>54551</v>
      </c>
      <c r="K3017" s="7">
        <v>4737</v>
      </c>
      <c r="L3017" s="7">
        <v>14822</v>
      </c>
      <c r="M3017" s="5">
        <v>0.2</v>
      </c>
      <c r="N3017" t="s">
        <v>3140</v>
      </c>
      <c r="O3017" t="s">
        <v>30</v>
      </c>
      <c r="P3017" t="s">
        <v>3148</v>
      </c>
      <c r="Q3017" t="s">
        <v>19</v>
      </c>
      <c r="R3017" t="s">
        <v>26</v>
      </c>
      <c r="S3017" t="s">
        <v>27</v>
      </c>
      <c r="T3017" t="s">
        <v>13310</v>
      </c>
      <c r="U3017" s="1">
        <v>45619</v>
      </c>
      <c r="V3017">
        <v>111</v>
      </c>
      <c r="W3017" t="str">
        <f t="shared" si="94"/>
        <v>90-119</v>
      </c>
    </row>
    <row r="3018" spans="1:23" x14ac:dyDescent="0.25">
      <c r="A3018" t="s">
        <v>3173</v>
      </c>
      <c r="B3018">
        <v>9107126245</v>
      </c>
      <c r="C3018">
        <v>8295554790</v>
      </c>
      <c r="D3018" s="1">
        <v>45561</v>
      </c>
      <c r="E3018">
        <v>99238</v>
      </c>
      <c r="F3018">
        <v>99203</v>
      </c>
      <c r="G3018" t="s">
        <v>3174</v>
      </c>
      <c r="H3018" s="34">
        <v>80378</v>
      </c>
      <c r="I3018" s="7">
        <v>60284</v>
      </c>
      <c r="J3018" s="7">
        <v>43155.4</v>
      </c>
      <c r="K3018" s="7">
        <v>8086</v>
      </c>
      <c r="L3018" s="7">
        <v>9042.6</v>
      </c>
      <c r="M3018" s="5">
        <v>0.15</v>
      </c>
      <c r="N3018" t="s">
        <v>1139</v>
      </c>
      <c r="O3018" t="s">
        <v>27</v>
      </c>
      <c r="P3018" t="s">
        <v>35</v>
      </c>
      <c r="Q3018" t="s">
        <v>19</v>
      </c>
      <c r="R3018" t="s">
        <v>20</v>
      </c>
      <c r="S3018" t="s">
        <v>17</v>
      </c>
      <c r="T3018" t="s">
        <v>13312</v>
      </c>
      <c r="U3018" s="1">
        <v>45687</v>
      </c>
      <c r="V3018">
        <v>126</v>
      </c>
      <c r="W3018" t="str">
        <f t="shared" si="94"/>
        <v>120-149</v>
      </c>
    </row>
    <row r="3019" spans="1:23" x14ac:dyDescent="0.25">
      <c r="A3019" t="s">
        <v>3175</v>
      </c>
      <c r="B3019">
        <v>2785029274</v>
      </c>
      <c r="C3019">
        <v>659686232</v>
      </c>
      <c r="D3019" s="1">
        <v>45790</v>
      </c>
      <c r="E3019">
        <v>99222</v>
      </c>
      <c r="F3019">
        <v>99214</v>
      </c>
      <c r="G3019" t="s">
        <v>3176</v>
      </c>
      <c r="H3019" s="34">
        <v>93561</v>
      </c>
      <c r="I3019" s="7">
        <v>70171</v>
      </c>
      <c r="J3019" s="7">
        <v>52546.35</v>
      </c>
      <c r="K3019" s="7">
        <v>7099</v>
      </c>
      <c r="L3019" s="7">
        <v>10525.65</v>
      </c>
      <c r="M3019" s="5">
        <v>0.15</v>
      </c>
      <c r="N3019" t="s">
        <v>1139</v>
      </c>
      <c r="O3019" t="s">
        <v>27</v>
      </c>
      <c r="P3019" t="s">
        <v>31</v>
      </c>
      <c r="Q3019" t="s">
        <v>19</v>
      </c>
      <c r="R3019" t="s">
        <v>21</v>
      </c>
      <c r="S3019" t="s">
        <v>21</v>
      </c>
      <c r="T3019" t="s">
        <v>13312</v>
      </c>
      <c r="U3019" s="1">
        <v>45930</v>
      </c>
      <c r="V3019">
        <v>140</v>
      </c>
      <c r="W3019" t="str">
        <f t="shared" si="94"/>
        <v>120-149</v>
      </c>
    </row>
    <row r="3020" spans="1:23" x14ac:dyDescent="0.25">
      <c r="A3020" t="s">
        <v>3177</v>
      </c>
      <c r="B3020">
        <v>3087413251</v>
      </c>
      <c r="C3020">
        <v>5822403368</v>
      </c>
      <c r="D3020" s="1">
        <v>45426</v>
      </c>
      <c r="E3020">
        <v>99215</v>
      </c>
      <c r="F3020">
        <v>99203</v>
      </c>
      <c r="G3020" t="s">
        <v>118</v>
      </c>
      <c r="H3020" s="34">
        <v>77486</v>
      </c>
      <c r="I3020" s="7">
        <v>55790</v>
      </c>
      <c r="J3020" s="7">
        <v>51326.8</v>
      </c>
      <c r="K3020" s="7">
        <v>0</v>
      </c>
      <c r="L3020" s="7">
        <v>4463.2</v>
      </c>
      <c r="M3020" s="5">
        <v>0.08</v>
      </c>
      <c r="N3020" t="s">
        <v>24</v>
      </c>
      <c r="O3020" t="s">
        <v>17</v>
      </c>
      <c r="P3020" t="s">
        <v>31</v>
      </c>
      <c r="Q3020" t="s">
        <v>32</v>
      </c>
      <c r="R3020" t="s">
        <v>26</v>
      </c>
      <c r="S3020" t="s">
        <v>21</v>
      </c>
      <c r="T3020" t="s">
        <v>13311</v>
      </c>
      <c r="U3020" s="1">
        <v>45605</v>
      </c>
      <c r="V3020">
        <v>179</v>
      </c>
      <c r="W3020" t="str">
        <f t="shared" si="94"/>
        <v>150-179</v>
      </c>
    </row>
    <row r="3021" spans="1:23" x14ac:dyDescent="0.25">
      <c r="A3021" t="s">
        <v>3178</v>
      </c>
      <c r="B3021">
        <v>3313898220</v>
      </c>
      <c r="C3021">
        <v>9967879293</v>
      </c>
      <c r="D3021" s="1">
        <v>45829</v>
      </c>
      <c r="E3021">
        <v>99213</v>
      </c>
      <c r="F3021">
        <v>99213</v>
      </c>
      <c r="G3021" t="s">
        <v>3174</v>
      </c>
      <c r="H3021" s="34">
        <v>12049</v>
      </c>
      <c r="I3021" s="7">
        <v>9639</v>
      </c>
      <c r="J3021" s="7">
        <v>7339.54</v>
      </c>
      <c r="K3021" s="7">
        <v>950</v>
      </c>
      <c r="L3021" s="7">
        <v>1349.46</v>
      </c>
      <c r="M3021" s="5">
        <v>0.14000000000000001</v>
      </c>
      <c r="N3021" t="s">
        <v>1135</v>
      </c>
      <c r="O3021" t="s">
        <v>30</v>
      </c>
      <c r="P3021" t="s">
        <v>55</v>
      </c>
      <c r="Q3021" t="s">
        <v>19</v>
      </c>
      <c r="R3021" t="s">
        <v>27</v>
      </c>
      <c r="S3021" t="s">
        <v>21</v>
      </c>
      <c r="T3021" t="s">
        <v>13311</v>
      </c>
      <c r="U3021" s="1">
        <v>45892</v>
      </c>
      <c r="V3021">
        <v>63</v>
      </c>
      <c r="W3021" t="str">
        <f t="shared" si="94"/>
        <v>60-89</v>
      </c>
    </row>
    <row r="3022" spans="1:23" x14ac:dyDescent="0.25">
      <c r="A3022" t="s">
        <v>3179</v>
      </c>
      <c r="B3022">
        <v>2148545964</v>
      </c>
      <c r="C3022">
        <v>9206731968</v>
      </c>
      <c r="D3022" s="1">
        <v>45615</v>
      </c>
      <c r="E3022">
        <v>99214</v>
      </c>
      <c r="F3022">
        <v>99211</v>
      </c>
      <c r="G3022" t="s">
        <v>3174</v>
      </c>
      <c r="H3022" s="34">
        <v>74577</v>
      </c>
      <c r="I3022" s="7">
        <v>61153</v>
      </c>
      <c r="J3022" s="7">
        <v>45263.46</v>
      </c>
      <c r="K3022" s="7">
        <v>4882</v>
      </c>
      <c r="L3022" s="7">
        <v>11007.54</v>
      </c>
      <c r="M3022" s="5">
        <v>0.18</v>
      </c>
      <c r="N3022" t="s">
        <v>3141</v>
      </c>
      <c r="O3022" t="s">
        <v>30</v>
      </c>
      <c r="P3022" t="s">
        <v>35</v>
      </c>
      <c r="Q3022" t="s">
        <v>19</v>
      </c>
      <c r="R3022" t="s">
        <v>43</v>
      </c>
      <c r="S3022" t="s">
        <v>17</v>
      </c>
      <c r="T3022" t="s">
        <v>13310</v>
      </c>
      <c r="U3022" s="1">
        <v>45785</v>
      </c>
      <c r="V3022">
        <v>170</v>
      </c>
      <c r="W3022" t="str">
        <f t="shared" si="94"/>
        <v>150-179</v>
      </c>
    </row>
    <row r="3023" spans="1:23" x14ac:dyDescent="0.25">
      <c r="A3023" t="s">
        <v>3180</v>
      </c>
      <c r="B3023">
        <v>4268039923</v>
      </c>
      <c r="C3023">
        <v>4053338172</v>
      </c>
      <c r="D3023" s="1">
        <v>45916</v>
      </c>
      <c r="E3023">
        <v>99222</v>
      </c>
      <c r="F3023">
        <v>99213</v>
      </c>
      <c r="G3023" t="s">
        <v>34</v>
      </c>
      <c r="H3023" s="34">
        <v>77321</v>
      </c>
      <c r="I3023" s="7">
        <v>50259</v>
      </c>
      <c r="J3023" s="7">
        <v>39611.919999999998</v>
      </c>
      <c r="K3023" s="7">
        <v>4616</v>
      </c>
      <c r="L3023" s="7">
        <v>6031.08</v>
      </c>
      <c r="M3023" s="5">
        <v>0.12</v>
      </c>
      <c r="N3023" t="s">
        <v>46</v>
      </c>
      <c r="O3023" t="s">
        <v>30</v>
      </c>
      <c r="P3023" t="s">
        <v>35</v>
      </c>
      <c r="Q3023" t="s">
        <v>32</v>
      </c>
      <c r="R3023" t="s">
        <v>43</v>
      </c>
      <c r="S3023" t="s">
        <v>27</v>
      </c>
      <c r="T3023" t="s">
        <v>13310</v>
      </c>
      <c r="U3023" s="1">
        <v>45964</v>
      </c>
      <c r="V3023">
        <v>48</v>
      </c>
      <c r="W3023" t="str">
        <f t="shared" si="94"/>
        <v>30-59</v>
      </c>
    </row>
    <row r="3024" spans="1:23" x14ac:dyDescent="0.25">
      <c r="A3024" t="s">
        <v>3181</v>
      </c>
      <c r="B3024">
        <v>4191773021</v>
      </c>
      <c r="C3024">
        <v>7693986231</v>
      </c>
      <c r="D3024" s="1">
        <v>45920</v>
      </c>
      <c r="E3024">
        <v>99238</v>
      </c>
      <c r="F3024">
        <v>99204</v>
      </c>
      <c r="G3024" t="s">
        <v>104</v>
      </c>
      <c r="H3024" s="34">
        <v>74219</v>
      </c>
      <c r="I3024" s="7">
        <v>57891</v>
      </c>
      <c r="J3024" s="7">
        <v>40512.800000000003</v>
      </c>
      <c r="K3024" s="7">
        <v>5800</v>
      </c>
      <c r="L3024" s="7">
        <v>11578.2</v>
      </c>
      <c r="M3024" s="5">
        <v>0.2</v>
      </c>
      <c r="N3024" t="s">
        <v>3140</v>
      </c>
      <c r="O3024" t="s">
        <v>30</v>
      </c>
      <c r="P3024" t="s">
        <v>55</v>
      </c>
      <c r="Q3024" t="s">
        <v>32</v>
      </c>
      <c r="R3024" t="s">
        <v>27</v>
      </c>
      <c r="S3024" t="s">
        <v>27</v>
      </c>
      <c r="T3024" t="s">
        <v>13311</v>
      </c>
      <c r="U3024" s="1">
        <v>46064</v>
      </c>
      <c r="V3024">
        <v>144</v>
      </c>
      <c r="W3024" t="str">
        <f t="shared" si="94"/>
        <v>120-149</v>
      </c>
    </row>
    <row r="3025" spans="1:23" x14ac:dyDescent="0.25">
      <c r="A3025" t="s">
        <v>3182</v>
      </c>
      <c r="B3025">
        <v>6783945732</v>
      </c>
      <c r="C3025">
        <v>2848274263</v>
      </c>
      <c r="D3025" s="1">
        <v>45301</v>
      </c>
      <c r="E3025">
        <v>99231</v>
      </c>
      <c r="F3025">
        <v>99212</v>
      </c>
      <c r="G3025" t="s">
        <v>3183</v>
      </c>
      <c r="H3025" s="34">
        <v>91399</v>
      </c>
      <c r="I3025" s="7">
        <v>74947</v>
      </c>
      <c r="J3025" s="7">
        <v>52446.54</v>
      </c>
      <c r="K3025" s="7">
        <v>9010</v>
      </c>
      <c r="L3025" s="7">
        <v>13490.46</v>
      </c>
      <c r="M3025" s="5">
        <v>0.18</v>
      </c>
      <c r="N3025" t="s">
        <v>3141</v>
      </c>
      <c r="O3025" t="s">
        <v>30</v>
      </c>
      <c r="P3025" t="s">
        <v>3147</v>
      </c>
      <c r="Q3025" t="s">
        <v>32</v>
      </c>
      <c r="R3025" t="s">
        <v>43</v>
      </c>
      <c r="S3025" t="s">
        <v>27</v>
      </c>
      <c r="T3025" t="s">
        <v>13311</v>
      </c>
      <c r="U3025" s="1">
        <v>45351</v>
      </c>
      <c r="V3025">
        <v>50</v>
      </c>
      <c r="W3025" t="str">
        <f t="shared" si="94"/>
        <v>30-59</v>
      </c>
    </row>
    <row r="3026" spans="1:23" x14ac:dyDescent="0.25">
      <c r="A3026" t="s">
        <v>3184</v>
      </c>
      <c r="B3026">
        <v>8247919181</v>
      </c>
      <c r="C3026">
        <v>5575540923</v>
      </c>
      <c r="D3026" s="1">
        <v>45839</v>
      </c>
      <c r="E3026">
        <v>99213</v>
      </c>
      <c r="F3026">
        <v>36415</v>
      </c>
      <c r="G3026" t="s">
        <v>3170</v>
      </c>
      <c r="H3026" s="34">
        <v>60695</v>
      </c>
      <c r="I3026" s="7">
        <v>49770</v>
      </c>
      <c r="J3026" s="7">
        <v>38482.400000000001</v>
      </c>
      <c r="K3026" s="7">
        <v>2329</v>
      </c>
      <c r="L3026" s="7">
        <v>8958.6</v>
      </c>
      <c r="M3026" s="5">
        <v>0.18</v>
      </c>
      <c r="N3026" t="s">
        <v>3141</v>
      </c>
      <c r="O3026" t="s">
        <v>30</v>
      </c>
      <c r="P3026" t="s">
        <v>35</v>
      </c>
      <c r="Q3026" t="s">
        <v>32</v>
      </c>
      <c r="R3026" t="s">
        <v>26</v>
      </c>
      <c r="S3026" t="s">
        <v>27</v>
      </c>
      <c r="T3026" t="s">
        <v>13311</v>
      </c>
      <c r="U3026" s="1">
        <v>46018</v>
      </c>
      <c r="V3026">
        <v>179</v>
      </c>
      <c r="W3026" t="str">
        <f t="shared" si="94"/>
        <v>150-179</v>
      </c>
    </row>
    <row r="3027" spans="1:23" x14ac:dyDescent="0.25">
      <c r="A3027" t="s">
        <v>3185</v>
      </c>
      <c r="B3027">
        <v>4444675432</v>
      </c>
      <c r="C3027">
        <v>1710074076</v>
      </c>
      <c r="D3027" s="1">
        <v>45875</v>
      </c>
      <c r="E3027">
        <v>99232</v>
      </c>
      <c r="F3027">
        <v>36415</v>
      </c>
      <c r="G3027" t="s">
        <v>237</v>
      </c>
      <c r="H3027" s="34">
        <v>18123</v>
      </c>
      <c r="I3027" s="7">
        <v>15405</v>
      </c>
      <c r="J3027" s="7">
        <v>13551.9</v>
      </c>
      <c r="K3027" s="7">
        <v>1545</v>
      </c>
      <c r="L3027" s="7">
        <v>308.10000000000002</v>
      </c>
      <c r="M3027" s="5">
        <v>0.02</v>
      </c>
      <c r="N3027" t="s">
        <v>16</v>
      </c>
      <c r="O3027" t="s">
        <v>27</v>
      </c>
      <c r="P3027" t="s">
        <v>3150</v>
      </c>
      <c r="Q3027" t="s">
        <v>19</v>
      </c>
      <c r="R3027" t="s">
        <v>20</v>
      </c>
      <c r="S3027" t="s">
        <v>27</v>
      </c>
      <c r="T3027" t="s">
        <v>13311</v>
      </c>
      <c r="U3027" s="1">
        <v>46040</v>
      </c>
      <c r="V3027">
        <v>165</v>
      </c>
      <c r="W3027" t="str">
        <f t="shared" si="94"/>
        <v>150-179</v>
      </c>
    </row>
    <row r="3028" spans="1:23" x14ac:dyDescent="0.25">
      <c r="A3028" t="s">
        <v>3186</v>
      </c>
      <c r="B3028">
        <v>2595795120</v>
      </c>
      <c r="C3028">
        <v>6733947598</v>
      </c>
      <c r="D3028" s="1">
        <v>45652</v>
      </c>
      <c r="E3028">
        <v>99213</v>
      </c>
      <c r="F3028">
        <v>99212</v>
      </c>
      <c r="G3028" t="s">
        <v>3187</v>
      </c>
      <c r="H3028" s="34">
        <v>72955</v>
      </c>
      <c r="I3028" s="7">
        <v>56905</v>
      </c>
      <c r="J3028" s="7">
        <v>45524</v>
      </c>
      <c r="K3028" s="7">
        <v>0</v>
      </c>
      <c r="L3028" s="7">
        <v>11381</v>
      </c>
      <c r="M3028" s="5">
        <v>0.2</v>
      </c>
      <c r="N3028" t="s">
        <v>3140</v>
      </c>
      <c r="O3028" t="s">
        <v>17</v>
      </c>
      <c r="P3028" t="s">
        <v>3148</v>
      </c>
      <c r="Q3028" t="s">
        <v>19</v>
      </c>
      <c r="R3028" t="s">
        <v>20</v>
      </c>
      <c r="S3028" t="s">
        <v>21</v>
      </c>
      <c r="T3028" t="s">
        <v>13310</v>
      </c>
      <c r="U3028" s="1">
        <v>45777</v>
      </c>
      <c r="V3028">
        <v>125</v>
      </c>
      <c r="W3028" t="str">
        <f t="shared" si="94"/>
        <v>120-149</v>
      </c>
    </row>
    <row r="3029" spans="1:23" x14ac:dyDescent="0.25">
      <c r="A3029" t="s">
        <v>3188</v>
      </c>
      <c r="B3029">
        <v>4645775632</v>
      </c>
      <c r="C3029">
        <v>9503972497</v>
      </c>
      <c r="D3029" s="1">
        <v>45921</v>
      </c>
      <c r="E3029">
        <v>99214</v>
      </c>
      <c r="F3029">
        <v>99291</v>
      </c>
      <c r="G3029" t="s">
        <v>240</v>
      </c>
      <c r="H3029" s="34">
        <v>55501</v>
      </c>
      <c r="I3029" s="7">
        <v>36076</v>
      </c>
      <c r="J3029" s="7">
        <v>17162.88</v>
      </c>
      <c r="K3029" s="7">
        <v>14584</v>
      </c>
      <c r="L3029" s="7">
        <v>4329.12</v>
      </c>
      <c r="M3029" s="5">
        <v>0.12</v>
      </c>
      <c r="N3029" t="s">
        <v>46</v>
      </c>
      <c r="O3029" t="s">
        <v>27</v>
      </c>
      <c r="P3029" t="s">
        <v>55</v>
      </c>
      <c r="Q3029" t="s">
        <v>19</v>
      </c>
      <c r="R3029" t="s">
        <v>21</v>
      </c>
      <c r="S3029" t="s">
        <v>27</v>
      </c>
      <c r="T3029" t="s">
        <v>13311</v>
      </c>
      <c r="U3029" s="1">
        <v>46062</v>
      </c>
      <c r="V3029">
        <v>141</v>
      </c>
      <c r="W3029" t="str">
        <f t="shared" si="94"/>
        <v>120-149</v>
      </c>
    </row>
    <row r="3030" spans="1:23" x14ac:dyDescent="0.25">
      <c r="A3030" t="s">
        <v>3189</v>
      </c>
      <c r="B3030">
        <v>8317215310</v>
      </c>
      <c r="C3030">
        <v>8777982783</v>
      </c>
      <c r="D3030" s="1">
        <v>45672</v>
      </c>
      <c r="E3030">
        <v>99222</v>
      </c>
      <c r="F3030">
        <v>99213</v>
      </c>
      <c r="G3030" t="s">
        <v>23</v>
      </c>
      <c r="H3030" s="34">
        <v>68649</v>
      </c>
      <c r="I3030" s="7">
        <v>58352</v>
      </c>
      <c r="J3030" s="7">
        <v>57184.959999999999</v>
      </c>
      <c r="K3030" s="7">
        <v>0</v>
      </c>
      <c r="L3030" s="7">
        <v>1167.04</v>
      </c>
      <c r="M3030" s="5">
        <v>0.02</v>
      </c>
      <c r="N3030" t="s">
        <v>16</v>
      </c>
      <c r="O3030" t="s">
        <v>17</v>
      </c>
      <c r="P3030" t="s">
        <v>55</v>
      </c>
      <c r="Q3030" t="s">
        <v>32</v>
      </c>
      <c r="R3030" t="s">
        <v>27</v>
      </c>
      <c r="S3030" t="s">
        <v>17</v>
      </c>
      <c r="T3030" t="s">
        <v>13311</v>
      </c>
      <c r="U3030" s="1">
        <v>45734</v>
      </c>
      <c r="V3030">
        <v>62</v>
      </c>
      <c r="W3030" t="str">
        <f t="shared" si="94"/>
        <v>60-89</v>
      </c>
    </row>
    <row r="3031" spans="1:23" x14ac:dyDescent="0.25">
      <c r="A3031" t="s">
        <v>3190</v>
      </c>
      <c r="B3031">
        <v>623121944</v>
      </c>
      <c r="C3031">
        <v>6376998665</v>
      </c>
      <c r="D3031" s="1">
        <v>45477</v>
      </c>
      <c r="E3031">
        <v>99238</v>
      </c>
      <c r="F3031">
        <v>99215</v>
      </c>
      <c r="G3031" t="s">
        <v>288</v>
      </c>
      <c r="H3031" s="34">
        <v>28360</v>
      </c>
      <c r="I3031" s="7">
        <v>18434</v>
      </c>
      <c r="J3031" s="7">
        <v>10963.92</v>
      </c>
      <c r="K3031" s="7">
        <v>5258</v>
      </c>
      <c r="L3031" s="7">
        <v>2212.08</v>
      </c>
      <c r="M3031" s="5">
        <v>0.12</v>
      </c>
      <c r="N3031" t="s">
        <v>46</v>
      </c>
      <c r="O3031" t="s">
        <v>27</v>
      </c>
      <c r="P3031" t="s">
        <v>3149</v>
      </c>
      <c r="Q3031" t="s">
        <v>32</v>
      </c>
      <c r="R3031" t="s">
        <v>26</v>
      </c>
      <c r="S3031" t="s">
        <v>17</v>
      </c>
      <c r="T3031" t="s">
        <v>13310</v>
      </c>
      <c r="U3031" s="1">
        <v>45601</v>
      </c>
      <c r="V3031">
        <v>124</v>
      </c>
      <c r="W3031" t="str">
        <f t="shared" si="94"/>
        <v>120-149</v>
      </c>
    </row>
    <row r="3032" spans="1:23" x14ac:dyDescent="0.25">
      <c r="A3032" t="s">
        <v>3191</v>
      </c>
      <c r="B3032">
        <v>8563701182</v>
      </c>
      <c r="C3032">
        <v>6452794830</v>
      </c>
      <c r="D3032" s="1">
        <v>45741</v>
      </c>
      <c r="E3032">
        <v>99222</v>
      </c>
      <c r="F3032">
        <v>99291</v>
      </c>
      <c r="G3032" t="s">
        <v>3192</v>
      </c>
      <c r="H3032" s="34">
        <v>74425</v>
      </c>
      <c r="I3032" s="7">
        <v>63261</v>
      </c>
      <c r="J3032" s="7">
        <v>50601.78</v>
      </c>
      <c r="K3032" s="7">
        <v>11394</v>
      </c>
      <c r="L3032" s="7">
        <v>1265.22</v>
      </c>
      <c r="M3032" s="5">
        <v>0.02</v>
      </c>
      <c r="N3032" t="s">
        <v>16</v>
      </c>
      <c r="O3032" t="s">
        <v>30</v>
      </c>
      <c r="P3032" t="s">
        <v>55</v>
      </c>
      <c r="Q3032" t="s">
        <v>19</v>
      </c>
      <c r="R3032" t="s">
        <v>21</v>
      </c>
      <c r="S3032" t="s">
        <v>27</v>
      </c>
      <c r="T3032" t="s">
        <v>13310</v>
      </c>
      <c r="U3032" s="1">
        <v>45861</v>
      </c>
      <c r="V3032">
        <v>120</v>
      </c>
      <c r="W3032" t="str">
        <f t="shared" si="94"/>
        <v>120-149</v>
      </c>
    </row>
    <row r="3033" spans="1:23" x14ac:dyDescent="0.25">
      <c r="A3033" t="s">
        <v>3193</v>
      </c>
      <c r="B3033">
        <v>1990026899</v>
      </c>
      <c r="C3033">
        <v>1855502130</v>
      </c>
      <c r="D3033" s="1">
        <v>45695</v>
      </c>
      <c r="E3033">
        <v>99232</v>
      </c>
      <c r="F3033">
        <v>99283</v>
      </c>
      <c r="G3033" t="s">
        <v>3192</v>
      </c>
      <c r="H3033" s="34">
        <v>76493</v>
      </c>
      <c r="I3033" s="7">
        <v>57370</v>
      </c>
      <c r="J3033" s="7">
        <v>48764.5</v>
      </c>
      <c r="K3033" s="7">
        <v>0</v>
      </c>
      <c r="L3033" s="7">
        <v>8605.5</v>
      </c>
      <c r="M3033" s="5">
        <v>0.15</v>
      </c>
      <c r="N3033" t="s">
        <v>1139</v>
      </c>
      <c r="O3033" t="s">
        <v>17</v>
      </c>
      <c r="P3033" t="s">
        <v>97</v>
      </c>
      <c r="Q3033" t="s">
        <v>19</v>
      </c>
      <c r="R3033" t="s">
        <v>21</v>
      </c>
      <c r="S3033" t="s">
        <v>21</v>
      </c>
      <c r="T3033" t="s">
        <v>13311</v>
      </c>
      <c r="U3033" s="1">
        <v>45845</v>
      </c>
      <c r="V3033">
        <v>150</v>
      </c>
      <c r="W3033" t="str">
        <f t="shared" si="94"/>
        <v>150-179</v>
      </c>
    </row>
    <row r="3034" spans="1:23" x14ac:dyDescent="0.25">
      <c r="A3034" t="s">
        <v>3194</v>
      </c>
      <c r="B3034">
        <v>8542841184</v>
      </c>
      <c r="C3034">
        <v>1103253917</v>
      </c>
      <c r="D3034" s="1">
        <v>45772</v>
      </c>
      <c r="E3034">
        <v>99233</v>
      </c>
      <c r="F3034">
        <v>99283</v>
      </c>
      <c r="G3034" t="s">
        <v>52</v>
      </c>
      <c r="H3034" s="34">
        <v>81979</v>
      </c>
      <c r="I3034" s="7">
        <v>63944</v>
      </c>
      <c r="J3034" s="7">
        <v>43668.2</v>
      </c>
      <c r="K3034" s="7">
        <v>7487</v>
      </c>
      <c r="L3034" s="7">
        <v>12788.8</v>
      </c>
      <c r="M3034" s="5">
        <v>0.2</v>
      </c>
      <c r="N3034" t="s">
        <v>3140</v>
      </c>
      <c r="O3034" t="s">
        <v>30</v>
      </c>
      <c r="P3034" t="s">
        <v>55</v>
      </c>
      <c r="Q3034" t="s">
        <v>32</v>
      </c>
      <c r="R3034" t="s">
        <v>27</v>
      </c>
      <c r="S3034" t="s">
        <v>27</v>
      </c>
      <c r="T3034" t="s">
        <v>13312</v>
      </c>
      <c r="U3034" s="1">
        <v>45890</v>
      </c>
      <c r="V3034">
        <v>118</v>
      </c>
      <c r="W3034" t="str">
        <f t="shared" si="94"/>
        <v>90-119</v>
      </c>
    </row>
    <row r="3035" spans="1:23" x14ac:dyDescent="0.25">
      <c r="A3035" t="s">
        <v>3195</v>
      </c>
      <c r="B3035">
        <v>1093664910</v>
      </c>
      <c r="C3035">
        <v>6930424515</v>
      </c>
      <c r="D3035" s="1">
        <v>45737</v>
      </c>
      <c r="E3035">
        <v>99223</v>
      </c>
      <c r="F3035">
        <v>99291</v>
      </c>
      <c r="G3035" t="s">
        <v>3161</v>
      </c>
      <c r="H3035" s="34">
        <v>49867</v>
      </c>
      <c r="I3035" s="7">
        <v>39395</v>
      </c>
      <c r="J3035" s="7">
        <v>33091.800000000003</v>
      </c>
      <c r="K3035" s="7">
        <v>0</v>
      </c>
      <c r="L3035" s="7">
        <v>6303.2</v>
      </c>
      <c r="M3035" s="5">
        <v>0.16</v>
      </c>
      <c r="N3035" t="s">
        <v>1138</v>
      </c>
      <c r="O3035" t="s">
        <v>17</v>
      </c>
      <c r="P3035" t="s">
        <v>25</v>
      </c>
      <c r="Q3035" t="s">
        <v>32</v>
      </c>
      <c r="R3035" t="s">
        <v>20</v>
      </c>
      <c r="S3035" t="s">
        <v>27</v>
      </c>
      <c r="T3035" t="s">
        <v>13311</v>
      </c>
      <c r="U3035" s="1">
        <v>45890</v>
      </c>
      <c r="V3035">
        <v>153</v>
      </c>
      <c r="W3035" t="str">
        <f t="shared" si="94"/>
        <v>150-179</v>
      </c>
    </row>
    <row r="3036" spans="1:23" x14ac:dyDescent="0.25">
      <c r="A3036" t="s">
        <v>3196</v>
      </c>
      <c r="B3036">
        <v>8330139242</v>
      </c>
      <c r="C3036">
        <v>4735868052</v>
      </c>
      <c r="D3036" s="1">
        <v>45349</v>
      </c>
      <c r="E3036">
        <v>99213</v>
      </c>
      <c r="F3036">
        <v>99215</v>
      </c>
      <c r="G3036" t="s">
        <v>50</v>
      </c>
      <c r="H3036" s="34">
        <v>83649</v>
      </c>
      <c r="I3036" s="7">
        <v>60227</v>
      </c>
      <c r="J3036" s="7">
        <v>48124.84</v>
      </c>
      <c r="K3036" s="7">
        <v>7284</v>
      </c>
      <c r="L3036" s="7">
        <v>4818.16</v>
      </c>
      <c r="M3036" s="5">
        <v>0.08</v>
      </c>
      <c r="N3036" t="s">
        <v>24</v>
      </c>
      <c r="O3036" t="s">
        <v>30</v>
      </c>
      <c r="P3036" t="s">
        <v>40</v>
      </c>
      <c r="Q3036" t="s">
        <v>32</v>
      </c>
      <c r="R3036" t="s">
        <v>20</v>
      </c>
      <c r="S3036" t="s">
        <v>21</v>
      </c>
      <c r="T3036" t="s">
        <v>13311</v>
      </c>
      <c r="U3036" s="1">
        <v>45444</v>
      </c>
      <c r="V3036">
        <v>95</v>
      </c>
      <c r="W3036" t="str">
        <f t="shared" si="94"/>
        <v>90-119</v>
      </c>
    </row>
    <row r="3037" spans="1:23" x14ac:dyDescent="0.25">
      <c r="A3037" t="s">
        <v>3197</v>
      </c>
      <c r="B3037">
        <v>4636130064</v>
      </c>
      <c r="C3037">
        <v>9470884243</v>
      </c>
      <c r="D3037" s="1">
        <v>45445</v>
      </c>
      <c r="E3037">
        <v>99233</v>
      </c>
      <c r="F3037">
        <v>99292</v>
      </c>
      <c r="G3037" t="s">
        <v>166</v>
      </c>
      <c r="H3037" s="34">
        <v>63548</v>
      </c>
      <c r="I3037" s="7">
        <v>54016</v>
      </c>
      <c r="J3037" s="7">
        <v>52935.68</v>
      </c>
      <c r="K3037" s="7">
        <v>0</v>
      </c>
      <c r="L3037" s="7">
        <v>1080.32</v>
      </c>
      <c r="M3037" s="5">
        <v>0.02</v>
      </c>
      <c r="N3037" t="s">
        <v>16</v>
      </c>
      <c r="O3037" t="s">
        <v>17</v>
      </c>
      <c r="P3037" t="s">
        <v>3147</v>
      </c>
      <c r="Q3037" t="s">
        <v>32</v>
      </c>
      <c r="R3037" t="s">
        <v>38</v>
      </c>
      <c r="S3037" t="s">
        <v>17</v>
      </c>
      <c r="T3037" t="s">
        <v>13311</v>
      </c>
      <c r="U3037" s="1">
        <v>45599</v>
      </c>
      <c r="V3037">
        <v>154</v>
      </c>
      <c r="W3037" t="str">
        <f t="shared" si="94"/>
        <v>150-179</v>
      </c>
    </row>
    <row r="3038" spans="1:23" x14ac:dyDescent="0.25">
      <c r="A3038" t="s">
        <v>3198</v>
      </c>
      <c r="B3038">
        <v>5453279474</v>
      </c>
      <c r="C3038">
        <v>1732258117</v>
      </c>
      <c r="D3038" s="1">
        <v>45658</v>
      </c>
      <c r="E3038">
        <v>99221</v>
      </c>
      <c r="F3038">
        <v>99281</v>
      </c>
      <c r="G3038" t="s">
        <v>3199</v>
      </c>
      <c r="H3038" s="34">
        <v>51748</v>
      </c>
      <c r="I3038" s="7">
        <v>43986</v>
      </c>
      <c r="J3038" s="7">
        <v>38435.279999999999</v>
      </c>
      <c r="K3038" s="7">
        <v>4671</v>
      </c>
      <c r="L3038" s="7">
        <v>879.72</v>
      </c>
      <c r="M3038" s="5">
        <v>0.02</v>
      </c>
      <c r="N3038" t="s">
        <v>16</v>
      </c>
      <c r="O3038" t="s">
        <v>30</v>
      </c>
      <c r="P3038" t="s">
        <v>3150</v>
      </c>
      <c r="Q3038" t="s">
        <v>32</v>
      </c>
      <c r="R3038" t="s">
        <v>26</v>
      </c>
      <c r="S3038" t="s">
        <v>27</v>
      </c>
      <c r="T3038" t="s">
        <v>13310</v>
      </c>
      <c r="U3038" s="1">
        <v>45757</v>
      </c>
      <c r="V3038">
        <v>99</v>
      </c>
      <c r="W3038" t="str">
        <f t="shared" si="94"/>
        <v>90-119</v>
      </c>
    </row>
    <row r="3039" spans="1:23" x14ac:dyDescent="0.25">
      <c r="A3039" t="s">
        <v>3200</v>
      </c>
      <c r="B3039">
        <v>5895178590</v>
      </c>
      <c r="C3039">
        <v>8928338360</v>
      </c>
      <c r="D3039" s="1">
        <v>45933</v>
      </c>
      <c r="E3039">
        <v>99238</v>
      </c>
      <c r="F3039">
        <v>99283</v>
      </c>
      <c r="G3039" t="s">
        <v>219</v>
      </c>
      <c r="H3039" s="34">
        <v>90431</v>
      </c>
      <c r="I3039" s="7">
        <v>65110</v>
      </c>
      <c r="J3039" s="7">
        <v>56125.2</v>
      </c>
      <c r="K3039" s="7">
        <v>3776</v>
      </c>
      <c r="L3039" s="7">
        <v>5208.8</v>
      </c>
      <c r="M3039" s="5">
        <v>0.08</v>
      </c>
      <c r="N3039" t="s">
        <v>24</v>
      </c>
      <c r="O3039" t="s">
        <v>30</v>
      </c>
      <c r="P3039" t="s">
        <v>3148</v>
      </c>
      <c r="Q3039" t="s">
        <v>32</v>
      </c>
      <c r="R3039" t="s">
        <v>38</v>
      </c>
      <c r="S3039" t="s">
        <v>21</v>
      </c>
      <c r="T3039" t="s">
        <v>13312</v>
      </c>
      <c r="U3039" s="1">
        <v>46019</v>
      </c>
      <c r="V3039">
        <v>86</v>
      </c>
      <c r="W3039" t="str">
        <f t="shared" si="94"/>
        <v>60-89</v>
      </c>
    </row>
    <row r="3040" spans="1:23" x14ac:dyDescent="0.25">
      <c r="A3040" t="s">
        <v>3201</v>
      </c>
      <c r="B3040">
        <v>6252655384</v>
      </c>
      <c r="C3040">
        <v>7610438242</v>
      </c>
      <c r="D3040" s="1">
        <v>45507</v>
      </c>
      <c r="E3040">
        <v>99231</v>
      </c>
      <c r="F3040">
        <v>81000</v>
      </c>
      <c r="G3040" t="s">
        <v>3202</v>
      </c>
      <c r="H3040" s="34">
        <v>83863</v>
      </c>
      <c r="I3040" s="7">
        <v>65413</v>
      </c>
      <c r="J3040" s="7">
        <v>36151.4</v>
      </c>
      <c r="K3040" s="7">
        <v>16179</v>
      </c>
      <c r="L3040" s="7">
        <v>13082.6</v>
      </c>
      <c r="M3040" s="5">
        <v>0.2</v>
      </c>
      <c r="N3040" t="s">
        <v>3140</v>
      </c>
      <c r="O3040" t="s">
        <v>27</v>
      </c>
      <c r="P3040" t="s">
        <v>3147</v>
      </c>
      <c r="Q3040" t="s">
        <v>32</v>
      </c>
      <c r="R3040" t="s">
        <v>38</v>
      </c>
      <c r="S3040" t="s">
        <v>21</v>
      </c>
      <c r="T3040" t="s">
        <v>13312</v>
      </c>
      <c r="U3040" s="1">
        <v>45643</v>
      </c>
      <c r="V3040">
        <v>136</v>
      </c>
      <c r="W3040" t="str">
        <f t="shared" si="94"/>
        <v>120-149</v>
      </c>
    </row>
    <row r="3041" spans="1:23" x14ac:dyDescent="0.25">
      <c r="A3041" t="s">
        <v>3203</v>
      </c>
      <c r="B3041">
        <v>2901449318</v>
      </c>
      <c r="C3041">
        <v>4795131093</v>
      </c>
      <c r="D3041" s="1">
        <v>45810</v>
      </c>
      <c r="E3041">
        <v>99214</v>
      </c>
      <c r="F3041">
        <v>99291</v>
      </c>
      <c r="G3041" t="s">
        <v>3204</v>
      </c>
      <c r="H3041" s="34">
        <v>72693</v>
      </c>
      <c r="I3041" s="7">
        <v>61789</v>
      </c>
      <c r="J3041" s="7">
        <v>60553.22</v>
      </c>
      <c r="K3041" s="7">
        <v>0</v>
      </c>
      <c r="L3041" s="7">
        <v>1235.78</v>
      </c>
      <c r="M3041" s="5">
        <v>0.02</v>
      </c>
      <c r="N3041" t="s">
        <v>16</v>
      </c>
      <c r="O3041" t="s">
        <v>17</v>
      </c>
      <c r="P3041" t="s">
        <v>3148</v>
      </c>
      <c r="Q3041" t="s">
        <v>19</v>
      </c>
      <c r="R3041" t="s">
        <v>20</v>
      </c>
      <c r="S3041" t="s">
        <v>27</v>
      </c>
      <c r="T3041" t="s">
        <v>13310</v>
      </c>
      <c r="U3041" s="1">
        <v>45911</v>
      </c>
      <c r="V3041">
        <v>101</v>
      </c>
      <c r="W3041" t="str">
        <f t="shared" si="94"/>
        <v>90-119</v>
      </c>
    </row>
    <row r="3042" spans="1:23" x14ac:dyDescent="0.25">
      <c r="A3042" t="s">
        <v>3205</v>
      </c>
      <c r="B3042">
        <v>7429758426</v>
      </c>
      <c r="C3042">
        <v>1517176409</v>
      </c>
      <c r="D3042" s="1">
        <v>45928</v>
      </c>
      <c r="E3042">
        <v>99214</v>
      </c>
      <c r="F3042">
        <v>99285</v>
      </c>
      <c r="G3042" t="s">
        <v>169</v>
      </c>
      <c r="H3042" s="34">
        <v>55228</v>
      </c>
      <c r="I3042" s="7">
        <v>43078</v>
      </c>
      <c r="J3042" s="7">
        <v>34462.400000000001</v>
      </c>
      <c r="K3042" s="7">
        <v>0</v>
      </c>
      <c r="L3042" s="7">
        <v>8615.6</v>
      </c>
      <c r="M3042" s="5">
        <v>0.2</v>
      </c>
      <c r="N3042" t="s">
        <v>3140</v>
      </c>
      <c r="O3042" t="s">
        <v>17</v>
      </c>
      <c r="P3042" t="s">
        <v>31</v>
      </c>
      <c r="Q3042" t="s">
        <v>19</v>
      </c>
      <c r="R3042" t="s">
        <v>20</v>
      </c>
      <c r="S3042" t="s">
        <v>21</v>
      </c>
      <c r="T3042" t="s">
        <v>13311</v>
      </c>
      <c r="U3042" s="1">
        <v>46007</v>
      </c>
      <c r="V3042">
        <v>79</v>
      </c>
      <c r="W3042" t="str">
        <f t="shared" si="94"/>
        <v>60-89</v>
      </c>
    </row>
    <row r="3043" spans="1:23" x14ac:dyDescent="0.25">
      <c r="A3043" t="s">
        <v>3206</v>
      </c>
      <c r="B3043">
        <v>3699791127</v>
      </c>
      <c r="C3043">
        <v>7461310853</v>
      </c>
      <c r="D3043" s="1">
        <v>45404</v>
      </c>
      <c r="E3043">
        <v>99238</v>
      </c>
      <c r="F3043">
        <v>99211</v>
      </c>
      <c r="G3043" t="s">
        <v>182</v>
      </c>
      <c r="H3043" s="34">
        <v>86361</v>
      </c>
      <c r="I3043" s="7">
        <v>62180</v>
      </c>
      <c r="J3043" s="7">
        <v>49814.6</v>
      </c>
      <c r="K3043" s="7">
        <v>7391</v>
      </c>
      <c r="L3043" s="7">
        <v>4974.3999999999996</v>
      </c>
      <c r="M3043" s="5">
        <v>0.08</v>
      </c>
      <c r="N3043" t="s">
        <v>24</v>
      </c>
      <c r="O3043" t="s">
        <v>30</v>
      </c>
      <c r="P3043" t="s">
        <v>3146</v>
      </c>
      <c r="Q3043" t="s">
        <v>19</v>
      </c>
      <c r="R3043" t="s">
        <v>21</v>
      </c>
      <c r="S3043" t="s">
        <v>21</v>
      </c>
      <c r="T3043" t="s">
        <v>13311</v>
      </c>
      <c r="U3043" s="1">
        <v>45572</v>
      </c>
      <c r="V3043">
        <v>168</v>
      </c>
      <c r="W3043" t="str">
        <f t="shared" si="94"/>
        <v>150-179</v>
      </c>
    </row>
    <row r="3044" spans="1:23" x14ac:dyDescent="0.25">
      <c r="A3044" t="s">
        <v>3207</v>
      </c>
      <c r="B3044">
        <v>8611324613</v>
      </c>
      <c r="C3044">
        <v>8459125325</v>
      </c>
      <c r="D3044" s="1">
        <v>45615</v>
      </c>
      <c r="E3044">
        <v>99221</v>
      </c>
      <c r="F3044">
        <v>99211</v>
      </c>
      <c r="G3044" t="s">
        <v>3208</v>
      </c>
      <c r="H3044" s="34">
        <v>89961</v>
      </c>
      <c r="I3044" s="7">
        <v>76467</v>
      </c>
      <c r="J3044" s="7">
        <v>66488.66</v>
      </c>
      <c r="K3044" s="7">
        <v>8449</v>
      </c>
      <c r="L3044" s="7">
        <v>1529.34</v>
      </c>
      <c r="M3044" s="5">
        <v>0.02</v>
      </c>
      <c r="N3044" t="s">
        <v>16</v>
      </c>
      <c r="O3044" t="s">
        <v>30</v>
      </c>
      <c r="P3044" t="s">
        <v>3148</v>
      </c>
      <c r="Q3044" t="s">
        <v>32</v>
      </c>
      <c r="R3044" t="s">
        <v>27</v>
      </c>
      <c r="S3044" t="s">
        <v>17</v>
      </c>
      <c r="T3044" t="s">
        <v>13311</v>
      </c>
      <c r="U3044" s="1">
        <v>45764</v>
      </c>
      <c r="V3044">
        <v>149</v>
      </c>
      <c r="W3044" t="str">
        <f t="shared" si="94"/>
        <v>120-149</v>
      </c>
    </row>
    <row r="3045" spans="1:23" x14ac:dyDescent="0.25">
      <c r="A3045" t="s">
        <v>3209</v>
      </c>
      <c r="B3045">
        <v>7269622827</v>
      </c>
      <c r="C3045">
        <v>9066634793</v>
      </c>
      <c r="D3045" s="1">
        <v>45498</v>
      </c>
      <c r="E3045">
        <v>99214</v>
      </c>
      <c r="F3045">
        <v>99291</v>
      </c>
      <c r="G3045" t="s">
        <v>23</v>
      </c>
      <c r="H3045" s="34">
        <v>85393</v>
      </c>
      <c r="I3045" s="7">
        <v>67460</v>
      </c>
      <c r="J3045" s="7">
        <v>45817.4</v>
      </c>
      <c r="K3045" s="7">
        <v>10849</v>
      </c>
      <c r="L3045" s="7">
        <v>10793.6</v>
      </c>
      <c r="M3045" s="5">
        <v>0.16</v>
      </c>
      <c r="N3045" t="s">
        <v>1138</v>
      </c>
      <c r="O3045" t="s">
        <v>27</v>
      </c>
      <c r="P3045" t="s">
        <v>18</v>
      </c>
      <c r="Q3045" t="s">
        <v>19</v>
      </c>
      <c r="R3045" t="s">
        <v>38</v>
      </c>
      <c r="S3045" t="s">
        <v>21</v>
      </c>
      <c r="T3045" t="s">
        <v>13310</v>
      </c>
      <c r="U3045" s="1">
        <v>45543</v>
      </c>
      <c r="V3045">
        <v>45</v>
      </c>
      <c r="W3045" t="str">
        <f t="shared" si="94"/>
        <v>30-59</v>
      </c>
    </row>
    <row r="3046" spans="1:23" x14ac:dyDescent="0.25">
      <c r="A3046" t="s">
        <v>3210</v>
      </c>
      <c r="B3046">
        <v>694882072</v>
      </c>
      <c r="C3046">
        <v>4995403754</v>
      </c>
      <c r="D3046" s="1">
        <v>45742</v>
      </c>
      <c r="E3046">
        <v>99232</v>
      </c>
      <c r="F3046">
        <v>99212</v>
      </c>
      <c r="G3046" t="s">
        <v>127</v>
      </c>
      <c r="H3046" s="34">
        <v>96366</v>
      </c>
      <c r="I3046" s="7">
        <v>77093</v>
      </c>
      <c r="J3046" s="7">
        <v>66299.98</v>
      </c>
      <c r="K3046" s="7">
        <v>0</v>
      </c>
      <c r="L3046" s="7">
        <v>10793.02</v>
      </c>
      <c r="M3046" s="5">
        <v>0.14000000000000001</v>
      </c>
      <c r="N3046" t="s">
        <v>1135</v>
      </c>
      <c r="O3046" t="s">
        <v>17</v>
      </c>
      <c r="P3046" t="s">
        <v>3148</v>
      </c>
      <c r="Q3046" t="s">
        <v>19</v>
      </c>
      <c r="R3046" t="s">
        <v>27</v>
      </c>
      <c r="S3046" t="s">
        <v>27</v>
      </c>
      <c r="T3046" t="s">
        <v>13310</v>
      </c>
      <c r="U3046" s="1">
        <v>45778</v>
      </c>
      <c r="V3046">
        <v>36</v>
      </c>
      <c r="W3046" t="str">
        <f t="shared" si="94"/>
        <v>30-59</v>
      </c>
    </row>
    <row r="3047" spans="1:23" x14ac:dyDescent="0.25">
      <c r="A3047" t="s">
        <v>3211</v>
      </c>
      <c r="B3047">
        <v>452347281</v>
      </c>
      <c r="C3047">
        <v>2876706166</v>
      </c>
      <c r="D3047" s="1">
        <v>45301</v>
      </c>
      <c r="E3047">
        <v>99238</v>
      </c>
      <c r="F3047">
        <v>99203</v>
      </c>
      <c r="G3047" t="s">
        <v>87</v>
      </c>
      <c r="H3047" s="34">
        <v>96718</v>
      </c>
      <c r="I3047" s="7">
        <v>77374</v>
      </c>
      <c r="J3047" s="7">
        <v>57094.64</v>
      </c>
      <c r="K3047" s="7">
        <v>9447</v>
      </c>
      <c r="L3047" s="7">
        <v>10832.36</v>
      </c>
      <c r="M3047" s="5">
        <v>0.14000000000000001</v>
      </c>
      <c r="N3047" t="s">
        <v>1135</v>
      </c>
      <c r="O3047" t="s">
        <v>30</v>
      </c>
      <c r="P3047" t="s">
        <v>25</v>
      </c>
      <c r="Q3047" t="s">
        <v>32</v>
      </c>
      <c r="R3047" t="s">
        <v>43</v>
      </c>
      <c r="S3047" t="s">
        <v>27</v>
      </c>
      <c r="T3047" t="s">
        <v>13312</v>
      </c>
      <c r="U3047" s="1">
        <v>45435</v>
      </c>
      <c r="V3047">
        <v>134</v>
      </c>
      <c r="W3047" t="str">
        <f t="shared" si="94"/>
        <v>120-149</v>
      </c>
    </row>
    <row r="3048" spans="1:23" x14ac:dyDescent="0.25">
      <c r="A3048" t="s">
        <v>3212</v>
      </c>
      <c r="B3048">
        <v>1405737648</v>
      </c>
      <c r="C3048">
        <v>9812241866</v>
      </c>
      <c r="D3048" s="1">
        <v>45676</v>
      </c>
      <c r="E3048">
        <v>99232</v>
      </c>
      <c r="F3048">
        <v>99282</v>
      </c>
      <c r="G3048" t="s">
        <v>3152</v>
      </c>
      <c r="H3048" s="34">
        <v>28793</v>
      </c>
      <c r="I3048" s="7">
        <v>23610</v>
      </c>
      <c r="J3048" s="7">
        <v>19360.2</v>
      </c>
      <c r="K3048" s="7">
        <v>0</v>
      </c>
      <c r="L3048" s="7">
        <v>4249.8</v>
      </c>
      <c r="M3048" s="5">
        <v>0.18</v>
      </c>
      <c r="N3048" t="s">
        <v>3141</v>
      </c>
      <c r="O3048" t="s">
        <v>17</v>
      </c>
      <c r="P3048" t="s">
        <v>35</v>
      </c>
      <c r="Q3048" t="s">
        <v>19</v>
      </c>
      <c r="R3048" t="s">
        <v>38</v>
      </c>
      <c r="S3048" t="s">
        <v>27</v>
      </c>
      <c r="T3048" t="s">
        <v>13312</v>
      </c>
      <c r="U3048" s="1">
        <v>45841</v>
      </c>
      <c r="V3048">
        <v>165</v>
      </c>
      <c r="W3048" t="str">
        <f t="shared" si="94"/>
        <v>150-179</v>
      </c>
    </row>
    <row r="3049" spans="1:23" x14ac:dyDescent="0.25">
      <c r="A3049" t="s">
        <v>3213</v>
      </c>
      <c r="B3049">
        <v>1331760139</v>
      </c>
      <c r="C3049">
        <v>6828721341</v>
      </c>
      <c r="D3049" s="1">
        <v>45886</v>
      </c>
      <c r="E3049">
        <v>99238</v>
      </c>
      <c r="F3049">
        <v>99214</v>
      </c>
      <c r="G3049" t="s">
        <v>291</v>
      </c>
      <c r="H3049" s="34">
        <v>37869</v>
      </c>
      <c r="I3049" s="7">
        <v>30295</v>
      </c>
      <c r="J3049" s="7">
        <v>26053.7</v>
      </c>
      <c r="K3049" s="7">
        <v>0</v>
      </c>
      <c r="L3049" s="7">
        <v>4241.3</v>
      </c>
      <c r="M3049" s="5">
        <v>0.14000000000000001</v>
      </c>
      <c r="N3049" t="s">
        <v>1135</v>
      </c>
      <c r="O3049" t="s">
        <v>17</v>
      </c>
      <c r="P3049" t="s">
        <v>40</v>
      </c>
      <c r="Q3049" t="s">
        <v>19</v>
      </c>
      <c r="R3049" t="s">
        <v>20</v>
      </c>
      <c r="S3049" t="s">
        <v>17</v>
      </c>
      <c r="T3049" t="s">
        <v>13311</v>
      </c>
      <c r="U3049" s="1">
        <v>46040</v>
      </c>
      <c r="V3049">
        <v>154</v>
      </c>
      <c r="W3049" t="str">
        <f t="shared" si="94"/>
        <v>150-179</v>
      </c>
    </row>
    <row r="3050" spans="1:23" x14ac:dyDescent="0.25">
      <c r="A3050" t="s">
        <v>3214</v>
      </c>
      <c r="B3050">
        <v>117629822</v>
      </c>
      <c r="C3050">
        <v>8082860177</v>
      </c>
      <c r="D3050" s="1">
        <v>45392</v>
      </c>
      <c r="E3050">
        <v>99214</v>
      </c>
      <c r="F3050">
        <v>99213</v>
      </c>
      <c r="G3050" t="s">
        <v>3215</v>
      </c>
      <c r="H3050" s="34">
        <v>54332</v>
      </c>
      <c r="I3050" s="7">
        <v>40749</v>
      </c>
      <c r="J3050" s="7">
        <v>20747.650000000001</v>
      </c>
      <c r="K3050" s="7">
        <v>13889</v>
      </c>
      <c r="L3050" s="7">
        <v>6112.35</v>
      </c>
      <c r="M3050" s="5">
        <v>0.15</v>
      </c>
      <c r="N3050" t="s">
        <v>1139</v>
      </c>
      <c r="O3050" t="s">
        <v>27</v>
      </c>
      <c r="P3050" t="s">
        <v>3147</v>
      </c>
      <c r="Q3050" t="s">
        <v>19</v>
      </c>
      <c r="R3050" t="s">
        <v>27</v>
      </c>
      <c r="S3050" t="s">
        <v>27</v>
      </c>
      <c r="T3050" t="s">
        <v>13312</v>
      </c>
      <c r="U3050" s="1">
        <v>45502</v>
      </c>
      <c r="V3050">
        <v>110</v>
      </c>
      <c r="W3050" t="str">
        <f t="shared" si="94"/>
        <v>90-119</v>
      </c>
    </row>
    <row r="3051" spans="1:23" x14ac:dyDescent="0.25">
      <c r="A3051" t="s">
        <v>3216</v>
      </c>
      <c r="B3051">
        <v>8046638606</v>
      </c>
      <c r="C3051">
        <v>6313969480</v>
      </c>
      <c r="D3051" s="1">
        <v>45390</v>
      </c>
      <c r="E3051">
        <v>99222</v>
      </c>
      <c r="F3051">
        <v>99204</v>
      </c>
      <c r="G3051" t="s">
        <v>96</v>
      </c>
      <c r="H3051" s="34">
        <v>59336</v>
      </c>
      <c r="I3051" s="7">
        <v>38568</v>
      </c>
      <c r="J3051" s="7">
        <v>33939.839999999997</v>
      </c>
      <c r="K3051" s="7">
        <v>0</v>
      </c>
      <c r="L3051" s="7">
        <v>4628.16</v>
      </c>
      <c r="M3051" s="5">
        <v>0.12</v>
      </c>
      <c r="N3051" t="s">
        <v>46</v>
      </c>
      <c r="O3051" t="s">
        <v>17</v>
      </c>
      <c r="P3051" t="s">
        <v>3150</v>
      </c>
      <c r="Q3051" t="s">
        <v>32</v>
      </c>
      <c r="R3051" t="s">
        <v>20</v>
      </c>
      <c r="S3051" t="s">
        <v>17</v>
      </c>
      <c r="T3051" t="s">
        <v>13311</v>
      </c>
      <c r="U3051" s="1">
        <v>45489</v>
      </c>
      <c r="V3051">
        <v>99</v>
      </c>
      <c r="W3051" t="str">
        <f t="shared" si="94"/>
        <v>90-119</v>
      </c>
    </row>
    <row r="3052" spans="1:23" x14ac:dyDescent="0.25">
      <c r="A3052" t="s">
        <v>3217</v>
      </c>
      <c r="B3052">
        <v>9876301881</v>
      </c>
      <c r="C3052">
        <v>6228942737</v>
      </c>
      <c r="D3052" s="1">
        <v>45558</v>
      </c>
      <c r="E3052">
        <v>99213</v>
      </c>
      <c r="F3052">
        <v>99212</v>
      </c>
      <c r="G3052" t="s">
        <v>3218</v>
      </c>
      <c r="H3052" s="34">
        <v>67802</v>
      </c>
      <c r="I3052" s="7">
        <v>57632</v>
      </c>
      <c r="J3052" s="7">
        <v>56479.360000000001</v>
      </c>
      <c r="K3052" s="7">
        <v>0</v>
      </c>
      <c r="L3052" s="7">
        <v>1152.6400000000001</v>
      </c>
      <c r="M3052" s="5">
        <v>0.02</v>
      </c>
      <c r="N3052" t="s">
        <v>16</v>
      </c>
      <c r="O3052" t="s">
        <v>17</v>
      </c>
      <c r="P3052" t="s">
        <v>58</v>
      </c>
      <c r="Q3052" t="s">
        <v>19</v>
      </c>
      <c r="R3052" t="s">
        <v>27</v>
      </c>
      <c r="S3052" t="s">
        <v>27</v>
      </c>
      <c r="T3052" t="s">
        <v>13311</v>
      </c>
      <c r="U3052" s="1">
        <v>45689</v>
      </c>
      <c r="V3052">
        <v>131</v>
      </c>
      <c r="W3052" t="str">
        <f t="shared" si="94"/>
        <v>120-149</v>
      </c>
    </row>
    <row r="3053" spans="1:23" x14ac:dyDescent="0.25">
      <c r="A3053" t="s">
        <v>3219</v>
      </c>
      <c r="B3053">
        <v>840515328</v>
      </c>
      <c r="C3053">
        <v>3251810566</v>
      </c>
      <c r="D3053" s="1">
        <v>45461</v>
      </c>
      <c r="E3053">
        <v>99223</v>
      </c>
      <c r="F3053">
        <v>99212</v>
      </c>
      <c r="G3053" t="s">
        <v>3220</v>
      </c>
      <c r="H3053" s="34">
        <v>91420</v>
      </c>
      <c r="I3053" s="7">
        <v>65822</v>
      </c>
      <c r="J3053" s="7">
        <v>52478.239999999998</v>
      </c>
      <c r="K3053" s="7">
        <v>8078</v>
      </c>
      <c r="L3053" s="7">
        <v>5265.76</v>
      </c>
      <c r="M3053" s="5">
        <v>0.08</v>
      </c>
      <c r="N3053" t="s">
        <v>24</v>
      </c>
      <c r="O3053" t="s">
        <v>30</v>
      </c>
      <c r="P3053" t="s">
        <v>58</v>
      </c>
      <c r="Q3053" t="s">
        <v>32</v>
      </c>
      <c r="R3053" t="s">
        <v>21</v>
      </c>
      <c r="S3053" t="s">
        <v>27</v>
      </c>
      <c r="T3053" t="s">
        <v>13312</v>
      </c>
      <c r="U3053" s="1">
        <v>45547</v>
      </c>
      <c r="V3053">
        <v>86</v>
      </c>
      <c r="W3053" t="str">
        <f t="shared" si="94"/>
        <v>60-89</v>
      </c>
    </row>
    <row r="3054" spans="1:23" x14ac:dyDescent="0.25">
      <c r="A3054" t="s">
        <v>3221</v>
      </c>
      <c r="B3054">
        <v>8524572439</v>
      </c>
      <c r="C3054">
        <v>8289487754</v>
      </c>
      <c r="D3054" s="1">
        <v>45831</v>
      </c>
      <c r="E3054">
        <v>99232</v>
      </c>
      <c r="F3054">
        <v>99281</v>
      </c>
      <c r="G3054" t="s">
        <v>263</v>
      </c>
      <c r="H3054" s="34">
        <v>72192</v>
      </c>
      <c r="I3054" s="7">
        <v>54144</v>
      </c>
      <c r="J3054" s="7">
        <v>46022.400000000001</v>
      </c>
      <c r="K3054" s="7">
        <v>0</v>
      </c>
      <c r="L3054" s="7">
        <v>8121.6</v>
      </c>
      <c r="M3054" s="5">
        <v>0.15</v>
      </c>
      <c r="N3054" t="s">
        <v>1139</v>
      </c>
      <c r="O3054" t="s">
        <v>17</v>
      </c>
      <c r="P3054" t="s">
        <v>18</v>
      </c>
      <c r="Q3054" t="s">
        <v>19</v>
      </c>
      <c r="R3054" t="s">
        <v>27</v>
      </c>
      <c r="S3054" t="s">
        <v>27</v>
      </c>
      <c r="T3054" t="s">
        <v>13310</v>
      </c>
      <c r="U3054" s="1">
        <v>45897</v>
      </c>
      <c r="V3054">
        <v>66</v>
      </c>
      <c r="W3054" t="str">
        <f t="shared" si="94"/>
        <v>60-89</v>
      </c>
    </row>
    <row r="3055" spans="1:23" x14ac:dyDescent="0.25">
      <c r="A3055" t="s">
        <v>3222</v>
      </c>
      <c r="B3055">
        <v>5415109290</v>
      </c>
      <c r="C3055">
        <v>2765104296</v>
      </c>
      <c r="D3055" s="1">
        <v>45321</v>
      </c>
      <c r="E3055">
        <v>99231</v>
      </c>
      <c r="F3055">
        <v>99205</v>
      </c>
      <c r="G3055" t="s">
        <v>3223</v>
      </c>
      <c r="H3055" s="34">
        <v>34625</v>
      </c>
      <c r="I3055" s="7">
        <v>27354</v>
      </c>
      <c r="J3055" s="7">
        <v>20757.36</v>
      </c>
      <c r="K3055" s="7">
        <v>2220</v>
      </c>
      <c r="L3055" s="7">
        <v>4376.6400000000003</v>
      </c>
      <c r="M3055" s="5">
        <v>0.16</v>
      </c>
      <c r="N3055" t="s">
        <v>1138</v>
      </c>
      <c r="O3055" t="s">
        <v>30</v>
      </c>
      <c r="P3055" t="s">
        <v>55</v>
      </c>
      <c r="Q3055" t="s">
        <v>19</v>
      </c>
      <c r="R3055" t="s">
        <v>21</v>
      </c>
      <c r="S3055" t="s">
        <v>27</v>
      </c>
      <c r="T3055" t="s">
        <v>13310</v>
      </c>
      <c r="U3055" s="1">
        <v>45398</v>
      </c>
      <c r="V3055">
        <v>76</v>
      </c>
      <c r="W3055" t="str">
        <f t="shared" si="94"/>
        <v>60-89</v>
      </c>
    </row>
    <row r="3056" spans="1:23" x14ac:dyDescent="0.25">
      <c r="A3056" t="s">
        <v>3224</v>
      </c>
      <c r="B3056">
        <v>8519806608</v>
      </c>
      <c r="C3056">
        <v>2911473357</v>
      </c>
      <c r="D3056" s="1">
        <v>45591</v>
      </c>
      <c r="E3056">
        <v>99231</v>
      </c>
      <c r="F3056">
        <v>99213</v>
      </c>
      <c r="G3056" t="s">
        <v>3225</v>
      </c>
      <c r="H3056" s="34">
        <v>52258</v>
      </c>
      <c r="I3056" s="7">
        <v>39194</v>
      </c>
      <c r="J3056" s="7">
        <v>30509.9</v>
      </c>
      <c r="K3056" s="7">
        <v>2805</v>
      </c>
      <c r="L3056" s="7">
        <v>5879.1</v>
      </c>
      <c r="M3056" s="5">
        <v>0.15</v>
      </c>
      <c r="N3056" t="s">
        <v>1139</v>
      </c>
      <c r="O3056" t="s">
        <v>30</v>
      </c>
      <c r="P3056" t="s">
        <v>31</v>
      </c>
      <c r="Q3056" t="s">
        <v>19</v>
      </c>
      <c r="R3056" t="s">
        <v>21</v>
      </c>
      <c r="S3056" t="s">
        <v>17</v>
      </c>
      <c r="T3056" t="s">
        <v>13312</v>
      </c>
      <c r="U3056" s="1">
        <v>45702</v>
      </c>
      <c r="V3056">
        <v>111</v>
      </c>
      <c r="W3056" t="str">
        <f t="shared" si="94"/>
        <v>90-119</v>
      </c>
    </row>
    <row r="3057" spans="1:23" x14ac:dyDescent="0.25">
      <c r="A3057" t="s">
        <v>3226</v>
      </c>
      <c r="B3057">
        <v>2108117315</v>
      </c>
      <c r="C3057">
        <v>6965260628</v>
      </c>
      <c r="D3057" s="1">
        <v>45939</v>
      </c>
      <c r="E3057">
        <v>99232</v>
      </c>
      <c r="F3057">
        <v>99215</v>
      </c>
      <c r="G3057" t="s">
        <v>3227</v>
      </c>
      <c r="H3057" s="34">
        <v>83722</v>
      </c>
      <c r="I3057" s="7">
        <v>62792</v>
      </c>
      <c r="J3057" s="7">
        <v>45654.2</v>
      </c>
      <c r="K3057" s="7">
        <v>7719</v>
      </c>
      <c r="L3057" s="7">
        <v>9418.7999999999993</v>
      </c>
      <c r="M3057" s="5">
        <v>0.15</v>
      </c>
      <c r="N3057" t="s">
        <v>1139</v>
      </c>
      <c r="O3057" t="s">
        <v>30</v>
      </c>
      <c r="P3057" t="s">
        <v>18</v>
      </c>
      <c r="Q3057" t="s">
        <v>32</v>
      </c>
      <c r="R3057" t="s">
        <v>20</v>
      </c>
      <c r="S3057" t="s">
        <v>17</v>
      </c>
      <c r="T3057" t="s">
        <v>13312</v>
      </c>
      <c r="U3057" s="1">
        <v>46058</v>
      </c>
      <c r="V3057">
        <v>119</v>
      </c>
      <c r="W3057" t="str">
        <f t="shared" si="94"/>
        <v>90-119</v>
      </c>
    </row>
    <row r="3058" spans="1:23" x14ac:dyDescent="0.25">
      <c r="A3058" t="s">
        <v>3228</v>
      </c>
      <c r="B3058">
        <v>5828126949</v>
      </c>
      <c r="C3058">
        <v>6187151394</v>
      </c>
      <c r="D3058" s="1">
        <v>45377</v>
      </c>
      <c r="E3058">
        <v>99232</v>
      </c>
      <c r="F3058">
        <v>90834</v>
      </c>
      <c r="G3058" t="s">
        <v>91</v>
      </c>
      <c r="H3058" s="34">
        <v>71909</v>
      </c>
      <c r="I3058" s="7">
        <v>56808</v>
      </c>
      <c r="J3058" s="7">
        <v>47718.720000000001</v>
      </c>
      <c r="K3058" s="7">
        <v>0</v>
      </c>
      <c r="L3058" s="7">
        <v>9089.2800000000007</v>
      </c>
      <c r="M3058" s="5">
        <v>0.16</v>
      </c>
      <c r="N3058" t="s">
        <v>1138</v>
      </c>
      <c r="O3058" t="s">
        <v>17</v>
      </c>
      <c r="P3058" t="s">
        <v>3150</v>
      </c>
      <c r="Q3058" t="s">
        <v>32</v>
      </c>
      <c r="R3058" t="s">
        <v>27</v>
      </c>
      <c r="S3058" t="s">
        <v>21</v>
      </c>
      <c r="T3058" t="s">
        <v>13312</v>
      </c>
      <c r="U3058" s="1">
        <v>45514</v>
      </c>
      <c r="V3058">
        <v>137</v>
      </c>
      <c r="W3058" t="str">
        <f t="shared" si="94"/>
        <v>120-149</v>
      </c>
    </row>
    <row r="3059" spans="1:23" x14ac:dyDescent="0.25">
      <c r="A3059" t="s">
        <v>3229</v>
      </c>
      <c r="B3059">
        <v>1091825726</v>
      </c>
      <c r="C3059">
        <v>7145250019</v>
      </c>
      <c r="D3059" s="1">
        <v>45793</v>
      </c>
      <c r="E3059">
        <v>99214</v>
      </c>
      <c r="F3059">
        <v>80053</v>
      </c>
      <c r="G3059" t="s">
        <v>574</v>
      </c>
      <c r="H3059" s="34">
        <v>47106</v>
      </c>
      <c r="I3059" s="7">
        <v>37685</v>
      </c>
      <c r="J3059" s="7">
        <v>32409.1</v>
      </c>
      <c r="K3059" s="7">
        <v>0</v>
      </c>
      <c r="L3059" s="7">
        <v>5275.9</v>
      </c>
      <c r="M3059" s="5">
        <v>0.14000000000000001</v>
      </c>
      <c r="N3059" t="s">
        <v>1135</v>
      </c>
      <c r="O3059" t="s">
        <v>17</v>
      </c>
      <c r="P3059" t="s">
        <v>25</v>
      </c>
      <c r="Q3059" t="s">
        <v>19</v>
      </c>
      <c r="R3059" t="s">
        <v>43</v>
      </c>
      <c r="S3059" t="s">
        <v>17</v>
      </c>
      <c r="T3059" t="s">
        <v>13312</v>
      </c>
      <c r="U3059" s="1">
        <v>45848</v>
      </c>
      <c r="V3059">
        <v>55</v>
      </c>
      <c r="W3059" t="str">
        <f t="shared" si="94"/>
        <v>30-59</v>
      </c>
    </row>
    <row r="3060" spans="1:23" x14ac:dyDescent="0.25">
      <c r="A3060" t="s">
        <v>3230</v>
      </c>
      <c r="B3060">
        <v>9669627916</v>
      </c>
      <c r="C3060">
        <v>2547476156</v>
      </c>
      <c r="D3060" s="1">
        <v>45713</v>
      </c>
      <c r="E3060">
        <v>99223</v>
      </c>
      <c r="F3060">
        <v>71046</v>
      </c>
      <c r="G3060" t="s">
        <v>3161</v>
      </c>
      <c r="H3060" s="34">
        <v>70738</v>
      </c>
      <c r="I3060" s="7">
        <v>60127</v>
      </c>
      <c r="J3060" s="7">
        <v>50776.46</v>
      </c>
      <c r="K3060" s="7">
        <v>8148</v>
      </c>
      <c r="L3060" s="7">
        <v>1202.54</v>
      </c>
      <c r="M3060" s="5">
        <v>0.02</v>
      </c>
      <c r="N3060" t="s">
        <v>16</v>
      </c>
      <c r="O3060" t="s">
        <v>30</v>
      </c>
      <c r="P3060" t="s">
        <v>3146</v>
      </c>
      <c r="Q3060" t="s">
        <v>32</v>
      </c>
      <c r="R3060" t="s">
        <v>43</v>
      </c>
      <c r="S3060" t="s">
        <v>17</v>
      </c>
      <c r="T3060" t="s">
        <v>13312</v>
      </c>
      <c r="U3060" s="1">
        <v>45851</v>
      </c>
      <c r="V3060">
        <v>138</v>
      </c>
      <c r="W3060" t="str">
        <f t="shared" si="94"/>
        <v>120-149</v>
      </c>
    </row>
    <row r="3061" spans="1:23" x14ac:dyDescent="0.25">
      <c r="A3061" t="s">
        <v>3231</v>
      </c>
      <c r="B3061">
        <v>4428650180</v>
      </c>
      <c r="C3061">
        <v>3936755707</v>
      </c>
      <c r="D3061" s="1">
        <v>45928</v>
      </c>
      <c r="E3061">
        <v>99221</v>
      </c>
      <c r="F3061">
        <v>97110</v>
      </c>
      <c r="G3061" t="s">
        <v>3232</v>
      </c>
      <c r="H3061" s="34">
        <v>98793</v>
      </c>
      <c r="I3061" s="7">
        <v>83974</v>
      </c>
      <c r="J3061" s="7">
        <v>82294.52</v>
      </c>
      <c r="K3061" s="7">
        <v>0</v>
      </c>
      <c r="L3061" s="7">
        <v>1679.48</v>
      </c>
      <c r="M3061" s="5">
        <v>0.02</v>
      </c>
      <c r="N3061" t="s">
        <v>16</v>
      </c>
      <c r="O3061" t="s">
        <v>17</v>
      </c>
      <c r="P3061" t="s">
        <v>3146</v>
      </c>
      <c r="Q3061" t="s">
        <v>19</v>
      </c>
      <c r="R3061" t="s">
        <v>43</v>
      </c>
      <c r="S3061" t="s">
        <v>27</v>
      </c>
      <c r="T3061" t="s">
        <v>13310</v>
      </c>
      <c r="U3061" s="1">
        <v>46018</v>
      </c>
      <c r="V3061">
        <v>90</v>
      </c>
      <c r="W3061" t="str">
        <f t="shared" si="94"/>
        <v>90-119</v>
      </c>
    </row>
    <row r="3062" spans="1:23" x14ac:dyDescent="0.25">
      <c r="A3062" t="s">
        <v>3233</v>
      </c>
      <c r="B3062">
        <v>2032851330</v>
      </c>
      <c r="C3062">
        <v>4388552277</v>
      </c>
      <c r="D3062" s="1">
        <v>45709</v>
      </c>
      <c r="E3062">
        <v>99222</v>
      </c>
      <c r="F3062">
        <v>99205</v>
      </c>
      <c r="G3062" t="s">
        <v>91</v>
      </c>
      <c r="H3062" s="34">
        <v>82529</v>
      </c>
      <c r="I3062" s="7">
        <v>59421</v>
      </c>
      <c r="J3062" s="7">
        <v>54667.32</v>
      </c>
      <c r="K3062" s="7">
        <v>0</v>
      </c>
      <c r="L3062" s="7">
        <v>4753.68</v>
      </c>
      <c r="M3062" s="5">
        <v>0.08</v>
      </c>
      <c r="N3062" t="s">
        <v>24</v>
      </c>
      <c r="O3062" t="s">
        <v>17</v>
      </c>
      <c r="P3062" t="s">
        <v>35</v>
      </c>
      <c r="Q3062" t="s">
        <v>32</v>
      </c>
      <c r="R3062" t="s">
        <v>27</v>
      </c>
      <c r="S3062" t="s">
        <v>17</v>
      </c>
      <c r="T3062" t="s">
        <v>13310</v>
      </c>
      <c r="U3062" s="1">
        <v>45753</v>
      </c>
      <c r="V3062">
        <v>44</v>
      </c>
      <c r="W3062" t="str">
        <f t="shared" si="94"/>
        <v>30-59</v>
      </c>
    </row>
    <row r="3063" spans="1:23" x14ac:dyDescent="0.25">
      <c r="A3063" t="s">
        <v>3234</v>
      </c>
      <c r="B3063">
        <v>8596371565</v>
      </c>
      <c r="C3063">
        <v>7976460223</v>
      </c>
      <c r="D3063" s="1">
        <v>45417</v>
      </c>
      <c r="E3063">
        <v>99213</v>
      </c>
      <c r="F3063">
        <v>99281</v>
      </c>
      <c r="G3063" t="s">
        <v>224</v>
      </c>
      <c r="H3063" s="34">
        <v>80653</v>
      </c>
      <c r="I3063" s="7">
        <v>63716</v>
      </c>
      <c r="J3063" s="7">
        <v>53521.440000000002</v>
      </c>
      <c r="K3063" s="7">
        <v>0</v>
      </c>
      <c r="L3063" s="7">
        <v>10194.56</v>
      </c>
      <c r="M3063" s="5">
        <v>0.16</v>
      </c>
      <c r="N3063" t="s">
        <v>1138</v>
      </c>
      <c r="O3063" t="s">
        <v>17</v>
      </c>
      <c r="P3063" t="s">
        <v>3148</v>
      </c>
      <c r="Q3063" t="s">
        <v>19</v>
      </c>
      <c r="R3063" t="s">
        <v>27</v>
      </c>
      <c r="S3063" t="s">
        <v>17</v>
      </c>
      <c r="T3063" t="s">
        <v>13311</v>
      </c>
      <c r="U3063" s="1">
        <v>45474</v>
      </c>
      <c r="V3063">
        <v>57</v>
      </c>
      <c r="W3063" t="str">
        <f t="shared" si="94"/>
        <v>30-59</v>
      </c>
    </row>
    <row r="3064" spans="1:23" x14ac:dyDescent="0.25">
      <c r="A3064" t="s">
        <v>3235</v>
      </c>
      <c r="B3064">
        <v>5796896439</v>
      </c>
      <c r="C3064">
        <v>4790465867</v>
      </c>
      <c r="D3064" s="1">
        <v>45615</v>
      </c>
      <c r="E3064">
        <v>99231</v>
      </c>
      <c r="F3064">
        <v>93000</v>
      </c>
      <c r="G3064" t="s">
        <v>124</v>
      </c>
      <c r="H3064" s="34">
        <v>51009</v>
      </c>
      <c r="I3064" s="7">
        <v>40297</v>
      </c>
      <c r="J3064" s="7">
        <v>29886.48</v>
      </c>
      <c r="K3064" s="7">
        <v>3963</v>
      </c>
      <c r="L3064" s="7">
        <v>6447.52</v>
      </c>
      <c r="M3064" s="5">
        <v>0.16</v>
      </c>
      <c r="N3064" t="s">
        <v>1138</v>
      </c>
      <c r="O3064" t="s">
        <v>30</v>
      </c>
      <c r="P3064" t="s">
        <v>18</v>
      </c>
      <c r="Q3064" t="s">
        <v>32</v>
      </c>
      <c r="R3064" t="s">
        <v>43</v>
      </c>
      <c r="S3064" t="s">
        <v>21</v>
      </c>
      <c r="T3064" t="s">
        <v>13312</v>
      </c>
      <c r="U3064" s="1">
        <v>45773</v>
      </c>
      <c r="V3064">
        <v>158</v>
      </c>
      <c r="W3064" t="str">
        <f t="shared" si="94"/>
        <v>150-179</v>
      </c>
    </row>
    <row r="3065" spans="1:23" x14ac:dyDescent="0.25">
      <c r="A3065" t="s">
        <v>3236</v>
      </c>
      <c r="B3065">
        <v>2824835946</v>
      </c>
      <c r="C3065">
        <v>2777255687</v>
      </c>
      <c r="D3065" s="1">
        <v>45672</v>
      </c>
      <c r="E3065">
        <v>99213</v>
      </c>
      <c r="F3065">
        <v>99211</v>
      </c>
      <c r="G3065" t="s">
        <v>244</v>
      </c>
      <c r="H3065" s="34">
        <v>88707</v>
      </c>
      <c r="I3065" s="7">
        <v>57660</v>
      </c>
      <c r="J3065" s="7">
        <v>26224.799999999999</v>
      </c>
      <c r="K3065" s="7">
        <v>24516</v>
      </c>
      <c r="L3065" s="7">
        <v>6919.2</v>
      </c>
      <c r="M3065" s="5">
        <v>0.12</v>
      </c>
      <c r="N3065" t="s">
        <v>46</v>
      </c>
      <c r="O3065" t="s">
        <v>27</v>
      </c>
      <c r="P3065" t="s">
        <v>55</v>
      </c>
      <c r="Q3065" t="s">
        <v>19</v>
      </c>
      <c r="R3065" t="s">
        <v>20</v>
      </c>
      <c r="S3065" t="s">
        <v>17</v>
      </c>
      <c r="T3065" t="s">
        <v>13312</v>
      </c>
      <c r="U3065" s="1">
        <v>45760</v>
      </c>
      <c r="V3065">
        <v>88</v>
      </c>
      <c r="W3065" t="str">
        <f t="shared" si="94"/>
        <v>60-89</v>
      </c>
    </row>
    <row r="3066" spans="1:23" x14ac:dyDescent="0.25">
      <c r="A3066" t="s">
        <v>3237</v>
      </c>
      <c r="B3066">
        <v>6803016015</v>
      </c>
      <c r="C3066">
        <v>4808956575</v>
      </c>
      <c r="D3066" s="1">
        <v>45563</v>
      </c>
      <c r="E3066">
        <v>99213</v>
      </c>
      <c r="F3066">
        <v>81000</v>
      </c>
      <c r="G3066" t="s">
        <v>52</v>
      </c>
      <c r="H3066" s="34">
        <v>49889</v>
      </c>
      <c r="I3066" s="7">
        <v>39911</v>
      </c>
      <c r="J3066" s="7">
        <v>26532.46</v>
      </c>
      <c r="K3066" s="7">
        <v>7791</v>
      </c>
      <c r="L3066" s="7">
        <v>5587.54</v>
      </c>
      <c r="M3066" s="5">
        <v>0.14000000000000001</v>
      </c>
      <c r="N3066" t="s">
        <v>1135</v>
      </c>
      <c r="O3066" t="s">
        <v>27</v>
      </c>
      <c r="P3066" t="s">
        <v>3146</v>
      </c>
      <c r="Q3066" t="s">
        <v>19</v>
      </c>
      <c r="R3066" t="s">
        <v>26</v>
      </c>
      <c r="S3066" t="s">
        <v>27</v>
      </c>
      <c r="T3066" t="s">
        <v>13312</v>
      </c>
      <c r="U3066" s="1">
        <v>45741</v>
      </c>
      <c r="V3066">
        <v>178</v>
      </c>
      <c r="W3066" t="str">
        <f t="shared" si="94"/>
        <v>150-179</v>
      </c>
    </row>
    <row r="3067" spans="1:23" x14ac:dyDescent="0.25">
      <c r="A3067" t="s">
        <v>3238</v>
      </c>
      <c r="B3067">
        <v>4831180295</v>
      </c>
      <c r="C3067">
        <v>4599238719</v>
      </c>
      <c r="D3067" s="1">
        <v>45750</v>
      </c>
      <c r="E3067">
        <v>99233</v>
      </c>
      <c r="F3067">
        <v>99282</v>
      </c>
      <c r="G3067" t="s">
        <v>3220</v>
      </c>
      <c r="H3067" s="34">
        <v>44772</v>
      </c>
      <c r="I3067" s="7">
        <v>33579</v>
      </c>
      <c r="J3067" s="7">
        <v>24742.15</v>
      </c>
      <c r="K3067" s="7">
        <v>3800</v>
      </c>
      <c r="L3067" s="7">
        <v>5036.8500000000004</v>
      </c>
      <c r="M3067" s="5">
        <v>0.15</v>
      </c>
      <c r="N3067" t="s">
        <v>1139</v>
      </c>
      <c r="O3067" t="s">
        <v>30</v>
      </c>
      <c r="P3067" t="s">
        <v>35</v>
      </c>
      <c r="Q3067" t="s">
        <v>19</v>
      </c>
      <c r="R3067" t="s">
        <v>20</v>
      </c>
      <c r="S3067" t="s">
        <v>17</v>
      </c>
      <c r="T3067" t="s">
        <v>13310</v>
      </c>
      <c r="U3067" s="1">
        <v>45883</v>
      </c>
      <c r="V3067">
        <v>133</v>
      </c>
      <c r="W3067" t="str">
        <f t="shared" si="94"/>
        <v>120-149</v>
      </c>
    </row>
    <row r="3068" spans="1:23" x14ac:dyDescent="0.25">
      <c r="A3068" t="s">
        <v>3239</v>
      </c>
      <c r="B3068">
        <v>9418297783</v>
      </c>
      <c r="C3068">
        <v>4895549753</v>
      </c>
      <c r="D3068" s="1">
        <v>45557</v>
      </c>
      <c r="E3068">
        <v>99238</v>
      </c>
      <c r="F3068">
        <v>99292</v>
      </c>
      <c r="G3068" t="s">
        <v>3240</v>
      </c>
      <c r="H3068" s="34">
        <v>99226</v>
      </c>
      <c r="I3068" s="7">
        <v>74420</v>
      </c>
      <c r="J3068" s="7">
        <v>57121</v>
      </c>
      <c r="K3068" s="7">
        <v>6136</v>
      </c>
      <c r="L3068" s="7">
        <v>11163</v>
      </c>
      <c r="M3068" s="5">
        <v>0.15</v>
      </c>
      <c r="N3068" t="s">
        <v>1139</v>
      </c>
      <c r="O3068" t="s">
        <v>30</v>
      </c>
      <c r="P3068" t="s">
        <v>3146</v>
      </c>
      <c r="Q3068" t="s">
        <v>32</v>
      </c>
      <c r="R3068" t="s">
        <v>21</v>
      </c>
      <c r="S3068" t="s">
        <v>27</v>
      </c>
      <c r="T3068" t="s">
        <v>13310</v>
      </c>
      <c r="U3068" s="1">
        <v>45652</v>
      </c>
      <c r="V3068">
        <v>95</v>
      </c>
      <c r="W3068" t="str">
        <f t="shared" si="94"/>
        <v>90-119</v>
      </c>
    </row>
    <row r="3069" spans="1:23" x14ac:dyDescent="0.25">
      <c r="A3069" t="s">
        <v>3241</v>
      </c>
      <c r="B3069">
        <v>8483706591</v>
      </c>
      <c r="C3069">
        <v>3976129279</v>
      </c>
      <c r="D3069" s="1">
        <v>45914</v>
      </c>
      <c r="E3069">
        <v>99221</v>
      </c>
      <c r="F3069">
        <v>36415</v>
      </c>
      <c r="G3069" t="s">
        <v>3242</v>
      </c>
      <c r="H3069" s="34">
        <v>76738</v>
      </c>
      <c r="I3069" s="7">
        <v>62925</v>
      </c>
      <c r="J3069" s="7">
        <v>43946.5</v>
      </c>
      <c r="K3069" s="7">
        <v>7652</v>
      </c>
      <c r="L3069" s="7">
        <v>11326.5</v>
      </c>
      <c r="M3069" s="5">
        <v>0.18</v>
      </c>
      <c r="N3069" t="s">
        <v>3141</v>
      </c>
      <c r="O3069" t="s">
        <v>30</v>
      </c>
      <c r="P3069" t="s">
        <v>35</v>
      </c>
      <c r="Q3069" t="s">
        <v>19</v>
      </c>
      <c r="R3069" t="s">
        <v>43</v>
      </c>
      <c r="S3069" t="s">
        <v>27</v>
      </c>
      <c r="T3069" t="s">
        <v>13311</v>
      </c>
      <c r="U3069" s="1">
        <v>46044</v>
      </c>
      <c r="V3069">
        <v>130</v>
      </c>
      <c r="W3069" t="str">
        <f t="shared" si="94"/>
        <v>120-149</v>
      </c>
    </row>
    <row r="3070" spans="1:23" x14ac:dyDescent="0.25">
      <c r="A3070" t="s">
        <v>3243</v>
      </c>
      <c r="B3070">
        <v>3308564962</v>
      </c>
      <c r="C3070">
        <v>711182252</v>
      </c>
      <c r="D3070" s="1">
        <v>45461</v>
      </c>
      <c r="E3070">
        <v>99222</v>
      </c>
      <c r="F3070">
        <v>99283</v>
      </c>
      <c r="G3070" t="s">
        <v>3244</v>
      </c>
      <c r="H3070" s="34">
        <v>60551</v>
      </c>
      <c r="I3070" s="7">
        <v>47230</v>
      </c>
      <c r="J3070" s="7">
        <v>37784</v>
      </c>
      <c r="K3070" s="7">
        <v>0</v>
      </c>
      <c r="L3070" s="7">
        <v>9446</v>
      </c>
      <c r="M3070" s="5">
        <v>0.2</v>
      </c>
      <c r="N3070" t="s">
        <v>3140</v>
      </c>
      <c r="O3070" t="s">
        <v>17</v>
      </c>
      <c r="P3070" t="s">
        <v>3147</v>
      </c>
      <c r="Q3070" t="s">
        <v>19</v>
      </c>
      <c r="R3070" t="s">
        <v>27</v>
      </c>
      <c r="S3070" t="s">
        <v>27</v>
      </c>
      <c r="T3070" t="s">
        <v>13310</v>
      </c>
      <c r="U3070" s="1">
        <v>45548</v>
      </c>
      <c r="V3070">
        <v>87</v>
      </c>
      <c r="W3070" t="str">
        <f t="shared" si="94"/>
        <v>60-89</v>
      </c>
    </row>
    <row r="3071" spans="1:23" x14ac:dyDescent="0.25">
      <c r="A3071" t="s">
        <v>3245</v>
      </c>
      <c r="B3071">
        <v>7780442188</v>
      </c>
      <c r="C3071">
        <v>1157006683</v>
      </c>
      <c r="D3071" s="1">
        <v>45750</v>
      </c>
      <c r="E3071">
        <v>99232</v>
      </c>
      <c r="F3071">
        <v>80053</v>
      </c>
      <c r="G3071" t="s">
        <v>57</v>
      </c>
      <c r="H3071" s="34">
        <v>93222</v>
      </c>
      <c r="I3071" s="7">
        <v>69917</v>
      </c>
      <c r="J3071" s="7">
        <v>59429.45</v>
      </c>
      <c r="K3071" s="7">
        <v>0</v>
      </c>
      <c r="L3071" s="7">
        <v>10487.55</v>
      </c>
      <c r="M3071" s="5">
        <v>0.15</v>
      </c>
      <c r="N3071" t="s">
        <v>1139</v>
      </c>
      <c r="O3071" t="s">
        <v>17</v>
      </c>
      <c r="P3071" t="s">
        <v>55</v>
      </c>
      <c r="Q3071" t="s">
        <v>19</v>
      </c>
      <c r="R3071" t="s">
        <v>38</v>
      </c>
      <c r="S3071" t="s">
        <v>21</v>
      </c>
      <c r="T3071" t="s">
        <v>13310</v>
      </c>
      <c r="U3071" s="1">
        <v>45832</v>
      </c>
      <c r="V3071">
        <v>82</v>
      </c>
      <c r="W3071" t="str">
        <f t="shared" si="94"/>
        <v>60-89</v>
      </c>
    </row>
    <row r="3072" spans="1:23" x14ac:dyDescent="0.25">
      <c r="A3072" t="s">
        <v>3246</v>
      </c>
      <c r="B3072">
        <v>1733397449</v>
      </c>
      <c r="C3072">
        <v>8193084415</v>
      </c>
      <c r="D3072" s="1">
        <v>45559</v>
      </c>
      <c r="E3072">
        <v>99238</v>
      </c>
      <c r="F3072">
        <v>99281</v>
      </c>
      <c r="G3072" t="s">
        <v>3247</v>
      </c>
      <c r="H3072" s="34">
        <v>61170</v>
      </c>
      <c r="I3072" s="7">
        <v>47713</v>
      </c>
      <c r="J3072" s="7">
        <v>38170.400000000001</v>
      </c>
      <c r="K3072" s="7">
        <v>0</v>
      </c>
      <c r="L3072" s="7">
        <v>9542.6</v>
      </c>
      <c r="M3072" s="5">
        <v>0.2</v>
      </c>
      <c r="N3072" t="s">
        <v>3140</v>
      </c>
      <c r="O3072" t="s">
        <v>17</v>
      </c>
      <c r="P3072" t="s">
        <v>31</v>
      </c>
      <c r="Q3072" t="s">
        <v>19</v>
      </c>
      <c r="R3072" t="s">
        <v>43</v>
      </c>
      <c r="S3072" t="s">
        <v>27</v>
      </c>
      <c r="T3072" t="s">
        <v>13311</v>
      </c>
      <c r="U3072" s="1">
        <v>45692</v>
      </c>
      <c r="V3072">
        <v>133</v>
      </c>
      <c r="W3072" t="str">
        <f t="shared" si="94"/>
        <v>120-149</v>
      </c>
    </row>
    <row r="3073" spans="1:23" x14ac:dyDescent="0.25">
      <c r="A3073" t="s">
        <v>3248</v>
      </c>
      <c r="B3073">
        <v>541734284</v>
      </c>
      <c r="C3073">
        <v>4028611924</v>
      </c>
      <c r="D3073" s="1">
        <v>45754</v>
      </c>
      <c r="E3073">
        <v>99238</v>
      </c>
      <c r="F3073">
        <v>80053</v>
      </c>
      <c r="G3073" t="s">
        <v>318</v>
      </c>
      <c r="H3073" s="34">
        <v>48487</v>
      </c>
      <c r="I3073" s="7">
        <v>37820</v>
      </c>
      <c r="J3073" s="7">
        <v>26548</v>
      </c>
      <c r="K3073" s="7">
        <v>3708</v>
      </c>
      <c r="L3073" s="7">
        <v>7564</v>
      </c>
      <c r="M3073" s="5">
        <v>0.2</v>
      </c>
      <c r="N3073" t="s">
        <v>3140</v>
      </c>
      <c r="O3073" t="s">
        <v>30</v>
      </c>
      <c r="P3073" t="s">
        <v>3149</v>
      </c>
      <c r="Q3073" t="s">
        <v>19</v>
      </c>
      <c r="R3073" t="s">
        <v>38</v>
      </c>
      <c r="S3073" t="s">
        <v>17</v>
      </c>
      <c r="T3073" t="s">
        <v>13312</v>
      </c>
      <c r="U3073" s="1">
        <v>45851</v>
      </c>
      <c r="V3073">
        <v>97</v>
      </c>
      <c r="W3073" t="str">
        <f t="shared" si="94"/>
        <v>90-119</v>
      </c>
    </row>
    <row r="3074" spans="1:23" x14ac:dyDescent="0.25">
      <c r="A3074" t="s">
        <v>3249</v>
      </c>
      <c r="B3074">
        <v>4124887292</v>
      </c>
      <c r="C3074">
        <v>5387135784</v>
      </c>
      <c r="D3074" s="1">
        <v>45368</v>
      </c>
      <c r="E3074">
        <v>99233</v>
      </c>
      <c r="F3074">
        <v>71046</v>
      </c>
      <c r="G3074" t="s">
        <v>3250</v>
      </c>
      <c r="H3074" s="34">
        <v>22717</v>
      </c>
      <c r="I3074" s="7">
        <v>19309</v>
      </c>
      <c r="J3074" s="7">
        <v>9666.82</v>
      </c>
      <c r="K3074" s="7">
        <v>9256</v>
      </c>
      <c r="L3074" s="7">
        <v>386.18</v>
      </c>
      <c r="M3074" s="5">
        <v>0.02</v>
      </c>
      <c r="N3074" t="s">
        <v>16</v>
      </c>
      <c r="O3074" t="s">
        <v>27</v>
      </c>
      <c r="P3074" t="s">
        <v>3146</v>
      </c>
      <c r="Q3074" t="s">
        <v>32</v>
      </c>
      <c r="R3074" t="s">
        <v>21</v>
      </c>
      <c r="S3074" t="s">
        <v>27</v>
      </c>
      <c r="T3074" t="s">
        <v>13311</v>
      </c>
      <c r="U3074" s="1">
        <v>45441</v>
      </c>
      <c r="V3074">
        <v>73</v>
      </c>
      <c r="W3074" t="str">
        <f t="shared" si="94"/>
        <v>60-89</v>
      </c>
    </row>
    <row r="3075" spans="1:23" x14ac:dyDescent="0.25">
      <c r="A3075" t="s">
        <v>3251</v>
      </c>
      <c r="B3075">
        <v>5928205873</v>
      </c>
      <c r="C3075">
        <v>3063933165</v>
      </c>
      <c r="D3075" s="1">
        <v>45949</v>
      </c>
      <c r="E3075">
        <v>99215</v>
      </c>
      <c r="F3075">
        <v>99285</v>
      </c>
      <c r="G3075" t="s">
        <v>71</v>
      </c>
      <c r="H3075" s="34">
        <v>39857</v>
      </c>
      <c r="I3075" s="7">
        <v>31487</v>
      </c>
      <c r="J3075" s="7">
        <v>24158.080000000002</v>
      </c>
      <c r="K3075" s="7">
        <v>2291</v>
      </c>
      <c r="L3075" s="7">
        <v>5037.92</v>
      </c>
      <c r="M3075" s="5">
        <v>0.16</v>
      </c>
      <c r="N3075" t="s">
        <v>1138</v>
      </c>
      <c r="O3075" t="s">
        <v>30</v>
      </c>
      <c r="P3075" t="s">
        <v>55</v>
      </c>
      <c r="Q3075" t="s">
        <v>32</v>
      </c>
      <c r="R3075" t="s">
        <v>38</v>
      </c>
      <c r="S3075" t="s">
        <v>27</v>
      </c>
      <c r="T3075" t="s">
        <v>13312</v>
      </c>
      <c r="U3075" s="1">
        <v>46110</v>
      </c>
      <c r="V3075">
        <v>161</v>
      </c>
      <c r="W3075" t="str">
        <f t="shared" ref="W3075:W3138" si="95">IF(V3075="","",IF(V3075&lt;30,"0-29",IF(V3075&lt;60,"30-59",IF(V3075&lt;90,"60-89",IF(V3075&lt;120,"90-119",IF(V3075&lt;150,"120-149",IF(V3075&lt;180,"150-179",IF(V3075&lt;210,"180-209",IF(V3075&lt;240,"210-239",IF(V3075&lt;270,"240-269",IF(V3075&lt;300,"270-299",IF(V3075&lt;330,"300-329",IF(V3075&lt;360,"330-359","360+")))))))))))))</f>
        <v>150-179</v>
      </c>
    </row>
    <row r="3076" spans="1:23" x14ac:dyDescent="0.25">
      <c r="A3076" t="s">
        <v>3252</v>
      </c>
      <c r="B3076">
        <v>504717386</v>
      </c>
      <c r="C3076">
        <v>5983923800</v>
      </c>
      <c r="D3076" s="1">
        <v>45922</v>
      </c>
      <c r="E3076">
        <v>99214</v>
      </c>
      <c r="F3076">
        <v>99205</v>
      </c>
      <c r="G3076" t="s">
        <v>3253</v>
      </c>
      <c r="H3076" s="34">
        <v>54593</v>
      </c>
      <c r="I3076" s="7">
        <v>43674</v>
      </c>
      <c r="J3076" s="7">
        <v>37559.64</v>
      </c>
      <c r="K3076" s="7">
        <v>0</v>
      </c>
      <c r="L3076" s="7">
        <v>6114.36</v>
      </c>
      <c r="M3076" s="5">
        <v>0.14000000000000001</v>
      </c>
      <c r="N3076" t="s">
        <v>1135</v>
      </c>
      <c r="O3076" t="s">
        <v>17</v>
      </c>
      <c r="P3076" t="s">
        <v>3150</v>
      </c>
      <c r="Q3076" t="s">
        <v>32</v>
      </c>
      <c r="R3076" t="s">
        <v>26</v>
      </c>
      <c r="S3076" t="s">
        <v>17</v>
      </c>
      <c r="T3076" t="s">
        <v>13312</v>
      </c>
      <c r="U3076" s="1">
        <v>46082</v>
      </c>
      <c r="V3076">
        <v>160</v>
      </c>
      <c r="W3076" t="str">
        <f t="shared" si="95"/>
        <v>150-179</v>
      </c>
    </row>
    <row r="3077" spans="1:23" x14ac:dyDescent="0.25">
      <c r="A3077" t="s">
        <v>3254</v>
      </c>
      <c r="B3077">
        <v>9290288892</v>
      </c>
      <c r="C3077">
        <v>5974361248</v>
      </c>
      <c r="D3077" s="1">
        <v>45399</v>
      </c>
      <c r="E3077">
        <v>99215</v>
      </c>
      <c r="F3077">
        <v>99203</v>
      </c>
      <c r="G3077" t="s">
        <v>219</v>
      </c>
      <c r="H3077" s="34">
        <v>87057</v>
      </c>
      <c r="I3077" s="7">
        <v>56587</v>
      </c>
      <c r="J3077" s="7">
        <v>44791.56</v>
      </c>
      <c r="K3077" s="7">
        <v>5005</v>
      </c>
      <c r="L3077" s="7">
        <v>6790.44</v>
      </c>
      <c r="M3077" s="5">
        <v>0.12</v>
      </c>
      <c r="N3077" t="s">
        <v>46</v>
      </c>
      <c r="O3077" t="s">
        <v>30</v>
      </c>
      <c r="P3077" t="s">
        <v>3147</v>
      </c>
      <c r="Q3077" t="s">
        <v>32</v>
      </c>
      <c r="R3077" t="s">
        <v>43</v>
      </c>
      <c r="S3077" t="s">
        <v>27</v>
      </c>
      <c r="T3077" t="s">
        <v>13312</v>
      </c>
      <c r="U3077" s="1">
        <v>45563</v>
      </c>
      <c r="V3077">
        <v>164</v>
      </c>
      <c r="W3077" t="str">
        <f t="shared" si="95"/>
        <v>150-179</v>
      </c>
    </row>
    <row r="3078" spans="1:23" x14ac:dyDescent="0.25">
      <c r="A3078" t="s">
        <v>3255</v>
      </c>
      <c r="B3078">
        <v>5622472201</v>
      </c>
      <c r="C3078">
        <v>301512349</v>
      </c>
      <c r="D3078" s="1">
        <v>45327</v>
      </c>
      <c r="E3078">
        <v>99222</v>
      </c>
      <c r="F3078">
        <v>99283</v>
      </c>
      <c r="G3078" t="s">
        <v>3256</v>
      </c>
      <c r="H3078" s="34">
        <v>95100</v>
      </c>
      <c r="I3078" s="7">
        <v>77982</v>
      </c>
      <c r="J3078" s="7">
        <v>34837.24</v>
      </c>
      <c r="K3078" s="7">
        <v>29108</v>
      </c>
      <c r="L3078" s="7">
        <v>14036.76</v>
      </c>
      <c r="M3078" s="5">
        <v>0.18</v>
      </c>
      <c r="N3078" t="s">
        <v>3141</v>
      </c>
      <c r="O3078" t="s">
        <v>27</v>
      </c>
      <c r="P3078" t="s">
        <v>97</v>
      </c>
      <c r="Q3078" t="s">
        <v>19</v>
      </c>
      <c r="R3078" t="s">
        <v>38</v>
      </c>
      <c r="S3078" t="s">
        <v>21</v>
      </c>
      <c r="T3078" t="s">
        <v>13310</v>
      </c>
      <c r="U3078" s="1">
        <v>45426</v>
      </c>
      <c r="V3078">
        <v>99</v>
      </c>
      <c r="W3078" t="str">
        <f t="shared" si="95"/>
        <v>90-119</v>
      </c>
    </row>
    <row r="3079" spans="1:23" x14ac:dyDescent="0.25">
      <c r="A3079" t="s">
        <v>3257</v>
      </c>
      <c r="B3079">
        <v>8558031572</v>
      </c>
      <c r="C3079">
        <v>9749171498</v>
      </c>
      <c r="D3079" s="1">
        <v>45645</v>
      </c>
      <c r="E3079">
        <v>99222</v>
      </c>
      <c r="F3079">
        <v>99282</v>
      </c>
      <c r="G3079" t="s">
        <v>3258</v>
      </c>
      <c r="H3079" s="34">
        <v>58748</v>
      </c>
      <c r="I3079" s="7">
        <v>38186</v>
      </c>
      <c r="J3079" s="7">
        <v>33603.68</v>
      </c>
      <c r="K3079" s="7">
        <v>0</v>
      </c>
      <c r="L3079" s="7">
        <v>4582.32</v>
      </c>
      <c r="M3079" s="5">
        <v>0.12</v>
      </c>
      <c r="N3079" t="s">
        <v>46</v>
      </c>
      <c r="O3079" t="s">
        <v>17</v>
      </c>
      <c r="P3079" t="s">
        <v>3146</v>
      </c>
      <c r="Q3079" t="s">
        <v>19</v>
      </c>
      <c r="R3079" t="s">
        <v>27</v>
      </c>
      <c r="S3079" t="s">
        <v>17</v>
      </c>
      <c r="T3079" t="s">
        <v>13312</v>
      </c>
      <c r="U3079" s="1">
        <v>45683</v>
      </c>
      <c r="V3079">
        <v>38</v>
      </c>
      <c r="W3079" t="str">
        <f t="shared" si="95"/>
        <v>30-59</v>
      </c>
    </row>
    <row r="3080" spans="1:23" x14ac:dyDescent="0.25">
      <c r="A3080" t="s">
        <v>3259</v>
      </c>
      <c r="B3080">
        <v>9541771916</v>
      </c>
      <c r="C3080">
        <v>5422194305</v>
      </c>
      <c r="D3080" s="1">
        <v>45620</v>
      </c>
      <c r="E3080">
        <v>99233</v>
      </c>
      <c r="F3080">
        <v>99204</v>
      </c>
      <c r="G3080" t="s">
        <v>3187</v>
      </c>
      <c r="H3080" s="34">
        <v>75555</v>
      </c>
      <c r="I3080" s="7">
        <v>56666</v>
      </c>
      <c r="J3080" s="7">
        <v>48166.1</v>
      </c>
      <c r="K3080" s="7">
        <v>0</v>
      </c>
      <c r="L3080" s="7">
        <v>8499.9</v>
      </c>
      <c r="M3080" s="5">
        <v>0.15</v>
      </c>
      <c r="N3080" t="s">
        <v>1139</v>
      </c>
      <c r="O3080" t="s">
        <v>17</v>
      </c>
      <c r="P3080" t="s">
        <v>97</v>
      </c>
      <c r="Q3080" t="s">
        <v>32</v>
      </c>
      <c r="R3080" t="s">
        <v>27</v>
      </c>
      <c r="S3080" t="s">
        <v>17</v>
      </c>
      <c r="T3080" t="s">
        <v>13310</v>
      </c>
      <c r="U3080" s="1">
        <v>45696</v>
      </c>
      <c r="V3080">
        <v>76</v>
      </c>
      <c r="W3080" t="str">
        <f t="shared" si="95"/>
        <v>60-89</v>
      </c>
    </row>
    <row r="3081" spans="1:23" x14ac:dyDescent="0.25">
      <c r="A3081" t="s">
        <v>3260</v>
      </c>
      <c r="B3081">
        <v>6733263306</v>
      </c>
      <c r="C3081">
        <v>9129214349</v>
      </c>
      <c r="D3081" s="1">
        <v>45864</v>
      </c>
      <c r="E3081">
        <v>99238</v>
      </c>
      <c r="F3081">
        <v>99284</v>
      </c>
      <c r="G3081" t="s">
        <v>3174</v>
      </c>
      <c r="H3081" s="34">
        <v>79386</v>
      </c>
      <c r="I3081" s="7">
        <v>62715</v>
      </c>
      <c r="J3081" s="7">
        <v>45173.599999999999</v>
      </c>
      <c r="K3081" s="7">
        <v>7507</v>
      </c>
      <c r="L3081" s="7">
        <v>10034.4</v>
      </c>
      <c r="M3081" s="5">
        <v>0.16</v>
      </c>
      <c r="N3081" t="s">
        <v>1138</v>
      </c>
      <c r="O3081" t="s">
        <v>30</v>
      </c>
      <c r="P3081" t="s">
        <v>97</v>
      </c>
      <c r="Q3081" t="s">
        <v>32</v>
      </c>
      <c r="R3081" t="s">
        <v>20</v>
      </c>
      <c r="S3081" t="s">
        <v>21</v>
      </c>
      <c r="T3081" t="s">
        <v>13312</v>
      </c>
      <c r="U3081" s="1">
        <v>45933</v>
      </c>
      <c r="V3081">
        <v>69</v>
      </c>
      <c r="W3081" t="str">
        <f t="shared" si="95"/>
        <v>60-89</v>
      </c>
    </row>
    <row r="3082" spans="1:23" x14ac:dyDescent="0.25">
      <c r="A3082" t="s">
        <v>3261</v>
      </c>
      <c r="B3082">
        <v>6826731725</v>
      </c>
      <c r="C3082">
        <v>8152450081</v>
      </c>
      <c r="D3082" s="1">
        <v>45757</v>
      </c>
      <c r="E3082">
        <v>99223</v>
      </c>
      <c r="F3082">
        <v>97110</v>
      </c>
      <c r="G3082" t="s">
        <v>3262</v>
      </c>
      <c r="H3082" s="34">
        <v>58222</v>
      </c>
      <c r="I3082" s="7">
        <v>49489</v>
      </c>
      <c r="J3082" s="7">
        <v>48499.22</v>
      </c>
      <c r="K3082" s="7">
        <v>0</v>
      </c>
      <c r="L3082" s="7">
        <v>989.78</v>
      </c>
      <c r="M3082" s="5">
        <v>0.02</v>
      </c>
      <c r="N3082" t="s">
        <v>16</v>
      </c>
      <c r="O3082" t="s">
        <v>17</v>
      </c>
      <c r="P3082" t="s">
        <v>25</v>
      </c>
      <c r="Q3082" t="s">
        <v>19</v>
      </c>
      <c r="R3082" t="s">
        <v>20</v>
      </c>
      <c r="S3082" t="s">
        <v>17</v>
      </c>
      <c r="T3082" t="s">
        <v>13311</v>
      </c>
      <c r="U3082" s="1">
        <v>45866</v>
      </c>
      <c r="V3082">
        <v>109</v>
      </c>
      <c r="W3082" t="str">
        <f t="shared" si="95"/>
        <v>90-119</v>
      </c>
    </row>
    <row r="3083" spans="1:23" x14ac:dyDescent="0.25">
      <c r="A3083" t="s">
        <v>3263</v>
      </c>
      <c r="B3083">
        <v>8167082870</v>
      </c>
      <c r="C3083">
        <v>497027988</v>
      </c>
      <c r="D3083" s="1">
        <v>45757</v>
      </c>
      <c r="E3083">
        <v>99232</v>
      </c>
      <c r="F3083">
        <v>81000</v>
      </c>
      <c r="G3083" t="s">
        <v>296</v>
      </c>
      <c r="H3083" s="34">
        <v>57805</v>
      </c>
      <c r="I3083" s="7">
        <v>41620</v>
      </c>
      <c r="J3083" s="7">
        <v>38290.400000000001</v>
      </c>
      <c r="K3083" s="7">
        <v>0</v>
      </c>
      <c r="L3083" s="7">
        <v>3329.6</v>
      </c>
      <c r="M3083" s="5">
        <v>0.08</v>
      </c>
      <c r="N3083" t="s">
        <v>24</v>
      </c>
      <c r="O3083" t="s">
        <v>17</v>
      </c>
      <c r="P3083" t="s">
        <v>25</v>
      </c>
      <c r="Q3083" t="s">
        <v>19</v>
      </c>
      <c r="R3083" t="s">
        <v>43</v>
      </c>
      <c r="S3083" t="s">
        <v>21</v>
      </c>
      <c r="T3083" t="s">
        <v>13310</v>
      </c>
      <c r="U3083" s="1">
        <v>45830</v>
      </c>
      <c r="V3083">
        <v>73</v>
      </c>
      <c r="W3083" t="str">
        <f t="shared" si="95"/>
        <v>60-89</v>
      </c>
    </row>
    <row r="3084" spans="1:23" x14ac:dyDescent="0.25">
      <c r="A3084" t="s">
        <v>3264</v>
      </c>
      <c r="B3084">
        <v>2499341828</v>
      </c>
      <c r="C3084">
        <v>1775932596</v>
      </c>
      <c r="D3084" s="1">
        <v>45486</v>
      </c>
      <c r="E3084">
        <v>99233</v>
      </c>
      <c r="F3084">
        <v>36415</v>
      </c>
      <c r="G3084" t="s">
        <v>3265</v>
      </c>
      <c r="H3084" s="34">
        <v>82264</v>
      </c>
      <c r="I3084" s="7">
        <v>53472</v>
      </c>
      <c r="J3084" s="7">
        <v>42264.36</v>
      </c>
      <c r="K3084" s="7">
        <v>4791</v>
      </c>
      <c r="L3084" s="7">
        <v>6416.64</v>
      </c>
      <c r="M3084" s="5">
        <v>0.12</v>
      </c>
      <c r="N3084" t="s">
        <v>46</v>
      </c>
      <c r="O3084" t="s">
        <v>30</v>
      </c>
      <c r="P3084" t="s">
        <v>3149</v>
      </c>
      <c r="Q3084" t="s">
        <v>19</v>
      </c>
      <c r="R3084" t="s">
        <v>27</v>
      </c>
      <c r="S3084" t="s">
        <v>27</v>
      </c>
      <c r="T3084" t="s">
        <v>13311</v>
      </c>
      <c r="U3084" s="1">
        <v>45590</v>
      </c>
      <c r="V3084">
        <v>104</v>
      </c>
      <c r="W3084" t="str">
        <f t="shared" si="95"/>
        <v>90-119</v>
      </c>
    </row>
    <row r="3085" spans="1:23" x14ac:dyDescent="0.25">
      <c r="A3085" t="s">
        <v>3266</v>
      </c>
      <c r="B3085">
        <v>4179308717</v>
      </c>
      <c r="C3085">
        <v>1418616037</v>
      </c>
      <c r="D3085" s="1">
        <v>45410</v>
      </c>
      <c r="E3085">
        <v>99221</v>
      </c>
      <c r="F3085">
        <v>99282</v>
      </c>
      <c r="G3085" t="s">
        <v>279</v>
      </c>
      <c r="H3085" s="34">
        <v>66222</v>
      </c>
      <c r="I3085" s="7">
        <v>54302</v>
      </c>
      <c r="J3085" s="7">
        <v>40701.64</v>
      </c>
      <c r="K3085" s="7">
        <v>3826</v>
      </c>
      <c r="L3085" s="7">
        <v>9774.36</v>
      </c>
      <c r="M3085" s="5">
        <v>0.18</v>
      </c>
      <c r="N3085" t="s">
        <v>3141</v>
      </c>
      <c r="O3085" t="s">
        <v>30</v>
      </c>
      <c r="P3085" t="s">
        <v>3148</v>
      </c>
      <c r="Q3085" t="s">
        <v>32</v>
      </c>
      <c r="R3085" t="s">
        <v>26</v>
      </c>
      <c r="S3085" t="s">
        <v>21</v>
      </c>
      <c r="T3085" t="s">
        <v>13312</v>
      </c>
      <c r="U3085" s="1">
        <v>45508</v>
      </c>
      <c r="V3085">
        <v>98</v>
      </c>
      <c r="W3085" t="str">
        <f t="shared" si="95"/>
        <v>90-119</v>
      </c>
    </row>
    <row r="3086" spans="1:23" x14ac:dyDescent="0.25">
      <c r="A3086" t="s">
        <v>3267</v>
      </c>
      <c r="B3086">
        <v>8041684941</v>
      </c>
      <c r="C3086">
        <v>2041314184</v>
      </c>
      <c r="D3086" s="1">
        <v>45840</v>
      </c>
      <c r="E3086">
        <v>99223</v>
      </c>
      <c r="F3086">
        <v>99281</v>
      </c>
      <c r="G3086" t="s">
        <v>3247</v>
      </c>
      <c r="H3086" s="34">
        <v>63276</v>
      </c>
      <c r="I3086" s="7">
        <v>45559</v>
      </c>
      <c r="J3086" s="7">
        <v>35477.279999999999</v>
      </c>
      <c r="K3086" s="7">
        <v>6437</v>
      </c>
      <c r="L3086" s="7">
        <v>3644.72</v>
      </c>
      <c r="M3086" s="5">
        <v>0.08</v>
      </c>
      <c r="N3086" t="s">
        <v>24</v>
      </c>
      <c r="O3086" t="s">
        <v>30</v>
      </c>
      <c r="P3086" t="s">
        <v>3146</v>
      </c>
      <c r="Q3086" t="s">
        <v>19</v>
      </c>
      <c r="R3086" t="s">
        <v>38</v>
      </c>
      <c r="S3086" t="s">
        <v>17</v>
      </c>
      <c r="T3086" t="s">
        <v>13311</v>
      </c>
      <c r="U3086" s="1">
        <v>45920</v>
      </c>
      <c r="V3086">
        <v>80</v>
      </c>
      <c r="W3086" t="str">
        <f t="shared" si="95"/>
        <v>60-89</v>
      </c>
    </row>
    <row r="3087" spans="1:23" x14ac:dyDescent="0.25">
      <c r="A3087" t="s">
        <v>3268</v>
      </c>
      <c r="B3087">
        <v>4749461744</v>
      </c>
      <c r="C3087">
        <v>7939425275</v>
      </c>
      <c r="D3087" s="1">
        <v>45757</v>
      </c>
      <c r="E3087">
        <v>99223</v>
      </c>
      <c r="F3087">
        <v>85025</v>
      </c>
      <c r="G3087" t="s">
        <v>3269</v>
      </c>
      <c r="H3087" s="34">
        <v>94351</v>
      </c>
      <c r="I3087" s="7">
        <v>70763</v>
      </c>
      <c r="J3087" s="7">
        <v>60148.55</v>
      </c>
      <c r="K3087" s="7">
        <v>0</v>
      </c>
      <c r="L3087" s="7">
        <v>10614.45</v>
      </c>
      <c r="M3087" s="5">
        <v>0.15</v>
      </c>
      <c r="N3087" t="s">
        <v>1139</v>
      </c>
      <c r="O3087" t="s">
        <v>17</v>
      </c>
      <c r="P3087" t="s">
        <v>3149</v>
      </c>
      <c r="Q3087" t="s">
        <v>19</v>
      </c>
      <c r="R3087" t="s">
        <v>21</v>
      </c>
      <c r="S3087" t="s">
        <v>27</v>
      </c>
      <c r="T3087" t="s">
        <v>13311</v>
      </c>
      <c r="U3087" s="1">
        <v>45807</v>
      </c>
      <c r="V3087">
        <v>50</v>
      </c>
      <c r="W3087" t="str">
        <f t="shared" si="95"/>
        <v>30-59</v>
      </c>
    </row>
    <row r="3088" spans="1:23" x14ac:dyDescent="0.25">
      <c r="A3088" t="s">
        <v>3270</v>
      </c>
      <c r="B3088">
        <v>7219846906</v>
      </c>
      <c r="C3088">
        <v>5140828699</v>
      </c>
      <c r="D3088" s="1">
        <v>45764</v>
      </c>
      <c r="E3088">
        <v>99213</v>
      </c>
      <c r="F3088">
        <v>36415</v>
      </c>
      <c r="G3088" t="s">
        <v>52</v>
      </c>
      <c r="H3088" s="34">
        <v>92205</v>
      </c>
      <c r="I3088" s="7">
        <v>73764</v>
      </c>
      <c r="J3088" s="7">
        <v>41437.040000000001</v>
      </c>
      <c r="K3088" s="7">
        <v>22000</v>
      </c>
      <c r="L3088" s="7">
        <v>10326.959999999999</v>
      </c>
      <c r="M3088" s="5">
        <v>0.14000000000000001</v>
      </c>
      <c r="N3088" t="s">
        <v>1135</v>
      </c>
      <c r="O3088" t="s">
        <v>27</v>
      </c>
      <c r="P3088" t="s">
        <v>31</v>
      </c>
      <c r="Q3088" t="s">
        <v>32</v>
      </c>
      <c r="R3088" t="s">
        <v>43</v>
      </c>
      <c r="S3088" t="s">
        <v>27</v>
      </c>
      <c r="T3088" t="s">
        <v>13311</v>
      </c>
      <c r="U3088" s="1">
        <v>45901</v>
      </c>
      <c r="V3088">
        <v>137</v>
      </c>
      <c r="W3088" t="str">
        <f t="shared" si="95"/>
        <v>120-149</v>
      </c>
    </row>
    <row r="3089" spans="1:23" x14ac:dyDescent="0.25">
      <c r="A3089" t="s">
        <v>3271</v>
      </c>
      <c r="B3089">
        <v>6826569175</v>
      </c>
      <c r="C3089">
        <v>5998407593</v>
      </c>
      <c r="D3089" s="1">
        <v>45359</v>
      </c>
      <c r="E3089">
        <v>99213</v>
      </c>
      <c r="F3089">
        <v>99205</v>
      </c>
      <c r="G3089" t="s">
        <v>3272</v>
      </c>
      <c r="H3089" s="34">
        <v>81964</v>
      </c>
      <c r="I3089" s="7">
        <v>67210</v>
      </c>
      <c r="J3089" s="7">
        <v>44355.199999999997</v>
      </c>
      <c r="K3089" s="7">
        <v>10757</v>
      </c>
      <c r="L3089" s="7">
        <v>12097.8</v>
      </c>
      <c r="M3089" s="5">
        <v>0.18</v>
      </c>
      <c r="N3089" t="s">
        <v>3141</v>
      </c>
      <c r="O3089" t="s">
        <v>27</v>
      </c>
      <c r="P3089" t="s">
        <v>55</v>
      </c>
      <c r="Q3089" t="s">
        <v>19</v>
      </c>
      <c r="R3089" t="s">
        <v>38</v>
      </c>
      <c r="S3089" t="s">
        <v>27</v>
      </c>
      <c r="T3089" t="s">
        <v>13311</v>
      </c>
      <c r="U3089" s="1">
        <v>45448</v>
      </c>
      <c r="V3089">
        <v>89</v>
      </c>
      <c r="W3089" t="str">
        <f t="shared" si="95"/>
        <v>60-89</v>
      </c>
    </row>
    <row r="3090" spans="1:23" x14ac:dyDescent="0.25">
      <c r="A3090" t="s">
        <v>3273</v>
      </c>
      <c r="B3090">
        <v>3656007148</v>
      </c>
      <c r="C3090">
        <v>8002079882</v>
      </c>
      <c r="D3090" s="1">
        <v>45865</v>
      </c>
      <c r="E3090">
        <v>99222</v>
      </c>
      <c r="F3090">
        <v>90834</v>
      </c>
      <c r="G3090" t="s">
        <v>263</v>
      </c>
      <c r="H3090" s="34">
        <v>64917</v>
      </c>
      <c r="I3090" s="7">
        <v>51934</v>
      </c>
      <c r="J3090" s="7">
        <v>39553.24</v>
      </c>
      <c r="K3090" s="7">
        <v>5110</v>
      </c>
      <c r="L3090" s="7">
        <v>7270.76</v>
      </c>
      <c r="M3090" s="5">
        <v>0.14000000000000001</v>
      </c>
      <c r="N3090" t="s">
        <v>1135</v>
      </c>
      <c r="O3090" t="s">
        <v>30</v>
      </c>
      <c r="P3090" t="s">
        <v>31</v>
      </c>
      <c r="Q3090" t="s">
        <v>19</v>
      </c>
      <c r="R3090" t="s">
        <v>43</v>
      </c>
      <c r="S3090" t="s">
        <v>27</v>
      </c>
      <c r="T3090" t="s">
        <v>13311</v>
      </c>
      <c r="U3090" s="1">
        <v>46023</v>
      </c>
      <c r="V3090">
        <v>158</v>
      </c>
      <c r="W3090" t="str">
        <f t="shared" si="95"/>
        <v>150-179</v>
      </c>
    </row>
    <row r="3091" spans="1:23" x14ac:dyDescent="0.25">
      <c r="A3091" t="s">
        <v>3274</v>
      </c>
      <c r="B3091">
        <v>7504249931</v>
      </c>
      <c r="C3091">
        <v>7108092271</v>
      </c>
      <c r="D3091" s="1">
        <v>45900</v>
      </c>
      <c r="E3091">
        <v>99232</v>
      </c>
      <c r="F3091">
        <v>99204</v>
      </c>
      <c r="G3091" t="s">
        <v>48</v>
      </c>
      <c r="H3091" s="34">
        <v>62409</v>
      </c>
      <c r="I3091" s="7">
        <v>40566</v>
      </c>
      <c r="J3091" s="7">
        <v>18806.080000000002</v>
      </c>
      <c r="K3091" s="7">
        <v>16892</v>
      </c>
      <c r="L3091" s="7">
        <v>4867.92</v>
      </c>
      <c r="M3091" s="5">
        <v>0.12</v>
      </c>
      <c r="N3091" t="s">
        <v>46</v>
      </c>
      <c r="O3091" t="s">
        <v>27</v>
      </c>
      <c r="P3091" t="s">
        <v>3146</v>
      </c>
      <c r="Q3091" t="s">
        <v>19</v>
      </c>
      <c r="R3091" t="s">
        <v>26</v>
      </c>
      <c r="S3091" t="s">
        <v>17</v>
      </c>
      <c r="T3091" t="s">
        <v>13312</v>
      </c>
      <c r="U3091" s="1">
        <v>45985</v>
      </c>
      <c r="V3091">
        <v>85</v>
      </c>
      <c r="W3091" t="str">
        <f t="shared" si="95"/>
        <v>60-89</v>
      </c>
    </row>
    <row r="3092" spans="1:23" x14ac:dyDescent="0.25">
      <c r="A3092" t="s">
        <v>3275</v>
      </c>
      <c r="B3092">
        <v>5294310343</v>
      </c>
      <c r="C3092">
        <v>4132555918</v>
      </c>
      <c r="D3092" s="1">
        <v>45311</v>
      </c>
      <c r="E3092">
        <v>99213</v>
      </c>
      <c r="F3092">
        <v>99285</v>
      </c>
      <c r="G3092" t="s">
        <v>3276</v>
      </c>
      <c r="H3092" s="34">
        <v>18494</v>
      </c>
      <c r="I3092" s="7">
        <v>14610</v>
      </c>
      <c r="J3092" s="7">
        <v>11258.4</v>
      </c>
      <c r="K3092" s="7">
        <v>1014</v>
      </c>
      <c r="L3092" s="7">
        <v>2337.6</v>
      </c>
      <c r="M3092" s="5">
        <v>0.16</v>
      </c>
      <c r="N3092" t="s">
        <v>1138</v>
      </c>
      <c r="O3092" t="s">
        <v>30</v>
      </c>
      <c r="P3092" t="s">
        <v>97</v>
      </c>
      <c r="Q3092" t="s">
        <v>32</v>
      </c>
      <c r="R3092" t="s">
        <v>21</v>
      </c>
      <c r="S3092" t="s">
        <v>27</v>
      </c>
      <c r="T3092" t="s">
        <v>13311</v>
      </c>
      <c r="U3092" s="1">
        <v>45485</v>
      </c>
      <c r="V3092">
        <v>174</v>
      </c>
      <c r="W3092" t="str">
        <f t="shared" si="95"/>
        <v>150-179</v>
      </c>
    </row>
    <row r="3093" spans="1:23" x14ac:dyDescent="0.25">
      <c r="A3093" t="s">
        <v>3277</v>
      </c>
      <c r="B3093">
        <v>1164073124</v>
      </c>
      <c r="C3093">
        <v>8582227084</v>
      </c>
      <c r="D3093" s="1">
        <v>45347</v>
      </c>
      <c r="E3093">
        <v>99221</v>
      </c>
      <c r="F3093">
        <v>99285</v>
      </c>
      <c r="G3093" t="s">
        <v>3187</v>
      </c>
      <c r="H3093" s="34">
        <v>97570</v>
      </c>
      <c r="I3093" s="7">
        <v>82935</v>
      </c>
      <c r="J3093" s="7">
        <v>54905.3</v>
      </c>
      <c r="K3093" s="7">
        <v>26371</v>
      </c>
      <c r="L3093" s="7">
        <v>1658.7</v>
      </c>
      <c r="M3093" s="5">
        <v>0.02</v>
      </c>
      <c r="N3093" t="s">
        <v>16</v>
      </c>
      <c r="O3093" t="s">
        <v>27</v>
      </c>
      <c r="P3093" t="s">
        <v>3147</v>
      </c>
      <c r="Q3093" t="s">
        <v>19</v>
      </c>
      <c r="R3093" t="s">
        <v>38</v>
      </c>
      <c r="S3093" t="s">
        <v>21</v>
      </c>
      <c r="T3093" t="s">
        <v>13311</v>
      </c>
      <c r="U3093" s="1">
        <v>45420</v>
      </c>
      <c r="V3093">
        <v>73</v>
      </c>
      <c r="W3093" t="str">
        <f t="shared" si="95"/>
        <v>60-89</v>
      </c>
    </row>
    <row r="3094" spans="1:23" x14ac:dyDescent="0.25">
      <c r="A3094" t="s">
        <v>3278</v>
      </c>
      <c r="B3094">
        <v>878401558</v>
      </c>
      <c r="C3094">
        <v>2566409672</v>
      </c>
      <c r="D3094" s="1">
        <v>45494</v>
      </c>
      <c r="E3094">
        <v>99213</v>
      </c>
      <c r="F3094">
        <v>99281</v>
      </c>
      <c r="G3094" t="s">
        <v>3279</v>
      </c>
      <c r="H3094" s="34">
        <v>66586</v>
      </c>
      <c r="I3094" s="7">
        <v>51937</v>
      </c>
      <c r="J3094" s="7">
        <v>38414.6</v>
      </c>
      <c r="K3094" s="7">
        <v>3135</v>
      </c>
      <c r="L3094" s="7">
        <v>10387.4</v>
      </c>
      <c r="M3094" s="5">
        <v>0.2</v>
      </c>
      <c r="N3094" t="s">
        <v>3140</v>
      </c>
      <c r="O3094" t="s">
        <v>30</v>
      </c>
      <c r="P3094" t="s">
        <v>31</v>
      </c>
      <c r="Q3094" t="s">
        <v>32</v>
      </c>
      <c r="R3094" t="s">
        <v>20</v>
      </c>
      <c r="S3094" t="s">
        <v>27</v>
      </c>
      <c r="T3094" t="s">
        <v>13310</v>
      </c>
      <c r="U3094" s="1">
        <v>45605</v>
      </c>
      <c r="V3094">
        <v>111</v>
      </c>
      <c r="W3094" t="str">
        <f t="shared" si="95"/>
        <v>90-119</v>
      </c>
    </row>
    <row r="3095" spans="1:23" x14ac:dyDescent="0.25">
      <c r="A3095" t="s">
        <v>3280</v>
      </c>
      <c r="B3095">
        <v>6155232005</v>
      </c>
      <c r="C3095">
        <v>3020447866</v>
      </c>
      <c r="D3095" s="1">
        <v>45841</v>
      </c>
      <c r="E3095">
        <v>99213</v>
      </c>
      <c r="F3095">
        <v>99201</v>
      </c>
      <c r="G3095" t="s">
        <v>3281</v>
      </c>
      <c r="H3095" s="34">
        <v>54382</v>
      </c>
      <c r="I3095" s="7">
        <v>46225</v>
      </c>
      <c r="J3095" s="7">
        <v>45300.5</v>
      </c>
      <c r="K3095" s="7">
        <v>0</v>
      </c>
      <c r="L3095" s="7">
        <v>924.5</v>
      </c>
      <c r="M3095" s="5">
        <v>0.02</v>
      </c>
      <c r="N3095" t="s">
        <v>16</v>
      </c>
      <c r="O3095" t="s">
        <v>17</v>
      </c>
      <c r="P3095" t="s">
        <v>3149</v>
      </c>
      <c r="Q3095" t="s">
        <v>19</v>
      </c>
      <c r="R3095" t="s">
        <v>27</v>
      </c>
      <c r="S3095" t="s">
        <v>27</v>
      </c>
      <c r="T3095" t="s">
        <v>13311</v>
      </c>
      <c r="U3095" s="1">
        <v>45918</v>
      </c>
      <c r="V3095">
        <v>77</v>
      </c>
      <c r="W3095" t="str">
        <f t="shared" si="95"/>
        <v>60-89</v>
      </c>
    </row>
    <row r="3096" spans="1:23" x14ac:dyDescent="0.25">
      <c r="A3096" t="s">
        <v>3282</v>
      </c>
      <c r="B3096">
        <v>7029500269</v>
      </c>
      <c r="C3096">
        <v>8796431698</v>
      </c>
      <c r="D3096" s="1">
        <v>45795</v>
      </c>
      <c r="E3096">
        <v>99238</v>
      </c>
      <c r="F3096">
        <v>97110</v>
      </c>
      <c r="G3096" t="s">
        <v>3283</v>
      </c>
      <c r="H3096" s="34">
        <v>70398</v>
      </c>
      <c r="I3096" s="7">
        <v>45759</v>
      </c>
      <c r="J3096" s="7">
        <v>21298.92</v>
      </c>
      <c r="K3096" s="7">
        <v>18969</v>
      </c>
      <c r="L3096" s="7">
        <v>5491.08</v>
      </c>
      <c r="M3096" s="5">
        <v>0.12</v>
      </c>
      <c r="N3096" t="s">
        <v>46</v>
      </c>
      <c r="O3096" t="s">
        <v>27</v>
      </c>
      <c r="P3096" t="s">
        <v>97</v>
      </c>
      <c r="Q3096" t="s">
        <v>19</v>
      </c>
      <c r="R3096" t="s">
        <v>27</v>
      </c>
      <c r="S3096" t="s">
        <v>27</v>
      </c>
      <c r="T3096" t="s">
        <v>13312</v>
      </c>
      <c r="U3096" s="1">
        <v>45953</v>
      </c>
      <c r="V3096">
        <v>158</v>
      </c>
      <c r="W3096" t="str">
        <f t="shared" si="95"/>
        <v>150-179</v>
      </c>
    </row>
    <row r="3097" spans="1:23" x14ac:dyDescent="0.25">
      <c r="A3097" t="s">
        <v>3284</v>
      </c>
      <c r="B3097">
        <v>7571886427</v>
      </c>
      <c r="C3097">
        <v>4232658156</v>
      </c>
      <c r="D3097" s="1">
        <v>45327</v>
      </c>
      <c r="E3097">
        <v>99232</v>
      </c>
      <c r="F3097">
        <v>80053</v>
      </c>
      <c r="G3097" t="s">
        <v>240</v>
      </c>
      <c r="H3097" s="34">
        <v>85249</v>
      </c>
      <c r="I3097" s="7">
        <v>55412</v>
      </c>
      <c r="J3097" s="7">
        <v>35558.559999999998</v>
      </c>
      <c r="K3097" s="7">
        <v>13204</v>
      </c>
      <c r="L3097" s="7">
        <v>6649.44</v>
      </c>
      <c r="M3097" s="5">
        <v>0.12</v>
      </c>
      <c r="N3097" t="s">
        <v>46</v>
      </c>
      <c r="O3097" t="s">
        <v>27</v>
      </c>
      <c r="P3097" t="s">
        <v>3146</v>
      </c>
      <c r="Q3097" t="s">
        <v>32</v>
      </c>
      <c r="R3097" t="s">
        <v>21</v>
      </c>
      <c r="S3097" t="s">
        <v>17</v>
      </c>
      <c r="T3097" t="s">
        <v>13310</v>
      </c>
      <c r="U3097" s="1">
        <v>45425</v>
      </c>
      <c r="V3097">
        <v>98</v>
      </c>
      <c r="W3097" t="str">
        <f t="shared" si="95"/>
        <v>90-119</v>
      </c>
    </row>
    <row r="3098" spans="1:23" x14ac:dyDescent="0.25">
      <c r="A3098" t="s">
        <v>3285</v>
      </c>
      <c r="B3098">
        <v>6841832001</v>
      </c>
      <c r="C3098">
        <v>8601073587</v>
      </c>
      <c r="D3098" s="1">
        <v>45642</v>
      </c>
      <c r="E3098">
        <v>99233</v>
      </c>
      <c r="F3098">
        <v>99203</v>
      </c>
      <c r="G3098" t="s">
        <v>3286</v>
      </c>
      <c r="H3098" s="34">
        <v>84103</v>
      </c>
      <c r="I3098" s="7">
        <v>66441</v>
      </c>
      <c r="J3098" s="7">
        <v>45095.44</v>
      </c>
      <c r="K3098" s="7">
        <v>10715</v>
      </c>
      <c r="L3098" s="7">
        <v>10630.56</v>
      </c>
      <c r="M3098" s="5">
        <v>0.16</v>
      </c>
      <c r="N3098" t="s">
        <v>1138</v>
      </c>
      <c r="O3098" t="s">
        <v>27</v>
      </c>
      <c r="P3098" t="s">
        <v>25</v>
      </c>
      <c r="Q3098" t="s">
        <v>32</v>
      </c>
      <c r="R3098" t="s">
        <v>43</v>
      </c>
      <c r="S3098" t="s">
        <v>21</v>
      </c>
      <c r="T3098" t="s">
        <v>13310</v>
      </c>
      <c r="U3098" s="1">
        <v>45761</v>
      </c>
      <c r="V3098">
        <v>119</v>
      </c>
      <c r="W3098" t="str">
        <f t="shared" si="95"/>
        <v>90-119</v>
      </c>
    </row>
    <row r="3099" spans="1:23" x14ac:dyDescent="0.25">
      <c r="A3099" t="s">
        <v>3287</v>
      </c>
      <c r="B3099">
        <v>3660162445</v>
      </c>
      <c r="C3099">
        <v>4556481459</v>
      </c>
      <c r="D3099" s="1">
        <v>45775</v>
      </c>
      <c r="E3099">
        <v>99223</v>
      </c>
      <c r="F3099">
        <v>99211</v>
      </c>
      <c r="G3099" t="s">
        <v>3288</v>
      </c>
      <c r="H3099" s="34">
        <v>30189</v>
      </c>
      <c r="I3099" s="7">
        <v>24151</v>
      </c>
      <c r="J3099" s="7">
        <v>18628.86</v>
      </c>
      <c r="K3099" s="7">
        <v>2141</v>
      </c>
      <c r="L3099" s="7">
        <v>3381.14</v>
      </c>
      <c r="M3099" s="5">
        <v>0.14000000000000001</v>
      </c>
      <c r="N3099" t="s">
        <v>1135</v>
      </c>
      <c r="O3099" t="s">
        <v>30</v>
      </c>
      <c r="P3099" t="s">
        <v>3146</v>
      </c>
      <c r="Q3099" t="s">
        <v>32</v>
      </c>
      <c r="R3099" t="s">
        <v>27</v>
      </c>
      <c r="S3099" t="s">
        <v>27</v>
      </c>
      <c r="T3099" t="s">
        <v>13310</v>
      </c>
      <c r="U3099" s="1">
        <v>45867</v>
      </c>
      <c r="V3099">
        <v>92</v>
      </c>
      <c r="W3099" t="str">
        <f t="shared" si="95"/>
        <v>90-119</v>
      </c>
    </row>
    <row r="3100" spans="1:23" x14ac:dyDescent="0.25">
      <c r="A3100" t="s">
        <v>3289</v>
      </c>
      <c r="B3100">
        <v>3708639413</v>
      </c>
      <c r="C3100">
        <v>5465949205</v>
      </c>
      <c r="D3100" s="1">
        <v>45890</v>
      </c>
      <c r="E3100">
        <v>99222</v>
      </c>
      <c r="F3100">
        <v>99201</v>
      </c>
      <c r="G3100" t="s">
        <v>3218</v>
      </c>
      <c r="H3100" s="34">
        <v>38905</v>
      </c>
      <c r="I3100" s="7">
        <v>30346</v>
      </c>
      <c r="J3100" s="7">
        <v>22074.799999999999</v>
      </c>
      <c r="K3100" s="7">
        <v>2202</v>
      </c>
      <c r="L3100" s="7">
        <v>6069.2</v>
      </c>
      <c r="M3100" s="5">
        <v>0.2</v>
      </c>
      <c r="N3100" t="s">
        <v>3140</v>
      </c>
      <c r="O3100" t="s">
        <v>30</v>
      </c>
      <c r="P3100" t="s">
        <v>3148</v>
      </c>
      <c r="Q3100" t="s">
        <v>19</v>
      </c>
      <c r="R3100" t="s">
        <v>38</v>
      </c>
      <c r="S3100" t="s">
        <v>17</v>
      </c>
      <c r="T3100" t="s">
        <v>13312</v>
      </c>
      <c r="U3100" s="1">
        <v>46023</v>
      </c>
      <c r="V3100">
        <v>133</v>
      </c>
      <c r="W3100" t="str">
        <f t="shared" si="95"/>
        <v>120-149</v>
      </c>
    </row>
    <row r="3101" spans="1:23" x14ac:dyDescent="0.25">
      <c r="A3101" t="s">
        <v>3290</v>
      </c>
      <c r="B3101">
        <v>7232244400</v>
      </c>
      <c r="C3101">
        <v>298882673</v>
      </c>
      <c r="D3101" s="1">
        <v>45690</v>
      </c>
      <c r="E3101">
        <v>99232</v>
      </c>
      <c r="F3101">
        <v>99205</v>
      </c>
      <c r="G3101" t="s">
        <v>110</v>
      </c>
      <c r="H3101" s="34">
        <v>69052</v>
      </c>
      <c r="I3101" s="7">
        <v>56623</v>
      </c>
      <c r="J3101" s="7">
        <v>41647.86</v>
      </c>
      <c r="K3101" s="7">
        <v>4783</v>
      </c>
      <c r="L3101" s="7">
        <v>10192.14</v>
      </c>
      <c r="M3101" s="5">
        <v>0.18</v>
      </c>
      <c r="N3101" t="s">
        <v>3141</v>
      </c>
      <c r="O3101" t="s">
        <v>30</v>
      </c>
      <c r="P3101" t="s">
        <v>35</v>
      </c>
      <c r="Q3101" t="s">
        <v>19</v>
      </c>
      <c r="R3101" t="s">
        <v>27</v>
      </c>
      <c r="S3101" t="s">
        <v>17</v>
      </c>
      <c r="T3101" t="s">
        <v>13310</v>
      </c>
      <c r="U3101" s="1">
        <v>45777</v>
      </c>
      <c r="V3101">
        <v>87</v>
      </c>
      <c r="W3101" t="str">
        <f t="shared" si="95"/>
        <v>60-89</v>
      </c>
    </row>
    <row r="3102" spans="1:23" x14ac:dyDescent="0.25">
      <c r="A3102" t="s">
        <v>3291</v>
      </c>
      <c r="B3102">
        <v>3559202393</v>
      </c>
      <c r="C3102">
        <v>667373310</v>
      </c>
      <c r="D3102" s="1">
        <v>45782</v>
      </c>
      <c r="E3102">
        <v>99214</v>
      </c>
      <c r="F3102">
        <v>99292</v>
      </c>
      <c r="G3102" t="s">
        <v>209</v>
      </c>
      <c r="H3102" s="34">
        <v>86715</v>
      </c>
      <c r="I3102" s="7">
        <v>71106</v>
      </c>
      <c r="J3102" s="7">
        <v>51949.919999999998</v>
      </c>
      <c r="K3102" s="7">
        <v>6357</v>
      </c>
      <c r="L3102" s="7">
        <v>12799.08</v>
      </c>
      <c r="M3102" s="5">
        <v>0.18</v>
      </c>
      <c r="N3102" t="s">
        <v>3141</v>
      </c>
      <c r="O3102" t="s">
        <v>30</v>
      </c>
      <c r="P3102" t="s">
        <v>58</v>
      </c>
      <c r="Q3102" t="s">
        <v>19</v>
      </c>
      <c r="R3102" t="s">
        <v>20</v>
      </c>
      <c r="S3102" t="s">
        <v>27</v>
      </c>
      <c r="T3102" t="s">
        <v>13311</v>
      </c>
      <c r="U3102" s="1">
        <v>45923</v>
      </c>
      <c r="V3102">
        <v>141</v>
      </c>
      <c r="W3102" t="str">
        <f t="shared" si="95"/>
        <v>120-149</v>
      </c>
    </row>
    <row r="3103" spans="1:23" x14ac:dyDescent="0.25">
      <c r="A3103" t="s">
        <v>3292</v>
      </c>
      <c r="B3103">
        <v>7320035282</v>
      </c>
      <c r="C3103">
        <v>8533681255</v>
      </c>
      <c r="D3103" s="1">
        <v>45837</v>
      </c>
      <c r="E3103">
        <v>99222</v>
      </c>
      <c r="F3103">
        <v>99213</v>
      </c>
      <c r="G3103" t="s">
        <v>3227</v>
      </c>
      <c r="H3103" s="34">
        <v>81081</v>
      </c>
      <c r="I3103" s="7">
        <v>66486</v>
      </c>
      <c r="J3103" s="7">
        <v>49364.52</v>
      </c>
      <c r="K3103" s="7">
        <v>5154</v>
      </c>
      <c r="L3103" s="7">
        <v>11967.48</v>
      </c>
      <c r="M3103" s="5">
        <v>0.18</v>
      </c>
      <c r="N3103" t="s">
        <v>3141</v>
      </c>
      <c r="O3103" t="s">
        <v>30</v>
      </c>
      <c r="P3103" t="s">
        <v>40</v>
      </c>
      <c r="Q3103" t="s">
        <v>32</v>
      </c>
      <c r="R3103" t="s">
        <v>21</v>
      </c>
      <c r="S3103" t="s">
        <v>21</v>
      </c>
      <c r="T3103" t="s">
        <v>13311</v>
      </c>
      <c r="U3103" s="1">
        <v>45996</v>
      </c>
      <c r="V3103">
        <v>159</v>
      </c>
      <c r="W3103" t="str">
        <f t="shared" si="95"/>
        <v>150-179</v>
      </c>
    </row>
    <row r="3104" spans="1:23" x14ac:dyDescent="0.25">
      <c r="A3104" t="s">
        <v>3293</v>
      </c>
      <c r="B3104">
        <v>186085829</v>
      </c>
      <c r="C3104">
        <v>8493812225</v>
      </c>
      <c r="D3104" s="1">
        <v>45337</v>
      </c>
      <c r="E3104">
        <v>99223</v>
      </c>
      <c r="F3104">
        <v>93000</v>
      </c>
      <c r="G3104" t="s">
        <v>320</v>
      </c>
      <c r="H3104" s="34">
        <v>44692</v>
      </c>
      <c r="I3104" s="7">
        <v>35754</v>
      </c>
      <c r="J3104" s="7">
        <v>30748.44</v>
      </c>
      <c r="K3104" s="7">
        <v>0</v>
      </c>
      <c r="L3104" s="7">
        <v>5005.5600000000004</v>
      </c>
      <c r="M3104" s="5">
        <v>0.14000000000000001</v>
      </c>
      <c r="N3104" t="s">
        <v>1135</v>
      </c>
      <c r="O3104" t="s">
        <v>17</v>
      </c>
      <c r="P3104" t="s">
        <v>31</v>
      </c>
      <c r="Q3104" t="s">
        <v>32</v>
      </c>
      <c r="R3104" t="s">
        <v>26</v>
      </c>
      <c r="S3104" t="s">
        <v>27</v>
      </c>
      <c r="T3104" t="s">
        <v>13311</v>
      </c>
      <c r="U3104" s="1">
        <v>45433</v>
      </c>
      <c r="V3104">
        <v>96</v>
      </c>
      <c r="W3104" t="str">
        <f t="shared" si="95"/>
        <v>90-119</v>
      </c>
    </row>
    <row r="3105" spans="1:23" x14ac:dyDescent="0.25">
      <c r="A3105" t="s">
        <v>3294</v>
      </c>
      <c r="B3105">
        <v>719531463</v>
      </c>
      <c r="C3105">
        <v>3631503974</v>
      </c>
      <c r="D3105" s="1">
        <v>45890</v>
      </c>
      <c r="E3105">
        <v>99223</v>
      </c>
      <c r="F3105">
        <v>80053</v>
      </c>
      <c r="G3105" t="s">
        <v>159</v>
      </c>
      <c r="H3105" s="34">
        <v>88676</v>
      </c>
      <c r="I3105" s="7">
        <v>72714</v>
      </c>
      <c r="J3105" s="7">
        <v>59625.48</v>
      </c>
      <c r="K3105" s="7">
        <v>0</v>
      </c>
      <c r="L3105" s="7">
        <v>13088.52</v>
      </c>
      <c r="M3105" s="5">
        <v>0.18</v>
      </c>
      <c r="N3105" t="s">
        <v>3141</v>
      </c>
      <c r="O3105" t="s">
        <v>17</v>
      </c>
      <c r="P3105" t="s">
        <v>40</v>
      </c>
      <c r="Q3105" t="s">
        <v>32</v>
      </c>
      <c r="R3105" t="s">
        <v>43</v>
      </c>
      <c r="S3105" t="s">
        <v>27</v>
      </c>
      <c r="T3105" t="s">
        <v>13312</v>
      </c>
      <c r="U3105" s="1">
        <v>46011</v>
      </c>
      <c r="V3105">
        <v>121</v>
      </c>
      <c r="W3105" t="str">
        <f t="shared" si="95"/>
        <v>120-149</v>
      </c>
    </row>
    <row r="3106" spans="1:23" x14ac:dyDescent="0.25">
      <c r="A3106" t="s">
        <v>3295</v>
      </c>
      <c r="B3106">
        <v>5233256970</v>
      </c>
      <c r="C3106">
        <v>6513018307</v>
      </c>
      <c r="D3106" s="1">
        <v>45338</v>
      </c>
      <c r="E3106">
        <v>99222</v>
      </c>
      <c r="F3106">
        <v>99282</v>
      </c>
      <c r="G3106" t="s">
        <v>159</v>
      </c>
      <c r="H3106" s="34">
        <v>23327</v>
      </c>
      <c r="I3106" s="7">
        <v>19128</v>
      </c>
      <c r="J3106" s="7">
        <v>12660.96</v>
      </c>
      <c r="K3106" s="7">
        <v>3024</v>
      </c>
      <c r="L3106" s="7">
        <v>3443.04</v>
      </c>
      <c r="M3106" s="5">
        <v>0.18</v>
      </c>
      <c r="N3106" t="s">
        <v>3141</v>
      </c>
      <c r="O3106" t="s">
        <v>27</v>
      </c>
      <c r="P3106" t="s">
        <v>97</v>
      </c>
      <c r="Q3106" t="s">
        <v>19</v>
      </c>
      <c r="R3106" t="s">
        <v>21</v>
      </c>
      <c r="S3106" t="s">
        <v>17</v>
      </c>
      <c r="T3106" t="s">
        <v>13311</v>
      </c>
      <c r="U3106" s="1">
        <v>45408</v>
      </c>
      <c r="V3106">
        <v>70</v>
      </c>
      <c r="W3106" t="str">
        <f t="shared" si="95"/>
        <v>60-89</v>
      </c>
    </row>
    <row r="3107" spans="1:23" x14ac:dyDescent="0.25">
      <c r="A3107" t="s">
        <v>3296</v>
      </c>
      <c r="B3107">
        <v>7259022269</v>
      </c>
      <c r="C3107">
        <v>3140741810</v>
      </c>
      <c r="D3107" s="1">
        <v>45770</v>
      </c>
      <c r="E3107">
        <v>99215</v>
      </c>
      <c r="F3107">
        <v>99282</v>
      </c>
      <c r="G3107" t="s">
        <v>263</v>
      </c>
      <c r="H3107" s="34">
        <v>52263</v>
      </c>
      <c r="I3107" s="7">
        <v>40765</v>
      </c>
      <c r="J3107" s="7">
        <v>32612</v>
      </c>
      <c r="K3107" s="7">
        <v>0</v>
      </c>
      <c r="L3107" s="7">
        <v>8153</v>
      </c>
      <c r="M3107" s="5">
        <v>0.2</v>
      </c>
      <c r="N3107" t="s">
        <v>3140</v>
      </c>
      <c r="O3107" t="s">
        <v>17</v>
      </c>
      <c r="P3107" t="s">
        <v>55</v>
      </c>
      <c r="Q3107" t="s">
        <v>19</v>
      </c>
      <c r="R3107" t="s">
        <v>38</v>
      </c>
      <c r="S3107" t="s">
        <v>21</v>
      </c>
      <c r="T3107" t="s">
        <v>13312</v>
      </c>
      <c r="U3107" s="1">
        <v>45910</v>
      </c>
      <c r="V3107">
        <v>140</v>
      </c>
      <c r="W3107" t="str">
        <f t="shared" si="95"/>
        <v>120-149</v>
      </c>
    </row>
    <row r="3108" spans="1:23" x14ac:dyDescent="0.25">
      <c r="A3108" t="s">
        <v>3297</v>
      </c>
      <c r="B3108">
        <v>8188421933</v>
      </c>
      <c r="C3108">
        <v>4730110195</v>
      </c>
      <c r="D3108" s="1">
        <v>45355</v>
      </c>
      <c r="E3108">
        <v>99232</v>
      </c>
      <c r="F3108">
        <v>85025</v>
      </c>
      <c r="G3108" t="s">
        <v>142</v>
      </c>
      <c r="H3108" s="34">
        <v>62102</v>
      </c>
      <c r="I3108" s="7">
        <v>52787</v>
      </c>
      <c r="J3108" s="7">
        <v>35687.26</v>
      </c>
      <c r="K3108" s="7">
        <v>16044</v>
      </c>
      <c r="L3108" s="7">
        <v>1055.74</v>
      </c>
      <c r="M3108" s="5">
        <v>0.02</v>
      </c>
      <c r="N3108" t="s">
        <v>16</v>
      </c>
      <c r="O3108" t="s">
        <v>27</v>
      </c>
      <c r="P3108" t="s">
        <v>40</v>
      </c>
      <c r="Q3108" t="s">
        <v>32</v>
      </c>
      <c r="R3108" t="s">
        <v>38</v>
      </c>
      <c r="S3108" t="s">
        <v>27</v>
      </c>
      <c r="T3108" t="s">
        <v>13310</v>
      </c>
      <c r="U3108" s="1">
        <v>45459</v>
      </c>
      <c r="V3108">
        <v>104</v>
      </c>
      <c r="W3108" t="str">
        <f t="shared" si="95"/>
        <v>90-119</v>
      </c>
    </row>
    <row r="3109" spans="1:23" x14ac:dyDescent="0.25">
      <c r="A3109" t="s">
        <v>3298</v>
      </c>
      <c r="B3109">
        <v>3444857624</v>
      </c>
      <c r="C3109">
        <v>7802674595</v>
      </c>
      <c r="D3109" s="1">
        <v>45534</v>
      </c>
      <c r="E3109">
        <v>99221</v>
      </c>
      <c r="F3109">
        <v>99291</v>
      </c>
      <c r="G3109" t="s">
        <v>574</v>
      </c>
      <c r="H3109" s="34">
        <v>90101</v>
      </c>
      <c r="I3109" s="7">
        <v>67576</v>
      </c>
      <c r="J3109" s="7">
        <v>35838.6</v>
      </c>
      <c r="K3109" s="7">
        <v>21601</v>
      </c>
      <c r="L3109" s="7">
        <v>10136.4</v>
      </c>
      <c r="M3109" s="5">
        <v>0.15</v>
      </c>
      <c r="N3109" t="s">
        <v>1139</v>
      </c>
      <c r="O3109" t="s">
        <v>27</v>
      </c>
      <c r="P3109" t="s">
        <v>18</v>
      </c>
      <c r="Q3109" t="s">
        <v>32</v>
      </c>
      <c r="R3109" t="s">
        <v>20</v>
      </c>
      <c r="S3109" t="s">
        <v>17</v>
      </c>
      <c r="T3109" t="s">
        <v>13312</v>
      </c>
      <c r="U3109" s="1">
        <v>45709</v>
      </c>
      <c r="V3109">
        <v>175</v>
      </c>
      <c r="W3109" t="str">
        <f t="shared" si="95"/>
        <v>150-179</v>
      </c>
    </row>
    <row r="3110" spans="1:23" x14ac:dyDescent="0.25">
      <c r="A3110" t="s">
        <v>3299</v>
      </c>
      <c r="B3110">
        <v>1051690328</v>
      </c>
      <c r="C3110">
        <v>9796365668</v>
      </c>
      <c r="D3110" s="1">
        <v>45378</v>
      </c>
      <c r="E3110">
        <v>99238</v>
      </c>
      <c r="F3110">
        <v>71046</v>
      </c>
      <c r="G3110" t="s">
        <v>272</v>
      </c>
      <c r="H3110" s="34">
        <v>71159</v>
      </c>
      <c r="I3110" s="7">
        <v>58350</v>
      </c>
      <c r="J3110" s="7">
        <v>41126</v>
      </c>
      <c r="K3110" s="7">
        <v>6721</v>
      </c>
      <c r="L3110" s="7">
        <v>10503</v>
      </c>
      <c r="M3110" s="5">
        <v>0.18</v>
      </c>
      <c r="N3110" t="s">
        <v>3141</v>
      </c>
      <c r="O3110" t="s">
        <v>30</v>
      </c>
      <c r="P3110" t="s">
        <v>58</v>
      </c>
      <c r="Q3110" t="s">
        <v>19</v>
      </c>
      <c r="R3110" t="s">
        <v>38</v>
      </c>
      <c r="S3110" t="s">
        <v>21</v>
      </c>
      <c r="T3110" t="s">
        <v>13310</v>
      </c>
      <c r="U3110" s="1">
        <v>45421</v>
      </c>
      <c r="V3110">
        <v>43</v>
      </c>
      <c r="W3110" t="str">
        <f t="shared" si="95"/>
        <v>30-59</v>
      </c>
    </row>
    <row r="3111" spans="1:23" x14ac:dyDescent="0.25">
      <c r="A3111" t="s">
        <v>3300</v>
      </c>
      <c r="B3111">
        <v>6824542278</v>
      </c>
      <c r="C3111">
        <v>1537046053</v>
      </c>
      <c r="D3111" s="1">
        <v>45679</v>
      </c>
      <c r="E3111">
        <v>99214</v>
      </c>
      <c r="F3111">
        <v>99292</v>
      </c>
      <c r="G3111" t="s">
        <v>3301</v>
      </c>
      <c r="H3111" s="34">
        <v>72182</v>
      </c>
      <c r="I3111" s="7">
        <v>59189</v>
      </c>
      <c r="J3111" s="7">
        <v>45686.98</v>
      </c>
      <c r="K3111" s="7">
        <v>2848</v>
      </c>
      <c r="L3111" s="7">
        <v>10654.02</v>
      </c>
      <c r="M3111" s="5">
        <v>0.18</v>
      </c>
      <c r="N3111" t="s">
        <v>3141</v>
      </c>
      <c r="O3111" t="s">
        <v>30</v>
      </c>
      <c r="P3111" t="s">
        <v>18</v>
      </c>
      <c r="Q3111" t="s">
        <v>32</v>
      </c>
      <c r="R3111" t="s">
        <v>38</v>
      </c>
      <c r="S3111" t="s">
        <v>21</v>
      </c>
      <c r="T3111" t="s">
        <v>13312</v>
      </c>
      <c r="U3111" s="1">
        <v>45754</v>
      </c>
      <c r="V3111">
        <v>75</v>
      </c>
      <c r="W3111" t="str">
        <f t="shared" si="95"/>
        <v>60-89</v>
      </c>
    </row>
    <row r="3112" spans="1:23" x14ac:dyDescent="0.25">
      <c r="A3112" t="s">
        <v>3302</v>
      </c>
      <c r="B3112">
        <v>6346260190</v>
      </c>
      <c r="C3112">
        <v>2980666622</v>
      </c>
      <c r="D3112" s="1">
        <v>45497</v>
      </c>
      <c r="E3112">
        <v>99221</v>
      </c>
      <c r="F3112">
        <v>99285</v>
      </c>
      <c r="G3112" t="s">
        <v>3183</v>
      </c>
      <c r="H3112" s="34">
        <v>74791</v>
      </c>
      <c r="I3112" s="7">
        <v>58337</v>
      </c>
      <c r="J3112" s="7">
        <v>46669.599999999999</v>
      </c>
      <c r="K3112" s="7">
        <v>0</v>
      </c>
      <c r="L3112" s="7">
        <v>11667.4</v>
      </c>
      <c r="M3112" s="5">
        <v>0.2</v>
      </c>
      <c r="N3112" t="s">
        <v>3140</v>
      </c>
      <c r="O3112" t="s">
        <v>17</v>
      </c>
      <c r="P3112" t="s">
        <v>3148</v>
      </c>
      <c r="Q3112" t="s">
        <v>32</v>
      </c>
      <c r="R3112" t="s">
        <v>21</v>
      </c>
      <c r="S3112" t="s">
        <v>17</v>
      </c>
      <c r="T3112" t="s">
        <v>13311</v>
      </c>
      <c r="U3112" s="1">
        <v>45608</v>
      </c>
      <c r="V3112">
        <v>112</v>
      </c>
      <c r="W3112" t="str">
        <f t="shared" si="95"/>
        <v>90-119</v>
      </c>
    </row>
    <row r="3113" spans="1:23" x14ac:dyDescent="0.25">
      <c r="A3113" t="s">
        <v>3303</v>
      </c>
      <c r="B3113">
        <v>916003449</v>
      </c>
      <c r="C3113">
        <v>9304889849</v>
      </c>
      <c r="D3113" s="1">
        <v>45441</v>
      </c>
      <c r="E3113">
        <v>99214</v>
      </c>
      <c r="F3113">
        <v>90834</v>
      </c>
      <c r="G3113" t="s">
        <v>3158</v>
      </c>
      <c r="H3113" s="34">
        <v>64092</v>
      </c>
      <c r="I3113" s="7">
        <v>50633</v>
      </c>
      <c r="J3113" s="7">
        <v>38195.72</v>
      </c>
      <c r="K3113" s="7">
        <v>4336</v>
      </c>
      <c r="L3113" s="7">
        <v>8101.28</v>
      </c>
      <c r="M3113" s="5">
        <v>0.16</v>
      </c>
      <c r="N3113" t="s">
        <v>1138</v>
      </c>
      <c r="O3113" t="s">
        <v>30</v>
      </c>
      <c r="P3113" t="s">
        <v>55</v>
      </c>
      <c r="Q3113" t="s">
        <v>32</v>
      </c>
      <c r="R3113" t="s">
        <v>38</v>
      </c>
      <c r="S3113" t="s">
        <v>21</v>
      </c>
      <c r="T3113" t="s">
        <v>13312</v>
      </c>
      <c r="U3113" s="1">
        <v>45604</v>
      </c>
      <c r="V3113">
        <v>163</v>
      </c>
      <c r="W3113" t="str">
        <f t="shared" si="95"/>
        <v>150-179</v>
      </c>
    </row>
    <row r="3114" spans="1:23" x14ac:dyDescent="0.25">
      <c r="A3114" t="s">
        <v>3304</v>
      </c>
      <c r="B3114">
        <v>3812620453</v>
      </c>
      <c r="C3114">
        <v>6651635734</v>
      </c>
      <c r="D3114" s="1">
        <v>45463</v>
      </c>
      <c r="E3114">
        <v>99213</v>
      </c>
      <c r="F3114">
        <v>99214</v>
      </c>
      <c r="G3114" t="s">
        <v>169</v>
      </c>
      <c r="H3114" s="34">
        <v>47736</v>
      </c>
      <c r="I3114" s="7">
        <v>40576</v>
      </c>
      <c r="J3114" s="7">
        <v>39764.480000000003</v>
      </c>
      <c r="K3114" s="7">
        <v>0</v>
      </c>
      <c r="L3114" s="7">
        <v>811.52</v>
      </c>
      <c r="M3114" s="5">
        <v>0.02</v>
      </c>
      <c r="N3114" t="s">
        <v>16</v>
      </c>
      <c r="O3114" t="s">
        <v>17</v>
      </c>
      <c r="P3114" t="s">
        <v>3147</v>
      </c>
      <c r="Q3114" t="s">
        <v>32</v>
      </c>
      <c r="R3114" t="s">
        <v>43</v>
      </c>
      <c r="S3114" t="s">
        <v>21</v>
      </c>
      <c r="T3114" t="s">
        <v>13310</v>
      </c>
      <c r="U3114" s="1">
        <v>45548</v>
      </c>
      <c r="V3114">
        <v>85</v>
      </c>
      <c r="W3114" t="str">
        <f t="shared" si="95"/>
        <v>60-89</v>
      </c>
    </row>
    <row r="3115" spans="1:23" x14ac:dyDescent="0.25">
      <c r="A3115" t="s">
        <v>3305</v>
      </c>
      <c r="B3115">
        <v>1831718659</v>
      </c>
      <c r="C3115">
        <v>8047267362</v>
      </c>
      <c r="D3115" s="1">
        <v>45703</v>
      </c>
      <c r="E3115">
        <v>99222</v>
      </c>
      <c r="F3115">
        <v>99285</v>
      </c>
      <c r="G3115" t="s">
        <v>3306</v>
      </c>
      <c r="H3115" s="34">
        <v>56227</v>
      </c>
      <c r="I3115" s="7">
        <v>46106</v>
      </c>
      <c r="J3115" s="7">
        <v>24309.919999999998</v>
      </c>
      <c r="K3115" s="7">
        <v>13497</v>
      </c>
      <c r="L3115" s="7">
        <v>8299.08</v>
      </c>
      <c r="M3115" s="5">
        <v>0.18</v>
      </c>
      <c r="N3115" t="s">
        <v>3141</v>
      </c>
      <c r="O3115" t="s">
        <v>27</v>
      </c>
      <c r="P3115" t="s">
        <v>3146</v>
      </c>
      <c r="Q3115" t="s">
        <v>19</v>
      </c>
      <c r="R3115" t="s">
        <v>26</v>
      </c>
      <c r="S3115" t="s">
        <v>21</v>
      </c>
      <c r="T3115" t="s">
        <v>13310</v>
      </c>
      <c r="U3115" s="1">
        <v>45746</v>
      </c>
      <c r="V3115">
        <v>43</v>
      </c>
      <c r="W3115" t="str">
        <f t="shared" si="95"/>
        <v>30-59</v>
      </c>
    </row>
    <row r="3116" spans="1:23" x14ac:dyDescent="0.25">
      <c r="A3116" t="s">
        <v>3307</v>
      </c>
      <c r="B3116">
        <v>2194309748</v>
      </c>
      <c r="C3116">
        <v>5631854687</v>
      </c>
      <c r="D3116" s="1">
        <v>45407</v>
      </c>
      <c r="E3116">
        <v>99221</v>
      </c>
      <c r="F3116">
        <v>99281</v>
      </c>
      <c r="G3116" t="s">
        <v>559</v>
      </c>
      <c r="H3116" s="34">
        <v>50138</v>
      </c>
      <c r="I3116" s="7">
        <v>39609</v>
      </c>
      <c r="J3116" s="7">
        <v>33271.56</v>
      </c>
      <c r="K3116" s="7">
        <v>0</v>
      </c>
      <c r="L3116" s="7">
        <v>6337.44</v>
      </c>
      <c r="M3116" s="5">
        <v>0.16</v>
      </c>
      <c r="N3116" t="s">
        <v>1138</v>
      </c>
      <c r="O3116" t="s">
        <v>17</v>
      </c>
      <c r="P3116" t="s">
        <v>35</v>
      </c>
      <c r="Q3116" t="s">
        <v>19</v>
      </c>
      <c r="R3116" t="s">
        <v>43</v>
      </c>
      <c r="S3116" t="s">
        <v>27</v>
      </c>
      <c r="T3116" t="s">
        <v>13310</v>
      </c>
      <c r="U3116" s="1">
        <v>45557</v>
      </c>
      <c r="V3116">
        <v>150</v>
      </c>
      <c r="W3116" t="str">
        <f t="shared" si="95"/>
        <v>150-179</v>
      </c>
    </row>
    <row r="3117" spans="1:23" x14ac:dyDescent="0.25">
      <c r="A3117" t="s">
        <v>3308</v>
      </c>
      <c r="B3117">
        <v>1956570066</v>
      </c>
      <c r="C3117">
        <v>784616457</v>
      </c>
      <c r="D3117" s="1">
        <v>45510</v>
      </c>
      <c r="E3117">
        <v>99231</v>
      </c>
      <c r="F3117">
        <v>99214</v>
      </c>
      <c r="G3117" t="s">
        <v>3309</v>
      </c>
      <c r="H3117" s="34">
        <v>77923</v>
      </c>
      <c r="I3117" s="7">
        <v>61559</v>
      </c>
      <c r="J3117" s="7">
        <v>41935.56</v>
      </c>
      <c r="K3117" s="7">
        <v>9774</v>
      </c>
      <c r="L3117" s="7">
        <v>9849.44</v>
      </c>
      <c r="M3117" s="5">
        <v>0.16</v>
      </c>
      <c r="N3117" t="s">
        <v>1138</v>
      </c>
      <c r="O3117" t="s">
        <v>27</v>
      </c>
      <c r="P3117" t="s">
        <v>3146</v>
      </c>
      <c r="Q3117" t="s">
        <v>19</v>
      </c>
      <c r="R3117" t="s">
        <v>21</v>
      </c>
      <c r="S3117" t="s">
        <v>27</v>
      </c>
      <c r="T3117" t="s">
        <v>13312</v>
      </c>
      <c r="U3117" s="1">
        <v>45670</v>
      </c>
      <c r="V3117">
        <v>160</v>
      </c>
      <c r="W3117" t="str">
        <f t="shared" si="95"/>
        <v>150-179</v>
      </c>
    </row>
    <row r="3118" spans="1:23" x14ac:dyDescent="0.25">
      <c r="A3118" t="s">
        <v>3310</v>
      </c>
      <c r="B3118">
        <v>3367404497</v>
      </c>
      <c r="C3118">
        <v>6063232355</v>
      </c>
      <c r="D3118" s="1">
        <v>45712</v>
      </c>
      <c r="E3118">
        <v>99214</v>
      </c>
      <c r="F3118">
        <v>99205</v>
      </c>
      <c r="G3118" t="s">
        <v>296</v>
      </c>
      <c r="H3118" s="34">
        <v>36857</v>
      </c>
      <c r="I3118" s="7">
        <v>31328</v>
      </c>
      <c r="J3118" s="7">
        <v>26479.439999999999</v>
      </c>
      <c r="K3118" s="7">
        <v>4222</v>
      </c>
      <c r="L3118" s="7">
        <v>626.55999999999995</v>
      </c>
      <c r="M3118" s="5">
        <v>0.02</v>
      </c>
      <c r="N3118" t="s">
        <v>16</v>
      </c>
      <c r="O3118" t="s">
        <v>30</v>
      </c>
      <c r="P3118" t="s">
        <v>3147</v>
      </c>
      <c r="Q3118" t="s">
        <v>32</v>
      </c>
      <c r="R3118" t="s">
        <v>21</v>
      </c>
      <c r="S3118" t="s">
        <v>17</v>
      </c>
      <c r="T3118" t="s">
        <v>13310</v>
      </c>
      <c r="U3118" s="1">
        <v>45875</v>
      </c>
      <c r="V3118">
        <v>163</v>
      </c>
      <c r="W3118" t="str">
        <f t="shared" si="95"/>
        <v>150-179</v>
      </c>
    </row>
    <row r="3119" spans="1:23" x14ac:dyDescent="0.25">
      <c r="A3119" t="s">
        <v>3311</v>
      </c>
      <c r="B3119">
        <v>9992594542</v>
      </c>
      <c r="C3119">
        <v>5549719576</v>
      </c>
      <c r="D3119" s="1">
        <v>45790</v>
      </c>
      <c r="E3119">
        <v>99221</v>
      </c>
      <c r="F3119">
        <v>36415</v>
      </c>
      <c r="G3119" t="s">
        <v>3312</v>
      </c>
      <c r="H3119" s="34">
        <v>72892</v>
      </c>
      <c r="I3119" s="7">
        <v>58314</v>
      </c>
      <c r="J3119" s="7">
        <v>50150.04</v>
      </c>
      <c r="K3119" s="7">
        <v>0</v>
      </c>
      <c r="L3119" s="7">
        <v>8163.96</v>
      </c>
      <c r="M3119" s="5">
        <v>0.14000000000000001</v>
      </c>
      <c r="N3119" t="s">
        <v>1135</v>
      </c>
      <c r="O3119" t="s">
        <v>17</v>
      </c>
      <c r="P3119" t="s">
        <v>40</v>
      </c>
      <c r="Q3119" t="s">
        <v>19</v>
      </c>
      <c r="R3119" t="s">
        <v>26</v>
      </c>
      <c r="S3119" t="s">
        <v>21</v>
      </c>
      <c r="T3119" t="s">
        <v>13311</v>
      </c>
      <c r="U3119" s="1">
        <v>45913</v>
      </c>
      <c r="V3119">
        <v>123</v>
      </c>
      <c r="W3119" t="str">
        <f t="shared" si="95"/>
        <v>120-149</v>
      </c>
    </row>
    <row r="3120" spans="1:23" x14ac:dyDescent="0.25">
      <c r="A3120" t="s">
        <v>3313</v>
      </c>
      <c r="B3120">
        <v>1461998127</v>
      </c>
      <c r="C3120">
        <v>8996792147</v>
      </c>
      <c r="D3120" s="1">
        <v>45521</v>
      </c>
      <c r="E3120">
        <v>99214</v>
      </c>
      <c r="F3120">
        <v>36415</v>
      </c>
      <c r="G3120" t="s">
        <v>263</v>
      </c>
      <c r="H3120" s="34">
        <v>30213</v>
      </c>
      <c r="I3120" s="7">
        <v>25681</v>
      </c>
      <c r="J3120" s="7">
        <v>25167.38</v>
      </c>
      <c r="K3120" s="7">
        <v>0</v>
      </c>
      <c r="L3120" s="7">
        <v>513.62</v>
      </c>
      <c r="M3120" s="5">
        <v>0.02</v>
      </c>
      <c r="N3120" t="s">
        <v>16</v>
      </c>
      <c r="O3120" t="s">
        <v>17</v>
      </c>
      <c r="P3120" t="s">
        <v>25</v>
      </c>
      <c r="Q3120" t="s">
        <v>19</v>
      </c>
      <c r="R3120" t="s">
        <v>27</v>
      </c>
      <c r="S3120" t="s">
        <v>21</v>
      </c>
      <c r="T3120" t="s">
        <v>13311</v>
      </c>
      <c r="U3120" s="1">
        <v>45586</v>
      </c>
      <c r="V3120">
        <v>65</v>
      </c>
      <c r="W3120" t="str">
        <f t="shared" si="95"/>
        <v>60-89</v>
      </c>
    </row>
    <row r="3121" spans="1:23" x14ac:dyDescent="0.25">
      <c r="A3121" t="s">
        <v>3314</v>
      </c>
      <c r="B3121">
        <v>4704664134</v>
      </c>
      <c r="C3121">
        <v>5409787493</v>
      </c>
      <c r="D3121" s="1">
        <v>45603</v>
      </c>
      <c r="E3121">
        <v>99232</v>
      </c>
      <c r="F3121">
        <v>99283</v>
      </c>
      <c r="G3121" t="s">
        <v>270</v>
      </c>
      <c r="H3121" s="34">
        <v>33153</v>
      </c>
      <c r="I3121" s="7">
        <v>23870</v>
      </c>
      <c r="J3121" s="7">
        <v>12502.4</v>
      </c>
      <c r="K3121" s="7">
        <v>9458</v>
      </c>
      <c r="L3121" s="7">
        <v>1909.6</v>
      </c>
      <c r="M3121" s="5">
        <v>0.08</v>
      </c>
      <c r="N3121" t="s">
        <v>24</v>
      </c>
      <c r="O3121" t="s">
        <v>27</v>
      </c>
      <c r="P3121" t="s">
        <v>25</v>
      </c>
      <c r="Q3121" t="s">
        <v>32</v>
      </c>
      <c r="R3121" t="s">
        <v>20</v>
      </c>
      <c r="S3121" t="s">
        <v>27</v>
      </c>
      <c r="T3121" t="s">
        <v>13311</v>
      </c>
      <c r="U3121" s="1">
        <v>45678</v>
      </c>
      <c r="V3121">
        <v>75</v>
      </c>
      <c r="W3121" t="str">
        <f t="shared" si="95"/>
        <v>60-89</v>
      </c>
    </row>
    <row r="3122" spans="1:23" x14ac:dyDescent="0.25">
      <c r="A3122" t="s">
        <v>3315</v>
      </c>
      <c r="B3122">
        <v>5504337395</v>
      </c>
      <c r="C3122">
        <v>9062246712</v>
      </c>
      <c r="D3122" s="1">
        <v>45448</v>
      </c>
      <c r="E3122">
        <v>99215</v>
      </c>
      <c r="F3122">
        <v>85025</v>
      </c>
      <c r="G3122" t="s">
        <v>3316</v>
      </c>
      <c r="H3122" s="34">
        <v>31456</v>
      </c>
      <c r="I3122" s="7">
        <v>25794</v>
      </c>
      <c r="J3122" s="7">
        <v>17130.080000000002</v>
      </c>
      <c r="K3122" s="7">
        <v>4021</v>
      </c>
      <c r="L3122" s="7">
        <v>4642.92</v>
      </c>
      <c r="M3122" s="5">
        <v>0.18</v>
      </c>
      <c r="N3122" t="s">
        <v>3141</v>
      </c>
      <c r="O3122" t="s">
        <v>27</v>
      </c>
      <c r="P3122" t="s">
        <v>3147</v>
      </c>
      <c r="Q3122" t="s">
        <v>19</v>
      </c>
      <c r="R3122" t="s">
        <v>26</v>
      </c>
      <c r="S3122" t="s">
        <v>21</v>
      </c>
      <c r="T3122" t="s">
        <v>13310</v>
      </c>
      <c r="U3122" s="1">
        <v>45605</v>
      </c>
      <c r="V3122">
        <v>157</v>
      </c>
      <c r="W3122" t="str">
        <f t="shared" si="95"/>
        <v>150-179</v>
      </c>
    </row>
    <row r="3123" spans="1:23" x14ac:dyDescent="0.25">
      <c r="A3123" t="s">
        <v>3317</v>
      </c>
      <c r="B3123">
        <v>4496553535</v>
      </c>
      <c r="C3123">
        <v>6220837368</v>
      </c>
      <c r="D3123" s="1">
        <v>45498</v>
      </c>
      <c r="E3123">
        <v>99223</v>
      </c>
      <c r="F3123">
        <v>90834</v>
      </c>
      <c r="G3123" t="s">
        <v>3192</v>
      </c>
      <c r="H3123" s="34">
        <v>51416</v>
      </c>
      <c r="I3123" s="7">
        <v>33420</v>
      </c>
      <c r="J3123" s="7">
        <v>18462.599999999999</v>
      </c>
      <c r="K3123" s="7">
        <v>10947</v>
      </c>
      <c r="L3123" s="7">
        <v>4010.4</v>
      </c>
      <c r="M3123" s="5">
        <v>0.12</v>
      </c>
      <c r="N3123" t="s">
        <v>46</v>
      </c>
      <c r="O3123" t="s">
        <v>27</v>
      </c>
      <c r="P3123" t="s">
        <v>55</v>
      </c>
      <c r="Q3123" t="s">
        <v>19</v>
      </c>
      <c r="R3123" t="s">
        <v>21</v>
      </c>
      <c r="S3123" t="s">
        <v>21</v>
      </c>
      <c r="T3123" t="s">
        <v>13310</v>
      </c>
      <c r="U3123" s="1">
        <v>45646</v>
      </c>
      <c r="V3123">
        <v>148</v>
      </c>
      <c r="W3123" t="str">
        <f t="shared" si="95"/>
        <v>120-149</v>
      </c>
    </row>
    <row r="3124" spans="1:23" x14ac:dyDescent="0.25">
      <c r="A3124" t="s">
        <v>3318</v>
      </c>
      <c r="B3124">
        <v>8098806421</v>
      </c>
      <c r="C3124">
        <v>5263714978</v>
      </c>
      <c r="D3124" s="1">
        <v>45295</v>
      </c>
      <c r="E3124">
        <v>99238</v>
      </c>
      <c r="F3124">
        <v>99202</v>
      </c>
      <c r="G3124" t="s">
        <v>75</v>
      </c>
      <c r="H3124" s="34">
        <v>5885</v>
      </c>
      <c r="I3124" s="7">
        <v>4826</v>
      </c>
      <c r="J3124" s="7">
        <v>3957.32</v>
      </c>
      <c r="K3124" s="7">
        <v>0</v>
      </c>
      <c r="L3124" s="7">
        <v>868.68</v>
      </c>
      <c r="M3124" s="5">
        <v>0.18</v>
      </c>
      <c r="N3124" t="s">
        <v>3141</v>
      </c>
      <c r="O3124" t="s">
        <v>17</v>
      </c>
      <c r="P3124" t="s">
        <v>31</v>
      </c>
      <c r="Q3124" t="s">
        <v>19</v>
      </c>
      <c r="R3124" t="s">
        <v>20</v>
      </c>
      <c r="S3124" t="s">
        <v>17</v>
      </c>
      <c r="T3124" t="s">
        <v>13310</v>
      </c>
      <c r="U3124" s="1">
        <v>45419</v>
      </c>
      <c r="V3124">
        <v>124</v>
      </c>
      <c r="W3124" t="str">
        <f t="shared" si="95"/>
        <v>120-149</v>
      </c>
    </row>
    <row r="3125" spans="1:23" x14ac:dyDescent="0.25">
      <c r="A3125" t="s">
        <v>3319</v>
      </c>
      <c r="B3125">
        <v>3533266813</v>
      </c>
      <c r="C3125">
        <v>5622289798</v>
      </c>
      <c r="D3125" s="1">
        <v>45427</v>
      </c>
      <c r="E3125">
        <v>99238</v>
      </c>
      <c r="F3125">
        <v>99215</v>
      </c>
      <c r="G3125" t="s">
        <v>3320</v>
      </c>
      <c r="H3125" s="34">
        <v>49736</v>
      </c>
      <c r="I3125" s="7">
        <v>38794</v>
      </c>
      <c r="J3125" s="7">
        <v>31035.200000000001</v>
      </c>
      <c r="K3125" s="7">
        <v>0</v>
      </c>
      <c r="L3125" s="7">
        <v>7758.8</v>
      </c>
      <c r="M3125" s="5">
        <v>0.2</v>
      </c>
      <c r="N3125" t="s">
        <v>3140</v>
      </c>
      <c r="O3125" t="s">
        <v>17</v>
      </c>
      <c r="P3125" t="s">
        <v>18</v>
      </c>
      <c r="Q3125" t="s">
        <v>32</v>
      </c>
      <c r="R3125" t="s">
        <v>38</v>
      </c>
      <c r="S3125" t="s">
        <v>17</v>
      </c>
      <c r="T3125" t="s">
        <v>13310</v>
      </c>
      <c r="U3125" s="1">
        <v>45538</v>
      </c>
      <c r="V3125">
        <v>111</v>
      </c>
      <c r="W3125" t="str">
        <f t="shared" si="95"/>
        <v>90-119</v>
      </c>
    </row>
    <row r="3126" spans="1:23" x14ac:dyDescent="0.25">
      <c r="A3126" t="s">
        <v>3321</v>
      </c>
      <c r="B3126">
        <v>9029903648</v>
      </c>
      <c r="C3126">
        <v>6951306030</v>
      </c>
      <c r="D3126" s="1">
        <v>45533</v>
      </c>
      <c r="E3126">
        <v>99232</v>
      </c>
      <c r="F3126">
        <v>99202</v>
      </c>
      <c r="G3126" t="s">
        <v>3220</v>
      </c>
      <c r="H3126" s="34">
        <v>79104</v>
      </c>
      <c r="I3126" s="7">
        <v>62492</v>
      </c>
      <c r="J3126" s="7">
        <v>29855.279999999999</v>
      </c>
      <c r="K3126" s="7">
        <v>22638</v>
      </c>
      <c r="L3126" s="7">
        <v>9998.7199999999993</v>
      </c>
      <c r="M3126" s="5">
        <v>0.16</v>
      </c>
      <c r="N3126" t="s">
        <v>1138</v>
      </c>
      <c r="O3126" t="s">
        <v>27</v>
      </c>
      <c r="P3126" t="s">
        <v>25</v>
      </c>
      <c r="Q3126" t="s">
        <v>19</v>
      </c>
      <c r="R3126" t="s">
        <v>26</v>
      </c>
      <c r="S3126" t="s">
        <v>27</v>
      </c>
      <c r="T3126" t="s">
        <v>13311</v>
      </c>
      <c r="U3126" s="1">
        <v>45660</v>
      </c>
      <c r="V3126">
        <v>127</v>
      </c>
      <c r="W3126" t="str">
        <f t="shared" si="95"/>
        <v>120-149</v>
      </c>
    </row>
    <row r="3127" spans="1:23" x14ac:dyDescent="0.25">
      <c r="A3127" t="s">
        <v>3322</v>
      </c>
      <c r="B3127">
        <v>2013882542</v>
      </c>
      <c r="C3127">
        <v>3102146854</v>
      </c>
      <c r="D3127" s="1">
        <v>45455</v>
      </c>
      <c r="E3127">
        <v>99238</v>
      </c>
      <c r="F3127">
        <v>99212</v>
      </c>
      <c r="G3127" t="s">
        <v>3323</v>
      </c>
      <c r="H3127" s="34">
        <v>89172</v>
      </c>
      <c r="I3127" s="7">
        <v>73121</v>
      </c>
      <c r="J3127" s="7">
        <v>51424.22</v>
      </c>
      <c r="K3127" s="7">
        <v>8535</v>
      </c>
      <c r="L3127" s="7">
        <v>13161.78</v>
      </c>
      <c r="M3127" s="5">
        <v>0.18</v>
      </c>
      <c r="N3127" t="s">
        <v>3141</v>
      </c>
      <c r="O3127" t="s">
        <v>30</v>
      </c>
      <c r="P3127" t="s">
        <v>18</v>
      </c>
      <c r="Q3127" t="s">
        <v>19</v>
      </c>
      <c r="R3127" t="s">
        <v>38</v>
      </c>
      <c r="S3127" t="s">
        <v>21</v>
      </c>
      <c r="T3127" t="s">
        <v>13312</v>
      </c>
      <c r="U3127" s="1">
        <v>45546</v>
      </c>
      <c r="V3127">
        <v>91</v>
      </c>
      <c r="W3127" t="str">
        <f t="shared" si="95"/>
        <v>90-119</v>
      </c>
    </row>
    <row r="3128" spans="1:23" x14ac:dyDescent="0.25">
      <c r="A3128" t="s">
        <v>3324</v>
      </c>
      <c r="B3128">
        <v>8725544529</v>
      </c>
      <c r="C3128">
        <v>9599024374</v>
      </c>
      <c r="D3128" s="1">
        <v>45355</v>
      </c>
      <c r="E3128">
        <v>99238</v>
      </c>
      <c r="F3128">
        <v>99215</v>
      </c>
      <c r="G3128" t="s">
        <v>3325</v>
      </c>
      <c r="H3128" s="34">
        <v>67137</v>
      </c>
      <c r="I3128" s="7">
        <v>43639</v>
      </c>
      <c r="J3128" s="7">
        <v>34660.32</v>
      </c>
      <c r="K3128" s="7">
        <v>3742</v>
      </c>
      <c r="L3128" s="7">
        <v>5236.68</v>
      </c>
      <c r="M3128" s="5">
        <v>0.12</v>
      </c>
      <c r="N3128" t="s">
        <v>46</v>
      </c>
      <c r="O3128" t="s">
        <v>30</v>
      </c>
      <c r="P3128" t="s">
        <v>31</v>
      </c>
      <c r="Q3128" t="s">
        <v>19</v>
      </c>
      <c r="R3128" t="s">
        <v>26</v>
      </c>
      <c r="S3128" t="s">
        <v>27</v>
      </c>
      <c r="T3128" t="s">
        <v>13312</v>
      </c>
      <c r="U3128" s="1">
        <v>45398</v>
      </c>
      <c r="V3128">
        <v>43</v>
      </c>
      <c r="W3128" t="str">
        <f t="shared" si="95"/>
        <v>30-59</v>
      </c>
    </row>
    <row r="3129" spans="1:23" x14ac:dyDescent="0.25">
      <c r="A3129" t="s">
        <v>3326</v>
      </c>
      <c r="B3129">
        <v>1017227212</v>
      </c>
      <c r="C3129">
        <v>2057067613</v>
      </c>
      <c r="D3129" s="1">
        <v>45362</v>
      </c>
      <c r="E3129">
        <v>99221</v>
      </c>
      <c r="F3129">
        <v>99282</v>
      </c>
      <c r="G3129" t="s">
        <v>3320</v>
      </c>
      <c r="H3129" s="34">
        <v>51538</v>
      </c>
      <c r="I3129" s="7">
        <v>37107</v>
      </c>
      <c r="J3129" s="7">
        <v>30934.440000000002</v>
      </c>
      <c r="K3129" s="7">
        <v>3204</v>
      </c>
      <c r="L3129" s="7">
        <v>2968.56</v>
      </c>
      <c r="M3129" s="5">
        <v>0.08</v>
      </c>
      <c r="N3129" t="s">
        <v>24</v>
      </c>
      <c r="O3129" t="s">
        <v>30</v>
      </c>
      <c r="P3129" t="s">
        <v>3150</v>
      </c>
      <c r="Q3129" t="s">
        <v>32</v>
      </c>
      <c r="R3129" t="s">
        <v>21</v>
      </c>
      <c r="S3129" t="s">
        <v>27</v>
      </c>
      <c r="T3129" t="s">
        <v>13310</v>
      </c>
      <c r="U3129" s="1">
        <v>45481</v>
      </c>
      <c r="V3129">
        <v>119</v>
      </c>
      <c r="W3129" t="str">
        <f t="shared" si="95"/>
        <v>90-119</v>
      </c>
    </row>
    <row r="3130" spans="1:23" x14ac:dyDescent="0.25">
      <c r="A3130" t="s">
        <v>3327</v>
      </c>
      <c r="B3130">
        <v>9585584455</v>
      </c>
      <c r="C3130">
        <v>3432374869</v>
      </c>
      <c r="D3130" s="1">
        <v>45665</v>
      </c>
      <c r="E3130">
        <v>99214</v>
      </c>
      <c r="F3130">
        <v>99215</v>
      </c>
      <c r="G3130" t="s">
        <v>3328</v>
      </c>
      <c r="H3130" s="34">
        <v>72034</v>
      </c>
      <c r="I3130" s="7">
        <v>51864</v>
      </c>
      <c r="J3130" s="7">
        <v>30854.880000000001</v>
      </c>
      <c r="K3130" s="7">
        <v>16860</v>
      </c>
      <c r="L3130" s="7">
        <v>4149.12</v>
      </c>
      <c r="M3130" s="5">
        <v>0.08</v>
      </c>
      <c r="N3130" t="s">
        <v>24</v>
      </c>
      <c r="O3130" t="s">
        <v>27</v>
      </c>
      <c r="P3130" t="s">
        <v>3146</v>
      </c>
      <c r="Q3130" t="s">
        <v>32</v>
      </c>
      <c r="R3130" t="s">
        <v>26</v>
      </c>
      <c r="S3130" t="s">
        <v>27</v>
      </c>
      <c r="T3130" t="s">
        <v>13312</v>
      </c>
      <c r="U3130" s="1">
        <v>45796</v>
      </c>
      <c r="V3130">
        <v>131</v>
      </c>
      <c r="W3130" t="str">
        <f t="shared" si="95"/>
        <v>120-149</v>
      </c>
    </row>
    <row r="3131" spans="1:23" x14ac:dyDescent="0.25">
      <c r="A3131" t="s">
        <v>3329</v>
      </c>
      <c r="B3131">
        <v>5721221952</v>
      </c>
      <c r="C3131">
        <v>7848607436</v>
      </c>
      <c r="D3131" s="1">
        <v>45817</v>
      </c>
      <c r="E3131">
        <v>99213</v>
      </c>
      <c r="F3131">
        <v>97110</v>
      </c>
      <c r="G3131" t="s">
        <v>140</v>
      </c>
      <c r="H3131" s="34">
        <v>55409</v>
      </c>
      <c r="I3131" s="7">
        <v>45435</v>
      </c>
      <c r="J3131" s="7">
        <v>26742.7</v>
      </c>
      <c r="K3131" s="7">
        <v>10514</v>
      </c>
      <c r="L3131" s="7">
        <v>8178.3</v>
      </c>
      <c r="M3131" s="5">
        <v>0.18</v>
      </c>
      <c r="N3131" t="s">
        <v>3141</v>
      </c>
      <c r="O3131" t="s">
        <v>27</v>
      </c>
      <c r="P3131" t="s">
        <v>3149</v>
      </c>
      <c r="Q3131" t="s">
        <v>32</v>
      </c>
      <c r="R3131" t="s">
        <v>27</v>
      </c>
      <c r="S3131" t="s">
        <v>17</v>
      </c>
      <c r="T3131" t="s">
        <v>13310</v>
      </c>
      <c r="U3131" s="1">
        <v>45893</v>
      </c>
      <c r="V3131">
        <v>76</v>
      </c>
      <c r="W3131" t="str">
        <f t="shared" si="95"/>
        <v>60-89</v>
      </c>
    </row>
    <row r="3132" spans="1:23" x14ac:dyDescent="0.25">
      <c r="A3132" t="s">
        <v>3330</v>
      </c>
      <c r="B3132">
        <v>1882752303</v>
      </c>
      <c r="C3132">
        <v>8279467611</v>
      </c>
      <c r="D3132" s="1">
        <v>45341</v>
      </c>
      <c r="E3132">
        <v>99238</v>
      </c>
      <c r="F3132">
        <v>99292</v>
      </c>
      <c r="G3132" t="s">
        <v>3331</v>
      </c>
      <c r="H3132" s="34">
        <v>52447</v>
      </c>
      <c r="I3132" s="7">
        <v>37762</v>
      </c>
      <c r="J3132" s="7">
        <v>30117.040000000001</v>
      </c>
      <c r="K3132" s="7">
        <v>4624</v>
      </c>
      <c r="L3132" s="7">
        <v>3020.96</v>
      </c>
      <c r="M3132" s="5">
        <v>0.08</v>
      </c>
      <c r="N3132" t="s">
        <v>24</v>
      </c>
      <c r="O3132" t="s">
        <v>30</v>
      </c>
      <c r="P3132" t="s">
        <v>3147</v>
      </c>
      <c r="Q3132" t="s">
        <v>32</v>
      </c>
      <c r="R3132" t="s">
        <v>20</v>
      </c>
      <c r="S3132" t="s">
        <v>27</v>
      </c>
      <c r="T3132" t="s">
        <v>13311</v>
      </c>
      <c r="U3132" s="1">
        <v>45467</v>
      </c>
      <c r="V3132">
        <v>126</v>
      </c>
      <c r="W3132" t="str">
        <f t="shared" si="95"/>
        <v>120-149</v>
      </c>
    </row>
    <row r="3133" spans="1:23" x14ac:dyDescent="0.25">
      <c r="A3133" t="s">
        <v>3332</v>
      </c>
      <c r="B3133">
        <v>7948728742</v>
      </c>
      <c r="C3133">
        <v>770790531</v>
      </c>
      <c r="D3133" s="1">
        <v>45618</v>
      </c>
      <c r="E3133">
        <v>99238</v>
      </c>
      <c r="F3133">
        <v>93000</v>
      </c>
      <c r="G3133" t="s">
        <v>415</v>
      </c>
      <c r="H3133" s="34">
        <v>96698</v>
      </c>
      <c r="I3133" s="7">
        <v>75424</v>
      </c>
      <c r="J3133" s="7">
        <v>53047.199999999997</v>
      </c>
      <c r="K3133" s="7">
        <v>7292</v>
      </c>
      <c r="L3133" s="7">
        <v>15084.8</v>
      </c>
      <c r="M3133" s="5">
        <v>0.2</v>
      </c>
      <c r="N3133" t="s">
        <v>3140</v>
      </c>
      <c r="O3133" t="s">
        <v>30</v>
      </c>
      <c r="P3133" t="s">
        <v>18</v>
      </c>
      <c r="Q3133" t="s">
        <v>32</v>
      </c>
      <c r="R3133" t="s">
        <v>38</v>
      </c>
      <c r="S3133" t="s">
        <v>27</v>
      </c>
      <c r="T3133" t="s">
        <v>13312</v>
      </c>
      <c r="U3133" s="1">
        <v>45788</v>
      </c>
      <c r="V3133">
        <v>170</v>
      </c>
      <c r="W3133" t="str">
        <f t="shared" si="95"/>
        <v>150-179</v>
      </c>
    </row>
    <row r="3134" spans="1:23" x14ac:dyDescent="0.25">
      <c r="A3134" t="s">
        <v>3333</v>
      </c>
      <c r="B3134">
        <v>7748334630</v>
      </c>
      <c r="C3134">
        <v>8181018047</v>
      </c>
      <c r="D3134" s="1">
        <v>45575</v>
      </c>
      <c r="E3134">
        <v>99231</v>
      </c>
      <c r="F3134">
        <v>99204</v>
      </c>
      <c r="G3134" t="s">
        <v>3272</v>
      </c>
      <c r="H3134" s="34">
        <v>51868</v>
      </c>
      <c r="I3134" s="7">
        <v>37345</v>
      </c>
      <c r="J3134" s="7">
        <v>29396.400000000001</v>
      </c>
      <c r="K3134" s="7">
        <v>4961</v>
      </c>
      <c r="L3134" s="7">
        <v>2987.6</v>
      </c>
      <c r="M3134" s="5">
        <v>0.08</v>
      </c>
      <c r="N3134" t="s">
        <v>24</v>
      </c>
      <c r="O3134" t="s">
        <v>27</v>
      </c>
      <c r="P3134" t="s">
        <v>3146</v>
      </c>
      <c r="Q3134" t="s">
        <v>32</v>
      </c>
      <c r="R3134" t="s">
        <v>27</v>
      </c>
      <c r="S3134" t="s">
        <v>21</v>
      </c>
      <c r="T3134" t="s">
        <v>13312</v>
      </c>
      <c r="U3134" s="1">
        <v>45610</v>
      </c>
      <c r="V3134">
        <v>35</v>
      </c>
      <c r="W3134" t="str">
        <f t="shared" si="95"/>
        <v>30-59</v>
      </c>
    </row>
    <row r="3135" spans="1:23" x14ac:dyDescent="0.25">
      <c r="A3135" t="s">
        <v>3334</v>
      </c>
      <c r="B3135">
        <v>4855377745</v>
      </c>
      <c r="C3135">
        <v>2588008734</v>
      </c>
      <c r="D3135" s="1">
        <v>45772</v>
      </c>
      <c r="E3135">
        <v>99215</v>
      </c>
      <c r="F3135">
        <v>99205</v>
      </c>
      <c r="G3135" t="s">
        <v>3335</v>
      </c>
      <c r="H3135" s="34">
        <v>73232</v>
      </c>
      <c r="I3135" s="7">
        <v>58586</v>
      </c>
      <c r="J3135" s="7">
        <v>47911.96</v>
      </c>
      <c r="K3135" s="7">
        <v>2472</v>
      </c>
      <c r="L3135" s="7">
        <v>8202.0400000000009</v>
      </c>
      <c r="M3135" s="5">
        <v>0.14000000000000001</v>
      </c>
      <c r="N3135" t="s">
        <v>1135</v>
      </c>
      <c r="O3135" t="s">
        <v>30</v>
      </c>
      <c r="P3135" t="s">
        <v>3147</v>
      </c>
      <c r="Q3135" t="s">
        <v>32</v>
      </c>
      <c r="R3135" t="s">
        <v>27</v>
      </c>
      <c r="S3135" t="s">
        <v>17</v>
      </c>
      <c r="T3135" t="s">
        <v>13312</v>
      </c>
      <c r="U3135" s="1">
        <v>45921</v>
      </c>
      <c r="V3135">
        <v>149</v>
      </c>
      <c r="W3135" t="str">
        <f t="shared" si="95"/>
        <v>120-149</v>
      </c>
    </row>
    <row r="3136" spans="1:23" x14ac:dyDescent="0.25">
      <c r="A3136" t="s">
        <v>3336</v>
      </c>
      <c r="B3136">
        <v>4221800953</v>
      </c>
      <c r="C3136">
        <v>3698217390</v>
      </c>
      <c r="D3136" s="1">
        <v>45856</v>
      </c>
      <c r="E3136">
        <v>99214</v>
      </c>
      <c r="F3136">
        <v>99201</v>
      </c>
      <c r="G3136" t="s">
        <v>3337</v>
      </c>
      <c r="H3136" s="34">
        <v>58471</v>
      </c>
      <c r="I3136" s="7">
        <v>47946</v>
      </c>
      <c r="J3136" s="7">
        <v>30195.72</v>
      </c>
      <c r="K3136" s="7">
        <v>9120</v>
      </c>
      <c r="L3136" s="7">
        <v>8630.2800000000007</v>
      </c>
      <c r="M3136" s="5">
        <v>0.18</v>
      </c>
      <c r="N3136" t="s">
        <v>3141</v>
      </c>
      <c r="O3136" t="s">
        <v>27</v>
      </c>
      <c r="P3136" t="s">
        <v>3149</v>
      </c>
      <c r="Q3136" t="s">
        <v>32</v>
      </c>
      <c r="R3136" t="s">
        <v>20</v>
      </c>
      <c r="S3136" t="s">
        <v>21</v>
      </c>
      <c r="T3136" t="s">
        <v>13311</v>
      </c>
      <c r="U3136" s="1">
        <v>45916</v>
      </c>
      <c r="V3136">
        <v>60</v>
      </c>
      <c r="W3136" t="str">
        <f t="shared" si="95"/>
        <v>60-89</v>
      </c>
    </row>
    <row r="3137" spans="1:23" x14ac:dyDescent="0.25">
      <c r="A3137" t="s">
        <v>3338</v>
      </c>
      <c r="B3137">
        <v>3129889465</v>
      </c>
      <c r="C3137">
        <v>3903318675</v>
      </c>
      <c r="D3137" s="1">
        <v>45405</v>
      </c>
      <c r="E3137">
        <v>99221</v>
      </c>
      <c r="F3137">
        <v>99213</v>
      </c>
      <c r="G3137" t="s">
        <v>3250</v>
      </c>
      <c r="H3137" s="34">
        <v>53486</v>
      </c>
      <c r="I3137" s="7">
        <v>42254</v>
      </c>
      <c r="J3137" s="7">
        <v>27178.36</v>
      </c>
      <c r="K3137" s="7">
        <v>8315</v>
      </c>
      <c r="L3137" s="7">
        <v>6760.64</v>
      </c>
      <c r="M3137" s="5">
        <v>0.16</v>
      </c>
      <c r="N3137" t="s">
        <v>1138</v>
      </c>
      <c r="O3137" t="s">
        <v>27</v>
      </c>
      <c r="P3137" t="s">
        <v>40</v>
      </c>
      <c r="Q3137" t="s">
        <v>32</v>
      </c>
      <c r="R3137" t="s">
        <v>26</v>
      </c>
      <c r="S3137" t="s">
        <v>17</v>
      </c>
      <c r="T3137" t="s">
        <v>13310</v>
      </c>
      <c r="U3137" s="1">
        <v>45461</v>
      </c>
      <c r="V3137">
        <v>56</v>
      </c>
      <c r="W3137" t="str">
        <f t="shared" si="95"/>
        <v>30-59</v>
      </c>
    </row>
    <row r="3138" spans="1:23" x14ac:dyDescent="0.25">
      <c r="A3138" t="s">
        <v>3339</v>
      </c>
      <c r="B3138">
        <v>2623729728</v>
      </c>
      <c r="C3138">
        <v>9597285794</v>
      </c>
      <c r="D3138" s="1">
        <v>45908</v>
      </c>
      <c r="E3138">
        <v>99215</v>
      </c>
      <c r="F3138">
        <v>99291</v>
      </c>
      <c r="G3138" t="s">
        <v>3220</v>
      </c>
      <c r="H3138" s="34">
        <v>43710</v>
      </c>
      <c r="I3138" s="7">
        <v>34531</v>
      </c>
      <c r="J3138" s="7">
        <v>25183.040000000001</v>
      </c>
      <c r="K3138" s="7">
        <v>3823</v>
      </c>
      <c r="L3138" s="7">
        <v>5524.96</v>
      </c>
      <c r="M3138" s="5">
        <v>0.16</v>
      </c>
      <c r="N3138" t="s">
        <v>1138</v>
      </c>
      <c r="O3138" t="s">
        <v>30</v>
      </c>
      <c r="P3138" t="s">
        <v>25</v>
      </c>
      <c r="Q3138" t="s">
        <v>32</v>
      </c>
      <c r="R3138" t="s">
        <v>20</v>
      </c>
      <c r="S3138" t="s">
        <v>27</v>
      </c>
      <c r="T3138" t="s">
        <v>13310</v>
      </c>
      <c r="U3138" s="1">
        <v>46081</v>
      </c>
      <c r="V3138">
        <v>173</v>
      </c>
      <c r="W3138" t="str">
        <f t="shared" si="95"/>
        <v>150-179</v>
      </c>
    </row>
    <row r="3139" spans="1:23" x14ac:dyDescent="0.25">
      <c r="A3139" t="s">
        <v>3340</v>
      </c>
      <c r="B3139">
        <v>831488121</v>
      </c>
      <c r="C3139">
        <v>5407449954</v>
      </c>
      <c r="D3139" s="1">
        <v>45751</v>
      </c>
      <c r="E3139">
        <v>99223</v>
      </c>
      <c r="F3139">
        <v>99281</v>
      </c>
      <c r="G3139" t="s">
        <v>3202</v>
      </c>
      <c r="H3139" s="34">
        <v>44087</v>
      </c>
      <c r="I3139" s="7">
        <v>28657</v>
      </c>
      <c r="J3139" s="7">
        <v>15545.16</v>
      </c>
      <c r="K3139" s="7">
        <v>9673</v>
      </c>
      <c r="L3139" s="7">
        <v>3438.84</v>
      </c>
      <c r="M3139" s="5">
        <v>0.12</v>
      </c>
      <c r="N3139" t="s">
        <v>46</v>
      </c>
      <c r="O3139" t="s">
        <v>27</v>
      </c>
      <c r="P3139" t="s">
        <v>58</v>
      </c>
      <c r="Q3139" t="s">
        <v>19</v>
      </c>
      <c r="R3139" t="s">
        <v>20</v>
      </c>
      <c r="S3139" t="s">
        <v>17</v>
      </c>
      <c r="T3139" t="s">
        <v>13311</v>
      </c>
      <c r="U3139" s="1">
        <v>45849</v>
      </c>
      <c r="V3139">
        <v>98</v>
      </c>
      <c r="W3139" t="str">
        <f t="shared" ref="W3139:W3202" si="96">IF(V3139="","",IF(V3139&lt;30,"0-29",IF(V3139&lt;60,"30-59",IF(V3139&lt;90,"60-89",IF(V3139&lt;120,"90-119",IF(V3139&lt;150,"120-149",IF(V3139&lt;180,"150-179",IF(V3139&lt;210,"180-209",IF(V3139&lt;240,"210-239",IF(V3139&lt;270,"240-269",IF(V3139&lt;300,"270-299",IF(V3139&lt;330,"300-329",IF(V3139&lt;360,"330-359","360+")))))))))))))</f>
        <v>90-119</v>
      </c>
    </row>
    <row r="3140" spans="1:23" x14ac:dyDescent="0.25">
      <c r="A3140" t="s">
        <v>3341</v>
      </c>
      <c r="B3140">
        <v>9250674384</v>
      </c>
      <c r="C3140">
        <v>5028517653</v>
      </c>
      <c r="D3140" s="1">
        <v>45856</v>
      </c>
      <c r="E3140">
        <v>99214</v>
      </c>
      <c r="F3140">
        <v>80053</v>
      </c>
      <c r="G3140" t="s">
        <v>3342</v>
      </c>
      <c r="H3140" s="34">
        <v>74393</v>
      </c>
      <c r="I3140" s="7">
        <v>53563</v>
      </c>
      <c r="J3140" s="7">
        <v>49277.96</v>
      </c>
      <c r="K3140" s="7">
        <v>0</v>
      </c>
      <c r="L3140" s="7">
        <v>4285.04</v>
      </c>
      <c r="M3140" s="5">
        <v>0.08</v>
      </c>
      <c r="N3140" t="s">
        <v>24</v>
      </c>
      <c r="O3140" t="s">
        <v>17</v>
      </c>
      <c r="P3140" t="s">
        <v>3150</v>
      </c>
      <c r="Q3140" t="s">
        <v>19</v>
      </c>
      <c r="R3140" t="s">
        <v>26</v>
      </c>
      <c r="S3140" t="s">
        <v>17</v>
      </c>
      <c r="T3140" t="s">
        <v>13311</v>
      </c>
      <c r="U3140" s="1">
        <v>46027</v>
      </c>
      <c r="V3140">
        <v>171</v>
      </c>
      <c r="W3140" t="str">
        <f t="shared" si="96"/>
        <v>150-179</v>
      </c>
    </row>
    <row r="3141" spans="1:23" x14ac:dyDescent="0.25">
      <c r="A3141" t="s">
        <v>3343</v>
      </c>
      <c r="B3141">
        <v>8046908250</v>
      </c>
      <c r="C3141">
        <v>1226582618</v>
      </c>
      <c r="D3141" s="1">
        <v>45541</v>
      </c>
      <c r="E3141">
        <v>99231</v>
      </c>
      <c r="F3141">
        <v>99213</v>
      </c>
      <c r="G3141" t="s">
        <v>3262</v>
      </c>
      <c r="H3141" s="34">
        <v>84957</v>
      </c>
      <c r="I3141" s="7">
        <v>69665</v>
      </c>
      <c r="J3141" s="7">
        <v>48653.3</v>
      </c>
      <c r="K3141" s="7">
        <v>8472</v>
      </c>
      <c r="L3141" s="7">
        <v>12539.7</v>
      </c>
      <c r="M3141" s="5">
        <v>0.18</v>
      </c>
      <c r="N3141" t="s">
        <v>3141</v>
      </c>
      <c r="O3141" t="s">
        <v>30</v>
      </c>
      <c r="P3141" t="s">
        <v>97</v>
      </c>
      <c r="Q3141" t="s">
        <v>32</v>
      </c>
      <c r="R3141" t="s">
        <v>26</v>
      </c>
      <c r="S3141" t="s">
        <v>17</v>
      </c>
      <c r="T3141" t="s">
        <v>13312</v>
      </c>
      <c r="U3141" s="1">
        <v>45589</v>
      </c>
      <c r="V3141">
        <v>48</v>
      </c>
      <c r="W3141" t="str">
        <f t="shared" si="96"/>
        <v>30-59</v>
      </c>
    </row>
    <row r="3142" spans="1:23" x14ac:dyDescent="0.25">
      <c r="A3142" t="s">
        <v>3344</v>
      </c>
      <c r="B3142">
        <v>6694606847</v>
      </c>
      <c r="C3142">
        <v>3043519378</v>
      </c>
      <c r="D3142" s="1">
        <v>45817</v>
      </c>
      <c r="E3142">
        <v>99215</v>
      </c>
      <c r="F3142">
        <v>99291</v>
      </c>
      <c r="G3142" t="s">
        <v>116</v>
      </c>
      <c r="H3142" s="34">
        <v>61200</v>
      </c>
      <c r="I3142" s="7">
        <v>48960</v>
      </c>
      <c r="J3142" s="7">
        <v>36205.599999999999</v>
      </c>
      <c r="K3142" s="7">
        <v>5900</v>
      </c>
      <c r="L3142" s="7">
        <v>6854.4</v>
      </c>
      <c r="M3142" s="5">
        <v>0.14000000000000001</v>
      </c>
      <c r="N3142" t="s">
        <v>1135</v>
      </c>
      <c r="O3142" t="s">
        <v>30</v>
      </c>
      <c r="P3142" t="s">
        <v>3146</v>
      </c>
      <c r="Q3142" t="s">
        <v>19</v>
      </c>
      <c r="R3142" t="s">
        <v>21</v>
      </c>
      <c r="S3142" t="s">
        <v>27</v>
      </c>
      <c r="T3142" t="s">
        <v>13312</v>
      </c>
      <c r="U3142" s="1">
        <v>45988</v>
      </c>
      <c r="V3142">
        <v>172</v>
      </c>
      <c r="W3142" t="str">
        <f t="shared" si="96"/>
        <v>150-179</v>
      </c>
    </row>
    <row r="3143" spans="1:23" x14ac:dyDescent="0.25">
      <c r="A3143" t="s">
        <v>3345</v>
      </c>
      <c r="B3143">
        <v>1266331583</v>
      </c>
      <c r="C3143">
        <v>8365449408</v>
      </c>
      <c r="D3143" s="1">
        <v>45848</v>
      </c>
      <c r="E3143">
        <v>99233</v>
      </c>
      <c r="F3143">
        <v>81000</v>
      </c>
      <c r="G3143" t="s">
        <v>148</v>
      </c>
      <c r="H3143" s="34">
        <v>98813</v>
      </c>
      <c r="I3143" s="7">
        <v>81027</v>
      </c>
      <c r="J3143" s="7">
        <v>66442.14</v>
      </c>
      <c r="K3143" s="7">
        <v>0</v>
      </c>
      <c r="L3143" s="7">
        <v>14584.86</v>
      </c>
      <c r="M3143" s="5">
        <v>0.18</v>
      </c>
      <c r="N3143" t="s">
        <v>3141</v>
      </c>
      <c r="O3143" t="s">
        <v>17</v>
      </c>
      <c r="P3143" t="s">
        <v>40</v>
      </c>
      <c r="Q3143" t="s">
        <v>32</v>
      </c>
      <c r="R3143" t="s">
        <v>38</v>
      </c>
      <c r="S3143" t="s">
        <v>27</v>
      </c>
      <c r="T3143" t="s">
        <v>13310</v>
      </c>
      <c r="U3143" s="1">
        <v>45907</v>
      </c>
      <c r="V3143">
        <v>59</v>
      </c>
      <c r="W3143" t="str">
        <f t="shared" si="96"/>
        <v>30-59</v>
      </c>
    </row>
    <row r="3144" spans="1:23" x14ac:dyDescent="0.25">
      <c r="A3144" t="s">
        <v>3346</v>
      </c>
      <c r="B3144">
        <v>1045277077</v>
      </c>
      <c r="C3144">
        <v>1309364999</v>
      </c>
      <c r="D3144" s="1">
        <v>45837</v>
      </c>
      <c r="E3144">
        <v>99233</v>
      </c>
      <c r="F3144">
        <v>99201</v>
      </c>
      <c r="G3144" t="s">
        <v>3258</v>
      </c>
      <c r="H3144" s="34">
        <v>93743</v>
      </c>
      <c r="I3144" s="7">
        <v>67495</v>
      </c>
      <c r="J3144" s="7">
        <v>35260.400000000001</v>
      </c>
      <c r="K3144" s="7">
        <v>26835</v>
      </c>
      <c r="L3144" s="7">
        <v>5399.6</v>
      </c>
      <c r="M3144" s="5">
        <v>0.08</v>
      </c>
      <c r="N3144" t="s">
        <v>24</v>
      </c>
      <c r="O3144" t="s">
        <v>27</v>
      </c>
      <c r="P3144" t="s">
        <v>18</v>
      </c>
      <c r="Q3144" t="s">
        <v>32</v>
      </c>
      <c r="R3144" t="s">
        <v>27</v>
      </c>
      <c r="S3144" t="s">
        <v>27</v>
      </c>
      <c r="T3144" t="s">
        <v>13312</v>
      </c>
      <c r="U3144" s="1">
        <v>45918</v>
      </c>
      <c r="V3144">
        <v>81</v>
      </c>
      <c r="W3144" t="str">
        <f t="shared" si="96"/>
        <v>60-89</v>
      </c>
    </row>
    <row r="3145" spans="1:23" x14ac:dyDescent="0.25">
      <c r="A3145" t="s">
        <v>3347</v>
      </c>
      <c r="B3145">
        <v>9025050373</v>
      </c>
      <c r="C3145">
        <v>2954124888</v>
      </c>
      <c r="D3145" s="1">
        <v>45837</v>
      </c>
      <c r="E3145">
        <v>99223</v>
      </c>
      <c r="F3145">
        <v>36415</v>
      </c>
      <c r="G3145" t="s">
        <v>3283</v>
      </c>
      <c r="H3145" s="34">
        <v>99556</v>
      </c>
      <c r="I3145" s="7">
        <v>81636</v>
      </c>
      <c r="J3145" s="7">
        <v>66941.52</v>
      </c>
      <c r="K3145" s="7">
        <v>0</v>
      </c>
      <c r="L3145" s="7">
        <v>14694.48</v>
      </c>
      <c r="M3145" s="5">
        <v>0.18</v>
      </c>
      <c r="N3145" t="s">
        <v>3141</v>
      </c>
      <c r="O3145" t="s">
        <v>17</v>
      </c>
      <c r="P3145" t="s">
        <v>3146</v>
      </c>
      <c r="Q3145" t="s">
        <v>32</v>
      </c>
      <c r="R3145" t="s">
        <v>38</v>
      </c>
      <c r="S3145" t="s">
        <v>27</v>
      </c>
      <c r="T3145" t="s">
        <v>13310</v>
      </c>
      <c r="U3145" s="1">
        <v>45899</v>
      </c>
      <c r="V3145">
        <v>62</v>
      </c>
      <c r="W3145" t="str">
        <f t="shared" si="96"/>
        <v>60-89</v>
      </c>
    </row>
    <row r="3146" spans="1:23" x14ac:dyDescent="0.25">
      <c r="A3146" t="s">
        <v>3348</v>
      </c>
      <c r="B3146">
        <v>2158185028</v>
      </c>
      <c r="C3146">
        <v>7150166464</v>
      </c>
      <c r="D3146" s="1">
        <v>45944</v>
      </c>
      <c r="E3146">
        <v>99238</v>
      </c>
      <c r="F3146">
        <v>85025</v>
      </c>
      <c r="G3146" t="s">
        <v>110</v>
      </c>
      <c r="H3146" s="34">
        <v>55789</v>
      </c>
      <c r="I3146" s="7">
        <v>43515</v>
      </c>
      <c r="J3146" s="7">
        <v>30336</v>
      </c>
      <c r="K3146" s="7">
        <v>4476</v>
      </c>
      <c r="L3146" s="7">
        <v>8703</v>
      </c>
      <c r="M3146" s="5">
        <v>0.2</v>
      </c>
      <c r="N3146" t="s">
        <v>3140</v>
      </c>
      <c r="O3146" t="s">
        <v>30</v>
      </c>
      <c r="P3146" t="s">
        <v>58</v>
      </c>
      <c r="Q3146" t="s">
        <v>19</v>
      </c>
      <c r="R3146" t="s">
        <v>43</v>
      </c>
      <c r="S3146" t="s">
        <v>17</v>
      </c>
      <c r="T3146" t="s">
        <v>13312</v>
      </c>
      <c r="U3146" s="1">
        <v>46086</v>
      </c>
      <c r="V3146">
        <v>142</v>
      </c>
      <c r="W3146" t="str">
        <f t="shared" si="96"/>
        <v>120-149</v>
      </c>
    </row>
    <row r="3147" spans="1:23" x14ac:dyDescent="0.25">
      <c r="A3147" t="s">
        <v>3349</v>
      </c>
      <c r="B3147">
        <v>7339142427</v>
      </c>
      <c r="C3147">
        <v>7883041730</v>
      </c>
      <c r="D3147" s="1">
        <v>45905</v>
      </c>
      <c r="E3147">
        <v>99215</v>
      </c>
      <c r="F3147">
        <v>71046</v>
      </c>
      <c r="G3147" t="s">
        <v>209</v>
      </c>
      <c r="H3147" s="34">
        <v>93385</v>
      </c>
      <c r="I3147" s="7">
        <v>67237</v>
      </c>
      <c r="J3147" s="7">
        <v>61858.04</v>
      </c>
      <c r="K3147" s="7">
        <v>0</v>
      </c>
      <c r="L3147" s="7">
        <v>5378.96</v>
      </c>
      <c r="M3147" s="5">
        <v>0.08</v>
      </c>
      <c r="N3147" t="s">
        <v>24</v>
      </c>
      <c r="O3147" t="s">
        <v>17</v>
      </c>
      <c r="P3147" t="s">
        <v>3150</v>
      </c>
      <c r="Q3147" t="s">
        <v>32</v>
      </c>
      <c r="R3147" t="s">
        <v>21</v>
      </c>
      <c r="S3147" t="s">
        <v>17</v>
      </c>
      <c r="T3147" t="s">
        <v>13310</v>
      </c>
      <c r="U3147" s="1">
        <v>45986</v>
      </c>
      <c r="V3147">
        <v>81</v>
      </c>
      <c r="W3147" t="str">
        <f t="shared" si="96"/>
        <v>60-89</v>
      </c>
    </row>
    <row r="3148" spans="1:23" x14ac:dyDescent="0.25">
      <c r="A3148" t="s">
        <v>3350</v>
      </c>
      <c r="B3148">
        <v>9616953542</v>
      </c>
      <c r="C3148">
        <v>5966393984</v>
      </c>
      <c r="D3148" s="1">
        <v>45524</v>
      </c>
      <c r="E3148">
        <v>99231</v>
      </c>
      <c r="F3148">
        <v>93000</v>
      </c>
      <c r="G3148" t="s">
        <v>320</v>
      </c>
      <c r="H3148" s="34">
        <v>78887</v>
      </c>
      <c r="I3148" s="7">
        <v>62321</v>
      </c>
      <c r="J3148" s="7">
        <v>52349.64</v>
      </c>
      <c r="K3148" s="7">
        <v>0</v>
      </c>
      <c r="L3148" s="7">
        <v>9971.36</v>
      </c>
      <c r="M3148" s="5">
        <v>0.16</v>
      </c>
      <c r="N3148" t="s">
        <v>1138</v>
      </c>
      <c r="O3148" t="s">
        <v>17</v>
      </c>
      <c r="P3148" t="s">
        <v>3147</v>
      </c>
      <c r="Q3148" t="s">
        <v>32</v>
      </c>
      <c r="R3148" t="s">
        <v>26</v>
      </c>
      <c r="S3148" t="s">
        <v>17</v>
      </c>
      <c r="T3148" t="s">
        <v>13310</v>
      </c>
      <c r="U3148" s="1">
        <v>45562</v>
      </c>
      <c r="V3148">
        <v>38</v>
      </c>
      <c r="W3148" t="str">
        <f t="shared" si="96"/>
        <v>30-59</v>
      </c>
    </row>
    <row r="3149" spans="1:23" x14ac:dyDescent="0.25">
      <c r="A3149" t="s">
        <v>3351</v>
      </c>
      <c r="B3149">
        <v>3720056778</v>
      </c>
      <c r="C3149">
        <v>3865426429</v>
      </c>
      <c r="D3149" s="1">
        <v>45866</v>
      </c>
      <c r="E3149">
        <v>99231</v>
      </c>
      <c r="F3149">
        <v>97110</v>
      </c>
      <c r="G3149" t="s">
        <v>3352</v>
      </c>
      <c r="H3149" s="34">
        <v>35808</v>
      </c>
      <c r="I3149" s="7">
        <v>25782</v>
      </c>
      <c r="J3149" s="7">
        <v>23719.439999999999</v>
      </c>
      <c r="K3149" s="7">
        <v>0</v>
      </c>
      <c r="L3149" s="7">
        <v>2062.56</v>
      </c>
      <c r="M3149" s="5">
        <v>0.08</v>
      </c>
      <c r="N3149" t="s">
        <v>24</v>
      </c>
      <c r="O3149" t="s">
        <v>17</v>
      </c>
      <c r="P3149" t="s">
        <v>97</v>
      </c>
      <c r="Q3149" t="s">
        <v>32</v>
      </c>
      <c r="R3149" t="s">
        <v>20</v>
      </c>
      <c r="S3149" t="s">
        <v>27</v>
      </c>
      <c r="T3149" t="s">
        <v>13312</v>
      </c>
      <c r="U3149" s="1">
        <v>45992</v>
      </c>
      <c r="V3149">
        <v>126</v>
      </c>
      <c r="W3149" t="str">
        <f t="shared" si="96"/>
        <v>120-149</v>
      </c>
    </row>
    <row r="3150" spans="1:23" x14ac:dyDescent="0.25">
      <c r="A3150" t="s">
        <v>3353</v>
      </c>
      <c r="B3150">
        <v>2872292332</v>
      </c>
      <c r="C3150">
        <v>1217021889</v>
      </c>
      <c r="D3150" s="1">
        <v>45598</v>
      </c>
      <c r="E3150">
        <v>99222</v>
      </c>
      <c r="F3150">
        <v>99292</v>
      </c>
      <c r="G3150" t="s">
        <v>112</v>
      </c>
      <c r="H3150" s="34">
        <v>39586</v>
      </c>
      <c r="I3150" s="7">
        <v>30877</v>
      </c>
      <c r="J3150" s="7">
        <v>21804.6</v>
      </c>
      <c r="K3150" s="7">
        <v>2897</v>
      </c>
      <c r="L3150" s="7">
        <v>6175.4</v>
      </c>
      <c r="M3150" s="5">
        <v>0.2</v>
      </c>
      <c r="N3150" t="s">
        <v>3140</v>
      </c>
      <c r="O3150" t="s">
        <v>30</v>
      </c>
      <c r="P3150" t="s">
        <v>3150</v>
      </c>
      <c r="Q3150" t="s">
        <v>19</v>
      </c>
      <c r="R3150" t="s">
        <v>43</v>
      </c>
      <c r="S3150" t="s">
        <v>21</v>
      </c>
      <c r="T3150" t="s">
        <v>13312</v>
      </c>
      <c r="U3150" s="1">
        <v>45681</v>
      </c>
      <c r="V3150">
        <v>83</v>
      </c>
      <c r="W3150" t="str">
        <f t="shared" si="96"/>
        <v>60-89</v>
      </c>
    </row>
    <row r="3151" spans="1:23" x14ac:dyDescent="0.25">
      <c r="A3151" t="s">
        <v>3354</v>
      </c>
      <c r="B3151">
        <v>2499700028</v>
      </c>
      <c r="C3151">
        <v>2590074233</v>
      </c>
      <c r="D3151" s="1">
        <v>45843</v>
      </c>
      <c r="E3151">
        <v>99222</v>
      </c>
      <c r="F3151">
        <v>99205</v>
      </c>
      <c r="G3151" t="s">
        <v>3355</v>
      </c>
      <c r="H3151" s="34">
        <v>42189</v>
      </c>
      <c r="I3151" s="7">
        <v>27423</v>
      </c>
      <c r="J3151" s="7">
        <v>12507.24</v>
      </c>
      <c r="K3151" s="7">
        <v>11625</v>
      </c>
      <c r="L3151" s="7">
        <v>3290.76</v>
      </c>
      <c r="M3151" s="5">
        <v>0.12</v>
      </c>
      <c r="N3151" t="s">
        <v>46</v>
      </c>
      <c r="O3151" t="s">
        <v>27</v>
      </c>
      <c r="P3151" t="s">
        <v>25</v>
      </c>
      <c r="Q3151" t="s">
        <v>19</v>
      </c>
      <c r="R3151" t="s">
        <v>27</v>
      </c>
      <c r="S3151" t="s">
        <v>27</v>
      </c>
      <c r="T3151" t="s">
        <v>13310</v>
      </c>
      <c r="U3151" s="1">
        <v>45944</v>
      </c>
      <c r="V3151">
        <v>101</v>
      </c>
      <c r="W3151" t="str">
        <f t="shared" si="96"/>
        <v>90-119</v>
      </c>
    </row>
    <row r="3152" spans="1:23" x14ac:dyDescent="0.25">
      <c r="A3152" t="s">
        <v>3356</v>
      </c>
      <c r="B3152">
        <v>193902192</v>
      </c>
      <c r="C3152">
        <v>5939844538</v>
      </c>
      <c r="D3152" s="1">
        <v>45343</v>
      </c>
      <c r="E3152">
        <v>99214</v>
      </c>
      <c r="F3152">
        <v>90834</v>
      </c>
      <c r="G3152" t="s">
        <v>3357</v>
      </c>
      <c r="H3152" s="34">
        <v>88747</v>
      </c>
      <c r="I3152" s="7">
        <v>57686</v>
      </c>
      <c r="J3152" s="7">
        <v>36588.68</v>
      </c>
      <c r="K3152" s="7">
        <v>14175</v>
      </c>
      <c r="L3152" s="7">
        <v>6922.32</v>
      </c>
      <c r="M3152" s="5">
        <v>0.12</v>
      </c>
      <c r="N3152" t="s">
        <v>46</v>
      </c>
      <c r="O3152" t="s">
        <v>27</v>
      </c>
      <c r="P3152" t="s">
        <v>97</v>
      </c>
      <c r="Q3152" t="s">
        <v>19</v>
      </c>
      <c r="R3152" t="s">
        <v>38</v>
      </c>
      <c r="S3152" t="s">
        <v>27</v>
      </c>
      <c r="T3152" t="s">
        <v>13311</v>
      </c>
      <c r="U3152" s="1">
        <v>45383</v>
      </c>
      <c r="V3152">
        <v>40</v>
      </c>
      <c r="W3152" t="str">
        <f t="shared" si="96"/>
        <v>30-59</v>
      </c>
    </row>
    <row r="3153" spans="1:23" x14ac:dyDescent="0.25">
      <c r="A3153" t="s">
        <v>3358</v>
      </c>
      <c r="B3153">
        <v>6901488567</v>
      </c>
      <c r="C3153">
        <v>1518129349</v>
      </c>
      <c r="D3153" s="1">
        <v>45791</v>
      </c>
      <c r="E3153">
        <v>99233</v>
      </c>
      <c r="F3153">
        <v>85025</v>
      </c>
      <c r="G3153" t="s">
        <v>87</v>
      </c>
      <c r="H3153" s="34">
        <v>43350</v>
      </c>
      <c r="I3153" s="7">
        <v>32513</v>
      </c>
      <c r="J3153" s="7">
        <v>27636.05</v>
      </c>
      <c r="K3153" s="7">
        <v>0</v>
      </c>
      <c r="L3153" s="7">
        <v>4876.95</v>
      </c>
      <c r="M3153" s="5">
        <v>0.15</v>
      </c>
      <c r="N3153" t="s">
        <v>1139</v>
      </c>
      <c r="O3153" t="s">
        <v>17</v>
      </c>
      <c r="P3153" t="s">
        <v>55</v>
      </c>
      <c r="Q3153" t="s">
        <v>32</v>
      </c>
      <c r="R3153" t="s">
        <v>26</v>
      </c>
      <c r="S3153" t="s">
        <v>21</v>
      </c>
      <c r="T3153" t="s">
        <v>13312</v>
      </c>
      <c r="U3153" s="1">
        <v>45919</v>
      </c>
      <c r="V3153">
        <v>128</v>
      </c>
      <c r="W3153" t="str">
        <f t="shared" si="96"/>
        <v>120-149</v>
      </c>
    </row>
    <row r="3154" spans="1:23" x14ac:dyDescent="0.25">
      <c r="A3154" t="s">
        <v>3359</v>
      </c>
      <c r="B3154">
        <v>3182470054</v>
      </c>
      <c r="C3154">
        <v>958394418</v>
      </c>
      <c r="D3154" s="1">
        <v>45947</v>
      </c>
      <c r="E3154">
        <v>99238</v>
      </c>
      <c r="F3154">
        <v>99292</v>
      </c>
      <c r="G3154" t="s">
        <v>3360</v>
      </c>
      <c r="H3154" s="34">
        <v>34675</v>
      </c>
      <c r="I3154" s="7">
        <v>28434</v>
      </c>
      <c r="J3154" s="7">
        <v>15153.88</v>
      </c>
      <c r="K3154" s="7">
        <v>8162</v>
      </c>
      <c r="L3154" s="7">
        <v>5118.12</v>
      </c>
      <c r="M3154" s="5">
        <v>0.18</v>
      </c>
      <c r="N3154" t="s">
        <v>3141</v>
      </c>
      <c r="O3154" t="s">
        <v>27</v>
      </c>
      <c r="P3154" t="s">
        <v>3148</v>
      </c>
      <c r="Q3154" t="s">
        <v>32</v>
      </c>
      <c r="R3154" t="s">
        <v>21</v>
      </c>
      <c r="S3154" t="s">
        <v>17</v>
      </c>
      <c r="T3154" t="s">
        <v>13312</v>
      </c>
      <c r="U3154" s="1">
        <v>46121</v>
      </c>
      <c r="V3154">
        <v>174</v>
      </c>
      <c r="W3154" t="str">
        <f t="shared" si="96"/>
        <v>150-179</v>
      </c>
    </row>
    <row r="3155" spans="1:23" x14ac:dyDescent="0.25">
      <c r="A3155" t="s">
        <v>3361</v>
      </c>
      <c r="B3155">
        <v>8872297979</v>
      </c>
      <c r="C3155">
        <v>2300678286</v>
      </c>
      <c r="D3155" s="1">
        <v>45855</v>
      </c>
      <c r="E3155">
        <v>99232</v>
      </c>
      <c r="F3155">
        <v>97110</v>
      </c>
      <c r="G3155" t="s">
        <v>3253</v>
      </c>
      <c r="H3155" s="34">
        <v>97462</v>
      </c>
      <c r="I3155" s="7">
        <v>73097</v>
      </c>
      <c r="J3155" s="7">
        <v>55010.45</v>
      </c>
      <c r="K3155" s="7">
        <v>7122</v>
      </c>
      <c r="L3155" s="7">
        <v>10964.55</v>
      </c>
      <c r="M3155" s="5">
        <v>0.15</v>
      </c>
      <c r="N3155" t="s">
        <v>1139</v>
      </c>
      <c r="O3155" t="s">
        <v>30</v>
      </c>
      <c r="P3155" t="s">
        <v>3149</v>
      </c>
      <c r="Q3155" t="s">
        <v>32</v>
      </c>
      <c r="R3155" t="s">
        <v>38</v>
      </c>
      <c r="S3155" t="s">
        <v>21</v>
      </c>
      <c r="T3155" t="s">
        <v>13311</v>
      </c>
      <c r="U3155" s="1">
        <v>46003</v>
      </c>
      <c r="V3155">
        <v>148</v>
      </c>
      <c r="W3155" t="str">
        <f t="shared" si="96"/>
        <v>120-149</v>
      </c>
    </row>
    <row r="3156" spans="1:23" x14ac:dyDescent="0.25">
      <c r="A3156" t="s">
        <v>3362</v>
      </c>
      <c r="B3156">
        <v>8575038450</v>
      </c>
      <c r="C3156">
        <v>8578716126</v>
      </c>
      <c r="D3156" s="1">
        <v>45377</v>
      </c>
      <c r="E3156">
        <v>99238</v>
      </c>
      <c r="F3156">
        <v>99281</v>
      </c>
      <c r="G3156" t="s">
        <v>203</v>
      </c>
      <c r="H3156" s="34">
        <v>39046</v>
      </c>
      <c r="I3156" s="7">
        <v>33189</v>
      </c>
      <c r="J3156" s="7">
        <v>29740.22</v>
      </c>
      <c r="K3156" s="7">
        <v>2785</v>
      </c>
      <c r="L3156" s="7">
        <v>663.78</v>
      </c>
      <c r="M3156" s="5">
        <v>0.02</v>
      </c>
      <c r="N3156" t="s">
        <v>16</v>
      </c>
      <c r="O3156" t="s">
        <v>30</v>
      </c>
      <c r="P3156" t="s">
        <v>3150</v>
      </c>
      <c r="Q3156" t="s">
        <v>19</v>
      </c>
      <c r="R3156" t="s">
        <v>27</v>
      </c>
      <c r="S3156" t="s">
        <v>21</v>
      </c>
      <c r="T3156" t="s">
        <v>13310</v>
      </c>
      <c r="U3156" s="1">
        <v>45431</v>
      </c>
      <c r="V3156">
        <v>54</v>
      </c>
      <c r="W3156" t="str">
        <f t="shared" si="96"/>
        <v>30-59</v>
      </c>
    </row>
    <row r="3157" spans="1:23" x14ac:dyDescent="0.25">
      <c r="A3157" t="s">
        <v>3363</v>
      </c>
      <c r="B3157">
        <v>6264614505</v>
      </c>
      <c r="C3157">
        <v>8702975375</v>
      </c>
      <c r="D3157" s="1">
        <v>45755</v>
      </c>
      <c r="E3157">
        <v>99214</v>
      </c>
      <c r="F3157">
        <v>99284</v>
      </c>
      <c r="G3157" t="s">
        <v>3269</v>
      </c>
      <c r="H3157" s="34">
        <v>35372</v>
      </c>
      <c r="I3157" s="7">
        <v>22992</v>
      </c>
      <c r="J3157" s="7">
        <v>18889.96</v>
      </c>
      <c r="K3157" s="7">
        <v>1343</v>
      </c>
      <c r="L3157" s="7">
        <v>2759.04</v>
      </c>
      <c r="M3157" s="5">
        <v>0.12</v>
      </c>
      <c r="N3157" t="s">
        <v>46</v>
      </c>
      <c r="O3157" t="s">
        <v>30</v>
      </c>
      <c r="P3157" t="s">
        <v>3150</v>
      </c>
      <c r="Q3157" t="s">
        <v>19</v>
      </c>
      <c r="R3157" t="s">
        <v>27</v>
      </c>
      <c r="S3157" t="s">
        <v>21</v>
      </c>
      <c r="T3157" t="s">
        <v>13310</v>
      </c>
      <c r="U3157" s="1">
        <v>45873</v>
      </c>
      <c r="V3157">
        <v>118</v>
      </c>
      <c r="W3157" t="str">
        <f t="shared" si="96"/>
        <v>90-119</v>
      </c>
    </row>
    <row r="3158" spans="1:23" x14ac:dyDescent="0.25">
      <c r="A3158" t="s">
        <v>3364</v>
      </c>
      <c r="B3158">
        <v>5156960556</v>
      </c>
      <c r="C3158">
        <v>601295753</v>
      </c>
      <c r="D3158" s="1">
        <v>45725</v>
      </c>
      <c r="E3158">
        <v>99215</v>
      </c>
      <c r="F3158">
        <v>93000</v>
      </c>
      <c r="G3158" t="s">
        <v>3365</v>
      </c>
      <c r="H3158" s="34">
        <v>63925</v>
      </c>
      <c r="I3158" s="7">
        <v>49862</v>
      </c>
      <c r="J3158" s="7">
        <v>31409.599999999999</v>
      </c>
      <c r="K3158" s="7">
        <v>8480</v>
      </c>
      <c r="L3158" s="7">
        <v>9972.4</v>
      </c>
      <c r="M3158" s="5">
        <v>0.2</v>
      </c>
      <c r="N3158" t="s">
        <v>3140</v>
      </c>
      <c r="O3158" t="s">
        <v>27</v>
      </c>
      <c r="P3158" t="s">
        <v>3146</v>
      </c>
      <c r="Q3158" t="s">
        <v>32</v>
      </c>
      <c r="R3158" t="s">
        <v>43</v>
      </c>
      <c r="S3158" t="s">
        <v>27</v>
      </c>
      <c r="T3158" t="s">
        <v>13310</v>
      </c>
      <c r="U3158" s="1">
        <v>45786</v>
      </c>
      <c r="V3158">
        <v>61</v>
      </c>
      <c r="W3158" t="str">
        <f t="shared" si="96"/>
        <v>60-89</v>
      </c>
    </row>
    <row r="3159" spans="1:23" x14ac:dyDescent="0.25">
      <c r="A3159" t="s">
        <v>3366</v>
      </c>
      <c r="B3159">
        <v>5548700878</v>
      </c>
      <c r="C3159">
        <v>5535163258</v>
      </c>
      <c r="D3159" s="1">
        <v>45382</v>
      </c>
      <c r="E3159">
        <v>99215</v>
      </c>
      <c r="F3159">
        <v>99203</v>
      </c>
      <c r="G3159" t="s">
        <v>3176</v>
      </c>
      <c r="H3159" s="34">
        <v>74329</v>
      </c>
      <c r="I3159" s="7">
        <v>59463</v>
      </c>
      <c r="J3159" s="7">
        <v>44800.18</v>
      </c>
      <c r="K3159" s="7">
        <v>6338</v>
      </c>
      <c r="L3159" s="7">
        <v>8324.82</v>
      </c>
      <c r="M3159" s="5">
        <v>0.14000000000000001</v>
      </c>
      <c r="N3159" t="s">
        <v>1135</v>
      </c>
      <c r="O3159" t="s">
        <v>27</v>
      </c>
      <c r="P3159" t="s">
        <v>3149</v>
      </c>
      <c r="Q3159" t="s">
        <v>19</v>
      </c>
      <c r="R3159" t="s">
        <v>43</v>
      </c>
      <c r="S3159" t="s">
        <v>27</v>
      </c>
      <c r="T3159" t="s">
        <v>13311</v>
      </c>
      <c r="U3159" s="1">
        <v>45492</v>
      </c>
      <c r="V3159">
        <v>110</v>
      </c>
      <c r="W3159" t="str">
        <f t="shared" si="96"/>
        <v>90-119</v>
      </c>
    </row>
    <row r="3160" spans="1:23" x14ac:dyDescent="0.25">
      <c r="A3160" t="s">
        <v>3367</v>
      </c>
      <c r="B3160">
        <v>9031586614</v>
      </c>
      <c r="C3160">
        <v>9703424040</v>
      </c>
      <c r="D3160" s="1">
        <v>45908</v>
      </c>
      <c r="E3160">
        <v>99222</v>
      </c>
      <c r="F3160">
        <v>99282</v>
      </c>
      <c r="G3160" t="s">
        <v>347</v>
      </c>
      <c r="H3160" s="34">
        <v>51736</v>
      </c>
      <c r="I3160" s="7">
        <v>43976</v>
      </c>
      <c r="J3160" s="7">
        <v>43096.480000000003</v>
      </c>
      <c r="K3160" s="7">
        <v>0</v>
      </c>
      <c r="L3160" s="7">
        <v>879.52</v>
      </c>
      <c r="M3160" s="5">
        <v>0.02</v>
      </c>
      <c r="N3160" t="s">
        <v>16</v>
      </c>
      <c r="O3160" t="s">
        <v>17</v>
      </c>
      <c r="P3160" t="s">
        <v>40</v>
      </c>
      <c r="Q3160" t="s">
        <v>19</v>
      </c>
      <c r="R3160" t="s">
        <v>43</v>
      </c>
      <c r="S3160" t="s">
        <v>21</v>
      </c>
      <c r="T3160" t="s">
        <v>13312</v>
      </c>
      <c r="U3160" s="1">
        <v>45990</v>
      </c>
      <c r="V3160">
        <v>82</v>
      </c>
      <c r="W3160" t="str">
        <f t="shared" si="96"/>
        <v>60-89</v>
      </c>
    </row>
    <row r="3161" spans="1:23" x14ac:dyDescent="0.25">
      <c r="A3161" t="s">
        <v>3368</v>
      </c>
      <c r="B3161">
        <v>5995920138</v>
      </c>
      <c r="C3161">
        <v>9824953128</v>
      </c>
      <c r="D3161" s="1">
        <v>45614</v>
      </c>
      <c r="E3161">
        <v>99223</v>
      </c>
      <c r="F3161">
        <v>99205</v>
      </c>
      <c r="G3161" t="s">
        <v>3208</v>
      </c>
      <c r="H3161" s="34">
        <v>63858</v>
      </c>
      <c r="I3161" s="7">
        <v>45978</v>
      </c>
      <c r="J3161" s="7">
        <v>42299.76</v>
      </c>
      <c r="K3161" s="7">
        <v>0</v>
      </c>
      <c r="L3161" s="7">
        <v>3678.24</v>
      </c>
      <c r="M3161" s="5">
        <v>0.08</v>
      </c>
      <c r="N3161" t="s">
        <v>24</v>
      </c>
      <c r="O3161" t="s">
        <v>17</v>
      </c>
      <c r="P3161" t="s">
        <v>3150</v>
      </c>
      <c r="Q3161" t="s">
        <v>19</v>
      </c>
      <c r="R3161" t="s">
        <v>21</v>
      </c>
      <c r="S3161" t="s">
        <v>21</v>
      </c>
      <c r="T3161" t="s">
        <v>13312</v>
      </c>
      <c r="U3161" s="1">
        <v>45684</v>
      </c>
      <c r="V3161">
        <v>70</v>
      </c>
      <c r="W3161" t="str">
        <f t="shared" si="96"/>
        <v>60-89</v>
      </c>
    </row>
    <row r="3162" spans="1:23" x14ac:dyDescent="0.25">
      <c r="A3162" t="s">
        <v>3369</v>
      </c>
      <c r="B3162">
        <v>3039702745</v>
      </c>
      <c r="C3162">
        <v>8964182179</v>
      </c>
      <c r="D3162" s="1">
        <v>45611</v>
      </c>
      <c r="E3162">
        <v>99213</v>
      </c>
      <c r="F3162">
        <v>99292</v>
      </c>
      <c r="G3162" t="s">
        <v>96</v>
      </c>
      <c r="H3162" s="34">
        <v>57185</v>
      </c>
      <c r="I3162" s="7">
        <v>48607</v>
      </c>
      <c r="J3162" s="7">
        <v>42702.86</v>
      </c>
      <c r="K3162" s="7">
        <v>4932</v>
      </c>
      <c r="L3162" s="7">
        <v>972.14</v>
      </c>
      <c r="M3162" s="5">
        <v>0.02</v>
      </c>
      <c r="N3162" t="s">
        <v>16</v>
      </c>
      <c r="O3162" t="s">
        <v>30</v>
      </c>
      <c r="P3162" t="s">
        <v>3149</v>
      </c>
      <c r="Q3162" t="s">
        <v>32</v>
      </c>
      <c r="R3162" t="s">
        <v>20</v>
      </c>
      <c r="S3162" t="s">
        <v>17</v>
      </c>
      <c r="T3162" t="s">
        <v>13310</v>
      </c>
      <c r="U3162" s="1">
        <v>45647</v>
      </c>
      <c r="V3162">
        <v>36</v>
      </c>
      <c r="W3162" t="str">
        <f t="shared" si="96"/>
        <v>30-59</v>
      </c>
    </row>
    <row r="3163" spans="1:23" x14ac:dyDescent="0.25">
      <c r="A3163" t="s">
        <v>3370</v>
      </c>
      <c r="B3163">
        <v>6645901247</v>
      </c>
      <c r="C3163">
        <v>9501488971</v>
      </c>
      <c r="D3163" s="1">
        <v>45322</v>
      </c>
      <c r="E3163">
        <v>99232</v>
      </c>
      <c r="F3163">
        <v>99213</v>
      </c>
      <c r="G3163" t="s">
        <v>3371</v>
      </c>
      <c r="H3163" s="34">
        <v>49129</v>
      </c>
      <c r="I3163" s="7">
        <v>39303</v>
      </c>
      <c r="J3163" s="7">
        <v>31115.58</v>
      </c>
      <c r="K3163" s="7">
        <v>2685</v>
      </c>
      <c r="L3163" s="7">
        <v>5502.42</v>
      </c>
      <c r="M3163" s="5">
        <v>0.14000000000000001</v>
      </c>
      <c r="N3163" t="s">
        <v>1135</v>
      </c>
      <c r="O3163" t="s">
        <v>30</v>
      </c>
      <c r="P3163" t="s">
        <v>3150</v>
      </c>
      <c r="Q3163" t="s">
        <v>19</v>
      </c>
      <c r="R3163" t="s">
        <v>38</v>
      </c>
      <c r="S3163" t="s">
        <v>21</v>
      </c>
      <c r="T3163" t="s">
        <v>13312</v>
      </c>
      <c r="U3163" s="1">
        <v>45460</v>
      </c>
      <c r="V3163">
        <v>138</v>
      </c>
      <c r="W3163" t="str">
        <f t="shared" si="96"/>
        <v>120-149</v>
      </c>
    </row>
    <row r="3164" spans="1:23" x14ac:dyDescent="0.25">
      <c r="A3164" t="s">
        <v>3372</v>
      </c>
      <c r="B3164">
        <v>1862745257</v>
      </c>
      <c r="C3164">
        <v>2597444911</v>
      </c>
      <c r="D3164" s="1">
        <v>45701</v>
      </c>
      <c r="E3164">
        <v>99223</v>
      </c>
      <c r="F3164">
        <v>99213</v>
      </c>
      <c r="G3164" t="s">
        <v>3373</v>
      </c>
      <c r="H3164" s="34">
        <v>61160</v>
      </c>
      <c r="I3164" s="7">
        <v>39754</v>
      </c>
      <c r="J3164" s="7">
        <v>31872.519999999997</v>
      </c>
      <c r="K3164" s="7">
        <v>3111</v>
      </c>
      <c r="L3164" s="7">
        <v>4770.4799999999996</v>
      </c>
      <c r="M3164" s="5">
        <v>0.12</v>
      </c>
      <c r="N3164" t="s">
        <v>46</v>
      </c>
      <c r="O3164" t="s">
        <v>30</v>
      </c>
      <c r="P3164" t="s">
        <v>31</v>
      </c>
      <c r="Q3164" t="s">
        <v>19</v>
      </c>
      <c r="R3164" t="s">
        <v>21</v>
      </c>
      <c r="S3164" t="s">
        <v>17</v>
      </c>
      <c r="T3164" t="s">
        <v>13312</v>
      </c>
      <c r="U3164" s="1">
        <v>45828</v>
      </c>
      <c r="V3164">
        <v>127</v>
      </c>
      <c r="W3164" t="str">
        <f t="shared" si="96"/>
        <v>120-149</v>
      </c>
    </row>
    <row r="3165" spans="1:23" x14ac:dyDescent="0.25">
      <c r="A3165" t="s">
        <v>3374</v>
      </c>
      <c r="B3165">
        <v>137942678</v>
      </c>
      <c r="C3165">
        <v>6496207212</v>
      </c>
      <c r="D3165" s="1">
        <v>45815</v>
      </c>
      <c r="E3165">
        <v>99215</v>
      </c>
      <c r="F3165">
        <v>99202</v>
      </c>
      <c r="G3165" t="s">
        <v>99</v>
      </c>
      <c r="H3165" s="34">
        <v>71965</v>
      </c>
      <c r="I3165" s="7">
        <v>56852</v>
      </c>
      <c r="J3165" s="7">
        <v>24311.68</v>
      </c>
      <c r="K3165" s="7">
        <v>23444</v>
      </c>
      <c r="L3165" s="7">
        <v>9096.32</v>
      </c>
      <c r="M3165" s="5">
        <v>0.16</v>
      </c>
      <c r="N3165" t="s">
        <v>1138</v>
      </c>
      <c r="O3165" t="s">
        <v>27</v>
      </c>
      <c r="P3165" t="s">
        <v>58</v>
      </c>
      <c r="Q3165" t="s">
        <v>32</v>
      </c>
      <c r="R3165" t="s">
        <v>26</v>
      </c>
      <c r="S3165" t="s">
        <v>21</v>
      </c>
      <c r="T3165" t="s">
        <v>13312</v>
      </c>
      <c r="U3165" s="1">
        <v>45976</v>
      </c>
      <c r="V3165">
        <v>161</v>
      </c>
      <c r="W3165" t="str">
        <f t="shared" si="96"/>
        <v>150-179</v>
      </c>
    </row>
    <row r="3166" spans="1:23" x14ac:dyDescent="0.25">
      <c r="A3166" t="s">
        <v>3375</v>
      </c>
      <c r="B3166">
        <v>6417506615</v>
      </c>
      <c r="C3166">
        <v>9119642423</v>
      </c>
      <c r="D3166" s="1">
        <v>45375</v>
      </c>
      <c r="E3166">
        <v>99222</v>
      </c>
      <c r="F3166">
        <v>99201</v>
      </c>
      <c r="G3166" t="s">
        <v>3355</v>
      </c>
      <c r="H3166" s="34">
        <v>75946</v>
      </c>
      <c r="I3166" s="7">
        <v>60757</v>
      </c>
      <c r="J3166" s="7">
        <v>33153.019999999997</v>
      </c>
      <c r="K3166" s="7">
        <v>19098</v>
      </c>
      <c r="L3166" s="7">
        <v>8505.98</v>
      </c>
      <c r="M3166" s="5">
        <v>0.14000000000000001</v>
      </c>
      <c r="N3166" t="s">
        <v>1135</v>
      </c>
      <c r="O3166" t="s">
        <v>27</v>
      </c>
      <c r="P3166" t="s">
        <v>3149</v>
      </c>
      <c r="Q3166" t="s">
        <v>32</v>
      </c>
      <c r="R3166" t="s">
        <v>43</v>
      </c>
      <c r="S3166" t="s">
        <v>21</v>
      </c>
      <c r="T3166" t="s">
        <v>13310</v>
      </c>
      <c r="U3166" s="1">
        <v>45477</v>
      </c>
      <c r="V3166">
        <v>102</v>
      </c>
      <c r="W3166" t="str">
        <f t="shared" si="96"/>
        <v>90-119</v>
      </c>
    </row>
    <row r="3167" spans="1:23" x14ac:dyDescent="0.25">
      <c r="A3167" t="s">
        <v>3376</v>
      </c>
      <c r="B3167">
        <v>2646278133</v>
      </c>
      <c r="C3167">
        <v>3967399983</v>
      </c>
      <c r="D3167" s="1">
        <v>45681</v>
      </c>
      <c r="E3167">
        <v>99215</v>
      </c>
      <c r="F3167">
        <v>99201</v>
      </c>
      <c r="G3167" t="s">
        <v>3377</v>
      </c>
      <c r="H3167" s="34">
        <v>73885</v>
      </c>
      <c r="I3167" s="7">
        <v>55414</v>
      </c>
      <c r="J3167" s="7">
        <v>47101.9</v>
      </c>
      <c r="K3167" s="7">
        <v>0</v>
      </c>
      <c r="L3167" s="7">
        <v>8312.1</v>
      </c>
      <c r="M3167" s="5">
        <v>0.15</v>
      </c>
      <c r="N3167" t="s">
        <v>1139</v>
      </c>
      <c r="O3167" t="s">
        <v>17</v>
      </c>
      <c r="P3167" t="s">
        <v>55</v>
      </c>
      <c r="Q3167" t="s">
        <v>19</v>
      </c>
      <c r="R3167" t="s">
        <v>21</v>
      </c>
      <c r="S3167" t="s">
        <v>27</v>
      </c>
      <c r="T3167" t="s">
        <v>13310</v>
      </c>
      <c r="U3167" s="1">
        <v>45760</v>
      </c>
      <c r="V3167">
        <v>79</v>
      </c>
      <c r="W3167" t="str">
        <f t="shared" si="96"/>
        <v>60-89</v>
      </c>
    </row>
    <row r="3168" spans="1:23" x14ac:dyDescent="0.25">
      <c r="A3168" t="s">
        <v>3378</v>
      </c>
      <c r="B3168">
        <v>2609966843</v>
      </c>
      <c r="C3168">
        <v>3456381490</v>
      </c>
      <c r="D3168" s="1">
        <v>45808</v>
      </c>
      <c r="E3168">
        <v>99231</v>
      </c>
      <c r="F3168">
        <v>85025</v>
      </c>
      <c r="G3168" t="s">
        <v>3223</v>
      </c>
      <c r="H3168" s="34">
        <v>77671</v>
      </c>
      <c r="I3168" s="7">
        <v>62137</v>
      </c>
      <c r="J3168" s="7">
        <v>53437.82</v>
      </c>
      <c r="K3168" s="7">
        <v>0</v>
      </c>
      <c r="L3168" s="7">
        <v>8699.18</v>
      </c>
      <c r="M3168" s="5">
        <v>0.14000000000000001</v>
      </c>
      <c r="N3168" t="s">
        <v>1135</v>
      </c>
      <c r="O3168" t="s">
        <v>17</v>
      </c>
      <c r="P3168" t="s">
        <v>31</v>
      </c>
      <c r="Q3168" t="s">
        <v>19</v>
      </c>
      <c r="R3168" t="s">
        <v>43</v>
      </c>
      <c r="S3168" t="s">
        <v>17</v>
      </c>
      <c r="T3168" t="s">
        <v>13312</v>
      </c>
      <c r="U3168" s="1">
        <v>45853</v>
      </c>
      <c r="V3168">
        <v>45</v>
      </c>
      <c r="W3168" t="str">
        <f t="shared" si="96"/>
        <v>30-59</v>
      </c>
    </row>
    <row r="3169" spans="1:23" x14ac:dyDescent="0.25">
      <c r="A3169" t="s">
        <v>3379</v>
      </c>
      <c r="B3169">
        <v>256023486</v>
      </c>
      <c r="C3169">
        <v>7867283382</v>
      </c>
      <c r="D3169" s="1">
        <v>45724</v>
      </c>
      <c r="E3169">
        <v>99222</v>
      </c>
      <c r="F3169">
        <v>99205</v>
      </c>
      <c r="G3169" t="s">
        <v>71</v>
      </c>
      <c r="H3169" s="34">
        <v>70474</v>
      </c>
      <c r="I3169" s="7">
        <v>45808</v>
      </c>
      <c r="J3169" s="7">
        <v>40311.040000000001</v>
      </c>
      <c r="K3169" s="7">
        <v>0</v>
      </c>
      <c r="L3169" s="7">
        <v>5496.96</v>
      </c>
      <c r="M3169" s="5">
        <v>0.12</v>
      </c>
      <c r="N3169" t="s">
        <v>46</v>
      </c>
      <c r="O3169" t="s">
        <v>17</v>
      </c>
      <c r="P3169" t="s">
        <v>55</v>
      </c>
      <c r="Q3169" t="s">
        <v>32</v>
      </c>
      <c r="R3169" t="s">
        <v>27</v>
      </c>
      <c r="S3169" t="s">
        <v>21</v>
      </c>
      <c r="T3169" t="s">
        <v>13312</v>
      </c>
      <c r="U3169" s="1">
        <v>45782</v>
      </c>
      <c r="V3169">
        <v>58</v>
      </c>
      <c r="W3169" t="str">
        <f t="shared" si="96"/>
        <v>30-59</v>
      </c>
    </row>
    <row r="3170" spans="1:23" x14ac:dyDescent="0.25">
      <c r="A3170" t="s">
        <v>3380</v>
      </c>
      <c r="B3170">
        <v>9575067774</v>
      </c>
      <c r="C3170">
        <v>3929388272</v>
      </c>
      <c r="D3170" s="1">
        <v>45590</v>
      </c>
      <c r="E3170">
        <v>99238</v>
      </c>
      <c r="F3170">
        <v>99214</v>
      </c>
      <c r="G3170" t="s">
        <v>140</v>
      </c>
      <c r="H3170" s="34">
        <v>72256</v>
      </c>
      <c r="I3170" s="7">
        <v>52024</v>
      </c>
      <c r="J3170" s="7">
        <v>26299.08</v>
      </c>
      <c r="K3170" s="7">
        <v>21563</v>
      </c>
      <c r="L3170" s="7">
        <v>4161.92</v>
      </c>
      <c r="M3170" s="5">
        <v>0.08</v>
      </c>
      <c r="N3170" t="s">
        <v>24</v>
      </c>
      <c r="O3170" t="s">
        <v>27</v>
      </c>
      <c r="P3170" t="s">
        <v>31</v>
      </c>
      <c r="Q3170" t="s">
        <v>19</v>
      </c>
      <c r="R3170" t="s">
        <v>43</v>
      </c>
      <c r="S3170" t="s">
        <v>21</v>
      </c>
      <c r="T3170" t="s">
        <v>13311</v>
      </c>
      <c r="U3170" s="1">
        <v>45762</v>
      </c>
      <c r="V3170">
        <v>172</v>
      </c>
      <c r="W3170" t="str">
        <f t="shared" si="96"/>
        <v>150-179</v>
      </c>
    </row>
    <row r="3171" spans="1:23" x14ac:dyDescent="0.25">
      <c r="A3171" t="s">
        <v>3381</v>
      </c>
      <c r="B3171">
        <v>2958547415</v>
      </c>
      <c r="C3171">
        <v>9489334170</v>
      </c>
      <c r="D3171" s="1">
        <v>45573</v>
      </c>
      <c r="E3171">
        <v>99233</v>
      </c>
      <c r="F3171">
        <v>99214</v>
      </c>
      <c r="G3171" t="s">
        <v>307</v>
      </c>
      <c r="H3171" s="34">
        <v>54962</v>
      </c>
      <c r="I3171" s="7">
        <v>43420</v>
      </c>
      <c r="J3171" s="7">
        <v>23946.799999999999</v>
      </c>
      <c r="K3171" s="7">
        <v>12526</v>
      </c>
      <c r="L3171" s="7">
        <v>6947.2</v>
      </c>
      <c r="M3171" s="5">
        <v>0.16</v>
      </c>
      <c r="N3171" t="s">
        <v>1138</v>
      </c>
      <c r="O3171" t="s">
        <v>27</v>
      </c>
      <c r="P3171" t="s">
        <v>3148</v>
      </c>
      <c r="Q3171" t="s">
        <v>19</v>
      </c>
      <c r="R3171" t="s">
        <v>26</v>
      </c>
      <c r="S3171" t="s">
        <v>21</v>
      </c>
      <c r="T3171" t="s">
        <v>13312</v>
      </c>
      <c r="U3171" s="1">
        <v>45609</v>
      </c>
      <c r="V3171">
        <v>36</v>
      </c>
      <c r="W3171" t="str">
        <f t="shared" si="96"/>
        <v>30-59</v>
      </c>
    </row>
    <row r="3172" spans="1:23" x14ac:dyDescent="0.25">
      <c r="A3172" t="s">
        <v>3382</v>
      </c>
      <c r="B3172">
        <v>5254632905</v>
      </c>
      <c r="C3172">
        <v>2368931520</v>
      </c>
      <c r="D3172" s="1">
        <v>45939</v>
      </c>
      <c r="E3172">
        <v>99214</v>
      </c>
      <c r="F3172">
        <v>99203</v>
      </c>
      <c r="G3172" t="s">
        <v>293</v>
      </c>
      <c r="H3172" s="34">
        <v>14287</v>
      </c>
      <c r="I3172" s="7">
        <v>10715</v>
      </c>
      <c r="J3172" s="7">
        <v>7459.75</v>
      </c>
      <c r="K3172" s="7">
        <v>1648</v>
      </c>
      <c r="L3172" s="7">
        <v>1607.25</v>
      </c>
      <c r="M3172" s="5">
        <v>0.15</v>
      </c>
      <c r="N3172" t="s">
        <v>1139</v>
      </c>
      <c r="O3172" t="s">
        <v>27</v>
      </c>
      <c r="P3172" t="s">
        <v>35</v>
      </c>
      <c r="Q3172" t="s">
        <v>19</v>
      </c>
      <c r="R3172" t="s">
        <v>20</v>
      </c>
      <c r="S3172" t="s">
        <v>27</v>
      </c>
      <c r="T3172" t="s">
        <v>13310</v>
      </c>
      <c r="U3172" s="1">
        <v>46107</v>
      </c>
      <c r="V3172">
        <v>168</v>
      </c>
      <c r="W3172" t="str">
        <f t="shared" si="96"/>
        <v>150-179</v>
      </c>
    </row>
    <row r="3173" spans="1:23" x14ac:dyDescent="0.25">
      <c r="A3173" t="s">
        <v>3383</v>
      </c>
      <c r="B3173">
        <v>5325883538</v>
      </c>
      <c r="C3173">
        <v>3409667097</v>
      </c>
      <c r="D3173" s="1">
        <v>45833</v>
      </c>
      <c r="E3173">
        <v>99223</v>
      </c>
      <c r="F3173">
        <v>99203</v>
      </c>
      <c r="G3173" t="s">
        <v>3283</v>
      </c>
      <c r="H3173" s="34">
        <v>69519</v>
      </c>
      <c r="I3173" s="7">
        <v>45187</v>
      </c>
      <c r="J3173" s="7">
        <v>39764.559999999998</v>
      </c>
      <c r="K3173" s="7">
        <v>0</v>
      </c>
      <c r="L3173" s="7">
        <v>5422.44</v>
      </c>
      <c r="M3173" s="5">
        <v>0.12</v>
      </c>
      <c r="N3173" t="s">
        <v>46</v>
      </c>
      <c r="O3173" t="s">
        <v>17</v>
      </c>
      <c r="P3173" t="s">
        <v>18</v>
      </c>
      <c r="Q3173" t="s">
        <v>19</v>
      </c>
      <c r="R3173" t="s">
        <v>20</v>
      </c>
      <c r="S3173" t="s">
        <v>21</v>
      </c>
      <c r="T3173" t="s">
        <v>13311</v>
      </c>
      <c r="U3173" s="1">
        <v>45964</v>
      </c>
      <c r="V3173">
        <v>131</v>
      </c>
      <c r="W3173" t="str">
        <f t="shared" si="96"/>
        <v>120-149</v>
      </c>
    </row>
    <row r="3174" spans="1:23" x14ac:dyDescent="0.25">
      <c r="A3174" t="s">
        <v>3384</v>
      </c>
      <c r="B3174">
        <v>6468177231</v>
      </c>
      <c r="C3174">
        <v>9755092467</v>
      </c>
      <c r="D3174" s="1">
        <v>45439</v>
      </c>
      <c r="E3174">
        <v>99233</v>
      </c>
      <c r="F3174">
        <v>99214</v>
      </c>
      <c r="G3174" t="s">
        <v>3286</v>
      </c>
      <c r="H3174" s="34">
        <v>43942</v>
      </c>
      <c r="I3174" s="7">
        <v>36032</v>
      </c>
      <c r="J3174" s="7">
        <v>26161.24</v>
      </c>
      <c r="K3174" s="7">
        <v>3385</v>
      </c>
      <c r="L3174" s="7">
        <v>6485.76</v>
      </c>
      <c r="M3174" s="5">
        <v>0.18</v>
      </c>
      <c r="N3174" t="s">
        <v>3141</v>
      </c>
      <c r="O3174" t="s">
        <v>30</v>
      </c>
      <c r="P3174" t="s">
        <v>31</v>
      </c>
      <c r="Q3174" t="s">
        <v>19</v>
      </c>
      <c r="R3174" t="s">
        <v>43</v>
      </c>
      <c r="S3174" t="s">
        <v>21</v>
      </c>
      <c r="T3174" t="s">
        <v>13311</v>
      </c>
      <c r="U3174" s="1">
        <v>45527</v>
      </c>
      <c r="V3174">
        <v>88</v>
      </c>
      <c r="W3174" t="str">
        <f t="shared" si="96"/>
        <v>60-89</v>
      </c>
    </row>
    <row r="3175" spans="1:23" x14ac:dyDescent="0.25">
      <c r="A3175" t="s">
        <v>3385</v>
      </c>
      <c r="B3175">
        <v>498397585</v>
      </c>
      <c r="C3175">
        <v>1707217410</v>
      </c>
      <c r="D3175" s="1">
        <v>45306</v>
      </c>
      <c r="E3175">
        <v>99221</v>
      </c>
      <c r="F3175">
        <v>99282</v>
      </c>
      <c r="G3175" t="s">
        <v>99</v>
      </c>
      <c r="H3175" s="34">
        <v>84902</v>
      </c>
      <c r="I3175" s="7">
        <v>61129</v>
      </c>
      <c r="J3175" s="7">
        <v>49918.68</v>
      </c>
      <c r="K3175" s="7">
        <v>6320</v>
      </c>
      <c r="L3175" s="7">
        <v>4890.32</v>
      </c>
      <c r="M3175" s="5">
        <v>0.08</v>
      </c>
      <c r="N3175" t="s">
        <v>24</v>
      </c>
      <c r="O3175" t="s">
        <v>30</v>
      </c>
      <c r="P3175" t="s">
        <v>40</v>
      </c>
      <c r="Q3175" t="s">
        <v>19</v>
      </c>
      <c r="R3175" t="s">
        <v>20</v>
      </c>
      <c r="S3175" t="s">
        <v>27</v>
      </c>
      <c r="T3175" t="s">
        <v>13312</v>
      </c>
      <c r="U3175" s="1">
        <v>45339</v>
      </c>
      <c r="V3175">
        <v>33</v>
      </c>
      <c r="W3175" t="str">
        <f t="shared" si="96"/>
        <v>30-59</v>
      </c>
    </row>
    <row r="3176" spans="1:23" x14ac:dyDescent="0.25">
      <c r="A3176" t="s">
        <v>3386</v>
      </c>
      <c r="B3176">
        <v>8598270915</v>
      </c>
      <c r="C3176">
        <v>7189235514</v>
      </c>
      <c r="D3176" s="1">
        <v>45601</v>
      </c>
      <c r="E3176">
        <v>99223</v>
      </c>
      <c r="F3176">
        <v>99203</v>
      </c>
      <c r="G3176" t="s">
        <v>248</v>
      </c>
      <c r="H3176" s="34">
        <v>51993</v>
      </c>
      <c r="I3176" s="7">
        <v>41594</v>
      </c>
      <c r="J3176" s="7">
        <v>30056.839999999997</v>
      </c>
      <c r="K3176" s="7">
        <v>5714</v>
      </c>
      <c r="L3176" s="7">
        <v>5823.16</v>
      </c>
      <c r="M3176" s="5">
        <v>0.14000000000000001</v>
      </c>
      <c r="N3176" t="s">
        <v>1135</v>
      </c>
      <c r="O3176" t="s">
        <v>30</v>
      </c>
      <c r="P3176" t="s">
        <v>18</v>
      </c>
      <c r="Q3176" t="s">
        <v>19</v>
      </c>
      <c r="R3176" t="s">
        <v>26</v>
      </c>
      <c r="S3176" t="s">
        <v>27</v>
      </c>
      <c r="T3176" t="s">
        <v>13312</v>
      </c>
      <c r="U3176" s="1">
        <v>45771</v>
      </c>
      <c r="V3176">
        <v>170</v>
      </c>
      <c r="W3176" t="str">
        <f t="shared" si="96"/>
        <v>150-179</v>
      </c>
    </row>
    <row r="3177" spans="1:23" x14ac:dyDescent="0.25">
      <c r="A3177" t="s">
        <v>3387</v>
      </c>
      <c r="B3177">
        <v>4096924684</v>
      </c>
      <c r="C3177">
        <v>257930796</v>
      </c>
      <c r="D3177" s="1">
        <v>45450</v>
      </c>
      <c r="E3177">
        <v>99233</v>
      </c>
      <c r="F3177">
        <v>36415</v>
      </c>
      <c r="G3177" t="s">
        <v>127</v>
      </c>
      <c r="H3177" s="34">
        <v>35599</v>
      </c>
      <c r="I3177" s="7">
        <v>28123</v>
      </c>
      <c r="J3177" s="7">
        <v>23623.32</v>
      </c>
      <c r="K3177" s="7">
        <v>0</v>
      </c>
      <c r="L3177" s="7">
        <v>4499.68</v>
      </c>
      <c r="M3177" s="5">
        <v>0.16</v>
      </c>
      <c r="N3177" t="s">
        <v>1138</v>
      </c>
      <c r="O3177" t="s">
        <v>17</v>
      </c>
      <c r="P3177" t="s">
        <v>40</v>
      </c>
      <c r="Q3177" t="s">
        <v>32</v>
      </c>
      <c r="R3177" t="s">
        <v>38</v>
      </c>
      <c r="S3177" t="s">
        <v>21</v>
      </c>
      <c r="T3177" t="s">
        <v>13311</v>
      </c>
      <c r="U3177" s="1">
        <v>45557</v>
      </c>
      <c r="V3177">
        <v>107</v>
      </c>
      <c r="W3177" t="str">
        <f t="shared" si="96"/>
        <v>90-119</v>
      </c>
    </row>
    <row r="3178" spans="1:23" x14ac:dyDescent="0.25">
      <c r="A3178" t="s">
        <v>3388</v>
      </c>
      <c r="B3178">
        <v>9199490218</v>
      </c>
      <c r="C3178">
        <v>2460455038</v>
      </c>
      <c r="D3178" s="1">
        <v>45928</v>
      </c>
      <c r="E3178">
        <v>99214</v>
      </c>
      <c r="F3178">
        <v>99215</v>
      </c>
      <c r="G3178" t="s">
        <v>71</v>
      </c>
      <c r="H3178" s="34">
        <v>85559</v>
      </c>
      <c r="I3178" s="7">
        <v>55613</v>
      </c>
      <c r="J3178" s="7">
        <v>41545.440000000002</v>
      </c>
      <c r="K3178" s="7">
        <v>7394</v>
      </c>
      <c r="L3178" s="7">
        <v>6673.56</v>
      </c>
      <c r="M3178" s="5">
        <v>0.12</v>
      </c>
      <c r="N3178" t="s">
        <v>46</v>
      </c>
      <c r="O3178" t="s">
        <v>30</v>
      </c>
      <c r="P3178" t="s">
        <v>3146</v>
      </c>
      <c r="Q3178" t="s">
        <v>19</v>
      </c>
      <c r="R3178" t="s">
        <v>21</v>
      </c>
      <c r="S3178" t="s">
        <v>27</v>
      </c>
      <c r="T3178" t="s">
        <v>13310</v>
      </c>
      <c r="U3178" s="1">
        <v>46070</v>
      </c>
      <c r="V3178">
        <v>142</v>
      </c>
      <c r="W3178" t="str">
        <f t="shared" si="96"/>
        <v>120-149</v>
      </c>
    </row>
    <row r="3179" spans="1:23" x14ac:dyDescent="0.25">
      <c r="A3179" t="s">
        <v>3389</v>
      </c>
      <c r="B3179">
        <v>9242578165</v>
      </c>
      <c r="C3179">
        <v>3975582690</v>
      </c>
      <c r="D3179" s="1">
        <v>45797</v>
      </c>
      <c r="E3179">
        <v>99214</v>
      </c>
      <c r="F3179">
        <v>36415</v>
      </c>
      <c r="G3179" t="s">
        <v>75</v>
      </c>
      <c r="H3179" s="34">
        <v>50356</v>
      </c>
      <c r="I3179" s="7">
        <v>42803</v>
      </c>
      <c r="J3179" s="7">
        <v>37375.94</v>
      </c>
      <c r="K3179" s="7">
        <v>4571</v>
      </c>
      <c r="L3179" s="7">
        <v>856.06</v>
      </c>
      <c r="M3179" s="5">
        <v>0.02</v>
      </c>
      <c r="N3179" t="s">
        <v>16</v>
      </c>
      <c r="O3179" t="s">
        <v>30</v>
      </c>
      <c r="P3179" t="s">
        <v>3147</v>
      </c>
      <c r="Q3179" t="s">
        <v>19</v>
      </c>
      <c r="R3179" t="s">
        <v>20</v>
      </c>
      <c r="S3179" t="s">
        <v>21</v>
      </c>
      <c r="T3179" t="s">
        <v>13311</v>
      </c>
      <c r="U3179" s="1">
        <v>45888</v>
      </c>
      <c r="V3179">
        <v>91</v>
      </c>
      <c r="W3179" t="str">
        <f t="shared" si="96"/>
        <v>90-119</v>
      </c>
    </row>
    <row r="3180" spans="1:23" x14ac:dyDescent="0.25">
      <c r="A3180" t="s">
        <v>3390</v>
      </c>
      <c r="B3180">
        <v>5161868286</v>
      </c>
      <c r="C3180">
        <v>7056189765</v>
      </c>
      <c r="D3180" s="1">
        <v>45917</v>
      </c>
      <c r="E3180">
        <v>99213</v>
      </c>
      <c r="F3180">
        <v>71046</v>
      </c>
      <c r="G3180" t="s">
        <v>3391</v>
      </c>
      <c r="H3180" s="34">
        <v>81143</v>
      </c>
      <c r="I3180" s="7">
        <v>66537</v>
      </c>
      <c r="J3180" s="7">
        <v>54560.34</v>
      </c>
      <c r="K3180" s="7">
        <v>0</v>
      </c>
      <c r="L3180" s="7">
        <v>11976.66</v>
      </c>
      <c r="M3180" s="5">
        <v>0.18</v>
      </c>
      <c r="N3180" t="s">
        <v>3141</v>
      </c>
      <c r="O3180" t="s">
        <v>17</v>
      </c>
      <c r="P3180" t="s">
        <v>3147</v>
      </c>
      <c r="Q3180" t="s">
        <v>19</v>
      </c>
      <c r="R3180" t="s">
        <v>26</v>
      </c>
      <c r="S3180" t="s">
        <v>21</v>
      </c>
      <c r="T3180" t="s">
        <v>13310</v>
      </c>
      <c r="U3180" s="1">
        <v>46036</v>
      </c>
      <c r="V3180">
        <v>119</v>
      </c>
      <c r="W3180" t="str">
        <f t="shared" si="96"/>
        <v>90-119</v>
      </c>
    </row>
    <row r="3181" spans="1:23" x14ac:dyDescent="0.25">
      <c r="A3181" t="s">
        <v>3392</v>
      </c>
      <c r="B3181">
        <v>8121976521</v>
      </c>
      <c r="C3181">
        <v>9363700509</v>
      </c>
      <c r="D3181" s="1">
        <v>45721</v>
      </c>
      <c r="E3181">
        <v>99214</v>
      </c>
      <c r="F3181">
        <v>36415</v>
      </c>
      <c r="G3181" t="s">
        <v>3283</v>
      </c>
      <c r="H3181" s="34">
        <v>49435</v>
      </c>
      <c r="I3181" s="7">
        <v>35593</v>
      </c>
      <c r="J3181" s="7">
        <v>18964.560000000001</v>
      </c>
      <c r="K3181" s="7">
        <v>13781</v>
      </c>
      <c r="L3181" s="7">
        <v>2847.44</v>
      </c>
      <c r="M3181" s="5">
        <v>0.08</v>
      </c>
      <c r="N3181" t="s">
        <v>24</v>
      </c>
      <c r="O3181" t="s">
        <v>27</v>
      </c>
      <c r="P3181" t="s">
        <v>35</v>
      </c>
      <c r="Q3181" t="s">
        <v>19</v>
      </c>
      <c r="R3181" t="s">
        <v>38</v>
      </c>
      <c r="S3181" t="s">
        <v>21</v>
      </c>
      <c r="T3181" t="s">
        <v>13310</v>
      </c>
      <c r="U3181" s="1">
        <v>45884</v>
      </c>
      <c r="V3181">
        <v>163</v>
      </c>
      <c r="W3181" t="str">
        <f t="shared" si="96"/>
        <v>150-179</v>
      </c>
    </row>
    <row r="3182" spans="1:23" x14ac:dyDescent="0.25">
      <c r="A3182" t="s">
        <v>3393</v>
      </c>
      <c r="B3182">
        <v>8636965994</v>
      </c>
      <c r="C3182">
        <v>9042224168</v>
      </c>
      <c r="D3182" s="1">
        <v>45333</v>
      </c>
      <c r="E3182">
        <v>99233</v>
      </c>
      <c r="F3182">
        <v>99281</v>
      </c>
      <c r="G3182" t="s">
        <v>3394</v>
      </c>
      <c r="H3182" s="34">
        <v>55624</v>
      </c>
      <c r="I3182" s="7">
        <v>43943</v>
      </c>
      <c r="J3182" s="7">
        <v>36912.120000000003</v>
      </c>
      <c r="K3182" s="7">
        <v>0</v>
      </c>
      <c r="L3182" s="7">
        <v>7030.88</v>
      </c>
      <c r="M3182" s="5">
        <v>0.16</v>
      </c>
      <c r="N3182" t="s">
        <v>1138</v>
      </c>
      <c r="O3182" t="s">
        <v>17</v>
      </c>
      <c r="P3182" t="s">
        <v>3146</v>
      </c>
      <c r="Q3182" t="s">
        <v>19</v>
      </c>
      <c r="R3182" t="s">
        <v>38</v>
      </c>
      <c r="S3182" t="s">
        <v>27</v>
      </c>
      <c r="T3182" t="s">
        <v>13312</v>
      </c>
      <c r="U3182" s="1">
        <v>45499</v>
      </c>
      <c r="V3182">
        <v>166</v>
      </c>
      <c r="W3182" t="str">
        <f t="shared" si="96"/>
        <v>150-179</v>
      </c>
    </row>
    <row r="3183" spans="1:23" x14ac:dyDescent="0.25">
      <c r="A3183" t="s">
        <v>3395</v>
      </c>
      <c r="B3183">
        <v>9469999759</v>
      </c>
      <c r="C3183">
        <v>1804771674</v>
      </c>
      <c r="D3183" s="1">
        <v>45298</v>
      </c>
      <c r="E3183">
        <v>99233</v>
      </c>
      <c r="F3183">
        <v>99285</v>
      </c>
      <c r="G3183" t="s">
        <v>150</v>
      </c>
      <c r="H3183" s="34">
        <v>95236</v>
      </c>
      <c r="I3183" s="7">
        <v>68570</v>
      </c>
      <c r="J3183" s="7">
        <v>63084.4</v>
      </c>
      <c r="K3183" s="7">
        <v>0</v>
      </c>
      <c r="L3183" s="7">
        <v>5485.6</v>
      </c>
      <c r="M3183" s="5">
        <v>0.08</v>
      </c>
      <c r="N3183" t="s">
        <v>24</v>
      </c>
      <c r="O3183" t="s">
        <v>17</v>
      </c>
      <c r="P3183" t="s">
        <v>3148</v>
      </c>
      <c r="Q3183" t="s">
        <v>19</v>
      </c>
      <c r="R3183" t="s">
        <v>38</v>
      </c>
      <c r="S3183" t="s">
        <v>27</v>
      </c>
      <c r="T3183" t="s">
        <v>13311</v>
      </c>
      <c r="U3183" s="1">
        <v>45452</v>
      </c>
      <c r="V3183">
        <v>154</v>
      </c>
      <c r="W3183" t="str">
        <f t="shared" si="96"/>
        <v>150-179</v>
      </c>
    </row>
    <row r="3184" spans="1:23" x14ac:dyDescent="0.25">
      <c r="A3184" t="s">
        <v>3396</v>
      </c>
      <c r="B3184">
        <v>8250241080</v>
      </c>
      <c r="C3184">
        <v>9143286853</v>
      </c>
      <c r="D3184" s="1">
        <v>45765</v>
      </c>
      <c r="E3184">
        <v>99221</v>
      </c>
      <c r="F3184">
        <v>99281</v>
      </c>
      <c r="G3184" t="s">
        <v>248</v>
      </c>
      <c r="H3184" s="34">
        <v>97239</v>
      </c>
      <c r="I3184" s="7">
        <v>82653</v>
      </c>
      <c r="J3184" s="7">
        <v>67472.94</v>
      </c>
      <c r="K3184" s="7">
        <v>13527</v>
      </c>
      <c r="L3184" s="7">
        <v>1653.06</v>
      </c>
      <c r="M3184" s="5">
        <v>0.02</v>
      </c>
      <c r="N3184" t="s">
        <v>16</v>
      </c>
      <c r="O3184" t="s">
        <v>30</v>
      </c>
      <c r="P3184" t="s">
        <v>55</v>
      </c>
      <c r="Q3184" t="s">
        <v>19</v>
      </c>
      <c r="R3184" t="s">
        <v>21</v>
      </c>
      <c r="S3184" t="s">
        <v>27</v>
      </c>
      <c r="T3184" t="s">
        <v>13311</v>
      </c>
      <c r="U3184" s="1">
        <v>45895</v>
      </c>
      <c r="V3184">
        <v>130</v>
      </c>
      <c r="W3184" t="str">
        <f t="shared" si="96"/>
        <v>120-149</v>
      </c>
    </row>
    <row r="3185" spans="1:23" x14ac:dyDescent="0.25">
      <c r="A3185" t="s">
        <v>3397</v>
      </c>
      <c r="B3185">
        <v>6377735078</v>
      </c>
      <c r="C3185">
        <v>3591852690</v>
      </c>
      <c r="D3185" s="1">
        <v>45567</v>
      </c>
      <c r="E3185">
        <v>99238</v>
      </c>
      <c r="F3185">
        <v>99213</v>
      </c>
      <c r="G3185" t="s">
        <v>150</v>
      </c>
      <c r="H3185" s="34">
        <v>32582</v>
      </c>
      <c r="I3185" s="7">
        <v>21178</v>
      </c>
      <c r="J3185" s="7">
        <v>18636.64</v>
      </c>
      <c r="K3185" s="7">
        <v>0</v>
      </c>
      <c r="L3185" s="7">
        <v>2541.36</v>
      </c>
      <c r="M3185" s="5">
        <v>0.12</v>
      </c>
      <c r="N3185" t="s">
        <v>46</v>
      </c>
      <c r="O3185" t="s">
        <v>17</v>
      </c>
      <c r="P3185" t="s">
        <v>3150</v>
      </c>
      <c r="Q3185" t="s">
        <v>19</v>
      </c>
      <c r="R3185" t="s">
        <v>20</v>
      </c>
      <c r="S3185" t="s">
        <v>27</v>
      </c>
      <c r="T3185" t="s">
        <v>13311</v>
      </c>
      <c r="U3185" s="1">
        <v>45683</v>
      </c>
      <c r="V3185">
        <v>116</v>
      </c>
      <c r="W3185" t="str">
        <f t="shared" si="96"/>
        <v>90-119</v>
      </c>
    </row>
    <row r="3186" spans="1:23" x14ac:dyDescent="0.25">
      <c r="A3186" t="s">
        <v>3398</v>
      </c>
      <c r="B3186">
        <v>2139469532</v>
      </c>
      <c r="C3186">
        <v>5653670847</v>
      </c>
      <c r="D3186" s="1">
        <v>45862</v>
      </c>
      <c r="E3186">
        <v>99215</v>
      </c>
      <c r="F3186">
        <v>99292</v>
      </c>
      <c r="G3186" t="s">
        <v>288</v>
      </c>
      <c r="H3186" s="34">
        <v>59769</v>
      </c>
      <c r="I3186" s="7">
        <v>49011</v>
      </c>
      <c r="J3186" s="7">
        <v>40189.019999999997</v>
      </c>
      <c r="K3186" s="7">
        <v>0</v>
      </c>
      <c r="L3186" s="7">
        <v>8821.98</v>
      </c>
      <c r="M3186" s="5">
        <v>0.18</v>
      </c>
      <c r="N3186" t="s">
        <v>3141</v>
      </c>
      <c r="O3186" t="s">
        <v>17</v>
      </c>
      <c r="P3186" t="s">
        <v>3150</v>
      </c>
      <c r="Q3186" t="s">
        <v>19</v>
      </c>
      <c r="R3186" t="s">
        <v>20</v>
      </c>
      <c r="S3186" t="s">
        <v>27</v>
      </c>
      <c r="T3186" t="s">
        <v>13311</v>
      </c>
      <c r="U3186" s="1">
        <v>45923</v>
      </c>
      <c r="V3186">
        <v>61</v>
      </c>
      <c r="W3186" t="str">
        <f t="shared" si="96"/>
        <v>60-89</v>
      </c>
    </row>
    <row r="3187" spans="1:23" x14ac:dyDescent="0.25">
      <c r="A3187" t="s">
        <v>3399</v>
      </c>
      <c r="B3187">
        <v>9690145468</v>
      </c>
      <c r="C3187">
        <v>1385999724</v>
      </c>
      <c r="D3187" s="1">
        <v>45350</v>
      </c>
      <c r="E3187">
        <v>99221</v>
      </c>
      <c r="F3187">
        <v>99284</v>
      </c>
      <c r="G3187" t="s">
        <v>3400</v>
      </c>
      <c r="H3187" s="34">
        <v>36471</v>
      </c>
      <c r="I3187" s="7">
        <v>23706</v>
      </c>
      <c r="J3187" s="7">
        <v>18108.28</v>
      </c>
      <c r="K3187" s="7">
        <v>2753</v>
      </c>
      <c r="L3187" s="7">
        <v>2844.72</v>
      </c>
      <c r="M3187" s="5">
        <v>0.12</v>
      </c>
      <c r="N3187" t="s">
        <v>46</v>
      </c>
      <c r="O3187" t="s">
        <v>30</v>
      </c>
      <c r="P3187" t="s">
        <v>3148</v>
      </c>
      <c r="Q3187" t="s">
        <v>32</v>
      </c>
      <c r="R3187" t="s">
        <v>26</v>
      </c>
      <c r="S3187" t="s">
        <v>27</v>
      </c>
      <c r="T3187" t="s">
        <v>13311</v>
      </c>
      <c r="U3187" s="1">
        <v>45427</v>
      </c>
      <c r="V3187">
        <v>77</v>
      </c>
      <c r="W3187" t="str">
        <f t="shared" si="96"/>
        <v>60-89</v>
      </c>
    </row>
    <row r="3188" spans="1:23" x14ac:dyDescent="0.25">
      <c r="A3188" t="s">
        <v>3401</v>
      </c>
      <c r="B3188">
        <v>164196650</v>
      </c>
      <c r="C3188">
        <v>1731404446</v>
      </c>
      <c r="D3188" s="1">
        <v>45556</v>
      </c>
      <c r="E3188">
        <v>99215</v>
      </c>
      <c r="F3188">
        <v>99284</v>
      </c>
      <c r="G3188" t="s">
        <v>187</v>
      </c>
      <c r="H3188" s="34">
        <v>66844</v>
      </c>
      <c r="I3188" s="7">
        <v>54812</v>
      </c>
      <c r="J3188" s="7">
        <v>44945.84</v>
      </c>
      <c r="K3188" s="7">
        <v>0</v>
      </c>
      <c r="L3188" s="7">
        <v>9866.16</v>
      </c>
      <c r="M3188" s="5">
        <v>0.18</v>
      </c>
      <c r="N3188" t="s">
        <v>3141</v>
      </c>
      <c r="O3188" t="s">
        <v>17</v>
      </c>
      <c r="P3188" t="s">
        <v>3147</v>
      </c>
      <c r="Q3188" t="s">
        <v>32</v>
      </c>
      <c r="R3188" t="s">
        <v>43</v>
      </c>
      <c r="S3188" t="s">
        <v>27</v>
      </c>
      <c r="T3188" t="s">
        <v>13311</v>
      </c>
      <c r="U3188" s="1">
        <v>45728</v>
      </c>
      <c r="V3188">
        <v>172</v>
      </c>
      <c r="W3188" t="str">
        <f t="shared" si="96"/>
        <v>150-179</v>
      </c>
    </row>
    <row r="3189" spans="1:23" x14ac:dyDescent="0.25">
      <c r="A3189" t="s">
        <v>3402</v>
      </c>
      <c r="B3189">
        <v>1363963128</v>
      </c>
      <c r="C3189">
        <v>1240101001</v>
      </c>
      <c r="D3189" s="1">
        <v>45384</v>
      </c>
      <c r="E3189">
        <v>99222</v>
      </c>
      <c r="F3189">
        <v>71046</v>
      </c>
      <c r="G3189" t="s">
        <v>3240</v>
      </c>
      <c r="H3189" s="34">
        <v>24163</v>
      </c>
      <c r="I3189" s="7">
        <v>18122</v>
      </c>
      <c r="J3189" s="7">
        <v>8985.7000000000007</v>
      </c>
      <c r="K3189" s="7">
        <v>6418</v>
      </c>
      <c r="L3189" s="7">
        <v>2718.3</v>
      </c>
      <c r="M3189" s="5">
        <v>0.15</v>
      </c>
      <c r="N3189" t="s">
        <v>1139</v>
      </c>
      <c r="O3189" t="s">
        <v>27</v>
      </c>
      <c r="P3189" t="s">
        <v>3149</v>
      </c>
      <c r="Q3189" t="s">
        <v>19</v>
      </c>
      <c r="R3189" t="s">
        <v>38</v>
      </c>
      <c r="S3189" t="s">
        <v>17</v>
      </c>
      <c r="T3189" t="s">
        <v>13311</v>
      </c>
      <c r="U3189" s="1">
        <v>45508</v>
      </c>
      <c r="V3189">
        <v>124</v>
      </c>
      <c r="W3189" t="str">
        <f t="shared" si="96"/>
        <v>120-149</v>
      </c>
    </row>
    <row r="3190" spans="1:23" x14ac:dyDescent="0.25">
      <c r="A3190" t="s">
        <v>3403</v>
      </c>
      <c r="B3190">
        <v>183481598</v>
      </c>
      <c r="C3190">
        <v>8893170188</v>
      </c>
      <c r="D3190" s="1">
        <v>45870</v>
      </c>
      <c r="E3190">
        <v>99232</v>
      </c>
      <c r="F3190">
        <v>99201</v>
      </c>
      <c r="G3190" t="s">
        <v>3223</v>
      </c>
      <c r="H3190" s="34">
        <v>33569</v>
      </c>
      <c r="I3190" s="7">
        <v>24170</v>
      </c>
      <c r="J3190" s="7">
        <v>19763.400000000001</v>
      </c>
      <c r="K3190" s="7">
        <v>2473</v>
      </c>
      <c r="L3190" s="7">
        <v>1933.6</v>
      </c>
      <c r="M3190" s="5">
        <v>0.08</v>
      </c>
      <c r="N3190" t="s">
        <v>24</v>
      </c>
      <c r="O3190" t="s">
        <v>30</v>
      </c>
      <c r="P3190" t="s">
        <v>97</v>
      </c>
      <c r="Q3190" t="s">
        <v>32</v>
      </c>
      <c r="R3190" t="s">
        <v>38</v>
      </c>
      <c r="S3190" t="s">
        <v>27</v>
      </c>
      <c r="T3190" t="s">
        <v>13312</v>
      </c>
      <c r="U3190" s="1">
        <v>45920</v>
      </c>
      <c r="V3190">
        <v>50</v>
      </c>
      <c r="W3190" t="str">
        <f t="shared" si="96"/>
        <v>30-59</v>
      </c>
    </row>
    <row r="3191" spans="1:23" x14ac:dyDescent="0.25">
      <c r="A3191" t="s">
        <v>3404</v>
      </c>
      <c r="B3191">
        <v>7686370285</v>
      </c>
      <c r="C3191">
        <v>5417882160</v>
      </c>
      <c r="D3191" s="1">
        <v>45663</v>
      </c>
      <c r="E3191">
        <v>99214</v>
      </c>
      <c r="F3191">
        <v>99284</v>
      </c>
      <c r="G3191" t="s">
        <v>3405</v>
      </c>
      <c r="H3191" s="34">
        <v>95448</v>
      </c>
      <c r="I3191" s="7">
        <v>68723</v>
      </c>
      <c r="J3191" s="7">
        <v>32135.16</v>
      </c>
      <c r="K3191" s="7">
        <v>31090</v>
      </c>
      <c r="L3191" s="7">
        <v>5497.84</v>
      </c>
      <c r="M3191" s="5">
        <v>0.08</v>
      </c>
      <c r="N3191" t="s">
        <v>24</v>
      </c>
      <c r="O3191" t="s">
        <v>27</v>
      </c>
      <c r="P3191" t="s">
        <v>25</v>
      </c>
      <c r="Q3191" t="s">
        <v>32</v>
      </c>
      <c r="R3191" t="s">
        <v>27</v>
      </c>
      <c r="S3191" t="s">
        <v>17</v>
      </c>
      <c r="T3191" t="s">
        <v>13312</v>
      </c>
      <c r="U3191" s="1">
        <v>45843</v>
      </c>
      <c r="V3191">
        <v>180</v>
      </c>
      <c r="W3191" t="str">
        <f t="shared" si="96"/>
        <v>180-209</v>
      </c>
    </row>
    <row r="3192" spans="1:23" x14ac:dyDescent="0.25">
      <c r="A3192" t="s">
        <v>3406</v>
      </c>
      <c r="B3192">
        <v>6364974237</v>
      </c>
      <c r="C3192">
        <v>4094925969</v>
      </c>
      <c r="D3192" s="1">
        <v>45519</v>
      </c>
      <c r="E3192">
        <v>99238</v>
      </c>
      <c r="F3192">
        <v>81000</v>
      </c>
      <c r="G3192" t="s">
        <v>15</v>
      </c>
      <c r="H3192" s="34">
        <v>93023</v>
      </c>
      <c r="I3192" s="7">
        <v>74418</v>
      </c>
      <c r="J3192" s="7">
        <v>54566.48</v>
      </c>
      <c r="K3192" s="7">
        <v>9433</v>
      </c>
      <c r="L3192" s="7">
        <v>10418.52</v>
      </c>
      <c r="M3192" s="5">
        <v>0.14000000000000001</v>
      </c>
      <c r="N3192" t="s">
        <v>1135</v>
      </c>
      <c r="O3192" t="s">
        <v>30</v>
      </c>
      <c r="P3192" t="s">
        <v>58</v>
      </c>
      <c r="Q3192" t="s">
        <v>19</v>
      </c>
      <c r="R3192" t="s">
        <v>26</v>
      </c>
      <c r="S3192" t="s">
        <v>27</v>
      </c>
      <c r="T3192" t="s">
        <v>13311</v>
      </c>
      <c r="U3192" s="1">
        <v>45675</v>
      </c>
      <c r="V3192">
        <v>156</v>
      </c>
      <c r="W3192" t="str">
        <f t="shared" si="96"/>
        <v>150-179</v>
      </c>
    </row>
    <row r="3193" spans="1:23" x14ac:dyDescent="0.25">
      <c r="A3193" t="s">
        <v>3407</v>
      </c>
      <c r="B3193">
        <v>4046526586</v>
      </c>
      <c r="C3193">
        <v>2329023665</v>
      </c>
      <c r="D3193" s="1">
        <v>45623</v>
      </c>
      <c r="E3193">
        <v>99223</v>
      </c>
      <c r="F3193">
        <v>99291</v>
      </c>
      <c r="G3193" t="s">
        <v>3320</v>
      </c>
      <c r="H3193" s="34">
        <v>99480</v>
      </c>
      <c r="I3193" s="7">
        <v>64662</v>
      </c>
      <c r="J3193" s="7">
        <v>35764.559999999998</v>
      </c>
      <c r="K3193" s="7">
        <v>21138</v>
      </c>
      <c r="L3193" s="7">
        <v>7759.44</v>
      </c>
      <c r="M3193" s="5">
        <v>0.12</v>
      </c>
      <c r="N3193" t="s">
        <v>46</v>
      </c>
      <c r="O3193" t="s">
        <v>27</v>
      </c>
      <c r="P3193" t="s">
        <v>58</v>
      </c>
      <c r="Q3193" t="s">
        <v>19</v>
      </c>
      <c r="R3193" t="s">
        <v>20</v>
      </c>
      <c r="S3193" t="s">
        <v>27</v>
      </c>
      <c r="T3193" t="s">
        <v>13310</v>
      </c>
      <c r="U3193" s="1">
        <v>45803</v>
      </c>
      <c r="V3193">
        <v>180</v>
      </c>
      <c r="W3193" t="str">
        <f t="shared" si="96"/>
        <v>180-209</v>
      </c>
    </row>
    <row r="3194" spans="1:23" x14ac:dyDescent="0.25">
      <c r="A3194" t="s">
        <v>3408</v>
      </c>
      <c r="B3194">
        <v>2178117566</v>
      </c>
      <c r="C3194">
        <v>8674838581</v>
      </c>
      <c r="D3194" s="1">
        <v>45424</v>
      </c>
      <c r="E3194">
        <v>99213</v>
      </c>
      <c r="F3194">
        <v>99214</v>
      </c>
      <c r="G3194" t="s">
        <v>3352</v>
      </c>
      <c r="H3194" s="34">
        <v>65162</v>
      </c>
      <c r="I3194" s="7">
        <v>42355</v>
      </c>
      <c r="J3194" s="7">
        <v>33602.400000000001</v>
      </c>
      <c r="K3194" s="7">
        <v>3670</v>
      </c>
      <c r="L3194" s="7">
        <v>5082.6000000000004</v>
      </c>
      <c r="M3194" s="5">
        <v>0.12</v>
      </c>
      <c r="N3194" t="s">
        <v>46</v>
      </c>
      <c r="O3194" t="s">
        <v>30</v>
      </c>
      <c r="P3194" t="s">
        <v>97</v>
      </c>
      <c r="Q3194" t="s">
        <v>32</v>
      </c>
      <c r="R3194" t="s">
        <v>38</v>
      </c>
      <c r="S3194" t="s">
        <v>27</v>
      </c>
      <c r="T3194" t="s">
        <v>13310</v>
      </c>
      <c r="U3194" s="1">
        <v>45504</v>
      </c>
      <c r="V3194">
        <v>80</v>
      </c>
      <c r="W3194" t="str">
        <f t="shared" si="96"/>
        <v>60-89</v>
      </c>
    </row>
    <row r="3195" spans="1:23" x14ac:dyDescent="0.25">
      <c r="A3195" t="s">
        <v>3409</v>
      </c>
      <c r="B3195">
        <v>9496899187</v>
      </c>
      <c r="C3195">
        <v>387126238</v>
      </c>
      <c r="D3195" s="1">
        <v>45447</v>
      </c>
      <c r="E3195">
        <v>99215</v>
      </c>
      <c r="F3195">
        <v>85025</v>
      </c>
      <c r="G3195" t="s">
        <v>3410</v>
      </c>
      <c r="H3195" s="34">
        <v>91278</v>
      </c>
      <c r="I3195" s="7">
        <v>73022</v>
      </c>
      <c r="J3195" s="7">
        <v>53053.919999999998</v>
      </c>
      <c r="K3195" s="7">
        <v>9745</v>
      </c>
      <c r="L3195" s="7">
        <v>10223.08</v>
      </c>
      <c r="M3195" s="5">
        <v>0.14000000000000001</v>
      </c>
      <c r="N3195" t="s">
        <v>1135</v>
      </c>
      <c r="O3195" t="s">
        <v>30</v>
      </c>
      <c r="P3195" t="s">
        <v>97</v>
      </c>
      <c r="Q3195" t="s">
        <v>19</v>
      </c>
      <c r="R3195" t="s">
        <v>27</v>
      </c>
      <c r="S3195" t="s">
        <v>17</v>
      </c>
      <c r="T3195" t="s">
        <v>13312</v>
      </c>
      <c r="U3195" s="1">
        <v>45606</v>
      </c>
      <c r="V3195">
        <v>159</v>
      </c>
      <c r="W3195" t="str">
        <f t="shared" si="96"/>
        <v>150-179</v>
      </c>
    </row>
    <row r="3196" spans="1:23" x14ac:dyDescent="0.25">
      <c r="A3196" t="s">
        <v>3411</v>
      </c>
      <c r="B3196">
        <v>5625953273</v>
      </c>
      <c r="C3196">
        <v>1632654919</v>
      </c>
      <c r="D3196" s="1">
        <v>45502</v>
      </c>
      <c r="E3196">
        <v>99213</v>
      </c>
      <c r="F3196">
        <v>99204</v>
      </c>
      <c r="G3196" t="s">
        <v>3412</v>
      </c>
      <c r="H3196" s="34">
        <v>95713</v>
      </c>
      <c r="I3196" s="7">
        <v>81356</v>
      </c>
      <c r="J3196" s="7">
        <v>71467.88</v>
      </c>
      <c r="K3196" s="7">
        <v>8261</v>
      </c>
      <c r="L3196" s="7">
        <v>1627.12</v>
      </c>
      <c r="M3196" s="5">
        <v>0.02</v>
      </c>
      <c r="N3196" t="s">
        <v>16</v>
      </c>
      <c r="O3196" t="s">
        <v>30</v>
      </c>
      <c r="P3196" t="s">
        <v>31</v>
      </c>
      <c r="Q3196" t="s">
        <v>32</v>
      </c>
      <c r="R3196" t="s">
        <v>27</v>
      </c>
      <c r="S3196" t="s">
        <v>21</v>
      </c>
      <c r="T3196" t="s">
        <v>13312</v>
      </c>
      <c r="U3196" s="1">
        <v>45619</v>
      </c>
      <c r="V3196">
        <v>117</v>
      </c>
      <c r="W3196" t="str">
        <f t="shared" si="96"/>
        <v>90-119</v>
      </c>
    </row>
    <row r="3197" spans="1:23" x14ac:dyDescent="0.25">
      <c r="A3197" t="s">
        <v>3413</v>
      </c>
      <c r="B3197">
        <v>5223028624</v>
      </c>
      <c r="C3197">
        <v>3087328825</v>
      </c>
      <c r="D3197" s="1">
        <v>45440</v>
      </c>
      <c r="E3197">
        <v>99231</v>
      </c>
      <c r="F3197">
        <v>99282</v>
      </c>
      <c r="G3197" t="s">
        <v>131</v>
      </c>
      <c r="H3197" s="34">
        <v>75845</v>
      </c>
      <c r="I3197" s="7">
        <v>56884</v>
      </c>
      <c r="J3197" s="7">
        <v>48351.4</v>
      </c>
      <c r="K3197" s="7">
        <v>0</v>
      </c>
      <c r="L3197" s="7">
        <v>8532.6</v>
      </c>
      <c r="M3197" s="5">
        <v>0.15</v>
      </c>
      <c r="N3197" t="s">
        <v>1139</v>
      </c>
      <c r="O3197" t="s">
        <v>17</v>
      </c>
      <c r="P3197" t="s">
        <v>35</v>
      </c>
      <c r="Q3197" t="s">
        <v>19</v>
      </c>
      <c r="R3197" t="s">
        <v>20</v>
      </c>
      <c r="S3197" t="s">
        <v>21</v>
      </c>
      <c r="T3197" t="s">
        <v>13311</v>
      </c>
      <c r="U3197" s="1">
        <v>45501</v>
      </c>
      <c r="V3197">
        <v>61</v>
      </c>
      <c r="W3197" t="str">
        <f t="shared" si="96"/>
        <v>60-89</v>
      </c>
    </row>
    <row r="3198" spans="1:23" x14ac:dyDescent="0.25">
      <c r="A3198" t="s">
        <v>3414</v>
      </c>
      <c r="B3198">
        <v>7476441953</v>
      </c>
      <c r="C3198">
        <v>5771295597</v>
      </c>
      <c r="D3198" s="1">
        <v>45916</v>
      </c>
      <c r="E3198">
        <v>99215</v>
      </c>
      <c r="F3198">
        <v>99203</v>
      </c>
      <c r="G3198" t="s">
        <v>3352</v>
      </c>
      <c r="H3198" s="34">
        <v>74096</v>
      </c>
      <c r="I3198" s="7">
        <v>59277</v>
      </c>
      <c r="J3198" s="7">
        <v>44382.22</v>
      </c>
      <c r="K3198" s="7">
        <v>6596</v>
      </c>
      <c r="L3198" s="7">
        <v>8298.7800000000007</v>
      </c>
      <c r="M3198" s="5">
        <v>0.14000000000000001</v>
      </c>
      <c r="N3198" t="s">
        <v>1135</v>
      </c>
      <c r="O3198" t="s">
        <v>30</v>
      </c>
      <c r="P3198" t="s">
        <v>25</v>
      </c>
      <c r="Q3198" t="s">
        <v>32</v>
      </c>
      <c r="R3198" t="s">
        <v>26</v>
      </c>
      <c r="S3198" t="s">
        <v>21</v>
      </c>
      <c r="T3198" t="s">
        <v>13312</v>
      </c>
      <c r="U3198" s="1">
        <v>45973</v>
      </c>
      <c r="V3198">
        <v>57</v>
      </c>
      <c r="W3198" t="str">
        <f t="shared" si="96"/>
        <v>30-59</v>
      </c>
    </row>
    <row r="3199" spans="1:23" x14ac:dyDescent="0.25">
      <c r="A3199" t="s">
        <v>3415</v>
      </c>
      <c r="B3199">
        <v>362698704</v>
      </c>
      <c r="C3199">
        <v>2881601402</v>
      </c>
      <c r="D3199" s="1">
        <v>45570</v>
      </c>
      <c r="E3199">
        <v>99238</v>
      </c>
      <c r="F3199">
        <v>99284</v>
      </c>
      <c r="G3199" t="s">
        <v>77</v>
      </c>
      <c r="H3199" s="34">
        <v>48520</v>
      </c>
      <c r="I3199" s="7">
        <v>38331</v>
      </c>
      <c r="J3199" s="7">
        <v>22546.04</v>
      </c>
      <c r="K3199" s="7">
        <v>9652</v>
      </c>
      <c r="L3199" s="7">
        <v>6132.96</v>
      </c>
      <c r="M3199" s="5">
        <v>0.16</v>
      </c>
      <c r="N3199" t="s">
        <v>1138</v>
      </c>
      <c r="O3199" t="s">
        <v>27</v>
      </c>
      <c r="P3199" t="s">
        <v>58</v>
      </c>
      <c r="Q3199" t="s">
        <v>19</v>
      </c>
      <c r="R3199" t="s">
        <v>26</v>
      </c>
      <c r="S3199" t="s">
        <v>17</v>
      </c>
      <c r="T3199" t="s">
        <v>13312</v>
      </c>
      <c r="U3199" s="1">
        <v>45727</v>
      </c>
      <c r="V3199">
        <v>157</v>
      </c>
      <c r="W3199" t="str">
        <f t="shared" si="96"/>
        <v>150-179</v>
      </c>
    </row>
    <row r="3200" spans="1:23" x14ac:dyDescent="0.25">
      <c r="A3200" t="s">
        <v>3416</v>
      </c>
      <c r="B3200">
        <v>8828537510</v>
      </c>
      <c r="C3200">
        <v>9244508193</v>
      </c>
      <c r="D3200" s="1">
        <v>45345</v>
      </c>
      <c r="E3200">
        <v>99232</v>
      </c>
      <c r="F3200">
        <v>99214</v>
      </c>
      <c r="G3200" t="s">
        <v>136</v>
      </c>
      <c r="H3200" s="34">
        <v>58851</v>
      </c>
      <c r="I3200" s="7">
        <v>44138</v>
      </c>
      <c r="J3200" s="7">
        <v>21760.3</v>
      </c>
      <c r="K3200" s="7">
        <v>15757</v>
      </c>
      <c r="L3200" s="7">
        <v>6620.7</v>
      </c>
      <c r="M3200" s="5">
        <v>0.15</v>
      </c>
      <c r="N3200" t="s">
        <v>1139</v>
      </c>
      <c r="O3200" t="s">
        <v>27</v>
      </c>
      <c r="P3200" t="s">
        <v>3150</v>
      </c>
      <c r="Q3200" t="s">
        <v>19</v>
      </c>
      <c r="R3200" t="s">
        <v>38</v>
      </c>
      <c r="S3200" t="s">
        <v>27</v>
      </c>
      <c r="T3200" t="s">
        <v>13311</v>
      </c>
      <c r="U3200" s="1">
        <v>45384</v>
      </c>
      <c r="V3200">
        <v>39</v>
      </c>
      <c r="W3200" t="str">
        <f t="shared" si="96"/>
        <v>30-59</v>
      </c>
    </row>
    <row r="3201" spans="1:23" x14ac:dyDescent="0.25">
      <c r="A3201" t="s">
        <v>3417</v>
      </c>
      <c r="B3201">
        <v>5808442816</v>
      </c>
      <c r="C3201">
        <v>5164758900</v>
      </c>
      <c r="D3201" s="1">
        <v>45393</v>
      </c>
      <c r="E3201">
        <v>99232</v>
      </c>
      <c r="F3201">
        <v>99211</v>
      </c>
      <c r="G3201" t="s">
        <v>182</v>
      </c>
      <c r="H3201" s="34">
        <v>92956</v>
      </c>
      <c r="I3201" s="7">
        <v>60421</v>
      </c>
      <c r="J3201" s="7">
        <v>44550.48</v>
      </c>
      <c r="K3201" s="7">
        <v>8620</v>
      </c>
      <c r="L3201" s="7">
        <v>7250.52</v>
      </c>
      <c r="M3201" s="5">
        <v>0.12</v>
      </c>
      <c r="N3201" t="s">
        <v>46</v>
      </c>
      <c r="O3201" t="s">
        <v>30</v>
      </c>
      <c r="P3201" t="s">
        <v>3150</v>
      </c>
      <c r="Q3201" t="s">
        <v>32</v>
      </c>
      <c r="R3201" t="s">
        <v>38</v>
      </c>
      <c r="S3201" t="s">
        <v>21</v>
      </c>
      <c r="T3201" t="s">
        <v>13310</v>
      </c>
      <c r="U3201" s="1">
        <v>45494</v>
      </c>
      <c r="V3201">
        <v>101</v>
      </c>
      <c r="W3201" t="str">
        <f t="shared" si="96"/>
        <v>90-119</v>
      </c>
    </row>
    <row r="3202" spans="1:23" x14ac:dyDescent="0.25">
      <c r="A3202" t="s">
        <v>3418</v>
      </c>
      <c r="B3202">
        <v>6657451748</v>
      </c>
      <c r="C3202">
        <v>9991726227</v>
      </c>
      <c r="D3202" s="1">
        <v>45906</v>
      </c>
      <c r="E3202">
        <v>99221</v>
      </c>
      <c r="F3202">
        <v>71046</v>
      </c>
      <c r="G3202" t="s">
        <v>3419</v>
      </c>
      <c r="H3202" s="34">
        <v>36939</v>
      </c>
      <c r="I3202" s="7">
        <v>29551</v>
      </c>
      <c r="J3202" s="7">
        <v>22116.86</v>
      </c>
      <c r="K3202" s="7">
        <v>3297</v>
      </c>
      <c r="L3202" s="7">
        <v>4137.1400000000003</v>
      </c>
      <c r="M3202" s="5">
        <v>0.14000000000000001</v>
      </c>
      <c r="N3202" t="s">
        <v>1135</v>
      </c>
      <c r="O3202" t="s">
        <v>30</v>
      </c>
      <c r="P3202" t="s">
        <v>3150</v>
      </c>
      <c r="Q3202" t="s">
        <v>19</v>
      </c>
      <c r="R3202" t="s">
        <v>38</v>
      </c>
      <c r="S3202" t="s">
        <v>17</v>
      </c>
      <c r="T3202" t="s">
        <v>13311</v>
      </c>
      <c r="U3202" s="1">
        <v>46003</v>
      </c>
      <c r="V3202">
        <v>97</v>
      </c>
      <c r="W3202" t="str">
        <f t="shared" si="96"/>
        <v>90-119</v>
      </c>
    </row>
    <row r="3203" spans="1:23" x14ac:dyDescent="0.25">
      <c r="A3203" t="s">
        <v>3420</v>
      </c>
      <c r="B3203">
        <v>7136414189</v>
      </c>
      <c r="C3203">
        <v>9944998509</v>
      </c>
      <c r="D3203" s="1">
        <v>45863</v>
      </c>
      <c r="E3203">
        <v>99223</v>
      </c>
      <c r="F3203">
        <v>99203</v>
      </c>
      <c r="G3203" t="s">
        <v>85</v>
      </c>
      <c r="H3203" s="34">
        <v>53962</v>
      </c>
      <c r="I3203" s="7">
        <v>38853</v>
      </c>
      <c r="J3203" s="7">
        <v>31561.759999999998</v>
      </c>
      <c r="K3203" s="7">
        <v>4183</v>
      </c>
      <c r="L3203" s="7">
        <v>3108.24</v>
      </c>
      <c r="M3203" s="5">
        <v>0.08</v>
      </c>
      <c r="N3203" t="s">
        <v>24</v>
      </c>
      <c r="O3203" t="s">
        <v>30</v>
      </c>
      <c r="P3203" t="s">
        <v>40</v>
      </c>
      <c r="Q3203" t="s">
        <v>19</v>
      </c>
      <c r="R3203" t="s">
        <v>43</v>
      </c>
      <c r="S3203" t="s">
        <v>21</v>
      </c>
      <c r="T3203" t="s">
        <v>13312</v>
      </c>
      <c r="U3203" s="1">
        <v>45896</v>
      </c>
      <c r="V3203">
        <v>33</v>
      </c>
      <c r="W3203" t="str">
        <f t="shared" ref="W3203:W3266" si="97">IF(V3203="","",IF(V3203&lt;30,"0-29",IF(V3203&lt;60,"30-59",IF(V3203&lt;90,"60-89",IF(V3203&lt;120,"90-119",IF(V3203&lt;150,"120-149",IF(V3203&lt;180,"150-179",IF(V3203&lt;210,"180-209",IF(V3203&lt;240,"210-239",IF(V3203&lt;270,"240-269",IF(V3203&lt;300,"270-299",IF(V3203&lt;330,"300-329",IF(V3203&lt;360,"330-359","360+")))))))))))))</f>
        <v>30-59</v>
      </c>
    </row>
    <row r="3204" spans="1:23" x14ac:dyDescent="0.25">
      <c r="A3204" t="s">
        <v>3421</v>
      </c>
      <c r="B3204">
        <v>3490179128</v>
      </c>
      <c r="C3204">
        <v>2616312133</v>
      </c>
      <c r="D3204" s="1">
        <v>45755</v>
      </c>
      <c r="E3204">
        <v>99222</v>
      </c>
      <c r="F3204">
        <v>99214</v>
      </c>
      <c r="G3204" t="s">
        <v>248</v>
      </c>
      <c r="H3204" s="34">
        <v>50635</v>
      </c>
      <c r="I3204" s="7">
        <v>40002</v>
      </c>
      <c r="J3204" s="7">
        <v>29796.68</v>
      </c>
      <c r="K3204" s="7">
        <v>3805</v>
      </c>
      <c r="L3204" s="7">
        <v>6400.32</v>
      </c>
      <c r="M3204" s="5">
        <v>0.16</v>
      </c>
      <c r="N3204" t="s">
        <v>1138</v>
      </c>
      <c r="O3204" t="s">
        <v>27</v>
      </c>
      <c r="P3204" t="s">
        <v>25</v>
      </c>
      <c r="Q3204" t="s">
        <v>19</v>
      </c>
      <c r="R3204" t="s">
        <v>27</v>
      </c>
      <c r="S3204" t="s">
        <v>17</v>
      </c>
      <c r="T3204" t="s">
        <v>13310</v>
      </c>
      <c r="U3204" s="1">
        <v>45885</v>
      </c>
      <c r="V3204">
        <v>130</v>
      </c>
      <c r="W3204" t="str">
        <f t="shared" si="97"/>
        <v>120-149</v>
      </c>
    </row>
    <row r="3205" spans="1:23" x14ac:dyDescent="0.25">
      <c r="A3205" t="s">
        <v>3422</v>
      </c>
      <c r="B3205">
        <v>8602322498</v>
      </c>
      <c r="C3205">
        <v>7735126699</v>
      </c>
      <c r="D3205" s="1">
        <v>45436</v>
      </c>
      <c r="E3205">
        <v>99214</v>
      </c>
      <c r="F3205">
        <v>81000</v>
      </c>
      <c r="G3205" t="s">
        <v>136</v>
      </c>
      <c r="H3205" s="34">
        <v>27443</v>
      </c>
      <c r="I3205" s="7">
        <v>22503</v>
      </c>
      <c r="J3205" s="7">
        <v>16701.46</v>
      </c>
      <c r="K3205" s="7">
        <v>1751</v>
      </c>
      <c r="L3205" s="7">
        <v>4050.54</v>
      </c>
      <c r="M3205" s="5">
        <v>0.18</v>
      </c>
      <c r="N3205" t="s">
        <v>3141</v>
      </c>
      <c r="O3205" t="s">
        <v>30</v>
      </c>
      <c r="P3205" t="s">
        <v>55</v>
      </c>
      <c r="Q3205" t="s">
        <v>19</v>
      </c>
      <c r="R3205" t="s">
        <v>38</v>
      </c>
      <c r="S3205" t="s">
        <v>21</v>
      </c>
      <c r="T3205" t="s">
        <v>13312</v>
      </c>
      <c r="U3205" s="1">
        <v>45570</v>
      </c>
      <c r="V3205">
        <v>134</v>
      </c>
      <c r="W3205" t="str">
        <f t="shared" si="97"/>
        <v>120-149</v>
      </c>
    </row>
    <row r="3206" spans="1:23" x14ac:dyDescent="0.25">
      <c r="A3206" t="s">
        <v>3423</v>
      </c>
      <c r="B3206">
        <v>1774225391</v>
      </c>
      <c r="C3206">
        <v>3940546390</v>
      </c>
      <c r="D3206" s="1">
        <v>45536</v>
      </c>
      <c r="E3206">
        <v>99233</v>
      </c>
      <c r="F3206">
        <v>99285</v>
      </c>
      <c r="G3206" t="s">
        <v>3424</v>
      </c>
      <c r="H3206" s="34">
        <v>37722</v>
      </c>
      <c r="I3206" s="7">
        <v>29423</v>
      </c>
      <c r="J3206" s="7">
        <v>21395.4</v>
      </c>
      <c r="K3206" s="7">
        <v>2143</v>
      </c>
      <c r="L3206" s="7">
        <v>5884.6</v>
      </c>
      <c r="M3206" s="5">
        <v>0.2</v>
      </c>
      <c r="N3206" t="s">
        <v>3140</v>
      </c>
      <c r="O3206" t="s">
        <v>30</v>
      </c>
      <c r="P3206" t="s">
        <v>3149</v>
      </c>
      <c r="Q3206" t="s">
        <v>19</v>
      </c>
      <c r="R3206" t="s">
        <v>38</v>
      </c>
      <c r="S3206" t="s">
        <v>27</v>
      </c>
      <c r="T3206" t="s">
        <v>13312</v>
      </c>
      <c r="U3206" s="1">
        <v>45707</v>
      </c>
      <c r="V3206">
        <v>171</v>
      </c>
      <c r="W3206" t="str">
        <f t="shared" si="97"/>
        <v>150-179</v>
      </c>
    </row>
    <row r="3207" spans="1:23" x14ac:dyDescent="0.25">
      <c r="A3207" t="s">
        <v>3425</v>
      </c>
      <c r="B3207">
        <v>814684418</v>
      </c>
      <c r="C3207">
        <v>8420045598</v>
      </c>
      <c r="D3207" s="1">
        <v>45376</v>
      </c>
      <c r="E3207">
        <v>99238</v>
      </c>
      <c r="F3207">
        <v>99214</v>
      </c>
      <c r="G3207" t="s">
        <v>106</v>
      </c>
      <c r="H3207" s="34">
        <v>54914</v>
      </c>
      <c r="I3207" s="7">
        <v>41186</v>
      </c>
      <c r="J3207" s="7">
        <v>30216.1</v>
      </c>
      <c r="K3207" s="7">
        <v>4792</v>
      </c>
      <c r="L3207" s="7">
        <v>6177.9</v>
      </c>
      <c r="M3207" s="5">
        <v>0.15</v>
      </c>
      <c r="N3207" t="s">
        <v>1139</v>
      </c>
      <c r="O3207" t="s">
        <v>30</v>
      </c>
      <c r="P3207" t="s">
        <v>3149</v>
      </c>
      <c r="Q3207" t="s">
        <v>19</v>
      </c>
      <c r="R3207" t="s">
        <v>43</v>
      </c>
      <c r="S3207" t="s">
        <v>17</v>
      </c>
      <c r="T3207" t="s">
        <v>13311</v>
      </c>
      <c r="U3207" s="1">
        <v>45431</v>
      </c>
      <c r="V3207">
        <v>55</v>
      </c>
      <c r="W3207" t="str">
        <f t="shared" si="97"/>
        <v>30-59</v>
      </c>
    </row>
    <row r="3208" spans="1:23" x14ac:dyDescent="0.25">
      <c r="A3208" t="s">
        <v>3426</v>
      </c>
      <c r="B3208">
        <v>705791144</v>
      </c>
      <c r="C3208">
        <v>4275442644</v>
      </c>
      <c r="D3208" s="1">
        <v>45954</v>
      </c>
      <c r="E3208">
        <v>99231</v>
      </c>
      <c r="F3208">
        <v>99285</v>
      </c>
      <c r="G3208" t="s">
        <v>3272</v>
      </c>
      <c r="H3208" s="34">
        <v>95996</v>
      </c>
      <c r="I3208" s="7">
        <v>78717</v>
      </c>
      <c r="J3208" s="7">
        <v>56110.94</v>
      </c>
      <c r="K3208" s="7">
        <v>8437</v>
      </c>
      <c r="L3208" s="7">
        <v>14169.06</v>
      </c>
      <c r="M3208" s="5">
        <v>0.18</v>
      </c>
      <c r="N3208" t="s">
        <v>3141</v>
      </c>
      <c r="O3208" t="s">
        <v>30</v>
      </c>
      <c r="P3208" t="s">
        <v>55</v>
      </c>
      <c r="Q3208" t="s">
        <v>19</v>
      </c>
      <c r="R3208" t="s">
        <v>43</v>
      </c>
      <c r="S3208" t="s">
        <v>21</v>
      </c>
      <c r="T3208" t="s">
        <v>13311</v>
      </c>
      <c r="U3208" s="1">
        <v>46041</v>
      </c>
      <c r="V3208">
        <v>87</v>
      </c>
      <c r="W3208" t="str">
        <f t="shared" si="97"/>
        <v>60-89</v>
      </c>
    </row>
    <row r="3209" spans="1:23" x14ac:dyDescent="0.25">
      <c r="A3209" t="s">
        <v>3427</v>
      </c>
      <c r="B3209">
        <v>6104814446</v>
      </c>
      <c r="C3209">
        <v>1986694908</v>
      </c>
      <c r="D3209" s="1">
        <v>45309</v>
      </c>
      <c r="E3209">
        <v>99223</v>
      </c>
      <c r="F3209">
        <v>85025</v>
      </c>
      <c r="G3209" t="s">
        <v>3428</v>
      </c>
      <c r="H3209" s="34">
        <v>72331</v>
      </c>
      <c r="I3209" s="7">
        <v>59311</v>
      </c>
      <c r="J3209" s="7">
        <v>41155.019999999997</v>
      </c>
      <c r="K3209" s="7">
        <v>7480</v>
      </c>
      <c r="L3209" s="7">
        <v>10675.98</v>
      </c>
      <c r="M3209" s="5">
        <v>0.18</v>
      </c>
      <c r="N3209" t="s">
        <v>3141</v>
      </c>
      <c r="O3209" t="s">
        <v>30</v>
      </c>
      <c r="P3209" t="s">
        <v>3146</v>
      </c>
      <c r="Q3209" t="s">
        <v>19</v>
      </c>
      <c r="R3209" t="s">
        <v>21</v>
      </c>
      <c r="S3209" t="s">
        <v>17</v>
      </c>
      <c r="T3209" t="s">
        <v>13312</v>
      </c>
      <c r="U3209" s="1">
        <v>45369</v>
      </c>
      <c r="V3209">
        <v>60</v>
      </c>
      <c r="W3209" t="str">
        <f t="shared" si="97"/>
        <v>60-89</v>
      </c>
    </row>
    <row r="3210" spans="1:23" x14ac:dyDescent="0.25">
      <c r="A3210" t="s">
        <v>3429</v>
      </c>
      <c r="B3210">
        <v>125295031</v>
      </c>
      <c r="C3210">
        <v>1175334088</v>
      </c>
      <c r="D3210" s="1">
        <v>45582</v>
      </c>
      <c r="E3210">
        <v>99233</v>
      </c>
      <c r="F3210">
        <v>99285</v>
      </c>
      <c r="G3210" t="s">
        <v>37</v>
      </c>
      <c r="H3210" s="34">
        <v>41893</v>
      </c>
      <c r="I3210" s="7">
        <v>27230</v>
      </c>
      <c r="J3210" s="7">
        <v>20395.400000000001</v>
      </c>
      <c r="K3210" s="7">
        <v>3567</v>
      </c>
      <c r="L3210" s="7">
        <v>3267.6</v>
      </c>
      <c r="M3210" s="5">
        <v>0.12</v>
      </c>
      <c r="N3210" t="s">
        <v>46</v>
      </c>
      <c r="O3210" t="s">
        <v>30</v>
      </c>
      <c r="P3210" t="s">
        <v>55</v>
      </c>
      <c r="Q3210" t="s">
        <v>32</v>
      </c>
      <c r="R3210" t="s">
        <v>26</v>
      </c>
      <c r="S3210" t="s">
        <v>27</v>
      </c>
      <c r="T3210" t="s">
        <v>13312</v>
      </c>
      <c r="U3210" s="1">
        <v>45619</v>
      </c>
      <c r="V3210">
        <v>37</v>
      </c>
      <c r="W3210" t="str">
        <f t="shared" si="97"/>
        <v>30-59</v>
      </c>
    </row>
    <row r="3211" spans="1:23" x14ac:dyDescent="0.25">
      <c r="A3211" t="s">
        <v>3430</v>
      </c>
      <c r="B3211">
        <v>6278130354</v>
      </c>
      <c r="C3211">
        <v>1879027430</v>
      </c>
      <c r="D3211" s="1">
        <v>45932</v>
      </c>
      <c r="E3211">
        <v>99223</v>
      </c>
      <c r="F3211">
        <v>99202</v>
      </c>
      <c r="G3211" t="s">
        <v>3431</v>
      </c>
      <c r="H3211" s="34">
        <v>37202</v>
      </c>
      <c r="I3211" s="7">
        <v>24181</v>
      </c>
      <c r="J3211" s="7">
        <v>17849.28</v>
      </c>
      <c r="K3211" s="7">
        <v>3430</v>
      </c>
      <c r="L3211" s="7">
        <v>2901.72</v>
      </c>
      <c r="M3211" s="5">
        <v>0.12</v>
      </c>
      <c r="N3211" t="s">
        <v>46</v>
      </c>
      <c r="O3211" t="s">
        <v>30</v>
      </c>
      <c r="P3211" t="s">
        <v>25</v>
      </c>
      <c r="Q3211" t="s">
        <v>19</v>
      </c>
      <c r="R3211" t="s">
        <v>21</v>
      </c>
      <c r="S3211" t="s">
        <v>17</v>
      </c>
      <c r="T3211" t="s">
        <v>13310</v>
      </c>
      <c r="U3211" s="1">
        <v>46062</v>
      </c>
      <c r="V3211">
        <v>130</v>
      </c>
      <c r="W3211" t="str">
        <f t="shared" si="97"/>
        <v>120-149</v>
      </c>
    </row>
    <row r="3212" spans="1:23" x14ac:dyDescent="0.25">
      <c r="A3212" t="s">
        <v>3432</v>
      </c>
      <c r="B3212">
        <v>929966378</v>
      </c>
      <c r="C3212">
        <v>1340017256</v>
      </c>
      <c r="D3212" s="1">
        <v>45840</v>
      </c>
      <c r="E3212">
        <v>99233</v>
      </c>
      <c r="F3212">
        <v>93000</v>
      </c>
      <c r="G3212" t="s">
        <v>150</v>
      </c>
      <c r="H3212" s="34">
        <v>88143</v>
      </c>
      <c r="I3212" s="7">
        <v>69633</v>
      </c>
      <c r="J3212" s="7">
        <v>58491.72</v>
      </c>
      <c r="K3212" s="7">
        <v>0</v>
      </c>
      <c r="L3212" s="7">
        <v>11141.28</v>
      </c>
      <c r="M3212" s="5">
        <v>0.16</v>
      </c>
      <c r="N3212" t="s">
        <v>1138</v>
      </c>
      <c r="O3212" t="s">
        <v>17</v>
      </c>
      <c r="P3212" t="s">
        <v>31</v>
      </c>
      <c r="Q3212" t="s">
        <v>32</v>
      </c>
      <c r="R3212" t="s">
        <v>43</v>
      </c>
      <c r="S3212" t="s">
        <v>21</v>
      </c>
      <c r="T3212" t="s">
        <v>13310</v>
      </c>
      <c r="U3212" s="1">
        <v>45928</v>
      </c>
      <c r="V3212">
        <v>88</v>
      </c>
      <c r="W3212" t="str">
        <f t="shared" si="97"/>
        <v>60-89</v>
      </c>
    </row>
    <row r="3213" spans="1:23" x14ac:dyDescent="0.25">
      <c r="A3213" t="s">
        <v>3433</v>
      </c>
      <c r="B3213">
        <v>6858521459</v>
      </c>
      <c r="C3213">
        <v>7659476725</v>
      </c>
      <c r="D3213" s="1">
        <v>45625</v>
      </c>
      <c r="E3213">
        <v>99215</v>
      </c>
      <c r="F3213">
        <v>99205</v>
      </c>
      <c r="G3213" t="s">
        <v>3355</v>
      </c>
      <c r="H3213" s="34">
        <v>79860</v>
      </c>
      <c r="I3213" s="7">
        <v>63089</v>
      </c>
      <c r="J3213" s="7">
        <v>43893.760000000002</v>
      </c>
      <c r="K3213" s="7">
        <v>9101</v>
      </c>
      <c r="L3213" s="7">
        <v>10094.24</v>
      </c>
      <c r="M3213" s="5">
        <v>0.16</v>
      </c>
      <c r="N3213" t="s">
        <v>1138</v>
      </c>
      <c r="O3213" t="s">
        <v>27</v>
      </c>
      <c r="P3213" t="s">
        <v>3148</v>
      </c>
      <c r="Q3213" t="s">
        <v>19</v>
      </c>
      <c r="R3213" t="s">
        <v>21</v>
      </c>
      <c r="S3213" t="s">
        <v>17</v>
      </c>
      <c r="T3213" t="s">
        <v>13312</v>
      </c>
      <c r="U3213" s="1">
        <v>45659</v>
      </c>
      <c r="V3213">
        <v>34</v>
      </c>
      <c r="W3213" t="str">
        <f t="shared" si="97"/>
        <v>30-59</v>
      </c>
    </row>
    <row r="3214" spans="1:23" x14ac:dyDescent="0.25">
      <c r="A3214" t="s">
        <v>3434</v>
      </c>
      <c r="B3214">
        <v>2220063874</v>
      </c>
      <c r="C3214">
        <v>5765888391</v>
      </c>
      <c r="D3214" s="1">
        <v>45546</v>
      </c>
      <c r="E3214">
        <v>99223</v>
      </c>
      <c r="F3214">
        <v>99213</v>
      </c>
      <c r="G3214" t="s">
        <v>559</v>
      </c>
      <c r="H3214" s="34">
        <v>70368</v>
      </c>
      <c r="I3214" s="7">
        <v>45739</v>
      </c>
      <c r="J3214" s="7">
        <v>29766.32</v>
      </c>
      <c r="K3214" s="7">
        <v>10484</v>
      </c>
      <c r="L3214" s="7">
        <v>5488.68</v>
      </c>
      <c r="M3214" s="5">
        <v>0.12</v>
      </c>
      <c r="N3214" t="s">
        <v>46</v>
      </c>
      <c r="O3214" t="s">
        <v>27</v>
      </c>
      <c r="P3214" t="s">
        <v>31</v>
      </c>
      <c r="Q3214" t="s">
        <v>19</v>
      </c>
      <c r="R3214" t="s">
        <v>20</v>
      </c>
      <c r="S3214" t="s">
        <v>21</v>
      </c>
      <c r="T3214" t="s">
        <v>13312</v>
      </c>
      <c r="U3214" s="1">
        <v>45704</v>
      </c>
      <c r="V3214">
        <v>158</v>
      </c>
      <c r="W3214" t="str">
        <f t="shared" si="97"/>
        <v>150-179</v>
      </c>
    </row>
    <row r="3215" spans="1:23" x14ac:dyDescent="0.25">
      <c r="A3215" t="s">
        <v>3435</v>
      </c>
      <c r="B3215">
        <v>8154079473</v>
      </c>
      <c r="C3215">
        <v>4088711742</v>
      </c>
      <c r="D3215" s="1">
        <v>45928</v>
      </c>
      <c r="E3215">
        <v>99222</v>
      </c>
      <c r="F3215">
        <v>85025</v>
      </c>
      <c r="G3215" t="s">
        <v>3279</v>
      </c>
      <c r="H3215" s="34">
        <v>41421</v>
      </c>
      <c r="I3215" s="7">
        <v>31066</v>
      </c>
      <c r="J3215" s="7">
        <v>26406.1</v>
      </c>
      <c r="K3215" s="7">
        <v>0</v>
      </c>
      <c r="L3215" s="7">
        <v>4659.8999999999996</v>
      </c>
      <c r="M3215" s="5">
        <v>0.15</v>
      </c>
      <c r="N3215" t="s">
        <v>1139</v>
      </c>
      <c r="O3215" t="s">
        <v>17</v>
      </c>
      <c r="P3215" t="s">
        <v>35</v>
      </c>
      <c r="Q3215" t="s">
        <v>19</v>
      </c>
      <c r="R3215" t="s">
        <v>26</v>
      </c>
      <c r="S3215" t="s">
        <v>27</v>
      </c>
      <c r="T3215" t="s">
        <v>13312</v>
      </c>
      <c r="U3215" s="1">
        <v>45985</v>
      </c>
      <c r="V3215">
        <v>57</v>
      </c>
      <c r="W3215" t="str">
        <f t="shared" si="97"/>
        <v>30-59</v>
      </c>
    </row>
    <row r="3216" spans="1:23" x14ac:dyDescent="0.25">
      <c r="A3216" t="s">
        <v>3436</v>
      </c>
      <c r="B3216">
        <v>8851541692</v>
      </c>
      <c r="C3216">
        <v>6520712209</v>
      </c>
      <c r="D3216" s="1">
        <v>45341</v>
      </c>
      <c r="E3216">
        <v>99238</v>
      </c>
      <c r="F3216">
        <v>90834</v>
      </c>
      <c r="G3216" t="s">
        <v>3242</v>
      </c>
      <c r="H3216" s="34">
        <v>26696</v>
      </c>
      <c r="I3216" s="7">
        <v>21891</v>
      </c>
      <c r="J3216" s="7">
        <v>14980.619999999999</v>
      </c>
      <c r="K3216" s="7">
        <v>2970</v>
      </c>
      <c r="L3216" s="7">
        <v>3940.38</v>
      </c>
      <c r="M3216" s="5">
        <v>0.18</v>
      </c>
      <c r="N3216" t="s">
        <v>3141</v>
      </c>
      <c r="O3216" t="s">
        <v>30</v>
      </c>
      <c r="P3216" t="s">
        <v>58</v>
      </c>
      <c r="Q3216" t="s">
        <v>32</v>
      </c>
      <c r="R3216" t="s">
        <v>26</v>
      </c>
      <c r="S3216" t="s">
        <v>27</v>
      </c>
      <c r="T3216" t="s">
        <v>13311</v>
      </c>
      <c r="U3216" s="1">
        <v>45373</v>
      </c>
      <c r="V3216">
        <v>32</v>
      </c>
      <c r="W3216" t="str">
        <f t="shared" si="97"/>
        <v>30-59</v>
      </c>
    </row>
    <row r="3217" spans="1:23" x14ac:dyDescent="0.25">
      <c r="A3217" t="s">
        <v>3437</v>
      </c>
      <c r="B3217">
        <v>7169608882</v>
      </c>
      <c r="C3217">
        <v>7041841297</v>
      </c>
      <c r="D3217" s="1">
        <v>45339</v>
      </c>
      <c r="E3217">
        <v>99215</v>
      </c>
      <c r="F3217">
        <v>99211</v>
      </c>
      <c r="G3217" t="s">
        <v>3438</v>
      </c>
      <c r="H3217" s="34">
        <v>36056</v>
      </c>
      <c r="I3217" s="7">
        <v>28124</v>
      </c>
      <c r="J3217" s="7">
        <v>22499.200000000001</v>
      </c>
      <c r="K3217" s="7">
        <v>0</v>
      </c>
      <c r="L3217" s="7">
        <v>5624.8</v>
      </c>
      <c r="M3217" s="5">
        <v>0.2</v>
      </c>
      <c r="N3217" t="s">
        <v>3140</v>
      </c>
      <c r="O3217" t="s">
        <v>17</v>
      </c>
      <c r="P3217" t="s">
        <v>55</v>
      </c>
      <c r="Q3217" t="s">
        <v>19</v>
      </c>
      <c r="R3217" t="s">
        <v>20</v>
      </c>
      <c r="S3217" t="s">
        <v>17</v>
      </c>
      <c r="T3217" t="s">
        <v>13310</v>
      </c>
      <c r="U3217" s="1">
        <v>45419</v>
      </c>
      <c r="V3217">
        <v>80</v>
      </c>
      <c r="W3217" t="str">
        <f t="shared" si="97"/>
        <v>60-89</v>
      </c>
    </row>
    <row r="3218" spans="1:23" x14ac:dyDescent="0.25">
      <c r="A3218" t="s">
        <v>3439</v>
      </c>
      <c r="B3218">
        <v>3423124199</v>
      </c>
      <c r="C3218">
        <v>2138187460</v>
      </c>
      <c r="D3218" s="1">
        <v>45307</v>
      </c>
      <c r="E3218">
        <v>99221</v>
      </c>
      <c r="F3218">
        <v>97110</v>
      </c>
      <c r="G3218" t="s">
        <v>154</v>
      </c>
      <c r="H3218" s="34">
        <v>64461</v>
      </c>
      <c r="I3218" s="7">
        <v>54792</v>
      </c>
      <c r="J3218" s="7">
        <v>43049.16</v>
      </c>
      <c r="K3218" s="7">
        <v>10647</v>
      </c>
      <c r="L3218" s="7">
        <v>1095.8399999999999</v>
      </c>
      <c r="M3218" s="5">
        <v>0.02</v>
      </c>
      <c r="N3218" t="s">
        <v>16</v>
      </c>
      <c r="O3218" t="s">
        <v>27</v>
      </c>
      <c r="P3218" t="s">
        <v>3147</v>
      </c>
      <c r="Q3218" t="s">
        <v>19</v>
      </c>
      <c r="R3218" t="s">
        <v>27</v>
      </c>
      <c r="S3218" t="s">
        <v>17</v>
      </c>
      <c r="T3218" t="s">
        <v>13310</v>
      </c>
      <c r="U3218" s="1">
        <v>45463</v>
      </c>
      <c r="V3218">
        <v>156</v>
      </c>
      <c r="W3218" t="str">
        <f t="shared" si="97"/>
        <v>150-179</v>
      </c>
    </row>
    <row r="3219" spans="1:23" x14ac:dyDescent="0.25">
      <c r="A3219" t="s">
        <v>3440</v>
      </c>
      <c r="B3219">
        <v>1992474828</v>
      </c>
      <c r="C3219">
        <v>4941177897</v>
      </c>
      <c r="D3219" s="1">
        <v>45445</v>
      </c>
      <c r="E3219">
        <v>99215</v>
      </c>
      <c r="F3219">
        <v>81000</v>
      </c>
      <c r="G3219" t="s">
        <v>3253</v>
      </c>
      <c r="H3219" s="34">
        <v>90457</v>
      </c>
      <c r="I3219" s="7">
        <v>58797</v>
      </c>
      <c r="J3219" s="7">
        <v>45093.36</v>
      </c>
      <c r="K3219" s="7">
        <v>6648</v>
      </c>
      <c r="L3219" s="7">
        <v>7055.64</v>
      </c>
      <c r="M3219" s="5">
        <v>0.12</v>
      </c>
      <c r="N3219" t="s">
        <v>46</v>
      </c>
      <c r="O3219" t="s">
        <v>30</v>
      </c>
      <c r="P3219" t="s">
        <v>58</v>
      </c>
      <c r="Q3219" t="s">
        <v>19</v>
      </c>
      <c r="R3219" t="s">
        <v>27</v>
      </c>
      <c r="S3219" t="s">
        <v>27</v>
      </c>
      <c r="T3219" t="s">
        <v>13312</v>
      </c>
      <c r="U3219" s="1">
        <v>45583</v>
      </c>
      <c r="V3219">
        <v>138</v>
      </c>
      <c r="W3219" t="str">
        <f t="shared" si="97"/>
        <v>120-149</v>
      </c>
    </row>
    <row r="3220" spans="1:23" x14ac:dyDescent="0.25">
      <c r="A3220" t="s">
        <v>3441</v>
      </c>
      <c r="B3220">
        <v>9120506539</v>
      </c>
      <c r="C3220">
        <v>398950640</v>
      </c>
      <c r="D3220" s="1">
        <v>45676</v>
      </c>
      <c r="E3220">
        <v>99232</v>
      </c>
      <c r="F3220">
        <v>81000</v>
      </c>
      <c r="G3220" t="s">
        <v>362</v>
      </c>
      <c r="H3220" s="34">
        <v>99278</v>
      </c>
      <c r="I3220" s="7">
        <v>71480</v>
      </c>
      <c r="J3220" s="7">
        <v>41112.6</v>
      </c>
      <c r="K3220" s="7">
        <v>24649</v>
      </c>
      <c r="L3220" s="7">
        <v>5718.4</v>
      </c>
      <c r="M3220" s="5">
        <v>0.08</v>
      </c>
      <c r="N3220" t="s">
        <v>24</v>
      </c>
      <c r="O3220" t="s">
        <v>27</v>
      </c>
      <c r="P3220" t="s">
        <v>55</v>
      </c>
      <c r="Q3220" t="s">
        <v>32</v>
      </c>
      <c r="R3220" t="s">
        <v>21</v>
      </c>
      <c r="S3220" t="s">
        <v>17</v>
      </c>
      <c r="T3220" t="s">
        <v>13312</v>
      </c>
      <c r="U3220" s="1">
        <v>45791</v>
      </c>
      <c r="V3220">
        <v>115</v>
      </c>
      <c r="W3220" t="str">
        <f t="shared" si="97"/>
        <v>90-119</v>
      </c>
    </row>
    <row r="3221" spans="1:23" x14ac:dyDescent="0.25">
      <c r="A3221" t="s">
        <v>3442</v>
      </c>
      <c r="B3221">
        <v>7996421591</v>
      </c>
      <c r="C3221">
        <v>771794340</v>
      </c>
      <c r="D3221" s="1">
        <v>45661</v>
      </c>
      <c r="E3221">
        <v>99214</v>
      </c>
      <c r="F3221">
        <v>99215</v>
      </c>
      <c r="G3221" t="s">
        <v>3269</v>
      </c>
      <c r="H3221" s="34">
        <v>90872</v>
      </c>
      <c r="I3221" s="7">
        <v>72698</v>
      </c>
      <c r="J3221" s="7">
        <v>62520.28</v>
      </c>
      <c r="K3221" s="7">
        <v>0</v>
      </c>
      <c r="L3221" s="7">
        <v>10177.719999999999</v>
      </c>
      <c r="M3221" s="5">
        <v>0.14000000000000001</v>
      </c>
      <c r="N3221" t="s">
        <v>1135</v>
      </c>
      <c r="O3221" t="s">
        <v>17</v>
      </c>
      <c r="P3221" t="s">
        <v>3150</v>
      </c>
      <c r="Q3221" t="s">
        <v>19</v>
      </c>
      <c r="R3221" t="s">
        <v>21</v>
      </c>
      <c r="S3221" t="s">
        <v>27</v>
      </c>
      <c r="T3221" t="s">
        <v>13310</v>
      </c>
      <c r="U3221" s="1">
        <v>45716</v>
      </c>
      <c r="V3221">
        <v>55</v>
      </c>
      <c r="W3221" t="str">
        <f t="shared" si="97"/>
        <v>30-59</v>
      </c>
    </row>
    <row r="3222" spans="1:23" x14ac:dyDescent="0.25">
      <c r="A3222" t="s">
        <v>3443</v>
      </c>
      <c r="B3222">
        <v>7356891387</v>
      </c>
      <c r="C3222">
        <v>6541550614</v>
      </c>
      <c r="D3222" s="1">
        <v>45426</v>
      </c>
      <c r="E3222">
        <v>99213</v>
      </c>
      <c r="F3222">
        <v>99203</v>
      </c>
      <c r="G3222" t="s">
        <v>3242</v>
      </c>
      <c r="H3222" s="34">
        <v>89080</v>
      </c>
      <c r="I3222" s="7">
        <v>73046</v>
      </c>
      <c r="J3222" s="7">
        <v>59897.72</v>
      </c>
      <c r="K3222" s="7">
        <v>0</v>
      </c>
      <c r="L3222" s="7">
        <v>13148.28</v>
      </c>
      <c r="M3222" s="5">
        <v>0.18</v>
      </c>
      <c r="N3222" t="s">
        <v>3141</v>
      </c>
      <c r="O3222" t="s">
        <v>17</v>
      </c>
      <c r="P3222" t="s">
        <v>58</v>
      </c>
      <c r="Q3222" t="s">
        <v>19</v>
      </c>
      <c r="R3222" t="s">
        <v>38</v>
      </c>
      <c r="S3222" t="s">
        <v>27</v>
      </c>
      <c r="T3222" t="s">
        <v>13312</v>
      </c>
      <c r="U3222" s="1">
        <v>45547</v>
      </c>
      <c r="V3222">
        <v>121</v>
      </c>
      <c r="W3222" t="str">
        <f t="shared" si="97"/>
        <v>120-149</v>
      </c>
    </row>
    <row r="3223" spans="1:23" x14ac:dyDescent="0.25">
      <c r="A3223" t="s">
        <v>3444</v>
      </c>
      <c r="B3223">
        <v>6395689012</v>
      </c>
      <c r="C3223">
        <v>5417152124</v>
      </c>
      <c r="D3223" s="1">
        <v>45745</v>
      </c>
      <c r="E3223">
        <v>99238</v>
      </c>
      <c r="F3223">
        <v>93000</v>
      </c>
      <c r="G3223" t="s">
        <v>3400</v>
      </c>
      <c r="H3223" s="34">
        <v>57666</v>
      </c>
      <c r="I3223" s="7">
        <v>49016</v>
      </c>
      <c r="J3223" s="7">
        <v>48035.68</v>
      </c>
      <c r="K3223" s="7">
        <v>0</v>
      </c>
      <c r="L3223" s="7">
        <v>980.32</v>
      </c>
      <c r="M3223" s="5">
        <v>0.02</v>
      </c>
      <c r="N3223" t="s">
        <v>16</v>
      </c>
      <c r="O3223" t="s">
        <v>17</v>
      </c>
      <c r="P3223" t="s">
        <v>35</v>
      </c>
      <c r="Q3223" t="s">
        <v>19</v>
      </c>
      <c r="R3223" t="s">
        <v>26</v>
      </c>
      <c r="S3223" t="s">
        <v>27</v>
      </c>
      <c r="T3223" t="s">
        <v>13312</v>
      </c>
      <c r="U3223" s="1">
        <v>45783</v>
      </c>
      <c r="V3223">
        <v>38</v>
      </c>
      <c r="W3223" t="str">
        <f t="shared" si="97"/>
        <v>30-59</v>
      </c>
    </row>
    <row r="3224" spans="1:23" x14ac:dyDescent="0.25">
      <c r="A3224" t="s">
        <v>3445</v>
      </c>
      <c r="B3224">
        <v>1976079823</v>
      </c>
      <c r="C3224">
        <v>8916083599</v>
      </c>
      <c r="D3224" s="1">
        <v>45510</v>
      </c>
      <c r="E3224">
        <v>99232</v>
      </c>
      <c r="F3224">
        <v>81000</v>
      </c>
      <c r="G3224" t="s">
        <v>3183</v>
      </c>
      <c r="H3224" s="34">
        <v>40654</v>
      </c>
      <c r="I3224" s="7">
        <v>32523</v>
      </c>
      <c r="J3224" s="7">
        <v>26269.78</v>
      </c>
      <c r="K3224" s="7">
        <v>1700</v>
      </c>
      <c r="L3224" s="7">
        <v>4553.22</v>
      </c>
      <c r="M3224" s="5">
        <v>0.14000000000000001</v>
      </c>
      <c r="N3224" t="s">
        <v>1135</v>
      </c>
      <c r="O3224" t="s">
        <v>30</v>
      </c>
      <c r="P3224" t="s">
        <v>35</v>
      </c>
      <c r="Q3224" t="s">
        <v>32</v>
      </c>
      <c r="R3224" t="s">
        <v>20</v>
      </c>
      <c r="S3224" t="s">
        <v>17</v>
      </c>
      <c r="T3224" t="s">
        <v>13310</v>
      </c>
      <c r="U3224" s="1">
        <v>45616</v>
      </c>
      <c r="V3224">
        <v>106</v>
      </c>
      <c r="W3224" t="str">
        <f t="shared" si="97"/>
        <v>90-119</v>
      </c>
    </row>
    <row r="3225" spans="1:23" x14ac:dyDescent="0.25">
      <c r="A3225" t="s">
        <v>3446</v>
      </c>
      <c r="B3225">
        <v>247097779</v>
      </c>
      <c r="C3225">
        <v>3584928350</v>
      </c>
      <c r="D3225" s="1">
        <v>45821</v>
      </c>
      <c r="E3225">
        <v>99221</v>
      </c>
      <c r="F3225">
        <v>99201</v>
      </c>
      <c r="G3225" t="s">
        <v>114</v>
      </c>
      <c r="H3225" s="34">
        <v>43271</v>
      </c>
      <c r="I3225" s="7">
        <v>35482</v>
      </c>
      <c r="J3225" s="7">
        <v>29095.24</v>
      </c>
      <c r="K3225" s="7">
        <v>0</v>
      </c>
      <c r="L3225" s="7">
        <v>6386.76</v>
      </c>
      <c r="M3225" s="5">
        <v>0.18</v>
      </c>
      <c r="N3225" t="s">
        <v>3141</v>
      </c>
      <c r="O3225" t="s">
        <v>17</v>
      </c>
      <c r="P3225" t="s">
        <v>3150</v>
      </c>
      <c r="Q3225" t="s">
        <v>19</v>
      </c>
      <c r="R3225" t="s">
        <v>43</v>
      </c>
      <c r="S3225" t="s">
        <v>21</v>
      </c>
      <c r="T3225" t="s">
        <v>13311</v>
      </c>
      <c r="U3225" s="1">
        <v>45987</v>
      </c>
      <c r="V3225">
        <v>166</v>
      </c>
      <c r="W3225" t="str">
        <f t="shared" si="97"/>
        <v>150-179</v>
      </c>
    </row>
    <row r="3226" spans="1:23" x14ac:dyDescent="0.25">
      <c r="A3226" t="s">
        <v>3447</v>
      </c>
      <c r="B3226">
        <v>1533370101</v>
      </c>
      <c r="C3226">
        <v>5557348070</v>
      </c>
      <c r="D3226" s="1">
        <v>45670</v>
      </c>
      <c r="E3226">
        <v>99233</v>
      </c>
      <c r="F3226">
        <v>99212</v>
      </c>
      <c r="G3226" t="s">
        <v>3405</v>
      </c>
      <c r="H3226" s="34">
        <v>65831</v>
      </c>
      <c r="I3226" s="7">
        <v>51348</v>
      </c>
      <c r="J3226" s="7">
        <v>22642.400000000001</v>
      </c>
      <c r="K3226" s="7">
        <v>18436</v>
      </c>
      <c r="L3226" s="7">
        <v>10269.6</v>
      </c>
      <c r="M3226" s="5">
        <v>0.2</v>
      </c>
      <c r="N3226" t="s">
        <v>3140</v>
      </c>
      <c r="O3226" t="s">
        <v>27</v>
      </c>
      <c r="P3226" t="s">
        <v>97</v>
      </c>
      <c r="Q3226" t="s">
        <v>32</v>
      </c>
      <c r="R3226" t="s">
        <v>26</v>
      </c>
      <c r="S3226" t="s">
        <v>21</v>
      </c>
      <c r="T3226" t="s">
        <v>13312</v>
      </c>
      <c r="U3226" s="1">
        <v>45799</v>
      </c>
      <c r="V3226">
        <v>129</v>
      </c>
      <c r="W3226" t="str">
        <f t="shared" si="97"/>
        <v>120-149</v>
      </c>
    </row>
    <row r="3227" spans="1:23" x14ac:dyDescent="0.25">
      <c r="A3227" t="s">
        <v>3448</v>
      </c>
      <c r="B3227">
        <v>6395292929</v>
      </c>
      <c r="C3227">
        <v>4058306994</v>
      </c>
      <c r="D3227" s="1">
        <v>45710</v>
      </c>
      <c r="E3227">
        <v>99231</v>
      </c>
      <c r="F3227">
        <v>85025</v>
      </c>
      <c r="G3227" t="s">
        <v>3449</v>
      </c>
      <c r="H3227" s="34">
        <v>47217</v>
      </c>
      <c r="I3227" s="7">
        <v>36829</v>
      </c>
      <c r="J3227" s="7">
        <v>15761.2</v>
      </c>
      <c r="K3227" s="7">
        <v>13702</v>
      </c>
      <c r="L3227" s="7">
        <v>7365.8</v>
      </c>
      <c r="M3227" s="5">
        <v>0.2</v>
      </c>
      <c r="N3227" t="s">
        <v>3140</v>
      </c>
      <c r="O3227" t="s">
        <v>27</v>
      </c>
      <c r="P3227" t="s">
        <v>40</v>
      </c>
      <c r="Q3227" t="s">
        <v>32</v>
      </c>
      <c r="R3227" t="s">
        <v>43</v>
      </c>
      <c r="S3227" t="s">
        <v>17</v>
      </c>
      <c r="T3227" t="s">
        <v>13310</v>
      </c>
      <c r="U3227" s="1">
        <v>45740</v>
      </c>
      <c r="V3227">
        <v>30</v>
      </c>
      <c r="W3227" t="str">
        <f t="shared" si="97"/>
        <v>30-59</v>
      </c>
    </row>
    <row r="3228" spans="1:23" x14ac:dyDescent="0.25">
      <c r="A3228" t="s">
        <v>3450</v>
      </c>
      <c r="B3228">
        <v>6217651159</v>
      </c>
      <c r="C3228">
        <v>8626951845</v>
      </c>
      <c r="D3228" s="1">
        <v>45328</v>
      </c>
      <c r="E3228">
        <v>99223</v>
      </c>
      <c r="F3228">
        <v>99291</v>
      </c>
      <c r="G3228" t="s">
        <v>3451</v>
      </c>
      <c r="H3228" s="34">
        <v>49240</v>
      </c>
      <c r="I3228" s="7">
        <v>40377</v>
      </c>
      <c r="J3228" s="7">
        <v>33109.14</v>
      </c>
      <c r="K3228" s="7">
        <v>0</v>
      </c>
      <c r="L3228" s="7">
        <v>7267.86</v>
      </c>
      <c r="M3228" s="5">
        <v>0.18</v>
      </c>
      <c r="N3228" t="s">
        <v>3141</v>
      </c>
      <c r="O3228" t="s">
        <v>17</v>
      </c>
      <c r="P3228" t="s">
        <v>3146</v>
      </c>
      <c r="Q3228" t="s">
        <v>32</v>
      </c>
      <c r="R3228" t="s">
        <v>38</v>
      </c>
      <c r="S3228" t="s">
        <v>17</v>
      </c>
      <c r="T3228" t="s">
        <v>13311</v>
      </c>
      <c r="U3228" s="1">
        <v>45450</v>
      </c>
      <c r="V3228">
        <v>122</v>
      </c>
      <c r="W3228" t="str">
        <f t="shared" si="97"/>
        <v>120-149</v>
      </c>
    </row>
    <row r="3229" spans="1:23" x14ac:dyDescent="0.25">
      <c r="A3229" t="s">
        <v>3452</v>
      </c>
      <c r="B3229">
        <v>1021037754</v>
      </c>
      <c r="C3229">
        <v>227661760</v>
      </c>
      <c r="D3229" s="1">
        <v>45373</v>
      </c>
      <c r="E3229">
        <v>99231</v>
      </c>
      <c r="F3229">
        <v>85025</v>
      </c>
      <c r="G3229" t="s">
        <v>3453</v>
      </c>
      <c r="H3229" s="34">
        <v>86506</v>
      </c>
      <c r="I3229" s="7">
        <v>73530</v>
      </c>
      <c r="J3229" s="7">
        <v>65943.399999999994</v>
      </c>
      <c r="K3229" s="7">
        <v>6116</v>
      </c>
      <c r="L3229" s="7">
        <v>1470.6</v>
      </c>
      <c r="M3229" s="5">
        <v>0.02</v>
      </c>
      <c r="N3229" t="s">
        <v>16</v>
      </c>
      <c r="O3229" t="s">
        <v>30</v>
      </c>
      <c r="P3229" t="s">
        <v>3150</v>
      </c>
      <c r="Q3229" t="s">
        <v>32</v>
      </c>
      <c r="R3229" t="s">
        <v>21</v>
      </c>
      <c r="S3229" t="s">
        <v>17</v>
      </c>
      <c r="T3229" t="s">
        <v>13312</v>
      </c>
      <c r="U3229" s="1">
        <v>45456</v>
      </c>
      <c r="V3229">
        <v>83</v>
      </c>
      <c r="W3229" t="str">
        <f t="shared" si="97"/>
        <v>60-89</v>
      </c>
    </row>
    <row r="3230" spans="1:23" x14ac:dyDescent="0.25">
      <c r="A3230" t="s">
        <v>3454</v>
      </c>
      <c r="B3230">
        <v>8538151259</v>
      </c>
      <c r="C3230">
        <v>6051127635</v>
      </c>
      <c r="D3230" s="1">
        <v>45552</v>
      </c>
      <c r="E3230">
        <v>99232</v>
      </c>
      <c r="F3230">
        <v>99214</v>
      </c>
      <c r="G3230" t="s">
        <v>48</v>
      </c>
      <c r="H3230" s="34">
        <v>78717</v>
      </c>
      <c r="I3230" s="7">
        <v>66909</v>
      </c>
      <c r="J3230" s="7">
        <v>34405.82</v>
      </c>
      <c r="K3230" s="7">
        <v>31165</v>
      </c>
      <c r="L3230" s="7">
        <v>1338.18</v>
      </c>
      <c r="M3230" s="5">
        <v>0.02</v>
      </c>
      <c r="N3230" t="s">
        <v>16</v>
      </c>
      <c r="O3230" t="s">
        <v>27</v>
      </c>
      <c r="P3230" t="s">
        <v>3147</v>
      </c>
      <c r="Q3230" t="s">
        <v>32</v>
      </c>
      <c r="R3230" t="s">
        <v>27</v>
      </c>
      <c r="S3230" t="s">
        <v>21</v>
      </c>
      <c r="T3230" t="s">
        <v>13310</v>
      </c>
      <c r="U3230" s="1">
        <v>45589</v>
      </c>
      <c r="V3230">
        <v>37</v>
      </c>
      <c r="W3230" t="str">
        <f t="shared" si="97"/>
        <v>30-59</v>
      </c>
    </row>
    <row r="3231" spans="1:23" x14ac:dyDescent="0.25">
      <c r="A3231" t="s">
        <v>3455</v>
      </c>
      <c r="B3231">
        <v>1810894608</v>
      </c>
      <c r="C3231">
        <v>9678144409</v>
      </c>
      <c r="D3231" s="1">
        <v>45402</v>
      </c>
      <c r="E3231">
        <v>99231</v>
      </c>
      <c r="F3231">
        <v>99212</v>
      </c>
      <c r="G3231" t="s">
        <v>296</v>
      </c>
      <c r="H3231" s="34">
        <v>86747</v>
      </c>
      <c r="I3231" s="7">
        <v>56386</v>
      </c>
      <c r="J3231" s="7">
        <v>49619.68</v>
      </c>
      <c r="K3231" s="7">
        <v>0</v>
      </c>
      <c r="L3231" s="7">
        <v>6766.32</v>
      </c>
      <c r="M3231" s="5">
        <v>0.12</v>
      </c>
      <c r="N3231" t="s">
        <v>46</v>
      </c>
      <c r="O3231" t="s">
        <v>17</v>
      </c>
      <c r="P3231" t="s">
        <v>3148</v>
      </c>
      <c r="Q3231" t="s">
        <v>32</v>
      </c>
      <c r="R3231" t="s">
        <v>26</v>
      </c>
      <c r="S3231" t="s">
        <v>17</v>
      </c>
      <c r="T3231" t="s">
        <v>13310</v>
      </c>
      <c r="U3231" s="1">
        <v>45497</v>
      </c>
      <c r="V3231">
        <v>95</v>
      </c>
      <c r="W3231" t="str">
        <f t="shared" si="97"/>
        <v>90-119</v>
      </c>
    </row>
    <row r="3232" spans="1:23" x14ac:dyDescent="0.25">
      <c r="A3232" t="s">
        <v>3456</v>
      </c>
      <c r="B3232">
        <v>3395203997</v>
      </c>
      <c r="C3232">
        <v>1640496939</v>
      </c>
      <c r="D3232" s="1">
        <v>45443</v>
      </c>
      <c r="E3232">
        <v>99232</v>
      </c>
      <c r="F3232">
        <v>99281</v>
      </c>
      <c r="G3232" t="s">
        <v>293</v>
      </c>
      <c r="H3232" s="34">
        <v>66354</v>
      </c>
      <c r="I3232" s="7">
        <v>51756</v>
      </c>
      <c r="J3232" s="7">
        <v>22601.8</v>
      </c>
      <c r="K3232" s="7">
        <v>18803</v>
      </c>
      <c r="L3232" s="7">
        <v>10351.200000000001</v>
      </c>
      <c r="M3232" s="5">
        <v>0.2</v>
      </c>
      <c r="N3232" t="s">
        <v>3140</v>
      </c>
      <c r="O3232" t="s">
        <v>27</v>
      </c>
      <c r="P3232" t="s">
        <v>31</v>
      </c>
      <c r="Q3232" t="s">
        <v>19</v>
      </c>
      <c r="R3232" t="s">
        <v>20</v>
      </c>
      <c r="S3232" t="s">
        <v>21</v>
      </c>
      <c r="T3232" t="s">
        <v>13312</v>
      </c>
      <c r="U3232" s="1">
        <v>45522</v>
      </c>
      <c r="V3232">
        <v>79</v>
      </c>
      <c r="W3232" t="str">
        <f t="shared" si="97"/>
        <v>60-89</v>
      </c>
    </row>
    <row r="3233" spans="1:23" x14ac:dyDescent="0.25">
      <c r="A3233" t="s">
        <v>3457</v>
      </c>
      <c r="B3233">
        <v>7562564843</v>
      </c>
      <c r="C3233">
        <v>7542126175</v>
      </c>
      <c r="D3233" s="1">
        <v>45651</v>
      </c>
      <c r="E3233">
        <v>99223</v>
      </c>
      <c r="F3233">
        <v>36415</v>
      </c>
      <c r="G3233" t="s">
        <v>559</v>
      </c>
      <c r="H3233" s="34">
        <v>63029</v>
      </c>
      <c r="I3233" s="7">
        <v>49793</v>
      </c>
      <c r="J3233" s="7">
        <v>20934.12</v>
      </c>
      <c r="K3233" s="7">
        <v>20892</v>
      </c>
      <c r="L3233" s="7">
        <v>7966.88</v>
      </c>
      <c r="M3233" s="5">
        <v>0.16</v>
      </c>
      <c r="N3233" t="s">
        <v>1138</v>
      </c>
      <c r="O3233" t="s">
        <v>27</v>
      </c>
      <c r="P3233" t="s">
        <v>18</v>
      </c>
      <c r="Q3233" t="s">
        <v>32</v>
      </c>
      <c r="R3233" t="s">
        <v>21</v>
      </c>
      <c r="S3233" t="s">
        <v>21</v>
      </c>
      <c r="T3233" t="s">
        <v>13312</v>
      </c>
      <c r="U3233" s="1">
        <v>45742</v>
      </c>
      <c r="V3233">
        <v>90</v>
      </c>
      <c r="W3233" t="str">
        <f t="shared" si="97"/>
        <v>90-119</v>
      </c>
    </row>
    <row r="3234" spans="1:23" x14ac:dyDescent="0.25">
      <c r="A3234" t="s">
        <v>3458</v>
      </c>
      <c r="B3234">
        <v>4779551332</v>
      </c>
      <c r="C3234">
        <v>6070631064</v>
      </c>
      <c r="D3234" s="1">
        <v>45537</v>
      </c>
      <c r="E3234">
        <v>99213</v>
      </c>
      <c r="F3234">
        <v>93000</v>
      </c>
      <c r="G3234" t="s">
        <v>3250</v>
      </c>
      <c r="H3234" s="34">
        <v>19663</v>
      </c>
      <c r="I3234" s="7">
        <v>14157</v>
      </c>
      <c r="J3234" s="7">
        <v>13024.44</v>
      </c>
      <c r="K3234" s="7">
        <v>0</v>
      </c>
      <c r="L3234" s="7">
        <v>1132.56</v>
      </c>
      <c r="M3234" s="5">
        <v>0.08</v>
      </c>
      <c r="N3234" t="s">
        <v>24</v>
      </c>
      <c r="O3234" t="s">
        <v>17</v>
      </c>
      <c r="P3234" t="s">
        <v>97</v>
      </c>
      <c r="Q3234" t="s">
        <v>32</v>
      </c>
      <c r="R3234" t="s">
        <v>38</v>
      </c>
      <c r="S3234" t="s">
        <v>27</v>
      </c>
      <c r="T3234" t="s">
        <v>13311</v>
      </c>
      <c r="U3234" s="1">
        <v>45573</v>
      </c>
      <c r="V3234">
        <v>36</v>
      </c>
      <c r="W3234" t="str">
        <f t="shared" si="97"/>
        <v>30-59</v>
      </c>
    </row>
    <row r="3235" spans="1:23" x14ac:dyDescent="0.25">
      <c r="A3235" t="s">
        <v>3459</v>
      </c>
      <c r="B3235">
        <v>2693596306</v>
      </c>
      <c r="C3235">
        <v>3839649332</v>
      </c>
      <c r="D3235" s="1">
        <v>45814</v>
      </c>
      <c r="E3235">
        <v>99214</v>
      </c>
      <c r="F3235">
        <v>99212</v>
      </c>
      <c r="G3235" t="s">
        <v>3247</v>
      </c>
      <c r="H3235" s="34">
        <v>55512</v>
      </c>
      <c r="I3235" s="7">
        <v>44410</v>
      </c>
      <c r="J3235" s="7">
        <v>33801.599999999999</v>
      </c>
      <c r="K3235" s="7">
        <v>4391</v>
      </c>
      <c r="L3235" s="7">
        <v>6217.4</v>
      </c>
      <c r="M3235" s="5">
        <v>0.14000000000000001</v>
      </c>
      <c r="N3235" t="s">
        <v>1135</v>
      </c>
      <c r="O3235" t="s">
        <v>30</v>
      </c>
      <c r="P3235" t="s">
        <v>3150</v>
      </c>
      <c r="Q3235" t="s">
        <v>19</v>
      </c>
      <c r="R3235" t="s">
        <v>20</v>
      </c>
      <c r="S3235" t="s">
        <v>17</v>
      </c>
      <c r="T3235" t="s">
        <v>13312</v>
      </c>
      <c r="U3235" s="1">
        <v>45855</v>
      </c>
      <c r="V3235">
        <v>41</v>
      </c>
      <c r="W3235" t="str">
        <f t="shared" si="97"/>
        <v>30-59</v>
      </c>
    </row>
    <row r="3236" spans="1:23" x14ac:dyDescent="0.25">
      <c r="A3236" t="s">
        <v>3460</v>
      </c>
      <c r="B3236">
        <v>106468133</v>
      </c>
      <c r="C3236">
        <v>5981669645</v>
      </c>
      <c r="D3236" s="1">
        <v>45512</v>
      </c>
      <c r="E3236">
        <v>99231</v>
      </c>
      <c r="F3236">
        <v>81000</v>
      </c>
      <c r="G3236" t="s">
        <v>69</v>
      </c>
      <c r="H3236" s="34">
        <v>83412</v>
      </c>
      <c r="I3236" s="7">
        <v>62559</v>
      </c>
      <c r="J3236" s="7">
        <v>53175.15</v>
      </c>
      <c r="K3236" s="7">
        <v>0</v>
      </c>
      <c r="L3236" s="7">
        <v>9383.85</v>
      </c>
      <c r="M3236" s="5">
        <v>0.15</v>
      </c>
      <c r="N3236" t="s">
        <v>1139</v>
      </c>
      <c r="O3236" t="s">
        <v>17</v>
      </c>
      <c r="P3236" t="s">
        <v>3147</v>
      </c>
      <c r="Q3236" t="s">
        <v>32</v>
      </c>
      <c r="R3236" t="s">
        <v>27</v>
      </c>
      <c r="S3236" t="s">
        <v>17</v>
      </c>
      <c r="T3236" t="s">
        <v>13311</v>
      </c>
      <c r="U3236" s="1">
        <v>45582</v>
      </c>
      <c r="V3236">
        <v>70</v>
      </c>
      <c r="W3236" t="str">
        <f t="shared" si="97"/>
        <v>60-89</v>
      </c>
    </row>
    <row r="3237" spans="1:23" x14ac:dyDescent="0.25">
      <c r="A3237" t="s">
        <v>3461</v>
      </c>
      <c r="B3237">
        <v>7938843799</v>
      </c>
      <c r="C3237">
        <v>340647141</v>
      </c>
      <c r="D3237" s="1">
        <v>45769</v>
      </c>
      <c r="E3237">
        <v>99232</v>
      </c>
      <c r="F3237">
        <v>80053</v>
      </c>
      <c r="G3237" t="s">
        <v>291</v>
      </c>
      <c r="H3237" s="34">
        <v>79561</v>
      </c>
      <c r="I3237" s="7">
        <v>62058</v>
      </c>
      <c r="J3237" s="7">
        <v>49646.400000000001</v>
      </c>
      <c r="K3237" s="7">
        <v>0</v>
      </c>
      <c r="L3237" s="7">
        <v>12411.6</v>
      </c>
      <c r="M3237" s="5">
        <v>0.2</v>
      </c>
      <c r="N3237" t="s">
        <v>3140</v>
      </c>
      <c r="O3237" t="s">
        <v>17</v>
      </c>
      <c r="P3237" t="s">
        <v>55</v>
      </c>
      <c r="Q3237" t="s">
        <v>19</v>
      </c>
      <c r="R3237" t="s">
        <v>27</v>
      </c>
      <c r="S3237" t="s">
        <v>21</v>
      </c>
      <c r="T3237" t="s">
        <v>13310</v>
      </c>
      <c r="U3237" s="1">
        <v>45865</v>
      </c>
      <c r="V3237">
        <v>96</v>
      </c>
      <c r="W3237" t="str">
        <f t="shared" si="97"/>
        <v>90-119</v>
      </c>
    </row>
    <row r="3238" spans="1:23" x14ac:dyDescent="0.25">
      <c r="A3238" t="s">
        <v>3462</v>
      </c>
      <c r="B3238">
        <v>1439971433</v>
      </c>
      <c r="C3238">
        <v>5870660061</v>
      </c>
      <c r="D3238" s="1">
        <v>45570</v>
      </c>
      <c r="E3238">
        <v>99231</v>
      </c>
      <c r="F3238">
        <v>99202</v>
      </c>
      <c r="G3238" t="s">
        <v>347</v>
      </c>
      <c r="H3238" s="34">
        <v>37536</v>
      </c>
      <c r="I3238" s="7">
        <v>28152</v>
      </c>
      <c r="J3238" s="7">
        <v>21699.200000000001</v>
      </c>
      <c r="K3238" s="7">
        <v>2230</v>
      </c>
      <c r="L3238" s="7">
        <v>4222.8</v>
      </c>
      <c r="M3238" s="5">
        <v>0.15</v>
      </c>
      <c r="N3238" t="s">
        <v>1139</v>
      </c>
      <c r="O3238" t="s">
        <v>30</v>
      </c>
      <c r="P3238" t="s">
        <v>3150</v>
      </c>
      <c r="Q3238" t="s">
        <v>32</v>
      </c>
      <c r="R3238" t="s">
        <v>26</v>
      </c>
      <c r="S3238" t="s">
        <v>21</v>
      </c>
      <c r="T3238" t="s">
        <v>13310</v>
      </c>
      <c r="U3238" s="1">
        <v>45641</v>
      </c>
      <c r="V3238">
        <v>71</v>
      </c>
      <c r="W3238" t="str">
        <f t="shared" si="97"/>
        <v>60-89</v>
      </c>
    </row>
    <row r="3239" spans="1:23" x14ac:dyDescent="0.25">
      <c r="A3239" t="s">
        <v>3463</v>
      </c>
      <c r="B3239">
        <v>356112009</v>
      </c>
      <c r="C3239">
        <v>3937543488</v>
      </c>
      <c r="D3239" s="1">
        <v>45745</v>
      </c>
      <c r="E3239">
        <v>99223</v>
      </c>
      <c r="F3239">
        <v>99284</v>
      </c>
      <c r="G3239" t="s">
        <v>122</v>
      </c>
      <c r="H3239" s="34">
        <v>65023</v>
      </c>
      <c r="I3239" s="7">
        <v>42265</v>
      </c>
      <c r="J3239" s="7">
        <v>37193.199999999997</v>
      </c>
      <c r="K3239" s="7">
        <v>0</v>
      </c>
      <c r="L3239" s="7">
        <v>5071.8</v>
      </c>
      <c r="M3239" s="5">
        <v>0.12</v>
      </c>
      <c r="N3239" t="s">
        <v>46</v>
      </c>
      <c r="O3239" t="s">
        <v>17</v>
      </c>
      <c r="P3239" t="s">
        <v>3147</v>
      </c>
      <c r="Q3239" t="s">
        <v>32</v>
      </c>
      <c r="R3239" t="s">
        <v>20</v>
      </c>
      <c r="S3239" t="s">
        <v>17</v>
      </c>
      <c r="T3239" t="s">
        <v>13312</v>
      </c>
      <c r="U3239" s="1">
        <v>45783</v>
      </c>
      <c r="V3239">
        <v>38</v>
      </c>
      <c r="W3239" t="str">
        <f t="shared" si="97"/>
        <v>30-59</v>
      </c>
    </row>
    <row r="3240" spans="1:23" x14ac:dyDescent="0.25">
      <c r="A3240" t="s">
        <v>3464</v>
      </c>
      <c r="B3240">
        <v>2496982252</v>
      </c>
      <c r="C3240">
        <v>2421615246</v>
      </c>
      <c r="D3240" s="1">
        <v>45873</v>
      </c>
      <c r="E3240">
        <v>99214</v>
      </c>
      <c r="F3240">
        <v>99291</v>
      </c>
      <c r="G3240" t="s">
        <v>131</v>
      </c>
      <c r="H3240" s="34">
        <v>26873</v>
      </c>
      <c r="I3240" s="7">
        <v>21230</v>
      </c>
      <c r="J3240" s="7">
        <v>15027.2</v>
      </c>
      <c r="K3240" s="7">
        <v>2806</v>
      </c>
      <c r="L3240" s="7">
        <v>3396.8</v>
      </c>
      <c r="M3240" s="5">
        <v>0.16</v>
      </c>
      <c r="N3240" t="s">
        <v>1138</v>
      </c>
      <c r="O3240" t="s">
        <v>30</v>
      </c>
      <c r="P3240" t="s">
        <v>35</v>
      </c>
      <c r="Q3240" t="s">
        <v>19</v>
      </c>
      <c r="R3240" t="s">
        <v>20</v>
      </c>
      <c r="S3240" t="s">
        <v>21</v>
      </c>
      <c r="T3240" t="s">
        <v>13310</v>
      </c>
      <c r="U3240" s="1">
        <v>46039</v>
      </c>
      <c r="V3240">
        <v>166</v>
      </c>
      <c r="W3240" t="str">
        <f t="shared" si="97"/>
        <v>150-179</v>
      </c>
    </row>
    <row r="3241" spans="1:23" x14ac:dyDescent="0.25">
      <c r="A3241" t="s">
        <v>3465</v>
      </c>
      <c r="B3241">
        <v>9789853986</v>
      </c>
      <c r="C3241">
        <v>457420259</v>
      </c>
      <c r="D3241" s="1">
        <v>45883</v>
      </c>
      <c r="E3241">
        <v>99215</v>
      </c>
      <c r="F3241">
        <v>99203</v>
      </c>
      <c r="G3241" t="s">
        <v>45</v>
      </c>
      <c r="H3241" s="34">
        <v>9585</v>
      </c>
      <c r="I3241" s="7">
        <v>7189</v>
      </c>
      <c r="J3241" s="7">
        <v>5543.65</v>
      </c>
      <c r="K3241" s="7">
        <v>567</v>
      </c>
      <c r="L3241" s="7">
        <v>1078.3499999999999</v>
      </c>
      <c r="M3241" s="5">
        <v>0.15</v>
      </c>
      <c r="N3241" t="s">
        <v>1139</v>
      </c>
      <c r="O3241" t="s">
        <v>30</v>
      </c>
      <c r="P3241" t="s">
        <v>35</v>
      </c>
      <c r="Q3241" t="s">
        <v>19</v>
      </c>
      <c r="R3241" t="s">
        <v>21</v>
      </c>
      <c r="S3241" t="s">
        <v>21</v>
      </c>
      <c r="T3241" t="s">
        <v>13310</v>
      </c>
      <c r="U3241" s="1">
        <v>45922</v>
      </c>
      <c r="V3241">
        <v>39</v>
      </c>
      <c r="W3241" t="str">
        <f t="shared" si="97"/>
        <v>30-59</v>
      </c>
    </row>
    <row r="3242" spans="1:23" x14ac:dyDescent="0.25">
      <c r="A3242" t="s">
        <v>3466</v>
      </c>
      <c r="B3242">
        <v>8600695402</v>
      </c>
      <c r="C3242">
        <v>8754483209</v>
      </c>
      <c r="D3242" s="1">
        <v>45360</v>
      </c>
      <c r="E3242">
        <v>99221</v>
      </c>
      <c r="F3242">
        <v>99291</v>
      </c>
      <c r="G3242" t="s">
        <v>3438</v>
      </c>
      <c r="H3242" s="34">
        <v>72473</v>
      </c>
      <c r="I3242" s="7">
        <v>54355</v>
      </c>
      <c r="J3242" s="7">
        <v>42071.75</v>
      </c>
      <c r="K3242" s="7">
        <v>4130</v>
      </c>
      <c r="L3242" s="7">
        <v>8153.25</v>
      </c>
      <c r="M3242" s="5">
        <v>0.15</v>
      </c>
      <c r="N3242" t="s">
        <v>1139</v>
      </c>
      <c r="O3242" t="s">
        <v>30</v>
      </c>
      <c r="P3242" t="s">
        <v>31</v>
      </c>
      <c r="Q3242" t="s">
        <v>32</v>
      </c>
      <c r="R3242" t="s">
        <v>38</v>
      </c>
      <c r="S3242" t="s">
        <v>17</v>
      </c>
      <c r="T3242" t="s">
        <v>13310</v>
      </c>
      <c r="U3242" s="1">
        <v>45480</v>
      </c>
      <c r="V3242">
        <v>120</v>
      </c>
      <c r="W3242" t="str">
        <f t="shared" si="97"/>
        <v>120-149</v>
      </c>
    </row>
    <row r="3243" spans="1:23" x14ac:dyDescent="0.25">
      <c r="A3243" t="s">
        <v>3467</v>
      </c>
      <c r="B3243">
        <v>9447414893</v>
      </c>
      <c r="C3243">
        <v>9290793683</v>
      </c>
      <c r="D3243" s="1">
        <v>45365</v>
      </c>
      <c r="E3243">
        <v>99213</v>
      </c>
      <c r="F3243">
        <v>99215</v>
      </c>
      <c r="G3243" t="s">
        <v>3355</v>
      </c>
      <c r="H3243" s="34">
        <v>95597</v>
      </c>
      <c r="I3243" s="7">
        <v>75522</v>
      </c>
      <c r="J3243" s="7">
        <v>36251.480000000003</v>
      </c>
      <c r="K3243" s="7">
        <v>27187</v>
      </c>
      <c r="L3243" s="7">
        <v>12083.52</v>
      </c>
      <c r="M3243" s="5">
        <v>0.16</v>
      </c>
      <c r="N3243" t="s">
        <v>1138</v>
      </c>
      <c r="O3243" t="s">
        <v>27</v>
      </c>
      <c r="P3243" t="s">
        <v>40</v>
      </c>
      <c r="Q3243" t="s">
        <v>32</v>
      </c>
      <c r="R3243" t="s">
        <v>27</v>
      </c>
      <c r="S3243" t="s">
        <v>27</v>
      </c>
      <c r="T3243" t="s">
        <v>13311</v>
      </c>
      <c r="U3243" s="1">
        <v>45478</v>
      </c>
      <c r="V3243">
        <v>113</v>
      </c>
      <c r="W3243" t="str">
        <f t="shared" si="97"/>
        <v>90-119</v>
      </c>
    </row>
    <row r="3244" spans="1:23" x14ac:dyDescent="0.25">
      <c r="A3244" t="s">
        <v>3468</v>
      </c>
      <c r="B3244">
        <v>1467919324</v>
      </c>
      <c r="C3244">
        <v>7183981716</v>
      </c>
      <c r="D3244" s="1">
        <v>45675</v>
      </c>
      <c r="E3244">
        <v>99238</v>
      </c>
      <c r="F3244">
        <v>99214</v>
      </c>
      <c r="G3244" t="s">
        <v>3199</v>
      </c>
      <c r="H3244" s="34">
        <v>58047</v>
      </c>
      <c r="I3244" s="7">
        <v>37731</v>
      </c>
      <c r="J3244" s="7">
        <v>33203.279999999999</v>
      </c>
      <c r="K3244" s="7">
        <v>0</v>
      </c>
      <c r="L3244" s="7">
        <v>4527.72</v>
      </c>
      <c r="M3244" s="5">
        <v>0.12</v>
      </c>
      <c r="N3244" t="s">
        <v>46</v>
      </c>
      <c r="O3244" t="s">
        <v>17</v>
      </c>
      <c r="P3244" t="s">
        <v>55</v>
      </c>
      <c r="Q3244" t="s">
        <v>32</v>
      </c>
      <c r="R3244" t="s">
        <v>21</v>
      </c>
      <c r="S3244" t="s">
        <v>17</v>
      </c>
      <c r="T3244" t="s">
        <v>13311</v>
      </c>
      <c r="U3244" s="1">
        <v>45759</v>
      </c>
      <c r="V3244">
        <v>84</v>
      </c>
      <c r="W3244" t="str">
        <f t="shared" si="97"/>
        <v>60-89</v>
      </c>
    </row>
    <row r="3245" spans="1:23" x14ac:dyDescent="0.25">
      <c r="A3245" t="s">
        <v>3469</v>
      </c>
      <c r="B3245">
        <v>7505732821</v>
      </c>
      <c r="C3245">
        <v>8522009074</v>
      </c>
      <c r="D3245" s="1">
        <v>45742</v>
      </c>
      <c r="E3245">
        <v>99222</v>
      </c>
      <c r="F3245">
        <v>81000</v>
      </c>
      <c r="G3245" t="s">
        <v>203</v>
      </c>
      <c r="H3245" s="34">
        <v>47134</v>
      </c>
      <c r="I3245" s="7">
        <v>30637</v>
      </c>
      <c r="J3245" s="7">
        <v>23937.56</v>
      </c>
      <c r="K3245" s="7">
        <v>3023</v>
      </c>
      <c r="L3245" s="7">
        <v>3676.44</v>
      </c>
      <c r="M3245" s="5">
        <v>0.12</v>
      </c>
      <c r="N3245" t="s">
        <v>46</v>
      </c>
      <c r="O3245" t="s">
        <v>30</v>
      </c>
      <c r="P3245" t="s">
        <v>3148</v>
      </c>
      <c r="Q3245" t="s">
        <v>32</v>
      </c>
      <c r="R3245" t="s">
        <v>21</v>
      </c>
      <c r="S3245" t="s">
        <v>27</v>
      </c>
      <c r="T3245" t="s">
        <v>13311</v>
      </c>
      <c r="U3245" s="1">
        <v>45832</v>
      </c>
      <c r="V3245">
        <v>90</v>
      </c>
      <c r="W3245" t="str">
        <f t="shared" si="97"/>
        <v>90-119</v>
      </c>
    </row>
    <row r="3246" spans="1:23" x14ac:dyDescent="0.25">
      <c r="A3246" t="s">
        <v>3470</v>
      </c>
      <c r="B3246">
        <v>3187908773</v>
      </c>
      <c r="C3246">
        <v>9280185953</v>
      </c>
      <c r="D3246" s="1">
        <v>45597</v>
      </c>
      <c r="E3246">
        <v>99233</v>
      </c>
      <c r="F3246">
        <v>99213</v>
      </c>
      <c r="G3246" t="s">
        <v>296</v>
      </c>
      <c r="H3246" s="34">
        <v>92541</v>
      </c>
      <c r="I3246" s="7">
        <v>78660</v>
      </c>
      <c r="J3246" s="7">
        <v>77086.8</v>
      </c>
      <c r="K3246" s="7">
        <v>0</v>
      </c>
      <c r="L3246" s="7">
        <v>1573.2</v>
      </c>
      <c r="M3246" s="5">
        <v>0.02</v>
      </c>
      <c r="N3246" t="s">
        <v>16</v>
      </c>
      <c r="O3246" t="s">
        <v>17</v>
      </c>
      <c r="P3246" t="s">
        <v>3147</v>
      </c>
      <c r="Q3246" t="s">
        <v>32</v>
      </c>
      <c r="R3246" t="s">
        <v>38</v>
      </c>
      <c r="S3246" t="s">
        <v>17</v>
      </c>
      <c r="T3246" t="s">
        <v>13311</v>
      </c>
      <c r="U3246" s="1">
        <v>45637</v>
      </c>
      <c r="V3246">
        <v>40</v>
      </c>
      <c r="W3246" t="str">
        <f t="shared" si="97"/>
        <v>30-59</v>
      </c>
    </row>
    <row r="3247" spans="1:23" x14ac:dyDescent="0.25">
      <c r="A3247" t="s">
        <v>3471</v>
      </c>
      <c r="B3247">
        <v>752800845</v>
      </c>
      <c r="C3247">
        <v>5622134374</v>
      </c>
      <c r="D3247" s="1">
        <v>45902</v>
      </c>
      <c r="E3247">
        <v>99233</v>
      </c>
      <c r="F3247">
        <v>99214</v>
      </c>
      <c r="G3247" t="s">
        <v>307</v>
      </c>
      <c r="H3247" s="34">
        <v>95615</v>
      </c>
      <c r="I3247" s="7">
        <v>81273</v>
      </c>
      <c r="J3247" s="7">
        <v>72655.539999999994</v>
      </c>
      <c r="K3247" s="7">
        <v>6992</v>
      </c>
      <c r="L3247" s="7">
        <v>1625.46</v>
      </c>
      <c r="M3247" s="5">
        <v>0.02</v>
      </c>
      <c r="N3247" t="s">
        <v>16</v>
      </c>
      <c r="O3247" t="s">
        <v>30</v>
      </c>
      <c r="P3247" t="s">
        <v>58</v>
      </c>
      <c r="Q3247" t="s">
        <v>32</v>
      </c>
      <c r="R3247" t="s">
        <v>20</v>
      </c>
      <c r="S3247" t="s">
        <v>27</v>
      </c>
      <c r="T3247" t="s">
        <v>13311</v>
      </c>
      <c r="U3247" s="1">
        <v>46011</v>
      </c>
      <c r="V3247">
        <v>110</v>
      </c>
      <c r="W3247" t="str">
        <f t="shared" si="97"/>
        <v>90-119</v>
      </c>
    </row>
    <row r="3248" spans="1:23" x14ac:dyDescent="0.25">
      <c r="A3248" t="s">
        <v>3472</v>
      </c>
      <c r="B3248">
        <v>7426163110</v>
      </c>
      <c r="C3248">
        <v>740325600</v>
      </c>
      <c r="D3248" s="1">
        <v>45596</v>
      </c>
      <c r="E3248">
        <v>99214</v>
      </c>
      <c r="F3248">
        <v>36415</v>
      </c>
      <c r="G3248" t="s">
        <v>3352</v>
      </c>
      <c r="H3248" s="34">
        <v>48666</v>
      </c>
      <c r="I3248" s="7">
        <v>31633</v>
      </c>
      <c r="J3248" s="7">
        <v>27837.040000000001</v>
      </c>
      <c r="K3248" s="7">
        <v>0</v>
      </c>
      <c r="L3248" s="7">
        <v>3795.96</v>
      </c>
      <c r="M3248" s="5">
        <v>0.12</v>
      </c>
      <c r="N3248" t="s">
        <v>46</v>
      </c>
      <c r="O3248" t="s">
        <v>17</v>
      </c>
      <c r="P3248" t="s">
        <v>25</v>
      </c>
      <c r="Q3248" t="s">
        <v>32</v>
      </c>
      <c r="R3248" t="s">
        <v>27</v>
      </c>
      <c r="S3248" t="s">
        <v>27</v>
      </c>
      <c r="T3248" t="s">
        <v>13310</v>
      </c>
      <c r="U3248" s="1">
        <v>45652</v>
      </c>
      <c r="V3248">
        <v>56</v>
      </c>
      <c r="W3248" t="str">
        <f t="shared" si="97"/>
        <v>30-59</v>
      </c>
    </row>
    <row r="3249" spans="1:23" x14ac:dyDescent="0.25">
      <c r="A3249" t="s">
        <v>3473</v>
      </c>
      <c r="B3249">
        <v>3644965763</v>
      </c>
      <c r="C3249">
        <v>2552231084</v>
      </c>
      <c r="D3249" s="1">
        <v>45804</v>
      </c>
      <c r="E3249">
        <v>99213</v>
      </c>
      <c r="F3249">
        <v>90834</v>
      </c>
      <c r="G3249" t="s">
        <v>63</v>
      </c>
      <c r="H3249" s="34">
        <v>21114</v>
      </c>
      <c r="I3249" s="7">
        <v>17313</v>
      </c>
      <c r="J3249" s="7">
        <v>12365.66</v>
      </c>
      <c r="K3249" s="7">
        <v>1831</v>
      </c>
      <c r="L3249" s="7">
        <v>3116.34</v>
      </c>
      <c r="M3249" s="5">
        <v>0.18</v>
      </c>
      <c r="N3249" t="s">
        <v>3141</v>
      </c>
      <c r="O3249" t="s">
        <v>30</v>
      </c>
      <c r="P3249" t="s">
        <v>3148</v>
      </c>
      <c r="Q3249" t="s">
        <v>19</v>
      </c>
      <c r="R3249" t="s">
        <v>21</v>
      </c>
      <c r="S3249" t="s">
        <v>21</v>
      </c>
      <c r="T3249" t="s">
        <v>13310</v>
      </c>
      <c r="U3249" s="1">
        <v>45963</v>
      </c>
      <c r="V3249">
        <v>159</v>
      </c>
      <c r="W3249" t="str">
        <f t="shared" si="97"/>
        <v>150-179</v>
      </c>
    </row>
    <row r="3250" spans="1:23" x14ac:dyDescent="0.25">
      <c r="A3250" t="s">
        <v>3474</v>
      </c>
      <c r="B3250">
        <v>4480515828</v>
      </c>
      <c r="C3250">
        <v>7095495988</v>
      </c>
      <c r="D3250" s="1">
        <v>45356</v>
      </c>
      <c r="E3250">
        <v>99222</v>
      </c>
      <c r="F3250">
        <v>85025</v>
      </c>
      <c r="G3250" t="s">
        <v>3309</v>
      </c>
      <c r="H3250" s="34">
        <v>87845</v>
      </c>
      <c r="I3250" s="7">
        <v>68519</v>
      </c>
      <c r="J3250" s="7">
        <v>47962.2</v>
      </c>
      <c r="K3250" s="7">
        <v>6853</v>
      </c>
      <c r="L3250" s="7">
        <v>13703.8</v>
      </c>
      <c r="M3250" s="5">
        <v>0.2</v>
      </c>
      <c r="N3250" t="s">
        <v>3140</v>
      </c>
      <c r="O3250" t="s">
        <v>27</v>
      </c>
      <c r="P3250" t="s">
        <v>35</v>
      </c>
      <c r="Q3250" t="s">
        <v>32</v>
      </c>
      <c r="R3250" t="s">
        <v>27</v>
      </c>
      <c r="S3250" t="s">
        <v>17</v>
      </c>
      <c r="T3250" t="s">
        <v>13311</v>
      </c>
      <c r="U3250" s="1">
        <v>45458</v>
      </c>
      <c r="V3250">
        <v>102</v>
      </c>
      <c r="W3250" t="str">
        <f t="shared" si="97"/>
        <v>90-119</v>
      </c>
    </row>
    <row r="3251" spans="1:23" x14ac:dyDescent="0.25">
      <c r="A3251" t="s">
        <v>3475</v>
      </c>
      <c r="B3251">
        <v>5397219525</v>
      </c>
      <c r="C3251">
        <v>3524015766</v>
      </c>
      <c r="D3251" s="1">
        <v>45851</v>
      </c>
      <c r="E3251">
        <v>99214</v>
      </c>
      <c r="F3251">
        <v>99212</v>
      </c>
      <c r="G3251" t="s">
        <v>50</v>
      </c>
      <c r="H3251" s="34">
        <v>83952</v>
      </c>
      <c r="I3251" s="7">
        <v>67162</v>
      </c>
      <c r="J3251" s="7">
        <v>45903.32</v>
      </c>
      <c r="K3251" s="7">
        <v>11856</v>
      </c>
      <c r="L3251" s="7">
        <v>9402.68</v>
      </c>
      <c r="M3251" s="5">
        <v>0.14000000000000001</v>
      </c>
      <c r="N3251" t="s">
        <v>1135</v>
      </c>
      <c r="O3251" t="s">
        <v>27</v>
      </c>
      <c r="P3251" t="s">
        <v>31</v>
      </c>
      <c r="Q3251" t="s">
        <v>32</v>
      </c>
      <c r="R3251" t="s">
        <v>26</v>
      </c>
      <c r="S3251" t="s">
        <v>21</v>
      </c>
      <c r="T3251" t="s">
        <v>13312</v>
      </c>
      <c r="U3251" s="1">
        <v>45948</v>
      </c>
      <c r="V3251">
        <v>97</v>
      </c>
      <c r="W3251" t="str">
        <f t="shared" si="97"/>
        <v>90-119</v>
      </c>
    </row>
    <row r="3252" spans="1:23" x14ac:dyDescent="0.25">
      <c r="A3252" t="s">
        <v>3476</v>
      </c>
      <c r="B3252">
        <v>1194027829</v>
      </c>
      <c r="C3252">
        <v>6927954041</v>
      </c>
      <c r="D3252" s="1">
        <v>45889</v>
      </c>
      <c r="E3252">
        <v>99232</v>
      </c>
      <c r="F3252">
        <v>99291</v>
      </c>
      <c r="G3252" t="s">
        <v>114</v>
      </c>
      <c r="H3252" s="34">
        <v>96801</v>
      </c>
      <c r="I3252" s="7">
        <v>75505</v>
      </c>
      <c r="J3252" s="7">
        <v>42174</v>
      </c>
      <c r="K3252" s="7">
        <v>18230</v>
      </c>
      <c r="L3252" s="7">
        <v>15101</v>
      </c>
      <c r="M3252" s="5">
        <v>0.2</v>
      </c>
      <c r="N3252" t="s">
        <v>3140</v>
      </c>
      <c r="O3252" t="s">
        <v>27</v>
      </c>
      <c r="P3252" t="s">
        <v>25</v>
      </c>
      <c r="Q3252" t="s">
        <v>19</v>
      </c>
      <c r="R3252" t="s">
        <v>27</v>
      </c>
      <c r="S3252" t="s">
        <v>27</v>
      </c>
      <c r="T3252" t="s">
        <v>13310</v>
      </c>
      <c r="U3252" s="1">
        <v>46033</v>
      </c>
      <c r="V3252">
        <v>144</v>
      </c>
      <c r="W3252" t="str">
        <f t="shared" si="97"/>
        <v>120-149</v>
      </c>
    </row>
    <row r="3253" spans="1:23" x14ac:dyDescent="0.25">
      <c r="A3253" t="s">
        <v>3477</v>
      </c>
      <c r="B3253">
        <v>5755878304</v>
      </c>
      <c r="C3253">
        <v>9606242755</v>
      </c>
      <c r="D3253" s="1">
        <v>45799</v>
      </c>
      <c r="E3253">
        <v>99221</v>
      </c>
      <c r="F3253">
        <v>99283</v>
      </c>
      <c r="G3253" t="s">
        <v>79</v>
      </c>
      <c r="H3253" s="34">
        <v>80499</v>
      </c>
      <c r="I3253" s="7">
        <v>63594</v>
      </c>
      <c r="J3253" s="7">
        <v>53418.96</v>
      </c>
      <c r="K3253" s="7">
        <v>0</v>
      </c>
      <c r="L3253" s="7">
        <v>10175.040000000001</v>
      </c>
      <c r="M3253" s="5">
        <v>0.16</v>
      </c>
      <c r="N3253" t="s">
        <v>1138</v>
      </c>
      <c r="O3253" t="s">
        <v>17</v>
      </c>
      <c r="P3253" t="s">
        <v>3150</v>
      </c>
      <c r="Q3253" t="s">
        <v>19</v>
      </c>
      <c r="R3253" t="s">
        <v>26</v>
      </c>
      <c r="S3253" t="s">
        <v>21</v>
      </c>
      <c r="T3253" t="s">
        <v>13310</v>
      </c>
      <c r="U3253" s="1">
        <v>45979</v>
      </c>
      <c r="V3253">
        <v>180</v>
      </c>
      <c r="W3253" t="str">
        <f t="shared" si="97"/>
        <v>180-209</v>
      </c>
    </row>
    <row r="3254" spans="1:23" x14ac:dyDescent="0.25">
      <c r="A3254" t="s">
        <v>3478</v>
      </c>
      <c r="B3254">
        <v>896019958</v>
      </c>
      <c r="C3254">
        <v>5957231790</v>
      </c>
      <c r="D3254" s="1">
        <v>45433</v>
      </c>
      <c r="E3254">
        <v>99221</v>
      </c>
      <c r="F3254">
        <v>99215</v>
      </c>
      <c r="G3254" t="s">
        <v>3394</v>
      </c>
      <c r="H3254" s="34">
        <v>53739</v>
      </c>
      <c r="I3254" s="7">
        <v>41916</v>
      </c>
      <c r="J3254" s="7">
        <v>30602.799999999999</v>
      </c>
      <c r="K3254" s="7">
        <v>2930</v>
      </c>
      <c r="L3254" s="7">
        <v>8383.2000000000007</v>
      </c>
      <c r="M3254" s="5">
        <v>0.2</v>
      </c>
      <c r="N3254" t="s">
        <v>3140</v>
      </c>
      <c r="O3254" t="s">
        <v>30</v>
      </c>
      <c r="P3254" t="s">
        <v>3147</v>
      </c>
      <c r="Q3254" t="s">
        <v>32</v>
      </c>
      <c r="R3254" t="s">
        <v>20</v>
      </c>
      <c r="S3254" t="s">
        <v>17</v>
      </c>
      <c r="T3254" t="s">
        <v>13311</v>
      </c>
      <c r="U3254" s="1">
        <v>45555</v>
      </c>
      <c r="V3254">
        <v>122</v>
      </c>
      <c r="W3254" t="str">
        <f t="shared" si="97"/>
        <v>120-149</v>
      </c>
    </row>
    <row r="3255" spans="1:23" x14ac:dyDescent="0.25">
      <c r="A3255" t="s">
        <v>3479</v>
      </c>
      <c r="B3255">
        <v>4918019355</v>
      </c>
      <c r="C3255">
        <v>4644500830</v>
      </c>
      <c r="D3255" s="1">
        <v>45467</v>
      </c>
      <c r="E3255">
        <v>99238</v>
      </c>
      <c r="F3255">
        <v>99213</v>
      </c>
      <c r="G3255" t="s">
        <v>116</v>
      </c>
      <c r="H3255" s="34">
        <v>71956</v>
      </c>
      <c r="I3255" s="7">
        <v>53967</v>
      </c>
      <c r="J3255" s="7">
        <v>45871.95</v>
      </c>
      <c r="K3255" s="7">
        <v>0</v>
      </c>
      <c r="L3255" s="7">
        <v>8095.05</v>
      </c>
      <c r="M3255" s="5">
        <v>0.15</v>
      </c>
      <c r="N3255" t="s">
        <v>1139</v>
      </c>
      <c r="O3255" t="s">
        <v>17</v>
      </c>
      <c r="P3255" t="s">
        <v>35</v>
      </c>
      <c r="Q3255" t="s">
        <v>32</v>
      </c>
      <c r="R3255" t="s">
        <v>27</v>
      </c>
      <c r="S3255" t="s">
        <v>17</v>
      </c>
      <c r="T3255" t="s">
        <v>13311</v>
      </c>
      <c r="U3255" s="1">
        <v>45563</v>
      </c>
      <c r="V3255">
        <v>96</v>
      </c>
      <c r="W3255" t="str">
        <f t="shared" si="97"/>
        <v>90-119</v>
      </c>
    </row>
    <row r="3256" spans="1:23" x14ac:dyDescent="0.25">
      <c r="A3256" t="s">
        <v>3480</v>
      </c>
      <c r="B3256">
        <v>1485602384</v>
      </c>
      <c r="C3256">
        <v>8461895212</v>
      </c>
      <c r="D3256" s="1">
        <v>45371</v>
      </c>
      <c r="E3256">
        <v>99232</v>
      </c>
      <c r="F3256">
        <v>99291</v>
      </c>
      <c r="G3256" t="s">
        <v>3272</v>
      </c>
      <c r="H3256" s="34">
        <v>68929</v>
      </c>
      <c r="I3256" s="7">
        <v>54454</v>
      </c>
      <c r="J3256" s="7">
        <v>29367.360000000001</v>
      </c>
      <c r="K3256" s="7">
        <v>16374</v>
      </c>
      <c r="L3256" s="7">
        <v>8712.64</v>
      </c>
      <c r="M3256" s="5">
        <v>0.16</v>
      </c>
      <c r="N3256" t="s">
        <v>1138</v>
      </c>
      <c r="O3256" t="s">
        <v>27</v>
      </c>
      <c r="P3256" t="s">
        <v>18</v>
      </c>
      <c r="Q3256" t="s">
        <v>19</v>
      </c>
      <c r="R3256" t="s">
        <v>27</v>
      </c>
      <c r="S3256" t="s">
        <v>21</v>
      </c>
      <c r="T3256" t="s">
        <v>13312</v>
      </c>
      <c r="U3256" s="1">
        <v>45485</v>
      </c>
      <c r="V3256">
        <v>114</v>
      </c>
      <c r="W3256" t="str">
        <f t="shared" si="97"/>
        <v>90-119</v>
      </c>
    </row>
    <row r="3257" spans="1:23" x14ac:dyDescent="0.25">
      <c r="A3257" t="s">
        <v>3481</v>
      </c>
      <c r="B3257">
        <v>6734984106</v>
      </c>
      <c r="C3257">
        <v>1062384250</v>
      </c>
      <c r="D3257" s="1">
        <v>45832</v>
      </c>
      <c r="E3257">
        <v>99215</v>
      </c>
      <c r="F3257">
        <v>99284</v>
      </c>
      <c r="G3257" t="s">
        <v>3482</v>
      </c>
      <c r="H3257" s="34">
        <v>62313</v>
      </c>
      <c r="I3257" s="7">
        <v>49850</v>
      </c>
      <c r="J3257" s="7">
        <v>42871</v>
      </c>
      <c r="K3257" s="7">
        <v>0</v>
      </c>
      <c r="L3257" s="7">
        <v>6979</v>
      </c>
      <c r="M3257" s="5">
        <v>0.14000000000000001</v>
      </c>
      <c r="N3257" t="s">
        <v>1135</v>
      </c>
      <c r="O3257" t="s">
        <v>17</v>
      </c>
      <c r="P3257" t="s">
        <v>3146</v>
      </c>
      <c r="Q3257" t="s">
        <v>19</v>
      </c>
      <c r="R3257" t="s">
        <v>21</v>
      </c>
      <c r="S3257" t="s">
        <v>21</v>
      </c>
      <c r="T3257" t="s">
        <v>13311</v>
      </c>
      <c r="U3257" s="1">
        <v>45867</v>
      </c>
      <c r="V3257">
        <v>35</v>
      </c>
      <c r="W3257" t="str">
        <f t="shared" si="97"/>
        <v>30-59</v>
      </c>
    </row>
    <row r="3258" spans="1:23" x14ac:dyDescent="0.25">
      <c r="A3258" t="s">
        <v>3483</v>
      </c>
      <c r="B3258">
        <v>6913170369</v>
      </c>
      <c r="C3258">
        <v>9207133820</v>
      </c>
      <c r="D3258" s="1">
        <v>45807</v>
      </c>
      <c r="E3258">
        <v>99232</v>
      </c>
      <c r="F3258">
        <v>99281</v>
      </c>
      <c r="G3258" t="s">
        <v>272</v>
      </c>
      <c r="H3258" s="34">
        <v>86486</v>
      </c>
      <c r="I3258" s="7">
        <v>62270</v>
      </c>
      <c r="J3258" s="7">
        <v>49304.4</v>
      </c>
      <c r="K3258" s="7">
        <v>7984</v>
      </c>
      <c r="L3258" s="7">
        <v>4981.6000000000004</v>
      </c>
      <c r="M3258" s="5">
        <v>0.08</v>
      </c>
      <c r="N3258" t="s">
        <v>24</v>
      </c>
      <c r="O3258" t="s">
        <v>27</v>
      </c>
      <c r="P3258" t="s">
        <v>31</v>
      </c>
      <c r="Q3258" t="s">
        <v>32</v>
      </c>
      <c r="R3258" t="s">
        <v>26</v>
      </c>
      <c r="S3258" t="s">
        <v>27</v>
      </c>
      <c r="T3258" t="s">
        <v>13311</v>
      </c>
      <c r="U3258" s="1">
        <v>45941</v>
      </c>
      <c r="V3258">
        <v>134</v>
      </c>
      <c r="W3258" t="str">
        <f t="shared" si="97"/>
        <v>120-149</v>
      </c>
    </row>
    <row r="3259" spans="1:23" x14ac:dyDescent="0.25">
      <c r="A3259" t="s">
        <v>3484</v>
      </c>
      <c r="B3259">
        <v>4812148732</v>
      </c>
      <c r="C3259">
        <v>3289282783</v>
      </c>
      <c r="D3259" s="1">
        <v>45881</v>
      </c>
      <c r="E3259">
        <v>99232</v>
      </c>
      <c r="F3259">
        <v>99282</v>
      </c>
      <c r="G3259" t="s">
        <v>318</v>
      </c>
      <c r="H3259" s="34">
        <v>80819</v>
      </c>
      <c r="I3259" s="7">
        <v>63847</v>
      </c>
      <c r="J3259" s="7">
        <v>53631.48</v>
      </c>
      <c r="K3259" s="7">
        <v>0</v>
      </c>
      <c r="L3259" s="7">
        <v>10215.52</v>
      </c>
      <c r="M3259" s="5">
        <v>0.16</v>
      </c>
      <c r="N3259" t="s">
        <v>1138</v>
      </c>
      <c r="O3259" t="s">
        <v>17</v>
      </c>
      <c r="P3259" t="s">
        <v>25</v>
      </c>
      <c r="Q3259" t="s">
        <v>32</v>
      </c>
      <c r="R3259" t="s">
        <v>38</v>
      </c>
      <c r="S3259" t="s">
        <v>27</v>
      </c>
      <c r="T3259" t="s">
        <v>13312</v>
      </c>
      <c r="U3259" s="1">
        <v>46040</v>
      </c>
      <c r="V3259">
        <v>160</v>
      </c>
      <c r="W3259" t="str">
        <f t="shared" si="97"/>
        <v>150-179</v>
      </c>
    </row>
    <row r="3260" spans="1:23" x14ac:dyDescent="0.25">
      <c r="A3260" t="s">
        <v>3485</v>
      </c>
      <c r="B3260">
        <v>3175186567</v>
      </c>
      <c r="C3260">
        <v>8349717797</v>
      </c>
      <c r="D3260" s="1">
        <v>45922</v>
      </c>
      <c r="E3260">
        <v>99232</v>
      </c>
      <c r="F3260">
        <v>99202</v>
      </c>
      <c r="G3260" t="s">
        <v>23</v>
      </c>
      <c r="H3260" s="34">
        <v>67908</v>
      </c>
      <c r="I3260" s="7">
        <v>44140</v>
      </c>
      <c r="J3260" s="7">
        <v>38843.199999999997</v>
      </c>
      <c r="K3260" s="7">
        <v>0</v>
      </c>
      <c r="L3260" s="7">
        <v>5296.8</v>
      </c>
      <c r="M3260" s="5">
        <v>0.12</v>
      </c>
      <c r="N3260" t="s">
        <v>46</v>
      </c>
      <c r="O3260" t="s">
        <v>17</v>
      </c>
      <c r="P3260" t="s">
        <v>3150</v>
      </c>
      <c r="Q3260" t="s">
        <v>32</v>
      </c>
      <c r="R3260" t="s">
        <v>20</v>
      </c>
      <c r="S3260" t="s">
        <v>21</v>
      </c>
      <c r="T3260" t="s">
        <v>13311</v>
      </c>
      <c r="U3260" s="1">
        <v>45967</v>
      </c>
      <c r="V3260">
        <v>45</v>
      </c>
      <c r="W3260" t="str">
        <f t="shared" si="97"/>
        <v>30-59</v>
      </c>
    </row>
    <row r="3261" spans="1:23" x14ac:dyDescent="0.25">
      <c r="A3261" t="s">
        <v>3486</v>
      </c>
      <c r="B3261">
        <v>3452556031</v>
      </c>
      <c r="C3261">
        <v>5287231189</v>
      </c>
      <c r="D3261" s="1">
        <v>45522</v>
      </c>
      <c r="E3261">
        <v>99215</v>
      </c>
      <c r="F3261">
        <v>99215</v>
      </c>
      <c r="G3261" t="s">
        <v>3283</v>
      </c>
      <c r="H3261" s="34">
        <v>96531</v>
      </c>
      <c r="I3261" s="7">
        <v>62745</v>
      </c>
      <c r="J3261" s="7">
        <v>55215.6</v>
      </c>
      <c r="K3261" s="7">
        <v>0</v>
      </c>
      <c r="L3261" s="7">
        <v>7529.4</v>
      </c>
      <c r="M3261" s="5">
        <v>0.12</v>
      </c>
      <c r="N3261" t="s">
        <v>46</v>
      </c>
      <c r="O3261" t="s">
        <v>17</v>
      </c>
      <c r="P3261" t="s">
        <v>3146</v>
      </c>
      <c r="Q3261" t="s">
        <v>32</v>
      </c>
      <c r="R3261" t="s">
        <v>21</v>
      </c>
      <c r="S3261" t="s">
        <v>17</v>
      </c>
      <c r="T3261" t="s">
        <v>13312</v>
      </c>
      <c r="U3261" s="1">
        <v>45604</v>
      </c>
      <c r="V3261">
        <v>82</v>
      </c>
      <c r="W3261" t="str">
        <f t="shared" si="97"/>
        <v>60-89</v>
      </c>
    </row>
    <row r="3262" spans="1:23" x14ac:dyDescent="0.25">
      <c r="A3262" t="s">
        <v>3487</v>
      </c>
      <c r="B3262">
        <v>2722373399</v>
      </c>
      <c r="C3262">
        <v>2203259027</v>
      </c>
      <c r="D3262" s="1">
        <v>45502</v>
      </c>
      <c r="E3262">
        <v>99232</v>
      </c>
      <c r="F3262">
        <v>99211</v>
      </c>
      <c r="G3262" t="s">
        <v>3488</v>
      </c>
      <c r="H3262" s="34">
        <v>99291</v>
      </c>
      <c r="I3262" s="7">
        <v>84397</v>
      </c>
      <c r="J3262" s="7">
        <v>62704.06</v>
      </c>
      <c r="K3262" s="7">
        <v>20005</v>
      </c>
      <c r="L3262" s="7">
        <v>1687.94</v>
      </c>
      <c r="M3262" s="5">
        <v>0.02</v>
      </c>
      <c r="N3262" t="s">
        <v>16</v>
      </c>
      <c r="O3262" t="s">
        <v>27</v>
      </c>
      <c r="P3262" t="s">
        <v>97</v>
      </c>
      <c r="Q3262" t="s">
        <v>32</v>
      </c>
      <c r="R3262" t="s">
        <v>43</v>
      </c>
      <c r="S3262" t="s">
        <v>27</v>
      </c>
      <c r="T3262" t="s">
        <v>13312</v>
      </c>
      <c r="U3262" s="1">
        <v>45582</v>
      </c>
      <c r="V3262">
        <v>80</v>
      </c>
      <c r="W3262" t="str">
        <f t="shared" si="97"/>
        <v>60-89</v>
      </c>
    </row>
    <row r="3263" spans="1:23" x14ac:dyDescent="0.25">
      <c r="A3263" t="s">
        <v>3489</v>
      </c>
      <c r="B3263">
        <v>4333216984</v>
      </c>
      <c r="C3263">
        <v>8512242913</v>
      </c>
      <c r="D3263" s="1">
        <v>45418</v>
      </c>
      <c r="E3263">
        <v>99223</v>
      </c>
      <c r="F3263">
        <v>93000</v>
      </c>
      <c r="G3263" t="s">
        <v>3490</v>
      </c>
      <c r="H3263" s="34">
        <v>38482</v>
      </c>
      <c r="I3263" s="7">
        <v>32710</v>
      </c>
      <c r="J3263" s="7">
        <v>32055.8</v>
      </c>
      <c r="K3263" s="7">
        <v>0</v>
      </c>
      <c r="L3263" s="7">
        <v>654.20000000000005</v>
      </c>
      <c r="M3263" s="5">
        <v>0.02</v>
      </c>
      <c r="N3263" t="s">
        <v>16</v>
      </c>
      <c r="O3263" t="s">
        <v>17</v>
      </c>
      <c r="P3263" t="s">
        <v>3146</v>
      </c>
      <c r="Q3263" t="s">
        <v>19</v>
      </c>
      <c r="R3263" t="s">
        <v>21</v>
      </c>
      <c r="S3263" t="s">
        <v>17</v>
      </c>
      <c r="T3263" t="s">
        <v>13310</v>
      </c>
      <c r="U3263" s="1">
        <v>45485</v>
      </c>
      <c r="V3263">
        <v>67</v>
      </c>
      <c r="W3263" t="str">
        <f t="shared" si="97"/>
        <v>60-89</v>
      </c>
    </row>
    <row r="3264" spans="1:23" x14ac:dyDescent="0.25">
      <c r="A3264" t="s">
        <v>3491</v>
      </c>
      <c r="B3264">
        <v>4764976256</v>
      </c>
      <c r="C3264">
        <v>5717790312</v>
      </c>
      <c r="D3264" s="1">
        <v>45546</v>
      </c>
      <c r="E3264">
        <v>99222</v>
      </c>
      <c r="F3264">
        <v>97110</v>
      </c>
      <c r="G3264" t="s">
        <v>3325</v>
      </c>
      <c r="H3264" s="34">
        <v>44918</v>
      </c>
      <c r="I3264" s="7">
        <v>32341</v>
      </c>
      <c r="J3264" s="7">
        <v>25562.720000000001</v>
      </c>
      <c r="K3264" s="7">
        <v>4191</v>
      </c>
      <c r="L3264" s="7">
        <v>2587.2800000000002</v>
      </c>
      <c r="M3264" s="5">
        <v>0.08</v>
      </c>
      <c r="N3264" t="s">
        <v>24</v>
      </c>
      <c r="O3264" t="s">
        <v>30</v>
      </c>
      <c r="P3264" t="s">
        <v>97</v>
      </c>
      <c r="Q3264" t="s">
        <v>19</v>
      </c>
      <c r="R3264" t="s">
        <v>21</v>
      </c>
      <c r="S3264" t="s">
        <v>17</v>
      </c>
      <c r="T3264" t="s">
        <v>13310</v>
      </c>
      <c r="U3264" s="1">
        <v>45661</v>
      </c>
      <c r="V3264">
        <v>115</v>
      </c>
      <c r="W3264" t="str">
        <f t="shared" si="97"/>
        <v>90-119</v>
      </c>
    </row>
    <row r="3265" spans="1:23" x14ac:dyDescent="0.25">
      <c r="A3265" t="s">
        <v>3492</v>
      </c>
      <c r="B3265">
        <v>2851073886</v>
      </c>
      <c r="C3265">
        <v>6425508356</v>
      </c>
      <c r="D3265" s="1">
        <v>45716</v>
      </c>
      <c r="E3265">
        <v>99222</v>
      </c>
      <c r="F3265">
        <v>99203</v>
      </c>
      <c r="G3265" t="s">
        <v>3424</v>
      </c>
      <c r="H3265" s="34">
        <v>72482</v>
      </c>
      <c r="I3265" s="7">
        <v>52187</v>
      </c>
      <c r="J3265" s="7">
        <v>48012.04</v>
      </c>
      <c r="K3265" s="7">
        <v>0</v>
      </c>
      <c r="L3265" s="7">
        <v>4174.96</v>
      </c>
      <c r="M3265" s="5">
        <v>0.08</v>
      </c>
      <c r="N3265" t="s">
        <v>24</v>
      </c>
      <c r="O3265" t="s">
        <v>17</v>
      </c>
      <c r="P3265" t="s">
        <v>3148</v>
      </c>
      <c r="Q3265" t="s">
        <v>19</v>
      </c>
      <c r="R3265" t="s">
        <v>21</v>
      </c>
      <c r="S3265" t="s">
        <v>21</v>
      </c>
      <c r="T3265" t="s">
        <v>13310</v>
      </c>
      <c r="U3265" s="1">
        <v>45748</v>
      </c>
      <c r="V3265">
        <v>32</v>
      </c>
      <c r="W3265" t="str">
        <f t="shared" si="97"/>
        <v>30-59</v>
      </c>
    </row>
    <row r="3266" spans="1:23" x14ac:dyDescent="0.25">
      <c r="A3266" t="s">
        <v>3493</v>
      </c>
      <c r="B3266">
        <v>6781975281</v>
      </c>
      <c r="C3266">
        <v>1435972348</v>
      </c>
      <c r="D3266" s="1">
        <v>45861</v>
      </c>
      <c r="E3266">
        <v>99221</v>
      </c>
      <c r="F3266">
        <v>71046</v>
      </c>
      <c r="G3266" t="s">
        <v>3494</v>
      </c>
      <c r="H3266" s="34">
        <v>76551</v>
      </c>
      <c r="I3266" s="7">
        <v>62772</v>
      </c>
      <c r="J3266" s="7">
        <v>51473.04</v>
      </c>
      <c r="K3266" s="7">
        <v>0</v>
      </c>
      <c r="L3266" s="7">
        <v>11298.96</v>
      </c>
      <c r="M3266" s="5">
        <v>0.18</v>
      </c>
      <c r="N3266" t="s">
        <v>3141</v>
      </c>
      <c r="O3266" t="s">
        <v>17</v>
      </c>
      <c r="P3266" t="s">
        <v>31</v>
      </c>
      <c r="Q3266" t="s">
        <v>32</v>
      </c>
      <c r="R3266" t="s">
        <v>21</v>
      </c>
      <c r="S3266" t="s">
        <v>17</v>
      </c>
      <c r="T3266" t="s">
        <v>13311</v>
      </c>
      <c r="U3266" s="1">
        <v>46029</v>
      </c>
      <c r="V3266">
        <v>168</v>
      </c>
      <c r="W3266" t="str">
        <f t="shared" si="97"/>
        <v>150-179</v>
      </c>
    </row>
    <row r="3267" spans="1:23" x14ac:dyDescent="0.25">
      <c r="A3267" t="s">
        <v>3495</v>
      </c>
      <c r="B3267">
        <v>8125242988</v>
      </c>
      <c r="C3267">
        <v>6025687081</v>
      </c>
      <c r="D3267" s="1">
        <v>45494</v>
      </c>
      <c r="E3267">
        <v>99222</v>
      </c>
      <c r="F3267">
        <v>71046</v>
      </c>
      <c r="G3267" t="s">
        <v>77</v>
      </c>
      <c r="H3267" s="34">
        <v>89730</v>
      </c>
      <c r="I3267" s="7">
        <v>64606</v>
      </c>
      <c r="J3267" s="7">
        <v>42468.52</v>
      </c>
      <c r="K3267" s="7">
        <v>16969</v>
      </c>
      <c r="L3267" s="7">
        <v>5168.4799999999996</v>
      </c>
      <c r="M3267" s="5">
        <v>0.08</v>
      </c>
      <c r="N3267" t="s">
        <v>24</v>
      </c>
      <c r="O3267" t="s">
        <v>27</v>
      </c>
      <c r="P3267" t="s">
        <v>3146</v>
      </c>
      <c r="Q3267" t="s">
        <v>19</v>
      </c>
      <c r="R3267" t="s">
        <v>20</v>
      </c>
      <c r="S3267" t="s">
        <v>17</v>
      </c>
      <c r="T3267" t="s">
        <v>13310</v>
      </c>
      <c r="U3267" s="1">
        <v>45552</v>
      </c>
      <c r="V3267">
        <v>58</v>
      </c>
      <c r="W3267" t="str">
        <f t="shared" ref="W3267:W3330" si="98">IF(V3267="","",IF(V3267&lt;30,"0-29",IF(V3267&lt;60,"30-59",IF(V3267&lt;90,"60-89",IF(V3267&lt;120,"90-119",IF(V3267&lt;150,"120-149",IF(V3267&lt;180,"150-179",IF(V3267&lt;210,"180-209",IF(V3267&lt;240,"210-239",IF(V3267&lt;270,"240-269",IF(V3267&lt;300,"270-299",IF(V3267&lt;330,"300-329",IF(V3267&lt;360,"330-359","360+")))))))))))))</f>
        <v>30-59</v>
      </c>
    </row>
    <row r="3268" spans="1:23" x14ac:dyDescent="0.25">
      <c r="A3268" t="s">
        <v>3496</v>
      </c>
      <c r="B3268">
        <v>1261208539</v>
      </c>
      <c r="C3268">
        <v>5874746842</v>
      </c>
      <c r="D3268" s="1">
        <v>45538</v>
      </c>
      <c r="E3268">
        <v>99232</v>
      </c>
      <c r="F3268">
        <v>99292</v>
      </c>
      <c r="G3268" t="s">
        <v>75</v>
      </c>
      <c r="H3268" s="34">
        <v>59782</v>
      </c>
      <c r="I3268" s="7">
        <v>49021</v>
      </c>
      <c r="J3268" s="7">
        <v>35353.22</v>
      </c>
      <c r="K3268" s="7">
        <v>4844</v>
      </c>
      <c r="L3268" s="7">
        <v>8823.7800000000007</v>
      </c>
      <c r="M3268" s="5">
        <v>0.18</v>
      </c>
      <c r="N3268" t="s">
        <v>3141</v>
      </c>
      <c r="O3268" t="s">
        <v>30</v>
      </c>
      <c r="P3268" t="s">
        <v>97</v>
      </c>
      <c r="Q3268" t="s">
        <v>19</v>
      </c>
      <c r="R3268" t="s">
        <v>26</v>
      </c>
      <c r="S3268" t="s">
        <v>27</v>
      </c>
      <c r="T3268" t="s">
        <v>13310</v>
      </c>
      <c r="U3268" s="1">
        <v>45623</v>
      </c>
      <c r="V3268">
        <v>85</v>
      </c>
      <c r="W3268" t="str">
        <f t="shared" si="98"/>
        <v>60-89</v>
      </c>
    </row>
    <row r="3269" spans="1:23" x14ac:dyDescent="0.25">
      <c r="A3269" t="s">
        <v>3497</v>
      </c>
      <c r="B3269">
        <v>3246689829</v>
      </c>
      <c r="C3269">
        <v>392532221</v>
      </c>
      <c r="D3269" s="1">
        <v>45700</v>
      </c>
      <c r="E3269">
        <v>99222</v>
      </c>
      <c r="F3269">
        <v>99285</v>
      </c>
      <c r="G3269" t="s">
        <v>112</v>
      </c>
      <c r="H3269" s="34">
        <v>51863</v>
      </c>
      <c r="I3269" s="7">
        <v>37341</v>
      </c>
      <c r="J3269" s="7">
        <v>30360.720000000001</v>
      </c>
      <c r="K3269" s="7">
        <v>3993</v>
      </c>
      <c r="L3269" s="7">
        <v>2987.28</v>
      </c>
      <c r="M3269" s="5">
        <v>0.08</v>
      </c>
      <c r="N3269" t="s">
        <v>24</v>
      </c>
      <c r="O3269" t="s">
        <v>27</v>
      </c>
      <c r="P3269" t="s">
        <v>31</v>
      </c>
      <c r="Q3269" t="s">
        <v>19</v>
      </c>
      <c r="R3269" t="s">
        <v>21</v>
      </c>
      <c r="S3269" t="s">
        <v>17</v>
      </c>
      <c r="T3269" t="s">
        <v>13310</v>
      </c>
      <c r="U3269" s="1">
        <v>45779</v>
      </c>
      <c r="V3269">
        <v>79</v>
      </c>
      <c r="W3269" t="str">
        <f t="shared" si="98"/>
        <v>60-89</v>
      </c>
    </row>
    <row r="3270" spans="1:23" x14ac:dyDescent="0.25">
      <c r="A3270" t="s">
        <v>3498</v>
      </c>
      <c r="B3270">
        <v>654907470</v>
      </c>
      <c r="C3270">
        <v>8579910584</v>
      </c>
      <c r="D3270" s="1">
        <v>45437</v>
      </c>
      <c r="E3270">
        <v>99214</v>
      </c>
      <c r="F3270">
        <v>90834</v>
      </c>
      <c r="G3270" t="s">
        <v>61</v>
      </c>
      <c r="H3270" s="34">
        <v>45074</v>
      </c>
      <c r="I3270" s="7">
        <v>32453</v>
      </c>
      <c r="J3270" s="7">
        <v>29856.76</v>
      </c>
      <c r="K3270" s="7">
        <v>0</v>
      </c>
      <c r="L3270" s="7">
        <v>2596.2399999999998</v>
      </c>
      <c r="M3270" s="5">
        <v>0.08</v>
      </c>
      <c r="N3270" t="s">
        <v>24</v>
      </c>
      <c r="O3270" t="s">
        <v>17</v>
      </c>
      <c r="P3270" t="s">
        <v>3148</v>
      </c>
      <c r="Q3270" t="s">
        <v>32</v>
      </c>
      <c r="R3270" t="s">
        <v>27</v>
      </c>
      <c r="S3270" t="s">
        <v>21</v>
      </c>
      <c r="T3270" t="s">
        <v>13311</v>
      </c>
      <c r="U3270" s="1">
        <v>45571</v>
      </c>
      <c r="V3270">
        <v>134</v>
      </c>
      <c r="W3270" t="str">
        <f t="shared" si="98"/>
        <v>120-149</v>
      </c>
    </row>
    <row r="3271" spans="1:23" x14ac:dyDescent="0.25">
      <c r="A3271" t="s">
        <v>3499</v>
      </c>
      <c r="B3271">
        <v>2327052988</v>
      </c>
      <c r="C3271">
        <v>9493435809</v>
      </c>
      <c r="D3271" s="1">
        <v>45586</v>
      </c>
      <c r="E3271">
        <v>99232</v>
      </c>
      <c r="F3271">
        <v>99215</v>
      </c>
      <c r="G3271" t="s">
        <v>593</v>
      </c>
      <c r="H3271" s="34">
        <v>59055</v>
      </c>
      <c r="I3271" s="7">
        <v>50197</v>
      </c>
      <c r="J3271" s="7">
        <v>43482.06</v>
      </c>
      <c r="K3271" s="7">
        <v>5711</v>
      </c>
      <c r="L3271" s="7">
        <v>1003.94</v>
      </c>
      <c r="M3271" s="5">
        <v>0.02</v>
      </c>
      <c r="N3271" t="s">
        <v>16</v>
      </c>
      <c r="O3271" t="s">
        <v>30</v>
      </c>
      <c r="P3271" t="s">
        <v>35</v>
      </c>
      <c r="Q3271" t="s">
        <v>19</v>
      </c>
      <c r="R3271" t="s">
        <v>20</v>
      </c>
      <c r="S3271" t="s">
        <v>17</v>
      </c>
      <c r="T3271" t="s">
        <v>13311</v>
      </c>
      <c r="U3271" s="1">
        <v>45722</v>
      </c>
      <c r="V3271">
        <v>136</v>
      </c>
      <c r="W3271" t="str">
        <f t="shared" si="98"/>
        <v>120-149</v>
      </c>
    </row>
    <row r="3272" spans="1:23" x14ac:dyDescent="0.25">
      <c r="A3272" t="s">
        <v>3500</v>
      </c>
      <c r="B3272">
        <v>8172702253</v>
      </c>
      <c r="C3272">
        <v>1791675493</v>
      </c>
      <c r="D3272" s="1">
        <v>45463</v>
      </c>
      <c r="E3272">
        <v>99223</v>
      </c>
      <c r="F3272">
        <v>99282</v>
      </c>
      <c r="G3272" t="s">
        <v>3410</v>
      </c>
      <c r="H3272" s="34">
        <v>53613</v>
      </c>
      <c r="I3272" s="7">
        <v>42890</v>
      </c>
      <c r="J3272" s="7">
        <v>36885.4</v>
      </c>
      <c r="K3272" s="7">
        <v>0</v>
      </c>
      <c r="L3272" s="7">
        <v>6004.6</v>
      </c>
      <c r="M3272" s="5">
        <v>0.14000000000000001</v>
      </c>
      <c r="N3272" t="s">
        <v>1135</v>
      </c>
      <c r="O3272" t="s">
        <v>17</v>
      </c>
      <c r="P3272" t="s">
        <v>55</v>
      </c>
      <c r="Q3272" t="s">
        <v>19</v>
      </c>
      <c r="R3272" t="s">
        <v>27</v>
      </c>
      <c r="S3272" t="s">
        <v>17</v>
      </c>
      <c r="T3272" t="s">
        <v>13312</v>
      </c>
      <c r="U3272" s="1">
        <v>45565</v>
      </c>
      <c r="V3272">
        <v>102</v>
      </c>
      <c r="W3272" t="str">
        <f t="shared" si="98"/>
        <v>90-119</v>
      </c>
    </row>
    <row r="3273" spans="1:23" x14ac:dyDescent="0.25">
      <c r="A3273" t="s">
        <v>3501</v>
      </c>
      <c r="B3273">
        <v>7961432505</v>
      </c>
      <c r="C3273">
        <v>1443775836</v>
      </c>
      <c r="D3273" s="1">
        <v>45745</v>
      </c>
      <c r="E3273">
        <v>99221</v>
      </c>
      <c r="F3273">
        <v>99284</v>
      </c>
      <c r="G3273" t="s">
        <v>3281</v>
      </c>
      <c r="H3273" s="34">
        <v>89878</v>
      </c>
      <c r="I3273" s="7">
        <v>73700</v>
      </c>
      <c r="J3273" s="7">
        <v>31854</v>
      </c>
      <c r="K3273" s="7">
        <v>28580</v>
      </c>
      <c r="L3273" s="7">
        <v>13266</v>
      </c>
      <c r="M3273" s="5">
        <v>0.18</v>
      </c>
      <c r="N3273" t="s">
        <v>3141</v>
      </c>
      <c r="O3273" t="s">
        <v>27</v>
      </c>
      <c r="P3273" t="s">
        <v>3147</v>
      </c>
      <c r="Q3273" t="s">
        <v>19</v>
      </c>
      <c r="R3273" t="s">
        <v>43</v>
      </c>
      <c r="S3273" t="s">
        <v>27</v>
      </c>
      <c r="T3273" t="s">
        <v>13310</v>
      </c>
      <c r="U3273" s="1">
        <v>45808</v>
      </c>
      <c r="V3273">
        <v>63</v>
      </c>
      <c r="W3273" t="str">
        <f t="shared" si="98"/>
        <v>60-89</v>
      </c>
    </row>
    <row r="3274" spans="1:23" x14ac:dyDescent="0.25">
      <c r="A3274" t="s">
        <v>3502</v>
      </c>
      <c r="B3274">
        <v>7248294931</v>
      </c>
      <c r="C3274">
        <v>7743125082</v>
      </c>
      <c r="D3274" s="1">
        <v>45549</v>
      </c>
      <c r="E3274">
        <v>99233</v>
      </c>
      <c r="F3274">
        <v>99292</v>
      </c>
      <c r="G3274" t="s">
        <v>65</v>
      </c>
      <c r="H3274" s="34">
        <v>94437</v>
      </c>
      <c r="I3274" s="7">
        <v>61384</v>
      </c>
      <c r="J3274" s="7">
        <v>48705.919999999998</v>
      </c>
      <c r="K3274" s="7">
        <v>5312</v>
      </c>
      <c r="L3274" s="7">
        <v>7366.08</v>
      </c>
      <c r="M3274" s="5">
        <v>0.12</v>
      </c>
      <c r="N3274" t="s">
        <v>46</v>
      </c>
      <c r="O3274" t="s">
        <v>30</v>
      </c>
      <c r="P3274" t="s">
        <v>25</v>
      </c>
      <c r="Q3274" t="s">
        <v>32</v>
      </c>
      <c r="R3274" t="s">
        <v>20</v>
      </c>
      <c r="S3274" t="s">
        <v>21</v>
      </c>
      <c r="T3274" t="s">
        <v>13310</v>
      </c>
      <c r="U3274" s="1">
        <v>45675</v>
      </c>
      <c r="V3274">
        <v>126</v>
      </c>
      <c r="W3274" t="str">
        <f t="shared" si="98"/>
        <v>120-149</v>
      </c>
    </row>
    <row r="3275" spans="1:23" x14ac:dyDescent="0.25">
      <c r="A3275" t="s">
        <v>3503</v>
      </c>
      <c r="B3275">
        <v>4654900930</v>
      </c>
      <c r="C3275">
        <v>2873317688</v>
      </c>
      <c r="D3275" s="1">
        <v>45465</v>
      </c>
      <c r="E3275">
        <v>99213</v>
      </c>
      <c r="F3275">
        <v>36415</v>
      </c>
      <c r="G3275" t="s">
        <v>3176</v>
      </c>
      <c r="H3275" s="34">
        <v>43111</v>
      </c>
      <c r="I3275" s="7">
        <v>31040</v>
      </c>
      <c r="J3275" s="7">
        <v>23875.8</v>
      </c>
      <c r="K3275" s="7">
        <v>4681</v>
      </c>
      <c r="L3275" s="7">
        <v>2483.1999999999998</v>
      </c>
      <c r="M3275" s="5">
        <v>0.08</v>
      </c>
      <c r="N3275" t="s">
        <v>24</v>
      </c>
      <c r="O3275" t="s">
        <v>27</v>
      </c>
      <c r="P3275" t="s">
        <v>3147</v>
      </c>
      <c r="Q3275" t="s">
        <v>19</v>
      </c>
      <c r="R3275" t="s">
        <v>21</v>
      </c>
      <c r="S3275" t="s">
        <v>21</v>
      </c>
      <c r="T3275" t="s">
        <v>13312</v>
      </c>
      <c r="U3275" s="1">
        <v>45575</v>
      </c>
      <c r="V3275">
        <v>110</v>
      </c>
      <c r="W3275" t="str">
        <f t="shared" si="98"/>
        <v>90-119</v>
      </c>
    </row>
    <row r="3276" spans="1:23" x14ac:dyDescent="0.25">
      <c r="A3276" t="s">
        <v>3504</v>
      </c>
      <c r="B3276">
        <v>3800289514</v>
      </c>
      <c r="C3276">
        <v>6650413750</v>
      </c>
      <c r="D3276" s="1">
        <v>45788</v>
      </c>
      <c r="E3276">
        <v>99232</v>
      </c>
      <c r="F3276">
        <v>99203</v>
      </c>
      <c r="G3276" t="s">
        <v>3505</v>
      </c>
      <c r="H3276" s="34">
        <v>36230</v>
      </c>
      <c r="I3276" s="7">
        <v>23550</v>
      </c>
      <c r="J3276" s="7">
        <v>19155</v>
      </c>
      <c r="K3276" s="7">
        <v>1569</v>
      </c>
      <c r="L3276" s="7">
        <v>2826</v>
      </c>
      <c r="M3276" s="5">
        <v>0.12</v>
      </c>
      <c r="N3276" t="s">
        <v>46</v>
      </c>
      <c r="O3276" t="s">
        <v>30</v>
      </c>
      <c r="P3276" t="s">
        <v>31</v>
      </c>
      <c r="Q3276" t="s">
        <v>32</v>
      </c>
      <c r="R3276" t="s">
        <v>26</v>
      </c>
      <c r="S3276" t="s">
        <v>27</v>
      </c>
      <c r="T3276" t="s">
        <v>13311</v>
      </c>
      <c r="U3276" s="1">
        <v>45890</v>
      </c>
      <c r="V3276">
        <v>102</v>
      </c>
      <c r="W3276" t="str">
        <f t="shared" si="98"/>
        <v>90-119</v>
      </c>
    </row>
    <row r="3277" spans="1:23" x14ac:dyDescent="0.25">
      <c r="A3277" t="s">
        <v>3506</v>
      </c>
      <c r="B3277">
        <v>136014968</v>
      </c>
      <c r="C3277">
        <v>7009064316</v>
      </c>
      <c r="D3277" s="1">
        <v>45342</v>
      </c>
      <c r="E3277">
        <v>99233</v>
      </c>
      <c r="F3277">
        <v>99291</v>
      </c>
      <c r="G3277" t="s">
        <v>198</v>
      </c>
      <c r="H3277" s="34">
        <v>80558</v>
      </c>
      <c r="I3277" s="7">
        <v>68474</v>
      </c>
      <c r="J3277" s="7">
        <v>61081.52</v>
      </c>
      <c r="K3277" s="7">
        <v>6023</v>
      </c>
      <c r="L3277" s="7">
        <v>1369.48</v>
      </c>
      <c r="M3277" s="5">
        <v>0.02</v>
      </c>
      <c r="N3277" t="s">
        <v>16</v>
      </c>
      <c r="O3277" t="s">
        <v>30</v>
      </c>
      <c r="P3277" t="s">
        <v>3146</v>
      </c>
      <c r="Q3277" t="s">
        <v>32</v>
      </c>
      <c r="R3277" t="s">
        <v>21</v>
      </c>
      <c r="S3277" t="s">
        <v>17</v>
      </c>
      <c r="T3277" t="s">
        <v>13310</v>
      </c>
      <c r="U3277" s="1">
        <v>45467</v>
      </c>
      <c r="V3277">
        <v>125</v>
      </c>
      <c r="W3277" t="str">
        <f t="shared" si="98"/>
        <v>120-149</v>
      </c>
    </row>
    <row r="3278" spans="1:23" x14ac:dyDescent="0.25">
      <c r="A3278" t="s">
        <v>3507</v>
      </c>
      <c r="B3278">
        <v>4038120530</v>
      </c>
      <c r="C3278">
        <v>6231469593</v>
      </c>
      <c r="D3278" s="1">
        <v>45563</v>
      </c>
      <c r="E3278">
        <v>99222</v>
      </c>
      <c r="F3278">
        <v>99291</v>
      </c>
      <c r="G3278" t="s">
        <v>3508</v>
      </c>
      <c r="H3278" s="34">
        <v>36558</v>
      </c>
      <c r="I3278" s="7">
        <v>27419</v>
      </c>
      <c r="J3278" s="7">
        <v>16199.15</v>
      </c>
      <c r="K3278" s="7">
        <v>7107</v>
      </c>
      <c r="L3278" s="7">
        <v>4112.8500000000004</v>
      </c>
      <c r="M3278" s="5">
        <v>0.15</v>
      </c>
      <c r="N3278" t="s">
        <v>1139</v>
      </c>
      <c r="O3278" t="s">
        <v>27</v>
      </c>
      <c r="P3278" t="s">
        <v>40</v>
      </c>
      <c r="Q3278" t="s">
        <v>19</v>
      </c>
      <c r="R3278" t="s">
        <v>21</v>
      </c>
      <c r="S3278" t="s">
        <v>27</v>
      </c>
      <c r="T3278" t="s">
        <v>13312</v>
      </c>
      <c r="U3278" s="1">
        <v>45641</v>
      </c>
      <c r="V3278">
        <v>78</v>
      </c>
      <c r="W3278" t="str">
        <f t="shared" si="98"/>
        <v>60-89</v>
      </c>
    </row>
    <row r="3279" spans="1:23" x14ac:dyDescent="0.25">
      <c r="A3279" t="s">
        <v>3509</v>
      </c>
      <c r="B3279">
        <v>6710107215</v>
      </c>
      <c r="C3279">
        <v>6377544593</v>
      </c>
      <c r="D3279" s="1">
        <v>45858</v>
      </c>
      <c r="E3279">
        <v>99213</v>
      </c>
      <c r="F3279">
        <v>85025</v>
      </c>
      <c r="G3279" t="s">
        <v>3352</v>
      </c>
      <c r="H3279" s="34">
        <v>93325</v>
      </c>
      <c r="I3279" s="7">
        <v>73727</v>
      </c>
      <c r="J3279" s="7">
        <v>55624.68</v>
      </c>
      <c r="K3279" s="7">
        <v>6306</v>
      </c>
      <c r="L3279" s="7">
        <v>11796.32</v>
      </c>
      <c r="M3279" s="5">
        <v>0.16</v>
      </c>
      <c r="N3279" t="s">
        <v>1138</v>
      </c>
      <c r="O3279" t="s">
        <v>30</v>
      </c>
      <c r="P3279" t="s">
        <v>55</v>
      </c>
      <c r="Q3279" t="s">
        <v>19</v>
      </c>
      <c r="R3279" t="s">
        <v>20</v>
      </c>
      <c r="S3279" t="s">
        <v>17</v>
      </c>
      <c r="T3279" t="s">
        <v>13312</v>
      </c>
      <c r="U3279" s="1">
        <v>45985</v>
      </c>
      <c r="V3279">
        <v>127</v>
      </c>
      <c r="W3279" t="str">
        <f t="shared" si="98"/>
        <v>120-149</v>
      </c>
    </row>
    <row r="3280" spans="1:23" x14ac:dyDescent="0.25">
      <c r="A3280" t="s">
        <v>3510</v>
      </c>
      <c r="B3280">
        <v>7032212324</v>
      </c>
      <c r="C3280">
        <v>1077606091</v>
      </c>
      <c r="D3280" s="1">
        <v>45469</v>
      </c>
      <c r="E3280">
        <v>99223</v>
      </c>
      <c r="F3280">
        <v>99201</v>
      </c>
      <c r="G3280" t="s">
        <v>50</v>
      </c>
      <c r="H3280" s="34">
        <v>59286</v>
      </c>
      <c r="I3280" s="7">
        <v>38536</v>
      </c>
      <c r="J3280" s="7">
        <v>26518.68</v>
      </c>
      <c r="K3280" s="7">
        <v>7393</v>
      </c>
      <c r="L3280" s="7">
        <v>4624.32</v>
      </c>
      <c r="M3280" s="5">
        <v>0.12</v>
      </c>
      <c r="N3280" t="s">
        <v>46</v>
      </c>
      <c r="O3280" t="s">
        <v>27</v>
      </c>
      <c r="P3280" t="s">
        <v>58</v>
      </c>
      <c r="Q3280" t="s">
        <v>32</v>
      </c>
      <c r="R3280" t="s">
        <v>43</v>
      </c>
      <c r="S3280" t="s">
        <v>17</v>
      </c>
      <c r="T3280" t="s">
        <v>13312</v>
      </c>
      <c r="U3280" s="1">
        <v>45541</v>
      </c>
      <c r="V3280">
        <v>72</v>
      </c>
      <c r="W3280" t="str">
        <f t="shared" si="98"/>
        <v>60-89</v>
      </c>
    </row>
    <row r="3281" spans="1:23" x14ac:dyDescent="0.25">
      <c r="A3281" t="s">
        <v>3511</v>
      </c>
      <c r="B3281">
        <v>6336732399</v>
      </c>
      <c r="C3281">
        <v>8718384863</v>
      </c>
      <c r="D3281" s="1">
        <v>45621</v>
      </c>
      <c r="E3281">
        <v>99215</v>
      </c>
      <c r="F3281">
        <v>71046</v>
      </c>
      <c r="G3281" t="s">
        <v>3373</v>
      </c>
      <c r="H3281" s="34">
        <v>58032</v>
      </c>
      <c r="I3281" s="7">
        <v>45265</v>
      </c>
      <c r="J3281" s="7">
        <v>30443</v>
      </c>
      <c r="K3281" s="7">
        <v>5769</v>
      </c>
      <c r="L3281" s="7">
        <v>9053</v>
      </c>
      <c r="M3281" s="5">
        <v>0.2</v>
      </c>
      <c r="N3281" t="s">
        <v>3140</v>
      </c>
      <c r="O3281" t="s">
        <v>30</v>
      </c>
      <c r="P3281" t="s">
        <v>97</v>
      </c>
      <c r="Q3281" t="s">
        <v>19</v>
      </c>
      <c r="R3281" t="s">
        <v>27</v>
      </c>
      <c r="S3281" t="s">
        <v>21</v>
      </c>
      <c r="T3281" t="s">
        <v>13311</v>
      </c>
      <c r="U3281" s="1">
        <v>45733</v>
      </c>
      <c r="V3281">
        <v>112</v>
      </c>
      <c r="W3281" t="str">
        <f t="shared" si="98"/>
        <v>90-119</v>
      </c>
    </row>
    <row r="3282" spans="1:23" x14ac:dyDescent="0.25">
      <c r="A3282" t="s">
        <v>3512</v>
      </c>
      <c r="B3282">
        <v>6334984691</v>
      </c>
      <c r="C3282">
        <v>5557437384</v>
      </c>
      <c r="D3282" s="1">
        <v>45777</v>
      </c>
      <c r="E3282">
        <v>99214</v>
      </c>
      <c r="F3282">
        <v>99283</v>
      </c>
      <c r="G3282" t="s">
        <v>104</v>
      </c>
      <c r="H3282" s="34">
        <v>71520</v>
      </c>
      <c r="I3282" s="7">
        <v>60792</v>
      </c>
      <c r="J3282" s="7">
        <v>38735.160000000003</v>
      </c>
      <c r="K3282" s="7">
        <v>20841</v>
      </c>
      <c r="L3282" s="7">
        <v>1215.8399999999999</v>
      </c>
      <c r="M3282" s="5">
        <v>0.02</v>
      </c>
      <c r="N3282" t="s">
        <v>16</v>
      </c>
      <c r="O3282" t="s">
        <v>27</v>
      </c>
      <c r="P3282" t="s">
        <v>3147</v>
      </c>
      <c r="Q3282" t="s">
        <v>32</v>
      </c>
      <c r="R3282" t="s">
        <v>21</v>
      </c>
      <c r="S3282" t="s">
        <v>21</v>
      </c>
      <c r="T3282" t="s">
        <v>13312</v>
      </c>
      <c r="U3282" s="1">
        <v>45909</v>
      </c>
      <c r="V3282">
        <v>132</v>
      </c>
      <c r="W3282" t="str">
        <f t="shared" si="98"/>
        <v>120-149</v>
      </c>
    </row>
    <row r="3283" spans="1:23" x14ac:dyDescent="0.25">
      <c r="A3283" t="s">
        <v>3513</v>
      </c>
      <c r="B3283">
        <v>473566681</v>
      </c>
      <c r="C3283">
        <v>3481894886</v>
      </c>
      <c r="D3283" s="1">
        <v>45926</v>
      </c>
      <c r="E3283">
        <v>99232</v>
      </c>
      <c r="F3283">
        <v>99291</v>
      </c>
      <c r="G3283" t="s">
        <v>166</v>
      </c>
      <c r="H3283" s="34">
        <v>62520</v>
      </c>
      <c r="I3283" s="7">
        <v>48766</v>
      </c>
      <c r="J3283" s="7">
        <v>39012.800000000003</v>
      </c>
      <c r="K3283" s="7">
        <v>0</v>
      </c>
      <c r="L3283" s="7">
        <v>9753.2000000000007</v>
      </c>
      <c r="M3283" s="5">
        <v>0.2</v>
      </c>
      <c r="N3283" t="s">
        <v>3140</v>
      </c>
      <c r="O3283" t="s">
        <v>17</v>
      </c>
      <c r="P3283" t="s">
        <v>18</v>
      </c>
      <c r="Q3283" t="s">
        <v>19</v>
      </c>
      <c r="R3283" t="s">
        <v>21</v>
      </c>
      <c r="S3283" t="s">
        <v>27</v>
      </c>
      <c r="T3283" t="s">
        <v>13311</v>
      </c>
      <c r="U3283" s="1">
        <v>46002</v>
      </c>
      <c r="V3283">
        <v>76</v>
      </c>
      <c r="W3283" t="str">
        <f t="shared" si="98"/>
        <v>60-89</v>
      </c>
    </row>
    <row r="3284" spans="1:23" x14ac:dyDescent="0.25">
      <c r="A3284" t="s">
        <v>3514</v>
      </c>
      <c r="B3284">
        <v>9888944287</v>
      </c>
      <c r="C3284">
        <v>4082442081</v>
      </c>
      <c r="D3284" s="1">
        <v>45358</v>
      </c>
      <c r="E3284">
        <v>99233</v>
      </c>
      <c r="F3284">
        <v>99291</v>
      </c>
      <c r="G3284" t="s">
        <v>3208</v>
      </c>
      <c r="H3284" s="34">
        <v>51626</v>
      </c>
      <c r="I3284" s="7">
        <v>38720</v>
      </c>
      <c r="J3284" s="7">
        <v>32912</v>
      </c>
      <c r="K3284" s="7">
        <v>0</v>
      </c>
      <c r="L3284" s="7">
        <v>5808</v>
      </c>
      <c r="M3284" s="5">
        <v>0.15</v>
      </c>
      <c r="N3284" t="s">
        <v>1139</v>
      </c>
      <c r="O3284" t="s">
        <v>17</v>
      </c>
      <c r="P3284" t="s">
        <v>3150</v>
      </c>
      <c r="Q3284" t="s">
        <v>32</v>
      </c>
      <c r="R3284" t="s">
        <v>26</v>
      </c>
      <c r="S3284" t="s">
        <v>17</v>
      </c>
      <c r="T3284" t="s">
        <v>13311</v>
      </c>
      <c r="U3284" s="1">
        <v>45477</v>
      </c>
      <c r="V3284">
        <v>119</v>
      </c>
      <c r="W3284" t="str">
        <f t="shared" si="98"/>
        <v>90-119</v>
      </c>
    </row>
    <row r="3285" spans="1:23" x14ac:dyDescent="0.25">
      <c r="A3285" t="s">
        <v>3515</v>
      </c>
      <c r="B3285">
        <v>2016174121</v>
      </c>
      <c r="C3285">
        <v>5703031947</v>
      </c>
      <c r="D3285" s="1">
        <v>45622</v>
      </c>
      <c r="E3285">
        <v>99232</v>
      </c>
      <c r="F3285">
        <v>85025</v>
      </c>
      <c r="G3285" t="s">
        <v>3225</v>
      </c>
      <c r="H3285" s="34">
        <v>65089</v>
      </c>
      <c r="I3285" s="7">
        <v>48817</v>
      </c>
      <c r="J3285" s="7">
        <v>37504.449999999997</v>
      </c>
      <c r="K3285" s="7">
        <v>3990</v>
      </c>
      <c r="L3285" s="7">
        <v>7322.55</v>
      </c>
      <c r="M3285" s="5">
        <v>0.15</v>
      </c>
      <c r="N3285" t="s">
        <v>1139</v>
      </c>
      <c r="O3285" t="s">
        <v>30</v>
      </c>
      <c r="P3285" t="s">
        <v>3147</v>
      </c>
      <c r="Q3285" t="s">
        <v>19</v>
      </c>
      <c r="R3285" t="s">
        <v>26</v>
      </c>
      <c r="S3285" t="s">
        <v>17</v>
      </c>
      <c r="T3285" t="s">
        <v>13311</v>
      </c>
      <c r="U3285" s="1">
        <v>45741</v>
      </c>
      <c r="V3285">
        <v>119</v>
      </c>
      <c r="W3285" t="str">
        <f t="shared" si="98"/>
        <v>90-119</v>
      </c>
    </row>
    <row r="3286" spans="1:23" x14ac:dyDescent="0.25">
      <c r="A3286" t="s">
        <v>3516</v>
      </c>
      <c r="B3286">
        <v>6477690899</v>
      </c>
      <c r="C3286">
        <v>6815990148</v>
      </c>
      <c r="D3286" s="1">
        <v>45544</v>
      </c>
      <c r="E3286">
        <v>99223</v>
      </c>
      <c r="F3286">
        <v>99211</v>
      </c>
      <c r="G3286" t="s">
        <v>3253</v>
      </c>
      <c r="H3286" s="34">
        <v>35818</v>
      </c>
      <c r="I3286" s="7">
        <v>28296</v>
      </c>
      <c r="J3286" s="7">
        <v>23768.639999999999</v>
      </c>
      <c r="K3286" s="7">
        <v>0</v>
      </c>
      <c r="L3286" s="7">
        <v>4527.3599999999997</v>
      </c>
      <c r="M3286" s="5">
        <v>0.16</v>
      </c>
      <c r="N3286" t="s">
        <v>1138</v>
      </c>
      <c r="O3286" t="s">
        <v>17</v>
      </c>
      <c r="P3286" t="s">
        <v>25</v>
      </c>
      <c r="Q3286" t="s">
        <v>32</v>
      </c>
      <c r="R3286" t="s">
        <v>38</v>
      </c>
      <c r="S3286" t="s">
        <v>27</v>
      </c>
      <c r="T3286" t="s">
        <v>13311</v>
      </c>
      <c r="U3286" s="1">
        <v>45626</v>
      </c>
      <c r="V3286">
        <v>82</v>
      </c>
      <c r="W3286" t="str">
        <f t="shared" si="98"/>
        <v>60-89</v>
      </c>
    </row>
    <row r="3287" spans="1:23" x14ac:dyDescent="0.25">
      <c r="A3287" t="s">
        <v>3517</v>
      </c>
      <c r="B3287">
        <v>2868954761</v>
      </c>
      <c r="C3287">
        <v>9798596593</v>
      </c>
      <c r="D3287" s="1">
        <v>45555</v>
      </c>
      <c r="E3287">
        <v>99232</v>
      </c>
      <c r="F3287">
        <v>97110</v>
      </c>
      <c r="G3287" t="s">
        <v>198</v>
      </c>
      <c r="H3287" s="34">
        <v>96176</v>
      </c>
      <c r="I3287" s="7">
        <v>75017</v>
      </c>
      <c r="J3287" s="7">
        <v>60013.599999999999</v>
      </c>
      <c r="K3287" s="7">
        <v>0</v>
      </c>
      <c r="L3287" s="7">
        <v>15003.4</v>
      </c>
      <c r="M3287" s="5">
        <v>0.2</v>
      </c>
      <c r="N3287" t="s">
        <v>3140</v>
      </c>
      <c r="O3287" t="s">
        <v>17</v>
      </c>
      <c r="P3287" t="s">
        <v>3148</v>
      </c>
      <c r="Q3287" t="s">
        <v>32</v>
      </c>
      <c r="R3287" t="s">
        <v>21</v>
      </c>
      <c r="S3287" t="s">
        <v>17</v>
      </c>
      <c r="T3287" t="s">
        <v>13312</v>
      </c>
      <c r="U3287" s="1">
        <v>45702</v>
      </c>
      <c r="V3287">
        <v>147</v>
      </c>
      <c r="W3287" t="str">
        <f t="shared" si="98"/>
        <v>120-149</v>
      </c>
    </row>
    <row r="3288" spans="1:23" x14ac:dyDescent="0.25">
      <c r="A3288" t="s">
        <v>3518</v>
      </c>
      <c r="B3288">
        <v>9415714570</v>
      </c>
      <c r="C3288">
        <v>4458531176</v>
      </c>
      <c r="D3288" s="1">
        <v>45452</v>
      </c>
      <c r="E3288">
        <v>99238</v>
      </c>
      <c r="F3288">
        <v>99211</v>
      </c>
      <c r="G3288" t="s">
        <v>268</v>
      </c>
      <c r="H3288" s="34">
        <v>64399</v>
      </c>
      <c r="I3288" s="7">
        <v>48299</v>
      </c>
      <c r="J3288" s="7">
        <v>36037.15</v>
      </c>
      <c r="K3288" s="7">
        <v>5017</v>
      </c>
      <c r="L3288" s="7">
        <v>7244.85</v>
      </c>
      <c r="M3288" s="5">
        <v>0.15</v>
      </c>
      <c r="N3288" t="s">
        <v>1139</v>
      </c>
      <c r="O3288" t="s">
        <v>30</v>
      </c>
      <c r="P3288" t="s">
        <v>58</v>
      </c>
      <c r="Q3288" t="s">
        <v>32</v>
      </c>
      <c r="R3288" t="s">
        <v>20</v>
      </c>
      <c r="S3288" t="s">
        <v>27</v>
      </c>
      <c r="T3288" t="s">
        <v>13311</v>
      </c>
      <c r="U3288" s="1">
        <v>45482</v>
      </c>
      <c r="V3288">
        <v>30</v>
      </c>
      <c r="W3288" t="str">
        <f t="shared" si="98"/>
        <v>30-59</v>
      </c>
    </row>
    <row r="3289" spans="1:23" x14ac:dyDescent="0.25">
      <c r="A3289" t="s">
        <v>3519</v>
      </c>
      <c r="B3289">
        <v>7877496162</v>
      </c>
      <c r="C3289">
        <v>4173059288</v>
      </c>
      <c r="D3289" s="1">
        <v>45305</v>
      </c>
      <c r="E3289">
        <v>99214</v>
      </c>
      <c r="F3289">
        <v>97110</v>
      </c>
      <c r="G3289" t="s">
        <v>3301</v>
      </c>
      <c r="H3289" s="34">
        <v>10257</v>
      </c>
      <c r="I3289" s="7">
        <v>6667</v>
      </c>
      <c r="J3289" s="7">
        <v>4246.96</v>
      </c>
      <c r="K3289" s="7">
        <v>1620</v>
      </c>
      <c r="L3289" s="7">
        <v>800.04</v>
      </c>
      <c r="M3289" s="5">
        <v>0.12</v>
      </c>
      <c r="N3289" t="s">
        <v>46</v>
      </c>
      <c r="O3289" t="s">
        <v>27</v>
      </c>
      <c r="P3289" t="s">
        <v>18</v>
      </c>
      <c r="Q3289" t="s">
        <v>32</v>
      </c>
      <c r="R3289" t="s">
        <v>43</v>
      </c>
      <c r="S3289" t="s">
        <v>17</v>
      </c>
      <c r="T3289" t="s">
        <v>13311</v>
      </c>
      <c r="U3289" s="1">
        <v>45413</v>
      </c>
      <c r="V3289">
        <v>108</v>
      </c>
      <c r="W3289" t="str">
        <f t="shared" si="98"/>
        <v>90-119</v>
      </c>
    </row>
    <row r="3290" spans="1:23" x14ac:dyDescent="0.25">
      <c r="A3290" t="s">
        <v>3520</v>
      </c>
      <c r="B3290">
        <v>3010432719</v>
      </c>
      <c r="C3290">
        <v>2747204308</v>
      </c>
      <c r="D3290" s="1">
        <v>45399</v>
      </c>
      <c r="E3290">
        <v>99223</v>
      </c>
      <c r="F3290">
        <v>36415</v>
      </c>
      <c r="G3290" t="s">
        <v>182</v>
      </c>
      <c r="H3290" s="34">
        <v>29873</v>
      </c>
      <c r="I3290" s="7">
        <v>22405</v>
      </c>
      <c r="J3290" s="7">
        <v>17105.25</v>
      </c>
      <c r="K3290" s="7">
        <v>1939</v>
      </c>
      <c r="L3290" s="7">
        <v>3360.75</v>
      </c>
      <c r="M3290" s="5">
        <v>0.15</v>
      </c>
      <c r="N3290" t="s">
        <v>1139</v>
      </c>
      <c r="O3290" t="s">
        <v>27</v>
      </c>
      <c r="P3290" t="s">
        <v>3147</v>
      </c>
      <c r="Q3290" t="s">
        <v>32</v>
      </c>
      <c r="R3290" t="s">
        <v>43</v>
      </c>
      <c r="S3290" t="s">
        <v>27</v>
      </c>
      <c r="T3290" t="s">
        <v>13310</v>
      </c>
      <c r="U3290" s="1">
        <v>45506</v>
      </c>
      <c r="V3290">
        <v>107</v>
      </c>
      <c r="W3290" t="str">
        <f t="shared" si="98"/>
        <v>90-119</v>
      </c>
    </row>
    <row r="3291" spans="1:23" x14ac:dyDescent="0.25">
      <c r="A3291" t="s">
        <v>3521</v>
      </c>
      <c r="B3291">
        <v>8147294093</v>
      </c>
      <c r="C3291">
        <v>8500772136</v>
      </c>
      <c r="D3291" s="1">
        <v>45898</v>
      </c>
      <c r="E3291">
        <v>99232</v>
      </c>
      <c r="F3291">
        <v>99203</v>
      </c>
      <c r="G3291" t="s">
        <v>3154</v>
      </c>
      <c r="H3291" s="34">
        <v>15829</v>
      </c>
      <c r="I3291" s="7">
        <v>11397</v>
      </c>
      <c r="J3291" s="7">
        <v>5244.24</v>
      </c>
      <c r="K3291" s="7">
        <v>5241</v>
      </c>
      <c r="L3291" s="7">
        <v>911.76</v>
      </c>
      <c r="M3291" s="5">
        <v>0.08</v>
      </c>
      <c r="N3291" t="s">
        <v>24</v>
      </c>
      <c r="O3291" t="s">
        <v>27</v>
      </c>
      <c r="P3291" t="s">
        <v>25</v>
      </c>
      <c r="Q3291" t="s">
        <v>32</v>
      </c>
      <c r="R3291" t="s">
        <v>38</v>
      </c>
      <c r="S3291" t="s">
        <v>17</v>
      </c>
      <c r="T3291" t="s">
        <v>13310</v>
      </c>
      <c r="U3291" s="1">
        <v>45992</v>
      </c>
      <c r="V3291">
        <v>94</v>
      </c>
      <c r="W3291" t="str">
        <f t="shared" si="98"/>
        <v>90-119</v>
      </c>
    </row>
    <row r="3292" spans="1:23" x14ac:dyDescent="0.25">
      <c r="A3292" t="s">
        <v>3522</v>
      </c>
      <c r="B3292">
        <v>6413935910</v>
      </c>
      <c r="C3292">
        <v>2719855096</v>
      </c>
      <c r="D3292" s="1">
        <v>45516</v>
      </c>
      <c r="E3292">
        <v>99233</v>
      </c>
      <c r="F3292">
        <v>99202</v>
      </c>
      <c r="G3292" t="s">
        <v>3523</v>
      </c>
      <c r="H3292" s="34">
        <v>27521</v>
      </c>
      <c r="I3292" s="7">
        <v>17889</v>
      </c>
      <c r="J3292" s="7">
        <v>9963.32</v>
      </c>
      <c r="K3292" s="7">
        <v>5779</v>
      </c>
      <c r="L3292" s="7">
        <v>2146.6799999999998</v>
      </c>
      <c r="M3292" s="5">
        <v>0.12</v>
      </c>
      <c r="N3292" t="s">
        <v>46</v>
      </c>
      <c r="O3292" t="s">
        <v>27</v>
      </c>
      <c r="P3292" t="s">
        <v>25</v>
      </c>
      <c r="Q3292" t="s">
        <v>32</v>
      </c>
      <c r="R3292" t="s">
        <v>27</v>
      </c>
      <c r="S3292" t="s">
        <v>27</v>
      </c>
      <c r="T3292" t="s">
        <v>13311</v>
      </c>
      <c r="U3292" s="1">
        <v>45572</v>
      </c>
      <c r="V3292">
        <v>56</v>
      </c>
      <c r="W3292" t="str">
        <f t="shared" si="98"/>
        <v>30-59</v>
      </c>
    </row>
    <row r="3293" spans="1:23" x14ac:dyDescent="0.25">
      <c r="A3293" t="s">
        <v>3524</v>
      </c>
      <c r="B3293">
        <v>970884100</v>
      </c>
      <c r="C3293">
        <v>7383556620</v>
      </c>
      <c r="D3293" s="1">
        <v>45458</v>
      </c>
      <c r="E3293">
        <v>99232</v>
      </c>
      <c r="F3293">
        <v>36415</v>
      </c>
      <c r="G3293" t="s">
        <v>91</v>
      </c>
      <c r="H3293" s="34">
        <v>38618</v>
      </c>
      <c r="I3293" s="7">
        <v>30894</v>
      </c>
      <c r="J3293" s="7">
        <v>19269.84</v>
      </c>
      <c r="K3293" s="7">
        <v>7299</v>
      </c>
      <c r="L3293" s="7">
        <v>4325.16</v>
      </c>
      <c r="M3293" s="5">
        <v>0.14000000000000001</v>
      </c>
      <c r="N3293" t="s">
        <v>1135</v>
      </c>
      <c r="O3293" t="s">
        <v>27</v>
      </c>
      <c r="P3293" t="s">
        <v>25</v>
      </c>
      <c r="Q3293" t="s">
        <v>32</v>
      </c>
      <c r="R3293" t="s">
        <v>27</v>
      </c>
      <c r="S3293" t="s">
        <v>21</v>
      </c>
      <c r="T3293" t="s">
        <v>13311</v>
      </c>
      <c r="U3293" s="1">
        <v>45524</v>
      </c>
      <c r="V3293">
        <v>66</v>
      </c>
      <c r="W3293" t="str">
        <f t="shared" si="98"/>
        <v>60-89</v>
      </c>
    </row>
    <row r="3294" spans="1:23" x14ac:dyDescent="0.25">
      <c r="A3294" t="s">
        <v>3525</v>
      </c>
      <c r="B3294">
        <v>3851482915</v>
      </c>
      <c r="C3294">
        <v>582913350</v>
      </c>
      <c r="D3294" s="1">
        <v>45442</v>
      </c>
      <c r="E3294">
        <v>99222</v>
      </c>
      <c r="F3294">
        <v>99205</v>
      </c>
      <c r="G3294" t="s">
        <v>3419</v>
      </c>
      <c r="H3294" s="34">
        <v>67562</v>
      </c>
      <c r="I3294" s="7">
        <v>55401</v>
      </c>
      <c r="J3294" s="7">
        <v>45428.82</v>
      </c>
      <c r="K3294" s="7">
        <v>0</v>
      </c>
      <c r="L3294" s="7">
        <v>9972.18</v>
      </c>
      <c r="M3294" s="5">
        <v>0.18</v>
      </c>
      <c r="N3294" t="s">
        <v>3141</v>
      </c>
      <c r="O3294" t="s">
        <v>17</v>
      </c>
      <c r="P3294" t="s">
        <v>3149</v>
      </c>
      <c r="Q3294" t="s">
        <v>19</v>
      </c>
      <c r="R3294" t="s">
        <v>20</v>
      </c>
      <c r="S3294" t="s">
        <v>17</v>
      </c>
      <c r="T3294" t="s">
        <v>13311</v>
      </c>
      <c r="U3294" s="1">
        <v>45508</v>
      </c>
      <c r="V3294">
        <v>66</v>
      </c>
      <c r="W3294" t="str">
        <f t="shared" si="98"/>
        <v>60-89</v>
      </c>
    </row>
    <row r="3295" spans="1:23" x14ac:dyDescent="0.25">
      <c r="A3295" t="s">
        <v>3526</v>
      </c>
      <c r="B3295">
        <v>4552255260</v>
      </c>
      <c r="C3295">
        <v>8484094035</v>
      </c>
      <c r="D3295" s="1">
        <v>45826</v>
      </c>
      <c r="E3295">
        <v>99214</v>
      </c>
      <c r="F3295">
        <v>80053</v>
      </c>
      <c r="G3295" t="s">
        <v>146</v>
      </c>
      <c r="H3295" s="34">
        <v>24255</v>
      </c>
      <c r="I3295" s="7">
        <v>18191</v>
      </c>
      <c r="J3295" s="7">
        <v>15462.35</v>
      </c>
      <c r="K3295" s="7">
        <v>0</v>
      </c>
      <c r="L3295" s="7">
        <v>2728.65</v>
      </c>
      <c r="M3295" s="5">
        <v>0.15</v>
      </c>
      <c r="N3295" t="s">
        <v>1139</v>
      </c>
      <c r="O3295" t="s">
        <v>17</v>
      </c>
      <c r="P3295" t="s">
        <v>3147</v>
      </c>
      <c r="Q3295" t="s">
        <v>19</v>
      </c>
      <c r="R3295" t="s">
        <v>43</v>
      </c>
      <c r="S3295" t="s">
        <v>17</v>
      </c>
      <c r="T3295" t="s">
        <v>13310</v>
      </c>
      <c r="U3295" s="1">
        <v>45979</v>
      </c>
      <c r="V3295">
        <v>153</v>
      </c>
      <c r="W3295" t="str">
        <f t="shared" si="98"/>
        <v>150-179</v>
      </c>
    </row>
    <row r="3296" spans="1:23" x14ac:dyDescent="0.25">
      <c r="A3296" t="s">
        <v>3527</v>
      </c>
      <c r="B3296">
        <v>7269933370</v>
      </c>
      <c r="C3296">
        <v>5707137034</v>
      </c>
      <c r="D3296" s="1">
        <v>45774</v>
      </c>
      <c r="E3296">
        <v>99214</v>
      </c>
      <c r="F3296">
        <v>97110</v>
      </c>
      <c r="G3296" t="s">
        <v>69</v>
      </c>
      <c r="H3296" s="34">
        <v>80516</v>
      </c>
      <c r="I3296" s="7">
        <v>57972</v>
      </c>
      <c r="J3296" s="7">
        <v>41515.24</v>
      </c>
      <c r="K3296" s="7">
        <v>11819</v>
      </c>
      <c r="L3296" s="7">
        <v>4637.76</v>
      </c>
      <c r="M3296" s="5">
        <v>0.08</v>
      </c>
      <c r="N3296" t="s">
        <v>24</v>
      </c>
      <c r="O3296" t="s">
        <v>27</v>
      </c>
      <c r="P3296" t="s">
        <v>58</v>
      </c>
      <c r="Q3296" t="s">
        <v>19</v>
      </c>
      <c r="R3296" t="s">
        <v>26</v>
      </c>
      <c r="S3296" t="s">
        <v>17</v>
      </c>
      <c r="T3296" t="s">
        <v>13312</v>
      </c>
      <c r="U3296" s="1">
        <v>45951</v>
      </c>
      <c r="V3296">
        <v>177</v>
      </c>
      <c r="W3296" t="str">
        <f t="shared" si="98"/>
        <v>150-179</v>
      </c>
    </row>
    <row r="3297" spans="1:23" x14ac:dyDescent="0.25">
      <c r="A3297" t="s">
        <v>3528</v>
      </c>
      <c r="B3297">
        <v>547046453</v>
      </c>
      <c r="C3297">
        <v>8640628650</v>
      </c>
      <c r="D3297" s="1">
        <v>45669</v>
      </c>
      <c r="E3297">
        <v>99215</v>
      </c>
      <c r="F3297">
        <v>85025</v>
      </c>
      <c r="G3297" t="s">
        <v>116</v>
      </c>
      <c r="H3297" s="34">
        <v>87571</v>
      </c>
      <c r="I3297" s="7">
        <v>56921</v>
      </c>
      <c r="J3297" s="7">
        <v>50090.48</v>
      </c>
      <c r="K3297" s="7">
        <v>0</v>
      </c>
      <c r="L3297" s="7">
        <v>6830.52</v>
      </c>
      <c r="M3297" s="5">
        <v>0.12</v>
      </c>
      <c r="N3297" t="s">
        <v>46</v>
      </c>
      <c r="O3297" t="s">
        <v>17</v>
      </c>
      <c r="P3297" t="s">
        <v>40</v>
      </c>
      <c r="Q3297" t="s">
        <v>32</v>
      </c>
      <c r="R3297" t="s">
        <v>38</v>
      </c>
      <c r="S3297" t="s">
        <v>17</v>
      </c>
      <c r="T3297" t="s">
        <v>13310</v>
      </c>
      <c r="U3297" s="1">
        <v>45749</v>
      </c>
      <c r="V3297">
        <v>80</v>
      </c>
      <c r="W3297" t="str">
        <f t="shared" si="98"/>
        <v>60-89</v>
      </c>
    </row>
    <row r="3298" spans="1:23" x14ac:dyDescent="0.25">
      <c r="A3298" t="s">
        <v>3529</v>
      </c>
      <c r="B3298">
        <v>4344168073</v>
      </c>
      <c r="C3298">
        <v>4321248327</v>
      </c>
      <c r="D3298" s="1">
        <v>45524</v>
      </c>
      <c r="E3298">
        <v>99231</v>
      </c>
      <c r="F3298">
        <v>99283</v>
      </c>
      <c r="G3298" t="s">
        <v>3365</v>
      </c>
      <c r="H3298" s="34">
        <v>28465</v>
      </c>
      <c r="I3298" s="7">
        <v>20495</v>
      </c>
      <c r="J3298" s="7">
        <v>16335.400000000001</v>
      </c>
      <c r="K3298" s="7">
        <v>2520</v>
      </c>
      <c r="L3298" s="7">
        <v>1639.6</v>
      </c>
      <c r="M3298" s="5">
        <v>0.08</v>
      </c>
      <c r="N3298" t="s">
        <v>24</v>
      </c>
      <c r="O3298" t="s">
        <v>30</v>
      </c>
      <c r="P3298" t="s">
        <v>58</v>
      </c>
      <c r="Q3298" t="s">
        <v>32</v>
      </c>
      <c r="R3298" t="s">
        <v>21</v>
      </c>
      <c r="S3298" t="s">
        <v>17</v>
      </c>
      <c r="T3298" t="s">
        <v>13312</v>
      </c>
      <c r="U3298" s="1">
        <v>45603</v>
      </c>
      <c r="V3298">
        <v>79</v>
      </c>
      <c r="W3298" t="str">
        <f t="shared" si="98"/>
        <v>60-89</v>
      </c>
    </row>
    <row r="3299" spans="1:23" x14ac:dyDescent="0.25">
      <c r="A3299" t="s">
        <v>3530</v>
      </c>
      <c r="B3299">
        <v>7984971270</v>
      </c>
      <c r="C3299">
        <v>1736717800</v>
      </c>
      <c r="D3299" s="1">
        <v>45389</v>
      </c>
      <c r="E3299">
        <v>99233</v>
      </c>
      <c r="F3299">
        <v>71046</v>
      </c>
      <c r="G3299" t="s">
        <v>3531</v>
      </c>
      <c r="H3299" s="34">
        <v>82565</v>
      </c>
      <c r="I3299" s="7">
        <v>53667</v>
      </c>
      <c r="J3299" s="7">
        <v>41961.96</v>
      </c>
      <c r="K3299" s="7">
        <v>5265</v>
      </c>
      <c r="L3299" s="7">
        <v>6440.04</v>
      </c>
      <c r="M3299" s="5">
        <v>0.12</v>
      </c>
      <c r="N3299" t="s">
        <v>46</v>
      </c>
      <c r="O3299" t="s">
        <v>30</v>
      </c>
      <c r="P3299" t="s">
        <v>55</v>
      </c>
      <c r="Q3299" t="s">
        <v>32</v>
      </c>
      <c r="R3299" t="s">
        <v>20</v>
      </c>
      <c r="S3299" t="s">
        <v>17</v>
      </c>
      <c r="T3299" t="s">
        <v>13310</v>
      </c>
      <c r="U3299" s="1">
        <v>45556</v>
      </c>
      <c r="V3299">
        <v>167</v>
      </c>
      <c r="W3299" t="str">
        <f t="shared" si="98"/>
        <v>150-179</v>
      </c>
    </row>
    <row r="3300" spans="1:23" x14ac:dyDescent="0.25">
      <c r="A3300" t="s">
        <v>3532</v>
      </c>
      <c r="B3300">
        <v>8377330423</v>
      </c>
      <c r="C3300">
        <v>3295703920</v>
      </c>
      <c r="D3300" s="1">
        <v>45748</v>
      </c>
      <c r="E3300">
        <v>99231</v>
      </c>
      <c r="F3300">
        <v>99204</v>
      </c>
      <c r="G3300" t="s">
        <v>129</v>
      </c>
      <c r="H3300" s="34">
        <v>43634</v>
      </c>
      <c r="I3300" s="7">
        <v>35780</v>
      </c>
      <c r="J3300" s="7">
        <v>29339.599999999999</v>
      </c>
      <c r="K3300" s="7">
        <v>0</v>
      </c>
      <c r="L3300" s="7">
        <v>6440.4</v>
      </c>
      <c r="M3300" s="5">
        <v>0.18</v>
      </c>
      <c r="N3300" t="s">
        <v>3141</v>
      </c>
      <c r="O3300" t="s">
        <v>17</v>
      </c>
      <c r="P3300" t="s">
        <v>3146</v>
      </c>
      <c r="Q3300" t="s">
        <v>19</v>
      </c>
      <c r="R3300" t="s">
        <v>43</v>
      </c>
      <c r="S3300" t="s">
        <v>21</v>
      </c>
      <c r="T3300" t="s">
        <v>13310</v>
      </c>
      <c r="U3300" s="1">
        <v>45803</v>
      </c>
      <c r="V3300">
        <v>55</v>
      </c>
      <c r="W3300" t="str">
        <f t="shared" si="98"/>
        <v>30-59</v>
      </c>
    </row>
    <row r="3301" spans="1:23" x14ac:dyDescent="0.25">
      <c r="A3301" t="s">
        <v>3533</v>
      </c>
      <c r="B3301">
        <v>6886222672</v>
      </c>
      <c r="C3301">
        <v>2322711113</v>
      </c>
      <c r="D3301" s="1">
        <v>45471</v>
      </c>
      <c r="E3301">
        <v>99231</v>
      </c>
      <c r="F3301">
        <v>71046</v>
      </c>
      <c r="G3301" t="s">
        <v>91</v>
      </c>
      <c r="H3301" s="34">
        <v>77805</v>
      </c>
      <c r="I3301" s="7">
        <v>62244</v>
      </c>
      <c r="J3301" s="7">
        <v>53529.84</v>
      </c>
      <c r="K3301" s="7">
        <v>0</v>
      </c>
      <c r="L3301" s="7">
        <v>8714.16</v>
      </c>
      <c r="M3301" s="5">
        <v>0.14000000000000001</v>
      </c>
      <c r="N3301" t="s">
        <v>1135</v>
      </c>
      <c r="O3301" t="s">
        <v>17</v>
      </c>
      <c r="P3301" t="s">
        <v>25</v>
      </c>
      <c r="Q3301" t="s">
        <v>19</v>
      </c>
      <c r="R3301" t="s">
        <v>38</v>
      </c>
      <c r="S3301" t="s">
        <v>27</v>
      </c>
      <c r="T3301" t="s">
        <v>13311</v>
      </c>
      <c r="U3301" s="1">
        <v>45514</v>
      </c>
      <c r="V3301">
        <v>43</v>
      </c>
      <c r="W3301" t="str">
        <f t="shared" si="98"/>
        <v>30-59</v>
      </c>
    </row>
    <row r="3302" spans="1:23" x14ac:dyDescent="0.25">
      <c r="A3302" t="s">
        <v>3534</v>
      </c>
      <c r="B3302">
        <v>8332736090</v>
      </c>
      <c r="C3302">
        <v>4347516549</v>
      </c>
      <c r="D3302" s="1">
        <v>45421</v>
      </c>
      <c r="E3302">
        <v>99221</v>
      </c>
      <c r="F3302">
        <v>36415</v>
      </c>
      <c r="G3302" t="s">
        <v>3306</v>
      </c>
      <c r="H3302" s="34">
        <v>24090</v>
      </c>
      <c r="I3302" s="7">
        <v>19031</v>
      </c>
      <c r="J3302" s="7">
        <v>13956.04</v>
      </c>
      <c r="K3302" s="7">
        <v>2030</v>
      </c>
      <c r="L3302" s="7">
        <v>3044.96</v>
      </c>
      <c r="M3302" s="5">
        <v>0.16</v>
      </c>
      <c r="N3302" t="s">
        <v>1138</v>
      </c>
      <c r="O3302" t="s">
        <v>30</v>
      </c>
      <c r="P3302" t="s">
        <v>3149</v>
      </c>
      <c r="Q3302" t="s">
        <v>19</v>
      </c>
      <c r="R3302" t="s">
        <v>43</v>
      </c>
      <c r="S3302" t="s">
        <v>21</v>
      </c>
      <c r="T3302" t="s">
        <v>13311</v>
      </c>
      <c r="U3302" s="1">
        <v>45460</v>
      </c>
      <c r="V3302">
        <v>39</v>
      </c>
      <c r="W3302" t="str">
        <f t="shared" si="98"/>
        <v>30-59</v>
      </c>
    </row>
    <row r="3303" spans="1:23" x14ac:dyDescent="0.25">
      <c r="A3303" t="s">
        <v>3535</v>
      </c>
      <c r="B3303">
        <v>6074673586</v>
      </c>
      <c r="C3303">
        <v>2038660180</v>
      </c>
      <c r="D3303" s="1">
        <v>45560</v>
      </c>
      <c r="E3303">
        <v>99233</v>
      </c>
      <c r="F3303">
        <v>36415</v>
      </c>
      <c r="G3303" t="s">
        <v>48</v>
      </c>
      <c r="H3303" s="34">
        <v>63843</v>
      </c>
      <c r="I3303" s="7">
        <v>52351</v>
      </c>
      <c r="J3303" s="7">
        <v>38852.82</v>
      </c>
      <c r="K3303" s="7">
        <v>4075</v>
      </c>
      <c r="L3303" s="7">
        <v>9423.18</v>
      </c>
      <c r="M3303" s="5">
        <v>0.18</v>
      </c>
      <c r="N3303" t="s">
        <v>3141</v>
      </c>
      <c r="O3303" t="s">
        <v>30</v>
      </c>
      <c r="P3303" t="s">
        <v>18</v>
      </c>
      <c r="Q3303" t="s">
        <v>32</v>
      </c>
      <c r="R3303" t="s">
        <v>43</v>
      </c>
      <c r="S3303" t="s">
        <v>21</v>
      </c>
      <c r="T3303" t="s">
        <v>13312</v>
      </c>
      <c r="U3303" s="1">
        <v>45687</v>
      </c>
      <c r="V3303">
        <v>127</v>
      </c>
      <c r="W3303" t="str">
        <f t="shared" si="98"/>
        <v>120-149</v>
      </c>
    </row>
    <row r="3304" spans="1:23" x14ac:dyDescent="0.25">
      <c r="A3304" t="s">
        <v>3536</v>
      </c>
      <c r="B3304">
        <v>8746259136</v>
      </c>
      <c r="C3304">
        <v>9607104923</v>
      </c>
      <c r="D3304" s="1">
        <v>45797</v>
      </c>
      <c r="E3304">
        <v>99215</v>
      </c>
      <c r="F3304">
        <v>81000</v>
      </c>
      <c r="G3304" t="s">
        <v>3537</v>
      </c>
      <c r="H3304" s="34">
        <v>36219</v>
      </c>
      <c r="I3304" s="7">
        <v>30786</v>
      </c>
      <c r="J3304" s="7">
        <v>26953.279999999999</v>
      </c>
      <c r="K3304" s="7">
        <v>3217</v>
      </c>
      <c r="L3304" s="7">
        <v>615.72</v>
      </c>
      <c r="M3304" s="5">
        <v>0.02</v>
      </c>
      <c r="N3304" t="s">
        <v>16</v>
      </c>
      <c r="O3304" t="s">
        <v>27</v>
      </c>
      <c r="P3304" t="s">
        <v>55</v>
      </c>
      <c r="Q3304" t="s">
        <v>32</v>
      </c>
      <c r="R3304" t="s">
        <v>26</v>
      </c>
      <c r="S3304" t="s">
        <v>27</v>
      </c>
      <c r="T3304" t="s">
        <v>13311</v>
      </c>
      <c r="U3304" s="1">
        <v>45919</v>
      </c>
      <c r="V3304">
        <v>122</v>
      </c>
      <c r="W3304" t="str">
        <f t="shared" si="98"/>
        <v>120-149</v>
      </c>
    </row>
    <row r="3305" spans="1:23" x14ac:dyDescent="0.25">
      <c r="A3305" t="s">
        <v>3538</v>
      </c>
      <c r="B3305">
        <v>401548993</v>
      </c>
      <c r="C3305">
        <v>323922130</v>
      </c>
      <c r="D3305" s="1">
        <v>45755</v>
      </c>
      <c r="E3305">
        <v>99233</v>
      </c>
      <c r="F3305">
        <v>99204</v>
      </c>
      <c r="G3305" t="s">
        <v>71</v>
      </c>
      <c r="H3305" s="34">
        <v>78665</v>
      </c>
      <c r="I3305" s="7">
        <v>58999</v>
      </c>
      <c r="J3305" s="7">
        <v>40279.15</v>
      </c>
      <c r="K3305" s="7">
        <v>9870</v>
      </c>
      <c r="L3305" s="7">
        <v>8849.85</v>
      </c>
      <c r="M3305" s="5">
        <v>0.15</v>
      </c>
      <c r="N3305" t="s">
        <v>1139</v>
      </c>
      <c r="O3305" t="s">
        <v>27</v>
      </c>
      <c r="P3305" t="s">
        <v>31</v>
      </c>
      <c r="Q3305" t="s">
        <v>32</v>
      </c>
      <c r="R3305" t="s">
        <v>43</v>
      </c>
      <c r="S3305" t="s">
        <v>17</v>
      </c>
      <c r="T3305" t="s">
        <v>13310</v>
      </c>
      <c r="U3305" s="1">
        <v>45892</v>
      </c>
      <c r="V3305">
        <v>137</v>
      </c>
      <c r="W3305" t="str">
        <f t="shared" si="98"/>
        <v>120-149</v>
      </c>
    </row>
    <row r="3306" spans="1:23" x14ac:dyDescent="0.25">
      <c r="A3306" t="s">
        <v>3539</v>
      </c>
      <c r="B3306">
        <v>2886901294</v>
      </c>
      <c r="C3306">
        <v>6911464080</v>
      </c>
      <c r="D3306" s="1">
        <v>45689</v>
      </c>
      <c r="E3306">
        <v>99233</v>
      </c>
      <c r="F3306">
        <v>99283</v>
      </c>
      <c r="G3306" t="s">
        <v>3337</v>
      </c>
      <c r="H3306" s="34">
        <v>87348</v>
      </c>
      <c r="I3306" s="7">
        <v>65511</v>
      </c>
      <c r="J3306" s="7">
        <v>51385.35</v>
      </c>
      <c r="K3306" s="7">
        <v>4299</v>
      </c>
      <c r="L3306" s="7">
        <v>9826.65</v>
      </c>
      <c r="M3306" s="5">
        <v>0.15</v>
      </c>
      <c r="N3306" t="s">
        <v>1139</v>
      </c>
      <c r="O3306" t="s">
        <v>30</v>
      </c>
      <c r="P3306" t="s">
        <v>58</v>
      </c>
      <c r="Q3306" t="s">
        <v>19</v>
      </c>
      <c r="R3306" t="s">
        <v>26</v>
      </c>
      <c r="S3306" t="s">
        <v>27</v>
      </c>
      <c r="T3306" t="s">
        <v>13311</v>
      </c>
      <c r="U3306" s="1">
        <v>45836</v>
      </c>
      <c r="V3306">
        <v>147</v>
      </c>
      <c r="W3306" t="str">
        <f t="shared" si="98"/>
        <v>120-149</v>
      </c>
    </row>
    <row r="3307" spans="1:23" x14ac:dyDescent="0.25">
      <c r="A3307" t="s">
        <v>3540</v>
      </c>
      <c r="B3307">
        <v>1130703194</v>
      </c>
      <c r="C3307">
        <v>6522217682</v>
      </c>
      <c r="D3307" s="1">
        <v>45331</v>
      </c>
      <c r="E3307">
        <v>99221</v>
      </c>
      <c r="F3307">
        <v>85025</v>
      </c>
      <c r="G3307" t="s">
        <v>166</v>
      </c>
      <c r="H3307" s="34">
        <v>47564</v>
      </c>
      <c r="I3307" s="7">
        <v>30917</v>
      </c>
      <c r="J3307" s="7">
        <v>13725.96</v>
      </c>
      <c r="K3307" s="7">
        <v>13481</v>
      </c>
      <c r="L3307" s="7">
        <v>3710.04</v>
      </c>
      <c r="M3307" s="5">
        <v>0.12</v>
      </c>
      <c r="N3307" t="s">
        <v>46</v>
      </c>
      <c r="O3307" t="s">
        <v>27</v>
      </c>
      <c r="P3307" t="s">
        <v>40</v>
      </c>
      <c r="Q3307" t="s">
        <v>32</v>
      </c>
      <c r="R3307" t="s">
        <v>26</v>
      </c>
      <c r="S3307" t="s">
        <v>17</v>
      </c>
      <c r="T3307" t="s">
        <v>13312</v>
      </c>
      <c r="U3307" s="1">
        <v>45487</v>
      </c>
      <c r="V3307">
        <v>156</v>
      </c>
      <c r="W3307" t="str">
        <f t="shared" si="98"/>
        <v>150-179</v>
      </c>
    </row>
    <row r="3308" spans="1:23" x14ac:dyDescent="0.25">
      <c r="A3308" t="s">
        <v>3541</v>
      </c>
      <c r="B3308">
        <v>2957045800</v>
      </c>
      <c r="C3308">
        <v>1604360589</v>
      </c>
      <c r="D3308" s="1">
        <v>45760</v>
      </c>
      <c r="E3308">
        <v>99223</v>
      </c>
      <c r="F3308">
        <v>99213</v>
      </c>
      <c r="G3308" t="s">
        <v>3335</v>
      </c>
      <c r="H3308" s="34">
        <v>58408</v>
      </c>
      <c r="I3308" s="7">
        <v>45558</v>
      </c>
      <c r="J3308" s="7">
        <v>31552.400000000001</v>
      </c>
      <c r="K3308" s="7">
        <v>4894</v>
      </c>
      <c r="L3308" s="7">
        <v>9111.6</v>
      </c>
      <c r="M3308" s="5">
        <v>0.2</v>
      </c>
      <c r="N3308" t="s">
        <v>3140</v>
      </c>
      <c r="O3308" t="s">
        <v>30</v>
      </c>
      <c r="P3308" t="s">
        <v>18</v>
      </c>
      <c r="Q3308" t="s">
        <v>32</v>
      </c>
      <c r="R3308" t="s">
        <v>43</v>
      </c>
      <c r="S3308" t="s">
        <v>21</v>
      </c>
      <c r="T3308" t="s">
        <v>13310</v>
      </c>
      <c r="U3308" s="1">
        <v>45881</v>
      </c>
      <c r="V3308">
        <v>121</v>
      </c>
      <c r="W3308" t="str">
        <f t="shared" si="98"/>
        <v>120-149</v>
      </c>
    </row>
    <row r="3309" spans="1:23" x14ac:dyDescent="0.25">
      <c r="A3309" t="s">
        <v>3542</v>
      </c>
      <c r="B3309">
        <v>7440719524</v>
      </c>
      <c r="C3309">
        <v>9040904297</v>
      </c>
      <c r="D3309" s="1">
        <v>45320</v>
      </c>
      <c r="E3309">
        <v>99213</v>
      </c>
      <c r="F3309">
        <v>99284</v>
      </c>
      <c r="G3309" t="s">
        <v>99</v>
      </c>
      <c r="H3309" s="34">
        <v>34630</v>
      </c>
      <c r="I3309" s="7">
        <v>29436</v>
      </c>
      <c r="J3309" s="7">
        <v>16731.28</v>
      </c>
      <c r="K3309" s="7">
        <v>12116</v>
      </c>
      <c r="L3309" s="7">
        <v>588.72</v>
      </c>
      <c r="M3309" s="5">
        <v>0.02</v>
      </c>
      <c r="N3309" t="s">
        <v>16</v>
      </c>
      <c r="O3309" t="s">
        <v>27</v>
      </c>
      <c r="P3309" t="s">
        <v>3148</v>
      </c>
      <c r="Q3309" t="s">
        <v>32</v>
      </c>
      <c r="R3309" t="s">
        <v>26</v>
      </c>
      <c r="S3309" t="s">
        <v>27</v>
      </c>
      <c r="T3309" t="s">
        <v>13311</v>
      </c>
      <c r="U3309" s="1">
        <v>45488</v>
      </c>
      <c r="V3309">
        <v>168</v>
      </c>
      <c r="W3309" t="str">
        <f t="shared" si="98"/>
        <v>150-179</v>
      </c>
    </row>
    <row r="3310" spans="1:23" x14ac:dyDescent="0.25">
      <c r="A3310" t="s">
        <v>3543</v>
      </c>
      <c r="B3310">
        <v>4616944283</v>
      </c>
      <c r="C3310">
        <v>5017454300</v>
      </c>
      <c r="D3310" s="1">
        <v>45804</v>
      </c>
      <c r="E3310">
        <v>99231</v>
      </c>
      <c r="F3310">
        <v>99282</v>
      </c>
      <c r="G3310" t="s">
        <v>194</v>
      </c>
      <c r="H3310" s="34">
        <v>95071</v>
      </c>
      <c r="I3310" s="7">
        <v>71303</v>
      </c>
      <c r="J3310" s="7">
        <v>60607.55</v>
      </c>
      <c r="K3310" s="7">
        <v>0</v>
      </c>
      <c r="L3310" s="7">
        <v>10695.45</v>
      </c>
      <c r="M3310" s="5">
        <v>0.15</v>
      </c>
      <c r="N3310" t="s">
        <v>1139</v>
      </c>
      <c r="O3310" t="s">
        <v>17</v>
      </c>
      <c r="P3310" t="s">
        <v>3150</v>
      </c>
      <c r="Q3310" t="s">
        <v>19</v>
      </c>
      <c r="R3310" t="s">
        <v>26</v>
      </c>
      <c r="S3310" t="s">
        <v>17</v>
      </c>
      <c r="T3310" t="s">
        <v>13311</v>
      </c>
      <c r="U3310" s="1">
        <v>45969</v>
      </c>
      <c r="V3310">
        <v>165</v>
      </c>
      <c r="W3310" t="str">
        <f t="shared" si="98"/>
        <v>150-179</v>
      </c>
    </row>
    <row r="3311" spans="1:23" x14ac:dyDescent="0.25">
      <c r="A3311" t="s">
        <v>3544</v>
      </c>
      <c r="B3311">
        <v>1656751746</v>
      </c>
      <c r="C3311">
        <v>1254401740</v>
      </c>
      <c r="D3311" s="1">
        <v>45472</v>
      </c>
      <c r="E3311">
        <v>99213</v>
      </c>
      <c r="F3311">
        <v>99211</v>
      </c>
      <c r="G3311" t="s">
        <v>102</v>
      </c>
      <c r="H3311" s="34">
        <v>63097</v>
      </c>
      <c r="I3311" s="7">
        <v>49216</v>
      </c>
      <c r="J3311" s="7">
        <v>26828.799999999999</v>
      </c>
      <c r="K3311" s="7">
        <v>12544</v>
      </c>
      <c r="L3311" s="7">
        <v>9843.2000000000007</v>
      </c>
      <c r="M3311" s="5">
        <v>0.2</v>
      </c>
      <c r="N3311" t="s">
        <v>3140</v>
      </c>
      <c r="O3311" t="s">
        <v>27</v>
      </c>
      <c r="P3311" t="s">
        <v>3149</v>
      </c>
      <c r="Q3311" t="s">
        <v>32</v>
      </c>
      <c r="R3311" t="s">
        <v>38</v>
      </c>
      <c r="S3311" t="s">
        <v>21</v>
      </c>
      <c r="T3311" t="s">
        <v>13311</v>
      </c>
      <c r="U3311" s="1">
        <v>45505</v>
      </c>
      <c r="V3311">
        <v>33</v>
      </c>
      <c r="W3311" t="str">
        <f t="shared" si="98"/>
        <v>30-59</v>
      </c>
    </row>
    <row r="3312" spans="1:23" x14ac:dyDescent="0.25">
      <c r="A3312" t="s">
        <v>3545</v>
      </c>
      <c r="B3312">
        <v>1129084419</v>
      </c>
      <c r="C3312">
        <v>4176720353</v>
      </c>
      <c r="D3312" s="1">
        <v>45376</v>
      </c>
      <c r="E3312">
        <v>99213</v>
      </c>
      <c r="F3312">
        <v>99281</v>
      </c>
      <c r="G3312" t="s">
        <v>169</v>
      </c>
      <c r="H3312" s="34">
        <v>99076</v>
      </c>
      <c r="I3312" s="7">
        <v>77279</v>
      </c>
      <c r="J3312" s="7">
        <v>54990.2</v>
      </c>
      <c r="K3312" s="7">
        <v>6833</v>
      </c>
      <c r="L3312" s="7">
        <v>15455.8</v>
      </c>
      <c r="M3312" s="5">
        <v>0.2</v>
      </c>
      <c r="N3312" t="s">
        <v>3140</v>
      </c>
      <c r="O3312" t="s">
        <v>30</v>
      </c>
      <c r="P3312" t="s">
        <v>58</v>
      </c>
      <c r="Q3312" t="s">
        <v>19</v>
      </c>
      <c r="R3312" t="s">
        <v>27</v>
      </c>
      <c r="S3312" t="s">
        <v>27</v>
      </c>
      <c r="T3312" t="s">
        <v>13312</v>
      </c>
      <c r="U3312" s="1">
        <v>45432</v>
      </c>
      <c r="V3312">
        <v>56</v>
      </c>
      <c r="W3312" t="str">
        <f t="shared" si="98"/>
        <v>30-59</v>
      </c>
    </row>
    <row r="3313" spans="1:23" x14ac:dyDescent="0.25">
      <c r="A3313" t="s">
        <v>3546</v>
      </c>
      <c r="B3313">
        <v>2160353473</v>
      </c>
      <c r="C3313">
        <v>5171532871</v>
      </c>
      <c r="D3313" s="1">
        <v>45380</v>
      </c>
      <c r="E3313">
        <v>99221</v>
      </c>
      <c r="F3313">
        <v>99203</v>
      </c>
      <c r="G3313" t="s">
        <v>320</v>
      </c>
      <c r="H3313" s="34">
        <v>52052</v>
      </c>
      <c r="I3313" s="7">
        <v>37477</v>
      </c>
      <c r="J3313" s="7">
        <v>34478.839999999997</v>
      </c>
      <c r="K3313" s="7">
        <v>0</v>
      </c>
      <c r="L3313" s="7">
        <v>2998.16</v>
      </c>
      <c r="M3313" s="5">
        <v>0.08</v>
      </c>
      <c r="N3313" t="s">
        <v>24</v>
      </c>
      <c r="O3313" t="s">
        <v>17</v>
      </c>
      <c r="P3313" t="s">
        <v>3149</v>
      </c>
      <c r="Q3313" t="s">
        <v>32</v>
      </c>
      <c r="R3313" t="s">
        <v>38</v>
      </c>
      <c r="S3313" t="s">
        <v>17</v>
      </c>
      <c r="T3313" t="s">
        <v>13310</v>
      </c>
      <c r="U3313" s="1">
        <v>45497</v>
      </c>
      <c r="V3313">
        <v>117</v>
      </c>
      <c r="W3313" t="str">
        <f t="shared" si="98"/>
        <v>90-119</v>
      </c>
    </row>
    <row r="3314" spans="1:23" x14ac:dyDescent="0.25">
      <c r="A3314" t="s">
        <v>3547</v>
      </c>
      <c r="B3314">
        <v>161036144</v>
      </c>
      <c r="C3314">
        <v>2875145423</v>
      </c>
      <c r="D3314" s="1">
        <v>45646</v>
      </c>
      <c r="E3314">
        <v>99233</v>
      </c>
      <c r="F3314">
        <v>99201</v>
      </c>
      <c r="G3314" t="s">
        <v>3548</v>
      </c>
      <c r="H3314" s="34">
        <v>53312</v>
      </c>
      <c r="I3314" s="7">
        <v>38385</v>
      </c>
      <c r="J3314" s="7">
        <v>32739.199999999997</v>
      </c>
      <c r="K3314" s="7">
        <v>2575</v>
      </c>
      <c r="L3314" s="7">
        <v>3070.8</v>
      </c>
      <c r="M3314" s="5">
        <v>0.08</v>
      </c>
      <c r="N3314" t="s">
        <v>24</v>
      </c>
      <c r="O3314" t="s">
        <v>30</v>
      </c>
      <c r="P3314" t="s">
        <v>55</v>
      </c>
      <c r="Q3314" t="s">
        <v>19</v>
      </c>
      <c r="R3314" t="s">
        <v>27</v>
      </c>
      <c r="S3314" t="s">
        <v>27</v>
      </c>
      <c r="T3314" t="s">
        <v>13311</v>
      </c>
      <c r="U3314" s="1">
        <v>45770</v>
      </c>
      <c r="V3314">
        <v>124</v>
      </c>
      <c r="W3314" t="str">
        <f t="shared" si="98"/>
        <v>120-149</v>
      </c>
    </row>
    <row r="3315" spans="1:23" x14ac:dyDescent="0.25">
      <c r="A3315" t="s">
        <v>3549</v>
      </c>
      <c r="B3315">
        <v>7440020534</v>
      </c>
      <c r="C3315">
        <v>4676629844</v>
      </c>
      <c r="D3315" s="1">
        <v>45649</v>
      </c>
      <c r="E3315">
        <v>99213</v>
      </c>
      <c r="F3315">
        <v>99283</v>
      </c>
      <c r="G3315" t="s">
        <v>112</v>
      </c>
      <c r="H3315" s="34">
        <v>71012</v>
      </c>
      <c r="I3315" s="7">
        <v>51129</v>
      </c>
      <c r="J3315" s="7">
        <v>41616.68</v>
      </c>
      <c r="K3315" s="7">
        <v>5422</v>
      </c>
      <c r="L3315" s="7">
        <v>4090.32</v>
      </c>
      <c r="M3315" s="5">
        <v>0.08</v>
      </c>
      <c r="N3315" t="s">
        <v>24</v>
      </c>
      <c r="O3315" t="s">
        <v>30</v>
      </c>
      <c r="P3315" t="s">
        <v>3146</v>
      </c>
      <c r="Q3315" t="s">
        <v>32</v>
      </c>
      <c r="R3315" t="s">
        <v>21</v>
      </c>
      <c r="S3315" t="s">
        <v>17</v>
      </c>
      <c r="T3315" t="s">
        <v>13311</v>
      </c>
      <c r="U3315" s="1">
        <v>45791</v>
      </c>
      <c r="V3315">
        <v>142</v>
      </c>
      <c r="W3315" t="str">
        <f t="shared" si="98"/>
        <v>120-149</v>
      </c>
    </row>
    <row r="3316" spans="1:23" x14ac:dyDescent="0.25">
      <c r="A3316" t="s">
        <v>3550</v>
      </c>
      <c r="B3316">
        <v>2132309108</v>
      </c>
      <c r="C3316">
        <v>2447734990</v>
      </c>
      <c r="D3316" s="1">
        <v>45959</v>
      </c>
      <c r="E3316">
        <v>99231</v>
      </c>
      <c r="F3316">
        <v>99291</v>
      </c>
      <c r="G3316" t="s">
        <v>263</v>
      </c>
      <c r="H3316" s="34">
        <v>56632</v>
      </c>
      <c r="I3316" s="7">
        <v>40775</v>
      </c>
      <c r="J3316" s="7">
        <v>37513</v>
      </c>
      <c r="K3316" s="7">
        <v>0</v>
      </c>
      <c r="L3316" s="7">
        <v>3262</v>
      </c>
      <c r="M3316" s="5">
        <v>0.08</v>
      </c>
      <c r="N3316" t="s">
        <v>24</v>
      </c>
      <c r="O3316" t="s">
        <v>17</v>
      </c>
      <c r="P3316" t="s">
        <v>3148</v>
      </c>
      <c r="Q3316" t="s">
        <v>19</v>
      </c>
      <c r="R3316" t="s">
        <v>21</v>
      </c>
      <c r="S3316" t="s">
        <v>17</v>
      </c>
      <c r="T3316" t="s">
        <v>13310</v>
      </c>
      <c r="U3316" s="1">
        <v>46000</v>
      </c>
      <c r="V3316">
        <v>41</v>
      </c>
      <c r="W3316" t="str">
        <f t="shared" si="98"/>
        <v>30-59</v>
      </c>
    </row>
    <row r="3317" spans="1:23" x14ac:dyDescent="0.25">
      <c r="A3317" t="s">
        <v>3551</v>
      </c>
      <c r="B3317">
        <v>3267086461</v>
      </c>
      <c r="C3317">
        <v>8001358300</v>
      </c>
      <c r="D3317" s="1">
        <v>45306</v>
      </c>
      <c r="E3317">
        <v>99213</v>
      </c>
      <c r="F3317">
        <v>99283</v>
      </c>
      <c r="G3317" t="s">
        <v>3552</v>
      </c>
      <c r="H3317" s="34">
        <v>41473</v>
      </c>
      <c r="I3317" s="7">
        <v>29861</v>
      </c>
      <c r="J3317" s="7">
        <v>27472.12</v>
      </c>
      <c r="K3317" s="7">
        <v>0</v>
      </c>
      <c r="L3317" s="7">
        <v>2388.88</v>
      </c>
      <c r="M3317" s="5">
        <v>0.08</v>
      </c>
      <c r="N3317" t="s">
        <v>24</v>
      </c>
      <c r="O3317" t="s">
        <v>17</v>
      </c>
      <c r="P3317" t="s">
        <v>3147</v>
      </c>
      <c r="Q3317" t="s">
        <v>32</v>
      </c>
      <c r="R3317" t="s">
        <v>21</v>
      </c>
      <c r="S3317" t="s">
        <v>27</v>
      </c>
      <c r="T3317" t="s">
        <v>13312</v>
      </c>
      <c r="U3317" s="1">
        <v>45381</v>
      </c>
      <c r="V3317">
        <v>75</v>
      </c>
      <c r="W3317" t="str">
        <f t="shared" si="98"/>
        <v>60-89</v>
      </c>
    </row>
    <row r="3318" spans="1:23" x14ac:dyDescent="0.25">
      <c r="A3318" t="s">
        <v>3553</v>
      </c>
      <c r="B3318">
        <v>2091748363</v>
      </c>
      <c r="C3318">
        <v>6645085203</v>
      </c>
      <c r="D3318" s="1">
        <v>45836</v>
      </c>
      <c r="E3318">
        <v>99231</v>
      </c>
      <c r="F3318">
        <v>99204</v>
      </c>
      <c r="G3318" t="s">
        <v>3371</v>
      </c>
      <c r="H3318" s="34">
        <v>57827</v>
      </c>
      <c r="I3318" s="7">
        <v>45105</v>
      </c>
      <c r="J3318" s="7">
        <v>32572</v>
      </c>
      <c r="K3318" s="7">
        <v>3512</v>
      </c>
      <c r="L3318" s="7">
        <v>9021</v>
      </c>
      <c r="M3318" s="5">
        <v>0.2</v>
      </c>
      <c r="N3318" t="s">
        <v>3140</v>
      </c>
      <c r="O3318" t="s">
        <v>30</v>
      </c>
      <c r="P3318" t="s">
        <v>58</v>
      </c>
      <c r="Q3318" t="s">
        <v>19</v>
      </c>
      <c r="R3318" t="s">
        <v>43</v>
      </c>
      <c r="S3318" t="s">
        <v>27</v>
      </c>
      <c r="T3318" t="s">
        <v>13311</v>
      </c>
      <c r="U3318" s="1">
        <v>45953</v>
      </c>
      <c r="V3318">
        <v>117</v>
      </c>
      <c r="W3318" t="str">
        <f t="shared" si="98"/>
        <v>90-119</v>
      </c>
    </row>
    <row r="3319" spans="1:23" x14ac:dyDescent="0.25">
      <c r="A3319" t="s">
        <v>3554</v>
      </c>
      <c r="B3319">
        <v>4391508659</v>
      </c>
      <c r="C3319">
        <v>3470269589</v>
      </c>
      <c r="D3319" s="1">
        <v>45929</v>
      </c>
      <c r="E3319">
        <v>99222</v>
      </c>
      <c r="F3319">
        <v>99282</v>
      </c>
      <c r="G3319" t="s">
        <v>3451</v>
      </c>
      <c r="H3319" s="34">
        <v>59377</v>
      </c>
      <c r="I3319" s="7">
        <v>50470</v>
      </c>
      <c r="J3319" s="7">
        <v>26875.599999999999</v>
      </c>
      <c r="K3319" s="7">
        <v>22585</v>
      </c>
      <c r="L3319" s="7">
        <v>1009.4</v>
      </c>
      <c r="M3319" s="5">
        <v>0.02</v>
      </c>
      <c r="N3319" t="s">
        <v>16</v>
      </c>
      <c r="O3319" t="s">
        <v>27</v>
      </c>
      <c r="P3319" t="s">
        <v>35</v>
      </c>
      <c r="Q3319" t="s">
        <v>32</v>
      </c>
      <c r="R3319" t="s">
        <v>43</v>
      </c>
      <c r="S3319" t="s">
        <v>21</v>
      </c>
      <c r="T3319" t="s">
        <v>13312</v>
      </c>
      <c r="U3319" s="1">
        <v>46004</v>
      </c>
      <c r="V3319">
        <v>75</v>
      </c>
      <c r="W3319" t="str">
        <f t="shared" si="98"/>
        <v>60-89</v>
      </c>
    </row>
    <row r="3320" spans="1:23" x14ac:dyDescent="0.25">
      <c r="A3320" t="s">
        <v>3555</v>
      </c>
      <c r="B3320">
        <v>8344527833</v>
      </c>
      <c r="C3320">
        <v>2954707952</v>
      </c>
      <c r="D3320" s="1">
        <v>45854</v>
      </c>
      <c r="E3320">
        <v>99221</v>
      </c>
      <c r="F3320">
        <v>99284</v>
      </c>
      <c r="G3320" t="s">
        <v>3152</v>
      </c>
      <c r="H3320" s="34">
        <v>80430</v>
      </c>
      <c r="I3320" s="7">
        <v>63540</v>
      </c>
      <c r="J3320" s="7">
        <v>53373.599999999999</v>
      </c>
      <c r="K3320" s="7">
        <v>0</v>
      </c>
      <c r="L3320" s="7">
        <v>10166.4</v>
      </c>
      <c r="M3320" s="5">
        <v>0.16</v>
      </c>
      <c r="N3320" t="s">
        <v>1138</v>
      </c>
      <c r="O3320" t="s">
        <v>17</v>
      </c>
      <c r="P3320" t="s">
        <v>35</v>
      </c>
      <c r="Q3320" t="s">
        <v>32</v>
      </c>
      <c r="R3320" t="s">
        <v>20</v>
      </c>
      <c r="S3320" t="s">
        <v>21</v>
      </c>
      <c r="T3320" t="s">
        <v>13311</v>
      </c>
      <c r="U3320" s="1">
        <v>45919</v>
      </c>
      <c r="V3320">
        <v>65</v>
      </c>
      <c r="W3320" t="str">
        <f t="shared" si="98"/>
        <v>60-89</v>
      </c>
    </row>
    <row r="3321" spans="1:23" x14ac:dyDescent="0.25">
      <c r="A3321" t="s">
        <v>3556</v>
      </c>
      <c r="B3321">
        <v>3549075974</v>
      </c>
      <c r="C3321">
        <v>1059547207</v>
      </c>
      <c r="D3321" s="1">
        <v>45677</v>
      </c>
      <c r="E3321">
        <v>99232</v>
      </c>
      <c r="F3321">
        <v>99212</v>
      </c>
      <c r="G3321" t="s">
        <v>42</v>
      </c>
      <c r="H3321" s="34">
        <v>78509</v>
      </c>
      <c r="I3321" s="7">
        <v>58882</v>
      </c>
      <c r="J3321" s="7">
        <v>50049.7</v>
      </c>
      <c r="K3321" s="7">
        <v>0</v>
      </c>
      <c r="L3321" s="7">
        <v>8832.2999999999993</v>
      </c>
      <c r="M3321" s="5">
        <v>0.15</v>
      </c>
      <c r="N3321" t="s">
        <v>1139</v>
      </c>
      <c r="O3321" t="s">
        <v>17</v>
      </c>
      <c r="P3321" t="s">
        <v>55</v>
      </c>
      <c r="Q3321" t="s">
        <v>32</v>
      </c>
      <c r="R3321" t="s">
        <v>43</v>
      </c>
      <c r="S3321" t="s">
        <v>27</v>
      </c>
      <c r="T3321" t="s">
        <v>13312</v>
      </c>
      <c r="U3321" s="1">
        <v>45824</v>
      </c>
      <c r="V3321">
        <v>147</v>
      </c>
      <c r="W3321" t="str">
        <f t="shared" si="98"/>
        <v>120-149</v>
      </c>
    </row>
    <row r="3322" spans="1:23" x14ac:dyDescent="0.25">
      <c r="A3322" t="s">
        <v>3557</v>
      </c>
      <c r="B3322">
        <v>5633357983</v>
      </c>
      <c r="C3322">
        <v>2939117944</v>
      </c>
      <c r="D3322" s="1">
        <v>45858</v>
      </c>
      <c r="E3322">
        <v>99233</v>
      </c>
      <c r="F3322">
        <v>97110</v>
      </c>
      <c r="G3322" t="s">
        <v>3220</v>
      </c>
      <c r="H3322" s="34">
        <v>65543</v>
      </c>
      <c r="I3322" s="7">
        <v>51124</v>
      </c>
      <c r="J3322" s="7">
        <v>40899.199999999997</v>
      </c>
      <c r="K3322" s="7">
        <v>0</v>
      </c>
      <c r="L3322" s="7">
        <v>10224.799999999999</v>
      </c>
      <c r="M3322" s="5">
        <v>0.2</v>
      </c>
      <c r="N3322" t="s">
        <v>3140</v>
      </c>
      <c r="O3322" t="s">
        <v>17</v>
      </c>
      <c r="P3322" t="s">
        <v>3146</v>
      </c>
      <c r="Q3322" t="s">
        <v>32</v>
      </c>
      <c r="R3322" t="s">
        <v>38</v>
      </c>
      <c r="S3322" t="s">
        <v>17</v>
      </c>
      <c r="T3322" t="s">
        <v>13311</v>
      </c>
      <c r="U3322" s="1">
        <v>45896</v>
      </c>
      <c r="V3322">
        <v>38</v>
      </c>
      <c r="W3322" t="str">
        <f t="shared" si="98"/>
        <v>30-59</v>
      </c>
    </row>
    <row r="3323" spans="1:23" x14ac:dyDescent="0.25">
      <c r="A3323" t="s">
        <v>3558</v>
      </c>
      <c r="B3323">
        <v>3165365664</v>
      </c>
      <c r="C3323">
        <v>3274891937</v>
      </c>
      <c r="D3323" s="1">
        <v>45475</v>
      </c>
      <c r="E3323">
        <v>99215</v>
      </c>
      <c r="F3323">
        <v>99215</v>
      </c>
      <c r="G3323" t="s">
        <v>3199</v>
      </c>
      <c r="H3323" s="34">
        <v>92318</v>
      </c>
      <c r="I3323" s="7">
        <v>73854</v>
      </c>
      <c r="J3323" s="7">
        <v>48048.44</v>
      </c>
      <c r="K3323" s="7">
        <v>15466</v>
      </c>
      <c r="L3323" s="7">
        <v>10339.56</v>
      </c>
      <c r="M3323" s="5">
        <v>0.14000000000000001</v>
      </c>
      <c r="N3323" t="s">
        <v>1135</v>
      </c>
      <c r="O3323" t="s">
        <v>27</v>
      </c>
      <c r="P3323" t="s">
        <v>55</v>
      </c>
      <c r="Q3323" t="s">
        <v>32</v>
      </c>
      <c r="R3323" t="s">
        <v>38</v>
      </c>
      <c r="S3323" t="s">
        <v>27</v>
      </c>
      <c r="T3323" t="s">
        <v>13310</v>
      </c>
      <c r="U3323" s="1">
        <v>45649</v>
      </c>
      <c r="V3323">
        <v>174</v>
      </c>
      <c r="W3323" t="str">
        <f t="shared" si="98"/>
        <v>150-179</v>
      </c>
    </row>
    <row r="3324" spans="1:23" x14ac:dyDescent="0.25">
      <c r="A3324" t="s">
        <v>3559</v>
      </c>
      <c r="B3324">
        <v>8013598844</v>
      </c>
      <c r="C3324">
        <v>2068148757</v>
      </c>
      <c r="D3324" s="1">
        <v>45845</v>
      </c>
      <c r="E3324">
        <v>99222</v>
      </c>
      <c r="F3324">
        <v>85025</v>
      </c>
      <c r="G3324" t="s">
        <v>3283</v>
      </c>
      <c r="H3324" s="34">
        <v>26204</v>
      </c>
      <c r="I3324" s="7">
        <v>20963</v>
      </c>
      <c r="J3324" s="7">
        <v>15325.18</v>
      </c>
      <c r="K3324" s="7">
        <v>2703</v>
      </c>
      <c r="L3324" s="7">
        <v>2934.82</v>
      </c>
      <c r="M3324" s="5">
        <v>0.14000000000000001</v>
      </c>
      <c r="N3324" t="s">
        <v>1135</v>
      </c>
      <c r="O3324" t="s">
        <v>30</v>
      </c>
      <c r="P3324" t="s">
        <v>3146</v>
      </c>
      <c r="Q3324" t="s">
        <v>32</v>
      </c>
      <c r="R3324" t="s">
        <v>20</v>
      </c>
      <c r="S3324" t="s">
        <v>21</v>
      </c>
      <c r="T3324" t="s">
        <v>13312</v>
      </c>
      <c r="U3324" s="1">
        <v>46020</v>
      </c>
      <c r="V3324">
        <v>175</v>
      </c>
      <c r="W3324" t="str">
        <f t="shared" si="98"/>
        <v>150-179</v>
      </c>
    </row>
    <row r="3325" spans="1:23" x14ac:dyDescent="0.25">
      <c r="A3325" t="s">
        <v>3560</v>
      </c>
      <c r="B3325">
        <v>1801701459</v>
      </c>
      <c r="C3325">
        <v>2799991009</v>
      </c>
      <c r="D3325" s="1">
        <v>45659</v>
      </c>
      <c r="E3325">
        <v>99232</v>
      </c>
      <c r="F3325">
        <v>99284</v>
      </c>
      <c r="G3325" t="s">
        <v>61</v>
      </c>
      <c r="H3325" s="34">
        <v>63269</v>
      </c>
      <c r="I3325" s="7">
        <v>50615</v>
      </c>
      <c r="J3325" s="7">
        <v>36322.9</v>
      </c>
      <c r="K3325" s="7">
        <v>7206</v>
      </c>
      <c r="L3325" s="7">
        <v>7086.1</v>
      </c>
      <c r="M3325" s="5">
        <v>0.14000000000000001</v>
      </c>
      <c r="N3325" t="s">
        <v>1135</v>
      </c>
      <c r="O3325" t="s">
        <v>27</v>
      </c>
      <c r="P3325" t="s">
        <v>3147</v>
      </c>
      <c r="Q3325" t="s">
        <v>19</v>
      </c>
      <c r="R3325" t="s">
        <v>27</v>
      </c>
      <c r="S3325" t="s">
        <v>27</v>
      </c>
      <c r="T3325" t="s">
        <v>13310</v>
      </c>
      <c r="U3325" s="1">
        <v>45799</v>
      </c>
      <c r="V3325">
        <v>140</v>
      </c>
      <c r="W3325" t="str">
        <f t="shared" si="98"/>
        <v>120-149</v>
      </c>
    </row>
    <row r="3326" spans="1:23" x14ac:dyDescent="0.25">
      <c r="A3326" t="s">
        <v>3561</v>
      </c>
      <c r="B3326">
        <v>8712130744</v>
      </c>
      <c r="C3326">
        <v>4202570265</v>
      </c>
      <c r="D3326" s="1">
        <v>45735</v>
      </c>
      <c r="E3326">
        <v>99221</v>
      </c>
      <c r="F3326">
        <v>99282</v>
      </c>
      <c r="G3326" t="s">
        <v>3562</v>
      </c>
      <c r="H3326" s="34">
        <v>86196</v>
      </c>
      <c r="I3326" s="7">
        <v>70681</v>
      </c>
      <c r="J3326" s="7">
        <v>57958.42</v>
      </c>
      <c r="K3326" s="7">
        <v>0</v>
      </c>
      <c r="L3326" s="7">
        <v>12722.58</v>
      </c>
      <c r="M3326" s="5">
        <v>0.18</v>
      </c>
      <c r="N3326" t="s">
        <v>3141</v>
      </c>
      <c r="O3326" t="s">
        <v>17</v>
      </c>
      <c r="P3326" t="s">
        <v>97</v>
      </c>
      <c r="Q3326" t="s">
        <v>19</v>
      </c>
      <c r="R3326" t="s">
        <v>20</v>
      </c>
      <c r="S3326" t="s">
        <v>27</v>
      </c>
      <c r="T3326" t="s">
        <v>13310</v>
      </c>
      <c r="U3326" s="1">
        <v>45846</v>
      </c>
      <c r="V3326">
        <v>111</v>
      </c>
      <c r="W3326" t="str">
        <f t="shared" si="98"/>
        <v>90-119</v>
      </c>
    </row>
    <row r="3327" spans="1:23" x14ac:dyDescent="0.25">
      <c r="A3327" t="s">
        <v>3563</v>
      </c>
      <c r="B3327">
        <v>9002316410</v>
      </c>
      <c r="C3327">
        <v>9622994572</v>
      </c>
      <c r="D3327" s="1">
        <v>45465</v>
      </c>
      <c r="E3327">
        <v>99238</v>
      </c>
      <c r="F3327">
        <v>99211</v>
      </c>
      <c r="G3327" t="s">
        <v>3183</v>
      </c>
      <c r="H3327" s="34">
        <v>45342</v>
      </c>
      <c r="I3327" s="7">
        <v>36274</v>
      </c>
      <c r="J3327" s="7">
        <v>27903.64</v>
      </c>
      <c r="K3327" s="7">
        <v>3292</v>
      </c>
      <c r="L3327" s="7">
        <v>5078.3599999999997</v>
      </c>
      <c r="M3327" s="5">
        <v>0.14000000000000001</v>
      </c>
      <c r="N3327" t="s">
        <v>1135</v>
      </c>
      <c r="O3327" t="s">
        <v>30</v>
      </c>
      <c r="P3327" t="s">
        <v>35</v>
      </c>
      <c r="Q3327" t="s">
        <v>19</v>
      </c>
      <c r="R3327" t="s">
        <v>20</v>
      </c>
      <c r="S3327" t="s">
        <v>17</v>
      </c>
      <c r="T3327" t="s">
        <v>13311</v>
      </c>
      <c r="U3327" s="1">
        <v>45495</v>
      </c>
      <c r="V3327">
        <v>30</v>
      </c>
      <c r="W3327" t="str">
        <f t="shared" si="98"/>
        <v>30-59</v>
      </c>
    </row>
    <row r="3328" spans="1:23" x14ac:dyDescent="0.25">
      <c r="A3328" t="s">
        <v>3564</v>
      </c>
      <c r="B3328">
        <v>9586821495</v>
      </c>
      <c r="C3328">
        <v>8578699334</v>
      </c>
      <c r="D3328" s="1">
        <v>45330</v>
      </c>
      <c r="E3328">
        <v>99238</v>
      </c>
      <c r="F3328">
        <v>99203</v>
      </c>
      <c r="G3328" t="s">
        <v>110</v>
      </c>
      <c r="H3328" s="34">
        <v>43961</v>
      </c>
      <c r="I3328" s="7">
        <v>31652</v>
      </c>
      <c r="J3328" s="7">
        <v>16278.84</v>
      </c>
      <c r="K3328" s="7">
        <v>12841</v>
      </c>
      <c r="L3328" s="7">
        <v>2532.16</v>
      </c>
      <c r="M3328" s="5">
        <v>0.08</v>
      </c>
      <c r="N3328" t="s">
        <v>24</v>
      </c>
      <c r="O3328" t="s">
        <v>27</v>
      </c>
      <c r="P3328" t="s">
        <v>3149</v>
      </c>
      <c r="Q3328" t="s">
        <v>32</v>
      </c>
      <c r="R3328" t="s">
        <v>43</v>
      </c>
      <c r="S3328" t="s">
        <v>27</v>
      </c>
      <c r="T3328" t="s">
        <v>13310</v>
      </c>
      <c r="U3328" s="1">
        <v>45460</v>
      </c>
      <c r="V3328">
        <v>130</v>
      </c>
      <c r="W3328" t="str">
        <f t="shared" si="98"/>
        <v>120-149</v>
      </c>
    </row>
    <row r="3329" spans="1:23" x14ac:dyDescent="0.25">
      <c r="A3329" t="s">
        <v>3565</v>
      </c>
      <c r="B3329">
        <v>6351202139</v>
      </c>
      <c r="C3329">
        <v>6602895272</v>
      </c>
      <c r="D3329" s="1">
        <v>45859</v>
      </c>
      <c r="E3329">
        <v>99222</v>
      </c>
      <c r="F3329">
        <v>99211</v>
      </c>
      <c r="G3329" t="s">
        <v>3152</v>
      </c>
      <c r="H3329" s="34">
        <v>83688</v>
      </c>
      <c r="I3329" s="7">
        <v>54397</v>
      </c>
      <c r="J3329" s="7">
        <v>24788.36</v>
      </c>
      <c r="K3329" s="7">
        <v>23081</v>
      </c>
      <c r="L3329" s="7">
        <v>6527.64</v>
      </c>
      <c r="M3329" s="5">
        <v>0.12</v>
      </c>
      <c r="N3329" t="s">
        <v>46</v>
      </c>
      <c r="O3329" t="s">
        <v>27</v>
      </c>
      <c r="P3329" t="s">
        <v>3147</v>
      </c>
      <c r="Q3329" t="s">
        <v>19</v>
      </c>
      <c r="R3329" t="s">
        <v>43</v>
      </c>
      <c r="S3329" t="s">
        <v>17</v>
      </c>
      <c r="T3329" t="s">
        <v>13311</v>
      </c>
      <c r="U3329" s="1">
        <v>45977</v>
      </c>
      <c r="V3329">
        <v>118</v>
      </c>
      <c r="W3329" t="str">
        <f t="shared" si="98"/>
        <v>90-119</v>
      </c>
    </row>
    <row r="3330" spans="1:23" x14ac:dyDescent="0.25">
      <c r="A3330" t="s">
        <v>3566</v>
      </c>
      <c r="B3330">
        <v>6699275249</v>
      </c>
      <c r="C3330">
        <v>8077976967</v>
      </c>
      <c r="D3330" s="1">
        <v>45947</v>
      </c>
      <c r="E3330">
        <v>99232</v>
      </c>
      <c r="F3330">
        <v>99205</v>
      </c>
      <c r="G3330" t="s">
        <v>37</v>
      </c>
      <c r="H3330" s="34">
        <v>91370</v>
      </c>
      <c r="I3330" s="7">
        <v>74923</v>
      </c>
      <c r="J3330" s="7">
        <v>61436.86</v>
      </c>
      <c r="K3330" s="7">
        <v>0</v>
      </c>
      <c r="L3330" s="7">
        <v>13486.14</v>
      </c>
      <c r="M3330" s="5">
        <v>0.18</v>
      </c>
      <c r="N3330" t="s">
        <v>3141</v>
      </c>
      <c r="O3330" t="s">
        <v>17</v>
      </c>
      <c r="P3330" t="s">
        <v>3147</v>
      </c>
      <c r="Q3330" t="s">
        <v>32</v>
      </c>
      <c r="R3330" t="s">
        <v>27</v>
      </c>
      <c r="S3330" t="s">
        <v>17</v>
      </c>
      <c r="T3330" t="s">
        <v>13311</v>
      </c>
      <c r="U3330" s="1">
        <v>45999</v>
      </c>
      <c r="V3330">
        <v>52</v>
      </c>
      <c r="W3330" t="str">
        <f t="shared" si="98"/>
        <v>30-59</v>
      </c>
    </row>
    <row r="3331" spans="1:23" x14ac:dyDescent="0.25">
      <c r="A3331" t="s">
        <v>3567</v>
      </c>
      <c r="B3331">
        <v>3375944452</v>
      </c>
      <c r="C3331">
        <v>4667617214</v>
      </c>
      <c r="D3331" s="1">
        <v>45724</v>
      </c>
      <c r="E3331">
        <v>99231</v>
      </c>
      <c r="F3331">
        <v>99203</v>
      </c>
      <c r="G3331" t="s">
        <v>3240</v>
      </c>
      <c r="H3331" s="34">
        <v>99808</v>
      </c>
      <c r="I3331" s="7">
        <v>74856</v>
      </c>
      <c r="J3331" s="7">
        <v>63627.6</v>
      </c>
      <c r="K3331" s="7">
        <v>0</v>
      </c>
      <c r="L3331" s="7">
        <v>11228.4</v>
      </c>
      <c r="M3331" s="5">
        <v>0.15</v>
      </c>
      <c r="N3331" t="s">
        <v>1139</v>
      </c>
      <c r="O3331" t="s">
        <v>17</v>
      </c>
      <c r="P3331" t="s">
        <v>3147</v>
      </c>
      <c r="Q3331" t="s">
        <v>32</v>
      </c>
      <c r="R3331" t="s">
        <v>38</v>
      </c>
      <c r="S3331" t="s">
        <v>27</v>
      </c>
      <c r="T3331" t="s">
        <v>13311</v>
      </c>
      <c r="U3331" s="1">
        <v>45846</v>
      </c>
      <c r="V3331">
        <v>122</v>
      </c>
      <c r="W3331" t="str">
        <f t="shared" ref="W3331:W3394" si="99">IF(V3331="","",IF(V3331&lt;30,"0-29",IF(V3331&lt;60,"30-59",IF(V3331&lt;90,"60-89",IF(V3331&lt;120,"90-119",IF(V3331&lt;150,"120-149",IF(V3331&lt;180,"150-179",IF(V3331&lt;210,"180-209",IF(V3331&lt;240,"210-239",IF(V3331&lt;270,"240-269",IF(V3331&lt;300,"270-299",IF(V3331&lt;330,"300-329",IF(V3331&lt;360,"330-359","360+")))))))))))))</f>
        <v>120-149</v>
      </c>
    </row>
    <row r="3332" spans="1:23" x14ac:dyDescent="0.25">
      <c r="A3332" t="s">
        <v>3568</v>
      </c>
      <c r="B3332">
        <v>1406525305</v>
      </c>
      <c r="C3332">
        <v>2023322607</v>
      </c>
      <c r="D3332" s="1">
        <v>45882</v>
      </c>
      <c r="E3332">
        <v>99233</v>
      </c>
      <c r="F3332">
        <v>99291</v>
      </c>
      <c r="G3332" t="s">
        <v>3286</v>
      </c>
      <c r="H3332" s="34">
        <v>91798</v>
      </c>
      <c r="I3332" s="7">
        <v>75274</v>
      </c>
      <c r="J3332" s="7">
        <v>34581.68</v>
      </c>
      <c r="K3332" s="7">
        <v>27143</v>
      </c>
      <c r="L3332" s="7">
        <v>13549.32</v>
      </c>
      <c r="M3332" s="5">
        <v>0.18</v>
      </c>
      <c r="N3332" t="s">
        <v>3141</v>
      </c>
      <c r="O3332" t="s">
        <v>27</v>
      </c>
      <c r="P3332" t="s">
        <v>3150</v>
      </c>
      <c r="Q3332" t="s">
        <v>32</v>
      </c>
      <c r="R3332" t="s">
        <v>26</v>
      </c>
      <c r="S3332" t="s">
        <v>21</v>
      </c>
      <c r="T3332" t="s">
        <v>13312</v>
      </c>
      <c r="U3332" s="1">
        <v>45989</v>
      </c>
      <c r="V3332">
        <v>107</v>
      </c>
      <c r="W3332" t="str">
        <f t="shared" si="99"/>
        <v>90-119</v>
      </c>
    </row>
    <row r="3333" spans="1:23" x14ac:dyDescent="0.25">
      <c r="A3333" t="s">
        <v>3569</v>
      </c>
      <c r="B3333">
        <v>1559798031</v>
      </c>
      <c r="C3333">
        <v>2229340591</v>
      </c>
      <c r="D3333" s="1">
        <v>45940</v>
      </c>
      <c r="E3333">
        <v>99233</v>
      </c>
      <c r="F3333">
        <v>71046</v>
      </c>
      <c r="G3333" t="s">
        <v>3570</v>
      </c>
      <c r="H3333" s="34">
        <v>97271</v>
      </c>
      <c r="I3333" s="7">
        <v>82680</v>
      </c>
      <c r="J3333" s="7">
        <v>66576.399999999994</v>
      </c>
      <c r="K3333" s="7">
        <v>14450</v>
      </c>
      <c r="L3333" s="7">
        <v>1653.6</v>
      </c>
      <c r="M3333" s="5">
        <v>0.02</v>
      </c>
      <c r="N3333" t="s">
        <v>16</v>
      </c>
      <c r="O3333" t="s">
        <v>30</v>
      </c>
      <c r="P3333" t="s">
        <v>25</v>
      </c>
      <c r="Q3333" t="s">
        <v>32</v>
      </c>
      <c r="R3333" t="s">
        <v>20</v>
      </c>
      <c r="S3333" t="s">
        <v>27</v>
      </c>
      <c r="T3333" t="s">
        <v>13311</v>
      </c>
      <c r="U3333" s="1">
        <v>46085</v>
      </c>
      <c r="V3333">
        <v>145</v>
      </c>
      <c r="W3333" t="str">
        <f t="shared" si="99"/>
        <v>120-149</v>
      </c>
    </row>
    <row r="3334" spans="1:23" x14ac:dyDescent="0.25">
      <c r="A3334" t="s">
        <v>3571</v>
      </c>
      <c r="B3334">
        <v>9260195690</v>
      </c>
      <c r="C3334">
        <v>6411618028</v>
      </c>
      <c r="D3334" s="1">
        <v>45369</v>
      </c>
      <c r="E3334">
        <v>99233</v>
      </c>
      <c r="F3334">
        <v>99205</v>
      </c>
      <c r="G3334" t="s">
        <v>3325</v>
      </c>
      <c r="H3334" s="34">
        <v>97448</v>
      </c>
      <c r="I3334" s="7">
        <v>63341</v>
      </c>
      <c r="J3334" s="7">
        <v>55740.08</v>
      </c>
      <c r="K3334" s="7">
        <v>0</v>
      </c>
      <c r="L3334" s="7">
        <v>7600.92</v>
      </c>
      <c r="M3334" s="5">
        <v>0.12</v>
      </c>
      <c r="N3334" t="s">
        <v>46</v>
      </c>
      <c r="O3334" t="s">
        <v>17</v>
      </c>
      <c r="P3334" t="s">
        <v>40</v>
      </c>
      <c r="Q3334" t="s">
        <v>19</v>
      </c>
      <c r="R3334" t="s">
        <v>38</v>
      </c>
      <c r="S3334" t="s">
        <v>27</v>
      </c>
      <c r="T3334" t="s">
        <v>13312</v>
      </c>
      <c r="U3334" s="1">
        <v>45517</v>
      </c>
      <c r="V3334">
        <v>148</v>
      </c>
      <c r="W3334" t="str">
        <f t="shared" si="99"/>
        <v>120-149</v>
      </c>
    </row>
    <row r="3335" spans="1:23" x14ac:dyDescent="0.25">
      <c r="A3335" t="s">
        <v>3572</v>
      </c>
      <c r="B3335">
        <v>3662115386</v>
      </c>
      <c r="C3335">
        <v>5976831042</v>
      </c>
      <c r="D3335" s="1">
        <v>45375</v>
      </c>
      <c r="E3335">
        <v>99232</v>
      </c>
      <c r="F3335">
        <v>80053</v>
      </c>
      <c r="G3335" t="s">
        <v>351</v>
      </c>
      <c r="H3335" s="34">
        <v>98134</v>
      </c>
      <c r="I3335" s="7">
        <v>63787</v>
      </c>
      <c r="J3335" s="7">
        <v>49800.56</v>
      </c>
      <c r="K3335" s="7">
        <v>6332</v>
      </c>
      <c r="L3335" s="7">
        <v>7654.44</v>
      </c>
      <c r="M3335" s="5">
        <v>0.12</v>
      </c>
      <c r="N3335" t="s">
        <v>46</v>
      </c>
      <c r="O3335" t="s">
        <v>30</v>
      </c>
      <c r="P3335" t="s">
        <v>40</v>
      </c>
      <c r="Q3335" t="s">
        <v>32</v>
      </c>
      <c r="R3335" t="s">
        <v>27</v>
      </c>
      <c r="S3335" t="s">
        <v>21</v>
      </c>
      <c r="T3335" t="s">
        <v>13312</v>
      </c>
      <c r="U3335" s="1">
        <v>45512</v>
      </c>
      <c r="V3335">
        <v>137</v>
      </c>
      <c r="W3335" t="str">
        <f t="shared" si="99"/>
        <v>120-149</v>
      </c>
    </row>
    <row r="3336" spans="1:23" x14ac:dyDescent="0.25">
      <c r="A3336" t="s">
        <v>3573</v>
      </c>
      <c r="B3336">
        <v>5820322202</v>
      </c>
      <c r="C3336">
        <v>758041691</v>
      </c>
      <c r="D3336" s="1">
        <v>45346</v>
      </c>
      <c r="E3336">
        <v>99215</v>
      </c>
      <c r="F3336">
        <v>97110</v>
      </c>
      <c r="G3336" t="s">
        <v>3490</v>
      </c>
      <c r="H3336" s="34">
        <v>30879</v>
      </c>
      <c r="I3336" s="7">
        <v>22233</v>
      </c>
      <c r="J3336" s="7">
        <v>18176.36</v>
      </c>
      <c r="K3336" s="7">
        <v>2278</v>
      </c>
      <c r="L3336" s="7">
        <v>1778.64</v>
      </c>
      <c r="M3336" s="5">
        <v>0.08</v>
      </c>
      <c r="N3336" t="s">
        <v>24</v>
      </c>
      <c r="O3336" t="s">
        <v>30</v>
      </c>
      <c r="P3336" t="s">
        <v>40</v>
      </c>
      <c r="Q3336" t="s">
        <v>19</v>
      </c>
      <c r="R3336" t="s">
        <v>20</v>
      </c>
      <c r="S3336" t="s">
        <v>17</v>
      </c>
      <c r="T3336" t="s">
        <v>13310</v>
      </c>
      <c r="U3336" s="1">
        <v>45413</v>
      </c>
      <c r="V3336">
        <v>67</v>
      </c>
      <c r="W3336" t="str">
        <f t="shared" si="99"/>
        <v>60-89</v>
      </c>
    </row>
    <row r="3337" spans="1:23" x14ac:dyDescent="0.25">
      <c r="A3337" t="s">
        <v>3574</v>
      </c>
      <c r="B3337">
        <v>4651294729</v>
      </c>
      <c r="C3337">
        <v>235326841</v>
      </c>
      <c r="D3337" s="1">
        <v>45348</v>
      </c>
      <c r="E3337">
        <v>99232</v>
      </c>
      <c r="F3337">
        <v>81000</v>
      </c>
      <c r="G3337" t="s">
        <v>3419</v>
      </c>
      <c r="H3337" s="34">
        <v>77243</v>
      </c>
      <c r="I3337" s="7">
        <v>55615</v>
      </c>
      <c r="J3337" s="7">
        <v>51165.8</v>
      </c>
      <c r="K3337" s="7">
        <v>0</v>
      </c>
      <c r="L3337" s="7">
        <v>4449.2</v>
      </c>
      <c r="M3337" s="5">
        <v>0.08</v>
      </c>
      <c r="N3337" t="s">
        <v>24</v>
      </c>
      <c r="O3337" t="s">
        <v>17</v>
      </c>
      <c r="P3337" t="s">
        <v>25</v>
      </c>
      <c r="Q3337" t="s">
        <v>32</v>
      </c>
      <c r="R3337" t="s">
        <v>38</v>
      </c>
      <c r="S3337" t="s">
        <v>21</v>
      </c>
      <c r="T3337" t="s">
        <v>13311</v>
      </c>
      <c r="U3337" s="1">
        <v>45423</v>
      </c>
      <c r="V3337">
        <v>75</v>
      </c>
      <c r="W3337" t="str">
        <f t="shared" si="99"/>
        <v>60-89</v>
      </c>
    </row>
    <row r="3338" spans="1:23" x14ac:dyDescent="0.25">
      <c r="A3338" t="s">
        <v>3575</v>
      </c>
      <c r="B3338">
        <v>9256978974</v>
      </c>
      <c r="C3338">
        <v>1636426707</v>
      </c>
      <c r="D3338" s="1">
        <v>45591</v>
      </c>
      <c r="E3338">
        <v>99213</v>
      </c>
      <c r="F3338">
        <v>90834</v>
      </c>
      <c r="G3338" t="s">
        <v>134</v>
      </c>
      <c r="H3338" s="34">
        <v>99951</v>
      </c>
      <c r="I3338" s="7">
        <v>64968</v>
      </c>
      <c r="J3338" s="7">
        <v>49984.84</v>
      </c>
      <c r="K3338" s="7">
        <v>7187</v>
      </c>
      <c r="L3338" s="7">
        <v>7796.16</v>
      </c>
      <c r="M3338" s="5">
        <v>0.12</v>
      </c>
      <c r="N3338" t="s">
        <v>46</v>
      </c>
      <c r="O3338" t="s">
        <v>30</v>
      </c>
      <c r="P3338" t="s">
        <v>55</v>
      </c>
      <c r="Q3338" t="s">
        <v>19</v>
      </c>
      <c r="R3338" t="s">
        <v>20</v>
      </c>
      <c r="S3338" t="s">
        <v>17</v>
      </c>
      <c r="T3338" t="s">
        <v>13310</v>
      </c>
      <c r="U3338" s="1">
        <v>45638</v>
      </c>
      <c r="V3338">
        <v>48</v>
      </c>
      <c r="W3338" t="str">
        <f t="shared" si="99"/>
        <v>30-59</v>
      </c>
    </row>
    <row r="3339" spans="1:23" x14ac:dyDescent="0.25">
      <c r="A3339" t="s">
        <v>3576</v>
      </c>
      <c r="B3339">
        <v>2629138907</v>
      </c>
      <c r="C3339">
        <v>7104206855</v>
      </c>
      <c r="D3339" s="1">
        <v>45527</v>
      </c>
      <c r="E3339">
        <v>99214</v>
      </c>
      <c r="F3339">
        <v>99211</v>
      </c>
      <c r="G3339" t="s">
        <v>3312</v>
      </c>
      <c r="H3339" s="34">
        <v>39022</v>
      </c>
      <c r="I3339" s="7">
        <v>30827</v>
      </c>
      <c r="J3339" s="7">
        <v>25894.68</v>
      </c>
      <c r="K3339" s="7">
        <v>0</v>
      </c>
      <c r="L3339" s="7">
        <v>4932.32</v>
      </c>
      <c r="M3339" s="5">
        <v>0.16</v>
      </c>
      <c r="N3339" t="s">
        <v>1138</v>
      </c>
      <c r="O3339" t="s">
        <v>17</v>
      </c>
      <c r="P3339" t="s">
        <v>58</v>
      </c>
      <c r="Q3339" t="s">
        <v>32</v>
      </c>
      <c r="R3339" t="s">
        <v>43</v>
      </c>
      <c r="S3339" t="s">
        <v>17</v>
      </c>
      <c r="T3339" t="s">
        <v>13310</v>
      </c>
      <c r="U3339" s="1">
        <v>45643</v>
      </c>
      <c r="V3339">
        <v>116</v>
      </c>
      <c r="W3339" t="str">
        <f t="shared" si="99"/>
        <v>90-119</v>
      </c>
    </row>
    <row r="3340" spans="1:23" x14ac:dyDescent="0.25">
      <c r="A3340" t="s">
        <v>3577</v>
      </c>
      <c r="B3340">
        <v>2466825678</v>
      </c>
      <c r="C3340">
        <v>5287163419</v>
      </c>
      <c r="D3340" s="1">
        <v>45814</v>
      </c>
      <c r="E3340">
        <v>99233</v>
      </c>
      <c r="F3340">
        <v>99205</v>
      </c>
      <c r="G3340" t="s">
        <v>3438</v>
      </c>
      <c r="H3340" s="34">
        <v>36179</v>
      </c>
      <c r="I3340" s="7">
        <v>29667</v>
      </c>
      <c r="J3340" s="7">
        <v>15259.94</v>
      </c>
      <c r="K3340" s="7">
        <v>9067</v>
      </c>
      <c r="L3340" s="7">
        <v>5340.06</v>
      </c>
      <c r="M3340" s="5">
        <v>0.18</v>
      </c>
      <c r="N3340" t="s">
        <v>3141</v>
      </c>
      <c r="O3340" t="s">
        <v>27</v>
      </c>
      <c r="P3340" t="s">
        <v>3150</v>
      </c>
      <c r="Q3340" t="s">
        <v>19</v>
      </c>
      <c r="R3340" t="s">
        <v>21</v>
      </c>
      <c r="S3340" t="s">
        <v>17</v>
      </c>
      <c r="T3340" t="s">
        <v>13311</v>
      </c>
      <c r="U3340" s="1">
        <v>45933</v>
      </c>
      <c r="V3340">
        <v>119</v>
      </c>
      <c r="W3340" t="str">
        <f t="shared" si="99"/>
        <v>90-119</v>
      </c>
    </row>
    <row r="3341" spans="1:23" x14ac:dyDescent="0.25">
      <c r="A3341" t="s">
        <v>3578</v>
      </c>
      <c r="B3341">
        <v>2062366443</v>
      </c>
      <c r="C3341">
        <v>323726312</v>
      </c>
      <c r="D3341" s="1">
        <v>45765</v>
      </c>
      <c r="E3341">
        <v>99232</v>
      </c>
      <c r="F3341">
        <v>99291</v>
      </c>
      <c r="G3341" t="s">
        <v>3215</v>
      </c>
      <c r="H3341" s="34">
        <v>97952</v>
      </c>
      <c r="I3341" s="7">
        <v>76403</v>
      </c>
      <c r="J3341" s="7">
        <v>53777.4</v>
      </c>
      <c r="K3341" s="7">
        <v>7345</v>
      </c>
      <c r="L3341" s="7">
        <v>15280.6</v>
      </c>
      <c r="M3341" s="5">
        <v>0.2</v>
      </c>
      <c r="N3341" t="s">
        <v>3140</v>
      </c>
      <c r="O3341" t="s">
        <v>30</v>
      </c>
      <c r="P3341" t="s">
        <v>35</v>
      </c>
      <c r="Q3341" t="s">
        <v>19</v>
      </c>
      <c r="R3341" t="s">
        <v>27</v>
      </c>
      <c r="S3341" t="s">
        <v>27</v>
      </c>
      <c r="T3341" t="s">
        <v>13312</v>
      </c>
      <c r="U3341" s="1">
        <v>45891</v>
      </c>
      <c r="V3341">
        <v>126</v>
      </c>
      <c r="W3341" t="str">
        <f t="shared" si="99"/>
        <v>120-149</v>
      </c>
    </row>
    <row r="3342" spans="1:23" x14ac:dyDescent="0.25">
      <c r="A3342" t="s">
        <v>3579</v>
      </c>
      <c r="B3342">
        <v>4208628124</v>
      </c>
      <c r="C3342">
        <v>2931591876</v>
      </c>
      <c r="D3342" s="1">
        <v>45725</v>
      </c>
      <c r="E3342">
        <v>99233</v>
      </c>
      <c r="F3342">
        <v>99292</v>
      </c>
      <c r="G3342" t="s">
        <v>65</v>
      </c>
      <c r="H3342" s="34">
        <v>63086</v>
      </c>
      <c r="I3342" s="7">
        <v>45422</v>
      </c>
      <c r="J3342" s="7">
        <v>28726.240000000002</v>
      </c>
      <c r="K3342" s="7">
        <v>13062</v>
      </c>
      <c r="L3342" s="7">
        <v>3633.76</v>
      </c>
      <c r="M3342" s="5">
        <v>0.08</v>
      </c>
      <c r="N3342" t="s">
        <v>24</v>
      </c>
      <c r="O3342" t="s">
        <v>27</v>
      </c>
      <c r="P3342" t="s">
        <v>97</v>
      </c>
      <c r="Q3342" t="s">
        <v>32</v>
      </c>
      <c r="R3342" t="s">
        <v>26</v>
      </c>
      <c r="S3342" t="s">
        <v>27</v>
      </c>
      <c r="T3342" t="s">
        <v>13312</v>
      </c>
      <c r="U3342" s="1">
        <v>45780</v>
      </c>
      <c r="V3342">
        <v>55</v>
      </c>
      <c r="W3342" t="str">
        <f t="shared" si="99"/>
        <v>30-59</v>
      </c>
    </row>
    <row r="3343" spans="1:23" x14ac:dyDescent="0.25">
      <c r="A3343" t="s">
        <v>3580</v>
      </c>
      <c r="B3343">
        <v>3778867678</v>
      </c>
      <c r="C3343">
        <v>2835124207</v>
      </c>
      <c r="D3343" s="1">
        <v>45752</v>
      </c>
      <c r="E3343">
        <v>99238</v>
      </c>
      <c r="F3343">
        <v>81000</v>
      </c>
      <c r="G3343" t="s">
        <v>102</v>
      </c>
      <c r="H3343" s="34">
        <v>42832</v>
      </c>
      <c r="I3343" s="7">
        <v>35122</v>
      </c>
      <c r="J3343" s="7">
        <v>19756.04</v>
      </c>
      <c r="K3343" s="7">
        <v>9044</v>
      </c>
      <c r="L3343" s="7">
        <v>6321.96</v>
      </c>
      <c r="M3343" s="5">
        <v>0.18</v>
      </c>
      <c r="N3343" t="s">
        <v>3141</v>
      </c>
      <c r="O3343" t="s">
        <v>27</v>
      </c>
      <c r="P3343" t="s">
        <v>58</v>
      </c>
      <c r="Q3343" t="s">
        <v>32</v>
      </c>
      <c r="R3343" t="s">
        <v>26</v>
      </c>
      <c r="S3343" t="s">
        <v>17</v>
      </c>
      <c r="T3343" t="s">
        <v>13312</v>
      </c>
      <c r="U3343" s="1">
        <v>45888</v>
      </c>
      <c r="V3343">
        <v>136</v>
      </c>
      <c r="W3343" t="str">
        <f t="shared" si="99"/>
        <v>120-149</v>
      </c>
    </row>
    <row r="3344" spans="1:23" x14ac:dyDescent="0.25">
      <c r="A3344" t="s">
        <v>3581</v>
      </c>
      <c r="B3344">
        <v>7784483517</v>
      </c>
      <c r="C3344">
        <v>1240263040</v>
      </c>
      <c r="D3344" s="1">
        <v>45643</v>
      </c>
      <c r="E3344">
        <v>99223</v>
      </c>
      <c r="F3344">
        <v>99212</v>
      </c>
      <c r="G3344" t="s">
        <v>140</v>
      </c>
      <c r="H3344" s="34">
        <v>56589</v>
      </c>
      <c r="I3344" s="7">
        <v>48101</v>
      </c>
      <c r="J3344" s="7">
        <v>39822.980000000003</v>
      </c>
      <c r="K3344" s="7">
        <v>7316</v>
      </c>
      <c r="L3344" s="7">
        <v>962.02</v>
      </c>
      <c r="M3344" s="5">
        <v>0.02</v>
      </c>
      <c r="N3344" t="s">
        <v>16</v>
      </c>
      <c r="O3344" t="s">
        <v>27</v>
      </c>
      <c r="P3344" t="s">
        <v>25</v>
      </c>
      <c r="Q3344" t="s">
        <v>32</v>
      </c>
      <c r="R3344" t="s">
        <v>26</v>
      </c>
      <c r="S3344" t="s">
        <v>27</v>
      </c>
      <c r="T3344" t="s">
        <v>13312</v>
      </c>
      <c r="U3344" s="1">
        <v>45676</v>
      </c>
      <c r="V3344">
        <v>33</v>
      </c>
      <c r="W3344" t="str">
        <f t="shared" si="99"/>
        <v>30-59</v>
      </c>
    </row>
    <row r="3345" spans="1:23" x14ac:dyDescent="0.25">
      <c r="A3345" t="s">
        <v>3582</v>
      </c>
      <c r="B3345">
        <v>9563416471</v>
      </c>
      <c r="C3345">
        <v>9369996859</v>
      </c>
      <c r="D3345" s="1">
        <v>45752</v>
      </c>
      <c r="E3345">
        <v>99232</v>
      </c>
      <c r="F3345">
        <v>99285</v>
      </c>
      <c r="G3345" t="s">
        <v>3152</v>
      </c>
      <c r="H3345" s="34">
        <v>34548</v>
      </c>
      <c r="I3345" s="7">
        <v>22456</v>
      </c>
      <c r="J3345" s="7">
        <v>15612.28</v>
      </c>
      <c r="K3345" s="7">
        <v>4149</v>
      </c>
      <c r="L3345" s="7">
        <v>2694.72</v>
      </c>
      <c r="M3345" s="5">
        <v>0.12</v>
      </c>
      <c r="N3345" t="s">
        <v>46</v>
      </c>
      <c r="O3345" t="s">
        <v>27</v>
      </c>
      <c r="P3345" t="s">
        <v>3150</v>
      </c>
      <c r="Q3345" t="s">
        <v>32</v>
      </c>
      <c r="R3345" t="s">
        <v>26</v>
      </c>
      <c r="S3345" t="s">
        <v>27</v>
      </c>
      <c r="T3345" t="s">
        <v>13310</v>
      </c>
      <c r="U3345" s="1">
        <v>45913</v>
      </c>
      <c r="V3345">
        <v>161</v>
      </c>
      <c r="W3345" t="str">
        <f t="shared" si="99"/>
        <v>150-179</v>
      </c>
    </row>
    <row r="3346" spans="1:23" x14ac:dyDescent="0.25">
      <c r="A3346" t="s">
        <v>3583</v>
      </c>
      <c r="B3346">
        <v>4785280206</v>
      </c>
      <c r="C3346">
        <v>3316427859</v>
      </c>
      <c r="D3346" s="1">
        <v>45476</v>
      </c>
      <c r="E3346">
        <v>99215</v>
      </c>
      <c r="F3346">
        <v>99203</v>
      </c>
      <c r="G3346" t="s">
        <v>3562</v>
      </c>
      <c r="H3346" s="34">
        <v>63245</v>
      </c>
      <c r="I3346" s="7">
        <v>51861</v>
      </c>
      <c r="J3346" s="7">
        <v>42526.02</v>
      </c>
      <c r="K3346" s="7">
        <v>0</v>
      </c>
      <c r="L3346" s="7">
        <v>9334.98</v>
      </c>
      <c r="M3346" s="5">
        <v>0.18</v>
      </c>
      <c r="N3346" t="s">
        <v>3141</v>
      </c>
      <c r="O3346" t="s">
        <v>17</v>
      </c>
      <c r="P3346" t="s">
        <v>31</v>
      </c>
      <c r="Q3346" t="s">
        <v>32</v>
      </c>
      <c r="R3346" t="s">
        <v>21</v>
      </c>
      <c r="S3346" t="s">
        <v>17</v>
      </c>
      <c r="T3346" t="s">
        <v>13311</v>
      </c>
      <c r="U3346" s="1">
        <v>45509</v>
      </c>
      <c r="V3346">
        <v>33</v>
      </c>
      <c r="W3346" t="str">
        <f t="shared" si="99"/>
        <v>30-59</v>
      </c>
    </row>
    <row r="3347" spans="1:23" x14ac:dyDescent="0.25">
      <c r="A3347" t="s">
        <v>3584</v>
      </c>
      <c r="B3347">
        <v>9519645284</v>
      </c>
      <c r="C3347">
        <v>616470526</v>
      </c>
      <c r="D3347" s="1">
        <v>45518</v>
      </c>
      <c r="E3347">
        <v>99214</v>
      </c>
      <c r="F3347">
        <v>80053</v>
      </c>
      <c r="G3347" t="s">
        <v>34</v>
      </c>
      <c r="H3347" s="34">
        <v>62538</v>
      </c>
      <c r="I3347" s="7">
        <v>46904</v>
      </c>
      <c r="J3347" s="7">
        <v>39868.400000000001</v>
      </c>
      <c r="K3347" s="7">
        <v>0</v>
      </c>
      <c r="L3347" s="7">
        <v>7035.6</v>
      </c>
      <c r="M3347" s="5">
        <v>0.15</v>
      </c>
      <c r="N3347" t="s">
        <v>1139</v>
      </c>
      <c r="O3347" t="s">
        <v>17</v>
      </c>
      <c r="P3347" t="s">
        <v>3150</v>
      </c>
      <c r="Q3347" t="s">
        <v>19</v>
      </c>
      <c r="R3347" t="s">
        <v>26</v>
      </c>
      <c r="S3347" t="s">
        <v>27</v>
      </c>
      <c r="T3347" t="s">
        <v>13311</v>
      </c>
      <c r="U3347" s="1">
        <v>45603</v>
      </c>
      <c r="V3347">
        <v>85</v>
      </c>
      <c r="W3347" t="str">
        <f t="shared" si="99"/>
        <v>60-89</v>
      </c>
    </row>
    <row r="3348" spans="1:23" x14ac:dyDescent="0.25">
      <c r="A3348" t="s">
        <v>3585</v>
      </c>
      <c r="B3348">
        <v>4283800577</v>
      </c>
      <c r="C3348">
        <v>9223929552</v>
      </c>
      <c r="D3348" s="1">
        <v>45567</v>
      </c>
      <c r="E3348">
        <v>99238</v>
      </c>
      <c r="F3348">
        <v>99283</v>
      </c>
      <c r="G3348" t="s">
        <v>148</v>
      </c>
      <c r="H3348" s="34">
        <v>34869</v>
      </c>
      <c r="I3348" s="7">
        <v>27895</v>
      </c>
      <c r="J3348" s="7">
        <v>21225.7</v>
      </c>
      <c r="K3348" s="7">
        <v>2764</v>
      </c>
      <c r="L3348" s="7">
        <v>3905.3</v>
      </c>
      <c r="M3348" s="5">
        <v>0.14000000000000001</v>
      </c>
      <c r="N3348" t="s">
        <v>1135</v>
      </c>
      <c r="O3348" t="s">
        <v>30</v>
      </c>
      <c r="P3348" t="s">
        <v>3149</v>
      </c>
      <c r="Q3348" t="s">
        <v>19</v>
      </c>
      <c r="R3348" t="s">
        <v>38</v>
      </c>
      <c r="S3348" t="s">
        <v>17</v>
      </c>
      <c r="T3348" t="s">
        <v>13312</v>
      </c>
      <c r="U3348" s="1">
        <v>45598</v>
      </c>
      <c r="V3348">
        <v>31</v>
      </c>
      <c r="W3348" t="str">
        <f t="shared" si="99"/>
        <v>30-59</v>
      </c>
    </row>
    <row r="3349" spans="1:23" x14ac:dyDescent="0.25">
      <c r="A3349" t="s">
        <v>3586</v>
      </c>
      <c r="B3349">
        <v>956463329</v>
      </c>
      <c r="C3349">
        <v>4752042340</v>
      </c>
      <c r="D3349" s="1">
        <v>45656</v>
      </c>
      <c r="E3349">
        <v>99231</v>
      </c>
      <c r="F3349">
        <v>80053</v>
      </c>
      <c r="G3349" t="s">
        <v>3325</v>
      </c>
      <c r="H3349" s="34">
        <v>90970</v>
      </c>
      <c r="I3349" s="7">
        <v>70957</v>
      </c>
      <c r="J3349" s="7">
        <v>33470.6</v>
      </c>
      <c r="K3349" s="7">
        <v>23295</v>
      </c>
      <c r="L3349" s="7">
        <v>14191.4</v>
      </c>
      <c r="M3349" s="5">
        <v>0.2</v>
      </c>
      <c r="N3349" t="s">
        <v>3140</v>
      </c>
      <c r="O3349" t="s">
        <v>27</v>
      </c>
      <c r="P3349" t="s">
        <v>3146</v>
      </c>
      <c r="Q3349" t="s">
        <v>19</v>
      </c>
      <c r="R3349" t="s">
        <v>43</v>
      </c>
      <c r="S3349" t="s">
        <v>21</v>
      </c>
      <c r="T3349" t="s">
        <v>13310</v>
      </c>
      <c r="U3349" s="1">
        <v>45779</v>
      </c>
      <c r="V3349">
        <v>123</v>
      </c>
      <c r="W3349" t="str">
        <f t="shared" si="99"/>
        <v>120-149</v>
      </c>
    </row>
    <row r="3350" spans="1:23" x14ac:dyDescent="0.25">
      <c r="A3350" t="s">
        <v>3587</v>
      </c>
      <c r="B3350">
        <v>4368930829</v>
      </c>
      <c r="C3350">
        <v>6888055586</v>
      </c>
      <c r="D3350" s="1">
        <v>45423</v>
      </c>
      <c r="E3350">
        <v>99223</v>
      </c>
      <c r="F3350">
        <v>99214</v>
      </c>
      <c r="G3350" t="s">
        <v>3508</v>
      </c>
      <c r="H3350" s="34">
        <v>38013</v>
      </c>
      <c r="I3350" s="7">
        <v>24708</v>
      </c>
      <c r="J3350" s="7">
        <v>14246.04</v>
      </c>
      <c r="K3350" s="7">
        <v>7497</v>
      </c>
      <c r="L3350" s="7">
        <v>2964.96</v>
      </c>
      <c r="M3350" s="5">
        <v>0.12</v>
      </c>
      <c r="N3350" t="s">
        <v>46</v>
      </c>
      <c r="O3350" t="s">
        <v>27</v>
      </c>
      <c r="P3350" t="s">
        <v>18</v>
      </c>
      <c r="Q3350" t="s">
        <v>19</v>
      </c>
      <c r="R3350" t="s">
        <v>26</v>
      </c>
      <c r="S3350" t="s">
        <v>17</v>
      </c>
      <c r="T3350" t="s">
        <v>13312</v>
      </c>
      <c r="U3350" s="1">
        <v>45575</v>
      </c>
      <c r="V3350">
        <v>152</v>
      </c>
      <c r="W3350" t="str">
        <f t="shared" si="99"/>
        <v>150-179</v>
      </c>
    </row>
    <row r="3351" spans="1:23" x14ac:dyDescent="0.25">
      <c r="A3351" t="s">
        <v>3588</v>
      </c>
      <c r="B3351">
        <v>5851448969</v>
      </c>
      <c r="C3351">
        <v>6618544613</v>
      </c>
      <c r="D3351" s="1">
        <v>45913</v>
      </c>
      <c r="E3351">
        <v>99213</v>
      </c>
      <c r="F3351">
        <v>90834</v>
      </c>
      <c r="G3351" t="s">
        <v>3309</v>
      </c>
      <c r="H3351" s="34">
        <v>83526</v>
      </c>
      <c r="I3351" s="7">
        <v>54292</v>
      </c>
      <c r="J3351" s="7">
        <v>39787.96</v>
      </c>
      <c r="K3351" s="7">
        <v>7989</v>
      </c>
      <c r="L3351" s="7">
        <v>6515.04</v>
      </c>
      <c r="M3351" s="5">
        <v>0.12</v>
      </c>
      <c r="N3351" t="s">
        <v>46</v>
      </c>
      <c r="O3351" t="s">
        <v>27</v>
      </c>
      <c r="P3351" t="s">
        <v>3147</v>
      </c>
      <c r="Q3351" t="s">
        <v>32</v>
      </c>
      <c r="R3351" t="s">
        <v>20</v>
      </c>
      <c r="S3351" t="s">
        <v>27</v>
      </c>
      <c r="T3351" t="s">
        <v>13312</v>
      </c>
      <c r="U3351" s="1">
        <v>45985</v>
      </c>
      <c r="V3351">
        <v>72</v>
      </c>
      <c r="W3351" t="str">
        <f t="shared" si="99"/>
        <v>60-89</v>
      </c>
    </row>
    <row r="3352" spans="1:23" x14ac:dyDescent="0.25">
      <c r="A3352" t="s">
        <v>3589</v>
      </c>
      <c r="B3352">
        <v>2256053069</v>
      </c>
      <c r="C3352">
        <v>7952757392</v>
      </c>
      <c r="D3352" s="1">
        <v>45590</v>
      </c>
      <c r="E3352">
        <v>99215</v>
      </c>
      <c r="F3352">
        <v>99214</v>
      </c>
      <c r="G3352" t="s">
        <v>248</v>
      </c>
      <c r="H3352" s="34">
        <v>46461</v>
      </c>
      <c r="I3352" s="7">
        <v>30200</v>
      </c>
      <c r="J3352" s="7">
        <v>23305</v>
      </c>
      <c r="K3352" s="7">
        <v>3271</v>
      </c>
      <c r="L3352" s="7">
        <v>3624</v>
      </c>
      <c r="M3352" s="5">
        <v>0.12</v>
      </c>
      <c r="N3352" t="s">
        <v>46</v>
      </c>
      <c r="O3352" t="s">
        <v>30</v>
      </c>
      <c r="P3352" t="s">
        <v>35</v>
      </c>
      <c r="Q3352" t="s">
        <v>19</v>
      </c>
      <c r="R3352" t="s">
        <v>21</v>
      </c>
      <c r="S3352" t="s">
        <v>27</v>
      </c>
      <c r="T3352" t="s">
        <v>13310</v>
      </c>
      <c r="U3352" s="1">
        <v>45664</v>
      </c>
      <c r="V3352">
        <v>74</v>
      </c>
      <c r="W3352" t="str">
        <f t="shared" si="99"/>
        <v>60-89</v>
      </c>
    </row>
    <row r="3353" spans="1:23" x14ac:dyDescent="0.25">
      <c r="A3353" t="s">
        <v>3590</v>
      </c>
      <c r="B3353">
        <v>6749590243</v>
      </c>
      <c r="C3353">
        <v>7424985388</v>
      </c>
      <c r="D3353" s="1">
        <v>45819</v>
      </c>
      <c r="E3353">
        <v>99233</v>
      </c>
      <c r="F3353">
        <v>99202</v>
      </c>
      <c r="G3353" t="s">
        <v>288</v>
      </c>
      <c r="H3353" s="34">
        <v>48052</v>
      </c>
      <c r="I3353" s="7">
        <v>39403</v>
      </c>
      <c r="J3353" s="7">
        <v>32310.46</v>
      </c>
      <c r="K3353" s="7">
        <v>0</v>
      </c>
      <c r="L3353" s="7">
        <v>7092.54</v>
      </c>
      <c r="M3353" s="5">
        <v>0.18</v>
      </c>
      <c r="N3353" t="s">
        <v>3141</v>
      </c>
      <c r="O3353" t="s">
        <v>17</v>
      </c>
      <c r="P3353" t="s">
        <v>35</v>
      </c>
      <c r="Q3353" t="s">
        <v>19</v>
      </c>
      <c r="R3353" t="s">
        <v>27</v>
      </c>
      <c r="S3353" t="s">
        <v>27</v>
      </c>
      <c r="T3353" t="s">
        <v>13312</v>
      </c>
      <c r="U3353" s="1">
        <v>45923</v>
      </c>
      <c r="V3353">
        <v>104</v>
      </c>
      <c r="W3353" t="str">
        <f t="shared" si="99"/>
        <v>90-119</v>
      </c>
    </row>
    <row r="3354" spans="1:23" x14ac:dyDescent="0.25">
      <c r="A3354" t="s">
        <v>3591</v>
      </c>
      <c r="B3354">
        <v>2638586029</v>
      </c>
      <c r="C3354">
        <v>9652239462</v>
      </c>
      <c r="D3354" s="1">
        <v>45943</v>
      </c>
      <c r="E3354">
        <v>99238</v>
      </c>
      <c r="F3354">
        <v>93000</v>
      </c>
      <c r="G3354" t="s">
        <v>3320</v>
      </c>
      <c r="H3354" s="34">
        <v>85986</v>
      </c>
      <c r="I3354" s="7">
        <v>55891</v>
      </c>
      <c r="J3354" s="7">
        <v>26542.080000000002</v>
      </c>
      <c r="K3354" s="7">
        <v>22642</v>
      </c>
      <c r="L3354" s="7">
        <v>6706.92</v>
      </c>
      <c r="M3354" s="5">
        <v>0.12</v>
      </c>
      <c r="N3354" t="s">
        <v>46</v>
      </c>
      <c r="O3354" t="s">
        <v>27</v>
      </c>
      <c r="P3354" t="s">
        <v>3150</v>
      </c>
      <c r="Q3354" t="s">
        <v>32</v>
      </c>
      <c r="R3354" t="s">
        <v>20</v>
      </c>
      <c r="S3354" t="s">
        <v>21</v>
      </c>
      <c r="T3354" t="s">
        <v>13311</v>
      </c>
      <c r="U3354" s="1">
        <v>46039</v>
      </c>
      <c r="V3354">
        <v>96</v>
      </c>
      <c r="W3354" t="str">
        <f t="shared" si="99"/>
        <v>90-119</v>
      </c>
    </row>
    <row r="3355" spans="1:23" x14ac:dyDescent="0.25">
      <c r="A3355" t="s">
        <v>3592</v>
      </c>
      <c r="B3355">
        <v>2409640992</v>
      </c>
      <c r="C3355">
        <v>1700123129</v>
      </c>
      <c r="D3355" s="1">
        <v>45629</v>
      </c>
      <c r="E3355">
        <v>99231</v>
      </c>
      <c r="F3355">
        <v>80053</v>
      </c>
      <c r="G3355" t="s">
        <v>54</v>
      </c>
      <c r="H3355" s="34">
        <v>55289</v>
      </c>
      <c r="I3355" s="7">
        <v>35938</v>
      </c>
      <c r="J3355" s="7">
        <v>26333.439999999999</v>
      </c>
      <c r="K3355" s="7">
        <v>5292</v>
      </c>
      <c r="L3355" s="7">
        <v>4312.5600000000004</v>
      </c>
      <c r="M3355" s="5">
        <v>0.12</v>
      </c>
      <c r="N3355" t="s">
        <v>46</v>
      </c>
      <c r="O3355" t="s">
        <v>30</v>
      </c>
      <c r="P3355" t="s">
        <v>55</v>
      </c>
      <c r="Q3355" t="s">
        <v>32</v>
      </c>
      <c r="R3355" t="s">
        <v>26</v>
      </c>
      <c r="S3355" t="s">
        <v>27</v>
      </c>
      <c r="T3355" t="s">
        <v>13311</v>
      </c>
      <c r="U3355" s="1">
        <v>45723</v>
      </c>
      <c r="V3355">
        <v>94</v>
      </c>
      <c r="W3355" t="str">
        <f t="shared" si="99"/>
        <v>90-119</v>
      </c>
    </row>
    <row r="3356" spans="1:23" x14ac:dyDescent="0.25">
      <c r="A3356" t="s">
        <v>3593</v>
      </c>
      <c r="B3356">
        <v>231930431</v>
      </c>
      <c r="C3356">
        <v>4920930883</v>
      </c>
      <c r="D3356" s="1">
        <v>45920</v>
      </c>
      <c r="E3356">
        <v>99213</v>
      </c>
      <c r="F3356">
        <v>99215</v>
      </c>
      <c r="G3356" t="s">
        <v>171</v>
      </c>
      <c r="H3356" s="34">
        <v>91460</v>
      </c>
      <c r="I3356" s="7">
        <v>59449</v>
      </c>
      <c r="J3356" s="7">
        <v>52315.12</v>
      </c>
      <c r="K3356" s="7">
        <v>0</v>
      </c>
      <c r="L3356" s="7">
        <v>7133.88</v>
      </c>
      <c r="M3356" s="5">
        <v>0.12</v>
      </c>
      <c r="N3356" t="s">
        <v>46</v>
      </c>
      <c r="O3356" t="s">
        <v>17</v>
      </c>
      <c r="P3356" t="s">
        <v>3146</v>
      </c>
      <c r="Q3356" t="s">
        <v>19</v>
      </c>
      <c r="R3356" t="s">
        <v>26</v>
      </c>
      <c r="S3356" t="s">
        <v>21</v>
      </c>
      <c r="T3356" t="s">
        <v>13311</v>
      </c>
      <c r="U3356" s="1">
        <v>46014</v>
      </c>
      <c r="V3356">
        <v>94</v>
      </c>
      <c r="W3356" t="str">
        <f t="shared" si="99"/>
        <v>90-119</v>
      </c>
    </row>
    <row r="3357" spans="1:23" x14ac:dyDescent="0.25">
      <c r="A3357" t="s">
        <v>3594</v>
      </c>
      <c r="B3357">
        <v>9572829852</v>
      </c>
      <c r="C3357">
        <v>5345066666</v>
      </c>
      <c r="D3357" s="1">
        <v>45708</v>
      </c>
      <c r="E3357">
        <v>99222</v>
      </c>
      <c r="F3357">
        <v>99201</v>
      </c>
      <c r="G3357" t="s">
        <v>3250</v>
      </c>
      <c r="H3357" s="34">
        <v>58058</v>
      </c>
      <c r="I3357" s="7">
        <v>47608</v>
      </c>
      <c r="J3357" s="7">
        <v>19640.560000000001</v>
      </c>
      <c r="K3357" s="7">
        <v>19398</v>
      </c>
      <c r="L3357" s="7">
        <v>8569.44</v>
      </c>
      <c r="M3357" s="5">
        <v>0.18</v>
      </c>
      <c r="N3357" t="s">
        <v>3141</v>
      </c>
      <c r="O3357" t="s">
        <v>27</v>
      </c>
      <c r="P3357" t="s">
        <v>58</v>
      </c>
      <c r="Q3357" t="s">
        <v>32</v>
      </c>
      <c r="R3357" t="s">
        <v>21</v>
      </c>
      <c r="S3357" t="s">
        <v>21</v>
      </c>
      <c r="T3357" t="s">
        <v>13312</v>
      </c>
      <c r="U3357" s="1">
        <v>45809</v>
      </c>
      <c r="V3357">
        <v>101</v>
      </c>
      <c r="W3357" t="str">
        <f t="shared" si="99"/>
        <v>90-119</v>
      </c>
    </row>
    <row r="3358" spans="1:23" x14ac:dyDescent="0.25">
      <c r="A3358" t="s">
        <v>3595</v>
      </c>
      <c r="B3358">
        <v>9391581365</v>
      </c>
      <c r="C3358">
        <v>5558935609</v>
      </c>
      <c r="D3358" s="1">
        <v>45908</v>
      </c>
      <c r="E3358">
        <v>99223</v>
      </c>
      <c r="F3358">
        <v>99211</v>
      </c>
      <c r="G3358" t="s">
        <v>3240</v>
      </c>
      <c r="H3358" s="34">
        <v>71734</v>
      </c>
      <c r="I3358" s="7">
        <v>46627</v>
      </c>
      <c r="J3358" s="7">
        <v>24865.759999999998</v>
      </c>
      <c r="K3358" s="7">
        <v>16166</v>
      </c>
      <c r="L3358" s="7">
        <v>5595.24</v>
      </c>
      <c r="M3358" s="5">
        <v>0.12</v>
      </c>
      <c r="N3358" t="s">
        <v>46</v>
      </c>
      <c r="O3358" t="s">
        <v>27</v>
      </c>
      <c r="P3358" t="s">
        <v>40</v>
      </c>
      <c r="Q3358" t="s">
        <v>32</v>
      </c>
      <c r="R3358" t="s">
        <v>27</v>
      </c>
      <c r="S3358" t="s">
        <v>27</v>
      </c>
      <c r="T3358" t="s">
        <v>13312</v>
      </c>
      <c r="U3358" s="1">
        <v>45965</v>
      </c>
      <c r="V3358">
        <v>57</v>
      </c>
      <c r="W3358" t="str">
        <f t="shared" si="99"/>
        <v>30-59</v>
      </c>
    </row>
    <row r="3359" spans="1:23" x14ac:dyDescent="0.25">
      <c r="A3359" t="s">
        <v>3596</v>
      </c>
      <c r="B3359">
        <v>2408293946</v>
      </c>
      <c r="C3359">
        <v>300250780</v>
      </c>
      <c r="D3359" s="1">
        <v>45359</v>
      </c>
      <c r="E3359">
        <v>99231</v>
      </c>
      <c r="F3359">
        <v>99203</v>
      </c>
      <c r="G3359" t="s">
        <v>182</v>
      </c>
      <c r="H3359" s="34">
        <v>81334</v>
      </c>
      <c r="I3359" s="7">
        <v>61001</v>
      </c>
      <c r="J3359" s="7">
        <v>31365.85</v>
      </c>
      <c r="K3359" s="7">
        <v>20485</v>
      </c>
      <c r="L3359" s="7">
        <v>9150.15</v>
      </c>
      <c r="M3359" s="5">
        <v>0.15</v>
      </c>
      <c r="N3359" t="s">
        <v>1139</v>
      </c>
      <c r="O3359" t="s">
        <v>27</v>
      </c>
      <c r="P3359" t="s">
        <v>3146</v>
      </c>
      <c r="Q3359" t="s">
        <v>32</v>
      </c>
      <c r="R3359" t="s">
        <v>38</v>
      </c>
      <c r="S3359" t="s">
        <v>21</v>
      </c>
      <c r="T3359" t="s">
        <v>13311</v>
      </c>
      <c r="U3359" s="1">
        <v>45492</v>
      </c>
      <c r="V3359">
        <v>133</v>
      </c>
      <c r="W3359" t="str">
        <f t="shared" si="99"/>
        <v>120-149</v>
      </c>
    </row>
    <row r="3360" spans="1:23" x14ac:dyDescent="0.25">
      <c r="A3360" t="s">
        <v>3597</v>
      </c>
      <c r="B3360">
        <v>8152080790</v>
      </c>
      <c r="C3360">
        <v>5368305487</v>
      </c>
      <c r="D3360" s="1">
        <v>45767</v>
      </c>
      <c r="E3360">
        <v>99213</v>
      </c>
      <c r="F3360">
        <v>85025</v>
      </c>
      <c r="G3360" t="s">
        <v>3598</v>
      </c>
      <c r="H3360" s="34">
        <v>84981</v>
      </c>
      <c r="I3360" s="7">
        <v>66285</v>
      </c>
      <c r="J3360" s="7">
        <v>53028</v>
      </c>
      <c r="K3360" s="7">
        <v>0</v>
      </c>
      <c r="L3360" s="7">
        <v>13257</v>
      </c>
      <c r="M3360" s="5">
        <v>0.2</v>
      </c>
      <c r="N3360" t="s">
        <v>3140</v>
      </c>
      <c r="O3360" t="s">
        <v>17</v>
      </c>
      <c r="P3360" t="s">
        <v>18</v>
      </c>
      <c r="Q3360" t="s">
        <v>32</v>
      </c>
      <c r="R3360" t="s">
        <v>38</v>
      </c>
      <c r="S3360" t="s">
        <v>27</v>
      </c>
      <c r="T3360" t="s">
        <v>13311</v>
      </c>
      <c r="U3360" s="1">
        <v>45899</v>
      </c>
      <c r="V3360">
        <v>132</v>
      </c>
      <c r="W3360" t="str">
        <f t="shared" si="99"/>
        <v>120-149</v>
      </c>
    </row>
    <row r="3361" spans="1:23" x14ac:dyDescent="0.25">
      <c r="A3361" t="s">
        <v>3599</v>
      </c>
      <c r="B3361">
        <v>7177103219</v>
      </c>
      <c r="C3361">
        <v>8864045561</v>
      </c>
      <c r="D3361" s="1">
        <v>45431</v>
      </c>
      <c r="E3361">
        <v>99238</v>
      </c>
      <c r="F3361">
        <v>99202</v>
      </c>
      <c r="G3361" t="s">
        <v>124</v>
      </c>
      <c r="H3361" s="34">
        <v>76089</v>
      </c>
      <c r="I3361" s="7">
        <v>57067</v>
      </c>
      <c r="J3361" s="7">
        <v>48506.95</v>
      </c>
      <c r="K3361" s="7">
        <v>0</v>
      </c>
      <c r="L3361" s="7">
        <v>8560.0499999999993</v>
      </c>
      <c r="M3361" s="5">
        <v>0.15</v>
      </c>
      <c r="N3361" t="s">
        <v>1139</v>
      </c>
      <c r="O3361" t="s">
        <v>17</v>
      </c>
      <c r="P3361" t="s">
        <v>3147</v>
      </c>
      <c r="Q3361" t="s">
        <v>32</v>
      </c>
      <c r="R3361" t="s">
        <v>38</v>
      </c>
      <c r="S3361" t="s">
        <v>27</v>
      </c>
      <c r="T3361" t="s">
        <v>13311</v>
      </c>
      <c r="U3361" s="1">
        <v>45539</v>
      </c>
      <c r="V3361">
        <v>108</v>
      </c>
      <c r="W3361" t="str">
        <f t="shared" si="99"/>
        <v>90-119</v>
      </c>
    </row>
    <row r="3362" spans="1:23" x14ac:dyDescent="0.25">
      <c r="A3362" t="s">
        <v>3600</v>
      </c>
      <c r="B3362">
        <v>2914230229</v>
      </c>
      <c r="C3362">
        <v>3293438343</v>
      </c>
      <c r="D3362" s="1">
        <v>45922</v>
      </c>
      <c r="E3362">
        <v>99222</v>
      </c>
      <c r="F3362">
        <v>99202</v>
      </c>
      <c r="G3362" t="s">
        <v>270</v>
      </c>
      <c r="H3362" s="34">
        <v>41711</v>
      </c>
      <c r="I3362" s="7">
        <v>32952</v>
      </c>
      <c r="J3362" s="7">
        <v>27679.68</v>
      </c>
      <c r="K3362" s="7">
        <v>0</v>
      </c>
      <c r="L3362" s="7">
        <v>5272.32</v>
      </c>
      <c r="M3362" s="5">
        <v>0.16</v>
      </c>
      <c r="N3362" t="s">
        <v>1138</v>
      </c>
      <c r="O3362" t="s">
        <v>17</v>
      </c>
      <c r="P3362" t="s">
        <v>18</v>
      </c>
      <c r="Q3362" t="s">
        <v>32</v>
      </c>
      <c r="R3362" t="s">
        <v>38</v>
      </c>
      <c r="S3362" t="s">
        <v>17</v>
      </c>
      <c r="T3362" t="s">
        <v>13311</v>
      </c>
      <c r="U3362" s="1">
        <v>45970</v>
      </c>
      <c r="V3362">
        <v>49</v>
      </c>
      <c r="W3362" t="str">
        <f t="shared" si="99"/>
        <v>30-59</v>
      </c>
    </row>
    <row r="3363" spans="1:23" x14ac:dyDescent="0.25">
      <c r="A3363" t="s">
        <v>3601</v>
      </c>
      <c r="B3363">
        <v>9603253888</v>
      </c>
      <c r="C3363">
        <v>5960982785</v>
      </c>
      <c r="D3363" s="1">
        <v>45830</v>
      </c>
      <c r="E3363">
        <v>99213</v>
      </c>
      <c r="F3363">
        <v>99212</v>
      </c>
      <c r="G3363" t="s">
        <v>3377</v>
      </c>
      <c r="H3363" s="34">
        <v>63841</v>
      </c>
      <c r="I3363" s="7">
        <v>45966</v>
      </c>
      <c r="J3363" s="7">
        <v>37302.720000000001</v>
      </c>
      <c r="K3363" s="7">
        <v>4986</v>
      </c>
      <c r="L3363" s="7">
        <v>3677.28</v>
      </c>
      <c r="M3363" s="5">
        <v>0.08</v>
      </c>
      <c r="N3363" t="s">
        <v>24</v>
      </c>
      <c r="O3363" t="s">
        <v>30</v>
      </c>
      <c r="P3363" t="s">
        <v>55</v>
      </c>
      <c r="Q3363" t="s">
        <v>32</v>
      </c>
      <c r="R3363" t="s">
        <v>21</v>
      </c>
      <c r="S3363" t="s">
        <v>27</v>
      </c>
      <c r="T3363" t="s">
        <v>13311</v>
      </c>
      <c r="U3363" s="1">
        <v>45890</v>
      </c>
      <c r="V3363">
        <v>60</v>
      </c>
      <c r="W3363" t="str">
        <f t="shared" si="99"/>
        <v>60-89</v>
      </c>
    </row>
    <row r="3364" spans="1:23" x14ac:dyDescent="0.25">
      <c r="A3364" t="s">
        <v>3602</v>
      </c>
      <c r="B3364">
        <v>8938574961</v>
      </c>
      <c r="C3364">
        <v>3820688508</v>
      </c>
      <c r="D3364" s="1">
        <v>45374</v>
      </c>
      <c r="E3364">
        <v>99223</v>
      </c>
      <c r="F3364">
        <v>99203</v>
      </c>
      <c r="G3364" t="s">
        <v>136</v>
      </c>
      <c r="H3364" s="34">
        <v>55784</v>
      </c>
      <c r="I3364" s="7">
        <v>45743</v>
      </c>
      <c r="J3364" s="7">
        <v>34259.26</v>
      </c>
      <c r="K3364" s="7">
        <v>3250</v>
      </c>
      <c r="L3364" s="7">
        <v>8233.74</v>
      </c>
      <c r="M3364" s="5">
        <v>0.18</v>
      </c>
      <c r="N3364" t="s">
        <v>3141</v>
      </c>
      <c r="O3364" t="s">
        <v>30</v>
      </c>
      <c r="P3364" t="s">
        <v>97</v>
      </c>
      <c r="Q3364" t="s">
        <v>32</v>
      </c>
      <c r="R3364" t="s">
        <v>20</v>
      </c>
      <c r="S3364" t="s">
        <v>27</v>
      </c>
      <c r="T3364" t="s">
        <v>13310</v>
      </c>
      <c r="U3364" s="1">
        <v>45420</v>
      </c>
      <c r="V3364">
        <v>46</v>
      </c>
      <c r="W3364" t="str">
        <f t="shared" si="99"/>
        <v>30-59</v>
      </c>
    </row>
    <row r="3365" spans="1:23" x14ac:dyDescent="0.25">
      <c r="A3365" t="s">
        <v>3603</v>
      </c>
      <c r="B3365">
        <v>2038876516</v>
      </c>
      <c r="C3365">
        <v>2423629917</v>
      </c>
      <c r="D3365" s="1">
        <v>45423</v>
      </c>
      <c r="E3365">
        <v>99215</v>
      </c>
      <c r="F3365">
        <v>99292</v>
      </c>
      <c r="G3365" t="s">
        <v>3482</v>
      </c>
      <c r="H3365" s="34">
        <v>88583</v>
      </c>
      <c r="I3365" s="7">
        <v>66437</v>
      </c>
      <c r="J3365" s="7">
        <v>28402.45</v>
      </c>
      <c r="K3365" s="7">
        <v>28069</v>
      </c>
      <c r="L3365" s="7">
        <v>9965.5499999999993</v>
      </c>
      <c r="M3365" s="5">
        <v>0.15</v>
      </c>
      <c r="N3365" t="s">
        <v>1139</v>
      </c>
      <c r="O3365" t="s">
        <v>27</v>
      </c>
      <c r="P3365" t="s">
        <v>3148</v>
      </c>
      <c r="Q3365" t="s">
        <v>19</v>
      </c>
      <c r="R3365" t="s">
        <v>21</v>
      </c>
      <c r="S3365" t="s">
        <v>21</v>
      </c>
      <c r="T3365" t="s">
        <v>13311</v>
      </c>
      <c r="U3365" s="1">
        <v>45571</v>
      </c>
      <c r="V3365">
        <v>148</v>
      </c>
      <c r="W3365" t="str">
        <f t="shared" si="99"/>
        <v>120-149</v>
      </c>
    </row>
    <row r="3366" spans="1:23" x14ac:dyDescent="0.25">
      <c r="A3366" t="s">
        <v>3604</v>
      </c>
      <c r="B3366">
        <v>4135297953</v>
      </c>
      <c r="C3366">
        <v>2749311554</v>
      </c>
      <c r="D3366" s="1">
        <v>45578</v>
      </c>
      <c r="E3366">
        <v>99238</v>
      </c>
      <c r="F3366">
        <v>85025</v>
      </c>
      <c r="G3366" t="s">
        <v>3309</v>
      </c>
      <c r="H3366" s="34">
        <v>60398</v>
      </c>
      <c r="I3366" s="7">
        <v>39259</v>
      </c>
      <c r="J3366" s="7">
        <v>19378.919999999998</v>
      </c>
      <c r="K3366" s="7">
        <v>15169</v>
      </c>
      <c r="L3366" s="7">
        <v>4711.08</v>
      </c>
      <c r="M3366" s="5">
        <v>0.12</v>
      </c>
      <c r="N3366" t="s">
        <v>46</v>
      </c>
      <c r="O3366" t="s">
        <v>27</v>
      </c>
      <c r="P3366" t="s">
        <v>18</v>
      </c>
      <c r="Q3366" t="s">
        <v>32</v>
      </c>
      <c r="R3366" t="s">
        <v>21</v>
      </c>
      <c r="S3366" t="s">
        <v>17</v>
      </c>
      <c r="T3366" t="s">
        <v>13310</v>
      </c>
      <c r="U3366" s="1">
        <v>45662</v>
      </c>
      <c r="V3366">
        <v>84</v>
      </c>
      <c r="W3366" t="str">
        <f t="shared" si="99"/>
        <v>60-89</v>
      </c>
    </row>
    <row r="3367" spans="1:23" x14ac:dyDescent="0.25">
      <c r="A3367" t="s">
        <v>3605</v>
      </c>
      <c r="B3367">
        <v>1748330448</v>
      </c>
      <c r="C3367">
        <v>3908067040</v>
      </c>
      <c r="D3367" s="1">
        <v>45680</v>
      </c>
      <c r="E3367">
        <v>99231</v>
      </c>
      <c r="F3367">
        <v>97110</v>
      </c>
      <c r="G3367" t="s">
        <v>112</v>
      </c>
      <c r="H3367" s="34">
        <v>71757</v>
      </c>
      <c r="I3367" s="7">
        <v>58841</v>
      </c>
      <c r="J3367" s="7">
        <v>39411.620000000003</v>
      </c>
      <c r="K3367" s="7">
        <v>8838</v>
      </c>
      <c r="L3367" s="7">
        <v>10591.38</v>
      </c>
      <c r="M3367" s="5">
        <v>0.18</v>
      </c>
      <c r="N3367" t="s">
        <v>3141</v>
      </c>
      <c r="O3367" t="s">
        <v>30</v>
      </c>
      <c r="P3367" t="s">
        <v>58</v>
      </c>
      <c r="Q3367" t="s">
        <v>19</v>
      </c>
      <c r="R3367" t="s">
        <v>27</v>
      </c>
      <c r="S3367" t="s">
        <v>21</v>
      </c>
      <c r="T3367" t="s">
        <v>13310</v>
      </c>
      <c r="U3367" s="1">
        <v>45799</v>
      </c>
      <c r="V3367">
        <v>119</v>
      </c>
      <c r="W3367" t="str">
        <f t="shared" si="99"/>
        <v>90-119</v>
      </c>
    </row>
    <row r="3368" spans="1:23" x14ac:dyDescent="0.25">
      <c r="A3368" t="s">
        <v>3606</v>
      </c>
      <c r="B3368">
        <v>4481849046</v>
      </c>
      <c r="C3368">
        <v>9539238624</v>
      </c>
      <c r="D3368" s="1">
        <v>45544</v>
      </c>
      <c r="E3368">
        <v>99221</v>
      </c>
      <c r="F3368">
        <v>81000</v>
      </c>
      <c r="G3368" t="s">
        <v>270</v>
      </c>
      <c r="H3368" s="34">
        <v>58783</v>
      </c>
      <c r="I3368" s="7">
        <v>48202</v>
      </c>
      <c r="J3368" s="7">
        <v>37459.64</v>
      </c>
      <c r="K3368" s="7">
        <v>2066</v>
      </c>
      <c r="L3368" s="7">
        <v>8676.36</v>
      </c>
      <c r="M3368" s="5">
        <v>0.18</v>
      </c>
      <c r="N3368" t="s">
        <v>3141</v>
      </c>
      <c r="O3368" t="s">
        <v>30</v>
      </c>
      <c r="P3368" t="s">
        <v>35</v>
      </c>
      <c r="Q3368" t="s">
        <v>19</v>
      </c>
      <c r="R3368" t="s">
        <v>38</v>
      </c>
      <c r="S3368" t="s">
        <v>17</v>
      </c>
      <c r="T3368" t="s">
        <v>13311</v>
      </c>
      <c r="U3368" s="1">
        <v>45587</v>
      </c>
      <c r="V3368">
        <v>43</v>
      </c>
      <c r="W3368" t="str">
        <f t="shared" si="99"/>
        <v>30-59</v>
      </c>
    </row>
    <row r="3369" spans="1:23" x14ac:dyDescent="0.25">
      <c r="A3369" t="s">
        <v>3607</v>
      </c>
      <c r="B3369">
        <v>1239171627</v>
      </c>
      <c r="C3369">
        <v>3686056301</v>
      </c>
      <c r="D3369" s="1">
        <v>45428</v>
      </c>
      <c r="E3369">
        <v>99213</v>
      </c>
      <c r="F3369">
        <v>80053</v>
      </c>
      <c r="G3369" t="s">
        <v>77</v>
      </c>
      <c r="H3369" s="34">
        <v>50541</v>
      </c>
      <c r="I3369" s="7">
        <v>36390</v>
      </c>
      <c r="J3369" s="7">
        <v>29373.8</v>
      </c>
      <c r="K3369" s="7">
        <v>4105</v>
      </c>
      <c r="L3369" s="7">
        <v>2911.2</v>
      </c>
      <c r="M3369" s="5">
        <v>0.08</v>
      </c>
      <c r="N3369" t="s">
        <v>24</v>
      </c>
      <c r="O3369" t="s">
        <v>30</v>
      </c>
      <c r="P3369" t="s">
        <v>3150</v>
      </c>
      <c r="Q3369" t="s">
        <v>19</v>
      </c>
      <c r="R3369" t="s">
        <v>43</v>
      </c>
      <c r="S3369" t="s">
        <v>21</v>
      </c>
      <c r="T3369" t="s">
        <v>13311</v>
      </c>
      <c r="U3369" s="1">
        <v>45593</v>
      </c>
      <c r="V3369">
        <v>165</v>
      </c>
      <c r="W3369" t="str">
        <f t="shared" si="99"/>
        <v>150-179</v>
      </c>
    </row>
    <row r="3370" spans="1:23" x14ac:dyDescent="0.25">
      <c r="A3370" t="s">
        <v>3608</v>
      </c>
      <c r="B3370">
        <v>5378394315</v>
      </c>
      <c r="C3370">
        <v>1101349845</v>
      </c>
      <c r="D3370" s="1">
        <v>45719</v>
      </c>
      <c r="E3370">
        <v>99238</v>
      </c>
      <c r="F3370">
        <v>99292</v>
      </c>
      <c r="G3370" t="s">
        <v>3598</v>
      </c>
      <c r="H3370" s="34">
        <v>53547</v>
      </c>
      <c r="I3370" s="7">
        <v>42302</v>
      </c>
      <c r="J3370" s="7">
        <v>35533.68</v>
      </c>
      <c r="K3370" s="7">
        <v>0</v>
      </c>
      <c r="L3370" s="7">
        <v>6768.32</v>
      </c>
      <c r="M3370" s="5">
        <v>0.16</v>
      </c>
      <c r="N3370" t="s">
        <v>1138</v>
      </c>
      <c r="O3370" t="s">
        <v>17</v>
      </c>
      <c r="P3370" t="s">
        <v>97</v>
      </c>
      <c r="Q3370" t="s">
        <v>32</v>
      </c>
      <c r="R3370" t="s">
        <v>20</v>
      </c>
      <c r="S3370" t="s">
        <v>17</v>
      </c>
      <c r="T3370" t="s">
        <v>13311</v>
      </c>
      <c r="U3370" s="1">
        <v>45836</v>
      </c>
      <c r="V3370">
        <v>117</v>
      </c>
      <c r="W3370" t="str">
        <f t="shared" si="99"/>
        <v>90-119</v>
      </c>
    </row>
    <row r="3371" spans="1:23" x14ac:dyDescent="0.25">
      <c r="A3371" t="s">
        <v>3609</v>
      </c>
      <c r="B3371">
        <v>1186687772</v>
      </c>
      <c r="C3371">
        <v>4445248637</v>
      </c>
      <c r="D3371" s="1">
        <v>45657</v>
      </c>
      <c r="E3371">
        <v>99233</v>
      </c>
      <c r="F3371">
        <v>99285</v>
      </c>
      <c r="G3371" t="s">
        <v>3320</v>
      </c>
      <c r="H3371" s="34">
        <v>73622</v>
      </c>
      <c r="I3371" s="7">
        <v>55217</v>
      </c>
      <c r="J3371" s="7">
        <v>43387.45</v>
      </c>
      <c r="K3371" s="7">
        <v>3547</v>
      </c>
      <c r="L3371" s="7">
        <v>8282.5499999999993</v>
      </c>
      <c r="M3371" s="5">
        <v>0.15</v>
      </c>
      <c r="N3371" t="s">
        <v>1139</v>
      </c>
      <c r="O3371" t="s">
        <v>30</v>
      </c>
      <c r="P3371" t="s">
        <v>3150</v>
      </c>
      <c r="Q3371" t="s">
        <v>19</v>
      </c>
      <c r="R3371" t="s">
        <v>21</v>
      </c>
      <c r="S3371" t="s">
        <v>21</v>
      </c>
      <c r="T3371" t="s">
        <v>13312</v>
      </c>
      <c r="U3371" s="1">
        <v>45789</v>
      </c>
      <c r="V3371">
        <v>132</v>
      </c>
      <c r="W3371" t="str">
        <f t="shared" si="99"/>
        <v>120-149</v>
      </c>
    </row>
    <row r="3372" spans="1:23" x14ac:dyDescent="0.25">
      <c r="A3372" t="s">
        <v>3610</v>
      </c>
      <c r="B3372">
        <v>3328204586</v>
      </c>
      <c r="C3372">
        <v>8497352617</v>
      </c>
      <c r="D3372" s="1">
        <v>45397</v>
      </c>
      <c r="E3372">
        <v>99222</v>
      </c>
      <c r="F3372">
        <v>99283</v>
      </c>
      <c r="G3372" t="s">
        <v>3357</v>
      </c>
      <c r="H3372" s="34">
        <v>91097</v>
      </c>
      <c r="I3372" s="7">
        <v>68323</v>
      </c>
      <c r="J3372" s="7">
        <v>31593.55</v>
      </c>
      <c r="K3372" s="7">
        <v>26481</v>
      </c>
      <c r="L3372" s="7">
        <v>10248.450000000001</v>
      </c>
      <c r="M3372" s="5">
        <v>0.15</v>
      </c>
      <c r="N3372" t="s">
        <v>1139</v>
      </c>
      <c r="O3372" t="s">
        <v>27</v>
      </c>
      <c r="P3372" t="s">
        <v>3150</v>
      </c>
      <c r="Q3372" t="s">
        <v>32</v>
      </c>
      <c r="R3372" t="s">
        <v>21</v>
      </c>
      <c r="S3372" t="s">
        <v>17</v>
      </c>
      <c r="T3372" t="s">
        <v>13311</v>
      </c>
      <c r="U3372" s="1">
        <v>45479</v>
      </c>
      <c r="V3372">
        <v>82</v>
      </c>
      <c r="W3372" t="str">
        <f t="shared" si="99"/>
        <v>60-89</v>
      </c>
    </row>
    <row r="3373" spans="1:23" x14ac:dyDescent="0.25">
      <c r="A3373" t="s">
        <v>3611</v>
      </c>
      <c r="B3373">
        <v>6918765119</v>
      </c>
      <c r="C3373">
        <v>9550471636</v>
      </c>
      <c r="D3373" s="1">
        <v>45837</v>
      </c>
      <c r="E3373">
        <v>99238</v>
      </c>
      <c r="F3373">
        <v>93000</v>
      </c>
      <c r="G3373" t="s">
        <v>3276</v>
      </c>
      <c r="H3373" s="34">
        <v>42139</v>
      </c>
      <c r="I3373" s="7">
        <v>33711</v>
      </c>
      <c r="J3373" s="7">
        <v>28991.46</v>
      </c>
      <c r="K3373" s="7">
        <v>0</v>
      </c>
      <c r="L3373" s="7">
        <v>4719.54</v>
      </c>
      <c r="M3373" s="5">
        <v>0.14000000000000001</v>
      </c>
      <c r="N3373" t="s">
        <v>1135</v>
      </c>
      <c r="O3373" t="s">
        <v>17</v>
      </c>
      <c r="P3373" t="s">
        <v>3148</v>
      </c>
      <c r="Q3373" t="s">
        <v>19</v>
      </c>
      <c r="R3373" t="s">
        <v>38</v>
      </c>
      <c r="S3373" t="s">
        <v>21</v>
      </c>
      <c r="T3373" t="s">
        <v>13310</v>
      </c>
      <c r="U3373" s="1">
        <v>45980</v>
      </c>
      <c r="V3373">
        <v>143</v>
      </c>
      <c r="W3373" t="str">
        <f t="shared" si="99"/>
        <v>120-149</v>
      </c>
    </row>
    <row r="3374" spans="1:23" x14ac:dyDescent="0.25">
      <c r="A3374" t="s">
        <v>3612</v>
      </c>
      <c r="B3374">
        <v>569249644</v>
      </c>
      <c r="C3374">
        <v>5293312518</v>
      </c>
      <c r="D3374" s="1">
        <v>45628</v>
      </c>
      <c r="E3374">
        <v>99223</v>
      </c>
      <c r="F3374">
        <v>93000</v>
      </c>
      <c r="G3374" t="s">
        <v>106</v>
      </c>
      <c r="H3374" s="34">
        <v>51233</v>
      </c>
      <c r="I3374" s="7">
        <v>33301</v>
      </c>
      <c r="J3374" s="7">
        <v>19294.88</v>
      </c>
      <c r="K3374" s="7">
        <v>10010</v>
      </c>
      <c r="L3374" s="7">
        <v>3996.12</v>
      </c>
      <c r="M3374" s="5">
        <v>0.12</v>
      </c>
      <c r="N3374" t="s">
        <v>46</v>
      </c>
      <c r="O3374" t="s">
        <v>27</v>
      </c>
      <c r="P3374" t="s">
        <v>58</v>
      </c>
      <c r="Q3374" t="s">
        <v>19</v>
      </c>
      <c r="R3374" t="s">
        <v>21</v>
      </c>
      <c r="S3374" t="s">
        <v>21</v>
      </c>
      <c r="T3374" t="s">
        <v>13312</v>
      </c>
      <c r="U3374" s="1">
        <v>45778</v>
      </c>
      <c r="V3374">
        <v>150</v>
      </c>
      <c r="W3374" t="str">
        <f t="shared" si="99"/>
        <v>150-179</v>
      </c>
    </row>
    <row r="3375" spans="1:23" x14ac:dyDescent="0.25">
      <c r="A3375" t="s">
        <v>3613</v>
      </c>
      <c r="B3375">
        <v>9765342782</v>
      </c>
      <c r="C3375">
        <v>1454618392</v>
      </c>
      <c r="D3375" s="1">
        <v>45385</v>
      </c>
      <c r="E3375">
        <v>99221</v>
      </c>
      <c r="F3375">
        <v>99205</v>
      </c>
      <c r="G3375" t="s">
        <v>362</v>
      </c>
      <c r="H3375" s="34">
        <v>41129</v>
      </c>
      <c r="I3375" s="7">
        <v>34960</v>
      </c>
      <c r="J3375" s="7">
        <v>26871.8</v>
      </c>
      <c r="K3375" s="7">
        <v>7389</v>
      </c>
      <c r="L3375" s="7">
        <v>699.2</v>
      </c>
      <c r="M3375" s="5">
        <v>0.02</v>
      </c>
      <c r="N3375" t="s">
        <v>16</v>
      </c>
      <c r="O3375" t="s">
        <v>27</v>
      </c>
      <c r="P3375" t="s">
        <v>31</v>
      </c>
      <c r="Q3375" t="s">
        <v>19</v>
      </c>
      <c r="R3375" t="s">
        <v>21</v>
      </c>
      <c r="S3375" t="s">
        <v>21</v>
      </c>
      <c r="T3375" t="s">
        <v>13312</v>
      </c>
      <c r="U3375" s="1">
        <v>45501</v>
      </c>
      <c r="V3375">
        <v>116</v>
      </c>
      <c r="W3375" t="str">
        <f t="shared" si="99"/>
        <v>90-119</v>
      </c>
    </row>
    <row r="3376" spans="1:23" x14ac:dyDescent="0.25">
      <c r="A3376" t="s">
        <v>3614</v>
      </c>
      <c r="B3376">
        <v>858642564</v>
      </c>
      <c r="C3376">
        <v>7805136572</v>
      </c>
      <c r="D3376" s="1">
        <v>45602</v>
      </c>
      <c r="E3376">
        <v>99231</v>
      </c>
      <c r="F3376">
        <v>99201</v>
      </c>
      <c r="G3376" t="s">
        <v>3357</v>
      </c>
      <c r="H3376" s="34">
        <v>48731</v>
      </c>
      <c r="I3376" s="7">
        <v>38497</v>
      </c>
      <c r="J3376" s="7">
        <v>26734.48</v>
      </c>
      <c r="K3376" s="7">
        <v>5603</v>
      </c>
      <c r="L3376" s="7">
        <v>6159.52</v>
      </c>
      <c r="M3376" s="5">
        <v>0.16</v>
      </c>
      <c r="N3376" t="s">
        <v>1138</v>
      </c>
      <c r="O3376" t="s">
        <v>30</v>
      </c>
      <c r="P3376" t="s">
        <v>3147</v>
      </c>
      <c r="Q3376" t="s">
        <v>19</v>
      </c>
      <c r="R3376" t="s">
        <v>21</v>
      </c>
      <c r="S3376" t="s">
        <v>17</v>
      </c>
      <c r="T3376" t="s">
        <v>13310</v>
      </c>
      <c r="U3376" s="1">
        <v>45727</v>
      </c>
      <c r="V3376">
        <v>125</v>
      </c>
      <c r="W3376" t="str">
        <f t="shared" si="99"/>
        <v>120-149</v>
      </c>
    </row>
    <row r="3377" spans="1:23" x14ac:dyDescent="0.25">
      <c r="A3377" t="s">
        <v>3615</v>
      </c>
      <c r="B3377">
        <v>4917234421</v>
      </c>
      <c r="C3377">
        <v>6128365623</v>
      </c>
      <c r="D3377" s="1">
        <v>45325</v>
      </c>
      <c r="E3377">
        <v>99238</v>
      </c>
      <c r="F3377">
        <v>99203</v>
      </c>
      <c r="G3377" t="s">
        <v>3232</v>
      </c>
      <c r="H3377" s="34">
        <v>48726</v>
      </c>
      <c r="I3377" s="7">
        <v>36545</v>
      </c>
      <c r="J3377" s="7">
        <v>31063.25</v>
      </c>
      <c r="K3377" s="7">
        <v>0</v>
      </c>
      <c r="L3377" s="7">
        <v>5481.75</v>
      </c>
      <c r="M3377" s="5">
        <v>0.15</v>
      </c>
      <c r="N3377" t="s">
        <v>1139</v>
      </c>
      <c r="O3377" t="s">
        <v>17</v>
      </c>
      <c r="P3377" t="s">
        <v>31</v>
      </c>
      <c r="Q3377" t="s">
        <v>19</v>
      </c>
      <c r="R3377" t="s">
        <v>20</v>
      </c>
      <c r="S3377" t="s">
        <v>27</v>
      </c>
      <c r="T3377" t="s">
        <v>13311</v>
      </c>
      <c r="U3377" s="1">
        <v>45430</v>
      </c>
      <c r="V3377">
        <v>105</v>
      </c>
      <c r="W3377" t="str">
        <f t="shared" si="99"/>
        <v>90-119</v>
      </c>
    </row>
    <row r="3378" spans="1:23" x14ac:dyDescent="0.25">
      <c r="A3378" t="s">
        <v>3616</v>
      </c>
      <c r="B3378">
        <v>3833919386</v>
      </c>
      <c r="C3378">
        <v>4537238550</v>
      </c>
      <c r="D3378" s="1">
        <v>45631</v>
      </c>
      <c r="E3378">
        <v>99223</v>
      </c>
      <c r="F3378">
        <v>99204</v>
      </c>
      <c r="G3378" t="s">
        <v>182</v>
      </c>
      <c r="H3378" s="34">
        <v>93227</v>
      </c>
      <c r="I3378" s="7">
        <v>67123</v>
      </c>
      <c r="J3378" s="7">
        <v>50947.16</v>
      </c>
      <c r="K3378" s="7">
        <v>10806</v>
      </c>
      <c r="L3378" s="7">
        <v>5369.84</v>
      </c>
      <c r="M3378" s="5">
        <v>0.08</v>
      </c>
      <c r="N3378" t="s">
        <v>24</v>
      </c>
      <c r="O3378" t="s">
        <v>27</v>
      </c>
      <c r="P3378" t="s">
        <v>58</v>
      </c>
      <c r="Q3378" t="s">
        <v>32</v>
      </c>
      <c r="R3378" t="s">
        <v>38</v>
      </c>
      <c r="S3378" t="s">
        <v>21</v>
      </c>
      <c r="T3378" t="s">
        <v>13311</v>
      </c>
      <c r="U3378" s="1">
        <v>45718</v>
      </c>
      <c r="V3378">
        <v>87</v>
      </c>
      <c r="W3378" t="str">
        <f t="shared" si="99"/>
        <v>60-89</v>
      </c>
    </row>
    <row r="3379" spans="1:23" x14ac:dyDescent="0.25">
      <c r="A3379" t="s">
        <v>3617</v>
      </c>
      <c r="B3379">
        <v>5254971994</v>
      </c>
      <c r="C3379">
        <v>3385111557</v>
      </c>
      <c r="D3379" s="1">
        <v>45312</v>
      </c>
      <c r="E3379">
        <v>99223</v>
      </c>
      <c r="F3379">
        <v>97110</v>
      </c>
      <c r="G3379" t="s">
        <v>222</v>
      </c>
      <c r="H3379" s="34">
        <v>63366</v>
      </c>
      <c r="I3379" s="7">
        <v>51960</v>
      </c>
      <c r="J3379" s="7">
        <v>42607.199999999997</v>
      </c>
      <c r="K3379" s="7">
        <v>0</v>
      </c>
      <c r="L3379" s="7">
        <v>9352.7999999999993</v>
      </c>
      <c r="M3379" s="5">
        <v>0.18</v>
      </c>
      <c r="N3379" t="s">
        <v>3141</v>
      </c>
      <c r="O3379" t="s">
        <v>17</v>
      </c>
      <c r="P3379" t="s">
        <v>31</v>
      </c>
      <c r="Q3379" t="s">
        <v>32</v>
      </c>
      <c r="R3379" t="s">
        <v>43</v>
      </c>
      <c r="S3379" t="s">
        <v>27</v>
      </c>
      <c r="T3379" t="s">
        <v>13310</v>
      </c>
      <c r="U3379" s="1">
        <v>45462</v>
      </c>
      <c r="V3379">
        <v>150</v>
      </c>
      <c r="W3379" t="str">
        <f t="shared" si="99"/>
        <v>150-179</v>
      </c>
    </row>
    <row r="3380" spans="1:23" x14ac:dyDescent="0.25">
      <c r="A3380" t="s">
        <v>3618</v>
      </c>
      <c r="B3380">
        <v>9416995959</v>
      </c>
      <c r="C3380">
        <v>8776008087</v>
      </c>
      <c r="D3380" s="1">
        <v>45556</v>
      </c>
      <c r="E3380">
        <v>99215</v>
      </c>
      <c r="F3380">
        <v>99285</v>
      </c>
      <c r="G3380" t="s">
        <v>131</v>
      </c>
      <c r="H3380" s="34">
        <v>47694</v>
      </c>
      <c r="I3380" s="7">
        <v>38155</v>
      </c>
      <c r="J3380" s="7">
        <v>29334.3</v>
      </c>
      <c r="K3380" s="7">
        <v>3479</v>
      </c>
      <c r="L3380" s="7">
        <v>5341.7</v>
      </c>
      <c r="M3380" s="5">
        <v>0.14000000000000001</v>
      </c>
      <c r="N3380" t="s">
        <v>1135</v>
      </c>
      <c r="O3380" t="s">
        <v>30</v>
      </c>
      <c r="P3380" t="s">
        <v>97</v>
      </c>
      <c r="Q3380" t="s">
        <v>19</v>
      </c>
      <c r="R3380" t="s">
        <v>26</v>
      </c>
      <c r="S3380" t="s">
        <v>21</v>
      </c>
      <c r="T3380" t="s">
        <v>13310</v>
      </c>
      <c r="U3380" s="1">
        <v>45736</v>
      </c>
      <c r="V3380">
        <v>180</v>
      </c>
      <c r="W3380" t="str">
        <f t="shared" si="99"/>
        <v>180-209</v>
      </c>
    </row>
    <row r="3381" spans="1:23" x14ac:dyDescent="0.25">
      <c r="A3381" t="s">
        <v>3619</v>
      </c>
      <c r="B3381">
        <v>4920570141</v>
      </c>
      <c r="C3381">
        <v>1893390360</v>
      </c>
      <c r="D3381" s="1">
        <v>45454</v>
      </c>
      <c r="E3381">
        <v>99233</v>
      </c>
      <c r="F3381">
        <v>80053</v>
      </c>
      <c r="G3381" t="s">
        <v>272</v>
      </c>
      <c r="H3381" s="34">
        <v>68444</v>
      </c>
      <c r="I3381" s="7">
        <v>51333</v>
      </c>
      <c r="J3381" s="7">
        <v>43633.05</v>
      </c>
      <c r="K3381" s="7">
        <v>0</v>
      </c>
      <c r="L3381" s="7">
        <v>7699.95</v>
      </c>
      <c r="M3381" s="5">
        <v>0.15</v>
      </c>
      <c r="N3381" t="s">
        <v>1139</v>
      </c>
      <c r="O3381" t="s">
        <v>17</v>
      </c>
      <c r="P3381" t="s">
        <v>3149</v>
      </c>
      <c r="Q3381" t="s">
        <v>32</v>
      </c>
      <c r="R3381" t="s">
        <v>38</v>
      </c>
      <c r="S3381" t="s">
        <v>17</v>
      </c>
      <c r="T3381" t="s">
        <v>13311</v>
      </c>
      <c r="U3381" s="1">
        <v>45498</v>
      </c>
      <c r="V3381">
        <v>44</v>
      </c>
      <c r="W3381" t="str">
        <f t="shared" si="99"/>
        <v>30-59</v>
      </c>
    </row>
    <row r="3382" spans="1:23" x14ac:dyDescent="0.25">
      <c r="A3382" t="s">
        <v>3620</v>
      </c>
      <c r="B3382">
        <v>693154772</v>
      </c>
      <c r="C3382">
        <v>835139557</v>
      </c>
      <c r="D3382" s="1">
        <v>45627</v>
      </c>
      <c r="E3382">
        <v>99221</v>
      </c>
      <c r="F3382">
        <v>99292</v>
      </c>
      <c r="G3382" t="s">
        <v>3187</v>
      </c>
      <c r="H3382" s="34">
        <v>55385</v>
      </c>
      <c r="I3382" s="7">
        <v>43754</v>
      </c>
      <c r="J3382" s="7">
        <v>24052.36</v>
      </c>
      <c r="K3382" s="7">
        <v>12701</v>
      </c>
      <c r="L3382" s="7">
        <v>7000.64</v>
      </c>
      <c r="M3382" s="5">
        <v>0.16</v>
      </c>
      <c r="N3382" t="s">
        <v>1138</v>
      </c>
      <c r="O3382" t="s">
        <v>27</v>
      </c>
      <c r="P3382" t="s">
        <v>31</v>
      </c>
      <c r="Q3382" t="s">
        <v>32</v>
      </c>
      <c r="R3382" t="s">
        <v>43</v>
      </c>
      <c r="S3382" t="s">
        <v>17</v>
      </c>
      <c r="T3382" t="s">
        <v>13310</v>
      </c>
      <c r="U3382" s="1">
        <v>45807</v>
      </c>
      <c r="V3382">
        <v>180</v>
      </c>
      <c r="W3382" t="str">
        <f t="shared" si="99"/>
        <v>180-209</v>
      </c>
    </row>
    <row r="3383" spans="1:23" x14ac:dyDescent="0.25">
      <c r="A3383" t="s">
        <v>3621</v>
      </c>
      <c r="B3383">
        <v>9930445693</v>
      </c>
      <c r="C3383">
        <v>1296538766</v>
      </c>
      <c r="D3383" s="1">
        <v>45473</v>
      </c>
      <c r="E3383">
        <v>99233</v>
      </c>
      <c r="F3383">
        <v>71046</v>
      </c>
      <c r="G3383" t="s">
        <v>3272</v>
      </c>
      <c r="H3383" s="34">
        <v>90227</v>
      </c>
      <c r="I3383" s="7">
        <v>67670</v>
      </c>
      <c r="J3383" s="7">
        <v>57519.5</v>
      </c>
      <c r="K3383" s="7">
        <v>0</v>
      </c>
      <c r="L3383" s="7">
        <v>10150.5</v>
      </c>
      <c r="M3383" s="5">
        <v>0.15</v>
      </c>
      <c r="N3383" t="s">
        <v>1139</v>
      </c>
      <c r="O3383" t="s">
        <v>17</v>
      </c>
      <c r="P3383" t="s">
        <v>3146</v>
      </c>
      <c r="Q3383" t="s">
        <v>32</v>
      </c>
      <c r="R3383" t="s">
        <v>43</v>
      </c>
      <c r="S3383" t="s">
        <v>27</v>
      </c>
      <c r="T3383" t="s">
        <v>13310</v>
      </c>
      <c r="U3383" s="1">
        <v>45555</v>
      </c>
      <c r="V3383">
        <v>82</v>
      </c>
      <c r="W3383" t="str">
        <f t="shared" si="99"/>
        <v>60-89</v>
      </c>
    </row>
    <row r="3384" spans="1:23" x14ac:dyDescent="0.25">
      <c r="A3384" t="s">
        <v>3622</v>
      </c>
      <c r="B3384">
        <v>9878227792</v>
      </c>
      <c r="C3384">
        <v>8306702982</v>
      </c>
      <c r="D3384" s="1">
        <v>45945</v>
      </c>
      <c r="E3384">
        <v>99221</v>
      </c>
      <c r="F3384">
        <v>99201</v>
      </c>
      <c r="G3384" t="s">
        <v>136</v>
      </c>
      <c r="H3384" s="34">
        <v>40613</v>
      </c>
      <c r="I3384" s="7">
        <v>32084</v>
      </c>
      <c r="J3384" s="7">
        <v>22543.56</v>
      </c>
      <c r="K3384" s="7">
        <v>4407</v>
      </c>
      <c r="L3384" s="7">
        <v>5133.4399999999996</v>
      </c>
      <c r="M3384" s="5">
        <v>0.16</v>
      </c>
      <c r="N3384" t="s">
        <v>1138</v>
      </c>
      <c r="O3384" t="s">
        <v>30</v>
      </c>
      <c r="P3384" t="s">
        <v>97</v>
      </c>
      <c r="Q3384" t="s">
        <v>19</v>
      </c>
      <c r="R3384" t="s">
        <v>26</v>
      </c>
      <c r="S3384" t="s">
        <v>27</v>
      </c>
      <c r="T3384" t="s">
        <v>13311</v>
      </c>
      <c r="U3384" s="1">
        <v>46104</v>
      </c>
      <c r="V3384">
        <v>159</v>
      </c>
      <c r="W3384" t="str">
        <f t="shared" si="99"/>
        <v>150-179</v>
      </c>
    </row>
    <row r="3385" spans="1:23" x14ac:dyDescent="0.25">
      <c r="A3385" t="s">
        <v>3623</v>
      </c>
      <c r="B3385">
        <v>6867037732</v>
      </c>
      <c r="C3385">
        <v>7430653391</v>
      </c>
      <c r="D3385" s="1">
        <v>45523</v>
      </c>
      <c r="E3385">
        <v>99215</v>
      </c>
      <c r="F3385">
        <v>81000</v>
      </c>
      <c r="G3385" t="s">
        <v>3482</v>
      </c>
      <c r="H3385" s="34">
        <v>20015</v>
      </c>
      <c r="I3385" s="7">
        <v>17013</v>
      </c>
      <c r="J3385" s="7">
        <v>16672.740000000002</v>
      </c>
      <c r="K3385" s="7">
        <v>0</v>
      </c>
      <c r="L3385" s="7">
        <v>340.26</v>
      </c>
      <c r="M3385" s="5">
        <v>0.02</v>
      </c>
      <c r="N3385" t="s">
        <v>16</v>
      </c>
      <c r="O3385" t="s">
        <v>17</v>
      </c>
      <c r="P3385" t="s">
        <v>3147</v>
      </c>
      <c r="Q3385" t="s">
        <v>32</v>
      </c>
      <c r="R3385" t="s">
        <v>21</v>
      </c>
      <c r="S3385" t="s">
        <v>27</v>
      </c>
      <c r="T3385" t="s">
        <v>13310</v>
      </c>
      <c r="U3385" s="1">
        <v>45603</v>
      </c>
      <c r="V3385">
        <v>81</v>
      </c>
      <c r="W3385" t="str">
        <f t="shared" si="99"/>
        <v>60-89</v>
      </c>
    </row>
    <row r="3386" spans="1:23" x14ac:dyDescent="0.25">
      <c r="A3386" t="s">
        <v>3624</v>
      </c>
      <c r="B3386">
        <v>4369813372</v>
      </c>
      <c r="C3386">
        <v>8035309414</v>
      </c>
      <c r="D3386" s="1">
        <v>45767</v>
      </c>
      <c r="E3386">
        <v>99222</v>
      </c>
      <c r="F3386">
        <v>99291</v>
      </c>
      <c r="G3386" t="s">
        <v>99</v>
      </c>
      <c r="H3386" s="34">
        <v>63569</v>
      </c>
      <c r="I3386" s="7">
        <v>54034</v>
      </c>
      <c r="J3386" s="7">
        <v>46691.32</v>
      </c>
      <c r="K3386" s="7">
        <v>6262</v>
      </c>
      <c r="L3386" s="7">
        <v>1080.68</v>
      </c>
      <c r="M3386" s="5">
        <v>0.02</v>
      </c>
      <c r="N3386" t="s">
        <v>16</v>
      </c>
      <c r="O3386" t="s">
        <v>30</v>
      </c>
      <c r="P3386" t="s">
        <v>58</v>
      </c>
      <c r="Q3386" t="s">
        <v>19</v>
      </c>
      <c r="R3386" t="s">
        <v>20</v>
      </c>
      <c r="S3386" t="s">
        <v>17</v>
      </c>
      <c r="T3386" t="s">
        <v>13310</v>
      </c>
      <c r="U3386" s="1">
        <v>45918</v>
      </c>
      <c r="V3386">
        <v>151</v>
      </c>
      <c r="W3386" t="str">
        <f t="shared" si="99"/>
        <v>150-179</v>
      </c>
    </row>
    <row r="3387" spans="1:23" x14ac:dyDescent="0.25">
      <c r="A3387" t="s">
        <v>3625</v>
      </c>
      <c r="B3387">
        <v>5224980130</v>
      </c>
      <c r="C3387">
        <v>7190460681</v>
      </c>
      <c r="D3387" s="1">
        <v>45395</v>
      </c>
      <c r="E3387">
        <v>99215</v>
      </c>
      <c r="F3387">
        <v>99205</v>
      </c>
      <c r="G3387" t="s">
        <v>3192</v>
      </c>
      <c r="H3387" s="34">
        <v>44460</v>
      </c>
      <c r="I3387" s="7">
        <v>33345</v>
      </c>
      <c r="J3387" s="7">
        <v>24649.25</v>
      </c>
      <c r="K3387" s="7">
        <v>3694</v>
      </c>
      <c r="L3387" s="7">
        <v>5001.75</v>
      </c>
      <c r="M3387" s="5">
        <v>0.15</v>
      </c>
      <c r="N3387" t="s">
        <v>1139</v>
      </c>
      <c r="O3387" t="s">
        <v>30</v>
      </c>
      <c r="P3387" t="s">
        <v>18</v>
      </c>
      <c r="Q3387" t="s">
        <v>32</v>
      </c>
      <c r="R3387" t="s">
        <v>38</v>
      </c>
      <c r="S3387" t="s">
        <v>21</v>
      </c>
      <c r="T3387" t="s">
        <v>13311</v>
      </c>
      <c r="U3387" s="1">
        <v>45562</v>
      </c>
      <c r="V3387">
        <v>167</v>
      </c>
      <c r="W3387" t="str">
        <f t="shared" si="99"/>
        <v>150-179</v>
      </c>
    </row>
    <row r="3388" spans="1:23" x14ac:dyDescent="0.25">
      <c r="A3388" t="s">
        <v>3626</v>
      </c>
      <c r="B3388">
        <v>4774940753</v>
      </c>
      <c r="C3388">
        <v>2556088791</v>
      </c>
      <c r="D3388" s="1">
        <v>45427</v>
      </c>
      <c r="E3388">
        <v>99213</v>
      </c>
      <c r="F3388">
        <v>99212</v>
      </c>
      <c r="G3388" t="s">
        <v>194</v>
      </c>
      <c r="H3388" s="34">
        <v>95490</v>
      </c>
      <c r="I3388" s="7">
        <v>74482</v>
      </c>
      <c r="J3388" s="7">
        <v>53773.599999999999</v>
      </c>
      <c r="K3388" s="7">
        <v>5812</v>
      </c>
      <c r="L3388" s="7">
        <v>14896.4</v>
      </c>
      <c r="M3388" s="5">
        <v>0.2</v>
      </c>
      <c r="N3388" t="s">
        <v>3140</v>
      </c>
      <c r="O3388" t="s">
        <v>30</v>
      </c>
      <c r="P3388" t="s">
        <v>97</v>
      </c>
      <c r="Q3388" t="s">
        <v>19</v>
      </c>
      <c r="R3388" t="s">
        <v>26</v>
      </c>
      <c r="S3388" t="s">
        <v>17</v>
      </c>
      <c r="T3388" t="s">
        <v>13310</v>
      </c>
      <c r="U3388" s="1">
        <v>45605</v>
      </c>
      <c r="V3388">
        <v>178</v>
      </c>
      <c r="W3388" t="str">
        <f t="shared" si="99"/>
        <v>150-179</v>
      </c>
    </row>
    <row r="3389" spans="1:23" x14ac:dyDescent="0.25">
      <c r="A3389" t="s">
        <v>3627</v>
      </c>
      <c r="B3389">
        <v>3568844854</v>
      </c>
      <c r="C3389">
        <v>317855699</v>
      </c>
      <c r="D3389" s="1">
        <v>45556</v>
      </c>
      <c r="E3389">
        <v>99238</v>
      </c>
      <c r="F3389">
        <v>99284</v>
      </c>
      <c r="G3389" t="s">
        <v>73</v>
      </c>
      <c r="H3389" s="34">
        <v>18533</v>
      </c>
      <c r="I3389" s="7">
        <v>12046</v>
      </c>
      <c r="J3389" s="7">
        <v>6418.48</v>
      </c>
      <c r="K3389" s="7">
        <v>4182</v>
      </c>
      <c r="L3389" s="7">
        <v>1445.52</v>
      </c>
      <c r="M3389" s="5">
        <v>0.12</v>
      </c>
      <c r="N3389" t="s">
        <v>46</v>
      </c>
      <c r="O3389" t="s">
        <v>27</v>
      </c>
      <c r="P3389" t="s">
        <v>3146</v>
      </c>
      <c r="Q3389" t="s">
        <v>32</v>
      </c>
      <c r="R3389" t="s">
        <v>26</v>
      </c>
      <c r="S3389" t="s">
        <v>17</v>
      </c>
      <c r="T3389" t="s">
        <v>13310</v>
      </c>
      <c r="U3389" s="1">
        <v>45701</v>
      </c>
      <c r="V3389">
        <v>145</v>
      </c>
      <c r="W3389" t="str">
        <f t="shared" si="99"/>
        <v>120-149</v>
      </c>
    </row>
    <row r="3390" spans="1:23" x14ac:dyDescent="0.25">
      <c r="A3390" t="s">
        <v>3628</v>
      </c>
      <c r="B3390">
        <v>8904017515</v>
      </c>
      <c r="C3390">
        <v>3369115163</v>
      </c>
      <c r="D3390" s="1">
        <v>45375</v>
      </c>
      <c r="E3390">
        <v>99238</v>
      </c>
      <c r="F3390">
        <v>99283</v>
      </c>
      <c r="G3390" t="s">
        <v>102</v>
      </c>
      <c r="H3390" s="34">
        <v>99016</v>
      </c>
      <c r="I3390" s="7">
        <v>78223</v>
      </c>
      <c r="J3390" s="7">
        <v>52323.32</v>
      </c>
      <c r="K3390" s="7">
        <v>13384</v>
      </c>
      <c r="L3390" s="7">
        <v>12515.68</v>
      </c>
      <c r="M3390" s="5">
        <v>0.16</v>
      </c>
      <c r="N3390" t="s">
        <v>1138</v>
      </c>
      <c r="O3390" t="s">
        <v>27</v>
      </c>
      <c r="P3390" t="s">
        <v>58</v>
      </c>
      <c r="Q3390" t="s">
        <v>32</v>
      </c>
      <c r="R3390" t="s">
        <v>27</v>
      </c>
      <c r="S3390" t="s">
        <v>17</v>
      </c>
      <c r="T3390" t="s">
        <v>13311</v>
      </c>
      <c r="U3390" s="1">
        <v>45472</v>
      </c>
      <c r="V3390">
        <v>97</v>
      </c>
      <c r="W3390" t="str">
        <f t="shared" si="99"/>
        <v>90-119</v>
      </c>
    </row>
    <row r="3391" spans="1:23" x14ac:dyDescent="0.25">
      <c r="A3391" t="s">
        <v>3629</v>
      </c>
      <c r="B3391">
        <v>9651768368</v>
      </c>
      <c r="C3391">
        <v>7621284605</v>
      </c>
      <c r="D3391" s="1">
        <v>45494</v>
      </c>
      <c r="E3391">
        <v>99222</v>
      </c>
      <c r="F3391">
        <v>99205</v>
      </c>
      <c r="G3391" t="s">
        <v>3523</v>
      </c>
      <c r="H3391" s="34">
        <v>71866</v>
      </c>
      <c r="I3391" s="7">
        <v>57493</v>
      </c>
      <c r="J3391" s="7">
        <v>46077.98</v>
      </c>
      <c r="K3391" s="7">
        <v>3366</v>
      </c>
      <c r="L3391" s="7">
        <v>8049.02</v>
      </c>
      <c r="M3391" s="5">
        <v>0.14000000000000001</v>
      </c>
      <c r="N3391" t="s">
        <v>1135</v>
      </c>
      <c r="O3391" t="s">
        <v>30</v>
      </c>
      <c r="P3391" t="s">
        <v>97</v>
      </c>
      <c r="Q3391" t="s">
        <v>19</v>
      </c>
      <c r="R3391" t="s">
        <v>27</v>
      </c>
      <c r="S3391" t="s">
        <v>17</v>
      </c>
      <c r="T3391" t="s">
        <v>13311</v>
      </c>
      <c r="U3391" s="1">
        <v>45561</v>
      </c>
      <c r="V3391">
        <v>67</v>
      </c>
      <c r="W3391" t="str">
        <f t="shared" si="99"/>
        <v>60-89</v>
      </c>
    </row>
    <row r="3392" spans="1:23" x14ac:dyDescent="0.25">
      <c r="A3392" t="s">
        <v>3630</v>
      </c>
      <c r="B3392">
        <v>6766192463</v>
      </c>
      <c r="C3392">
        <v>3598009786</v>
      </c>
      <c r="D3392" s="1">
        <v>45326</v>
      </c>
      <c r="E3392">
        <v>99238</v>
      </c>
      <c r="F3392">
        <v>99213</v>
      </c>
      <c r="G3392" t="s">
        <v>244</v>
      </c>
      <c r="H3392" s="34">
        <v>46847</v>
      </c>
      <c r="I3392" s="7">
        <v>35135</v>
      </c>
      <c r="J3392" s="7">
        <v>26250.75</v>
      </c>
      <c r="K3392" s="7">
        <v>3614</v>
      </c>
      <c r="L3392" s="7">
        <v>5270.25</v>
      </c>
      <c r="M3392" s="5">
        <v>0.15</v>
      </c>
      <c r="N3392" t="s">
        <v>1139</v>
      </c>
      <c r="O3392" t="s">
        <v>30</v>
      </c>
      <c r="P3392" t="s">
        <v>3148</v>
      </c>
      <c r="Q3392" t="s">
        <v>19</v>
      </c>
      <c r="R3392" t="s">
        <v>26</v>
      </c>
      <c r="S3392" t="s">
        <v>17</v>
      </c>
      <c r="T3392" t="s">
        <v>13310</v>
      </c>
      <c r="U3392" s="1">
        <v>45445</v>
      </c>
      <c r="V3392">
        <v>119</v>
      </c>
      <c r="W3392" t="str">
        <f t="shared" si="99"/>
        <v>90-119</v>
      </c>
    </row>
    <row r="3393" spans="1:23" x14ac:dyDescent="0.25">
      <c r="A3393" t="s">
        <v>3631</v>
      </c>
      <c r="B3393">
        <v>7797545174</v>
      </c>
      <c r="C3393">
        <v>5025565749</v>
      </c>
      <c r="D3393" s="1">
        <v>45426</v>
      </c>
      <c r="E3393">
        <v>99232</v>
      </c>
      <c r="F3393">
        <v>99205</v>
      </c>
      <c r="G3393" t="s">
        <v>3170</v>
      </c>
      <c r="H3393" s="34">
        <v>96433</v>
      </c>
      <c r="I3393" s="7">
        <v>69432</v>
      </c>
      <c r="J3393" s="7">
        <v>45232.44</v>
      </c>
      <c r="K3393" s="7">
        <v>18645</v>
      </c>
      <c r="L3393" s="7">
        <v>5554.56</v>
      </c>
      <c r="M3393" s="5">
        <v>0.08</v>
      </c>
      <c r="N3393" t="s">
        <v>24</v>
      </c>
      <c r="O3393" t="s">
        <v>27</v>
      </c>
      <c r="P3393" t="s">
        <v>18</v>
      </c>
      <c r="Q3393" t="s">
        <v>19</v>
      </c>
      <c r="R3393" t="s">
        <v>21</v>
      </c>
      <c r="S3393" t="s">
        <v>17</v>
      </c>
      <c r="T3393" t="s">
        <v>13310</v>
      </c>
      <c r="U3393" s="1">
        <v>45486</v>
      </c>
      <c r="V3393">
        <v>60</v>
      </c>
      <c r="W3393" t="str">
        <f t="shared" si="99"/>
        <v>60-89</v>
      </c>
    </row>
    <row r="3394" spans="1:23" x14ac:dyDescent="0.25">
      <c r="A3394" t="s">
        <v>3632</v>
      </c>
      <c r="B3394">
        <v>2588706208</v>
      </c>
      <c r="C3394">
        <v>5100570547</v>
      </c>
      <c r="D3394" s="1">
        <v>45764</v>
      </c>
      <c r="E3394">
        <v>99221</v>
      </c>
      <c r="F3394">
        <v>99281</v>
      </c>
      <c r="G3394" t="s">
        <v>116</v>
      </c>
      <c r="H3394" s="34">
        <v>66788</v>
      </c>
      <c r="I3394" s="7">
        <v>52095</v>
      </c>
      <c r="J3394" s="7">
        <v>41676</v>
      </c>
      <c r="K3394" s="7">
        <v>0</v>
      </c>
      <c r="L3394" s="7">
        <v>10419</v>
      </c>
      <c r="M3394" s="5">
        <v>0.2</v>
      </c>
      <c r="N3394" t="s">
        <v>3140</v>
      </c>
      <c r="O3394" t="s">
        <v>17</v>
      </c>
      <c r="P3394" t="s">
        <v>31</v>
      </c>
      <c r="Q3394" t="s">
        <v>32</v>
      </c>
      <c r="R3394" t="s">
        <v>43</v>
      </c>
      <c r="S3394" t="s">
        <v>27</v>
      </c>
      <c r="T3394" t="s">
        <v>13312</v>
      </c>
      <c r="U3394" s="1">
        <v>45800</v>
      </c>
      <c r="V3394">
        <v>36</v>
      </c>
      <c r="W3394" t="str">
        <f t="shared" si="99"/>
        <v>30-59</v>
      </c>
    </row>
    <row r="3395" spans="1:23" x14ac:dyDescent="0.25">
      <c r="A3395" t="s">
        <v>3633</v>
      </c>
      <c r="B3395">
        <v>9201920197</v>
      </c>
      <c r="C3395">
        <v>4597306856</v>
      </c>
      <c r="D3395" s="1">
        <v>45677</v>
      </c>
      <c r="E3395">
        <v>99223</v>
      </c>
      <c r="F3395">
        <v>99202</v>
      </c>
      <c r="G3395" t="s">
        <v>67</v>
      </c>
      <c r="H3395" s="34">
        <v>34099</v>
      </c>
      <c r="I3395" s="7">
        <v>22164</v>
      </c>
      <c r="J3395" s="7">
        <v>15691.32</v>
      </c>
      <c r="K3395" s="7">
        <v>3813</v>
      </c>
      <c r="L3395" s="7">
        <v>2659.68</v>
      </c>
      <c r="M3395" s="5">
        <v>0.12</v>
      </c>
      <c r="N3395" t="s">
        <v>46</v>
      </c>
      <c r="O3395" t="s">
        <v>27</v>
      </c>
      <c r="P3395" t="s">
        <v>58</v>
      </c>
      <c r="Q3395" t="s">
        <v>19</v>
      </c>
      <c r="R3395" t="s">
        <v>27</v>
      </c>
      <c r="S3395" t="s">
        <v>27</v>
      </c>
      <c r="T3395" t="s">
        <v>13310</v>
      </c>
      <c r="U3395" s="1">
        <v>45711</v>
      </c>
      <c r="V3395">
        <v>34</v>
      </c>
      <c r="W3395" t="str">
        <f t="shared" ref="W3395:W3458" si="100">IF(V3395="","",IF(V3395&lt;30,"0-29",IF(V3395&lt;60,"30-59",IF(V3395&lt;90,"60-89",IF(V3395&lt;120,"90-119",IF(V3395&lt;150,"120-149",IF(V3395&lt;180,"150-179",IF(V3395&lt;210,"180-209",IF(V3395&lt;240,"210-239",IF(V3395&lt;270,"240-269",IF(V3395&lt;300,"270-299",IF(V3395&lt;330,"300-329",IF(V3395&lt;360,"330-359","360+")))))))))))))</f>
        <v>30-59</v>
      </c>
    </row>
    <row r="3396" spans="1:23" x14ac:dyDescent="0.25">
      <c r="A3396" t="s">
        <v>3634</v>
      </c>
      <c r="B3396">
        <v>9477404588</v>
      </c>
      <c r="C3396">
        <v>5348046952</v>
      </c>
      <c r="D3396" s="1">
        <v>45770</v>
      </c>
      <c r="E3396">
        <v>99213</v>
      </c>
      <c r="F3396">
        <v>99205</v>
      </c>
      <c r="G3396" t="s">
        <v>3250</v>
      </c>
      <c r="H3396" s="34">
        <v>30727</v>
      </c>
      <c r="I3396" s="7">
        <v>25196</v>
      </c>
      <c r="J3396" s="7">
        <v>10648.72</v>
      </c>
      <c r="K3396" s="7">
        <v>10012</v>
      </c>
      <c r="L3396" s="7">
        <v>4535.28</v>
      </c>
      <c r="M3396" s="5">
        <v>0.18</v>
      </c>
      <c r="N3396" t="s">
        <v>3141</v>
      </c>
      <c r="O3396" t="s">
        <v>27</v>
      </c>
      <c r="P3396" t="s">
        <v>31</v>
      </c>
      <c r="Q3396" t="s">
        <v>32</v>
      </c>
      <c r="R3396" t="s">
        <v>26</v>
      </c>
      <c r="S3396" t="s">
        <v>21</v>
      </c>
      <c r="T3396" t="s">
        <v>13310</v>
      </c>
      <c r="U3396" s="1">
        <v>45926</v>
      </c>
      <c r="V3396">
        <v>156</v>
      </c>
      <c r="W3396" t="str">
        <f t="shared" si="100"/>
        <v>150-179</v>
      </c>
    </row>
    <row r="3397" spans="1:23" x14ac:dyDescent="0.25">
      <c r="A3397" t="s">
        <v>3635</v>
      </c>
      <c r="B3397">
        <v>6706919227</v>
      </c>
      <c r="C3397">
        <v>7855522665</v>
      </c>
      <c r="D3397" s="1">
        <v>45451</v>
      </c>
      <c r="E3397">
        <v>99215</v>
      </c>
      <c r="F3397">
        <v>81000</v>
      </c>
      <c r="G3397" t="s">
        <v>57</v>
      </c>
      <c r="H3397" s="34">
        <v>98316</v>
      </c>
      <c r="I3397" s="7">
        <v>78653</v>
      </c>
      <c r="J3397" s="7">
        <v>44918.58</v>
      </c>
      <c r="K3397" s="7">
        <v>22723</v>
      </c>
      <c r="L3397" s="7">
        <v>11011.42</v>
      </c>
      <c r="M3397" s="5">
        <v>0.14000000000000001</v>
      </c>
      <c r="N3397" t="s">
        <v>1135</v>
      </c>
      <c r="O3397" t="s">
        <v>27</v>
      </c>
      <c r="P3397" t="s">
        <v>55</v>
      </c>
      <c r="Q3397" t="s">
        <v>32</v>
      </c>
      <c r="R3397" t="s">
        <v>27</v>
      </c>
      <c r="S3397" t="s">
        <v>21</v>
      </c>
      <c r="T3397" t="s">
        <v>13312</v>
      </c>
      <c r="U3397" s="1">
        <v>45504</v>
      </c>
      <c r="V3397">
        <v>53</v>
      </c>
      <c r="W3397" t="str">
        <f t="shared" si="100"/>
        <v>30-59</v>
      </c>
    </row>
    <row r="3398" spans="1:23" x14ac:dyDescent="0.25">
      <c r="A3398" t="s">
        <v>3636</v>
      </c>
      <c r="B3398">
        <v>3154296714</v>
      </c>
      <c r="C3398">
        <v>7726327936</v>
      </c>
      <c r="D3398" s="1">
        <v>45394</v>
      </c>
      <c r="E3398">
        <v>99213</v>
      </c>
      <c r="F3398">
        <v>93000</v>
      </c>
      <c r="G3398" t="s">
        <v>94</v>
      </c>
      <c r="H3398" s="34">
        <v>49004</v>
      </c>
      <c r="I3398" s="7">
        <v>38713</v>
      </c>
      <c r="J3398" s="7">
        <v>28235.919999999998</v>
      </c>
      <c r="K3398" s="7">
        <v>4283</v>
      </c>
      <c r="L3398" s="7">
        <v>6194.08</v>
      </c>
      <c r="M3398" s="5">
        <v>0.16</v>
      </c>
      <c r="N3398" t="s">
        <v>1138</v>
      </c>
      <c r="O3398" t="s">
        <v>30</v>
      </c>
      <c r="P3398" t="s">
        <v>40</v>
      </c>
      <c r="Q3398" t="s">
        <v>19</v>
      </c>
      <c r="R3398" t="s">
        <v>26</v>
      </c>
      <c r="S3398" t="s">
        <v>21</v>
      </c>
      <c r="T3398" t="s">
        <v>13310</v>
      </c>
      <c r="U3398" s="1">
        <v>45562</v>
      </c>
      <c r="V3398">
        <v>168</v>
      </c>
      <c r="W3398" t="str">
        <f t="shared" si="100"/>
        <v>150-179</v>
      </c>
    </row>
    <row r="3399" spans="1:23" x14ac:dyDescent="0.25">
      <c r="A3399" t="s">
        <v>3637</v>
      </c>
      <c r="B3399">
        <v>4328803985</v>
      </c>
      <c r="C3399">
        <v>6410034542</v>
      </c>
      <c r="D3399" s="1">
        <v>45589</v>
      </c>
      <c r="E3399">
        <v>99233</v>
      </c>
      <c r="F3399">
        <v>97110</v>
      </c>
      <c r="G3399" t="s">
        <v>65</v>
      </c>
      <c r="H3399" s="34">
        <v>48319</v>
      </c>
      <c r="I3399" s="7">
        <v>38172</v>
      </c>
      <c r="J3399" s="7">
        <v>32064.48</v>
      </c>
      <c r="K3399" s="7">
        <v>0</v>
      </c>
      <c r="L3399" s="7">
        <v>6107.52</v>
      </c>
      <c r="M3399" s="5">
        <v>0.16</v>
      </c>
      <c r="N3399" t="s">
        <v>1138</v>
      </c>
      <c r="O3399" t="s">
        <v>17</v>
      </c>
      <c r="P3399" t="s">
        <v>3147</v>
      </c>
      <c r="Q3399" t="s">
        <v>19</v>
      </c>
      <c r="R3399" t="s">
        <v>38</v>
      </c>
      <c r="S3399" t="s">
        <v>21</v>
      </c>
      <c r="T3399" t="s">
        <v>13312</v>
      </c>
      <c r="U3399" s="1">
        <v>45639</v>
      </c>
      <c r="V3399">
        <v>50</v>
      </c>
      <c r="W3399" t="str">
        <f t="shared" si="100"/>
        <v>30-59</v>
      </c>
    </row>
    <row r="3400" spans="1:23" x14ac:dyDescent="0.25">
      <c r="A3400" t="s">
        <v>3638</v>
      </c>
      <c r="B3400">
        <v>9522538843</v>
      </c>
      <c r="C3400">
        <v>1759930403</v>
      </c>
      <c r="D3400" s="1">
        <v>45544</v>
      </c>
      <c r="E3400">
        <v>99232</v>
      </c>
      <c r="F3400">
        <v>99291</v>
      </c>
      <c r="G3400" t="s">
        <v>3176</v>
      </c>
      <c r="H3400" s="34">
        <v>78982</v>
      </c>
      <c r="I3400" s="7">
        <v>61606</v>
      </c>
      <c r="J3400" s="7">
        <v>49284.800000000003</v>
      </c>
      <c r="K3400" s="7">
        <v>0</v>
      </c>
      <c r="L3400" s="7">
        <v>12321.2</v>
      </c>
      <c r="M3400" s="5">
        <v>0.2</v>
      </c>
      <c r="N3400" t="s">
        <v>3140</v>
      </c>
      <c r="O3400" t="s">
        <v>17</v>
      </c>
      <c r="P3400" t="s">
        <v>25</v>
      </c>
      <c r="Q3400" t="s">
        <v>32</v>
      </c>
      <c r="R3400" t="s">
        <v>27</v>
      </c>
      <c r="S3400" t="s">
        <v>27</v>
      </c>
      <c r="T3400" t="s">
        <v>13311</v>
      </c>
      <c r="U3400" s="1">
        <v>45637</v>
      </c>
      <c r="V3400">
        <v>93</v>
      </c>
      <c r="W3400" t="str">
        <f t="shared" si="100"/>
        <v>90-119</v>
      </c>
    </row>
    <row r="3401" spans="1:23" x14ac:dyDescent="0.25">
      <c r="A3401" t="s">
        <v>3639</v>
      </c>
      <c r="B3401">
        <v>3256738326</v>
      </c>
      <c r="C3401">
        <v>416456088</v>
      </c>
      <c r="D3401" s="1">
        <v>45603</v>
      </c>
      <c r="E3401">
        <v>99232</v>
      </c>
      <c r="F3401">
        <v>99284</v>
      </c>
      <c r="G3401" t="s">
        <v>3158</v>
      </c>
      <c r="H3401" s="34">
        <v>26746</v>
      </c>
      <c r="I3401" s="7">
        <v>22734</v>
      </c>
      <c r="J3401" s="7">
        <v>22279.32</v>
      </c>
      <c r="K3401" s="7">
        <v>0</v>
      </c>
      <c r="L3401" s="7">
        <v>454.68</v>
      </c>
      <c r="M3401" s="5">
        <v>0.02</v>
      </c>
      <c r="N3401" t="s">
        <v>16</v>
      </c>
      <c r="O3401" t="s">
        <v>17</v>
      </c>
      <c r="P3401" t="s">
        <v>3149</v>
      </c>
      <c r="Q3401" t="s">
        <v>32</v>
      </c>
      <c r="R3401" t="s">
        <v>38</v>
      </c>
      <c r="S3401" t="s">
        <v>17</v>
      </c>
      <c r="T3401" t="s">
        <v>13312</v>
      </c>
      <c r="U3401" s="1">
        <v>45725</v>
      </c>
      <c r="V3401">
        <v>122</v>
      </c>
      <c r="W3401" t="str">
        <f t="shared" si="100"/>
        <v>120-149</v>
      </c>
    </row>
    <row r="3402" spans="1:23" x14ac:dyDescent="0.25">
      <c r="A3402" t="s">
        <v>3640</v>
      </c>
      <c r="B3402">
        <v>7887671814</v>
      </c>
      <c r="C3402">
        <v>2377221432</v>
      </c>
      <c r="D3402" s="1">
        <v>45515</v>
      </c>
      <c r="E3402">
        <v>99215</v>
      </c>
      <c r="F3402">
        <v>99211</v>
      </c>
      <c r="G3402" t="s">
        <v>3641</v>
      </c>
      <c r="H3402" s="34">
        <v>86232</v>
      </c>
      <c r="I3402" s="7">
        <v>68123</v>
      </c>
      <c r="J3402" s="7">
        <v>57223.32</v>
      </c>
      <c r="K3402" s="7">
        <v>0</v>
      </c>
      <c r="L3402" s="7">
        <v>10899.68</v>
      </c>
      <c r="M3402" s="5">
        <v>0.16</v>
      </c>
      <c r="N3402" t="s">
        <v>1138</v>
      </c>
      <c r="O3402" t="s">
        <v>17</v>
      </c>
      <c r="P3402" t="s">
        <v>3149</v>
      </c>
      <c r="Q3402" t="s">
        <v>19</v>
      </c>
      <c r="R3402" t="s">
        <v>38</v>
      </c>
      <c r="S3402" t="s">
        <v>21</v>
      </c>
      <c r="T3402" t="s">
        <v>13310</v>
      </c>
      <c r="U3402" s="1">
        <v>45559</v>
      </c>
      <c r="V3402">
        <v>44</v>
      </c>
      <c r="W3402" t="str">
        <f t="shared" si="100"/>
        <v>30-59</v>
      </c>
    </row>
    <row r="3403" spans="1:23" x14ac:dyDescent="0.25">
      <c r="A3403" t="s">
        <v>3642</v>
      </c>
      <c r="B3403">
        <v>6321991994</v>
      </c>
      <c r="C3403">
        <v>1000737961</v>
      </c>
      <c r="D3403" s="1">
        <v>45704</v>
      </c>
      <c r="E3403">
        <v>99233</v>
      </c>
      <c r="F3403">
        <v>99202</v>
      </c>
      <c r="G3403" t="s">
        <v>3405</v>
      </c>
      <c r="H3403" s="34">
        <v>51820</v>
      </c>
      <c r="I3403" s="7">
        <v>41456</v>
      </c>
      <c r="J3403" s="7">
        <v>31502.160000000003</v>
      </c>
      <c r="K3403" s="7">
        <v>4150</v>
      </c>
      <c r="L3403" s="7">
        <v>5803.84</v>
      </c>
      <c r="M3403" s="5">
        <v>0.14000000000000001</v>
      </c>
      <c r="N3403" t="s">
        <v>1135</v>
      </c>
      <c r="O3403" t="s">
        <v>30</v>
      </c>
      <c r="P3403" t="s">
        <v>18</v>
      </c>
      <c r="Q3403" t="s">
        <v>32</v>
      </c>
      <c r="R3403" t="s">
        <v>43</v>
      </c>
      <c r="S3403" t="s">
        <v>27</v>
      </c>
      <c r="T3403" t="s">
        <v>13312</v>
      </c>
      <c r="U3403" s="1">
        <v>45737</v>
      </c>
      <c r="V3403">
        <v>33</v>
      </c>
      <c r="W3403" t="str">
        <f t="shared" si="100"/>
        <v>30-59</v>
      </c>
    </row>
    <row r="3404" spans="1:23" x14ac:dyDescent="0.25">
      <c r="A3404" t="s">
        <v>3643</v>
      </c>
      <c r="B3404">
        <v>2908894142</v>
      </c>
      <c r="C3404">
        <v>5935490378</v>
      </c>
      <c r="D3404" s="1">
        <v>45545</v>
      </c>
      <c r="E3404">
        <v>99238</v>
      </c>
      <c r="F3404">
        <v>99203</v>
      </c>
      <c r="G3404" t="s">
        <v>152</v>
      </c>
      <c r="H3404" s="34">
        <v>18630</v>
      </c>
      <c r="I3404" s="7">
        <v>14718</v>
      </c>
      <c r="J3404" s="7">
        <v>12363.12</v>
      </c>
      <c r="K3404" s="7">
        <v>0</v>
      </c>
      <c r="L3404" s="7">
        <v>2354.88</v>
      </c>
      <c r="M3404" s="5">
        <v>0.16</v>
      </c>
      <c r="N3404" t="s">
        <v>1138</v>
      </c>
      <c r="O3404" t="s">
        <v>17</v>
      </c>
      <c r="P3404" t="s">
        <v>31</v>
      </c>
      <c r="Q3404" t="s">
        <v>32</v>
      </c>
      <c r="R3404" t="s">
        <v>38</v>
      </c>
      <c r="S3404" t="s">
        <v>17</v>
      </c>
      <c r="T3404" t="s">
        <v>13311</v>
      </c>
      <c r="U3404" s="1">
        <v>45644</v>
      </c>
      <c r="V3404">
        <v>99</v>
      </c>
      <c r="W3404" t="str">
        <f t="shared" si="100"/>
        <v>90-119</v>
      </c>
    </row>
    <row r="3405" spans="1:23" x14ac:dyDescent="0.25">
      <c r="A3405" t="s">
        <v>3644</v>
      </c>
      <c r="B3405">
        <v>2950327252</v>
      </c>
      <c r="C3405">
        <v>5296917259</v>
      </c>
      <c r="D3405" s="1">
        <v>45722</v>
      </c>
      <c r="E3405">
        <v>99231</v>
      </c>
      <c r="F3405">
        <v>99285</v>
      </c>
      <c r="G3405" t="s">
        <v>52</v>
      </c>
      <c r="H3405" s="34">
        <v>52554</v>
      </c>
      <c r="I3405" s="7">
        <v>44671</v>
      </c>
      <c r="J3405" s="7">
        <v>43777.58</v>
      </c>
      <c r="K3405" s="7">
        <v>0</v>
      </c>
      <c r="L3405" s="7">
        <v>893.42</v>
      </c>
      <c r="M3405" s="5">
        <v>0.02</v>
      </c>
      <c r="N3405" t="s">
        <v>16</v>
      </c>
      <c r="O3405" t="s">
        <v>17</v>
      </c>
      <c r="P3405" t="s">
        <v>18</v>
      </c>
      <c r="Q3405" t="s">
        <v>19</v>
      </c>
      <c r="R3405" t="s">
        <v>26</v>
      </c>
      <c r="S3405" t="s">
        <v>17</v>
      </c>
      <c r="T3405" t="s">
        <v>13312</v>
      </c>
      <c r="U3405" s="1">
        <v>45899</v>
      </c>
      <c r="V3405">
        <v>177</v>
      </c>
      <c r="W3405" t="str">
        <f t="shared" si="100"/>
        <v>150-179</v>
      </c>
    </row>
    <row r="3406" spans="1:23" x14ac:dyDescent="0.25">
      <c r="A3406" t="s">
        <v>3645</v>
      </c>
      <c r="B3406">
        <v>4422957212</v>
      </c>
      <c r="C3406">
        <v>6461317581</v>
      </c>
      <c r="D3406" s="1">
        <v>45764</v>
      </c>
      <c r="E3406">
        <v>99223</v>
      </c>
      <c r="F3406">
        <v>99284</v>
      </c>
      <c r="G3406" t="s">
        <v>178</v>
      </c>
      <c r="H3406" s="34">
        <v>16038</v>
      </c>
      <c r="I3406" s="7">
        <v>12830</v>
      </c>
      <c r="J3406" s="7">
        <v>9498.7999999999993</v>
      </c>
      <c r="K3406" s="7">
        <v>1535</v>
      </c>
      <c r="L3406" s="7">
        <v>1796.2</v>
      </c>
      <c r="M3406" s="5">
        <v>0.14000000000000001</v>
      </c>
      <c r="N3406" t="s">
        <v>1135</v>
      </c>
      <c r="O3406" t="s">
        <v>30</v>
      </c>
      <c r="P3406" t="s">
        <v>3146</v>
      </c>
      <c r="Q3406" t="s">
        <v>19</v>
      </c>
      <c r="R3406" t="s">
        <v>20</v>
      </c>
      <c r="S3406" t="s">
        <v>21</v>
      </c>
      <c r="T3406" t="s">
        <v>13310</v>
      </c>
      <c r="U3406" s="1">
        <v>45858</v>
      </c>
      <c r="V3406">
        <v>94</v>
      </c>
      <c r="W3406" t="str">
        <f t="shared" si="100"/>
        <v>90-119</v>
      </c>
    </row>
    <row r="3407" spans="1:23" x14ac:dyDescent="0.25">
      <c r="A3407" t="s">
        <v>3646</v>
      </c>
      <c r="B3407">
        <v>7230552087</v>
      </c>
      <c r="C3407">
        <v>1051338273</v>
      </c>
      <c r="D3407" s="1">
        <v>45306</v>
      </c>
      <c r="E3407">
        <v>99214</v>
      </c>
      <c r="F3407">
        <v>99204</v>
      </c>
      <c r="G3407" t="s">
        <v>244</v>
      </c>
      <c r="H3407" s="34">
        <v>72144</v>
      </c>
      <c r="I3407" s="7">
        <v>59158</v>
      </c>
      <c r="J3407" s="7">
        <v>42426.559999999998</v>
      </c>
      <c r="K3407" s="7">
        <v>6083</v>
      </c>
      <c r="L3407" s="7">
        <v>10648.44</v>
      </c>
      <c r="M3407" s="5">
        <v>0.18</v>
      </c>
      <c r="N3407" t="s">
        <v>3141</v>
      </c>
      <c r="O3407" t="s">
        <v>30</v>
      </c>
      <c r="P3407" t="s">
        <v>31</v>
      </c>
      <c r="Q3407" t="s">
        <v>19</v>
      </c>
      <c r="R3407" t="s">
        <v>26</v>
      </c>
      <c r="S3407" t="s">
        <v>21</v>
      </c>
      <c r="T3407" t="s">
        <v>13311</v>
      </c>
      <c r="U3407" s="1">
        <v>45410</v>
      </c>
      <c r="V3407">
        <v>104</v>
      </c>
      <c r="W3407" t="str">
        <f t="shared" si="100"/>
        <v>90-119</v>
      </c>
    </row>
    <row r="3408" spans="1:23" x14ac:dyDescent="0.25">
      <c r="A3408" t="s">
        <v>3647</v>
      </c>
      <c r="B3408">
        <v>1294065059</v>
      </c>
      <c r="C3408">
        <v>9765982031</v>
      </c>
      <c r="D3408" s="1">
        <v>45611</v>
      </c>
      <c r="E3408">
        <v>99221</v>
      </c>
      <c r="F3408">
        <v>99214</v>
      </c>
      <c r="G3408" t="s">
        <v>127</v>
      </c>
      <c r="H3408" s="34">
        <v>42159</v>
      </c>
      <c r="I3408" s="7">
        <v>35835</v>
      </c>
      <c r="J3408" s="7">
        <v>30451.3</v>
      </c>
      <c r="K3408" s="7">
        <v>4667</v>
      </c>
      <c r="L3408" s="7">
        <v>716.7</v>
      </c>
      <c r="M3408" s="5">
        <v>0.02</v>
      </c>
      <c r="N3408" t="s">
        <v>16</v>
      </c>
      <c r="O3408" t="s">
        <v>30</v>
      </c>
      <c r="P3408" t="s">
        <v>97</v>
      </c>
      <c r="Q3408" t="s">
        <v>32</v>
      </c>
      <c r="R3408" t="s">
        <v>20</v>
      </c>
      <c r="S3408" t="s">
        <v>17</v>
      </c>
      <c r="T3408" t="s">
        <v>13311</v>
      </c>
      <c r="U3408" s="1">
        <v>45717</v>
      </c>
      <c r="V3408">
        <v>106</v>
      </c>
      <c r="W3408" t="str">
        <f t="shared" si="100"/>
        <v>90-119</v>
      </c>
    </row>
    <row r="3409" spans="1:23" x14ac:dyDescent="0.25">
      <c r="A3409" t="s">
        <v>3648</v>
      </c>
      <c r="B3409">
        <v>253784461</v>
      </c>
      <c r="C3409">
        <v>6123851585</v>
      </c>
      <c r="D3409" s="1">
        <v>45330</v>
      </c>
      <c r="E3409">
        <v>99222</v>
      </c>
      <c r="F3409">
        <v>99202</v>
      </c>
      <c r="G3409" t="s">
        <v>3562</v>
      </c>
      <c r="H3409" s="34">
        <v>82851</v>
      </c>
      <c r="I3409" s="7">
        <v>53853</v>
      </c>
      <c r="J3409" s="7">
        <v>40211.64</v>
      </c>
      <c r="K3409" s="7">
        <v>7179</v>
      </c>
      <c r="L3409" s="7">
        <v>6462.36</v>
      </c>
      <c r="M3409" s="5">
        <v>0.12</v>
      </c>
      <c r="N3409" t="s">
        <v>46</v>
      </c>
      <c r="O3409" t="s">
        <v>30</v>
      </c>
      <c r="P3409" t="s">
        <v>3147</v>
      </c>
      <c r="Q3409" t="s">
        <v>19</v>
      </c>
      <c r="R3409" t="s">
        <v>38</v>
      </c>
      <c r="S3409" t="s">
        <v>27</v>
      </c>
      <c r="T3409" t="s">
        <v>13310</v>
      </c>
      <c r="U3409" s="1">
        <v>45503</v>
      </c>
      <c r="V3409">
        <v>173</v>
      </c>
      <c r="W3409" t="str">
        <f t="shared" si="100"/>
        <v>150-179</v>
      </c>
    </row>
    <row r="3410" spans="1:23" x14ac:dyDescent="0.25">
      <c r="A3410" t="s">
        <v>3649</v>
      </c>
      <c r="B3410">
        <v>9163219056</v>
      </c>
      <c r="C3410">
        <v>462893621</v>
      </c>
      <c r="D3410" s="1">
        <v>45705</v>
      </c>
      <c r="E3410">
        <v>99221</v>
      </c>
      <c r="F3410">
        <v>99284</v>
      </c>
      <c r="G3410" t="s">
        <v>593</v>
      </c>
      <c r="H3410" s="34">
        <v>79651</v>
      </c>
      <c r="I3410" s="7">
        <v>59738</v>
      </c>
      <c r="J3410" s="7">
        <v>44261.3</v>
      </c>
      <c r="K3410" s="7">
        <v>6516</v>
      </c>
      <c r="L3410" s="7">
        <v>8960.7000000000007</v>
      </c>
      <c r="M3410" s="5">
        <v>0.15</v>
      </c>
      <c r="N3410" t="s">
        <v>1139</v>
      </c>
      <c r="O3410" t="s">
        <v>30</v>
      </c>
      <c r="P3410" t="s">
        <v>3147</v>
      </c>
      <c r="Q3410" t="s">
        <v>19</v>
      </c>
      <c r="R3410" t="s">
        <v>27</v>
      </c>
      <c r="S3410" t="s">
        <v>17</v>
      </c>
      <c r="T3410" t="s">
        <v>13311</v>
      </c>
      <c r="U3410" s="1">
        <v>45745</v>
      </c>
      <c r="V3410">
        <v>40</v>
      </c>
      <c r="W3410" t="str">
        <f t="shared" si="100"/>
        <v>30-59</v>
      </c>
    </row>
    <row r="3411" spans="1:23" x14ac:dyDescent="0.25">
      <c r="A3411" t="s">
        <v>3650</v>
      </c>
      <c r="B3411">
        <v>8226204073</v>
      </c>
      <c r="C3411">
        <v>6406082913</v>
      </c>
      <c r="D3411" s="1">
        <v>45739</v>
      </c>
      <c r="E3411">
        <v>99222</v>
      </c>
      <c r="F3411">
        <v>71046</v>
      </c>
      <c r="G3411" t="s">
        <v>3240</v>
      </c>
      <c r="H3411" s="34">
        <v>69877</v>
      </c>
      <c r="I3411" s="7">
        <v>54504</v>
      </c>
      <c r="J3411" s="7">
        <v>22233.200000000001</v>
      </c>
      <c r="K3411" s="7">
        <v>21370</v>
      </c>
      <c r="L3411" s="7">
        <v>10900.8</v>
      </c>
      <c r="M3411" s="5">
        <v>0.2</v>
      </c>
      <c r="N3411" t="s">
        <v>3140</v>
      </c>
      <c r="O3411" t="s">
        <v>27</v>
      </c>
      <c r="P3411" t="s">
        <v>55</v>
      </c>
      <c r="Q3411" t="s">
        <v>32</v>
      </c>
      <c r="R3411" t="s">
        <v>38</v>
      </c>
      <c r="S3411" t="s">
        <v>27</v>
      </c>
      <c r="T3411" t="s">
        <v>13311</v>
      </c>
      <c r="U3411" s="1">
        <v>45901</v>
      </c>
      <c r="V3411">
        <v>162</v>
      </c>
      <c r="W3411" t="str">
        <f t="shared" si="100"/>
        <v>150-179</v>
      </c>
    </row>
    <row r="3412" spans="1:23" x14ac:dyDescent="0.25">
      <c r="A3412" t="s">
        <v>3651</v>
      </c>
      <c r="B3412">
        <v>5606047815</v>
      </c>
      <c r="C3412">
        <v>6983999773</v>
      </c>
      <c r="D3412" s="1">
        <v>45413</v>
      </c>
      <c r="E3412">
        <v>99223</v>
      </c>
      <c r="F3412">
        <v>99213</v>
      </c>
      <c r="G3412" t="s">
        <v>69</v>
      </c>
      <c r="H3412" s="34">
        <v>40255</v>
      </c>
      <c r="I3412" s="7">
        <v>32204</v>
      </c>
      <c r="J3412" s="7">
        <v>27695.439999999999</v>
      </c>
      <c r="K3412" s="7">
        <v>0</v>
      </c>
      <c r="L3412" s="7">
        <v>4508.5600000000004</v>
      </c>
      <c r="M3412" s="5">
        <v>0.14000000000000001</v>
      </c>
      <c r="N3412" t="s">
        <v>1135</v>
      </c>
      <c r="O3412" t="s">
        <v>17</v>
      </c>
      <c r="P3412" t="s">
        <v>31</v>
      </c>
      <c r="Q3412" t="s">
        <v>32</v>
      </c>
      <c r="R3412" t="s">
        <v>27</v>
      </c>
      <c r="S3412" t="s">
        <v>27</v>
      </c>
      <c r="T3412" t="s">
        <v>13312</v>
      </c>
      <c r="U3412" s="1">
        <v>45470</v>
      </c>
      <c r="V3412">
        <v>57</v>
      </c>
      <c r="W3412" t="str">
        <f t="shared" si="100"/>
        <v>30-59</v>
      </c>
    </row>
    <row r="3413" spans="1:23" x14ac:dyDescent="0.25">
      <c r="A3413" t="s">
        <v>3652</v>
      </c>
      <c r="B3413">
        <v>5012178774</v>
      </c>
      <c r="C3413">
        <v>9895111277</v>
      </c>
      <c r="D3413" s="1">
        <v>45409</v>
      </c>
      <c r="E3413">
        <v>99215</v>
      </c>
      <c r="F3413">
        <v>99284</v>
      </c>
      <c r="G3413" t="s">
        <v>83</v>
      </c>
      <c r="H3413" s="34">
        <v>80170</v>
      </c>
      <c r="I3413" s="7">
        <v>60128</v>
      </c>
      <c r="J3413" s="7">
        <v>44481.8</v>
      </c>
      <c r="K3413" s="7">
        <v>6627</v>
      </c>
      <c r="L3413" s="7">
        <v>9019.2000000000007</v>
      </c>
      <c r="M3413" s="5">
        <v>0.15</v>
      </c>
      <c r="N3413" t="s">
        <v>1139</v>
      </c>
      <c r="O3413" t="s">
        <v>27</v>
      </c>
      <c r="P3413" t="s">
        <v>35</v>
      </c>
      <c r="Q3413" t="s">
        <v>19</v>
      </c>
      <c r="R3413" t="s">
        <v>20</v>
      </c>
      <c r="S3413" t="s">
        <v>17</v>
      </c>
      <c r="T3413" t="s">
        <v>13310</v>
      </c>
      <c r="U3413" s="1">
        <v>45514</v>
      </c>
      <c r="V3413">
        <v>105</v>
      </c>
      <c r="W3413" t="str">
        <f t="shared" si="100"/>
        <v>90-119</v>
      </c>
    </row>
    <row r="3414" spans="1:23" x14ac:dyDescent="0.25">
      <c r="A3414" t="s">
        <v>3653</v>
      </c>
      <c r="B3414">
        <v>6765157027</v>
      </c>
      <c r="C3414">
        <v>8317691756</v>
      </c>
      <c r="D3414" s="1">
        <v>45300</v>
      </c>
      <c r="E3414">
        <v>99214</v>
      </c>
      <c r="F3414">
        <v>99292</v>
      </c>
      <c r="G3414" t="s">
        <v>187</v>
      </c>
      <c r="H3414" s="34">
        <v>65202</v>
      </c>
      <c r="I3414" s="7">
        <v>51510</v>
      </c>
      <c r="J3414" s="7">
        <v>43268.4</v>
      </c>
      <c r="K3414" s="7">
        <v>0</v>
      </c>
      <c r="L3414" s="7">
        <v>8241.6</v>
      </c>
      <c r="M3414" s="5">
        <v>0.16</v>
      </c>
      <c r="N3414" t="s">
        <v>1138</v>
      </c>
      <c r="O3414" t="s">
        <v>17</v>
      </c>
      <c r="P3414" t="s">
        <v>40</v>
      </c>
      <c r="Q3414" t="s">
        <v>19</v>
      </c>
      <c r="R3414" t="s">
        <v>21</v>
      </c>
      <c r="S3414" t="s">
        <v>27</v>
      </c>
      <c r="T3414" t="s">
        <v>13310</v>
      </c>
      <c r="U3414" s="1">
        <v>45440</v>
      </c>
      <c r="V3414">
        <v>140</v>
      </c>
      <c r="W3414" t="str">
        <f t="shared" si="100"/>
        <v>120-149</v>
      </c>
    </row>
    <row r="3415" spans="1:23" x14ac:dyDescent="0.25">
      <c r="A3415" t="s">
        <v>3654</v>
      </c>
      <c r="B3415">
        <v>9758178007</v>
      </c>
      <c r="C3415">
        <v>5812446531</v>
      </c>
      <c r="D3415" s="1">
        <v>45902</v>
      </c>
      <c r="E3415">
        <v>99214</v>
      </c>
      <c r="F3415">
        <v>99204</v>
      </c>
      <c r="G3415" t="s">
        <v>307</v>
      </c>
      <c r="H3415" s="34">
        <v>62998</v>
      </c>
      <c r="I3415" s="7">
        <v>45359</v>
      </c>
      <c r="J3415" s="7">
        <v>22578.28</v>
      </c>
      <c r="K3415" s="7">
        <v>19152</v>
      </c>
      <c r="L3415" s="7">
        <v>3628.72</v>
      </c>
      <c r="M3415" s="5">
        <v>0.08</v>
      </c>
      <c r="N3415" t="s">
        <v>24</v>
      </c>
      <c r="O3415" t="s">
        <v>27</v>
      </c>
      <c r="P3415" t="s">
        <v>3147</v>
      </c>
      <c r="Q3415" t="s">
        <v>32</v>
      </c>
      <c r="R3415" t="s">
        <v>26</v>
      </c>
      <c r="S3415" t="s">
        <v>27</v>
      </c>
      <c r="T3415" t="s">
        <v>13311</v>
      </c>
      <c r="U3415" s="1">
        <v>45972</v>
      </c>
      <c r="V3415">
        <v>70</v>
      </c>
      <c r="W3415" t="str">
        <f t="shared" si="100"/>
        <v>60-89</v>
      </c>
    </row>
    <row r="3416" spans="1:23" x14ac:dyDescent="0.25">
      <c r="A3416" t="s">
        <v>3655</v>
      </c>
      <c r="B3416">
        <v>2918524485</v>
      </c>
      <c r="C3416">
        <v>877017578</v>
      </c>
      <c r="D3416" s="1">
        <v>45752</v>
      </c>
      <c r="E3416">
        <v>99221</v>
      </c>
      <c r="F3416">
        <v>99202</v>
      </c>
      <c r="G3416" t="s">
        <v>3438</v>
      </c>
      <c r="H3416" s="34">
        <v>21618</v>
      </c>
      <c r="I3416" s="7">
        <v>17078</v>
      </c>
      <c r="J3416" s="7">
        <v>12381.52</v>
      </c>
      <c r="K3416" s="7">
        <v>1964</v>
      </c>
      <c r="L3416" s="7">
        <v>2732.48</v>
      </c>
      <c r="M3416" s="5">
        <v>0.16</v>
      </c>
      <c r="N3416" t="s">
        <v>1138</v>
      </c>
      <c r="O3416" t="s">
        <v>27</v>
      </c>
      <c r="P3416" t="s">
        <v>97</v>
      </c>
      <c r="Q3416" t="s">
        <v>19</v>
      </c>
      <c r="R3416" t="s">
        <v>43</v>
      </c>
      <c r="S3416" t="s">
        <v>21</v>
      </c>
      <c r="T3416" t="s">
        <v>13312</v>
      </c>
      <c r="U3416" s="1">
        <v>45884</v>
      </c>
      <c r="V3416">
        <v>132</v>
      </c>
      <c r="W3416" t="str">
        <f t="shared" si="100"/>
        <v>120-149</v>
      </c>
    </row>
    <row r="3417" spans="1:23" x14ac:dyDescent="0.25">
      <c r="A3417" t="s">
        <v>3656</v>
      </c>
      <c r="B3417">
        <v>7507007559</v>
      </c>
      <c r="C3417">
        <v>189249361</v>
      </c>
      <c r="D3417" s="1">
        <v>45616</v>
      </c>
      <c r="E3417">
        <v>99232</v>
      </c>
      <c r="F3417">
        <v>99292</v>
      </c>
      <c r="G3417" t="s">
        <v>279</v>
      </c>
      <c r="H3417" s="34">
        <v>30536</v>
      </c>
      <c r="I3417" s="7">
        <v>24123</v>
      </c>
      <c r="J3417" s="7">
        <v>13131.32</v>
      </c>
      <c r="K3417" s="7">
        <v>7132</v>
      </c>
      <c r="L3417" s="7">
        <v>3859.68</v>
      </c>
      <c r="M3417" s="5">
        <v>0.16</v>
      </c>
      <c r="N3417" t="s">
        <v>1138</v>
      </c>
      <c r="O3417" t="s">
        <v>27</v>
      </c>
      <c r="P3417" t="s">
        <v>40</v>
      </c>
      <c r="Q3417" t="s">
        <v>32</v>
      </c>
      <c r="R3417" t="s">
        <v>27</v>
      </c>
      <c r="S3417" t="s">
        <v>27</v>
      </c>
      <c r="T3417" t="s">
        <v>13312</v>
      </c>
      <c r="U3417" s="1">
        <v>45707</v>
      </c>
      <c r="V3417">
        <v>91</v>
      </c>
      <c r="W3417" t="str">
        <f t="shared" si="100"/>
        <v>90-119</v>
      </c>
    </row>
    <row r="3418" spans="1:23" x14ac:dyDescent="0.25">
      <c r="A3418" t="s">
        <v>3657</v>
      </c>
      <c r="B3418">
        <v>3267246064</v>
      </c>
      <c r="C3418">
        <v>8491302762</v>
      </c>
      <c r="D3418" s="1">
        <v>45785</v>
      </c>
      <c r="E3418">
        <v>99213</v>
      </c>
      <c r="F3418">
        <v>99212</v>
      </c>
      <c r="G3418" t="s">
        <v>3494</v>
      </c>
      <c r="H3418" s="34">
        <v>38018</v>
      </c>
      <c r="I3418" s="7">
        <v>28514</v>
      </c>
      <c r="J3418" s="7">
        <v>14371.9</v>
      </c>
      <c r="K3418" s="7">
        <v>9865</v>
      </c>
      <c r="L3418" s="7">
        <v>4277.1000000000004</v>
      </c>
      <c r="M3418" s="5">
        <v>0.15</v>
      </c>
      <c r="N3418" t="s">
        <v>1139</v>
      </c>
      <c r="O3418" t="s">
        <v>27</v>
      </c>
      <c r="P3418" t="s">
        <v>3149</v>
      </c>
      <c r="Q3418" t="s">
        <v>32</v>
      </c>
      <c r="R3418" t="s">
        <v>20</v>
      </c>
      <c r="S3418" t="s">
        <v>27</v>
      </c>
      <c r="T3418" t="s">
        <v>13312</v>
      </c>
      <c r="U3418" s="1">
        <v>45843</v>
      </c>
      <c r="V3418">
        <v>58</v>
      </c>
      <c r="W3418" t="str">
        <f t="shared" si="100"/>
        <v>30-59</v>
      </c>
    </row>
    <row r="3419" spans="1:23" x14ac:dyDescent="0.25">
      <c r="A3419" t="s">
        <v>3658</v>
      </c>
      <c r="B3419">
        <v>3024741711</v>
      </c>
      <c r="C3419">
        <v>2210584079</v>
      </c>
      <c r="D3419" s="1">
        <v>45357</v>
      </c>
      <c r="E3419">
        <v>99233</v>
      </c>
      <c r="F3419">
        <v>99203</v>
      </c>
      <c r="G3419" t="s">
        <v>365</v>
      </c>
      <c r="H3419" s="34">
        <v>29383</v>
      </c>
      <c r="I3419" s="7">
        <v>19099</v>
      </c>
      <c r="J3419" s="7">
        <v>14461.12</v>
      </c>
      <c r="K3419" s="7">
        <v>2346</v>
      </c>
      <c r="L3419" s="7">
        <v>2291.88</v>
      </c>
      <c r="M3419" s="5">
        <v>0.12</v>
      </c>
      <c r="N3419" t="s">
        <v>46</v>
      </c>
      <c r="O3419" t="s">
        <v>27</v>
      </c>
      <c r="P3419" t="s">
        <v>3146</v>
      </c>
      <c r="Q3419" t="s">
        <v>32</v>
      </c>
      <c r="R3419" t="s">
        <v>20</v>
      </c>
      <c r="S3419" t="s">
        <v>27</v>
      </c>
      <c r="T3419" t="s">
        <v>13311</v>
      </c>
      <c r="U3419" s="1">
        <v>45504</v>
      </c>
      <c r="V3419">
        <v>147</v>
      </c>
      <c r="W3419" t="str">
        <f t="shared" si="100"/>
        <v>120-149</v>
      </c>
    </row>
    <row r="3420" spans="1:23" x14ac:dyDescent="0.25">
      <c r="A3420" t="s">
        <v>3659</v>
      </c>
      <c r="B3420">
        <v>8414619045</v>
      </c>
      <c r="C3420">
        <v>8542314496</v>
      </c>
      <c r="D3420" s="1">
        <v>45338</v>
      </c>
      <c r="E3420">
        <v>99213</v>
      </c>
      <c r="F3420">
        <v>99283</v>
      </c>
      <c r="G3420" t="s">
        <v>3357</v>
      </c>
      <c r="H3420" s="34">
        <v>79882</v>
      </c>
      <c r="I3420" s="7">
        <v>65503</v>
      </c>
      <c r="J3420" s="7">
        <v>31300.46</v>
      </c>
      <c r="K3420" s="7">
        <v>22412</v>
      </c>
      <c r="L3420" s="7">
        <v>11790.54</v>
      </c>
      <c r="M3420" s="5">
        <v>0.18</v>
      </c>
      <c r="N3420" t="s">
        <v>3141</v>
      </c>
      <c r="O3420" t="s">
        <v>27</v>
      </c>
      <c r="P3420" t="s">
        <v>97</v>
      </c>
      <c r="Q3420" t="s">
        <v>32</v>
      </c>
      <c r="R3420" t="s">
        <v>26</v>
      </c>
      <c r="S3420" t="s">
        <v>21</v>
      </c>
      <c r="T3420" t="s">
        <v>13312</v>
      </c>
      <c r="U3420" s="1">
        <v>45368</v>
      </c>
      <c r="V3420">
        <v>30</v>
      </c>
      <c r="W3420" t="str">
        <f t="shared" si="100"/>
        <v>30-59</v>
      </c>
    </row>
    <row r="3421" spans="1:23" x14ac:dyDescent="0.25">
      <c r="A3421" t="s">
        <v>3660</v>
      </c>
      <c r="B3421">
        <v>9795571273</v>
      </c>
      <c r="C3421">
        <v>1424366078</v>
      </c>
      <c r="D3421" s="1">
        <v>45867</v>
      </c>
      <c r="E3421">
        <v>99233</v>
      </c>
      <c r="F3421">
        <v>99283</v>
      </c>
      <c r="G3421" t="s">
        <v>3215</v>
      </c>
      <c r="H3421" s="34">
        <v>42853</v>
      </c>
      <c r="I3421" s="7">
        <v>36425</v>
      </c>
      <c r="J3421" s="7">
        <v>35696.5</v>
      </c>
      <c r="K3421" s="7">
        <v>0</v>
      </c>
      <c r="L3421" s="7">
        <v>728.5</v>
      </c>
      <c r="M3421" s="5">
        <v>0.02</v>
      </c>
      <c r="N3421" t="s">
        <v>16</v>
      </c>
      <c r="O3421" t="s">
        <v>17</v>
      </c>
      <c r="P3421" t="s">
        <v>3150</v>
      </c>
      <c r="Q3421" t="s">
        <v>32</v>
      </c>
      <c r="R3421" t="s">
        <v>27</v>
      </c>
      <c r="S3421" t="s">
        <v>17</v>
      </c>
      <c r="T3421" t="s">
        <v>13310</v>
      </c>
      <c r="U3421" s="1">
        <v>45999</v>
      </c>
      <c r="V3421">
        <v>132</v>
      </c>
      <c r="W3421" t="str">
        <f t="shared" si="100"/>
        <v>120-149</v>
      </c>
    </row>
    <row r="3422" spans="1:23" x14ac:dyDescent="0.25">
      <c r="A3422" t="s">
        <v>3661</v>
      </c>
      <c r="B3422">
        <v>3254331356</v>
      </c>
      <c r="C3422">
        <v>9161884501</v>
      </c>
      <c r="D3422" s="1">
        <v>45562</v>
      </c>
      <c r="E3422">
        <v>99213</v>
      </c>
      <c r="F3422">
        <v>99213</v>
      </c>
      <c r="G3422" t="s">
        <v>57</v>
      </c>
      <c r="H3422" s="34">
        <v>76516</v>
      </c>
      <c r="I3422" s="7">
        <v>55092</v>
      </c>
      <c r="J3422" s="7">
        <v>44720.639999999999</v>
      </c>
      <c r="K3422" s="7">
        <v>5964</v>
      </c>
      <c r="L3422" s="7">
        <v>4407.3599999999997</v>
      </c>
      <c r="M3422" s="5">
        <v>0.08</v>
      </c>
      <c r="N3422" t="s">
        <v>24</v>
      </c>
      <c r="O3422" t="s">
        <v>30</v>
      </c>
      <c r="P3422" t="s">
        <v>25</v>
      </c>
      <c r="Q3422" t="s">
        <v>32</v>
      </c>
      <c r="R3422" t="s">
        <v>21</v>
      </c>
      <c r="S3422" t="s">
        <v>17</v>
      </c>
      <c r="T3422" t="s">
        <v>13312</v>
      </c>
      <c r="U3422" s="1">
        <v>45684</v>
      </c>
      <c r="V3422">
        <v>122</v>
      </c>
      <c r="W3422" t="str">
        <f t="shared" si="100"/>
        <v>120-149</v>
      </c>
    </row>
    <row r="3423" spans="1:23" x14ac:dyDescent="0.25">
      <c r="A3423" t="s">
        <v>3662</v>
      </c>
      <c r="B3423">
        <v>9008516335</v>
      </c>
      <c r="C3423">
        <v>6233331648</v>
      </c>
      <c r="D3423" s="1">
        <v>45359</v>
      </c>
      <c r="E3423">
        <v>99223</v>
      </c>
      <c r="F3423">
        <v>80053</v>
      </c>
      <c r="G3423" t="s">
        <v>3242</v>
      </c>
      <c r="H3423" s="34">
        <v>61956</v>
      </c>
      <c r="I3423" s="7">
        <v>44608</v>
      </c>
      <c r="J3423" s="7">
        <v>41039.360000000001</v>
      </c>
      <c r="K3423" s="7">
        <v>0</v>
      </c>
      <c r="L3423" s="7">
        <v>3568.64</v>
      </c>
      <c r="M3423" s="5">
        <v>0.08</v>
      </c>
      <c r="N3423" t="s">
        <v>24</v>
      </c>
      <c r="O3423" t="s">
        <v>17</v>
      </c>
      <c r="P3423" t="s">
        <v>3146</v>
      </c>
      <c r="Q3423" t="s">
        <v>32</v>
      </c>
      <c r="R3423" t="s">
        <v>21</v>
      </c>
      <c r="S3423" t="s">
        <v>21</v>
      </c>
      <c r="T3423" t="s">
        <v>13311</v>
      </c>
      <c r="U3423" s="1">
        <v>45537</v>
      </c>
      <c r="V3423">
        <v>178</v>
      </c>
      <c r="W3423" t="str">
        <f t="shared" si="100"/>
        <v>150-179</v>
      </c>
    </row>
    <row r="3424" spans="1:23" x14ac:dyDescent="0.25">
      <c r="A3424" t="s">
        <v>3663</v>
      </c>
      <c r="B3424">
        <v>9030824995</v>
      </c>
      <c r="C3424">
        <v>479759288</v>
      </c>
      <c r="D3424" s="1">
        <v>45531</v>
      </c>
      <c r="E3424">
        <v>99231</v>
      </c>
      <c r="F3424">
        <v>99213</v>
      </c>
      <c r="G3424" t="s">
        <v>3158</v>
      </c>
      <c r="H3424" s="34">
        <v>55201</v>
      </c>
      <c r="I3424" s="7">
        <v>41401</v>
      </c>
      <c r="J3424" s="7">
        <v>35190.85</v>
      </c>
      <c r="K3424" s="7">
        <v>0</v>
      </c>
      <c r="L3424" s="7">
        <v>6210.15</v>
      </c>
      <c r="M3424" s="5">
        <v>0.15</v>
      </c>
      <c r="N3424" t="s">
        <v>1139</v>
      </c>
      <c r="O3424" t="s">
        <v>17</v>
      </c>
      <c r="P3424" t="s">
        <v>31</v>
      </c>
      <c r="Q3424" t="s">
        <v>19</v>
      </c>
      <c r="R3424" t="s">
        <v>21</v>
      </c>
      <c r="S3424" t="s">
        <v>17</v>
      </c>
      <c r="T3424" t="s">
        <v>13312</v>
      </c>
      <c r="U3424" s="1">
        <v>45679</v>
      </c>
      <c r="V3424">
        <v>148</v>
      </c>
      <c r="W3424" t="str">
        <f t="shared" si="100"/>
        <v>120-149</v>
      </c>
    </row>
    <row r="3425" spans="1:23" x14ac:dyDescent="0.25">
      <c r="A3425" t="s">
        <v>3664</v>
      </c>
      <c r="B3425">
        <v>3299571934</v>
      </c>
      <c r="C3425">
        <v>2211796033</v>
      </c>
      <c r="D3425" s="1">
        <v>45773</v>
      </c>
      <c r="E3425">
        <v>99213</v>
      </c>
      <c r="F3425">
        <v>99212</v>
      </c>
      <c r="G3425" t="s">
        <v>3490</v>
      </c>
      <c r="H3425" s="34">
        <v>78133</v>
      </c>
      <c r="I3425" s="7">
        <v>50786</v>
      </c>
      <c r="J3425" s="7">
        <v>30283.68</v>
      </c>
      <c r="K3425" s="7">
        <v>14408</v>
      </c>
      <c r="L3425" s="7">
        <v>6094.32</v>
      </c>
      <c r="M3425" s="5">
        <v>0.12</v>
      </c>
      <c r="N3425" t="s">
        <v>46</v>
      </c>
      <c r="O3425" t="s">
        <v>27</v>
      </c>
      <c r="P3425" t="s">
        <v>55</v>
      </c>
      <c r="Q3425" t="s">
        <v>19</v>
      </c>
      <c r="R3425" t="s">
        <v>43</v>
      </c>
      <c r="S3425" t="s">
        <v>21</v>
      </c>
      <c r="T3425" t="s">
        <v>13311</v>
      </c>
      <c r="U3425" s="1">
        <v>45820</v>
      </c>
      <c r="V3425">
        <v>47</v>
      </c>
      <c r="W3425" t="str">
        <f t="shared" si="100"/>
        <v>30-59</v>
      </c>
    </row>
    <row r="3426" spans="1:23" x14ac:dyDescent="0.25">
      <c r="A3426" t="s">
        <v>3665</v>
      </c>
      <c r="B3426">
        <v>9374445047</v>
      </c>
      <c r="C3426">
        <v>1945898820</v>
      </c>
      <c r="D3426" s="1">
        <v>45367</v>
      </c>
      <c r="E3426">
        <v>99221</v>
      </c>
      <c r="F3426">
        <v>97110</v>
      </c>
      <c r="G3426" t="s">
        <v>182</v>
      </c>
      <c r="H3426" s="34">
        <v>73364</v>
      </c>
      <c r="I3426" s="7">
        <v>47687</v>
      </c>
      <c r="J3426" s="7">
        <v>31629.56</v>
      </c>
      <c r="K3426" s="7">
        <v>10335</v>
      </c>
      <c r="L3426" s="7">
        <v>5722.44</v>
      </c>
      <c r="M3426" s="5">
        <v>0.12</v>
      </c>
      <c r="N3426" t="s">
        <v>46</v>
      </c>
      <c r="O3426" t="s">
        <v>27</v>
      </c>
      <c r="P3426" t="s">
        <v>18</v>
      </c>
      <c r="Q3426" t="s">
        <v>32</v>
      </c>
      <c r="R3426" t="s">
        <v>27</v>
      </c>
      <c r="S3426" t="s">
        <v>21</v>
      </c>
      <c r="T3426" t="s">
        <v>13310</v>
      </c>
      <c r="U3426" s="1">
        <v>45422</v>
      </c>
      <c r="V3426">
        <v>55</v>
      </c>
      <c r="W3426" t="str">
        <f t="shared" si="100"/>
        <v>30-59</v>
      </c>
    </row>
    <row r="3427" spans="1:23" x14ac:dyDescent="0.25">
      <c r="A3427" t="s">
        <v>3666</v>
      </c>
      <c r="B3427">
        <v>9581405489</v>
      </c>
      <c r="C3427">
        <v>7042693650</v>
      </c>
      <c r="D3427" s="1">
        <v>45477</v>
      </c>
      <c r="E3427">
        <v>99232</v>
      </c>
      <c r="F3427">
        <v>93000</v>
      </c>
      <c r="G3427" t="s">
        <v>3377</v>
      </c>
      <c r="H3427" s="34">
        <v>82293</v>
      </c>
      <c r="I3427" s="7">
        <v>67480</v>
      </c>
      <c r="J3427" s="7">
        <v>50703.6</v>
      </c>
      <c r="K3427" s="7">
        <v>4630</v>
      </c>
      <c r="L3427" s="7">
        <v>12146.4</v>
      </c>
      <c r="M3427" s="5">
        <v>0.18</v>
      </c>
      <c r="N3427" t="s">
        <v>3141</v>
      </c>
      <c r="O3427" t="s">
        <v>30</v>
      </c>
      <c r="P3427" t="s">
        <v>40</v>
      </c>
      <c r="Q3427" t="s">
        <v>32</v>
      </c>
      <c r="R3427" t="s">
        <v>21</v>
      </c>
      <c r="S3427" t="s">
        <v>17</v>
      </c>
      <c r="T3427" t="s">
        <v>13312</v>
      </c>
      <c r="U3427" s="1">
        <v>45593</v>
      </c>
      <c r="V3427">
        <v>116</v>
      </c>
      <c r="W3427" t="str">
        <f t="shared" si="100"/>
        <v>90-119</v>
      </c>
    </row>
    <row r="3428" spans="1:23" x14ac:dyDescent="0.25">
      <c r="A3428" t="s">
        <v>3667</v>
      </c>
      <c r="B3428">
        <v>9809753676</v>
      </c>
      <c r="C3428">
        <v>263591339</v>
      </c>
      <c r="D3428" s="1">
        <v>45784</v>
      </c>
      <c r="E3428">
        <v>99215</v>
      </c>
      <c r="F3428">
        <v>99292</v>
      </c>
      <c r="G3428" t="s">
        <v>293</v>
      </c>
      <c r="H3428" s="34">
        <v>92248</v>
      </c>
      <c r="I3428" s="7">
        <v>69186</v>
      </c>
      <c r="J3428" s="7">
        <v>52214.1</v>
      </c>
      <c r="K3428" s="7">
        <v>6594</v>
      </c>
      <c r="L3428" s="7">
        <v>10377.9</v>
      </c>
      <c r="M3428" s="5">
        <v>0.15</v>
      </c>
      <c r="N3428" t="s">
        <v>1139</v>
      </c>
      <c r="O3428" t="s">
        <v>30</v>
      </c>
      <c r="P3428" t="s">
        <v>35</v>
      </c>
      <c r="Q3428" t="s">
        <v>19</v>
      </c>
      <c r="R3428" t="s">
        <v>21</v>
      </c>
      <c r="S3428" t="s">
        <v>17</v>
      </c>
      <c r="T3428" t="s">
        <v>13311</v>
      </c>
      <c r="U3428" s="1">
        <v>45862</v>
      </c>
      <c r="V3428">
        <v>78</v>
      </c>
      <c r="W3428" t="str">
        <f t="shared" si="100"/>
        <v>60-89</v>
      </c>
    </row>
    <row r="3429" spans="1:23" x14ac:dyDescent="0.25">
      <c r="A3429" t="s">
        <v>3668</v>
      </c>
      <c r="B3429">
        <v>778665369</v>
      </c>
      <c r="C3429">
        <v>7036455536</v>
      </c>
      <c r="D3429" s="1">
        <v>45600</v>
      </c>
      <c r="E3429">
        <v>99222</v>
      </c>
      <c r="F3429">
        <v>99203</v>
      </c>
      <c r="G3429" t="s">
        <v>3669</v>
      </c>
      <c r="H3429" s="34">
        <v>75252</v>
      </c>
      <c r="I3429" s="7">
        <v>59449</v>
      </c>
      <c r="J3429" s="7">
        <v>44252.160000000003</v>
      </c>
      <c r="K3429" s="7">
        <v>5685</v>
      </c>
      <c r="L3429" s="7">
        <v>9511.84</v>
      </c>
      <c r="M3429" s="5">
        <v>0.16</v>
      </c>
      <c r="N3429" t="s">
        <v>1138</v>
      </c>
      <c r="O3429" t="s">
        <v>30</v>
      </c>
      <c r="P3429" t="s">
        <v>3147</v>
      </c>
      <c r="Q3429" t="s">
        <v>19</v>
      </c>
      <c r="R3429" t="s">
        <v>38</v>
      </c>
      <c r="S3429" t="s">
        <v>27</v>
      </c>
      <c r="T3429" t="s">
        <v>13311</v>
      </c>
      <c r="U3429" s="1">
        <v>45721</v>
      </c>
      <c r="V3429">
        <v>121</v>
      </c>
      <c r="W3429" t="str">
        <f t="shared" si="100"/>
        <v>120-149</v>
      </c>
    </row>
    <row r="3430" spans="1:23" x14ac:dyDescent="0.25">
      <c r="A3430" t="s">
        <v>3670</v>
      </c>
      <c r="B3430">
        <v>4642168714</v>
      </c>
      <c r="C3430">
        <v>2627988222</v>
      </c>
      <c r="D3430" s="1">
        <v>45489</v>
      </c>
      <c r="E3430">
        <v>99223</v>
      </c>
      <c r="F3430">
        <v>99283</v>
      </c>
      <c r="G3430" t="s">
        <v>134</v>
      </c>
      <c r="H3430" s="34">
        <v>57687</v>
      </c>
      <c r="I3430" s="7">
        <v>46150</v>
      </c>
      <c r="J3430" s="7">
        <v>39689</v>
      </c>
      <c r="K3430" s="7">
        <v>0</v>
      </c>
      <c r="L3430" s="7">
        <v>6461</v>
      </c>
      <c r="M3430" s="5">
        <v>0.14000000000000001</v>
      </c>
      <c r="N3430" t="s">
        <v>1135</v>
      </c>
      <c r="O3430" t="s">
        <v>17</v>
      </c>
      <c r="P3430" t="s">
        <v>40</v>
      </c>
      <c r="Q3430" t="s">
        <v>32</v>
      </c>
      <c r="R3430" t="s">
        <v>21</v>
      </c>
      <c r="S3430" t="s">
        <v>21</v>
      </c>
      <c r="T3430" t="s">
        <v>13312</v>
      </c>
      <c r="U3430" s="1">
        <v>45535</v>
      </c>
      <c r="V3430">
        <v>46</v>
      </c>
      <c r="W3430" t="str">
        <f t="shared" si="100"/>
        <v>30-59</v>
      </c>
    </row>
    <row r="3431" spans="1:23" x14ac:dyDescent="0.25">
      <c r="A3431" t="s">
        <v>3671</v>
      </c>
      <c r="B3431">
        <v>9243796699</v>
      </c>
      <c r="C3431">
        <v>8345679788</v>
      </c>
      <c r="D3431" s="1">
        <v>45683</v>
      </c>
      <c r="E3431">
        <v>99221</v>
      </c>
      <c r="F3431">
        <v>99283</v>
      </c>
      <c r="G3431" t="s">
        <v>3283</v>
      </c>
      <c r="H3431" s="34">
        <v>99478</v>
      </c>
      <c r="I3431" s="7">
        <v>81572</v>
      </c>
      <c r="J3431" s="7">
        <v>58105.04</v>
      </c>
      <c r="K3431" s="7">
        <v>8784</v>
      </c>
      <c r="L3431" s="7">
        <v>14682.96</v>
      </c>
      <c r="M3431" s="5">
        <v>0.18</v>
      </c>
      <c r="N3431" t="s">
        <v>3141</v>
      </c>
      <c r="O3431" t="s">
        <v>27</v>
      </c>
      <c r="P3431" t="s">
        <v>3146</v>
      </c>
      <c r="Q3431" t="s">
        <v>32</v>
      </c>
      <c r="R3431" t="s">
        <v>20</v>
      </c>
      <c r="S3431" t="s">
        <v>21</v>
      </c>
      <c r="T3431" t="s">
        <v>13310</v>
      </c>
      <c r="U3431" s="1">
        <v>45756</v>
      </c>
      <c r="V3431">
        <v>73</v>
      </c>
      <c r="W3431" t="str">
        <f t="shared" si="100"/>
        <v>60-89</v>
      </c>
    </row>
    <row r="3432" spans="1:23" x14ac:dyDescent="0.25">
      <c r="A3432" t="s">
        <v>3672</v>
      </c>
      <c r="B3432">
        <v>5188035569</v>
      </c>
      <c r="C3432">
        <v>6061026933</v>
      </c>
      <c r="D3432" s="1">
        <v>45661</v>
      </c>
      <c r="E3432">
        <v>99223</v>
      </c>
      <c r="F3432">
        <v>81000</v>
      </c>
      <c r="G3432" t="s">
        <v>3673</v>
      </c>
      <c r="H3432" s="34">
        <v>92473</v>
      </c>
      <c r="I3432" s="7">
        <v>78602</v>
      </c>
      <c r="J3432" s="7">
        <v>77029.960000000006</v>
      </c>
      <c r="K3432" s="7">
        <v>0</v>
      </c>
      <c r="L3432" s="7">
        <v>1572.04</v>
      </c>
      <c r="M3432" s="5">
        <v>0.02</v>
      </c>
      <c r="N3432" t="s">
        <v>16</v>
      </c>
      <c r="O3432" t="s">
        <v>17</v>
      </c>
      <c r="P3432" t="s">
        <v>3147</v>
      </c>
      <c r="Q3432" t="s">
        <v>32</v>
      </c>
      <c r="R3432" t="s">
        <v>21</v>
      </c>
      <c r="S3432" t="s">
        <v>21</v>
      </c>
      <c r="T3432" t="s">
        <v>13312</v>
      </c>
      <c r="U3432" s="1">
        <v>45699</v>
      </c>
      <c r="V3432">
        <v>38</v>
      </c>
      <c r="W3432" t="str">
        <f t="shared" si="100"/>
        <v>30-59</v>
      </c>
    </row>
    <row r="3433" spans="1:23" x14ac:dyDescent="0.25">
      <c r="A3433" t="s">
        <v>3674</v>
      </c>
      <c r="B3433">
        <v>5658322755</v>
      </c>
      <c r="C3433">
        <v>5332238338</v>
      </c>
      <c r="D3433" s="1">
        <v>45472</v>
      </c>
      <c r="E3433">
        <v>99223</v>
      </c>
      <c r="F3433">
        <v>99205</v>
      </c>
      <c r="G3433" t="s">
        <v>102</v>
      </c>
      <c r="H3433" s="34">
        <v>38951</v>
      </c>
      <c r="I3433" s="7">
        <v>30382</v>
      </c>
      <c r="J3433" s="7">
        <v>21326.6</v>
      </c>
      <c r="K3433" s="7">
        <v>2979</v>
      </c>
      <c r="L3433" s="7">
        <v>6076.4</v>
      </c>
      <c r="M3433" s="5">
        <v>0.2</v>
      </c>
      <c r="N3433" t="s">
        <v>3140</v>
      </c>
      <c r="O3433" t="s">
        <v>27</v>
      </c>
      <c r="P3433" t="s">
        <v>3147</v>
      </c>
      <c r="Q3433" t="s">
        <v>32</v>
      </c>
      <c r="R3433" t="s">
        <v>43</v>
      </c>
      <c r="S3433" t="s">
        <v>27</v>
      </c>
      <c r="T3433" t="s">
        <v>13310</v>
      </c>
      <c r="U3433" s="1">
        <v>45506</v>
      </c>
      <c r="V3433">
        <v>34</v>
      </c>
      <c r="W3433" t="str">
        <f t="shared" si="100"/>
        <v>30-59</v>
      </c>
    </row>
    <row r="3434" spans="1:23" x14ac:dyDescent="0.25">
      <c r="A3434" t="s">
        <v>3675</v>
      </c>
      <c r="B3434">
        <v>3510669249</v>
      </c>
      <c r="C3434">
        <v>5633111034</v>
      </c>
      <c r="D3434" s="1">
        <v>45697</v>
      </c>
      <c r="E3434">
        <v>99238</v>
      </c>
      <c r="F3434">
        <v>85025</v>
      </c>
      <c r="G3434" t="s">
        <v>3320</v>
      </c>
      <c r="H3434" s="34">
        <v>94834</v>
      </c>
      <c r="I3434" s="7">
        <v>80609</v>
      </c>
      <c r="J3434" s="7">
        <v>78996.820000000007</v>
      </c>
      <c r="K3434" s="7">
        <v>0</v>
      </c>
      <c r="L3434" s="7">
        <v>1612.18</v>
      </c>
      <c r="M3434" s="5">
        <v>0.02</v>
      </c>
      <c r="N3434" t="s">
        <v>16</v>
      </c>
      <c r="O3434" t="s">
        <v>17</v>
      </c>
      <c r="P3434" t="s">
        <v>3146</v>
      </c>
      <c r="Q3434" t="s">
        <v>32</v>
      </c>
      <c r="R3434" t="s">
        <v>20</v>
      </c>
      <c r="S3434" t="s">
        <v>21</v>
      </c>
      <c r="T3434" t="s">
        <v>13312</v>
      </c>
      <c r="U3434" s="1">
        <v>45875</v>
      </c>
      <c r="V3434">
        <v>178</v>
      </c>
      <c r="W3434" t="str">
        <f t="shared" si="100"/>
        <v>150-179</v>
      </c>
    </row>
    <row r="3435" spans="1:23" x14ac:dyDescent="0.25">
      <c r="A3435" t="s">
        <v>3676</v>
      </c>
      <c r="B3435">
        <v>4601521482</v>
      </c>
      <c r="C3435">
        <v>721142697</v>
      </c>
      <c r="D3435" s="1">
        <v>45521</v>
      </c>
      <c r="E3435">
        <v>99215</v>
      </c>
      <c r="F3435">
        <v>99292</v>
      </c>
      <c r="G3435" t="s">
        <v>71</v>
      </c>
      <c r="H3435" s="34">
        <v>54298</v>
      </c>
      <c r="I3435" s="7">
        <v>35294</v>
      </c>
      <c r="J3435" s="7">
        <v>16348.72</v>
      </c>
      <c r="K3435" s="7">
        <v>14710</v>
      </c>
      <c r="L3435" s="7">
        <v>4235.28</v>
      </c>
      <c r="M3435" s="5">
        <v>0.12</v>
      </c>
      <c r="N3435" t="s">
        <v>46</v>
      </c>
      <c r="O3435" t="s">
        <v>27</v>
      </c>
      <c r="P3435" t="s">
        <v>55</v>
      </c>
      <c r="Q3435" t="s">
        <v>32</v>
      </c>
      <c r="R3435" t="s">
        <v>20</v>
      </c>
      <c r="S3435" t="s">
        <v>17</v>
      </c>
      <c r="T3435" t="s">
        <v>13310</v>
      </c>
      <c r="U3435" s="1">
        <v>45650</v>
      </c>
      <c r="V3435">
        <v>129</v>
      </c>
      <c r="W3435" t="str">
        <f t="shared" si="100"/>
        <v>120-149</v>
      </c>
    </row>
    <row r="3436" spans="1:23" x14ac:dyDescent="0.25">
      <c r="A3436" t="s">
        <v>3677</v>
      </c>
      <c r="B3436">
        <v>7869292526</v>
      </c>
      <c r="C3436">
        <v>7217218655</v>
      </c>
      <c r="D3436" s="1">
        <v>45911</v>
      </c>
      <c r="E3436">
        <v>99231</v>
      </c>
      <c r="F3436">
        <v>36415</v>
      </c>
      <c r="G3436" t="s">
        <v>559</v>
      </c>
      <c r="H3436" s="34">
        <v>88167</v>
      </c>
      <c r="I3436" s="7">
        <v>70534</v>
      </c>
      <c r="J3436" s="7">
        <v>53919.24</v>
      </c>
      <c r="K3436" s="7">
        <v>6740</v>
      </c>
      <c r="L3436" s="7">
        <v>9874.76</v>
      </c>
      <c r="M3436" s="5">
        <v>0.14000000000000001</v>
      </c>
      <c r="N3436" t="s">
        <v>1135</v>
      </c>
      <c r="O3436" t="s">
        <v>30</v>
      </c>
      <c r="P3436" t="s">
        <v>3150</v>
      </c>
      <c r="Q3436" t="s">
        <v>32</v>
      </c>
      <c r="R3436" t="s">
        <v>20</v>
      </c>
      <c r="S3436" t="s">
        <v>21</v>
      </c>
      <c r="T3436" t="s">
        <v>13312</v>
      </c>
      <c r="U3436" s="1">
        <v>46055</v>
      </c>
      <c r="V3436">
        <v>144</v>
      </c>
      <c r="W3436" t="str">
        <f t="shared" si="100"/>
        <v>120-149</v>
      </c>
    </row>
    <row r="3437" spans="1:23" x14ac:dyDescent="0.25">
      <c r="A3437" t="s">
        <v>3678</v>
      </c>
      <c r="B3437">
        <v>9025477531</v>
      </c>
      <c r="C3437">
        <v>7931825805</v>
      </c>
      <c r="D3437" s="1">
        <v>45821</v>
      </c>
      <c r="E3437">
        <v>99223</v>
      </c>
      <c r="F3437">
        <v>97110</v>
      </c>
      <c r="G3437" t="s">
        <v>3494</v>
      </c>
      <c r="H3437" s="34">
        <v>54641</v>
      </c>
      <c r="I3437" s="7">
        <v>40981</v>
      </c>
      <c r="J3437" s="7">
        <v>31469.85</v>
      </c>
      <c r="K3437" s="7">
        <v>3364</v>
      </c>
      <c r="L3437" s="7">
        <v>6147.15</v>
      </c>
      <c r="M3437" s="5">
        <v>0.15</v>
      </c>
      <c r="N3437" t="s">
        <v>1139</v>
      </c>
      <c r="O3437" t="s">
        <v>30</v>
      </c>
      <c r="P3437" t="s">
        <v>18</v>
      </c>
      <c r="Q3437" t="s">
        <v>32</v>
      </c>
      <c r="R3437" t="s">
        <v>21</v>
      </c>
      <c r="S3437" t="s">
        <v>21</v>
      </c>
      <c r="T3437" t="s">
        <v>13311</v>
      </c>
      <c r="U3437" s="1">
        <v>45968</v>
      </c>
      <c r="V3437">
        <v>147</v>
      </c>
      <c r="W3437" t="str">
        <f t="shared" si="100"/>
        <v>120-149</v>
      </c>
    </row>
    <row r="3438" spans="1:23" x14ac:dyDescent="0.25">
      <c r="A3438" t="s">
        <v>3679</v>
      </c>
      <c r="B3438">
        <v>8202961591</v>
      </c>
      <c r="C3438">
        <v>9452511990</v>
      </c>
      <c r="D3438" s="1">
        <v>45871</v>
      </c>
      <c r="E3438">
        <v>99233</v>
      </c>
      <c r="F3438">
        <v>71046</v>
      </c>
      <c r="G3438" t="s">
        <v>37</v>
      </c>
      <c r="H3438" s="34">
        <v>8083</v>
      </c>
      <c r="I3438" s="7">
        <v>5820</v>
      </c>
      <c r="J3438" s="7">
        <v>5354.4</v>
      </c>
      <c r="K3438" s="7">
        <v>0</v>
      </c>
      <c r="L3438" s="7">
        <v>465.6</v>
      </c>
      <c r="M3438" s="5">
        <v>0.08</v>
      </c>
      <c r="N3438" t="s">
        <v>24</v>
      </c>
      <c r="O3438" t="s">
        <v>17</v>
      </c>
      <c r="P3438" t="s">
        <v>55</v>
      </c>
      <c r="Q3438" t="s">
        <v>32</v>
      </c>
      <c r="R3438" t="s">
        <v>38</v>
      </c>
      <c r="S3438" t="s">
        <v>17</v>
      </c>
      <c r="T3438" t="s">
        <v>13310</v>
      </c>
      <c r="U3438" s="1">
        <v>45954</v>
      </c>
      <c r="V3438">
        <v>83</v>
      </c>
      <c r="W3438" t="str">
        <f t="shared" si="100"/>
        <v>60-89</v>
      </c>
    </row>
    <row r="3439" spans="1:23" x14ac:dyDescent="0.25">
      <c r="A3439" t="s">
        <v>3680</v>
      </c>
      <c r="B3439">
        <v>545385891</v>
      </c>
      <c r="C3439">
        <v>3146203315</v>
      </c>
      <c r="D3439" s="1">
        <v>45507</v>
      </c>
      <c r="E3439">
        <v>99233</v>
      </c>
      <c r="F3439">
        <v>99284</v>
      </c>
      <c r="G3439" t="s">
        <v>293</v>
      </c>
      <c r="H3439" s="34">
        <v>59627</v>
      </c>
      <c r="I3439" s="7">
        <v>42931</v>
      </c>
      <c r="J3439" s="7">
        <v>19839.52</v>
      </c>
      <c r="K3439" s="7">
        <v>19657</v>
      </c>
      <c r="L3439" s="7">
        <v>3434.48</v>
      </c>
      <c r="M3439" s="5">
        <v>0.08</v>
      </c>
      <c r="N3439" t="s">
        <v>24</v>
      </c>
      <c r="O3439" t="s">
        <v>27</v>
      </c>
      <c r="P3439" t="s">
        <v>25</v>
      </c>
      <c r="Q3439" t="s">
        <v>19</v>
      </c>
      <c r="R3439" t="s">
        <v>21</v>
      </c>
      <c r="S3439" t="s">
        <v>21</v>
      </c>
      <c r="T3439" t="s">
        <v>13312</v>
      </c>
      <c r="U3439" s="1">
        <v>45645</v>
      </c>
      <c r="V3439">
        <v>138</v>
      </c>
      <c r="W3439" t="str">
        <f t="shared" si="100"/>
        <v>120-149</v>
      </c>
    </row>
    <row r="3440" spans="1:23" x14ac:dyDescent="0.25">
      <c r="A3440" t="s">
        <v>3681</v>
      </c>
      <c r="B3440">
        <v>9234053809</v>
      </c>
      <c r="C3440">
        <v>8898090536</v>
      </c>
      <c r="D3440" s="1">
        <v>45518</v>
      </c>
      <c r="E3440">
        <v>99221</v>
      </c>
      <c r="F3440">
        <v>99211</v>
      </c>
      <c r="G3440" t="s">
        <v>3283</v>
      </c>
      <c r="H3440" s="34">
        <v>51416</v>
      </c>
      <c r="I3440" s="7">
        <v>40619</v>
      </c>
      <c r="J3440" s="7">
        <v>19598.96</v>
      </c>
      <c r="K3440" s="7">
        <v>14521</v>
      </c>
      <c r="L3440" s="7">
        <v>6499.04</v>
      </c>
      <c r="M3440" s="5">
        <v>0.16</v>
      </c>
      <c r="N3440" t="s">
        <v>1138</v>
      </c>
      <c r="O3440" t="s">
        <v>27</v>
      </c>
      <c r="P3440" t="s">
        <v>55</v>
      </c>
      <c r="Q3440" t="s">
        <v>32</v>
      </c>
      <c r="R3440" t="s">
        <v>38</v>
      </c>
      <c r="S3440" t="s">
        <v>21</v>
      </c>
      <c r="T3440" t="s">
        <v>13312</v>
      </c>
      <c r="U3440" s="1">
        <v>45587</v>
      </c>
      <c r="V3440">
        <v>69</v>
      </c>
      <c r="W3440" t="str">
        <f t="shared" si="100"/>
        <v>60-89</v>
      </c>
    </row>
    <row r="3441" spans="1:23" x14ac:dyDescent="0.25">
      <c r="A3441" t="s">
        <v>3682</v>
      </c>
      <c r="B3441">
        <v>8748238720</v>
      </c>
      <c r="C3441">
        <v>7770369612</v>
      </c>
      <c r="D3441" s="1">
        <v>45810</v>
      </c>
      <c r="E3441">
        <v>99233</v>
      </c>
      <c r="F3441">
        <v>99291</v>
      </c>
      <c r="G3441" t="s">
        <v>3312</v>
      </c>
      <c r="H3441" s="34">
        <v>70815</v>
      </c>
      <c r="I3441" s="7">
        <v>50987</v>
      </c>
      <c r="J3441" s="7">
        <v>46908.04</v>
      </c>
      <c r="K3441" s="7">
        <v>0</v>
      </c>
      <c r="L3441" s="7">
        <v>4078.96</v>
      </c>
      <c r="M3441" s="5">
        <v>0.08</v>
      </c>
      <c r="N3441" t="s">
        <v>24</v>
      </c>
      <c r="O3441" t="s">
        <v>17</v>
      </c>
      <c r="P3441" t="s">
        <v>55</v>
      </c>
      <c r="Q3441" t="s">
        <v>19</v>
      </c>
      <c r="R3441" t="s">
        <v>21</v>
      </c>
      <c r="S3441" t="s">
        <v>27</v>
      </c>
      <c r="T3441" t="s">
        <v>13311</v>
      </c>
      <c r="U3441" s="1">
        <v>45952</v>
      </c>
      <c r="V3441">
        <v>142</v>
      </c>
      <c r="W3441" t="str">
        <f t="shared" si="100"/>
        <v>120-149</v>
      </c>
    </row>
    <row r="3442" spans="1:23" x14ac:dyDescent="0.25">
      <c r="A3442" t="s">
        <v>3683</v>
      </c>
      <c r="B3442">
        <v>6490720403</v>
      </c>
      <c r="C3442">
        <v>1664053453</v>
      </c>
      <c r="D3442" s="1">
        <v>45342</v>
      </c>
      <c r="E3442">
        <v>99233</v>
      </c>
      <c r="F3442">
        <v>99205</v>
      </c>
      <c r="G3442" t="s">
        <v>3286</v>
      </c>
      <c r="H3442" s="34">
        <v>74851</v>
      </c>
      <c r="I3442" s="7">
        <v>59132</v>
      </c>
      <c r="J3442" s="7">
        <v>45484.88</v>
      </c>
      <c r="K3442" s="7">
        <v>4186</v>
      </c>
      <c r="L3442" s="7">
        <v>9461.1200000000008</v>
      </c>
      <c r="M3442" s="5">
        <v>0.16</v>
      </c>
      <c r="N3442" t="s">
        <v>1138</v>
      </c>
      <c r="O3442" t="s">
        <v>30</v>
      </c>
      <c r="P3442" t="s">
        <v>3150</v>
      </c>
      <c r="Q3442" t="s">
        <v>19</v>
      </c>
      <c r="R3442" t="s">
        <v>21</v>
      </c>
      <c r="S3442" t="s">
        <v>21</v>
      </c>
      <c r="T3442" t="s">
        <v>13310</v>
      </c>
      <c r="U3442" s="1">
        <v>45440</v>
      </c>
      <c r="V3442">
        <v>98</v>
      </c>
      <c r="W3442" t="str">
        <f t="shared" si="100"/>
        <v>90-119</v>
      </c>
    </row>
    <row r="3443" spans="1:23" x14ac:dyDescent="0.25">
      <c r="A3443" t="s">
        <v>3684</v>
      </c>
      <c r="B3443">
        <v>1882634336</v>
      </c>
      <c r="C3443">
        <v>9149846235</v>
      </c>
      <c r="D3443" s="1">
        <v>45439</v>
      </c>
      <c r="E3443">
        <v>99233</v>
      </c>
      <c r="F3443">
        <v>99202</v>
      </c>
      <c r="G3443" t="s">
        <v>3355</v>
      </c>
      <c r="H3443" s="34">
        <v>76427</v>
      </c>
      <c r="I3443" s="7">
        <v>49678</v>
      </c>
      <c r="J3443" s="7">
        <v>43716.639999999999</v>
      </c>
      <c r="K3443" s="7">
        <v>0</v>
      </c>
      <c r="L3443" s="7">
        <v>5961.36</v>
      </c>
      <c r="M3443" s="5">
        <v>0.12</v>
      </c>
      <c r="N3443" t="s">
        <v>46</v>
      </c>
      <c r="O3443" t="s">
        <v>17</v>
      </c>
      <c r="P3443" t="s">
        <v>35</v>
      </c>
      <c r="Q3443" t="s">
        <v>32</v>
      </c>
      <c r="R3443" t="s">
        <v>26</v>
      </c>
      <c r="S3443" t="s">
        <v>17</v>
      </c>
      <c r="T3443" t="s">
        <v>13310</v>
      </c>
      <c r="U3443" s="1">
        <v>45569</v>
      </c>
      <c r="V3443">
        <v>130</v>
      </c>
      <c r="W3443" t="str">
        <f t="shared" si="100"/>
        <v>120-149</v>
      </c>
    </row>
    <row r="3444" spans="1:23" x14ac:dyDescent="0.25">
      <c r="A3444" t="s">
        <v>3685</v>
      </c>
      <c r="B3444">
        <v>3033645332</v>
      </c>
      <c r="C3444">
        <v>862555921</v>
      </c>
      <c r="D3444" s="1">
        <v>45718</v>
      </c>
      <c r="E3444">
        <v>99215</v>
      </c>
      <c r="F3444">
        <v>93000</v>
      </c>
      <c r="G3444" t="s">
        <v>114</v>
      </c>
      <c r="H3444" s="34">
        <v>74102</v>
      </c>
      <c r="I3444" s="7">
        <v>58541</v>
      </c>
      <c r="J3444" s="7">
        <v>49174.44</v>
      </c>
      <c r="K3444" s="7">
        <v>0</v>
      </c>
      <c r="L3444" s="7">
        <v>9366.56</v>
      </c>
      <c r="M3444" s="5">
        <v>0.16</v>
      </c>
      <c r="N3444" t="s">
        <v>1138</v>
      </c>
      <c r="O3444" t="s">
        <v>17</v>
      </c>
      <c r="P3444" t="s">
        <v>3149</v>
      </c>
      <c r="Q3444" t="s">
        <v>32</v>
      </c>
      <c r="R3444" t="s">
        <v>27</v>
      </c>
      <c r="S3444" t="s">
        <v>27</v>
      </c>
      <c r="T3444" t="s">
        <v>13310</v>
      </c>
      <c r="U3444" s="1">
        <v>45751</v>
      </c>
      <c r="V3444">
        <v>33</v>
      </c>
      <c r="W3444" t="str">
        <f t="shared" si="100"/>
        <v>30-59</v>
      </c>
    </row>
    <row r="3445" spans="1:23" x14ac:dyDescent="0.25">
      <c r="A3445" t="s">
        <v>3686</v>
      </c>
      <c r="B3445">
        <v>7922015749</v>
      </c>
      <c r="C3445">
        <v>4896123724</v>
      </c>
      <c r="D3445" s="1">
        <v>45766</v>
      </c>
      <c r="E3445">
        <v>99231</v>
      </c>
      <c r="F3445">
        <v>99285</v>
      </c>
      <c r="G3445" t="s">
        <v>3176</v>
      </c>
      <c r="H3445" s="34">
        <v>48012</v>
      </c>
      <c r="I3445" s="7">
        <v>37449</v>
      </c>
      <c r="J3445" s="7">
        <v>17789.2</v>
      </c>
      <c r="K3445" s="7">
        <v>12170</v>
      </c>
      <c r="L3445" s="7">
        <v>7489.8</v>
      </c>
      <c r="M3445" s="5">
        <v>0.2</v>
      </c>
      <c r="N3445" t="s">
        <v>3140</v>
      </c>
      <c r="O3445" t="s">
        <v>27</v>
      </c>
      <c r="P3445" t="s">
        <v>18</v>
      </c>
      <c r="Q3445" t="s">
        <v>32</v>
      </c>
      <c r="R3445" t="s">
        <v>26</v>
      </c>
      <c r="S3445" t="s">
        <v>27</v>
      </c>
      <c r="T3445" t="s">
        <v>13312</v>
      </c>
      <c r="U3445" s="1">
        <v>45946</v>
      </c>
      <c r="V3445">
        <v>180</v>
      </c>
      <c r="W3445" t="str">
        <f t="shared" si="100"/>
        <v>180-209</v>
      </c>
    </row>
    <row r="3446" spans="1:23" x14ac:dyDescent="0.25">
      <c r="A3446" t="s">
        <v>3687</v>
      </c>
      <c r="B3446">
        <v>4966562447</v>
      </c>
      <c r="C3446">
        <v>374224895</v>
      </c>
      <c r="D3446" s="1">
        <v>45795</v>
      </c>
      <c r="E3446">
        <v>99233</v>
      </c>
      <c r="F3446">
        <v>99205</v>
      </c>
      <c r="G3446" t="s">
        <v>3400</v>
      </c>
      <c r="H3446" s="34">
        <v>58943</v>
      </c>
      <c r="I3446" s="7">
        <v>46565</v>
      </c>
      <c r="J3446" s="7">
        <v>23616.6</v>
      </c>
      <c r="K3446" s="7">
        <v>15498</v>
      </c>
      <c r="L3446" s="7">
        <v>7450.4</v>
      </c>
      <c r="M3446" s="5">
        <v>0.16</v>
      </c>
      <c r="N3446" t="s">
        <v>1138</v>
      </c>
      <c r="O3446" t="s">
        <v>27</v>
      </c>
      <c r="P3446" t="s">
        <v>3146</v>
      </c>
      <c r="Q3446" t="s">
        <v>32</v>
      </c>
      <c r="R3446" t="s">
        <v>26</v>
      </c>
      <c r="S3446" t="s">
        <v>17</v>
      </c>
      <c r="T3446" t="s">
        <v>13311</v>
      </c>
      <c r="U3446" s="1">
        <v>45972</v>
      </c>
      <c r="V3446">
        <v>177</v>
      </c>
      <c r="W3446" t="str">
        <f t="shared" si="100"/>
        <v>150-179</v>
      </c>
    </row>
    <row r="3447" spans="1:23" x14ac:dyDescent="0.25">
      <c r="A3447" t="s">
        <v>3688</v>
      </c>
      <c r="B3447">
        <v>8445185254</v>
      </c>
      <c r="C3447">
        <v>6235336244</v>
      </c>
      <c r="D3447" s="1">
        <v>45547</v>
      </c>
      <c r="E3447">
        <v>99223</v>
      </c>
      <c r="F3447">
        <v>99203</v>
      </c>
      <c r="G3447" t="s">
        <v>166</v>
      </c>
      <c r="H3447" s="34">
        <v>56993</v>
      </c>
      <c r="I3447" s="7">
        <v>37045</v>
      </c>
      <c r="J3447" s="7">
        <v>29664.6</v>
      </c>
      <c r="K3447" s="7">
        <v>2935</v>
      </c>
      <c r="L3447" s="7">
        <v>4445.3999999999996</v>
      </c>
      <c r="M3447" s="5">
        <v>0.12</v>
      </c>
      <c r="N3447" t="s">
        <v>46</v>
      </c>
      <c r="O3447" t="s">
        <v>30</v>
      </c>
      <c r="P3447" t="s">
        <v>97</v>
      </c>
      <c r="Q3447" t="s">
        <v>32</v>
      </c>
      <c r="R3447" t="s">
        <v>38</v>
      </c>
      <c r="S3447" t="s">
        <v>21</v>
      </c>
      <c r="T3447" t="s">
        <v>13312</v>
      </c>
      <c r="U3447" s="1">
        <v>45605</v>
      </c>
      <c r="V3447">
        <v>59</v>
      </c>
      <c r="W3447" t="str">
        <f t="shared" si="100"/>
        <v>30-59</v>
      </c>
    </row>
    <row r="3448" spans="1:23" x14ac:dyDescent="0.25">
      <c r="A3448" t="s">
        <v>3689</v>
      </c>
      <c r="B3448">
        <v>8832194709</v>
      </c>
      <c r="C3448">
        <v>8382702734</v>
      </c>
      <c r="D3448" s="1">
        <v>45797</v>
      </c>
      <c r="E3448">
        <v>99231</v>
      </c>
      <c r="F3448">
        <v>99283</v>
      </c>
      <c r="G3448" t="s">
        <v>3204</v>
      </c>
      <c r="H3448" s="34">
        <v>75037</v>
      </c>
      <c r="I3448" s="7">
        <v>60030</v>
      </c>
      <c r="J3448" s="7">
        <v>30179.8</v>
      </c>
      <c r="K3448" s="7">
        <v>21446</v>
      </c>
      <c r="L3448" s="7">
        <v>8404.2000000000007</v>
      </c>
      <c r="M3448" s="5">
        <v>0.14000000000000001</v>
      </c>
      <c r="N3448" t="s">
        <v>1135</v>
      </c>
      <c r="O3448" t="s">
        <v>27</v>
      </c>
      <c r="P3448" t="s">
        <v>3147</v>
      </c>
      <c r="Q3448" t="s">
        <v>19</v>
      </c>
      <c r="R3448" t="s">
        <v>43</v>
      </c>
      <c r="S3448" t="s">
        <v>17</v>
      </c>
      <c r="T3448" t="s">
        <v>13312</v>
      </c>
      <c r="U3448" s="1">
        <v>45851</v>
      </c>
      <c r="V3448">
        <v>54</v>
      </c>
      <c r="W3448" t="str">
        <f t="shared" si="100"/>
        <v>30-59</v>
      </c>
    </row>
    <row r="3449" spans="1:23" x14ac:dyDescent="0.25">
      <c r="A3449" t="s">
        <v>3690</v>
      </c>
      <c r="B3449">
        <v>9261188562</v>
      </c>
      <c r="C3449">
        <v>1018378472</v>
      </c>
      <c r="D3449" s="1">
        <v>45380</v>
      </c>
      <c r="E3449">
        <v>99213</v>
      </c>
      <c r="F3449">
        <v>99283</v>
      </c>
      <c r="G3449" t="s">
        <v>54</v>
      </c>
      <c r="H3449" s="34">
        <v>12846</v>
      </c>
      <c r="I3449" s="7">
        <v>8350</v>
      </c>
      <c r="J3449" s="7">
        <v>5186</v>
      </c>
      <c r="K3449" s="7">
        <v>2162</v>
      </c>
      <c r="L3449" s="7">
        <v>1002</v>
      </c>
      <c r="M3449" s="5">
        <v>0.12</v>
      </c>
      <c r="N3449" t="s">
        <v>46</v>
      </c>
      <c r="O3449" t="s">
        <v>27</v>
      </c>
      <c r="P3449" t="s">
        <v>3148</v>
      </c>
      <c r="Q3449" t="s">
        <v>32</v>
      </c>
      <c r="R3449" t="s">
        <v>20</v>
      </c>
      <c r="S3449" t="s">
        <v>27</v>
      </c>
      <c r="T3449" t="s">
        <v>13310</v>
      </c>
      <c r="U3449" s="1">
        <v>45503</v>
      </c>
      <c r="V3449">
        <v>123</v>
      </c>
      <c r="W3449" t="str">
        <f t="shared" si="100"/>
        <v>120-149</v>
      </c>
    </row>
    <row r="3450" spans="1:23" x14ac:dyDescent="0.25">
      <c r="A3450" t="s">
        <v>3691</v>
      </c>
      <c r="B3450">
        <v>9906151489</v>
      </c>
      <c r="C3450">
        <v>599451306</v>
      </c>
      <c r="D3450" s="1">
        <v>45318</v>
      </c>
      <c r="E3450">
        <v>99232</v>
      </c>
      <c r="F3450">
        <v>80053</v>
      </c>
      <c r="G3450" t="s">
        <v>3265</v>
      </c>
      <c r="H3450" s="34">
        <v>10718</v>
      </c>
      <c r="I3450" s="7">
        <v>8039</v>
      </c>
      <c r="J3450" s="7">
        <v>6833.15</v>
      </c>
      <c r="K3450" s="7">
        <v>0</v>
      </c>
      <c r="L3450" s="7">
        <v>1205.8499999999999</v>
      </c>
      <c r="M3450" s="5">
        <v>0.15</v>
      </c>
      <c r="N3450" t="s">
        <v>1139</v>
      </c>
      <c r="O3450" t="s">
        <v>17</v>
      </c>
      <c r="P3450" t="s">
        <v>97</v>
      </c>
      <c r="Q3450" t="s">
        <v>19</v>
      </c>
      <c r="R3450" t="s">
        <v>27</v>
      </c>
      <c r="S3450" t="s">
        <v>21</v>
      </c>
      <c r="T3450" t="s">
        <v>13312</v>
      </c>
      <c r="U3450" s="1">
        <v>45348</v>
      </c>
      <c r="V3450">
        <v>30</v>
      </c>
      <c r="W3450" t="str">
        <f t="shared" si="100"/>
        <v>30-59</v>
      </c>
    </row>
    <row r="3451" spans="1:23" x14ac:dyDescent="0.25">
      <c r="A3451" t="s">
        <v>3692</v>
      </c>
      <c r="B3451">
        <v>441596906</v>
      </c>
      <c r="C3451">
        <v>3315289319</v>
      </c>
      <c r="D3451" s="1">
        <v>45570</v>
      </c>
      <c r="E3451">
        <v>99231</v>
      </c>
      <c r="F3451">
        <v>99284</v>
      </c>
      <c r="G3451" t="s">
        <v>3242</v>
      </c>
      <c r="H3451" s="34">
        <v>80304</v>
      </c>
      <c r="I3451" s="7">
        <v>62637</v>
      </c>
      <c r="J3451" s="7">
        <v>36645.599999999999</v>
      </c>
      <c r="K3451" s="7">
        <v>13464</v>
      </c>
      <c r="L3451" s="7">
        <v>12527.4</v>
      </c>
      <c r="M3451" s="5">
        <v>0.2</v>
      </c>
      <c r="N3451" t="s">
        <v>3140</v>
      </c>
      <c r="O3451" t="s">
        <v>27</v>
      </c>
      <c r="P3451" t="s">
        <v>97</v>
      </c>
      <c r="Q3451" t="s">
        <v>19</v>
      </c>
      <c r="R3451" t="s">
        <v>20</v>
      </c>
      <c r="S3451" t="s">
        <v>27</v>
      </c>
      <c r="T3451" t="s">
        <v>13312</v>
      </c>
      <c r="U3451" s="1">
        <v>45722</v>
      </c>
      <c r="V3451">
        <v>152</v>
      </c>
      <c r="W3451" t="str">
        <f t="shared" si="100"/>
        <v>150-179</v>
      </c>
    </row>
    <row r="3452" spans="1:23" x14ac:dyDescent="0.25">
      <c r="A3452" t="s">
        <v>3693</v>
      </c>
      <c r="B3452">
        <v>8554018568</v>
      </c>
      <c r="C3452">
        <v>4949506785</v>
      </c>
      <c r="D3452" s="1">
        <v>45917</v>
      </c>
      <c r="E3452">
        <v>99231</v>
      </c>
      <c r="F3452">
        <v>99201</v>
      </c>
      <c r="G3452" t="s">
        <v>142</v>
      </c>
      <c r="H3452" s="34">
        <v>58347</v>
      </c>
      <c r="I3452" s="7">
        <v>49595</v>
      </c>
      <c r="J3452" s="7">
        <v>35528.1</v>
      </c>
      <c r="K3452" s="7">
        <v>13075</v>
      </c>
      <c r="L3452" s="7">
        <v>991.9</v>
      </c>
      <c r="M3452" s="5">
        <v>0.02</v>
      </c>
      <c r="N3452" t="s">
        <v>16</v>
      </c>
      <c r="O3452" t="s">
        <v>27</v>
      </c>
      <c r="P3452" t="s">
        <v>3148</v>
      </c>
      <c r="Q3452" t="s">
        <v>32</v>
      </c>
      <c r="R3452" t="s">
        <v>43</v>
      </c>
      <c r="S3452" t="s">
        <v>21</v>
      </c>
      <c r="T3452" t="s">
        <v>13311</v>
      </c>
      <c r="U3452" s="1">
        <v>45981</v>
      </c>
      <c r="V3452">
        <v>64</v>
      </c>
      <c r="W3452" t="str">
        <f t="shared" si="100"/>
        <v>60-89</v>
      </c>
    </row>
    <row r="3453" spans="1:23" x14ac:dyDescent="0.25">
      <c r="A3453" t="s">
        <v>3694</v>
      </c>
      <c r="B3453">
        <v>3323653732</v>
      </c>
      <c r="C3453">
        <v>8259979925</v>
      </c>
      <c r="D3453" s="1">
        <v>45497</v>
      </c>
      <c r="E3453">
        <v>99213</v>
      </c>
      <c r="F3453">
        <v>99281</v>
      </c>
      <c r="G3453" t="s">
        <v>83</v>
      </c>
      <c r="H3453" s="34">
        <v>59067</v>
      </c>
      <c r="I3453" s="7">
        <v>47254</v>
      </c>
      <c r="J3453" s="7">
        <v>35801.440000000002</v>
      </c>
      <c r="K3453" s="7">
        <v>4837</v>
      </c>
      <c r="L3453" s="7">
        <v>6615.56</v>
      </c>
      <c r="M3453" s="5">
        <v>0.14000000000000001</v>
      </c>
      <c r="N3453" t="s">
        <v>1135</v>
      </c>
      <c r="O3453" t="s">
        <v>27</v>
      </c>
      <c r="P3453" t="s">
        <v>35</v>
      </c>
      <c r="Q3453" t="s">
        <v>32</v>
      </c>
      <c r="R3453" t="s">
        <v>26</v>
      </c>
      <c r="S3453" t="s">
        <v>17</v>
      </c>
      <c r="T3453" t="s">
        <v>13312</v>
      </c>
      <c r="U3453" s="1">
        <v>45611</v>
      </c>
      <c r="V3453">
        <v>114</v>
      </c>
      <c r="W3453" t="str">
        <f t="shared" si="100"/>
        <v>90-119</v>
      </c>
    </row>
    <row r="3454" spans="1:23" x14ac:dyDescent="0.25">
      <c r="A3454" t="s">
        <v>3695</v>
      </c>
      <c r="B3454">
        <v>3079308812</v>
      </c>
      <c r="C3454">
        <v>2425024368</v>
      </c>
      <c r="D3454" s="1">
        <v>45947</v>
      </c>
      <c r="E3454">
        <v>99231</v>
      </c>
      <c r="F3454">
        <v>99284</v>
      </c>
      <c r="G3454" t="s">
        <v>169</v>
      </c>
      <c r="H3454" s="34">
        <v>41455</v>
      </c>
      <c r="I3454" s="7">
        <v>26946</v>
      </c>
      <c r="J3454" s="7">
        <v>23712.48</v>
      </c>
      <c r="K3454" s="7">
        <v>0</v>
      </c>
      <c r="L3454" s="7">
        <v>3233.52</v>
      </c>
      <c r="M3454" s="5">
        <v>0.12</v>
      </c>
      <c r="N3454" t="s">
        <v>46</v>
      </c>
      <c r="O3454" t="s">
        <v>17</v>
      </c>
      <c r="P3454" t="s">
        <v>18</v>
      </c>
      <c r="Q3454" t="s">
        <v>19</v>
      </c>
      <c r="R3454" t="s">
        <v>21</v>
      </c>
      <c r="S3454" t="s">
        <v>17</v>
      </c>
      <c r="T3454" t="s">
        <v>13311</v>
      </c>
      <c r="U3454" s="1">
        <v>46080</v>
      </c>
      <c r="V3454">
        <v>133</v>
      </c>
      <c r="W3454" t="str">
        <f t="shared" si="100"/>
        <v>120-149</v>
      </c>
    </row>
    <row r="3455" spans="1:23" x14ac:dyDescent="0.25">
      <c r="A3455" t="s">
        <v>3696</v>
      </c>
      <c r="B3455">
        <v>9158982664</v>
      </c>
      <c r="C3455">
        <v>1806622479</v>
      </c>
      <c r="D3455" s="1">
        <v>45413</v>
      </c>
      <c r="E3455">
        <v>99231</v>
      </c>
      <c r="F3455">
        <v>99292</v>
      </c>
      <c r="G3455" t="s">
        <v>178</v>
      </c>
      <c r="H3455" s="34">
        <v>72220</v>
      </c>
      <c r="I3455" s="7">
        <v>56332</v>
      </c>
      <c r="J3455" s="7">
        <v>28190.6</v>
      </c>
      <c r="K3455" s="7">
        <v>16875</v>
      </c>
      <c r="L3455" s="7">
        <v>11266.4</v>
      </c>
      <c r="M3455" s="5">
        <v>0.2</v>
      </c>
      <c r="N3455" t="s">
        <v>3140</v>
      </c>
      <c r="O3455" t="s">
        <v>27</v>
      </c>
      <c r="P3455" t="s">
        <v>3149</v>
      </c>
      <c r="Q3455" t="s">
        <v>19</v>
      </c>
      <c r="R3455" t="s">
        <v>27</v>
      </c>
      <c r="S3455" t="s">
        <v>17</v>
      </c>
      <c r="T3455" t="s">
        <v>13311</v>
      </c>
      <c r="U3455" s="1">
        <v>45577</v>
      </c>
      <c r="V3455">
        <v>164</v>
      </c>
      <c r="W3455" t="str">
        <f t="shared" si="100"/>
        <v>150-179</v>
      </c>
    </row>
    <row r="3456" spans="1:23" x14ac:dyDescent="0.25">
      <c r="A3456" t="s">
        <v>3697</v>
      </c>
      <c r="B3456">
        <v>3503468996</v>
      </c>
      <c r="C3456">
        <v>7838632145</v>
      </c>
      <c r="D3456" s="1">
        <v>45328</v>
      </c>
      <c r="E3456">
        <v>99238</v>
      </c>
      <c r="F3456">
        <v>80053</v>
      </c>
      <c r="G3456" t="s">
        <v>3357</v>
      </c>
      <c r="H3456" s="34">
        <v>68489</v>
      </c>
      <c r="I3456" s="7">
        <v>54106</v>
      </c>
      <c r="J3456" s="7">
        <v>45449.04</v>
      </c>
      <c r="K3456" s="7">
        <v>0</v>
      </c>
      <c r="L3456" s="7">
        <v>8656.9599999999991</v>
      </c>
      <c r="M3456" s="5">
        <v>0.16</v>
      </c>
      <c r="N3456" t="s">
        <v>1138</v>
      </c>
      <c r="O3456" t="s">
        <v>17</v>
      </c>
      <c r="P3456" t="s">
        <v>3150</v>
      </c>
      <c r="Q3456" t="s">
        <v>32</v>
      </c>
      <c r="R3456" t="s">
        <v>21</v>
      </c>
      <c r="S3456" t="s">
        <v>27</v>
      </c>
      <c r="T3456" t="s">
        <v>13311</v>
      </c>
      <c r="U3456" s="1">
        <v>45479</v>
      </c>
      <c r="V3456">
        <v>151</v>
      </c>
      <c r="W3456" t="str">
        <f t="shared" si="100"/>
        <v>150-179</v>
      </c>
    </row>
    <row r="3457" spans="1:23" x14ac:dyDescent="0.25">
      <c r="A3457" t="s">
        <v>3698</v>
      </c>
      <c r="B3457">
        <v>9381880934</v>
      </c>
      <c r="C3457">
        <v>3335253585</v>
      </c>
      <c r="D3457" s="1">
        <v>45937</v>
      </c>
      <c r="E3457">
        <v>99231</v>
      </c>
      <c r="F3457">
        <v>99204</v>
      </c>
      <c r="G3457" t="s">
        <v>61</v>
      </c>
      <c r="H3457" s="34">
        <v>77376</v>
      </c>
      <c r="I3457" s="7">
        <v>50294</v>
      </c>
      <c r="J3457" s="7">
        <v>44258.720000000001</v>
      </c>
      <c r="K3457" s="7">
        <v>0</v>
      </c>
      <c r="L3457" s="7">
        <v>6035.28</v>
      </c>
      <c r="M3457" s="5">
        <v>0.12</v>
      </c>
      <c r="N3457" t="s">
        <v>46</v>
      </c>
      <c r="O3457" t="s">
        <v>17</v>
      </c>
      <c r="P3457" t="s">
        <v>3149</v>
      </c>
      <c r="Q3457" t="s">
        <v>32</v>
      </c>
      <c r="R3457" t="s">
        <v>21</v>
      </c>
      <c r="S3457" t="s">
        <v>17</v>
      </c>
      <c r="T3457" t="s">
        <v>13312</v>
      </c>
      <c r="U3457" s="1">
        <v>45973</v>
      </c>
      <c r="V3457">
        <v>36</v>
      </c>
      <c r="W3457" t="str">
        <f t="shared" si="100"/>
        <v>30-59</v>
      </c>
    </row>
    <row r="3458" spans="1:23" x14ac:dyDescent="0.25">
      <c r="A3458" t="s">
        <v>3699</v>
      </c>
      <c r="B3458">
        <v>1042429603</v>
      </c>
      <c r="C3458">
        <v>1518127856</v>
      </c>
      <c r="D3458" s="1">
        <v>45293</v>
      </c>
      <c r="E3458">
        <v>99221</v>
      </c>
      <c r="F3458">
        <v>99205</v>
      </c>
      <c r="G3458" t="s">
        <v>3187</v>
      </c>
      <c r="H3458" s="34">
        <v>34285</v>
      </c>
      <c r="I3458" s="7">
        <v>26742</v>
      </c>
      <c r="J3458" s="7">
        <v>21393.599999999999</v>
      </c>
      <c r="K3458" s="7">
        <v>0</v>
      </c>
      <c r="L3458" s="7">
        <v>5348.4</v>
      </c>
      <c r="M3458" s="5">
        <v>0.2</v>
      </c>
      <c r="N3458" t="s">
        <v>3140</v>
      </c>
      <c r="O3458" t="s">
        <v>17</v>
      </c>
      <c r="P3458" t="s">
        <v>3146</v>
      </c>
      <c r="Q3458" t="s">
        <v>19</v>
      </c>
      <c r="R3458" t="s">
        <v>20</v>
      </c>
      <c r="S3458" t="s">
        <v>21</v>
      </c>
      <c r="T3458" t="s">
        <v>13312</v>
      </c>
      <c r="U3458" s="1">
        <v>45466</v>
      </c>
      <c r="V3458">
        <v>173</v>
      </c>
      <c r="W3458" t="str">
        <f t="shared" si="100"/>
        <v>150-179</v>
      </c>
    </row>
    <row r="3459" spans="1:23" x14ac:dyDescent="0.25">
      <c r="A3459" t="s">
        <v>3700</v>
      </c>
      <c r="B3459">
        <v>9643984714</v>
      </c>
      <c r="C3459">
        <v>4426678076</v>
      </c>
      <c r="D3459" s="1">
        <v>45837</v>
      </c>
      <c r="E3459">
        <v>99213</v>
      </c>
      <c r="F3459">
        <v>99212</v>
      </c>
      <c r="G3459" t="s">
        <v>65</v>
      </c>
      <c r="H3459" s="34">
        <v>51578</v>
      </c>
      <c r="I3459" s="7">
        <v>40231</v>
      </c>
      <c r="J3459" s="7">
        <v>27975.8</v>
      </c>
      <c r="K3459" s="7">
        <v>4209</v>
      </c>
      <c r="L3459" s="7">
        <v>8046.2</v>
      </c>
      <c r="M3459" s="5">
        <v>0.2</v>
      </c>
      <c r="N3459" t="s">
        <v>3140</v>
      </c>
      <c r="O3459" t="s">
        <v>30</v>
      </c>
      <c r="P3459" t="s">
        <v>40</v>
      </c>
      <c r="Q3459" t="s">
        <v>19</v>
      </c>
      <c r="R3459" t="s">
        <v>21</v>
      </c>
      <c r="S3459" t="s">
        <v>27</v>
      </c>
      <c r="T3459" t="s">
        <v>13311</v>
      </c>
      <c r="U3459" s="1">
        <v>45909</v>
      </c>
      <c r="V3459">
        <v>72</v>
      </c>
      <c r="W3459" t="str">
        <f t="shared" ref="W3459:W3522" si="101">IF(V3459="","",IF(V3459&lt;30,"0-29",IF(V3459&lt;60,"30-59",IF(V3459&lt;90,"60-89",IF(V3459&lt;120,"90-119",IF(V3459&lt;150,"120-149",IF(V3459&lt;180,"150-179",IF(V3459&lt;210,"180-209",IF(V3459&lt;240,"210-239",IF(V3459&lt;270,"240-269",IF(V3459&lt;300,"270-299",IF(V3459&lt;330,"300-329",IF(V3459&lt;360,"330-359","360+")))))))))))))</f>
        <v>60-89</v>
      </c>
    </row>
    <row r="3460" spans="1:23" x14ac:dyDescent="0.25">
      <c r="A3460" t="s">
        <v>3701</v>
      </c>
      <c r="B3460">
        <v>945508858</v>
      </c>
      <c r="C3460">
        <v>7688774233</v>
      </c>
      <c r="D3460" s="1">
        <v>45587</v>
      </c>
      <c r="E3460">
        <v>99215</v>
      </c>
      <c r="F3460">
        <v>99202</v>
      </c>
      <c r="G3460" t="s">
        <v>3702</v>
      </c>
      <c r="H3460" s="34">
        <v>56034</v>
      </c>
      <c r="I3460" s="7">
        <v>42026</v>
      </c>
      <c r="J3460" s="7">
        <v>35722.1</v>
      </c>
      <c r="K3460" s="7">
        <v>0</v>
      </c>
      <c r="L3460" s="7">
        <v>6303.9</v>
      </c>
      <c r="M3460" s="5">
        <v>0.15</v>
      </c>
      <c r="N3460" t="s">
        <v>1139</v>
      </c>
      <c r="O3460" t="s">
        <v>17</v>
      </c>
      <c r="P3460" t="s">
        <v>31</v>
      </c>
      <c r="Q3460" t="s">
        <v>32</v>
      </c>
      <c r="R3460" t="s">
        <v>26</v>
      </c>
      <c r="S3460" t="s">
        <v>17</v>
      </c>
      <c r="T3460" t="s">
        <v>13311</v>
      </c>
      <c r="U3460" s="1">
        <v>45739</v>
      </c>
      <c r="V3460">
        <v>152</v>
      </c>
      <c r="W3460" t="str">
        <f t="shared" si="101"/>
        <v>150-179</v>
      </c>
    </row>
    <row r="3461" spans="1:23" x14ac:dyDescent="0.25">
      <c r="A3461" t="s">
        <v>3703</v>
      </c>
      <c r="B3461">
        <v>2996136907</v>
      </c>
      <c r="C3461">
        <v>4885659153</v>
      </c>
      <c r="D3461" s="1">
        <v>45598</v>
      </c>
      <c r="E3461">
        <v>99231</v>
      </c>
      <c r="F3461">
        <v>36415</v>
      </c>
      <c r="G3461" t="s">
        <v>3505</v>
      </c>
      <c r="H3461" s="34">
        <v>98640</v>
      </c>
      <c r="I3461" s="7">
        <v>78912</v>
      </c>
      <c r="J3461" s="7">
        <v>58385.32</v>
      </c>
      <c r="K3461" s="7">
        <v>9479</v>
      </c>
      <c r="L3461" s="7">
        <v>11047.68</v>
      </c>
      <c r="M3461" s="5">
        <v>0.14000000000000001</v>
      </c>
      <c r="N3461" t="s">
        <v>1135</v>
      </c>
      <c r="O3461" t="s">
        <v>27</v>
      </c>
      <c r="P3461" t="s">
        <v>31</v>
      </c>
      <c r="Q3461" t="s">
        <v>32</v>
      </c>
      <c r="R3461" t="s">
        <v>27</v>
      </c>
      <c r="S3461" t="s">
        <v>17</v>
      </c>
      <c r="T3461" t="s">
        <v>13312</v>
      </c>
      <c r="U3461" s="1">
        <v>45766</v>
      </c>
      <c r="V3461">
        <v>168</v>
      </c>
      <c r="W3461" t="str">
        <f t="shared" si="101"/>
        <v>150-179</v>
      </c>
    </row>
    <row r="3462" spans="1:23" x14ac:dyDescent="0.25">
      <c r="A3462" t="s">
        <v>3704</v>
      </c>
      <c r="B3462">
        <v>3099819378</v>
      </c>
      <c r="C3462">
        <v>399158221</v>
      </c>
      <c r="D3462" s="1">
        <v>45358</v>
      </c>
      <c r="E3462">
        <v>99221</v>
      </c>
      <c r="F3462">
        <v>85025</v>
      </c>
      <c r="G3462" t="s">
        <v>3269</v>
      </c>
      <c r="H3462" s="34">
        <v>28788</v>
      </c>
      <c r="I3462" s="7">
        <v>23606</v>
      </c>
      <c r="J3462" s="7">
        <v>15977.92</v>
      </c>
      <c r="K3462" s="7">
        <v>3379</v>
      </c>
      <c r="L3462" s="7">
        <v>4249.08</v>
      </c>
      <c r="M3462" s="5">
        <v>0.18</v>
      </c>
      <c r="N3462" t="s">
        <v>3141</v>
      </c>
      <c r="O3462" t="s">
        <v>27</v>
      </c>
      <c r="P3462" t="s">
        <v>40</v>
      </c>
      <c r="Q3462" t="s">
        <v>19</v>
      </c>
      <c r="R3462" t="s">
        <v>38</v>
      </c>
      <c r="S3462" t="s">
        <v>17</v>
      </c>
      <c r="T3462" t="s">
        <v>13311</v>
      </c>
      <c r="U3462" s="1">
        <v>45500</v>
      </c>
      <c r="V3462">
        <v>142</v>
      </c>
      <c r="W3462" t="str">
        <f t="shared" si="101"/>
        <v>120-149</v>
      </c>
    </row>
    <row r="3463" spans="1:23" x14ac:dyDescent="0.25">
      <c r="A3463" t="s">
        <v>3705</v>
      </c>
      <c r="B3463">
        <v>4264951344</v>
      </c>
      <c r="C3463">
        <v>8680763729</v>
      </c>
      <c r="D3463" s="1">
        <v>45319</v>
      </c>
      <c r="E3463">
        <v>99213</v>
      </c>
      <c r="F3463">
        <v>99281</v>
      </c>
      <c r="G3463" t="s">
        <v>191</v>
      </c>
      <c r="H3463" s="34">
        <v>98408</v>
      </c>
      <c r="I3463" s="7">
        <v>83647</v>
      </c>
      <c r="J3463" s="7">
        <v>71703.06</v>
      </c>
      <c r="K3463" s="7">
        <v>10271</v>
      </c>
      <c r="L3463" s="7">
        <v>1672.94</v>
      </c>
      <c r="M3463" s="5">
        <v>0.02</v>
      </c>
      <c r="N3463" t="s">
        <v>16</v>
      </c>
      <c r="O3463" t="s">
        <v>30</v>
      </c>
      <c r="P3463" t="s">
        <v>40</v>
      </c>
      <c r="Q3463" t="s">
        <v>19</v>
      </c>
      <c r="R3463" t="s">
        <v>26</v>
      </c>
      <c r="S3463" t="s">
        <v>27</v>
      </c>
      <c r="T3463" t="s">
        <v>13311</v>
      </c>
      <c r="U3463" s="1">
        <v>45394</v>
      </c>
      <c r="V3463">
        <v>75</v>
      </c>
      <c r="W3463" t="str">
        <f t="shared" si="101"/>
        <v>60-89</v>
      </c>
    </row>
    <row r="3464" spans="1:23" x14ac:dyDescent="0.25">
      <c r="A3464" t="s">
        <v>3706</v>
      </c>
      <c r="B3464">
        <v>7006734976</v>
      </c>
      <c r="C3464">
        <v>308345466</v>
      </c>
      <c r="D3464" s="1">
        <v>45412</v>
      </c>
      <c r="E3464">
        <v>99238</v>
      </c>
      <c r="F3464">
        <v>97110</v>
      </c>
      <c r="G3464" t="s">
        <v>77</v>
      </c>
      <c r="H3464" s="34">
        <v>75669</v>
      </c>
      <c r="I3464" s="7">
        <v>56752</v>
      </c>
      <c r="J3464" s="7">
        <v>40953.199999999997</v>
      </c>
      <c r="K3464" s="7">
        <v>7286</v>
      </c>
      <c r="L3464" s="7">
        <v>8512.7999999999993</v>
      </c>
      <c r="M3464" s="5">
        <v>0.15</v>
      </c>
      <c r="N3464" t="s">
        <v>1139</v>
      </c>
      <c r="O3464" t="s">
        <v>30</v>
      </c>
      <c r="P3464" t="s">
        <v>3146</v>
      </c>
      <c r="Q3464" t="s">
        <v>19</v>
      </c>
      <c r="R3464" t="s">
        <v>27</v>
      </c>
      <c r="S3464" t="s">
        <v>27</v>
      </c>
      <c r="T3464" t="s">
        <v>13311</v>
      </c>
      <c r="U3464" s="1">
        <v>45466</v>
      </c>
      <c r="V3464">
        <v>54</v>
      </c>
      <c r="W3464" t="str">
        <f t="shared" si="101"/>
        <v>30-59</v>
      </c>
    </row>
    <row r="3465" spans="1:23" x14ac:dyDescent="0.25">
      <c r="A3465" t="s">
        <v>3707</v>
      </c>
      <c r="B3465">
        <v>2834849291</v>
      </c>
      <c r="C3465">
        <v>4068935295</v>
      </c>
      <c r="D3465" s="1">
        <v>45563</v>
      </c>
      <c r="E3465">
        <v>99215</v>
      </c>
      <c r="F3465">
        <v>99201</v>
      </c>
      <c r="G3465" t="s">
        <v>362</v>
      </c>
      <c r="H3465" s="34">
        <v>76219</v>
      </c>
      <c r="I3465" s="7">
        <v>62500</v>
      </c>
      <c r="J3465" s="7">
        <v>38737</v>
      </c>
      <c r="K3465" s="7">
        <v>12513</v>
      </c>
      <c r="L3465" s="7">
        <v>11250</v>
      </c>
      <c r="M3465" s="5">
        <v>0.18</v>
      </c>
      <c r="N3465" t="s">
        <v>3141</v>
      </c>
      <c r="O3465" t="s">
        <v>27</v>
      </c>
      <c r="P3465" t="s">
        <v>18</v>
      </c>
      <c r="Q3465" t="s">
        <v>32</v>
      </c>
      <c r="R3465" t="s">
        <v>27</v>
      </c>
      <c r="S3465" t="s">
        <v>27</v>
      </c>
      <c r="T3465" t="s">
        <v>13310</v>
      </c>
      <c r="U3465" s="1">
        <v>45675</v>
      </c>
      <c r="V3465">
        <v>112</v>
      </c>
      <c r="W3465" t="str">
        <f t="shared" si="101"/>
        <v>90-119</v>
      </c>
    </row>
    <row r="3466" spans="1:23" x14ac:dyDescent="0.25">
      <c r="A3466" t="s">
        <v>3708</v>
      </c>
      <c r="B3466">
        <v>4132145351</v>
      </c>
      <c r="C3466">
        <v>5997941083</v>
      </c>
      <c r="D3466" s="1">
        <v>45721</v>
      </c>
      <c r="E3466">
        <v>99221</v>
      </c>
      <c r="F3466">
        <v>99284</v>
      </c>
      <c r="G3466" t="s">
        <v>37</v>
      </c>
      <c r="H3466" s="34">
        <v>62096</v>
      </c>
      <c r="I3466" s="7">
        <v>52782</v>
      </c>
      <c r="J3466" s="7">
        <v>33235.360000000001</v>
      </c>
      <c r="K3466" s="7">
        <v>18491</v>
      </c>
      <c r="L3466" s="7">
        <v>1055.6400000000001</v>
      </c>
      <c r="M3466" s="5">
        <v>0.02</v>
      </c>
      <c r="N3466" t="s">
        <v>16</v>
      </c>
      <c r="O3466" t="s">
        <v>27</v>
      </c>
      <c r="P3466" t="s">
        <v>25</v>
      </c>
      <c r="Q3466" t="s">
        <v>19</v>
      </c>
      <c r="R3466" t="s">
        <v>38</v>
      </c>
      <c r="S3466" t="s">
        <v>27</v>
      </c>
      <c r="T3466" t="s">
        <v>13310</v>
      </c>
      <c r="U3466" s="1">
        <v>45876</v>
      </c>
      <c r="V3466">
        <v>155</v>
      </c>
      <c r="W3466" t="str">
        <f t="shared" si="101"/>
        <v>150-179</v>
      </c>
    </row>
    <row r="3467" spans="1:23" x14ac:dyDescent="0.25">
      <c r="A3467" t="s">
        <v>3709</v>
      </c>
      <c r="B3467">
        <v>4407648493</v>
      </c>
      <c r="C3467">
        <v>9101321857</v>
      </c>
      <c r="D3467" s="1">
        <v>45730</v>
      </c>
      <c r="E3467">
        <v>99215</v>
      </c>
      <c r="F3467">
        <v>93000</v>
      </c>
      <c r="G3467" t="s">
        <v>3164</v>
      </c>
      <c r="H3467" s="34">
        <v>45163</v>
      </c>
      <c r="I3467" s="7">
        <v>36130</v>
      </c>
      <c r="J3467" s="7">
        <v>26064.799999999999</v>
      </c>
      <c r="K3467" s="7">
        <v>5007</v>
      </c>
      <c r="L3467" s="7">
        <v>5058.2</v>
      </c>
      <c r="M3467" s="5">
        <v>0.14000000000000001</v>
      </c>
      <c r="N3467" t="s">
        <v>1135</v>
      </c>
      <c r="O3467" t="s">
        <v>30</v>
      </c>
      <c r="P3467" t="s">
        <v>3148</v>
      </c>
      <c r="Q3467" t="s">
        <v>32</v>
      </c>
      <c r="R3467" t="s">
        <v>43</v>
      </c>
      <c r="S3467" t="s">
        <v>21</v>
      </c>
      <c r="T3467" t="s">
        <v>13310</v>
      </c>
      <c r="U3467" s="1">
        <v>45853</v>
      </c>
      <c r="V3467">
        <v>123</v>
      </c>
      <c r="W3467" t="str">
        <f t="shared" si="101"/>
        <v>120-149</v>
      </c>
    </row>
    <row r="3468" spans="1:23" x14ac:dyDescent="0.25">
      <c r="A3468" t="s">
        <v>3710</v>
      </c>
      <c r="B3468">
        <v>1301449437</v>
      </c>
      <c r="C3468">
        <v>2004114999</v>
      </c>
      <c r="D3468" s="1">
        <v>45693</v>
      </c>
      <c r="E3468">
        <v>99221</v>
      </c>
      <c r="F3468">
        <v>99285</v>
      </c>
      <c r="G3468" t="s">
        <v>3323</v>
      </c>
      <c r="H3468" s="34">
        <v>63932</v>
      </c>
      <c r="I3468" s="7">
        <v>41556</v>
      </c>
      <c r="J3468" s="7">
        <v>36569.279999999999</v>
      </c>
      <c r="K3468" s="7">
        <v>0</v>
      </c>
      <c r="L3468" s="7">
        <v>4986.72</v>
      </c>
      <c r="M3468" s="5">
        <v>0.12</v>
      </c>
      <c r="N3468" t="s">
        <v>46</v>
      </c>
      <c r="O3468" t="s">
        <v>17</v>
      </c>
      <c r="P3468" t="s">
        <v>3148</v>
      </c>
      <c r="Q3468" t="s">
        <v>32</v>
      </c>
      <c r="R3468" t="s">
        <v>26</v>
      </c>
      <c r="S3468" t="s">
        <v>17</v>
      </c>
      <c r="T3468" t="s">
        <v>13310</v>
      </c>
      <c r="U3468" s="1">
        <v>45857</v>
      </c>
      <c r="V3468">
        <v>164</v>
      </c>
      <c r="W3468" t="str">
        <f t="shared" si="101"/>
        <v>150-179</v>
      </c>
    </row>
    <row r="3469" spans="1:23" x14ac:dyDescent="0.25">
      <c r="A3469" t="s">
        <v>3711</v>
      </c>
      <c r="B3469">
        <v>2749937173</v>
      </c>
      <c r="C3469">
        <v>4502789178</v>
      </c>
      <c r="D3469" s="1">
        <v>45660</v>
      </c>
      <c r="E3469">
        <v>99232</v>
      </c>
      <c r="F3469">
        <v>93000</v>
      </c>
      <c r="G3469" t="s">
        <v>3548</v>
      </c>
      <c r="H3469" s="34">
        <v>74476</v>
      </c>
      <c r="I3469" s="7">
        <v>58091</v>
      </c>
      <c r="J3469" s="7">
        <v>33041.800000000003</v>
      </c>
      <c r="K3469" s="7">
        <v>13431</v>
      </c>
      <c r="L3469" s="7">
        <v>11618.2</v>
      </c>
      <c r="M3469" s="5">
        <v>0.2</v>
      </c>
      <c r="N3469" t="s">
        <v>3140</v>
      </c>
      <c r="O3469" t="s">
        <v>27</v>
      </c>
      <c r="P3469" t="s">
        <v>25</v>
      </c>
      <c r="Q3469" t="s">
        <v>32</v>
      </c>
      <c r="R3469" t="s">
        <v>27</v>
      </c>
      <c r="S3469" t="s">
        <v>17</v>
      </c>
      <c r="T3469" t="s">
        <v>13312</v>
      </c>
      <c r="U3469" s="1">
        <v>45691</v>
      </c>
      <c r="V3469">
        <v>31</v>
      </c>
      <c r="W3469" t="str">
        <f t="shared" si="101"/>
        <v>30-59</v>
      </c>
    </row>
    <row r="3470" spans="1:23" x14ac:dyDescent="0.25">
      <c r="A3470" t="s">
        <v>3712</v>
      </c>
      <c r="B3470">
        <v>2312907869</v>
      </c>
      <c r="C3470">
        <v>3509156902</v>
      </c>
      <c r="D3470" s="1">
        <v>45551</v>
      </c>
      <c r="E3470">
        <v>99222</v>
      </c>
      <c r="F3470">
        <v>99292</v>
      </c>
      <c r="G3470" t="s">
        <v>3232</v>
      </c>
      <c r="H3470" s="34">
        <v>96649</v>
      </c>
      <c r="I3470" s="7">
        <v>82152</v>
      </c>
      <c r="J3470" s="7">
        <v>42261.96</v>
      </c>
      <c r="K3470" s="7">
        <v>38247</v>
      </c>
      <c r="L3470" s="7">
        <v>1643.04</v>
      </c>
      <c r="M3470" s="5">
        <v>0.02</v>
      </c>
      <c r="N3470" t="s">
        <v>16</v>
      </c>
      <c r="O3470" t="s">
        <v>27</v>
      </c>
      <c r="P3470" t="s">
        <v>25</v>
      </c>
      <c r="Q3470" t="s">
        <v>32</v>
      </c>
      <c r="R3470" t="s">
        <v>43</v>
      </c>
      <c r="S3470" t="s">
        <v>17</v>
      </c>
      <c r="T3470" t="s">
        <v>13312</v>
      </c>
      <c r="U3470" s="1">
        <v>45678</v>
      </c>
      <c r="V3470">
        <v>127</v>
      </c>
      <c r="W3470" t="str">
        <f t="shared" si="101"/>
        <v>120-149</v>
      </c>
    </row>
    <row r="3471" spans="1:23" x14ac:dyDescent="0.25">
      <c r="A3471" t="s">
        <v>3713</v>
      </c>
      <c r="B3471">
        <v>2412650893</v>
      </c>
      <c r="C3471">
        <v>8625820854</v>
      </c>
      <c r="D3471" s="1">
        <v>45400</v>
      </c>
      <c r="E3471">
        <v>99213</v>
      </c>
      <c r="F3471">
        <v>93000</v>
      </c>
      <c r="G3471" t="s">
        <v>198</v>
      </c>
      <c r="H3471" s="34">
        <v>83251</v>
      </c>
      <c r="I3471" s="7">
        <v>64936</v>
      </c>
      <c r="J3471" s="7">
        <v>46759.8</v>
      </c>
      <c r="K3471" s="7">
        <v>5189</v>
      </c>
      <c r="L3471" s="7">
        <v>12987.2</v>
      </c>
      <c r="M3471" s="5">
        <v>0.2</v>
      </c>
      <c r="N3471" t="s">
        <v>3140</v>
      </c>
      <c r="O3471" t="s">
        <v>30</v>
      </c>
      <c r="P3471" t="s">
        <v>18</v>
      </c>
      <c r="Q3471" t="s">
        <v>19</v>
      </c>
      <c r="R3471" t="s">
        <v>27</v>
      </c>
      <c r="S3471" t="s">
        <v>21</v>
      </c>
      <c r="T3471" t="s">
        <v>13310</v>
      </c>
      <c r="U3471" s="1">
        <v>45579</v>
      </c>
      <c r="V3471">
        <v>179</v>
      </c>
      <c r="W3471" t="str">
        <f t="shared" si="101"/>
        <v>150-179</v>
      </c>
    </row>
    <row r="3472" spans="1:23" x14ac:dyDescent="0.25">
      <c r="A3472" t="s">
        <v>3714</v>
      </c>
      <c r="B3472">
        <v>9340094645</v>
      </c>
      <c r="C3472">
        <v>216792450</v>
      </c>
      <c r="D3472" s="1">
        <v>45585</v>
      </c>
      <c r="E3472">
        <v>99238</v>
      </c>
      <c r="F3472">
        <v>36415</v>
      </c>
      <c r="G3472" t="s">
        <v>209</v>
      </c>
      <c r="H3472" s="34">
        <v>97828</v>
      </c>
      <c r="I3472" s="7">
        <v>73371</v>
      </c>
      <c r="J3472" s="7">
        <v>56453.35</v>
      </c>
      <c r="K3472" s="7">
        <v>5912</v>
      </c>
      <c r="L3472" s="7">
        <v>11005.65</v>
      </c>
      <c r="M3472" s="5">
        <v>0.15</v>
      </c>
      <c r="N3472" t="s">
        <v>1139</v>
      </c>
      <c r="O3472" t="s">
        <v>30</v>
      </c>
      <c r="P3472" t="s">
        <v>18</v>
      </c>
      <c r="Q3472" t="s">
        <v>19</v>
      </c>
      <c r="R3472" t="s">
        <v>20</v>
      </c>
      <c r="S3472" t="s">
        <v>27</v>
      </c>
      <c r="T3472" t="s">
        <v>13312</v>
      </c>
      <c r="U3472" s="1">
        <v>45667</v>
      </c>
      <c r="V3472">
        <v>82</v>
      </c>
      <c r="W3472" t="str">
        <f t="shared" si="101"/>
        <v>60-89</v>
      </c>
    </row>
    <row r="3473" spans="1:23" x14ac:dyDescent="0.25">
      <c r="A3473" t="s">
        <v>3715</v>
      </c>
      <c r="B3473">
        <v>3917763479</v>
      </c>
      <c r="C3473">
        <v>3489049367</v>
      </c>
      <c r="D3473" s="1">
        <v>45687</v>
      </c>
      <c r="E3473">
        <v>99232</v>
      </c>
      <c r="F3473">
        <v>99213</v>
      </c>
      <c r="G3473" t="s">
        <v>3716</v>
      </c>
      <c r="H3473" s="34">
        <v>91199</v>
      </c>
      <c r="I3473" s="7">
        <v>68399</v>
      </c>
      <c r="J3473" s="7">
        <v>58139.15</v>
      </c>
      <c r="K3473" s="7">
        <v>0</v>
      </c>
      <c r="L3473" s="7">
        <v>10259.85</v>
      </c>
      <c r="M3473" s="5">
        <v>0.15</v>
      </c>
      <c r="N3473" t="s">
        <v>1139</v>
      </c>
      <c r="O3473" t="s">
        <v>17</v>
      </c>
      <c r="P3473" t="s">
        <v>18</v>
      </c>
      <c r="Q3473" t="s">
        <v>32</v>
      </c>
      <c r="R3473" t="s">
        <v>27</v>
      </c>
      <c r="S3473" t="s">
        <v>17</v>
      </c>
      <c r="T3473" t="s">
        <v>13310</v>
      </c>
      <c r="U3473" s="1">
        <v>45761</v>
      </c>
      <c r="V3473">
        <v>74</v>
      </c>
      <c r="W3473" t="str">
        <f t="shared" si="101"/>
        <v>60-89</v>
      </c>
    </row>
    <row r="3474" spans="1:23" x14ac:dyDescent="0.25">
      <c r="A3474" t="s">
        <v>3717</v>
      </c>
      <c r="B3474">
        <v>9765262505</v>
      </c>
      <c r="C3474">
        <v>6903123981</v>
      </c>
      <c r="D3474" s="1">
        <v>45957</v>
      </c>
      <c r="E3474">
        <v>99231</v>
      </c>
      <c r="F3474">
        <v>99292</v>
      </c>
      <c r="G3474" t="s">
        <v>3488</v>
      </c>
      <c r="H3474" s="34">
        <v>43255</v>
      </c>
      <c r="I3474" s="7">
        <v>28116</v>
      </c>
      <c r="J3474" s="7">
        <v>12590.08</v>
      </c>
      <c r="K3474" s="7">
        <v>12152</v>
      </c>
      <c r="L3474" s="7">
        <v>3373.92</v>
      </c>
      <c r="M3474" s="5">
        <v>0.12</v>
      </c>
      <c r="N3474" t="s">
        <v>46</v>
      </c>
      <c r="O3474" t="s">
        <v>27</v>
      </c>
      <c r="P3474" t="s">
        <v>3150</v>
      </c>
      <c r="Q3474" t="s">
        <v>19</v>
      </c>
      <c r="R3474" t="s">
        <v>38</v>
      </c>
      <c r="S3474" t="s">
        <v>21</v>
      </c>
      <c r="T3474" t="s">
        <v>13311</v>
      </c>
      <c r="U3474" s="1">
        <v>46049</v>
      </c>
      <c r="V3474">
        <v>92</v>
      </c>
      <c r="W3474" t="str">
        <f t="shared" si="101"/>
        <v>90-119</v>
      </c>
    </row>
    <row r="3475" spans="1:23" x14ac:dyDescent="0.25">
      <c r="A3475" t="s">
        <v>3718</v>
      </c>
      <c r="B3475">
        <v>4277397154</v>
      </c>
      <c r="C3475">
        <v>7635233396</v>
      </c>
      <c r="D3475" s="1">
        <v>45923</v>
      </c>
      <c r="E3475">
        <v>99238</v>
      </c>
      <c r="F3475">
        <v>99215</v>
      </c>
      <c r="G3475" t="s">
        <v>3202</v>
      </c>
      <c r="H3475" s="34">
        <v>62641</v>
      </c>
      <c r="I3475" s="7">
        <v>49486</v>
      </c>
      <c r="J3475" s="7">
        <v>41568.239999999998</v>
      </c>
      <c r="K3475" s="7">
        <v>0</v>
      </c>
      <c r="L3475" s="7">
        <v>7917.76</v>
      </c>
      <c r="M3475" s="5">
        <v>0.16</v>
      </c>
      <c r="N3475" t="s">
        <v>1138</v>
      </c>
      <c r="O3475" t="s">
        <v>17</v>
      </c>
      <c r="P3475" t="s">
        <v>3146</v>
      </c>
      <c r="Q3475" t="s">
        <v>19</v>
      </c>
      <c r="R3475" t="s">
        <v>43</v>
      </c>
      <c r="S3475" t="s">
        <v>21</v>
      </c>
      <c r="T3475" t="s">
        <v>13311</v>
      </c>
      <c r="U3475" s="1">
        <v>46041</v>
      </c>
      <c r="V3475">
        <v>118</v>
      </c>
      <c r="W3475" t="str">
        <f t="shared" si="101"/>
        <v>90-119</v>
      </c>
    </row>
    <row r="3476" spans="1:23" x14ac:dyDescent="0.25">
      <c r="A3476" t="s">
        <v>3719</v>
      </c>
      <c r="B3476">
        <v>9637892796</v>
      </c>
      <c r="C3476">
        <v>2209120591</v>
      </c>
      <c r="D3476" s="1">
        <v>45406</v>
      </c>
      <c r="E3476">
        <v>99221</v>
      </c>
      <c r="F3476">
        <v>97110</v>
      </c>
      <c r="G3476" t="s">
        <v>3331</v>
      </c>
      <c r="H3476" s="34">
        <v>58429</v>
      </c>
      <c r="I3476" s="7">
        <v>49665</v>
      </c>
      <c r="J3476" s="7">
        <v>44370.7</v>
      </c>
      <c r="K3476" s="7">
        <v>4301</v>
      </c>
      <c r="L3476" s="7">
        <v>993.3</v>
      </c>
      <c r="M3476" s="5">
        <v>0.02</v>
      </c>
      <c r="N3476" t="s">
        <v>16</v>
      </c>
      <c r="O3476" t="s">
        <v>30</v>
      </c>
      <c r="P3476" t="s">
        <v>3148</v>
      </c>
      <c r="Q3476" t="s">
        <v>19</v>
      </c>
      <c r="R3476" t="s">
        <v>20</v>
      </c>
      <c r="S3476" t="s">
        <v>17</v>
      </c>
      <c r="T3476" t="s">
        <v>13312</v>
      </c>
      <c r="U3476" s="1">
        <v>45498</v>
      </c>
      <c r="V3476">
        <v>92</v>
      </c>
      <c r="W3476" t="str">
        <f t="shared" si="101"/>
        <v>90-119</v>
      </c>
    </row>
    <row r="3477" spans="1:23" x14ac:dyDescent="0.25">
      <c r="A3477" t="s">
        <v>3720</v>
      </c>
      <c r="B3477">
        <v>9763635601</v>
      </c>
      <c r="C3477">
        <v>9949307457</v>
      </c>
      <c r="D3477" s="1">
        <v>45621</v>
      </c>
      <c r="E3477">
        <v>99231</v>
      </c>
      <c r="F3477">
        <v>99212</v>
      </c>
      <c r="G3477" t="s">
        <v>198</v>
      </c>
      <c r="H3477" s="34">
        <v>99514</v>
      </c>
      <c r="I3477" s="7">
        <v>84587</v>
      </c>
      <c r="J3477" s="7">
        <v>60807.26</v>
      </c>
      <c r="K3477" s="7">
        <v>22088</v>
      </c>
      <c r="L3477" s="7">
        <v>1691.74</v>
      </c>
      <c r="M3477" s="5">
        <v>0.02</v>
      </c>
      <c r="N3477" t="s">
        <v>16</v>
      </c>
      <c r="O3477" t="s">
        <v>27</v>
      </c>
      <c r="P3477" t="s">
        <v>18</v>
      </c>
      <c r="Q3477" t="s">
        <v>19</v>
      </c>
      <c r="R3477" t="s">
        <v>20</v>
      </c>
      <c r="S3477" t="s">
        <v>21</v>
      </c>
      <c r="T3477" t="s">
        <v>13312</v>
      </c>
      <c r="U3477" s="1">
        <v>45780</v>
      </c>
      <c r="V3477">
        <v>159</v>
      </c>
      <c r="W3477" t="str">
        <f t="shared" si="101"/>
        <v>150-179</v>
      </c>
    </row>
    <row r="3478" spans="1:23" x14ac:dyDescent="0.25">
      <c r="A3478" t="s">
        <v>3721</v>
      </c>
      <c r="B3478">
        <v>4816770395</v>
      </c>
      <c r="C3478">
        <v>1699323358</v>
      </c>
      <c r="D3478" s="1">
        <v>45335</v>
      </c>
      <c r="E3478">
        <v>99223</v>
      </c>
      <c r="F3478">
        <v>99282</v>
      </c>
      <c r="G3478" t="s">
        <v>79</v>
      </c>
      <c r="H3478" s="34">
        <v>72579</v>
      </c>
      <c r="I3478" s="7">
        <v>58063</v>
      </c>
      <c r="J3478" s="7">
        <v>41855.18</v>
      </c>
      <c r="K3478" s="7">
        <v>8079</v>
      </c>
      <c r="L3478" s="7">
        <v>8128.82</v>
      </c>
      <c r="M3478" s="5">
        <v>0.14000000000000001</v>
      </c>
      <c r="N3478" t="s">
        <v>1135</v>
      </c>
      <c r="O3478" t="s">
        <v>30</v>
      </c>
      <c r="P3478" t="s">
        <v>31</v>
      </c>
      <c r="Q3478" t="s">
        <v>32</v>
      </c>
      <c r="R3478" t="s">
        <v>38</v>
      </c>
      <c r="S3478" t="s">
        <v>27</v>
      </c>
      <c r="T3478" t="s">
        <v>13310</v>
      </c>
      <c r="U3478" s="1">
        <v>45377</v>
      </c>
      <c r="V3478">
        <v>42</v>
      </c>
      <c r="W3478" t="str">
        <f t="shared" si="101"/>
        <v>30-59</v>
      </c>
    </row>
    <row r="3479" spans="1:23" x14ac:dyDescent="0.25">
      <c r="A3479" t="s">
        <v>3722</v>
      </c>
      <c r="B3479">
        <v>2744309336</v>
      </c>
      <c r="C3479">
        <v>8833294678</v>
      </c>
      <c r="D3479" s="1">
        <v>45476</v>
      </c>
      <c r="E3479">
        <v>99222</v>
      </c>
      <c r="F3479">
        <v>97110</v>
      </c>
      <c r="G3479" t="s">
        <v>77</v>
      </c>
      <c r="H3479" s="34">
        <v>15241</v>
      </c>
      <c r="I3479" s="7">
        <v>11888</v>
      </c>
      <c r="J3479" s="7">
        <v>9510.4</v>
      </c>
      <c r="K3479" s="7">
        <v>0</v>
      </c>
      <c r="L3479" s="7">
        <v>2377.6</v>
      </c>
      <c r="M3479" s="5">
        <v>0.2</v>
      </c>
      <c r="N3479" t="s">
        <v>3140</v>
      </c>
      <c r="O3479" t="s">
        <v>17</v>
      </c>
      <c r="P3479" t="s">
        <v>18</v>
      </c>
      <c r="Q3479" t="s">
        <v>19</v>
      </c>
      <c r="R3479" t="s">
        <v>20</v>
      </c>
      <c r="S3479" t="s">
        <v>17</v>
      </c>
      <c r="T3479" t="s">
        <v>13311</v>
      </c>
      <c r="U3479" s="1">
        <v>45513</v>
      </c>
      <c r="V3479">
        <v>37</v>
      </c>
      <c r="W3479" t="str">
        <f t="shared" si="101"/>
        <v>30-59</v>
      </c>
    </row>
    <row r="3480" spans="1:23" x14ac:dyDescent="0.25">
      <c r="A3480" t="s">
        <v>3723</v>
      </c>
      <c r="B3480">
        <v>2937555745</v>
      </c>
      <c r="C3480">
        <v>7789397878</v>
      </c>
      <c r="D3480" s="1">
        <v>45515</v>
      </c>
      <c r="E3480">
        <v>99214</v>
      </c>
      <c r="F3480">
        <v>99203</v>
      </c>
      <c r="G3480" t="s">
        <v>79</v>
      </c>
      <c r="H3480" s="34">
        <v>65478</v>
      </c>
      <c r="I3480" s="7">
        <v>53692</v>
      </c>
      <c r="J3480" s="7">
        <v>44027.44</v>
      </c>
      <c r="K3480" s="7">
        <v>0</v>
      </c>
      <c r="L3480" s="7">
        <v>9664.56</v>
      </c>
      <c r="M3480" s="5">
        <v>0.18</v>
      </c>
      <c r="N3480" t="s">
        <v>3141</v>
      </c>
      <c r="O3480" t="s">
        <v>17</v>
      </c>
      <c r="P3480" t="s">
        <v>40</v>
      </c>
      <c r="Q3480" t="s">
        <v>32</v>
      </c>
      <c r="R3480" t="s">
        <v>43</v>
      </c>
      <c r="S3480" t="s">
        <v>21</v>
      </c>
      <c r="T3480" t="s">
        <v>13312</v>
      </c>
      <c r="U3480" s="1">
        <v>45660</v>
      </c>
      <c r="V3480">
        <v>145</v>
      </c>
      <c r="W3480" t="str">
        <f t="shared" si="101"/>
        <v>120-149</v>
      </c>
    </row>
    <row r="3481" spans="1:23" x14ac:dyDescent="0.25">
      <c r="A3481" t="s">
        <v>3724</v>
      </c>
      <c r="B3481">
        <v>8372642297</v>
      </c>
      <c r="C3481">
        <v>7385502829</v>
      </c>
      <c r="D3481" s="1">
        <v>45729</v>
      </c>
      <c r="E3481">
        <v>99231</v>
      </c>
      <c r="F3481">
        <v>93000</v>
      </c>
      <c r="G3481" t="s">
        <v>3154</v>
      </c>
      <c r="H3481" s="34">
        <v>27809</v>
      </c>
      <c r="I3481" s="7">
        <v>18076</v>
      </c>
      <c r="J3481" s="7">
        <v>15906.88</v>
      </c>
      <c r="K3481" s="7">
        <v>0</v>
      </c>
      <c r="L3481" s="7">
        <v>2169.12</v>
      </c>
      <c r="M3481" s="5">
        <v>0.12</v>
      </c>
      <c r="N3481" t="s">
        <v>46</v>
      </c>
      <c r="O3481" t="s">
        <v>17</v>
      </c>
      <c r="P3481" t="s">
        <v>3147</v>
      </c>
      <c r="Q3481" t="s">
        <v>32</v>
      </c>
      <c r="R3481" t="s">
        <v>26</v>
      </c>
      <c r="S3481" t="s">
        <v>21</v>
      </c>
      <c r="T3481" t="s">
        <v>13312</v>
      </c>
      <c r="U3481" s="1">
        <v>45807</v>
      </c>
      <c r="V3481">
        <v>78</v>
      </c>
      <c r="W3481" t="str">
        <f t="shared" si="101"/>
        <v>60-89</v>
      </c>
    </row>
    <row r="3482" spans="1:23" x14ac:dyDescent="0.25">
      <c r="A3482" t="s">
        <v>3725</v>
      </c>
      <c r="B3482">
        <v>8508561428</v>
      </c>
      <c r="C3482">
        <v>5409119514</v>
      </c>
      <c r="D3482" s="1">
        <v>45345</v>
      </c>
      <c r="E3482">
        <v>99222</v>
      </c>
      <c r="F3482">
        <v>99201</v>
      </c>
      <c r="G3482" t="s">
        <v>3306</v>
      </c>
      <c r="H3482" s="34">
        <v>47856</v>
      </c>
      <c r="I3482" s="7">
        <v>31106</v>
      </c>
      <c r="J3482" s="7">
        <v>24301.279999999999</v>
      </c>
      <c r="K3482" s="7">
        <v>3072</v>
      </c>
      <c r="L3482" s="7">
        <v>3732.72</v>
      </c>
      <c r="M3482" s="5">
        <v>0.12</v>
      </c>
      <c r="N3482" t="s">
        <v>46</v>
      </c>
      <c r="O3482" t="s">
        <v>30</v>
      </c>
      <c r="P3482" t="s">
        <v>3146</v>
      </c>
      <c r="Q3482" t="s">
        <v>32</v>
      </c>
      <c r="R3482" t="s">
        <v>27</v>
      </c>
      <c r="S3482" t="s">
        <v>17</v>
      </c>
      <c r="T3482" t="s">
        <v>13310</v>
      </c>
      <c r="U3482" s="1">
        <v>45488</v>
      </c>
      <c r="V3482">
        <v>143</v>
      </c>
      <c r="W3482" t="str">
        <f t="shared" si="101"/>
        <v>120-149</v>
      </c>
    </row>
    <row r="3483" spans="1:23" x14ac:dyDescent="0.25">
      <c r="A3483" t="s">
        <v>3726</v>
      </c>
      <c r="B3483">
        <v>5567765006</v>
      </c>
      <c r="C3483">
        <v>7575557049</v>
      </c>
      <c r="D3483" s="1">
        <v>45948</v>
      </c>
      <c r="E3483">
        <v>99221</v>
      </c>
      <c r="F3483">
        <v>99215</v>
      </c>
      <c r="G3483" t="s">
        <v>3371</v>
      </c>
      <c r="H3483" s="34">
        <v>51207</v>
      </c>
      <c r="I3483" s="7">
        <v>43526</v>
      </c>
      <c r="J3483" s="7">
        <v>29707.48</v>
      </c>
      <c r="K3483" s="7">
        <v>12948</v>
      </c>
      <c r="L3483" s="7">
        <v>870.52</v>
      </c>
      <c r="M3483" s="5">
        <v>0.02</v>
      </c>
      <c r="N3483" t="s">
        <v>16</v>
      </c>
      <c r="O3483" t="s">
        <v>27</v>
      </c>
      <c r="P3483" t="s">
        <v>25</v>
      </c>
      <c r="Q3483" t="s">
        <v>32</v>
      </c>
      <c r="R3483" t="s">
        <v>20</v>
      </c>
      <c r="S3483" t="s">
        <v>27</v>
      </c>
      <c r="T3483" t="s">
        <v>13310</v>
      </c>
      <c r="U3483" s="1">
        <v>46042</v>
      </c>
      <c r="V3483">
        <v>94</v>
      </c>
      <c r="W3483" t="str">
        <f t="shared" si="101"/>
        <v>90-119</v>
      </c>
    </row>
    <row r="3484" spans="1:23" x14ac:dyDescent="0.25">
      <c r="A3484" t="s">
        <v>3727</v>
      </c>
      <c r="B3484">
        <v>2720035891</v>
      </c>
      <c r="C3484">
        <v>8625029534</v>
      </c>
      <c r="D3484" s="1">
        <v>45372</v>
      </c>
      <c r="E3484">
        <v>99215</v>
      </c>
      <c r="F3484">
        <v>99283</v>
      </c>
      <c r="G3484" t="s">
        <v>3262</v>
      </c>
      <c r="H3484" s="34">
        <v>67052</v>
      </c>
      <c r="I3484" s="7">
        <v>50289</v>
      </c>
      <c r="J3484" s="7">
        <v>38531.65</v>
      </c>
      <c r="K3484" s="7">
        <v>4214</v>
      </c>
      <c r="L3484" s="7">
        <v>7543.35</v>
      </c>
      <c r="M3484" s="5">
        <v>0.15</v>
      </c>
      <c r="N3484" t="s">
        <v>1139</v>
      </c>
      <c r="O3484" t="s">
        <v>30</v>
      </c>
      <c r="P3484" t="s">
        <v>3147</v>
      </c>
      <c r="Q3484" t="s">
        <v>19</v>
      </c>
      <c r="R3484" t="s">
        <v>21</v>
      </c>
      <c r="S3484" t="s">
        <v>21</v>
      </c>
      <c r="T3484" t="s">
        <v>13312</v>
      </c>
      <c r="U3484" s="1">
        <v>45529</v>
      </c>
      <c r="V3484">
        <v>157</v>
      </c>
      <c r="W3484" t="str">
        <f t="shared" si="101"/>
        <v>150-179</v>
      </c>
    </row>
    <row r="3485" spans="1:23" x14ac:dyDescent="0.25">
      <c r="A3485" t="s">
        <v>3728</v>
      </c>
      <c r="B3485">
        <v>8953145563</v>
      </c>
      <c r="C3485">
        <v>9985640880</v>
      </c>
      <c r="D3485" s="1">
        <v>45310</v>
      </c>
      <c r="E3485">
        <v>99215</v>
      </c>
      <c r="F3485">
        <v>97110</v>
      </c>
      <c r="G3485" t="s">
        <v>65</v>
      </c>
      <c r="H3485" s="34">
        <v>85653</v>
      </c>
      <c r="I3485" s="7">
        <v>68522</v>
      </c>
      <c r="J3485" s="7">
        <v>58928.92</v>
      </c>
      <c r="K3485" s="7">
        <v>0</v>
      </c>
      <c r="L3485" s="7">
        <v>9593.08</v>
      </c>
      <c r="M3485" s="5">
        <v>0.14000000000000001</v>
      </c>
      <c r="N3485" t="s">
        <v>1135</v>
      </c>
      <c r="O3485" t="s">
        <v>17</v>
      </c>
      <c r="P3485" t="s">
        <v>55</v>
      </c>
      <c r="Q3485" t="s">
        <v>19</v>
      </c>
      <c r="R3485" t="s">
        <v>26</v>
      </c>
      <c r="S3485" t="s">
        <v>27</v>
      </c>
      <c r="T3485" t="s">
        <v>13312</v>
      </c>
      <c r="U3485" s="1">
        <v>45425</v>
      </c>
      <c r="V3485">
        <v>115</v>
      </c>
      <c r="W3485" t="str">
        <f t="shared" si="101"/>
        <v>90-119</v>
      </c>
    </row>
    <row r="3486" spans="1:23" x14ac:dyDescent="0.25">
      <c r="A3486" t="s">
        <v>3729</v>
      </c>
      <c r="B3486">
        <v>2950771042</v>
      </c>
      <c r="C3486">
        <v>5774610038</v>
      </c>
      <c r="D3486" s="1">
        <v>45580</v>
      </c>
      <c r="E3486">
        <v>99222</v>
      </c>
      <c r="F3486">
        <v>99203</v>
      </c>
      <c r="G3486" t="s">
        <v>3262</v>
      </c>
      <c r="H3486" s="34">
        <v>85615</v>
      </c>
      <c r="I3486" s="7">
        <v>72773</v>
      </c>
      <c r="J3486" s="7">
        <v>71317.539999999994</v>
      </c>
      <c r="K3486" s="7">
        <v>0</v>
      </c>
      <c r="L3486" s="7">
        <v>1455.46</v>
      </c>
      <c r="M3486" s="5">
        <v>0.02</v>
      </c>
      <c r="N3486" t="s">
        <v>16</v>
      </c>
      <c r="O3486" t="s">
        <v>17</v>
      </c>
      <c r="P3486" t="s">
        <v>35</v>
      </c>
      <c r="Q3486" t="s">
        <v>32</v>
      </c>
      <c r="R3486" t="s">
        <v>21</v>
      </c>
      <c r="S3486" t="s">
        <v>21</v>
      </c>
      <c r="T3486" t="s">
        <v>13311</v>
      </c>
      <c r="U3486" s="1">
        <v>45676</v>
      </c>
      <c r="V3486">
        <v>96</v>
      </c>
      <c r="W3486" t="str">
        <f t="shared" si="101"/>
        <v>90-119</v>
      </c>
    </row>
    <row r="3487" spans="1:23" x14ac:dyDescent="0.25">
      <c r="A3487" t="s">
        <v>3730</v>
      </c>
      <c r="B3487">
        <v>9538702307</v>
      </c>
      <c r="C3487">
        <v>1804503086</v>
      </c>
      <c r="D3487" s="1">
        <v>45695</v>
      </c>
      <c r="E3487">
        <v>99238</v>
      </c>
      <c r="F3487">
        <v>99201</v>
      </c>
      <c r="G3487" t="s">
        <v>3164</v>
      </c>
      <c r="H3487" s="34">
        <v>61394</v>
      </c>
      <c r="I3487" s="7">
        <v>52185</v>
      </c>
      <c r="J3487" s="7">
        <v>46618.3</v>
      </c>
      <c r="K3487" s="7">
        <v>4523</v>
      </c>
      <c r="L3487" s="7">
        <v>1043.7</v>
      </c>
      <c r="M3487" s="5">
        <v>0.02</v>
      </c>
      <c r="N3487" t="s">
        <v>16</v>
      </c>
      <c r="O3487" t="s">
        <v>30</v>
      </c>
      <c r="P3487" t="s">
        <v>3146</v>
      </c>
      <c r="Q3487" t="s">
        <v>32</v>
      </c>
      <c r="R3487" t="s">
        <v>38</v>
      </c>
      <c r="S3487" t="s">
        <v>21</v>
      </c>
      <c r="T3487" t="s">
        <v>13310</v>
      </c>
      <c r="U3487" s="1">
        <v>45860</v>
      </c>
      <c r="V3487">
        <v>165</v>
      </c>
      <c r="W3487" t="str">
        <f t="shared" si="101"/>
        <v>150-179</v>
      </c>
    </row>
    <row r="3488" spans="1:23" x14ac:dyDescent="0.25">
      <c r="A3488" t="s">
        <v>3731</v>
      </c>
      <c r="B3488">
        <v>9421485300</v>
      </c>
      <c r="C3488">
        <v>3926749836</v>
      </c>
      <c r="D3488" s="1">
        <v>45928</v>
      </c>
      <c r="E3488">
        <v>99222</v>
      </c>
      <c r="F3488">
        <v>80053</v>
      </c>
      <c r="G3488" t="s">
        <v>415</v>
      </c>
      <c r="H3488" s="34">
        <v>89342</v>
      </c>
      <c r="I3488" s="7">
        <v>58072</v>
      </c>
      <c r="J3488" s="7">
        <v>45219.360000000001</v>
      </c>
      <c r="K3488" s="7">
        <v>5884</v>
      </c>
      <c r="L3488" s="7">
        <v>6968.64</v>
      </c>
      <c r="M3488" s="5">
        <v>0.12</v>
      </c>
      <c r="N3488" t="s">
        <v>46</v>
      </c>
      <c r="O3488" t="s">
        <v>30</v>
      </c>
      <c r="P3488" t="s">
        <v>35</v>
      </c>
      <c r="Q3488" t="s">
        <v>32</v>
      </c>
      <c r="R3488" t="s">
        <v>38</v>
      </c>
      <c r="S3488" t="s">
        <v>21</v>
      </c>
      <c r="T3488" t="s">
        <v>13312</v>
      </c>
      <c r="U3488" s="1">
        <v>45989</v>
      </c>
      <c r="V3488">
        <v>61</v>
      </c>
      <c r="W3488" t="str">
        <f t="shared" si="101"/>
        <v>60-89</v>
      </c>
    </row>
    <row r="3489" spans="1:23" x14ac:dyDescent="0.25">
      <c r="A3489" t="s">
        <v>3732</v>
      </c>
      <c r="B3489">
        <v>4334585487</v>
      </c>
      <c r="C3489">
        <v>8181915578</v>
      </c>
      <c r="D3489" s="1">
        <v>45741</v>
      </c>
      <c r="E3489">
        <v>99222</v>
      </c>
      <c r="F3489">
        <v>99215</v>
      </c>
      <c r="G3489" t="s">
        <v>224</v>
      </c>
      <c r="H3489" s="34">
        <v>43989</v>
      </c>
      <c r="I3489" s="7">
        <v>35191</v>
      </c>
      <c r="J3489" s="7">
        <v>30264.26</v>
      </c>
      <c r="K3489" s="7">
        <v>0</v>
      </c>
      <c r="L3489" s="7">
        <v>4926.74</v>
      </c>
      <c r="M3489" s="5">
        <v>0.14000000000000001</v>
      </c>
      <c r="N3489" t="s">
        <v>1135</v>
      </c>
      <c r="O3489" t="s">
        <v>17</v>
      </c>
      <c r="P3489" t="s">
        <v>40</v>
      </c>
      <c r="Q3489" t="s">
        <v>19</v>
      </c>
      <c r="R3489" t="s">
        <v>38</v>
      </c>
      <c r="S3489" t="s">
        <v>17</v>
      </c>
      <c r="T3489" t="s">
        <v>13312</v>
      </c>
      <c r="U3489" s="1">
        <v>45870</v>
      </c>
      <c r="V3489">
        <v>129</v>
      </c>
      <c r="W3489" t="str">
        <f t="shared" si="101"/>
        <v>120-149</v>
      </c>
    </row>
    <row r="3490" spans="1:23" x14ac:dyDescent="0.25">
      <c r="A3490" t="s">
        <v>3733</v>
      </c>
      <c r="B3490">
        <v>7741268761</v>
      </c>
      <c r="C3490">
        <v>4601510138</v>
      </c>
      <c r="D3490" s="1">
        <v>45733</v>
      </c>
      <c r="E3490">
        <v>99221</v>
      </c>
      <c r="F3490">
        <v>99285</v>
      </c>
      <c r="G3490" t="s">
        <v>116</v>
      </c>
      <c r="H3490" s="34">
        <v>97200</v>
      </c>
      <c r="I3490" s="7">
        <v>75816</v>
      </c>
      <c r="J3490" s="7">
        <v>60652.800000000003</v>
      </c>
      <c r="K3490" s="7">
        <v>0</v>
      </c>
      <c r="L3490" s="7">
        <v>15163.2</v>
      </c>
      <c r="M3490" s="5">
        <v>0.2</v>
      </c>
      <c r="N3490" t="s">
        <v>3140</v>
      </c>
      <c r="O3490" t="s">
        <v>17</v>
      </c>
      <c r="P3490" t="s">
        <v>3147</v>
      </c>
      <c r="Q3490" t="s">
        <v>32</v>
      </c>
      <c r="R3490" t="s">
        <v>26</v>
      </c>
      <c r="S3490" t="s">
        <v>21</v>
      </c>
      <c r="T3490" t="s">
        <v>13311</v>
      </c>
      <c r="U3490" s="1">
        <v>45844</v>
      </c>
      <c r="V3490">
        <v>111</v>
      </c>
      <c r="W3490" t="str">
        <f t="shared" si="101"/>
        <v>90-119</v>
      </c>
    </row>
    <row r="3491" spans="1:23" x14ac:dyDescent="0.25">
      <c r="A3491" t="s">
        <v>3734</v>
      </c>
      <c r="B3491">
        <v>931003869</v>
      </c>
      <c r="C3491">
        <v>8734195724</v>
      </c>
      <c r="D3491" s="1">
        <v>45711</v>
      </c>
      <c r="E3491">
        <v>99215</v>
      </c>
      <c r="F3491">
        <v>99205</v>
      </c>
      <c r="G3491" t="s">
        <v>3508</v>
      </c>
      <c r="H3491" s="34">
        <v>93128</v>
      </c>
      <c r="I3491" s="7">
        <v>74502</v>
      </c>
      <c r="J3491" s="7">
        <v>64071.72</v>
      </c>
      <c r="K3491" s="7">
        <v>0</v>
      </c>
      <c r="L3491" s="7">
        <v>10430.280000000001</v>
      </c>
      <c r="M3491" s="5">
        <v>0.14000000000000001</v>
      </c>
      <c r="N3491" t="s">
        <v>1135</v>
      </c>
      <c r="O3491" t="s">
        <v>17</v>
      </c>
      <c r="P3491" t="s">
        <v>35</v>
      </c>
      <c r="Q3491" t="s">
        <v>19</v>
      </c>
      <c r="R3491" t="s">
        <v>43</v>
      </c>
      <c r="S3491" t="s">
        <v>17</v>
      </c>
      <c r="T3491" t="s">
        <v>13311</v>
      </c>
      <c r="U3491" s="1">
        <v>45793</v>
      </c>
      <c r="V3491">
        <v>82</v>
      </c>
      <c r="W3491" t="str">
        <f t="shared" si="101"/>
        <v>60-89</v>
      </c>
    </row>
    <row r="3492" spans="1:23" x14ac:dyDescent="0.25">
      <c r="A3492" t="s">
        <v>3735</v>
      </c>
      <c r="B3492">
        <v>688684533</v>
      </c>
      <c r="C3492">
        <v>6098202917</v>
      </c>
      <c r="D3492" s="1">
        <v>45724</v>
      </c>
      <c r="E3492">
        <v>99214</v>
      </c>
      <c r="F3492">
        <v>90834</v>
      </c>
      <c r="G3492" t="s">
        <v>3394</v>
      </c>
      <c r="H3492" s="34">
        <v>59917</v>
      </c>
      <c r="I3492" s="7">
        <v>43140</v>
      </c>
      <c r="J3492" s="7">
        <v>35368.800000000003</v>
      </c>
      <c r="K3492" s="7">
        <v>4320</v>
      </c>
      <c r="L3492" s="7">
        <v>3451.2</v>
      </c>
      <c r="M3492" s="5">
        <v>0.08</v>
      </c>
      <c r="N3492" t="s">
        <v>24</v>
      </c>
      <c r="O3492" t="s">
        <v>27</v>
      </c>
      <c r="P3492" t="s">
        <v>3150</v>
      </c>
      <c r="Q3492" t="s">
        <v>19</v>
      </c>
      <c r="R3492" t="s">
        <v>21</v>
      </c>
      <c r="S3492" t="s">
        <v>27</v>
      </c>
      <c r="T3492" t="s">
        <v>13310</v>
      </c>
      <c r="U3492" s="1">
        <v>45762</v>
      </c>
      <c r="V3492">
        <v>38</v>
      </c>
      <c r="W3492" t="str">
        <f t="shared" si="101"/>
        <v>30-59</v>
      </c>
    </row>
    <row r="3493" spans="1:23" x14ac:dyDescent="0.25">
      <c r="A3493" t="s">
        <v>3736</v>
      </c>
      <c r="B3493">
        <v>7453483196</v>
      </c>
      <c r="C3493">
        <v>2379643156</v>
      </c>
      <c r="D3493" s="1">
        <v>45824</v>
      </c>
      <c r="E3493">
        <v>99222</v>
      </c>
      <c r="F3493">
        <v>99215</v>
      </c>
      <c r="G3493" t="s">
        <v>3490</v>
      </c>
      <c r="H3493" s="34">
        <v>71283</v>
      </c>
      <c r="I3493" s="7">
        <v>51324</v>
      </c>
      <c r="J3493" s="7">
        <v>47218.080000000002</v>
      </c>
      <c r="K3493" s="7">
        <v>0</v>
      </c>
      <c r="L3493" s="7">
        <v>4105.92</v>
      </c>
      <c r="M3493" s="5">
        <v>0.08</v>
      </c>
      <c r="N3493" t="s">
        <v>24</v>
      </c>
      <c r="O3493" t="s">
        <v>17</v>
      </c>
      <c r="P3493" t="s">
        <v>58</v>
      </c>
      <c r="Q3493" t="s">
        <v>32</v>
      </c>
      <c r="R3493" t="s">
        <v>21</v>
      </c>
      <c r="S3493" t="s">
        <v>17</v>
      </c>
      <c r="T3493" t="s">
        <v>13311</v>
      </c>
      <c r="U3493" s="1">
        <v>45899</v>
      </c>
      <c r="V3493">
        <v>75</v>
      </c>
      <c r="W3493" t="str">
        <f t="shared" si="101"/>
        <v>60-89</v>
      </c>
    </row>
    <row r="3494" spans="1:23" x14ac:dyDescent="0.25">
      <c r="A3494" t="s">
        <v>3737</v>
      </c>
      <c r="B3494">
        <v>3719945980</v>
      </c>
      <c r="C3494">
        <v>7346429017</v>
      </c>
      <c r="D3494" s="1">
        <v>45956</v>
      </c>
      <c r="E3494">
        <v>99215</v>
      </c>
      <c r="F3494">
        <v>99214</v>
      </c>
      <c r="G3494" t="s">
        <v>200</v>
      </c>
      <c r="H3494" s="34">
        <v>30350</v>
      </c>
      <c r="I3494" s="7">
        <v>24887</v>
      </c>
      <c r="J3494" s="7">
        <v>20407.34</v>
      </c>
      <c r="K3494" s="7">
        <v>0</v>
      </c>
      <c r="L3494" s="7">
        <v>4479.66</v>
      </c>
      <c r="M3494" s="5">
        <v>0.18</v>
      </c>
      <c r="N3494" t="s">
        <v>3141</v>
      </c>
      <c r="O3494" t="s">
        <v>17</v>
      </c>
      <c r="P3494" t="s">
        <v>3148</v>
      </c>
      <c r="Q3494" t="s">
        <v>32</v>
      </c>
      <c r="R3494" t="s">
        <v>27</v>
      </c>
      <c r="S3494" t="s">
        <v>27</v>
      </c>
      <c r="T3494" t="s">
        <v>13311</v>
      </c>
      <c r="U3494" s="1">
        <v>46046</v>
      </c>
      <c r="V3494">
        <v>90</v>
      </c>
      <c r="W3494" t="str">
        <f t="shared" si="101"/>
        <v>90-119</v>
      </c>
    </row>
    <row r="3495" spans="1:23" x14ac:dyDescent="0.25">
      <c r="A3495" t="s">
        <v>3738</v>
      </c>
      <c r="B3495">
        <v>5701450370</v>
      </c>
      <c r="C3495">
        <v>9237224429</v>
      </c>
      <c r="D3495" s="1">
        <v>45638</v>
      </c>
      <c r="E3495">
        <v>99238</v>
      </c>
      <c r="F3495">
        <v>99281</v>
      </c>
      <c r="G3495" t="s">
        <v>34</v>
      </c>
      <c r="H3495" s="34">
        <v>70446</v>
      </c>
      <c r="I3495" s="7">
        <v>52835</v>
      </c>
      <c r="J3495" s="7">
        <v>41855.75</v>
      </c>
      <c r="K3495" s="7">
        <v>3054</v>
      </c>
      <c r="L3495" s="7">
        <v>7925.25</v>
      </c>
      <c r="M3495" s="5">
        <v>0.15</v>
      </c>
      <c r="N3495" t="s">
        <v>1139</v>
      </c>
      <c r="O3495" t="s">
        <v>30</v>
      </c>
      <c r="P3495" t="s">
        <v>58</v>
      </c>
      <c r="Q3495" t="s">
        <v>19</v>
      </c>
      <c r="R3495" t="s">
        <v>27</v>
      </c>
      <c r="S3495" t="s">
        <v>21</v>
      </c>
      <c r="T3495" t="s">
        <v>13311</v>
      </c>
      <c r="U3495" s="1">
        <v>45794</v>
      </c>
      <c r="V3495">
        <v>156</v>
      </c>
      <c r="W3495" t="str">
        <f t="shared" si="101"/>
        <v>150-179</v>
      </c>
    </row>
    <row r="3496" spans="1:23" x14ac:dyDescent="0.25">
      <c r="A3496" t="s">
        <v>3739</v>
      </c>
      <c r="B3496">
        <v>5791129887</v>
      </c>
      <c r="C3496">
        <v>8389479507</v>
      </c>
      <c r="D3496" s="1">
        <v>45308</v>
      </c>
      <c r="E3496">
        <v>99233</v>
      </c>
      <c r="F3496">
        <v>80053</v>
      </c>
      <c r="G3496" t="s">
        <v>114</v>
      </c>
      <c r="H3496" s="34">
        <v>24736</v>
      </c>
      <c r="I3496" s="7">
        <v>21026</v>
      </c>
      <c r="J3496" s="7">
        <v>20605.48</v>
      </c>
      <c r="K3496" s="7">
        <v>0</v>
      </c>
      <c r="L3496" s="7">
        <v>420.52</v>
      </c>
      <c r="M3496" s="5">
        <v>0.02</v>
      </c>
      <c r="N3496" t="s">
        <v>16</v>
      </c>
      <c r="O3496" t="s">
        <v>17</v>
      </c>
      <c r="P3496" t="s">
        <v>97</v>
      </c>
      <c r="Q3496" t="s">
        <v>32</v>
      </c>
      <c r="R3496" t="s">
        <v>27</v>
      </c>
      <c r="S3496" t="s">
        <v>21</v>
      </c>
      <c r="T3496" t="s">
        <v>13311</v>
      </c>
      <c r="U3496" s="1">
        <v>45358</v>
      </c>
      <c r="V3496">
        <v>50</v>
      </c>
      <c r="W3496" t="str">
        <f t="shared" si="101"/>
        <v>30-59</v>
      </c>
    </row>
    <row r="3497" spans="1:23" x14ac:dyDescent="0.25">
      <c r="A3497" t="s">
        <v>3740</v>
      </c>
      <c r="B3497">
        <v>3115082127</v>
      </c>
      <c r="C3497">
        <v>9015063050</v>
      </c>
      <c r="D3497" s="1">
        <v>45930</v>
      </c>
      <c r="E3497">
        <v>99221</v>
      </c>
      <c r="F3497">
        <v>97110</v>
      </c>
      <c r="G3497" t="s">
        <v>3741</v>
      </c>
      <c r="H3497" s="34">
        <v>72976</v>
      </c>
      <c r="I3497" s="7">
        <v>52543</v>
      </c>
      <c r="J3497" s="7">
        <v>44829.56</v>
      </c>
      <c r="K3497" s="7">
        <v>3510</v>
      </c>
      <c r="L3497" s="7">
        <v>4203.4399999999996</v>
      </c>
      <c r="M3497" s="5">
        <v>0.08</v>
      </c>
      <c r="N3497" t="s">
        <v>24</v>
      </c>
      <c r="O3497" t="s">
        <v>30</v>
      </c>
      <c r="P3497" t="s">
        <v>3149</v>
      </c>
      <c r="Q3497" t="s">
        <v>19</v>
      </c>
      <c r="R3497" t="s">
        <v>38</v>
      </c>
      <c r="S3497" t="s">
        <v>27</v>
      </c>
      <c r="T3497" t="s">
        <v>13311</v>
      </c>
      <c r="U3497" s="1">
        <v>45970</v>
      </c>
      <c r="V3497">
        <v>40</v>
      </c>
      <c r="W3497" t="str">
        <f t="shared" si="101"/>
        <v>30-59</v>
      </c>
    </row>
    <row r="3498" spans="1:23" x14ac:dyDescent="0.25">
      <c r="A3498" t="s">
        <v>3742</v>
      </c>
      <c r="B3498">
        <v>7695304708</v>
      </c>
      <c r="C3498">
        <v>9091514901</v>
      </c>
      <c r="D3498" s="1">
        <v>45717</v>
      </c>
      <c r="E3498">
        <v>99213</v>
      </c>
      <c r="F3498">
        <v>99285</v>
      </c>
      <c r="G3498" t="s">
        <v>77</v>
      </c>
      <c r="H3498" s="34">
        <v>72043</v>
      </c>
      <c r="I3498" s="7">
        <v>51871</v>
      </c>
      <c r="J3498" s="7">
        <v>41567.32</v>
      </c>
      <c r="K3498" s="7">
        <v>6154</v>
      </c>
      <c r="L3498" s="7">
        <v>4149.68</v>
      </c>
      <c r="M3498" s="5">
        <v>0.08</v>
      </c>
      <c r="N3498" t="s">
        <v>24</v>
      </c>
      <c r="O3498" t="s">
        <v>30</v>
      </c>
      <c r="P3498" t="s">
        <v>55</v>
      </c>
      <c r="Q3498" t="s">
        <v>32</v>
      </c>
      <c r="R3498" t="s">
        <v>43</v>
      </c>
      <c r="S3498" t="s">
        <v>17</v>
      </c>
      <c r="T3498" t="s">
        <v>13312</v>
      </c>
      <c r="U3498" s="1">
        <v>45807</v>
      </c>
      <c r="V3498">
        <v>90</v>
      </c>
      <c r="W3498" t="str">
        <f t="shared" si="101"/>
        <v>90-119</v>
      </c>
    </row>
    <row r="3499" spans="1:23" x14ac:dyDescent="0.25">
      <c r="A3499" t="s">
        <v>3743</v>
      </c>
      <c r="B3499">
        <v>6091613684</v>
      </c>
      <c r="C3499">
        <v>3274670839</v>
      </c>
      <c r="D3499" s="1">
        <v>45377</v>
      </c>
      <c r="E3499">
        <v>99233</v>
      </c>
      <c r="F3499">
        <v>71046</v>
      </c>
      <c r="G3499" t="s">
        <v>3269</v>
      </c>
      <c r="H3499" s="34">
        <v>51825</v>
      </c>
      <c r="I3499" s="7">
        <v>40942</v>
      </c>
      <c r="J3499" s="7">
        <v>34391.279999999999</v>
      </c>
      <c r="K3499" s="7">
        <v>0</v>
      </c>
      <c r="L3499" s="7">
        <v>6550.72</v>
      </c>
      <c r="M3499" s="5">
        <v>0.16</v>
      </c>
      <c r="N3499" t="s">
        <v>1138</v>
      </c>
      <c r="O3499" t="s">
        <v>17</v>
      </c>
      <c r="P3499" t="s">
        <v>25</v>
      </c>
      <c r="Q3499" t="s">
        <v>32</v>
      </c>
      <c r="R3499" t="s">
        <v>26</v>
      </c>
      <c r="S3499" t="s">
        <v>27</v>
      </c>
      <c r="T3499" t="s">
        <v>13310</v>
      </c>
      <c r="U3499" s="1">
        <v>45435</v>
      </c>
      <c r="V3499">
        <v>58</v>
      </c>
      <c r="W3499" t="str">
        <f t="shared" si="101"/>
        <v>30-59</v>
      </c>
    </row>
    <row r="3500" spans="1:23" x14ac:dyDescent="0.25">
      <c r="A3500" t="s">
        <v>3744</v>
      </c>
      <c r="B3500">
        <v>4228388315</v>
      </c>
      <c r="C3500">
        <v>586798407</v>
      </c>
      <c r="D3500" s="1">
        <v>45514</v>
      </c>
      <c r="E3500">
        <v>99238</v>
      </c>
      <c r="F3500">
        <v>99213</v>
      </c>
      <c r="G3500" t="s">
        <v>3357</v>
      </c>
      <c r="H3500" s="34">
        <v>49045</v>
      </c>
      <c r="I3500" s="7">
        <v>35312</v>
      </c>
      <c r="J3500" s="7">
        <v>30894.04</v>
      </c>
      <c r="K3500" s="7">
        <v>1593</v>
      </c>
      <c r="L3500" s="7">
        <v>2824.96</v>
      </c>
      <c r="M3500" s="5">
        <v>0.08</v>
      </c>
      <c r="N3500" t="s">
        <v>24</v>
      </c>
      <c r="O3500" t="s">
        <v>30</v>
      </c>
      <c r="P3500" t="s">
        <v>35</v>
      </c>
      <c r="Q3500" t="s">
        <v>19</v>
      </c>
      <c r="R3500" t="s">
        <v>38</v>
      </c>
      <c r="S3500" t="s">
        <v>27</v>
      </c>
      <c r="T3500" t="s">
        <v>13310</v>
      </c>
      <c r="U3500" s="1">
        <v>45603</v>
      </c>
      <c r="V3500">
        <v>89</v>
      </c>
      <c r="W3500" t="str">
        <f t="shared" si="101"/>
        <v>60-89</v>
      </c>
    </row>
    <row r="3501" spans="1:23" x14ac:dyDescent="0.25">
      <c r="A3501" t="s">
        <v>3745</v>
      </c>
      <c r="B3501">
        <v>8327983782</v>
      </c>
      <c r="C3501">
        <v>181610937</v>
      </c>
      <c r="D3501" s="1">
        <v>45754</v>
      </c>
      <c r="E3501">
        <v>99238</v>
      </c>
      <c r="F3501">
        <v>99284</v>
      </c>
      <c r="G3501" t="s">
        <v>3199</v>
      </c>
      <c r="H3501" s="34">
        <v>73404</v>
      </c>
      <c r="I3501" s="7">
        <v>52851</v>
      </c>
      <c r="J3501" s="7">
        <v>43144.92</v>
      </c>
      <c r="K3501" s="7">
        <v>5478</v>
      </c>
      <c r="L3501" s="7">
        <v>4228.08</v>
      </c>
      <c r="M3501" s="5">
        <v>0.08</v>
      </c>
      <c r="N3501" t="s">
        <v>24</v>
      </c>
      <c r="O3501" t="s">
        <v>30</v>
      </c>
      <c r="P3501" t="s">
        <v>58</v>
      </c>
      <c r="Q3501" t="s">
        <v>19</v>
      </c>
      <c r="R3501" t="s">
        <v>21</v>
      </c>
      <c r="S3501" t="s">
        <v>27</v>
      </c>
      <c r="T3501" t="s">
        <v>13311</v>
      </c>
      <c r="U3501" s="1">
        <v>45809</v>
      </c>
      <c r="V3501">
        <v>55</v>
      </c>
      <c r="W3501" t="str">
        <f t="shared" si="101"/>
        <v>30-59</v>
      </c>
    </row>
    <row r="3502" spans="1:23" x14ac:dyDescent="0.25">
      <c r="A3502" t="s">
        <v>3746</v>
      </c>
      <c r="B3502">
        <v>4489317149</v>
      </c>
      <c r="C3502">
        <v>6109773369</v>
      </c>
      <c r="D3502" s="1">
        <v>45725</v>
      </c>
      <c r="E3502">
        <v>99222</v>
      </c>
      <c r="F3502">
        <v>80053</v>
      </c>
      <c r="G3502" t="s">
        <v>3431</v>
      </c>
      <c r="H3502" s="34">
        <v>65549</v>
      </c>
      <c r="I3502" s="7">
        <v>51784</v>
      </c>
      <c r="J3502" s="7">
        <v>43498.559999999998</v>
      </c>
      <c r="K3502" s="7">
        <v>0</v>
      </c>
      <c r="L3502" s="7">
        <v>8285.44</v>
      </c>
      <c r="M3502" s="5">
        <v>0.16</v>
      </c>
      <c r="N3502" t="s">
        <v>1138</v>
      </c>
      <c r="O3502" t="s">
        <v>17</v>
      </c>
      <c r="P3502" t="s">
        <v>58</v>
      </c>
      <c r="Q3502" t="s">
        <v>32</v>
      </c>
      <c r="R3502" t="s">
        <v>38</v>
      </c>
      <c r="S3502" t="s">
        <v>17</v>
      </c>
      <c r="T3502" t="s">
        <v>13312</v>
      </c>
      <c r="U3502" s="1">
        <v>45821</v>
      </c>
      <c r="V3502">
        <v>96</v>
      </c>
      <c r="W3502" t="str">
        <f t="shared" si="101"/>
        <v>90-119</v>
      </c>
    </row>
    <row r="3503" spans="1:23" x14ac:dyDescent="0.25">
      <c r="A3503" t="s">
        <v>3747</v>
      </c>
      <c r="B3503">
        <v>702042732</v>
      </c>
      <c r="C3503">
        <v>3286577932</v>
      </c>
      <c r="D3503" s="1">
        <v>45597</v>
      </c>
      <c r="E3503">
        <v>99221</v>
      </c>
      <c r="F3503">
        <v>99203</v>
      </c>
      <c r="G3503" t="s">
        <v>178</v>
      </c>
      <c r="H3503" s="34">
        <v>83248</v>
      </c>
      <c r="I3503" s="7">
        <v>54111</v>
      </c>
      <c r="J3503" s="7">
        <v>41899.68</v>
      </c>
      <c r="K3503" s="7">
        <v>5718</v>
      </c>
      <c r="L3503" s="7">
        <v>6493.32</v>
      </c>
      <c r="M3503" s="5">
        <v>0.12</v>
      </c>
      <c r="N3503" t="s">
        <v>46</v>
      </c>
      <c r="O3503" t="s">
        <v>30</v>
      </c>
      <c r="P3503" t="s">
        <v>3146</v>
      </c>
      <c r="Q3503" t="s">
        <v>32</v>
      </c>
      <c r="R3503" t="s">
        <v>38</v>
      </c>
      <c r="S3503" t="s">
        <v>27</v>
      </c>
      <c r="T3503" t="s">
        <v>13310</v>
      </c>
      <c r="U3503" s="1">
        <v>45664</v>
      </c>
      <c r="V3503">
        <v>67</v>
      </c>
      <c r="W3503" t="str">
        <f t="shared" si="101"/>
        <v>60-89</v>
      </c>
    </row>
    <row r="3504" spans="1:23" x14ac:dyDescent="0.25">
      <c r="A3504" t="s">
        <v>3748</v>
      </c>
      <c r="B3504">
        <v>9355160567</v>
      </c>
      <c r="C3504">
        <v>2531569343</v>
      </c>
      <c r="D3504" s="1">
        <v>45653</v>
      </c>
      <c r="E3504">
        <v>99231</v>
      </c>
      <c r="F3504">
        <v>99212</v>
      </c>
      <c r="G3504" t="s">
        <v>3716</v>
      </c>
      <c r="H3504" s="34">
        <v>56957</v>
      </c>
      <c r="I3504" s="7">
        <v>42718</v>
      </c>
      <c r="J3504" s="7">
        <v>19860.3</v>
      </c>
      <c r="K3504" s="7">
        <v>16450</v>
      </c>
      <c r="L3504" s="7">
        <v>6407.7</v>
      </c>
      <c r="M3504" s="5">
        <v>0.15</v>
      </c>
      <c r="N3504" t="s">
        <v>1139</v>
      </c>
      <c r="O3504" t="s">
        <v>27</v>
      </c>
      <c r="P3504" t="s">
        <v>3149</v>
      </c>
      <c r="Q3504" t="s">
        <v>32</v>
      </c>
      <c r="R3504" t="s">
        <v>38</v>
      </c>
      <c r="S3504" t="s">
        <v>17</v>
      </c>
      <c r="T3504" t="s">
        <v>13310</v>
      </c>
      <c r="U3504" s="1">
        <v>45704</v>
      </c>
      <c r="V3504">
        <v>51</v>
      </c>
      <c r="W3504" t="str">
        <f t="shared" si="101"/>
        <v>30-59</v>
      </c>
    </row>
    <row r="3505" spans="1:23" x14ac:dyDescent="0.25">
      <c r="A3505" t="s">
        <v>3749</v>
      </c>
      <c r="B3505">
        <v>6428453166</v>
      </c>
      <c r="C3505">
        <v>8364036278</v>
      </c>
      <c r="D3505" s="1">
        <v>45337</v>
      </c>
      <c r="E3505">
        <v>99231</v>
      </c>
      <c r="F3505">
        <v>80053</v>
      </c>
      <c r="G3505" t="s">
        <v>3352</v>
      </c>
      <c r="H3505" s="34">
        <v>29199</v>
      </c>
      <c r="I3505" s="7">
        <v>23943</v>
      </c>
      <c r="J3505" s="7">
        <v>17911.259999999998</v>
      </c>
      <c r="K3505" s="7">
        <v>1722</v>
      </c>
      <c r="L3505" s="7">
        <v>4309.74</v>
      </c>
      <c r="M3505" s="5">
        <v>0.18</v>
      </c>
      <c r="N3505" t="s">
        <v>3141</v>
      </c>
      <c r="O3505" t="s">
        <v>30</v>
      </c>
      <c r="P3505" t="s">
        <v>3147</v>
      </c>
      <c r="Q3505" t="s">
        <v>19</v>
      </c>
      <c r="R3505" t="s">
        <v>26</v>
      </c>
      <c r="S3505" t="s">
        <v>21</v>
      </c>
      <c r="T3505" t="s">
        <v>13312</v>
      </c>
      <c r="U3505" s="1">
        <v>45428</v>
      </c>
      <c r="V3505">
        <v>91</v>
      </c>
      <c r="W3505" t="str">
        <f t="shared" si="101"/>
        <v>90-119</v>
      </c>
    </row>
    <row r="3506" spans="1:23" x14ac:dyDescent="0.25">
      <c r="A3506" t="s">
        <v>3750</v>
      </c>
      <c r="B3506">
        <v>7448461011</v>
      </c>
      <c r="C3506">
        <v>8289452880</v>
      </c>
      <c r="D3506" s="1">
        <v>45303</v>
      </c>
      <c r="E3506">
        <v>99231</v>
      </c>
      <c r="F3506">
        <v>99282</v>
      </c>
      <c r="G3506" t="s">
        <v>75</v>
      </c>
      <c r="H3506" s="34">
        <v>42047</v>
      </c>
      <c r="I3506" s="7">
        <v>34479</v>
      </c>
      <c r="J3506" s="7">
        <v>28272.78</v>
      </c>
      <c r="K3506" s="7">
        <v>0</v>
      </c>
      <c r="L3506" s="7">
        <v>6206.22</v>
      </c>
      <c r="M3506" s="5">
        <v>0.18</v>
      </c>
      <c r="N3506" t="s">
        <v>3141</v>
      </c>
      <c r="O3506" t="s">
        <v>17</v>
      </c>
      <c r="P3506" t="s">
        <v>3146</v>
      </c>
      <c r="Q3506" t="s">
        <v>32</v>
      </c>
      <c r="R3506" t="s">
        <v>43</v>
      </c>
      <c r="S3506" t="s">
        <v>21</v>
      </c>
      <c r="T3506" t="s">
        <v>13311</v>
      </c>
      <c r="U3506" s="1">
        <v>45428</v>
      </c>
      <c r="V3506">
        <v>125</v>
      </c>
      <c r="W3506" t="str">
        <f t="shared" si="101"/>
        <v>120-149</v>
      </c>
    </row>
    <row r="3507" spans="1:23" x14ac:dyDescent="0.25">
      <c r="A3507" t="s">
        <v>3751</v>
      </c>
      <c r="B3507">
        <v>455643859</v>
      </c>
      <c r="C3507">
        <v>8548597946</v>
      </c>
      <c r="D3507" s="1">
        <v>45601</v>
      </c>
      <c r="E3507">
        <v>99214</v>
      </c>
      <c r="F3507">
        <v>81000</v>
      </c>
      <c r="G3507" t="s">
        <v>15</v>
      </c>
      <c r="H3507" s="34">
        <v>20751</v>
      </c>
      <c r="I3507" s="7">
        <v>16601</v>
      </c>
      <c r="J3507" s="7">
        <v>12196.86</v>
      </c>
      <c r="K3507" s="7">
        <v>2080</v>
      </c>
      <c r="L3507" s="7">
        <v>2324.14</v>
      </c>
      <c r="M3507" s="5">
        <v>0.14000000000000001</v>
      </c>
      <c r="N3507" t="s">
        <v>1135</v>
      </c>
      <c r="O3507" t="s">
        <v>27</v>
      </c>
      <c r="P3507" t="s">
        <v>97</v>
      </c>
      <c r="Q3507" t="s">
        <v>19</v>
      </c>
      <c r="R3507" t="s">
        <v>27</v>
      </c>
      <c r="S3507" t="s">
        <v>21</v>
      </c>
      <c r="T3507" t="s">
        <v>13311</v>
      </c>
      <c r="U3507" s="1">
        <v>45777</v>
      </c>
      <c r="V3507">
        <v>176</v>
      </c>
      <c r="W3507" t="str">
        <f t="shared" si="101"/>
        <v>150-179</v>
      </c>
    </row>
    <row r="3508" spans="1:23" x14ac:dyDescent="0.25">
      <c r="A3508" t="s">
        <v>3752</v>
      </c>
      <c r="B3508">
        <v>9289533355</v>
      </c>
      <c r="C3508">
        <v>9466632308</v>
      </c>
      <c r="D3508" s="1">
        <v>45431</v>
      </c>
      <c r="E3508">
        <v>99215</v>
      </c>
      <c r="F3508">
        <v>99203</v>
      </c>
      <c r="G3508" t="s">
        <v>182</v>
      </c>
      <c r="H3508" s="34">
        <v>67929</v>
      </c>
      <c r="I3508" s="7">
        <v>52985</v>
      </c>
      <c r="J3508" s="7">
        <v>37947</v>
      </c>
      <c r="K3508" s="7">
        <v>4441</v>
      </c>
      <c r="L3508" s="7">
        <v>10597</v>
      </c>
      <c r="M3508" s="5">
        <v>0.2</v>
      </c>
      <c r="N3508" t="s">
        <v>3140</v>
      </c>
      <c r="O3508" t="s">
        <v>30</v>
      </c>
      <c r="P3508" t="s">
        <v>25</v>
      </c>
      <c r="Q3508" t="s">
        <v>19</v>
      </c>
      <c r="R3508" t="s">
        <v>38</v>
      </c>
      <c r="S3508" t="s">
        <v>27</v>
      </c>
      <c r="T3508" t="s">
        <v>13311</v>
      </c>
      <c r="U3508" s="1">
        <v>45461</v>
      </c>
      <c r="V3508">
        <v>30</v>
      </c>
      <c r="W3508" t="str">
        <f t="shared" si="101"/>
        <v>30-59</v>
      </c>
    </row>
    <row r="3509" spans="1:23" x14ac:dyDescent="0.25">
      <c r="A3509" t="s">
        <v>3753</v>
      </c>
      <c r="B3509">
        <v>897707341</v>
      </c>
      <c r="C3509">
        <v>1398611795</v>
      </c>
      <c r="D3509" s="1">
        <v>45768</v>
      </c>
      <c r="E3509">
        <v>99215</v>
      </c>
      <c r="F3509">
        <v>85025</v>
      </c>
      <c r="G3509" t="s">
        <v>3754</v>
      </c>
      <c r="H3509" s="34">
        <v>47108</v>
      </c>
      <c r="I3509" s="7">
        <v>36744</v>
      </c>
      <c r="J3509" s="7">
        <v>16980.2</v>
      </c>
      <c r="K3509" s="7">
        <v>12415</v>
      </c>
      <c r="L3509" s="7">
        <v>7348.8</v>
      </c>
      <c r="M3509" s="5">
        <v>0.2</v>
      </c>
      <c r="N3509" t="s">
        <v>3140</v>
      </c>
      <c r="O3509" t="s">
        <v>27</v>
      </c>
      <c r="P3509" t="s">
        <v>3147</v>
      </c>
      <c r="Q3509" t="s">
        <v>32</v>
      </c>
      <c r="R3509" t="s">
        <v>43</v>
      </c>
      <c r="S3509" t="s">
        <v>17</v>
      </c>
      <c r="T3509" t="s">
        <v>13310</v>
      </c>
      <c r="U3509" s="1">
        <v>45869</v>
      </c>
      <c r="V3509">
        <v>101</v>
      </c>
      <c r="W3509" t="str">
        <f t="shared" si="101"/>
        <v>90-119</v>
      </c>
    </row>
    <row r="3510" spans="1:23" x14ac:dyDescent="0.25">
      <c r="A3510" t="s">
        <v>3755</v>
      </c>
      <c r="B3510">
        <v>963907081</v>
      </c>
      <c r="C3510">
        <v>8881262033</v>
      </c>
      <c r="D3510" s="1">
        <v>45578</v>
      </c>
      <c r="E3510">
        <v>99238</v>
      </c>
      <c r="F3510">
        <v>97110</v>
      </c>
      <c r="G3510" t="s">
        <v>3331</v>
      </c>
      <c r="H3510" s="34">
        <v>88347</v>
      </c>
      <c r="I3510" s="7">
        <v>72445</v>
      </c>
      <c r="J3510" s="7">
        <v>59404.9</v>
      </c>
      <c r="K3510" s="7">
        <v>0</v>
      </c>
      <c r="L3510" s="7">
        <v>13040.1</v>
      </c>
      <c r="M3510" s="5">
        <v>0.18</v>
      </c>
      <c r="N3510" t="s">
        <v>3141</v>
      </c>
      <c r="O3510" t="s">
        <v>17</v>
      </c>
      <c r="P3510" t="s">
        <v>3146</v>
      </c>
      <c r="Q3510" t="s">
        <v>19</v>
      </c>
      <c r="R3510" t="s">
        <v>21</v>
      </c>
      <c r="S3510" t="s">
        <v>17</v>
      </c>
      <c r="T3510" t="s">
        <v>13310</v>
      </c>
      <c r="U3510" s="1">
        <v>45692</v>
      </c>
      <c r="V3510">
        <v>114</v>
      </c>
      <c r="W3510" t="str">
        <f t="shared" si="101"/>
        <v>90-119</v>
      </c>
    </row>
    <row r="3511" spans="1:23" x14ac:dyDescent="0.25">
      <c r="A3511" t="s">
        <v>3756</v>
      </c>
      <c r="B3511">
        <v>4035173435</v>
      </c>
      <c r="C3511">
        <v>5324253130</v>
      </c>
      <c r="D3511" s="1">
        <v>45892</v>
      </c>
      <c r="E3511">
        <v>99232</v>
      </c>
      <c r="F3511">
        <v>99201</v>
      </c>
      <c r="G3511" t="s">
        <v>291</v>
      </c>
      <c r="H3511" s="34">
        <v>45766</v>
      </c>
      <c r="I3511" s="7">
        <v>34325</v>
      </c>
      <c r="J3511" s="7">
        <v>26654.25</v>
      </c>
      <c r="K3511" s="7">
        <v>2522</v>
      </c>
      <c r="L3511" s="7">
        <v>5148.75</v>
      </c>
      <c r="M3511" s="5">
        <v>0.15</v>
      </c>
      <c r="N3511" t="s">
        <v>1139</v>
      </c>
      <c r="O3511" t="s">
        <v>30</v>
      </c>
      <c r="P3511" t="s">
        <v>3148</v>
      </c>
      <c r="Q3511" t="s">
        <v>32</v>
      </c>
      <c r="R3511" t="s">
        <v>43</v>
      </c>
      <c r="S3511" t="s">
        <v>21</v>
      </c>
      <c r="T3511" t="s">
        <v>13310</v>
      </c>
      <c r="U3511" s="1">
        <v>45945</v>
      </c>
      <c r="V3511">
        <v>53</v>
      </c>
      <c r="W3511" t="str">
        <f t="shared" si="101"/>
        <v>30-59</v>
      </c>
    </row>
    <row r="3512" spans="1:23" x14ac:dyDescent="0.25">
      <c r="A3512" t="s">
        <v>3757</v>
      </c>
      <c r="B3512">
        <v>8842496613</v>
      </c>
      <c r="C3512">
        <v>4738311308</v>
      </c>
      <c r="D3512" s="1">
        <v>45335</v>
      </c>
      <c r="E3512">
        <v>99214</v>
      </c>
      <c r="F3512">
        <v>99214</v>
      </c>
      <c r="G3512" t="s">
        <v>57</v>
      </c>
      <c r="H3512" s="34">
        <v>22558</v>
      </c>
      <c r="I3512" s="7">
        <v>19174</v>
      </c>
      <c r="J3512" s="7">
        <v>11579.52</v>
      </c>
      <c r="K3512" s="7">
        <v>7211</v>
      </c>
      <c r="L3512" s="7">
        <v>383.48</v>
      </c>
      <c r="M3512" s="5">
        <v>0.02</v>
      </c>
      <c r="N3512" t="s">
        <v>16</v>
      </c>
      <c r="O3512" t="s">
        <v>27</v>
      </c>
      <c r="P3512" t="s">
        <v>58</v>
      </c>
      <c r="Q3512" t="s">
        <v>32</v>
      </c>
      <c r="R3512" t="s">
        <v>26</v>
      </c>
      <c r="S3512" t="s">
        <v>27</v>
      </c>
      <c r="T3512" t="s">
        <v>13312</v>
      </c>
      <c r="U3512" s="1">
        <v>45498</v>
      </c>
      <c r="V3512">
        <v>163</v>
      </c>
      <c r="W3512" t="str">
        <f t="shared" si="101"/>
        <v>150-179</v>
      </c>
    </row>
    <row r="3513" spans="1:23" x14ac:dyDescent="0.25">
      <c r="A3513" t="s">
        <v>3758</v>
      </c>
      <c r="B3513">
        <v>8568843880</v>
      </c>
      <c r="C3513">
        <v>506197414</v>
      </c>
      <c r="D3513" s="1">
        <v>45718</v>
      </c>
      <c r="E3513">
        <v>99215</v>
      </c>
      <c r="F3513">
        <v>36415</v>
      </c>
      <c r="G3513" t="s">
        <v>3331</v>
      </c>
      <c r="H3513" s="34">
        <v>99800</v>
      </c>
      <c r="I3513" s="7">
        <v>79840</v>
      </c>
      <c r="J3513" s="7">
        <v>68662.399999999994</v>
      </c>
      <c r="K3513" s="7">
        <v>0</v>
      </c>
      <c r="L3513" s="7">
        <v>11177.6</v>
      </c>
      <c r="M3513" s="5">
        <v>0.14000000000000001</v>
      </c>
      <c r="N3513" t="s">
        <v>1135</v>
      </c>
      <c r="O3513" t="s">
        <v>17</v>
      </c>
      <c r="P3513" t="s">
        <v>3147</v>
      </c>
      <c r="Q3513" t="s">
        <v>32</v>
      </c>
      <c r="R3513" t="s">
        <v>43</v>
      </c>
      <c r="S3513" t="s">
        <v>17</v>
      </c>
      <c r="T3513" t="s">
        <v>13312</v>
      </c>
      <c r="U3513" s="1">
        <v>45810</v>
      </c>
      <c r="V3513">
        <v>92</v>
      </c>
      <c r="W3513" t="str">
        <f t="shared" si="101"/>
        <v>90-119</v>
      </c>
    </row>
    <row r="3514" spans="1:23" x14ac:dyDescent="0.25">
      <c r="A3514" t="s">
        <v>3759</v>
      </c>
      <c r="B3514">
        <v>7489353957</v>
      </c>
      <c r="C3514">
        <v>3999376957</v>
      </c>
      <c r="D3514" s="1">
        <v>45299</v>
      </c>
      <c r="E3514">
        <v>99222</v>
      </c>
      <c r="F3514">
        <v>99205</v>
      </c>
      <c r="G3514" t="s">
        <v>79</v>
      </c>
      <c r="H3514" s="34">
        <v>83652</v>
      </c>
      <c r="I3514" s="7">
        <v>65249</v>
      </c>
      <c r="J3514" s="7">
        <v>52199.199999999997</v>
      </c>
      <c r="K3514" s="7">
        <v>0</v>
      </c>
      <c r="L3514" s="7">
        <v>13049.8</v>
      </c>
      <c r="M3514" s="5">
        <v>0.2</v>
      </c>
      <c r="N3514" t="s">
        <v>3140</v>
      </c>
      <c r="O3514" t="s">
        <v>17</v>
      </c>
      <c r="P3514" t="s">
        <v>3148</v>
      </c>
      <c r="Q3514" t="s">
        <v>32</v>
      </c>
      <c r="R3514" t="s">
        <v>27</v>
      </c>
      <c r="S3514" t="s">
        <v>17</v>
      </c>
      <c r="T3514" t="s">
        <v>13310</v>
      </c>
      <c r="U3514" s="1">
        <v>45344</v>
      </c>
      <c r="V3514">
        <v>45</v>
      </c>
      <c r="W3514" t="str">
        <f t="shared" si="101"/>
        <v>30-59</v>
      </c>
    </row>
    <row r="3515" spans="1:23" x14ac:dyDescent="0.25">
      <c r="A3515" t="s">
        <v>3760</v>
      </c>
      <c r="B3515">
        <v>8066850931</v>
      </c>
      <c r="C3515">
        <v>787589255</v>
      </c>
      <c r="D3515" s="1">
        <v>45619</v>
      </c>
      <c r="E3515">
        <v>99223</v>
      </c>
      <c r="F3515">
        <v>99215</v>
      </c>
      <c r="G3515" t="s">
        <v>3164</v>
      </c>
      <c r="H3515" s="34">
        <v>72827</v>
      </c>
      <c r="I3515" s="7">
        <v>61903</v>
      </c>
      <c r="J3515" s="7">
        <v>32073.94</v>
      </c>
      <c r="K3515" s="7">
        <v>28591</v>
      </c>
      <c r="L3515" s="7">
        <v>1238.06</v>
      </c>
      <c r="M3515" s="5">
        <v>0.02</v>
      </c>
      <c r="N3515" t="s">
        <v>16</v>
      </c>
      <c r="O3515" t="s">
        <v>27</v>
      </c>
      <c r="P3515" t="s">
        <v>97</v>
      </c>
      <c r="Q3515" t="s">
        <v>32</v>
      </c>
      <c r="R3515" t="s">
        <v>43</v>
      </c>
      <c r="S3515" t="s">
        <v>21</v>
      </c>
      <c r="T3515" t="s">
        <v>13310</v>
      </c>
      <c r="U3515" s="1">
        <v>45768</v>
      </c>
      <c r="V3515">
        <v>149</v>
      </c>
      <c r="W3515" t="str">
        <f t="shared" si="101"/>
        <v>120-149</v>
      </c>
    </row>
    <row r="3516" spans="1:23" x14ac:dyDescent="0.25">
      <c r="A3516" t="s">
        <v>3761</v>
      </c>
      <c r="B3516">
        <v>2129174520</v>
      </c>
      <c r="C3516">
        <v>1166693463</v>
      </c>
      <c r="D3516" s="1">
        <v>45581</v>
      </c>
      <c r="E3516">
        <v>99214</v>
      </c>
      <c r="F3516">
        <v>99212</v>
      </c>
      <c r="G3516" t="s">
        <v>3377</v>
      </c>
      <c r="H3516" s="34">
        <v>75496</v>
      </c>
      <c r="I3516" s="7">
        <v>49072</v>
      </c>
      <c r="J3516" s="7">
        <v>43183.360000000001</v>
      </c>
      <c r="K3516" s="7">
        <v>0</v>
      </c>
      <c r="L3516" s="7">
        <v>5888.64</v>
      </c>
      <c r="M3516" s="5">
        <v>0.12</v>
      </c>
      <c r="N3516" t="s">
        <v>46</v>
      </c>
      <c r="O3516" t="s">
        <v>17</v>
      </c>
      <c r="P3516" t="s">
        <v>3146</v>
      </c>
      <c r="Q3516" t="s">
        <v>32</v>
      </c>
      <c r="R3516" t="s">
        <v>21</v>
      </c>
      <c r="S3516" t="s">
        <v>17</v>
      </c>
      <c r="T3516" t="s">
        <v>13311</v>
      </c>
      <c r="U3516" s="1">
        <v>45635</v>
      </c>
      <c r="V3516">
        <v>54</v>
      </c>
      <c r="W3516" t="str">
        <f t="shared" si="101"/>
        <v>30-59</v>
      </c>
    </row>
    <row r="3517" spans="1:23" x14ac:dyDescent="0.25">
      <c r="A3517" t="s">
        <v>3762</v>
      </c>
      <c r="B3517">
        <v>863737485</v>
      </c>
      <c r="C3517">
        <v>3605147475</v>
      </c>
      <c r="D3517" s="1">
        <v>45772</v>
      </c>
      <c r="E3517">
        <v>99238</v>
      </c>
      <c r="F3517">
        <v>97110</v>
      </c>
      <c r="G3517" t="s">
        <v>3490</v>
      </c>
      <c r="H3517" s="34">
        <v>47177</v>
      </c>
      <c r="I3517" s="7">
        <v>36798</v>
      </c>
      <c r="J3517" s="7">
        <v>29438.400000000001</v>
      </c>
      <c r="K3517" s="7">
        <v>0</v>
      </c>
      <c r="L3517" s="7">
        <v>7359.6</v>
      </c>
      <c r="M3517" s="5">
        <v>0.2</v>
      </c>
      <c r="N3517" t="s">
        <v>3140</v>
      </c>
      <c r="O3517" t="s">
        <v>17</v>
      </c>
      <c r="P3517" t="s">
        <v>3150</v>
      </c>
      <c r="Q3517" t="s">
        <v>32</v>
      </c>
      <c r="R3517" t="s">
        <v>26</v>
      </c>
      <c r="S3517" t="s">
        <v>17</v>
      </c>
      <c r="T3517" t="s">
        <v>13310</v>
      </c>
      <c r="U3517" s="1">
        <v>45830</v>
      </c>
      <c r="V3517">
        <v>58</v>
      </c>
      <c r="W3517" t="str">
        <f t="shared" si="101"/>
        <v>30-59</v>
      </c>
    </row>
    <row r="3518" spans="1:23" x14ac:dyDescent="0.25">
      <c r="A3518" t="s">
        <v>3763</v>
      </c>
      <c r="B3518">
        <v>9261313227</v>
      </c>
      <c r="C3518">
        <v>9511558531</v>
      </c>
      <c r="D3518" s="1">
        <v>45589</v>
      </c>
      <c r="E3518">
        <v>99221</v>
      </c>
      <c r="F3518">
        <v>36415</v>
      </c>
      <c r="G3518" t="s">
        <v>291</v>
      </c>
      <c r="H3518" s="34">
        <v>64005</v>
      </c>
      <c r="I3518" s="7">
        <v>46084</v>
      </c>
      <c r="J3518" s="7">
        <v>39452.28</v>
      </c>
      <c r="K3518" s="7">
        <v>2945</v>
      </c>
      <c r="L3518" s="7">
        <v>3686.72</v>
      </c>
      <c r="M3518" s="5">
        <v>0.08</v>
      </c>
      <c r="N3518" t="s">
        <v>24</v>
      </c>
      <c r="O3518" t="s">
        <v>30</v>
      </c>
      <c r="P3518" t="s">
        <v>31</v>
      </c>
      <c r="Q3518" t="s">
        <v>19</v>
      </c>
      <c r="R3518" t="s">
        <v>26</v>
      </c>
      <c r="S3518" t="s">
        <v>21</v>
      </c>
      <c r="T3518" t="s">
        <v>13311</v>
      </c>
      <c r="U3518" s="1">
        <v>45660</v>
      </c>
      <c r="V3518">
        <v>72</v>
      </c>
      <c r="W3518" t="str">
        <f t="shared" si="101"/>
        <v>60-89</v>
      </c>
    </row>
    <row r="3519" spans="1:23" x14ac:dyDescent="0.25">
      <c r="A3519" t="s">
        <v>3764</v>
      </c>
      <c r="B3519">
        <v>3509311402</v>
      </c>
      <c r="C3519">
        <v>7355906776</v>
      </c>
      <c r="D3519" s="1">
        <v>45357</v>
      </c>
      <c r="E3519">
        <v>99232</v>
      </c>
      <c r="F3519">
        <v>85025</v>
      </c>
      <c r="G3519" t="s">
        <v>104</v>
      </c>
      <c r="H3519" s="34">
        <v>73140</v>
      </c>
      <c r="I3519" s="7">
        <v>57049</v>
      </c>
      <c r="J3519" s="7">
        <v>38642.199999999997</v>
      </c>
      <c r="K3519" s="7">
        <v>6997</v>
      </c>
      <c r="L3519" s="7">
        <v>11409.8</v>
      </c>
      <c r="M3519" s="5">
        <v>0.2</v>
      </c>
      <c r="N3519" t="s">
        <v>3140</v>
      </c>
      <c r="O3519" t="s">
        <v>30</v>
      </c>
      <c r="P3519" t="s">
        <v>3148</v>
      </c>
      <c r="Q3519" t="s">
        <v>32</v>
      </c>
      <c r="R3519" t="s">
        <v>21</v>
      </c>
      <c r="S3519" t="s">
        <v>17</v>
      </c>
      <c r="T3519" t="s">
        <v>13312</v>
      </c>
      <c r="U3519" s="1">
        <v>45483</v>
      </c>
      <c r="V3519">
        <v>126</v>
      </c>
      <c r="W3519" t="str">
        <f t="shared" si="101"/>
        <v>120-149</v>
      </c>
    </row>
    <row r="3520" spans="1:23" x14ac:dyDescent="0.25">
      <c r="A3520" t="s">
        <v>3765</v>
      </c>
      <c r="B3520">
        <v>7756052541</v>
      </c>
      <c r="C3520">
        <v>8403664741</v>
      </c>
      <c r="D3520" s="1">
        <v>45954</v>
      </c>
      <c r="E3520">
        <v>99231</v>
      </c>
      <c r="F3520">
        <v>90834</v>
      </c>
      <c r="G3520" t="s">
        <v>3276</v>
      </c>
      <c r="H3520" s="34">
        <v>68980</v>
      </c>
      <c r="I3520" s="7">
        <v>53804</v>
      </c>
      <c r="J3520" s="7">
        <v>38703.199999999997</v>
      </c>
      <c r="K3520" s="7">
        <v>4340</v>
      </c>
      <c r="L3520" s="7">
        <v>10760.8</v>
      </c>
      <c r="M3520" s="5">
        <v>0.2</v>
      </c>
      <c r="N3520" t="s">
        <v>3140</v>
      </c>
      <c r="O3520" t="s">
        <v>30</v>
      </c>
      <c r="P3520" t="s">
        <v>25</v>
      </c>
      <c r="Q3520" t="s">
        <v>19</v>
      </c>
      <c r="R3520" t="s">
        <v>20</v>
      </c>
      <c r="S3520" t="s">
        <v>27</v>
      </c>
      <c r="T3520" t="s">
        <v>13311</v>
      </c>
      <c r="U3520" s="1">
        <v>46051</v>
      </c>
      <c r="V3520">
        <v>97</v>
      </c>
      <c r="W3520" t="str">
        <f t="shared" si="101"/>
        <v>90-119</v>
      </c>
    </row>
    <row r="3521" spans="1:23" x14ac:dyDescent="0.25">
      <c r="A3521" t="s">
        <v>3766</v>
      </c>
      <c r="B3521">
        <v>5207885916</v>
      </c>
      <c r="C3521">
        <v>4738198183</v>
      </c>
      <c r="D3521" s="1">
        <v>45670</v>
      </c>
      <c r="E3521">
        <v>99222</v>
      </c>
      <c r="F3521">
        <v>99211</v>
      </c>
      <c r="G3521" t="s">
        <v>3419</v>
      </c>
      <c r="H3521" s="34">
        <v>41297</v>
      </c>
      <c r="I3521" s="7">
        <v>33038</v>
      </c>
      <c r="J3521" s="7">
        <v>22079.68</v>
      </c>
      <c r="K3521" s="7">
        <v>6333</v>
      </c>
      <c r="L3521" s="7">
        <v>4625.32</v>
      </c>
      <c r="M3521" s="5">
        <v>0.14000000000000001</v>
      </c>
      <c r="N3521" t="s">
        <v>1135</v>
      </c>
      <c r="O3521" t="s">
        <v>27</v>
      </c>
      <c r="P3521" t="s">
        <v>31</v>
      </c>
      <c r="Q3521" t="s">
        <v>19</v>
      </c>
      <c r="R3521" t="s">
        <v>21</v>
      </c>
      <c r="S3521" t="s">
        <v>21</v>
      </c>
      <c r="T3521" t="s">
        <v>13312</v>
      </c>
      <c r="U3521" s="1">
        <v>45805</v>
      </c>
      <c r="V3521">
        <v>135</v>
      </c>
      <c r="W3521" t="str">
        <f t="shared" si="101"/>
        <v>120-149</v>
      </c>
    </row>
    <row r="3522" spans="1:23" x14ac:dyDescent="0.25">
      <c r="A3522" t="s">
        <v>3767</v>
      </c>
      <c r="B3522">
        <v>147647198</v>
      </c>
      <c r="C3522">
        <v>8195522543</v>
      </c>
      <c r="D3522" s="1">
        <v>45429</v>
      </c>
      <c r="E3522">
        <v>99222</v>
      </c>
      <c r="F3522">
        <v>99201</v>
      </c>
      <c r="G3522" t="s">
        <v>307</v>
      </c>
      <c r="H3522" s="34">
        <v>73809</v>
      </c>
      <c r="I3522" s="7">
        <v>57571</v>
      </c>
      <c r="J3522" s="7">
        <v>46056.800000000003</v>
      </c>
      <c r="K3522" s="7">
        <v>0</v>
      </c>
      <c r="L3522" s="7">
        <v>11514.2</v>
      </c>
      <c r="M3522" s="5">
        <v>0.2</v>
      </c>
      <c r="N3522" t="s">
        <v>3140</v>
      </c>
      <c r="O3522" t="s">
        <v>17</v>
      </c>
      <c r="P3522" t="s">
        <v>18</v>
      </c>
      <c r="Q3522" t="s">
        <v>19</v>
      </c>
      <c r="R3522" t="s">
        <v>38</v>
      </c>
      <c r="S3522" t="s">
        <v>17</v>
      </c>
      <c r="T3522" t="s">
        <v>13310</v>
      </c>
      <c r="U3522" s="1">
        <v>45559</v>
      </c>
      <c r="V3522">
        <v>130</v>
      </c>
      <c r="W3522" t="str">
        <f t="shared" si="101"/>
        <v>120-149</v>
      </c>
    </row>
    <row r="3523" spans="1:23" x14ac:dyDescent="0.25">
      <c r="A3523" t="s">
        <v>3768</v>
      </c>
      <c r="B3523">
        <v>9023583828</v>
      </c>
      <c r="C3523">
        <v>7776611210</v>
      </c>
      <c r="D3523" s="1">
        <v>45450</v>
      </c>
      <c r="E3523">
        <v>99213</v>
      </c>
      <c r="F3523">
        <v>99284</v>
      </c>
      <c r="G3523" t="s">
        <v>169</v>
      </c>
      <c r="H3523" s="34">
        <v>51760</v>
      </c>
      <c r="I3523" s="7">
        <v>42443</v>
      </c>
      <c r="J3523" s="7">
        <v>32361.260000000002</v>
      </c>
      <c r="K3523" s="7">
        <v>2442</v>
      </c>
      <c r="L3523" s="7">
        <v>7639.74</v>
      </c>
      <c r="M3523" s="5">
        <v>0.18</v>
      </c>
      <c r="N3523" t="s">
        <v>3141</v>
      </c>
      <c r="O3523" t="s">
        <v>30</v>
      </c>
      <c r="P3523" t="s">
        <v>3147</v>
      </c>
      <c r="Q3523" t="s">
        <v>19</v>
      </c>
      <c r="R3523" t="s">
        <v>43</v>
      </c>
      <c r="S3523" t="s">
        <v>27</v>
      </c>
      <c r="T3523" t="s">
        <v>13310</v>
      </c>
      <c r="U3523" s="1">
        <v>45485</v>
      </c>
      <c r="V3523">
        <v>35</v>
      </c>
      <c r="W3523" t="str">
        <f t="shared" ref="W3523:W3586" si="102">IF(V3523="","",IF(V3523&lt;30,"0-29",IF(V3523&lt;60,"30-59",IF(V3523&lt;90,"60-89",IF(V3523&lt;120,"90-119",IF(V3523&lt;150,"120-149",IF(V3523&lt;180,"150-179",IF(V3523&lt;210,"180-209",IF(V3523&lt;240,"210-239",IF(V3523&lt;270,"240-269",IF(V3523&lt;300,"270-299",IF(V3523&lt;330,"300-329",IF(V3523&lt;360,"330-359","360+")))))))))))))</f>
        <v>30-59</v>
      </c>
    </row>
    <row r="3524" spans="1:23" x14ac:dyDescent="0.25">
      <c r="A3524" t="s">
        <v>3769</v>
      </c>
      <c r="B3524">
        <v>6921397815</v>
      </c>
      <c r="C3524">
        <v>5162639062</v>
      </c>
      <c r="D3524" s="1">
        <v>45723</v>
      </c>
      <c r="E3524">
        <v>99223</v>
      </c>
      <c r="F3524">
        <v>99285</v>
      </c>
      <c r="G3524" t="s">
        <v>3152</v>
      </c>
      <c r="H3524" s="34">
        <v>70296</v>
      </c>
      <c r="I3524" s="7">
        <v>56237</v>
      </c>
      <c r="J3524" s="7">
        <v>38388.82</v>
      </c>
      <c r="K3524" s="7">
        <v>9975</v>
      </c>
      <c r="L3524" s="7">
        <v>7873.18</v>
      </c>
      <c r="M3524" s="5">
        <v>0.14000000000000001</v>
      </c>
      <c r="N3524" t="s">
        <v>1135</v>
      </c>
      <c r="O3524" t="s">
        <v>27</v>
      </c>
      <c r="P3524" t="s">
        <v>3148</v>
      </c>
      <c r="Q3524" t="s">
        <v>19</v>
      </c>
      <c r="R3524" t="s">
        <v>27</v>
      </c>
      <c r="S3524" t="s">
        <v>27</v>
      </c>
      <c r="T3524" t="s">
        <v>13311</v>
      </c>
      <c r="U3524" s="1">
        <v>45805</v>
      </c>
      <c r="V3524">
        <v>81</v>
      </c>
      <c r="W3524" t="str">
        <f t="shared" si="102"/>
        <v>60-89</v>
      </c>
    </row>
    <row r="3525" spans="1:23" x14ac:dyDescent="0.25">
      <c r="A3525" t="s">
        <v>3770</v>
      </c>
      <c r="B3525">
        <v>3193882940</v>
      </c>
      <c r="C3525">
        <v>2894708131</v>
      </c>
      <c r="D3525" s="1">
        <v>45743</v>
      </c>
      <c r="E3525">
        <v>99221</v>
      </c>
      <c r="F3525">
        <v>99291</v>
      </c>
      <c r="G3525" t="s">
        <v>152</v>
      </c>
      <c r="H3525" s="34">
        <v>59776</v>
      </c>
      <c r="I3525" s="7">
        <v>46625</v>
      </c>
      <c r="J3525" s="7">
        <v>33899</v>
      </c>
      <c r="K3525" s="7">
        <v>3401</v>
      </c>
      <c r="L3525" s="7">
        <v>9325</v>
      </c>
      <c r="M3525" s="5">
        <v>0.2</v>
      </c>
      <c r="N3525" t="s">
        <v>3140</v>
      </c>
      <c r="O3525" t="s">
        <v>30</v>
      </c>
      <c r="P3525" t="s">
        <v>3148</v>
      </c>
      <c r="Q3525" t="s">
        <v>19</v>
      </c>
      <c r="R3525" t="s">
        <v>20</v>
      </c>
      <c r="S3525" t="s">
        <v>17</v>
      </c>
      <c r="T3525" t="s">
        <v>13311</v>
      </c>
      <c r="U3525" s="1">
        <v>45900</v>
      </c>
      <c r="V3525">
        <v>157</v>
      </c>
      <c r="W3525" t="str">
        <f t="shared" si="102"/>
        <v>150-179</v>
      </c>
    </row>
    <row r="3526" spans="1:23" x14ac:dyDescent="0.25">
      <c r="A3526" t="s">
        <v>3771</v>
      </c>
      <c r="B3526">
        <v>5251005056</v>
      </c>
      <c r="C3526">
        <v>4021285725</v>
      </c>
      <c r="D3526" s="1">
        <v>45441</v>
      </c>
      <c r="E3526">
        <v>99233</v>
      </c>
      <c r="F3526">
        <v>99202</v>
      </c>
      <c r="G3526" t="s">
        <v>3394</v>
      </c>
      <c r="H3526" s="34">
        <v>35357</v>
      </c>
      <c r="I3526" s="7">
        <v>25457</v>
      </c>
      <c r="J3526" s="7">
        <v>23420.44</v>
      </c>
      <c r="K3526" s="7">
        <v>0</v>
      </c>
      <c r="L3526" s="7">
        <v>2036.56</v>
      </c>
      <c r="M3526" s="5">
        <v>0.08</v>
      </c>
      <c r="N3526" t="s">
        <v>24</v>
      </c>
      <c r="O3526" t="s">
        <v>17</v>
      </c>
      <c r="P3526" t="s">
        <v>3149</v>
      </c>
      <c r="Q3526" t="s">
        <v>32</v>
      </c>
      <c r="R3526" t="s">
        <v>20</v>
      </c>
      <c r="S3526" t="s">
        <v>21</v>
      </c>
      <c r="T3526" t="s">
        <v>13310</v>
      </c>
      <c r="U3526" s="1">
        <v>45537</v>
      </c>
      <c r="V3526">
        <v>96</v>
      </c>
      <c r="W3526" t="str">
        <f t="shared" si="102"/>
        <v>90-119</v>
      </c>
    </row>
    <row r="3527" spans="1:23" x14ac:dyDescent="0.25">
      <c r="A3527" t="s">
        <v>3772</v>
      </c>
      <c r="B3527">
        <v>1709253187</v>
      </c>
      <c r="C3527">
        <v>5369050007</v>
      </c>
      <c r="D3527" s="1">
        <v>45774</v>
      </c>
      <c r="E3527">
        <v>99221</v>
      </c>
      <c r="F3527">
        <v>99282</v>
      </c>
      <c r="G3527" t="s">
        <v>3331</v>
      </c>
      <c r="H3527" s="34">
        <v>75405</v>
      </c>
      <c r="I3527" s="7">
        <v>49013</v>
      </c>
      <c r="J3527" s="7">
        <v>32114.44</v>
      </c>
      <c r="K3527" s="7">
        <v>11017</v>
      </c>
      <c r="L3527" s="7">
        <v>5881.56</v>
      </c>
      <c r="M3527" s="5">
        <v>0.12</v>
      </c>
      <c r="N3527" t="s">
        <v>46</v>
      </c>
      <c r="O3527" t="s">
        <v>27</v>
      </c>
      <c r="P3527" t="s">
        <v>25</v>
      </c>
      <c r="Q3527" t="s">
        <v>19</v>
      </c>
      <c r="R3527" t="s">
        <v>21</v>
      </c>
      <c r="S3527" t="s">
        <v>17</v>
      </c>
      <c r="T3527" t="s">
        <v>13310</v>
      </c>
      <c r="U3527" s="1">
        <v>45810</v>
      </c>
      <c r="V3527">
        <v>36</v>
      </c>
      <c r="W3527" t="str">
        <f t="shared" si="102"/>
        <v>30-59</v>
      </c>
    </row>
    <row r="3528" spans="1:23" x14ac:dyDescent="0.25">
      <c r="A3528" t="s">
        <v>3773</v>
      </c>
      <c r="B3528">
        <v>3083422182</v>
      </c>
      <c r="C3528">
        <v>4634660328</v>
      </c>
      <c r="D3528" s="1">
        <v>45341</v>
      </c>
      <c r="E3528">
        <v>99232</v>
      </c>
      <c r="F3528">
        <v>80053</v>
      </c>
      <c r="G3528" t="s">
        <v>48</v>
      </c>
      <c r="H3528" s="34">
        <v>91402</v>
      </c>
      <c r="I3528" s="7">
        <v>77692</v>
      </c>
      <c r="J3528" s="7">
        <v>66604.160000000003</v>
      </c>
      <c r="K3528" s="7">
        <v>9534</v>
      </c>
      <c r="L3528" s="7">
        <v>1553.84</v>
      </c>
      <c r="M3528" s="5">
        <v>0.02</v>
      </c>
      <c r="N3528" t="s">
        <v>16</v>
      </c>
      <c r="O3528" t="s">
        <v>30</v>
      </c>
      <c r="P3528" t="s">
        <v>31</v>
      </c>
      <c r="Q3528" t="s">
        <v>32</v>
      </c>
      <c r="R3528" t="s">
        <v>43</v>
      </c>
      <c r="S3528" t="s">
        <v>21</v>
      </c>
      <c r="T3528" t="s">
        <v>13312</v>
      </c>
      <c r="U3528" s="1">
        <v>45448</v>
      </c>
      <c r="V3528">
        <v>107</v>
      </c>
      <c r="W3528" t="str">
        <f t="shared" si="102"/>
        <v>90-119</v>
      </c>
    </row>
    <row r="3529" spans="1:23" x14ac:dyDescent="0.25">
      <c r="A3529" t="s">
        <v>3774</v>
      </c>
      <c r="B3529">
        <v>3961456897</v>
      </c>
      <c r="C3529">
        <v>5685663165</v>
      </c>
      <c r="D3529" s="1">
        <v>45586</v>
      </c>
      <c r="E3529">
        <v>99221</v>
      </c>
      <c r="F3529">
        <v>99281</v>
      </c>
      <c r="G3529" t="s">
        <v>3288</v>
      </c>
      <c r="H3529" s="34">
        <v>67105</v>
      </c>
      <c r="I3529" s="7">
        <v>57039</v>
      </c>
      <c r="J3529" s="7">
        <v>55898.22</v>
      </c>
      <c r="K3529" s="7">
        <v>0</v>
      </c>
      <c r="L3529" s="7">
        <v>1140.78</v>
      </c>
      <c r="M3529" s="5">
        <v>0.02</v>
      </c>
      <c r="N3529" t="s">
        <v>16</v>
      </c>
      <c r="O3529" t="s">
        <v>17</v>
      </c>
      <c r="P3529" t="s">
        <v>3148</v>
      </c>
      <c r="Q3529" t="s">
        <v>19</v>
      </c>
      <c r="R3529" t="s">
        <v>26</v>
      </c>
      <c r="S3529" t="s">
        <v>17</v>
      </c>
      <c r="T3529" t="s">
        <v>13310</v>
      </c>
      <c r="U3529" s="1">
        <v>45696</v>
      </c>
      <c r="V3529">
        <v>110</v>
      </c>
      <c r="W3529" t="str">
        <f t="shared" si="102"/>
        <v>90-119</v>
      </c>
    </row>
    <row r="3530" spans="1:23" x14ac:dyDescent="0.25">
      <c r="A3530" t="s">
        <v>3775</v>
      </c>
      <c r="B3530">
        <v>6152158685</v>
      </c>
      <c r="C3530">
        <v>1046470783</v>
      </c>
      <c r="D3530" s="1">
        <v>45636</v>
      </c>
      <c r="E3530">
        <v>99238</v>
      </c>
      <c r="F3530">
        <v>36415</v>
      </c>
      <c r="G3530" t="s">
        <v>182</v>
      </c>
      <c r="H3530" s="34">
        <v>1029</v>
      </c>
      <c r="I3530" s="7">
        <v>875</v>
      </c>
      <c r="J3530" s="7">
        <v>693.5</v>
      </c>
      <c r="K3530" s="7">
        <v>164</v>
      </c>
      <c r="L3530" s="7">
        <v>17.5</v>
      </c>
      <c r="M3530" s="5">
        <v>0.02</v>
      </c>
      <c r="N3530" t="s">
        <v>16</v>
      </c>
      <c r="O3530" t="s">
        <v>27</v>
      </c>
      <c r="P3530" t="s">
        <v>3148</v>
      </c>
      <c r="Q3530" t="s">
        <v>32</v>
      </c>
      <c r="R3530" t="s">
        <v>20</v>
      </c>
      <c r="S3530" t="s">
        <v>21</v>
      </c>
      <c r="T3530" t="s">
        <v>13312</v>
      </c>
      <c r="U3530" s="1">
        <v>45792</v>
      </c>
      <c r="V3530">
        <v>156</v>
      </c>
      <c r="W3530" t="str">
        <f t="shared" si="102"/>
        <v>150-179</v>
      </c>
    </row>
    <row r="3531" spans="1:23" x14ac:dyDescent="0.25">
      <c r="A3531" t="s">
        <v>3776</v>
      </c>
      <c r="B3531">
        <v>5576386701</v>
      </c>
      <c r="C3531">
        <v>4439171479</v>
      </c>
      <c r="D3531" s="1">
        <v>45677</v>
      </c>
      <c r="E3531">
        <v>99214</v>
      </c>
      <c r="F3531">
        <v>99284</v>
      </c>
      <c r="G3531" t="s">
        <v>318</v>
      </c>
      <c r="H3531" s="34">
        <v>69052</v>
      </c>
      <c r="I3531" s="7">
        <v>53861</v>
      </c>
      <c r="J3531" s="7">
        <v>38365.800000000003</v>
      </c>
      <c r="K3531" s="7">
        <v>4723</v>
      </c>
      <c r="L3531" s="7">
        <v>10772.2</v>
      </c>
      <c r="M3531" s="5">
        <v>0.2</v>
      </c>
      <c r="N3531" t="s">
        <v>3140</v>
      </c>
      <c r="O3531" t="s">
        <v>30</v>
      </c>
      <c r="P3531" t="s">
        <v>35</v>
      </c>
      <c r="Q3531" t="s">
        <v>19</v>
      </c>
      <c r="R3531" t="s">
        <v>43</v>
      </c>
      <c r="S3531" t="s">
        <v>17</v>
      </c>
      <c r="T3531" t="s">
        <v>13310</v>
      </c>
      <c r="U3531" s="1">
        <v>45750</v>
      </c>
      <c r="V3531">
        <v>73</v>
      </c>
      <c r="W3531" t="str">
        <f t="shared" si="102"/>
        <v>60-89</v>
      </c>
    </row>
    <row r="3532" spans="1:23" x14ac:dyDescent="0.25">
      <c r="A3532" t="s">
        <v>3777</v>
      </c>
      <c r="B3532">
        <v>6602232824</v>
      </c>
      <c r="C3532">
        <v>3805778418</v>
      </c>
      <c r="D3532" s="1">
        <v>45588</v>
      </c>
      <c r="E3532">
        <v>99215</v>
      </c>
      <c r="F3532">
        <v>80053</v>
      </c>
      <c r="G3532" t="s">
        <v>29</v>
      </c>
      <c r="H3532" s="34">
        <v>90922</v>
      </c>
      <c r="I3532" s="7">
        <v>70919</v>
      </c>
      <c r="J3532" s="7">
        <v>56735.199999999997</v>
      </c>
      <c r="K3532" s="7">
        <v>0</v>
      </c>
      <c r="L3532" s="7">
        <v>14183.8</v>
      </c>
      <c r="M3532" s="5">
        <v>0.2</v>
      </c>
      <c r="N3532" t="s">
        <v>3140</v>
      </c>
      <c r="O3532" t="s">
        <v>17</v>
      </c>
      <c r="P3532" t="s">
        <v>31</v>
      </c>
      <c r="Q3532" t="s">
        <v>32</v>
      </c>
      <c r="R3532" t="s">
        <v>43</v>
      </c>
      <c r="S3532" t="s">
        <v>21</v>
      </c>
      <c r="T3532" t="s">
        <v>13311</v>
      </c>
      <c r="U3532" s="1">
        <v>45743</v>
      </c>
      <c r="V3532">
        <v>155</v>
      </c>
      <c r="W3532" t="str">
        <f t="shared" si="102"/>
        <v>150-179</v>
      </c>
    </row>
    <row r="3533" spans="1:23" x14ac:dyDescent="0.25">
      <c r="A3533" t="s">
        <v>3778</v>
      </c>
      <c r="B3533">
        <v>7956517504</v>
      </c>
      <c r="C3533">
        <v>8939243098</v>
      </c>
      <c r="D3533" s="1">
        <v>45681</v>
      </c>
      <c r="E3533">
        <v>99233</v>
      </c>
      <c r="F3533">
        <v>85025</v>
      </c>
      <c r="G3533" t="s">
        <v>3552</v>
      </c>
      <c r="H3533" s="34">
        <v>85882</v>
      </c>
      <c r="I3533" s="7">
        <v>68706</v>
      </c>
      <c r="J3533" s="7">
        <v>32590.16</v>
      </c>
      <c r="K3533" s="7">
        <v>26497</v>
      </c>
      <c r="L3533" s="7">
        <v>9618.84</v>
      </c>
      <c r="M3533" s="5">
        <v>0.14000000000000001</v>
      </c>
      <c r="N3533" t="s">
        <v>1135</v>
      </c>
      <c r="O3533" t="s">
        <v>27</v>
      </c>
      <c r="P3533" t="s">
        <v>3146</v>
      </c>
      <c r="Q3533" t="s">
        <v>19</v>
      </c>
      <c r="R3533" t="s">
        <v>38</v>
      </c>
      <c r="S3533" t="s">
        <v>21</v>
      </c>
      <c r="T3533" t="s">
        <v>13311</v>
      </c>
      <c r="U3533" s="1">
        <v>45860</v>
      </c>
      <c r="V3533">
        <v>179</v>
      </c>
      <c r="W3533" t="str">
        <f t="shared" si="102"/>
        <v>150-179</v>
      </c>
    </row>
    <row r="3534" spans="1:23" x14ac:dyDescent="0.25">
      <c r="A3534" t="s">
        <v>3779</v>
      </c>
      <c r="B3534">
        <v>1884922719</v>
      </c>
      <c r="C3534">
        <v>6194540631</v>
      </c>
      <c r="D3534" s="1">
        <v>45467</v>
      </c>
      <c r="E3534">
        <v>99221</v>
      </c>
      <c r="F3534">
        <v>36415</v>
      </c>
      <c r="G3534" t="s">
        <v>3306</v>
      </c>
      <c r="H3534" s="34">
        <v>26365</v>
      </c>
      <c r="I3534" s="7">
        <v>21619</v>
      </c>
      <c r="J3534" s="7">
        <v>17727.580000000002</v>
      </c>
      <c r="K3534" s="7">
        <v>0</v>
      </c>
      <c r="L3534" s="7">
        <v>3891.42</v>
      </c>
      <c r="M3534" s="5">
        <v>0.18</v>
      </c>
      <c r="N3534" t="s">
        <v>3141</v>
      </c>
      <c r="O3534" t="s">
        <v>17</v>
      </c>
      <c r="P3534" t="s">
        <v>35</v>
      </c>
      <c r="Q3534" t="s">
        <v>19</v>
      </c>
      <c r="R3534" t="s">
        <v>27</v>
      </c>
      <c r="S3534" t="s">
        <v>21</v>
      </c>
      <c r="T3534" t="s">
        <v>13311</v>
      </c>
      <c r="U3534" s="1">
        <v>45545</v>
      </c>
      <c r="V3534">
        <v>78</v>
      </c>
      <c r="W3534" t="str">
        <f t="shared" si="102"/>
        <v>60-89</v>
      </c>
    </row>
    <row r="3535" spans="1:23" x14ac:dyDescent="0.25">
      <c r="A3535" t="s">
        <v>3780</v>
      </c>
      <c r="B3535">
        <v>5981447489</v>
      </c>
      <c r="C3535">
        <v>7383385353</v>
      </c>
      <c r="D3535" s="1">
        <v>45633</v>
      </c>
      <c r="E3535">
        <v>99221</v>
      </c>
      <c r="F3535">
        <v>97110</v>
      </c>
      <c r="G3535" t="s">
        <v>3552</v>
      </c>
      <c r="H3535" s="34">
        <v>54998</v>
      </c>
      <c r="I3535" s="7">
        <v>46748</v>
      </c>
      <c r="J3535" s="7">
        <v>38255.040000000001</v>
      </c>
      <c r="K3535" s="7">
        <v>7558</v>
      </c>
      <c r="L3535" s="7">
        <v>934.96</v>
      </c>
      <c r="M3535" s="5">
        <v>0.02</v>
      </c>
      <c r="N3535" t="s">
        <v>16</v>
      </c>
      <c r="O3535" t="s">
        <v>30</v>
      </c>
      <c r="P3535" t="s">
        <v>35</v>
      </c>
      <c r="Q3535" t="s">
        <v>19</v>
      </c>
      <c r="R3535" t="s">
        <v>26</v>
      </c>
      <c r="S3535" t="s">
        <v>17</v>
      </c>
      <c r="T3535" t="s">
        <v>13311</v>
      </c>
      <c r="U3535" s="1">
        <v>45763</v>
      </c>
      <c r="V3535">
        <v>130</v>
      </c>
      <c r="W3535" t="str">
        <f t="shared" si="102"/>
        <v>120-149</v>
      </c>
    </row>
    <row r="3536" spans="1:23" x14ac:dyDescent="0.25">
      <c r="A3536" t="s">
        <v>3781</v>
      </c>
      <c r="B3536">
        <v>6423885585</v>
      </c>
      <c r="C3536">
        <v>4153135006</v>
      </c>
      <c r="D3536" s="1">
        <v>45538</v>
      </c>
      <c r="E3536">
        <v>99214</v>
      </c>
      <c r="F3536">
        <v>99281</v>
      </c>
      <c r="G3536" t="s">
        <v>3227</v>
      </c>
      <c r="H3536" s="34">
        <v>77068</v>
      </c>
      <c r="I3536" s="7">
        <v>60884</v>
      </c>
      <c r="J3536" s="7">
        <v>44269.56</v>
      </c>
      <c r="K3536" s="7">
        <v>6873</v>
      </c>
      <c r="L3536" s="7">
        <v>9741.44</v>
      </c>
      <c r="M3536" s="5">
        <v>0.16</v>
      </c>
      <c r="N3536" t="s">
        <v>1138</v>
      </c>
      <c r="O3536" t="s">
        <v>30</v>
      </c>
      <c r="P3536" t="s">
        <v>3147</v>
      </c>
      <c r="Q3536" t="s">
        <v>19</v>
      </c>
      <c r="R3536" t="s">
        <v>26</v>
      </c>
      <c r="S3536" t="s">
        <v>27</v>
      </c>
      <c r="T3536" t="s">
        <v>13310</v>
      </c>
      <c r="U3536" s="1">
        <v>45583</v>
      </c>
      <c r="V3536">
        <v>45</v>
      </c>
      <c r="W3536" t="str">
        <f t="shared" si="102"/>
        <v>30-59</v>
      </c>
    </row>
    <row r="3537" spans="1:23" x14ac:dyDescent="0.25">
      <c r="A3537" t="s">
        <v>3782</v>
      </c>
      <c r="B3537">
        <v>7303212842</v>
      </c>
      <c r="C3537">
        <v>708663218</v>
      </c>
      <c r="D3537" s="1">
        <v>45684</v>
      </c>
      <c r="E3537">
        <v>99222</v>
      </c>
      <c r="F3537">
        <v>99212</v>
      </c>
      <c r="G3537" t="s">
        <v>3199</v>
      </c>
      <c r="H3537" s="34">
        <v>38945</v>
      </c>
      <c r="I3537" s="7">
        <v>25314</v>
      </c>
      <c r="J3537" s="7">
        <v>22276.32</v>
      </c>
      <c r="K3537" s="7">
        <v>0</v>
      </c>
      <c r="L3537" s="7">
        <v>3037.68</v>
      </c>
      <c r="M3537" s="5">
        <v>0.12</v>
      </c>
      <c r="N3537" t="s">
        <v>46</v>
      </c>
      <c r="O3537" t="s">
        <v>17</v>
      </c>
      <c r="P3537" t="s">
        <v>3147</v>
      </c>
      <c r="Q3537" t="s">
        <v>19</v>
      </c>
      <c r="R3537" t="s">
        <v>43</v>
      </c>
      <c r="S3537" t="s">
        <v>17</v>
      </c>
      <c r="T3537" t="s">
        <v>13311</v>
      </c>
      <c r="U3537" s="1">
        <v>45770</v>
      </c>
      <c r="V3537">
        <v>86</v>
      </c>
      <c r="W3537" t="str">
        <f t="shared" si="102"/>
        <v>60-89</v>
      </c>
    </row>
    <row r="3538" spans="1:23" x14ac:dyDescent="0.25">
      <c r="A3538" t="s">
        <v>3783</v>
      </c>
      <c r="B3538">
        <v>5448508010</v>
      </c>
      <c r="C3538">
        <v>7212902982</v>
      </c>
      <c r="D3538" s="1">
        <v>45429</v>
      </c>
      <c r="E3538">
        <v>99231</v>
      </c>
      <c r="F3538">
        <v>81000</v>
      </c>
      <c r="G3538" t="s">
        <v>351</v>
      </c>
      <c r="H3538" s="34">
        <v>28017</v>
      </c>
      <c r="I3538" s="7">
        <v>22414</v>
      </c>
      <c r="J3538" s="7">
        <v>17598.04</v>
      </c>
      <c r="K3538" s="7">
        <v>1678</v>
      </c>
      <c r="L3538" s="7">
        <v>3137.96</v>
      </c>
      <c r="M3538" s="5">
        <v>0.14000000000000001</v>
      </c>
      <c r="N3538" t="s">
        <v>1135</v>
      </c>
      <c r="O3538" t="s">
        <v>30</v>
      </c>
      <c r="P3538" t="s">
        <v>58</v>
      </c>
      <c r="Q3538" t="s">
        <v>19</v>
      </c>
      <c r="R3538" t="s">
        <v>38</v>
      </c>
      <c r="S3538" t="s">
        <v>21</v>
      </c>
      <c r="T3538" t="s">
        <v>13310</v>
      </c>
      <c r="U3538" s="1">
        <v>45507</v>
      </c>
      <c r="V3538">
        <v>78</v>
      </c>
      <c r="W3538" t="str">
        <f t="shared" si="102"/>
        <v>60-89</v>
      </c>
    </row>
    <row r="3539" spans="1:23" x14ac:dyDescent="0.25">
      <c r="A3539" t="s">
        <v>3784</v>
      </c>
      <c r="B3539">
        <v>6055354848</v>
      </c>
      <c r="C3539">
        <v>6130102944</v>
      </c>
      <c r="D3539" s="1">
        <v>45884</v>
      </c>
      <c r="E3539">
        <v>99213</v>
      </c>
      <c r="F3539">
        <v>99283</v>
      </c>
      <c r="G3539" t="s">
        <v>29</v>
      </c>
      <c r="H3539" s="34">
        <v>37405</v>
      </c>
      <c r="I3539" s="7">
        <v>30672</v>
      </c>
      <c r="J3539" s="7">
        <v>17403.04</v>
      </c>
      <c r="K3539" s="7">
        <v>7748</v>
      </c>
      <c r="L3539" s="7">
        <v>5520.96</v>
      </c>
      <c r="M3539" s="5">
        <v>0.18</v>
      </c>
      <c r="N3539" t="s">
        <v>3141</v>
      </c>
      <c r="O3539" t="s">
        <v>27</v>
      </c>
      <c r="P3539" t="s">
        <v>3150</v>
      </c>
      <c r="Q3539" t="s">
        <v>19</v>
      </c>
      <c r="R3539" t="s">
        <v>21</v>
      </c>
      <c r="S3539" t="s">
        <v>17</v>
      </c>
      <c r="T3539" t="s">
        <v>13311</v>
      </c>
      <c r="U3539" s="1">
        <v>46023</v>
      </c>
      <c r="V3539">
        <v>140</v>
      </c>
      <c r="W3539" t="str">
        <f t="shared" si="102"/>
        <v>120-149</v>
      </c>
    </row>
    <row r="3540" spans="1:23" x14ac:dyDescent="0.25">
      <c r="A3540" t="s">
        <v>3785</v>
      </c>
      <c r="B3540">
        <v>4078548006</v>
      </c>
      <c r="C3540">
        <v>2678191422</v>
      </c>
      <c r="D3540" s="1">
        <v>45671</v>
      </c>
      <c r="E3540">
        <v>99238</v>
      </c>
      <c r="F3540">
        <v>99204</v>
      </c>
      <c r="G3540" t="s">
        <v>122</v>
      </c>
      <c r="H3540" s="34">
        <v>90022</v>
      </c>
      <c r="I3540" s="7">
        <v>58514</v>
      </c>
      <c r="J3540" s="7">
        <v>46929.32</v>
      </c>
      <c r="K3540" s="7">
        <v>4563</v>
      </c>
      <c r="L3540" s="7">
        <v>7021.68</v>
      </c>
      <c r="M3540" s="5">
        <v>0.12</v>
      </c>
      <c r="N3540" t="s">
        <v>46</v>
      </c>
      <c r="O3540" t="s">
        <v>30</v>
      </c>
      <c r="P3540" t="s">
        <v>3149</v>
      </c>
      <c r="Q3540" t="s">
        <v>19</v>
      </c>
      <c r="R3540" t="s">
        <v>38</v>
      </c>
      <c r="S3540" t="s">
        <v>21</v>
      </c>
      <c r="T3540" t="s">
        <v>13310</v>
      </c>
      <c r="U3540" s="1">
        <v>45707</v>
      </c>
      <c r="V3540">
        <v>36</v>
      </c>
      <c r="W3540" t="str">
        <f t="shared" si="102"/>
        <v>30-59</v>
      </c>
    </row>
    <row r="3541" spans="1:23" x14ac:dyDescent="0.25">
      <c r="A3541" t="s">
        <v>3786</v>
      </c>
      <c r="B3541">
        <v>6289426215</v>
      </c>
      <c r="C3541">
        <v>9766483361</v>
      </c>
      <c r="D3541" s="1">
        <v>45463</v>
      </c>
      <c r="E3541">
        <v>99223</v>
      </c>
      <c r="F3541">
        <v>99202</v>
      </c>
      <c r="G3541" t="s">
        <v>3301</v>
      </c>
      <c r="H3541" s="34">
        <v>91702</v>
      </c>
      <c r="I3541" s="7">
        <v>75196</v>
      </c>
      <c r="J3541" s="7">
        <v>37685.72</v>
      </c>
      <c r="K3541" s="7">
        <v>23975</v>
      </c>
      <c r="L3541" s="7">
        <v>13535.28</v>
      </c>
      <c r="M3541" s="5">
        <v>0.18</v>
      </c>
      <c r="N3541" t="s">
        <v>3141</v>
      </c>
      <c r="O3541" t="s">
        <v>27</v>
      </c>
      <c r="P3541" t="s">
        <v>55</v>
      </c>
      <c r="Q3541" t="s">
        <v>19</v>
      </c>
      <c r="R3541" t="s">
        <v>43</v>
      </c>
      <c r="S3541" t="s">
        <v>17</v>
      </c>
      <c r="T3541" t="s">
        <v>13312</v>
      </c>
      <c r="U3541" s="1">
        <v>45627</v>
      </c>
      <c r="V3541">
        <v>164</v>
      </c>
      <c r="W3541" t="str">
        <f t="shared" si="102"/>
        <v>150-179</v>
      </c>
    </row>
    <row r="3542" spans="1:23" x14ac:dyDescent="0.25">
      <c r="A3542" t="s">
        <v>3787</v>
      </c>
      <c r="B3542">
        <v>754556267</v>
      </c>
      <c r="C3542">
        <v>8406851424</v>
      </c>
      <c r="D3542" s="1">
        <v>45717</v>
      </c>
      <c r="E3542">
        <v>99231</v>
      </c>
      <c r="F3542">
        <v>99211</v>
      </c>
      <c r="G3542" t="s">
        <v>3482</v>
      </c>
      <c r="H3542" s="34">
        <v>25049</v>
      </c>
      <c r="I3542" s="7">
        <v>19538</v>
      </c>
      <c r="J3542" s="7">
        <v>13432.4</v>
      </c>
      <c r="K3542" s="7">
        <v>2198</v>
      </c>
      <c r="L3542" s="7">
        <v>3907.6</v>
      </c>
      <c r="M3542" s="5">
        <v>0.2</v>
      </c>
      <c r="N3542" t="s">
        <v>3140</v>
      </c>
      <c r="O3542" t="s">
        <v>30</v>
      </c>
      <c r="P3542" t="s">
        <v>3149</v>
      </c>
      <c r="Q3542" t="s">
        <v>32</v>
      </c>
      <c r="R3542" t="s">
        <v>26</v>
      </c>
      <c r="S3542" t="s">
        <v>21</v>
      </c>
      <c r="T3542" t="s">
        <v>13312</v>
      </c>
      <c r="U3542" s="1">
        <v>45786</v>
      </c>
      <c r="V3542">
        <v>69</v>
      </c>
      <c r="W3542" t="str">
        <f t="shared" si="102"/>
        <v>60-89</v>
      </c>
    </row>
    <row r="3543" spans="1:23" x14ac:dyDescent="0.25">
      <c r="A3543" t="s">
        <v>3788</v>
      </c>
      <c r="B3543">
        <v>6837170045</v>
      </c>
      <c r="C3543">
        <v>8502770100</v>
      </c>
      <c r="D3543" s="1">
        <v>45349</v>
      </c>
      <c r="E3543">
        <v>99222</v>
      </c>
      <c r="F3543">
        <v>99213</v>
      </c>
      <c r="G3543" t="s">
        <v>3702</v>
      </c>
      <c r="H3543" s="34">
        <v>75561</v>
      </c>
      <c r="I3543" s="7">
        <v>49115</v>
      </c>
      <c r="J3543" s="7">
        <v>43221.2</v>
      </c>
      <c r="K3543" s="7">
        <v>0</v>
      </c>
      <c r="L3543" s="7">
        <v>5893.8</v>
      </c>
      <c r="M3543" s="5">
        <v>0.12</v>
      </c>
      <c r="N3543" t="s">
        <v>46</v>
      </c>
      <c r="O3543" t="s">
        <v>17</v>
      </c>
      <c r="P3543" t="s">
        <v>31</v>
      </c>
      <c r="Q3543" t="s">
        <v>32</v>
      </c>
      <c r="R3543" t="s">
        <v>27</v>
      </c>
      <c r="S3543" t="s">
        <v>27</v>
      </c>
      <c r="T3543" t="s">
        <v>13311</v>
      </c>
      <c r="U3543" s="1">
        <v>45428</v>
      </c>
      <c r="V3543">
        <v>79</v>
      </c>
      <c r="W3543" t="str">
        <f t="shared" si="102"/>
        <v>60-89</v>
      </c>
    </row>
    <row r="3544" spans="1:23" x14ac:dyDescent="0.25">
      <c r="A3544" t="s">
        <v>3789</v>
      </c>
      <c r="B3544">
        <v>2591388035</v>
      </c>
      <c r="C3544">
        <v>8875187049</v>
      </c>
      <c r="D3544" s="1">
        <v>45400</v>
      </c>
      <c r="E3544">
        <v>99222</v>
      </c>
      <c r="F3544">
        <v>97110</v>
      </c>
      <c r="G3544" t="s">
        <v>3174</v>
      </c>
      <c r="H3544" s="34">
        <v>70597</v>
      </c>
      <c r="I3544" s="7">
        <v>52948</v>
      </c>
      <c r="J3544" s="7">
        <v>39488.800000000003</v>
      </c>
      <c r="K3544" s="7">
        <v>5517</v>
      </c>
      <c r="L3544" s="7">
        <v>7942.2</v>
      </c>
      <c r="M3544" s="5">
        <v>0.15</v>
      </c>
      <c r="N3544" t="s">
        <v>1139</v>
      </c>
      <c r="O3544" t="s">
        <v>30</v>
      </c>
      <c r="P3544" t="s">
        <v>3147</v>
      </c>
      <c r="Q3544" t="s">
        <v>32</v>
      </c>
      <c r="R3544" t="s">
        <v>26</v>
      </c>
      <c r="S3544" t="s">
        <v>27</v>
      </c>
      <c r="T3544" t="s">
        <v>13311</v>
      </c>
      <c r="U3544" s="1">
        <v>45473</v>
      </c>
      <c r="V3544">
        <v>73</v>
      </c>
      <c r="W3544" t="str">
        <f t="shared" si="102"/>
        <v>60-89</v>
      </c>
    </row>
    <row r="3545" spans="1:23" x14ac:dyDescent="0.25">
      <c r="A3545" t="s">
        <v>3790</v>
      </c>
      <c r="B3545">
        <v>6563493740</v>
      </c>
      <c r="C3545">
        <v>8312556362</v>
      </c>
      <c r="D3545" s="1">
        <v>45395</v>
      </c>
      <c r="E3545">
        <v>99214</v>
      </c>
      <c r="F3545">
        <v>99205</v>
      </c>
      <c r="G3545" t="s">
        <v>3256</v>
      </c>
      <c r="H3545" s="34">
        <v>55562</v>
      </c>
      <c r="I3545" s="7">
        <v>45561</v>
      </c>
      <c r="J3545" s="7">
        <v>31639.019999999997</v>
      </c>
      <c r="K3545" s="7">
        <v>5721</v>
      </c>
      <c r="L3545" s="7">
        <v>8200.98</v>
      </c>
      <c r="M3545" s="5">
        <v>0.18</v>
      </c>
      <c r="N3545" t="s">
        <v>3141</v>
      </c>
      <c r="O3545" t="s">
        <v>30</v>
      </c>
      <c r="P3545" t="s">
        <v>31</v>
      </c>
      <c r="Q3545" t="s">
        <v>32</v>
      </c>
      <c r="R3545" t="s">
        <v>38</v>
      </c>
      <c r="S3545" t="s">
        <v>21</v>
      </c>
      <c r="T3545" t="s">
        <v>13310</v>
      </c>
      <c r="U3545" s="1">
        <v>45562</v>
      </c>
      <c r="V3545">
        <v>167</v>
      </c>
      <c r="W3545" t="str">
        <f t="shared" si="102"/>
        <v>150-179</v>
      </c>
    </row>
    <row r="3546" spans="1:23" x14ac:dyDescent="0.25">
      <c r="A3546" t="s">
        <v>3791</v>
      </c>
      <c r="B3546">
        <v>2117055022</v>
      </c>
      <c r="C3546">
        <v>4119787762</v>
      </c>
      <c r="D3546" s="1">
        <v>45593</v>
      </c>
      <c r="E3546">
        <v>99232</v>
      </c>
      <c r="F3546">
        <v>99212</v>
      </c>
      <c r="G3546" t="s">
        <v>89</v>
      </c>
      <c r="H3546" s="34">
        <v>28179</v>
      </c>
      <c r="I3546" s="7">
        <v>23952</v>
      </c>
      <c r="J3546" s="7">
        <v>23472.959999999999</v>
      </c>
      <c r="K3546" s="7">
        <v>0</v>
      </c>
      <c r="L3546" s="7">
        <v>479.04</v>
      </c>
      <c r="M3546" s="5">
        <v>0.02</v>
      </c>
      <c r="N3546" t="s">
        <v>16</v>
      </c>
      <c r="O3546" t="s">
        <v>17</v>
      </c>
      <c r="P3546" t="s">
        <v>18</v>
      </c>
      <c r="Q3546" t="s">
        <v>19</v>
      </c>
      <c r="R3546" t="s">
        <v>43</v>
      </c>
      <c r="S3546" t="s">
        <v>27</v>
      </c>
      <c r="T3546" t="s">
        <v>13311</v>
      </c>
      <c r="U3546" s="1">
        <v>45755</v>
      </c>
      <c r="V3546">
        <v>162</v>
      </c>
      <c r="W3546" t="str">
        <f t="shared" si="102"/>
        <v>150-179</v>
      </c>
    </row>
    <row r="3547" spans="1:23" x14ac:dyDescent="0.25">
      <c r="A3547" t="s">
        <v>3792</v>
      </c>
      <c r="B3547">
        <v>1175791020</v>
      </c>
      <c r="C3547">
        <v>5295787436</v>
      </c>
      <c r="D3547" s="1">
        <v>45354</v>
      </c>
      <c r="E3547">
        <v>99222</v>
      </c>
      <c r="F3547">
        <v>85025</v>
      </c>
      <c r="G3547" t="s">
        <v>203</v>
      </c>
      <c r="H3547" s="34">
        <v>34159</v>
      </c>
      <c r="I3547" s="7">
        <v>27327</v>
      </c>
      <c r="J3547" s="7">
        <v>23501.22</v>
      </c>
      <c r="K3547" s="7">
        <v>0</v>
      </c>
      <c r="L3547" s="7">
        <v>3825.78</v>
      </c>
      <c r="M3547" s="5">
        <v>0.14000000000000001</v>
      </c>
      <c r="N3547" t="s">
        <v>1135</v>
      </c>
      <c r="O3547" t="s">
        <v>17</v>
      </c>
      <c r="P3547" t="s">
        <v>3148</v>
      </c>
      <c r="Q3547" t="s">
        <v>19</v>
      </c>
      <c r="R3547" t="s">
        <v>38</v>
      </c>
      <c r="S3547" t="s">
        <v>21</v>
      </c>
      <c r="T3547" t="s">
        <v>13312</v>
      </c>
      <c r="U3547" s="1">
        <v>45518</v>
      </c>
      <c r="V3547">
        <v>164</v>
      </c>
      <c r="W3547" t="str">
        <f t="shared" si="102"/>
        <v>150-179</v>
      </c>
    </row>
    <row r="3548" spans="1:23" x14ac:dyDescent="0.25">
      <c r="A3548" t="s">
        <v>3793</v>
      </c>
      <c r="B3548">
        <v>7248686524</v>
      </c>
      <c r="C3548">
        <v>9090251010</v>
      </c>
      <c r="D3548" s="1">
        <v>45921</v>
      </c>
      <c r="E3548">
        <v>99214</v>
      </c>
      <c r="F3548">
        <v>99283</v>
      </c>
      <c r="G3548" t="s">
        <v>48</v>
      </c>
      <c r="H3548" s="34">
        <v>38618</v>
      </c>
      <c r="I3548" s="7">
        <v>27805</v>
      </c>
      <c r="J3548" s="7">
        <v>25580.6</v>
      </c>
      <c r="K3548" s="7">
        <v>0</v>
      </c>
      <c r="L3548" s="7">
        <v>2224.4</v>
      </c>
      <c r="M3548" s="5">
        <v>0.08</v>
      </c>
      <c r="N3548" t="s">
        <v>24</v>
      </c>
      <c r="O3548" t="s">
        <v>17</v>
      </c>
      <c r="P3548" t="s">
        <v>3150</v>
      </c>
      <c r="Q3548" t="s">
        <v>32</v>
      </c>
      <c r="R3548" t="s">
        <v>38</v>
      </c>
      <c r="S3548" t="s">
        <v>17</v>
      </c>
      <c r="T3548" t="s">
        <v>13310</v>
      </c>
      <c r="U3548" s="1">
        <v>45959</v>
      </c>
      <c r="V3548">
        <v>38</v>
      </c>
      <c r="W3548" t="str">
        <f t="shared" si="102"/>
        <v>30-59</v>
      </c>
    </row>
    <row r="3549" spans="1:23" x14ac:dyDescent="0.25">
      <c r="A3549" t="s">
        <v>3794</v>
      </c>
      <c r="B3549">
        <v>4266298779</v>
      </c>
      <c r="C3549">
        <v>9426944699</v>
      </c>
      <c r="D3549" s="1">
        <v>45737</v>
      </c>
      <c r="E3549">
        <v>99215</v>
      </c>
      <c r="F3549">
        <v>99291</v>
      </c>
      <c r="G3549" t="s">
        <v>3488</v>
      </c>
      <c r="H3549" s="34">
        <v>82959</v>
      </c>
      <c r="I3549" s="7">
        <v>68026</v>
      </c>
      <c r="J3549" s="7">
        <v>48460.32</v>
      </c>
      <c r="K3549" s="7">
        <v>7321</v>
      </c>
      <c r="L3549" s="7">
        <v>12244.68</v>
      </c>
      <c r="M3549" s="5">
        <v>0.18</v>
      </c>
      <c r="N3549" t="s">
        <v>3141</v>
      </c>
      <c r="O3549" t="s">
        <v>27</v>
      </c>
      <c r="P3549" t="s">
        <v>3148</v>
      </c>
      <c r="Q3549" t="s">
        <v>19</v>
      </c>
      <c r="R3549" t="s">
        <v>38</v>
      </c>
      <c r="S3549" t="s">
        <v>21</v>
      </c>
      <c r="T3549" t="s">
        <v>13312</v>
      </c>
      <c r="U3549" s="1">
        <v>45899</v>
      </c>
      <c r="V3549">
        <v>162</v>
      </c>
      <c r="W3549" t="str">
        <f t="shared" si="102"/>
        <v>150-179</v>
      </c>
    </row>
    <row r="3550" spans="1:23" x14ac:dyDescent="0.25">
      <c r="A3550" t="s">
        <v>3795</v>
      </c>
      <c r="B3550">
        <v>3332721840</v>
      </c>
      <c r="C3550">
        <v>8703725786</v>
      </c>
      <c r="D3550" s="1">
        <v>45596</v>
      </c>
      <c r="E3550">
        <v>99238</v>
      </c>
      <c r="F3550">
        <v>99201</v>
      </c>
      <c r="G3550" t="s">
        <v>3223</v>
      </c>
      <c r="H3550" s="34">
        <v>99308</v>
      </c>
      <c r="I3550" s="7">
        <v>64550</v>
      </c>
      <c r="J3550" s="7">
        <v>48153</v>
      </c>
      <c r="K3550" s="7">
        <v>8651</v>
      </c>
      <c r="L3550" s="7">
        <v>7746</v>
      </c>
      <c r="M3550" s="5">
        <v>0.12</v>
      </c>
      <c r="N3550" t="s">
        <v>46</v>
      </c>
      <c r="O3550" t="s">
        <v>30</v>
      </c>
      <c r="P3550" t="s">
        <v>25</v>
      </c>
      <c r="Q3550" t="s">
        <v>32</v>
      </c>
      <c r="R3550" t="s">
        <v>20</v>
      </c>
      <c r="S3550" t="s">
        <v>21</v>
      </c>
      <c r="T3550" t="s">
        <v>13311</v>
      </c>
      <c r="U3550" s="1">
        <v>45690</v>
      </c>
      <c r="V3550">
        <v>94</v>
      </c>
      <c r="W3550" t="str">
        <f t="shared" si="102"/>
        <v>90-119</v>
      </c>
    </row>
    <row r="3551" spans="1:23" x14ac:dyDescent="0.25">
      <c r="A3551" t="s">
        <v>3796</v>
      </c>
      <c r="B3551">
        <v>817977415</v>
      </c>
      <c r="C3551">
        <v>4204858341</v>
      </c>
      <c r="D3551" s="1">
        <v>45657</v>
      </c>
      <c r="E3551">
        <v>99222</v>
      </c>
      <c r="F3551">
        <v>99283</v>
      </c>
      <c r="G3551" t="s">
        <v>3158</v>
      </c>
      <c r="H3551" s="34">
        <v>48587</v>
      </c>
      <c r="I3551" s="7">
        <v>38870</v>
      </c>
      <c r="J3551" s="7">
        <v>26069.200000000001</v>
      </c>
      <c r="K3551" s="7">
        <v>7359</v>
      </c>
      <c r="L3551" s="7">
        <v>5441.8</v>
      </c>
      <c r="M3551" s="5">
        <v>0.14000000000000001</v>
      </c>
      <c r="N3551" t="s">
        <v>1135</v>
      </c>
      <c r="O3551" t="s">
        <v>27</v>
      </c>
      <c r="P3551" t="s">
        <v>25</v>
      </c>
      <c r="Q3551" t="s">
        <v>32</v>
      </c>
      <c r="R3551" t="s">
        <v>27</v>
      </c>
      <c r="S3551" t="s">
        <v>27</v>
      </c>
      <c r="T3551" t="s">
        <v>13311</v>
      </c>
      <c r="U3551" s="1">
        <v>45707</v>
      </c>
      <c r="V3551">
        <v>50</v>
      </c>
      <c r="W3551" t="str">
        <f t="shared" si="102"/>
        <v>30-59</v>
      </c>
    </row>
    <row r="3552" spans="1:23" x14ac:dyDescent="0.25">
      <c r="A3552" t="s">
        <v>3797</v>
      </c>
      <c r="B3552">
        <v>6593796500</v>
      </c>
      <c r="C3552">
        <v>7986417035</v>
      </c>
      <c r="D3552" s="1">
        <v>45717</v>
      </c>
      <c r="E3552">
        <v>99231</v>
      </c>
      <c r="F3552">
        <v>99291</v>
      </c>
      <c r="G3552" t="s">
        <v>3352</v>
      </c>
      <c r="H3552" s="34">
        <v>56589</v>
      </c>
      <c r="I3552" s="7">
        <v>42442</v>
      </c>
      <c r="J3552" s="7">
        <v>29660.699999999997</v>
      </c>
      <c r="K3552" s="7">
        <v>6415</v>
      </c>
      <c r="L3552" s="7">
        <v>6366.3</v>
      </c>
      <c r="M3552" s="5">
        <v>0.15</v>
      </c>
      <c r="N3552" t="s">
        <v>1139</v>
      </c>
      <c r="O3552" t="s">
        <v>30</v>
      </c>
      <c r="P3552" t="s">
        <v>25</v>
      </c>
      <c r="Q3552" t="s">
        <v>19</v>
      </c>
      <c r="R3552" t="s">
        <v>27</v>
      </c>
      <c r="S3552" t="s">
        <v>17</v>
      </c>
      <c r="T3552" t="s">
        <v>13311</v>
      </c>
      <c r="U3552" s="1">
        <v>45765</v>
      </c>
      <c r="V3552">
        <v>48</v>
      </c>
      <c r="W3552" t="str">
        <f t="shared" si="102"/>
        <v>30-59</v>
      </c>
    </row>
    <row r="3553" spans="1:23" x14ac:dyDescent="0.25">
      <c r="A3553" t="s">
        <v>3798</v>
      </c>
      <c r="B3553">
        <v>6385408154</v>
      </c>
      <c r="C3553">
        <v>8217540702</v>
      </c>
      <c r="D3553" s="1">
        <v>45319</v>
      </c>
      <c r="E3553">
        <v>99215</v>
      </c>
      <c r="F3553">
        <v>99292</v>
      </c>
      <c r="G3553" t="s">
        <v>3187</v>
      </c>
      <c r="H3553" s="34">
        <v>21744</v>
      </c>
      <c r="I3553" s="7">
        <v>17830</v>
      </c>
      <c r="J3553" s="7">
        <v>14620.6</v>
      </c>
      <c r="K3553" s="7">
        <v>0</v>
      </c>
      <c r="L3553" s="7">
        <v>3209.4</v>
      </c>
      <c r="M3553" s="5">
        <v>0.18</v>
      </c>
      <c r="N3553" t="s">
        <v>3141</v>
      </c>
      <c r="O3553" t="s">
        <v>17</v>
      </c>
      <c r="P3553" t="s">
        <v>3147</v>
      </c>
      <c r="Q3553" t="s">
        <v>32</v>
      </c>
      <c r="R3553" t="s">
        <v>43</v>
      </c>
      <c r="S3553" t="s">
        <v>17</v>
      </c>
      <c r="T3553" t="s">
        <v>13312</v>
      </c>
      <c r="U3553" s="1">
        <v>45464</v>
      </c>
      <c r="V3553">
        <v>145</v>
      </c>
      <c r="W3553" t="str">
        <f t="shared" si="102"/>
        <v>120-149</v>
      </c>
    </row>
    <row r="3554" spans="1:23" x14ac:dyDescent="0.25">
      <c r="A3554" t="s">
        <v>3799</v>
      </c>
      <c r="B3554">
        <v>2456826321</v>
      </c>
      <c r="C3554">
        <v>806459038</v>
      </c>
      <c r="D3554" s="1">
        <v>45396</v>
      </c>
      <c r="E3554">
        <v>99213</v>
      </c>
      <c r="F3554">
        <v>99211</v>
      </c>
      <c r="G3554" t="s">
        <v>3215</v>
      </c>
      <c r="H3554" s="34">
        <v>47048</v>
      </c>
      <c r="I3554" s="7">
        <v>33875</v>
      </c>
      <c r="J3554" s="7">
        <v>28560</v>
      </c>
      <c r="K3554" s="7">
        <v>2605</v>
      </c>
      <c r="L3554" s="7">
        <v>2710</v>
      </c>
      <c r="M3554" s="5">
        <v>0.08</v>
      </c>
      <c r="N3554" t="s">
        <v>24</v>
      </c>
      <c r="O3554" t="s">
        <v>30</v>
      </c>
      <c r="P3554" t="s">
        <v>40</v>
      </c>
      <c r="Q3554" t="s">
        <v>19</v>
      </c>
      <c r="R3554" t="s">
        <v>43</v>
      </c>
      <c r="S3554" t="s">
        <v>21</v>
      </c>
      <c r="T3554" t="s">
        <v>13312</v>
      </c>
      <c r="U3554" s="1">
        <v>45572</v>
      </c>
      <c r="V3554">
        <v>176</v>
      </c>
      <c r="W3554" t="str">
        <f t="shared" si="102"/>
        <v>150-179</v>
      </c>
    </row>
    <row r="3555" spans="1:23" x14ac:dyDescent="0.25">
      <c r="A3555" t="s">
        <v>3800</v>
      </c>
      <c r="B3555">
        <v>5439211572</v>
      </c>
      <c r="C3555">
        <v>8389047852</v>
      </c>
      <c r="D3555" s="1">
        <v>45591</v>
      </c>
      <c r="E3555">
        <v>99231</v>
      </c>
      <c r="F3555">
        <v>71046</v>
      </c>
      <c r="G3555" t="s">
        <v>3438</v>
      </c>
      <c r="H3555" s="34">
        <v>32840</v>
      </c>
      <c r="I3555" s="7">
        <v>25944</v>
      </c>
      <c r="J3555" s="7">
        <v>20350.96</v>
      </c>
      <c r="K3555" s="7">
        <v>1442</v>
      </c>
      <c r="L3555" s="7">
        <v>4151.04</v>
      </c>
      <c r="M3555" s="5">
        <v>0.16</v>
      </c>
      <c r="N3555" t="s">
        <v>1138</v>
      </c>
      <c r="O3555" t="s">
        <v>30</v>
      </c>
      <c r="P3555" t="s">
        <v>3150</v>
      </c>
      <c r="Q3555" t="s">
        <v>32</v>
      </c>
      <c r="R3555" t="s">
        <v>20</v>
      </c>
      <c r="S3555" t="s">
        <v>21</v>
      </c>
      <c r="T3555" t="s">
        <v>13311</v>
      </c>
      <c r="U3555" s="1">
        <v>45740</v>
      </c>
      <c r="V3555">
        <v>149</v>
      </c>
      <c r="W3555" t="str">
        <f t="shared" si="102"/>
        <v>120-149</v>
      </c>
    </row>
    <row r="3556" spans="1:23" x14ac:dyDescent="0.25">
      <c r="A3556" t="s">
        <v>3801</v>
      </c>
      <c r="B3556">
        <v>9360790577</v>
      </c>
      <c r="C3556">
        <v>8516883611</v>
      </c>
      <c r="D3556" s="1">
        <v>45520</v>
      </c>
      <c r="E3556">
        <v>99223</v>
      </c>
      <c r="F3556">
        <v>80053</v>
      </c>
      <c r="G3556" t="s">
        <v>75</v>
      </c>
      <c r="H3556" s="34">
        <v>59249</v>
      </c>
      <c r="I3556" s="7">
        <v>47399</v>
      </c>
      <c r="J3556" s="7">
        <v>40763.14</v>
      </c>
      <c r="K3556" s="7">
        <v>0</v>
      </c>
      <c r="L3556" s="7">
        <v>6635.86</v>
      </c>
      <c r="M3556" s="5">
        <v>0.14000000000000001</v>
      </c>
      <c r="N3556" t="s">
        <v>1135</v>
      </c>
      <c r="O3556" t="s">
        <v>17</v>
      </c>
      <c r="P3556" t="s">
        <v>3147</v>
      </c>
      <c r="Q3556" t="s">
        <v>19</v>
      </c>
      <c r="R3556" t="s">
        <v>27</v>
      </c>
      <c r="S3556" t="s">
        <v>27</v>
      </c>
      <c r="T3556" t="s">
        <v>13312</v>
      </c>
      <c r="U3556" s="1">
        <v>45608</v>
      </c>
      <c r="V3556">
        <v>88</v>
      </c>
      <c r="W3556" t="str">
        <f t="shared" si="102"/>
        <v>60-89</v>
      </c>
    </row>
    <row r="3557" spans="1:23" x14ac:dyDescent="0.25">
      <c r="A3557" t="s">
        <v>3802</v>
      </c>
      <c r="B3557">
        <v>1596077971</v>
      </c>
      <c r="C3557">
        <v>3332359737</v>
      </c>
      <c r="D3557" s="1">
        <v>45871</v>
      </c>
      <c r="E3557">
        <v>99238</v>
      </c>
      <c r="F3557">
        <v>99214</v>
      </c>
      <c r="G3557" t="s">
        <v>3301</v>
      </c>
      <c r="H3557" s="34">
        <v>46366</v>
      </c>
      <c r="I3557" s="7">
        <v>33384</v>
      </c>
      <c r="J3557" s="7">
        <v>30713.279999999999</v>
      </c>
      <c r="K3557" s="7">
        <v>0</v>
      </c>
      <c r="L3557" s="7">
        <v>2670.72</v>
      </c>
      <c r="M3557" s="5">
        <v>0.08</v>
      </c>
      <c r="N3557" t="s">
        <v>24</v>
      </c>
      <c r="O3557" t="s">
        <v>17</v>
      </c>
      <c r="P3557" t="s">
        <v>40</v>
      </c>
      <c r="Q3557" t="s">
        <v>19</v>
      </c>
      <c r="R3557" t="s">
        <v>38</v>
      </c>
      <c r="S3557" t="s">
        <v>21</v>
      </c>
      <c r="T3557" t="s">
        <v>13312</v>
      </c>
      <c r="U3557" s="1">
        <v>46040</v>
      </c>
      <c r="V3557">
        <v>169</v>
      </c>
      <c r="W3557" t="str">
        <f t="shared" si="102"/>
        <v>150-179</v>
      </c>
    </row>
    <row r="3558" spans="1:23" x14ac:dyDescent="0.25">
      <c r="A3558" t="s">
        <v>3803</v>
      </c>
      <c r="B3558">
        <v>614754389</v>
      </c>
      <c r="C3558">
        <v>564883081</v>
      </c>
      <c r="D3558" s="1">
        <v>45657</v>
      </c>
      <c r="E3558">
        <v>99215</v>
      </c>
      <c r="F3558">
        <v>85025</v>
      </c>
      <c r="G3558" t="s">
        <v>81</v>
      </c>
      <c r="H3558" s="34">
        <v>75446</v>
      </c>
      <c r="I3558" s="7">
        <v>60357</v>
      </c>
      <c r="J3558" s="7">
        <v>51907.02</v>
      </c>
      <c r="K3558" s="7">
        <v>0</v>
      </c>
      <c r="L3558" s="7">
        <v>8449.98</v>
      </c>
      <c r="M3558" s="5">
        <v>0.14000000000000001</v>
      </c>
      <c r="N3558" t="s">
        <v>1135</v>
      </c>
      <c r="O3558" t="s">
        <v>17</v>
      </c>
      <c r="P3558" t="s">
        <v>3148</v>
      </c>
      <c r="Q3558" t="s">
        <v>19</v>
      </c>
      <c r="R3558" t="s">
        <v>43</v>
      </c>
      <c r="S3558" t="s">
        <v>17</v>
      </c>
      <c r="T3558" t="s">
        <v>13311</v>
      </c>
      <c r="U3558" s="1">
        <v>45836</v>
      </c>
      <c r="V3558">
        <v>179</v>
      </c>
      <c r="W3558" t="str">
        <f t="shared" si="102"/>
        <v>150-179</v>
      </c>
    </row>
    <row r="3559" spans="1:23" x14ac:dyDescent="0.25">
      <c r="A3559" t="s">
        <v>3804</v>
      </c>
      <c r="B3559">
        <v>2930883046</v>
      </c>
      <c r="C3559">
        <v>1350837379</v>
      </c>
      <c r="D3559" s="1">
        <v>45387</v>
      </c>
      <c r="E3559">
        <v>99233</v>
      </c>
      <c r="F3559">
        <v>99291</v>
      </c>
      <c r="G3559" t="s">
        <v>3220</v>
      </c>
      <c r="H3559" s="34">
        <v>41801</v>
      </c>
      <c r="I3559" s="7">
        <v>35531</v>
      </c>
      <c r="J3559" s="7">
        <v>34820.379999999997</v>
      </c>
      <c r="K3559" s="7">
        <v>0</v>
      </c>
      <c r="L3559" s="7">
        <v>710.62</v>
      </c>
      <c r="M3559" s="5">
        <v>0.02</v>
      </c>
      <c r="N3559" t="s">
        <v>16</v>
      </c>
      <c r="O3559" t="s">
        <v>17</v>
      </c>
      <c r="P3559" t="s">
        <v>3149</v>
      </c>
      <c r="Q3559" t="s">
        <v>32</v>
      </c>
      <c r="R3559" t="s">
        <v>21</v>
      </c>
      <c r="S3559" t="s">
        <v>21</v>
      </c>
      <c r="T3559" t="s">
        <v>13310</v>
      </c>
      <c r="U3559" s="1">
        <v>45453</v>
      </c>
      <c r="V3559">
        <v>66</v>
      </c>
      <c r="W3559" t="str">
        <f t="shared" si="102"/>
        <v>60-89</v>
      </c>
    </row>
    <row r="3560" spans="1:23" x14ac:dyDescent="0.25">
      <c r="A3560" t="s">
        <v>3805</v>
      </c>
      <c r="B3560">
        <v>8342642061</v>
      </c>
      <c r="C3560">
        <v>4973602986</v>
      </c>
      <c r="D3560" s="1">
        <v>45754</v>
      </c>
      <c r="E3560">
        <v>99231</v>
      </c>
      <c r="F3560">
        <v>93000</v>
      </c>
      <c r="G3560" t="s">
        <v>3424</v>
      </c>
      <c r="H3560" s="34">
        <v>71580</v>
      </c>
      <c r="I3560" s="7">
        <v>57264</v>
      </c>
      <c r="J3560" s="7">
        <v>36573.040000000001</v>
      </c>
      <c r="K3560" s="7">
        <v>12674</v>
      </c>
      <c r="L3560" s="7">
        <v>8016.96</v>
      </c>
      <c r="M3560" s="5">
        <v>0.14000000000000001</v>
      </c>
      <c r="N3560" t="s">
        <v>1135</v>
      </c>
      <c r="O3560" t="s">
        <v>27</v>
      </c>
      <c r="P3560" t="s">
        <v>55</v>
      </c>
      <c r="Q3560" t="s">
        <v>19</v>
      </c>
      <c r="R3560" t="s">
        <v>26</v>
      </c>
      <c r="S3560" t="s">
        <v>27</v>
      </c>
      <c r="T3560" t="s">
        <v>13311</v>
      </c>
      <c r="U3560" s="1">
        <v>45824</v>
      </c>
      <c r="V3560">
        <v>70</v>
      </c>
      <c r="W3560" t="str">
        <f t="shared" si="102"/>
        <v>60-89</v>
      </c>
    </row>
    <row r="3561" spans="1:23" x14ac:dyDescent="0.25">
      <c r="A3561" t="s">
        <v>3806</v>
      </c>
      <c r="B3561">
        <v>8799484038</v>
      </c>
      <c r="C3561">
        <v>1065120341</v>
      </c>
      <c r="D3561" s="1">
        <v>45893</v>
      </c>
      <c r="E3561">
        <v>99223</v>
      </c>
      <c r="F3561">
        <v>90834</v>
      </c>
      <c r="G3561" t="s">
        <v>83</v>
      </c>
      <c r="H3561" s="34">
        <v>43333</v>
      </c>
      <c r="I3561" s="7">
        <v>31200</v>
      </c>
      <c r="J3561" s="7">
        <v>20933</v>
      </c>
      <c r="K3561" s="7">
        <v>7771</v>
      </c>
      <c r="L3561" s="7">
        <v>2496</v>
      </c>
      <c r="M3561" s="5">
        <v>0.08</v>
      </c>
      <c r="N3561" t="s">
        <v>24</v>
      </c>
      <c r="O3561" t="s">
        <v>27</v>
      </c>
      <c r="P3561" t="s">
        <v>55</v>
      </c>
      <c r="Q3561" t="s">
        <v>19</v>
      </c>
      <c r="R3561" t="s">
        <v>27</v>
      </c>
      <c r="S3561" t="s">
        <v>27</v>
      </c>
      <c r="T3561" t="s">
        <v>13310</v>
      </c>
      <c r="U3561" s="1">
        <v>45940</v>
      </c>
      <c r="V3561">
        <v>47</v>
      </c>
      <c r="W3561" t="str">
        <f t="shared" si="102"/>
        <v>30-59</v>
      </c>
    </row>
    <row r="3562" spans="1:23" x14ac:dyDescent="0.25">
      <c r="A3562" t="s">
        <v>3807</v>
      </c>
      <c r="B3562">
        <v>6965549386</v>
      </c>
      <c r="C3562">
        <v>3512341411</v>
      </c>
      <c r="D3562" s="1">
        <v>45740</v>
      </c>
      <c r="E3562">
        <v>99221</v>
      </c>
      <c r="F3562">
        <v>99292</v>
      </c>
      <c r="G3562" t="s">
        <v>3562</v>
      </c>
      <c r="H3562" s="34">
        <v>51038</v>
      </c>
      <c r="I3562" s="7">
        <v>38279</v>
      </c>
      <c r="J3562" s="7">
        <v>18091.150000000001</v>
      </c>
      <c r="K3562" s="7">
        <v>14446</v>
      </c>
      <c r="L3562" s="7">
        <v>5741.85</v>
      </c>
      <c r="M3562" s="5">
        <v>0.15</v>
      </c>
      <c r="N3562" t="s">
        <v>1139</v>
      </c>
      <c r="O3562" t="s">
        <v>27</v>
      </c>
      <c r="P3562" t="s">
        <v>3146</v>
      </c>
      <c r="Q3562" t="s">
        <v>19</v>
      </c>
      <c r="R3562" t="s">
        <v>26</v>
      </c>
      <c r="S3562" t="s">
        <v>21</v>
      </c>
      <c r="T3562" t="s">
        <v>13311</v>
      </c>
      <c r="U3562" s="1">
        <v>45773</v>
      </c>
      <c r="V3562">
        <v>33</v>
      </c>
      <c r="W3562" t="str">
        <f t="shared" si="102"/>
        <v>30-59</v>
      </c>
    </row>
    <row r="3563" spans="1:23" x14ac:dyDescent="0.25">
      <c r="A3563" t="s">
        <v>3808</v>
      </c>
      <c r="B3563">
        <v>6279574368</v>
      </c>
      <c r="C3563">
        <v>6122992163</v>
      </c>
      <c r="D3563" s="1">
        <v>45902</v>
      </c>
      <c r="E3563">
        <v>99232</v>
      </c>
      <c r="F3563">
        <v>99283</v>
      </c>
      <c r="G3563" t="s">
        <v>574</v>
      </c>
      <c r="H3563" s="34">
        <v>44050</v>
      </c>
      <c r="I3563" s="7">
        <v>34800</v>
      </c>
      <c r="J3563" s="7">
        <v>29232</v>
      </c>
      <c r="K3563" s="7">
        <v>0</v>
      </c>
      <c r="L3563" s="7">
        <v>5568</v>
      </c>
      <c r="M3563" s="5">
        <v>0.16</v>
      </c>
      <c r="N3563" t="s">
        <v>1138</v>
      </c>
      <c r="O3563" t="s">
        <v>17</v>
      </c>
      <c r="P3563" t="s">
        <v>3150</v>
      </c>
      <c r="Q3563" t="s">
        <v>19</v>
      </c>
      <c r="R3563" t="s">
        <v>26</v>
      </c>
      <c r="S3563" t="s">
        <v>17</v>
      </c>
      <c r="T3563" t="s">
        <v>13312</v>
      </c>
      <c r="U3563" s="1">
        <v>46029</v>
      </c>
      <c r="V3563">
        <v>127</v>
      </c>
      <c r="W3563" t="str">
        <f t="shared" si="102"/>
        <v>120-149</v>
      </c>
    </row>
    <row r="3564" spans="1:23" x14ac:dyDescent="0.25">
      <c r="A3564" t="s">
        <v>3809</v>
      </c>
      <c r="B3564">
        <v>1988921421</v>
      </c>
      <c r="C3564">
        <v>5581571903</v>
      </c>
      <c r="D3564" s="1">
        <v>45439</v>
      </c>
      <c r="E3564">
        <v>99223</v>
      </c>
      <c r="F3564">
        <v>99213</v>
      </c>
      <c r="G3564" t="s">
        <v>178</v>
      </c>
      <c r="H3564" s="34">
        <v>61774</v>
      </c>
      <c r="I3564" s="7">
        <v>48801</v>
      </c>
      <c r="J3564" s="7">
        <v>40992.839999999997</v>
      </c>
      <c r="K3564" s="7">
        <v>0</v>
      </c>
      <c r="L3564" s="7">
        <v>7808.16</v>
      </c>
      <c r="M3564" s="5">
        <v>0.16</v>
      </c>
      <c r="N3564" t="s">
        <v>1138</v>
      </c>
      <c r="O3564" t="s">
        <v>17</v>
      </c>
      <c r="P3564" t="s">
        <v>3148</v>
      </c>
      <c r="Q3564" t="s">
        <v>19</v>
      </c>
      <c r="R3564" t="s">
        <v>27</v>
      </c>
      <c r="S3564" t="s">
        <v>27</v>
      </c>
      <c r="T3564" t="s">
        <v>13312</v>
      </c>
      <c r="U3564" s="1">
        <v>45496</v>
      </c>
      <c r="V3564">
        <v>57</v>
      </c>
      <c r="W3564" t="str">
        <f t="shared" si="102"/>
        <v>30-59</v>
      </c>
    </row>
    <row r="3565" spans="1:23" x14ac:dyDescent="0.25">
      <c r="A3565" t="s">
        <v>3810</v>
      </c>
      <c r="B3565">
        <v>1738863089</v>
      </c>
      <c r="C3565">
        <v>2890380846</v>
      </c>
      <c r="D3565" s="1">
        <v>45701</v>
      </c>
      <c r="E3565">
        <v>99231</v>
      </c>
      <c r="F3565">
        <v>99282</v>
      </c>
      <c r="G3565" t="s">
        <v>3494</v>
      </c>
      <c r="H3565" s="34">
        <v>70584</v>
      </c>
      <c r="I3565" s="7">
        <v>57879</v>
      </c>
      <c r="J3565" s="7">
        <v>47460.78</v>
      </c>
      <c r="K3565" s="7">
        <v>0</v>
      </c>
      <c r="L3565" s="7">
        <v>10418.219999999999</v>
      </c>
      <c r="M3565" s="5">
        <v>0.18</v>
      </c>
      <c r="N3565" t="s">
        <v>3141</v>
      </c>
      <c r="O3565" t="s">
        <v>17</v>
      </c>
      <c r="P3565" t="s">
        <v>3149</v>
      </c>
      <c r="Q3565" t="s">
        <v>19</v>
      </c>
      <c r="R3565" t="s">
        <v>43</v>
      </c>
      <c r="S3565" t="s">
        <v>21</v>
      </c>
      <c r="T3565" t="s">
        <v>13311</v>
      </c>
      <c r="U3565" s="1">
        <v>45757</v>
      </c>
      <c r="V3565">
        <v>56</v>
      </c>
      <c r="W3565" t="str">
        <f t="shared" si="102"/>
        <v>30-59</v>
      </c>
    </row>
    <row r="3566" spans="1:23" x14ac:dyDescent="0.25">
      <c r="A3566" t="s">
        <v>3811</v>
      </c>
      <c r="B3566">
        <v>3084285239</v>
      </c>
      <c r="C3566">
        <v>6296998594</v>
      </c>
      <c r="D3566" s="1">
        <v>45703</v>
      </c>
      <c r="E3566">
        <v>99214</v>
      </c>
      <c r="F3566">
        <v>90834</v>
      </c>
      <c r="G3566" t="s">
        <v>3232</v>
      </c>
      <c r="H3566" s="34">
        <v>31216</v>
      </c>
      <c r="I3566" s="7">
        <v>25597</v>
      </c>
      <c r="J3566" s="7">
        <v>19683.54</v>
      </c>
      <c r="K3566" s="7">
        <v>1306</v>
      </c>
      <c r="L3566" s="7">
        <v>4607.46</v>
      </c>
      <c r="M3566" s="5">
        <v>0.18</v>
      </c>
      <c r="N3566" t="s">
        <v>3141</v>
      </c>
      <c r="O3566" t="s">
        <v>30</v>
      </c>
      <c r="P3566" t="s">
        <v>3146</v>
      </c>
      <c r="Q3566" t="s">
        <v>19</v>
      </c>
      <c r="R3566" t="s">
        <v>43</v>
      </c>
      <c r="S3566" t="s">
        <v>17</v>
      </c>
      <c r="T3566" t="s">
        <v>13312</v>
      </c>
      <c r="U3566" s="1">
        <v>45830</v>
      </c>
      <c r="V3566">
        <v>127</v>
      </c>
      <c r="W3566" t="str">
        <f t="shared" si="102"/>
        <v>120-149</v>
      </c>
    </row>
    <row r="3567" spans="1:23" x14ac:dyDescent="0.25">
      <c r="A3567" t="s">
        <v>3812</v>
      </c>
      <c r="B3567">
        <v>9644718161</v>
      </c>
      <c r="C3567">
        <v>5900138838</v>
      </c>
      <c r="D3567" s="1">
        <v>45805</v>
      </c>
      <c r="E3567">
        <v>99215</v>
      </c>
      <c r="F3567">
        <v>99291</v>
      </c>
      <c r="G3567" t="s">
        <v>71</v>
      </c>
      <c r="H3567" s="34">
        <v>27620</v>
      </c>
      <c r="I3567" s="7">
        <v>19886</v>
      </c>
      <c r="J3567" s="7">
        <v>15219.119999999999</v>
      </c>
      <c r="K3567" s="7">
        <v>3076</v>
      </c>
      <c r="L3567" s="7">
        <v>1590.88</v>
      </c>
      <c r="M3567" s="5">
        <v>0.08</v>
      </c>
      <c r="N3567" t="s">
        <v>24</v>
      </c>
      <c r="O3567" t="s">
        <v>30</v>
      </c>
      <c r="P3567" t="s">
        <v>25</v>
      </c>
      <c r="Q3567" t="s">
        <v>19</v>
      </c>
      <c r="R3567" t="s">
        <v>26</v>
      </c>
      <c r="S3567" t="s">
        <v>21</v>
      </c>
      <c r="T3567" t="s">
        <v>13312</v>
      </c>
      <c r="U3567" s="1">
        <v>45900</v>
      </c>
      <c r="V3567">
        <v>95</v>
      </c>
      <c r="W3567" t="str">
        <f t="shared" si="102"/>
        <v>90-119</v>
      </c>
    </row>
    <row r="3568" spans="1:23" x14ac:dyDescent="0.25">
      <c r="A3568" t="s">
        <v>3813</v>
      </c>
      <c r="B3568">
        <v>2843153198</v>
      </c>
      <c r="C3568">
        <v>3414997942</v>
      </c>
      <c r="D3568" s="1">
        <v>45498</v>
      </c>
      <c r="E3568">
        <v>99213</v>
      </c>
      <c r="F3568">
        <v>90834</v>
      </c>
      <c r="G3568" t="s">
        <v>3428</v>
      </c>
      <c r="H3568" s="34">
        <v>82602</v>
      </c>
      <c r="I3568" s="7">
        <v>65256</v>
      </c>
      <c r="J3568" s="7">
        <v>48529.04</v>
      </c>
      <c r="K3568" s="7">
        <v>6286</v>
      </c>
      <c r="L3568" s="7">
        <v>10440.959999999999</v>
      </c>
      <c r="M3568" s="5">
        <v>0.16</v>
      </c>
      <c r="N3568" t="s">
        <v>1138</v>
      </c>
      <c r="O3568" t="s">
        <v>30</v>
      </c>
      <c r="P3568" t="s">
        <v>3146</v>
      </c>
      <c r="Q3568" t="s">
        <v>19</v>
      </c>
      <c r="R3568" t="s">
        <v>20</v>
      </c>
      <c r="S3568" t="s">
        <v>21</v>
      </c>
      <c r="T3568" t="s">
        <v>13311</v>
      </c>
      <c r="U3568" s="1">
        <v>45634</v>
      </c>
      <c r="V3568">
        <v>136</v>
      </c>
      <c r="W3568" t="str">
        <f t="shared" si="102"/>
        <v>120-149</v>
      </c>
    </row>
    <row r="3569" spans="1:23" x14ac:dyDescent="0.25">
      <c r="A3569" t="s">
        <v>3814</v>
      </c>
      <c r="B3569">
        <v>1422023305</v>
      </c>
      <c r="C3569">
        <v>7878149287</v>
      </c>
      <c r="D3569" s="1">
        <v>45432</v>
      </c>
      <c r="E3569">
        <v>99214</v>
      </c>
      <c r="F3569">
        <v>80053</v>
      </c>
      <c r="G3569" t="s">
        <v>3552</v>
      </c>
      <c r="H3569" s="34">
        <v>70177</v>
      </c>
      <c r="I3569" s="7">
        <v>52633</v>
      </c>
      <c r="J3569" s="7">
        <v>44738.05</v>
      </c>
      <c r="K3569" s="7">
        <v>0</v>
      </c>
      <c r="L3569" s="7">
        <v>7894.95</v>
      </c>
      <c r="M3569" s="5">
        <v>0.15</v>
      </c>
      <c r="N3569" t="s">
        <v>1139</v>
      </c>
      <c r="O3569" t="s">
        <v>17</v>
      </c>
      <c r="P3569" t="s">
        <v>3146</v>
      </c>
      <c r="Q3569" t="s">
        <v>32</v>
      </c>
      <c r="R3569" t="s">
        <v>38</v>
      </c>
      <c r="S3569" t="s">
        <v>27</v>
      </c>
      <c r="T3569" t="s">
        <v>13311</v>
      </c>
      <c r="U3569" s="1">
        <v>45506</v>
      </c>
      <c r="V3569">
        <v>74</v>
      </c>
      <c r="W3569" t="str">
        <f t="shared" si="102"/>
        <v>60-89</v>
      </c>
    </row>
    <row r="3570" spans="1:23" x14ac:dyDescent="0.25">
      <c r="A3570" t="s">
        <v>3815</v>
      </c>
      <c r="B3570">
        <v>1457362268</v>
      </c>
      <c r="C3570">
        <v>7714391066</v>
      </c>
      <c r="D3570" s="1">
        <v>45595</v>
      </c>
      <c r="E3570">
        <v>99232</v>
      </c>
      <c r="F3570">
        <v>99201</v>
      </c>
      <c r="G3570" t="s">
        <v>3335</v>
      </c>
      <c r="H3570" s="34">
        <v>72483</v>
      </c>
      <c r="I3570" s="7">
        <v>61611</v>
      </c>
      <c r="J3570" s="7">
        <v>51236.78</v>
      </c>
      <c r="K3570" s="7">
        <v>9142</v>
      </c>
      <c r="L3570" s="7">
        <v>1232.22</v>
      </c>
      <c r="M3570" s="5">
        <v>0.02</v>
      </c>
      <c r="N3570" t="s">
        <v>16</v>
      </c>
      <c r="O3570" t="s">
        <v>30</v>
      </c>
      <c r="P3570" t="s">
        <v>3150</v>
      </c>
      <c r="Q3570" t="s">
        <v>19</v>
      </c>
      <c r="R3570" t="s">
        <v>26</v>
      </c>
      <c r="S3570" t="s">
        <v>21</v>
      </c>
      <c r="T3570" t="s">
        <v>13311</v>
      </c>
      <c r="U3570" s="1">
        <v>45754</v>
      </c>
      <c r="V3570">
        <v>159</v>
      </c>
      <c r="W3570" t="str">
        <f t="shared" si="102"/>
        <v>150-179</v>
      </c>
    </row>
    <row r="3571" spans="1:23" x14ac:dyDescent="0.25">
      <c r="A3571" t="s">
        <v>3816</v>
      </c>
      <c r="B3571">
        <v>225555980</v>
      </c>
      <c r="C3571">
        <v>8247146291</v>
      </c>
      <c r="D3571" s="1">
        <v>45622</v>
      </c>
      <c r="E3571">
        <v>99232</v>
      </c>
      <c r="F3571">
        <v>99215</v>
      </c>
      <c r="G3571" t="s">
        <v>83</v>
      </c>
      <c r="H3571" s="34">
        <v>87100</v>
      </c>
      <c r="I3571" s="7">
        <v>62712</v>
      </c>
      <c r="J3571" s="7">
        <v>57695.040000000001</v>
      </c>
      <c r="K3571" s="7">
        <v>0</v>
      </c>
      <c r="L3571" s="7">
        <v>5016.96</v>
      </c>
      <c r="M3571" s="5">
        <v>0.08</v>
      </c>
      <c r="N3571" t="s">
        <v>24</v>
      </c>
      <c r="O3571" t="s">
        <v>17</v>
      </c>
      <c r="P3571" t="s">
        <v>18</v>
      </c>
      <c r="Q3571" t="s">
        <v>32</v>
      </c>
      <c r="R3571" t="s">
        <v>20</v>
      </c>
      <c r="S3571" t="s">
        <v>17</v>
      </c>
      <c r="T3571" t="s">
        <v>13312</v>
      </c>
      <c r="U3571" s="1">
        <v>45751</v>
      </c>
      <c r="V3571">
        <v>129</v>
      </c>
      <c r="W3571" t="str">
        <f t="shared" si="102"/>
        <v>120-149</v>
      </c>
    </row>
    <row r="3572" spans="1:23" x14ac:dyDescent="0.25">
      <c r="A3572" t="s">
        <v>3817</v>
      </c>
      <c r="B3572">
        <v>4251061755</v>
      </c>
      <c r="C3572">
        <v>3615445565</v>
      </c>
      <c r="D3572" s="1">
        <v>45481</v>
      </c>
      <c r="E3572">
        <v>99215</v>
      </c>
      <c r="F3572">
        <v>80053</v>
      </c>
      <c r="G3572" t="s">
        <v>3288</v>
      </c>
      <c r="H3572" s="34">
        <v>79302</v>
      </c>
      <c r="I3572" s="7">
        <v>51546</v>
      </c>
      <c r="J3572" s="7">
        <v>27519.48</v>
      </c>
      <c r="K3572" s="7">
        <v>17841</v>
      </c>
      <c r="L3572" s="7">
        <v>6185.52</v>
      </c>
      <c r="M3572" s="5">
        <v>0.12</v>
      </c>
      <c r="N3572" t="s">
        <v>46</v>
      </c>
      <c r="O3572" t="s">
        <v>27</v>
      </c>
      <c r="P3572" t="s">
        <v>3149</v>
      </c>
      <c r="Q3572" t="s">
        <v>32</v>
      </c>
      <c r="R3572" t="s">
        <v>26</v>
      </c>
      <c r="S3572" t="s">
        <v>21</v>
      </c>
      <c r="T3572" t="s">
        <v>13311</v>
      </c>
      <c r="U3572" s="1">
        <v>45588</v>
      </c>
      <c r="V3572">
        <v>107</v>
      </c>
      <c r="W3572" t="str">
        <f t="shared" si="102"/>
        <v>90-119</v>
      </c>
    </row>
    <row r="3573" spans="1:23" x14ac:dyDescent="0.25">
      <c r="A3573" t="s">
        <v>3818</v>
      </c>
      <c r="B3573">
        <v>9071317232</v>
      </c>
      <c r="C3573">
        <v>2807352465</v>
      </c>
      <c r="D3573" s="1">
        <v>45912</v>
      </c>
      <c r="E3573">
        <v>99233</v>
      </c>
      <c r="F3573">
        <v>99284</v>
      </c>
      <c r="G3573" t="s">
        <v>3531</v>
      </c>
      <c r="H3573" s="34">
        <v>59924</v>
      </c>
      <c r="I3573" s="7">
        <v>47939</v>
      </c>
      <c r="J3573" s="7">
        <v>29800.54</v>
      </c>
      <c r="K3573" s="7">
        <v>11427</v>
      </c>
      <c r="L3573" s="7">
        <v>6711.46</v>
      </c>
      <c r="M3573" s="5">
        <v>0.14000000000000001</v>
      </c>
      <c r="N3573" t="s">
        <v>1135</v>
      </c>
      <c r="O3573" t="s">
        <v>27</v>
      </c>
      <c r="P3573" t="s">
        <v>97</v>
      </c>
      <c r="Q3573" t="s">
        <v>19</v>
      </c>
      <c r="R3573" t="s">
        <v>38</v>
      </c>
      <c r="S3573" t="s">
        <v>17</v>
      </c>
      <c r="T3573" t="s">
        <v>13310</v>
      </c>
      <c r="U3573" s="1">
        <v>45962</v>
      </c>
      <c r="V3573">
        <v>50</v>
      </c>
      <c r="W3573" t="str">
        <f t="shared" si="102"/>
        <v>30-59</v>
      </c>
    </row>
    <row r="3574" spans="1:23" x14ac:dyDescent="0.25">
      <c r="A3574" t="s">
        <v>3819</v>
      </c>
      <c r="B3574">
        <v>4695229716</v>
      </c>
      <c r="C3574">
        <v>9399824218</v>
      </c>
      <c r="D3574" s="1">
        <v>45698</v>
      </c>
      <c r="E3574">
        <v>99215</v>
      </c>
      <c r="F3574">
        <v>81000</v>
      </c>
      <c r="G3574" t="s">
        <v>3242</v>
      </c>
      <c r="H3574" s="34">
        <v>70318</v>
      </c>
      <c r="I3574" s="7">
        <v>45707</v>
      </c>
      <c r="J3574" s="7">
        <v>21853.16</v>
      </c>
      <c r="K3574" s="7">
        <v>18369</v>
      </c>
      <c r="L3574" s="7">
        <v>5484.84</v>
      </c>
      <c r="M3574" s="5">
        <v>0.12</v>
      </c>
      <c r="N3574" t="s">
        <v>46</v>
      </c>
      <c r="O3574" t="s">
        <v>27</v>
      </c>
      <c r="P3574" t="s">
        <v>3146</v>
      </c>
      <c r="Q3574" t="s">
        <v>32</v>
      </c>
      <c r="R3574" t="s">
        <v>38</v>
      </c>
      <c r="S3574" t="s">
        <v>21</v>
      </c>
      <c r="T3574" t="s">
        <v>13311</v>
      </c>
      <c r="U3574" s="1">
        <v>45839</v>
      </c>
      <c r="V3574">
        <v>141</v>
      </c>
      <c r="W3574" t="str">
        <f t="shared" si="102"/>
        <v>120-149</v>
      </c>
    </row>
    <row r="3575" spans="1:23" x14ac:dyDescent="0.25">
      <c r="A3575" t="s">
        <v>3820</v>
      </c>
      <c r="B3575">
        <v>2339161083</v>
      </c>
      <c r="C3575">
        <v>9261514893</v>
      </c>
      <c r="D3575" s="1">
        <v>45423</v>
      </c>
      <c r="E3575">
        <v>99231</v>
      </c>
      <c r="F3575">
        <v>85025</v>
      </c>
      <c r="G3575" t="s">
        <v>307</v>
      </c>
      <c r="H3575" s="34">
        <v>92609</v>
      </c>
      <c r="I3575" s="7">
        <v>75939</v>
      </c>
      <c r="J3575" s="7">
        <v>36697.980000000003</v>
      </c>
      <c r="K3575" s="7">
        <v>25572</v>
      </c>
      <c r="L3575" s="7">
        <v>13669.02</v>
      </c>
      <c r="M3575" s="5">
        <v>0.18</v>
      </c>
      <c r="N3575" t="s">
        <v>3141</v>
      </c>
      <c r="O3575" t="s">
        <v>27</v>
      </c>
      <c r="P3575" t="s">
        <v>35</v>
      </c>
      <c r="Q3575" t="s">
        <v>32</v>
      </c>
      <c r="R3575" t="s">
        <v>43</v>
      </c>
      <c r="S3575" t="s">
        <v>17</v>
      </c>
      <c r="T3575" t="s">
        <v>13311</v>
      </c>
      <c r="U3575" s="1">
        <v>45459</v>
      </c>
      <c r="V3575">
        <v>36</v>
      </c>
      <c r="W3575" t="str">
        <f t="shared" si="102"/>
        <v>30-59</v>
      </c>
    </row>
    <row r="3576" spans="1:23" x14ac:dyDescent="0.25">
      <c r="A3576" t="s">
        <v>3821</v>
      </c>
      <c r="B3576">
        <v>7373700235</v>
      </c>
      <c r="C3576">
        <v>6011622340</v>
      </c>
      <c r="D3576" s="1">
        <v>45914</v>
      </c>
      <c r="E3576">
        <v>99238</v>
      </c>
      <c r="F3576">
        <v>99215</v>
      </c>
      <c r="G3576" t="s">
        <v>3265</v>
      </c>
      <c r="H3576" s="34">
        <v>32310</v>
      </c>
      <c r="I3576" s="7">
        <v>24233</v>
      </c>
      <c r="J3576" s="7">
        <v>17300.05</v>
      </c>
      <c r="K3576" s="7">
        <v>3298</v>
      </c>
      <c r="L3576" s="7">
        <v>3634.95</v>
      </c>
      <c r="M3576" s="5">
        <v>0.15</v>
      </c>
      <c r="N3576" t="s">
        <v>1139</v>
      </c>
      <c r="O3576" t="s">
        <v>30</v>
      </c>
      <c r="P3576" t="s">
        <v>97</v>
      </c>
      <c r="Q3576" t="s">
        <v>32</v>
      </c>
      <c r="R3576" t="s">
        <v>26</v>
      </c>
      <c r="S3576" t="s">
        <v>21</v>
      </c>
      <c r="T3576" t="s">
        <v>13311</v>
      </c>
      <c r="U3576" s="1">
        <v>46079</v>
      </c>
      <c r="V3576">
        <v>165</v>
      </c>
      <c r="W3576" t="str">
        <f t="shared" si="102"/>
        <v>150-179</v>
      </c>
    </row>
    <row r="3577" spans="1:23" x14ac:dyDescent="0.25">
      <c r="A3577" t="s">
        <v>3822</v>
      </c>
      <c r="B3577">
        <v>6144005087</v>
      </c>
      <c r="C3577">
        <v>7796478382</v>
      </c>
      <c r="D3577" s="1">
        <v>45477</v>
      </c>
      <c r="E3577">
        <v>99223</v>
      </c>
      <c r="F3577">
        <v>97110</v>
      </c>
      <c r="G3577" t="s">
        <v>3453</v>
      </c>
      <c r="H3577" s="34">
        <v>10702</v>
      </c>
      <c r="I3577" s="7">
        <v>8455</v>
      </c>
      <c r="J3577" s="7">
        <v>6112.2</v>
      </c>
      <c r="K3577" s="7">
        <v>990</v>
      </c>
      <c r="L3577" s="7">
        <v>1352.8</v>
      </c>
      <c r="M3577" s="5">
        <v>0.16</v>
      </c>
      <c r="N3577" t="s">
        <v>1138</v>
      </c>
      <c r="O3577" t="s">
        <v>30</v>
      </c>
      <c r="P3577" t="s">
        <v>58</v>
      </c>
      <c r="Q3577" t="s">
        <v>19</v>
      </c>
      <c r="R3577" t="s">
        <v>20</v>
      </c>
      <c r="S3577" t="s">
        <v>21</v>
      </c>
      <c r="T3577" t="s">
        <v>13311</v>
      </c>
      <c r="U3577" s="1">
        <v>45572</v>
      </c>
      <c r="V3577">
        <v>95</v>
      </c>
      <c r="W3577" t="str">
        <f t="shared" si="102"/>
        <v>90-119</v>
      </c>
    </row>
    <row r="3578" spans="1:23" x14ac:dyDescent="0.25">
      <c r="A3578" t="s">
        <v>3823</v>
      </c>
      <c r="B3578">
        <v>6632483278</v>
      </c>
      <c r="C3578">
        <v>3308949882</v>
      </c>
      <c r="D3578" s="1">
        <v>45532</v>
      </c>
      <c r="E3578">
        <v>99233</v>
      </c>
      <c r="F3578">
        <v>93000</v>
      </c>
      <c r="G3578" t="s">
        <v>3262</v>
      </c>
      <c r="H3578" s="34">
        <v>44427</v>
      </c>
      <c r="I3578" s="7">
        <v>37763</v>
      </c>
      <c r="J3578" s="7">
        <v>21438.74</v>
      </c>
      <c r="K3578" s="7">
        <v>15569</v>
      </c>
      <c r="L3578" s="7">
        <v>755.26</v>
      </c>
      <c r="M3578" s="5">
        <v>0.02</v>
      </c>
      <c r="N3578" t="s">
        <v>16</v>
      </c>
      <c r="O3578" t="s">
        <v>27</v>
      </c>
      <c r="P3578" t="s">
        <v>3148</v>
      </c>
      <c r="Q3578" t="s">
        <v>19</v>
      </c>
      <c r="R3578" t="s">
        <v>21</v>
      </c>
      <c r="S3578" t="s">
        <v>21</v>
      </c>
      <c r="T3578" t="s">
        <v>13310</v>
      </c>
      <c r="U3578" s="1">
        <v>45630</v>
      </c>
      <c r="V3578">
        <v>98</v>
      </c>
      <c r="W3578" t="str">
        <f t="shared" si="102"/>
        <v>90-119</v>
      </c>
    </row>
    <row r="3579" spans="1:23" x14ac:dyDescent="0.25">
      <c r="A3579" t="s">
        <v>3824</v>
      </c>
      <c r="B3579">
        <v>1312431353</v>
      </c>
      <c r="C3579">
        <v>2544606540</v>
      </c>
      <c r="D3579" s="1">
        <v>45340</v>
      </c>
      <c r="E3579">
        <v>99223</v>
      </c>
      <c r="F3579">
        <v>99204</v>
      </c>
      <c r="G3579" t="s">
        <v>3215</v>
      </c>
      <c r="H3579" s="34">
        <v>87510</v>
      </c>
      <c r="I3579" s="7">
        <v>68258</v>
      </c>
      <c r="J3579" s="7">
        <v>50755.4</v>
      </c>
      <c r="K3579" s="7">
        <v>3851</v>
      </c>
      <c r="L3579" s="7">
        <v>13651.6</v>
      </c>
      <c r="M3579" s="5">
        <v>0.2</v>
      </c>
      <c r="N3579" t="s">
        <v>3140</v>
      </c>
      <c r="O3579" t="s">
        <v>30</v>
      </c>
      <c r="P3579" t="s">
        <v>58</v>
      </c>
      <c r="Q3579" t="s">
        <v>32</v>
      </c>
      <c r="R3579" t="s">
        <v>43</v>
      </c>
      <c r="S3579" t="s">
        <v>27</v>
      </c>
      <c r="T3579" t="s">
        <v>13310</v>
      </c>
      <c r="U3579" s="1">
        <v>45439</v>
      </c>
      <c r="V3579">
        <v>99</v>
      </c>
      <c r="W3579" t="str">
        <f t="shared" si="102"/>
        <v>90-119</v>
      </c>
    </row>
    <row r="3580" spans="1:23" x14ac:dyDescent="0.25">
      <c r="A3580" t="s">
        <v>3825</v>
      </c>
      <c r="B3580">
        <v>997294409</v>
      </c>
      <c r="C3580">
        <v>3356656925</v>
      </c>
      <c r="D3580" s="1">
        <v>45381</v>
      </c>
      <c r="E3580">
        <v>99213</v>
      </c>
      <c r="F3580">
        <v>99282</v>
      </c>
      <c r="G3580" t="s">
        <v>3355</v>
      </c>
      <c r="H3580" s="34">
        <v>34435</v>
      </c>
      <c r="I3580" s="7">
        <v>29270</v>
      </c>
      <c r="J3580" s="7">
        <v>24757.599999999999</v>
      </c>
      <c r="K3580" s="7">
        <v>3927</v>
      </c>
      <c r="L3580" s="7">
        <v>585.4</v>
      </c>
      <c r="M3580" s="5">
        <v>0.02</v>
      </c>
      <c r="N3580" t="s">
        <v>16</v>
      </c>
      <c r="O3580" t="s">
        <v>30</v>
      </c>
      <c r="P3580" t="s">
        <v>35</v>
      </c>
      <c r="Q3580" t="s">
        <v>19</v>
      </c>
      <c r="R3580" t="s">
        <v>21</v>
      </c>
      <c r="S3580" t="s">
        <v>27</v>
      </c>
      <c r="T3580" t="s">
        <v>13311</v>
      </c>
      <c r="U3580" s="1">
        <v>45530</v>
      </c>
      <c r="V3580">
        <v>149</v>
      </c>
      <c r="W3580" t="str">
        <f t="shared" si="102"/>
        <v>120-149</v>
      </c>
    </row>
    <row r="3581" spans="1:23" x14ac:dyDescent="0.25">
      <c r="A3581" t="s">
        <v>3826</v>
      </c>
      <c r="B3581">
        <v>4212220590</v>
      </c>
      <c r="C3581">
        <v>4391359484</v>
      </c>
      <c r="D3581" s="1">
        <v>45842</v>
      </c>
      <c r="E3581">
        <v>99231</v>
      </c>
      <c r="F3581">
        <v>85025</v>
      </c>
      <c r="G3581" t="s">
        <v>3279</v>
      </c>
      <c r="H3581" s="34">
        <v>71125</v>
      </c>
      <c r="I3581" s="7">
        <v>46231</v>
      </c>
      <c r="J3581" s="7">
        <v>40683.279999999999</v>
      </c>
      <c r="K3581" s="7">
        <v>0</v>
      </c>
      <c r="L3581" s="7">
        <v>5547.72</v>
      </c>
      <c r="M3581" s="5">
        <v>0.12</v>
      </c>
      <c r="N3581" t="s">
        <v>46</v>
      </c>
      <c r="O3581" t="s">
        <v>17</v>
      </c>
      <c r="P3581" t="s">
        <v>58</v>
      </c>
      <c r="Q3581" t="s">
        <v>32</v>
      </c>
      <c r="R3581" t="s">
        <v>43</v>
      </c>
      <c r="S3581" t="s">
        <v>21</v>
      </c>
      <c r="T3581" t="s">
        <v>13312</v>
      </c>
      <c r="U3581" s="1">
        <v>45961</v>
      </c>
      <c r="V3581">
        <v>119</v>
      </c>
      <c r="W3581" t="str">
        <f t="shared" si="102"/>
        <v>90-119</v>
      </c>
    </row>
    <row r="3582" spans="1:23" x14ac:dyDescent="0.25">
      <c r="A3582" t="s">
        <v>3827</v>
      </c>
      <c r="B3582">
        <v>3912278584</v>
      </c>
      <c r="C3582">
        <v>807271191</v>
      </c>
      <c r="D3582" s="1">
        <v>45614</v>
      </c>
      <c r="E3582">
        <v>99238</v>
      </c>
      <c r="F3582">
        <v>99204</v>
      </c>
      <c r="G3582" t="s">
        <v>45</v>
      </c>
      <c r="H3582" s="34">
        <v>33955</v>
      </c>
      <c r="I3582" s="7">
        <v>26824</v>
      </c>
      <c r="J3582" s="7">
        <v>18448.16</v>
      </c>
      <c r="K3582" s="7">
        <v>4084</v>
      </c>
      <c r="L3582" s="7">
        <v>4291.84</v>
      </c>
      <c r="M3582" s="5">
        <v>0.16</v>
      </c>
      <c r="N3582" t="s">
        <v>1138</v>
      </c>
      <c r="O3582" t="s">
        <v>27</v>
      </c>
      <c r="P3582" t="s">
        <v>3148</v>
      </c>
      <c r="Q3582" t="s">
        <v>32</v>
      </c>
      <c r="R3582" t="s">
        <v>26</v>
      </c>
      <c r="S3582" t="s">
        <v>27</v>
      </c>
      <c r="T3582" t="s">
        <v>13312</v>
      </c>
      <c r="U3582" s="1">
        <v>45648</v>
      </c>
      <c r="V3582">
        <v>34</v>
      </c>
      <c r="W3582" t="str">
        <f t="shared" si="102"/>
        <v>30-59</v>
      </c>
    </row>
    <row r="3583" spans="1:23" x14ac:dyDescent="0.25">
      <c r="A3583" t="s">
        <v>3828</v>
      </c>
      <c r="B3583">
        <v>9718584823</v>
      </c>
      <c r="C3583">
        <v>810167207</v>
      </c>
      <c r="D3583" s="1">
        <v>45408</v>
      </c>
      <c r="E3583">
        <v>99215</v>
      </c>
      <c r="F3583">
        <v>99285</v>
      </c>
      <c r="G3583" t="s">
        <v>3754</v>
      </c>
      <c r="H3583" s="34">
        <v>23710</v>
      </c>
      <c r="I3583" s="7">
        <v>18494</v>
      </c>
      <c r="J3583" s="7">
        <v>14795.2</v>
      </c>
      <c r="K3583" s="7">
        <v>0</v>
      </c>
      <c r="L3583" s="7">
        <v>3698.8</v>
      </c>
      <c r="M3583" s="5">
        <v>0.2</v>
      </c>
      <c r="N3583" t="s">
        <v>3140</v>
      </c>
      <c r="O3583" t="s">
        <v>17</v>
      </c>
      <c r="P3583" t="s">
        <v>55</v>
      </c>
      <c r="Q3583" t="s">
        <v>19</v>
      </c>
      <c r="R3583" t="s">
        <v>26</v>
      </c>
      <c r="S3583" t="s">
        <v>21</v>
      </c>
      <c r="T3583" t="s">
        <v>13311</v>
      </c>
      <c r="U3583" s="1">
        <v>45567</v>
      </c>
      <c r="V3583">
        <v>159</v>
      </c>
      <c r="W3583" t="str">
        <f t="shared" si="102"/>
        <v>150-179</v>
      </c>
    </row>
    <row r="3584" spans="1:23" x14ac:dyDescent="0.25">
      <c r="A3584" t="s">
        <v>3829</v>
      </c>
      <c r="B3584">
        <v>1015613222</v>
      </c>
      <c r="C3584">
        <v>7763689609</v>
      </c>
      <c r="D3584" s="1">
        <v>45831</v>
      </c>
      <c r="E3584">
        <v>99232</v>
      </c>
      <c r="F3584">
        <v>99202</v>
      </c>
      <c r="G3584" t="s">
        <v>3641</v>
      </c>
      <c r="H3584" s="34">
        <v>57250</v>
      </c>
      <c r="I3584" s="7">
        <v>37213</v>
      </c>
      <c r="J3584" s="7">
        <v>28465.439999999999</v>
      </c>
      <c r="K3584" s="7">
        <v>4282</v>
      </c>
      <c r="L3584" s="7">
        <v>4465.5600000000004</v>
      </c>
      <c r="M3584" s="5">
        <v>0.12</v>
      </c>
      <c r="N3584" t="s">
        <v>46</v>
      </c>
      <c r="O3584" t="s">
        <v>30</v>
      </c>
      <c r="P3584" t="s">
        <v>40</v>
      </c>
      <c r="Q3584" t="s">
        <v>19</v>
      </c>
      <c r="R3584" t="s">
        <v>27</v>
      </c>
      <c r="S3584" t="s">
        <v>17</v>
      </c>
      <c r="T3584" t="s">
        <v>13310</v>
      </c>
      <c r="U3584" s="1">
        <v>45976</v>
      </c>
      <c r="V3584">
        <v>145</v>
      </c>
      <c r="W3584" t="str">
        <f t="shared" si="102"/>
        <v>120-149</v>
      </c>
    </row>
    <row r="3585" spans="1:23" x14ac:dyDescent="0.25">
      <c r="A3585" t="s">
        <v>3830</v>
      </c>
      <c r="B3585">
        <v>279744704</v>
      </c>
      <c r="C3585">
        <v>490031302</v>
      </c>
      <c r="D3585" s="1">
        <v>45936</v>
      </c>
      <c r="E3585">
        <v>99231</v>
      </c>
      <c r="F3585">
        <v>99292</v>
      </c>
      <c r="G3585" t="s">
        <v>99</v>
      </c>
      <c r="H3585" s="34">
        <v>32466</v>
      </c>
      <c r="I3585" s="7">
        <v>24350</v>
      </c>
      <c r="J3585" s="7">
        <v>14958.5</v>
      </c>
      <c r="K3585" s="7">
        <v>5739</v>
      </c>
      <c r="L3585" s="7">
        <v>3652.5</v>
      </c>
      <c r="M3585" s="5">
        <v>0.15</v>
      </c>
      <c r="N3585" t="s">
        <v>1139</v>
      </c>
      <c r="O3585" t="s">
        <v>27</v>
      </c>
      <c r="P3585" t="s">
        <v>3149</v>
      </c>
      <c r="Q3585" t="s">
        <v>19</v>
      </c>
      <c r="R3585" t="s">
        <v>43</v>
      </c>
      <c r="S3585" t="s">
        <v>27</v>
      </c>
      <c r="T3585" t="s">
        <v>13310</v>
      </c>
      <c r="U3585" s="1">
        <v>45993</v>
      </c>
      <c r="V3585">
        <v>57</v>
      </c>
      <c r="W3585" t="str">
        <f t="shared" si="102"/>
        <v>30-59</v>
      </c>
    </row>
    <row r="3586" spans="1:23" x14ac:dyDescent="0.25">
      <c r="A3586" t="s">
        <v>3831</v>
      </c>
      <c r="B3586">
        <v>1463982091</v>
      </c>
      <c r="C3586">
        <v>5992059680</v>
      </c>
      <c r="D3586" s="1">
        <v>45594</v>
      </c>
      <c r="E3586">
        <v>99232</v>
      </c>
      <c r="F3586">
        <v>99284</v>
      </c>
      <c r="G3586" t="s">
        <v>3531</v>
      </c>
      <c r="H3586" s="34">
        <v>52904</v>
      </c>
      <c r="I3586" s="7">
        <v>42323</v>
      </c>
      <c r="J3586" s="7">
        <v>31532.78</v>
      </c>
      <c r="K3586" s="7">
        <v>4865</v>
      </c>
      <c r="L3586" s="7">
        <v>5925.22</v>
      </c>
      <c r="M3586" s="5">
        <v>0.14000000000000001</v>
      </c>
      <c r="N3586" t="s">
        <v>1135</v>
      </c>
      <c r="O3586" t="s">
        <v>27</v>
      </c>
      <c r="P3586" t="s">
        <v>3150</v>
      </c>
      <c r="Q3586" t="s">
        <v>32</v>
      </c>
      <c r="R3586" t="s">
        <v>21</v>
      </c>
      <c r="S3586" t="s">
        <v>21</v>
      </c>
      <c r="T3586" t="s">
        <v>13312</v>
      </c>
      <c r="U3586" s="1">
        <v>45653</v>
      </c>
      <c r="V3586">
        <v>59</v>
      </c>
      <c r="W3586" t="str">
        <f t="shared" si="102"/>
        <v>30-59</v>
      </c>
    </row>
    <row r="3587" spans="1:23" x14ac:dyDescent="0.25">
      <c r="A3587" t="s">
        <v>3832</v>
      </c>
      <c r="B3587">
        <v>606677077</v>
      </c>
      <c r="C3587">
        <v>2285739520</v>
      </c>
      <c r="D3587" s="1">
        <v>45648</v>
      </c>
      <c r="E3587">
        <v>99215</v>
      </c>
      <c r="F3587">
        <v>99282</v>
      </c>
      <c r="G3587" t="s">
        <v>3170</v>
      </c>
      <c r="H3587" s="34">
        <v>78030</v>
      </c>
      <c r="I3587" s="7">
        <v>50720</v>
      </c>
      <c r="J3587" s="7">
        <v>44633.599999999999</v>
      </c>
      <c r="K3587" s="7">
        <v>0</v>
      </c>
      <c r="L3587" s="7">
        <v>6086.4</v>
      </c>
      <c r="M3587" s="5">
        <v>0.12</v>
      </c>
      <c r="N3587" t="s">
        <v>46</v>
      </c>
      <c r="O3587" t="s">
        <v>17</v>
      </c>
      <c r="P3587" t="s">
        <v>3150</v>
      </c>
      <c r="Q3587" t="s">
        <v>32</v>
      </c>
      <c r="R3587" t="s">
        <v>38</v>
      </c>
      <c r="S3587" t="s">
        <v>21</v>
      </c>
      <c r="T3587" t="s">
        <v>13311</v>
      </c>
      <c r="U3587" s="1">
        <v>45773</v>
      </c>
      <c r="V3587">
        <v>125</v>
      </c>
      <c r="W3587" t="str">
        <f t="shared" ref="W3587:W3650" si="103">IF(V3587="","",IF(V3587&lt;30,"0-29",IF(V3587&lt;60,"30-59",IF(V3587&lt;90,"60-89",IF(V3587&lt;120,"90-119",IF(V3587&lt;150,"120-149",IF(V3587&lt;180,"150-179",IF(V3587&lt;210,"180-209",IF(V3587&lt;240,"210-239",IF(V3587&lt;270,"240-269",IF(V3587&lt;300,"270-299",IF(V3587&lt;330,"300-329",IF(V3587&lt;360,"330-359","360+")))))))))))))</f>
        <v>120-149</v>
      </c>
    </row>
    <row r="3588" spans="1:23" x14ac:dyDescent="0.25">
      <c r="A3588" t="s">
        <v>3833</v>
      </c>
      <c r="B3588">
        <v>5905866457</v>
      </c>
      <c r="C3588">
        <v>878105555</v>
      </c>
      <c r="D3588" s="1">
        <v>45375</v>
      </c>
      <c r="E3588">
        <v>99213</v>
      </c>
      <c r="F3588">
        <v>99203</v>
      </c>
      <c r="G3588" t="s">
        <v>65</v>
      </c>
      <c r="H3588" s="34">
        <v>79616</v>
      </c>
      <c r="I3588" s="7">
        <v>62897</v>
      </c>
      <c r="J3588" s="7">
        <v>49245.48</v>
      </c>
      <c r="K3588" s="7">
        <v>3588</v>
      </c>
      <c r="L3588" s="7">
        <v>10063.52</v>
      </c>
      <c r="M3588" s="5">
        <v>0.16</v>
      </c>
      <c r="N3588" t="s">
        <v>1138</v>
      </c>
      <c r="O3588" t="s">
        <v>30</v>
      </c>
      <c r="P3588" t="s">
        <v>55</v>
      </c>
      <c r="Q3588" t="s">
        <v>19</v>
      </c>
      <c r="R3588" t="s">
        <v>20</v>
      </c>
      <c r="S3588" t="s">
        <v>21</v>
      </c>
      <c r="T3588" t="s">
        <v>13312</v>
      </c>
      <c r="U3588" s="1">
        <v>45536</v>
      </c>
      <c r="V3588">
        <v>161</v>
      </c>
      <c r="W3588" t="str">
        <f t="shared" si="103"/>
        <v>150-179</v>
      </c>
    </row>
    <row r="3589" spans="1:23" x14ac:dyDescent="0.25">
      <c r="A3589" t="s">
        <v>3834</v>
      </c>
      <c r="B3589">
        <v>3317114867</v>
      </c>
      <c r="C3589">
        <v>9891002616</v>
      </c>
      <c r="D3589" s="1">
        <v>45633</v>
      </c>
      <c r="E3589">
        <v>99213</v>
      </c>
      <c r="F3589">
        <v>71046</v>
      </c>
      <c r="G3589" t="s">
        <v>263</v>
      </c>
      <c r="H3589" s="34">
        <v>54199</v>
      </c>
      <c r="I3589" s="7">
        <v>43359</v>
      </c>
      <c r="J3589" s="7">
        <v>37288.74</v>
      </c>
      <c r="K3589" s="7">
        <v>0</v>
      </c>
      <c r="L3589" s="7">
        <v>6070.26</v>
      </c>
      <c r="M3589" s="5">
        <v>0.14000000000000001</v>
      </c>
      <c r="N3589" t="s">
        <v>1135</v>
      </c>
      <c r="O3589" t="s">
        <v>17</v>
      </c>
      <c r="P3589" t="s">
        <v>25</v>
      </c>
      <c r="Q3589" t="s">
        <v>32</v>
      </c>
      <c r="R3589" t="s">
        <v>26</v>
      </c>
      <c r="S3589" t="s">
        <v>21</v>
      </c>
      <c r="T3589" t="s">
        <v>13310</v>
      </c>
      <c r="U3589" s="1">
        <v>45716</v>
      </c>
      <c r="V3589">
        <v>83</v>
      </c>
      <c r="W3589" t="str">
        <f t="shared" si="103"/>
        <v>60-89</v>
      </c>
    </row>
    <row r="3590" spans="1:23" x14ac:dyDescent="0.25">
      <c r="A3590" t="s">
        <v>3835</v>
      </c>
      <c r="B3590">
        <v>3941770838</v>
      </c>
      <c r="C3590">
        <v>3955673414</v>
      </c>
      <c r="D3590" s="1">
        <v>45510</v>
      </c>
      <c r="E3590">
        <v>99213</v>
      </c>
      <c r="F3590">
        <v>99291</v>
      </c>
      <c r="G3590" t="s">
        <v>152</v>
      </c>
      <c r="H3590" s="34">
        <v>48037</v>
      </c>
      <c r="I3590" s="7">
        <v>34587</v>
      </c>
      <c r="J3590" s="7">
        <v>27895.040000000001</v>
      </c>
      <c r="K3590" s="7">
        <v>3925</v>
      </c>
      <c r="L3590" s="7">
        <v>2766.96</v>
      </c>
      <c r="M3590" s="5">
        <v>0.08</v>
      </c>
      <c r="N3590" t="s">
        <v>24</v>
      </c>
      <c r="O3590" t="s">
        <v>30</v>
      </c>
      <c r="P3590" t="s">
        <v>25</v>
      </c>
      <c r="Q3590" t="s">
        <v>19</v>
      </c>
      <c r="R3590" t="s">
        <v>26</v>
      </c>
      <c r="S3590" t="s">
        <v>17</v>
      </c>
      <c r="T3590" t="s">
        <v>13312</v>
      </c>
      <c r="U3590" s="1">
        <v>45595</v>
      </c>
      <c r="V3590">
        <v>85</v>
      </c>
      <c r="W3590" t="str">
        <f t="shared" si="103"/>
        <v>60-89</v>
      </c>
    </row>
    <row r="3591" spans="1:23" x14ac:dyDescent="0.25">
      <c r="A3591" t="s">
        <v>3836</v>
      </c>
      <c r="B3591">
        <v>2512794075</v>
      </c>
      <c r="C3591">
        <v>9616037489</v>
      </c>
      <c r="D3591" s="1">
        <v>45531</v>
      </c>
      <c r="E3591">
        <v>99223</v>
      </c>
      <c r="F3591">
        <v>80053</v>
      </c>
      <c r="G3591" t="s">
        <v>3424</v>
      </c>
      <c r="H3591" s="34">
        <v>33301</v>
      </c>
      <c r="I3591" s="7">
        <v>24976</v>
      </c>
      <c r="J3591" s="7">
        <v>17825.599999999999</v>
      </c>
      <c r="K3591" s="7">
        <v>3404</v>
      </c>
      <c r="L3591" s="7">
        <v>3746.4</v>
      </c>
      <c r="M3591" s="5">
        <v>0.15</v>
      </c>
      <c r="N3591" t="s">
        <v>1139</v>
      </c>
      <c r="O3591" t="s">
        <v>30</v>
      </c>
      <c r="P3591" t="s">
        <v>97</v>
      </c>
      <c r="Q3591" t="s">
        <v>19</v>
      </c>
      <c r="R3591" t="s">
        <v>26</v>
      </c>
      <c r="S3591" t="s">
        <v>21</v>
      </c>
      <c r="T3591" t="s">
        <v>13311</v>
      </c>
      <c r="U3591" s="1">
        <v>45649</v>
      </c>
      <c r="V3591">
        <v>118</v>
      </c>
      <c r="W3591" t="str">
        <f t="shared" si="103"/>
        <v>90-119</v>
      </c>
    </row>
    <row r="3592" spans="1:23" x14ac:dyDescent="0.25">
      <c r="A3592" t="s">
        <v>3837</v>
      </c>
      <c r="B3592">
        <v>8281050148</v>
      </c>
      <c r="C3592">
        <v>6673017097</v>
      </c>
      <c r="D3592" s="1">
        <v>45955</v>
      </c>
      <c r="E3592">
        <v>99215</v>
      </c>
      <c r="F3592">
        <v>80053</v>
      </c>
      <c r="G3592" t="s">
        <v>272</v>
      </c>
      <c r="H3592" s="34">
        <v>95511</v>
      </c>
      <c r="I3592" s="7">
        <v>81184</v>
      </c>
      <c r="J3592" s="7">
        <v>69326.320000000007</v>
      </c>
      <c r="K3592" s="7">
        <v>10234</v>
      </c>
      <c r="L3592" s="7">
        <v>1623.68</v>
      </c>
      <c r="M3592" s="5">
        <v>0.02</v>
      </c>
      <c r="N3592" t="s">
        <v>16</v>
      </c>
      <c r="O3592" t="s">
        <v>30</v>
      </c>
      <c r="P3592" t="s">
        <v>25</v>
      </c>
      <c r="Q3592" t="s">
        <v>19</v>
      </c>
      <c r="R3592" t="s">
        <v>38</v>
      </c>
      <c r="S3592" t="s">
        <v>21</v>
      </c>
      <c r="T3592" t="s">
        <v>13311</v>
      </c>
      <c r="U3592" s="1">
        <v>46100</v>
      </c>
      <c r="V3592">
        <v>145</v>
      </c>
      <c r="W3592" t="str">
        <f t="shared" si="103"/>
        <v>120-149</v>
      </c>
    </row>
    <row r="3593" spans="1:23" x14ac:dyDescent="0.25">
      <c r="A3593" t="s">
        <v>3838</v>
      </c>
      <c r="B3593">
        <v>6061179380</v>
      </c>
      <c r="C3593">
        <v>2614610287</v>
      </c>
      <c r="D3593" s="1">
        <v>45489</v>
      </c>
      <c r="E3593">
        <v>99223</v>
      </c>
      <c r="F3593">
        <v>99205</v>
      </c>
      <c r="G3593" t="s">
        <v>150</v>
      </c>
      <c r="H3593" s="34">
        <v>90572</v>
      </c>
      <c r="I3593" s="7">
        <v>76986</v>
      </c>
      <c r="J3593" s="7">
        <v>75446.28</v>
      </c>
      <c r="K3593" s="7">
        <v>0</v>
      </c>
      <c r="L3593" s="7">
        <v>1539.72</v>
      </c>
      <c r="M3593" s="5">
        <v>0.02</v>
      </c>
      <c r="N3593" t="s">
        <v>16</v>
      </c>
      <c r="O3593" t="s">
        <v>17</v>
      </c>
      <c r="P3593" t="s">
        <v>97</v>
      </c>
      <c r="Q3593" t="s">
        <v>19</v>
      </c>
      <c r="R3593" t="s">
        <v>21</v>
      </c>
      <c r="S3593" t="s">
        <v>21</v>
      </c>
      <c r="T3593" t="s">
        <v>13310</v>
      </c>
      <c r="U3593" s="1">
        <v>45611</v>
      </c>
      <c r="V3593">
        <v>122</v>
      </c>
      <c r="W3593" t="str">
        <f t="shared" si="103"/>
        <v>120-149</v>
      </c>
    </row>
    <row r="3594" spans="1:23" x14ac:dyDescent="0.25">
      <c r="A3594" t="s">
        <v>3839</v>
      </c>
      <c r="B3594">
        <v>7695240322</v>
      </c>
      <c r="C3594">
        <v>3213071487</v>
      </c>
      <c r="D3594" s="1">
        <v>45638</v>
      </c>
      <c r="E3594">
        <v>99215</v>
      </c>
      <c r="F3594">
        <v>36415</v>
      </c>
      <c r="G3594" t="s">
        <v>318</v>
      </c>
      <c r="H3594" s="34">
        <v>87771</v>
      </c>
      <c r="I3594" s="7">
        <v>65828</v>
      </c>
      <c r="J3594" s="7">
        <v>55953.8</v>
      </c>
      <c r="K3594" s="7">
        <v>0</v>
      </c>
      <c r="L3594" s="7">
        <v>9874.2000000000007</v>
      </c>
      <c r="M3594" s="5">
        <v>0.15</v>
      </c>
      <c r="N3594" t="s">
        <v>1139</v>
      </c>
      <c r="O3594" t="s">
        <v>17</v>
      </c>
      <c r="P3594" t="s">
        <v>55</v>
      </c>
      <c r="Q3594" t="s">
        <v>32</v>
      </c>
      <c r="R3594" t="s">
        <v>21</v>
      </c>
      <c r="S3594" t="s">
        <v>17</v>
      </c>
      <c r="T3594" t="s">
        <v>13311</v>
      </c>
      <c r="U3594" s="1">
        <v>45804</v>
      </c>
      <c r="V3594">
        <v>166</v>
      </c>
      <c r="W3594" t="str">
        <f t="shared" si="103"/>
        <v>150-179</v>
      </c>
    </row>
    <row r="3595" spans="1:23" x14ac:dyDescent="0.25">
      <c r="A3595" t="s">
        <v>3840</v>
      </c>
      <c r="B3595">
        <v>4156355484</v>
      </c>
      <c r="C3595">
        <v>9341078539</v>
      </c>
      <c r="D3595" s="1">
        <v>45649</v>
      </c>
      <c r="E3595">
        <v>99222</v>
      </c>
      <c r="F3595">
        <v>36415</v>
      </c>
      <c r="G3595" t="s">
        <v>237</v>
      </c>
      <c r="H3595" s="34">
        <v>76727</v>
      </c>
      <c r="I3595" s="7">
        <v>59847</v>
      </c>
      <c r="J3595" s="7">
        <v>32651.599999999999</v>
      </c>
      <c r="K3595" s="7">
        <v>15226</v>
      </c>
      <c r="L3595" s="7">
        <v>11969.4</v>
      </c>
      <c r="M3595" s="5">
        <v>0.2</v>
      </c>
      <c r="N3595" t="s">
        <v>3140</v>
      </c>
      <c r="O3595" t="s">
        <v>27</v>
      </c>
      <c r="P3595" t="s">
        <v>31</v>
      </c>
      <c r="Q3595" t="s">
        <v>32</v>
      </c>
      <c r="R3595" t="s">
        <v>20</v>
      </c>
      <c r="S3595" t="s">
        <v>27</v>
      </c>
      <c r="T3595" t="s">
        <v>13310</v>
      </c>
      <c r="U3595" s="1">
        <v>45705</v>
      </c>
      <c r="V3595">
        <v>56</v>
      </c>
      <c r="W3595" t="str">
        <f t="shared" si="103"/>
        <v>30-59</v>
      </c>
    </row>
    <row r="3596" spans="1:23" x14ac:dyDescent="0.25">
      <c r="A3596" t="s">
        <v>3841</v>
      </c>
      <c r="B3596">
        <v>7072178395</v>
      </c>
      <c r="C3596">
        <v>1049546113</v>
      </c>
      <c r="D3596" s="1">
        <v>45954</v>
      </c>
      <c r="E3596">
        <v>99215</v>
      </c>
      <c r="F3596">
        <v>99204</v>
      </c>
      <c r="G3596" t="s">
        <v>83</v>
      </c>
      <c r="H3596" s="34">
        <v>79716</v>
      </c>
      <c r="I3596" s="7">
        <v>63773</v>
      </c>
      <c r="J3596" s="7">
        <v>48286.78</v>
      </c>
      <c r="K3596" s="7">
        <v>6558</v>
      </c>
      <c r="L3596" s="7">
        <v>8928.2199999999993</v>
      </c>
      <c r="M3596" s="5">
        <v>0.14000000000000001</v>
      </c>
      <c r="N3596" t="s">
        <v>1135</v>
      </c>
      <c r="O3596" t="s">
        <v>30</v>
      </c>
      <c r="P3596" t="s">
        <v>58</v>
      </c>
      <c r="Q3596" t="s">
        <v>19</v>
      </c>
      <c r="R3596" t="s">
        <v>38</v>
      </c>
      <c r="S3596" t="s">
        <v>21</v>
      </c>
      <c r="T3596" t="s">
        <v>13311</v>
      </c>
      <c r="U3596" s="1">
        <v>46040</v>
      </c>
      <c r="V3596">
        <v>86</v>
      </c>
      <c r="W3596" t="str">
        <f t="shared" si="103"/>
        <v>60-89</v>
      </c>
    </row>
    <row r="3597" spans="1:23" x14ac:dyDescent="0.25">
      <c r="A3597" t="s">
        <v>3842</v>
      </c>
      <c r="B3597">
        <v>9172707944</v>
      </c>
      <c r="C3597">
        <v>1728826260</v>
      </c>
      <c r="D3597" s="1">
        <v>45911</v>
      </c>
      <c r="E3597">
        <v>99221</v>
      </c>
      <c r="F3597">
        <v>99202</v>
      </c>
      <c r="G3597" t="s">
        <v>3843</v>
      </c>
      <c r="H3597" s="34">
        <v>80008</v>
      </c>
      <c r="I3597" s="7">
        <v>52005</v>
      </c>
      <c r="J3597" s="7">
        <v>45764.4</v>
      </c>
      <c r="K3597" s="7">
        <v>0</v>
      </c>
      <c r="L3597" s="7">
        <v>6240.6</v>
      </c>
      <c r="M3597" s="5">
        <v>0.12</v>
      </c>
      <c r="N3597" t="s">
        <v>46</v>
      </c>
      <c r="O3597" t="s">
        <v>17</v>
      </c>
      <c r="P3597" t="s">
        <v>25</v>
      </c>
      <c r="Q3597" t="s">
        <v>19</v>
      </c>
      <c r="R3597" t="s">
        <v>26</v>
      </c>
      <c r="S3597" t="s">
        <v>17</v>
      </c>
      <c r="T3597" t="s">
        <v>13310</v>
      </c>
      <c r="U3597" s="1">
        <v>45969</v>
      </c>
      <c r="V3597">
        <v>58</v>
      </c>
      <c r="W3597" t="str">
        <f t="shared" si="103"/>
        <v>30-59</v>
      </c>
    </row>
    <row r="3598" spans="1:23" x14ac:dyDescent="0.25">
      <c r="A3598" t="s">
        <v>3844</v>
      </c>
      <c r="B3598">
        <v>233522922</v>
      </c>
      <c r="C3598">
        <v>6359922579</v>
      </c>
      <c r="D3598" s="1">
        <v>45872</v>
      </c>
      <c r="E3598">
        <v>99213</v>
      </c>
      <c r="F3598">
        <v>99211</v>
      </c>
      <c r="G3598" t="s">
        <v>291</v>
      </c>
      <c r="H3598" s="34">
        <v>93372</v>
      </c>
      <c r="I3598" s="7">
        <v>70029</v>
      </c>
      <c r="J3598" s="7">
        <v>59524.65</v>
      </c>
      <c r="K3598" s="7">
        <v>0</v>
      </c>
      <c r="L3598" s="7">
        <v>10504.35</v>
      </c>
      <c r="M3598" s="5">
        <v>0.15</v>
      </c>
      <c r="N3598" t="s">
        <v>1139</v>
      </c>
      <c r="O3598" t="s">
        <v>17</v>
      </c>
      <c r="P3598" t="s">
        <v>58</v>
      </c>
      <c r="Q3598" t="s">
        <v>19</v>
      </c>
      <c r="R3598" t="s">
        <v>21</v>
      </c>
      <c r="S3598" t="s">
        <v>17</v>
      </c>
      <c r="T3598" t="s">
        <v>13310</v>
      </c>
      <c r="U3598" s="1">
        <v>45960</v>
      </c>
      <c r="V3598">
        <v>88</v>
      </c>
      <c r="W3598" t="str">
        <f t="shared" si="103"/>
        <v>60-89</v>
      </c>
    </row>
    <row r="3599" spans="1:23" x14ac:dyDescent="0.25">
      <c r="A3599" t="s">
        <v>3845</v>
      </c>
      <c r="B3599">
        <v>9754629005</v>
      </c>
      <c r="C3599">
        <v>990197489</v>
      </c>
      <c r="D3599" s="1">
        <v>45455</v>
      </c>
      <c r="E3599">
        <v>99214</v>
      </c>
      <c r="F3599">
        <v>93000</v>
      </c>
      <c r="G3599" t="s">
        <v>142</v>
      </c>
      <c r="H3599" s="34">
        <v>35085</v>
      </c>
      <c r="I3599" s="7">
        <v>22805</v>
      </c>
      <c r="J3599" s="7">
        <v>17420.400000000001</v>
      </c>
      <c r="K3599" s="7">
        <v>2648</v>
      </c>
      <c r="L3599" s="7">
        <v>2736.6</v>
      </c>
      <c r="M3599" s="5">
        <v>0.12</v>
      </c>
      <c r="N3599" t="s">
        <v>46</v>
      </c>
      <c r="O3599" t="s">
        <v>30</v>
      </c>
      <c r="P3599" t="s">
        <v>58</v>
      </c>
      <c r="Q3599" t="s">
        <v>19</v>
      </c>
      <c r="R3599" t="s">
        <v>38</v>
      </c>
      <c r="S3599" t="s">
        <v>17</v>
      </c>
      <c r="T3599" t="s">
        <v>13311</v>
      </c>
      <c r="U3599" s="1">
        <v>45505</v>
      </c>
      <c r="V3599">
        <v>50</v>
      </c>
      <c r="W3599" t="str">
        <f t="shared" si="103"/>
        <v>30-59</v>
      </c>
    </row>
    <row r="3600" spans="1:23" x14ac:dyDescent="0.25">
      <c r="A3600" t="s">
        <v>3846</v>
      </c>
      <c r="B3600">
        <v>9071336157</v>
      </c>
      <c r="C3600">
        <v>6767351090</v>
      </c>
      <c r="D3600" s="1">
        <v>45610</v>
      </c>
      <c r="E3600">
        <v>99231</v>
      </c>
      <c r="F3600">
        <v>99284</v>
      </c>
      <c r="G3600" t="s">
        <v>347</v>
      </c>
      <c r="H3600" s="34">
        <v>64279</v>
      </c>
      <c r="I3600" s="7">
        <v>46281</v>
      </c>
      <c r="J3600" s="7">
        <v>42578.52</v>
      </c>
      <c r="K3600" s="7">
        <v>0</v>
      </c>
      <c r="L3600" s="7">
        <v>3702.48</v>
      </c>
      <c r="M3600" s="5">
        <v>0.08</v>
      </c>
      <c r="N3600" t="s">
        <v>24</v>
      </c>
      <c r="O3600" t="s">
        <v>17</v>
      </c>
      <c r="P3600" t="s">
        <v>3150</v>
      </c>
      <c r="Q3600" t="s">
        <v>19</v>
      </c>
      <c r="R3600" t="s">
        <v>21</v>
      </c>
      <c r="S3600" t="s">
        <v>17</v>
      </c>
      <c r="T3600" t="s">
        <v>13310</v>
      </c>
      <c r="U3600" s="1">
        <v>45733</v>
      </c>
      <c r="V3600">
        <v>123</v>
      </c>
      <c r="W3600" t="str">
        <f t="shared" si="103"/>
        <v>120-149</v>
      </c>
    </row>
    <row r="3601" spans="1:23" x14ac:dyDescent="0.25">
      <c r="A3601" t="s">
        <v>3847</v>
      </c>
      <c r="B3601">
        <v>4778244856</v>
      </c>
      <c r="C3601">
        <v>1539174241</v>
      </c>
      <c r="D3601" s="1">
        <v>45869</v>
      </c>
      <c r="E3601">
        <v>99222</v>
      </c>
      <c r="F3601">
        <v>99213</v>
      </c>
      <c r="G3601" t="s">
        <v>3537</v>
      </c>
      <c r="H3601" s="34">
        <v>69561</v>
      </c>
      <c r="I3601" s="7">
        <v>55649</v>
      </c>
      <c r="J3601" s="7">
        <v>41142.14</v>
      </c>
      <c r="K3601" s="7">
        <v>6716</v>
      </c>
      <c r="L3601" s="7">
        <v>7790.86</v>
      </c>
      <c r="M3601" s="5">
        <v>0.14000000000000001</v>
      </c>
      <c r="N3601" t="s">
        <v>1135</v>
      </c>
      <c r="O3601" t="s">
        <v>30</v>
      </c>
      <c r="P3601" t="s">
        <v>25</v>
      </c>
      <c r="Q3601" t="s">
        <v>19</v>
      </c>
      <c r="R3601" t="s">
        <v>43</v>
      </c>
      <c r="S3601" t="s">
        <v>17</v>
      </c>
      <c r="T3601" t="s">
        <v>13312</v>
      </c>
      <c r="U3601" s="1">
        <v>46012</v>
      </c>
      <c r="V3601">
        <v>143</v>
      </c>
      <c r="W3601" t="str">
        <f t="shared" si="103"/>
        <v>120-149</v>
      </c>
    </row>
    <row r="3602" spans="1:23" x14ac:dyDescent="0.25">
      <c r="A3602" t="s">
        <v>3848</v>
      </c>
      <c r="B3602">
        <v>4658490825</v>
      </c>
      <c r="C3602">
        <v>2268953417</v>
      </c>
      <c r="D3602" s="1">
        <v>45533</v>
      </c>
      <c r="E3602">
        <v>99231</v>
      </c>
      <c r="F3602">
        <v>99203</v>
      </c>
      <c r="G3602" t="s">
        <v>3673</v>
      </c>
      <c r="H3602" s="34">
        <v>72082</v>
      </c>
      <c r="I3602" s="7">
        <v>46853</v>
      </c>
      <c r="J3602" s="7">
        <v>36726.639999999999</v>
      </c>
      <c r="K3602" s="7">
        <v>4504</v>
      </c>
      <c r="L3602" s="7">
        <v>5622.36</v>
      </c>
      <c r="M3602" s="5">
        <v>0.12</v>
      </c>
      <c r="N3602" t="s">
        <v>46</v>
      </c>
      <c r="O3602" t="s">
        <v>30</v>
      </c>
      <c r="P3602" t="s">
        <v>3146</v>
      </c>
      <c r="Q3602" t="s">
        <v>19</v>
      </c>
      <c r="R3602" t="s">
        <v>43</v>
      </c>
      <c r="S3602" t="s">
        <v>27</v>
      </c>
      <c r="T3602" t="s">
        <v>13312</v>
      </c>
      <c r="U3602" s="1">
        <v>45637</v>
      </c>
      <c r="V3602">
        <v>104</v>
      </c>
      <c r="W3602" t="str">
        <f t="shared" si="103"/>
        <v>90-119</v>
      </c>
    </row>
    <row r="3603" spans="1:23" x14ac:dyDescent="0.25">
      <c r="A3603" t="s">
        <v>3849</v>
      </c>
      <c r="B3603">
        <v>5305617727</v>
      </c>
      <c r="C3603">
        <v>9671619869</v>
      </c>
      <c r="D3603" s="1">
        <v>45622</v>
      </c>
      <c r="E3603">
        <v>99232</v>
      </c>
      <c r="F3603">
        <v>99284</v>
      </c>
      <c r="G3603" t="s">
        <v>207</v>
      </c>
      <c r="H3603" s="34">
        <v>87145</v>
      </c>
      <c r="I3603" s="7">
        <v>69716</v>
      </c>
      <c r="J3603" s="7">
        <v>49666.76</v>
      </c>
      <c r="K3603" s="7">
        <v>10289</v>
      </c>
      <c r="L3603" s="7">
        <v>9760.24</v>
      </c>
      <c r="M3603" s="5">
        <v>0.14000000000000001</v>
      </c>
      <c r="N3603" t="s">
        <v>1135</v>
      </c>
      <c r="O3603" t="s">
        <v>30</v>
      </c>
      <c r="P3603" t="s">
        <v>97</v>
      </c>
      <c r="Q3603" t="s">
        <v>32</v>
      </c>
      <c r="R3603" t="s">
        <v>43</v>
      </c>
      <c r="S3603" t="s">
        <v>21</v>
      </c>
      <c r="T3603" t="s">
        <v>13310</v>
      </c>
      <c r="U3603" s="1">
        <v>45702</v>
      </c>
      <c r="V3603">
        <v>80</v>
      </c>
      <c r="W3603" t="str">
        <f t="shared" si="103"/>
        <v>60-89</v>
      </c>
    </row>
    <row r="3604" spans="1:23" x14ac:dyDescent="0.25">
      <c r="A3604" t="s">
        <v>3850</v>
      </c>
      <c r="B3604">
        <v>6487689726</v>
      </c>
      <c r="C3604">
        <v>918973440</v>
      </c>
      <c r="D3604" s="1">
        <v>45808</v>
      </c>
      <c r="E3604">
        <v>99215</v>
      </c>
      <c r="F3604">
        <v>71046</v>
      </c>
      <c r="G3604" t="s">
        <v>293</v>
      </c>
      <c r="H3604" s="34">
        <v>94944</v>
      </c>
      <c r="I3604" s="7">
        <v>74056</v>
      </c>
      <c r="J3604" s="7">
        <v>59244.800000000003</v>
      </c>
      <c r="K3604" s="7">
        <v>0</v>
      </c>
      <c r="L3604" s="7">
        <v>14811.2</v>
      </c>
      <c r="M3604" s="5">
        <v>0.2</v>
      </c>
      <c r="N3604" t="s">
        <v>3140</v>
      </c>
      <c r="O3604" t="s">
        <v>17</v>
      </c>
      <c r="P3604" t="s">
        <v>58</v>
      </c>
      <c r="Q3604" t="s">
        <v>32</v>
      </c>
      <c r="R3604" t="s">
        <v>26</v>
      </c>
      <c r="S3604" t="s">
        <v>21</v>
      </c>
      <c r="T3604" t="s">
        <v>13312</v>
      </c>
      <c r="U3604" s="1">
        <v>45863</v>
      </c>
      <c r="V3604">
        <v>55</v>
      </c>
      <c r="W3604" t="str">
        <f t="shared" si="103"/>
        <v>30-59</v>
      </c>
    </row>
    <row r="3605" spans="1:23" x14ac:dyDescent="0.25">
      <c r="A3605" t="s">
        <v>3851</v>
      </c>
      <c r="B3605">
        <v>7666244171</v>
      </c>
      <c r="C3605">
        <v>892668002</v>
      </c>
      <c r="D3605" s="1">
        <v>45878</v>
      </c>
      <c r="E3605">
        <v>99213</v>
      </c>
      <c r="F3605">
        <v>80053</v>
      </c>
      <c r="G3605" t="s">
        <v>61</v>
      </c>
      <c r="H3605" s="34">
        <v>59671</v>
      </c>
      <c r="I3605" s="7">
        <v>47737</v>
      </c>
      <c r="J3605" s="7">
        <v>36534.82</v>
      </c>
      <c r="K3605" s="7">
        <v>4519</v>
      </c>
      <c r="L3605" s="7">
        <v>6683.18</v>
      </c>
      <c r="M3605" s="5">
        <v>0.14000000000000001</v>
      </c>
      <c r="N3605" t="s">
        <v>1135</v>
      </c>
      <c r="O3605" t="s">
        <v>30</v>
      </c>
      <c r="P3605" t="s">
        <v>3150</v>
      </c>
      <c r="Q3605" t="s">
        <v>19</v>
      </c>
      <c r="R3605" t="s">
        <v>20</v>
      </c>
      <c r="S3605" t="s">
        <v>17</v>
      </c>
      <c r="T3605" t="s">
        <v>13312</v>
      </c>
      <c r="U3605" s="1">
        <v>45921</v>
      </c>
      <c r="V3605">
        <v>43</v>
      </c>
      <c r="W3605" t="str">
        <f t="shared" si="103"/>
        <v>30-59</v>
      </c>
    </row>
    <row r="3606" spans="1:23" x14ac:dyDescent="0.25">
      <c r="A3606" t="s">
        <v>3852</v>
      </c>
      <c r="B3606">
        <v>3286881084</v>
      </c>
      <c r="C3606">
        <v>7942802253</v>
      </c>
      <c r="D3606" s="1">
        <v>45396</v>
      </c>
      <c r="E3606">
        <v>99222</v>
      </c>
      <c r="F3606">
        <v>99285</v>
      </c>
      <c r="G3606" t="s">
        <v>3170</v>
      </c>
      <c r="H3606" s="34">
        <v>99424</v>
      </c>
      <c r="I3606" s="7">
        <v>71585</v>
      </c>
      <c r="J3606" s="7">
        <v>47976.2</v>
      </c>
      <c r="K3606" s="7">
        <v>17882</v>
      </c>
      <c r="L3606" s="7">
        <v>5726.8</v>
      </c>
      <c r="M3606" s="5">
        <v>0.08</v>
      </c>
      <c r="N3606" t="s">
        <v>24</v>
      </c>
      <c r="O3606" t="s">
        <v>27</v>
      </c>
      <c r="P3606" t="s">
        <v>55</v>
      </c>
      <c r="Q3606" t="s">
        <v>32</v>
      </c>
      <c r="R3606" t="s">
        <v>20</v>
      </c>
      <c r="S3606" t="s">
        <v>17</v>
      </c>
      <c r="T3606" t="s">
        <v>13311</v>
      </c>
      <c r="U3606" s="1">
        <v>45461</v>
      </c>
      <c r="V3606">
        <v>65</v>
      </c>
      <c r="W3606" t="str">
        <f t="shared" si="103"/>
        <v>60-89</v>
      </c>
    </row>
    <row r="3607" spans="1:23" x14ac:dyDescent="0.25">
      <c r="A3607" t="s">
        <v>3853</v>
      </c>
      <c r="B3607">
        <v>4607012057</v>
      </c>
      <c r="C3607">
        <v>915434369</v>
      </c>
      <c r="D3607" s="1">
        <v>45789</v>
      </c>
      <c r="E3607">
        <v>99213</v>
      </c>
      <c r="F3607">
        <v>99203</v>
      </c>
      <c r="G3607" t="s">
        <v>81</v>
      </c>
      <c r="H3607" s="34">
        <v>72672</v>
      </c>
      <c r="I3607" s="7">
        <v>59591</v>
      </c>
      <c r="J3607" s="7">
        <v>48864.62</v>
      </c>
      <c r="K3607" s="7">
        <v>0</v>
      </c>
      <c r="L3607" s="7">
        <v>10726.38</v>
      </c>
      <c r="M3607" s="5">
        <v>0.18</v>
      </c>
      <c r="N3607" t="s">
        <v>3141</v>
      </c>
      <c r="O3607" t="s">
        <v>17</v>
      </c>
      <c r="P3607" t="s">
        <v>3148</v>
      </c>
      <c r="Q3607" t="s">
        <v>32</v>
      </c>
      <c r="R3607" t="s">
        <v>21</v>
      </c>
      <c r="S3607" t="s">
        <v>17</v>
      </c>
      <c r="T3607" t="s">
        <v>13310</v>
      </c>
      <c r="U3607" s="1">
        <v>45891</v>
      </c>
      <c r="V3607">
        <v>102</v>
      </c>
      <c r="W3607" t="str">
        <f t="shared" si="103"/>
        <v>90-119</v>
      </c>
    </row>
    <row r="3608" spans="1:23" x14ac:dyDescent="0.25">
      <c r="A3608" t="s">
        <v>3854</v>
      </c>
      <c r="B3608">
        <v>8400004652</v>
      </c>
      <c r="C3608">
        <v>5556101141</v>
      </c>
      <c r="D3608" s="1">
        <v>45339</v>
      </c>
      <c r="E3608">
        <v>99238</v>
      </c>
      <c r="F3608">
        <v>99281</v>
      </c>
      <c r="G3608" t="s">
        <v>159</v>
      </c>
      <c r="H3608" s="34">
        <v>65728</v>
      </c>
      <c r="I3608" s="7">
        <v>51268</v>
      </c>
      <c r="J3608" s="7">
        <v>36400.400000000001</v>
      </c>
      <c r="K3608" s="7">
        <v>4614</v>
      </c>
      <c r="L3608" s="7">
        <v>10253.6</v>
      </c>
      <c r="M3608" s="5">
        <v>0.2</v>
      </c>
      <c r="N3608" t="s">
        <v>3140</v>
      </c>
      <c r="O3608" t="s">
        <v>27</v>
      </c>
      <c r="P3608" t="s">
        <v>35</v>
      </c>
      <c r="Q3608" t="s">
        <v>19</v>
      </c>
      <c r="R3608" t="s">
        <v>26</v>
      </c>
      <c r="S3608" t="s">
        <v>27</v>
      </c>
      <c r="T3608" t="s">
        <v>13310</v>
      </c>
      <c r="U3608" s="1">
        <v>45510</v>
      </c>
      <c r="V3608">
        <v>171</v>
      </c>
      <c r="W3608" t="str">
        <f t="shared" si="103"/>
        <v>150-179</v>
      </c>
    </row>
    <row r="3609" spans="1:23" x14ac:dyDescent="0.25">
      <c r="A3609" t="s">
        <v>3855</v>
      </c>
      <c r="B3609">
        <v>5488698043</v>
      </c>
      <c r="C3609">
        <v>9389560332</v>
      </c>
      <c r="D3609" s="1">
        <v>45632</v>
      </c>
      <c r="E3609">
        <v>99215</v>
      </c>
      <c r="F3609">
        <v>99214</v>
      </c>
      <c r="G3609" t="s">
        <v>152</v>
      </c>
      <c r="H3609" s="34">
        <v>99134</v>
      </c>
      <c r="I3609" s="7">
        <v>74351</v>
      </c>
      <c r="J3609" s="7">
        <v>63198.35</v>
      </c>
      <c r="K3609" s="7">
        <v>0</v>
      </c>
      <c r="L3609" s="7">
        <v>11152.65</v>
      </c>
      <c r="M3609" s="5">
        <v>0.15</v>
      </c>
      <c r="N3609" t="s">
        <v>1139</v>
      </c>
      <c r="O3609" t="s">
        <v>17</v>
      </c>
      <c r="P3609" t="s">
        <v>40</v>
      </c>
      <c r="Q3609" t="s">
        <v>32</v>
      </c>
      <c r="R3609" t="s">
        <v>20</v>
      </c>
      <c r="S3609" t="s">
        <v>17</v>
      </c>
      <c r="T3609" t="s">
        <v>13311</v>
      </c>
      <c r="U3609" s="1">
        <v>45680</v>
      </c>
      <c r="V3609">
        <v>48</v>
      </c>
      <c r="W3609" t="str">
        <f t="shared" si="103"/>
        <v>30-59</v>
      </c>
    </row>
    <row r="3610" spans="1:23" x14ac:dyDescent="0.25">
      <c r="A3610" t="s">
        <v>3856</v>
      </c>
      <c r="B3610">
        <v>1049477950</v>
      </c>
      <c r="C3610">
        <v>2250442944</v>
      </c>
      <c r="D3610" s="1">
        <v>45641</v>
      </c>
      <c r="E3610">
        <v>99215</v>
      </c>
      <c r="F3610">
        <v>99212</v>
      </c>
      <c r="G3610" t="s">
        <v>3247</v>
      </c>
      <c r="H3610" s="34">
        <v>88247</v>
      </c>
      <c r="I3610" s="7">
        <v>72363</v>
      </c>
      <c r="J3610" s="7">
        <v>59337.66</v>
      </c>
      <c r="K3610" s="7">
        <v>0</v>
      </c>
      <c r="L3610" s="7">
        <v>13025.34</v>
      </c>
      <c r="M3610" s="5">
        <v>0.18</v>
      </c>
      <c r="N3610" t="s">
        <v>3141</v>
      </c>
      <c r="O3610" t="s">
        <v>17</v>
      </c>
      <c r="P3610" t="s">
        <v>3149</v>
      </c>
      <c r="Q3610" t="s">
        <v>32</v>
      </c>
      <c r="R3610" t="s">
        <v>38</v>
      </c>
      <c r="S3610" t="s">
        <v>17</v>
      </c>
      <c r="T3610" t="s">
        <v>13311</v>
      </c>
      <c r="U3610" s="1">
        <v>45773</v>
      </c>
      <c r="V3610">
        <v>132</v>
      </c>
      <c r="W3610" t="str">
        <f t="shared" si="103"/>
        <v>120-149</v>
      </c>
    </row>
    <row r="3611" spans="1:23" x14ac:dyDescent="0.25">
      <c r="A3611" t="s">
        <v>3857</v>
      </c>
      <c r="B3611">
        <v>9608246918</v>
      </c>
      <c r="C3611">
        <v>6608100543</v>
      </c>
      <c r="D3611" s="1">
        <v>45292</v>
      </c>
      <c r="E3611">
        <v>99232</v>
      </c>
      <c r="F3611">
        <v>97110</v>
      </c>
      <c r="G3611" t="s">
        <v>207</v>
      </c>
      <c r="H3611" s="34">
        <v>63116</v>
      </c>
      <c r="I3611" s="7">
        <v>53649</v>
      </c>
      <c r="J3611" s="7">
        <v>52576.02</v>
      </c>
      <c r="K3611" s="7">
        <v>0</v>
      </c>
      <c r="L3611" s="7">
        <v>1072.98</v>
      </c>
      <c r="M3611" s="5">
        <v>0.02</v>
      </c>
      <c r="N3611" t="s">
        <v>16</v>
      </c>
      <c r="O3611" t="s">
        <v>17</v>
      </c>
      <c r="P3611" t="s">
        <v>35</v>
      </c>
      <c r="Q3611" t="s">
        <v>19</v>
      </c>
      <c r="R3611" t="s">
        <v>26</v>
      </c>
      <c r="S3611" t="s">
        <v>27</v>
      </c>
      <c r="T3611" t="s">
        <v>13310</v>
      </c>
      <c r="U3611" s="1">
        <v>45472</v>
      </c>
      <c r="V3611">
        <v>180</v>
      </c>
      <c r="W3611" t="str">
        <f t="shared" si="103"/>
        <v>180-209</v>
      </c>
    </row>
    <row r="3612" spans="1:23" x14ac:dyDescent="0.25">
      <c r="A3612" t="s">
        <v>3858</v>
      </c>
      <c r="B3612">
        <v>963321565</v>
      </c>
      <c r="C3612">
        <v>1732059645</v>
      </c>
      <c r="D3612" s="1">
        <v>45898</v>
      </c>
      <c r="E3612">
        <v>99223</v>
      </c>
      <c r="F3612">
        <v>71046</v>
      </c>
      <c r="G3612" t="s">
        <v>3410</v>
      </c>
      <c r="H3612" s="34">
        <v>87643</v>
      </c>
      <c r="I3612" s="7">
        <v>70114</v>
      </c>
      <c r="J3612" s="7">
        <v>31607.040000000001</v>
      </c>
      <c r="K3612" s="7">
        <v>28691</v>
      </c>
      <c r="L3612" s="7">
        <v>9815.9599999999991</v>
      </c>
      <c r="M3612" s="5">
        <v>0.14000000000000001</v>
      </c>
      <c r="N3612" t="s">
        <v>1135</v>
      </c>
      <c r="O3612" t="s">
        <v>27</v>
      </c>
      <c r="P3612" t="s">
        <v>40</v>
      </c>
      <c r="Q3612" t="s">
        <v>19</v>
      </c>
      <c r="R3612" t="s">
        <v>27</v>
      </c>
      <c r="S3612" t="s">
        <v>21</v>
      </c>
      <c r="T3612" t="s">
        <v>13312</v>
      </c>
      <c r="U3612" s="1">
        <v>45975</v>
      </c>
      <c r="V3612">
        <v>77</v>
      </c>
      <c r="W3612" t="str">
        <f t="shared" si="103"/>
        <v>60-89</v>
      </c>
    </row>
    <row r="3613" spans="1:23" x14ac:dyDescent="0.25">
      <c r="A3613" t="s">
        <v>3859</v>
      </c>
      <c r="B3613">
        <v>9060406920</v>
      </c>
      <c r="C3613">
        <v>977071290</v>
      </c>
      <c r="D3613" s="1">
        <v>45786</v>
      </c>
      <c r="E3613">
        <v>99232</v>
      </c>
      <c r="F3613">
        <v>99282</v>
      </c>
      <c r="G3613" t="s">
        <v>3342</v>
      </c>
      <c r="H3613" s="34">
        <v>11238</v>
      </c>
      <c r="I3613" s="7">
        <v>9215</v>
      </c>
      <c r="J3613" s="7">
        <v>6838.3</v>
      </c>
      <c r="K3613" s="7">
        <v>718</v>
      </c>
      <c r="L3613" s="7">
        <v>1658.7</v>
      </c>
      <c r="M3613" s="5">
        <v>0.18</v>
      </c>
      <c r="N3613" t="s">
        <v>3141</v>
      </c>
      <c r="O3613" t="s">
        <v>30</v>
      </c>
      <c r="P3613" t="s">
        <v>3148</v>
      </c>
      <c r="Q3613" t="s">
        <v>32</v>
      </c>
      <c r="R3613" t="s">
        <v>20</v>
      </c>
      <c r="S3613" t="s">
        <v>17</v>
      </c>
      <c r="T3613" t="s">
        <v>13311</v>
      </c>
      <c r="U3613" s="1">
        <v>45949</v>
      </c>
      <c r="V3613">
        <v>163</v>
      </c>
      <c r="W3613" t="str">
        <f t="shared" si="103"/>
        <v>150-179</v>
      </c>
    </row>
    <row r="3614" spans="1:23" x14ac:dyDescent="0.25">
      <c r="A3614" t="s">
        <v>3860</v>
      </c>
      <c r="B3614">
        <v>3606218080</v>
      </c>
      <c r="C3614">
        <v>1246509057</v>
      </c>
      <c r="D3614" s="1">
        <v>45901</v>
      </c>
      <c r="E3614">
        <v>99231</v>
      </c>
      <c r="F3614">
        <v>99283</v>
      </c>
      <c r="G3614" t="s">
        <v>3225</v>
      </c>
      <c r="H3614" s="34">
        <v>82021</v>
      </c>
      <c r="I3614" s="7">
        <v>67257</v>
      </c>
      <c r="J3614" s="7">
        <v>49646.74</v>
      </c>
      <c r="K3614" s="7">
        <v>5504</v>
      </c>
      <c r="L3614" s="7">
        <v>12106.26</v>
      </c>
      <c r="M3614" s="5">
        <v>0.18</v>
      </c>
      <c r="N3614" t="s">
        <v>3141</v>
      </c>
      <c r="O3614" t="s">
        <v>30</v>
      </c>
      <c r="P3614" t="s">
        <v>40</v>
      </c>
      <c r="Q3614" t="s">
        <v>19</v>
      </c>
      <c r="R3614" t="s">
        <v>20</v>
      </c>
      <c r="S3614" t="s">
        <v>27</v>
      </c>
      <c r="T3614" t="s">
        <v>13312</v>
      </c>
      <c r="U3614" s="1">
        <v>46013</v>
      </c>
      <c r="V3614">
        <v>112</v>
      </c>
      <c r="W3614" t="str">
        <f t="shared" si="103"/>
        <v>90-119</v>
      </c>
    </row>
    <row r="3615" spans="1:23" x14ac:dyDescent="0.25">
      <c r="A3615" t="s">
        <v>3861</v>
      </c>
      <c r="B3615">
        <v>8917572080</v>
      </c>
      <c r="C3615">
        <v>2907504996</v>
      </c>
      <c r="D3615" s="1">
        <v>45293</v>
      </c>
      <c r="E3615">
        <v>99231</v>
      </c>
      <c r="F3615">
        <v>90834</v>
      </c>
      <c r="G3615" t="s">
        <v>222</v>
      </c>
      <c r="H3615" s="34">
        <v>27326</v>
      </c>
      <c r="I3615" s="7">
        <v>21314</v>
      </c>
      <c r="J3615" s="7">
        <v>15126.2</v>
      </c>
      <c r="K3615" s="7">
        <v>1925</v>
      </c>
      <c r="L3615" s="7">
        <v>4262.8</v>
      </c>
      <c r="M3615" s="5">
        <v>0.2</v>
      </c>
      <c r="N3615" t="s">
        <v>3140</v>
      </c>
      <c r="O3615" t="s">
        <v>30</v>
      </c>
      <c r="P3615" t="s">
        <v>3150</v>
      </c>
      <c r="Q3615" t="s">
        <v>19</v>
      </c>
      <c r="R3615" t="s">
        <v>43</v>
      </c>
      <c r="S3615" t="s">
        <v>17</v>
      </c>
      <c r="T3615" t="s">
        <v>13310</v>
      </c>
      <c r="U3615" s="1">
        <v>45433</v>
      </c>
      <c r="V3615">
        <v>140</v>
      </c>
      <c r="W3615" t="str">
        <f t="shared" si="103"/>
        <v>120-149</v>
      </c>
    </row>
    <row r="3616" spans="1:23" x14ac:dyDescent="0.25">
      <c r="A3616" t="s">
        <v>3862</v>
      </c>
      <c r="B3616">
        <v>2171522033</v>
      </c>
      <c r="C3616">
        <v>3952609949</v>
      </c>
      <c r="D3616" s="1">
        <v>45902</v>
      </c>
      <c r="E3616">
        <v>99232</v>
      </c>
      <c r="F3616">
        <v>99212</v>
      </c>
      <c r="G3616" t="s">
        <v>23</v>
      </c>
      <c r="H3616" s="34">
        <v>8473</v>
      </c>
      <c r="I3616" s="7">
        <v>5507</v>
      </c>
      <c r="J3616" s="7">
        <v>4478.16</v>
      </c>
      <c r="K3616" s="7">
        <v>368</v>
      </c>
      <c r="L3616" s="7">
        <v>660.84</v>
      </c>
      <c r="M3616" s="5">
        <v>0.12</v>
      </c>
      <c r="N3616" t="s">
        <v>46</v>
      </c>
      <c r="O3616" t="s">
        <v>30</v>
      </c>
      <c r="P3616" t="s">
        <v>18</v>
      </c>
      <c r="Q3616" t="s">
        <v>19</v>
      </c>
      <c r="R3616" t="s">
        <v>26</v>
      </c>
      <c r="S3616" t="s">
        <v>27</v>
      </c>
      <c r="T3616" t="s">
        <v>13311</v>
      </c>
      <c r="U3616" s="1">
        <v>45989</v>
      </c>
      <c r="V3616">
        <v>87</v>
      </c>
      <c r="W3616" t="str">
        <f t="shared" si="103"/>
        <v>60-89</v>
      </c>
    </row>
    <row r="3617" spans="1:23" x14ac:dyDescent="0.25">
      <c r="A3617" t="s">
        <v>3863</v>
      </c>
      <c r="B3617">
        <v>4854039690</v>
      </c>
      <c r="C3617">
        <v>6605309554</v>
      </c>
      <c r="D3617" s="1">
        <v>45957</v>
      </c>
      <c r="E3617">
        <v>99213</v>
      </c>
      <c r="F3617">
        <v>99211</v>
      </c>
      <c r="G3617" t="s">
        <v>3754</v>
      </c>
      <c r="H3617" s="34">
        <v>29825</v>
      </c>
      <c r="I3617" s="7">
        <v>19386</v>
      </c>
      <c r="J3617" s="7">
        <v>14768.68</v>
      </c>
      <c r="K3617" s="7">
        <v>2291</v>
      </c>
      <c r="L3617" s="7">
        <v>2326.3200000000002</v>
      </c>
      <c r="M3617" s="5">
        <v>0.12</v>
      </c>
      <c r="N3617" t="s">
        <v>46</v>
      </c>
      <c r="O3617" t="s">
        <v>27</v>
      </c>
      <c r="P3617" t="s">
        <v>40</v>
      </c>
      <c r="Q3617" t="s">
        <v>32</v>
      </c>
      <c r="R3617" t="s">
        <v>20</v>
      </c>
      <c r="S3617" t="s">
        <v>27</v>
      </c>
      <c r="T3617" t="s">
        <v>13312</v>
      </c>
      <c r="U3617" s="1">
        <v>46048</v>
      </c>
      <c r="V3617">
        <v>91</v>
      </c>
      <c r="W3617" t="str">
        <f t="shared" si="103"/>
        <v>90-119</v>
      </c>
    </row>
    <row r="3618" spans="1:23" x14ac:dyDescent="0.25">
      <c r="A3618" t="s">
        <v>3864</v>
      </c>
      <c r="B3618">
        <v>9594541950</v>
      </c>
      <c r="C3618">
        <v>5740956156</v>
      </c>
      <c r="D3618" s="1">
        <v>45840</v>
      </c>
      <c r="E3618">
        <v>99231</v>
      </c>
      <c r="F3618">
        <v>99201</v>
      </c>
      <c r="G3618" t="s">
        <v>3323</v>
      </c>
      <c r="H3618" s="34">
        <v>23824</v>
      </c>
      <c r="I3618" s="7">
        <v>17153</v>
      </c>
      <c r="J3618" s="7">
        <v>13908.76</v>
      </c>
      <c r="K3618" s="7">
        <v>1872</v>
      </c>
      <c r="L3618" s="7">
        <v>1372.24</v>
      </c>
      <c r="M3618" s="5">
        <v>0.08</v>
      </c>
      <c r="N3618" t="s">
        <v>24</v>
      </c>
      <c r="O3618" t="s">
        <v>27</v>
      </c>
      <c r="P3618" t="s">
        <v>40</v>
      </c>
      <c r="Q3618" t="s">
        <v>19</v>
      </c>
      <c r="R3618" t="s">
        <v>26</v>
      </c>
      <c r="S3618" t="s">
        <v>21</v>
      </c>
      <c r="T3618" t="s">
        <v>13311</v>
      </c>
      <c r="U3618" s="1">
        <v>45937</v>
      </c>
      <c r="V3618">
        <v>97</v>
      </c>
      <c r="W3618" t="str">
        <f t="shared" si="103"/>
        <v>90-119</v>
      </c>
    </row>
    <row r="3619" spans="1:23" x14ac:dyDescent="0.25">
      <c r="A3619" t="s">
        <v>3865</v>
      </c>
      <c r="B3619">
        <v>7822096259</v>
      </c>
      <c r="C3619">
        <v>3940352571</v>
      </c>
      <c r="D3619" s="1">
        <v>45730</v>
      </c>
      <c r="E3619">
        <v>99214</v>
      </c>
      <c r="F3619">
        <v>99204</v>
      </c>
      <c r="G3619" t="s">
        <v>29</v>
      </c>
      <c r="H3619" s="34">
        <v>99494</v>
      </c>
      <c r="I3619" s="7">
        <v>81585</v>
      </c>
      <c r="J3619" s="7">
        <v>57392.7</v>
      </c>
      <c r="K3619" s="7">
        <v>9507</v>
      </c>
      <c r="L3619" s="7">
        <v>14685.3</v>
      </c>
      <c r="M3619" s="5">
        <v>0.18</v>
      </c>
      <c r="N3619" t="s">
        <v>3141</v>
      </c>
      <c r="O3619" t="s">
        <v>30</v>
      </c>
      <c r="P3619" t="s">
        <v>3146</v>
      </c>
      <c r="Q3619" t="s">
        <v>19</v>
      </c>
      <c r="R3619" t="s">
        <v>43</v>
      </c>
      <c r="S3619" t="s">
        <v>27</v>
      </c>
      <c r="T3619" t="s">
        <v>13310</v>
      </c>
      <c r="U3619" s="1">
        <v>45819</v>
      </c>
      <c r="V3619">
        <v>89</v>
      </c>
      <c r="W3619" t="str">
        <f t="shared" si="103"/>
        <v>60-89</v>
      </c>
    </row>
    <row r="3620" spans="1:23" x14ac:dyDescent="0.25">
      <c r="A3620" t="s">
        <v>3866</v>
      </c>
      <c r="B3620">
        <v>9646335055</v>
      </c>
      <c r="C3620">
        <v>6711651726</v>
      </c>
      <c r="D3620" s="1">
        <v>45588</v>
      </c>
      <c r="E3620">
        <v>99231</v>
      </c>
      <c r="F3620">
        <v>97110</v>
      </c>
      <c r="G3620" t="s">
        <v>91</v>
      </c>
      <c r="H3620" s="34">
        <v>60160</v>
      </c>
      <c r="I3620" s="7">
        <v>48128</v>
      </c>
      <c r="J3620" s="7">
        <v>35330.080000000002</v>
      </c>
      <c r="K3620" s="7">
        <v>6060</v>
      </c>
      <c r="L3620" s="7">
        <v>6737.92</v>
      </c>
      <c r="M3620" s="5">
        <v>0.14000000000000001</v>
      </c>
      <c r="N3620" t="s">
        <v>1135</v>
      </c>
      <c r="O3620" t="s">
        <v>30</v>
      </c>
      <c r="P3620" t="s">
        <v>3147</v>
      </c>
      <c r="Q3620" t="s">
        <v>19</v>
      </c>
      <c r="R3620" t="s">
        <v>27</v>
      </c>
      <c r="S3620" t="s">
        <v>17</v>
      </c>
      <c r="T3620" t="s">
        <v>13311</v>
      </c>
      <c r="U3620" s="1">
        <v>45688</v>
      </c>
      <c r="V3620">
        <v>100</v>
      </c>
      <c r="W3620" t="str">
        <f t="shared" si="103"/>
        <v>90-119</v>
      </c>
    </row>
    <row r="3621" spans="1:23" x14ac:dyDescent="0.25">
      <c r="A3621" t="s">
        <v>3867</v>
      </c>
      <c r="B3621">
        <v>6891171817</v>
      </c>
      <c r="C3621">
        <v>2964891470</v>
      </c>
      <c r="D3621" s="1">
        <v>45651</v>
      </c>
      <c r="E3621">
        <v>99233</v>
      </c>
      <c r="F3621">
        <v>80053</v>
      </c>
      <c r="G3621" t="s">
        <v>3394</v>
      </c>
      <c r="H3621" s="34">
        <v>95631</v>
      </c>
      <c r="I3621" s="7">
        <v>62160</v>
      </c>
      <c r="J3621" s="7">
        <v>54700.800000000003</v>
      </c>
      <c r="K3621" s="7">
        <v>0</v>
      </c>
      <c r="L3621" s="7">
        <v>7459.2</v>
      </c>
      <c r="M3621" s="5">
        <v>0.12</v>
      </c>
      <c r="N3621" t="s">
        <v>46</v>
      </c>
      <c r="O3621" t="s">
        <v>17</v>
      </c>
      <c r="P3621" t="s">
        <v>25</v>
      </c>
      <c r="Q3621" t="s">
        <v>19</v>
      </c>
      <c r="R3621" t="s">
        <v>27</v>
      </c>
      <c r="S3621" t="s">
        <v>27</v>
      </c>
      <c r="T3621" t="s">
        <v>13312</v>
      </c>
      <c r="U3621" s="1">
        <v>45767</v>
      </c>
      <c r="V3621">
        <v>116</v>
      </c>
      <c r="W3621" t="str">
        <f t="shared" si="103"/>
        <v>90-119</v>
      </c>
    </row>
    <row r="3622" spans="1:23" x14ac:dyDescent="0.25">
      <c r="A3622" t="s">
        <v>3868</v>
      </c>
      <c r="B3622">
        <v>5623585015</v>
      </c>
      <c r="C3622">
        <v>4960221551</v>
      </c>
      <c r="D3622" s="1">
        <v>45400</v>
      </c>
      <c r="E3622">
        <v>99238</v>
      </c>
      <c r="F3622">
        <v>99282</v>
      </c>
      <c r="G3622" t="s">
        <v>79</v>
      </c>
      <c r="H3622" s="34">
        <v>52656</v>
      </c>
      <c r="I3622" s="7">
        <v>44758</v>
      </c>
      <c r="J3622" s="7">
        <v>43862.84</v>
      </c>
      <c r="K3622" s="7">
        <v>0</v>
      </c>
      <c r="L3622" s="7">
        <v>895.16</v>
      </c>
      <c r="M3622" s="5">
        <v>0.02</v>
      </c>
      <c r="N3622" t="s">
        <v>16</v>
      </c>
      <c r="O3622" t="s">
        <v>17</v>
      </c>
      <c r="P3622" t="s">
        <v>31</v>
      </c>
      <c r="Q3622" t="s">
        <v>19</v>
      </c>
      <c r="R3622" t="s">
        <v>27</v>
      </c>
      <c r="S3622" t="s">
        <v>21</v>
      </c>
      <c r="T3622" t="s">
        <v>13311</v>
      </c>
      <c r="U3622" s="1">
        <v>45565</v>
      </c>
      <c r="V3622">
        <v>165</v>
      </c>
      <c r="W3622" t="str">
        <f t="shared" si="103"/>
        <v>150-179</v>
      </c>
    </row>
    <row r="3623" spans="1:23" x14ac:dyDescent="0.25">
      <c r="A3623" t="s">
        <v>3869</v>
      </c>
      <c r="B3623">
        <v>804189400</v>
      </c>
      <c r="C3623">
        <v>6169192758</v>
      </c>
      <c r="D3623" s="1">
        <v>45339</v>
      </c>
      <c r="E3623">
        <v>99221</v>
      </c>
      <c r="F3623">
        <v>99204</v>
      </c>
      <c r="G3623" t="s">
        <v>3523</v>
      </c>
      <c r="H3623" s="34">
        <v>31774</v>
      </c>
      <c r="I3623" s="7">
        <v>25419</v>
      </c>
      <c r="J3623" s="7">
        <v>21860.34</v>
      </c>
      <c r="K3623" s="7">
        <v>0</v>
      </c>
      <c r="L3623" s="7">
        <v>3558.66</v>
      </c>
      <c r="M3623" s="5">
        <v>0.14000000000000001</v>
      </c>
      <c r="N3623" t="s">
        <v>1135</v>
      </c>
      <c r="O3623" t="s">
        <v>17</v>
      </c>
      <c r="P3623" t="s">
        <v>40</v>
      </c>
      <c r="Q3623" t="s">
        <v>19</v>
      </c>
      <c r="R3623" t="s">
        <v>26</v>
      </c>
      <c r="S3623" t="s">
        <v>17</v>
      </c>
      <c r="T3623" t="s">
        <v>13312</v>
      </c>
      <c r="U3623" s="1">
        <v>45491</v>
      </c>
      <c r="V3623">
        <v>152</v>
      </c>
      <c r="W3623" t="str">
        <f t="shared" si="103"/>
        <v>150-179</v>
      </c>
    </row>
    <row r="3624" spans="1:23" x14ac:dyDescent="0.25">
      <c r="A3624" t="s">
        <v>3870</v>
      </c>
      <c r="B3624">
        <v>1350849146</v>
      </c>
      <c r="C3624">
        <v>265581016</v>
      </c>
      <c r="D3624" s="1">
        <v>45687</v>
      </c>
      <c r="E3624">
        <v>99231</v>
      </c>
      <c r="F3624">
        <v>99285</v>
      </c>
      <c r="G3624" t="s">
        <v>3488</v>
      </c>
      <c r="H3624" s="34">
        <v>21992</v>
      </c>
      <c r="I3624" s="7">
        <v>17154</v>
      </c>
      <c r="J3624" s="7">
        <v>13723.2</v>
      </c>
      <c r="K3624" s="7">
        <v>0</v>
      </c>
      <c r="L3624" s="7">
        <v>3430.8</v>
      </c>
      <c r="M3624" s="5">
        <v>0.2</v>
      </c>
      <c r="N3624" t="s">
        <v>3140</v>
      </c>
      <c r="O3624" t="s">
        <v>17</v>
      </c>
      <c r="P3624" t="s">
        <v>3148</v>
      </c>
      <c r="Q3624" t="s">
        <v>32</v>
      </c>
      <c r="R3624" t="s">
        <v>43</v>
      </c>
      <c r="S3624" t="s">
        <v>21</v>
      </c>
      <c r="T3624" t="s">
        <v>13310</v>
      </c>
      <c r="U3624" s="1">
        <v>45735</v>
      </c>
      <c r="V3624">
        <v>48</v>
      </c>
      <c r="W3624" t="str">
        <f t="shared" si="103"/>
        <v>30-59</v>
      </c>
    </row>
    <row r="3625" spans="1:23" x14ac:dyDescent="0.25">
      <c r="A3625" t="s">
        <v>3871</v>
      </c>
      <c r="B3625">
        <v>7473411707</v>
      </c>
      <c r="C3625">
        <v>7703222541</v>
      </c>
      <c r="D3625" s="1">
        <v>45739</v>
      </c>
      <c r="E3625">
        <v>99233</v>
      </c>
      <c r="F3625">
        <v>99211</v>
      </c>
      <c r="G3625" t="s">
        <v>37</v>
      </c>
      <c r="H3625" s="34">
        <v>59291</v>
      </c>
      <c r="I3625" s="7">
        <v>46840</v>
      </c>
      <c r="J3625" s="7">
        <v>31053.599999999999</v>
      </c>
      <c r="K3625" s="7">
        <v>8292</v>
      </c>
      <c r="L3625" s="7">
        <v>7494.4</v>
      </c>
      <c r="M3625" s="5">
        <v>0.16</v>
      </c>
      <c r="N3625" t="s">
        <v>1138</v>
      </c>
      <c r="O3625" t="s">
        <v>27</v>
      </c>
      <c r="P3625" t="s">
        <v>3147</v>
      </c>
      <c r="Q3625" t="s">
        <v>19</v>
      </c>
      <c r="R3625" t="s">
        <v>20</v>
      </c>
      <c r="S3625" t="s">
        <v>27</v>
      </c>
      <c r="T3625" t="s">
        <v>13311</v>
      </c>
      <c r="U3625" s="1">
        <v>45907</v>
      </c>
      <c r="V3625">
        <v>168</v>
      </c>
      <c r="W3625" t="str">
        <f t="shared" si="103"/>
        <v>150-179</v>
      </c>
    </row>
    <row r="3626" spans="1:23" x14ac:dyDescent="0.25">
      <c r="A3626" t="s">
        <v>3872</v>
      </c>
      <c r="B3626">
        <v>7957326729</v>
      </c>
      <c r="C3626">
        <v>4029714270</v>
      </c>
      <c r="D3626" s="1">
        <v>45710</v>
      </c>
      <c r="E3626">
        <v>99231</v>
      </c>
      <c r="F3626">
        <v>99205</v>
      </c>
      <c r="G3626" t="s">
        <v>73</v>
      </c>
      <c r="H3626" s="34">
        <v>51636</v>
      </c>
      <c r="I3626" s="7">
        <v>43891</v>
      </c>
      <c r="J3626" s="7">
        <v>40325.18</v>
      </c>
      <c r="K3626" s="7">
        <v>2688</v>
      </c>
      <c r="L3626" s="7">
        <v>877.82</v>
      </c>
      <c r="M3626" s="5">
        <v>0.02</v>
      </c>
      <c r="N3626" t="s">
        <v>16</v>
      </c>
      <c r="O3626" t="s">
        <v>30</v>
      </c>
      <c r="P3626" t="s">
        <v>3146</v>
      </c>
      <c r="Q3626" t="s">
        <v>32</v>
      </c>
      <c r="R3626" t="s">
        <v>27</v>
      </c>
      <c r="S3626" t="s">
        <v>27</v>
      </c>
      <c r="T3626" t="s">
        <v>13310</v>
      </c>
      <c r="U3626" s="1">
        <v>45820</v>
      </c>
      <c r="V3626">
        <v>110</v>
      </c>
      <c r="W3626" t="str">
        <f t="shared" si="103"/>
        <v>90-119</v>
      </c>
    </row>
    <row r="3627" spans="1:23" x14ac:dyDescent="0.25">
      <c r="A3627" t="s">
        <v>3873</v>
      </c>
      <c r="B3627">
        <v>7781604505</v>
      </c>
      <c r="C3627">
        <v>8474258985</v>
      </c>
      <c r="D3627" s="1">
        <v>45628</v>
      </c>
      <c r="E3627">
        <v>99215</v>
      </c>
      <c r="F3627">
        <v>99211</v>
      </c>
      <c r="G3627" t="s">
        <v>200</v>
      </c>
      <c r="H3627" s="34">
        <v>61689</v>
      </c>
      <c r="I3627" s="7">
        <v>46267</v>
      </c>
      <c r="J3627" s="7">
        <v>36535.949999999997</v>
      </c>
      <c r="K3627" s="7">
        <v>2791</v>
      </c>
      <c r="L3627" s="7">
        <v>6940.05</v>
      </c>
      <c r="M3627" s="5">
        <v>0.15</v>
      </c>
      <c r="N3627" t="s">
        <v>1139</v>
      </c>
      <c r="O3627" t="s">
        <v>30</v>
      </c>
      <c r="P3627" t="s">
        <v>3150</v>
      </c>
      <c r="Q3627" t="s">
        <v>19</v>
      </c>
      <c r="R3627" t="s">
        <v>27</v>
      </c>
      <c r="S3627" t="s">
        <v>27</v>
      </c>
      <c r="T3627" t="s">
        <v>13310</v>
      </c>
      <c r="U3627" s="1">
        <v>45755</v>
      </c>
      <c r="V3627">
        <v>127</v>
      </c>
      <c r="W3627" t="str">
        <f t="shared" si="103"/>
        <v>120-149</v>
      </c>
    </row>
    <row r="3628" spans="1:23" x14ac:dyDescent="0.25">
      <c r="A3628" t="s">
        <v>3874</v>
      </c>
      <c r="B3628">
        <v>3528151190</v>
      </c>
      <c r="C3628">
        <v>2441644653</v>
      </c>
      <c r="D3628" s="1">
        <v>45828</v>
      </c>
      <c r="E3628">
        <v>99213</v>
      </c>
      <c r="F3628">
        <v>99282</v>
      </c>
      <c r="G3628" t="s">
        <v>3570</v>
      </c>
      <c r="H3628" s="34">
        <v>78165</v>
      </c>
      <c r="I3628" s="7">
        <v>62532</v>
      </c>
      <c r="J3628" s="7">
        <v>29138.52</v>
      </c>
      <c r="K3628" s="7">
        <v>24639</v>
      </c>
      <c r="L3628" s="7">
        <v>8754.48</v>
      </c>
      <c r="M3628" s="5">
        <v>0.14000000000000001</v>
      </c>
      <c r="N3628" t="s">
        <v>1135</v>
      </c>
      <c r="O3628" t="s">
        <v>27</v>
      </c>
      <c r="P3628" t="s">
        <v>97</v>
      </c>
      <c r="Q3628" t="s">
        <v>32</v>
      </c>
      <c r="R3628" t="s">
        <v>21</v>
      </c>
      <c r="S3628" t="s">
        <v>17</v>
      </c>
      <c r="T3628" t="s">
        <v>13312</v>
      </c>
      <c r="U3628" s="1">
        <v>45942</v>
      </c>
      <c r="V3628">
        <v>114</v>
      </c>
      <c r="W3628" t="str">
        <f t="shared" si="103"/>
        <v>90-119</v>
      </c>
    </row>
    <row r="3629" spans="1:23" x14ac:dyDescent="0.25">
      <c r="A3629" t="s">
        <v>3875</v>
      </c>
      <c r="B3629">
        <v>5406967817</v>
      </c>
      <c r="C3629">
        <v>2180308365</v>
      </c>
      <c r="D3629" s="1">
        <v>45779</v>
      </c>
      <c r="E3629">
        <v>99215</v>
      </c>
      <c r="F3629">
        <v>99281</v>
      </c>
      <c r="G3629" t="s">
        <v>37</v>
      </c>
      <c r="H3629" s="34">
        <v>83518</v>
      </c>
      <c r="I3629" s="7">
        <v>54287</v>
      </c>
      <c r="J3629" s="7">
        <v>47772.56</v>
      </c>
      <c r="K3629" s="7">
        <v>0</v>
      </c>
      <c r="L3629" s="7">
        <v>6514.44</v>
      </c>
      <c r="M3629" s="5">
        <v>0.12</v>
      </c>
      <c r="N3629" t="s">
        <v>46</v>
      </c>
      <c r="O3629" t="s">
        <v>17</v>
      </c>
      <c r="P3629" t="s">
        <v>40</v>
      </c>
      <c r="Q3629" t="s">
        <v>19</v>
      </c>
      <c r="R3629" t="s">
        <v>20</v>
      </c>
      <c r="S3629" t="s">
        <v>27</v>
      </c>
      <c r="T3629" t="s">
        <v>13310</v>
      </c>
      <c r="U3629" s="1">
        <v>45820</v>
      </c>
      <c r="V3629">
        <v>41</v>
      </c>
      <c r="W3629" t="str">
        <f t="shared" si="103"/>
        <v>30-59</v>
      </c>
    </row>
    <row r="3630" spans="1:23" x14ac:dyDescent="0.25">
      <c r="A3630" t="s">
        <v>3876</v>
      </c>
      <c r="B3630">
        <v>4417333284</v>
      </c>
      <c r="C3630">
        <v>3890619807</v>
      </c>
      <c r="D3630" s="1">
        <v>45854</v>
      </c>
      <c r="E3630">
        <v>99238</v>
      </c>
      <c r="F3630">
        <v>85025</v>
      </c>
      <c r="G3630" t="s">
        <v>159</v>
      </c>
      <c r="H3630" s="34">
        <v>84471</v>
      </c>
      <c r="I3630" s="7">
        <v>63353</v>
      </c>
      <c r="J3630" s="7">
        <v>42690.05</v>
      </c>
      <c r="K3630" s="7">
        <v>11160</v>
      </c>
      <c r="L3630" s="7">
        <v>9502.9500000000007</v>
      </c>
      <c r="M3630" s="5">
        <v>0.15</v>
      </c>
      <c r="N3630" t="s">
        <v>1139</v>
      </c>
      <c r="O3630" t="s">
        <v>27</v>
      </c>
      <c r="P3630" t="s">
        <v>18</v>
      </c>
      <c r="Q3630" t="s">
        <v>19</v>
      </c>
      <c r="R3630" t="s">
        <v>26</v>
      </c>
      <c r="S3630" t="s">
        <v>21</v>
      </c>
      <c r="T3630" t="s">
        <v>13310</v>
      </c>
      <c r="U3630" s="1">
        <v>46001</v>
      </c>
      <c r="V3630">
        <v>147</v>
      </c>
      <c r="W3630" t="str">
        <f t="shared" si="103"/>
        <v>120-149</v>
      </c>
    </row>
    <row r="3631" spans="1:23" x14ac:dyDescent="0.25">
      <c r="A3631" t="s">
        <v>3877</v>
      </c>
      <c r="B3631">
        <v>6005863067</v>
      </c>
      <c r="C3631">
        <v>2733184731</v>
      </c>
      <c r="D3631" s="1">
        <v>45301</v>
      </c>
      <c r="E3631">
        <v>99238</v>
      </c>
      <c r="F3631">
        <v>99292</v>
      </c>
      <c r="G3631" t="s">
        <v>3183</v>
      </c>
      <c r="H3631" s="34">
        <v>92661</v>
      </c>
      <c r="I3631" s="7">
        <v>75982</v>
      </c>
      <c r="J3631" s="7">
        <v>33989.24</v>
      </c>
      <c r="K3631" s="7">
        <v>28316</v>
      </c>
      <c r="L3631" s="7">
        <v>13676.76</v>
      </c>
      <c r="M3631" s="5">
        <v>0.18</v>
      </c>
      <c r="N3631" t="s">
        <v>3141</v>
      </c>
      <c r="O3631" t="s">
        <v>27</v>
      </c>
      <c r="P3631" t="s">
        <v>31</v>
      </c>
      <c r="Q3631" t="s">
        <v>32</v>
      </c>
      <c r="R3631" t="s">
        <v>27</v>
      </c>
      <c r="S3631" t="s">
        <v>27</v>
      </c>
      <c r="T3631" t="s">
        <v>13311</v>
      </c>
      <c r="U3631" s="1">
        <v>45357</v>
      </c>
      <c r="V3631">
        <v>56</v>
      </c>
      <c r="W3631" t="str">
        <f t="shared" si="103"/>
        <v>30-59</v>
      </c>
    </row>
    <row r="3632" spans="1:23" x14ac:dyDescent="0.25">
      <c r="A3632" t="s">
        <v>3878</v>
      </c>
      <c r="B3632">
        <v>6269075204</v>
      </c>
      <c r="C3632">
        <v>1991327987</v>
      </c>
      <c r="D3632" s="1">
        <v>45358</v>
      </c>
      <c r="E3632">
        <v>99215</v>
      </c>
      <c r="F3632">
        <v>99215</v>
      </c>
      <c r="G3632" t="s">
        <v>593</v>
      </c>
      <c r="H3632" s="34">
        <v>23473</v>
      </c>
      <c r="I3632" s="7">
        <v>15257</v>
      </c>
      <c r="J3632" s="7">
        <v>11076.16</v>
      </c>
      <c r="K3632" s="7">
        <v>2350</v>
      </c>
      <c r="L3632" s="7">
        <v>1830.84</v>
      </c>
      <c r="M3632" s="5">
        <v>0.12</v>
      </c>
      <c r="N3632" t="s">
        <v>46</v>
      </c>
      <c r="O3632" t="s">
        <v>27</v>
      </c>
      <c r="P3632" t="s">
        <v>25</v>
      </c>
      <c r="Q3632" t="s">
        <v>32</v>
      </c>
      <c r="R3632" t="s">
        <v>43</v>
      </c>
      <c r="S3632" t="s">
        <v>27</v>
      </c>
      <c r="T3632" t="s">
        <v>13311</v>
      </c>
      <c r="U3632" s="1">
        <v>45439</v>
      </c>
      <c r="V3632">
        <v>81</v>
      </c>
      <c r="W3632" t="str">
        <f t="shared" si="103"/>
        <v>60-89</v>
      </c>
    </row>
    <row r="3633" spans="1:23" x14ac:dyDescent="0.25">
      <c r="A3633" t="s">
        <v>3879</v>
      </c>
      <c r="B3633">
        <v>8012908134</v>
      </c>
      <c r="C3633">
        <v>6578453915</v>
      </c>
      <c r="D3633" s="1">
        <v>45673</v>
      </c>
      <c r="E3633">
        <v>99215</v>
      </c>
      <c r="F3633">
        <v>99283</v>
      </c>
      <c r="G3633" t="s">
        <v>3272</v>
      </c>
      <c r="H3633" s="34">
        <v>79666</v>
      </c>
      <c r="I3633" s="7">
        <v>59750</v>
      </c>
      <c r="J3633" s="7">
        <v>44649.5</v>
      </c>
      <c r="K3633" s="7">
        <v>6138</v>
      </c>
      <c r="L3633" s="7">
        <v>8962.5</v>
      </c>
      <c r="M3633" s="5">
        <v>0.15</v>
      </c>
      <c r="N3633" t="s">
        <v>1139</v>
      </c>
      <c r="O3633" t="s">
        <v>27</v>
      </c>
      <c r="P3633" t="s">
        <v>25</v>
      </c>
      <c r="Q3633" t="s">
        <v>32</v>
      </c>
      <c r="R3633" t="s">
        <v>20</v>
      </c>
      <c r="S3633" t="s">
        <v>21</v>
      </c>
      <c r="T3633" t="s">
        <v>13311</v>
      </c>
      <c r="U3633" s="1">
        <v>45762</v>
      </c>
      <c r="V3633">
        <v>89</v>
      </c>
      <c r="W3633" t="str">
        <f t="shared" si="103"/>
        <v>60-89</v>
      </c>
    </row>
    <row r="3634" spans="1:23" x14ac:dyDescent="0.25">
      <c r="A3634" t="s">
        <v>3880</v>
      </c>
      <c r="B3634">
        <v>5563374892</v>
      </c>
      <c r="C3634">
        <v>8196249699</v>
      </c>
      <c r="D3634" s="1">
        <v>45798</v>
      </c>
      <c r="E3634">
        <v>99215</v>
      </c>
      <c r="F3634">
        <v>99201</v>
      </c>
      <c r="G3634" t="s">
        <v>114</v>
      </c>
      <c r="H3634" s="34">
        <v>33859</v>
      </c>
      <c r="I3634" s="7">
        <v>26749</v>
      </c>
      <c r="J3634" s="7">
        <v>22469.16</v>
      </c>
      <c r="K3634" s="7">
        <v>0</v>
      </c>
      <c r="L3634" s="7">
        <v>4279.84</v>
      </c>
      <c r="M3634" s="5">
        <v>0.16</v>
      </c>
      <c r="N3634" t="s">
        <v>1138</v>
      </c>
      <c r="O3634" t="s">
        <v>17</v>
      </c>
      <c r="P3634" t="s">
        <v>3146</v>
      </c>
      <c r="Q3634" t="s">
        <v>32</v>
      </c>
      <c r="R3634" t="s">
        <v>38</v>
      </c>
      <c r="S3634" t="s">
        <v>17</v>
      </c>
      <c r="T3634" t="s">
        <v>13310</v>
      </c>
      <c r="U3634" s="1">
        <v>45855</v>
      </c>
      <c r="V3634">
        <v>57</v>
      </c>
      <c r="W3634" t="str">
        <f t="shared" si="103"/>
        <v>30-59</v>
      </c>
    </row>
    <row r="3635" spans="1:23" x14ac:dyDescent="0.25">
      <c r="A3635" t="s">
        <v>3881</v>
      </c>
      <c r="B3635">
        <v>9615374251</v>
      </c>
      <c r="C3635">
        <v>7519597230</v>
      </c>
      <c r="D3635" s="1">
        <v>45933</v>
      </c>
      <c r="E3635">
        <v>99231</v>
      </c>
      <c r="F3635">
        <v>36415</v>
      </c>
      <c r="G3635" t="s">
        <v>3306</v>
      </c>
      <c r="H3635" s="34">
        <v>56392</v>
      </c>
      <c r="I3635" s="7">
        <v>36655</v>
      </c>
      <c r="J3635" s="7">
        <v>25005.4</v>
      </c>
      <c r="K3635" s="7">
        <v>7251</v>
      </c>
      <c r="L3635" s="7">
        <v>4398.6000000000004</v>
      </c>
      <c r="M3635" s="5">
        <v>0.12</v>
      </c>
      <c r="N3635" t="s">
        <v>46</v>
      </c>
      <c r="O3635" t="s">
        <v>27</v>
      </c>
      <c r="P3635" t="s">
        <v>55</v>
      </c>
      <c r="Q3635" t="s">
        <v>32</v>
      </c>
      <c r="R3635" t="s">
        <v>21</v>
      </c>
      <c r="S3635" t="s">
        <v>17</v>
      </c>
      <c r="T3635" t="s">
        <v>13310</v>
      </c>
      <c r="U3635" s="1">
        <v>45969</v>
      </c>
      <c r="V3635">
        <v>36</v>
      </c>
      <c r="W3635" t="str">
        <f t="shared" si="103"/>
        <v>30-59</v>
      </c>
    </row>
    <row r="3636" spans="1:23" x14ac:dyDescent="0.25">
      <c r="A3636" t="s">
        <v>3882</v>
      </c>
      <c r="B3636">
        <v>3694869126</v>
      </c>
      <c r="C3636">
        <v>6393081644</v>
      </c>
      <c r="D3636" s="1">
        <v>45886</v>
      </c>
      <c r="E3636">
        <v>99222</v>
      </c>
      <c r="F3636">
        <v>99204</v>
      </c>
      <c r="G3636" t="s">
        <v>3562</v>
      </c>
      <c r="H3636" s="34">
        <v>57969</v>
      </c>
      <c r="I3636" s="7">
        <v>41738</v>
      </c>
      <c r="J3636" s="7">
        <v>38398.959999999999</v>
      </c>
      <c r="K3636" s="7">
        <v>0</v>
      </c>
      <c r="L3636" s="7">
        <v>3339.04</v>
      </c>
      <c r="M3636" s="5">
        <v>0.08</v>
      </c>
      <c r="N3636" t="s">
        <v>24</v>
      </c>
      <c r="O3636" t="s">
        <v>17</v>
      </c>
      <c r="P3636" t="s">
        <v>3147</v>
      </c>
      <c r="Q3636" t="s">
        <v>19</v>
      </c>
      <c r="R3636" t="s">
        <v>21</v>
      </c>
      <c r="S3636" t="s">
        <v>27</v>
      </c>
      <c r="T3636" t="s">
        <v>13311</v>
      </c>
      <c r="U3636" s="1">
        <v>45935</v>
      </c>
      <c r="V3636">
        <v>49</v>
      </c>
      <c r="W3636" t="str">
        <f t="shared" si="103"/>
        <v>30-59</v>
      </c>
    </row>
    <row r="3637" spans="1:23" x14ac:dyDescent="0.25">
      <c r="A3637" t="s">
        <v>3883</v>
      </c>
      <c r="B3637">
        <v>5691522024</v>
      </c>
      <c r="C3637">
        <v>3388588462</v>
      </c>
      <c r="D3637" s="1">
        <v>45371</v>
      </c>
      <c r="E3637">
        <v>99213</v>
      </c>
      <c r="F3637">
        <v>99204</v>
      </c>
      <c r="G3637" t="s">
        <v>291</v>
      </c>
      <c r="H3637" s="34">
        <v>86705</v>
      </c>
      <c r="I3637" s="7">
        <v>65029</v>
      </c>
      <c r="J3637" s="7">
        <v>48817.65</v>
      </c>
      <c r="K3637" s="7">
        <v>6457</v>
      </c>
      <c r="L3637" s="7">
        <v>9754.35</v>
      </c>
      <c r="M3637" s="5">
        <v>0.15</v>
      </c>
      <c r="N3637" t="s">
        <v>1139</v>
      </c>
      <c r="O3637" t="s">
        <v>30</v>
      </c>
      <c r="P3637" t="s">
        <v>3150</v>
      </c>
      <c r="Q3637" t="s">
        <v>19</v>
      </c>
      <c r="R3637" t="s">
        <v>20</v>
      </c>
      <c r="S3637" t="s">
        <v>17</v>
      </c>
      <c r="T3637" t="s">
        <v>13312</v>
      </c>
      <c r="U3637" s="1">
        <v>45418</v>
      </c>
      <c r="V3637">
        <v>47</v>
      </c>
      <c r="W3637" t="str">
        <f t="shared" si="103"/>
        <v>30-59</v>
      </c>
    </row>
    <row r="3638" spans="1:23" x14ac:dyDescent="0.25">
      <c r="A3638" t="s">
        <v>3884</v>
      </c>
      <c r="B3638">
        <v>2664528344</v>
      </c>
      <c r="C3638">
        <v>7191288200</v>
      </c>
      <c r="D3638" s="1">
        <v>45901</v>
      </c>
      <c r="E3638">
        <v>99238</v>
      </c>
      <c r="F3638">
        <v>99291</v>
      </c>
      <c r="G3638" t="s">
        <v>152</v>
      </c>
      <c r="H3638" s="34">
        <v>33490</v>
      </c>
      <c r="I3638" s="7">
        <v>25118</v>
      </c>
      <c r="J3638" s="7">
        <v>19400.3</v>
      </c>
      <c r="K3638" s="7">
        <v>1950</v>
      </c>
      <c r="L3638" s="7">
        <v>3767.7</v>
      </c>
      <c r="M3638" s="5">
        <v>0.15</v>
      </c>
      <c r="N3638" t="s">
        <v>1139</v>
      </c>
      <c r="O3638" t="s">
        <v>30</v>
      </c>
      <c r="P3638" t="s">
        <v>40</v>
      </c>
      <c r="Q3638" t="s">
        <v>32</v>
      </c>
      <c r="R3638" t="s">
        <v>27</v>
      </c>
      <c r="S3638" t="s">
        <v>17</v>
      </c>
      <c r="T3638" t="s">
        <v>13310</v>
      </c>
      <c r="U3638" s="1">
        <v>45953</v>
      </c>
      <c r="V3638">
        <v>52</v>
      </c>
      <c r="W3638" t="str">
        <f t="shared" si="103"/>
        <v>30-59</v>
      </c>
    </row>
    <row r="3639" spans="1:23" x14ac:dyDescent="0.25">
      <c r="A3639" t="s">
        <v>3885</v>
      </c>
      <c r="B3639">
        <v>8032229294</v>
      </c>
      <c r="C3639">
        <v>3954610583</v>
      </c>
      <c r="D3639" s="1">
        <v>45483</v>
      </c>
      <c r="E3639">
        <v>99222</v>
      </c>
      <c r="F3639">
        <v>97110</v>
      </c>
      <c r="G3639" t="s">
        <v>108</v>
      </c>
      <c r="H3639" s="34">
        <v>49405</v>
      </c>
      <c r="I3639" s="7">
        <v>37054</v>
      </c>
      <c r="J3639" s="7">
        <v>27411.9</v>
      </c>
      <c r="K3639" s="7">
        <v>4084</v>
      </c>
      <c r="L3639" s="7">
        <v>5558.1</v>
      </c>
      <c r="M3639" s="5">
        <v>0.15</v>
      </c>
      <c r="N3639" t="s">
        <v>1139</v>
      </c>
      <c r="O3639" t="s">
        <v>30</v>
      </c>
      <c r="P3639" t="s">
        <v>3150</v>
      </c>
      <c r="Q3639" t="s">
        <v>19</v>
      </c>
      <c r="R3639" t="s">
        <v>21</v>
      </c>
      <c r="S3639" t="s">
        <v>21</v>
      </c>
      <c r="T3639" t="s">
        <v>13311</v>
      </c>
      <c r="U3639" s="1">
        <v>45551</v>
      </c>
      <c r="V3639">
        <v>68</v>
      </c>
      <c r="W3639" t="str">
        <f t="shared" si="103"/>
        <v>60-89</v>
      </c>
    </row>
    <row r="3640" spans="1:23" x14ac:dyDescent="0.25">
      <c r="A3640" t="s">
        <v>3886</v>
      </c>
      <c r="B3640">
        <v>8260285261</v>
      </c>
      <c r="C3640">
        <v>6333582485</v>
      </c>
      <c r="D3640" s="1">
        <v>45413</v>
      </c>
      <c r="E3640">
        <v>99214</v>
      </c>
      <c r="F3640">
        <v>99284</v>
      </c>
      <c r="G3640" t="s">
        <v>104</v>
      </c>
      <c r="H3640" s="34">
        <v>89459</v>
      </c>
      <c r="I3640" s="7">
        <v>69778</v>
      </c>
      <c r="J3640" s="7">
        <v>51968.4</v>
      </c>
      <c r="K3640" s="7">
        <v>3854</v>
      </c>
      <c r="L3640" s="7">
        <v>13955.6</v>
      </c>
      <c r="M3640" s="5">
        <v>0.2</v>
      </c>
      <c r="N3640" t="s">
        <v>3140</v>
      </c>
      <c r="O3640" t="s">
        <v>30</v>
      </c>
      <c r="P3640" t="s">
        <v>3150</v>
      </c>
      <c r="Q3640" t="s">
        <v>32</v>
      </c>
      <c r="R3640" t="s">
        <v>21</v>
      </c>
      <c r="S3640" t="s">
        <v>27</v>
      </c>
      <c r="T3640" t="s">
        <v>13312</v>
      </c>
      <c r="U3640" s="1">
        <v>45588</v>
      </c>
      <c r="V3640">
        <v>175</v>
      </c>
      <c r="W3640" t="str">
        <f t="shared" si="103"/>
        <v>150-179</v>
      </c>
    </row>
    <row r="3641" spans="1:23" x14ac:dyDescent="0.25">
      <c r="A3641" t="s">
        <v>3887</v>
      </c>
      <c r="B3641">
        <v>3435181355</v>
      </c>
      <c r="C3641">
        <v>3758465406</v>
      </c>
      <c r="D3641" s="1">
        <v>45816</v>
      </c>
      <c r="E3641">
        <v>99215</v>
      </c>
      <c r="F3641">
        <v>99282</v>
      </c>
      <c r="G3641" t="s">
        <v>48</v>
      </c>
      <c r="H3641" s="34">
        <v>99830</v>
      </c>
      <c r="I3641" s="7">
        <v>74873</v>
      </c>
      <c r="J3641" s="7">
        <v>38703.050000000003</v>
      </c>
      <c r="K3641" s="7">
        <v>24939</v>
      </c>
      <c r="L3641" s="7">
        <v>11230.95</v>
      </c>
      <c r="M3641" s="5">
        <v>0.15</v>
      </c>
      <c r="N3641" t="s">
        <v>1139</v>
      </c>
      <c r="O3641" t="s">
        <v>27</v>
      </c>
      <c r="P3641" t="s">
        <v>31</v>
      </c>
      <c r="Q3641" t="s">
        <v>32</v>
      </c>
      <c r="R3641" t="s">
        <v>38</v>
      </c>
      <c r="S3641" t="s">
        <v>21</v>
      </c>
      <c r="T3641" t="s">
        <v>13311</v>
      </c>
      <c r="U3641" s="1">
        <v>45927</v>
      </c>
      <c r="V3641">
        <v>111</v>
      </c>
      <c r="W3641" t="str">
        <f t="shared" si="103"/>
        <v>90-119</v>
      </c>
    </row>
    <row r="3642" spans="1:23" x14ac:dyDescent="0.25">
      <c r="A3642" t="s">
        <v>3888</v>
      </c>
      <c r="B3642">
        <v>7768099515</v>
      </c>
      <c r="C3642">
        <v>3401472837</v>
      </c>
      <c r="D3642" s="1">
        <v>45911</v>
      </c>
      <c r="E3642">
        <v>99231</v>
      </c>
      <c r="F3642">
        <v>85025</v>
      </c>
      <c r="G3642" t="s">
        <v>288</v>
      </c>
      <c r="H3642" s="34">
        <v>70257</v>
      </c>
      <c r="I3642" s="7">
        <v>45667</v>
      </c>
      <c r="J3642" s="7">
        <v>26191.96</v>
      </c>
      <c r="K3642" s="7">
        <v>13995</v>
      </c>
      <c r="L3642" s="7">
        <v>5480.04</v>
      </c>
      <c r="M3642" s="5">
        <v>0.12</v>
      </c>
      <c r="N3642" t="s">
        <v>46</v>
      </c>
      <c r="O3642" t="s">
        <v>27</v>
      </c>
      <c r="P3642" t="s">
        <v>3146</v>
      </c>
      <c r="Q3642" t="s">
        <v>19</v>
      </c>
      <c r="R3642" t="s">
        <v>38</v>
      </c>
      <c r="S3642" t="s">
        <v>17</v>
      </c>
      <c r="T3642" t="s">
        <v>13311</v>
      </c>
      <c r="U3642" s="1">
        <v>46036</v>
      </c>
      <c r="V3642">
        <v>125</v>
      </c>
      <c r="W3642" t="str">
        <f t="shared" si="103"/>
        <v>120-149</v>
      </c>
    </row>
    <row r="3643" spans="1:23" x14ac:dyDescent="0.25">
      <c r="A3643" t="s">
        <v>3889</v>
      </c>
      <c r="B3643">
        <v>8119581881</v>
      </c>
      <c r="C3643">
        <v>4124280540</v>
      </c>
      <c r="D3643" s="1">
        <v>45634</v>
      </c>
      <c r="E3643">
        <v>99232</v>
      </c>
      <c r="F3643">
        <v>81000</v>
      </c>
      <c r="G3643" t="s">
        <v>3377</v>
      </c>
      <c r="H3643" s="34">
        <v>93569</v>
      </c>
      <c r="I3643" s="7">
        <v>67370</v>
      </c>
      <c r="J3643" s="7">
        <v>54002.400000000001</v>
      </c>
      <c r="K3643" s="7">
        <v>7978</v>
      </c>
      <c r="L3643" s="7">
        <v>5389.6</v>
      </c>
      <c r="M3643" s="5">
        <v>0.08</v>
      </c>
      <c r="N3643" t="s">
        <v>24</v>
      </c>
      <c r="O3643" t="s">
        <v>30</v>
      </c>
      <c r="P3643" t="s">
        <v>40</v>
      </c>
      <c r="Q3643" t="s">
        <v>19</v>
      </c>
      <c r="R3643" t="s">
        <v>26</v>
      </c>
      <c r="S3643" t="s">
        <v>27</v>
      </c>
      <c r="T3643" t="s">
        <v>13311</v>
      </c>
      <c r="U3643" s="1">
        <v>45796</v>
      </c>
      <c r="V3643">
        <v>162</v>
      </c>
      <c r="W3643" t="str">
        <f t="shared" si="103"/>
        <v>150-179</v>
      </c>
    </row>
    <row r="3644" spans="1:23" x14ac:dyDescent="0.25">
      <c r="A3644" t="s">
        <v>3890</v>
      </c>
      <c r="B3644">
        <v>6690936577</v>
      </c>
      <c r="C3644">
        <v>6555784464</v>
      </c>
      <c r="D3644" s="1">
        <v>45526</v>
      </c>
      <c r="E3644">
        <v>99233</v>
      </c>
      <c r="F3644">
        <v>36415</v>
      </c>
      <c r="G3644" t="s">
        <v>57</v>
      </c>
      <c r="H3644" s="34">
        <v>96415</v>
      </c>
      <c r="I3644" s="7">
        <v>69419</v>
      </c>
      <c r="J3644" s="7">
        <v>55259.48</v>
      </c>
      <c r="K3644" s="7">
        <v>8606</v>
      </c>
      <c r="L3644" s="7">
        <v>5553.52</v>
      </c>
      <c r="M3644" s="5">
        <v>0.08</v>
      </c>
      <c r="N3644" t="s">
        <v>24</v>
      </c>
      <c r="O3644" t="s">
        <v>30</v>
      </c>
      <c r="P3644" t="s">
        <v>3149</v>
      </c>
      <c r="Q3644" t="s">
        <v>19</v>
      </c>
      <c r="R3644" t="s">
        <v>38</v>
      </c>
      <c r="S3644" t="s">
        <v>27</v>
      </c>
      <c r="T3644" t="s">
        <v>13310</v>
      </c>
      <c r="U3644" s="1">
        <v>45672</v>
      </c>
      <c r="V3644">
        <v>146</v>
      </c>
      <c r="W3644" t="str">
        <f t="shared" si="103"/>
        <v>120-149</v>
      </c>
    </row>
    <row r="3645" spans="1:23" x14ac:dyDescent="0.25">
      <c r="A3645" t="s">
        <v>3891</v>
      </c>
      <c r="B3645">
        <v>8237050315</v>
      </c>
      <c r="C3645">
        <v>7621663680</v>
      </c>
      <c r="D3645" s="1">
        <v>45883</v>
      </c>
      <c r="E3645">
        <v>99233</v>
      </c>
      <c r="F3645">
        <v>99214</v>
      </c>
      <c r="G3645" t="s">
        <v>122</v>
      </c>
      <c r="H3645" s="34">
        <v>65708</v>
      </c>
      <c r="I3645" s="7">
        <v>53881</v>
      </c>
      <c r="J3645" s="7">
        <v>39624.42</v>
      </c>
      <c r="K3645" s="7">
        <v>4558</v>
      </c>
      <c r="L3645" s="7">
        <v>9698.58</v>
      </c>
      <c r="M3645" s="5">
        <v>0.18</v>
      </c>
      <c r="N3645" t="s">
        <v>3141</v>
      </c>
      <c r="O3645" t="s">
        <v>30</v>
      </c>
      <c r="P3645" t="s">
        <v>3149</v>
      </c>
      <c r="Q3645" t="s">
        <v>19</v>
      </c>
      <c r="R3645" t="s">
        <v>26</v>
      </c>
      <c r="S3645" t="s">
        <v>21</v>
      </c>
      <c r="T3645" t="s">
        <v>13312</v>
      </c>
      <c r="U3645" s="1">
        <v>45936</v>
      </c>
      <c r="V3645">
        <v>53</v>
      </c>
      <c r="W3645" t="str">
        <f t="shared" si="103"/>
        <v>30-59</v>
      </c>
    </row>
    <row r="3646" spans="1:23" x14ac:dyDescent="0.25">
      <c r="A3646" t="s">
        <v>3892</v>
      </c>
      <c r="B3646">
        <v>1840866590</v>
      </c>
      <c r="C3646">
        <v>7165770420</v>
      </c>
      <c r="D3646" s="1">
        <v>45458</v>
      </c>
      <c r="E3646">
        <v>99213</v>
      </c>
      <c r="F3646">
        <v>99202</v>
      </c>
      <c r="G3646" t="s">
        <v>3488</v>
      </c>
      <c r="H3646" s="34">
        <v>60844</v>
      </c>
      <c r="I3646" s="7">
        <v>39549</v>
      </c>
      <c r="J3646" s="7">
        <v>34803.120000000003</v>
      </c>
      <c r="K3646" s="7">
        <v>0</v>
      </c>
      <c r="L3646" s="7">
        <v>4745.88</v>
      </c>
      <c r="M3646" s="5">
        <v>0.12</v>
      </c>
      <c r="N3646" t="s">
        <v>46</v>
      </c>
      <c r="O3646" t="s">
        <v>17</v>
      </c>
      <c r="P3646" t="s">
        <v>58</v>
      </c>
      <c r="Q3646" t="s">
        <v>32</v>
      </c>
      <c r="R3646" t="s">
        <v>21</v>
      </c>
      <c r="S3646" t="s">
        <v>21</v>
      </c>
      <c r="T3646" t="s">
        <v>13312</v>
      </c>
      <c r="U3646" s="1">
        <v>45521</v>
      </c>
      <c r="V3646">
        <v>63</v>
      </c>
      <c r="W3646" t="str">
        <f t="shared" si="103"/>
        <v>60-89</v>
      </c>
    </row>
    <row r="3647" spans="1:23" x14ac:dyDescent="0.25">
      <c r="A3647" t="s">
        <v>3893</v>
      </c>
      <c r="B3647">
        <v>3577235146</v>
      </c>
      <c r="C3647">
        <v>9400018411</v>
      </c>
      <c r="D3647" s="1">
        <v>45886</v>
      </c>
      <c r="E3647">
        <v>99231</v>
      </c>
      <c r="F3647">
        <v>36415</v>
      </c>
      <c r="G3647" t="s">
        <v>347</v>
      </c>
      <c r="H3647" s="34">
        <v>76152</v>
      </c>
      <c r="I3647" s="7">
        <v>64729</v>
      </c>
      <c r="J3647" s="7">
        <v>56899.42</v>
      </c>
      <c r="K3647" s="7">
        <v>6535</v>
      </c>
      <c r="L3647" s="7">
        <v>1294.58</v>
      </c>
      <c r="M3647" s="5">
        <v>0.02</v>
      </c>
      <c r="N3647" t="s">
        <v>16</v>
      </c>
      <c r="O3647" t="s">
        <v>30</v>
      </c>
      <c r="P3647" t="s">
        <v>58</v>
      </c>
      <c r="Q3647" t="s">
        <v>32</v>
      </c>
      <c r="R3647" t="s">
        <v>26</v>
      </c>
      <c r="S3647" t="s">
        <v>27</v>
      </c>
      <c r="T3647" t="s">
        <v>13312</v>
      </c>
      <c r="U3647" s="1">
        <v>45971</v>
      </c>
      <c r="V3647">
        <v>85</v>
      </c>
      <c r="W3647" t="str">
        <f t="shared" si="103"/>
        <v>60-89</v>
      </c>
    </row>
    <row r="3648" spans="1:23" x14ac:dyDescent="0.25">
      <c r="A3648" t="s">
        <v>3894</v>
      </c>
      <c r="B3648">
        <v>3076092710</v>
      </c>
      <c r="C3648">
        <v>3336320860</v>
      </c>
      <c r="D3648" s="1">
        <v>45856</v>
      </c>
      <c r="E3648">
        <v>99231</v>
      </c>
      <c r="F3648">
        <v>99212</v>
      </c>
      <c r="G3648" t="s">
        <v>48</v>
      </c>
      <c r="H3648" s="34">
        <v>85075</v>
      </c>
      <c r="I3648" s="7">
        <v>67209</v>
      </c>
      <c r="J3648" s="7">
        <v>32004.560000000001</v>
      </c>
      <c r="K3648" s="7">
        <v>24451</v>
      </c>
      <c r="L3648" s="7">
        <v>10753.44</v>
      </c>
      <c r="M3648" s="5">
        <v>0.16</v>
      </c>
      <c r="N3648" t="s">
        <v>1138</v>
      </c>
      <c r="O3648" t="s">
        <v>27</v>
      </c>
      <c r="P3648" t="s">
        <v>3147</v>
      </c>
      <c r="Q3648" t="s">
        <v>32</v>
      </c>
      <c r="R3648" t="s">
        <v>27</v>
      </c>
      <c r="S3648" t="s">
        <v>21</v>
      </c>
      <c r="T3648" t="s">
        <v>13310</v>
      </c>
      <c r="U3648" s="1">
        <v>45965</v>
      </c>
      <c r="V3648">
        <v>109</v>
      </c>
      <c r="W3648" t="str">
        <f t="shared" si="103"/>
        <v>90-119</v>
      </c>
    </row>
    <row r="3649" spans="1:23" x14ac:dyDescent="0.25">
      <c r="A3649" t="s">
        <v>3895</v>
      </c>
      <c r="B3649">
        <v>7231143174</v>
      </c>
      <c r="C3649">
        <v>8275194974</v>
      </c>
      <c r="D3649" s="1">
        <v>45319</v>
      </c>
      <c r="E3649">
        <v>99231</v>
      </c>
      <c r="F3649">
        <v>99204</v>
      </c>
      <c r="G3649" t="s">
        <v>152</v>
      </c>
      <c r="H3649" s="34">
        <v>96348</v>
      </c>
      <c r="I3649" s="7">
        <v>79005</v>
      </c>
      <c r="J3649" s="7">
        <v>35445.1</v>
      </c>
      <c r="K3649" s="7">
        <v>29339</v>
      </c>
      <c r="L3649" s="7">
        <v>14220.9</v>
      </c>
      <c r="M3649" s="5">
        <v>0.18</v>
      </c>
      <c r="N3649" t="s">
        <v>3141</v>
      </c>
      <c r="O3649" t="s">
        <v>27</v>
      </c>
      <c r="P3649" t="s">
        <v>55</v>
      </c>
      <c r="Q3649" t="s">
        <v>19</v>
      </c>
      <c r="R3649" t="s">
        <v>26</v>
      </c>
      <c r="S3649" t="s">
        <v>21</v>
      </c>
      <c r="T3649" t="s">
        <v>13310</v>
      </c>
      <c r="U3649" s="1">
        <v>45417</v>
      </c>
      <c r="V3649">
        <v>98</v>
      </c>
      <c r="W3649" t="str">
        <f t="shared" si="103"/>
        <v>90-119</v>
      </c>
    </row>
    <row r="3650" spans="1:23" x14ac:dyDescent="0.25">
      <c r="A3650" t="s">
        <v>3896</v>
      </c>
      <c r="B3650">
        <v>1366878726</v>
      </c>
      <c r="C3650">
        <v>2153529251</v>
      </c>
      <c r="D3650" s="1">
        <v>45887</v>
      </c>
      <c r="E3650">
        <v>99233</v>
      </c>
      <c r="F3650">
        <v>99281</v>
      </c>
      <c r="G3650" t="s">
        <v>3562</v>
      </c>
      <c r="H3650" s="34">
        <v>74866</v>
      </c>
      <c r="I3650" s="7">
        <v>56150</v>
      </c>
      <c r="J3650" s="7">
        <v>47727.5</v>
      </c>
      <c r="K3650" s="7">
        <v>0</v>
      </c>
      <c r="L3650" s="7">
        <v>8422.5</v>
      </c>
      <c r="M3650" s="5">
        <v>0.15</v>
      </c>
      <c r="N3650" t="s">
        <v>1139</v>
      </c>
      <c r="O3650" t="s">
        <v>17</v>
      </c>
      <c r="P3650" t="s">
        <v>3150</v>
      </c>
      <c r="Q3650" t="s">
        <v>19</v>
      </c>
      <c r="R3650" t="s">
        <v>21</v>
      </c>
      <c r="S3650" t="s">
        <v>27</v>
      </c>
      <c r="T3650" t="s">
        <v>13312</v>
      </c>
      <c r="U3650" s="1">
        <v>45919</v>
      </c>
      <c r="V3650">
        <v>32</v>
      </c>
      <c r="W3650" t="str">
        <f t="shared" si="103"/>
        <v>30-59</v>
      </c>
    </row>
    <row r="3651" spans="1:23" x14ac:dyDescent="0.25">
      <c r="A3651" t="s">
        <v>3897</v>
      </c>
      <c r="B3651">
        <v>2307327443</v>
      </c>
      <c r="C3651">
        <v>1048720187</v>
      </c>
      <c r="D3651" s="1">
        <v>45843</v>
      </c>
      <c r="E3651">
        <v>99231</v>
      </c>
      <c r="F3651">
        <v>99212</v>
      </c>
      <c r="G3651" t="s">
        <v>91</v>
      </c>
      <c r="H3651" s="34">
        <v>53223</v>
      </c>
      <c r="I3651" s="7">
        <v>41514</v>
      </c>
      <c r="J3651" s="7">
        <v>33211.199999999997</v>
      </c>
      <c r="K3651" s="7">
        <v>0</v>
      </c>
      <c r="L3651" s="7">
        <v>8302.7999999999993</v>
      </c>
      <c r="M3651" s="5">
        <v>0.2</v>
      </c>
      <c r="N3651" t="s">
        <v>3140</v>
      </c>
      <c r="O3651" t="s">
        <v>17</v>
      </c>
      <c r="P3651" t="s">
        <v>18</v>
      </c>
      <c r="Q3651" t="s">
        <v>19</v>
      </c>
      <c r="R3651" t="s">
        <v>38</v>
      </c>
      <c r="S3651" t="s">
        <v>17</v>
      </c>
      <c r="T3651" t="s">
        <v>13312</v>
      </c>
      <c r="U3651" s="1">
        <v>45923</v>
      </c>
      <c r="V3651">
        <v>80</v>
      </c>
      <c r="W3651" t="str">
        <f t="shared" ref="W3651:W3714" si="104">IF(V3651="","",IF(V3651&lt;30,"0-29",IF(V3651&lt;60,"30-59",IF(V3651&lt;90,"60-89",IF(V3651&lt;120,"90-119",IF(V3651&lt;150,"120-149",IF(V3651&lt;180,"150-179",IF(V3651&lt;210,"180-209",IF(V3651&lt;240,"210-239",IF(V3651&lt;270,"240-269",IF(V3651&lt;300,"270-299",IF(V3651&lt;330,"300-329",IF(V3651&lt;360,"330-359","360+")))))))))))))</f>
        <v>60-89</v>
      </c>
    </row>
    <row r="3652" spans="1:23" x14ac:dyDescent="0.25">
      <c r="A3652" t="s">
        <v>3898</v>
      </c>
      <c r="B3652">
        <v>2305423325</v>
      </c>
      <c r="C3652">
        <v>368575836</v>
      </c>
      <c r="D3652" s="1">
        <v>45389</v>
      </c>
      <c r="E3652">
        <v>99213</v>
      </c>
      <c r="F3652">
        <v>99203</v>
      </c>
      <c r="G3652" t="s">
        <v>288</v>
      </c>
      <c r="H3652" s="34">
        <v>70105</v>
      </c>
      <c r="I3652" s="7">
        <v>57486</v>
      </c>
      <c r="J3652" s="7">
        <v>47138.52</v>
      </c>
      <c r="K3652" s="7">
        <v>0</v>
      </c>
      <c r="L3652" s="7">
        <v>10347.48</v>
      </c>
      <c r="M3652" s="5">
        <v>0.18</v>
      </c>
      <c r="N3652" t="s">
        <v>3141</v>
      </c>
      <c r="O3652" t="s">
        <v>17</v>
      </c>
      <c r="P3652" t="s">
        <v>3149</v>
      </c>
      <c r="Q3652" t="s">
        <v>32</v>
      </c>
      <c r="R3652" t="s">
        <v>43</v>
      </c>
      <c r="S3652" t="s">
        <v>21</v>
      </c>
      <c r="T3652" t="s">
        <v>13310</v>
      </c>
      <c r="U3652" s="1">
        <v>45533</v>
      </c>
      <c r="V3652">
        <v>144</v>
      </c>
      <c r="W3652" t="str">
        <f t="shared" si="104"/>
        <v>120-149</v>
      </c>
    </row>
    <row r="3653" spans="1:23" x14ac:dyDescent="0.25">
      <c r="A3653" t="s">
        <v>3899</v>
      </c>
      <c r="B3653">
        <v>2006317703</v>
      </c>
      <c r="C3653">
        <v>6766716307</v>
      </c>
      <c r="D3653" s="1">
        <v>45576</v>
      </c>
      <c r="E3653">
        <v>99214</v>
      </c>
      <c r="F3653">
        <v>99204</v>
      </c>
      <c r="G3653" t="s">
        <v>3262</v>
      </c>
      <c r="H3653" s="34">
        <v>20001</v>
      </c>
      <c r="I3653" s="7">
        <v>15001</v>
      </c>
      <c r="J3653" s="7">
        <v>11328.85</v>
      </c>
      <c r="K3653" s="7">
        <v>1422</v>
      </c>
      <c r="L3653" s="7">
        <v>2250.15</v>
      </c>
      <c r="M3653" s="5">
        <v>0.15</v>
      </c>
      <c r="N3653" t="s">
        <v>1139</v>
      </c>
      <c r="O3653" t="s">
        <v>27</v>
      </c>
      <c r="P3653" t="s">
        <v>18</v>
      </c>
      <c r="Q3653" t="s">
        <v>32</v>
      </c>
      <c r="R3653" t="s">
        <v>27</v>
      </c>
      <c r="S3653" t="s">
        <v>17</v>
      </c>
      <c r="T3653" t="s">
        <v>13312</v>
      </c>
      <c r="U3653" s="1">
        <v>45698</v>
      </c>
      <c r="V3653">
        <v>122</v>
      </c>
      <c r="W3653" t="str">
        <f t="shared" si="104"/>
        <v>120-149</v>
      </c>
    </row>
    <row r="3654" spans="1:23" x14ac:dyDescent="0.25">
      <c r="A3654" t="s">
        <v>3900</v>
      </c>
      <c r="B3654">
        <v>4860348911</v>
      </c>
      <c r="C3654">
        <v>5856940642</v>
      </c>
      <c r="D3654" s="1">
        <v>45442</v>
      </c>
      <c r="E3654">
        <v>99213</v>
      </c>
      <c r="F3654">
        <v>99214</v>
      </c>
      <c r="G3654" t="s">
        <v>34</v>
      </c>
      <c r="H3654" s="34">
        <v>38910</v>
      </c>
      <c r="I3654" s="7">
        <v>31128</v>
      </c>
      <c r="J3654" s="7">
        <v>26770.080000000002</v>
      </c>
      <c r="K3654" s="7">
        <v>0</v>
      </c>
      <c r="L3654" s="7">
        <v>4357.92</v>
      </c>
      <c r="M3654" s="5">
        <v>0.14000000000000001</v>
      </c>
      <c r="N3654" t="s">
        <v>1135</v>
      </c>
      <c r="O3654" t="s">
        <v>17</v>
      </c>
      <c r="P3654" t="s">
        <v>25</v>
      </c>
      <c r="Q3654" t="s">
        <v>32</v>
      </c>
      <c r="R3654" t="s">
        <v>27</v>
      </c>
      <c r="S3654" t="s">
        <v>27</v>
      </c>
      <c r="T3654" t="s">
        <v>13312</v>
      </c>
      <c r="U3654" s="1">
        <v>45616</v>
      </c>
      <c r="V3654">
        <v>174</v>
      </c>
      <c r="W3654" t="str">
        <f t="shared" si="104"/>
        <v>150-179</v>
      </c>
    </row>
    <row r="3655" spans="1:23" x14ac:dyDescent="0.25">
      <c r="A3655" t="s">
        <v>3901</v>
      </c>
      <c r="B3655">
        <v>4797420095</v>
      </c>
      <c r="C3655">
        <v>3084492157</v>
      </c>
      <c r="D3655" s="1">
        <v>45929</v>
      </c>
      <c r="E3655">
        <v>99233</v>
      </c>
      <c r="F3655">
        <v>99281</v>
      </c>
      <c r="G3655" t="s">
        <v>296</v>
      </c>
      <c r="H3655" s="34">
        <v>75080</v>
      </c>
      <c r="I3655" s="7">
        <v>59313</v>
      </c>
      <c r="J3655" s="7">
        <v>49822.92</v>
      </c>
      <c r="K3655" s="7">
        <v>0</v>
      </c>
      <c r="L3655" s="7">
        <v>9490.08</v>
      </c>
      <c r="M3655" s="5">
        <v>0.16</v>
      </c>
      <c r="N3655" t="s">
        <v>1138</v>
      </c>
      <c r="O3655" t="s">
        <v>17</v>
      </c>
      <c r="P3655" t="s">
        <v>40</v>
      </c>
      <c r="Q3655" t="s">
        <v>32</v>
      </c>
      <c r="R3655" t="s">
        <v>20</v>
      </c>
      <c r="S3655" t="s">
        <v>21</v>
      </c>
      <c r="T3655" t="s">
        <v>13312</v>
      </c>
      <c r="U3655" s="1">
        <v>46048</v>
      </c>
      <c r="V3655">
        <v>119</v>
      </c>
      <c r="W3655" t="str">
        <f t="shared" si="104"/>
        <v>90-119</v>
      </c>
    </row>
    <row r="3656" spans="1:23" x14ac:dyDescent="0.25">
      <c r="A3656" t="s">
        <v>3902</v>
      </c>
      <c r="B3656">
        <v>9562123898</v>
      </c>
      <c r="C3656">
        <v>8367138919</v>
      </c>
      <c r="D3656" s="1">
        <v>45846</v>
      </c>
      <c r="E3656">
        <v>99213</v>
      </c>
      <c r="F3656">
        <v>99284</v>
      </c>
      <c r="G3656" t="s">
        <v>3428</v>
      </c>
      <c r="H3656" s="34">
        <v>69701</v>
      </c>
      <c r="I3656" s="7">
        <v>52276</v>
      </c>
      <c r="J3656" s="7">
        <v>36605.599999999999</v>
      </c>
      <c r="K3656" s="7">
        <v>7829</v>
      </c>
      <c r="L3656" s="7">
        <v>7841.4</v>
      </c>
      <c r="M3656" s="5">
        <v>0.15</v>
      </c>
      <c r="N3656" t="s">
        <v>1139</v>
      </c>
      <c r="O3656" t="s">
        <v>27</v>
      </c>
      <c r="P3656" t="s">
        <v>25</v>
      </c>
      <c r="Q3656" t="s">
        <v>19</v>
      </c>
      <c r="R3656" t="s">
        <v>43</v>
      </c>
      <c r="S3656" t="s">
        <v>17</v>
      </c>
      <c r="T3656" t="s">
        <v>13312</v>
      </c>
      <c r="U3656" s="1">
        <v>45985</v>
      </c>
      <c r="V3656">
        <v>139</v>
      </c>
      <c r="W3656" t="str">
        <f t="shared" si="104"/>
        <v>120-149</v>
      </c>
    </row>
    <row r="3657" spans="1:23" x14ac:dyDescent="0.25">
      <c r="A3657" t="s">
        <v>3903</v>
      </c>
      <c r="B3657">
        <v>8499964194</v>
      </c>
      <c r="C3657">
        <v>6437629038</v>
      </c>
      <c r="D3657" s="1">
        <v>45393</v>
      </c>
      <c r="E3657">
        <v>99223</v>
      </c>
      <c r="F3657">
        <v>99284</v>
      </c>
      <c r="G3657" t="s">
        <v>3192</v>
      </c>
      <c r="H3657" s="34">
        <v>68579</v>
      </c>
      <c r="I3657" s="7">
        <v>51434</v>
      </c>
      <c r="J3657" s="7">
        <v>36042.9</v>
      </c>
      <c r="K3657" s="7">
        <v>7676</v>
      </c>
      <c r="L3657" s="7">
        <v>7715.1</v>
      </c>
      <c r="M3657" s="5">
        <v>0.15</v>
      </c>
      <c r="N3657" t="s">
        <v>1139</v>
      </c>
      <c r="O3657" t="s">
        <v>30</v>
      </c>
      <c r="P3657" t="s">
        <v>18</v>
      </c>
      <c r="Q3657" t="s">
        <v>32</v>
      </c>
      <c r="R3657" t="s">
        <v>27</v>
      </c>
      <c r="S3657" t="s">
        <v>27</v>
      </c>
      <c r="T3657" t="s">
        <v>13310</v>
      </c>
      <c r="U3657" s="1">
        <v>45447</v>
      </c>
      <c r="V3657">
        <v>54</v>
      </c>
      <c r="W3657" t="str">
        <f t="shared" si="104"/>
        <v>30-59</v>
      </c>
    </row>
    <row r="3658" spans="1:23" x14ac:dyDescent="0.25">
      <c r="A3658" t="s">
        <v>3904</v>
      </c>
      <c r="B3658">
        <v>3607029097</v>
      </c>
      <c r="C3658">
        <v>1559401178</v>
      </c>
      <c r="D3658" s="1">
        <v>45634</v>
      </c>
      <c r="E3658">
        <v>99214</v>
      </c>
      <c r="F3658">
        <v>99282</v>
      </c>
      <c r="G3658" t="s">
        <v>3741</v>
      </c>
      <c r="H3658" s="34">
        <v>33949</v>
      </c>
      <c r="I3658" s="7">
        <v>27838</v>
      </c>
      <c r="J3658" s="7">
        <v>22827.16</v>
      </c>
      <c r="K3658" s="7">
        <v>0</v>
      </c>
      <c r="L3658" s="7">
        <v>5010.84</v>
      </c>
      <c r="M3658" s="5">
        <v>0.18</v>
      </c>
      <c r="N3658" t="s">
        <v>3141</v>
      </c>
      <c r="O3658" t="s">
        <v>17</v>
      </c>
      <c r="P3658" t="s">
        <v>3149</v>
      </c>
      <c r="Q3658" t="s">
        <v>32</v>
      </c>
      <c r="R3658" t="s">
        <v>38</v>
      </c>
      <c r="S3658" t="s">
        <v>27</v>
      </c>
      <c r="T3658" t="s">
        <v>13311</v>
      </c>
      <c r="U3658" s="1">
        <v>45758</v>
      </c>
      <c r="V3658">
        <v>124</v>
      </c>
      <c r="W3658" t="str">
        <f t="shared" si="104"/>
        <v>120-149</v>
      </c>
    </row>
    <row r="3659" spans="1:23" x14ac:dyDescent="0.25">
      <c r="A3659" t="s">
        <v>3905</v>
      </c>
      <c r="B3659">
        <v>9791361549</v>
      </c>
      <c r="C3659">
        <v>3719424095</v>
      </c>
      <c r="D3659" s="1">
        <v>45689</v>
      </c>
      <c r="E3659">
        <v>99214</v>
      </c>
      <c r="F3659">
        <v>99281</v>
      </c>
      <c r="G3659" t="s">
        <v>3164</v>
      </c>
      <c r="H3659" s="34">
        <v>38214</v>
      </c>
      <c r="I3659" s="7">
        <v>31335</v>
      </c>
      <c r="J3659" s="7">
        <v>25694.7</v>
      </c>
      <c r="K3659" s="7">
        <v>0</v>
      </c>
      <c r="L3659" s="7">
        <v>5640.3</v>
      </c>
      <c r="M3659" s="5">
        <v>0.18</v>
      </c>
      <c r="N3659" t="s">
        <v>3141</v>
      </c>
      <c r="O3659" t="s">
        <v>17</v>
      </c>
      <c r="P3659" t="s">
        <v>40</v>
      </c>
      <c r="Q3659" t="s">
        <v>19</v>
      </c>
      <c r="R3659" t="s">
        <v>38</v>
      </c>
      <c r="S3659" t="s">
        <v>17</v>
      </c>
      <c r="T3659" t="s">
        <v>13310</v>
      </c>
      <c r="U3659" s="1">
        <v>45745</v>
      </c>
      <c r="V3659">
        <v>56</v>
      </c>
      <c r="W3659" t="str">
        <f t="shared" si="104"/>
        <v>30-59</v>
      </c>
    </row>
    <row r="3660" spans="1:23" x14ac:dyDescent="0.25">
      <c r="A3660" t="s">
        <v>3906</v>
      </c>
      <c r="B3660">
        <v>922202505</v>
      </c>
      <c r="C3660">
        <v>8283561166</v>
      </c>
      <c r="D3660" s="1">
        <v>45390</v>
      </c>
      <c r="E3660">
        <v>99233</v>
      </c>
      <c r="F3660">
        <v>99204</v>
      </c>
      <c r="G3660" t="s">
        <v>3225</v>
      </c>
      <c r="H3660" s="34">
        <v>39009</v>
      </c>
      <c r="I3660" s="7">
        <v>31207</v>
      </c>
      <c r="J3660" s="7">
        <v>22987.02</v>
      </c>
      <c r="K3660" s="7">
        <v>3851</v>
      </c>
      <c r="L3660" s="7">
        <v>4368.9799999999996</v>
      </c>
      <c r="M3660" s="5">
        <v>0.14000000000000001</v>
      </c>
      <c r="N3660" t="s">
        <v>1135</v>
      </c>
      <c r="O3660" t="s">
        <v>27</v>
      </c>
      <c r="P3660" t="s">
        <v>58</v>
      </c>
      <c r="Q3660" t="s">
        <v>19</v>
      </c>
      <c r="R3660" t="s">
        <v>20</v>
      </c>
      <c r="S3660" t="s">
        <v>27</v>
      </c>
      <c r="T3660" t="s">
        <v>13311</v>
      </c>
      <c r="U3660" s="1">
        <v>45443</v>
      </c>
      <c r="V3660">
        <v>53</v>
      </c>
      <c r="W3660" t="str">
        <f t="shared" si="104"/>
        <v>30-59</v>
      </c>
    </row>
    <row r="3661" spans="1:23" x14ac:dyDescent="0.25">
      <c r="A3661" t="s">
        <v>3907</v>
      </c>
      <c r="B3661">
        <v>954438610</v>
      </c>
      <c r="C3661">
        <v>1127473671</v>
      </c>
      <c r="D3661" s="1">
        <v>45639</v>
      </c>
      <c r="E3661">
        <v>99222</v>
      </c>
      <c r="F3661">
        <v>90834</v>
      </c>
      <c r="G3661" t="s">
        <v>3208</v>
      </c>
      <c r="H3661" s="34">
        <v>68252</v>
      </c>
      <c r="I3661" s="7">
        <v>53237</v>
      </c>
      <c r="J3661" s="7">
        <v>42589.599999999999</v>
      </c>
      <c r="K3661" s="7">
        <v>0</v>
      </c>
      <c r="L3661" s="7">
        <v>10647.4</v>
      </c>
      <c r="M3661" s="5">
        <v>0.2</v>
      </c>
      <c r="N3661" t="s">
        <v>3140</v>
      </c>
      <c r="O3661" t="s">
        <v>17</v>
      </c>
      <c r="P3661" t="s">
        <v>3148</v>
      </c>
      <c r="Q3661" t="s">
        <v>32</v>
      </c>
      <c r="R3661" t="s">
        <v>26</v>
      </c>
      <c r="S3661" t="s">
        <v>17</v>
      </c>
      <c r="T3661" t="s">
        <v>13311</v>
      </c>
      <c r="U3661" s="1">
        <v>45817</v>
      </c>
      <c r="V3661">
        <v>178</v>
      </c>
      <c r="W3661" t="str">
        <f t="shared" si="104"/>
        <v>150-179</v>
      </c>
    </row>
    <row r="3662" spans="1:23" x14ac:dyDescent="0.25">
      <c r="A3662" t="s">
        <v>3908</v>
      </c>
      <c r="B3662">
        <v>1259810520</v>
      </c>
      <c r="C3662">
        <v>5523485265</v>
      </c>
      <c r="D3662" s="1">
        <v>45299</v>
      </c>
      <c r="E3662">
        <v>99214</v>
      </c>
      <c r="F3662">
        <v>99292</v>
      </c>
      <c r="G3662" t="s">
        <v>127</v>
      </c>
      <c r="H3662" s="34">
        <v>68678</v>
      </c>
      <c r="I3662" s="7">
        <v>44641</v>
      </c>
      <c r="J3662" s="7">
        <v>39284.080000000002</v>
      </c>
      <c r="K3662" s="7">
        <v>0</v>
      </c>
      <c r="L3662" s="7">
        <v>5356.92</v>
      </c>
      <c r="M3662" s="5">
        <v>0.12</v>
      </c>
      <c r="N3662" t="s">
        <v>46</v>
      </c>
      <c r="O3662" t="s">
        <v>17</v>
      </c>
      <c r="P3662" t="s">
        <v>58</v>
      </c>
      <c r="Q3662" t="s">
        <v>19</v>
      </c>
      <c r="R3662" t="s">
        <v>38</v>
      </c>
      <c r="S3662" t="s">
        <v>17</v>
      </c>
      <c r="T3662" t="s">
        <v>13310</v>
      </c>
      <c r="U3662" s="1">
        <v>45348</v>
      </c>
      <c r="V3662">
        <v>49</v>
      </c>
      <c r="W3662" t="str">
        <f t="shared" si="104"/>
        <v>30-59</v>
      </c>
    </row>
    <row r="3663" spans="1:23" x14ac:dyDescent="0.25">
      <c r="A3663" t="s">
        <v>3909</v>
      </c>
      <c r="B3663">
        <v>5419416311</v>
      </c>
      <c r="C3663">
        <v>9019407843</v>
      </c>
      <c r="D3663" s="1">
        <v>45481</v>
      </c>
      <c r="E3663">
        <v>99213</v>
      </c>
      <c r="F3663">
        <v>81000</v>
      </c>
      <c r="G3663" t="s">
        <v>3391</v>
      </c>
      <c r="H3663" s="34">
        <v>52960</v>
      </c>
      <c r="I3663" s="7">
        <v>41309</v>
      </c>
      <c r="J3663" s="7">
        <v>33047.199999999997</v>
      </c>
      <c r="K3663" s="7">
        <v>0</v>
      </c>
      <c r="L3663" s="7">
        <v>8261.7999999999993</v>
      </c>
      <c r="M3663" s="5">
        <v>0.2</v>
      </c>
      <c r="N3663" t="s">
        <v>3140</v>
      </c>
      <c r="O3663" t="s">
        <v>17</v>
      </c>
      <c r="P3663" t="s">
        <v>3146</v>
      </c>
      <c r="Q3663" t="s">
        <v>32</v>
      </c>
      <c r="R3663" t="s">
        <v>21</v>
      </c>
      <c r="S3663" t="s">
        <v>21</v>
      </c>
      <c r="T3663" t="s">
        <v>13311</v>
      </c>
      <c r="U3663" s="1">
        <v>45541</v>
      </c>
      <c r="V3663">
        <v>60</v>
      </c>
      <c r="W3663" t="str">
        <f t="shared" si="104"/>
        <v>60-89</v>
      </c>
    </row>
    <row r="3664" spans="1:23" x14ac:dyDescent="0.25">
      <c r="A3664" t="s">
        <v>3910</v>
      </c>
      <c r="B3664">
        <v>4342695044</v>
      </c>
      <c r="C3664">
        <v>7917095148</v>
      </c>
      <c r="D3664" s="1">
        <v>45687</v>
      </c>
      <c r="E3664">
        <v>99215</v>
      </c>
      <c r="F3664">
        <v>99203</v>
      </c>
      <c r="G3664" t="s">
        <v>296</v>
      </c>
      <c r="H3664" s="34">
        <v>38192</v>
      </c>
      <c r="I3664" s="7">
        <v>28644</v>
      </c>
      <c r="J3664" s="7">
        <v>20097.400000000001</v>
      </c>
      <c r="K3664" s="7">
        <v>4250</v>
      </c>
      <c r="L3664" s="7">
        <v>4296.6000000000004</v>
      </c>
      <c r="M3664" s="5">
        <v>0.15</v>
      </c>
      <c r="N3664" t="s">
        <v>1139</v>
      </c>
      <c r="O3664" t="s">
        <v>30</v>
      </c>
      <c r="P3664" t="s">
        <v>40</v>
      </c>
      <c r="Q3664" t="s">
        <v>32</v>
      </c>
      <c r="R3664" t="s">
        <v>43</v>
      </c>
      <c r="S3664" t="s">
        <v>17</v>
      </c>
      <c r="T3664" t="s">
        <v>13311</v>
      </c>
      <c r="U3664" s="1">
        <v>45759</v>
      </c>
      <c r="V3664">
        <v>72</v>
      </c>
      <c r="W3664" t="str">
        <f t="shared" si="104"/>
        <v>60-89</v>
      </c>
    </row>
    <row r="3665" spans="1:23" x14ac:dyDescent="0.25">
      <c r="A3665" t="s">
        <v>3911</v>
      </c>
      <c r="B3665">
        <v>7175958334</v>
      </c>
      <c r="C3665">
        <v>6072211261</v>
      </c>
      <c r="D3665" s="1">
        <v>45696</v>
      </c>
      <c r="E3665">
        <v>99221</v>
      </c>
      <c r="F3665">
        <v>71046</v>
      </c>
      <c r="G3665" t="s">
        <v>3641</v>
      </c>
      <c r="H3665" s="34">
        <v>92717</v>
      </c>
      <c r="I3665" s="7">
        <v>78809</v>
      </c>
      <c r="J3665" s="7">
        <v>53840.82</v>
      </c>
      <c r="K3665" s="7">
        <v>23392</v>
      </c>
      <c r="L3665" s="7">
        <v>1576.18</v>
      </c>
      <c r="M3665" s="5">
        <v>0.02</v>
      </c>
      <c r="N3665" t="s">
        <v>16</v>
      </c>
      <c r="O3665" t="s">
        <v>27</v>
      </c>
      <c r="P3665" t="s">
        <v>3150</v>
      </c>
      <c r="Q3665" t="s">
        <v>32</v>
      </c>
      <c r="R3665" t="s">
        <v>26</v>
      </c>
      <c r="S3665" t="s">
        <v>21</v>
      </c>
      <c r="T3665" t="s">
        <v>13312</v>
      </c>
      <c r="U3665" s="1">
        <v>45801</v>
      </c>
      <c r="V3665">
        <v>105</v>
      </c>
      <c r="W3665" t="str">
        <f t="shared" si="104"/>
        <v>90-119</v>
      </c>
    </row>
    <row r="3666" spans="1:23" x14ac:dyDescent="0.25">
      <c r="A3666" t="s">
        <v>3912</v>
      </c>
      <c r="B3666">
        <v>6298635633</v>
      </c>
      <c r="C3666">
        <v>7920458652</v>
      </c>
      <c r="D3666" s="1">
        <v>45876</v>
      </c>
      <c r="E3666">
        <v>99233</v>
      </c>
      <c r="F3666">
        <v>99202</v>
      </c>
      <c r="G3666" t="s">
        <v>146</v>
      </c>
      <c r="H3666" s="34">
        <v>84867</v>
      </c>
      <c r="I3666" s="7">
        <v>63650</v>
      </c>
      <c r="J3666" s="7">
        <v>48459.5</v>
      </c>
      <c r="K3666" s="7">
        <v>5643</v>
      </c>
      <c r="L3666" s="7">
        <v>9547.5</v>
      </c>
      <c r="M3666" s="5">
        <v>0.15</v>
      </c>
      <c r="N3666" t="s">
        <v>1139</v>
      </c>
      <c r="O3666" t="s">
        <v>30</v>
      </c>
      <c r="P3666" t="s">
        <v>31</v>
      </c>
      <c r="Q3666" t="s">
        <v>32</v>
      </c>
      <c r="R3666" t="s">
        <v>27</v>
      </c>
      <c r="S3666" t="s">
        <v>17</v>
      </c>
      <c r="T3666" t="s">
        <v>13311</v>
      </c>
      <c r="U3666" s="1">
        <v>45981</v>
      </c>
      <c r="V3666">
        <v>105</v>
      </c>
      <c r="W3666" t="str">
        <f t="shared" si="104"/>
        <v>90-119</v>
      </c>
    </row>
    <row r="3667" spans="1:23" x14ac:dyDescent="0.25">
      <c r="A3667" t="s">
        <v>3913</v>
      </c>
      <c r="B3667">
        <v>7841748775</v>
      </c>
      <c r="C3667">
        <v>6468686345</v>
      </c>
      <c r="D3667" s="1">
        <v>45927</v>
      </c>
      <c r="E3667">
        <v>99221</v>
      </c>
      <c r="F3667">
        <v>99203</v>
      </c>
      <c r="G3667" t="s">
        <v>495</v>
      </c>
      <c r="H3667" s="34">
        <v>68982</v>
      </c>
      <c r="I3667" s="7">
        <v>53806</v>
      </c>
      <c r="J3667" s="7">
        <v>36763.800000000003</v>
      </c>
      <c r="K3667" s="7">
        <v>6281</v>
      </c>
      <c r="L3667" s="7">
        <v>10761.2</v>
      </c>
      <c r="M3667" s="5">
        <v>0.2</v>
      </c>
      <c r="N3667" t="s">
        <v>3140</v>
      </c>
      <c r="O3667" t="s">
        <v>30</v>
      </c>
      <c r="P3667" t="s">
        <v>3147</v>
      </c>
      <c r="Q3667" t="s">
        <v>19</v>
      </c>
      <c r="R3667" t="s">
        <v>38</v>
      </c>
      <c r="S3667" t="s">
        <v>17</v>
      </c>
      <c r="T3667" t="s">
        <v>13310</v>
      </c>
      <c r="U3667" s="1">
        <v>46003</v>
      </c>
      <c r="V3667">
        <v>76</v>
      </c>
      <c r="W3667" t="str">
        <f t="shared" si="104"/>
        <v>60-89</v>
      </c>
    </row>
    <row r="3668" spans="1:23" x14ac:dyDescent="0.25">
      <c r="A3668" t="s">
        <v>3914</v>
      </c>
      <c r="B3668">
        <v>9083150747</v>
      </c>
      <c r="C3668">
        <v>6263555479</v>
      </c>
      <c r="D3668" s="1">
        <v>45703</v>
      </c>
      <c r="E3668">
        <v>99231</v>
      </c>
      <c r="F3668">
        <v>90834</v>
      </c>
      <c r="G3668" t="s">
        <v>362</v>
      </c>
      <c r="H3668" s="34">
        <v>66493</v>
      </c>
      <c r="I3668" s="7">
        <v>51865</v>
      </c>
      <c r="J3668" s="7">
        <v>37401</v>
      </c>
      <c r="K3668" s="7">
        <v>4091</v>
      </c>
      <c r="L3668" s="7">
        <v>10373</v>
      </c>
      <c r="M3668" s="5">
        <v>0.2</v>
      </c>
      <c r="N3668" t="s">
        <v>3140</v>
      </c>
      <c r="O3668" t="s">
        <v>30</v>
      </c>
      <c r="P3668" t="s">
        <v>31</v>
      </c>
      <c r="Q3668" t="s">
        <v>19</v>
      </c>
      <c r="R3668" t="s">
        <v>21</v>
      </c>
      <c r="S3668" t="s">
        <v>27</v>
      </c>
      <c r="T3668" t="s">
        <v>13311</v>
      </c>
      <c r="U3668" s="1">
        <v>45837</v>
      </c>
      <c r="V3668">
        <v>134</v>
      </c>
      <c r="W3668" t="str">
        <f t="shared" si="104"/>
        <v>120-149</v>
      </c>
    </row>
    <row r="3669" spans="1:23" x14ac:dyDescent="0.25">
      <c r="A3669" t="s">
        <v>3915</v>
      </c>
      <c r="B3669">
        <v>3758427618</v>
      </c>
      <c r="C3669">
        <v>8013664945</v>
      </c>
      <c r="D3669" s="1">
        <v>45697</v>
      </c>
      <c r="E3669">
        <v>99214</v>
      </c>
      <c r="F3669">
        <v>36415</v>
      </c>
      <c r="G3669" t="s">
        <v>3152</v>
      </c>
      <c r="H3669" s="34">
        <v>83432</v>
      </c>
      <c r="I3669" s="7">
        <v>66746</v>
      </c>
      <c r="J3669" s="7">
        <v>41956.56</v>
      </c>
      <c r="K3669" s="7">
        <v>15445</v>
      </c>
      <c r="L3669" s="7">
        <v>9344.44</v>
      </c>
      <c r="M3669" s="5">
        <v>0.14000000000000001</v>
      </c>
      <c r="N3669" t="s">
        <v>1135</v>
      </c>
      <c r="O3669" t="s">
        <v>27</v>
      </c>
      <c r="P3669" t="s">
        <v>31</v>
      </c>
      <c r="Q3669" t="s">
        <v>19</v>
      </c>
      <c r="R3669" t="s">
        <v>26</v>
      </c>
      <c r="S3669" t="s">
        <v>17</v>
      </c>
      <c r="T3669" t="s">
        <v>13311</v>
      </c>
      <c r="U3669" s="1">
        <v>45834</v>
      </c>
      <c r="V3669">
        <v>137</v>
      </c>
      <c r="W3669" t="str">
        <f t="shared" si="104"/>
        <v>120-149</v>
      </c>
    </row>
    <row r="3670" spans="1:23" x14ac:dyDescent="0.25">
      <c r="A3670" t="s">
        <v>3916</v>
      </c>
      <c r="B3670">
        <v>7897301310</v>
      </c>
      <c r="C3670">
        <v>5942844246</v>
      </c>
      <c r="D3670" s="1">
        <v>45538</v>
      </c>
      <c r="E3670">
        <v>99213</v>
      </c>
      <c r="F3670">
        <v>99211</v>
      </c>
      <c r="G3670" t="s">
        <v>178</v>
      </c>
      <c r="H3670" s="34">
        <v>81833</v>
      </c>
      <c r="I3670" s="7">
        <v>65466</v>
      </c>
      <c r="J3670" s="7">
        <v>46746.76</v>
      </c>
      <c r="K3670" s="7">
        <v>9554</v>
      </c>
      <c r="L3670" s="7">
        <v>9165.24</v>
      </c>
      <c r="M3670" s="5">
        <v>0.14000000000000001</v>
      </c>
      <c r="N3670" t="s">
        <v>1135</v>
      </c>
      <c r="O3670" t="s">
        <v>30</v>
      </c>
      <c r="P3670" t="s">
        <v>58</v>
      </c>
      <c r="Q3670" t="s">
        <v>19</v>
      </c>
      <c r="R3670" t="s">
        <v>26</v>
      </c>
      <c r="S3670" t="s">
        <v>21</v>
      </c>
      <c r="T3670" t="s">
        <v>13310</v>
      </c>
      <c r="U3670" s="1">
        <v>45599</v>
      </c>
      <c r="V3670">
        <v>61</v>
      </c>
      <c r="W3670" t="str">
        <f t="shared" si="104"/>
        <v>60-89</v>
      </c>
    </row>
    <row r="3671" spans="1:23" x14ac:dyDescent="0.25">
      <c r="A3671" t="s">
        <v>3917</v>
      </c>
      <c r="B3671">
        <v>1975051647</v>
      </c>
      <c r="C3671">
        <v>2767388900</v>
      </c>
      <c r="D3671" s="1">
        <v>45788</v>
      </c>
      <c r="E3671">
        <v>99213</v>
      </c>
      <c r="F3671">
        <v>99201</v>
      </c>
      <c r="G3671" t="s">
        <v>3453</v>
      </c>
      <c r="H3671" s="34">
        <v>40263</v>
      </c>
      <c r="I3671" s="7">
        <v>33016</v>
      </c>
      <c r="J3671" s="7">
        <v>24462.12</v>
      </c>
      <c r="K3671" s="7">
        <v>2611</v>
      </c>
      <c r="L3671" s="7">
        <v>5942.88</v>
      </c>
      <c r="M3671" s="5">
        <v>0.18</v>
      </c>
      <c r="N3671" t="s">
        <v>3141</v>
      </c>
      <c r="O3671" t="s">
        <v>30</v>
      </c>
      <c r="P3671" t="s">
        <v>3148</v>
      </c>
      <c r="Q3671" t="s">
        <v>32</v>
      </c>
      <c r="R3671" t="s">
        <v>38</v>
      </c>
      <c r="S3671" t="s">
        <v>27</v>
      </c>
      <c r="T3671" t="s">
        <v>13310</v>
      </c>
      <c r="U3671" s="1">
        <v>45893</v>
      </c>
      <c r="V3671">
        <v>105</v>
      </c>
      <c r="W3671" t="str">
        <f t="shared" si="104"/>
        <v>90-119</v>
      </c>
    </row>
    <row r="3672" spans="1:23" x14ac:dyDescent="0.25">
      <c r="A3672" t="s">
        <v>3918</v>
      </c>
      <c r="B3672">
        <v>5917264612</v>
      </c>
      <c r="C3672">
        <v>8904644437</v>
      </c>
      <c r="D3672" s="1">
        <v>45721</v>
      </c>
      <c r="E3672">
        <v>99221</v>
      </c>
      <c r="F3672">
        <v>99284</v>
      </c>
      <c r="G3672" t="s">
        <v>3391</v>
      </c>
      <c r="H3672" s="34">
        <v>98611</v>
      </c>
      <c r="I3672" s="7">
        <v>64097</v>
      </c>
      <c r="J3672" s="7">
        <v>44756.36</v>
      </c>
      <c r="K3672" s="7">
        <v>11649</v>
      </c>
      <c r="L3672" s="7">
        <v>7691.64</v>
      </c>
      <c r="M3672" s="5">
        <v>0.12</v>
      </c>
      <c r="N3672" t="s">
        <v>46</v>
      </c>
      <c r="O3672" t="s">
        <v>27</v>
      </c>
      <c r="P3672" t="s">
        <v>58</v>
      </c>
      <c r="Q3672" t="s">
        <v>19</v>
      </c>
      <c r="R3672" t="s">
        <v>38</v>
      </c>
      <c r="S3672" t="s">
        <v>21</v>
      </c>
      <c r="T3672" t="s">
        <v>13310</v>
      </c>
      <c r="U3672" s="1">
        <v>45802</v>
      </c>
      <c r="V3672">
        <v>81</v>
      </c>
      <c r="W3672" t="str">
        <f t="shared" si="104"/>
        <v>60-89</v>
      </c>
    </row>
    <row r="3673" spans="1:23" x14ac:dyDescent="0.25">
      <c r="A3673" t="s">
        <v>3919</v>
      </c>
      <c r="B3673">
        <v>9390333721</v>
      </c>
      <c r="C3673">
        <v>1382322288</v>
      </c>
      <c r="D3673" s="1">
        <v>45874</v>
      </c>
      <c r="E3673">
        <v>99214</v>
      </c>
      <c r="F3673">
        <v>36415</v>
      </c>
      <c r="G3673" t="s">
        <v>15</v>
      </c>
      <c r="H3673" s="34">
        <v>54555</v>
      </c>
      <c r="I3673" s="7">
        <v>46372</v>
      </c>
      <c r="J3673" s="7">
        <v>45444.56</v>
      </c>
      <c r="K3673" s="7">
        <v>0</v>
      </c>
      <c r="L3673" s="7">
        <v>927.44</v>
      </c>
      <c r="M3673" s="5">
        <v>0.02</v>
      </c>
      <c r="N3673" t="s">
        <v>16</v>
      </c>
      <c r="O3673" t="s">
        <v>17</v>
      </c>
      <c r="P3673" t="s">
        <v>40</v>
      </c>
      <c r="Q3673" t="s">
        <v>19</v>
      </c>
      <c r="R3673" t="s">
        <v>38</v>
      </c>
      <c r="S3673" t="s">
        <v>17</v>
      </c>
      <c r="T3673" t="s">
        <v>13312</v>
      </c>
      <c r="U3673" s="1">
        <v>45960</v>
      </c>
      <c r="V3673">
        <v>86</v>
      </c>
      <c r="W3673" t="str">
        <f t="shared" si="104"/>
        <v>60-89</v>
      </c>
    </row>
    <row r="3674" spans="1:23" x14ac:dyDescent="0.25">
      <c r="A3674" t="s">
        <v>3920</v>
      </c>
      <c r="B3674">
        <v>1731656468</v>
      </c>
      <c r="C3674">
        <v>5086520768</v>
      </c>
      <c r="D3674" s="1">
        <v>45793</v>
      </c>
      <c r="E3674">
        <v>99214</v>
      </c>
      <c r="F3674">
        <v>99291</v>
      </c>
      <c r="G3674" t="s">
        <v>67</v>
      </c>
      <c r="H3674" s="34">
        <v>95763</v>
      </c>
      <c r="I3674" s="7">
        <v>75653</v>
      </c>
      <c r="J3674" s="7">
        <v>52561.52</v>
      </c>
      <c r="K3674" s="7">
        <v>10987</v>
      </c>
      <c r="L3674" s="7">
        <v>12104.48</v>
      </c>
      <c r="M3674" s="5">
        <v>0.16</v>
      </c>
      <c r="N3674" t="s">
        <v>1138</v>
      </c>
      <c r="O3674" t="s">
        <v>30</v>
      </c>
      <c r="P3674" t="s">
        <v>31</v>
      </c>
      <c r="Q3674" t="s">
        <v>19</v>
      </c>
      <c r="R3674" t="s">
        <v>43</v>
      </c>
      <c r="S3674" t="s">
        <v>27</v>
      </c>
      <c r="T3674" t="s">
        <v>13310</v>
      </c>
      <c r="U3674" s="1">
        <v>45948</v>
      </c>
      <c r="V3674">
        <v>155</v>
      </c>
      <c r="W3674" t="str">
        <f t="shared" si="104"/>
        <v>150-179</v>
      </c>
    </row>
    <row r="3675" spans="1:23" x14ac:dyDescent="0.25">
      <c r="A3675" t="s">
        <v>3921</v>
      </c>
      <c r="B3675">
        <v>5854601486</v>
      </c>
      <c r="C3675">
        <v>4131806291</v>
      </c>
      <c r="D3675" s="1">
        <v>45906</v>
      </c>
      <c r="E3675">
        <v>99215</v>
      </c>
      <c r="F3675">
        <v>99285</v>
      </c>
      <c r="G3675" t="s">
        <v>3438</v>
      </c>
      <c r="H3675" s="34">
        <v>45023</v>
      </c>
      <c r="I3675" s="7">
        <v>38270</v>
      </c>
      <c r="J3675" s="7">
        <v>32749.599999999999</v>
      </c>
      <c r="K3675" s="7">
        <v>4755</v>
      </c>
      <c r="L3675" s="7">
        <v>765.4</v>
      </c>
      <c r="M3675" s="5">
        <v>0.02</v>
      </c>
      <c r="N3675" t="s">
        <v>16</v>
      </c>
      <c r="O3675" t="s">
        <v>30</v>
      </c>
      <c r="P3675" t="s">
        <v>3150</v>
      </c>
      <c r="Q3675" t="s">
        <v>32</v>
      </c>
      <c r="R3675" t="s">
        <v>26</v>
      </c>
      <c r="S3675" t="s">
        <v>17</v>
      </c>
      <c r="T3675" t="s">
        <v>13312</v>
      </c>
      <c r="U3675" s="1">
        <v>45937</v>
      </c>
      <c r="V3675">
        <v>31</v>
      </c>
      <c r="W3675" t="str">
        <f t="shared" si="104"/>
        <v>30-59</v>
      </c>
    </row>
    <row r="3676" spans="1:23" x14ac:dyDescent="0.25">
      <c r="A3676" t="s">
        <v>3922</v>
      </c>
      <c r="B3676">
        <v>1127351850</v>
      </c>
      <c r="C3676">
        <v>7514177321</v>
      </c>
      <c r="D3676" s="1">
        <v>45536</v>
      </c>
      <c r="E3676">
        <v>99222</v>
      </c>
      <c r="F3676">
        <v>99281</v>
      </c>
      <c r="G3676" t="s">
        <v>3373</v>
      </c>
      <c r="H3676" s="34">
        <v>49384</v>
      </c>
      <c r="I3676" s="7">
        <v>41976</v>
      </c>
      <c r="J3676" s="7">
        <v>27308.48</v>
      </c>
      <c r="K3676" s="7">
        <v>13828</v>
      </c>
      <c r="L3676" s="7">
        <v>839.52</v>
      </c>
      <c r="M3676" s="5">
        <v>0.02</v>
      </c>
      <c r="N3676" t="s">
        <v>16</v>
      </c>
      <c r="O3676" t="s">
        <v>27</v>
      </c>
      <c r="P3676" t="s">
        <v>3147</v>
      </c>
      <c r="Q3676" t="s">
        <v>32</v>
      </c>
      <c r="R3676" t="s">
        <v>21</v>
      </c>
      <c r="S3676" t="s">
        <v>17</v>
      </c>
      <c r="T3676" t="s">
        <v>13311</v>
      </c>
      <c r="U3676" s="1">
        <v>45681</v>
      </c>
      <c r="V3676">
        <v>145</v>
      </c>
      <c r="W3676" t="str">
        <f t="shared" si="104"/>
        <v>120-149</v>
      </c>
    </row>
    <row r="3677" spans="1:23" x14ac:dyDescent="0.25">
      <c r="A3677" t="s">
        <v>3923</v>
      </c>
      <c r="B3677">
        <v>8895225924</v>
      </c>
      <c r="C3677">
        <v>3660684168</v>
      </c>
      <c r="D3677" s="1">
        <v>45740</v>
      </c>
      <c r="E3677">
        <v>99221</v>
      </c>
      <c r="F3677">
        <v>99213</v>
      </c>
      <c r="G3677" t="s">
        <v>116</v>
      </c>
      <c r="H3677" s="34">
        <v>27651</v>
      </c>
      <c r="I3677" s="7">
        <v>22121</v>
      </c>
      <c r="J3677" s="7">
        <v>16872.060000000001</v>
      </c>
      <c r="K3677" s="7">
        <v>2152</v>
      </c>
      <c r="L3677" s="7">
        <v>3096.94</v>
      </c>
      <c r="M3677" s="5">
        <v>0.14000000000000001</v>
      </c>
      <c r="N3677" t="s">
        <v>1135</v>
      </c>
      <c r="O3677" t="s">
        <v>30</v>
      </c>
      <c r="P3677" t="s">
        <v>58</v>
      </c>
      <c r="Q3677" t="s">
        <v>32</v>
      </c>
      <c r="R3677" t="s">
        <v>26</v>
      </c>
      <c r="S3677" t="s">
        <v>21</v>
      </c>
      <c r="T3677" t="s">
        <v>13312</v>
      </c>
      <c r="U3677" s="1">
        <v>45920</v>
      </c>
      <c r="V3677">
        <v>180</v>
      </c>
      <c r="W3677" t="str">
        <f t="shared" si="104"/>
        <v>180-209</v>
      </c>
    </row>
    <row r="3678" spans="1:23" x14ac:dyDescent="0.25">
      <c r="A3678" t="s">
        <v>3924</v>
      </c>
      <c r="B3678">
        <v>3425982619</v>
      </c>
      <c r="C3678">
        <v>123113634</v>
      </c>
      <c r="D3678" s="1">
        <v>45879</v>
      </c>
      <c r="E3678">
        <v>99238</v>
      </c>
      <c r="F3678">
        <v>81000</v>
      </c>
      <c r="G3678" t="s">
        <v>3164</v>
      </c>
      <c r="H3678" s="34">
        <v>73338</v>
      </c>
      <c r="I3678" s="7">
        <v>52803</v>
      </c>
      <c r="J3678" s="7">
        <v>48578.76</v>
      </c>
      <c r="K3678" s="7">
        <v>0</v>
      </c>
      <c r="L3678" s="7">
        <v>4224.24</v>
      </c>
      <c r="M3678" s="5">
        <v>0.08</v>
      </c>
      <c r="N3678" t="s">
        <v>24</v>
      </c>
      <c r="O3678" t="s">
        <v>17</v>
      </c>
      <c r="P3678" t="s">
        <v>35</v>
      </c>
      <c r="Q3678" t="s">
        <v>19</v>
      </c>
      <c r="R3678" t="s">
        <v>20</v>
      </c>
      <c r="S3678" t="s">
        <v>21</v>
      </c>
      <c r="T3678" t="s">
        <v>13312</v>
      </c>
      <c r="U3678" s="1">
        <v>45961</v>
      </c>
      <c r="V3678">
        <v>82</v>
      </c>
      <c r="W3678" t="str">
        <f t="shared" si="104"/>
        <v>60-89</v>
      </c>
    </row>
    <row r="3679" spans="1:23" x14ac:dyDescent="0.25">
      <c r="A3679" t="s">
        <v>3925</v>
      </c>
      <c r="B3679">
        <v>2764473857</v>
      </c>
      <c r="C3679">
        <v>7912157484</v>
      </c>
      <c r="D3679" s="1">
        <v>45790</v>
      </c>
      <c r="E3679">
        <v>99238</v>
      </c>
      <c r="F3679">
        <v>90834</v>
      </c>
      <c r="G3679" t="s">
        <v>593</v>
      </c>
      <c r="H3679" s="34">
        <v>96624</v>
      </c>
      <c r="I3679" s="7">
        <v>75367</v>
      </c>
      <c r="J3679" s="7">
        <v>60293.599999999999</v>
      </c>
      <c r="K3679" s="7">
        <v>0</v>
      </c>
      <c r="L3679" s="7">
        <v>15073.4</v>
      </c>
      <c r="M3679" s="5">
        <v>0.2</v>
      </c>
      <c r="N3679" t="s">
        <v>3140</v>
      </c>
      <c r="O3679" t="s">
        <v>17</v>
      </c>
      <c r="P3679" t="s">
        <v>25</v>
      </c>
      <c r="Q3679" t="s">
        <v>32</v>
      </c>
      <c r="R3679" t="s">
        <v>21</v>
      </c>
      <c r="S3679" t="s">
        <v>21</v>
      </c>
      <c r="T3679" t="s">
        <v>13312</v>
      </c>
      <c r="U3679" s="1">
        <v>45896</v>
      </c>
      <c r="V3679">
        <v>106</v>
      </c>
      <c r="W3679" t="str">
        <f t="shared" si="104"/>
        <v>90-119</v>
      </c>
    </row>
    <row r="3680" spans="1:23" x14ac:dyDescent="0.25">
      <c r="A3680" t="s">
        <v>3926</v>
      </c>
      <c r="B3680">
        <v>4300579251</v>
      </c>
      <c r="C3680">
        <v>4940980626</v>
      </c>
      <c r="D3680" s="1">
        <v>45869</v>
      </c>
      <c r="E3680">
        <v>99223</v>
      </c>
      <c r="F3680">
        <v>99281</v>
      </c>
      <c r="G3680" t="s">
        <v>3199</v>
      </c>
      <c r="H3680" s="34">
        <v>30022</v>
      </c>
      <c r="I3680" s="7">
        <v>25519</v>
      </c>
      <c r="J3680" s="7">
        <v>14695.62</v>
      </c>
      <c r="K3680" s="7">
        <v>10313</v>
      </c>
      <c r="L3680" s="7">
        <v>510.38</v>
      </c>
      <c r="M3680" s="5">
        <v>0.02</v>
      </c>
      <c r="N3680" t="s">
        <v>16</v>
      </c>
      <c r="O3680" t="s">
        <v>27</v>
      </c>
      <c r="P3680" t="s">
        <v>25</v>
      </c>
      <c r="Q3680" t="s">
        <v>32</v>
      </c>
      <c r="R3680" t="s">
        <v>43</v>
      </c>
      <c r="S3680" t="s">
        <v>21</v>
      </c>
      <c r="T3680" t="s">
        <v>13311</v>
      </c>
      <c r="U3680" s="1">
        <v>45913</v>
      </c>
      <c r="V3680">
        <v>44</v>
      </c>
      <c r="W3680" t="str">
        <f t="shared" si="104"/>
        <v>30-59</v>
      </c>
    </row>
    <row r="3681" spans="1:23" x14ac:dyDescent="0.25">
      <c r="A3681" t="s">
        <v>3927</v>
      </c>
      <c r="B3681">
        <v>1128533253</v>
      </c>
      <c r="C3681">
        <v>3598004786</v>
      </c>
      <c r="D3681" s="1">
        <v>45899</v>
      </c>
      <c r="E3681">
        <v>99232</v>
      </c>
      <c r="F3681">
        <v>99201</v>
      </c>
      <c r="G3681" t="s">
        <v>237</v>
      </c>
      <c r="H3681" s="34">
        <v>81791</v>
      </c>
      <c r="I3681" s="7">
        <v>69522</v>
      </c>
      <c r="J3681" s="7">
        <v>59176.56</v>
      </c>
      <c r="K3681" s="7">
        <v>8955</v>
      </c>
      <c r="L3681" s="7">
        <v>1390.44</v>
      </c>
      <c r="M3681" s="5">
        <v>0.02</v>
      </c>
      <c r="N3681" t="s">
        <v>16</v>
      </c>
      <c r="O3681" t="s">
        <v>30</v>
      </c>
      <c r="P3681" t="s">
        <v>3149</v>
      </c>
      <c r="Q3681" t="s">
        <v>32</v>
      </c>
      <c r="R3681" t="s">
        <v>26</v>
      </c>
      <c r="S3681" t="s">
        <v>17</v>
      </c>
      <c r="T3681" t="s">
        <v>13312</v>
      </c>
      <c r="U3681" s="1">
        <v>46057</v>
      </c>
      <c r="V3681">
        <v>158</v>
      </c>
      <c r="W3681" t="str">
        <f t="shared" si="104"/>
        <v>150-179</v>
      </c>
    </row>
    <row r="3682" spans="1:23" x14ac:dyDescent="0.25">
      <c r="A3682" t="s">
        <v>3928</v>
      </c>
      <c r="B3682">
        <v>9066023671</v>
      </c>
      <c r="C3682">
        <v>6927349216</v>
      </c>
      <c r="D3682" s="1">
        <v>45349</v>
      </c>
      <c r="E3682">
        <v>99215</v>
      </c>
      <c r="F3682">
        <v>71046</v>
      </c>
      <c r="G3682" t="s">
        <v>3342</v>
      </c>
      <c r="H3682" s="34">
        <v>78705</v>
      </c>
      <c r="I3682" s="7">
        <v>51158</v>
      </c>
      <c r="J3682" s="7">
        <v>37061.040000000001</v>
      </c>
      <c r="K3682" s="7">
        <v>7958</v>
      </c>
      <c r="L3682" s="7">
        <v>6138.96</v>
      </c>
      <c r="M3682" s="5">
        <v>0.12</v>
      </c>
      <c r="N3682" t="s">
        <v>46</v>
      </c>
      <c r="O3682" t="s">
        <v>27</v>
      </c>
      <c r="P3682" t="s">
        <v>31</v>
      </c>
      <c r="Q3682" t="s">
        <v>32</v>
      </c>
      <c r="R3682" t="s">
        <v>26</v>
      </c>
      <c r="S3682" t="s">
        <v>27</v>
      </c>
      <c r="T3682" t="s">
        <v>13312</v>
      </c>
      <c r="U3682" s="1">
        <v>45412</v>
      </c>
      <c r="V3682">
        <v>63</v>
      </c>
      <c r="W3682" t="str">
        <f t="shared" si="104"/>
        <v>60-89</v>
      </c>
    </row>
    <row r="3683" spans="1:23" x14ac:dyDescent="0.25">
      <c r="A3683" t="s">
        <v>3929</v>
      </c>
      <c r="B3683">
        <v>9317962936</v>
      </c>
      <c r="C3683">
        <v>5834817631</v>
      </c>
      <c r="D3683" s="1">
        <v>45431</v>
      </c>
      <c r="E3683">
        <v>99232</v>
      </c>
      <c r="F3683">
        <v>99282</v>
      </c>
      <c r="G3683" t="s">
        <v>279</v>
      </c>
      <c r="H3683" s="34">
        <v>34241</v>
      </c>
      <c r="I3683" s="7">
        <v>27050</v>
      </c>
      <c r="J3683" s="7">
        <v>22722</v>
      </c>
      <c r="K3683" s="7">
        <v>0</v>
      </c>
      <c r="L3683" s="7">
        <v>4328</v>
      </c>
      <c r="M3683" s="5">
        <v>0.16</v>
      </c>
      <c r="N3683" t="s">
        <v>1138</v>
      </c>
      <c r="O3683" t="s">
        <v>17</v>
      </c>
      <c r="P3683" t="s">
        <v>3147</v>
      </c>
      <c r="Q3683" t="s">
        <v>19</v>
      </c>
      <c r="R3683" t="s">
        <v>20</v>
      </c>
      <c r="S3683" t="s">
        <v>17</v>
      </c>
      <c r="T3683" t="s">
        <v>13310</v>
      </c>
      <c r="U3683" s="1">
        <v>45553</v>
      </c>
      <c r="V3683">
        <v>122</v>
      </c>
      <c r="W3683" t="str">
        <f t="shared" si="104"/>
        <v>120-149</v>
      </c>
    </row>
    <row r="3684" spans="1:23" x14ac:dyDescent="0.25">
      <c r="A3684" t="s">
        <v>3930</v>
      </c>
      <c r="B3684">
        <v>820876200</v>
      </c>
      <c r="C3684">
        <v>8377622817</v>
      </c>
      <c r="D3684" s="1">
        <v>45356</v>
      </c>
      <c r="E3684">
        <v>99213</v>
      </c>
      <c r="F3684">
        <v>99211</v>
      </c>
      <c r="G3684" t="s">
        <v>3570</v>
      </c>
      <c r="H3684" s="34">
        <v>76389</v>
      </c>
      <c r="I3684" s="7">
        <v>49653</v>
      </c>
      <c r="J3684" s="7">
        <v>43694.64</v>
      </c>
      <c r="K3684" s="7">
        <v>0</v>
      </c>
      <c r="L3684" s="7">
        <v>5958.36</v>
      </c>
      <c r="M3684" s="5">
        <v>0.12</v>
      </c>
      <c r="N3684" t="s">
        <v>46</v>
      </c>
      <c r="O3684" t="s">
        <v>17</v>
      </c>
      <c r="P3684" t="s">
        <v>3148</v>
      </c>
      <c r="Q3684" t="s">
        <v>32</v>
      </c>
      <c r="R3684" t="s">
        <v>21</v>
      </c>
      <c r="S3684" t="s">
        <v>17</v>
      </c>
      <c r="T3684" t="s">
        <v>13311</v>
      </c>
      <c r="U3684" s="1">
        <v>45464</v>
      </c>
      <c r="V3684">
        <v>108</v>
      </c>
      <c r="W3684" t="str">
        <f t="shared" si="104"/>
        <v>90-119</v>
      </c>
    </row>
    <row r="3685" spans="1:23" x14ac:dyDescent="0.25">
      <c r="A3685" t="s">
        <v>3931</v>
      </c>
      <c r="B3685">
        <v>8474390633</v>
      </c>
      <c r="C3685">
        <v>2932488300</v>
      </c>
      <c r="D3685" s="1">
        <v>45877</v>
      </c>
      <c r="E3685">
        <v>99214</v>
      </c>
      <c r="F3685">
        <v>97110</v>
      </c>
      <c r="G3685" t="s">
        <v>3250</v>
      </c>
      <c r="H3685" s="34">
        <v>74966</v>
      </c>
      <c r="I3685" s="7">
        <v>59223</v>
      </c>
      <c r="J3685" s="7">
        <v>49747.32</v>
      </c>
      <c r="K3685" s="7">
        <v>0</v>
      </c>
      <c r="L3685" s="7">
        <v>9475.68</v>
      </c>
      <c r="M3685" s="5">
        <v>0.16</v>
      </c>
      <c r="N3685" t="s">
        <v>1138</v>
      </c>
      <c r="O3685" t="s">
        <v>17</v>
      </c>
      <c r="P3685" t="s">
        <v>97</v>
      </c>
      <c r="Q3685" t="s">
        <v>32</v>
      </c>
      <c r="R3685" t="s">
        <v>21</v>
      </c>
      <c r="S3685" t="s">
        <v>17</v>
      </c>
      <c r="T3685" t="s">
        <v>13310</v>
      </c>
      <c r="U3685" s="1">
        <v>45919</v>
      </c>
      <c r="V3685">
        <v>42</v>
      </c>
      <c r="W3685" t="str">
        <f t="shared" si="104"/>
        <v>30-59</v>
      </c>
    </row>
    <row r="3686" spans="1:23" x14ac:dyDescent="0.25">
      <c r="A3686" t="s">
        <v>3932</v>
      </c>
      <c r="B3686">
        <v>8874104922</v>
      </c>
      <c r="C3686">
        <v>7838499691</v>
      </c>
      <c r="D3686" s="1">
        <v>45456</v>
      </c>
      <c r="E3686">
        <v>99213</v>
      </c>
      <c r="F3686">
        <v>85025</v>
      </c>
      <c r="G3686" t="s">
        <v>288</v>
      </c>
      <c r="H3686" s="34">
        <v>78320</v>
      </c>
      <c r="I3686" s="7">
        <v>58740</v>
      </c>
      <c r="J3686" s="7">
        <v>49929</v>
      </c>
      <c r="K3686" s="7">
        <v>0</v>
      </c>
      <c r="L3686" s="7">
        <v>8811</v>
      </c>
      <c r="M3686" s="5">
        <v>0.15</v>
      </c>
      <c r="N3686" t="s">
        <v>1139</v>
      </c>
      <c r="O3686" t="s">
        <v>17</v>
      </c>
      <c r="P3686" t="s">
        <v>31</v>
      </c>
      <c r="Q3686" t="s">
        <v>19</v>
      </c>
      <c r="R3686" t="s">
        <v>27</v>
      </c>
      <c r="S3686" t="s">
        <v>21</v>
      </c>
      <c r="T3686" t="s">
        <v>13310</v>
      </c>
      <c r="U3686" s="1">
        <v>45595</v>
      </c>
      <c r="V3686">
        <v>139</v>
      </c>
      <c r="W3686" t="str">
        <f t="shared" si="104"/>
        <v>120-149</v>
      </c>
    </row>
    <row r="3687" spans="1:23" x14ac:dyDescent="0.25">
      <c r="A3687" t="s">
        <v>3933</v>
      </c>
      <c r="B3687">
        <v>7000143644</v>
      </c>
      <c r="C3687">
        <v>2252473169</v>
      </c>
      <c r="D3687" s="1">
        <v>45542</v>
      </c>
      <c r="E3687">
        <v>99222</v>
      </c>
      <c r="F3687">
        <v>80053</v>
      </c>
      <c r="G3687" t="s">
        <v>34</v>
      </c>
      <c r="H3687" s="34">
        <v>11656</v>
      </c>
      <c r="I3687" s="7">
        <v>9092</v>
      </c>
      <c r="J3687" s="7">
        <v>6674.6</v>
      </c>
      <c r="K3687" s="7">
        <v>599</v>
      </c>
      <c r="L3687" s="7">
        <v>1818.4</v>
      </c>
      <c r="M3687" s="5">
        <v>0.2</v>
      </c>
      <c r="N3687" t="s">
        <v>3140</v>
      </c>
      <c r="O3687" t="s">
        <v>30</v>
      </c>
      <c r="P3687" t="s">
        <v>40</v>
      </c>
      <c r="Q3687" t="s">
        <v>19</v>
      </c>
      <c r="R3687" t="s">
        <v>20</v>
      </c>
      <c r="S3687" t="s">
        <v>17</v>
      </c>
      <c r="T3687" t="s">
        <v>13310</v>
      </c>
      <c r="U3687" s="1">
        <v>45699</v>
      </c>
      <c r="V3687">
        <v>158</v>
      </c>
      <c r="W3687" t="str">
        <f t="shared" si="104"/>
        <v>150-179</v>
      </c>
    </row>
    <row r="3688" spans="1:23" x14ac:dyDescent="0.25">
      <c r="A3688" t="s">
        <v>3934</v>
      </c>
      <c r="B3688">
        <v>8710415234</v>
      </c>
      <c r="C3688">
        <v>3856921797</v>
      </c>
      <c r="D3688" s="1">
        <v>45327</v>
      </c>
      <c r="E3688">
        <v>99213</v>
      </c>
      <c r="F3688">
        <v>99282</v>
      </c>
      <c r="G3688" t="s">
        <v>3242</v>
      </c>
      <c r="H3688" s="34">
        <v>84101</v>
      </c>
      <c r="I3688" s="7">
        <v>68963</v>
      </c>
      <c r="J3688" s="7">
        <v>49313.66</v>
      </c>
      <c r="K3688" s="7">
        <v>7236</v>
      </c>
      <c r="L3688" s="7">
        <v>12413.34</v>
      </c>
      <c r="M3688" s="5">
        <v>0.18</v>
      </c>
      <c r="N3688" t="s">
        <v>3141</v>
      </c>
      <c r="O3688" t="s">
        <v>30</v>
      </c>
      <c r="P3688" t="s">
        <v>58</v>
      </c>
      <c r="Q3688" t="s">
        <v>19</v>
      </c>
      <c r="R3688" t="s">
        <v>20</v>
      </c>
      <c r="S3688" t="s">
        <v>27</v>
      </c>
      <c r="T3688" t="s">
        <v>13311</v>
      </c>
      <c r="U3688" s="1">
        <v>45488</v>
      </c>
      <c r="V3688">
        <v>161</v>
      </c>
      <c r="W3688" t="str">
        <f t="shared" si="104"/>
        <v>150-179</v>
      </c>
    </row>
    <row r="3689" spans="1:23" x14ac:dyDescent="0.25">
      <c r="A3689" t="s">
        <v>3935</v>
      </c>
      <c r="B3689">
        <v>622768040</v>
      </c>
      <c r="C3689">
        <v>6306254968</v>
      </c>
      <c r="D3689" s="1">
        <v>45943</v>
      </c>
      <c r="E3689">
        <v>99223</v>
      </c>
      <c r="F3689">
        <v>99213</v>
      </c>
      <c r="G3689" t="s">
        <v>288</v>
      </c>
      <c r="H3689" s="34">
        <v>81864</v>
      </c>
      <c r="I3689" s="7">
        <v>53212</v>
      </c>
      <c r="J3689" s="7">
        <v>46826.559999999998</v>
      </c>
      <c r="K3689" s="7">
        <v>0</v>
      </c>
      <c r="L3689" s="7">
        <v>6385.44</v>
      </c>
      <c r="M3689" s="5">
        <v>0.12</v>
      </c>
      <c r="N3689" t="s">
        <v>46</v>
      </c>
      <c r="O3689" t="s">
        <v>17</v>
      </c>
      <c r="P3689" t="s">
        <v>3146</v>
      </c>
      <c r="Q3689" t="s">
        <v>32</v>
      </c>
      <c r="R3689" t="s">
        <v>43</v>
      </c>
      <c r="S3689" t="s">
        <v>21</v>
      </c>
      <c r="T3689" t="s">
        <v>13312</v>
      </c>
      <c r="U3689" s="1">
        <v>46064</v>
      </c>
      <c r="V3689">
        <v>121</v>
      </c>
      <c r="W3689" t="str">
        <f t="shared" si="104"/>
        <v>120-149</v>
      </c>
    </row>
    <row r="3690" spans="1:23" x14ac:dyDescent="0.25">
      <c r="A3690" t="s">
        <v>3936</v>
      </c>
      <c r="B3690">
        <v>3404829862</v>
      </c>
      <c r="C3690">
        <v>444561906</v>
      </c>
      <c r="D3690" s="1">
        <v>45540</v>
      </c>
      <c r="E3690">
        <v>99214</v>
      </c>
      <c r="F3690">
        <v>99281</v>
      </c>
      <c r="G3690" t="s">
        <v>3192</v>
      </c>
      <c r="H3690" s="34">
        <v>90645</v>
      </c>
      <c r="I3690" s="7">
        <v>67984</v>
      </c>
      <c r="J3690" s="7">
        <v>38976.400000000001</v>
      </c>
      <c r="K3690" s="7">
        <v>18810</v>
      </c>
      <c r="L3690" s="7">
        <v>10197.6</v>
      </c>
      <c r="M3690" s="5">
        <v>0.15</v>
      </c>
      <c r="N3690" t="s">
        <v>1139</v>
      </c>
      <c r="O3690" t="s">
        <v>27</v>
      </c>
      <c r="P3690" t="s">
        <v>40</v>
      </c>
      <c r="Q3690" t="s">
        <v>32</v>
      </c>
      <c r="R3690" t="s">
        <v>26</v>
      </c>
      <c r="S3690" t="s">
        <v>27</v>
      </c>
      <c r="T3690" t="s">
        <v>13310</v>
      </c>
      <c r="U3690" s="1">
        <v>45643</v>
      </c>
      <c r="V3690">
        <v>103</v>
      </c>
      <c r="W3690" t="str">
        <f t="shared" si="104"/>
        <v>90-119</v>
      </c>
    </row>
    <row r="3691" spans="1:23" x14ac:dyDescent="0.25">
      <c r="A3691" t="s">
        <v>3937</v>
      </c>
      <c r="B3691">
        <v>3349333289</v>
      </c>
      <c r="C3691">
        <v>4856394387</v>
      </c>
      <c r="D3691" s="1">
        <v>45327</v>
      </c>
      <c r="E3691">
        <v>99232</v>
      </c>
      <c r="F3691">
        <v>99283</v>
      </c>
      <c r="G3691" t="s">
        <v>3357</v>
      </c>
      <c r="H3691" s="34">
        <v>75088</v>
      </c>
      <c r="I3691" s="7">
        <v>60070</v>
      </c>
      <c r="J3691" s="7">
        <v>44051.199999999997</v>
      </c>
      <c r="K3691" s="7">
        <v>7609</v>
      </c>
      <c r="L3691" s="7">
        <v>8409.7999999999993</v>
      </c>
      <c r="M3691" s="5">
        <v>0.14000000000000001</v>
      </c>
      <c r="N3691" t="s">
        <v>1135</v>
      </c>
      <c r="O3691" t="s">
        <v>30</v>
      </c>
      <c r="P3691" t="s">
        <v>35</v>
      </c>
      <c r="Q3691" t="s">
        <v>32</v>
      </c>
      <c r="R3691" t="s">
        <v>21</v>
      </c>
      <c r="S3691" t="s">
        <v>21</v>
      </c>
      <c r="T3691" t="s">
        <v>13312</v>
      </c>
      <c r="U3691" s="1">
        <v>45359</v>
      </c>
      <c r="V3691">
        <v>32</v>
      </c>
      <c r="W3691" t="str">
        <f t="shared" si="104"/>
        <v>30-59</v>
      </c>
    </row>
    <row r="3692" spans="1:23" x14ac:dyDescent="0.25">
      <c r="A3692" t="s">
        <v>3938</v>
      </c>
      <c r="B3692">
        <v>4618324319</v>
      </c>
      <c r="C3692">
        <v>8446205747</v>
      </c>
      <c r="D3692" s="1">
        <v>45899</v>
      </c>
      <c r="E3692">
        <v>99214</v>
      </c>
      <c r="F3692">
        <v>99212</v>
      </c>
      <c r="G3692" t="s">
        <v>272</v>
      </c>
      <c r="H3692" s="34">
        <v>32312</v>
      </c>
      <c r="I3692" s="7">
        <v>21003</v>
      </c>
      <c r="J3692" s="7">
        <v>13728.64</v>
      </c>
      <c r="K3692" s="7">
        <v>4754</v>
      </c>
      <c r="L3692" s="7">
        <v>2520.36</v>
      </c>
      <c r="M3692" s="5">
        <v>0.12</v>
      </c>
      <c r="N3692" t="s">
        <v>46</v>
      </c>
      <c r="O3692" t="s">
        <v>27</v>
      </c>
      <c r="P3692" t="s">
        <v>55</v>
      </c>
      <c r="Q3692" t="s">
        <v>32</v>
      </c>
      <c r="R3692" t="s">
        <v>27</v>
      </c>
      <c r="S3692" t="s">
        <v>21</v>
      </c>
      <c r="T3692" t="s">
        <v>13312</v>
      </c>
      <c r="U3692" s="1">
        <v>45976</v>
      </c>
      <c r="V3692">
        <v>77</v>
      </c>
      <c r="W3692" t="str">
        <f t="shared" si="104"/>
        <v>60-89</v>
      </c>
    </row>
    <row r="3693" spans="1:23" x14ac:dyDescent="0.25">
      <c r="A3693" t="s">
        <v>3939</v>
      </c>
      <c r="B3693">
        <v>3415421826</v>
      </c>
      <c r="C3693">
        <v>9634011331</v>
      </c>
      <c r="D3693" s="1">
        <v>45760</v>
      </c>
      <c r="E3693">
        <v>99231</v>
      </c>
      <c r="F3693">
        <v>99284</v>
      </c>
      <c r="G3693" t="s">
        <v>48</v>
      </c>
      <c r="H3693" s="34">
        <v>98899</v>
      </c>
      <c r="I3693" s="7">
        <v>81097</v>
      </c>
      <c r="J3693" s="7">
        <v>66499.539999999994</v>
      </c>
      <c r="K3693" s="7">
        <v>0</v>
      </c>
      <c r="L3693" s="7">
        <v>14597.46</v>
      </c>
      <c r="M3693" s="5">
        <v>0.18</v>
      </c>
      <c r="N3693" t="s">
        <v>3141</v>
      </c>
      <c r="O3693" t="s">
        <v>17</v>
      </c>
      <c r="P3693" t="s">
        <v>25</v>
      </c>
      <c r="Q3693" t="s">
        <v>32</v>
      </c>
      <c r="R3693" t="s">
        <v>38</v>
      </c>
      <c r="S3693" t="s">
        <v>21</v>
      </c>
      <c r="T3693" t="s">
        <v>13310</v>
      </c>
      <c r="U3693" s="1">
        <v>45893</v>
      </c>
      <c r="V3693">
        <v>133</v>
      </c>
      <c r="W3693" t="str">
        <f t="shared" si="104"/>
        <v>120-149</v>
      </c>
    </row>
    <row r="3694" spans="1:23" x14ac:dyDescent="0.25">
      <c r="A3694" t="s">
        <v>3940</v>
      </c>
      <c r="B3694">
        <v>4483007940</v>
      </c>
      <c r="C3694">
        <v>7517224175</v>
      </c>
      <c r="D3694" s="1">
        <v>45497</v>
      </c>
      <c r="E3694">
        <v>99231</v>
      </c>
      <c r="F3694">
        <v>81000</v>
      </c>
      <c r="G3694" t="s">
        <v>3279</v>
      </c>
      <c r="H3694" s="34">
        <v>64592</v>
      </c>
      <c r="I3694" s="7">
        <v>50382</v>
      </c>
      <c r="J3694" s="7">
        <v>34276.6</v>
      </c>
      <c r="K3694" s="7">
        <v>6029</v>
      </c>
      <c r="L3694" s="7">
        <v>10076.4</v>
      </c>
      <c r="M3694" s="5">
        <v>0.2</v>
      </c>
      <c r="N3694" t="s">
        <v>3140</v>
      </c>
      <c r="O3694" t="s">
        <v>30</v>
      </c>
      <c r="P3694" t="s">
        <v>25</v>
      </c>
      <c r="Q3694" t="s">
        <v>19</v>
      </c>
      <c r="R3694" t="s">
        <v>43</v>
      </c>
      <c r="S3694" t="s">
        <v>21</v>
      </c>
      <c r="T3694" t="s">
        <v>13310</v>
      </c>
      <c r="U3694" s="1">
        <v>45660</v>
      </c>
      <c r="V3694">
        <v>163</v>
      </c>
      <c r="W3694" t="str">
        <f t="shared" si="104"/>
        <v>150-179</v>
      </c>
    </row>
    <row r="3695" spans="1:23" x14ac:dyDescent="0.25">
      <c r="A3695" t="s">
        <v>3941</v>
      </c>
      <c r="B3695">
        <v>3576482196</v>
      </c>
      <c r="C3695">
        <v>9084139799</v>
      </c>
      <c r="D3695" s="1">
        <v>45683</v>
      </c>
      <c r="E3695">
        <v>99222</v>
      </c>
      <c r="F3695">
        <v>99285</v>
      </c>
      <c r="G3695" t="s">
        <v>116</v>
      </c>
      <c r="H3695" s="34">
        <v>83230</v>
      </c>
      <c r="I3695" s="7">
        <v>65752</v>
      </c>
      <c r="J3695" s="7">
        <v>55231.68</v>
      </c>
      <c r="K3695" s="7">
        <v>0</v>
      </c>
      <c r="L3695" s="7">
        <v>10520.32</v>
      </c>
      <c r="M3695" s="5">
        <v>0.16</v>
      </c>
      <c r="N3695" t="s">
        <v>1138</v>
      </c>
      <c r="O3695" t="s">
        <v>17</v>
      </c>
      <c r="P3695" t="s">
        <v>40</v>
      </c>
      <c r="Q3695" t="s">
        <v>32</v>
      </c>
      <c r="R3695" t="s">
        <v>27</v>
      </c>
      <c r="S3695" t="s">
        <v>27</v>
      </c>
      <c r="T3695" t="s">
        <v>13311</v>
      </c>
      <c r="U3695" s="1">
        <v>45768</v>
      </c>
      <c r="V3695">
        <v>85</v>
      </c>
      <c r="W3695" t="str">
        <f t="shared" si="104"/>
        <v>60-89</v>
      </c>
    </row>
    <row r="3696" spans="1:23" x14ac:dyDescent="0.25">
      <c r="A3696" t="s">
        <v>3942</v>
      </c>
      <c r="B3696">
        <v>9736465715</v>
      </c>
      <c r="C3696">
        <v>2920121778</v>
      </c>
      <c r="D3696" s="1">
        <v>45790</v>
      </c>
      <c r="E3696">
        <v>99215</v>
      </c>
      <c r="F3696">
        <v>99205</v>
      </c>
      <c r="G3696" t="s">
        <v>191</v>
      </c>
      <c r="H3696" s="34">
        <v>77261</v>
      </c>
      <c r="I3696" s="7">
        <v>63354</v>
      </c>
      <c r="J3696" s="7">
        <v>26188.28</v>
      </c>
      <c r="K3696" s="7">
        <v>25762</v>
      </c>
      <c r="L3696" s="7">
        <v>11403.72</v>
      </c>
      <c r="M3696" s="5">
        <v>0.18</v>
      </c>
      <c r="N3696" t="s">
        <v>3141</v>
      </c>
      <c r="O3696" t="s">
        <v>27</v>
      </c>
      <c r="P3696" t="s">
        <v>3148</v>
      </c>
      <c r="Q3696" t="s">
        <v>19</v>
      </c>
      <c r="R3696" t="s">
        <v>20</v>
      </c>
      <c r="S3696" t="s">
        <v>21</v>
      </c>
      <c r="T3696" t="s">
        <v>13312</v>
      </c>
      <c r="U3696" s="1">
        <v>45913</v>
      </c>
      <c r="V3696">
        <v>123</v>
      </c>
      <c r="W3696" t="str">
        <f t="shared" si="104"/>
        <v>120-149</v>
      </c>
    </row>
    <row r="3697" spans="1:23" x14ac:dyDescent="0.25">
      <c r="A3697" t="s">
        <v>3943</v>
      </c>
      <c r="B3697">
        <v>6722283981</v>
      </c>
      <c r="C3697">
        <v>2198660455</v>
      </c>
      <c r="D3697" s="1">
        <v>45576</v>
      </c>
      <c r="E3697">
        <v>99222</v>
      </c>
      <c r="F3697">
        <v>93000</v>
      </c>
      <c r="G3697" t="s">
        <v>3548</v>
      </c>
      <c r="H3697" s="34">
        <v>62830</v>
      </c>
      <c r="I3697" s="7">
        <v>50264</v>
      </c>
      <c r="J3697" s="7">
        <v>43227.040000000001</v>
      </c>
      <c r="K3697" s="7">
        <v>0</v>
      </c>
      <c r="L3697" s="7">
        <v>7036.96</v>
      </c>
      <c r="M3697" s="5">
        <v>0.14000000000000001</v>
      </c>
      <c r="N3697" t="s">
        <v>1135</v>
      </c>
      <c r="O3697" t="s">
        <v>17</v>
      </c>
      <c r="P3697" t="s">
        <v>18</v>
      </c>
      <c r="Q3697" t="s">
        <v>19</v>
      </c>
      <c r="R3697" t="s">
        <v>27</v>
      </c>
      <c r="S3697" t="s">
        <v>27</v>
      </c>
      <c r="T3697" t="s">
        <v>13312</v>
      </c>
      <c r="U3697" s="1">
        <v>45670</v>
      </c>
      <c r="V3697">
        <v>94</v>
      </c>
      <c r="W3697" t="str">
        <f t="shared" si="104"/>
        <v>90-119</v>
      </c>
    </row>
    <row r="3698" spans="1:23" x14ac:dyDescent="0.25">
      <c r="A3698" t="s">
        <v>3944</v>
      </c>
      <c r="B3698">
        <v>6231621369</v>
      </c>
      <c r="C3698">
        <v>6277415548</v>
      </c>
      <c r="D3698" s="1">
        <v>45294</v>
      </c>
      <c r="E3698">
        <v>99214</v>
      </c>
      <c r="F3698">
        <v>99281</v>
      </c>
      <c r="G3698" t="s">
        <v>3355</v>
      </c>
      <c r="H3698" s="34">
        <v>40440</v>
      </c>
      <c r="I3698" s="7">
        <v>31543</v>
      </c>
      <c r="J3698" s="7">
        <v>22379.4</v>
      </c>
      <c r="K3698" s="7">
        <v>2855</v>
      </c>
      <c r="L3698" s="7">
        <v>6308.6</v>
      </c>
      <c r="M3698" s="5">
        <v>0.2</v>
      </c>
      <c r="N3698" t="s">
        <v>3140</v>
      </c>
      <c r="O3698" t="s">
        <v>30</v>
      </c>
      <c r="P3698" t="s">
        <v>3147</v>
      </c>
      <c r="Q3698" t="s">
        <v>19</v>
      </c>
      <c r="R3698" t="s">
        <v>20</v>
      </c>
      <c r="S3698" t="s">
        <v>27</v>
      </c>
      <c r="T3698" t="s">
        <v>13311</v>
      </c>
      <c r="U3698" s="1">
        <v>45366</v>
      </c>
      <c r="V3698">
        <v>72</v>
      </c>
      <c r="W3698" t="str">
        <f t="shared" si="104"/>
        <v>60-89</v>
      </c>
    </row>
    <row r="3699" spans="1:23" x14ac:dyDescent="0.25">
      <c r="A3699" t="s">
        <v>3945</v>
      </c>
      <c r="B3699">
        <v>3311834791</v>
      </c>
      <c r="C3699">
        <v>5914429450</v>
      </c>
      <c r="D3699" s="1">
        <v>45708</v>
      </c>
      <c r="E3699">
        <v>99214</v>
      </c>
      <c r="F3699">
        <v>99291</v>
      </c>
      <c r="G3699" t="s">
        <v>3373</v>
      </c>
      <c r="H3699" s="34">
        <v>61691</v>
      </c>
      <c r="I3699" s="7">
        <v>46268</v>
      </c>
      <c r="J3699" s="7">
        <v>28516.799999999999</v>
      </c>
      <c r="K3699" s="7">
        <v>10811</v>
      </c>
      <c r="L3699" s="7">
        <v>6940.2</v>
      </c>
      <c r="M3699" s="5">
        <v>0.15</v>
      </c>
      <c r="N3699" t="s">
        <v>1139</v>
      </c>
      <c r="O3699" t="s">
        <v>27</v>
      </c>
      <c r="P3699" t="s">
        <v>3149</v>
      </c>
      <c r="Q3699" t="s">
        <v>32</v>
      </c>
      <c r="R3699" t="s">
        <v>27</v>
      </c>
      <c r="S3699" t="s">
        <v>17</v>
      </c>
      <c r="T3699" t="s">
        <v>13312</v>
      </c>
      <c r="U3699" s="1">
        <v>45748</v>
      </c>
      <c r="V3699">
        <v>40</v>
      </c>
      <c r="W3699" t="str">
        <f t="shared" si="104"/>
        <v>30-59</v>
      </c>
    </row>
    <row r="3700" spans="1:23" x14ac:dyDescent="0.25">
      <c r="A3700" t="s">
        <v>3946</v>
      </c>
      <c r="B3700">
        <v>8820888755</v>
      </c>
      <c r="C3700">
        <v>7270167427</v>
      </c>
      <c r="D3700" s="1">
        <v>45397</v>
      </c>
      <c r="E3700">
        <v>99223</v>
      </c>
      <c r="F3700">
        <v>71046</v>
      </c>
      <c r="G3700" t="s">
        <v>307</v>
      </c>
      <c r="H3700" s="34">
        <v>29120</v>
      </c>
      <c r="I3700" s="7">
        <v>21840</v>
      </c>
      <c r="J3700" s="7">
        <v>15870</v>
      </c>
      <c r="K3700" s="7">
        <v>2694</v>
      </c>
      <c r="L3700" s="7">
        <v>3276</v>
      </c>
      <c r="M3700" s="5">
        <v>0.15</v>
      </c>
      <c r="N3700" t="s">
        <v>1139</v>
      </c>
      <c r="O3700" t="s">
        <v>30</v>
      </c>
      <c r="P3700" t="s">
        <v>25</v>
      </c>
      <c r="Q3700" t="s">
        <v>32</v>
      </c>
      <c r="R3700" t="s">
        <v>21</v>
      </c>
      <c r="S3700" t="s">
        <v>17</v>
      </c>
      <c r="T3700" t="s">
        <v>13312</v>
      </c>
      <c r="U3700" s="1">
        <v>45558</v>
      </c>
      <c r="V3700">
        <v>161</v>
      </c>
      <c r="W3700" t="str">
        <f t="shared" si="104"/>
        <v>150-179</v>
      </c>
    </row>
    <row r="3701" spans="1:23" x14ac:dyDescent="0.25">
      <c r="A3701" t="s">
        <v>3947</v>
      </c>
      <c r="B3701">
        <v>9357511602</v>
      </c>
      <c r="C3701">
        <v>9907372334</v>
      </c>
      <c r="D3701" s="1">
        <v>45611</v>
      </c>
      <c r="E3701">
        <v>99231</v>
      </c>
      <c r="F3701">
        <v>99203</v>
      </c>
      <c r="G3701" t="s">
        <v>3523</v>
      </c>
      <c r="H3701" s="34">
        <v>61677</v>
      </c>
      <c r="I3701" s="7">
        <v>48725</v>
      </c>
      <c r="J3701" s="7">
        <v>40929</v>
      </c>
      <c r="K3701" s="7">
        <v>0</v>
      </c>
      <c r="L3701" s="7">
        <v>7796</v>
      </c>
      <c r="M3701" s="5">
        <v>0.16</v>
      </c>
      <c r="N3701" t="s">
        <v>1138</v>
      </c>
      <c r="O3701" t="s">
        <v>17</v>
      </c>
      <c r="P3701" t="s">
        <v>3147</v>
      </c>
      <c r="Q3701" t="s">
        <v>32</v>
      </c>
      <c r="R3701" t="s">
        <v>21</v>
      </c>
      <c r="S3701" t="s">
        <v>27</v>
      </c>
      <c r="T3701" t="s">
        <v>13310</v>
      </c>
      <c r="U3701" s="1">
        <v>45699</v>
      </c>
      <c r="V3701">
        <v>88</v>
      </c>
      <c r="W3701" t="str">
        <f t="shared" si="104"/>
        <v>60-89</v>
      </c>
    </row>
    <row r="3702" spans="1:23" x14ac:dyDescent="0.25">
      <c r="A3702" t="s">
        <v>3948</v>
      </c>
      <c r="B3702">
        <v>1646913676</v>
      </c>
      <c r="C3702">
        <v>4863970478</v>
      </c>
      <c r="D3702" s="1">
        <v>45886</v>
      </c>
      <c r="E3702">
        <v>99215</v>
      </c>
      <c r="F3702">
        <v>99211</v>
      </c>
      <c r="G3702" t="s">
        <v>293</v>
      </c>
      <c r="H3702" s="34">
        <v>50194</v>
      </c>
      <c r="I3702" s="7">
        <v>42665</v>
      </c>
      <c r="J3702" s="7">
        <v>41811.699999999997</v>
      </c>
      <c r="K3702" s="7">
        <v>0</v>
      </c>
      <c r="L3702" s="7">
        <v>853.3</v>
      </c>
      <c r="M3702" s="5">
        <v>0.02</v>
      </c>
      <c r="N3702" t="s">
        <v>16</v>
      </c>
      <c r="O3702" t="s">
        <v>17</v>
      </c>
      <c r="P3702" t="s">
        <v>18</v>
      </c>
      <c r="Q3702" t="s">
        <v>32</v>
      </c>
      <c r="R3702" t="s">
        <v>27</v>
      </c>
      <c r="S3702" t="s">
        <v>17</v>
      </c>
      <c r="T3702" t="s">
        <v>13311</v>
      </c>
      <c r="U3702" s="1">
        <v>45938</v>
      </c>
      <c r="V3702">
        <v>52</v>
      </c>
      <c r="W3702" t="str">
        <f t="shared" si="104"/>
        <v>30-59</v>
      </c>
    </row>
    <row r="3703" spans="1:23" x14ac:dyDescent="0.25">
      <c r="A3703" t="s">
        <v>3949</v>
      </c>
      <c r="B3703">
        <v>8934603205</v>
      </c>
      <c r="C3703">
        <v>5606427356</v>
      </c>
      <c r="D3703" s="1">
        <v>45728</v>
      </c>
      <c r="E3703">
        <v>99215</v>
      </c>
      <c r="F3703">
        <v>99291</v>
      </c>
      <c r="G3703" t="s">
        <v>3428</v>
      </c>
      <c r="H3703" s="34">
        <v>38220</v>
      </c>
      <c r="I3703" s="7">
        <v>32487</v>
      </c>
      <c r="J3703" s="7">
        <v>17945.259999999998</v>
      </c>
      <c r="K3703" s="7">
        <v>13892</v>
      </c>
      <c r="L3703" s="7">
        <v>649.74</v>
      </c>
      <c r="M3703" s="5">
        <v>0.02</v>
      </c>
      <c r="N3703" t="s">
        <v>16</v>
      </c>
      <c r="O3703" t="s">
        <v>27</v>
      </c>
      <c r="P3703" t="s">
        <v>18</v>
      </c>
      <c r="Q3703" t="s">
        <v>32</v>
      </c>
      <c r="R3703" t="s">
        <v>27</v>
      </c>
      <c r="S3703" t="s">
        <v>17</v>
      </c>
      <c r="T3703" t="s">
        <v>13311</v>
      </c>
      <c r="U3703" s="1">
        <v>45903</v>
      </c>
      <c r="V3703">
        <v>175</v>
      </c>
      <c r="W3703" t="str">
        <f t="shared" si="104"/>
        <v>150-179</v>
      </c>
    </row>
    <row r="3704" spans="1:23" x14ac:dyDescent="0.25">
      <c r="A3704" t="s">
        <v>3950</v>
      </c>
      <c r="B3704">
        <v>3419682490</v>
      </c>
      <c r="C3704">
        <v>4234071884</v>
      </c>
      <c r="D3704" s="1">
        <v>45543</v>
      </c>
      <c r="E3704">
        <v>99233</v>
      </c>
      <c r="F3704">
        <v>80053</v>
      </c>
      <c r="G3704" t="s">
        <v>124</v>
      </c>
      <c r="H3704" s="34">
        <v>54719</v>
      </c>
      <c r="I3704" s="7">
        <v>43228</v>
      </c>
      <c r="J3704" s="7">
        <v>23645.52</v>
      </c>
      <c r="K3704" s="7">
        <v>12666</v>
      </c>
      <c r="L3704" s="7">
        <v>6916.48</v>
      </c>
      <c r="M3704" s="5">
        <v>0.16</v>
      </c>
      <c r="N3704" t="s">
        <v>1138</v>
      </c>
      <c r="O3704" t="s">
        <v>27</v>
      </c>
      <c r="P3704" t="s">
        <v>35</v>
      </c>
      <c r="Q3704" t="s">
        <v>19</v>
      </c>
      <c r="R3704" t="s">
        <v>43</v>
      </c>
      <c r="S3704" t="s">
        <v>27</v>
      </c>
      <c r="T3704" t="s">
        <v>13311</v>
      </c>
      <c r="U3704" s="1">
        <v>45685</v>
      </c>
      <c r="V3704">
        <v>142</v>
      </c>
      <c r="W3704" t="str">
        <f t="shared" si="104"/>
        <v>120-149</v>
      </c>
    </row>
    <row r="3705" spans="1:23" x14ac:dyDescent="0.25">
      <c r="A3705" t="s">
        <v>3951</v>
      </c>
      <c r="B3705">
        <v>1962204904</v>
      </c>
      <c r="C3705">
        <v>3551326424</v>
      </c>
      <c r="D3705" s="1">
        <v>45545</v>
      </c>
      <c r="E3705">
        <v>99213</v>
      </c>
      <c r="F3705">
        <v>99285</v>
      </c>
      <c r="G3705" t="s">
        <v>110</v>
      </c>
      <c r="H3705" s="34">
        <v>92786</v>
      </c>
      <c r="I3705" s="7">
        <v>76085</v>
      </c>
      <c r="J3705" s="7">
        <v>50758.7</v>
      </c>
      <c r="K3705" s="7">
        <v>11631</v>
      </c>
      <c r="L3705" s="7">
        <v>13695.3</v>
      </c>
      <c r="M3705" s="5">
        <v>0.18</v>
      </c>
      <c r="N3705" t="s">
        <v>3141</v>
      </c>
      <c r="O3705" t="s">
        <v>27</v>
      </c>
      <c r="P3705" t="s">
        <v>40</v>
      </c>
      <c r="Q3705" t="s">
        <v>19</v>
      </c>
      <c r="R3705" t="s">
        <v>27</v>
      </c>
      <c r="S3705" t="s">
        <v>27</v>
      </c>
      <c r="T3705" t="s">
        <v>13312</v>
      </c>
      <c r="U3705" s="1">
        <v>45673</v>
      </c>
      <c r="V3705">
        <v>128</v>
      </c>
      <c r="W3705" t="str">
        <f t="shared" si="104"/>
        <v>120-149</v>
      </c>
    </row>
    <row r="3706" spans="1:23" x14ac:dyDescent="0.25">
      <c r="A3706" t="s">
        <v>3952</v>
      </c>
      <c r="B3706">
        <v>161757731</v>
      </c>
      <c r="C3706">
        <v>3637762322</v>
      </c>
      <c r="D3706" s="1">
        <v>45949</v>
      </c>
      <c r="E3706">
        <v>99231</v>
      </c>
      <c r="F3706">
        <v>99212</v>
      </c>
      <c r="G3706" t="s">
        <v>574</v>
      </c>
      <c r="H3706" s="34">
        <v>91885</v>
      </c>
      <c r="I3706" s="7">
        <v>68914</v>
      </c>
      <c r="J3706" s="7">
        <v>41808.9</v>
      </c>
      <c r="K3706" s="7">
        <v>16768</v>
      </c>
      <c r="L3706" s="7">
        <v>10337.1</v>
      </c>
      <c r="M3706" s="5">
        <v>0.15</v>
      </c>
      <c r="N3706" t="s">
        <v>1139</v>
      </c>
      <c r="O3706" t="s">
        <v>27</v>
      </c>
      <c r="P3706" t="s">
        <v>35</v>
      </c>
      <c r="Q3706" t="s">
        <v>32</v>
      </c>
      <c r="R3706" t="s">
        <v>43</v>
      </c>
      <c r="S3706" t="s">
        <v>17</v>
      </c>
      <c r="T3706" t="s">
        <v>13310</v>
      </c>
      <c r="U3706" s="1">
        <v>46098</v>
      </c>
      <c r="V3706">
        <v>149</v>
      </c>
      <c r="W3706" t="str">
        <f t="shared" si="104"/>
        <v>120-149</v>
      </c>
    </row>
    <row r="3707" spans="1:23" x14ac:dyDescent="0.25">
      <c r="A3707" t="s">
        <v>3953</v>
      </c>
      <c r="B3707">
        <v>1979444533</v>
      </c>
      <c r="C3707">
        <v>4042964121</v>
      </c>
      <c r="D3707" s="1">
        <v>45377</v>
      </c>
      <c r="E3707">
        <v>99214</v>
      </c>
      <c r="F3707">
        <v>99283</v>
      </c>
      <c r="G3707" t="s">
        <v>142</v>
      </c>
      <c r="H3707" s="34">
        <v>41175</v>
      </c>
      <c r="I3707" s="7">
        <v>33764</v>
      </c>
      <c r="J3707" s="7">
        <v>25502.48</v>
      </c>
      <c r="K3707" s="7">
        <v>2184</v>
      </c>
      <c r="L3707" s="7">
        <v>6077.52</v>
      </c>
      <c r="M3707" s="5">
        <v>0.18</v>
      </c>
      <c r="N3707" t="s">
        <v>3141</v>
      </c>
      <c r="O3707" t="s">
        <v>30</v>
      </c>
      <c r="P3707" t="s">
        <v>18</v>
      </c>
      <c r="Q3707" t="s">
        <v>32</v>
      </c>
      <c r="R3707" t="s">
        <v>43</v>
      </c>
      <c r="S3707" t="s">
        <v>17</v>
      </c>
      <c r="T3707" t="s">
        <v>13312</v>
      </c>
      <c r="U3707" s="1">
        <v>45458</v>
      </c>
      <c r="V3707">
        <v>81</v>
      </c>
      <c r="W3707" t="str">
        <f t="shared" si="104"/>
        <v>60-89</v>
      </c>
    </row>
    <row r="3708" spans="1:23" x14ac:dyDescent="0.25">
      <c r="A3708" t="s">
        <v>3954</v>
      </c>
      <c r="B3708">
        <v>3101607332</v>
      </c>
      <c r="C3708">
        <v>6875785983</v>
      </c>
      <c r="D3708" s="1">
        <v>45431</v>
      </c>
      <c r="E3708">
        <v>99233</v>
      </c>
      <c r="F3708">
        <v>99292</v>
      </c>
      <c r="G3708" t="s">
        <v>307</v>
      </c>
      <c r="H3708" s="34">
        <v>81095</v>
      </c>
      <c r="I3708" s="7">
        <v>63254</v>
      </c>
      <c r="J3708" s="7">
        <v>50603.199999999997</v>
      </c>
      <c r="K3708" s="7">
        <v>0</v>
      </c>
      <c r="L3708" s="7">
        <v>12650.8</v>
      </c>
      <c r="M3708" s="5">
        <v>0.2</v>
      </c>
      <c r="N3708" t="s">
        <v>3140</v>
      </c>
      <c r="O3708" t="s">
        <v>17</v>
      </c>
      <c r="P3708" t="s">
        <v>97</v>
      </c>
      <c r="Q3708" t="s">
        <v>19</v>
      </c>
      <c r="R3708" t="s">
        <v>38</v>
      </c>
      <c r="S3708" t="s">
        <v>17</v>
      </c>
      <c r="T3708" t="s">
        <v>13312</v>
      </c>
      <c r="U3708" s="1">
        <v>45474</v>
      </c>
      <c r="V3708">
        <v>43</v>
      </c>
      <c r="W3708" t="str">
        <f t="shared" si="104"/>
        <v>30-59</v>
      </c>
    </row>
    <row r="3709" spans="1:23" x14ac:dyDescent="0.25">
      <c r="A3709" t="s">
        <v>3955</v>
      </c>
      <c r="B3709">
        <v>6483863949</v>
      </c>
      <c r="C3709">
        <v>3912205835</v>
      </c>
      <c r="D3709" s="1">
        <v>45476</v>
      </c>
      <c r="E3709">
        <v>99221</v>
      </c>
      <c r="F3709">
        <v>99203</v>
      </c>
      <c r="G3709" t="s">
        <v>495</v>
      </c>
      <c r="H3709" s="34">
        <v>22560</v>
      </c>
      <c r="I3709" s="7">
        <v>18499</v>
      </c>
      <c r="J3709" s="7">
        <v>12740.18</v>
      </c>
      <c r="K3709" s="7">
        <v>2429</v>
      </c>
      <c r="L3709" s="7">
        <v>3329.82</v>
      </c>
      <c r="M3709" s="5">
        <v>0.18</v>
      </c>
      <c r="N3709" t="s">
        <v>3141</v>
      </c>
      <c r="O3709" t="s">
        <v>30</v>
      </c>
      <c r="P3709" t="s">
        <v>3149</v>
      </c>
      <c r="Q3709" t="s">
        <v>19</v>
      </c>
      <c r="R3709" t="s">
        <v>26</v>
      </c>
      <c r="S3709" t="s">
        <v>21</v>
      </c>
      <c r="T3709" t="s">
        <v>13311</v>
      </c>
      <c r="U3709" s="1">
        <v>45550</v>
      </c>
      <c r="V3709">
        <v>74</v>
      </c>
      <c r="W3709" t="str">
        <f t="shared" si="104"/>
        <v>60-89</v>
      </c>
    </row>
    <row r="3710" spans="1:23" x14ac:dyDescent="0.25">
      <c r="A3710" t="s">
        <v>3956</v>
      </c>
      <c r="B3710">
        <v>226990926</v>
      </c>
      <c r="C3710">
        <v>5521015002</v>
      </c>
      <c r="D3710" s="1">
        <v>45784</v>
      </c>
      <c r="E3710">
        <v>99221</v>
      </c>
      <c r="F3710">
        <v>99201</v>
      </c>
      <c r="G3710" t="s">
        <v>77</v>
      </c>
      <c r="H3710" s="34">
        <v>54447</v>
      </c>
      <c r="I3710" s="7">
        <v>40835</v>
      </c>
      <c r="J3710" s="7">
        <v>29746.75</v>
      </c>
      <c r="K3710" s="7">
        <v>4963</v>
      </c>
      <c r="L3710" s="7">
        <v>6125.25</v>
      </c>
      <c r="M3710" s="5">
        <v>0.15</v>
      </c>
      <c r="N3710" t="s">
        <v>1139</v>
      </c>
      <c r="O3710" t="s">
        <v>30</v>
      </c>
      <c r="P3710" t="s">
        <v>35</v>
      </c>
      <c r="Q3710" t="s">
        <v>19</v>
      </c>
      <c r="R3710" t="s">
        <v>21</v>
      </c>
      <c r="S3710" t="s">
        <v>27</v>
      </c>
      <c r="T3710" t="s">
        <v>13312</v>
      </c>
      <c r="U3710" s="1">
        <v>45853</v>
      </c>
      <c r="V3710">
        <v>69</v>
      </c>
      <c r="W3710" t="str">
        <f t="shared" si="104"/>
        <v>60-89</v>
      </c>
    </row>
    <row r="3711" spans="1:23" x14ac:dyDescent="0.25">
      <c r="A3711" t="s">
        <v>3957</v>
      </c>
      <c r="B3711">
        <v>4090690549</v>
      </c>
      <c r="C3711">
        <v>4758535039</v>
      </c>
      <c r="D3711" s="1">
        <v>45779</v>
      </c>
      <c r="E3711">
        <v>99213</v>
      </c>
      <c r="F3711">
        <v>90834</v>
      </c>
      <c r="G3711" t="s">
        <v>3669</v>
      </c>
      <c r="H3711" s="34">
        <v>92729</v>
      </c>
      <c r="I3711" s="7">
        <v>78820</v>
      </c>
      <c r="J3711" s="7">
        <v>50060.6</v>
      </c>
      <c r="K3711" s="7">
        <v>27183</v>
      </c>
      <c r="L3711" s="7">
        <v>1576.4</v>
      </c>
      <c r="M3711" s="5">
        <v>0.02</v>
      </c>
      <c r="N3711" t="s">
        <v>16</v>
      </c>
      <c r="O3711" t="s">
        <v>27</v>
      </c>
      <c r="P3711" t="s">
        <v>3147</v>
      </c>
      <c r="Q3711" t="s">
        <v>32</v>
      </c>
      <c r="R3711" t="s">
        <v>20</v>
      </c>
      <c r="S3711" t="s">
        <v>27</v>
      </c>
      <c r="T3711" t="s">
        <v>13310</v>
      </c>
      <c r="U3711" s="1">
        <v>45935</v>
      </c>
      <c r="V3711">
        <v>156</v>
      </c>
      <c r="W3711" t="str">
        <f t="shared" si="104"/>
        <v>150-179</v>
      </c>
    </row>
    <row r="3712" spans="1:23" x14ac:dyDescent="0.25">
      <c r="A3712" t="s">
        <v>3958</v>
      </c>
      <c r="B3712">
        <v>2023326006</v>
      </c>
      <c r="C3712">
        <v>1495152499</v>
      </c>
      <c r="D3712" s="1">
        <v>45880</v>
      </c>
      <c r="E3712">
        <v>99221</v>
      </c>
      <c r="F3712">
        <v>93000</v>
      </c>
      <c r="G3712" t="s">
        <v>116</v>
      </c>
      <c r="H3712" s="34">
        <v>99583</v>
      </c>
      <c r="I3712" s="7">
        <v>64729</v>
      </c>
      <c r="J3712" s="7">
        <v>52328.52</v>
      </c>
      <c r="K3712" s="7">
        <v>4633</v>
      </c>
      <c r="L3712" s="7">
        <v>7767.48</v>
      </c>
      <c r="M3712" s="5">
        <v>0.12</v>
      </c>
      <c r="N3712" t="s">
        <v>46</v>
      </c>
      <c r="O3712" t="s">
        <v>30</v>
      </c>
      <c r="P3712" t="s">
        <v>97</v>
      </c>
      <c r="Q3712" t="s">
        <v>32</v>
      </c>
      <c r="R3712" t="s">
        <v>21</v>
      </c>
      <c r="S3712" t="s">
        <v>27</v>
      </c>
      <c r="T3712" t="s">
        <v>13311</v>
      </c>
      <c r="U3712" s="1">
        <v>45955</v>
      </c>
      <c r="V3712">
        <v>75</v>
      </c>
      <c r="W3712" t="str">
        <f t="shared" si="104"/>
        <v>60-89</v>
      </c>
    </row>
    <row r="3713" spans="1:23" x14ac:dyDescent="0.25">
      <c r="A3713" t="s">
        <v>3959</v>
      </c>
      <c r="B3713">
        <v>6847964229</v>
      </c>
      <c r="C3713">
        <v>7492938109</v>
      </c>
      <c r="D3713" s="1">
        <v>45807</v>
      </c>
      <c r="E3713">
        <v>99215</v>
      </c>
      <c r="F3713">
        <v>99214</v>
      </c>
      <c r="G3713" t="s">
        <v>3215</v>
      </c>
      <c r="H3713" s="34">
        <v>57106</v>
      </c>
      <c r="I3713" s="7">
        <v>46827</v>
      </c>
      <c r="J3713" s="7">
        <v>22727.14</v>
      </c>
      <c r="K3713" s="7">
        <v>15671</v>
      </c>
      <c r="L3713" s="7">
        <v>8428.86</v>
      </c>
      <c r="M3713" s="5">
        <v>0.18</v>
      </c>
      <c r="N3713" t="s">
        <v>3141</v>
      </c>
      <c r="O3713" t="s">
        <v>27</v>
      </c>
      <c r="P3713" t="s">
        <v>3146</v>
      </c>
      <c r="Q3713" t="s">
        <v>19</v>
      </c>
      <c r="R3713" t="s">
        <v>26</v>
      </c>
      <c r="S3713" t="s">
        <v>27</v>
      </c>
      <c r="T3713" t="s">
        <v>13310</v>
      </c>
      <c r="U3713" s="1">
        <v>45840</v>
      </c>
      <c r="V3713">
        <v>33</v>
      </c>
      <c r="W3713" t="str">
        <f t="shared" si="104"/>
        <v>30-59</v>
      </c>
    </row>
    <row r="3714" spans="1:23" x14ac:dyDescent="0.25">
      <c r="A3714" t="s">
        <v>3960</v>
      </c>
      <c r="B3714">
        <v>8263276405</v>
      </c>
      <c r="C3714">
        <v>2102825874</v>
      </c>
      <c r="D3714" s="1">
        <v>45932</v>
      </c>
      <c r="E3714">
        <v>99213</v>
      </c>
      <c r="F3714">
        <v>85025</v>
      </c>
      <c r="G3714" t="s">
        <v>272</v>
      </c>
      <c r="H3714" s="34">
        <v>60244</v>
      </c>
      <c r="I3714" s="7">
        <v>45183</v>
      </c>
      <c r="J3714" s="7">
        <v>38405.550000000003</v>
      </c>
      <c r="K3714" s="7">
        <v>0</v>
      </c>
      <c r="L3714" s="7">
        <v>6777.45</v>
      </c>
      <c r="M3714" s="5">
        <v>0.15</v>
      </c>
      <c r="N3714" t="s">
        <v>1139</v>
      </c>
      <c r="O3714" t="s">
        <v>17</v>
      </c>
      <c r="P3714" t="s">
        <v>25</v>
      </c>
      <c r="Q3714" t="s">
        <v>32</v>
      </c>
      <c r="R3714" t="s">
        <v>27</v>
      </c>
      <c r="S3714" t="s">
        <v>21</v>
      </c>
      <c r="T3714" t="s">
        <v>13310</v>
      </c>
      <c r="U3714" s="1">
        <v>46006</v>
      </c>
      <c r="V3714">
        <v>75</v>
      </c>
      <c r="W3714" t="str">
        <f t="shared" si="104"/>
        <v>60-89</v>
      </c>
    </row>
    <row r="3715" spans="1:23" x14ac:dyDescent="0.25">
      <c r="A3715" t="s">
        <v>3961</v>
      </c>
      <c r="B3715">
        <v>8323843525</v>
      </c>
      <c r="C3715">
        <v>405083983</v>
      </c>
      <c r="D3715" s="1">
        <v>45889</v>
      </c>
      <c r="E3715">
        <v>99238</v>
      </c>
      <c r="F3715">
        <v>99204</v>
      </c>
      <c r="G3715" t="s">
        <v>248</v>
      </c>
      <c r="H3715" s="34">
        <v>74553</v>
      </c>
      <c r="I3715" s="7">
        <v>59642</v>
      </c>
      <c r="J3715" s="7">
        <v>46340.12</v>
      </c>
      <c r="K3715" s="7">
        <v>4952</v>
      </c>
      <c r="L3715" s="7">
        <v>8349.8799999999992</v>
      </c>
      <c r="M3715" s="5">
        <v>0.14000000000000001</v>
      </c>
      <c r="N3715" t="s">
        <v>1135</v>
      </c>
      <c r="O3715" t="s">
        <v>30</v>
      </c>
      <c r="P3715" t="s">
        <v>55</v>
      </c>
      <c r="Q3715" t="s">
        <v>19</v>
      </c>
      <c r="R3715" t="s">
        <v>27</v>
      </c>
      <c r="S3715" t="s">
        <v>27</v>
      </c>
      <c r="T3715" t="s">
        <v>13311</v>
      </c>
      <c r="U3715" s="1">
        <v>46012</v>
      </c>
      <c r="V3715">
        <v>123</v>
      </c>
      <c r="W3715" t="str">
        <f t="shared" ref="W3715:W3778" si="105">IF(V3715="","",IF(V3715&lt;30,"0-29",IF(V3715&lt;60,"30-59",IF(V3715&lt;90,"60-89",IF(V3715&lt;120,"90-119",IF(V3715&lt;150,"120-149",IF(V3715&lt;180,"150-179",IF(V3715&lt;210,"180-209",IF(V3715&lt;240,"210-239",IF(V3715&lt;270,"240-269",IF(V3715&lt;300,"270-299",IF(V3715&lt;330,"300-329",IF(V3715&lt;360,"330-359","360+")))))))))))))</f>
        <v>120-149</v>
      </c>
    </row>
    <row r="3716" spans="1:23" x14ac:dyDescent="0.25">
      <c r="A3716" t="s">
        <v>3962</v>
      </c>
      <c r="B3716">
        <v>4164103417</v>
      </c>
      <c r="C3716">
        <v>1968395804</v>
      </c>
      <c r="D3716" s="1">
        <v>45889</v>
      </c>
      <c r="E3716">
        <v>99231</v>
      </c>
      <c r="F3716">
        <v>99281</v>
      </c>
      <c r="G3716" t="s">
        <v>37</v>
      </c>
      <c r="H3716" s="34">
        <v>74519</v>
      </c>
      <c r="I3716" s="7">
        <v>53654</v>
      </c>
      <c r="J3716" s="7">
        <v>25556.68</v>
      </c>
      <c r="K3716" s="7">
        <v>23805</v>
      </c>
      <c r="L3716" s="7">
        <v>4292.32</v>
      </c>
      <c r="M3716" s="5">
        <v>0.08</v>
      </c>
      <c r="N3716" t="s">
        <v>24</v>
      </c>
      <c r="O3716" t="s">
        <v>27</v>
      </c>
      <c r="P3716" t="s">
        <v>31</v>
      </c>
      <c r="Q3716" t="s">
        <v>19</v>
      </c>
      <c r="R3716" t="s">
        <v>20</v>
      </c>
      <c r="S3716" t="s">
        <v>17</v>
      </c>
      <c r="T3716" t="s">
        <v>13311</v>
      </c>
      <c r="U3716" s="1">
        <v>45967</v>
      </c>
      <c r="V3716">
        <v>78</v>
      </c>
      <c r="W3716" t="str">
        <f t="shared" si="105"/>
        <v>60-89</v>
      </c>
    </row>
    <row r="3717" spans="1:23" x14ac:dyDescent="0.25">
      <c r="A3717" t="s">
        <v>3963</v>
      </c>
      <c r="B3717">
        <v>8516406368</v>
      </c>
      <c r="C3717">
        <v>5269880307</v>
      </c>
      <c r="D3717" s="1">
        <v>45684</v>
      </c>
      <c r="E3717">
        <v>99222</v>
      </c>
      <c r="F3717">
        <v>99284</v>
      </c>
      <c r="G3717" t="s">
        <v>114</v>
      </c>
      <c r="H3717" s="34">
        <v>80224</v>
      </c>
      <c r="I3717" s="7">
        <v>64179</v>
      </c>
      <c r="J3717" s="7">
        <v>55193.94</v>
      </c>
      <c r="K3717" s="7">
        <v>0</v>
      </c>
      <c r="L3717" s="7">
        <v>8985.06</v>
      </c>
      <c r="M3717" s="5">
        <v>0.14000000000000001</v>
      </c>
      <c r="N3717" t="s">
        <v>1135</v>
      </c>
      <c r="O3717" t="s">
        <v>17</v>
      </c>
      <c r="P3717" t="s">
        <v>31</v>
      </c>
      <c r="Q3717" t="s">
        <v>32</v>
      </c>
      <c r="R3717" t="s">
        <v>20</v>
      </c>
      <c r="S3717" t="s">
        <v>27</v>
      </c>
      <c r="T3717" t="s">
        <v>13312</v>
      </c>
      <c r="U3717" s="1">
        <v>45834</v>
      </c>
      <c r="V3717">
        <v>150</v>
      </c>
      <c r="W3717" t="str">
        <f t="shared" si="105"/>
        <v>150-179</v>
      </c>
    </row>
    <row r="3718" spans="1:23" x14ac:dyDescent="0.25">
      <c r="A3718" t="s">
        <v>3964</v>
      </c>
      <c r="B3718">
        <v>7031038210</v>
      </c>
      <c r="C3718">
        <v>9212262154</v>
      </c>
      <c r="D3718" s="1">
        <v>45729</v>
      </c>
      <c r="E3718">
        <v>99233</v>
      </c>
      <c r="F3718">
        <v>90834</v>
      </c>
      <c r="G3718" t="s">
        <v>87</v>
      </c>
      <c r="H3718" s="34">
        <v>43474</v>
      </c>
      <c r="I3718" s="7">
        <v>36953</v>
      </c>
      <c r="J3718" s="7">
        <v>31819.940000000002</v>
      </c>
      <c r="K3718" s="7">
        <v>4394</v>
      </c>
      <c r="L3718" s="7">
        <v>739.06</v>
      </c>
      <c r="M3718" s="5">
        <v>0.02</v>
      </c>
      <c r="N3718" t="s">
        <v>16</v>
      </c>
      <c r="O3718" t="s">
        <v>30</v>
      </c>
      <c r="P3718" t="s">
        <v>25</v>
      </c>
      <c r="Q3718" t="s">
        <v>32</v>
      </c>
      <c r="R3718" t="s">
        <v>20</v>
      </c>
      <c r="S3718" t="s">
        <v>27</v>
      </c>
      <c r="T3718" t="s">
        <v>13311</v>
      </c>
      <c r="U3718" s="1">
        <v>45759</v>
      </c>
      <c r="V3718">
        <v>30</v>
      </c>
      <c r="W3718" t="str">
        <f t="shared" si="105"/>
        <v>30-59</v>
      </c>
    </row>
    <row r="3719" spans="1:23" x14ac:dyDescent="0.25">
      <c r="A3719" t="s">
        <v>3965</v>
      </c>
      <c r="B3719">
        <v>1322845256</v>
      </c>
      <c r="C3719">
        <v>7677558560</v>
      </c>
      <c r="D3719" s="1">
        <v>45736</v>
      </c>
      <c r="E3719">
        <v>99238</v>
      </c>
      <c r="F3719">
        <v>93000</v>
      </c>
      <c r="G3719" t="s">
        <v>3451</v>
      </c>
      <c r="H3719" s="34">
        <v>54815</v>
      </c>
      <c r="I3719" s="7">
        <v>43852</v>
      </c>
      <c r="J3719" s="7">
        <v>37712.720000000001</v>
      </c>
      <c r="K3719" s="7">
        <v>0</v>
      </c>
      <c r="L3719" s="7">
        <v>6139.28</v>
      </c>
      <c r="M3719" s="5">
        <v>0.14000000000000001</v>
      </c>
      <c r="N3719" t="s">
        <v>1135</v>
      </c>
      <c r="O3719" t="s">
        <v>17</v>
      </c>
      <c r="P3719" t="s">
        <v>3150</v>
      </c>
      <c r="Q3719" t="s">
        <v>19</v>
      </c>
      <c r="R3719" t="s">
        <v>43</v>
      </c>
      <c r="S3719" t="s">
        <v>17</v>
      </c>
      <c r="T3719" t="s">
        <v>13310</v>
      </c>
      <c r="U3719" s="1">
        <v>45788</v>
      </c>
      <c r="V3719">
        <v>52</v>
      </c>
      <c r="W3719" t="str">
        <f t="shared" si="105"/>
        <v>30-59</v>
      </c>
    </row>
    <row r="3720" spans="1:23" x14ac:dyDescent="0.25">
      <c r="A3720" t="s">
        <v>3966</v>
      </c>
      <c r="B3720">
        <v>2090069933</v>
      </c>
      <c r="C3720">
        <v>2125320210</v>
      </c>
      <c r="D3720" s="1">
        <v>45359</v>
      </c>
      <c r="E3720">
        <v>99232</v>
      </c>
      <c r="F3720">
        <v>99285</v>
      </c>
      <c r="G3720" t="s">
        <v>362</v>
      </c>
      <c r="H3720" s="34">
        <v>96119</v>
      </c>
      <c r="I3720" s="7">
        <v>74973</v>
      </c>
      <c r="J3720" s="7">
        <v>52482.400000000001</v>
      </c>
      <c r="K3720" s="7">
        <v>7496</v>
      </c>
      <c r="L3720" s="7">
        <v>14994.6</v>
      </c>
      <c r="M3720" s="5">
        <v>0.2</v>
      </c>
      <c r="N3720" t="s">
        <v>3140</v>
      </c>
      <c r="O3720" t="s">
        <v>27</v>
      </c>
      <c r="P3720" t="s">
        <v>25</v>
      </c>
      <c r="Q3720" t="s">
        <v>19</v>
      </c>
      <c r="R3720" t="s">
        <v>38</v>
      </c>
      <c r="S3720" t="s">
        <v>21</v>
      </c>
      <c r="T3720" t="s">
        <v>13311</v>
      </c>
      <c r="U3720" s="1">
        <v>45530</v>
      </c>
      <c r="V3720">
        <v>171</v>
      </c>
      <c r="W3720" t="str">
        <f t="shared" si="105"/>
        <v>150-179</v>
      </c>
    </row>
    <row r="3721" spans="1:23" x14ac:dyDescent="0.25">
      <c r="A3721" t="s">
        <v>3967</v>
      </c>
      <c r="B3721">
        <v>6250529700</v>
      </c>
      <c r="C3721">
        <v>1183215010</v>
      </c>
      <c r="D3721" s="1">
        <v>45758</v>
      </c>
      <c r="E3721">
        <v>99215</v>
      </c>
      <c r="F3721">
        <v>99203</v>
      </c>
      <c r="G3721" t="s">
        <v>3494</v>
      </c>
      <c r="H3721" s="34">
        <v>73284</v>
      </c>
      <c r="I3721" s="7">
        <v>54963</v>
      </c>
      <c r="J3721" s="7">
        <v>40926.550000000003</v>
      </c>
      <c r="K3721" s="7">
        <v>5792</v>
      </c>
      <c r="L3721" s="7">
        <v>8244.4500000000007</v>
      </c>
      <c r="M3721" s="5">
        <v>0.15</v>
      </c>
      <c r="N3721" t="s">
        <v>1139</v>
      </c>
      <c r="O3721" t="s">
        <v>30</v>
      </c>
      <c r="P3721" t="s">
        <v>58</v>
      </c>
      <c r="Q3721" t="s">
        <v>19</v>
      </c>
      <c r="R3721" t="s">
        <v>20</v>
      </c>
      <c r="S3721" t="s">
        <v>21</v>
      </c>
      <c r="T3721" t="s">
        <v>13311</v>
      </c>
      <c r="U3721" s="1">
        <v>45840</v>
      </c>
      <c r="V3721">
        <v>82</v>
      </c>
      <c r="W3721" t="str">
        <f t="shared" si="105"/>
        <v>60-89</v>
      </c>
    </row>
    <row r="3722" spans="1:23" x14ac:dyDescent="0.25">
      <c r="A3722" t="s">
        <v>3968</v>
      </c>
      <c r="B3722">
        <v>2007334086</v>
      </c>
      <c r="C3722">
        <v>8778322971</v>
      </c>
      <c r="D3722" s="1">
        <v>45666</v>
      </c>
      <c r="E3722">
        <v>99238</v>
      </c>
      <c r="F3722">
        <v>85025</v>
      </c>
      <c r="G3722" t="s">
        <v>91</v>
      </c>
      <c r="H3722" s="34">
        <v>70625</v>
      </c>
      <c r="I3722" s="7">
        <v>55088</v>
      </c>
      <c r="J3722" s="7">
        <v>40013.4</v>
      </c>
      <c r="K3722" s="7">
        <v>4057</v>
      </c>
      <c r="L3722" s="7">
        <v>11017.6</v>
      </c>
      <c r="M3722" s="5">
        <v>0.2</v>
      </c>
      <c r="N3722" t="s">
        <v>3140</v>
      </c>
      <c r="O3722" t="s">
        <v>30</v>
      </c>
      <c r="P3722" t="s">
        <v>3147</v>
      </c>
      <c r="Q3722" t="s">
        <v>19</v>
      </c>
      <c r="R3722" t="s">
        <v>21</v>
      </c>
      <c r="S3722" t="s">
        <v>21</v>
      </c>
      <c r="T3722" t="s">
        <v>13312</v>
      </c>
      <c r="U3722" s="1">
        <v>45797</v>
      </c>
      <c r="V3722">
        <v>131</v>
      </c>
      <c r="W3722" t="str">
        <f t="shared" si="105"/>
        <v>120-149</v>
      </c>
    </row>
    <row r="3723" spans="1:23" x14ac:dyDescent="0.25">
      <c r="A3723" t="s">
        <v>3969</v>
      </c>
      <c r="B3723">
        <v>4832739740</v>
      </c>
      <c r="C3723">
        <v>2503916541</v>
      </c>
      <c r="D3723" s="1">
        <v>45434</v>
      </c>
      <c r="E3723">
        <v>99231</v>
      </c>
      <c r="F3723">
        <v>99202</v>
      </c>
      <c r="G3723" t="s">
        <v>3227</v>
      </c>
      <c r="H3723" s="34">
        <v>75179</v>
      </c>
      <c r="I3723" s="7">
        <v>61647</v>
      </c>
      <c r="J3723" s="7">
        <v>44908.54</v>
      </c>
      <c r="K3723" s="7">
        <v>5642</v>
      </c>
      <c r="L3723" s="7">
        <v>11096.46</v>
      </c>
      <c r="M3723" s="5">
        <v>0.18</v>
      </c>
      <c r="N3723" t="s">
        <v>3141</v>
      </c>
      <c r="O3723" t="s">
        <v>30</v>
      </c>
      <c r="P3723" t="s">
        <v>18</v>
      </c>
      <c r="Q3723" t="s">
        <v>19</v>
      </c>
      <c r="R3723" t="s">
        <v>21</v>
      </c>
      <c r="S3723" t="s">
        <v>27</v>
      </c>
      <c r="T3723" t="s">
        <v>13311</v>
      </c>
      <c r="U3723" s="1">
        <v>45606</v>
      </c>
      <c r="V3723">
        <v>172</v>
      </c>
      <c r="W3723" t="str">
        <f t="shared" si="105"/>
        <v>150-179</v>
      </c>
    </row>
    <row r="3724" spans="1:23" x14ac:dyDescent="0.25">
      <c r="A3724" t="s">
        <v>3970</v>
      </c>
      <c r="B3724">
        <v>6066422359</v>
      </c>
      <c r="C3724">
        <v>7254639311</v>
      </c>
      <c r="D3724" s="1">
        <v>45313</v>
      </c>
      <c r="E3724">
        <v>99213</v>
      </c>
      <c r="F3724">
        <v>99292</v>
      </c>
      <c r="G3724" t="s">
        <v>3328</v>
      </c>
      <c r="H3724" s="34">
        <v>85964</v>
      </c>
      <c r="I3724" s="7">
        <v>64473</v>
      </c>
      <c r="J3724" s="7">
        <v>54802.05</v>
      </c>
      <c r="K3724" s="7">
        <v>0</v>
      </c>
      <c r="L3724" s="7">
        <v>9670.9500000000007</v>
      </c>
      <c r="M3724" s="5">
        <v>0.15</v>
      </c>
      <c r="N3724" t="s">
        <v>1139</v>
      </c>
      <c r="O3724" t="s">
        <v>17</v>
      </c>
      <c r="P3724" t="s">
        <v>3149</v>
      </c>
      <c r="Q3724" t="s">
        <v>19</v>
      </c>
      <c r="R3724" t="s">
        <v>26</v>
      </c>
      <c r="S3724" t="s">
        <v>21</v>
      </c>
      <c r="T3724" t="s">
        <v>13311</v>
      </c>
      <c r="U3724" s="1">
        <v>45493</v>
      </c>
      <c r="V3724">
        <v>180</v>
      </c>
      <c r="W3724" t="str">
        <f t="shared" si="105"/>
        <v>180-209</v>
      </c>
    </row>
    <row r="3725" spans="1:23" x14ac:dyDescent="0.25">
      <c r="A3725" t="s">
        <v>3971</v>
      </c>
      <c r="B3725">
        <v>1402456980</v>
      </c>
      <c r="C3725">
        <v>5432894453</v>
      </c>
      <c r="D3725" s="1">
        <v>45863</v>
      </c>
      <c r="E3725">
        <v>99233</v>
      </c>
      <c r="F3725">
        <v>90834</v>
      </c>
      <c r="G3725" t="s">
        <v>3199</v>
      </c>
      <c r="H3725" s="34">
        <v>41198</v>
      </c>
      <c r="I3725" s="7">
        <v>35018</v>
      </c>
      <c r="J3725" s="7">
        <v>34317.64</v>
      </c>
      <c r="K3725" s="7">
        <v>0</v>
      </c>
      <c r="L3725" s="7">
        <v>700.36</v>
      </c>
      <c r="M3725" s="5">
        <v>0.02</v>
      </c>
      <c r="N3725" t="s">
        <v>16</v>
      </c>
      <c r="O3725" t="s">
        <v>17</v>
      </c>
      <c r="P3725" t="s">
        <v>3149</v>
      </c>
      <c r="Q3725" t="s">
        <v>32</v>
      </c>
      <c r="R3725" t="s">
        <v>43</v>
      </c>
      <c r="S3725" t="s">
        <v>17</v>
      </c>
      <c r="T3725" t="s">
        <v>13310</v>
      </c>
      <c r="U3725" s="1">
        <v>45975</v>
      </c>
      <c r="V3725">
        <v>112</v>
      </c>
      <c r="W3725" t="str">
        <f t="shared" si="105"/>
        <v>90-119</v>
      </c>
    </row>
    <row r="3726" spans="1:23" x14ac:dyDescent="0.25">
      <c r="A3726" t="s">
        <v>3972</v>
      </c>
      <c r="B3726">
        <v>4291447654</v>
      </c>
      <c r="C3726">
        <v>7152846942</v>
      </c>
      <c r="D3726" s="1">
        <v>45561</v>
      </c>
      <c r="E3726">
        <v>99238</v>
      </c>
      <c r="F3726">
        <v>71046</v>
      </c>
      <c r="G3726" t="s">
        <v>3154</v>
      </c>
      <c r="H3726" s="34">
        <v>39102</v>
      </c>
      <c r="I3726" s="7">
        <v>29327</v>
      </c>
      <c r="J3726" s="7">
        <v>16347.95</v>
      </c>
      <c r="K3726" s="7">
        <v>8580</v>
      </c>
      <c r="L3726" s="7">
        <v>4399.05</v>
      </c>
      <c r="M3726" s="5">
        <v>0.15</v>
      </c>
      <c r="N3726" t="s">
        <v>1139</v>
      </c>
      <c r="O3726" t="s">
        <v>27</v>
      </c>
      <c r="P3726" t="s">
        <v>3150</v>
      </c>
      <c r="Q3726" t="s">
        <v>32</v>
      </c>
      <c r="R3726" t="s">
        <v>27</v>
      </c>
      <c r="S3726" t="s">
        <v>17</v>
      </c>
      <c r="T3726" t="s">
        <v>13310</v>
      </c>
      <c r="U3726" s="1">
        <v>45650</v>
      </c>
      <c r="V3726">
        <v>89</v>
      </c>
      <c r="W3726" t="str">
        <f t="shared" si="105"/>
        <v>60-89</v>
      </c>
    </row>
    <row r="3727" spans="1:23" x14ac:dyDescent="0.25">
      <c r="A3727" t="s">
        <v>3973</v>
      </c>
      <c r="B3727">
        <v>7614603399</v>
      </c>
      <c r="C3727">
        <v>1253697228</v>
      </c>
      <c r="D3727" s="1">
        <v>45514</v>
      </c>
      <c r="E3727">
        <v>99232</v>
      </c>
      <c r="F3727">
        <v>99211</v>
      </c>
      <c r="G3727" t="s">
        <v>87</v>
      </c>
      <c r="H3727" s="34">
        <v>91553</v>
      </c>
      <c r="I3727" s="7">
        <v>73242</v>
      </c>
      <c r="J3727" s="7">
        <v>53162.12</v>
      </c>
      <c r="K3727" s="7">
        <v>9826</v>
      </c>
      <c r="L3727" s="7">
        <v>10253.879999999999</v>
      </c>
      <c r="M3727" s="5">
        <v>0.14000000000000001</v>
      </c>
      <c r="N3727" t="s">
        <v>1135</v>
      </c>
      <c r="O3727" t="s">
        <v>30</v>
      </c>
      <c r="P3727" t="s">
        <v>3150</v>
      </c>
      <c r="Q3727" t="s">
        <v>19</v>
      </c>
      <c r="R3727" t="s">
        <v>27</v>
      </c>
      <c r="S3727" t="s">
        <v>27</v>
      </c>
      <c r="T3727" t="s">
        <v>13312</v>
      </c>
      <c r="U3727" s="1">
        <v>45655</v>
      </c>
      <c r="V3727">
        <v>141</v>
      </c>
      <c r="W3727" t="str">
        <f t="shared" si="105"/>
        <v>120-149</v>
      </c>
    </row>
    <row r="3728" spans="1:23" x14ac:dyDescent="0.25">
      <c r="A3728" t="s">
        <v>3974</v>
      </c>
      <c r="B3728">
        <v>7747582194</v>
      </c>
      <c r="C3728">
        <v>3043779569</v>
      </c>
      <c r="D3728" s="1">
        <v>45839</v>
      </c>
      <c r="E3728">
        <v>99214</v>
      </c>
      <c r="F3728">
        <v>99202</v>
      </c>
      <c r="G3728" t="s">
        <v>50</v>
      </c>
      <c r="H3728" s="34">
        <v>17599</v>
      </c>
      <c r="I3728" s="7">
        <v>12671</v>
      </c>
      <c r="J3728" s="7">
        <v>6630.32</v>
      </c>
      <c r="K3728" s="7">
        <v>5027</v>
      </c>
      <c r="L3728" s="7">
        <v>1013.68</v>
      </c>
      <c r="M3728" s="5">
        <v>0.08</v>
      </c>
      <c r="N3728" t="s">
        <v>24</v>
      </c>
      <c r="O3728" t="s">
        <v>27</v>
      </c>
      <c r="P3728" t="s">
        <v>3150</v>
      </c>
      <c r="Q3728" t="s">
        <v>32</v>
      </c>
      <c r="R3728" t="s">
        <v>38</v>
      </c>
      <c r="S3728" t="s">
        <v>27</v>
      </c>
      <c r="T3728" t="s">
        <v>13311</v>
      </c>
      <c r="U3728" s="1">
        <v>45949</v>
      </c>
      <c r="V3728">
        <v>110</v>
      </c>
      <c r="W3728" t="str">
        <f t="shared" si="105"/>
        <v>90-119</v>
      </c>
    </row>
    <row r="3729" spans="1:23" x14ac:dyDescent="0.25">
      <c r="A3729" t="s">
        <v>3975</v>
      </c>
      <c r="B3729">
        <v>4207006660</v>
      </c>
      <c r="C3729">
        <v>1212676035</v>
      </c>
      <c r="D3729" s="1">
        <v>45462</v>
      </c>
      <c r="E3729">
        <v>99214</v>
      </c>
      <c r="F3729">
        <v>99285</v>
      </c>
      <c r="G3729" t="s">
        <v>495</v>
      </c>
      <c r="H3729" s="34">
        <v>85688</v>
      </c>
      <c r="I3729" s="7">
        <v>66837</v>
      </c>
      <c r="J3729" s="7">
        <v>47013.599999999999</v>
      </c>
      <c r="K3729" s="7">
        <v>6456</v>
      </c>
      <c r="L3729" s="7">
        <v>13367.4</v>
      </c>
      <c r="M3729" s="5">
        <v>0.2</v>
      </c>
      <c r="N3729" t="s">
        <v>3140</v>
      </c>
      <c r="O3729" t="s">
        <v>30</v>
      </c>
      <c r="P3729" t="s">
        <v>3147</v>
      </c>
      <c r="Q3729" t="s">
        <v>32</v>
      </c>
      <c r="R3729" t="s">
        <v>43</v>
      </c>
      <c r="S3729" t="s">
        <v>17</v>
      </c>
      <c r="T3729" t="s">
        <v>13312</v>
      </c>
      <c r="U3729" s="1">
        <v>45533</v>
      </c>
      <c r="V3729">
        <v>71</v>
      </c>
      <c r="W3729" t="str">
        <f t="shared" si="105"/>
        <v>60-89</v>
      </c>
    </row>
    <row r="3730" spans="1:23" x14ac:dyDescent="0.25">
      <c r="A3730" t="s">
        <v>3976</v>
      </c>
      <c r="B3730">
        <v>9101224649</v>
      </c>
      <c r="C3730">
        <v>3044788928</v>
      </c>
      <c r="D3730" s="1">
        <v>45586</v>
      </c>
      <c r="E3730">
        <v>99232</v>
      </c>
      <c r="F3730">
        <v>36415</v>
      </c>
      <c r="G3730" t="s">
        <v>3325</v>
      </c>
      <c r="H3730" s="34">
        <v>4531</v>
      </c>
      <c r="I3730" s="7">
        <v>3534</v>
      </c>
      <c r="J3730" s="7">
        <v>2827.2</v>
      </c>
      <c r="K3730" s="7">
        <v>0</v>
      </c>
      <c r="L3730" s="7">
        <v>706.8</v>
      </c>
      <c r="M3730" s="5">
        <v>0.2</v>
      </c>
      <c r="N3730" t="s">
        <v>3140</v>
      </c>
      <c r="O3730" t="s">
        <v>17</v>
      </c>
      <c r="P3730" t="s">
        <v>40</v>
      </c>
      <c r="Q3730" t="s">
        <v>32</v>
      </c>
      <c r="R3730" t="s">
        <v>20</v>
      </c>
      <c r="S3730" t="s">
        <v>17</v>
      </c>
      <c r="T3730" t="s">
        <v>13310</v>
      </c>
      <c r="U3730" s="1">
        <v>45709</v>
      </c>
      <c r="V3730">
        <v>123</v>
      </c>
      <c r="W3730" t="str">
        <f t="shared" si="105"/>
        <v>120-149</v>
      </c>
    </row>
    <row r="3731" spans="1:23" x14ac:dyDescent="0.25">
      <c r="A3731" t="s">
        <v>3977</v>
      </c>
      <c r="B3731">
        <v>7458882919</v>
      </c>
      <c r="C3731">
        <v>3267071981</v>
      </c>
      <c r="D3731" s="1">
        <v>45481</v>
      </c>
      <c r="E3731">
        <v>99232</v>
      </c>
      <c r="F3731">
        <v>99212</v>
      </c>
      <c r="G3731" t="s">
        <v>3537</v>
      </c>
      <c r="H3731" s="34">
        <v>83756</v>
      </c>
      <c r="I3731" s="7">
        <v>71193</v>
      </c>
      <c r="J3731" s="7">
        <v>69769.14</v>
      </c>
      <c r="K3731" s="7">
        <v>0</v>
      </c>
      <c r="L3731" s="7">
        <v>1423.86</v>
      </c>
      <c r="M3731" s="5">
        <v>0.02</v>
      </c>
      <c r="N3731" t="s">
        <v>16</v>
      </c>
      <c r="O3731" t="s">
        <v>17</v>
      </c>
      <c r="P3731" t="s">
        <v>18</v>
      </c>
      <c r="Q3731" t="s">
        <v>19</v>
      </c>
      <c r="R3731" t="s">
        <v>38</v>
      </c>
      <c r="S3731" t="s">
        <v>21</v>
      </c>
      <c r="T3731" t="s">
        <v>13312</v>
      </c>
      <c r="U3731" s="1">
        <v>45548</v>
      </c>
      <c r="V3731">
        <v>67</v>
      </c>
      <c r="W3731" t="str">
        <f t="shared" si="105"/>
        <v>60-89</v>
      </c>
    </row>
    <row r="3732" spans="1:23" x14ac:dyDescent="0.25">
      <c r="A3732" t="s">
        <v>3978</v>
      </c>
      <c r="B3732">
        <v>1003493343</v>
      </c>
      <c r="C3732">
        <v>3653402064</v>
      </c>
      <c r="D3732" s="1">
        <v>45332</v>
      </c>
      <c r="E3732">
        <v>99233</v>
      </c>
      <c r="F3732">
        <v>97110</v>
      </c>
      <c r="G3732" t="s">
        <v>347</v>
      </c>
      <c r="H3732" s="34">
        <v>65525</v>
      </c>
      <c r="I3732" s="7">
        <v>55696</v>
      </c>
      <c r="J3732" s="7">
        <v>37794.080000000002</v>
      </c>
      <c r="K3732" s="7">
        <v>16788</v>
      </c>
      <c r="L3732" s="7">
        <v>1113.92</v>
      </c>
      <c r="M3732" s="5">
        <v>0.02</v>
      </c>
      <c r="N3732" t="s">
        <v>16</v>
      </c>
      <c r="O3732" t="s">
        <v>27</v>
      </c>
      <c r="P3732" t="s">
        <v>97</v>
      </c>
      <c r="Q3732" t="s">
        <v>32</v>
      </c>
      <c r="R3732" t="s">
        <v>43</v>
      </c>
      <c r="S3732" t="s">
        <v>21</v>
      </c>
      <c r="T3732" t="s">
        <v>13311</v>
      </c>
      <c r="U3732" s="1">
        <v>45407</v>
      </c>
      <c r="V3732">
        <v>75</v>
      </c>
      <c r="W3732" t="str">
        <f t="shared" si="105"/>
        <v>60-89</v>
      </c>
    </row>
    <row r="3733" spans="1:23" x14ac:dyDescent="0.25">
      <c r="A3733" t="s">
        <v>3979</v>
      </c>
      <c r="B3733">
        <v>1663846878</v>
      </c>
      <c r="C3733">
        <v>4515481131</v>
      </c>
      <c r="D3733" s="1">
        <v>45352</v>
      </c>
      <c r="E3733">
        <v>99215</v>
      </c>
      <c r="F3733">
        <v>99202</v>
      </c>
      <c r="G3733" t="s">
        <v>351</v>
      </c>
      <c r="H3733" s="34">
        <v>60428</v>
      </c>
      <c r="I3733" s="7">
        <v>49551</v>
      </c>
      <c r="J3733" s="7">
        <v>40631.82</v>
      </c>
      <c r="K3733" s="7">
        <v>0</v>
      </c>
      <c r="L3733" s="7">
        <v>8919.18</v>
      </c>
      <c r="M3733" s="5">
        <v>0.18</v>
      </c>
      <c r="N3733" t="s">
        <v>3141</v>
      </c>
      <c r="O3733" t="s">
        <v>17</v>
      </c>
      <c r="P3733" t="s">
        <v>3147</v>
      </c>
      <c r="Q3733" t="s">
        <v>19</v>
      </c>
      <c r="R3733" t="s">
        <v>20</v>
      </c>
      <c r="S3733" t="s">
        <v>27</v>
      </c>
      <c r="T3733" t="s">
        <v>13310</v>
      </c>
      <c r="U3733" s="1">
        <v>45482</v>
      </c>
      <c r="V3733">
        <v>130</v>
      </c>
      <c r="W3733" t="str">
        <f t="shared" si="105"/>
        <v>120-149</v>
      </c>
    </row>
    <row r="3734" spans="1:23" x14ac:dyDescent="0.25">
      <c r="A3734" t="s">
        <v>3980</v>
      </c>
      <c r="B3734">
        <v>5694841960</v>
      </c>
      <c r="C3734">
        <v>9752006256</v>
      </c>
      <c r="D3734" s="1">
        <v>45693</v>
      </c>
      <c r="E3734">
        <v>99213</v>
      </c>
      <c r="F3734">
        <v>36415</v>
      </c>
      <c r="G3734" t="s">
        <v>272</v>
      </c>
      <c r="H3734" s="34">
        <v>60365</v>
      </c>
      <c r="I3734" s="7">
        <v>47688</v>
      </c>
      <c r="J3734" s="7">
        <v>33373.919999999998</v>
      </c>
      <c r="K3734" s="7">
        <v>6684</v>
      </c>
      <c r="L3734" s="7">
        <v>7630.08</v>
      </c>
      <c r="M3734" s="5">
        <v>0.16</v>
      </c>
      <c r="N3734" t="s">
        <v>1138</v>
      </c>
      <c r="O3734" t="s">
        <v>27</v>
      </c>
      <c r="P3734" t="s">
        <v>3150</v>
      </c>
      <c r="Q3734" t="s">
        <v>19</v>
      </c>
      <c r="R3734" t="s">
        <v>20</v>
      </c>
      <c r="S3734" t="s">
        <v>17</v>
      </c>
      <c r="T3734" t="s">
        <v>13310</v>
      </c>
      <c r="U3734" s="1">
        <v>45734</v>
      </c>
      <c r="V3734">
        <v>41</v>
      </c>
      <c r="W3734" t="str">
        <f t="shared" si="105"/>
        <v>30-59</v>
      </c>
    </row>
    <row r="3735" spans="1:23" x14ac:dyDescent="0.25">
      <c r="A3735" t="s">
        <v>3981</v>
      </c>
      <c r="B3735">
        <v>882529402</v>
      </c>
      <c r="C3735">
        <v>2629154995</v>
      </c>
      <c r="D3735" s="1">
        <v>45888</v>
      </c>
      <c r="E3735">
        <v>99223</v>
      </c>
      <c r="F3735">
        <v>80053</v>
      </c>
      <c r="G3735" t="s">
        <v>194</v>
      </c>
      <c r="H3735" s="34">
        <v>45595</v>
      </c>
      <c r="I3735" s="7">
        <v>38756</v>
      </c>
      <c r="J3735" s="7">
        <v>37980.879999999997</v>
      </c>
      <c r="K3735" s="7">
        <v>0</v>
      </c>
      <c r="L3735" s="7">
        <v>775.12</v>
      </c>
      <c r="M3735" s="5">
        <v>0.02</v>
      </c>
      <c r="N3735" t="s">
        <v>16</v>
      </c>
      <c r="O3735" t="s">
        <v>17</v>
      </c>
      <c r="P3735" t="s">
        <v>3149</v>
      </c>
      <c r="Q3735" t="s">
        <v>19</v>
      </c>
      <c r="R3735" t="s">
        <v>21</v>
      </c>
      <c r="S3735" t="s">
        <v>21</v>
      </c>
      <c r="T3735" t="s">
        <v>13312</v>
      </c>
      <c r="U3735" s="1">
        <v>46031</v>
      </c>
      <c r="V3735">
        <v>143</v>
      </c>
      <c r="W3735" t="str">
        <f t="shared" si="105"/>
        <v>120-149</v>
      </c>
    </row>
    <row r="3736" spans="1:23" x14ac:dyDescent="0.25">
      <c r="A3736" t="s">
        <v>3982</v>
      </c>
      <c r="B3736">
        <v>179015272</v>
      </c>
      <c r="C3736">
        <v>7172012415</v>
      </c>
      <c r="D3736" s="1">
        <v>45707</v>
      </c>
      <c r="E3736">
        <v>99231</v>
      </c>
      <c r="F3736">
        <v>99292</v>
      </c>
      <c r="G3736" t="s">
        <v>118</v>
      </c>
      <c r="H3736" s="34">
        <v>87405</v>
      </c>
      <c r="I3736" s="7">
        <v>74294</v>
      </c>
      <c r="J3736" s="7">
        <v>44110.12</v>
      </c>
      <c r="K3736" s="7">
        <v>28698</v>
      </c>
      <c r="L3736" s="7">
        <v>1485.88</v>
      </c>
      <c r="M3736" s="5">
        <v>0.02</v>
      </c>
      <c r="N3736" t="s">
        <v>16</v>
      </c>
      <c r="O3736" t="s">
        <v>27</v>
      </c>
      <c r="P3736" t="s">
        <v>55</v>
      </c>
      <c r="Q3736" t="s">
        <v>32</v>
      </c>
      <c r="R3736" t="s">
        <v>20</v>
      </c>
      <c r="S3736" t="s">
        <v>21</v>
      </c>
      <c r="T3736" t="s">
        <v>13312</v>
      </c>
      <c r="U3736" s="1">
        <v>45849</v>
      </c>
      <c r="V3736">
        <v>142</v>
      </c>
      <c r="W3736" t="str">
        <f t="shared" si="105"/>
        <v>120-149</v>
      </c>
    </row>
    <row r="3737" spans="1:23" x14ac:dyDescent="0.25">
      <c r="A3737" t="s">
        <v>3983</v>
      </c>
      <c r="B3737">
        <v>7108503814</v>
      </c>
      <c r="C3737">
        <v>4512374713</v>
      </c>
      <c r="D3737" s="1">
        <v>45409</v>
      </c>
      <c r="E3737">
        <v>99238</v>
      </c>
      <c r="F3737">
        <v>99282</v>
      </c>
      <c r="G3737" t="s">
        <v>3400</v>
      </c>
      <c r="H3737" s="34">
        <v>75593</v>
      </c>
      <c r="I3737" s="7">
        <v>64254</v>
      </c>
      <c r="J3737" s="7">
        <v>62968.92</v>
      </c>
      <c r="K3737" s="7">
        <v>0</v>
      </c>
      <c r="L3737" s="7">
        <v>1285.08</v>
      </c>
      <c r="M3737" s="5">
        <v>0.02</v>
      </c>
      <c r="N3737" t="s">
        <v>16</v>
      </c>
      <c r="O3737" t="s">
        <v>17</v>
      </c>
      <c r="P3737" t="s">
        <v>97</v>
      </c>
      <c r="Q3737" t="s">
        <v>32</v>
      </c>
      <c r="R3737" t="s">
        <v>43</v>
      </c>
      <c r="S3737" t="s">
        <v>21</v>
      </c>
      <c r="T3737" t="s">
        <v>13312</v>
      </c>
      <c r="U3737" s="1">
        <v>45536</v>
      </c>
      <c r="V3737">
        <v>127</v>
      </c>
      <c r="W3737" t="str">
        <f t="shared" si="105"/>
        <v>120-149</v>
      </c>
    </row>
    <row r="3738" spans="1:23" x14ac:dyDescent="0.25">
      <c r="A3738" t="s">
        <v>3984</v>
      </c>
      <c r="B3738">
        <v>9558379810</v>
      </c>
      <c r="C3738">
        <v>4148270808</v>
      </c>
      <c r="D3738" s="1">
        <v>45916</v>
      </c>
      <c r="E3738">
        <v>99238</v>
      </c>
      <c r="F3738">
        <v>99291</v>
      </c>
      <c r="G3738" t="s">
        <v>3428</v>
      </c>
      <c r="H3738" s="34">
        <v>55944</v>
      </c>
      <c r="I3738" s="7">
        <v>47552</v>
      </c>
      <c r="J3738" s="7">
        <v>42683.96</v>
      </c>
      <c r="K3738" s="7">
        <v>3917</v>
      </c>
      <c r="L3738" s="7">
        <v>951.04</v>
      </c>
      <c r="M3738" s="5">
        <v>0.02</v>
      </c>
      <c r="N3738" t="s">
        <v>16</v>
      </c>
      <c r="O3738" t="s">
        <v>30</v>
      </c>
      <c r="P3738" t="s">
        <v>35</v>
      </c>
      <c r="Q3738" t="s">
        <v>32</v>
      </c>
      <c r="R3738" t="s">
        <v>38</v>
      </c>
      <c r="S3738" t="s">
        <v>27</v>
      </c>
      <c r="T3738" t="s">
        <v>13312</v>
      </c>
      <c r="U3738" s="1">
        <v>46055</v>
      </c>
      <c r="V3738">
        <v>139</v>
      </c>
      <c r="W3738" t="str">
        <f t="shared" si="105"/>
        <v>120-149</v>
      </c>
    </row>
    <row r="3739" spans="1:23" x14ac:dyDescent="0.25">
      <c r="A3739" t="s">
        <v>3985</v>
      </c>
      <c r="B3739">
        <v>4158153236</v>
      </c>
      <c r="C3739">
        <v>8530949616</v>
      </c>
      <c r="D3739" s="1">
        <v>45366</v>
      </c>
      <c r="E3739">
        <v>99215</v>
      </c>
      <c r="F3739">
        <v>81000</v>
      </c>
      <c r="G3739" t="s">
        <v>129</v>
      </c>
      <c r="H3739" s="34">
        <v>90257</v>
      </c>
      <c r="I3739" s="7">
        <v>72206</v>
      </c>
      <c r="J3739" s="7">
        <v>55154.16</v>
      </c>
      <c r="K3739" s="7">
        <v>6943</v>
      </c>
      <c r="L3739" s="7">
        <v>10108.84</v>
      </c>
      <c r="M3739" s="5">
        <v>0.14000000000000001</v>
      </c>
      <c r="N3739" t="s">
        <v>1135</v>
      </c>
      <c r="O3739" t="s">
        <v>30</v>
      </c>
      <c r="P3739" t="s">
        <v>97</v>
      </c>
      <c r="Q3739" t="s">
        <v>19</v>
      </c>
      <c r="R3739" t="s">
        <v>20</v>
      </c>
      <c r="S3739" t="s">
        <v>21</v>
      </c>
      <c r="T3739" t="s">
        <v>13311</v>
      </c>
      <c r="U3739" s="1">
        <v>45514</v>
      </c>
      <c r="V3739">
        <v>148</v>
      </c>
      <c r="W3739" t="str">
        <f t="shared" si="105"/>
        <v>120-149</v>
      </c>
    </row>
    <row r="3740" spans="1:23" x14ac:dyDescent="0.25">
      <c r="A3740" t="s">
        <v>3986</v>
      </c>
      <c r="B3740">
        <v>6644601117</v>
      </c>
      <c r="C3740">
        <v>9888431666</v>
      </c>
      <c r="D3740" s="1">
        <v>45332</v>
      </c>
      <c r="E3740">
        <v>99238</v>
      </c>
      <c r="F3740">
        <v>90834</v>
      </c>
      <c r="G3740" t="s">
        <v>3570</v>
      </c>
      <c r="H3740" s="34">
        <v>20398</v>
      </c>
      <c r="I3740" s="7">
        <v>16318</v>
      </c>
      <c r="J3740" s="7">
        <v>12295.48</v>
      </c>
      <c r="K3740" s="7">
        <v>1738</v>
      </c>
      <c r="L3740" s="7">
        <v>2284.52</v>
      </c>
      <c r="M3740" s="5">
        <v>0.14000000000000001</v>
      </c>
      <c r="N3740" t="s">
        <v>1135</v>
      </c>
      <c r="O3740" t="s">
        <v>30</v>
      </c>
      <c r="P3740" t="s">
        <v>35</v>
      </c>
      <c r="Q3740" t="s">
        <v>32</v>
      </c>
      <c r="R3740" t="s">
        <v>21</v>
      </c>
      <c r="S3740" t="s">
        <v>27</v>
      </c>
      <c r="T3740" t="s">
        <v>13312</v>
      </c>
      <c r="U3740" s="1">
        <v>45424</v>
      </c>
      <c r="V3740">
        <v>92</v>
      </c>
      <c r="W3740" t="str">
        <f t="shared" si="105"/>
        <v>90-119</v>
      </c>
    </row>
    <row r="3741" spans="1:23" x14ac:dyDescent="0.25">
      <c r="A3741" t="s">
        <v>3987</v>
      </c>
      <c r="B3741">
        <v>5111389011</v>
      </c>
      <c r="C3741">
        <v>1015423654</v>
      </c>
      <c r="D3741" s="1">
        <v>45607</v>
      </c>
      <c r="E3741">
        <v>99231</v>
      </c>
      <c r="F3741">
        <v>99285</v>
      </c>
      <c r="G3741" t="s">
        <v>3215</v>
      </c>
      <c r="H3741" s="34">
        <v>87516</v>
      </c>
      <c r="I3741" s="7">
        <v>56885</v>
      </c>
      <c r="J3741" s="7">
        <v>44740.800000000003</v>
      </c>
      <c r="K3741" s="7">
        <v>5318</v>
      </c>
      <c r="L3741" s="7">
        <v>6826.2</v>
      </c>
      <c r="M3741" s="5">
        <v>0.12</v>
      </c>
      <c r="N3741" t="s">
        <v>46</v>
      </c>
      <c r="O3741" t="s">
        <v>30</v>
      </c>
      <c r="P3741" t="s">
        <v>97</v>
      </c>
      <c r="Q3741" t="s">
        <v>32</v>
      </c>
      <c r="R3741" t="s">
        <v>27</v>
      </c>
      <c r="S3741" t="s">
        <v>17</v>
      </c>
      <c r="T3741" t="s">
        <v>13310</v>
      </c>
      <c r="U3741" s="1">
        <v>45734</v>
      </c>
      <c r="V3741">
        <v>127</v>
      </c>
      <c r="W3741" t="str">
        <f t="shared" si="105"/>
        <v>120-149</v>
      </c>
    </row>
    <row r="3742" spans="1:23" x14ac:dyDescent="0.25">
      <c r="A3742" t="s">
        <v>3988</v>
      </c>
      <c r="B3742">
        <v>4440373757</v>
      </c>
      <c r="C3742">
        <v>240436409</v>
      </c>
      <c r="D3742" s="1">
        <v>45361</v>
      </c>
      <c r="E3742">
        <v>99233</v>
      </c>
      <c r="F3742">
        <v>99214</v>
      </c>
      <c r="G3742" t="s">
        <v>3352</v>
      </c>
      <c r="H3742" s="34">
        <v>61520</v>
      </c>
      <c r="I3742" s="7">
        <v>47986</v>
      </c>
      <c r="J3742" s="7">
        <v>33910.800000000003</v>
      </c>
      <c r="K3742" s="7">
        <v>4478</v>
      </c>
      <c r="L3742" s="7">
        <v>9597.2000000000007</v>
      </c>
      <c r="M3742" s="5">
        <v>0.2</v>
      </c>
      <c r="N3742" t="s">
        <v>3140</v>
      </c>
      <c r="O3742" t="s">
        <v>27</v>
      </c>
      <c r="P3742" t="s">
        <v>3148</v>
      </c>
      <c r="Q3742" t="s">
        <v>19</v>
      </c>
      <c r="R3742" t="s">
        <v>20</v>
      </c>
      <c r="S3742" t="s">
        <v>17</v>
      </c>
      <c r="T3742" t="s">
        <v>13310</v>
      </c>
      <c r="U3742" s="1">
        <v>45420</v>
      </c>
      <c r="V3742">
        <v>59</v>
      </c>
      <c r="W3742" t="str">
        <f t="shared" si="105"/>
        <v>30-59</v>
      </c>
    </row>
    <row r="3743" spans="1:23" x14ac:dyDescent="0.25">
      <c r="A3743" t="s">
        <v>3989</v>
      </c>
      <c r="B3743">
        <v>3123101599</v>
      </c>
      <c r="C3743">
        <v>1731809601</v>
      </c>
      <c r="D3743" s="1">
        <v>45892</v>
      </c>
      <c r="E3743">
        <v>99221</v>
      </c>
      <c r="F3743">
        <v>99205</v>
      </c>
      <c r="G3743" t="s">
        <v>3202</v>
      </c>
      <c r="H3743" s="34">
        <v>62024</v>
      </c>
      <c r="I3743" s="7">
        <v>46518</v>
      </c>
      <c r="J3743" s="7">
        <v>35658.300000000003</v>
      </c>
      <c r="K3743" s="7">
        <v>3882</v>
      </c>
      <c r="L3743" s="7">
        <v>6977.7</v>
      </c>
      <c r="M3743" s="5">
        <v>0.15</v>
      </c>
      <c r="N3743" t="s">
        <v>1139</v>
      </c>
      <c r="O3743" t="s">
        <v>30</v>
      </c>
      <c r="P3743" t="s">
        <v>31</v>
      </c>
      <c r="Q3743" t="s">
        <v>32</v>
      </c>
      <c r="R3743" t="s">
        <v>21</v>
      </c>
      <c r="S3743" t="s">
        <v>21</v>
      </c>
      <c r="T3743" t="s">
        <v>13312</v>
      </c>
      <c r="U3743" s="1">
        <v>45935</v>
      </c>
      <c r="V3743">
        <v>43</v>
      </c>
      <c r="W3743" t="str">
        <f t="shared" si="105"/>
        <v>30-59</v>
      </c>
    </row>
    <row r="3744" spans="1:23" x14ac:dyDescent="0.25">
      <c r="A3744" t="s">
        <v>3990</v>
      </c>
      <c r="B3744">
        <v>9166714116</v>
      </c>
      <c r="C3744">
        <v>9807227622</v>
      </c>
      <c r="D3744" s="1">
        <v>45617</v>
      </c>
      <c r="E3744">
        <v>99233</v>
      </c>
      <c r="F3744">
        <v>99211</v>
      </c>
      <c r="G3744" t="s">
        <v>3323</v>
      </c>
      <c r="H3744" s="34">
        <v>64981</v>
      </c>
      <c r="I3744" s="7">
        <v>51985</v>
      </c>
      <c r="J3744" s="7">
        <v>44707.1</v>
      </c>
      <c r="K3744" s="7">
        <v>0</v>
      </c>
      <c r="L3744" s="7">
        <v>7277.9</v>
      </c>
      <c r="M3744" s="5">
        <v>0.14000000000000001</v>
      </c>
      <c r="N3744" t="s">
        <v>1135</v>
      </c>
      <c r="O3744" t="s">
        <v>17</v>
      </c>
      <c r="P3744" t="s">
        <v>3150</v>
      </c>
      <c r="Q3744" t="s">
        <v>32</v>
      </c>
      <c r="R3744" t="s">
        <v>38</v>
      </c>
      <c r="S3744" t="s">
        <v>17</v>
      </c>
      <c r="T3744" t="s">
        <v>13312</v>
      </c>
      <c r="U3744" s="1">
        <v>45729</v>
      </c>
      <c r="V3744">
        <v>112</v>
      </c>
      <c r="W3744" t="str">
        <f t="shared" si="105"/>
        <v>90-119</v>
      </c>
    </row>
    <row r="3745" spans="1:23" x14ac:dyDescent="0.25">
      <c r="A3745" t="s">
        <v>3991</v>
      </c>
      <c r="B3745">
        <v>5173510149</v>
      </c>
      <c r="C3745">
        <v>7236433463</v>
      </c>
      <c r="D3745" s="1">
        <v>45308</v>
      </c>
      <c r="E3745">
        <v>99238</v>
      </c>
      <c r="F3745">
        <v>99291</v>
      </c>
      <c r="G3745" t="s">
        <v>3164</v>
      </c>
      <c r="H3745" s="34">
        <v>88342</v>
      </c>
      <c r="I3745" s="7">
        <v>69790</v>
      </c>
      <c r="J3745" s="7">
        <v>58623.6</v>
      </c>
      <c r="K3745" s="7">
        <v>0</v>
      </c>
      <c r="L3745" s="7">
        <v>11166.4</v>
      </c>
      <c r="M3745" s="5">
        <v>0.16</v>
      </c>
      <c r="N3745" t="s">
        <v>1138</v>
      </c>
      <c r="O3745" t="s">
        <v>17</v>
      </c>
      <c r="P3745" t="s">
        <v>3150</v>
      </c>
      <c r="Q3745" t="s">
        <v>32</v>
      </c>
      <c r="R3745" t="s">
        <v>20</v>
      </c>
      <c r="S3745" t="s">
        <v>21</v>
      </c>
      <c r="T3745" t="s">
        <v>13310</v>
      </c>
      <c r="U3745" s="1">
        <v>45379</v>
      </c>
      <c r="V3745">
        <v>71</v>
      </c>
      <c r="W3745" t="str">
        <f t="shared" si="105"/>
        <v>60-89</v>
      </c>
    </row>
    <row r="3746" spans="1:23" x14ac:dyDescent="0.25">
      <c r="A3746" t="s">
        <v>3992</v>
      </c>
      <c r="B3746">
        <v>4846597195</v>
      </c>
      <c r="C3746">
        <v>232565413</v>
      </c>
      <c r="D3746" s="1">
        <v>45396</v>
      </c>
      <c r="E3746">
        <v>99215</v>
      </c>
      <c r="F3746">
        <v>99211</v>
      </c>
      <c r="G3746" t="s">
        <v>3227</v>
      </c>
      <c r="H3746" s="34">
        <v>55569</v>
      </c>
      <c r="I3746" s="7">
        <v>45567</v>
      </c>
      <c r="J3746" s="7">
        <v>33866.94</v>
      </c>
      <c r="K3746" s="7">
        <v>3498</v>
      </c>
      <c r="L3746" s="7">
        <v>8202.06</v>
      </c>
      <c r="M3746" s="5">
        <v>0.18</v>
      </c>
      <c r="N3746" t="s">
        <v>3141</v>
      </c>
      <c r="O3746" t="s">
        <v>30</v>
      </c>
      <c r="P3746" t="s">
        <v>35</v>
      </c>
      <c r="Q3746" t="s">
        <v>19</v>
      </c>
      <c r="R3746" t="s">
        <v>38</v>
      </c>
      <c r="S3746" t="s">
        <v>17</v>
      </c>
      <c r="T3746" t="s">
        <v>13311</v>
      </c>
      <c r="U3746" s="1">
        <v>45478</v>
      </c>
      <c r="V3746">
        <v>82</v>
      </c>
      <c r="W3746" t="str">
        <f t="shared" si="105"/>
        <v>60-89</v>
      </c>
    </row>
    <row r="3747" spans="1:23" x14ac:dyDescent="0.25">
      <c r="A3747" t="s">
        <v>3993</v>
      </c>
      <c r="B3747">
        <v>6008940050</v>
      </c>
      <c r="C3747">
        <v>786845437</v>
      </c>
      <c r="D3747" s="1">
        <v>45400</v>
      </c>
      <c r="E3747">
        <v>99223</v>
      </c>
      <c r="F3747">
        <v>85025</v>
      </c>
      <c r="G3747" t="s">
        <v>3410</v>
      </c>
      <c r="H3747" s="34">
        <v>55919</v>
      </c>
      <c r="I3747" s="7">
        <v>44176</v>
      </c>
      <c r="J3747" s="7">
        <v>34663.839999999997</v>
      </c>
      <c r="K3747" s="7">
        <v>2444</v>
      </c>
      <c r="L3747" s="7">
        <v>7068.16</v>
      </c>
      <c r="M3747" s="5">
        <v>0.16</v>
      </c>
      <c r="N3747" t="s">
        <v>1138</v>
      </c>
      <c r="O3747" t="s">
        <v>30</v>
      </c>
      <c r="P3747" t="s">
        <v>55</v>
      </c>
      <c r="Q3747" t="s">
        <v>32</v>
      </c>
      <c r="R3747" t="s">
        <v>43</v>
      </c>
      <c r="S3747" t="s">
        <v>21</v>
      </c>
      <c r="T3747" t="s">
        <v>13310</v>
      </c>
      <c r="U3747" s="1">
        <v>45479</v>
      </c>
      <c r="V3747">
        <v>79</v>
      </c>
      <c r="W3747" t="str">
        <f t="shared" si="105"/>
        <v>60-89</v>
      </c>
    </row>
    <row r="3748" spans="1:23" x14ac:dyDescent="0.25">
      <c r="A3748" t="s">
        <v>3994</v>
      </c>
      <c r="B3748">
        <v>1110291172</v>
      </c>
      <c r="C3748">
        <v>5881203020</v>
      </c>
      <c r="D3748" s="1">
        <v>45508</v>
      </c>
      <c r="E3748">
        <v>99231</v>
      </c>
      <c r="F3748">
        <v>71046</v>
      </c>
      <c r="G3748" t="s">
        <v>169</v>
      </c>
      <c r="H3748" s="34">
        <v>92446</v>
      </c>
      <c r="I3748" s="7">
        <v>78579</v>
      </c>
      <c r="J3748" s="7">
        <v>77007.42</v>
      </c>
      <c r="K3748" s="7">
        <v>0</v>
      </c>
      <c r="L3748" s="7">
        <v>1571.58</v>
      </c>
      <c r="M3748" s="5">
        <v>0.02</v>
      </c>
      <c r="N3748" t="s">
        <v>16</v>
      </c>
      <c r="O3748" t="s">
        <v>17</v>
      </c>
      <c r="P3748" t="s">
        <v>3146</v>
      </c>
      <c r="Q3748" t="s">
        <v>19</v>
      </c>
      <c r="R3748" t="s">
        <v>21</v>
      </c>
      <c r="S3748" t="s">
        <v>27</v>
      </c>
      <c r="T3748" t="s">
        <v>13310</v>
      </c>
      <c r="U3748" s="1">
        <v>45623</v>
      </c>
      <c r="V3748">
        <v>115</v>
      </c>
      <c r="W3748" t="str">
        <f t="shared" si="105"/>
        <v>90-119</v>
      </c>
    </row>
    <row r="3749" spans="1:23" x14ac:dyDescent="0.25">
      <c r="A3749" t="s">
        <v>3995</v>
      </c>
      <c r="B3749">
        <v>2450164802</v>
      </c>
      <c r="C3749">
        <v>3445916804</v>
      </c>
      <c r="D3749" s="1">
        <v>45652</v>
      </c>
      <c r="E3749">
        <v>99213</v>
      </c>
      <c r="F3749">
        <v>71046</v>
      </c>
      <c r="G3749" t="s">
        <v>3548</v>
      </c>
      <c r="H3749" s="34">
        <v>44651</v>
      </c>
      <c r="I3749" s="7">
        <v>33488</v>
      </c>
      <c r="J3749" s="7">
        <v>28464.799999999999</v>
      </c>
      <c r="K3749" s="7">
        <v>0</v>
      </c>
      <c r="L3749" s="7">
        <v>5023.2</v>
      </c>
      <c r="M3749" s="5">
        <v>0.15</v>
      </c>
      <c r="N3749" t="s">
        <v>1139</v>
      </c>
      <c r="O3749" t="s">
        <v>17</v>
      </c>
      <c r="P3749" t="s">
        <v>55</v>
      </c>
      <c r="Q3749" t="s">
        <v>19</v>
      </c>
      <c r="R3749" t="s">
        <v>38</v>
      </c>
      <c r="S3749" t="s">
        <v>27</v>
      </c>
      <c r="T3749" t="s">
        <v>13312</v>
      </c>
      <c r="U3749" s="1">
        <v>45685</v>
      </c>
      <c r="V3749">
        <v>33</v>
      </c>
      <c r="W3749" t="str">
        <f t="shared" si="105"/>
        <v>30-59</v>
      </c>
    </row>
    <row r="3750" spans="1:23" x14ac:dyDescent="0.25">
      <c r="A3750" t="s">
        <v>3996</v>
      </c>
      <c r="B3750">
        <v>3931860067</v>
      </c>
      <c r="C3750">
        <v>4723660243</v>
      </c>
      <c r="D3750" s="1">
        <v>45552</v>
      </c>
      <c r="E3750">
        <v>99221</v>
      </c>
      <c r="F3750">
        <v>99213</v>
      </c>
      <c r="G3750" t="s">
        <v>3365</v>
      </c>
      <c r="H3750" s="34">
        <v>98480</v>
      </c>
      <c r="I3750" s="7">
        <v>76814</v>
      </c>
      <c r="J3750" s="7">
        <v>51472.2</v>
      </c>
      <c r="K3750" s="7">
        <v>9979</v>
      </c>
      <c r="L3750" s="7">
        <v>15362.8</v>
      </c>
      <c r="M3750" s="5">
        <v>0.2</v>
      </c>
      <c r="N3750" t="s">
        <v>3140</v>
      </c>
      <c r="O3750" t="s">
        <v>30</v>
      </c>
      <c r="P3750" t="s">
        <v>25</v>
      </c>
      <c r="Q3750" t="s">
        <v>32</v>
      </c>
      <c r="R3750" t="s">
        <v>27</v>
      </c>
      <c r="S3750" t="s">
        <v>17</v>
      </c>
      <c r="T3750" t="s">
        <v>13312</v>
      </c>
      <c r="U3750" s="1">
        <v>45682</v>
      </c>
      <c r="V3750">
        <v>130</v>
      </c>
      <c r="W3750" t="str">
        <f t="shared" si="105"/>
        <v>120-149</v>
      </c>
    </row>
    <row r="3751" spans="1:23" x14ac:dyDescent="0.25">
      <c r="A3751" t="s">
        <v>3997</v>
      </c>
      <c r="B3751">
        <v>8678624415</v>
      </c>
      <c r="C3751">
        <v>3224756784</v>
      </c>
      <c r="D3751" s="1">
        <v>45920</v>
      </c>
      <c r="E3751">
        <v>99233</v>
      </c>
      <c r="F3751">
        <v>99215</v>
      </c>
      <c r="G3751" t="s">
        <v>3187</v>
      </c>
      <c r="H3751" s="34">
        <v>47932</v>
      </c>
      <c r="I3751" s="7">
        <v>40742</v>
      </c>
      <c r="J3751" s="7">
        <v>22904.16</v>
      </c>
      <c r="K3751" s="7">
        <v>17023</v>
      </c>
      <c r="L3751" s="7">
        <v>814.84</v>
      </c>
      <c r="M3751" s="5">
        <v>0.02</v>
      </c>
      <c r="N3751" t="s">
        <v>16</v>
      </c>
      <c r="O3751" t="s">
        <v>27</v>
      </c>
      <c r="P3751" t="s">
        <v>3148</v>
      </c>
      <c r="Q3751" t="s">
        <v>19</v>
      </c>
      <c r="R3751" t="s">
        <v>26</v>
      </c>
      <c r="S3751" t="s">
        <v>21</v>
      </c>
      <c r="T3751" t="s">
        <v>13310</v>
      </c>
      <c r="U3751" s="1">
        <v>46000</v>
      </c>
      <c r="V3751">
        <v>80</v>
      </c>
      <c r="W3751" t="str">
        <f t="shared" si="105"/>
        <v>60-89</v>
      </c>
    </row>
    <row r="3752" spans="1:23" x14ac:dyDescent="0.25">
      <c r="A3752" t="s">
        <v>3998</v>
      </c>
      <c r="B3752">
        <v>6294665763</v>
      </c>
      <c r="C3752">
        <v>2618493295</v>
      </c>
      <c r="D3752" s="1">
        <v>45628</v>
      </c>
      <c r="E3752">
        <v>99213</v>
      </c>
      <c r="F3752">
        <v>99284</v>
      </c>
      <c r="G3752" t="s">
        <v>159</v>
      </c>
      <c r="H3752" s="34">
        <v>85247</v>
      </c>
      <c r="I3752" s="7">
        <v>66493</v>
      </c>
      <c r="J3752" s="7">
        <v>48961.4</v>
      </c>
      <c r="K3752" s="7">
        <v>4233</v>
      </c>
      <c r="L3752" s="7">
        <v>13298.6</v>
      </c>
      <c r="M3752" s="5">
        <v>0.2</v>
      </c>
      <c r="N3752" t="s">
        <v>3140</v>
      </c>
      <c r="O3752" t="s">
        <v>30</v>
      </c>
      <c r="P3752" t="s">
        <v>97</v>
      </c>
      <c r="Q3752" t="s">
        <v>32</v>
      </c>
      <c r="R3752" t="s">
        <v>43</v>
      </c>
      <c r="S3752" t="s">
        <v>21</v>
      </c>
      <c r="T3752" t="s">
        <v>13310</v>
      </c>
      <c r="U3752" s="1">
        <v>45672</v>
      </c>
      <c r="V3752">
        <v>44</v>
      </c>
      <c r="W3752" t="str">
        <f t="shared" si="105"/>
        <v>30-59</v>
      </c>
    </row>
    <row r="3753" spans="1:23" x14ac:dyDescent="0.25">
      <c r="A3753" t="s">
        <v>3999</v>
      </c>
      <c r="B3753">
        <v>7048246812</v>
      </c>
      <c r="C3753">
        <v>1657634571</v>
      </c>
      <c r="D3753" s="1">
        <v>45630</v>
      </c>
      <c r="E3753">
        <v>99231</v>
      </c>
      <c r="F3753">
        <v>99204</v>
      </c>
      <c r="G3753" t="s">
        <v>347</v>
      </c>
      <c r="H3753" s="34">
        <v>97063</v>
      </c>
      <c r="I3753" s="7">
        <v>72797</v>
      </c>
      <c r="J3753" s="7">
        <v>53266.45</v>
      </c>
      <c r="K3753" s="7">
        <v>8611</v>
      </c>
      <c r="L3753" s="7">
        <v>10919.55</v>
      </c>
      <c r="M3753" s="5">
        <v>0.15</v>
      </c>
      <c r="N3753" t="s">
        <v>1139</v>
      </c>
      <c r="O3753" t="s">
        <v>27</v>
      </c>
      <c r="P3753" t="s">
        <v>3150</v>
      </c>
      <c r="Q3753" t="s">
        <v>19</v>
      </c>
      <c r="R3753" t="s">
        <v>20</v>
      </c>
      <c r="S3753" t="s">
        <v>21</v>
      </c>
      <c r="T3753" t="s">
        <v>13310</v>
      </c>
      <c r="U3753" s="1">
        <v>45692</v>
      </c>
      <c r="V3753">
        <v>62</v>
      </c>
      <c r="W3753" t="str">
        <f t="shared" si="105"/>
        <v>60-89</v>
      </c>
    </row>
    <row r="3754" spans="1:23" x14ac:dyDescent="0.25">
      <c r="A3754" t="s">
        <v>4000</v>
      </c>
      <c r="B3754">
        <v>1320282186</v>
      </c>
      <c r="C3754">
        <v>8581284692</v>
      </c>
      <c r="D3754" s="1">
        <v>45838</v>
      </c>
      <c r="E3754">
        <v>99232</v>
      </c>
      <c r="F3754">
        <v>99212</v>
      </c>
      <c r="G3754" t="s">
        <v>75</v>
      </c>
      <c r="H3754" s="34">
        <v>33102</v>
      </c>
      <c r="I3754" s="7">
        <v>26151</v>
      </c>
      <c r="J3754" s="7">
        <v>12685.84</v>
      </c>
      <c r="K3754" s="7">
        <v>9281</v>
      </c>
      <c r="L3754" s="7">
        <v>4184.16</v>
      </c>
      <c r="M3754" s="5">
        <v>0.16</v>
      </c>
      <c r="N3754" t="s">
        <v>1138</v>
      </c>
      <c r="O3754" t="s">
        <v>27</v>
      </c>
      <c r="P3754" t="s">
        <v>3150</v>
      </c>
      <c r="Q3754" t="s">
        <v>19</v>
      </c>
      <c r="R3754" t="s">
        <v>26</v>
      </c>
      <c r="S3754" t="s">
        <v>17</v>
      </c>
      <c r="T3754" t="s">
        <v>13312</v>
      </c>
      <c r="U3754" s="1">
        <v>45886</v>
      </c>
      <c r="V3754">
        <v>48</v>
      </c>
      <c r="W3754" t="str">
        <f t="shared" si="105"/>
        <v>30-59</v>
      </c>
    </row>
    <row r="3755" spans="1:23" x14ac:dyDescent="0.25">
      <c r="A3755" t="s">
        <v>4001</v>
      </c>
      <c r="B3755">
        <v>5423931390</v>
      </c>
      <c r="C3755">
        <v>3165001327</v>
      </c>
      <c r="D3755" s="1">
        <v>45595</v>
      </c>
      <c r="E3755">
        <v>99238</v>
      </c>
      <c r="F3755">
        <v>99213</v>
      </c>
      <c r="G3755" t="s">
        <v>150</v>
      </c>
      <c r="H3755" s="34">
        <v>52389</v>
      </c>
      <c r="I3755" s="7">
        <v>40863</v>
      </c>
      <c r="J3755" s="7">
        <v>30817.4</v>
      </c>
      <c r="K3755" s="7">
        <v>1873</v>
      </c>
      <c r="L3755" s="7">
        <v>8172.6</v>
      </c>
      <c r="M3755" s="5">
        <v>0.2</v>
      </c>
      <c r="N3755" t="s">
        <v>3140</v>
      </c>
      <c r="O3755" t="s">
        <v>30</v>
      </c>
      <c r="P3755" t="s">
        <v>3147</v>
      </c>
      <c r="Q3755" t="s">
        <v>19</v>
      </c>
      <c r="R3755" t="s">
        <v>43</v>
      </c>
      <c r="S3755" t="s">
        <v>27</v>
      </c>
      <c r="T3755" t="s">
        <v>13311</v>
      </c>
      <c r="U3755" s="1">
        <v>45693</v>
      </c>
      <c r="V3755">
        <v>98</v>
      </c>
      <c r="W3755" t="str">
        <f t="shared" si="105"/>
        <v>90-119</v>
      </c>
    </row>
    <row r="3756" spans="1:23" x14ac:dyDescent="0.25">
      <c r="A3756" t="s">
        <v>4002</v>
      </c>
      <c r="B3756">
        <v>9164493445</v>
      </c>
      <c r="C3756">
        <v>8386343957</v>
      </c>
      <c r="D3756" s="1">
        <v>45639</v>
      </c>
      <c r="E3756">
        <v>99214</v>
      </c>
      <c r="F3756">
        <v>99204</v>
      </c>
      <c r="G3756" t="s">
        <v>3523</v>
      </c>
      <c r="H3756" s="34">
        <v>69062</v>
      </c>
      <c r="I3756" s="7">
        <v>58703</v>
      </c>
      <c r="J3756" s="7">
        <v>57528.94</v>
      </c>
      <c r="K3756" s="7">
        <v>0</v>
      </c>
      <c r="L3756" s="7">
        <v>1174.06</v>
      </c>
      <c r="M3756" s="5">
        <v>0.02</v>
      </c>
      <c r="N3756" t="s">
        <v>16</v>
      </c>
      <c r="O3756" t="s">
        <v>17</v>
      </c>
      <c r="P3756" t="s">
        <v>3149</v>
      </c>
      <c r="Q3756" t="s">
        <v>32</v>
      </c>
      <c r="R3756" t="s">
        <v>43</v>
      </c>
      <c r="S3756" t="s">
        <v>27</v>
      </c>
      <c r="T3756" t="s">
        <v>13310</v>
      </c>
      <c r="U3756" s="1">
        <v>45805</v>
      </c>
      <c r="V3756">
        <v>166</v>
      </c>
      <c r="W3756" t="str">
        <f t="shared" si="105"/>
        <v>150-179</v>
      </c>
    </row>
    <row r="3757" spans="1:23" x14ac:dyDescent="0.25">
      <c r="A3757" t="s">
        <v>4003</v>
      </c>
      <c r="B3757">
        <v>6579860119</v>
      </c>
      <c r="C3757">
        <v>1487381386</v>
      </c>
      <c r="D3757" s="1">
        <v>45544</v>
      </c>
      <c r="E3757">
        <v>99213</v>
      </c>
      <c r="F3757">
        <v>99291</v>
      </c>
      <c r="G3757" t="s">
        <v>272</v>
      </c>
      <c r="H3757" s="34">
        <v>57144</v>
      </c>
      <c r="I3757" s="7">
        <v>37144</v>
      </c>
      <c r="J3757" s="7">
        <v>29571.72</v>
      </c>
      <c r="K3757" s="7">
        <v>3115</v>
      </c>
      <c r="L3757" s="7">
        <v>4457.28</v>
      </c>
      <c r="M3757" s="5">
        <v>0.12</v>
      </c>
      <c r="N3757" t="s">
        <v>46</v>
      </c>
      <c r="O3757" t="s">
        <v>30</v>
      </c>
      <c r="P3757" t="s">
        <v>35</v>
      </c>
      <c r="Q3757" t="s">
        <v>19</v>
      </c>
      <c r="R3757" t="s">
        <v>26</v>
      </c>
      <c r="S3757" t="s">
        <v>17</v>
      </c>
      <c r="T3757" t="s">
        <v>13311</v>
      </c>
      <c r="U3757" s="1">
        <v>45675</v>
      </c>
      <c r="V3757">
        <v>131</v>
      </c>
      <c r="W3757" t="str">
        <f t="shared" si="105"/>
        <v>120-149</v>
      </c>
    </row>
    <row r="3758" spans="1:23" x14ac:dyDescent="0.25">
      <c r="A3758" t="s">
        <v>4004</v>
      </c>
      <c r="B3758">
        <v>5178201567</v>
      </c>
      <c r="C3758">
        <v>7562888416</v>
      </c>
      <c r="D3758" s="1">
        <v>45432</v>
      </c>
      <c r="E3758">
        <v>99238</v>
      </c>
      <c r="F3758">
        <v>90834</v>
      </c>
      <c r="G3758" t="s">
        <v>3316</v>
      </c>
      <c r="H3758" s="34">
        <v>73703</v>
      </c>
      <c r="I3758" s="7">
        <v>53066</v>
      </c>
      <c r="J3758" s="7">
        <v>48820.72</v>
      </c>
      <c r="K3758" s="7">
        <v>0</v>
      </c>
      <c r="L3758" s="7">
        <v>4245.28</v>
      </c>
      <c r="M3758" s="5">
        <v>0.08</v>
      </c>
      <c r="N3758" t="s">
        <v>24</v>
      </c>
      <c r="O3758" t="s">
        <v>17</v>
      </c>
      <c r="P3758" t="s">
        <v>25</v>
      </c>
      <c r="Q3758" t="s">
        <v>32</v>
      </c>
      <c r="R3758" t="s">
        <v>26</v>
      </c>
      <c r="S3758" t="s">
        <v>21</v>
      </c>
      <c r="T3758" t="s">
        <v>13312</v>
      </c>
      <c r="U3758" s="1">
        <v>45520</v>
      </c>
      <c r="V3758">
        <v>88</v>
      </c>
      <c r="W3758" t="str">
        <f t="shared" si="105"/>
        <v>60-89</v>
      </c>
    </row>
    <row r="3759" spans="1:23" x14ac:dyDescent="0.25">
      <c r="A3759" t="s">
        <v>4005</v>
      </c>
      <c r="B3759">
        <v>8706855890</v>
      </c>
      <c r="C3759">
        <v>572733033</v>
      </c>
      <c r="D3759" s="1">
        <v>45777</v>
      </c>
      <c r="E3759">
        <v>99233</v>
      </c>
      <c r="F3759">
        <v>99205</v>
      </c>
      <c r="G3759" t="s">
        <v>3253</v>
      </c>
      <c r="H3759" s="34">
        <v>98096</v>
      </c>
      <c r="I3759" s="7">
        <v>83382</v>
      </c>
      <c r="J3759" s="7">
        <v>66839.360000000001</v>
      </c>
      <c r="K3759" s="7">
        <v>14875</v>
      </c>
      <c r="L3759" s="7">
        <v>1667.64</v>
      </c>
      <c r="M3759" s="5">
        <v>0.02</v>
      </c>
      <c r="N3759" t="s">
        <v>16</v>
      </c>
      <c r="O3759" t="s">
        <v>27</v>
      </c>
      <c r="P3759" t="s">
        <v>40</v>
      </c>
      <c r="Q3759" t="s">
        <v>32</v>
      </c>
      <c r="R3759" t="s">
        <v>43</v>
      </c>
      <c r="S3759" t="s">
        <v>17</v>
      </c>
      <c r="T3759" t="s">
        <v>13310</v>
      </c>
      <c r="U3759" s="1">
        <v>45953</v>
      </c>
      <c r="V3759">
        <v>176</v>
      </c>
      <c r="W3759" t="str">
        <f t="shared" si="105"/>
        <v>150-179</v>
      </c>
    </row>
    <row r="3760" spans="1:23" x14ac:dyDescent="0.25">
      <c r="A3760" t="s">
        <v>4006</v>
      </c>
      <c r="B3760">
        <v>4737065469</v>
      </c>
      <c r="C3760">
        <v>8055476654</v>
      </c>
      <c r="D3760" s="1">
        <v>45505</v>
      </c>
      <c r="E3760">
        <v>99231</v>
      </c>
      <c r="F3760">
        <v>99203</v>
      </c>
      <c r="G3760" t="s">
        <v>3325</v>
      </c>
      <c r="H3760" s="34">
        <v>87740</v>
      </c>
      <c r="I3760" s="7">
        <v>70192</v>
      </c>
      <c r="J3760" s="7">
        <v>60365.120000000003</v>
      </c>
      <c r="K3760" s="7">
        <v>0</v>
      </c>
      <c r="L3760" s="7">
        <v>9826.8799999999992</v>
      </c>
      <c r="M3760" s="5">
        <v>0.14000000000000001</v>
      </c>
      <c r="N3760" t="s">
        <v>1135</v>
      </c>
      <c r="O3760" t="s">
        <v>17</v>
      </c>
      <c r="P3760" t="s">
        <v>58</v>
      </c>
      <c r="Q3760" t="s">
        <v>32</v>
      </c>
      <c r="R3760" t="s">
        <v>26</v>
      </c>
      <c r="S3760" t="s">
        <v>17</v>
      </c>
      <c r="T3760" t="s">
        <v>13312</v>
      </c>
      <c r="U3760" s="1">
        <v>45560</v>
      </c>
      <c r="V3760">
        <v>55</v>
      </c>
      <c r="W3760" t="str">
        <f t="shared" si="105"/>
        <v>30-59</v>
      </c>
    </row>
    <row r="3761" spans="1:23" x14ac:dyDescent="0.25">
      <c r="A3761" t="s">
        <v>4007</v>
      </c>
      <c r="B3761">
        <v>1727053993</v>
      </c>
      <c r="C3761">
        <v>1162660501</v>
      </c>
      <c r="D3761" s="1">
        <v>45699</v>
      </c>
      <c r="E3761">
        <v>99213</v>
      </c>
      <c r="F3761">
        <v>99292</v>
      </c>
      <c r="G3761" t="s">
        <v>3482</v>
      </c>
      <c r="H3761" s="34">
        <v>52806</v>
      </c>
      <c r="I3761" s="7">
        <v>42245</v>
      </c>
      <c r="J3761" s="7">
        <v>31755.7</v>
      </c>
      <c r="K3761" s="7">
        <v>4575</v>
      </c>
      <c r="L3761" s="7">
        <v>5914.3</v>
      </c>
      <c r="M3761" s="5">
        <v>0.14000000000000001</v>
      </c>
      <c r="N3761" t="s">
        <v>1135</v>
      </c>
      <c r="O3761" t="s">
        <v>30</v>
      </c>
      <c r="P3761" t="s">
        <v>3146</v>
      </c>
      <c r="Q3761" t="s">
        <v>32</v>
      </c>
      <c r="R3761" t="s">
        <v>43</v>
      </c>
      <c r="S3761" t="s">
        <v>17</v>
      </c>
      <c r="T3761" t="s">
        <v>13310</v>
      </c>
      <c r="U3761" s="1">
        <v>45747</v>
      </c>
      <c r="V3761">
        <v>48</v>
      </c>
      <c r="W3761" t="str">
        <f t="shared" si="105"/>
        <v>30-59</v>
      </c>
    </row>
    <row r="3762" spans="1:23" x14ac:dyDescent="0.25">
      <c r="A3762" t="s">
        <v>4008</v>
      </c>
      <c r="B3762">
        <v>4070402255</v>
      </c>
      <c r="C3762">
        <v>3030825537</v>
      </c>
      <c r="D3762" s="1">
        <v>45900</v>
      </c>
      <c r="E3762">
        <v>99214</v>
      </c>
      <c r="F3762">
        <v>99282</v>
      </c>
      <c r="G3762" t="s">
        <v>3335</v>
      </c>
      <c r="H3762" s="34">
        <v>67866</v>
      </c>
      <c r="I3762" s="7">
        <v>50900</v>
      </c>
      <c r="J3762" s="7">
        <v>28439</v>
      </c>
      <c r="K3762" s="7">
        <v>14826</v>
      </c>
      <c r="L3762" s="7">
        <v>7635</v>
      </c>
      <c r="M3762" s="5">
        <v>0.15</v>
      </c>
      <c r="N3762" t="s">
        <v>1139</v>
      </c>
      <c r="O3762" t="s">
        <v>27</v>
      </c>
      <c r="P3762" t="s">
        <v>55</v>
      </c>
      <c r="Q3762" t="s">
        <v>32</v>
      </c>
      <c r="R3762" t="s">
        <v>26</v>
      </c>
      <c r="S3762" t="s">
        <v>27</v>
      </c>
      <c r="T3762" t="s">
        <v>13311</v>
      </c>
      <c r="U3762" s="1">
        <v>46043</v>
      </c>
      <c r="V3762">
        <v>143</v>
      </c>
      <c r="W3762" t="str">
        <f t="shared" si="105"/>
        <v>120-149</v>
      </c>
    </row>
    <row r="3763" spans="1:23" x14ac:dyDescent="0.25">
      <c r="A3763" t="s">
        <v>4009</v>
      </c>
      <c r="B3763">
        <v>5299752032</v>
      </c>
      <c r="C3763">
        <v>929612995</v>
      </c>
      <c r="D3763" s="1">
        <v>45836</v>
      </c>
      <c r="E3763">
        <v>99213</v>
      </c>
      <c r="F3763">
        <v>80053</v>
      </c>
      <c r="G3763" t="s">
        <v>150</v>
      </c>
      <c r="H3763" s="34">
        <v>57593</v>
      </c>
      <c r="I3763" s="7">
        <v>47226</v>
      </c>
      <c r="J3763" s="7">
        <v>30830.32</v>
      </c>
      <c r="K3763" s="7">
        <v>7895</v>
      </c>
      <c r="L3763" s="7">
        <v>8500.68</v>
      </c>
      <c r="M3763" s="5">
        <v>0.18</v>
      </c>
      <c r="N3763" t="s">
        <v>3141</v>
      </c>
      <c r="O3763" t="s">
        <v>27</v>
      </c>
      <c r="P3763" t="s">
        <v>55</v>
      </c>
      <c r="Q3763" t="s">
        <v>19</v>
      </c>
      <c r="R3763" t="s">
        <v>43</v>
      </c>
      <c r="S3763" t="s">
        <v>21</v>
      </c>
      <c r="T3763" t="s">
        <v>13310</v>
      </c>
      <c r="U3763" s="1">
        <v>45886</v>
      </c>
      <c r="V3763">
        <v>50</v>
      </c>
      <c r="W3763" t="str">
        <f t="shared" si="105"/>
        <v>30-59</v>
      </c>
    </row>
    <row r="3764" spans="1:23" x14ac:dyDescent="0.25">
      <c r="A3764" t="s">
        <v>4010</v>
      </c>
      <c r="B3764">
        <v>9278943370</v>
      </c>
      <c r="C3764">
        <v>4924040211</v>
      </c>
      <c r="D3764" s="1">
        <v>45447</v>
      </c>
      <c r="E3764">
        <v>99233</v>
      </c>
      <c r="F3764">
        <v>99205</v>
      </c>
      <c r="G3764" t="s">
        <v>67</v>
      </c>
      <c r="H3764" s="34">
        <v>72688</v>
      </c>
      <c r="I3764" s="7">
        <v>58150</v>
      </c>
      <c r="J3764" s="7">
        <v>35771</v>
      </c>
      <c r="K3764" s="7">
        <v>14238</v>
      </c>
      <c r="L3764" s="7">
        <v>8141</v>
      </c>
      <c r="M3764" s="5">
        <v>0.14000000000000001</v>
      </c>
      <c r="N3764" t="s">
        <v>1135</v>
      </c>
      <c r="O3764" t="s">
        <v>27</v>
      </c>
      <c r="P3764" t="s">
        <v>58</v>
      </c>
      <c r="Q3764" t="s">
        <v>32</v>
      </c>
      <c r="R3764" t="s">
        <v>38</v>
      </c>
      <c r="S3764" t="s">
        <v>17</v>
      </c>
      <c r="T3764" t="s">
        <v>13311</v>
      </c>
      <c r="U3764" s="1">
        <v>45546</v>
      </c>
      <c r="V3764">
        <v>99</v>
      </c>
      <c r="W3764" t="str">
        <f t="shared" si="105"/>
        <v>90-119</v>
      </c>
    </row>
    <row r="3765" spans="1:23" x14ac:dyDescent="0.25">
      <c r="A3765" t="s">
        <v>4011</v>
      </c>
      <c r="B3765">
        <v>3627083254</v>
      </c>
      <c r="C3765">
        <v>3615752142</v>
      </c>
      <c r="D3765" s="1">
        <v>45567</v>
      </c>
      <c r="E3765">
        <v>99223</v>
      </c>
      <c r="F3765">
        <v>99212</v>
      </c>
      <c r="G3765" t="s">
        <v>244</v>
      </c>
      <c r="H3765" s="34">
        <v>93837</v>
      </c>
      <c r="I3765" s="7">
        <v>76946</v>
      </c>
      <c r="J3765" s="7">
        <v>63095.72</v>
      </c>
      <c r="K3765" s="7">
        <v>0</v>
      </c>
      <c r="L3765" s="7">
        <v>13850.28</v>
      </c>
      <c r="M3765" s="5">
        <v>0.18</v>
      </c>
      <c r="N3765" t="s">
        <v>3141</v>
      </c>
      <c r="O3765" t="s">
        <v>17</v>
      </c>
      <c r="P3765" t="s">
        <v>3146</v>
      </c>
      <c r="Q3765" t="s">
        <v>19</v>
      </c>
      <c r="R3765" t="s">
        <v>21</v>
      </c>
      <c r="S3765" t="s">
        <v>17</v>
      </c>
      <c r="T3765" t="s">
        <v>13311</v>
      </c>
      <c r="U3765" s="1">
        <v>45597</v>
      </c>
      <c r="V3765">
        <v>30</v>
      </c>
      <c r="W3765" t="str">
        <f t="shared" si="105"/>
        <v>30-59</v>
      </c>
    </row>
    <row r="3766" spans="1:23" x14ac:dyDescent="0.25">
      <c r="A3766" t="s">
        <v>4012</v>
      </c>
      <c r="B3766">
        <v>261826620</v>
      </c>
      <c r="C3766">
        <v>1410863158</v>
      </c>
      <c r="D3766" s="1">
        <v>45319</v>
      </c>
      <c r="E3766">
        <v>99213</v>
      </c>
      <c r="F3766">
        <v>99203</v>
      </c>
      <c r="G3766" t="s">
        <v>83</v>
      </c>
      <c r="H3766" s="34">
        <v>50033</v>
      </c>
      <c r="I3766" s="7">
        <v>39026</v>
      </c>
      <c r="J3766" s="7">
        <v>20715.8</v>
      </c>
      <c r="K3766" s="7">
        <v>10505</v>
      </c>
      <c r="L3766" s="7">
        <v>7805.2</v>
      </c>
      <c r="M3766" s="5">
        <v>0.2</v>
      </c>
      <c r="N3766" t="s">
        <v>3140</v>
      </c>
      <c r="O3766" t="s">
        <v>27</v>
      </c>
      <c r="P3766" t="s">
        <v>55</v>
      </c>
      <c r="Q3766" t="s">
        <v>32</v>
      </c>
      <c r="R3766" t="s">
        <v>38</v>
      </c>
      <c r="S3766" t="s">
        <v>17</v>
      </c>
      <c r="T3766" t="s">
        <v>13312</v>
      </c>
      <c r="U3766" s="1">
        <v>45431</v>
      </c>
      <c r="V3766">
        <v>112</v>
      </c>
      <c r="W3766" t="str">
        <f t="shared" si="105"/>
        <v>90-119</v>
      </c>
    </row>
    <row r="3767" spans="1:23" x14ac:dyDescent="0.25">
      <c r="A3767" t="s">
        <v>4013</v>
      </c>
      <c r="B3767">
        <v>3190284622</v>
      </c>
      <c r="C3767">
        <v>8931315371</v>
      </c>
      <c r="D3767" s="1">
        <v>45876</v>
      </c>
      <c r="E3767">
        <v>99222</v>
      </c>
      <c r="F3767">
        <v>99282</v>
      </c>
      <c r="G3767" t="s">
        <v>3412</v>
      </c>
      <c r="H3767" s="34">
        <v>40054</v>
      </c>
      <c r="I3767" s="7">
        <v>32043</v>
      </c>
      <c r="J3767" s="7">
        <v>15236.98</v>
      </c>
      <c r="K3767" s="7">
        <v>12320</v>
      </c>
      <c r="L3767" s="7">
        <v>4486.0200000000004</v>
      </c>
      <c r="M3767" s="5">
        <v>0.14000000000000001</v>
      </c>
      <c r="N3767" t="s">
        <v>1135</v>
      </c>
      <c r="O3767" t="s">
        <v>27</v>
      </c>
      <c r="P3767" t="s">
        <v>55</v>
      </c>
      <c r="Q3767" t="s">
        <v>32</v>
      </c>
      <c r="R3767" t="s">
        <v>27</v>
      </c>
      <c r="S3767" t="s">
        <v>21</v>
      </c>
      <c r="T3767" t="s">
        <v>13311</v>
      </c>
      <c r="U3767" s="1">
        <v>45969</v>
      </c>
      <c r="V3767">
        <v>93</v>
      </c>
      <c r="W3767" t="str">
        <f t="shared" si="105"/>
        <v>90-119</v>
      </c>
    </row>
    <row r="3768" spans="1:23" x14ac:dyDescent="0.25">
      <c r="A3768" t="s">
        <v>4014</v>
      </c>
      <c r="B3768">
        <v>3782979750</v>
      </c>
      <c r="C3768">
        <v>1632667090</v>
      </c>
      <c r="D3768" s="1">
        <v>45802</v>
      </c>
      <c r="E3768">
        <v>99223</v>
      </c>
      <c r="F3768">
        <v>81000</v>
      </c>
      <c r="G3768" t="s">
        <v>67</v>
      </c>
      <c r="H3768" s="34">
        <v>32108</v>
      </c>
      <c r="I3768" s="7">
        <v>26329</v>
      </c>
      <c r="J3768" s="7">
        <v>21589.78</v>
      </c>
      <c r="K3768" s="7">
        <v>0</v>
      </c>
      <c r="L3768" s="7">
        <v>4739.22</v>
      </c>
      <c r="M3768" s="5">
        <v>0.18</v>
      </c>
      <c r="N3768" t="s">
        <v>3141</v>
      </c>
      <c r="O3768" t="s">
        <v>17</v>
      </c>
      <c r="P3768" t="s">
        <v>31</v>
      </c>
      <c r="Q3768" t="s">
        <v>19</v>
      </c>
      <c r="R3768" t="s">
        <v>43</v>
      </c>
      <c r="S3768" t="s">
        <v>27</v>
      </c>
      <c r="T3768" t="s">
        <v>13310</v>
      </c>
      <c r="U3768" s="1">
        <v>45947</v>
      </c>
      <c r="V3768">
        <v>145</v>
      </c>
      <c r="W3768" t="str">
        <f t="shared" si="105"/>
        <v>120-149</v>
      </c>
    </row>
    <row r="3769" spans="1:23" x14ac:dyDescent="0.25">
      <c r="A3769" t="s">
        <v>4015</v>
      </c>
      <c r="B3769">
        <v>8088497780</v>
      </c>
      <c r="C3769">
        <v>6233426955</v>
      </c>
      <c r="D3769" s="1">
        <v>45892</v>
      </c>
      <c r="E3769">
        <v>99214</v>
      </c>
      <c r="F3769">
        <v>99213</v>
      </c>
      <c r="G3769" t="s">
        <v>134</v>
      </c>
      <c r="H3769" s="34">
        <v>88157</v>
      </c>
      <c r="I3769" s="7">
        <v>68762</v>
      </c>
      <c r="J3769" s="7">
        <v>55009.599999999999</v>
      </c>
      <c r="K3769" s="7">
        <v>0</v>
      </c>
      <c r="L3769" s="7">
        <v>13752.4</v>
      </c>
      <c r="M3769" s="5">
        <v>0.2</v>
      </c>
      <c r="N3769" t="s">
        <v>3140</v>
      </c>
      <c r="O3769" t="s">
        <v>17</v>
      </c>
      <c r="P3769" t="s">
        <v>40</v>
      </c>
      <c r="Q3769" t="s">
        <v>19</v>
      </c>
      <c r="R3769" t="s">
        <v>26</v>
      </c>
      <c r="S3769" t="s">
        <v>21</v>
      </c>
      <c r="T3769" t="s">
        <v>13311</v>
      </c>
      <c r="U3769" s="1">
        <v>46013</v>
      </c>
      <c r="V3769">
        <v>121</v>
      </c>
      <c r="W3769" t="str">
        <f t="shared" si="105"/>
        <v>120-149</v>
      </c>
    </row>
    <row r="3770" spans="1:23" x14ac:dyDescent="0.25">
      <c r="A3770" t="s">
        <v>4016</v>
      </c>
      <c r="B3770">
        <v>5706628472</v>
      </c>
      <c r="C3770">
        <v>4091570975</v>
      </c>
      <c r="D3770" s="1">
        <v>45951</v>
      </c>
      <c r="E3770">
        <v>99233</v>
      </c>
      <c r="F3770">
        <v>99214</v>
      </c>
      <c r="G3770" t="s">
        <v>37</v>
      </c>
      <c r="H3770" s="34">
        <v>85016</v>
      </c>
      <c r="I3770" s="7">
        <v>68013</v>
      </c>
      <c r="J3770" s="7">
        <v>58491.18</v>
      </c>
      <c r="K3770" s="7">
        <v>0</v>
      </c>
      <c r="L3770" s="7">
        <v>9521.82</v>
      </c>
      <c r="M3770" s="5">
        <v>0.14000000000000001</v>
      </c>
      <c r="N3770" t="s">
        <v>1135</v>
      </c>
      <c r="O3770" t="s">
        <v>17</v>
      </c>
      <c r="P3770" t="s">
        <v>58</v>
      </c>
      <c r="Q3770" t="s">
        <v>19</v>
      </c>
      <c r="R3770" t="s">
        <v>20</v>
      </c>
      <c r="S3770" t="s">
        <v>21</v>
      </c>
      <c r="T3770" t="s">
        <v>13310</v>
      </c>
      <c r="U3770" s="1">
        <v>46057</v>
      </c>
      <c r="V3770">
        <v>106</v>
      </c>
      <c r="W3770" t="str">
        <f t="shared" si="105"/>
        <v>90-119</v>
      </c>
    </row>
    <row r="3771" spans="1:23" x14ac:dyDescent="0.25">
      <c r="A3771" t="s">
        <v>4017</v>
      </c>
      <c r="B3771">
        <v>7598549767</v>
      </c>
      <c r="C3771">
        <v>4137096442</v>
      </c>
      <c r="D3771" s="1">
        <v>45685</v>
      </c>
      <c r="E3771">
        <v>99215</v>
      </c>
      <c r="F3771">
        <v>99211</v>
      </c>
      <c r="G3771" t="s">
        <v>365</v>
      </c>
      <c r="H3771" s="34">
        <v>85084</v>
      </c>
      <c r="I3771" s="7">
        <v>72321</v>
      </c>
      <c r="J3771" s="7">
        <v>62745.58</v>
      </c>
      <c r="K3771" s="7">
        <v>8129</v>
      </c>
      <c r="L3771" s="7">
        <v>1446.42</v>
      </c>
      <c r="M3771" s="5">
        <v>0.02</v>
      </c>
      <c r="N3771" t="s">
        <v>16</v>
      </c>
      <c r="O3771" t="s">
        <v>30</v>
      </c>
      <c r="P3771" t="s">
        <v>18</v>
      </c>
      <c r="Q3771" t="s">
        <v>19</v>
      </c>
      <c r="R3771" t="s">
        <v>38</v>
      </c>
      <c r="S3771" t="s">
        <v>21</v>
      </c>
      <c r="T3771" t="s">
        <v>13312</v>
      </c>
      <c r="U3771" s="1">
        <v>45730</v>
      </c>
      <c r="V3771">
        <v>45</v>
      </c>
      <c r="W3771" t="str">
        <f t="shared" si="105"/>
        <v>30-59</v>
      </c>
    </row>
    <row r="3772" spans="1:23" x14ac:dyDescent="0.25">
      <c r="A3772" t="s">
        <v>4018</v>
      </c>
      <c r="B3772">
        <v>9075901509</v>
      </c>
      <c r="C3772">
        <v>4803151378</v>
      </c>
      <c r="D3772" s="1">
        <v>45708</v>
      </c>
      <c r="E3772">
        <v>99238</v>
      </c>
      <c r="F3772">
        <v>80053</v>
      </c>
      <c r="G3772" t="s">
        <v>248</v>
      </c>
      <c r="H3772" s="34">
        <v>86534</v>
      </c>
      <c r="I3772" s="7">
        <v>68362</v>
      </c>
      <c r="J3772" s="7">
        <v>57424.08</v>
      </c>
      <c r="K3772" s="7">
        <v>0</v>
      </c>
      <c r="L3772" s="7">
        <v>10937.92</v>
      </c>
      <c r="M3772" s="5">
        <v>0.16</v>
      </c>
      <c r="N3772" t="s">
        <v>1138</v>
      </c>
      <c r="O3772" t="s">
        <v>17</v>
      </c>
      <c r="P3772" t="s">
        <v>31</v>
      </c>
      <c r="Q3772" t="s">
        <v>32</v>
      </c>
      <c r="R3772" t="s">
        <v>26</v>
      </c>
      <c r="S3772" t="s">
        <v>27</v>
      </c>
      <c r="T3772" t="s">
        <v>13312</v>
      </c>
      <c r="U3772" s="1">
        <v>45810</v>
      </c>
      <c r="V3772">
        <v>102</v>
      </c>
      <c r="W3772" t="str">
        <f t="shared" si="105"/>
        <v>90-119</v>
      </c>
    </row>
    <row r="3773" spans="1:23" x14ac:dyDescent="0.25">
      <c r="A3773" t="s">
        <v>4019</v>
      </c>
      <c r="B3773">
        <v>9910248416</v>
      </c>
      <c r="C3773">
        <v>6895015210</v>
      </c>
      <c r="D3773" s="1">
        <v>45693</v>
      </c>
      <c r="E3773">
        <v>99215</v>
      </c>
      <c r="F3773">
        <v>97110</v>
      </c>
      <c r="G3773" t="s">
        <v>286</v>
      </c>
      <c r="H3773" s="34">
        <v>71273</v>
      </c>
      <c r="I3773" s="7">
        <v>56306</v>
      </c>
      <c r="J3773" s="7">
        <v>47297.04</v>
      </c>
      <c r="K3773" s="7">
        <v>0</v>
      </c>
      <c r="L3773" s="7">
        <v>9008.9599999999991</v>
      </c>
      <c r="M3773" s="5">
        <v>0.16</v>
      </c>
      <c r="N3773" t="s">
        <v>1138</v>
      </c>
      <c r="O3773" t="s">
        <v>17</v>
      </c>
      <c r="P3773" t="s">
        <v>58</v>
      </c>
      <c r="Q3773" t="s">
        <v>19</v>
      </c>
      <c r="R3773" t="s">
        <v>43</v>
      </c>
      <c r="S3773" t="s">
        <v>27</v>
      </c>
      <c r="T3773" t="s">
        <v>13312</v>
      </c>
      <c r="U3773" s="1">
        <v>45781</v>
      </c>
      <c r="V3773">
        <v>88</v>
      </c>
      <c r="W3773" t="str">
        <f t="shared" si="105"/>
        <v>60-89</v>
      </c>
    </row>
    <row r="3774" spans="1:23" x14ac:dyDescent="0.25">
      <c r="A3774" t="s">
        <v>4020</v>
      </c>
      <c r="B3774">
        <v>6910010661</v>
      </c>
      <c r="C3774">
        <v>6305267776</v>
      </c>
      <c r="D3774" s="1">
        <v>45480</v>
      </c>
      <c r="E3774">
        <v>99233</v>
      </c>
      <c r="F3774">
        <v>99203</v>
      </c>
      <c r="G3774" t="s">
        <v>3208</v>
      </c>
      <c r="H3774" s="34">
        <v>26306</v>
      </c>
      <c r="I3774" s="7">
        <v>17099</v>
      </c>
      <c r="J3774" s="7">
        <v>13443.12</v>
      </c>
      <c r="K3774" s="7">
        <v>1604</v>
      </c>
      <c r="L3774" s="7">
        <v>2051.88</v>
      </c>
      <c r="M3774" s="5">
        <v>0.12</v>
      </c>
      <c r="N3774" t="s">
        <v>46</v>
      </c>
      <c r="O3774" t="s">
        <v>30</v>
      </c>
      <c r="P3774" t="s">
        <v>3150</v>
      </c>
      <c r="Q3774" t="s">
        <v>32</v>
      </c>
      <c r="R3774" t="s">
        <v>27</v>
      </c>
      <c r="S3774" t="s">
        <v>27</v>
      </c>
      <c r="T3774" t="s">
        <v>13312</v>
      </c>
      <c r="U3774" s="1">
        <v>45598</v>
      </c>
      <c r="V3774">
        <v>118</v>
      </c>
      <c r="W3774" t="str">
        <f t="shared" si="105"/>
        <v>90-119</v>
      </c>
    </row>
    <row r="3775" spans="1:23" x14ac:dyDescent="0.25">
      <c r="A3775" t="s">
        <v>4021</v>
      </c>
      <c r="B3775">
        <v>9353620307</v>
      </c>
      <c r="C3775">
        <v>7654219076</v>
      </c>
      <c r="D3775" s="1">
        <v>45413</v>
      </c>
      <c r="E3775">
        <v>99221</v>
      </c>
      <c r="F3775">
        <v>99212</v>
      </c>
      <c r="G3775" t="s">
        <v>362</v>
      </c>
      <c r="H3775" s="34">
        <v>82380</v>
      </c>
      <c r="I3775" s="7">
        <v>65904</v>
      </c>
      <c r="J3775" s="7">
        <v>56677.440000000002</v>
      </c>
      <c r="K3775" s="7">
        <v>0</v>
      </c>
      <c r="L3775" s="7">
        <v>9226.56</v>
      </c>
      <c r="M3775" s="5">
        <v>0.14000000000000001</v>
      </c>
      <c r="N3775" t="s">
        <v>1135</v>
      </c>
      <c r="O3775" t="s">
        <v>17</v>
      </c>
      <c r="P3775" t="s">
        <v>31</v>
      </c>
      <c r="Q3775" t="s">
        <v>32</v>
      </c>
      <c r="R3775" t="s">
        <v>21</v>
      </c>
      <c r="S3775" t="s">
        <v>17</v>
      </c>
      <c r="T3775" t="s">
        <v>13312</v>
      </c>
      <c r="U3775" s="1">
        <v>45456</v>
      </c>
      <c r="V3775">
        <v>43</v>
      </c>
      <c r="W3775" t="str">
        <f t="shared" si="105"/>
        <v>30-59</v>
      </c>
    </row>
    <row r="3776" spans="1:23" x14ac:dyDescent="0.25">
      <c r="A3776" t="s">
        <v>4022</v>
      </c>
      <c r="B3776">
        <v>7978764949</v>
      </c>
      <c r="C3776">
        <v>6995779196</v>
      </c>
      <c r="D3776" s="1">
        <v>45665</v>
      </c>
      <c r="E3776">
        <v>99232</v>
      </c>
      <c r="F3776">
        <v>99291</v>
      </c>
      <c r="G3776" t="s">
        <v>171</v>
      </c>
      <c r="H3776" s="34">
        <v>68336</v>
      </c>
      <c r="I3776" s="7">
        <v>54669</v>
      </c>
      <c r="J3776" s="7">
        <v>47015.34</v>
      </c>
      <c r="K3776" s="7">
        <v>0</v>
      </c>
      <c r="L3776" s="7">
        <v>7653.66</v>
      </c>
      <c r="M3776" s="5">
        <v>0.14000000000000001</v>
      </c>
      <c r="N3776" t="s">
        <v>1135</v>
      </c>
      <c r="O3776" t="s">
        <v>17</v>
      </c>
      <c r="P3776" t="s">
        <v>97</v>
      </c>
      <c r="Q3776" t="s">
        <v>19</v>
      </c>
      <c r="R3776" t="s">
        <v>26</v>
      </c>
      <c r="S3776" t="s">
        <v>21</v>
      </c>
      <c r="T3776" t="s">
        <v>13311</v>
      </c>
      <c r="U3776" s="1">
        <v>45725</v>
      </c>
      <c r="V3776">
        <v>60</v>
      </c>
      <c r="W3776" t="str">
        <f t="shared" si="105"/>
        <v>60-89</v>
      </c>
    </row>
    <row r="3777" spans="1:23" x14ac:dyDescent="0.25">
      <c r="A3777" t="s">
        <v>4023</v>
      </c>
      <c r="B3777">
        <v>5500651096</v>
      </c>
      <c r="C3777">
        <v>3197536488</v>
      </c>
      <c r="D3777" s="1">
        <v>45950</v>
      </c>
      <c r="E3777">
        <v>99238</v>
      </c>
      <c r="F3777">
        <v>93000</v>
      </c>
      <c r="G3777" t="s">
        <v>3258</v>
      </c>
      <c r="H3777" s="34">
        <v>57213</v>
      </c>
      <c r="I3777" s="7">
        <v>41193</v>
      </c>
      <c r="J3777" s="7">
        <v>22823.56</v>
      </c>
      <c r="K3777" s="7">
        <v>15074</v>
      </c>
      <c r="L3777" s="7">
        <v>3295.44</v>
      </c>
      <c r="M3777" s="5">
        <v>0.08</v>
      </c>
      <c r="N3777" t="s">
        <v>24</v>
      </c>
      <c r="O3777" t="s">
        <v>27</v>
      </c>
      <c r="P3777" t="s">
        <v>3146</v>
      </c>
      <c r="Q3777" t="s">
        <v>32</v>
      </c>
      <c r="R3777" t="s">
        <v>43</v>
      </c>
      <c r="S3777" t="s">
        <v>21</v>
      </c>
      <c r="T3777" t="s">
        <v>13312</v>
      </c>
      <c r="U3777" s="1">
        <v>46116</v>
      </c>
      <c r="V3777">
        <v>166</v>
      </c>
      <c r="W3777" t="str">
        <f t="shared" si="105"/>
        <v>150-179</v>
      </c>
    </row>
    <row r="3778" spans="1:23" x14ac:dyDescent="0.25">
      <c r="A3778" t="s">
        <v>4024</v>
      </c>
      <c r="B3778">
        <v>7043147596</v>
      </c>
      <c r="C3778">
        <v>2532849189</v>
      </c>
      <c r="D3778" s="1">
        <v>45914</v>
      </c>
      <c r="E3778">
        <v>99223</v>
      </c>
      <c r="F3778">
        <v>99283</v>
      </c>
      <c r="G3778" t="s">
        <v>29</v>
      </c>
      <c r="H3778" s="34">
        <v>63870</v>
      </c>
      <c r="I3778" s="7">
        <v>41516</v>
      </c>
      <c r="J3778" s="7">
        <v>31636.080000000002</v>
      </c>
      <c r="K3778" s="7">
        <v>4898</v>
      </c>
      <c r="L3778" s="7">
        <v>4981.92</v>
      </c>
      <c r="M3778" s="5">
        <v>0.12</v>
      </c>
      <c r="N3778" t="s">
        <v>46</v>
      </c>
      <c r="O3778" t="s">
        <v>30</v>
      </c>
      <c r="P3778" t="s">
        <v>40</v>
      </c>
      <c r="Q3778" t="s">
        <v>32</v>
      </c>
      <c r="R3778" t="s">
        <v>38</v>
      </c>
      <c r="S3778" t="s">
        <v>17</v>
      </c>
      <c r="T3778" t="s">
        <v>13310</v>
      </c>
      <c r="U3778" s="1">
        <v>46086</v>
      </c>
      <c r="V3778">
        <v>172</v>
      </c>
      <c r="W3778" t="str">
        <f t="shared" si="105"/>
        <v>150-179</v>
      </c>
    </row>
    <row r="3779" spans="1:23" x14ac:dyDescent="0.25">
      <c r="A3779" t="s">
        <v>4025</v>
      </c>
      <c r="B3779">
        <v>3756199474</v>
      </c>
      <c r="C3779">
        <v>270587390</v>
      </c>
      <c r="D3779" s="1">
        <v>45611</v>
      </c>
      <c r="E3779">
        <v>99232</v>
      </c>
      <c r="F3779">
        <v>99281</v>
      </c>
      <c r="G3779" t="s">
        <v>3562</v>
      </c>
      <c r="H3779" s="34">
        <v>70005</v>
      </c>
      <c r="I3779" s="7">
        <v>56004</v>
      </c>
      <c r="J3779" s="7">
        <v>30038.44</v>
      </c>
      <c r="K3779" s="7">
        <v>18125</v>
      </c>
      <c r="L3779" s="7">
        <v>7840.56</v>
      </c>
      <c r="M3779" s="5">
        <v>0.14000000000000001</v>
      </c>
      <c r="N3779" t="s">
        <v>1135</v>
      </c>
      <c r="O3779" t="s">
        <v>27</v>
      </c>
      <c r="P3779" t="s">
        <v>35</v>
      </c>
      <c r="Q3779" t="s">
        <v>32</v>
      </c>
      <c r="R3779" t="s">
        <v>38</v>
      </c>
      <c r="S3779" t="s">
        <v>21</v>
      </c>
      <c r="T3779" t="s">
        <v>13311</v>
      </c>
      <c r="U3779" s="1">
        <v>45733</v>
      </c>
      <c r="V3779">
        <v>122</v>
      </c>
      <c r="W3779" t="str">
        <f t="shared" ref="W3779:W3842" si="106">IF(V3779="","",IF(V3779&lt;30,"0-29",IF(V3779&lt;60,"30-59",IF(V3779&lt;90,"60-89",IF(V3779&lt;120,"90-119",IF(V3779&lt;150,"120-149",IF(V3779&lt;180,"150-179",IF(V3779&lt;210,"180-209",IF(V3779&lt;240,"210-239",IF(V3779&lt;270,"240-269",IF(V3779&lt;300,"270-299",IF(V3779&lt;330,"300-329",IF(V3779&lt;360,"330-359","360+")))))))))))))</f>
        <v>120-149</v>
      </c>
    </row>
    <row r="3780" spans="1:23" x14ac:dyDescent="0.25">
      <c r="A3780" t="s">
        <v>4026</v>
      </c>
      <c r="B3780">
        <v>8506364460</v>
      </c>
      <c r="C3780">
        <v>3786661538</v>
      </c>
      <c r="D3780" s="1">
        <v>45898</v>
      </c>
      <c r="E3780">
        <v>99231</v>
      </c>
      <c r="F3780">
        <v>36415</v>
      </c>
      <c r="G3780" t="s">
        <v>3523</v>
      </c>
      <c r="H3780" s="34">
        <v>90705</v>
      </c>
      <c r="I3780" s="7">
        <v>74378</v>
      </c>
      <c r="J3780" s="7">
        <v>50633.96</v>
      </c>
      <c r="K3780" s="7">
        <v>10356</v>
      </c>
      <c r="L3780" s="7">
        <v>13388.04</v>
      </c>
      <c r="M3780" s="5">
        <v>0.18</v>
      </c>
      <c r="N3780" t="s">
        <v>3141</v>
      </c>
      <c r="O3780" t="s">
        <v>27</v>
      </c>
      <c r="P3780" t="s">
        <v>3147</v>
      </c>
      <c r="Q3780" t="s">
        <v>32</v>
      </c>
      <c r="R3780" t="s">
        <v>26</v>
      </c>
      <c r="S3780" t="s">
        <v>17</v>
      </c>
      <c r="T3780" t="s">
        <v>13311</v>
      </c>
      <c r="U3780" s="1">
        <v>45997</v>
      </c>
      <c r="V3780">
        <v>99</v>
      </c>
      <c r="W3780" t="str">
        <f t="shared" si="106"/>
        <v>90-119</v>
      </c>
    </row>
    <row r="3781" spans="1:23" x14ac:dyDescent="0.25">
      <c r="A3781" t="s">
        <v>4027</v>
      </c>
      <c r="B3781">
        <v>2583524447</v>
      </c>
      <c r="C3781">
        <v>8406264082</v>
      </c>
      <c r="D3781" s="1">
        <v>45748</v>
      </c>
      <c r="E3781">
        <v>99232</v>
      </c>
      <c r="F3781">
        <v>71046</v>
      </c>
      <c r="G3781" t="s">
        <v>3283</v>
      </c>
      <c r="H3781" s="34">
        <v>22181</v>
      </c>
      <c r="I3781" s="7">
        <v>17745</v>
      </c>
      <c r="J3781" s="7">
        <v>15260.7</v>
      </c>
      <c r="K3781" s="7">
        <v>0</v>
      </c>
      <c r="L3781" s="7">
        <v>2484.3000000000002</v>
      </c>
      <c r="M3781" s="5">
        <v>0.14000000000000001</v>
      </c>
      <c r="N3781" t="s">
        <v>1135</v>
      </c>
      <c r="O3781" t="s">
        <v>17</v>
      </c>
      <c r="P3781" t="s">
        <v>58</v>
      </c>
      <c r="Q3781" t="s">
        <v>19</v>
      </c>
      <c r="R3781" t="s">
        <v>27</v>
      </c>
      <c r="S3781" t="s">
        <v>21</v>
      </c>
      <c r="T3781" t="s">
        <v>13312</v>
      </c>
      <c r="U3781" s="1">
        <v>45858</v>
      </c>
      <c r="V3781">
        <v>110</v>
      </c>
      <c r="W3781" t="str">
        <f t="shared" si="106"/>
        <v>90-119</v>
      </c>
    </row>
    <row r="3782" spans="1:23" x14ac:dyDescent="0.25">
      <c r="A3782" t="s">
        <v>4028</v>
      </c>
      <c r="B3782">
        <v>9184671566</v>
      </c>
      <c r="C3782">
        <v>2795759499</v>
      </c>
      <c r="D3782" s="1">
        <v>45381</v>
      </c>
      <c r="E3782">
        <v>99233</v>
      </c>
      <c r="F3782">
        <v>99285</v>
      </c>
      <c r="G3782" t="s">
        <v>127</v>
      </c>
      <c r="H3782" s="34">
        <v>89331</v>
      </c>
      <c r="I3782" s="7">
        <v>73251</v>
      </c>
      <c r="J3782" s="7">
        <v>51780.82</v>
      </c>
      <c r="K3782" s="7">
        <v>8285</v>
      </c>
      <c r="L3782" s="7">
        <v>13185.18</v>
      </c>
      <c r="M3782" s="5">
        <v>0.18</v>
      </c>
      <c r="N3782" t="s">
        <v>3141</v>
      </c>
      <c r="O3782" t="s">
        <v>30</v>
      </c>
      <c r="P3782" t="s">
        <v>55</v>
      </c>
      <c r="Q3782" t="s">
        <v>32</v>
      </c>
      <c r="R3782" t="s">
        <v>20</v>
      </c>
      <c r="S3782" t="s">
        <v>21</v>
      </c>
      <c r="T3782" t="s">
        <v>13312</v>
      </c>
      <c r="U3782" s="1">
        <v>45476</v>
      </c>
      <c r="V3782">
        <v>95</v>
      </c>
      <c r="W3782" t="str">
        <f t="shared" si="106"/>
        <v>90-119</v>
      </c>
    </row>
    <row r="3783" spans="1:23" x14ac:dyDescent="0.25">
      <c r="A3783" t="s">
        <v>4029</v>
      </c>
      <c r="B3783">
        <v>6487101313</v>
      </c>
      <c r="C3783">
        <v>8486478350</v>
      </c>
      <c r="D3783" s="1">
        <v>45326</v>
      </c>
      <c r="E3783">
        <v>99215</v>
      </c>
      <c r="F3783">
        <v>99291</v>
      </c>
      <c r="G3783" t="s">
        <v>320</v>
      </c>
      <c r="H3783" s="34">
        <v>81563</v>
      </c>
      <c r="I3783" s="7">
        <v>63619</v>
      </c>
      <c r="J3783" s="7">
        <v>47276.2</v>
      </c>
      <c r="K3783" s="7">
        <v>3619</v>
      </c>
      <c r="L3783" s="7">
        <v>12723.8</v>
      </c>
      <c r="M3783" s="5">
        <v>0.2</v>
      </c>
      <c r="N3783" t="s">
        <v>3140</v>
      </c>
      <c r="O3783" t="s">
        <v>30</v>
      </c>
      <c r="P3783" t="s">
        <v>58</v>
      </c>
      <c r="Q3783" t="s">
        <v>32</v>
      </c>
      <c r="R3783" t="s">
        <v>43</v>
      </c>
      <c r="S3783" t="s">
        <v>27</v>
      </c>
      <c r="T3783" t="s">
        <v>13311</v>
      </c>
      <c r="U3783" s="1">
        <v>45492</v>
      </c>
      <c r="V3783">
        <v>166</v>
      </c>
      <c r="W3783" t="str">
        <f t="shared" si="106"/>
        <v>150-179</v>
      </c>
    </row>
    <row r="3784" spans="1:23" x14ac:dyDescent="0.25">
      <c r="A3784" t="s">
        <v>4030</v>
      </c>
      <c r="B3784">
        <v>8822838181</v>
      </c>
      <c r="C3784">
        <v>3383432064</v>
      </c>
      <c r="D3784" s="1">
        <v>45303</v>
      </c>
      <c r="E3784">
        <v>99232</v>
      </c>
      <c r="F3784">
        <v>99281</v>
      </c>
      <c r="G3784" t="s">
        <v>3641</v>
      </c>
      <c r="H3784" s="34">
        <v>69353</v>
      </c>
      <c r="I3784" s="7">
        <v>56869</v>
      </c>
      <c r="J3784" s="7">
        <v>41463.58</v>
      </c>
      <c r="K3784" s="7">
        <v>5169</v>
      </c>
      <c r="L3784" s="7">
        <v>10236.42</v>
      </c>
      <c r="M3784" s="5">
        <v>0.18</v>
      </c>
      <c r="N3784" t="s">
        <v>3141</v>
      </c>
      <c r="O3784" t="s">
        <v>27</v>
      </c>
      <c r="P3784" t="s">
        <v>58</v>
      </c>
      <c r="Q3784" t="s">
        <v>32</v>
      </c>
      <c r="R3784" t="s">
        <v>38</v>
      </c>
      <c r="S3784" t="s">
        <v>17</v>
      </c>
      <c r="T3784" t="s">
        <v>13310</v>
      </c>
      <c r="U3784" s="1">
        <v>45336</v>
      </c>
      <c r="V3784">
        <v>33</v>
      </c>
      <c r="W3784" t="str">
        <f t="shared" si="106"/>
        <v>30-59</v>
      </c>
    </row>
    <row r="3785" spans="1:23" x14ac:dyDescent="0.25">
      <c r="A3785" t="s">
        <v>4031</v>
      </c>
      <c r="B3785">
        <v>8674198775</v>
      </c>
      <c r="C3785">
        <v>1126346386</v>
      </c>
      <c r="D3785" s="1">
        <v>45837</v>
      </c>
      <c r="E3785">
        <v>99231</v>
      </c>
      <c r="F3785">
        <v>71046</v>
      </c>
      <c r="G3785" t="s">
        <v>110</v>
      </c>
      <c r="H3785" s="34">
        <v>97443</v>
      </c>
      <c r="I3785" s="7">
        <v>63338</v>
      </c>
      <c r="J3785" s="7">
        <v>46262.44</v>
      </c>
      <c r="K3785" s="7">
        <v>9475</v>
      </c>
      <c r="L3785" s="7">
        <v>7600.56</v>
      </c>
      <c r="M3785" s="5">
        <v>0.12</v>
      </c>
      <c r="N3785" t="s">
        <v>46</v>
      </c>
      <c r="O3785" t="s">
        <v>30</v>
      </c>
      <c r="P3785" t="s">
        <v>18</v>
      </c>
      <c r="Q3785" t="s">
        <v>32</v>
      </c>
      <c r="R3785" t="s">
        <v>20</v>
      </c>
      <c r="S3785" t="s">
        <v>17</v>
      </c>
      <c r="T3785" t="s">
        <v>13311</v>
      </c>
      <c r="U3785" s="1">
        <v>45939</v>
      </c>
      <c r="V3785">
        <v>102</v>
      </c>
      <c r="W3785" t="str">
        <f t="shared" si="106"/>
        <v>90-119</v>
      </c>
    </row>
    <row r="3786" spans="1:23" x14ac:dyDescent="0.25">
      <c r="A3786" t="s">
        <v>4032</v>
      </c>
      <c r="B3786">
        <v>5409409860</v>
      </c>
      <c r="C3786">
        <v>5545507054</v>
      </c>
      <c r="D3786" s="1">
        <v>45297</v>
      </c>
      <c r="E3786">
        <v>99233</v>
      </c>
      <c r="F3786">
        <v>99214</v>
      </c>
      <c r="G3786" t="s">
        <v>3279</v>
      </c>
      <c r="H3786" s="34">
        <v>87623</v>
      </c>
      <c r="I3786" s="7">
        <v>70098</v>
      </c>
      <c r="J3786" s="7">
        <v>60284.28</v>
      </c>
      <c r="K3786" s="7">
        <v>0</v>
      </c>
      <c r="L3786" s="7">
        <v>9813.7199999999993</v>
      </c>
      <c r="M3786" s="5">
        <v>0.14000000000000001</v>
      </c>
      <c r="N3786" t="s">
        <v>1135</v>
      </c>
      <c r="O3786" t="s">
        <v>17</v>
      </c>
      <c r="P3786" t="s">
        <v>97</v>
      </c>
      <c r="Q3786" t="s">
        <v>19</v>
      </c>
      <c r="R3786" t="s">
        <v>20</v>
      </c>
      <c r="S3786" t="s">
        <v>21</v>
      </c>
      <c r="T3786" t="s">
        <v>13310</v>
      </c>
      <c r="U3786" s="1">
        <v>45443</v>
      </c>
      <c r="V3786">
        <v>146</v>
      </c>
      <c r="W3786" t="str">
        <f t="shared" si="106"/>
        <v>120-149</v>
      </c>
    </row>
    <row r="3787" spans="1:23" x14ac:dyDescent="0.25">
      <c r="A3787" t="s">
        <v>4033</v>
      </c>
      <c r="B3787">
        <v>4000913785</v>
      </c>
      <c r="C3787">
        <v>9675270318</v>
      </c>
      <c r="D3787" s="1">
        <v>45582</v>
      </c>
      <c r="E3787">
        <v>99238</v>
      </c>
      <c r="F3787">
        <v>71046</v>
      </c>
      <c r="G3787" t="s">
        <v>3244</v>
      </c>
      <c r="H3787" s="34">
        <v>80210</v>
      </c>
      <c r="I3787" s="7">
        <v>60158</v>
      </c>
      <c r="J3787" s="7">
        <v>45706.3</v>
      </c>
      <c r="K3787" s="7">
        <v>5428</v>
      </c>
      <c r="L3787" s="7">
        <v>9023.7000000000007</v>
      </c>
      <c r="M3787" s="5">
        <v>0.15</v>
      </c>
      <c r="N3787" t="s">
        <v>1139</v>
      </c>
      <c r="O3787" t="s">
        <v>30</v>
      </c>
      <c r="P3787" t="s">
        <v>58</v>
      </c>
      <c r="Q3787" t="s">
        <v>32</v>
      </c>
      <c r="R3787" t="s">
        <v>20</v>
      </c>
      <c r="S3787" t="s">
        <v>27</v>
      </c>
      <c r="T3787" t="s">
        <v>13310</v>
      </c>
      <c r="U3787" s="1">
        <v>45700</v>
      </c>
      <c r="V3787">
        <v>118</v>
      </c>
      <c r="W3787" t="str">
        <f t="shared" si="106"/>
        <v>90-119</v>
      </c>
    </row>
    <row r="3788" spans="1:23" x14ac:dyDescent="0.25">
      <c r="A3788" t="s">
        <v>4034</v>
      </c>
      <c r="B3788">
        <v>9568152887</v>
      </c>
      <c r="C3788">
        <v>7561152608</v>
      </c>
      <c r="D3788" s="1">
        <v>45404</v>
      </c>
      <c r="E3788">
        <v>99222</v>
      </c>
      <c r="F3788">
        <v>93000</v>
      </c>
      <c r="G3788" t="s">
        <v>3323</v>
      </c>
      <c r="H3788" s="34">
        <v>72035</v>
      </c>
      <c r="I3788" s="7">
        <v>51865</v>
      </c>
      <c r="J3788" s="7">
        <v>47715.8</v>
      </c>
      <c r="K3788" s="7">
        <v>0</v>
      </c>
      <c r="L3788" s="7">
        <v>4149.2</v>
      </c>
      <c r="M3788" s="5">
        <v>0.08</v>
      </c>
      <c r="N3788" t="s">
        <v>24</v>
      </c>
      <c r="O3788" t="s">
        <v>17</v>
      </c>
      <c r="P3788" t="s">
        <v>55</v>
      </c>
      <c r="Q3788" t="s">
        <v>32</v>
      </c>
      <c r="R3788" t="s">
        <v>38</v>
      </c>
      <c r="S3788" t="s">
        <v>27</v>
      </c>
      <c r="T3788" t="s">
        <v>13312</v>
      </c>
      <c r="U3788" s="1">
        <v>45449</v>
      </c>
      <c r="V3788">
        <v>45</v>
      </c>
      <c r="W3788" t="str">
        <f t="shared" si="106"/>
        <v>30-59</v>
      </c>
    </row>
    <row r="3789" spans="1:23" x14ac:dyDescent="0.25">
      <c r="A3789" t="s">
        <v>4035</v>
      </c>
      <c r="B3789">
        <v>5774519554</v>
      </c>
      <c r="C3789">
        <v>7418617292</v>
      </c>
      <c r="D3789" s="1">
        <v>45499</v>
      </c>
      <c r="E3789">
        <v>99231</v>
      </c>
      <c r="F3789">
        <v>99285</v>
      </c>
      <c r="G3789" t="s">
        <v>79</v>
      </c>
      <c r="H3789" s="34">
        <v>82950</v>
      </c>
      <c r="I3789" s="7">
        <v>59724</v>
      </c>
      <c r="J3789" s="7">
        <v>54946.080000000002</v>
      </c>
      <c r="K3789" s="7">
        <v>0</v>
      </c>
      <c r="L3789" s="7">
        <v>4777.92</v>
      </c>
      <c r="M3789" s="5">
        <v>0.08</v>
      </c>
      <c r="N3789" t="s">
        <v>24</v>
      </c>
      <c r="O3789" t="s">
        <v>17</v>
      </c>
      <c r="P3789" t="s">
        <v>3148</v>
      </c>
      <c r="Q3789" t="s">
        <v>32</v>
      </c>
      <c r="R3789" t="s">
        <v>38</v>
      </c>
      <c r="S3789" t="s">
        <v>17</v>
      </c>
      <c r="T3789" t="s">
        <v>13310</v>
      </c>
      <c r="U3789" s="1">
        <v>45587</v>
      </c>
      <c r="V3789">
        <v>88</v>
      </c>
      <c r="W3789" t="str">
        <f t="shared" si="106"/>
        <v>60-89</v>
      </c>
    </row>
    <row r="3790" spans="1:23" x14ac:dyDescent="0.25">
      <c r="A3790" t="s">
        <v>4036</v>
      </c>
      <c r="B3790">
        <v>1738225216</v>
      </c>
      <c r="C3790">
        <v>7767323654</v>
      </c>
      <c r="D3790" s="1">
        <v>45679</v>
      </c>
      <c r="E3790">
        <v>99238</v>
      </c>
      <c r="F3790">
        <v>36415</v>
      </c>
      <c r="G3790" t="s">
        <v>3323</v>
      </c>
      <c r="H3790" s="34">
        <v>98857</v>
      </c>
      <c r="I3790" s="7">
        <v>78097</v>
      </c>
      <c r="J3790" s="7">
        <v>60693.48</v>
      </c>
      <c r="K3790" s="7">
        <v>4908</v>
      </c>
      <c r="L3790" s="7">
        <v>12495.52</v>
      </c>
      <c r="M3790" s="5">
        <v>0.16</v>
      </c>
      <c r="N3790" t="s">
        <v>1138</v>
      </c>
      <c r="O3790" t="s">
        <v>30</v>
      </c>
      <c r="P3790" t="s">
        <v>3148</v>
      </c>
      <c r="Q3790" t="s">
        <v>32</v>
      </c>
      <c r="R3790" t="s">
        <v>27</v>
      </c>
      <c r="S3790" t="s">
        <v>27</v>
      </c>
      <c r="T3790" t="s">
        <v>13312</v>
      </c>
      <c r="U3790" s="1">
        <v>45853</v>
      </c>
      <c r="V3790">
        <v>174</v>
      </c>
      <c r="W3790" t="str">
        <f t="shared" si="106"/>
        <v>150-179</v>
      </c>
    </row>
    <row r="3791" spans="1:23" x14ac:dyDescent="0.25">
      <c r="A3791" t="s">
        <v>4037</v>
      </c>
      <c r="B3791">
        <v>5506310710</v>
      </c>
      <c r="C3791">
        <v>5703253148</v>
      </c>
      <c r="D3791" s="1">
        <v>45835</v>
      </c>
      <c r="E3791">
        <v>99232</v>
      </c>
      <c r="F3791">
        <v>99203</v>
      </c>
      <c r="G3791" t="s">
        <v>3244</v>
      </c>
      <c r="H3791" s="34">
        <v>96146</v>
      </c>
      <c r="I3791" s="7">
        <v>75955</v>
      </c>
      <c r="J3791" s="7">
        <v>63802.2</v>
      </c>
      <c r="K3791" s="7">
        <v>0</v>
      </c>
      <c r="L3791" s="7">
        <v>12152.8</v>
      </c>
      <c r="M3791" s="5">
        <v>0.16</v>
      </c>
      <c r="N3791" t="s">
        <v>1138</v>
      </c>
      <c r="O3791" t="s">
        <v>17</v>
      </c>
      <c r="P3791" t="s">
        <v>18</v>
      </c>
      <c r="Q3791" t="s">
        <v>19</v>
      </c>
      <c r="R3791" t="s">
        <v>38</v>
      </c>
      <c r="S3791" t="s">
        <v>27</v>
      </c>
      <c r="T3791" t="s">
        <v>13312</v>
      </c>
      <c r="U3791" s="1">
        <v>45937</v>
      </c>
      <c r="V3791">
        <v>102</v>
      </c>
      <c r="W3791" t="str">
        <f t="shared" si="106"/>
        <v>90-119</v>
      </c>
    </row>
    <row r="3792" spans="1:23" x14ac:dyDescent="0.25">
      <c r="A3792" t="s">
        <v>4038</v>
      </c>
      <c r="B3792">
        <v>3850640873</v>
      </c>
      <c r="C3792">
        <v>2738308419</v>
      </c>
      <c r="D3792" s="1">
        <v>45930</v>
      </c>
      <c r="E3792">
        <v>99214</v>
      </c>
      <c r="F3792">
        <v>99282</v>
      </c>
      <c r="G3792" t="s">
        <v>3365</v>
      </c>
      <c r="H3792" s="34">
        <v>42838</v>
      </c>
      <c r="I3792" s="7">
        <v>32129</v>
      </c>
      <c r="J3792" s="7">
        <v>23695.65</v>
      </c>
      <c r="K3792" s="7">
        <v>3614</v>
      </c>
      <c r="L3792" s="7">
        <v>4819.3500000000004</v>
      </c>
      <c r="M3792" s="5">
        <v>0.15</v>
      </c>
      <c r="N3792" t="s">
        <v>1139</v>
      </c>
      <c r="O3792" t="s">
        <v>30</v>
      </c>
      <c r="P3792" t="s">
        <v>3146</v>
      </c>
      <c r="Q3792" t="s">
        <v>19</v>
      </c>
      <c r="R3792" t="s">
        <v>27</v>
      </c>
      <c r="S3792" t="s">
        <v>27</v>
      </c>
      <c r="T3792" t="s">
        <v>13310</v>
      </c>
      <c r="U3792" s="1">
        <v>45974</v>
      </c>
      <c r="V3792">
        <v>44</v>
      </c>
      <c r="W3792" t="str">
        <f t="shared" si="106"/>
        <v>30-59</v>
      </c>
    </row>
    <row r="3793" spans="1:23" x14ac:dyDescent="0.25">
      <c r="A3793" t="s">
        <v>4039</v>
      </c>
      <c r="B3793">
        <v>7940270541</v>
      </c>
      <c r="C3793">
        <v>6820847017</v>
      </c>
      <c r="D3793" s="1">
        <v>45767</v>
      </c>
      <c r="E3793">
        <v>99232</v>
      </c>
      <c r="F3793">
        <v>99203</v>
      </c>
      <c r="G3793" t="s">
        <v>268</v>
      </c>
      <c r="H3793" s="34">
        <v>61687</v>
      </c>
      <c r="I3793" s="7">
        <v>48733</v>
      </c>
      <c r="J3793" s="7">
        <v>33739.72</v>
      </c>
      <c r="K3793" s="7">
        <v>7196</v>
      </c>
      <c r="L3793" s="7">
        <v>7797.28</v>
      </c>
      <c r="M3793" s="5">
        <v>0.16</v>
      </c>
      <c r="N3793" t="s">
        <v>1138</v>
      </c>
      <c r="O3793" t="s">
        <v>27</v>
      </c>
      <c r="P3793" t="s">
        <v>3146</v>
      </c>
      <c r="Q3793" t="s">
        <v>19</v>
      </c>
      <c r="R3793" t="s">
        <v>38</v>
      </c>
      <c r="S3793" t="s">
        <v>27</v>
      </c>
      <c r="T3793" t="s">
        <v>13311</v>
      </c>
      <c r="U3793" s="1">
        <v>45858</v>
      </c>
      <c r="V3793">
        <v>91</v>
      </c>
      <c r="W3793" t="str">
        <f t="shared" si="106"/>
        <v>90-119</v>
      </c>
    </row>
    <row r="3794" spans="1:23" x14ac:dyDescent="0.25">
      <c r="A3794" t="s">
        <v>4040</v>
      </c>
      <c r="B3794">
        <v>9627472560</v>
      </c>
      <c r="C3794">
        <v>8899265785</v>
      </c>
      <c r="D3794" s="1">
        <v>45759</v>
      </c>
      <c r="E3794">
        <v>99221</v>
      </c>
      <c r="F3794">
        <v>99213</v>
      </c>
      <c r="G3794" t="s">
        <v>3244</v>
      </c>
      <c r="H3794" s="34">
        <v>24253</v>
      </c>
      <c r="I3794" s="7">
        <v>18190</v>
      </c>
      <c r="J3794" s="7">
        <v>13733.5</v>
      </c>
      <c r="K3794" s="7">
        <v>1728</v>
      </c>
      <c r="L3794" s="7">
        <v>2728.5</v>
      </c>
      <c r="M3794" s="5">
        <v>0.15</v>
      </c>
      <c r="N3794" t="s">
        <v>1139</v>
      </c>
      <c r="O3794" t="s">
        <v>30</v>
      </c>
      <c r="P3794" t="s">
        <v>18</v>
      </c>
      <c r="Q3794" t="s">
        <v>32</v>
      </c>
      <c r="R3794" t="s">
        <v>26</v>
      </c>
      <c r="S3794" t="s">
        <v>27</v>
      </c>
      <c r="T3794" t="s">
        <v>13311</v>
      </c>
      <c r="U3794" s="1">
        <v>45885</v>
      </c>
      <c r="V3794">
        <v>126</v>
      </c>
      <c r="W3794" t="str">
        <f t="shared" si="106"/>
        <v>120-149</v>
      </c>
    </row>
    <row r="3795" spans="1:23" x14ac:dyDescent="0.25">
      <c r="A3795" t="s">
        <v>4041</v>
      </c>
      <c r="B3795">
        <v>6742918311</v>
      </c>
      <c r="C3795">
        <v>7378556207</v>
      </c>
      <c r="D3795" s="1">
        <v>45724</v>
      </c>
      <c r="E3795">
        <v>99213</v>
      </c>
      <c r="F3795">
        <v>90834</v>
      </c>
      <c r="G3795" t="s">
        <v>3208</v>
      </c>
      <c r="H3795" s="34">
        <v>57582</v>
      </c>
      <c r="I3795" s="7">
        <v>41459</v>
      </c>
      <c r="J3795" s="7">
        <v>21173.279999999999</v>
      </c>
      <c r="K3795" s="7">
        <v>16969</v>
      </c>
      <c r="L3795" s="7">
        <v>3316.72</v>
      </c>
      <c r="M3795" s="5">
        <v>0.08</v>
      </c>
      <c r="N3795" t="s">
        <v>24</v>
      </c>
      <c r="O3795" t="s">
        <v>27</v>
      </c>
      <c r="P3795" t="s">
        <v>40</v>
      </c>
      <c r="Q3795" t="s">
        <v>19</v>
      </c>
      <c r="R3795" t="s">
        <v>43</v>
      </c>
      <c r="S3795" t="s">
        <v>21</v>
      </c>
      <c r="T3795" t="s">
        <v>13310</v>
      </c>
      <c r="U3795" s="1">
        <v>45858</v>
      </c>
      <c r="V3795">
        <v>134</v>
      </c>
      <c r="W3795" t="str">
        <f t="shared" si="106"/>
        <v>120-149</v>
      </c>
    </row>
    <row r="3796" spans="1:23" x14ac:dyDescent="0.25">
      <c r="A3796" t="s">
        <v>4042</v>
      </c>
      <c r="B3796">
        <v>3081151685</v>
      </c>
      <c r="C3796">
        <v>1687577670</v>
      </c>
      <c r="D3796" s="1">
        <v>45512</v>
      </c>
      <c r="E3796">
        <v>99213</v>
      </c>
      <c r="F3796">
        <v>99214</v>
      </c>
      <c r="G3796" t="s">
        <v>248</v>
      </c>
      <c r="H3796" s="34">
        <v>69702</v>
      </c>
      <c r="I3796" s="7">
        <v>59247</v>
      </c>
      <c r="J3796" s="7">
        <v>48877.06</v>
      </c>
      <c r="K3796" s="7">
        <v>9185</v>
      </c>
      <c r="L3796" s="7">
        <v>1184.94</v>
      </c>
      <c r="M3796" s="5">
        <v>0.02</v>
      </c>
      <c r="N3796" t="s">
        <v>16</v>
      </c>
      <c r="O3796" t="s">
        <v>27</v>
      </c>
      <c r="P3796" t="s">
        <v>31</v>
      </c>
      <c r="Q3796" t="s">
        <v>19</v>
      </c>
      <c r="R3796" t="s">
        <v>20</v>
      </c>
      <c r="S3796" t="s">
        <v>27</v>
      </c>
      <c r="T3796" t="s">
        <v>13310</v>
      </c>
      <c r="U3796" s="1">
        <v>45650</v>
      </c>
      <c r="V3796">
        <v>138</v>
      </c>
      <c r="W3796" t="str">
        <f t="shared" si="106"/>
        <v>120-149</v>
      </c>
    </row>
    <row r="3797" spans="1:23" x14ac:dyDescent="0.25">
      <c r="A3797" t="s">
        <v>4043</v>
      </c>
      <c r="B3797">
        <v>7563842758</v>
      </c>
      <c r="C3797">
        <v>996512455</v>
      </c>
      <c r="D3797" s="1">
        <v>45414</v>
      </c>
      <c r="E3797">
        <v>99238</v>
      </c>
      <c r="F3797">
        <v>99215</v>
      </c>
      <c r="G3797" t="s">
        <v>77</v>
      </c>
      <c r="H3797" s="34">
        <v>21767</v>
      </c>
      <c r="I3797" s="7">
        <v>16325</v>
      </c>
      <c r="J3797" s="7">
        <v>12329.25</v>
      </c>
      <c r="K3797" s="7">
        <v>1547</v>
      </c>
      <c r="L3797" s="7">
        <v>2448.75</v>
      </c>
      <c r="M3797" s="5">
        <v>0.15</v>
      </c>
      <c r="N3797" t="s">
        <v>1139</v>
      </c>
      <c r="O3797" t="s">
        <v>30</v>
      </c>
      <c r="P3797" t="s">
        <v>58</v>
      </c>
      <c r="Q3797" t="s">
        <v>32</v>
      </c>
      <c r="R3797" t="s">
        <v>38</v>
      </c>
      <c r="S3797" t="s">
        <v>17</v>
      </c>
      <c r="T3797" t="s">
        <v>13311</v>
      </c>
      <c r="U3797" s="1">
        <v>45499</v>
      </c>
      <c r="V3797">
        <v>85</v>
      </c>
      <c r="W3797" t="str">
        <f t="shared" si="106"/>
        <v>60-89</v>
      </c>
    </row>
    <row r="3798" spans="1:23" x14ac:dyDescent="0.25">
      <c r="A3798" t="s">
        <v>4044</v>
      </c>
      <c r="B3798">
        <v>8555106952</v>
      </c>
      <c r="C3798">
        <v>2985063885</v>
      </c>
      <c r="D3798" s="1">
        <v>45867</v>
      </c>
      <c r="E3798">
        <v>99214</v>
      </c>
      <c r="F3798">
        <v>99214</v>
      </c>
      <c r="G3798" t="s">
        <v>42</v>
      </c>
      <c r="H3798" s="34">
        <v>38207</v>
      </c>
      <c r="I3798" s="7">
        <v>30184</v>
      </c>
      <c r="J3798" s="7">
        <v>22271.56</v>
      </c>
      <c r="K3798" s="7">
        <v>3083</v>
      </c>
      <c r="L3798" s="7">
        <v>4829.4399999999996</v>
      </c>
      <c r="M3798" s="5">
        <v>0.16</v>
      </c>
      <c r="N3798" t="s">
        <v>1138</v>
      </c>
      <c r="O3798" t="s">
        <v>30</v>
      </c>
      <c r="P3798" t="s">
        <v>3146</v>
      </c>
      <c r="Q3798" t="s">
        <v>19</v>
      </c>
      <c r="R3798" t="s">
        <v>43</v>
      </c>
      <c r="S3798" t="s">
        <v>17</v>
      </c>
      <c r="T3798" t="s">
        <v>13310</v>
      </c>
      <c r="U3798" s="1">
        <v>46040</v>
      </c>
      <c r="V3798">
        <v>173</v>
      </c>
      <c r="W3798" t="str">
        <f t="shared" si="106"/>
        <v>150-179</v>
      </c>
    </row>
    <row r="3799" spans="1:23" x14ac:dyDescent="0.25">
      <c r="A3799" t="s">
        <v>4045</v>
      </c>
      <c r="B3799">
        <v>9310658119</v>
      </c>
      <c r="C3799">
        <v>4310737260</v>
      </c>
      <c r="D3799" s="1">
        <v>45384</v>
      </c>
      <c r="E3799">
        <v>99238</v>
      </c>
      <c r="F3799">
        <v>99282</v>
      </c>
      <c r="G3799" t="s">
        <v>203</v>
      </c>
      <c r="H3799" s="34">
        <v>77859</v>
      </c>
      <c r="I3799" s="7">
        <v>60730</v>
      </c>
      <c r="J3799" s="7">
        <v>44354</v>
      </c>
      <c r="K3799" s="7">
        <v>4230</v>
      </c>
      <c r="L3799" s="7">
        <v>12146</v>
      </c>
      <c r="M3799" s="5">
        <v>0.2</v>
      </c>
      <c r="N3799" t="s">
        <v>3140</v>
      </c>
      <c r="O3799" t="s">
        <v>30</v>
      </c>
      <c r="P3799" t="s">
        <v>31</v>
      </c>
      <c r="Q3799" t="s">
        <v>19</v>
      </c>
      <c r="R3799" t="s">
        <v>26</v>
      </c>
      <c r="S3799" t="s">
        <v>21</v>
      </c>
      <c r="T3799" t="s">
        <v>13312</v>
      </c>
      <c r="U3799" s="1">
        <v>45457</v>
      </c>
      <c r="V3799">
        <v>73</v>
      </c>
      <c r="W3799" t="str">
        <f t="shared" si="106"/>
        <v>60-89</v>
      </c>
    </row>
    <row r="3800" spans="1:23" x14ac:dyDescent="0.25">
      <c r="A3800" t="s">
        <v>4046</v>
      </c>
      <c r="B3800">
        <v>5221980041</v>
      </c>
      <c r="C3800">
        <v>555050776</v>
      </c>
      <c r="D3800" s="1">
        <v>45825</v>
      </c>
      <c r="E3800">
        <v>99222</v>
      </c>
      <c r="F3800">
        <v>99283</v>
      </c>
      <c r="G3800" t="s">
        <v>3176</v>
      </c>
      <c r="H3800" s="34">
        <v>61523</v>
      </c>
      <c r="I3800" s="7">
        <v>52295</v>
      </c>
      <c r="J3800" s="7">
        <v>41974.1</v>
      </c>
      <c r="K3800" s="7">
        <v>9275</v>
      </c>
      <c r="L3800" s="7">
        <v>1045.9000000000001</v>
      </c>
      <c r="M3800" s="5">
        <v>0.02</v>
      </c>
      <c r="N3800" t="s">
        <v>16</v>
      </c>
      <c r="O3800" t="s">
        <v>27</v>
      </c>
      <c r="P3800" t="s">
        <v>3146</v>
      </c>
      <c r="Q3800" t="s">
        <v>19</v>
      </c>
      <c r="R3800" t="s">
        <v>21</v>
      </c>
      <c r="S3800" t="s">
        <v>21</v>
      </c>
      <c r="T3800" t="s">
        <v>13311</v>
      </c>
      <c r="U3800" s="1">
        <v>46002</v>
      </c>
      <c r="V3800">
        <v>177</v>
      </c>
      <c r="W3800" t="str">
        <f t="shared" si="106"/>
        <v>150-179</v>
      </c>
    </row>
    <row r="3801" spans="1:23" x14ac:dyDescent="0.25">
      <c r="A3801" t="s">
        <v>4047</v>
      </c>
      <c r="B3801">
        <v>9527956423</v>
      </c>
      <c r="C3801">
        <v>686529856</v>
      </c>
      <c r="D3801" s="1">
        <v>45956</v>
      </c>
      <c r="E3801">
        <v>99231</v>
      </c>
      <c r="F3801">
        <v>99214</v>
      </c>
      <c r="G3801" t="s">
        <v>152</v>
      </c>
      <c r="H3801" s="34">
        <v>76225</v>
      </c>
      <c r="I3801" s="7">
        <v>60980</v>
      </c>
      <c r="J3801" s="7">
        <v>52442.8</v>
      </c>
      <c r="K3801" s="7">
        <v>0</v>
      </c>
      <c r="L3801" s="7">
        <v>8537.2000000000007</v>
      </c>
      <c r="M3801" s="5">
        <v>0.14000000000000001</v>
      </c>
      <c r="N3801" t="s">
        <v>1135</v>
      </c>
      <c r="O3801" t="s">
        <v>17</v>
      </c>
      <c r="P3801" t="s">
        <v>25</v>
      </c>
      <c r="Q3801" t="s">
        <v>19</v>
      </c>
      <c r="R3801" t="s">
        <v>21</v>
      </c>
      <c r="S3801" t="s">
        <v>21</v>
      </c>
      <c r="T3801" t="s">
        <v>13312</v>
      </c>
      <c r="U3801" s="1">
        <v>46049</v>
      </c>
      <c r="V3801">
        <v>93</v>
      </c>
      <c r="W3801" t="str">
        <f t="shared" si="106"/>
        <v>90-119</v>
      </c>
    </row>
    <row r="3802" spans="1:23" x14ac:dyDescent="0.25">
      <c r="A3802" t="s">
        <v>4048</v>
      </c>
      <c r="B3802">
        <v>3673130730</v>
      </c>
      <c r="C3802">
        <v>5595801588</v>
      </c>
      <c r="D3802" s="1">
        <v>45663</v>
      </c>
      <c r="E3802">
        <v>99231</v>
      </c>
      <c r="F3802">
        <v>36415</v>
      </c>
      <c r="G3802" t="s">
        <v>136</v>
      </c>
      <c r="H3802" s="34">
        <v>71302</v>
      </c>
      <c r="I3802" s="7">
        <v>57042</v>
      </c>
      <c r="J3802" s="7">
        <v>43138.12</v>
      </c>
      <c r="K3802" s="7">
        <v>5918</v>
      </c>
      <c r="L3802" s="7">
        <v>7985.88</v>
      </c>
      <c r="M3802" s="5">
        <v>0.14000000000000001</v>
      </c>
      <c r="N3802" t="s">
        <v>1135</v>
      </c>
      <c r="O3802" t="s">
        <v>30</v>
      </c>
      <c r="P3802" t="s">
        <v>18</v>
      </c>
      <c r="Q3802" t="s">
        <v>32</v>
      </c>
      <c r="R3802" t="s">
        <v>20</v>
      </c>
      <c r="S3802" t="s">
        <v>21</v>
      </c>
      <c r="T3802" t="s">
        <v>13311</v>
      </c>
      <c r="U3802" s="1">
        <v>45815</v>
      </c>
      <c r="V3802">
        <v>152</v>
      </c>
      <c r="W3802" t="str">
        <f t="shared" si="106"/>
        <v>150-179</v>
      </c>
    </row>
    <row r="3803" spans="1:23" x14ac:dyDescent="0.25">
      <c r="A3803" t="s">
        <v>4049</v>
      </c>
      <c r="B3803">
        <v>7653014732</v>
      </c>
      <c r="C3803">
        <v>815132641</v>
      </c>
      <c r="D3803" s="1">
        <v>45846</v>
      </c>
      <c r="E3803">
        <v>99231</v>
      </c>
      <c r="F3803">
        <v>90834</v>
      </c>
      <c r="G3803" t="s">
        <v>29</v>
      </c>
      <c r="H3803" s="34">
        <v>94932</v>
      </c>
      <c r="I3803" s="7">
        <v>74047</v>
      </c>
      <c r="J3803" s="7">
        <v>41470.6</v>
      </c>
      <c r="K3803" s="7">
        <v>17767</v>
      </c>
      <c r="L3803" s="7">
        <v>14809.4</v>
      </c>
      <c r="M3803" s="5">
        <v>0.2</v>
      </c>
      <c r="N3803" t="s">
        <v>3140</v>
      </c>
      <c r="O3803" t="s">
        <v>27</v>
      </c>
      <c r="P3803" t="s">
        <v>25</v>
      </c>
      <c r="Q3803" t="s">
        <v>19</v>
      </c>
      <c r="R3803" t="s">
        <v>38</v>
      </c>
      <c r="S3803" t="s">
        <v>21</v>
      </c>
      <c r="T3803" t="s">
        <v>13311</v>
      </c>
      <c r="U3803" s="1">
        <v>46018</v>
      </c>
      <c r="V3803">
        <v>172</v>
      </c>
      <c r="W3803" t="str">
        <f t="shared" si="106"/>
        <v>150-179</v>
      </c>
    </row>
    <row r="3804" spans="1:23" x14ac:dyDescent="0.25">
      <c r="A3804" t="s">
        <v>4050</v>
      </c>
      <c r="B3804">
        <v>2659259865</v>
      </c>
      <c r="C3804">
        <v>2975072459</v>
      </c>
      <c r="D3804" s="1">
        <v>45660</v>
      </c>
      <c r="E3804">
        <v>99232</v>
      </c>
      <c r="F3804">
        <v>93000</v>
      </c>
      <c r="G3804" t="s">
        <v>178</v>
      </c>
      <c r="H3804" s="34">
        <v>87847</v>
      </c>
      <c r="I3804" s="7">
        <v>72035</v>
      </c>
      <c r="J3804" s="7">
        <v>48165.7</v>
      </c>
      <c r="K3804" s="7">
        <v>10903</v>
      </c>
      <c r="L3804" s="7">
        <v>12966.3</v>
      </c>
      <c r="M3804" s="5">
        <v>0.18</v>
      </c>
      <c r="N3804" t="s">
        <v>3141</v>
      </c>
      <c r="O3804" t="s">
        <v>30</v>
      </c>
      <c r="P3804" t="s">
        <v>97</v>
      </c>
      <c r="Q3804" t="s">
        <v>32</v>
      </c>
      <c r="R3804" t="s">
        <v>26</v>
      </c>
      <c r="S3804" t="s">
        <v>27</v>
      </c>
      <c r="T3804" t="s">
        <v>13312</v>
      </c>
      <c r="U3804" s="1">
        <v>45714</v>
      </c>
      <c r="V3804">
        <v>54</v>
      </c>
      <c r="W3804" t="str">
        <f t="shared" si="106"/>
        <v>30-59</v>
      </c>
    </row>
    <row r="3805" spans="1:23" x14ac:dyDescent="0.25">
      <c r="A3805" t="s">
        <v>4051</v>
      </c>
      <c r="B3805">
        <v>2106161180</v>
      </c>
      <c r="C3805">
        <v>2641723841</v>
      </c>
      <c r="D3805" s="1">
        <v>45377</v>
      </c>
      <c r="E3805">
        <v>99232</v>
      </c>
      <c r="F3805">
        <v>99292</v>
      </c>
      <c r="G3805" t="s">
        <v>104</v>
      </c>
      <c r="H3805" s="34">
        <v>70195</v>
      </c>
      <c r="I3805" s="7">
        <v>52646</v>
      </c>
      <c r="J3805" s="7">
        <v>39507.1</v>
      </c>
      <c r="K3805" s="7">
        <v>5242</v>
      </c>
      <c r="L3805" s="7">
        <v>7896.9</v>
      </c>
      <c r="M3805" s="5">
        <v>0.15</v>
      </c>
      <c r="N3805" t="s">
        <v>1139</v>
      </c>
      <c r="O3805" t="s">
        <v>27</v>
      </c>
      <c r="P3805" t="s">
        <v>3146</v>
      </c>
      <c r="Q3805" t="s">
        <v>32</v>
      </c>
      <c r="R3805" t="s">
        <v>26</v>
      </c>
      <c r="S3805" t="s">
        <v>21</v>
      </c>
      <c r="T3805" t="s">
        <v>13311</v>
      </c>
      <c r="U3805" s="1">
        <v>45483</v>
      </c>
      <c r="V3805">
        <v>106</v>
      </c>
      <c r="W3805" t="str">
        <f t="shared" si="106"/>
        <v>90-119</v>
      </c>
    </row>
    <row r="3806" spans="1:23" x14ac:dyDescent="0.25">
      <c r="A3806" t="s">
        <v>4052</v>
      </c>
      <c r="B3806">
        <v>9311030872</v>
      </c>
      <c r="C3806">
        <v>7426603202</v>
      </c>
      <c r="D3806" s="1">
        <v>45479</v>
      </c>
      <c r="E3806">
        <v>99223</v>
      </c>
      <c r="F3806">
        <v>85025</v>
      </c>
      <c r="G3806" t="s">
        <v>3505</v>
      </c>
      <c r="H3806" s="34">
        <v>73085</v>
      </c>
      <c r="I3806" s="7">
        <v>57737</v>
      </c>
      <c r="J3806" s="7">
        <v>32262.080000000002</v>
      </c>
      <c r="K3806" s="7">
        <v>16237</v>
      </c>
      <c r="L3806" s="7">
        <v>9237.92</v>
      </c>
      <c r="M3806" s="5">
        <v>0.16</v>
      </c>
      <c r="N3806" t="s">
        <v>1138</v>
      </c>
      <c r="O3806" t="s">
        <v>27</v>
      </c>
      <c r="P3806" t="s">
        <v>31</v>
      </c>
      <c r="Q3806" t="s">
        <v>19</v>
      </c>
      <c r="R3806" t="s">
        <v>43</v>
      </c>
      <c r="S3806" t="s">
        <v>21</v>
      </c>
      <c r="T3806" t="s">
        <v>13312</v>
      </c>
      <c r="U3806" s="1">
        <v>45633</v>
      </c>
      <c r="V3806">
        <v>154</v>
      </c>
      <c r="W3806" t="str">
        <f t="shared" si="106"/>
        <v>150-179</v>
      </c>
    </row>
    <row r="3807" spans="1:23" x14ac:dyDescent="0.25">
      <c r="A3807" t="s">
        <v>4053</v>
      </c>
      <c r="B3807">
        <v>4619757652</v>
      </c>
      <c r="C3807">
        <v>5504584791</v>
      </c>
      <c r="D3807" s="1">
        <v>45544</v>
      </c>
      <c r="E3807">
        <v>99215</v>
      </c>
      <c r="F3807">
        <v>99285</v>
      </c>
      <c r="G3807" t="s">
        <v>222</v>
      </c>
      <c r="H3807" s="34">
        <v>17917</v>
      </c>
      <c r="I3807" s="7">
        <v>15229</v>
      </c>
      <c r="J3807" s="7">
        <v>14924.42</v>
      </c>
      <c r="K3807" s="7">
        <v>0</v>
      </c>
      <c r="L3807" s="7">
        <v>304.58</v>
      </c>
      <c r="M3807" s="5">
        <v>0.02</v>
      </c>
      <c r="N3807" t="s">
        <v>16</v>
      </c>
      <c r="O3807" t="s">
        <v>17</v>
      </c>
      <c r="P3807" t="s">
        <v>3147</v>
      </c>
      <c r="Q3807" t="s">
        <v>32</v>
      </c>
      <c r="R3807" t="s">
        <v>27</v>
      </c>
      <c r="S3807" t="s">
        <v>27</v>
      </c>
      <c r="T3807" t="s">
        <v>13312</v>
      </c>
      <c r="U3807" s="1">
        <v>45674</v>
      </c>
      <c r="V3807">
        <v>130</v>
      </c>
      <c r="W3807" t="str">
        <f t="shared" si="106"/>
        <v>120-149</v>
      </c>
    </row>
    <row r="3808" spans="1:23" x14ac:dyDescent="0.25">
      <c r="A3808" t="s">
        <v>4054</v>
      </c>
      <c r="B3808">
        <v>5695582965</v>
      </c>
      <c r="C3808">
        <v>335105459</v>
      </c>
      <c r="D3808" s="1">
        <v>45683</v>
      </c>
      <c r="E3808">
        <v>99221</v>
      </c>
      <c r="F3808">
        <v>99211</v>
      </c>
      <c r="G3808" t="s">
        <v>112</v>
      </c>
      <c r="H3808" s="34">
        <v>53597</v>
      </c>
      <c r="I3808" s="7">
        <v>41806</v>
      </c>
      <c r="J3808" s="7">
        <v>26908.799999999999</v>
      </c>
      <c r="K3808" s="7">
        <v>6536</v>
      </c>
      <c r="L3808" s="7">
        <v>8361.2000000000007</v>
      </c>
      <c r="M3808" s="5">
        <v>0.2</v>
      </c>
      <c r="N3808" t="s">
        <v>3140</v>
      </c>
      <c r="O3808" t="s">
        <v>27</v>
      </c>
      <c r="P3808" t="s">
        <v>3150</v>
      </c>
      <c r="Q3808" t="s">
        <v>19</v>
      </c>
      <c r="R3808" t="s">
        <v>20</v>
      </c>
      <c r="S3808" t="s">
        <v>17</v>
      </c>
      <c r="T3808" t="s">
        <v>13310</v>
      </c>
      <c r="U3808" s="1">
        <v>45854</v>
      </c>
      <c r="V3808">
        <v>171</v>
      </c>
      <c r="W3808" t="str">
        <f t="shared" si="106"/>
        <v>150-179</v>
      </c>
    </row>
    <row r="3809" spans="1:23" x14ac:dyDescent="0.25">
      <c r="A3809" t="s">
        <v>4055</v>
      </c>
      <c r="B3809">
        <v>7277680188</v>
      </c>
      <c r="C3809">
        <v>961831555</v>
      </c>
      <c r="D3809" s="1">
        <v>45588</v>
      </c>
      <c r="E3809">
        <v>99213</v>
      </c>
      <c r="F3809">
        <v>90834</v>
      </c>
      <c r="G3809" t="s">
        <v>272</v>
      </c>
      <c r="H3809" s="34">
        <v>97492</v>
      </c>
      <c r="I3809" s="7">
        <v>70194</v>
      </c>
      <c r="J3809" s="7">
        <v>58553.48</v>
      </c>
      <c r="K3809" s="7">
        <v>6025</v>
      </c>
      <c r="L3809" s="7">
        <v>5615.52</v>
      </c>
      <c r="M3809" s="5">
        <v>0.08</v>
      </c>
      <c r="N3809" t="s">
        <v>24</v>
      </c>
      <c r="O3809" t="s">
        <v>30</v>
      </c>
      <c r="P3809" t="s">
        <v>3146</v>
      </c>
      <c r="Q3809" t="s">
        <v>32</v>
      </c>
      <c r="R3809" t="s">
        <v>27</v>
      </c>
      <c r="S3809" t="s">
        <v>17</v>
      </c>
      <c r="T3809" t="s">
        <v>13311</v>
      </c>
      <c r="U3809" s="1">
        <v>45767</v>
      </c>
      <c r="V3809">
        <v>179</v>
      </c>
      <c r="W3809" t="str">
        <f t="shared" si="106"/>
        <v>150-179</v>
      </c>
    </row>
    <row r="3810" spans="1:23" x14ac:dyDescent="0.25">
      <c r="A3810" t="s">
        <v>4056</v>
      </c>
      <c r="B3810">
        <v>6739920845</v>
      </c>
      <c r="C3810">
        <v>4836464056</v>
      </c>
      <c r="D3810" s="1">
        <v>45826</v>
      </c>
      <c r="E3810">
        <v>99222</v>
      </c>
      <c r="F3810">
        <v>80053</v>
      </c>
      <c r="G3810" t="s">
        <v>219</v>
      </c>
      <c r="H3810" s="34">
        <v>27383</v>
      </c>
      <c r="I3810" s="7">
        <v>21633</v>
      </c>
      <c r="J3810" s="7">
        <v>15908.720000000001</v>
      </c>
      <c r="K3810" s="7">
        <v>2263</v>
      </c>
      <c r="L3810" s="7">
        <v>3461.28</v>
      </c>
      <c r="M3810" s="5">
        <v>0.16</v>
      </c>
      <c r="N3810" t="s">
        <v>1138</v>
      </c>
      <c r="O3810" t="s">
        <v>30</v>
      </c>
      <c r="P3810" t="s">
        <v>3150</v>
      </c>
      <c r="Q3810" t="s">
        <v>32</v>
      </c>
      <c r="R3810" t="s">
        <v>21</v>
      </c>
      <c r="S3810" t="s">
        <v>21</v>
      </c>
      <c r="T3810" t="s">
        <v>13311</v>
      </c>
      <c r="U3810" s="1">
        <v>45924</v>
      </c>
      <c r="V3810">
        <v>98</v>
      </c>
      <c r="W3810" t="str">
        <f t="shared" si="106"/>
        <v>90-119</v>
      </c>
    </row>
    <row r="3811" spans="1:23" x14ac:dyDescent="0.25">
      <c r="A3811" t="s">
        <v>4057</v>
      </c>
      <c r="B3811">
        <v>302726122</v>
      </c>
      <c r="C3811">
        <v>7507352990</v>
      </c>
      <c r="D3811" s="1">
        <v>45646</v>
      </c>
      <c r="E3811">
        <v>99213</v>
      </c>
      <c r="F3811">
        <v>99291</v>
      </c>
      <c r="G3811" t="s">
        <v>445</v>
      </c>
      <c r="H3811" s="34">
        <v>11751</v>
      </c>
      <c r="I3811" s="7">
        <v>9401</v>
      </c>
      <c r="J3811" s="7">
        <v>7219.86</v>
      </c>
      <c r="K3811" s="7">
        <v>865</v>
      </c>
      <c r="L3811" s="7">
        <v>1316.14</v>
      </c>
      <c r="M3811" s="5">
        <v>0.14000000000000001</v>
      </c>
      <c r="N3811" t="s">
        <v>1135</v>
      </c>
      <c r="O3811" t="s">
        <v>30</v>
      </c>
      <c r="P3811" t="s">
        <v>3148</v>
      </c>
      <c r="Q3811" t="s">
        <v>32</v>
      </c>
      <c r="R3811" t="s">
        <v>20</v>
      </c>
      <c r="S3811" t="s">
        <v>27</v>
      </c>
      <c r="T3811" t="s">
        <v>13310</v>
      </c>
      <c r="U3811" s="1">
        <v>45825</v>
      </c>
      <c r="V3811">
        <v>179</v>
      </c>
      <c r="W3811" t="str">
        <f t="shared" si="106"/>
        <v>150-179</v>
      </c>
    </row>
    <row r="3812" spans="1:23" x14ac:dyDescent="0.25">
      <c r="A3812" t="s">
        <v>4058</v>
      </c>
      <c r="B3812">
        <v>339472353</v>
      </c>
      <c r="C3812">
        <v>5860743203</v>
      </c>
      <c r="D3812" s="1">
        <v>45697</v>
      </c>
      <c r="E3812">
        <v>99213</v>
      </c>
      <c r="F3812">
        <v>99212</v>
      </c>
      <c r="G3812" t="s">
        <v>362</v>
      </c>
      <c r="H3812" s="34">
        <v>99628</v>
      </c>
      <c r="I3812" s="7">
        <v>74721</v>
      </c>
      <c r="J3812" s="7">
        <v>57890.85</v>
      </c>
      <c r="K3812" s="7">
        <v>5622</v>
      </c>
      <c r="L3812" s="7">
        <v>11208.15</v>
      </c>
      <c r="M3812" s="5">
        <v>0.15</v>
      </c>
      <c r="N3812" t="s">
        <v>1139</v>
      </c>
      <c r="O3812" t="s">
        <v>30</v>
      </c>
      <c r="P3812" t="s">
        <v>35</v>
      </c>
      <c r="Q3812" t="s">
        <v>19</v>
      </c>
      <c r="R3812" t="s">
        <v>26</v>
      </c>
      <c r="S3812" t="s">
        <v>21</v>
      </c>
      <c r="T3812" t="s">
        <v>13310</v>
      </c>
      <c r="U3812" s="1">
        <v>45829</v>
      </c>
      <c r="V3812">
        <v>132</v>
      </c>
      <c r="W3812" t="str">
        <f t="shared" si="106"/>
        <v>120-149</v>
      </c>
    </row>
    <row r="3813" spans="1:23" x14ac:dyDescent="0.25">
      <c r="A3813" t="s">
        <v>4059</v>
      </c>
      <c r="B3813">
        <v>5854384331</v>
      </c>
      <c r="C3813">
        <v>564137639</v>
      </c>
      <c r="D3813" s="1">
        <v>45899</v>
      </c>
      <c r="E3813">
        <v>99232</v>
      </c>
      <c r="F3813">
        <v>99202</v>
      </c>
      <c r="G3813" t="s">
        <v>3192</v>
      </c>
      <c r="H3813" s="34">
        <v>3144</v>
      </c>
      <c r="I3813" s="7">
        <v>2484</v>
      </c>
      <c r="J3813" s="7">
        <v>1787.56</v>
      </c>
      <c r="K3813" s="7">
        <v>299</v>
      </c>
      <c r="L3813" s="7">
        <v>397.44</v>
      </c>
      <c r="M3813" s="5">
        <v>0.16</v>
      </c>
      <c r="N3813" t="s">
        <v>1138</v>
      </c>
      <c r="O3813" t="s">
        <v>30</v>
      </c>
      <c r="P3813" t="s">
        <v>18</v>
      </c>
      <c r="Q3813" t="s">
        <v>32</v>
      </c>
      <c r="R3813" t="s">
        <v>27</v>
      </c>
      <c r="S3813" t="s">
        <v>21</v>
      </c>
      <c r="T3813" t="s">
        <v>13310</v>
      </c>
      <c r="U3813" s="1">
        <v>46031</v>
      </c>
      <c r="V3813">
        <v>132</v>
      </c>
      <c r="W3813" t="str">
        <f t="shared" si="106"/>
        <v>120-149</v>
      </c>
    </row>
    <row r="3814" spans="1:23" x14ac:dyDescent="0.25">
      <c r="A3814" t="s">
        <v>4060</v>
      </c>
      <c r="B3814">
        <v>6648804230</v>
      </c>
      <c r="C3814">
        <v>3346348532</v>
      </c>
      <c r="D3814" s="1">
        <v>45897</v>
      </c>
      <c r="E3814">
        <v>99238</v>
      </c>
      <c r="F3814">
        <v>90834</v>
      </c>
      <c r="G3814" t="s">
        <v>54</v>
      </c>
      <c r="H3814" s="34">
        <v>89375</v>
      </c>
      <c r="I3814" s="7">
        <v>67031</v>
      </c>
      <c r="J3814" s="7">
        <v>50803.35</v>
      </c>
      <c r="K3814" s="7">
        <v>6173</v>
      </c>
      <c r="L3814" s="7">
        <v>10054.65</v>
      </c>
      <c r="M3814" s="5">
        <v>0.15</v>
      </c>
      <c r="N3814" t="s">
        <v>1139</v>
      </c>
      <c r="O3814" t="s">
        <v>30</v>
      </c>
      <c r="P3814" t="s">
        <v>3150</v>
      </c>
      <c r="Q3814" t="s">
        <v>32</v>
      </c>
      <c r="R3814" t="s">
        <v>26</v>
      </c>
      <c r="S3814" t="s">
        <v>21</v>
      </c>
      <c r="T3814" t="s">
        <v>13311</v>
      </c>
      <c r="U3814" s="1">
        <v>46038</v>
      </c>
      <c r="V3814">
        <v>141</v>
      </c>
      <c r="W3814" t="str">
        <f t="shared" si="106"/>
        <v>120-149</v>
      </c>
    </row>
    <row r="3815" spans="1:23" x14ac:dyDescent="0.25">
      <c r="A3815" t="s">
        <v>4061</v>
      </c>
      <c r="B3815">
        <v>9306024072</v>
      </c>
      <c r="C3815">
        <v>7290654289</v>
      </c>
      <c r="D3815" s="1">
        <v>45534</v>
      </c>
      <c r="E3815">
        <v>99221</v>
      </c>
      <c r="F3815">
        <v>99214</v>
      </c>
      <c r="G3815" t="s">
        <v>3482</v>
      </c>
      <c r="H3815" s="34">
        <v>65436</v>
      </c>
      <c r="I3815" s="7">
        <v>55621</v>
      </c>
      <c r="J3815" s="7">
        <v>41094.58</v>
      </c>
      <c r="K3815" s="7">
        <v>13414</v>
      </c>
      <c r="L3815" s="7">
        <v>1112.42</v>
      </c>
      <c r="M3815" s="5">
        <v>0.02</v>
      </c>
      <c r="N3815" t="s">
        <v>16</v>
      </c>
      <c r="O3815" t="s">
        <v>27</v>
      </c>
      <c r="P3815" t="s">
        <v>40</v>
      </c>
      <c r="Q3815" t="s">
        <v>32</v>
      </c>
      <c r="R3815" t="s">
        <v>21</v>
      </c>
      <c r="S3815" t="s">
        <v>21</v>
      </c>
      <c r="T3815" t="s">
        <v>13312</v>
      </c>
      <c r="U3815" s="1">
        <v>45638</v>
      </c>
      <c r="V3815">
        <v>104</v>
      </c>
      <c r="W3815" t="str">
        <f t="shared" si="106"/>
        <v>90-119</v>
      </c>
    </row>
    <row r="3816" spans="1:23" x14ac:dyDescent="0.25">
      <c r="A3816" t="s">
        <v>4062</v>
      </c>
      <c r="B3816">
        <v>1896140582</v>
      </c>
      <c r="C3816">
        <v>9626482555</v>
      </c>
      <c r="D3816" s="1">
        <v>45401</v>
      </c>
      <c r="E3816">
        <v>99223</v>
      </c>
      <c r="F3816">
        <v>99215</v>
      </c>
      <c r="G3816" t="s">
        <v>124</v>
      </c>
      <c r="H3816" s="34">
        <v>85764</v>
      </c>
      <c r="I3816" s="7">
        <v>61750</v>
      </c>
      <c r="J3816" s="7">
        <v>31231</v>
      </c>
      <c r="K3816" s="7">
        <v>25579</v>
      </c>
      <c r="L3816" s="7">
        <v>4940</v>
      </c>
      <c r="M3816" s="5">
        <v>0.08</v>
      </c>
      <c r="N3816" t="s">
        <v>24</v>
      </c>
      <c r="O3816" t="s">
        <v>27</v>
      </c>
      <c r="P3816" t="s">
        <v>40</v>
      </c>
      <c r="Q3816" t="s">
        <v>19</v>
      </c>
      <c r="R3816" t="s">
        <v>26</v>
      </c>
      <c r="S3816" t="s">
        <v>17</v>
      </c>
      <c r="T3816" t="s">
        <v>13311</v>
      </c>
      <c r="U3816" s="1">
        <v>45580</v>
      </c>
      <c r="V3816">
        <v>179</v>
      </c>
      <c r="W3816" t="str">
        <f t="shared" si="106"/>
        <v>150-179</v>
      </c>
    </row>
    <row r="3817" spans="1:23" x14ac:dyDescent="0.25">
      <c r="A3817" t="s">
        <v>4063</v>
      </c>
      <c r="B3817">
        <v>1606838989</v>
      </c>
      <c r="C3817">
        <v>477364733</v>
      </c>
      <c r="D3817" s="1">
        <v>45634</v>
      </c>
      <c r="E3817">
        <v>99214</v>
      </c>
      <c r="F3817">
        <v>97110</v>
      </c>
      <c r="G3817" t="s">
        <v>3552</v>
      </c>
      <c r="H3817" s="34">
        <v>42629</v>
      </c>
      <c r="I3817" s="7">
        <v>36235</v>
      </c>
      <c r="J3817" s="7">
        <v>29174.3</v>
      </c>
      <c r="K3817" s="7">
        <v>6336</v>
      </c>
      <c r="L3817" s="7">
        <v>724.7</v>
      </c>
      <c r="M3817" s="5">
        <v>0.02</v>
      </c>
      <c r="N3817" t="s">
        <v>16</v>
      </c>
      <c r="O3817" t="s">
        <v>27</v>
      </c>
      <c r="P3817" t="s">
        <v>58</v>
      </c>
      <c r="Q3817" t="s">
        <v>19</v>
      </c>
      <c r="R3817" t="s">
        <v>26</v>
      </c>
      <c r="S3817" t="s">
        <v>17</v>
      </c>
      <c r="T3817" t="s">
        <v>13310</v>
      </c>
      <c r="U3817" s="1">
        <v>45665</v>
      </c>
      <c r="V3817">
        <v>31</v>
      </c>
      <c r="W3817" t="str">
        <f t="shared" si="106"/>
        <v>30-59</v>
      </c>
    </row>
    <row r="3818" spans="1:23" x14ac:dyDescent="0.25">
      <c r="A3818" t="s">
        <v>4064</v>
      </c>
      <c r="B3818">
        <v>2125998436</v>
      </c>
      <c r="C3818">
        <v>9795842255</v>
      </c>
      <c r="D3818" s="1">
        <v>45707</v>
      </c>
      <c r="E3818">
        <v>99231</v>
      </c>
      <c r="F3818">
        <v>99202</v>
      </c>
      <c r="G3818" t="s">
        <v>83</v>
      </c>
      <c r="H3818" s="34">
        <v>41508</v>
      </c>
      <c r="I3818" s="7">
        <v>32791</v>
      </c>
      <c r="J3818" s="7">
        <v>23824.44</v>
      </c>
      <c r="K3818" s="7">
        <v>3720</v>
      </c>
      <c r="L3818" s="7">
        <v>5246.56</v>
      </c>
      <c r="M3818" s="5">
        <v>0.16</v>
      </c>
      <c r="N3818" t="s">
        <v>1138</v>
      </c>
      <c r="O3818" t="s">
        <v>30</v>
      </c>
      <c r="P3818" t="s">
        <v>40</v>
      </c>
      <c r="Q3818" t="s">
        <v>32</v>
      </c>
      <c r="R3818" t="s">
        <v>20</v>
      </c>
      <c r="S3818" t="s">
        <v>27</v>
      </c>
      <c r="T3818" t="s">
        <v>13312</v>
      </c>
      <c r="U3818" s="1">
        <v>45886</v>
      </c>
      <c r="V3818">
        <v>179</v>
      </c>
      <c r="W3818" t="str">
        <f t="shared" si="106"/>
        <v>150-179</v>
      </c>
    </row>
    <row r="3819" spans="1:23" x14ac:dyDescent="0.25">
      <c r="A3819" t="s">
        <v>4065</v>
      </c>
      <c r="B3819">
        <v>547865726</v>
      </c>
      <c r="C3819">
        <v>8994947711</v>
      </c>
      <c r="D3819" s="1">
        <v>45960</v>
      </c>
      <c r="E3819">
        <v>99223</v>
      </c>
      <c r="F3819">
        <v>99292</v>
      </c>
      <c r="G3819" t="s">
        <v>129</v>
      </c>
      <c r="H3819" s="34">
        <v>46496</v>
      </c>
      <c r="I3819" s="7">
        <v>36267</v>
      </c>
      <c r="J3819" s="7">
        <v>29013.599999999999</v>
      </c>
      <c r="K3819" s="7">
        <v>0</v>
      </c>
      <c r="L3819" s="7">
        <v>7253.4</v>
      </c>
      <c r="M3819" s="5">
        <v>0.2</v>
      </c>
      <c r="N3819" t="s">
        <v>3140</v>
      </c>
      <c r="O3819" t="s">
        <v>17</v>
      </c>
      <c r="P3819" t="s">
        <v>18</v>
      </c>
      <c r="Q3819" t="s">
        <v>32</v>
      </c>
      <c r="R3819" t="s">
        <v>20</v>
      </c>
      <c r="S3819" t="s">
        <v>27</v>
      </c>
      <c r="T3819" t="s">
        <v>13312</v>
      </c>
      <c r="U3819" s="1">
        <v>45991</v>
      </c>
      <c r="V3819">
        <v>31</v>
      </c>
      <c r="W3819" t="str">
        <f t="shared" si="106"/>
        <v>30-59</v>
      </c>
    </row>
    <row r="3820" spans="1:23" x14ac:dyDescent="0.25">
      <c r="A3820" t="s">
        <v>4066</v>
      </c>
      <c r="B3820">
        <v>2057906307</v>
      </c>
      <c r="C3820">
        <v>8176059851</v>
      </c>
      <c r="D3820" s="1">
        <v>45869</v>
      </c>
      <c r="E3820">
        <v>99231</v>
      </c>
      <c r="F3820">
        <v>81000</v>
      </c>
      <c r="G3820" t="s">
        <v>3325</v>
      </c>
      <c r="H3820" s="34">
        <v>85453</v>
      </c>
      <c r="I3820" s="7">
        <v>61526</v>
      </c>
      <c r="J3820" s="7">
        <v>47617.919999999998</v>
      </c>
      <c r="K3820" s="7">
        <v>8986</v>
      </c>
      <c r="L3820" s="7">
        <v>4922.08</v>
      </c>
      <c r="M3820" s="5">
        <v>0.08</v>
      </c>
      <c r="N3820" t="s">
        <v>24</v>
      </c>
      <c r="O3820" t="s">
        <v>27</v>
      </c>
      <c r="P3820" t="s">
        <v>97</v>
      </c>
      <c r="Q3820" t="s">
        <v>19</v>
      </c>
      <c r="R3820" t="s">
        <v>27</v>
      </c>
      <c r="S3820" t="s">
        <v>27</v>
      </c>
      <c r="T3820" t="s">
        <v>13310</v>
      </c>
      <c r="U3820" s="1">
        <v>45948</v>
      </c>
      <c r="V3820">
        <v>79</v>
      </c>
      <c r="W3820" t="str">
        <f t="shared" si="106"/>
        <v>60-89</v>
      </c>
    </row>
    <row r="3821" spans="1:23" x14ac:dyDescent="0.25">
      <c r="A3821" t="s">
        <v>4067</v>
      </c>
      <c r="B3821">
        <v>182804173</v>
      </c>
      <c r="C3821">
        <v>7013862779</v>
      </c>
      <c r="D3821" s="1">
        <v>45420</v>
      </c>
      <c r="E3821">
        <v>99223</v>
      </c>
      <c r="F3821">
        <v>99201</v>
      </c>
      <c r="G3821" t="s">
        <v>120</v>
      </c>
      <c r="H3821" s="34">
        <v>88474</v>
      </c>
      <c r="I3821" s="7">
        <v>69010</v>
      </c>
      <c r="J3821" s="7">
        <v>43942</v>
      </c>
      <c r="K3821" s="7">
        <v>11266</v>
      </c>
      <c r="L3821" s="7">
        <v>13802</v>
      </c>
      <c r="M3821" s="5">
        <v>0.2</v>
      </c>
      <c r="N3821" t="s">
        <v>3140</v>
      </c>
      <c r="O3821" t="s">
        <v>27</v>
      </c>
      <c r="P3821" t="s">
        <v>55</v>
      </c>
      <c r="Q3821" t="s">
        <v>19</v>
      </c>
      <c r="R3821" t="s">
        <v>43</v>
      </c>
      <c r="S3821" t="s">
        <v>27</v>
      </c>
      <c r="T3821" t="s">
        <v>13312</v>
      </c>
      <c r="U3821" s="1">
        <v>45539</v>
      </c>
      <c r="V3821">
        <v>119</v>
      </c>
      <c r="W3821" t="str">
        <f t="shared" si="106"/>
        <v>90-119</v>
      </c>
    </row>
    <row r="3822" spans="1:23" x14ac:dyDescent="0.25">
      <c r="A3822" t="s">
        <v>4068</v>
      </c>
      <c r="B3822">
        <v>8190257876</v>
      </c>
      <c r="C3822">
        <v>5236327975</v>
      </c>
      <c r="D3822" s="1">
        <v>45440</v>
      </c>
      <c r="E3822">
        <v>99233</v>
      </c>
      <c r="F3822">
        <v>99283</v>
      </c>
      <c r="G3822" t="s">
        <v>3227</v>
      </c>
      <c r="H3822" s="34">
        <v>73642</v>
      </c>
      <c r="I3822" s="7">
        <v>55232</v>
      </c>
      <c r="J3822" s="7">
        <v>46947.199999999997</v>
      </c>
      <c r="K3822" s="7">
        <v>0</v>
      </c>
      <c r="L3822" s="7">
        <v>8284.7999999999993</v>
      </c>
      <c r="M3822" s="5">
        <v>0.15</v>
      </c>
      <c r="N3822" t="s">
        <v>1139</v>
      </c>
      <c r="O3822" t="s">
        <v>17</v>
      </c>
      <c r="P3822" t="s">
        <v>18</v>
      </c>
      <c r="Q3822" t="s">
        <v>32</v>
      </c>
      <c r="R3822" t="s">
        <v>43</v>
      </c>
      <c r="S3822" t="s">
        <v>27</v>
      </c>
      <c r="T3822" t="s">
        <v>13310</v>
      </c>
      <c r="U3822" s="1">
        <v>45515</v>
      </c>
      <c r="V3822">
        <v>75</v>
      </c>
      <c r="W3822" t="str">
        <f t="shared" si="106"/>
        <v>60-89</v>
      </c>
    </row>
    <row r="3823" spans="1:23" x14ac:dyDescent="0.25">
      <c r="A3823" t="s">
        <v>4069</v>
      </c>
      <c r="B3823">
        <v>3634926821</v>
      </c>
      <c r="C3823">
        <v>3057045911</v>
      </c>
      <c r="D3823" s="1">
        <v>45797</v>
      </c>
      <c r="E3823">
        <v>99213</v>
      </c>
      <c r="F3823">
        <v>99204</v>
      </c>
      <c r="G3823" t="s">
        <v>42</v>
      </c>
      <c r="H3823" s="34">
        <v>64148</v>
      </c>
      <c r="I3823" s="7">
        <v>41696</v>
      </c>
      <c r="J3823" s="7">
        <v>33961.480000000003</v>
      </c>
      <c r="K3823" s="7">
        <v>2731</v>
      </c>
      <c r="L3823" s="7">
        <v>5003.5200000000004</v>
      </c>
      <c r="M3823" s="5">
        <v>0.12</v>
      </c>
      <c r="N3823" t="s">
        <v>46</v>
      </c>
      <c r="O3823" t="s">
        <v>30</v>
      </c>
      <c r="P3823" t="s">
        <v>97</v>
      </c>
      <c r="Q3823" t="s">
        <v>19</v>
      </c>
      <c r="R3823" t="s">
        <v>43</v>
      </c>
      <c r="S3823" t="s">
        <v>17</v>
      </c>
      <c r="T3823" t="s">
        <v>13311</v>
      </c>
      <c r="U3823" s="1">
        <v>45935</v>
      </c>
      <c r="V3823">
        <v>138</v>
      </c>
      <c r="W3823" t="str">
        <f t="shared" si="106"/>
        <v>120-149</v>
      </c>
    </row>
    <row r="3824" spans="1:23" x14ac:dyDescent="0.25">
      <c r="A3824" t="s">
        <v>4070</v>
      </c>
      <c r="B3824">
        <v>5924316224</v>
      </c>
      <c r="C3824">
        <v>7869842596</v>
      </c>
      <c r="D3824" s="1">
        <v>45411</v>
      </c>
      <c r="E3824">
        <v>99222</v>
      </c>
      <c r="F3824">
        <v>99203</v>
      </c>
      <c r="G3824" t="s">
        <v>118</v>
      </c>
      <c r="H3824" s="34">
        <v>70080</v>
      </c>
      <c r="I3824" s="7">
        <v>54662</v>
      </c>
      <c r="J3824" s="7">
        <v>38456.6</v>
      </c>
      <c r="K3824" s="7">
        <v>5273</v>
      </c>
      <c r="L3824" s="7">
        <v>10932.4</v>
      </c>
      <c r="M3824" s="5">
        <v>0.2</v>
      </c>
      <c r="N3824" t="s">
        <v>3140</v>
      </c>
      <c r="O3824" t="s">
        <v>30</v>
      </c>
      <c r="P3824" t="s">
        <v>3150</v>
      </c>
      <c r="Q3824" t="s">
        <v>32</v>
      </c>
      <c r="R3824" t="s">
        <v>43</v>
      </c>
      <c r="S3824" t="s">
        <v>27</v>
      </c>
      <c r="T3824" t="s">
        <v>13310</v>
      </c>
      <c r="U3824" s="1">
        <v>45463</v>
      </c>
      <c r="V3824">
        <v>52</v>
      </c>
      <c r="W3824" t="str">
        <f t="shared" si="106"/>
        <v>30-59</v>
      </c>
    </row>
    <row r="3825" spans="1:23" x14ac:dyDescent="0.25">
      <c r="A3825" t="s">
        <v>4071</v>
      </c>
      <c r="B3825">
        <v>6335115607</v>
      </c>
      <c r="C3825">
        <v>556754939</v>
      </c>
      <c r="D3825" s="1">
        <v>45870</v>
      </c>
      <c r="E3825">
        <v>99221</v>
      </c>
      <c r="F3825">
        <v>99205</v>
      </c>
      <c r="G3825" t="s">
        <v>3283</v>
      </c>
      <c r="H3825" s="34">
        <v>63515</v>
      </c>
      <c r="I3825" s="7">
        <v>47636</v>
      </c>
      <c r="J3825" s="7">
        <v>26311.599999999999</v>
      </c>
      <c r="K3825" s="7">
        <v>14179</v>
      </c>
      <c r="L3825" s="7">
        <v>7145.4</v>
      </c>
      <c r="M3825" s="5">
        <v>0.15</v>
      </c>
      <c r="N3825" t="s">
        <v>1139</v>
      </c>
      <c r="O3825" t="s">
        <v>27</v>
      </c>
      <c r="P3825" t="s">
        <v>55</v>
      </c>
      <c r="Q3825" t="s">
        <v>19</v>
      </c>
      <c r="R3825" t="s">
        <v>20</v>
      </c>
      <c r="S3825" t="s">
        <v>21</v>
      </c>
      <c r="T3825" t="s">
        <v>13311</v>
      </c>
      <c r="U3825" s="1">
        <v>45996</v>
      </c>
      <c r="V3825">
        <v>126</v>
      </c>
      <c r="W3825" t="str">
        <f t="shared" si="106"/>
        <v>120-149</v>
      </c>
    </row>
    <row r="3826" spans="1:23" x14ac:dyDescent="0.25">
      <c r="A3826" t="s">
        <v>4072</v>
      </c>
      <c r="B3826">
        <v>1222919643</v>
      </c>
      <c r="C3826">
        <v>2481380921</v>
      </c>
      <c r="D3826" s="1">
        <v>45581</v>
      </c>
      <c r="E3826">
        <v>99238</v>
      </c>
      <c r="F3826">
        <v>99283</v>
      </c>
      <c r="G3826" t="s">
        <v>3283</v>
      </c>
      <c r="H3826" s="34">
        <v>51330</v>
      </c>
      <c r="I3826" s="7">
        <v>33365</v>
      </c>
      <c r="J3826" s="7">
        <v>25112.2</v>
      </c>
      <c r="K3826" s="7">
        <v>4249</v>
      </c>
      <c r="L3826" s="7">
        <v>4003.8</v>
      </c>
      <c r="M3826" s="5">
        <v>0.12</v>
      </c>
      <c r="N3826" t="s">
        <v>46</v>
      </c>
      <c r="O3826" t="s">
        <v>30</v>
      </c>
      <c r="P3826" t="s">
        <v>3149</v>
      </c>
      <c r="Q3826" t="s">
        <v>19</v>
      </c>
      <c r="R3826" t="s">
        <v>43</v>
      </c>
      <c r="S3826" t="s">
        <v>17</v>
      </c>
      <c r="T3826" t="s">
        <v>13310</v>
      </c>
      <c r="U3826" s="1">
        <v>45741</v>
      </c>
      <c r="V3826">
        <v>160</v>
      </c>
      <c r="W3826" t="str">
        <f t="shared" si="106"/>
        <v>150-179</v>
      </c>
    </row>
    <row r="3827" spans="1:23" x14ac:dyDescent="0.25">
      <c r="A3827" t="s">
        <v>4073</v>
      </c>
      <c r="B3827">
        <v>9486877193</v>
      </c>
      <c r="C3827">
        <v>2515201539</v>
      </c>
      <c r="D3827" s="1">
        <v>45510</v>
      </c>
      <c r="E3827">
        <v>99214</v>
      </c>
      <c r="F3827">
        <v>85025</v>
      </c>
      <c r="G3827" t="s">
        <v>3199</v>
      </c>
      <c r="H3827" s="34">
        <v>49266</v>
      </c>
      <c r="I3827" s="7">
        <v>41876</v>
      </c>
      <c r="J3827" s="7">
        <v>30464.48</v>
      </c>
      <c r="K3827" s="7">
        <v>10574</v>
      </c>
      <c r="L3827" s="7">
        <v>837.52</v>
      </c>
      <c r="M3827" s="5">
        <v>0.02</v>
      </c>
      <c r="N3827" t="s">
        <v>16</v>
      </c>
      <c r="O3827" t="s">
        <v>27</v>
      </c>
      <c r="P3827" t="s">
        <v>3147</v>
      </c>
      <c r="Q3827" t="s">
        <v>32</v>
      </c>
      <c r="R3827" t="s">
        <v>26</v>
      </c>
      <c r="S3827" t="s">
        <v>27</v>
      </c>
      <c r="T3827" t="s">
        <v>13310</v>
      </c>
      <c r="U3827" s="1">
        <v>45591</v>
      </c>
      <c r="V3827">
        <v>81</v>
      </c>
      <c r="W3827" t="str">
        <f t="shared" si="106"/>
        <v>60-89</v>
      </c>
    </row>
    <row r="3828" spans="1:23" x14ac:dyDescent="0.25">
      <c r="A3828" t="s">
        <v>4074</v>
      </c>
      <c r="B3828">
        <v>3381796245</v>
      </c>
      <c r="C3828">
        <v>3952182555</v>
      </c>
      <c r="D3828" s="1">
        <v>45329</v>
      </c>
      <c r="E3828">
        <v>99232</v>
      </c>
      <c r="F3828">
        <v>71046</v>
      </c>
      <c r="G3828" t="s">
        <v>3673</v>
      </c>
      <c r="H3828" s="34">
        <v>94833</v>
      </c>
      <c r="I3828" s="7">
        <v>73970</v>
      </c>
      <c r="J3828" s="7">
        <v>30851</v>
      </c>
      <c r="K3828" s="7">
        <v>28325</v>
      </c>
      <c r="L3828" s="7">
        <v>14794</v>
      </c>
      <c r="M3828" s="5">
        <v>0.2</v>
      </c>
      <c r="N3828" t="s">
        <v>3140</v>
      </c>
      <c r="O3828" t="s">
        <v>27</v>
      </c>
      <c r="P3828" t="s">
        <v>3149</v>
      </c>
      <c r="Q3828" t="s">
        <v>32</v>
      </c>
      <c r="R3828" t="s">
        <v>27</v>
      </c>
      <c r="S3828" t="s">
        <v>17</v>
      </c>
      <c r="T3828" t="s">
        <v>13310</v>
      </c>
      <c r="U3828" s="1">
        <v>45382</v>
      </c>
      <c r="V3828">
        <v>53</v>
      </c>
      <c r="W3828" t="str">
        <f t="shared" si="106"/>
        <v>30-59</v>
      </c>
    </row>
    <row r="3829" spans="1:23" x14ac:dyDescent="0.25">
      <c r="A3829" t="s">
        <v>4075</v>
      </c>
      <c r="B3829">
        <v>1954528493</v>
      </c>
      <c r="C3829">
        <v>8113410805</v>
      </c>
      <c r="D3829" s="1">
        <v>45402</v>
      </c>
      <c r="E3829">
        <v>99214</v>
      </c>
      <c r="F3829">
        <v>99205</v>
      </c>
      <c r="G3829" t="s">
        <v>23</v>
      </c>
      <c r="H3829" s="34">
        <v>20539</v>
      </c>
      <c r="I3829" s="7">
        <v>16226</v>
      </c>
      <c r="J3829" s="7">
        <v>6951.84</v>
      </c>
      <c r="K3829" s="7">
        <v>6678</v>
      </c>
      <c r="L3829" s="7">
        <v>2596.16</v>
      </c>
      <c r="M3829" s="5">
        <v>0.16</v>
      </c>
      <c r="N3829" t="s">
        <v>1138</v>
      </c>
      <c r="O3829" t="s">
        <v>27</v>
      </c>
      <c r="P3829" t="s">
        <v>18</v>
      </c>
      <c r="Q3829" t="s">
        <v>32</v>
      </c>
      <c r="R3829" t="s">
        <v>26</v>
      </c>
      <c r="S3829" t="s">
        <v>17</v>
      </c>
      <c r="T3829" t="s">
        <v>13312</v>
      </c>
      <c r="U3829" s="1">
        <v>45578</v>
      </c>
      <c r="V3829">
        <v>176</v>
      </c>
      <c r="W3829" t="str">
        <f t="shared" si="106"/>
        <v>150-179</v>
      </c>
    </row>
    <row r="3830" spans="1:23" x14ac:dyDescent="0.25">
      <c r="A3830" t="s">
        <v>4076</v>
      </c>
      <c r="B3830">
        <v>6699186757</v>
      </c>
      <c r="C3830">
        <v>4832845522</v>
      </c>
      <c r="D3830" s="1">
        <v>45815</v>
      </c>
      <c r="E3830">
        <v>99231</v>
      </c>
      <c r="F3830">
        <v>99211</v>
      </c>
      <c r="G3830" t="s">
        <v>77</v>
      </c>
      <c r="H3830" s="34">
        <v>41245</v>
      </c>
      <c r="I3830" s="7">
        <v>26809</v>
      </c>
      <c r="J3830" s="7">
        <v>20649.919999999998</v>
      </c>
      <c r="K3830" s="7">
        <v>2942</v>
      </c>
      <c r="L3830" s="7">
        <v>3217.08</v>
      </c>
      <c r="M3830" s="5">
        <v>0.12</v>
      </c>
      <c r="N3830" t="s">
        <v>46</v>
      </c>
      <c r="O3830" t="s">
        <v>27</v>
      </c>
      <c r="P3830" t="s">
        <v>58</v>
      </c>
      <c r="Q3830" t="s">
        <v>19</v>
      </c>
      <c r="R3830" t="s">
        <v>27</v>
      </c>
      <c r="S3830" t="s">
        <v>21</v>
      </c>
      <c r="T3830" t="s">
        <v>13311</v>
      </c>
      <c r="U3830" s="1">
        <v>45958</v>
      </c>
      <c r="V3830">
        <v>143</v>
      </c>
      <c r="W3830" t="str">
        <f t="shared" si="106"/>
        <v>120-149</v>
      </c>
    </row>
    <row r="3831" spans="1:23" x14ac:dyDescent="0.25">
      <c r="A3831" t="s">
        <v>4077</v>
      </c>
      <c r="B3831">
        <v>9418745659</v>
      </c>
      <c r="C3831">
        <v>3772694527</v>
      </c>
      <c r="D3831" s="1">
        <v>45400</v>
      </c>
      <c r="E3831">
        <v>99233</v>
      </c>
      <c r="F3831">
        <v>99284</v>
      </c>
      <c r="G3831" t="s">
        <v>191</v>
      </c>
      <c r="H3831" s="34">
        <v>48601</v>
      </c>
      <c r="I3831" s="7">
        <v>38881</v>
      </c>
      <c r="J3831" s="7">
        <v>28472.66</v>
      </c>
      <c r="K3831" s="7">
        <v>4965</v>
      </c>
      <c r="L3831" s="7">
        <v>5443.34</v>
      </c>
      <c r="M3831" s="5">
        <v>0.14000000000000001</v>
      </c>
      <c r="N3831" t="s">
        <v>1135</v>
      </c>
      <c r="O3831" t="s">
        <v>30</v>
      </c>
      <c r="P3831" t="s">
        <v>25</v>
      </c>
      <c r="Q3831" t="s">
        <v>19</v>
      </c>
      <c r="R3831" t="s">
        <v>38</v>
      </c>
      <c r="S3831" t="s">
        <v>17</v>
      </c>
      <c r="T3831" t="s">
        <v>13312</v>
      </c>
      <c r="U3831" s="1">
        <v>45492</v>
      </c>
      <c r="V3831">
        <v>92</v>
      </c>
      <c r="W3831" t="str">
        <f t="shared" si="106"/>
        <v>90-119</v>
      </c>
    </row>
    <row r="3832" spans="1:23" x14ac:dyDescent="0.25">
      <c r="A3832" t="s">
        <v>4078</v>
      </c>
      <c r="B3832">
        <v>4238513254</v>
      </c>
      <c r="C3832">
        <v>5136459105</v>
      </c>
      <c r="D3832" s="1">
        <v>45494</v>
      </c>
      <c r="E3832">
        <v>99221</v>
      </c>
      <c r="F3832">
        <v>99282</v>
      </c>
      <c r="G3832" t="s">
        <v>3754</v>
      </c>
      <c r="H3832" s="34">
        <v>55926</v>
      </c>
      <c r="I3832" s="7">
        <v>44182</v>
      </c>
      <c r="J3832" s="7">
        <v>37112.879999999997</v>
      </c>
      <c r="K3832" s="7">
        <v>0</v>
      </c>
      <c r="L3832" s="7">
        <v>7069.12</v>
      </c>
      <c r="M3832" s="5">
        <v>0.16</v>
      </c>
      <c r="N3832" t="s">
        <v>1138</v>
      </c>
      <c r="O3832" t="s">
        <v>17</v>
      </c>
      <c r="P3832" t="s">
        <v>35</v>
      </c>
      <c r="Q3832" t="s">
        <v>32</v>
      </c>
      <c r="R3832" t="s">
        <v>26</v>
      </c>
      <c r="S3832" t="s">
        <v>21</v>
      </c>
      <c r="T3832" t="s">
        <v>13311</v>
      </c>
      <c r="U3832" s="1">
        <v>45622</v>
      </c>
      <c r="V3832">
        <v>128</v>
      </c>
      <c r="W3832" t="str">
        <f t="shared" si="106"/>
        <v>120-149</v>
      </c>
    </row>
    <row r="3833" spans="1:23" x14ac:dyDescent="0.25">
      <c r="A3833" t="s">
        <v>4079</v>
      </c>
      <c r="B3833">
        <v>4123486990</v>
      </c>
      <c r="C3833">
        <v>7040623821</v>
      </c>
      <c r="D3833" s="1">
        <v>45805</v>
      </c>
      <c r="E3833">
        <v>99233</v>
      </c>
      <c r="F3833">
        <v>99291</v>
      </c>
      <c r="G3833" t="s">
        <v>89</v>
      </c>
      <c r="H3833" s="34">
        <v>94025</v>
      </c>
      <c r="I3833" s="7">
        <v>61116</v>
      </c>
      <c r="J3833" s="7">
        <v>49575.08</v>
      </c>
      <c r="K3833" s="7">
        <v>4207</v>
      </c>
      <c r="L3833" s="7">
        <v>7333.92</v>
      </c>
      <c r="M3833" s="5">
        <v>0.12</v>
      </c>
      <c r="N3833" t="s">
        <v>46</v>
      </c>
      <c r="O3833" t="s">
        <v>30</v>
      </c>
      <c r="P3833" t="s">
        <v>3147</v>
      </c>
      <c r="Q3833" t="s">
        <v>32</v>
      </c>
      <c r="R3833" t="s">
        <v>21</v>
      </c>
      <c r="S3833" t="s">
        <v>21</v>
      </c>
      <c r="T3833" t="s">
        <v>13311</v>
      </c>
      <c r="U3833" s="1">
        <v>45975</v>
      </c>
      <c r="V3833">
        <v>170</v>
      </c>
      <c r="W3833" t="str">
        <f t="shared" si="106"/>
        <v>150-179</v>
      </c>
    </row>
    <row r="3834" spans="1:23" x14ac:dyDescent="0.25">
      <c r="A3834" t="s">
        <v>4080</v>
      </c>
      <c r="B3834">
        <v>3762253565</v>
      </c>
      <c r="C3834">
        <v>8909249095</v>
      </c>
      <c r="D3834" s="1">
        <v>45828</v>
      </c>
      <c r="E3834">
        <v>99222</v>
      </c>
      <c r="F3834">
        <v>93000</v>
      </c>
      <c r="G3834" t="s">
        <v>23</v>
      </c>
      <c r="H3834" s="34">
        <v>13606</v>
      </c>
      <c r="I3834" s="7">
        <v>10749</v>
      </c>
      <c r="J3834" s="7">
        <v>5412.16</v>
      </c>
      <c r="K3834" s="7">
        <v>3617</v>
      </c>
      <c r="L3834" s="7">
        <v>1719.84</v>
      </c>
      <c r="M3834" s="5">
        <v>0.16</v>
      </c>
      <c r="N3834" t="s">
        <v>1138</v>
      </c>
      <c r="O3834" t="s">
        <v>27</v>
      </c>
      <c r="P3834" t="s">
        <v>3148</v>
      </c>
      <c r="Q3834" t="s">
        <v>32</v>
      </c>
      <c r="R3834" t="s">
        <v>43</v>
      </c>
      <c r="S3834" t="s">
        <v>21</v>
      </c>
      <c r="T3834" t="s">
        <v>13311</v>
      </c>
      <c r="U3834" s="1">
        <v>45970</v>
      </c>
      <c r="V3834">
        <v>142</v>
      </c>
      <c r="W3834" t="str">
        <f t="shared" si="106"/>
        <v>120-149</v>
      </c>
    </row>
    <row r="3835" spans="1:23" x14ac:dyDescent="0.25">
      <c r="A3835" t="s">
        <v>4081</v>
      </c>
      <c r="B3835">
        <v>7172530782</v>
      </c>
      <c r="C3835">
        <v>978568924</v>
      </c>
      <c r="D3835" s="1">
        <v>45596</v>
      </c>
      <c r="E3835">
        <v>99233</v>
      </c>
      <c r="F3835">
        <v>80053</v>
      </c>
      <c r="G3835" t="s">
        <v>3490</v>
      </c>
      <c r="H3835" s="34">
        <v>84925</v>
      </c>
      <c r="I3835" s="7">
        <v>67091</v>
      </c>
      <c r="J3835" s="7">
        <v>52295.44</v>
      </c>
      <c r="K3835" s="7">
        <v>4061</v>
      </c>
      <c r="L3835" s="7">
        <v>10734.56</v>
      </c>
      <c r="M3835" s="5">
        <v>0.16</v>
      </c>
      <c r="N3835" t="s">
        <v>1138</v>
      </c>
      <c r="O3835" t="s">
        <v>30</v>
      </c>
      <c r="P3835" t="s">
        <v>3149</v>
      </c>
      <c r="Q3835" t="s">
        <v>19</v>
      </c>
      <c r="R3835" t="s">
        <v>26</v>
      </c>
      <c r="S3835" t="s">
        <v>21</v>
      </c>
      <c r="T3835" t="s">
        <v>13310</v>
      </c>
      <c r="U3835" s="1">
        <v>45637</v>
      </c>
      <c r="V3835">
        <v>41</v>
      </c>
      <c r="W3835" t="str">
        <f t="shared" si="106"/>
        <v>30-59</v>
      </c>
    </row>
    <row r="3836" spans="1:23" x14ac:dyDescent="0.25">
      <c r="A3836" t="s">
        <v>4082</v>
      </c>
      <c r="B3836">
        <v>6766024112</v>
      </c>
      <c r="C3836">
        <v>8845404672</v>
      </c>
      <c r="D3836" s="1">
        <v>45549</v>
      </c>
      <c r="E3836">
        <v>99233</v>
      </c>
      <c r="F3836">
        <v>99212</v>
      </c>
      <c r="G3836" t="s">
        <v>4083</v>
      </c>
      <c r="H3836" s="34">
        <v>25854</v>
      </c>
      <c r="I3836" s="7">
        <v>21976</v>
      </c>
      <c r="J3836" s="7">
        <v>21536.48</v>
      </c>
      <c r="K3836" s="7">
        <v>0</v>
      </c>
      <c r="L3836" s="7">
        <v>439.52</v>
      </c>
      <c r="M3836" s="5">
        <v>0.02</v>
      </c>
      <c r="N3836" t="s">
        <v>16</v>
      </c>
      <c r="O3836" t="s">
        <v>17</v>
      </c>
      <c r="P3836" t="s">
        <v>3149</v>
      </c>
      <c r="Q3836" t="s">
        <v>32</v>
      </c>
      <c r="R3836" t="s">
        <v>21</v>
      </c>
      <c r="S3836" t="s">
        <v>17</v>
      </c>
      <c r="T3836" t="s">
        <v>13310</v>
      </c>
      <c r="U3836" s="1">
        <v>45702</v>
      </c>
      <c r="V3836">
        <v>153</v>
      </c>
      <c r="W3836" t="str">
        <f t="shared" si="106"/>
        <v>150-179</v>
      </c>
    </row>
    <row r="3837" spans="1:23" x14ac:dyDescent="0.25">
      <c r="A3837" t="s">
        <v>4084</v>
      </c>
      <c r="B3837">
        <v>4068479350</v>
      </c>
      <c r="C3837">
        <v>3434492188</v>
      </c>
      <c r="D3837" s="1">
        <v>45651</v>
      </c>
      <c r="E3837">
        <v>99213</v>
      </c>
      <c r="F3837">
        <v>99292</v>
      </c>
      <c r="G3837" t="s">
        <v>3183</v>
      </c>
      <c r="H3837" s="34">
        <v>23274</v>
      </c>
      <c r="I3837" s="7">
        <v>16757</v>
      </c>
      <c r="J3837" s="7">
        <v>15416.44</v>
      </c>
      <c r="K3837" s="7">
        <v>0</v>
      </c>
      <c r="L3837" s="7">
        <v>1340.56</v>
      </c>
      <c r="M3837" s="5">
        <v>0.08</v>
      </c>
      <c r="N3837" t="s">
        <v>24</v>
      </c>
      <c r="O3837" t="s">
        <v>17</v>
      </c>
      <c r="P3837" t="s">
        <v>3149</v>
      </c>
      <c r="Q3837" t="s">
        <v>32</v>
      </c>
      <c r="R3837" t="s">
        <v>38</v>
      </c>
      <c r="S3837" t="s">
        <v>17</v>
      </c>
      <c r="T3837" t="s">
        <v>13310</v>
      </c>
      <c r="U3837" s="1">
        <v>45741</v>
      </c>
      <c r="V3837">
        <v>90</v>
      </c>
      <c r="W3837" t="str">
        <f t="shared" si="106"/>
        <v>90-119</v>
      </c>
    </row>
    <row r="3838" spans="1:23" x14ac:dyDescent="0.25">
      <c r="A3838" t="s">
        <v>4085</v>
      </c>
      <c r="B3838">
        <v>9594294200</v>
      </c>
      <c r="C3838">
        <v>9195089995</v>
      </c>
      <c r="D3838" s="1">
        <v>45614</v>
      </c>
      <c r="E3838">
        <v>99238</v>
      </c>
      <c r="F3838">
        <v>99213</v>
      </c>
      <c r="G3838" t="s">
        <v>114</v>
      </c>
      <c r="H3838" s="34">
        <v>51810</v>
      </c>
      <c r="I3838" s="7">
        <v>41448</v>
      </c>
      <c r="J3838" s="7">
        <v>26189.279999999999</v>
      </c>
      <c r="K3838" s="7">
        <v>9456</v>
      </c>
      <c r="L3838" s="7">
        <v>5802.72</v>
      </c>
      <c r="M3838" s="5">
        <v>0.14000000000000001</v>
      </c>
      <c r="N3838" t="s">
        <v>1135</v>
      </c>
      <c r="O3838" t="s">
        <v>27</v>
      </c>
      <c r="P3838" t="s">
        <v>25</v>
      </c>
      <c r="Q3838" t="s">
        <v>32</v>
      </c>
      <c r="R3838" t="s">
        <v>21</v>
      </c>
      <c r="S3838" t="s">
        <v>27</v>
      </c>
      <c r="T3838" t="s">
        <v>13312</v>
      </c>
      <c r="U3838" s="1">
        <v>45654</v>
      </c>
      <c r="V3838">
        <v>40</v>
      </c>
      <c r="W3838" t="str">
        <f t="shared" si="106"/>
        <v>30-59</v>
      </c>
    </row>
    <row r="3839" spans="1:23" x14ac:dyDescent="0.25">
      <c r="A3839" t="s">
        <v>4086</v>
      </c>
      <c r="B3839">
        <v>4380778279</v>
      </c>
      <c r="C3839">
        <v>944536967</v>
      </c>
      <c r="D3839" s="1">
        <v>45344</v>
      </c>
      <c r="E3839">
        <v>99213</v>
      </c>
      <c r="F3839">
        <v>36415</v>
      </c>
      <c r="G3839" t="s">
        <v>3202</v>
      </c>
      <c r="H3839" s="34">
        <v>49129</v>
      </c>
      <c r="I3839" s="7">
        <v>39303</v>
      </c>
      <c r="J3839" s="7">
        <v>33800.58</v>
      </c>
      <c r="K3839" s="7">
        <v>0</v>
      </c>
      <c r="L3839" s="7">
        <v>5502.42</v>
      </c>
      <c r="M3839" s="5">
        <v>0.14000000000000001</v>
      </c>
      <c r="N3839" t="s">
        <v>1135</v>
      </c>
      <c r="O3839" t="s">
        <v>17</v>
      </c>
      <c r="P3839" t="s">
        <v>40</v>
      </c>
      <c r="Q3839" t="s">
        <v>19</v>
      </c>
      <c r="R3839" t="s">
        <v>21</v>
      </c>
      <c r="S3839" t="s">
        <v>27</v>
      </c>
      <c r="T3839" t="s">
        <v>13310</v>
      </c>
      <c r="U3839" s="1">
        <v>45425</v>
      </c>
      <c r="V3839">
        <v>81</v>
      </c>
      <c r="W3839" t="str">
        <f t="shared" si="106"/>
        <v>60-89</v>
      </c>
    </row>
    <row r="3840" spans="1:23" x14ac:dyDescent="0.25">
      <c r="A3840" t="s">
        <v>4087</v>
      </c>
      <c r="B3840">
        <v>7030884978</v>
      </c>
      <c r="C3840">
        <v>1306807315</v>
      </c>
      <c r="D3840" s="1">
        <v>45404</v>
      </c>
      <c r="E3840">
        <v>99213</v>
      </c>
      <c r="F3840">
        <v>99284</v>
      </c>
      <c r="G3840" t="s">
        <v>65</v>
      </c>
      <c r="H3840" s="34">
        <v>51892</v>
      </c>
      <c r="I3840" s="7">
        <v>33730</v>
      </c>
      <c r="J3840" s="7">
        <v>16271.4</v>
      </c>
      <c r="K3840" s="7">
        <v>13411</v>
      </c>
      <c r="L3840" s="7">
        <v>4047.6</v>
      </c>
      <c r="M3840" s="5">
        <v>0.12</v>
      </c>
      <c r="N3840" t="s">
        <v>46</v>
      </c>
      <c r="O3840" t="s">
        <v>27</v>
      </c>
      <c r="P3840" t="s">
        <v>18</v>
      </c>
      <c r="Q3840" t="s">
        <v>19</v>
      </c>
      <c r="R3840" t="s">
        <v>21</v>
      </c>
      <c r="S3840" t="s">
        <v>17</v>
      </c>
      <c r="T3840" t="s">
        <v>13310</v>
      </c>
      <c r="U3840" s="1">
        <v>45566</v>
      </c>
      <c r="V3840">
        <v>162</v>
      </c>
      <c r="W3840" t="str">
        <f t="shared" si="106"/>
        <v>150-179</v>
      </c>
    </row>
    <row r="3841" spans="1:23" x14ac:dyDescent="0.25">
      <c r="A3841" t="s">
        <v>4088</v>
      </c>
      <c r="B3841">
        <v>1197053924</v>
      </c>
      <c r="C3841">
        <v>6455149909</v>
      </c>
      <c r="D3841" s="1">
        <v>45798</v>
      </c>
      <c r="E3841">
        <v>99215</v>
      </c>
      <c r="F3841">
        <v>99212</v>
      </c>
      <c r="G3841" t="s">
        <v>3312</v>
      </c>
      <c r="H3841" s="34">
        <v>47535</v>
      </c>
      <c r="I3841" s="7">
        <v>40405</v>
      </c>
      <c r="J3841" s="7">
        <v>39596.9</v>
      </c>
      <c r="K3841" s="7">
        <v>0</v>
      </c>
      <c r="L3841" s="7">
        <v>808.1</v>
      </c>
      <c r="M3841" s="5">
        <v>0.02</v>
      </c>
      <c r="N3841" t="s">
        <v>16</v>
      </c>
      <c r="O3841" t="s">
        <v>17</v>
      </c>
      <c r="P3841" t="s">
        <v>25</v>
      </c>
      <c r="Q3841" t="s">
        <v>32</v>
      </c>
      <c r="R3841" t="s">
        <v>26</v>
      </c>
      <c r="S3841" t="s">
        <v>17</v>
      </c>
      <c r="T3841" t="s">
        <v>13311</v>
      </c>
      <c r="U3841" s="1">
        <v>45904</v>
      </c>
      <c r="V3841">
        <v>106</v>
      </c>
      <c r="W3841" t="str">
        <f t="shared" si="106"/>
        <v>90-119</v>
      </c>
    </row>
    <row r="3842" spans="1:23" x14ac:dyDescent="0.25">
      <c r="A3842" t="s">
        <v>4089</v>
      </c>
      <c r="B3842">
        <v>7343904110</v>
      </c>
      <c r="C3842">
        <v>6459943629</v>
      </c>
      <c r="D3842" s="1">
        <v>45560</v>
      </c>
      <c r="E3842">
        <v>99238</v>
      </c>
      <c r="F3842">
        <v>99284</v>
      </c>
      <c r="G3842" t="s">
        <v>3523</v>
      </c>
      <c r="H3842" s="34">
        <v>41469</v>
      </c>
      <c r="I3842" s="7">
        <v>35249</v>
      </c>
      <c r="J3842" s="7">
        <v>26467.02</v>
      </c>
      <c r="K3842" s="7">
        <v>8077</v>
      </c>
      <c r="L3842" s="7">
        <v>704.98</v>
      </c>
      <c r="M3842" s="5">
        <v>0.02</v>
      </c>
      <c r="N3842" t="s">
        <v>16</v>
      </c>
      <c r="O3842" t="s">
        <v>27</v>
      </c>
      <c r="P3842" t="s">
        <v>40</v>
      </c>
      <c r="Q3842" t="s">
        <v>32</v>
      </c>
      <c r="R3842" t="s">
        <v>38</v>
      </c>
      <c r="S3842" t="s">
        <v>27</v>
      </c>
      <c r="T3842" t="s">
        <v>13312</v>
      </c>
      <c r="U3842" s="1">
        <v>45611</v>
      </c>
      <c r="V3842">
        <v>51</v>
      </c>
      <c r="W3842" t="str">
        <f t="shared" si="106"/>
        <v>30-59</v>
      </c>
    </row>
    <row r="3843" spans="1:23" x14ac:dyDescent="0.25">
      <c r="A3843" t="s">
        <v>4090</v>
      </c>
      <c r="B3843">
        <v>5807209954</v>
      </c>
      <c r="C3843">
        <v>7709475606</v>
      </c>
      <c r="D3843" s="1">
        <v>45625</v>
      </c>
      <c r="E3843">
        <v>99232</v>
      </c>
      <c r="F3843">
        <v>93000</v>
      </c>
      <c r="G3843" t="s">
        <v>3316</v>
      </c>
      <c r="H3843" s="34">
        <v>74578</v>
      </c>
      <c r="I3843" s="7">
        <v>58917</v>
      </c>
      <c r="J3843" s="7">
        <v>43582.28</v>
      </c>
      <c r="K3843" s="7">
        <v>5908</v>
      </c>
      <c r="L3843" s="7">
        <v>9426.7199999999993</v>
      </c>
      <c r="M3843" s="5">
        <v>0.16</v>
      </c>
      <c r="N3843" t="s">
        <v>1138</v>
      </c>
      <c r="O3843" t="s">
        <v>30</v>
      </c>
      <c r="P3843" t="s">
        <v>3147</v>
      </c>
      <c r="Q3843" t="s">
        <v>32</v>
      </c>
      <c r="R3843" t="s">
        <v>21</v>
      </c>
      <c r="S3843" t="s">
        <v>17</v>
      </c>
      <c r="T3843" t="s">
        <v>13312</v>
      </c>
      <c r="U3843" s="1">
        <v>45796</v>
      </c>
      <c r="V3843">
        <v>171</v>
      </c>
      <c r="W3843" t="str">
        <f t="shared" ref="W3843:W3906" si="107">IF(V3843="","",IF(V3843&lt;30,"0-29",IF(V3843&lt;60,"30-59",IF(V3843&lt;90,"60-89",IF(V3843&lt;120,"90-119",IF(V3843&lt;150,"120-149",IF(V3843&lt;180,"150-179",IF(V3843&lt;210,"180-209",IF(V3843&lt;240,"210-239",IF(V3843&lt;270,"240-269",IF(V3843&lt;300,"270-299",IF(V3843&lt;330,"300-329",IF(V3843&lt;360,"330-359","360+")))))))))))))</f>
        <v>150-179</v>
      </c>
    </row>
    <row r="3844" spans="1:23" x14ac:dyDescent="0.25">
      <c r="A3844" t="s">
        <v>4091</v>
      </c>
      <c r="B3844">
        <v>9025910674</v>
      </c>
      <c r="C3844">
        <v>4022206318</v>
      </c>
      <c r="D3844" s="1">
        <v>45429</v>
      </c>
      <c r="E3844">
        <v>99223</v>
      </c>
      <c r="F3844">
        <v>81000</v>
      </c>
      <c r="G3844" t="s">
        <v>4092</v>
      </c>
      <c r="H3844" s="34">
        <v>51216</v>
      </c>
      <c r="I3844" s="7">
        <v>36876</v>
      </c>
      <c r="J3844" s="7">
        <v>28663.919999999998</v>
      </c>
      <c r="K3844" s="7">
        <v>5262</v>
      </c>
      <c r="L3844" s="7">
        <v>2950.08</v>
      </c>
      <c r="M3844" s="5">
        <v>0.08</v>
      </c>
      <c r="N3844" t="s">
        <v>24</v>
      </c>
      <c r="O3844" t="s">
        <v>30</v>
      </c>
      <c r="P3844" t="s">
        <v>3149</v>
      </c>
      <c r="Q3844" t="s">
        <v>19</v>
      </c>
      <c r="R3844" t="s">
        <v>27</v>
      </c>
      <c r="S3844" t="s">
        <v>21</v>
      </c>
      <c r="T3844" t="s">
        <v>13311</v>
      </c>
      <c r="U3844" s="1">
        <v>45587</v>
      </c>
      <c r="V3844">
        <v>158</v>
      </c>
      <c r="W3844" t="str">
        <f t="shared" si="107"/>
        <v>150-179</v>
      </c>
    </row>
    <row r="3845" spans="1:23" x14ac:dyDescent="0.25">
      <c r="A3845" t="s">
        <v>4093</v>
      </c>
      <c r="B3845">
        <v>3678555287</v>
      </c>
      <c r="C3845">
        <v>8923458562</v>
      </c>
      <c r="D3845" s="1">
        <v>45864</v>
      </c>
      <c r="E3845">
        <v>99222</v>
      </c>
      <c r="F3845">
        <v>99281</v>
      </c>
      <c r="G3845" t="s">
        <v>3325</v>
      </c>
      <c r="H3845" s="34">
        <v>61698</v>
      </c>
      <c r="I3845" s="7">
        <v>46274</v>
      </c>
      <c r="J3845" s="7">
        <v>35089.9</v>
      </c>
      <c r="K3845" s="7">
        <v>4243</v>
      </c>
      <c r="L3845" s="7">
        <v>6941.1</v>
      </c>
      <c r="M3845" s="5">
        <v>0.15</v>
      </c>
      <c r="N3845" t="s">
        <v>1139</v>
      </c>
      <c r="O3845" t="s">
        <v>30</v>
      </c>
      <c r="P3845" t="s">
        <v>25</v>
      </c>
      <c r="Q3845" t="s">
        <v>32</v>
      </c>
      <c r="R3845" t="s">
        <v>38</v>
      </c>
      <c r="S3845" t="s">
        <v>21</v>
      </c>
      <c r="T3845" t="s">
        <v>13311</v>
      </c>
      <c r="U3845" s="1">
        <v>45937</v>
      </c>
      <c r="V3845">
        <v>73</v>
      </c>
      <c r="W3845" t="str">
        <f t="shared" si="107"/>
        <v>60-89</v>
      </c>
    </row>
    <row r="3846" spans="1:23" x14ac:dyDescent="0.25">
      <c r="A3846" t="s">
        <v>4094</v>
      </c>
      <c r="B3846">
        <v>7557161379</v>
      </c>
      <c r="C3846">
        <v>4646471649</v>
      </c>
      <c r="D3846" s="1">
        <v>45845</v>
      </c>
      <c r="E3846">
        <v>99222</v>
      </c>
      <c r="F3846">
        <v>85025</v>
      </c>
      <c r="G3846" t="s">
        <v>3281</v>
      </c>
      <c r="H3846" s="34">
        <v>97727</v>
      </c>
      <c r="I3846" s="7">
        <v>77204</v>
      </c>
      <c r="J3846" s="7">
        <v>64851.360000000001</v>
      </c>
      <c r="K3846" s="7">
        <v>0</v>
      </c>
      <c r="L3846" s="7">
        <v>12352.64</v>
      </c>
      <c r="M3846" s="5">
        <v>0.16</v>
      </c>
      <c r="N3846" t="s">
        <v>1138</v>
      </c>
      <c r="O3846" t="s">
        <v>17</v>
      </c>
      <c r="P3846" t="s">
        <v>3149</v>
      </c>
      <c r="Q3846" t="s">
        <v>19</v>
      </c>
      <c r="R3846" t="s">
        <v>26</v>
      </c>
      <c r="S3846" t="s">
        <v>17</v>
      </c>
      <c r="T3846" t="s">
        <v>13311</v>
      </c>
      <c r="U3846" s="1">
        <v>45954</v>
      </c>
      <c r="V3846">
        <v>109</v>
      </c>
      <c r="W3846" t="str">
        <f t="shared" si="107"/>
        <v>90-119</v>
      </c>
    </row>
    <row r="3847" spans="1:23" x14ac:dyDescent="0.25">
      <c r="A3847" t="s">
        <v>4095</v>
      </c>
      <c r="B3847">
        <v>1916703565</v>
      </c>
      <c r="C3847">
        <v>874203353</v>
      </c>
      <c r="D3847" s="1">
        <v>45603</v>
      </c>
      <c r="E3847">
        <v>99238</v>
      </c>
      <c r="F3847">
        <v>99213</v>
      </c>
      <c r="G3847" t="s">
        <v>3320</v>
      </c>
      <c r="H3847" s="34">
        <v>56146</v>
      </c>
      <c r="I3847" s="7">
        <v>40425</v>
      </c>
      <c r="J3847" s="7">
        <v>33534</v>
      </c>
      <c r="K3847" s="7">
        <v>3657</v>
      </c>
      <c r="L3847" s="7">
        <v>3234</v>
      </c>
      <c r="M3847" s="5">
        <v>0.08</v>
      </c>
      <c r="N3847" t="s">
        <v>24</v>
      </c>
      <c r="O3847" t="s">
        <v>30</v>
      </c>
      <c r="P3847" t="s">
        <v>35</v>
      </c>
      <c r="Q3847" t="s">
        <v>19</v>
      </c>
      <c r="R3847" t="s">
        <v>27</v>
      </c>
      <c r="S3847" t="s">
        <v>27</v>
      </c>
      <c r="T3847" t="s">
        <v>13311</v>
      </c>
      <c r="U3847" s="1">
        <v>45683</v>
      </c>
      <c r="V3847">
        <v>80</v>
      </c>
      <c r="W3847" t="str">
        <f t="shared" si="107"/>
        <v>60-89</v>
      </c>
    </row>
    <row r="3848" spans="1:23" x14ac:dyDescent="0.25">
      <c r="A3848" t="s">
        <v>4096</v>
      </c>
      <c r="B3848">
        <v>6144468168</v>
      </c>
      <c r="C3848">
        <v>3610557578</v>
      </c>
      <c r="D3848" s="1">
        <v>45941</v>
      </c>
      <c r="E3848">
        <v>99214</v>
      </c>
      <c r="F3848">
        <v>99283</v>
      </c>
      <c r="G3848" t="s">
        <v>3449</v>
      </c>
      <c r="H3848" s="34">
        <v>73673</v>
      </c>
      <c r="I3848" s="7">
        <v>62622</v>
      </c>
      <c r="J3848" s="7">
        <v>33523.56</v>
      </c>
      <c r="K3848" s="7">
        <v>27846</v>
      </c>
      <c r="L3848" s="7">
        <v>1252.44</v>
      </c>
      <c r="M3848" s="5">
        <v>0.02</v>
      </c>
      <c r="N3848" t="s">
        <v>16</v>
      </c>
      <c r="O3848" t="s">
        <v>27</v>
      </c>
      <c r="P3848" t="s">
        <v>3150</v>
      </c>
      <c r="Q3848" t="s">
        <v>19</v>
      </c>
      <c r="R3848" t="s">
        <v>43</v>
      </c>
      <c r="S3848" t="s">
        <v>17</v>
      </c>
      <c r="T3848" t="s">
        <v>13310</v>
      </c>
      <c r="U3848" s="1">
        <v>45976</v>
      </c>
      <c r="V3848">
        <v>35</v>
      </c>
      <c r="W3848" t="str">
        <f t="shared" si="107"/>
        <v>30-59</v>
      </c>
    </row>
    <row r="3849" spans="1:23" x14ac:dyDescent="0.25">
      <c r="A3849" t="s">
        <v>4097</v>
      </c>
      <c r="B3849">
        <v>5365913201</v>
      </c>
      <c r="C3849">
        <v>7275930015</v>
      </c>
      <c r="D3849" s="1">
        <v>45723</v>
      </c>
      <c r="E3849">
        <v>99214</v>
      </c>
      <c r="F3849">
        <v>99215</v>
      </c>
      <c r="G3849" t="s">
        <v>15</v>
      </c>
      <c r="H3849" s="34">
        <v>38927</v>
      </c>
      <c r="I3849" s="7">
        <v>25303</v>
      </c>
      <c r="J3849" s="7">
        <v>19086.64</v>
      </c>
      <c r="K3849" s="7">
        <v>3180</v>
      </c>
      <c r="L3849" s="7">
        <v>3036.36</v>
      </c>
      <c r="M3849" s="5">
        <v>0.12</v>
      </c>
      <c r="N3849" t="s">
        <v>46</v>
      </c>
      <c r="O3849" t="s">
        <v>30</v>
      </c>
      <c r="P3849" t="s">
        <v>35</v>
      </c>
      <c r="Q3849" t="s">
        <v>19</v>
      </c>
      <c r="R3849" t="s">
        <v>43</v>
      </c>
      <c r="S3849" t="s">
        <v>27</v>
      </c>
      <c r="T3849" t="s">
        <v>13312</v>
      </c>
      <c r="U3849" s="1">
        <v>45764</v>
      </c>
      <c r="V3849">
        <v>41</v>
      </c>
      <c r="W3849" t="str">
        <f t="shared" si="107"/>
        <v>30-59</v>
      </c>
    </row>
    <row r="3850" spans="1:23" x14ac:dyDescent="0.25">
      <c r="A3850" t="s">
        <v>4098</v>
      </c>
      <c r="B3850">
        <v>6143617979</v>
      </c>
      <c r="C3850">
        <v>6743051908</v>
      </c>
      <c r="D3850" s="1">
        <v>45927</v>
      </c>
      <c r="E3850">
        <v>99222</v>
      </c>
      <c r="F3850">
        <v>80053</v>
      </c>
      <c r="G3850" t="s">
        <v>169</v>
      </c>
      <c r="H3850" s="34">
        <v>81837</v>
      </c>
      <c r="I3850" s="7">
        <v>63833</v>
      </c>
      <c r="J3850" s="7">
        <v>46316.4</v>
      </c>
      <c r="K3850" s="7">
        <v>4750</v>
      </c>
      <c r="L3850" s="7">
        <v>12766.6</v>
      </c>
      <c r="M3850" s="5">
        <v>0.2</v>
      </c>
      <c r="N3850" t="s">
        <v>3140</v>
      </c>
      <c r="O3850" t="s">
        <v>30</v>
      </c>
      <c r="P3850" t="s">
        <v>3148</v>
      </c>
      <c r="Q3850" t="s">
        <v>19</v>
      </c>
      <c r="R3850" t="s">
        <v>21</v>
      </c>
      <c r="S3850" t="s">
        <v>17</v>
      </c>
      <c r="T3850" t="s">
        <v>13312</v>
      </c>
      <c r="U3850" s="1">
        <v>46012</v>
      </c>
      <c r="V3850">
        <v>86</v>
      </c>
      <c r="W3850" t="str">
        <f t="shared" si="107"/>
        <v>60-89</v>
      </c>
    </row>
    <row r="3851" spans="1:23" x14ac:dyDescent="0.25">
      <c r="A3851" t="s">
        <v>4099</v>
      </c>
      <c r="B3851">
        <v>7060436145</v>
      </c>
      <c r="C3851">
        <v>1007100058</v>
      </c>
      <c r="D3851" s="1">
        <v>45638</v>
      </c>
      <c r="E3851">
        <v>99223</v>
      </c>
      <c r="F3851">
        <v>99202</v>
      </c>
      <c r="G3851" t="s">
        <v>45</v>
      </c>
      <c r="H3851" s="34">
        <v>47694</v>
      </c>
      <c r="I3851" s="7">
        <v>39109</v>
      </c>
      <c r="J3851" s="7">
        <v>32069.38</v>
      </c>
      <c r="K3851" s="7">
        <v>0</v>
      </c>
      <c r="L3851" s="7">
        <v>7039.62</v>
      </c>
      <c r="M3851" s="5">
        <v>0.18</v>
      </c>
      <c r="N3851" t="s">
        <v>3141</v>
      </c>
      <c r="O3851" t="s">
        <v>17</v>
      </c>
      <c r="P3851" t="s">
        <v>3148</v>
      </c>
      <c r="Q3851" t="s">
        <v>19</v>
      </c>
      <c r="R3851" t="s">
        <v>20</v>
      </c>
      <c r="S3851" t="s">
        <v>27</v>
      </c>
      <c r="T3851" t="s">
        <v>13311</v>
      </c>
      <c r="U3851" s="1">
        <v>45681</v>
      </c>
      <c r="V3851">
        <v>43</v>
      </c>
      <c r="W3851" t="str">
        <f t="shared" si="107"/>
        <v>30-59</v>
      </c>
    </row>
    <row r="3852" spans="1:23" x14ac:dyDescent="0.25">
      <c r="A3852" t="s">
        <v>4100</v>
      </c>
      <c r="B3852">
        <v>7445624233</v>
      </c>
      <c r="C3852">
        <v>4033686817</v>
      </c>
      <c r="D3852" s="1">
        <v>45548</v>
      </c>
      <c r="E3852">
        <v>99214</v>
      </c>
      <c r="F3852">
        <v>99203</v>
      </c>
      <c r="G3852" t="s">
        <v>263</v>
      </c>
      <c r="H3852" s="34">
        <v>73194</v>
      </c>
      <c r="I3852" s="7">
        <v>52700</v>
      </c>
      <c r="J3852" s="7">
        <v>48484</v>
      </c>
      <c r="K3852" s="7">
        <v>0</v>
      </c>
      <c r="L3852" s="7">
        <v>4216</v>
      </c>
      <c r="M3852" s="5">
        <v>0.08</v>
      </c>
      <c r="N3852" t="s">
        <v>24</v>
      </c>
      <c r="O3852" t="s">
        <v>17</v>
      </c>
      <c r="P3852" t="s">
        <v>3147</v>
      </c>
      <c r="Q3852" t="s">
        <v>19</v>
      </c>
      <c r="R3852" t="s">
        <v>26</v>
      </c>
      <c r="S3852" t="s">
        <v>21</v>
      </c>
      <c r="T3852" t="s">
        <v>13312</v>
      </c>
      <c r="U3852" s="1">
        <v>45658</v>
      </c>
      <c r="V3852">
        <v>110</v>
      </c>
      <c r="W3852" t="str">
        <f t="shared" si="107"/>
        <v>90-119</v>
      </c>
    </row>
    <row r="3853" spans="1:23" x14ac:dyDescent="0.25">
      <c r="A3853" t="s">
        <v>4101</v>
      </c>
      <c r="B3853">
        <v>8238282474</v>
      </c>
      <c r="C3853">
        <v>7388616893</v>
      </c>
      <c r="D3853" s="1">
        <v>45630</v>
      </c>
      <c r="E3853">
        <v>99232</v>
      </c>
      <c r="F3853">
        <v>99213</v>
      </c>
      <c r="G3853" t="s">
        <v>112</v>
      </c>
      <c r="H3853" s="34">
        <v>18821</v>
      </c>
      <c r="I3853" s="7">
        <v>15057</v>
      </c>
      <c r="J3853" s="7">
        <v>11206.02</v>
      </c>
      <c r="K3853" s="7">
        <v>1743</v>
      </c>
      <c r="L3853" s="7">
        <v>2107.98</v>
      </c>
      <c r="M3853" s="5">
        <v>0.14000000000000001</v>
      </c>
      <c r="N3853" t="s">
        <v>1135</v>
      </c>
      <c r="O3853" t="s">
        <v>30</v>
      </c>
      <c r="P3853" t="s">
        <v>3148</v>
      </c>
      <c r="Q3853" t="s">
        <v>32</v>
      </c>
      <c r="R3853" t="s">
        <v>43</v>
      </c>
      <c r="S3853" t="s">
        <v>21</v>
      </c>
      <c r="T3853" t="s">
        <v>13310</v>
      </c>
      <c r="U3853" s="1">
        <v>45791</v>
      </c>
      <c r="V3853">
        <v>161</v>
      </c>
      <c r="W3853" t="str">
        <f t="shared" si="107"/>
        <v>150-179</v>
      </c>
    </row>
    <row r="3854" spans="1:23" x14ac:dyDescent="0.25">
      <c r="A3854" t="s">
        <v>4102</v>
      </c>
      <c r="B3854">
        <v>2389741421</v>
      </c>
      <c r="C3854">
        <v>1680288460</v>
      </c>
      <c r="D3854" s="1">
        <v>45718</v>
      </c>
      <c r="E3854">
        <v>99223</v>
      </c>
      <c r="F3854">
        <v>36415</v>
      </c>
      <c r="G3854" t="s">
        <v>3431</v>
      </c>
      <c r="H3854" s="34">
        <v>97757</v>
      </c>
      <c r="I3854" s="7">
        <v>83093</v>
      </c>
      <c r="J3854" s="7">
        <v>69182.14</v>
      </c>
      <c r="K3854" s="7">
        <v>12249</v>
      </c>
      <c r="L3854" s="7">
        <v>1661.86</v>
      </c>
      <c r="M3854" s="5">
        <v>0.02</v>
      </c>
      <c r="N3854" t="s">
        <v>16</v>
      </c>
      <c r="O3854" t="s">
        <v>30</v>
      </c>
      <c r="P3854" t="s">
        <v>3149</v>
      </c>
      <c r="Q3854" t="s">
        <v>32</v>
      </c>
      <c r="R3854" t="s">
        <v>38</v>
      </c>
      <c r="S3854" t="s">
        <v>17</v>
      </c>
      <c r="T3854" t="s">
        <v>13312</v>
      </c>
      <c r="U3854" s="1">
        <v>45826</v>
      </c>
      <c r="V3854">
        <v>108</v>
      </c>
      <c r="W3854" t="str">
        <f t="shared" si="107"/>
        <v>90-119</v>
      </c>
    </row>
    <row r="3855" spans="1:23" x14ac:dyDescent="0.25">
      <c r="A3855" t="s">
        <v>4103</v>
      </c>
      <c r="B3855">
        <v>6283000645</v>
      </c>
      <c r="C3855">
        <v>1243152127</v>
      </c>
      <c r="D3855" s="1">
        <v>45825</v>
      </c>
      <c r="E3855">
        <v>99232</v>
      </c>
      <c r="F3855">
        <v>99205</v>
      </c>
      <c r="G3855" t="s">
        <v>3312</v>
      </c>
      <c r="H3855" s="34">
        <v>99871</v>
      </c>
      <c r="I3855" s="7">
        <v>81894</v>
      </c>
      <c r="J3855" s="7">
        <v>37920.080000000002</v>
      </c>
      <c r="K3855" s="7">
        <v>29233</v>
      </c>
      <c r="L3855" s="7">
        <v>14740.92</v>
      </c>
      <c r="M3855" s="5">
        <v>0.18</v>
      </c>
      <c r="N3855" t="s">
        <v>3141</v>
      </c>
      <c r="O3855" t="s">
        <v>27</v>
      </c>
      <c r="P3855" t="s">
        <v>97</v>
      </c>
      <c r="Q3855" t="s">
        <v>32</v>
      </c>
      <c r="R3855" t="s">
        <v>26</v>
      </c>
      <c r="S3855" t="s">
        <v>21</v>
      </c>
      <c r="T3855" t="s">
        <v>13312</v>
      </c>
      <c r="U3855" s="1">
        <v>45944</v>
      </c>
      <c r="V3855">
        <v>119</v>
      </c>
      <c r="W3855" t="str">
        <f t="shared" si="107"/>
        <v>90-119</v>
      </c>
    </row>
    <row r="3856" spans="1:23" x14ac:dyDescent="0.25">
      <c r="A3856" t="s">
        <v>4104</v>
      </c>
      <c r="B3856">
        <v>5338232093</v>
      </c>
      <c r="C3856">
        <v>3428405877</v>
      </c>
      <c r="D3856" s="1">
        <v>45827</v>
      </c>
      <c r="E3856">
        <v>99221</v>
      </c>
      <c r="F3856">
        <v>99215</v>
      </c>
      <c r="G3856" t="s">
        <v>351</v>
      </c>
      <c r="H3856" s="34">
        <v>14430</v>
      </c>
      <c r="I3856" s="7">
        <v>10823</v>
      </c>
      <c r="J3856" s="7">
        <v>7887.5499999999993</v>
      </c>
      <c r="K3856" s="7">
        <v>1312</v>
      </c>
      <c r="L3856" s="7">
        <v>1623.45</v>
      </c>
      <c r="M3856" s="5">
        <v>0.15</v>
      </c>
      <c r="N3856" t="s">
        <v>1139</v>
      </c>
      <c r="O3856" t="s">
        <v>30</v>
      </c>
      <c r="P3856" t="s">
        <v>31</v>
      </c>
      <c r="Q3856" t="s">
        <v>19</v>
      </c>
      <c r="R3856" t="s">
        <v>38</v>
      </c>
      <c r="S3856" t="s">
        <v>27</v>
      </c>
      <c r="T3856" t="s">
        <v>13311</v>
      </c>
      <c r="U3856" s="1">
        <v>46000</v>
      </c>
      <c r="V3856">
        <v>173</v>
      </c>
      <c r="W3856" t="str">
        <f t="shared" si="107"/>
        <v>150-179</v>
      </c>
    </row>
    <row r="3857" spans="1:23" x14ac:dyDescent="0.25">
      <c r="A3857" t="s">
        <v>4105</v>
      </c>
      <c r="B3857">
        <v>3806503889</v>
      </c>
      <c r="C3857">
        <v>9251474679</v>
      </c>
      <c r="D3857" s="1">
        <v>45579</v>
      </c>
      <c r="E3857">
        <v>99222</v>
      </c>
      <c r="F3857">
        <v>85025</v>
      </c>
      <c r="G3857" t="s">
        <v>54</v>
      </c>
      <c r="H3857" s="34">
        <v>97012</v>
      </c>
      <c r="I3857" s="7">
        <v>82460</v>
      </c>
      <c r="J3857" s="7">
        <v>80810.8</v>
      </c>
      <c r="K3857" s="7">
        <v>0</v>
      </c>
      <c r="L3857" s="7">
        <v>1649.2</v>
      </c>
      <c r="M3857" s="5">
        <v>0.02</v>
      </c>
      <c r="N3857" t="s">
        <v>16</v>
      </c>
      <c r="O3857" t="s">
        <v>17</v>
      </c>
      <c r="P3857" t="s">
        <v>3149</v>
      </c>
      <c r="Q3857" t="s">
        <v>19</v>
      </c>
      <c r="R3857" t="s">
        <v>38</v>
      </c>
      <c r="S3857" t="s">
        <v>27</v>
      </c>
      <c r="T3857" t="s">
        <v>13311</v>
      </c>
      <c r="U3857" s="1">
        <v>45719</v>
      </c>
      <c r="V3857">
        <v>140</v>
      </c>
      <c r="W3857" t="str">
        <f t="shared" si="107"/>
        <v>120-149</v>
      </c>
    </row>
    <row r="3858" spans="1:23" x14ac:dyDescent="0.25">
      <c r="A3858" t="s">
        <v>4106</v>
      </c>
      <c r="B3858">
        <v>5784468908</v>
      </c>
      <c r="C3858">
        <v>9765655299</v>
      </c>
      <c r="D3858" s="1">
        <v>45444</v>
      </c>
      <c r="E3858">
        <v>99231</v>
      </c>
      <c r="F3858">
        <v>90834</v>
      </c>
      <c r="G3858" t="s">
        <v>75</v>
      </c>
      <c r="H3858" s="34">
        <v>87233</v>
      </c>
      <c r="I3858" s="7">
        <v>65425</v>
      </c>
      <c r="J3858" s="7">
        <v>43413.25</v>
      </c>
      <c r="K3858" s="7">
        <v>12198</v>
      </c>
      <c r="L3858" s="7">
        <v>9813.75</v>
      </c>
      <c r="M3858" s="5">
        <v>0.15</v>
      </c>
      <c r="N3858" t="s">
        <v>1139</v>
      </c>
      <c r="O3858" t="s">
        <v>27</v>
      </c>
      <c r="P3858" t="s">
        <v>25</v>
      </c>
      <c r="Q3858" t="s">
        <v>19</v>
      </c>
      <c r="R3858" t="s">
        <v>27</v>
      </c>
      <c r="S3858" t="s">
        <v>27</v>
      </c>
      <c r="T3858" t="s">
        <v>13311</v>
      </c>
      <c r="U3858" s="1">
        <v>45540</v>
      </c>
      <c r="V3858">
        <v>96</v>
      </c>
      <c r="W3858" t="str">
        <f t="shared" si="107"/>
        <v>90-119</v>
      </c>
    </row>
    <row r="3859" spans="1:23" x14ac:dyDescent="0.25">
      <c r="A3859" t="s">
        <v>4107</v>
      </c>
      <c r="B3859">
        <v>4092315430</v>
      </c>
      <c r="C3859">
        <v>2372159879</v>
      </c>
      <c r="D3859" s="1">
        <v>45856</v>
      </c>
      <c r="E3859">
        <v>99223</v>
      </c>
      <c r="F3859">
        <v>99283</v>
      </c>
      <c r="G3859" t="s">
        <v>279</v>
      </c>
      <c r="H3859" s="34">
        <v>11795</v>
      </c>
      <c r="I3859" s="7">
        <v>9200</v>
      </c>
      <c r="J3859" s="7">
        <v>7360</v>
      </c>
      <c r="K3859" s="7">
        <v>0</v>
      </c>
      <c r="L3859" s="7">
        <v>1840</v>
      </c>
      <c r="M3859" s="5">
        <v>0.2</v>
      </c>
      <c r="N3859" t="s">
        <v>3140</v>
      </c>
      <c r="O3859" t="s">
        <v>17</v>
      </c>
      <c r="P3859" t="s">
        <v>3146</v>
      </c>
      <c r="Q3859" t="s">
        <v>32</v>
      </c>
      <c r="R3859" t="s">
        <v>38</v>
      </c>
      <c r="S3859" t="s">
        <v>21</v>
      </c>
      <c r="T3859" t="s">
        <v>13312</v>
      </c>
      <c r="U3859" s="1">
        <v>46015</v>
      </c>
      <c r="V3859">
        <v>159</v>
      </c>
      <c r="W3859" t="str">
        <f t="shared" si="107"/>
        <v>150-179</v>
      </c>
    </row>
    <row r="3860" spans="1:23" x14ac:dyDescent="0.25">
      <c r="A3860" t="s">
        <v>4108</v>
      </c>
      <c r="B3860">
        <v>5386325453</v>
      </c>
      <c r="C3860">
        <v>2379360407</v>
      </c>
      <c r="D3860" s="1">
        <v>45692</v>
      </c>
      <c r="E3860">
        <v>99232</v>
      </c>
      <c r="F3860">
        <v>99284</v>
      </c>
      <c r="G3860" t="s">
        <v>3192</v>
      </c>
      <c r="H3860" s="34">
        <v>98718</v>
      </c>
      <c r="I3860" s="7">
        <v>74039</v>
      </c>
      <c r="J3860" s="7">
        <v>62933.15</v>
      </c>
      <c r="K3860" s="7">
        <v>0</v>
      </c>
      <c r="L3860" s="7">
        <v>11105.85</v>
      </c>
      <c r="M3860" s="5">
        <v>0.15</v>
      </c>
      <c r="N3860" t="s">
        <v>1139</v>
      </c>
      <c r="O3860" t="s">
        <v>17</v>
      </c>
      <c r="P3860" t="s">
        <v>58</v>
      </c>
      <c r="Q3860" t="s">
        <v>32</v>
      </c>
      <c r="R3860" t="s">
        <v>38</v>
      </c>
      <c r="S3860" t="s">
        <v>27</v>
      </c>
      <c r="T3860" t="s">
        <v>13310</v>
      </c>
      <c r="U3860" s="1">
        <v>45841</v>
      </c>
      <c r="V3860">
        <v>149</v>
      </c>
      <c r="W3860" t="str">
        <f t="shared" si="107"/>
        <v>120-149</v>
      </c>
    </row>
    <row r="3861" spans="1:23" x14ac:dyDescent="0.25">
      <c r="A3861" t="s">
        <v>4109</v>
      </c>
      <c r="B3861">
        <v>4801453220</v>
      </c>
      <c r="C3861">
        <v>2627722925</v>
      </c>
      <c r="D3861" s="1">
        <v>45334</v>
      </c>
      <c r="E3861">
        <v>99223</v>
      </c>
      <c r="F3861">
        <v>99213</v>
      </c>
      <c r="G3861" t="s">
        <v>3312</v>
      </c>
      <c r="H3861" s="34">
        <v>85610</v>
      </c>
      <c r="I3861" s="7">
        <v>68488</v>
      </c>
      <c r="J3861" s="7">
        <v>51816.68</v>
      </c>
      <c r="K3861" s="7">
        <v>7083</v>
      </c>
      <c r="L3861" s="7">
        <v>9588.32</v>
      </c>
      <c r="M3861" s="5">
        <v>0.14000000000000001</v>
      </c>
      <c r="N3861" t="s">
        <v>1135</v>
      </c>
      <c r="O3861" t="s">
        <v>30</v>
      </c>
      <c r="P3861" t="s">
        <v>3146</v>
      </c>
      <c r="Q3861" t="s">
        <v>19</v>
      </c>
      <c r="R3861" t="s">
        <v>38</v>
      </c>
      <c r="S3861" t="s">
        <v>21</v>
      </c>
      <c r="T3861" t="s">
        <v>13312</v>
      </c>
      <c r="U3861" s="1">
        <v>45505</v>
      </c>
      <c r="V3861">
        <v>171</v>
      </c>
      <c r="W3861" t="str">
        <f t="shared" si="107"/>
        <v>150-179</v>
      </c>
    </row>
    <row r="3862" spans="1:23" x14ac:dyDescent="0.25">
      <c r="A3862" t="s">
        <v>4110</v>
      </c>
      <c r="B3862">
        <v>8728829529</v>
      </c>
      <c r="C3862">
        <v>1532307495</v>
      </c>
      <c r="D3862" s="1">
        <v>45496</v>
      </c>
      <c r="E3862">
        <v>99223</v>
      </c>
      <c r="F3862">
        <v>85025</v>
      </c>
      <c r="G3862" t="s">
        <v>3225</v>
      </c>
      <c r="H3862" s="34">
        <v>68652</v>
      </c>
      <c r="I3862" s="7">
        <v>53549</v>
      </c>
      <c r="J3862" s="7">
        <v>38328.199999999997</v>
      </c>
      <c r="K3862" s="7">
        <v>4511</v>
      </c>
      <c r="L3862" s="7">
        <v>10709.8</v>
      </c>
      <c r="M3862" s="5">
        <v>0.2</v>
      </c>
      <c r="N3862" t="s">
        <v>3140</v>
      </c>
      <c r="O3862" t="s">
        <v>30</v>
      </c>
      <c r="P3862" t="s">
        <v>58</v>
      </c>
      <c r="Q3862" t="s">
        <v>32</v>
      </c>
      <c r="R3862" t="s">
        <v>26</v>
      </c>
      <c r="S3862" t="s">
        <v>17</v>
      </c>
      <c r="T3862" t="s">
        <v>13310</v>
      </c>
      <c r="U3862" s="1">
        <v>45594</v>
      </c>
      <c r="V3862">
        <v>98</v>
      </c>
      <c r="W3862" t="str">
        <f t="shared" si="107"/>
        <v>90-119</v>
      </c>
    </row>
    <row r="3863" spans="1:23" x14ac:dyDescent="0.25">
      <c r="A3863" t="s">
        <v>4111</v>
      </c>
      <c r="B3863">
        <v>3143066324</v>
      </c>
      <c r="C3863">
        <v>7876519832</v>
      </c>
      <c r="D3863" s="1">
        <v>45415</v>
      </c>
      <c r="E3863">
        <v>99214</v>
      </c>
      <c r="F3863">
        <v>99212</v>
      </c>
      <c r="G3863" t="s">
        <v>159</v>
      </c>
      <c r="H3863" s="34">
        <v>45348</v>
      </c>
      <c r="I3863" s="7">
        <v>37185</v>
      </c>
      <c r="J3863" s="7">
        <v>30491.7</v>
      </c>
      <c r="K3863" s="7">
        <v>0</v>
      </c>
      <c r="L3863" s="7">
        <v>6693.3</v>
      </c>
      <c r="M3863" s="5">
        <v>0.18</v>
      </c>
      <c r="N3863" t="s">
        <v>3141</v>
      </c>
      <c r="O3863" t="s">
        <v>17</v>
      </c>
      <c r="P3863" t="s">
        <v>3150</v>
      </c>
      <c r="Q3863" t="s">
        <v>32</v>
      </c>
      <c r="R3863" t="s">
        <v>20</v>
      </c>
      <c r="S3863" t="s">
        <v>27</v>
      </c>
      <c r="T3863" t="s">
        <v>13310</v>
      </c>
      <c r="U3863" s="1">
        <v>45512</v>
      </c>
      <c r="V3863">
        <v>97</v>
      </c>
      <c r="W3863" t="str">
        <f t="shared" si="107"/>
        <v>90-119</v>
      </c>
    </row>
    <row r="3864" spans="1:23" x14ac:dyDescent="0.25">
      <c r="A3864" t="s">
        <v>4112</v>
      </c>
      <c r="B3864">
        <v>5335278699</v>
      </c>
      <c r="C3864">
        <v>3564404770</v>
      </c>
      <c r="D3864" s="1">
        <v>45786</v>
      </c>
      <c r="E3864">
        <v>99232</v>
      </c>
      <c r="F3864">
        <v>97110</v>
      </c>
      <c r="G3864" t="s">
        <v>3265</v>
      </c>
      <c r="H3864" s="34">
        <v>76695</v>
      </c>
      <c r="I3864" s="7">
        <v>59822</v>
      </c>
      <c r="J3864" s="7">
        <v>47857.599999999999</v>
      </c>
      <c r="K3864" s="7">
        <v>0</v>
      </c>
      <c r="L3864" s="7">
        <v>11964.4</v>
      </c>
      <c r="M3864" s="5">
        <v>0.2</v>
      </c>
      <c r="N3864" t="s">
        <v>3140</v>
      </c>
      <c r="O3864" t="s">
        <v>17</v>
      </c>
      <c r="P3864" t="s">
        <v>18</v>
      </c>
      <c r="Q3864" t="s">
        <v>19</v>
      </c>
      <c r="R3864" t="s">
        <v>26</v>
      </c>
      <c r="S3864" t="s">
        <v>21</v>
      </c>
      <c r="T3864" t="s">
        <v>13310</v>
      </c>
      <c r="U3864" s="1">
        <v>45868</v>
      </c>
      <c r="V3864">
        <v>82</v>
      </c>
      <c r="W3864" t="str">
        <f t="shared" si="107"/>
        <v>60-89</v>
      </c>
    </row>
    <row r="3865" spans="1:23" x14ac:dyDescent="0.25">
      <c r="A3865" t="s">
        <v>4113</v>
      </c>
      <c r="B3865">
        <v>3056148723</v>
      </c>
      <c r="C3865">
        <v>6598710750</v>
      </c>
      <c r="D3865" s="1">
        <v>45294</v>
      </c>
      <c r="E3865">
        <v>99223</v>
      </c>
      <c r="F3865">
        <v>99284</v>
      </c>
      <c r="G3865" t="s">
        <v>91</v>
      </c>
      <c r="H3865" s="34">
        <v>40234</v>
      </c>
      <c r="I3865" s="7">
        <v>32992</v>
      </c>
      <c r="J3865" s="7">
        <v>24502.44</v>
      </c>
      <c r="K3865" s="7">
        <v>2551</v>
      </c>
      <c r="L3865" s="7">
        <v>5938.56</v>
      </c>
      <c r="M3865" s="5">
        <v>0.18</v>
      </c>
      <c r="N3865" t="s">
        <v>3141</v>
      </c>
      <c r="O3865" t="s">
        <v>30</v>
      </c>
      <c r="P3865" t="s">
        <v>25</v>
      </c>
      <c r="Q3865" t="s">
        <v>19</v>
      </c>
      <c r="R3865" t="s">
        <v>26</v>
      </c>
      <c r="S3865" t="s">
        <v>17</v>
      </c>
      <c r="T3865" t="s">
        <v>13312</v>
      </c>
      <c r="U3865" s="1">
        <v>45436</v>
      </c>
      <c r="V3865">
        <v>142</v>
      </c>
      <c r="W3865" t="str">
        <f t="shared" si="107"/>
        <v>120-149</v>
      </c>
    </row>
    <row r="3866" spans="1:23" x14ac:dyDescent="0.25">
      <c r="A3866" t="s">
        <v>4114</v>
      </c>
      <c r="B3866">
        <v>8785143258</v>
      </c>
      <c r="C3866">
        <v>1613535107</v>
      </c>
      <c r="D3866" s="1">
        <v>45650</v>
      </c>
      <c r="E3866">
        <v>99223</v>
      </c>
      <c r="F3866">
        <v>99283</v>
      </c>
      <c r="G3866" t="s">
        <v>42</v>
      </c>
      <c r="H3866" s="34">
        <v>73646</v>
      </c>
      <c r="I3866" s="7">
        <v>62599</v>
      </c>
      <c r="J3866" s="7">
        <v>38080.019999999997</v>
      </c>
      <c r="K3866" s="7">
        <v>23267</v>
      </c>
      <c r="L3866" s="7">
        <v>1251.98</v>
      </c>
      <c r="M3866" s="5">
        <v>0.02</v>
      </c>
      <c r="N3866" t="s">
        <v>16</v>
      </c>
      <c r="O3866" t="s">
        <v>27</v>
      </c>
      <c r="P3866" t="s">
        <v>58</v>
      </c>
      <c r="Q3866" t="s">
        <v>32</v>
      </c>
      <c r="R3866" t="s">
        <v>21</v>
      </c>
      <c r="S3866" t="s">
        <v>17</v>
      </c>
      <c r="T3866" t="s">
        <v>13311</v>
      </c>
      <c r="U3866" s="1">
        <v>45719</v>
      </c>
      <c r="V3866">
        <v>69</v>
      </c>
      <c r="W3866" t="str">
        <f t="shared" si="107"/>
        <v>60-89</v>
      </c>
    </row>
    <row r="3867" spans="1:23" x14ac:dyDescent="0.25">
      <c r="A3867" t="s">
        <v>4115</v>
      </c>
      <c r="B3867">
        <v>8265949219</v>
      </c>
      <c r="C3867">
        <v>6025123762</v>
      </c>
      <c r="D3867" s="1">
        <v>45799</v>
      </c>
      <c r="E3867">
        <v>99233</v>
      </c>
      <c r="F3867">
        <v>97110</v>
      </c>
      <c r="G3867" t="s">
        <v>3312</v>
      </c>
      <c r="H3867" s="34">
        <v>79080</v>
      </c>
      <c r="I3867" s="7">
        <v>59310</v>
      </c>
      <c r="J3867" s="7">
        <v>26742.5</v>
      </c>
      <c r="K3867" s="7">
        <v>23671</v>
      </c>
      <c r="L3867" s="7">
        <v>8896.5</v>
      </c>
      <c r="M3867" s="5">
        <v>0.15</v>
      </c>
      <c r="N3867" t="s">
        <v>1139</v>
      </c>
      <c r="O3867" t="s">
        <v>27</v>
      </c>
      <c r="P3867" t="s">
        <v>18</v>
      </c>
      <c r="Q3867" t="s">
        <v>32</v>
      </c>
      <c r="R3867" t="s">
        <v>38</v>
      </c>
      <c r="S3867" t="s">
        <v>27</v>
      </c>
      <c r="T3867" t="s">
        <v>13311</v>
      </c>
      <c r="U3867" s="1">
        <v>45927</v>
      </c>
      <c r="V3867">
        <v>128</v>
      </c>
      <c r="W3867" t="str">
        <f t="shared" si="107"/>
        <v>120-149</v>
      </c>
    </row>
    <row r="3868" spans="1:23" x14ac:dyDescent="0.25">
      <c r="A3868" t="s">
        <v>4116</v>
      </c>
      <c r="B3868">
        <v>4259034305</v>
      </c>
      <c r="C3868">
        <v>8065118411</v>
      </c>
      <c r="D3868" s="1">
        <v>45323</v>
      </c>
      <c r="E3868">
        <v>99213</v>
      </c>
      <c r="F3868">
        <v>99202</v>
      </c>
      <c r="G3868" t="s">
        <v>3548</v>
      </c>
      <c r="H3868" s="34">
        <v>46610</v>
      </c>
      <c r="I3868" s="7">
        <v>37288</v>
      </c>
      <c r="J3868" s="7">
        <v>25004.68</v>
      </c>
      <c r="K3868" s="7">
        <v>7063</v>
      </c>
      <c r="L3868" s="7">
        <v>5220.32</v>
      </c>
      <c r="M3868" s="5">
        <v>0.14000000000000001</v>
      </c>
      <c r="N3868" t="s">
        <v>1135</v>
      </c>
      <c r="O3868" t="s">
        <v>27</v>
      </c>
      <c r="P3868" t="s">
        <v>3147</v>
      </c>
      <c r="Q3868" t="s">
        <v>19</v>
      </c>
      <c r="R3868" t="s">
        <v>20</v>
      </c>
      <c r="S3868" t="s">
        <v>17</v>
      </c>
      <c r="T3868" t="s">
        <v>13311</v>
      </c>
      <c r="U3868" s="1">
        <v>45450</v>
      </c>
      <c r="V3868">
        <v>126</v>
      </c>
      <c r="W3868" t="str">
        <f t="shared" si="107"/>
        <v>120-149</v>
      </c>
    </row>
    <row r="3869" spans="1:23" x14ac:dyDescent="0.25">
      <c r="A3869" t="s">
        <v>4117</v>
      </c>
      <c r="B3869">
        <v>7554035516</v>
      </c>
      <c r="C3869">
        <v>5860367676</v>
      </c>
      <c r="D3869" s="1">
        <v>45431</v>
      </c>
      <c r="E3869">
        <v>99213</v>
      </c>
      <c r="F3869">
        <v>93000</v>
      </c>
      <c r="G3869" t="s">
        <v>3337</v>
      </c>
      <c r="H3869" s="34">
        <v>95331</v>
      </c>
      <c r="I3869" s="7">
        <v>81031</v>
      </c>
      <c r="J3869" s="7">
        <v>71771.38</v>
      </c>
      <c r="K3869" s="7">
        <v>7639</v>
      </c>
      <c r="L3869" s="7">
        <v>1620.62</v>
      </c>
      <c r="M3869" s="5">
        <v>0.02</v>
      </c>
      <c r="N3869" t="s">
        <v>16</v>
      </c>
      <c r="O3869" t="s">
        <v>30</v>
      </c>
      <c r="P3869" t="s">
        <v>35</v>
      </c>
      <c r="Q3869" t="s">
        <v>19</v>
      </c>
      <c r="R3869" t="s">
        <v>43</v>
      </c>
      <c r="S3869" t="s">
        <v>21</v>
      </c>
      <c r="T3869" t="s">
        <v>13311</v>
      </c>
      <c r="U3869" s="1">
        <v>45588</v>
      </c>
      <c r="V3869">
        <v>157</v>
      </c>
      <c r="W3869" t="str">
        <f t="shared" si="107"/>
        <v>150-179</v>
      </c>
    </row>
    <row r="3870" spans="1:23" x14ac:dyDescent="0.25">
      <c r="A3870" t="s">
        <v>4118</v>
      </c>
      <c r="B3870">
        <v>2750698415</v>
      </c>
      <c r="C3870">
        <v>2552939539</v>
      </c>
      <c r="D3870" s="1">
        <v>45644</v>
      </c>
      <c r="E3870">
        <v>99222</v>
      </c>
      <c r="F3870">
        <v>80053</v>
      </c>
      <c r="G3870" t="s">
        <v>3208</v>
      </c>
      <c r="H3870" s="34">
        <v>29328</v>
      </c>
      <c r="I3870" s="7">
        <v>21996</v>
      </c>
      <c r="J3870" s="7">
        <v>16097.599999999999</v>
      </c>
      <c r="K3870" s="7">
        <v>2599</v>
      </c>
      <c r="L3870" s="7">
        <v>3299.4</v>
      </c>
      <c r="M3870" s="5">
        <v>0.15</v>
      </c>
      <c r="N3870" t="s">
        <v>1139</v>
      </c>
      <c r="O3870" t="s">
        <v>30</v>
      </c>
      <c r="P3870" t="s">
        <v>40</v>
      </c>
      <c r="Q3870" t="s">
        <v>32</v>
      </c>
      <c r="R3870" t="s">
        <v>26</v>
      </c>
      <c r="S3870" t="s">
        <v>27</v>
      </c>
      <c r="T3870" t="s">
        <v>13312</v>
      </c>
      <c r="U3870" s="1">
        <v>45777</v>
      </c>
      <c r="V3870">
        <v>133</v>
      </c>
      <c r="W3870" t="str">
        <f t="shared" si="107"/>
        <v>120-149</v>
      </c>
    </row>
    <row r="3871" spans="1:23" x14ac:dyDescent="0.25">
      <c r="A3871" t="s">
        <v>4119</v>
      </c>
      <c r="B3871">
        <v>9362617870</v>
      </c>
      <c r="C3871">
        <v>3464827073</v>
      </c>
      <c r="D3871" s="1">
        <v>45300</v>
      </c>
      <c r="E3871">
        <v>99214</v>
      </c>
      <c r="F3871">
        <v>99292</v>
      </c>
      <c r="G3871" t="s">
        <v>3494</v>
      </c>
      <c r="H3871" s="34">
        <v>84572</v>
      </c>
      <c r="I3871" s="7">
        <v>67658</v>
      </c>
      <c r="J3871" s="7">
        <v>55248.88</v>
      </c>
      <c r="K3871" s="7">
        <v>2937</v>
      </c>
      <c r="L3871" s="7">
        <v>9472.1200000000008</v>
      </c>
      <c r="M3871" s="5">
        <v>0.14000000000000001</v>
      </c>
      <c r="N3871" t="s">
        <v>1135</v>
      </c>
      <c r="O3871" t="s">
        <v>30</v>
      </c>
      <c r="P3871" t="s">
        <v>3147</v>
      </c>
      <c r="Q3871" t="s">
        <v>32</v>
      </c>
      <c r="R3871" t="s">
        <v>21</v>
      </c>
      <c r="S3871" t="s">
        <v>21</v>
      </c>
      <c r="T3871" t="s">
        <v>13312</v>
      </c>
      <c r="U3871" s="1">
        <v>45389</v>
      </c>
      <c r="V3871">
        <v>89</v>
      </c>
      <c r="W3871" t="str">
        <f t="shared" si="107"/>
        <v>60-89</v>
      </c>
    </row>
    <row r="3872" spans="1:23" x14ac:dyDescent="0.25">
      <c r="A3872" t="s">
        <v>4120</v>
      </c>
      <c r="B3872">
        <v>9922028760</v>
      </c>
      <c r="C3872">
        <v>2574972295</v>
      </c>
      <c r="D3872" s="1">
        <v>45775</v>
      </c>
      <c r="E3872">
        <v>99223</v>
      </c>
      <c r="F3872">
        <v>99215</v>
      </c>
      <c r="G3872" t="s">
        <v>146</v>
      </c>
      <c r="H3872" s="34">
        <v>92504</v>
      </c>
      <c r="I3872" s="7">
        <v>75853</v>
      </c>
      <c r="J3872" s="7">
        <v>41201.46</v>
      </c>
      <c r="K3872" s="7">
        <v>20998</v>
      </c>
      <c r="L3872" s="7">
        <v>13653.54</v>
      </c>
      <c r="M3872" s="5">
        <v>0.18</v>
      </c>
      <c r="N3872" t="s">
        <v>3141</v>
      </c>
      <c r="O3872" t="s">
        <v>27</v>
      </c>
      <c r="P3872" t="s">
        <v>55</v>
      </c>
      <c r="Q3872" t="s">
        <v>19</v>
      </c>
      <c r="R3872" t="s">
        <v>20</v>
      </c>
      <c r="S3872" t="s">
        <v>27</v>
      </c>
      <c r="T3872" t="s">
        <v>13311</v>
      </c>
      <c r="U3872" s="1">
        <v>45884</v>
      </c>
      <c r="V3872">
        <v>109</v>
      </c>
      <c r="W3872" t="str">
        <f t="shared" si="107"/>
        <v>90-119</v>
      </c>
    </row>
    <row r="3873" spans="1:23" x14ac:dyDescent="0.25">
      <c r="A3873" t="s">
        <v>4121</v>
      </c>
      <c r="B3873">
        <v>6916358853</v>
      </c>
      <c r="C3873">
        <v>3227170372</v>
      </c>
      <c r="D3873" s="1">
        <v>45894</v>
      </c>
      <c r="E3873">
        <v>99238</v>
      </c>
      <c r="F3873">
        <v>99202</v>
      </c>
      <c r="G3873" t="s">
        <v>91</v>
      </c>
      <c r="H3873" s="34">
        <v>51917</v>
      </c>
      <c r="I3873" s="7">
        <v>41014</v>
      </c>
      <c r="J3873" s="7">
        <v>31962.760000000002</v>
      </c>
      <c r="K3873" s="7">
        <v>2489</v>
      </c>
      <c r="L3873" s="7">
        <v>6562.24</v>
      </c>
      <c r="M3873" s="5">
        <v>0.16</v>
      </c>
      <c r="N3873" t="s">
        <v>1138</v>
      </c>
      <c r="O3873" t="s">
        <v>30</v>
      </c>
      <c r="P3873" t="s">
        <v>31</v>
      </c>
      <c r="Q3873" t="s">
        <v>32</v>
      </c>
      <c r="R3873" t="s">
        <v>21</v>
      </c>
      <c r="S3873" t="s">
        <v>17</v>
      </c>
      <c r="T3873" t="s">
        <v>13312</v>
      </c>
      <c r="U3873" s="1">
        <v>45998</v>
      </c>
      <c r="V3873">
        <v>104</v>
      </c>
      <c r="W3873" t="str">
        <f t="shared" si="107"/>
        <v>90-119</v>
      </c>
    </row>
    <row r="3874" spans="1:23" x14ac:dyDescent="0.25">
      <c r="A3874" t="s">
        <v>4122</v>
      </c>
      <c r="B3874">
        <v>5254323920</v>
      </c>
      <c r="C3874">
        <v>7305251628</v>
      </c>
      <c r="D3874" s="1">
        <v>45943</v>
      </c>
      <c r="E3874">
        <v>99213</v>
      </c>
      <c r="F3874">
        <v>99212</v>
      </c>
      <c r="G3874" t="s">
        <v>3208</v>
      </c>
      <c r="H3874" s="34">
        <v>74221</v>
      </c>
      <c r="I3874" s="7">
        <v>63088</v>
      </c>
      <c r="J3874" s="7">
        <v>53472.24</v>
      </c>
      <c r="K3874" s="7">
        <v>8354</v>
      </c>
      <c r="L3874" s="7">
        <v>1261.76</v>
      </c>
      <c r="M3874" s="5">
        <v>0.02</v>
      </c>
      <c r="N3874" t="s">
        <v>16</v>
      </c>
      <c r="O3874" t="s">
        <v>30</v>
      </c>
      <c r="P3874" t="s">
        <v>35</v>
      </c>
      <c r="Q3874" t="s">
        <v>19</v>
      </c>
      <c r="R3874" t="s">
        <v>43</v>
      </c>
      <c r="S3874" t="s">
        <v>27</v>
      </c>
      <c r="T3874" t="s">
        <v>13310</v>
      </c>
      <c r="U3874" s="1">
        <v>45976</v>
      </c>
      <c r="V3874">
        <v>33</v>
      </c>
      <c r="W3874" t="str">
        <f t="shared" si="107"/>
        <v>30-59</v>
      </c>
    </row>
    <row r="3875" spans="1:23" x14ac:dyDescent="0.25">
      <c r="A3875" t="s">
        <v>4123</v>
      </c>
      <c r="B3875">
        <v>6699836955</v>
      </c>
      <c r="C3875">
        <v>6009112701</v>
      </c>
      <c r="D3875" s="1">
        <v>45827</v>
      </c>
      <c r="E3875">
        <v>99232</v>
      </c>
      <c r="F3875">
        <v>99201</v>
      </c>
      <c r="G3875" t="s">
        <v>286</v>
      </c>
      <c r="H3875" s="34">
        <v>49856</v>
      </c>
      <c r="I3875" s="7">
        <v>40882</v>
      </c>
      <c r="J3875" s="7">
        <v>33523.24</v>
      </c>
      <c r="K3875" s="7">
        <v>0</v>
      </c>
      <c r="L3875" s="7">
        <v>7358.76</v>
      </c>
      <c r="M3875" s="5">
        <v>0.18</v>
      </c>
      <c r="N3875" t="s">
        <v>3141</v>
      </c>
      <c r="O3875" t="s">
        <v>17</v>
      </c>
      <c r="P3875" t="s">
        <v>3146</v>
      </c>
      <c r="Q3875" t="s">
        <v>19</v>
      </c>
      <c r="R3875" t="s">
        <v>27</v>
      </c>
      <c r="S3875" t="s">
        <v>27</v>
      </c>
      <c r="T3875" t="s">
        <v>13311</v>
      </c>
      <c r="U3875" s="1">
        <v>45906</v>
      </c>
      <c r="V3875">
        <v>79</v>
      </c>
      <c r="W3875" t="str">
        <f t="shared" si="107"/>
        <v>60-89</v>
      </c>
    </row>
    <row r="3876" spans="1:23" x14ac:dyDescent="0.25">
      <c r="A3876" t="s">
        <v>4124</v>
      </c>
      <c r="B3876">
        <v>964764361</v>
      </c>
      <c r="C3876">
        <v>3282298078</v>
      </c>
      <c r="D3876" s="1">
        <v>45455</v>
      </c>
      <c r="E3876">
        <v>99233</v>
      </c>
      <c r="F3876">
        <v>99282</v>
      </c>
      <c r="G3876" t="s">
        <v>3301</v>
      </c>
      <c r="H3876" s="34">
        <v>61627</v>
      </c>
      <c r="I3876" s="7">
        <v>48685</v>
      </c>
      <c r="J3876" s="7">
        <v>38461.4</v>
      </c>
      <c r="K3876" s="7">
        <v>2434</v>
      </c>
      <c r="L3876" s="7">
        <v>7789.6</v>
      </c>
      <c r="M3876" s="5">
        <v>0.16</v>
      </c>
      <c r="N3876" t="s">
        <v>1138</v>
      </c>
      <c r="O3876" t="s">
        <v>30</v>
      </c>
      <c r="P3876" t="s">
        <v>3147</v>
      </c>
      <c r="Q3876" t="s">
        <v>19</v>
      </c>
      <c r="R3876" t="s">
        <v>26</v>
      </c>
      <c r="S3876" t="s">
        <v>21</v>
      </c>
      <c r="T3876" t="s">
        <v>13312</v>
      </c>
      <c r="U3876" s="1">
        <v>45605</v>
      </c>
      <c r="V3876">
        <v>150</v>
      </c>
      <c r="W3876" t="str">
        <f t="shared" si="107"/>
        <v>150-179</v>
      </c>
    </row>
    <row r="3877" spans="1:23" x14ac:dyDescent="0.25">
      <c r="A3877" t="s">
        <v>4125</v>
      </c>
      <c r="B3877">
        <v>5328396007</v>
      </c>
      <c r="C3877">
        <v>5519559730</v>
      </c>
      <c r="D3877" s="1">
        <v>45730</v>
      </c>
      <c r="E3877">
        <v>99213</v>
      </c>
      <c r="F3877">
        <v>97110</v>
      </c>
      <c r="G3877" t="s">
        <v>3240</v>
      </c>
      <c r="H3877" s="34">
        <v>74214</v>
      </c>
      <c r="I3877" s="7">
        <v>55661</v>
      </c>
      <c r="J3877" s="7">
        <v>38215.85</v>
      </c>
      <c r="K3877" s="7">
        <v>9096</v>
      </c>
      <c r="L3877" s="7">
        <v>8349.15</v>
      </c>
      <c r="M3877" s="5">
        <v>0.15</v>
      </c>
      <c r="N3877" t="s">
        <v>1139</v>
      </c>
      <c r="O3877" t="s">
        <v>27</v>
      </c>
      <c r="P3877" t="s">
        <v>58</v>
      </c>
      <c r="Q3877" t="s">
        <v>32</v>
      </c>
      <c r="R3877" t="s">
        <v>38</v>
      </c>
      <c r="S3877" t="s">
        <v>27</v>
      </c>
      <c r="T3877" t="s">
        <v>13311</v>
      </c>
      <c r="U3877" s="1">
        <v>45841</v>
      </c>
      <c r="V3877">
        <v>111</v>
      </c>
      <c r="W3877" t="str">
        <f t="shared" si="107"/>
        <v>90-119</v>
      </c>
    </row>
    <row r="3878" spans="1:23" x14ac:dyDescent="0.25">
      <c r="A3878" t="s">
        <v>4126</v>
      </c>
      <c r="B3878">
        <v>3851845721</v>
      </c>
      <c r="C3878">
        <v>275997558</v>
      </c>
      <c r="D3878" s="1">
        <v>45796</v>
      </c>
      <c r="E3878">
        <v>99214</v>
      </c>
      <c r="F3878">
        <v>99281</v>
      </c>
      <c r="G3878" t="s">
        <v>3176</v>
      </c>
      <c r="H3878" s="34">
        <v>46127</v>
      </c>
      <c r="I3878" s="7">
        <v>36440</v>
      </c>
      <c r="J3878" s="7">
        <v>26008.6</v>
      </c>
      <c r="K3878" s="7">
        <v>4601</v>
      </c>
      <c r="L3878" s="7">
        <v>5830.4</v>
      </c>
      <c r="M3878" s="5">
        <v>0.16</v>
      </c>
      <c r="N3878" t="s">
        <v>1138</v>
      </c>
      <c r="O3878" t="s">
        <v>30</v>
      </c>
      <c r="P3878" t="s">
        <v>35</v>
      </c>
      <c r="Q3878" t="s">
        <v>32</v>
      </c>
      <c r="R3878" t="s">
        <v>26</v>
      </c>
      <c r="S3878" t="s">
        <v>27</v>
      </c>
      <c r="T3878" t="s">
        <v>13310</v>
      </c>
      <c r="U3878" s="1">
        <v>45950</v>
      </c>
      <c r="V3878">
        <v>154</v>
      </c>
      <c r="W3878" t="str">
        <f t="shared" si="107"/>
        <v>150-179</v>
      </c>
    </row>
    <row r="3879" spans="1:23" x14ac:dyDescent="0.25">
      <c r="A3879" t="s">
        <v>4127</v>
      </c>
      <c r="B3879">
        <v>1004531276</v>
      </c>
      <c r="C3879">
        <v>9874384272</v>
      </c>
      <c r="D3879" s="1">
        <v>45328</v>
      </c>
      <c r="E3879">
        <v>99213</v>
      </c>
      <c r="F3879">
        <v>93000</v>
      </c>
      <c r="G3879" t="s">
        <v>286</v>
      </c>
      <c r="H3879" s="34">
        <v>49695</v>
      </c>
      <c r="I3879" s="7">
        <v>39756</v>
      </c>
      <c r="J3879" s="7">
        <v>18246.16</v>
      </c>
      <c r="K3879" s="7">
        <v>15944</v>
      </c>
      <c r="L3879" s="7">
        <v>5565.84</v>
      </c>
      <c r="M3879" s="5">
        <v>0.14000000000000001</v>
      </c>
      <c r="N3879" t="s">
        <v>1135</v>
      </c>
      <c r="O3879" t="s">
        <v>27</v>
      </c>
      <c r="P3879" t="s">
        <v>25</v>
      </c>
      <c r="Q3879" t="s">
        <v>19</v>
      </c>
      <c r="R3879" t="s">
        <v>38</v>
      </c>
      <c r="S3879" t="s">
        <v>21</v>
      </c>
      <c r="T3879" t="s">
        <v>13310</v>
      </c>
      <c r="U3879" s="1">
        <v>45364</v>
      </c>
      <c r="V3879">
        <v>36</v>
      </c>
      <c r="W3879" t="str">
        <f t="shared" si="107"/>
        <v>30-59</v>
      </c>
    </row>
    <row r="3880" spans="1:23" x14ac:dyDescent="0.25">
      <c r="A3880" t="s">
        <v>4128</v>
      </c>
      <c r="B3880">
        <v>174318634</v>
      </c>
      <c r="C3880">
        <v>5382487388</v>
      </c>
      <c r="D3880" s="1">
        <v>45921</v>
      </c>
      <c r="E3880">
        <v>99238</v>
      </c>
      <c r="F3880">
        <v>99212</v>
      </c>
      <c r="G3880" t="s">
        <v>148</v>
      </c>
      <c r="H3880" s="34">
        <v>47612</v>
      </c>
      <c r="I3880" s="7">
        <v>39042</v>
      </c>
      <c r="J3880" s="7">
        <v>24272.44</v>
      </c>
      <c r="K3880" s="7">
        <v>7742</v>
      </c>
      <c r="L3880" s="7">
        <v>7027.56</v>
      </c>
      <c r="M3880" s="5">
        <v>0.18</v>
      </c>
      <c r="N3880" t="s">
        <v>3141</v>
      </c>
      <c r="O3880" t="s">
        <v>27</v>
      </c>
      <c r="P3880" t="s">
        <v>31</v>
      </c>
      <c r="Q3880" t="s">
        <v>19</v>
      </c>
      <c r="R3880" t="s">
        <v>43</v>
      </c>
      <c r="S3880" t="s">
        <v>21</v>
      </c>
      <c r="T3880" t="s">
        <v>13311</v>
      </c>
      <c r="U3880" s="1">
        <v>46055</v>
      </c>
      <c r="V3880">
        <v>134</v>
      </c>
      <c r="W3880" t="str">
        <f t="shared" si="107"/>
        <v>120-149</v>
      </c>
    </row>
    <row r="3881" spans="1:23" x14ac:dyDescent="0.25">
      <c r="A3881" t="s">
        <v>4129</v>
      </c>
      <c r="B3881">
        <v>8803907240</v>
      </c>
      <c r="C3881">
        <v>5591599024</v>
      </c>
      <c r="D3881" s="1">
        <v>45706</v>
      </c>
      <c r="E3881">
        <v>99221</v>
      </c>
      <c r="F3881">
        <v>71046</v>
      </c>
      <c r="G3881" t="s">
        <v>57</v>
      </c>
      <c r="H3881" s="34">
        <v>66298</v>
      </c>
      <c r="I3881" s="7">
        <v>53038</v>
      </c>
      <c r="J3881" s="7">
        <v>45612.68</v>
      </c>
      <c r="K3881" s="7">
        <v>0</v>
      </c>
      <c r="L3881" s="7">
        <v>7425.32</v>
      </c>
      <c r="M3881" s="5">
        <v>0.14000000000000001</v>
      </c>
      <c r="N3881" t="s">
        <v>1135</v>
      </c>
      <c r="O3881" t="s">
        <v>17</v>
      </c>
      <c r="P3881" t="s">
        <v>3148</v>
      </c>
      <c r="Q3881" t="s">
        <v>32</v>
      </c>
      <c r="R3881" t="s">
        <v>21</v>
      </c>
      <c r="S3881" t="s">
        <v>17</v>
      </c>
      <c r="T3881" t="s">
        <v>13311</v>
      </c>
      <c r="U3881" s="1">
        <v>45814</v>
      </c>
      <c r="V3881">
        <v>108</v>
      </c>
      <c r="W3881" t="str">
        <f t="shared" si="107"/>
        <v>90-119</v>
      </c>
    </row>
    <row r="3882" spans="1:23" x14ac:dyDescent="0.25">
      <c r="A3882" t="s">
        <v>4130</v>
      </c>
      <c r="B3882">
        <v>9313068065</v>
      </c>
      <c r="C3882">
        <v>6775901953</v>
      </c>
      <c r="D3882" s="1">
        <v>45539</v>
      </c>
      <c r="E3882">
        <v>99232</v>
      </c>
      <c r="F3882">
        <v>36415</v>
      </c>
      <c r="G3882" t="s">
        <v>152</v>
      </c>
      <c r="H3882" s="34">
        <v>96546</v>
      </c>
      <c r="I3882" s="7">
        <v>76271</v>
      </c>
      <c r="J3882" s="7">
        <v>52173.64</v>
      </c>
      <c r="K3882" s="7">
        <v>11894</v>
      </c>
      <c r="L3882" s="7">
        <v>12203.36</v>
      </c>
      <c r="M3882" s="5">
        <v>0.16</v>
      </c>
      <c r="N3882" t="s">
        <v>1138</v>
      </c>
      <c r="O3882" t="s">
        <v>27</v>
      </c>
      <c r="P3882" t="s">
        <v>40</v>
      </c>
      <c r="Q3882" t="s">
        <v>19</v>
      </c>
      <c r="R3882" t="s">
        <v>38</v>
      </c>
      <c r="S3882" t="s">
        <v>27</v>
      </c>
      <c r="T3882" t="s">
        <v>13310</v>
      </c>
      <c r="U3882" s="1">
        <v>45600</v>
      </c>
      <c r="V3882">
        <v>61</v>
      </c>
      <c r="W3882" t="str">
        <f t="shared" si="107"/>
        <v>60-89</v>
      </c>
    </row>
    <row r="3883" spans="1:23" x14ac:dyDescent="0.25">
      <c r="A3883" t="s">
        <v>4131</v>
      </c>
      <c r="B3883">
        <v>899370528</v>
      </c>
      <c r="C3883">
        <v>6227069040</v>
      </c>
      <c r="D3883" s="1">
        <v>45393</v>
      </c>
      <c r="E3883">
        <v>99214</v>
      </c>
      <c r="F3883">
        <v>99282</v>
      </c>
      <c r="G3883" t="s">
        <v>116</v>
      </c>
      <c r="H3883" s="34">
        <v>73093</v>
      </c>
      <c r="I3883" s="7">
        <v>57013</v>
      </c>
      <c r="J3883" s="7">
        <v>45610.400000000001</v>
      </c>
      <c r="K3883" s="7">
        <v>0</v>
      </c>
      <c r="L3883" s="7">
        <v>11402.6</v>
      </c>
      <c r="M3883" s="5">
        <v>0.2</v>
      </c>
      <c r="N3883" t="s">
        <v>3140</v>
      </c>
      <c r="O3883" t="s">
        <v>17</v>
      </c>
      <c r="P3883" t="s">
        <v>3150</v>
      </c>
      <c r="Q3883" t="s">
        <v>19</v>
      </c>
      <c r="R3883" t="s">
        <v>26</v>
      </c>
      <c r="S3883" t="s">
        <v>27</v>
      </c>
      <c r="T3883" t="s">
        <v>13311</v>
      </c>
      <c r="U3883" s="1">
        <v>45456</v>
      </c>
      <c r="V3883">
        <v>63</v>
      </c>
      <c r="W3883" t="str">
        <f t="shared" si="107"/>
        <v>60-89</v>
      </c>
    </row>
    <row r="3884" spans="1:23" x14ac:dyDescent="0.25">
      <c r="A3884" t="s">
        <v>4132</v>
      </c>
      <c r="B3884">
        <v>5650616029</v>
      </c>
      <c r="C3884">
        <v>3695434834</v>
      </c>
      <c r="D3884" s="1">
        <v>45433</v>
      </c>
      <c r="E3884">
        <v>99214</v>
      </c>
      <c r="F3884">
        <v>99205</v>
      </c>
      <c r="G3884" t="s">
        <v>65</v>
      </c>
      <c r="H3884" s="34">
        <v>51997</v>
      </c>
      <c r="I3884" s="7">
        <v>38998</v>
      </c>
      <c r="J3884" s="7">
        <v>28774.3</v>
      </c>
      <c r="K3884" s="7">
        <v>4374</v>
      </c>
      <c r="L3884" s="7">
        <v>5849.7</v>
      </c>
      <c r="M3884" s="5">
        <v>0.15</v>
      </c>
      <c r="N3884" t="s">
        <v>1139</v>
      </c>
      <c r="O3884" t="s">
        <v>30</v>
      </c>
      <c r="P3884" t="s">
        <v>3149</v>
      </c>
      <c r="Q3884" t="s">
        <v>19</v>
      </c>
      <c r="R3884" t="s">
        <v>38</v>
      </c>
      <c r="S3884" t="s">
        <v>21</v>
      </c>
      <c r="T3884" t="s">
        <v>13310</v>
      </c>
      <c r="U3884" s="1">
        <v>45525</v>
      </c>
      <c r="V3884">
        <v>92</v>
      </c>
      <c r="W3884" t="str">
        <f t="shared" si="107"/>
        <v>90-119</v>
      </c>
    </row>
    <row r="3885" spans="1:23" x14ac:dyDescent="0.25">
      <c r="A3885" t="s">
        <v>4133</v>
      </c>
      <c r="B3885">
        <v>2001698034</v>
      </c>
      <c r="C3885">
        <v>2664898394</v>
      </c>
      <c r="D3885" s="1">
        <v>45718</v>
      </c>
      <c r="E3885">
        <v>99215</v>
      </c>
      <c r="F3885">
        <v>99205</v>
      </c>
      <c r="G3885" t="s">
        <v>3337</v>
      </c>
      <c r="H3885" s="34">
        <v>61003</v>
      </c>
      <c r="I3885" s="7">
        <v>43922</v>
      </c>
      <c r="J3885" s="7">
        <v>27389.24</v>
      </c>
      <c r="K3885" s="7">
        <v>13019</v>
      </c>
      <c r="L3885" s="7">
        <v>3513.76</v>
      </c>
      <c r="M3885" s="5">
        <v>0.08</v>
      </c>
      <c r="N3885" t="s">
        <v>24</v>
      </c>
      <c r="O3885" t="s">
        <v>27</v>
      </c>
      <c r="P3885" t="s">
        <v>97</v>
      </c>
      <c r="Q3885" t="s">
        <v>32</v>
      </c>
      <c r="R3885" t="s">
        <v>27</v>
      </c>
      <c r="S3885" t="s">
        <v>27</v>
      </c>
      <c r="T3885" t="s">
        <v>13310</v>
      </c>
      <c r="U3885" s="1">
        <v>45860</v>
      </c>
      <c r="V3885">
        <v>142</v>
      </c>
      <c r="W3885" t="str">
        <f t="shared" si="107"/>
        <v>120-149</v>
      </c>
    </row>
    <row r="3886" spans="1:23" x14ac:dyDescent="0.25">
      <c r="A3886" t="s">
        <v>4134</v>
      </c>
      <c r="B3886">
        <v>5004436987</v>
      </c>
      <c r="C3886">
        <v>1420317533</v>
      </c>
      <c r="D3886" s="1">
        <v>45734</v>
      </c>
      <c r="E3886">
        <v>99213</v>
      </c>
      <c r="F3886">
        <v>99211</v>
      </c>
      <c r="G3886" t="s">
        <v>146</v>
      </c>
      <c r="H3886" s="34">
        <v>83653</v>
      </c>
      <c r="I3886" s="7">
        <v>66922</v>
      </c>
      <c r="J3886" s="7">
        <v>29252.92</v>
      </c>
      <c r="K3886" s="7">
        <v>28300</v>
      </c>
      <c r="L3886" s="7">
        <v>9369.08</v>
      </c>
      <c r="M3886" s="5">
        <v>0.14000000000000001</v>
      </c>
      <c r="N3886" t="s">
        <v>1135</v>
      </c>
      <c r="O3886" t="s">
        <v>27</v>
      </c>
      <c r="P3886" t="s">
        <v>31</v>
      </c>
      <c r="Q3886" t="s">
        <v>32</v>
      </c>
      <c r="R3886" t="s">
        <v>27</v>
      </c>
      <c r="S3886" t="s">
        <v>17</v>
      </c>
      <c r="T3886" t="s">
        <v>13310</v>
      </c>
      <c r="U3886" s="1">
        <v>45781</v>
      </c>
      <c r="V3886">
        <v>47</v>
      </c>
      <c r="W3886" t="str">
        <f t="shared" si="107"/>
        <v>30-59</v>
      </c>
    </row>
    <row r="3887" spans="1:23" x14ac:dyDescent="0.25">
      <c r="A3887" t="s">
        <v>4135</v>
      </c>
      <c r="B3887">
        <v>792562769</v>
      </c>
      <c r="C3887">
        <v>3260946750</v>
      </c>
      <c r="D3887" s="1">
        <v>45680</v>
      </c>
      <c r="E3887">
        <v>99223</v>
      </c>
      <c r="F3887">
        <v>90834</v>
      </c>
      <c r="G3887" t="s">
        <v>3223</v>
      </c>
      <c r="H3887" s="34">
        <v>64032</v>
      </c>
      <c r="I3887" s="7">
        <v>46103</v>
      </c>
      <c r="J3887" s="7">
        <v>21751.759999999998</v>
      </c>
      <c r="K3887" s="7">
        <v>20663</v>
      </c>
      <c r="L3887" s="7">
        <v>3688.24</v>
      </c>
      <c r="M3887" s="5">
        <v>0.08</v>
      </c>
      <c r="N3887" t="s">
        <v>24</v>
      </c>
      <c r="O3887" t="s">
        <v>27</v>
      </c>
      <c r="P3887" t="s">
        <v>3146</v>
      </c>
      <c r="Q3887" t="s">
        <v>32</v>
      </c>
      <c r="R3887" t="s">
        <v>38</v>
      </c>
      <c r="S3887" t="s">
        <v>21</v>
      </c>
      <c r="T3887" t="s">
        <v>13311</v>
      </c>
      <c r="U3887" s="1">
        <v>45759</v>
      </c>
      <c r="V3887">
        <v>79</v>
      </c>
      <c r="W3887" t="str">
        <f t="shared" si="107"/>
        <v>60-89</v>
      </c>
    </row>
    <row r="3888" spans="1:23" x14ac:dyDescent="0.25">
      <c r="A3888" t="s">
        <v>4136</v>
      </c>
      <c r="B3888">
        <v>3651077406</v>
      </c>
      <c r="C3888">
        <v>1793867118</v>
      </c>
      <c r="D3888" s="1">
        <v>45626</v>
      </c>
      <c r="E3888">
        <v>99231</v>
      </c>
      <c r="F3888">
        <v>99212</v>
      </c>
      <c r="G3888" t="s">
        <v>3312</v>
      </c>
      <c r="H3888" s="34">
        <v>62199</v>
      </c>
      <c r="I3888" s="7">
        <v>52869</v>
      </c>
      <c r="J3888" s="7">
        <v>51811.62</v>
      </c>
      <c r="K3888" s="7">
        <v>0</v>
      </c>
      <c r="L3888" s="7">
        <v>1057.3800000000001</v>
      </c>
      <c r="M3888" s="5">
        <v>0.02</v>
      </c>
      <c r="N3888" t="s">
        <v>16</v>
      </c>
      <c r="O3888" t="s">
        <v>17</v>
      </c>
      <c r="P3888" t="s">
        <v>3146</v>
      </c>
      <c r="Q3888" t="s">
        <v>32</v>
      </c>
      <c r="R3888" t="s">
        <v>43</v>
      </c>
      <c r="S3888" t="s">
        <v>27</v>
      </c>
      <c r="T3888" t="s">
        <v>13312</v>
      </c>
      <c r="U3888" s="1">
        <v>45759</v>
      </c>
      <c r="V3888">
        <v>133</v>
      </c>
      <c r="W3888" t="str">
        <f t="shared" si="107"/>
        <v>120-149</v>
      </c>
    </row>
    <row r="3889" spans="1:23" x14ac:dyDescent="0.25">
      <c r="A3889" t="s">
        <v>4137</v>
      </c>
      <c r="B3889">
        <v>1049977412</v>
      </c>
      <c r="C3889">
        <v>3807936258</v>
      </c>
      <c r="D3889" s="1">
        <v>45369</v>
      </c>
      <c r="E3889">
        <v>99223</v>
      </c>
      <c r="F3889">
        <v>99282</v>
      </c>
      <c r="G3889" t="s">
        <v>3531</v>
      </c>
      <c r="H3889" s="34">
        <v>85463</v>
      </c>
      <c r="I3889" s="7">
        <v>67516</v>
      </c>
      <c r="J3889" s="7">
        <v>56713.440000000002</v>
      </c>
      <c r="K3889" s="7">
        <v>0</v>
      </c>
      <c r="L3889" s="7">
        <v>10802.56</v>
      </c>
      <c r="M3889" s="5">
        <v>0.16</v>
      </c>
      <c r="N3889" t="s">
        <v>1138</v>
      </c>
      <c r="O3889" t="s">
        <v>17</v>
      </c>
      <c r="P3889" t="s">
        <v>3148</v>
      </c>
      <c r="Q3889" t="s">
        <v>32</v>
      </c>
      <c r="R3889" t="s">
        <v>21</v>
      </c>
      <c r="S3889" t="s">
        <v>21</v>
      </c>
      <c r="T3889" t="s">
        <v>13311</v>
      </c>
      <c r="U3889" s="1">
        <v>45452</v>
      </c>
      <c r="V3889">
        <v>83</v>
      </c>
      <c r="W3889" t="str">
        <f t="shared" si="107"/>
        <v>60-89</v>
      </c>
    </row>
    <row r="3890" spans="1:23" x14ac:dyDescent="0.25">
      <c r="A3890" t="s">
        <v>4138</v>
      </c>
      <c r="B3890">
        <v>9770706991</v>
      </c>
      <c r="C3890">
        <v>5181428225</v>
      </c>
      <c r="D3890" s="1">
        <v>45481</v>
      </c>
      <c r="E3890">
        <v>99232</v>
      </c>
      <c r="F3890">
        <v>99212</v>
      </c>
      <c r="G3890" t="s">
        <v>91</v>
      </c>
      <c r="H3890" s="34">
        <v>73887</v>
      </c>
      <c r="I3890" s="7">
        <v>59110</v>
      </c>
      <c r="J3890" s="7">
        <v>28556.6</v>
      </c>
      <c r="K3890" s="7">
        <v>22278</v>
      </c>
      <c r="L3890" s="7">
        <v>8275.4</v>
      </c>
      <c r="M3890" s="5">
        <v>0.14000000000000001</v>
      </c>
      <c r="N3890" t="s">
        <v>1135</v>
      </c>
      <c r="O3890" t="s">
        <v>27</v>
      </c>
      <c r="P3890" t="s">
        <v>3149</v>
      </c>
      <c r="Q3890" t="s">
        <v>19</v>
      </c>
      <c r="R3890" t="s">
        <v>43</v>
      </c>
      <c r="S3890" t="s">
        <v>27</v>
      </c>
      <c r="T3890" t="s">
        <v>13311</v>
      </c>
      <c r="U3890" s="1">
        <v>45559</v>
      </c>
      <c r="V3890">
        <v>78</v>
      </c>
      <c r="W3890" t="str">
        <f t="shared" si="107"/>
        <v>60-89</v>
      </c>
    </row>
    <row r="3891" spans="1:23" x14ac:dyDescent="0.25">
      <c r="A3891" t="s">
        <v>4139</v>
      </c>
      <c r="B3891">
        <v>7714906416</v>
      </c>
      <c r="C3891">
        <v>3726856192</v>
      </c>
      <c r="D3891" s="1">
        <v>45811</v>
      </c>
      <c r="E3891">
        <v>99214</v>
      </c>
      <c r="F3891">
        <v>81000</v>
      </c>
      <c r="G3891" t="s">
        <v>61</v>
      </c>
      <c r="H3891" s="34">
        <v>69273</v>
      </c>
      <c r="I3891" s="7">
        <v>54726</v>
      </c>
      <c r="J3891" s="7">
        <v>38157.839999999997</v>
      </c>
      <c r="K3891" s="7">
        <v>7812</v>
      </c>
      <c r="L3891" s="7">
        <v>8756.16</v>
      </c>
      <c r="M3891" s="5">
        <v>0.16</v>
      </c>
      <c r="N3891" t="s">
        <v>1138</v>
      </c>
      <c r="O3891" t="s">
        <v>30</v>
      </c>
      <c r="P3891" t="s">
        <v>3150</v>
      </c>
      <c r="Q3891" t="s">
        <v>32</v>
      </c>
      <c r="R3891" t="s">
        <v>26</v>
      </c>
      <c r="S3891" t="s">
        <v>17</v>
      </c>
      <c r="T3891" t="s">
        <v>13310</v>
      </c>
      <c r="U3891" s="1">
        <v>45918</v>
      </c>
      <c r="V3891">
        <v>107</v>
      </c>
      <c r="W3891" t="str">
        <f t="shared" si="107"/>
        <v>90-119</v>
      </c>
    </row>
    <row r="3892" spans="1:23" x14ac:dyDescent="0.25">
      <c r="A3892" t="s">
        <v>4140</v>
      </c>
      <c r="B3892">
        <v>2122907059</v>
      </c>
      <c r="C3892">
        <v>3443170327</v>
      </c>
      <c r="D3892" s="1">
        <v>45745</v>
      </c>
      <c r="E3892">
        <v>99231</v>
      </c>
      <c r="F3892">
        <v>99214</v>
      </c>
      <c r="G3892" t="s">
        <v>3357</v>
      </c>
      <c r="H3892" s="34">
        <v>78322</v>
      </c>
      <c r="I3892" s="7">
        <v>61874</v>
      </c>
      <c r="J3892" s="7">
        <v>45354.16</v>
      </c>
      <c r="K3892" s="7">
        <v>6620</v>
      </c>
      <c r="L3892" s="7">
        <v>9899.84</v>
      </c>
      <c r="M3892" s="5">
        <v>0.16</v>
      </c>
      <c r="N3892" t="s">
        <v>1138</v>
      </c>
      <c r="O3892" t="s">
        <v>30</v>
      </c>
      <c r="P3892" t="s">
        <v>3148</v>
      </c>
      <c r="Q3892" t="s">
        <v>19</v>
      </c>
      <c r="R3892" t="s">
        <v>20</v>
      </c>
      <c r="S3892" t="s">
        <v>17</v>
      </c>
      <c r="T3892" t="s">
        <v>13311</v>
      </c>
      <c r="U3892" s="1">
        <v>45855</v>
      </c>
      <c r="V3892">
        <v>110</v>
      </c>
      <c r="W3892" t="str">
        <f t="shared" si="107"/>
        <v>90-119</v>
      </c>
    </row>
    <row r="3893" spans="1:23" x14ac:dyDescent="0.25">
      <c r="A3893" t="s">
        <v>4141</v>
      </c>
      <c r="B3893">
        <v>2804808541</v>
      </c>
      <c r="C3893">
        <v>4867083338</v>
      </c>
      <c r="D3893" s="1">
        <v>45700</v>
      </c>
      <c r="E3893">
        <v>99238</v>
      </c>
      <c r="F3893">
        <v>99213</v>
      </c>
      <c r="G3893" t="s">
        <v>3218</v>
      </c>
      <c r="H3893" s="34">
        <v>26492</v>
      </c>
      <c r="I3893" s="7">
        <v>22518</v>
      </c>
      <c r="J3893" s="7">
        <v>19372.64</v>
      </c>
      <c r="K3893" s="7">
        <v>2695</v>
      </c>
      <c r="L3893" s="7">
        <v>450.36</v>
      </c>
      <c r="M3893" s="5">
        <v>0.02</v>
      </c>
      <c r="N3893" t="s">
        <v>16</v>
      </c>
      <c r="O3893" t="s">
        <v>30</v>
      </c>
      <c r="P3893" t="s">
        <v>3147</v>
      </c>
      <c r="Q3893" t="s">
        <v>32</v>
      </c>
      <c r="R3893" t="s">
        <v>43</v>
      </c>
      <c r="S3893" t="s">
        <v>27</v>
      </c>
      <c r="T3893" t="s">
        <v>13310</v>
      </c>
      <c r="U3893" s="1">
        <v>45741</v>
      </c>
      <c r="V3893">
        <v>41</v>
      </c>
      <c r="W3893" t="str">
        <f t="shared" si="107"/>
        <v>30-59</v>
      </c>
    </row>
    <row r="3894" spans="1:23" x14ac:dyDescent="0.25">
      <c r="A3894" t="s">
        <v>4142</v>
      </c>
      <c r="B3894">
        <v>2070041797</v>
      </c>
      <c r="C3894">
        <v>4725379335</v>
      </c>
      <c r="D3894" s="1">
        <v>45432</v>
      </c>
      <c r="E3894">
        <v>99223</v>
      </c>
      <c r="F3894">
        <v>99205</v>
      </c>
      <c r="G3894" t="s">
        <v>307</v>
      </c>
      <c r="H3894" s="34">
        <v>29084</v>
      </c>
      <c r="I3894" s="7">
        <v>20940</v>
      </c>
      <c r="J3894" s="7">
        <v>19264.8</v>
      </c>
      <c r="K3894" s="7">
        <v>0</v>
      </c>
      <c r="L3894" s="7">
        <v>1675.2</v>
      </c>
      <c r="M3894" s="5">
        <v>0.08</v>
      </c>
      <c r="N3894" t="s">
        <v>24</v>
      </c>
      <c r="O3894" t="s">
        <v>17</v>
      </c>
      <c r="P3894" t="s">
        <v>3150</v>
      </c>
      <c r="Q3894" t="s">
        <v>32</v>
      </c>
      <c r="R3894" t="s">
        <v>27</v>
      </c>
      <c r="S3894" t="s">
        <v>27</v>
      </c>
      <c r="T3894" t="s">
        <v>13310</v>
      </c>
      <c r="U3894" s="1">
        <v>45566</v>
      </c>
      <c r="V3894">
        <v>134</v>
      </c>
      <c r="W3894" t="str">
        <f t="shared" si="107"/>
        <v>120-149</v>
      </c>
    </row>
    <row r="3895" spans="1:23" x14ac:dyDescent="0.25">
      <c r="A3895" t="s">
        <v>4143</v>
      </c>
      <c r="B3895">
        <v>2213257181</v>
      </c>
      <c r="C3895">
        <v>1442198317</v>
      </c>
      <c r="D3895" s="1">
        <v>45869</v>
      </c>
      <c r="E3895">
        <v>99232</v>
      </c>
      <c r="F3895">
        <v>99292</v>
      </c>
      <c r="G3895" t="s">
        <v>116</v>
      </c>
      <c r="H3895" s="34">
        <v>99408</v>
      </c>
      <c r="I3895" s="7">
        <v>78532</v>
      </c>
      <c r="J3895" s="7">
        <v>58469.88</v>
      </c>
      <c r="K3895" s="7">
        <v>7497</v>
      </c>
      <c r="L3895" s="7">
        <v>12565.12</v>
      </c>
      <c r="M3895" s="5">
        <v>0.16</v>
      </c>
      <c r="N3895" t="s">
        <v>1138</v>
      </c>
      <c r="O3895" t="s">
        <v>30</v>
      </c>
      <c r="P3895" t="s">
        <v>3150</v>
      </c>
      <c r="Q3895" t="s">
        <v>32</v>
      </c>
      <c r="R3895" t="s">
        <v>21</v>
      </c>
      <c r="S3895" t="s">
        <v>21</v>
      </c>
      <c r="T3895" t="s">
        <v>13310</v>
      </c>
      <c r="U3895" s="1">
        <v>45945</v>
      </c>
      <c r="V3895">
        <v>76</v>
      </c>
      <c r="W3895" t="str">
        <f t="shared" si="107"/>
        <v>60-89</v>
      </c>
    </row>
    <row r="3896" spans="1:23" x14ac:dyDescent="0.25">
      <c r="A3896" t="s">
        <v>4144</v>
      </c>
      <c r="B3896">
        <v>8193990852</v>
      </c>
      <c r="C3896">
        <v>8074449403</v>
      </c>
      <c r="D3896" s="1">
        <v>45407</v>
      </c>
      <c r="E3896">
        <v>99223</v>
      </c>
      <c r="F3896">
        <v>99284</v>
      </c>
      <c r="G3896" t="s">
        <v>415</v>
      </c>
      <c r="H3896" s="34">
        <v>18727</v>
      </c>
      <c r="I3896" s="7">
        <v>14045</v>
      </c>
      <c r="J3896" s="7">
        <v>8143.25</v>
      </c>
      <c r="K3896" s="7">
        <v>3795</v>
      </c>
      <c r="L3896" s="7">
        <v>2106.75</v>
      </c>
      <c r="M3896" s="5">
        <v>0.15</v>
      </c>
      <c r="N3896" t="s">
        <v>1139</v>
      </c>
      <c r="O3896" t="s">
        <v>27</v>
      </c>
      <c r="P3896" t="s">
        <v>3148</v>
      </c>
      <c r="Q3896" t="s">
        <v>32</v>
      </c>
      <c r="R3896" t="s">
        <v>43</v>
      </c>
      <c r="S3896" t="s">
        <v>17</v>
      </c>
      <c r="T3896" t="s">
        <v>13312</v>
      </c>
      <c r="U3896" s="1">
        <v>45566</v>
      </c>
      <c r="V3896">
        <v>159</v>
      </c>
      <c r="W3896" t="str">
        <f t="shared" si="107"/>
        <v>150-179</v>
      </c>
    </row>
    <row r="3897" spans="1:23" x14ac:dyDescent="0.25">
      <c r="A3897" t="s">
        <v>4145</v>
      </c>
      <c r="B3897">
        <v>2640614432</v>
      </c>
      <c r="C3897">
        <v>1008842714</v>
      </c>
      <c r="D3897" s="1">
        <v>45894</v>
      </c>
      <c r="E3897">
        <v>99214</v>
      </c>
      <c r="F3897">
        <v>99214</v>
      </c>
      <c r="G3897" t="s">
        <v>191</v>
      </c>
      <c r="H3897" s="34">
        <v>43749</v>
      </c>
      <c r="I3897" s="7">
        <v>35874</v>
      </c>
      <c r="J3897" s="7">
        <v>15721.68</v>
      </c>
      <c r="K3897" s="7">
        <v>13695</v>
      </c>
      <c r="L3897" s="7">
        <v>6457.32</v>
      </c>
      <c r="M3897" s="5">
        <v>0.18</v>
      </c>
      <c r="N3897" t="s">
        <v>3141</v>
      </c>
      <c r="O3897" t="s">
        <v>27</v>
      </c>
      <c r="P3897" t="s">
        <v>25</v>
      </c>
      <c r="Q3897" t="s">
        <v>19</v>
      </c>
      <c r="R3897" t="s">
        <v>26</v>
      </c>
      <c r="S3897" t="s">
        <v>21</v>
      </c>
      <c r="T3897" t="s">
        <v>13311</v>
      </c>
      <c r="U3897" s="1">
        <v>45930</v>
      </c>
      <c r="V3897">
        <v>36</v>
      </c>
      <c r="W3897" t="str">
        <f t="shared" si="107"/>
        <v>30-59</v>
      </c>
    </row>
    <row r="3898" spans="1:23" x14ac:dyDescent="0.25">
      <c r="A3898" t="s">
        <v>4146</v>
      </c>
      <c r="B3898">
        <v>509177298</v>
      </c>
      <c r="C3898">
        <v>9235430231</v>
      </c>
      <c r="D3898" s="1">
        <v>45808</v>
      </c>
      <c r="E3898">
        <v>99238</v>
      </c>
      <c r="F3898">
        <v>80053</v>
      </c>
      <c r="G3898" t="s">
        <v>263</v>
      </c>
      <c r="H3898" s="34">
        <v>51621</v>
      </c>
      <c r="I3898" s="7">
        <v>40264</v>
      </c>
      <c r="J3898" s="7">
        <v>26768.2</v>
      </c>
      <c r="K3898" s="7">
        <v>5443</v>
      </c>
      <c r="L3898" s="7">
        <v>8052.8</v>
      </c>
      <c r="M3898" s="5">
        <v>0.2</v>
      </c>
      <c r="N3898" t="s">
        <v>3140</v>
      </c>
      <c r="O3898" t="s">
        <v>27</v>
      </c>
      <c r="P3898" t="s">
        <v>3148</v>
      </c>
      <c r="Q3898" t="s">
        <v>19</v>
      </c>
      <c r="R3898" t="s">
        <v>38</v>
      </c>
      <c r="S3898" t="s">
        <v>21</v>
      </c>
      <c r="T3898" t="s">
        <v>13311</v>
      </c>
      <c r="U3898" s="1">
        <v>45900</v>
      </c>
      <c r="V3898">
        <v>92</v>
      </c>
      <c r="W3898" t="str">
        <f t="shared" si="107"/>
        <v>90-119</v>
      </c>
    </row>
    <row r="3899" spans="1:23" x14ac:dyDescent="0.25">
      <c r="A3899" t="s">
        <v>4147</v>
      </c>
      <c r="B3899">
        <v>8839414714</v>
      </c>
      <c r="C3899">
        <v>9697621763</v>
      </c>
      <c r="D3899" s="1">
        <v>45799</v>
      </c>
      <c r="E3899">
        <v>99213</v>
      </c>
      <c r="F3899">
        <v>93000</v>
      </c>
      <c r="G3899" t="s">
        <v>3232</v>
      </c>
      <c r="H3899" s="34">
        <v>92966</v>
      </c>
      <c r="I3899" s="7">
        <v>69725</v>
      </c>
      <c r="J3899" s="7">
        <v>59266.25</v>
      </c>
      <c r="K3899" s="7">
        <v>0</v>
      </c>
      <c r="L3899" s="7">
        <v>10458.75</v>
      </c>
      <c r="M3899" s="5">
        <v>0.15</v>
      </c>
      <c r="N3899" t="s">
        <v>1139</v>
      </c>
      <c r="O3899" t="s">
        <v>17</v>
      </c>
      <c r="P3899" t="s">
        <v>40</v>
      </c>
      <c r="Q3899" t="s">
        <v>32</v>
      </c>
      <c r="R3899" t="s">
        <v>21</v>
      </c>
      <c r="S3899" t="s">
        <v>27</v>
      </c>
      <c r="T3899" t="s">
        <v>13312</v>
      </c>
      <c r="U3899" s="1">
        <v>45917</v>
      </c>
      <c r="V3899">
        <v>118</v>
      </c>
      <c r="W3899" t="str">
        <f t="shared" si="107"/>
        <v>90-119</v>
      </c>
    </row>
    <row r="3900" spans="1:23" x14ac:dyDescent="0.25">
      <c r="A3900" t="s">
        <v>4148</v>
      </c>
      <c r="B3900">
        <v>7798003928</v>
      </c>
      <c r="C3900">
        <v>2740016571</v>
      </c>
      <c r="D3900" s="1">
        <v>45831</v>
      </c>
      <c r="E3900">
        <v>99223</v>
      </c>
      <c r="F3900">
        <v>99203</v>
      </c>
      <c r="G3900" t="s">
        <v>127</v>
      </c>
      <c r="H3900" s="34">
        <v>57727</v>
      </c>
      <c r="I3900" s="7">
        <v>43295</v>
      </c>
      <c r="J3900" s="7">
        <v>36800.75</v>
      </c>
      <c r="K3900" s="7">
        <v>0</v>
      </c>
      <c r="L3900" s="7">
        <v>6494.25</v>
      </c>
      <c r="M3900" s="5">
        <v>0.15</v>
      </c>
      <c r="N3900" t="s">
        <v>1139</v>
      </c>
      <c r="O3900" t="s">
        <v>17</v>
      </c>
      <c r="P3900" t="s">
        <v>55</v>
      </c>
      <c r="Q3900" t="s">
        <v>32</v>
      </c>
      <c r="R3900" t="s">
        <v>20</v>
      </c>
      <c r="S3900" t="s">
        <v>21</v>
      </c>
      <c r="T3900" t="s">
        <v>13311</v>
      </c>
      <c r="U3900" s="1">
        <v>46004</v>
      </c>
      <c r="V3900">
        <v>173</v>
      </c>
      <c r="W3900" t="str">
        <f t="shared" si="107"/>
        <v>150-179</v>
      </c>
    </row>
    <row r="3901" spans="1:23" x14ac:dyDescent="0.25">
      <c r="A3901" t="s">
        <v>4149</v>
      </c>
      <c r="B3901">
        <v>6411303147</v>
      </c>
      <c r="C3901">
        <v>1651114603</v>
      </c>
      <c r="D3901" s="1">
        <v>45561</v>
      </c>
      <c r="E3901">
        <v>99213</v>
      </c>
      <c r="F3901">
        <v>36415</v>
      </c>
      <c r="G3901" t="s">
        <v>129</v>
      </c>
      <c r="H3901" s="34">
        <v>34403</v>
      </c>
      <c r="I3901" s="7">
        <v>27178</v>
      </c>
      <c r="J3901" s="7">
        <v>22829.52</v>
      </c>
      <c r="K3901" s="7">
        <v>0</v>
      </c>
      <c r="L3901" s="7">
        <v>4348.4799999999996</v>
      </c>
      <c r="M3901" s="5">
        <v>0.16</v>
      </c>
      <c r="N3901" t="s">
        <v>1138</v>
      </c>
      <c r="O3901" t="s">
        <v>17</v>
      </c>
      <c r="P3901" t="s">
        <v>3146</v>
      </c>
      <c r="Q3901" t="s">
        <v>19</v>
      </c>
      <c r="R3901" t="s">
        <v>43</v>
      </c>
      <c r="S3901" t="s">
        <v>17</v>
      </c>
      <c r="T3901" t="s">
        <v>13311</v>
      </c>
      <c r="U3901" s="1">
        <v>45680</v>
      </c>
      <c r="V3901">
        <v>119</v>
      </c>
      <c r="W3901" t="str">
        <f t="shared" si="107"/>
        <v>90-119</v>
      </c>
    </row>
    <row r="3902" spans="1:23" x14ac:dyDescent="0.25">
      <c r="A3902" t="s">
        <v>4150</v>
      </c>
      <c r="B3902">
        <v>3703425963</v>
      </c>
      <c r="C3902">
        <v>9284840182</v>
      </c>
      <c r="D3902" s="1">
        <v>45758</v>
      </c>
      <c r="E3902">
        <v>99232</v>
      </c>
      <c r="F3902">
        <v>99211</v>
      </c>
      <c r="G3902" t="s">
        <v>140</v>
      </c>
      <c r="H3902" s="34">
        <v>18630</v>
      </c>
      <c r="I3902" s="7">
        <v>14904</v>
      </c>
      <c r="J3902" s="7">
        <v>11578.44</v>
      </c>
      <c r="K3902" s="7">
        <v>1239</v>
      </c>
      <c r="L3902" s="7">
        <v>2086.56</v>
      </c>
      <c r="M3902" s="5">
        <v>0.14000000000000001</v>
      </c>
      <c r="N3902" t="s">
        <v>1135</v>
      </c>
      <c r="O3902" t="s">
        <v>30</v>
      </c>
      <c r="P3902" t="s">
        <v>3147</v>
      </c>
      <c r="Q3902" t="s">
        <v>19</v>
      </c>
      <c r="R3902" t="s">
        <v>26</v>
      </c>
      <c r="S3902" t="s">
        <v>27</v>
      </c>
      <c r="T3902" t="s">
        <v>13310</v>
      </c>
      <c r="U3902" s="1">
        <v>45878</v>
      </c>
      <c r="V3902">
        <v>120</v>
      </c>
      <c r="W3902" t="str">
        <f t="shared" si="107"/>
        <v>120-149</v>
      </c>
    </row>
    <row r="3903" spans="1:23" x14ac:dyDescent="0.25">
      <c r="A3903" t="s">
        <v>4151</v>
      </c>
      <c r="B3903">
        <v>8458506261</v>
      </c>
      <c r="C3903">
        <v>8463128627</v>
      </c>
      <c r="D3903" s="1">
        <v>45943</v>
      </c>
      <c r="E3903">
        <v>99232</v>
      </c>
      <c r="F3903">
        <v>99212</v>
      </c>
      <c r="G3903" t="s">
        <v>272</v>
      </c>
      <c r="H3903" s="34">
        <v>56820</v>
      </c>
      <c r="I3903" s="7">
        <v>42615</v>
      </c>
      <c r="J3903" s="7">
        <v>31992.75</v>
      </c>
      <c r="K3903" s="7">
        <v>4230</v>
      </c>
      <c r="L3903" s="7">
        <v>6392.25</v>
      </c>
      <c r="M3903" s="5">
        <v>0.15</v>
      </c>
      <c r="N3903" t="s">
        <v>1139</v>
      </c>
      <c r="O3903" t="s">
        <v>30</v>
      </c>
      <c r="P3903" t="s">
        <v>3146</v>
      </c>
      <c r="Q3903" t="s">
        <v>19</v>
      </c>
      <c r="R3903" t="s">
        <v>20</v>
      </c>
      <c r="S3903" t="s">
        <v>17</v>
      </c>
      <c r="T3903" t="s">
        <v>13310</v>
      </c>
      <c r="U3903" s="1">
        <v>46023</v>
      </c>
      <c r="V3903">
        <v>80</v>
      </c>
      <c r="W3903" t="str">
        <f t="shared" si="107"/>
        <v>60-89</v>
      </c>
    </row>
    <row r="3904" spans="1:23" x14ac:dyDescent="0.25">
      <c r="A3904" t="s">
        <v>4152</v>
      </c>
      <c r="B3904">
        <v>6296958529</v>
      </c>
      <c r="C3904">
        <v>755770037</v>
      </c>
      <c r="D3904" s="1">
        <v>45324</v>
      </c>
      <c r="E3904">
        <v>99215</v>
      </c>
      <c r="F3904">
        <v>99213</v>
      </c>
      <c r="G3904" t="s">
        <v>3262</v>
      </c>
      <c r="H3904" s="34">
        <v>52720</v>
      </c>
      <c r="I3904" s="7">
        <v>44812</v>
      </c>
      <c r="J3904" s="7">
        <v>37590.76</v>
      </c>
      <c r="K3904" s="7">
        <v>6325</v>
      </c>
      <c r="L3904" s="7">
        <v>896.24</v>
      </c>
      <c r="M3904" s="5">
        <v>0.02</v>
      </c>
      <c r="N3904" t="s">
        <v>16</v>
      </c>
      <c r="O3904" t="s">
        <v>30</v>
      </c>
      <c r="P3904" t="s">
        <v>3147</v>
      </c>
      <c r="Q3904" t="s">
        <v>19</v>
      </c>
      <c r="R3904" t="s">
        <v>26</v>
      </c>
      <c r="S3904" t="s">
        <v>21</v>
      </c>
      <c r="T3904" t="s">
        <v>13311</v>
      </c>
      <c r="U3904" s="1">
        <v>45420</v>
      </c>
      <c r="V3904">
        <v>96</v>
      </c>
      <c r="W3904" t="str">
        <f t="shared" si="107"/>
        <v>90-119</v>
      </c>
    </row>
    <row r="3905" spans="1:23" x14ac:dyDescent="0.25">
      <c r="A3905" t="s">
        <v>4153</v>
      </c>
      <c r="B3905">
        <v>9321185115</v>
      </c>
      <c r="C3905">
        <v>4123912132</v>
      </c>
      <c r="D3905" s="1">
        <v>45314</v>
      </c>
      <c r="E3905">
        <v>99213</v>
      </c>
      <c r="F3905">
        <v>99201</v>
      </c>
      <c r="G3905" t="s">
        <v>61</v>
      </c>
      <c r="H3905" s="34">
        <v>46322</v>
      </c>
      <c r="I3905" s="7">
        <v>36131</v>
      </c>
      <c r="J3905" s="7">
        <v>14527.8</v>
      </c>
      <c r="K3905" s="7">
        <v>14377</v>
      </c>
      <c r="L3905" s="7">
        <v>7226.2</v>
      </c>
      <c r="M3905" s="5">
        <v>0.2</v>
      </c>
      <c r="N3905" t="s">
        <v>3140</v>
      </c>
      <c r="O3905" t="s">
        <v>27</v>
      </c>
      <c r="P3905" t="s">
        <v>3149</v>
      </c>
      <c r="Q3905" t="s">
        <v>32</v>
      </c>
      <c r="R3905" t="s">
        <v>20</v>
      </c>
      <c r="S3905" t="s">
        <v>17</v>
      </c>
      <c r="T3905" t="s">
        <v>13310</v>
      </c>
      <c r="U3905" s="1">
        <v>45399</v>
      </c>
      <c r="V3905">
        <v>85</v>
      </c>
      <c r="W3905" t="str">
        <f t="shared" si="107"/>
        <v>60-89</v>
      </c>
    </row>
    <row r="3906" spans="1:23" x14ac:dyDescent="0.25">
      <c r="A3906" t="s">
        <v>4154</v>
      </c>
      <c r="B3906">
        <v>7560908068</v>
      </c>
      <c r="C3906">
        <v>9808735139</v>
      </c>
      <c r="D3906" s="1">
        <v>45307</v>
      </c>
      <c r="E3906">
        <v>99232</v>
      </c>
      <c r="F3906">
        <v>36415</v>
      </c>
      <c r="G3906" t="s">
        <v>3337</v>
      </c>
      <c r="H3906" s="34">
        <v>67018</v>
      </c>
      <c r="I3906" s="7">
        <v>52274</v>
      </c>
      <c r="J3906" s="7">
        <v>21722.2</v>
      </c>
      <c r="K3906" s="7">
        <v>20097</v>
      </c>
      <c r="L3906" s="7">
        <v>10454.799999999999</v>
      </c>
      <c r="M3906" s="5">
        <v>0.2</v>
      </c>
      <c r="N3906" t="s">
        <v>3140</v>
      </c>
      <c r="O3906" t="s">
        <v>27</v>
      </c>
      <c r="P3906" t="s">
        <v>55</v>
      </c>
      <c r="Q3906" t="s">
        <v>32</v>
      </c>
      <c r="R3906" t="s">
        <v>20</v>
      </c>
      <c r="S3906" t="s">
        <v>17</v>
      </c>
      <c r="T3906" t="s">
        <v>13310</v>
      </c>
      <c r="U3906" s="1">
        <v>45392</v>
      </c>
      <c r="V3906">
        <v>85</v>
      </c>
      <c r="W3906" t="str">
        <f t="shared" si="107"/>
        <v>60-89</v>
      </c>
    </row>
    <row r="3907" spans="1:23" x14ac:dyDescent="0.25">
      <c r="A3907" t="s">
        <v>4155</v>
      </c>
      <c r="B3907">
        <v>7133327894</v>
      </c>
      <c r="C3907">
        <v>2895856864</v>
      </c>
      <c r="D3907" s="1">
        <v>45298</v>
      </c>
      <c r="E3907">
        <v>99213</v>
      </c>
      <c r="F3907">
        <v>99211</v>
      </c>
      <c r="G3907" t="s">
        <v>4092</v>
      </c>
      <c r="H3907" s="34">
        <v>38868</v>
      </c>
      <c r="I3907" s="7">
        <v>30317</v>
      </c>
      <c r="J3907" s="7">
        <v>24253.599999999999</v>
      </c>
      <c r="K3907" s="7">
        <v>0</v>
      </c>
      <c r="L3907" s="7">
        <v>6063.4</v>
      </c>
      <c r="M3907" s="5">
        <v>0.2</v>
      </c>
      <c r="N3907" t="s">
        <v>3140</v>
      </c>
      <c r="O3907" t="s">
        <v>17</v>
      </c>
      <c r="P3907" t="s">
        <v>58</v>
      </c>
      <c r="Q3907" t="s">
        <v>32</v>
      </c>
      <c r="R3907" t="s">
        <v>26</v>
      </c>
      <c r="S3907" t="s">
        <v>21</v>
      </c>
      <c r="T3907" t="s">
        <v>13311</v>
      </c>
      <c r="U3907" s="1">
        <v>45470</v>
      </c>
      <c r="V3907">
        <v>172</v>
      </c>
      <c r="W3907" t="str">
        <f t="shared" ref="W3907:W3970" si="108">IF(V3907="","",IF(V3907&lt;30,"0-29",IF(V3907&lt;60,"30-59",IF(V3907&lt;90,"60-89",IF(V3907&lt;120,"90-119",IF(V3907&lt;150,"120-149",IF(V3907&lt;180,"150-179",IF(V3907&lt;210,"180-209",IF(V3907&lt;240,"210-239",IF(V3907&lt;270,"240-269",IF(V3907&lt;300,"270-299",IF(V3907&lt;330,"300-329",IF(V3907&lt;360,"330-359","360+")))))))))))))</f>
        <v>150-179</v>
      </c>
    </row>
    <row r="3908" spans="1:23" x14ac:dyDescent="0.25">
      <c r="A3908" t="s">
        <v>4156</v>
      </c>
      <c r="B3908">
        <v>7866598695</v>
      </c>
      <c r="C3908">
        <v>2888185379</v>
      </c>
      <c r="D3908" s="1">
        <v>45835</v>
      </c>
      <c r="E3908">
        <v>99214</v>
      </c>
      <c r="F3908">
        <v>99215</v>
      </c>
      <c r="G3908" t="s">
        <v>194</v>
      </c>
      <c r="H3908" s="34">
        <v>59658</v>
      </c>
      <c r="I3908" s="7">
        <v>38778</v>
      </c>
      <c r="J3908" s="7">
        <v>34124.639999999999</v>
      </c>
      <c r="K3908" s="7">
        <v>0</v>
      </c>
      <c r="L3908" s="7">
        <v>4653.3599999999997</v>
      </c>
      <c r="M3908" s="5">
        <v>0.12</v>
      </c>
      <c r="N3908" t="s">
        <v>46</v>
      </c>
      <c r="O3908" t="s">
        <v>17</v>
      </c>
      <c r="P3908" t="s">
        <v>3147</v>
      </c>
      <c r="Q3908" t="s">
        <v>19</v>
      </c>
      <c r="R3908" t="s">
        <v>38</v>
      </c>
      <c r="S3908" t="s">
        <v>21</v>
      </c>
      <c r="T3908" t="s">
        <v>13312</v>
      </c>
      <c r="U3908" s="1">
        <v>45919</v>
      </c>
      <c r="V3908">
        <v>84</v>
      </c>
      <c r="W3908" t="str">
        <f t="shared" si="108"/>
        <v>60-89</v>
      </c>
    </row>
    <row r="3909" spans="1:23" x14ac:dyDescent="0.25">
      <c r="A3909" t="s">
        <v>4157</v>
      </c>
      <c r="B3909">
        <v>9856860340</v>
      </c>
      <c r="C3909">
        <v>2118505840</v>
      </c>
      <c r="D3909" s="1">
        <v>45821</v>
      </c>
      <c r="E3909">
        <v>99222</v>
      </c>
      <c r="F3909">
        <v>99201</v>
      </c>
      <c r="G3909" t="s">
        <v>63</v>
      </c>
      <c r="H3909" s="34">
        <v>21739</v>
      </c>
      <c r="I3909" s="7">
        <v>16956</v>
      </c>
      <c r="J3909" s="7">
        <v>13564.8</v>
      </c>
      <c r="K3909" s="7">
        <v>0</v>
      </c>
      <c r="L3909" s="7">
        <v>3391.2</v>
      </c>
      <c r="M3909" s="5">
        <v>0.2</v>
      </c>
      <c r="N3909" t="s">
        <v>3140</v>
      </c>
      <c r="O3909" t="s">
        <v>17</v>
      </c>
      <c r="P3909" t="s">
        <v>35</v>
      </c>
      <c r="Q3909" t="s">
        <v>32</v>
      </c>
      <c r="R3909" t="s">
        <v>26</v>
      </c>
      <c r="S3909" t="s">
        <v>17</v>
      </c>
      <c r="T3909" t="s">
        <v>13310</v>
      </c>
      <c r="U3909" s="1">
        <v>45885</v>
      </c>
      <c r="V3909">
        <v>64</v>
      </c>
      <c r="W3909" t="str">
        <f t="shared" si="108"/>
        <v>60-89</v>
      </c>
    </row>
    <row r="3910" spans="1:23" x14ac:dyDescent="0.25">
      <c r="A3910" t="s">
        <v>4158</v>
      </c>
      <c r="B3910">
        <v>539627320</v>
      </c>
      <c r="C3910">
        <v>9752261155</v>
      </c>
      <c r="D3910" s="1">
        <v>45751</v>
      </c>
      <c r="E3910">
        <v>99222</v>
      </c>
      <c r="F3910">
        <v>97110</v>
      </c>
      <c r="G3910" t="s">
        <v>3331</v>
      </c>
      <c r="H3910" s="34">
        <v>47851</v>
      </c>
      <c r="I3910" s="7">
        <v>39238</v>
      </c>
      <c r="J3910" s="7">
        <v>24193.16</v>
      </c>
      <c r="K3910" s="7">
        <v>7982</v>
      </c>
      <c r="L3910" s="7">
        <v>7062.84</v>
      </c>
      <c r="M3910" s="5">
        <v>0.18</v>
      </c>
      <c r="N3910" t="s">
        <v>3141</v>
      </c>
      <c r="O3910" t="s">
        <v>27</v>
      </c>
      <c r="P3910" t="s">
        <v>40</v>
      </c>
      <c r="Q3910" t="s">
        <v>19</v>
      </c>
      <c r="R3910" t="s">
        <v>27</v>
      </c>
      <c r="S3910" t="s">
        <v>27</v>
      </c>
      <c r="T3910" t="s">
        <v>13310</v>
      </c>
      <c r="U3910" s="1">
        <v>45831</v>
      </c>
      <c r="V3910">
        <v>80</v>
      </c>
      <c r="W3910" t="str">
        <f t="shared" si="108"/>
        <v>60-89</v>
      </c>
    </row>
    <row r="3911" spans="1:23" x14ac:dyDescent="0.25">
      <c r="A3911" t="s">
        <v>4159</v>
      </c>
      <c r="B3911">
        <v>222423608</v>
      </c>
      <c r="C3911">
        <v>3909499637</v>
      </c>
      <c r="D3911" s="1">
        <v>45329</v>
      </c>
      <c r="E3911">
        <v>99233</v>
      </c>
      <c r="F3911">
        <v>99212</v>
      </c>
      <c r="G3911" t="s">
        <v>81</v>
      </c>
      <c r="H3911" s="34">
        <v>28652</v>
      </c>
      <c r="I3911" s="7">
        <v>18624</v>
      </c>
      <c r="J3911" s="7">
        <v>16389.12</v>
      </c>
      <c r="K3911" s="7">
        <v>0</v>
      </c>
      <c r="L3911" s="7">
        <v>2234.88</v>
      </c>
      <c r="M3911" s="5">
        <v>0.12</v>
      </c>
      <c r="N3911" t="s">
        <v>46</v>
      </c>
      <c r="O3911" t="s">
        <v>17</v>
      </c>
      <c r="P3911" t="s">
        <v>3149</v>
      </c>
      <c r="Q3911" t="s">
        <v>19</v>
      </c>
      <c r="R3911" t="s">
        <v>43</v>
      </c>
      <c r="S3911" t="s">
        <v>27</v>
      </c>
      <c r="T3911" t="s">
        <v>13311</v>
      </c>
      <c r="U3911" s="1">
        <v>45388</v>
      </c>
      <c r="V3911">
        <v>59</v>
      </c>
      <c r="W3911" t="str">
        <f t="shared" si="108"/>
        <v>30-59</v>
      </c>
    </row>
    <row r="3912" spans="1:23" x14ac:dyDescent="0.25">
      <c r="A3912" t="s">
        <v>4160</v>
      </c>
      <c r="B3912">
        <v>7097149211</v>
      </c>
      <c r="C3912">
        <v>257019128</v>
      </c>
      <c r="D3912" s="1">
        <v>45596</v>
      </c>
      <c r="E3912">
        <v>99232</v>
      </c>
      <c r="F3912">
        <v>99215</v>
      </c>
      <c r="G3912" t="s">
        <v>79</v>
      </c>
      <c r="H3912" s="34">
        <v>59740</v>
      </c>
      <c r="I3912" s="7">
        <v>47195</v>
      </c>
      <c r="J3912" s="7">
        <v>35654.800000000003</v>
      </c>
      <c r="K3912" s="7">
        <v>3989</v>
      </c>
      <c r="L3912" s="7">
        <v>7551.2</v>
      </c>
      <c r="M3912" s="5">
        <v>0.16</v>
      </c>
      <c r="N3912" t="s">
        <v>1138</v>
      </c>
      <c r="O3912" t="s">
        <v>30</v>
      </c>
      <c r="P3912" t="s">
        <v>3146</v>
      </c>
      <c r="Q3912" t="s">
        <v>32</v>
      </c>
      <c r="R3912" t="s">
        <v>43</v>
      </c>
      <c r="S3912" t="s">
        <v>27</v>
      </c>
      <c r="T3912" t="s">
        <v>13311</v>
      </c>
      <c r="U3912" s="1">
        <v>45678</v>
      </c>
      <c r="V3912">
        <v>82</v>
      </c>
      <c r="W3912" t="str">
        <f t="shared" si="108"/>
        <v>60-89</v>
      </c>
    </row>
    <row r="3913" spans="1:23" x14ac:dyDescent="0.25">
      <c r="A3913" t="s">
        <v>4161</v>
      </c>
      <c r="B3913">
        <v>8474732376</v>
      </c>
      <c r="C3913">
        <v>3265795716</v>
      </c>
      <c r="D3913" s="1">
        <v>45922</v>
      </c>
      <c r="E3913">
        <v>99222</v>
      </c>
      <c r="F3913">
        <v>99202</v>
      </c>
      <c r="G3913" t="s">
        <v>91</v>
      </c>
      <c r="H3913" s="34">
        <v>56329</v>
      </c>
      <c r="I3913" s="7">
        <v>43937</v>
      </c>
      <c r="J3913" s="7">
        <v>23127.599999999999</v>
      </c>
      <c r="K3913" s="7">
        <v>12022</v>
      </c>
      <c r="L3913" s="7">
        <v>8787.4</v>
      </c>
      <c r="M3913" s="5">
        <v>0.2</v>
      </c>
      <c r="N3913" t="s">
        <v>3140</v>
      </c>
      <c r="O3913" t="s">
        <v>27</v>
      </c>
      <c r="P3913" t="s">
        <v>18</v>
      </c>
      <c r="Q3913" t="s">
        <v>32</v>
      </c>
      <c r="R3913" t="s">
        <v>21</v>
      </c>
      <c r="S3913" t="s">
        <v>27</v>
      </c>
      <c r="T3913" t="s">
        <v>13311</v>
      </c>
      <c r="U3913" s="1">
        <v>45952</v>
      </c>
      <c r="V3913">
        <v>30</v>
      </c>
      <c r="W3913" t="str">
        <f t="shared" si="108"/>
        <v>30-59</v>
      </c>
    </row>
    <row r="3914" spans="1:23" x14ac:dyDescent="0.25">
      <c r="A3914" t="s">
        <v>4162</v>
      </c>
      <c r="B3914">
        <v>5366368802</v>
      </c>
      <c r="C3914">
        <v>6313393191</v>
      </c>
      <c r="D3914" s="1">
        <v>45640</v>
      </c>
      <c r="E3914">
        <v>99221</v>
      </c>
      <c r="F3914">
        <v>99205</v>
      </c>
      <c r="G3914" t="s">
        <v>3438</v>
      </c>
      <c r="H3914" s="34">
        <v>24873</v>
      </c>
      <c r="I3914" s="7">
        <v>19650</v>
      </c>
      <c r="J3914" s="7">
        <v>12644</v>
      </c>
      <c r="K3914" s="7">
        <v>3862</v>
      </c>
      <c r="L3914" s="7">
        <v>3144</v>
      </c>
      <c r="M3914" s="5">
        <v>0.16</v>
      </c>
      <c r="N3914" t="s">
        <v>1138</v>
      </c>
      <c r="O3914" t="s">
        <v>27</v>
      </c>
      <c r="P3914" t="s">
        <v>97</v>
      </c>
      <c r="Q3914" t="s">
        <v>32</v>
      </c>
      <c r="R3914" t="s">
        <v>43</v>
      </c>
      <c r="S3914" t="s">
        <v>27</v>
      </c>
      <c r="T3914" t="s">
        <v>13310</v>
      </c>
      <c r="U3914" s="1">
        <v>45685</v>
      </c>
      <c r="V3914">
        <v>45</v>
      </c>
      <c r="W3914" t="str">
        <f t="shared" si="108"/>
        <v>30-59</v>
      </c>
    </row>
    <row r="3915" spans="1:23" x14ac:dyDescent="0.25">
      <c r="A3915" t="s">
        <v>4163</v>
      </c>
      <c r="B3915">
        <v>652616962</v>
      </c>
      <c r="C3915">
        <v>2857774623</v>
      </c>
      <c r="D3915" s="1">
        <v>45761</v>
      </c>
      <c r="E3915">
        <v>99213</v>
      </c>
      <c r="F3915">
        <v>99281</v>
      </c>
      <c r="G3915" t="s">
        <v>270</v>
      </c>
      <c r="H3915" s="34">
        <v>97172</v>
      </c>
      <c r="I3915" s="7">
        <v>69964</v>
      </c>
      <c r="J3915" s="7">
        <v>64366.879999999997</v>
      </c>
      <c r="K3915" s="7">
        <v>0</v>
      </c>
      <c r="L3915" s="7">
        <v>5597.12</v>
      </c>
      <c r="M3915" s="5">
        <v>0.08</v>
      </c>
      <c r="N3915" t="s">
        <v>24</v>
      </c>
      <c r="O3915" t="s">
        <v>17</v>
      </c>
      <c r="P3915" t="s">
        <v>25</v>
      </c>
      <c r="Q3915" t="s">
        <v>32</v>
      </c>
      <c r="R3915" t="s">
        <v>26</v>
      </c>
      <c r="S3915" t="s">
        <v>21</v>
      </c>
      <c r="T3915" t="s">
        <v>13312</v>
      </c>
      <c r="U3915" s="1">
        <v>45922</v>
      </c>
      <c r="V3915">
        <v>161</v>
      </c>
      <c r="W3915" t="str">
        <f t="shared" si="108"/>
        <v>150-179</v>
      </c>
    </row>
    <row r="3916" spans="1:23" x14ac:dyDescent="0.25">
      <c r="A3916" t="s">
        <v>4164</v>
      </c>
      <c r="B3916">
        <v>154885632</v>
      </c>
      <c r="C3916">
        <v>1558318061</v>
      </c>
      <c r="D3916" s="1">
        <v>45717</v>
      </c>
      <c r="E3916">
        <v>99232</v>
      </c>
      <c r="F3916">
        <v>99203</v>
      </c>
      <c r="G3916" t="s">
        <v>3286</v>
      </c>
      <c r="H3916" s="34">
        <v>70850</v>
      </c>
      <c r="I3916" s="7">
        <v>55263</v>
      </c>
      <c r="J3916" s="7">
        <v>40965.4</v>
      </c>
      <c r="K3916" s="7">
        <v>3245</v>
      </c>
      <c r="L3916" s="7">
        <v>11052.6</v>
      </c>
      <c r="M3916" s="5">
        <v>0.2</v>
      </c>
      <c r="N3916" t="s">
        <v>3140</v>
      </c>
      <c r="O3916" t="s">
        <v>30</v>
      </c>
      <c r="P3916" t="s">
        <v>55</v>
      </c>
      <c r="Q3916" t="s">
        <v>19</v>
      </c>
      <c r="R3916" t="s">
        <v>21</v>
      </c>
      <c r="S3916" t="s">
        <v>27</v>
      </c>
      <c r="T3916" t="s">
        <v>13310</v>
      </c>
      <c r="U3916" s="1">
        <v>45816</v>
      </c>
      <c r="V3916">
        <v>99</v>
      </c>
      <c r="W3916" t="str">
        <f t="shared" si="108"/>
        <v>90-119</v>
      </c>
    </row>
    <row r="3917" spans="1:23" x14ac:dyDescent="0.25">
      <c r="A3917" t="s">
        <v>4165</v>
      </c>
      <c r="B3917">
        <v>3242200221</v>
      </c>
      <c r="C3917">
        <v>3615592799</v>
      </c>
      <c r="D3917" s="1">
        <v>45907</v>
      </c>
      <c r="E3917">
        <v>99221</v>
      </c>
      <c r="F3917">
        <v>90834</v>
      </c>
      <c r="G3917" t="s">
        <v>3174</v>
      </c>
      <c r="H3917" s="34">
        <v>66629</v>
      </c>
      <c r="I3917" s="7">
        <v>56635</v>
      </c>
      <c r="J3917" s="7">
        <v>47652.3</v>
      </c>
      <c r="K3917" s="7">
        <v>7850</v>
      </c>
      <c r="L3917" s="7">
        <v>1132.7</v>
      </c>
      <c r="M3917" s="5">
        <v>0.02</v>
      </c>
      <c r="N3917" t="s">
        <v>16</v>
      </c>
      <c r="O3917" t="s">
        <v>30</v>
      </c>
      <c r="P3917" t="s">
        <v>35</v>
      </c>
      <c r="Q3917" t="s">
        <v>19</v>
      </c>
      <c r="R3917" t="s">
        <v>43</v>
      </c>
      <c r="S3917" t="s">
        <v>21</v>
      </c>
      <c r="T3917" t="s">
        <v>13312</v>
      </c>
      <c r="U3917" s="1">
        <v>45960</v>
      </c>
      <c r="V3917">
        <v>53</v>
      </c>
      <c r="W3917" t="str">
        <f t="shared" si="108"/>
        <v>30-59</v>
      </c>
    </row>
    <row r="3918" spans="1:23" x14ac:dyDescent="0.25">
      <c r="A3918" t="s">
        <v>4166</v>
      </c>
      <c r="B3918">
        <v>1914505028</v>
      </c>
      <c r="C3918">
        <v>2272540674</v>
      </c>
      <c r="D3918" s="1">
        <v>45729</v>
      </c>
      <c r="E3918">
        <v>99221</v>
      </c>
      <c r="F3918">
        <v>99291</v>
      </c>
      <c r="G3918" t="s">
        <v>3223</v>
      </c>
      <c r="H3918" s="34">
        <v>60120</v>
      </c>
      <c r="I3918" s="7">
        <v>46894</v>
      </c>
      <c r="J3918" s="7">
        <v>26449.200000000001</v>
      </c>
      <c r="K3918" s="7">
        <v>11066</v>
      </c>
      <c r="L3918" s="7">
        <v>9378.7999999999993</v>
      </c>
      <c r="M3918" s="5">
        <v>0.2</v>
      </c>
      <c r="N3918" t="s">
        <v>3140</v>
      </c>
      <c r="O3918" t="s">
        <v>27</v>
      </c>
      <c r="P3918" t="s">
        <v>3150</v>
      </c>
      <c r="Q3918" t="s">
        <v>19</v>
      </c>
      <c r="R3918" t="s">
        <v>38</v>
      </c>
      <c r="S3918" t="s">
        <v>21</v>
      </c>
      <c r="T3918" t="s">
        <v>13311</v>
      </c>
      <c r="U3918" s="1">
        <v>45909</v>
      </c>
      <c r="V3918">
        <v>180</v>
      </c>
      <c r="W3918" t="str">
        <f t="shared" si="108"/>
        <v>180-209</v>
      </c>
    </row>
    <row r="3919" spans="1:23" x14ac:dyDescent="0.25">
      <c r="A3919" t="s">
        <v>4167</v>
      </c>
      <c r="B3919">
        <v>4750771709</v>
      </c>
      <c r="C3919">
        <v>5558168630</v>
      </c>
      <c r="D3919" s="1">
        <v>45304</v>
      </c>
      <c r="E3919">
        <v>99233</v>
      </c>
      <c r="F3919">
        <v>99213</v>
      </c>
      <c r="G3919" t="s">
        <v>3412</v>
      </c>
      <c r="H3919" s="34">
        <v>79815</v>
      </c>
      <c r="I3919" s="7">
        <v>57467</v>
      </c>
      <c r="J3919" s="7">
        <v>45068.639999999999</v>
      </c>
      <c r="K3919" s="7">
        <v>7801</v>
      </c>
      <c r="L3919" s="7">
        <v>4597.3599999999997</v>
      </c>
      <c r="M3919" s="5">
        <v>0.08</v>
      </c>
      <c r="N3919" t="s">
        <v>24</v>
      </c>
      <c r="O3919" t="s">
        <v>30</v>
      </c>
      <c r="P3919" t="s">
        <v>3150</v>
      </c>
      <c r="Q3919" t="s">
        <v>32</v>
      </c>
      <c r="R3919" t="s">
        <v>26</v>
      </c>
      <c r="S3919" t="s">
        <v>21</v>
      </c>
      <c r="T3919" t="s">
        <v>13310</v>
      </c>
      <c r="U3919" s="1">
        <v>45347</v>
      </c>
      <c r="V3919">
        <v>43</v>
      </c>
      <c r="W3919" t="str">
        <f t="shared" si="108"/>
        <v>30-59</v>
      </c>
    </row>
    <row r="3920" spans="1:23" x14ac:dyDescent="0.25">
      <c r="A3920" t="s">
        <v>4168</v>
      </c>
      <c r="B3920">
        <v>4008536222</v>
      </c>
      <c r="C3920">
        <v>5574759495</v>
      </c>
      <c r="D3920" s="1">
        <v>45500</v>
      </c>
      <c r="E3920">
        <v>99214</v>
      </c>
      <c r="F3920">
        <v>99201</v>
      </c>
      <c r="G3920" t="s">
        <v>3352</v>
      </c>
      <c r="H3920" s="34">
        <v>8731</v>
      </c>
      <c r="I3920" s="7">
        <v>7159</v>
      </c>
      <c r="J3920" s="7">
        <v>5371.38</v>
      </c>
      <c r="K3920" s="7">
        <v>499</v>
      </c>
      <c r="L3920" s="7">
        <v>1288.6199999999999</v>
      </c>
      <c r="M3920" s="5">
        <v>0.18</v>
      </c>
      <c r="N3920" t="s">
        <v>3141</v>
      </c>
      <c r="O3920" t="s">
        <v>30</v>
      </c>
      <c r="P3920" t="s">
        <v>40</v>
      </c>
      <c r="Q3920" t="s">
        <v>19</v>
      </c>
      <c r="R3920" t="s">
        <v>21</v>
      </c>
      <c r="S3920" t="s">
        <v>17</v>
      </c>
      <c r="T3920" t="s">
        <v>13310</v>
      </c>
      <c r="U3920" s="1">
        <v>45613</v>
      </c>
      <c r="V3920">
        <v>113</v>
      </c>
      <c r="W3920" t="str">
        <f t="shared" si="108"/>
        <v>90-119</v>
      </c>
    </row>
    <row r="3921" spans="1:23" x14ac:dyDescent="0.25">
      <c r="A3921" t="s">
        <v>4169</v>
      </c>
      <c r="B3921">
        <v>600223522</v>
      </c>
      <c r="C3921">
        <v>9618498368</v>
      </c>
      <c r="D3921" s="1">
        <v>45329</v>
      </c>
      <c r="E3921">
        <v>99222</v>
      </c>
      <c r="F3921">
        <v>99282</v>
      </c>
      <c r="G3921" t="s">
        <v>67</v>
      </c>
      <c r="H3921" s="34">
        <v>93726</v>
      </c>
      <c r="I3921" s="7">
        <v>60922</v>
      </c>
      <c r="J3921" s="7">
        <v>47630.36</v>
      </c>
      <c r="K3921" s="7">
        <v>5981</v>
      </c>
      <c r="L3921" s="7">
        <v>7310.64</v>
      </c>
      <c r="M3921" s="5">
        <v>0.12</v>
      </c>
      <c r="N3921" t="s">
        <v>46</v>
      </c>
      <c r="O3921" t="s">
        <v>30</v>
      </c>
      <c r="P3921" t="s">
        <v>3149</v>
      </c>
      <c r="Q3921" t="s">
        <v>32</v>
      </c>
      <c r="R3921" t="s">
        <v>26</v>
      </c>
      <c r="S3921" t="s">
        <v>21</v>
      </c>
      <c r="T3921" t="s">
        <v>13310</v>
      </c>
      <c r="U3921" s="1">
        <v>45423</v>
      </c>
      <c r="V3921">
        <v>94</v>
      </c>
      <c r="W3921" t="str">
        <f t="shared" si="108"/>
        <v>90-119</v>
      </c>
    </row>
    <row r="3922" spans="1:23" x14ac:dyDescent="0.25">
      <c r="A3922" t="s">
        <v>4170</v>
      </c>
      <c r="B3922">
        <v>2793842444</v>
      </c>
      <c r="C3922">
        <v>9370062930</v>
      </c>
      <c r="D3922" s="1">
        <v>45734</v>
      </c>
      <c r="E3922">
        <v>99215</v>
      </c>
      <c r="F3922">
        <v>99291</v>
      </c>
      <c r="G3922" t="s">
        <v>3335</v>
      </c>
      <c r="H3922" s="34">
        <v>39573</v>
      </c>
      <c r="I3922" s="7">
        <v>32450</v>
      </c>
      <c r="J3922" s="7">
        <v>23574</v>
      </c>
      <c r="K3922" s="7">
        <v>3035</v>
      </c>
      <c r="L3922" s="7">
        <v>5841</v>
      </c>
      <c r="M3922" s="5">
        <v>0.18</v>
      </c>
      <c r="N3922" t="s">
        <v>3141</v>
      </c>
      <c r="O3922" t="s">
        <v>27</v>
      </c>
      <c r="P3922" t="s">
        <v>25</v>
      </c>
      <c r="Q3922" t="s">
        <v>19</v>
      </c>
      <c r="R3922" t="s">
        <v>27</v>
      </c>
      <c r="S3922" t="s">
        <v>27</v>
      </c>
      <c r="T3922" t="s">
        <v>13311</v>
      </c>
      <c r="U3922" s="1">
        <v>45775</v>
      </c>
      <c r="V3922">
        <v>41</v>
      </c>
      <c r="W3922" t="str">
        <f t="shared" si="108"/>
        <v>30-59</v>
      </c>
    </row>
    <row r="3923" spans="1:23" x14ac:dyDescent="0.25">
      <c r="A3923" t="s">
        <v>4171</v>
      </c>
      <c r="B3923">
        <v>749912864</v>
      </c>
      <c r="C3923">
        <v>597970299</v>
      </c>
      <c r="D3923" s="1">
        <v>45748</v>
      </c>
      <c r="E3923">
        <v>99232</v>
      </c>
      <c r="F3923">
        <v>99281</v>
      </c>
      <c r="G3923" t="s">
        <v>3424</v>
      </c>
      <c r="H3923" s="34">
        <v>91785</v>
      </c>
      <c r="I3923" s="7">
        <v>68839</v>
      </c>
      <c r="J3923" s="7">
        <v>49755.15</v>
      </c>
      <c r="K3923" s="7">
        <v>8758</v>
      </c>
      <c r="L3923" s="7">
        <v>10325.85</v>
      </c>
      <c r="M3923" s="5">
        <v>0.15</v>
      </c>
      <c r="N3923" t="s">
        <v>1139</v>
      </c>
      <c r="O3923" t="s">
        <v>27</v>
      </c>
      <c r="P3923" t="s">
        <v>40</v>
      </c>
      <c r="Q3923" t="s">
        <v>32</v>
      </c>
      <c r="R3923" t="s">
        <v>27</v>
      </c>
      <c r="S3923" t="s">
        <v>17</v>
      </c>
      <c r="T3923" t="s">
        <v>13311</v>
      </c>
      <c r="U3923" s="1">
        <v>45890</v>
      </c>
      <c r="V3923">
        <v>142</v>
      </c>
      <c r="W3923" t="str">
        <f t="shared" si="108"/>
        <v>120-149</v>
      </c>
    </row>
    <row r="3924" spans="1:23" x14ac:dyDescent="0.25">
      <c r="A3924" t="s">
        <v>4172</v>
      </c>
      <c r="B3924">
        <v>8373474741</v>
      </c>
      <c r="C3924">
        <v>8995841965</v>
      </c>
      <c r="D3924" s="1">
        <v>45634</v>
      </c>
      <c r="E3924">
        <v>99233</v>
      </c>
      <c r="F3924">
        <v>99203</v>
      </c>
      <c r="G3924" t="s">
        <v>178</v>
      </c>
      <c r="H3924" s="34">
        <v>43363</v>
      </c>
      <c r="I3924" s="7">
        <v>28186</v>
      </c>
      <c r="J3924" s="7">
        <v>15851.68</v>
      </c>
      <c r="K3924" s="7">
        <v>8952</v>
      </c>
      <c r="L3924" s="7">
        <v>3382.32</v>
      </c>
      <c r="M3924" s="5">
        <v>0.12</v>
      </c>
      <c r="N3924" t="s">
        <v>46</v>
      </c>
      <c r="O3924" t="s">
        <v>27</v>
      </c>
      <c r="P3924" t="s">
        <v>25</v>
      </c>
      <c r="Q3924" t="s">
        <v>19</v>
      </c>
      <c r="R3924" t="s">
        <v>27</v>
      </c>
      <c r="S3924" t="s">
        <v>27</v>
      </c>
      <c r="T3924" t="s">
        <v>13311</v>
      </c>
      <c r="U3924" s="1">
        <v>45742</v>
      </c>
      <c r="V3924">
        <v>108</v>
      </c>
      <c r="W3924" t="str">
        <f t="shared" si="108"/>
        <v>90-119</v>
      </c>
    </row>
    <row r="3925" spans="1:23" x14ac:dyDescent="0.25">
      <c r="A3925" t="s">
        <v>4173</v>
      </c>
      <c r="B3925">
        <v>9948398280</v>
      </c>
      <c r="C3925">
        <v>8469380359</v>
      </c>
      <c r="D3925" s="1">
        <v>45476</v>
      </c>
      <c r="E3925">
        <v>99231</v>
      </c>
      <c r="F3925">
        <v>99211</v>
      </c>
      <c r="G3925" t="s">
        <v>187</v>
      </c>
      <c r="H3925" s="34">
        <v>26281</v>
      </c>
      <c r="I3925" s="7">
        <v>18922</v>
      </c>
      <c r="J3925" s="7">
        <v>14681.24</v>
      </c>
      <c r="K3925" s="7">
        <v>2727</v>
      </c>
      <c r="L3925" s="7">
        <v>1513.76</v>
      </c>
      <c r="M3925" s="5">
        <v>0.08</v>
      </c>
      <c r="N3925" t="s">
        <v>24</v>
      </c>
      <c r="O3925" t="s">
        <v>27</v>
      </c>
      <c r="P3925" t="s">
        <v>3149</v>
      </c>
      <c r="Q3925" t="s">
        <v>19</v>
      </c>
      <c r="R3925" t="s">
        <v>20</v>
      </c>
      <c r="S3925" t="s">
        <v>27</v>
      </c>
      <c r="T3925" t="s">
        <v>13310</v>
      </c>
      <c r="U3925" s="1">
        <v>45570</v>
      </c>
      <c r="V3925">
        <v>94</v>
      </c>
      <c r="W3925" t="str">
        <f t="shared" si="108"/>
        <v>90-119</v>
      </c>
    </row>
    <row r="3926" spans="1:23" x14ac:dyDescent="0.25">
      <c r="A3926" t="s">
        <v>4174</v>
      </c>
      <c r="B3926">
        <v>8300427933</v>
      </c>
      <c r="C3926">
        <v>5990093652</v>
      </c>
      <c r="D3926" s="1">
        <v>45857</v>
      </c>
      <c r="E3926">
        <v>99232</v>
      </c>
      <c r="F3926">
        <v>93000</v>
      </c>
      <c r="G3926" t="s">
        <v>154</v>
      </c>
      <c r="H3926" s="34">
        <v>65527</v>
      </c>
      <c r="I3926" s="7">
        <v>51766</v>
      </c>
      <c r="J3926" s="7">
        <v>23294.44</v>
      </c>
      <c r="K3926" s="7">
        <v>20189</v>
      </c>
      <c r="L3926" s="7">
        <v>8282.56</v>
      </c>
      <c r="M3926" s="5">
        <v>0.16</v>
      </c>
      <c r="N3926" t="s">
        <v>1138</v>
      </c>
      <c r="O3926" t="s">
        <v>27</v>
      </c>
      <c r="P3926" t="s">
        <v>31</v>
      </c>
      <c r="Q3926" t="s">
        <v>19</v>
      </c>
      <c r="R3926" t="s">
        <v>21</v>
      </c>
      <c r="S3926" t="s">
        <v>21</v>
      </c>
      <c r="T3926" t="s">
        <v>13312</v>
      </c>
      <c r="U3926" s="1">
        <v>46028</v>
      </c>
      <c r="V3926">
        <v>171</v>
      </c>
      <c r="W3926" t="str">
        <f t="shared" si="108"/>
        <v>150-179</v>
      </c>
    </row>
    <row r="3927" spans="1:23" x14ac:dyDescent="0.25">
      <c r="A3927" t="s">
        <v>4175</v>
      </c>
      <c r="B3927">
        <v>5079738272</v>
      </c>
      <c r="C3927">
        <v>8289186218</v>
      </c>
      <c r="D3927" s="1">
        <v>45950</v>
      </c>
      <c r="E3927">
        <v>99222</v>
      </c>
      <c r="F3927">
        <v>99202</v>
      </c>
      <c r="G3927" t="s">
        <v>3428</v>
      </c>
      <c r="H3927" s="34">
        <v>60010</v>
      </c>
      <c r="I3927" s="7">
        <v>45008</v>
      </c>
      <c r="J3927" s="7">
        <v>38256.800000000003</v>
      </c>
      <c r="K3927" s="7">
        <v>0</v>
      </c>
      <c r="L3927" s="7">
        <v>6751.2</v>
      </c>
      <c r="M3927" s="5">
        <v>0.15</v>
      </c>
      <c r="N3927" t="s">
        <v>1139</v>
      </c>
      <c r="O3927" t="s">
        <v>17</v>
      </c>
      <c r="P3927" t="s">
        <v>3147</v>
      </c>
      <c r="Q3927" t="s">
        <v>32</v>
      </c>
      <c r="R3927" t="s">
        <v>38</v>
      </c>
      <c r="S3927" t="s">
        <v>21</v>
      </c>
      <c r="T3927" t="s">
        <v>13310</v>
      </c>
      <c r="U3927" s="1">
        <v>46057</v>
      </c>
      <c r="V3927">
        <v>107</v>
      </c>
      <c r="W3927" t="str">
        <f t="shared" si="108"/>
        <v>90-119</v>
      </c>
    </row>
    <row r="3928" spans="1:23" x14ac:dyDescent="0.25">
      <c r="A3928" t="s">
        <v>4176</v>
      </c>
      <c r="B3928">
        <v>5958746390</v>
      </c>
      <c r="C3928">
        <v>2103453621</v>
      </c>
      <c r="D3928" s="1">
        <v>45599</v>
      </c>
      <c r="E3928">
        <v>99232</v>
      </c>
      <c r="F3928">
        <v>99284</v>
      </c>
      <c r="G3928" t="s">
        <v>136</v>
      </c>
      <c r="H3928" s="34">
        <v>84336</v>
      </c>
      <c r="I3928" s="7">
        <v>66625</v>
      </c>
      <c r="J3928" s="7">
        <v>50100</v>
      </c>
      <c r="K3928" s="7">
        <v>5865</v>
      </c>
      <c r="L3928" s="7">
        <v>10660</v>
      </c>
      <c r="M3928" s="5">
        <v>0.16</v>
      </c>
      <c r="N3928" t="s">
        <v>1138</v>
      </c>
      <c r="O3928" t="s">
        <v>30</v>
      </c>
      <c r="P3928" t="s">
        <v>3146</v>
      </c>
      <c r="Q3928" t="s">
        <v>19</v>
      </c>
      <c r="R3928" t="s">
        <v>38</v>
      </c>
      <c r="S3928" t="s">
        <v>27</v>
      </c>
      <c r="T3928" t="s">
        <v>13312</v>
      </c>
      <c r="U3928" s="1">
        <v>45649</v>
      </c>
      <c r="V3928">
        <v>50</v>
      </c>
      <c r="W3928" t="str">
        <f t="shared" si="108"/>
        <v>30-59</v>
      </c>
    </row>
    <row r="3929" spans="1:23" x14ac:dyDescent="0.25">
      <c r="A3929" t="s">
        <v>4177</v>
      </c>
      <c r="B3929">
        <v>1338327497</v>
      </c>
      <c r="C3929">
        <v>6613138155</v>
      </c>
      <c r="D3929" s="1">
        <v>45446</v>
      </c>
      <c r="E3929">
        <v>99222</v>
      </c>
      <c r="F3929">
        <v>36415</v>
      </c>
      <c r="G3929" t="s">
        <v>3352</v>
      </c>
      <c r="H3929" s="34">
        <v>84945</v>
      </c>
      <c r="I3929" s="7">
        <v>63709</v>
      </c>
      <c r="J3929" s="7">
        <v>54152.65</v>
      </c>
      <c r="K3929" s="7">
        <v>0</v>
      </c>
      <c r="L3929" s="7">
        <v>9556.35</v>
      </c>
      <c r="M3929" s="5">
        <v>0.15</v>
      </c>
      <c r="N3929" t="s">
        <v>1139</v>
      </c>
      <c r="O3929" t="s">
        <v>17</v>
      </c>
      <c r="P3929" t="s">
        <v>58</v>
      </c>
      <c r="Q3929" t="s">
        <v>19</v>
      </c>
      <c r="R3929" t="s">
        <v>21</v>
      </c>
      <c r="S3929" t="s">
        <v>27</v>
      </c>
      <c r="T3929" t="s">
        <v>13312</v>
      </c>
      <c r="U3929" s="1">
        <v>45551</v>
      </c>
      <c r="V3929">
        <v>105</v>
      </c>
      <c r="W3929" t="str">
        <f t="shared" si="108"/>
        <v>90-119</v>
      </c>
    </row>
    <row r="3930" spans="1:23" x14ac:dyDescent="0.25">
      <c r="A3930" t="s">
        <v>4178</v>
      </c>
      <c r="B3930">
        <v>3868080367</v>
      </c>
      <c r="C3930">
        <v>2611695404</v>
      </c>
      <c r="D3930" s="1">
        <v>45447</v>
      </c>
      <c r="E3930">
        <v>99233</v>
      </c>
      <c r="F3930">
        <v>97110</v>
      </c>
      <c r="G3930" t="s">
        <v>69</v>
      </c>
      <c r="H3930" s="34">
        <v>39769</v>
      </c>
      <c r="I3930" s="7">
        <v>29827</v>
      </c>
      <c r="J3930" s="7">
        <v>22081.95</v>
      </c>
      <c r="K3930" s="7">
        <v>3271</v>
      </c>
      <c r="L3930" s="7">
        <v>4474.05</v>
      </c>
      <c r="M3930" s="5">
        <v>0.15</v>
      </c>
      <c r="N3930" t="s">
        <v>1139</v>
      </c>
      <c r="O3930" t="s">
        <v>30</v>
      </c>
      <c r="P3930" t="s">
        <v>3146</v>
      </c>
      <c r="Q3930" t="s">
        <v>32</v>
      </c>
      <c r="R3930" t="s">
        <v>26</v>
      </c>
      <c r="S3930" t="s">
        <v>21</v>
      </c>
      <c r="T3930" t="s">
        <v>13311</v>
      </c>
      <c r="U3930" s="1">
        <v>45482</v>
      </c>
      <c r="V3930">
        <v>35</v>
      </c>
      <c r="W3930" t="str">
        <f t="shared" si="108"/>
        <v>30-59</v>
      </c>
    </row>
    <row r="3931" spans="1:23" x14ac:dyDescent="0.25">
      <c r="A3931" t="s">
        <v>4179</v>
      </c>
      <c r="B3931">
        <v>1677048775</v>
      </c>
      <c r="C3931">
        <v>4798118358</v>
      </c>
      <c r="D3931" s="1">
        <v>45833</v>
      </c>
      <c r="E3931">
        <v>99231</v>
      </c>
      <c r="F3931">
        <v>36415</v>
      </c>
      <c r="G3931" t="s">
        <v>415</v>
      </c>
      <c r="H3931" s="34">
        <v>55259</v>
      </c>
      <c r="I3931" s="7">
        <v>43655</v>
      </c>
      <c r="J3931" s="7">
        <v>36670.199999999997</v>
      </c>
      <c r="K3931" s="7">
        <v>0</v>
      </c>
      <c r="L3931" s="7">
        <v>6984.8</v>
      </c>
      <c r="M3931" s="5">
        <v>0.16</v>
      </c>
      <c r="N3931" t="s">
        <v>1138</v>
      </c>
      <c r="O3931" t="s">
        <v>17</v>
      </c>
      <c r="P3931" t="s">
        <v>3147</v>
      </c>
      <c r="Q3931" t="s">
        <v>19</v>
      </c>
      <c r="R3931" t="s">
        <v>43</v>
      </c>
      <c r="S3931" t="s">
        <v>17</v>
      </c>
      <c r="T3931" t="s">
        <v>13310</v>
      </c>
      <c r="U3931" s="1">
        <v>45978</v>
      </c>
      <c r="V3931">
        <v>145</v>
      </c>
      <c r="W3931" t="str">
        <f t="shared" si="108"/>
        <v>120-149</v>
      </c>
    </row>
    <row r="3932" spans="1:23" x14ac:dyDescent="0.25">
      <c r="A3932" t="s">
        <v>4180</v>
      </c>
      <c r="B3932">
        <v>3426440236</v>
      </c>
      <c r="C3932">
        <v>7601724113</v>
      </c>
      <c r="D3932" s="1">
        <v>45812</v>
      </c>
      <c r="E3932">
        <v>99238</v>
      </c>
      <c r="F3932">
        <v>99281</v>
      </c>
      <c r="G3932" t="s">
        <v>237</v>
      </c>
      <c r="H3932" s="34">
        <v>43803</v>
      </c>
      <c r="I3932" s="7">
        <v>35918</v>
      </c>
      <c r="J3932" s="7">
        <v>24256.76</v>
      </c>
      <c r="K3932" s="7">
        <v>5196</v>
      </c>
      <c r="L3932" s="7">
        <v>6465.24</v>
      </c>
      <c r="M3932" s="5">
        <v>0.18</v>
      </c>
      <c r="N3932" t="s">
        <v>3141</v>
      </c>
      <c r="O3932" t="s">
        <v>30</v>
      </c>
      <c r="P3932" t="s">
        <v>97</v>
      </c>
      <c r="Q3932" t="s">
        <v>19</v>
      </c>
      <c r="R3932" t="s">
        <v>27</v>
      </c>
      <c r="S3932" t="s">
        <v>21</v>
      </c>
      <c r="T3932" t="s">
        <v>13310</v>
      </c>
      <c r="U3932" s="1">
        <v>45980</v>
      </c>
      <c r="V3932">
        <v>168</v>
      </c>
      <c r="W3932" t="str">
        <f t="shared" si="108"/>
        <v>150-179</v>
      </c>
    </row>
    <row r="3933" spans="1:23" x14ac:dyDescent="0.25">
      <c r="A3933" t="s">
        <v>4181</v>
      </c>
      <c r="B3933">
        <v>239817454</v>
      </c>
      <c r="C3933">
        <v>8327908781</v>
      </c>
      <c r="D3933" s="1">
        <v>45691</v>
      </c>
      <c r="E3933">
        <v>99215</v>
      </c>
      <c r="F3933">
        <v>90834</v>
      </c>
      <c r="G3933" t="s">
        <v>108</v>
      </c>
      <c r="H3933" s="34">
        <v>64092</v>
      </c>
      <c r="I3933" s="7">
        <v>51274</v>
      </c>
      <c r="J3933" s="7">
        <v>36086.639999999999</v>
      </c>
      <c r="K3933" s="7">
        <v>8009</v>
      </c>
      <c r="L3933" s="7">
        <v>7178.36</v>
      </c>
      <c r="M3933" s="5">
        <v>0.14000000000000001</v>
      </c>
      <c r="N3933" t="s">
        <v>1135</v>
      </c>
      <c r="O3933" t="s">
        <v>30</v>
      </c>
      <c r="P3933" t="s">
        <v>3150</v>
      </c>
      <c r="Q3933" t="s">
        <v>19</v>
      </c>
      <c r="R3933" t="s">
        <v>21</v>
      </c>
      <c r="S3933" t="s">
        <v>27</v>
      </c>
      <c r="T3933" t="s">
        <v>13312</v>
      </c>
      <c r="U3933" s="1">
        <v>45815</v>
      </c>
      <c r="V3933">
        <v>124</v>
      </c>
      <c r="W3933" t="str">
        <f t="shared" si="108"/>
        <v>120-149</v>
      </c>
    </row>
    <row r="3934" spans="1:23" x14ac:dyDescent="0.25">
      <c r="A3934" t="s">
        <v>4182</v>
      </c>
      <c r="B3934">
        <v>5836154074</v>
      </c>
      <c r="C3934">
        <v>6009992595</v>
      </c>
      <c r="D3934" s="1">
        <v>45555</v>
      </c>
      <c r="E3934">
        <v>99214</v>
      </c>
      <c r="F3934">
        <v>99204</v>
      </c>
      <c r="G3934" t="s">
        <v>3365</v>
      </c>
      <c r="H3934" s="34">
        <v>30692</v>
      </c>
      <c r="I3934" s="7">
        <v>24554</v>
      </c>
      <c r="J3934" s="7">
        <v>16159.44</v>
      </c>
      <c r="K3934" s="7">
        <v>4957</v>
      </c>
      <c r="L3934" s="7">
        <v>3437.56</v>
      </c>
      <c r="M3934" s="5">
        <v>0.14000000000000001</v>
      </c>
      <c r="N3934" t="s">
        <v>1135</v>
      </c>
      <c r="O3934" t="s">
        <v>27</v>
      </c>
      <c r="P3934" t="s">
        <v>3150</v>
      </c>
      <c r="Q3934" t="s">
        <v>32</v>
      </c>
      <c r="R3934" t="s">
        <v>27</v>
      </c>
      <c r="S3934" t="s">
        <v>27</v>
      </c>
      <c r="T3934" t="s">
        <v>13311</v>
      </c>
      <c r="U3934" s="1">
        <v>45666</v>
      </c>
      <c r="V3934">
        <v>111</v>
      </c>
      <c r="W3934" t="str">
        <f t="shared" si="108"/>
        <v>90-119</v>
      </c>
    </row>
    <row r="3935" spans="1:23" x14ac:dyDescent="0.25">
      <c r="A3935" t="s">
        <v>4183</v>
      </c>
      <c r="B3935">
        <v>184382401</v>
      </c>
      <c r="C3935">
        <v>5718029285</v>
      </c>
      <c r="D3935" s="1">
        <v>45592</v>
      </c>
      <c r="E3935">
        <v>99233</v>
      </c>
      <c r="F3935">
        <v>99202</v>
      </c>
      <c r="G3935" t="s">
        <v>3505</v>
      </c>
      <c r="H3935" s="34">
        <v>80786</v>
      </c>
      <c r="I3935" s="7">
        <v>60590</v>
      </c>
      <c r="J3935" s="7">
        <v>51501.5</v>
      </c>
      <c r="K3935" s="7">
        <v>0</v>
      </c>
      <c r="L3935" s="7">
        <v>9088.5</v>
      </c>
      <c r="M3935" s="5">
        <v>0.15</v>
      </c>
      <c r="N3935" t="s">
        <v>1139</v>
      </c>
      <c r="O3935" t="s">
        <v>17</v>
      </c>
      <c r="P3935" t="s">
        <v>25</v>
      </c>
      <c r="Q3935" t="s">
        <v>19</v>
      </c>
      <c r="R3935" t="s">
        <v>20</v>
      </c>
      <c r="S3935" t="s">
        <v>21</v>
      </c>
      <c r="T3935" t="s">
        <v>13311</v>
      </c>
      <c r="U3935" s="1">
        <v>45663</v>
      </c>
      <c r="V3935">
        <v>71</v>
      </c>
      <c r="W3935" t="str">
        <f t="shared" si="108"/>
        <v>60-89</v>
      </c>
    </row>
    <row r="3936" spans="1:23" x14ac:dyDescent="0.25">
      <c r="A3936" t="s">
        <v>4184</v>
      </c>
      <c r="B3936">
        <v>3204364141</v>
      </c>
      <c r="C3936">
        <v>5756598333</v>
      </c>
      <c r="D3936" s="1">
        <v>45916</v>
      </c>
      <c r="E3936">
        <v>99215</v>
      </c>
      <c r="F3936">
        <v>81000</v>
      </c>
      <c r="G3936" t="s">
        <v>3405</v>
      </c>
      <c r="H3936" s="34">
        <v>22332</v>
      </c>
      <c r="I3936" s="7">
        <v>14516</v>
      </c>
      <c r="J3936" s="7">
        <v>11487.08</v>
      </c>
      <c r="K3936" s="7">
        <v>1287</v>
      </c>
      <c r="L3936" s="7">
        <v>1741.92</v>
      </c>
      <c r="M3936" s="5">
        <v>0.12</v>
      </c>
      <c r="N3936" t="s">
        <v>46</v>
      </c>
      <c r="O3936" t="s">
        <v>30</v>
      </c>
      <c r="P3936" t="s">
        <v>35</v>
      </c>
      <c r="Q3936" t="s">
        <v>19</v>
      </c>
      <c r="R3936" t="s">
        <v>43</v>
      </c>
      <c r="S3936" t="s">
        <v>21</v>
      </c>
      <c r="T3936" t="s">
        <v>13312</v>
      </c>
      <c r="U3936" s="1">
        <v>46083</v>
      </c>
      <c r="V3936">
        <v>168</v>
      </c>
      <c r="W3936" t="str">
        <f t="shared" si="108"/>
        <v>150-179</v>
      </c>
    </row>
    <row r="3937" spans="1:23" x14ac:dyDescent="0.25">
      <c r="A3937" t="s">
        <v>4185</v>
      </c>
      <c r="B3937">
        <v>6937099097</v>
      </c>
      <c r="C3937">
        <v>8038583897</v>
      </c>
      <c r="D3937" s="1">
        <v>45788</v>
      </c>
      <c r="E3937">
        <v>99221</v>
      </c>
      <c r="F3937">
        <v>93000</v>
      </c>
      <c r="G3937" t="s">
        <v>148</v>
      </c>
      <c r="H3937" s="34">
        <v>55509</v>
      </c>
      <c r="I3937" s="7">
        <v>41632</v>
      </c>
      <c r="J3937" s="7">
        <v>31473.200000000001</v>
      </c>
      <c r="K3937" s="7">
        <v>3914</v>
      </c>
      <c r="L3937" s="7">
        <v>6244.8</v>
      </c>
      <c r="M3937" s="5">
        <v>0.15</v>
      </c>
      <c r="N3937" t="s">
        <v>1139</v>
      </c>
      <c r="O3937" t="s">
        <v>27</v>
      </c>
      <c r="P3937" t="s">
        <v>40</v>
      </c>
      <c r="Q3937" t="s">
        <v>19</v>
      </c>
      <c r="R3937" t="s">
        <v>27</v>
      </c>
      <c r="S3937" t="s">
        <v>21</v>
      </c>
      <c r="T3937" t="s">
        <v>13311</v>
      </c>
      <c r="U3937" s="1">
        <v>45956</v>
      </c>
      <c r="V3937">
        <v>168</v>
      </c>
      <c r="W3937" t="str">
        <f t="shared" si="108"/>
        <v>150-179</v>
      </c>
    </row>
    <row r="3938" spans="1:23" x14ac:dyDescent="0.25">
      <c r="A3938" t="s">
        <v>4186</v>
      </c>
      <c r="B3938">
        <v>5425809638</v>
      </c>
      <c r="C3938">
        <v>6255340661</v>
      </c>
      <c r="D3938" s="1">
        <v>45446</v>
      </c>
      <c r="E3938">
        <v>99213</v>
      </c>
      <c r="F3938">
        <v>97110</v>
      </c>
      <c r="G3938" t="s">
        <v>3199</v>
      </c>
      <c r="H3938" s="34">
        <v>52872</v>
      </c>
      <c r="I3938" s="7">
        <v>41240</v>
      </c>
      <c r="J3938" s="7">
        <v>29477</v>
      </c>
      <c r="K3938" s="7">
        <v>3515</v>
      </c>
      <c r="L3938" s="7">
        <v>8248</v>
      </c>
      <c r="M3938" s="5">
        <v>0.2</v>
      </c>
      <c r="N3938" t="s">
        <v>3140</v>
      </c>
      <c r="O3938" t="s">
        <v>30</v>
      </c>
      <c r="P3938" t="s">
        <v>3148</v>
      </c>
      <c r="Q3938" t="s">
        <v>19</v>
      </c>
      <c r="R3938" t="s">
        <v>43</v>
      </c>
      <c r="S3938" t="s">
        <v>27</v>
      </c>
      <c r="T3938" t="s">
        <v>13312</v>
      </c>
      <c r="U3938" s="1">
        <v>45509</v>
      </c>
      <c r="V3938">
        <v>63</v>
      </c>
      <c r="W3938" t="str">
        <f t="shared" si="108"/>
        <v>60-89</v>
      </c>
    </row>
    <row r="3939" spans="1:23" x14ac:dyDescent="0.25">
      <c r="A3939" t="s">
        <v>4187</v>
      </c>
      <c r="B3939">
        <v>7072541260</v>
      </c>
      <c r="C3939">
        <v>9971111162</v>
      </c>
      <c r="D3939" s="1">
        <v>45794</v>
      </c>
      <c r="E3939">
        <v>99232</v>
      </c>
      <c r="F3939">
        <v>99203</v>
      </c>
      <c r="G3939" t="s">
        <v>3244</v>
      </c>
      <c r="H3939" s="34">
        <v>65233</v>
      </c>
      <c r="I3939" s="7">
        <v>51534</v>
      </c>
      <c r="J3939" s="7">
        <v>36436.559999999998</v>
      </c>
      <c r="K3939" s="7">
        <v>6852</v>
      </c>
      <c r="L3939" s="7">
        <v>8245.44</v>
      </c>
      <c r="M3939" s="5">
        <v>0.16</v>
      </c>
      <c r="N3939" t="s">
        <v>1138</v>
      </c>
      <c r="O3939" t="s">
        <v>27</v>
      </c>
      <c r="P3939" t="s">
        <v>35</v>
      </c>
      <c r="Q3939" t="s">
        <v>19</v>
      </c>
      <c r="R3939" t="s">
        <v>20</v>
      </c>
      <c r="S3939" t="s">
        <v>27</v>
      </c>
      <c r="T3939" t="s">
        <v>13311</v>
      </c>
      <c r="U3939" s="1">
        <v>45888</v>
      </c>
      <c r="V3939">
        <v>94</v>
      </c>
      <c r="W3939" t="str">
        <f t="shared" si="108"/>
        <v>90-119</v>
      </c>
    </row>
    <row r="3940" spans="1:23" x14ac:dyDescent="0.25">
      <c r="A3940" t="s">
        <v>4188</v>
      </c>
      <c r="B3940">
        <v>7977797847</v>
      </c>
      <c r="C3940">
        <v>3099066349</v>
      </c>
      <c r="D3940" s="1">
        <v>45946</v>
      </c>
      <c r="E3940">
        <v>99215</v>
      </c>
      <c r="F3940">
        <v>99203</v>
      </c>
      <c r="G3940" t="s">
        <v>182</v>
      </c>
      <c r="H3940" s="34">
        <v>86316</v>
      </c>
      <c r="I3940" s="7">
        <v>68190</v>
      </c>
      <c r="J3940" s="7">
        <v>43365.599999999999</v>
      </c>
      <c r="K3940" s="7">
        <v>13914</v>
      </c>
      <c r="L3940" s="7">
        <v>10910.4</v>
      </c>
      <c r="M3940" s="5">
        <v>0.16</v>
      </c>
      <c r="N3940" t="s">
        <v>1138</v>
      </c>
      <c r="O3940" t="s">
        <v>27</v>
      </c>
      <c r="P3940" t="s">
        <v>3147</v>
      </c>
      <c r="Q3940" t="s">
        <v>19</v>
      </c>
      <c r="R3940" t="s">
        <v>38</v>
      </c>
      <c r="S3940" t="s">
        <v>17</v>
      </c>
      <c r="T3940" t="s">
        <v>13312</v>
      </c>
      <c r="U3940" s="1">
        <v>46075</v>
      </c>
      <c r="V3940">
        <v>129</v>
      </c>
      <c r="W3940" t="str">
        <f t="shared" si="108"/>
        <v>120-149</v>
      </c>
    </row>
    <row r="3941" spans="1:23" x14ac:dyDescent="0.25">
      <c r="A3941" t="s">
        <v>4189</v>
      </c>
      <c r="B3941">
        <v>7731745297</v>
      </c>
      <c r="C3941">
        <v>2746075211</v>
      </c>
      <c r="D3941" s="1">
        <v>45732</v>
      </c>
      <c r="E3941">
        <v>99222</v>
      </c>
      <c r="F3941">
        <v>99202</v>
      </c>
      <c r="G3941" t="s">
        <v>3220</v>
      </c>
      <c r="H3941" s="34">
        <v>39481</v>
      </c>
      <c r="I3941" s="7">
        <v>25663</v>
      </c>
      <c r="J3941" s="7">
        <v>22583.439999999999</v>
      </c>
      <c r="K3941" s="7">
        <v>0</v>
      </c>
      <c r="L3941" s="7">
        <v>3079.56</v>
      </c>
      <c r="M3941" s="5">
        <v>0.12</v>
      </c>
      <c r="N3941" t="s">
        <v>46</v>
      </c>
      <c r="O3941" t="s">
        <v>17</v>
      </c>
      <c r="P3941" t="s">
        <v>3146</v>
      </c>
      <c r="Q3941" t="s">
        <v>19</v>
      </c>
      <c r="R3941" t="s">
        <v>26</v>
      </c>
      <c r="S3941" t="s">
        <v>21</v>
      </c>
      <c r="T3941" t="s">
        <v>13312</v>
      </c>
      <c r="U3941" s="1">
        <v>45868</v>
      </c>
      <c r="V3941">
        <v>136</v>
      </c>
      <c r="W3941" t="str">
        <f t="shared" si="108"/>
        <v>120-149</v>
      </c>
    </row>
    <row r="3942" spans="1:23" x14ac:dyDescent="0.25">
      <c r="A3942" t="s">
        <v>4190</v>
      </c>
      <c r="B3942">
        <v>8912591424</v>
      </c>
      <c r="C3942">
        <v>932159410</v>
      </c>
      <c r="D3942" s="1">
        <v>45323</v>
      </c>
      <c r="E3942">
        <v>99232</v>
      </c>
      <c r="F3942">
        <v>99283</v>
      </c>
      <c r="G3942" t="s">
        <v>3286</v>
      </c>
      <c r="H3942" s="34">
        <v>53868</v>
      </c>
      <c r="I3942" s="7">
        <v>35014</v>
      </c>
      <c r="J3942" s="7">
        <v>20864.32</v>
      </c>
      <c r="K3942" s="7">
        <v>9948</v>
      </c>
      <c r="L3942" s="7">
        <v>4201.68</v>
      </c>
      <c r="M3942" s="5">
        <v>0.12</v>
      </c>
      <c r="N3942" t="s">
        <v>46</v>
      </c>
      <c r="O3942" t="s">
        <v>27</v>
      </c>
      <c r="P3942" t="s">
        <v>40</v>
      </c>
      <c r="Q3942" t="s">
        <v>32</v>
      </c>
      <c r="R3942" t="s">
        <v>26</v>
      </c>
      <c r="S3942" t="s">
        <v>17</v>
      </c>
      <c r="T3942" t="s">
        <v>13311</v>
      </c>
      <c r="U3942" s="1">
        <v>45490</v>
      </c>
      <c r="V3942">
        <v>167</v>
      </c>
      <c r="W3942" t="str">
        <f t="shared" si="108"/>
        <v>150-179</v>
      </c>
    </row>
    <row r="3943" spans="1:23" x14ac:dyDescent="0.25">
      <c r="A3943" t="s">
        <v>4191</v>
      </c>
      <c r="B3943">
        <v>1145584959</v>
      </c>
      <c r="C3943">
        <v>1633002783</v>
      </c>
      <c r="D3943" s="1">
        <v>45533</v>
      </c>
      <c r="E3943">
        <v>99223</v>
      </c>
      <c r="F3943">
        <v>90834</v>
      </c>
      <c r="G3943" t="s">
        <v>3323</v>
      </c>
      <c r="H3943" s="34">
        <v>46312</v>
      </c>
      <c r="I3943" s="7">
        <v>39365</v>
      </c>
      <c r="J3943" s="7">
        <v>23074.7</v>
      </c>
      <c r="K3943" s="7">
        <v>15503</v>
      </c>
      <c r="L3943" s="7">
        <v>787.3</v>
      </c>
      <c r="M3943" s="5">
        <v>0.02</v>
      </c>
      <c r="N3943" t="s">
        <v>16</v>
      </c>
      <c r="O3943" t="s">
        <v>27</v>
      </c>
      <c r="P3943" t="s">
        <v>55</v>
      </c>
      <c r="Q3943" t="s">
        <v>19</v>
      </c>
      <c r="R3943" t="s">
        <v>21</v>
      </c>
      <c r="S3943" t="s">
        <v>27</v>
      </c>
      <c r="T3943" t="s">
        <v>13311</v>
      </c>
      <c r="U3943" s="1">
        <v>45693</v>
      </c>
      <c r="V3943">
        <v>160</v>
      </c>
      <c r="W3943" t="str">
        <f t="shared" si="108"/>
        <v>150-179</v>
      </c>
    </row>
    <row r="3944" spans="1:23" x14ac:dyDescent="0.25">
      <c r="A3944" t="s">
        <v>4192</v>
      </c>
      <c r="B3944">
        <v>7673984403</v>
      </c>
      <c r="C3944">
        <v>9458908354</v>
      </c>
      <c r="D3944" s="1">
        <v>45305</v>
      </c>
      <c r="E3944">
        <v>99231</v>
      </c>
      <c r="F3944">
        <v>99201</v>
      </c>
      <c r="G3944" t="s">
        <v>495</v>
      </c>
      <c r="H3944" s="34">
        <v>71783</v>
      </c>
      <c r="I3944" s="7">
        <v>51684</v>
      </c>
      <c r="J3944" s="7">
        <v>31283.279999999999</v>
      </c>
      <c r="K3944" s="7">
        <v>16266</v>
      </c>
      <c r="L3944" s="7">
        <v>4134.72</v>
      </c>
      <c r="M3944" s="5">
        <v>0.08</v>
      </c>
      <c r="N3944" t="s">
        <v>24</v>
      </c>
      <c r="O3944" t="s">
        <v>27</v>
      </c>
      <c r="P3944" t="s">
        <v>25</v>
      </c>
      <c r="Q3944" t="s">
        <v>32</v>
      </c>
      <c r="R3944" t="s">
        <v>26</v>
      </c>
      <c r="S3944" t="s">
        <v>17</v>
      </c>
      <c r="T3944" t="s">
        <v>13312</v>
      </c>
      <c r="U3944" s="1">
        <v>45401</v>
      </c>
      <c r="V3944">
        <v>96</v>
      </c>
      <c r="W3944" t="str">
        <f t="shared" si="108"/>
        <v>90-119</v>
      </c>
    </row>
    <row r="3945" spans="1:23" x14ac:dyDescent="0.25">
      <c r="A3945" t="s">
        <v>4193</v>
      </c>
      <c r="B3945">
        <v>6207183394</v>
      </c>
      <c r="C3945">
        <v>3481563906</v>
      </c>
      <c r="D3945" s="1">
        <v>45584</v>
      </c>
      <c r="E3945">
        <v>99215</v>
      </c>
      <c r="F3945">
        <v>99215</v>
      </c>
      <c r="G3945" t="s">
        <v>3342</v>
      </c>
      <c r="H3945" s="34">
        <v>56943</v>
      </c>
      <c r="I3945" s="7">
        <v>37013</v>
      </c>
      <c r="J3945" s="7">
        <v>23027.439999999999</v>
      </c>
      <c r="K3945" s="7">
        <v>9544</v>
      </c>
      <c r="L3945" s="7">
        <v>4441.5600000000004</v>
      </c>
      <c r="M3945" s="5">
        <v>0.12</v>
      </c>
      <c r="N3945" t="s">
        <v>46</v>
      </c>
      <c r="O3945" t="s">
        <v>27</v>
      </c>
      <c r="P3945" t="s">
        <v>3149</v>
      </c>
      <c r="Q3945" t="s">
        <v>32</v>
      </c>
      <c r="R3945" t="s">
        <v>26</v>
      </c>
      <c r="S3945" t="s">
        <v>17</v>
      </c>
      <c r="T3945" t="s">
        <v>13312</v>
      </c>
      <c r="U3945" s="1">
        <v>45678</v>
      </c>
      <c r="V3945">
        <v>94</v>
      </c>
      <c r="W3945" t="str">
        <f t="shared" si="108"/>
        <v>90-119</v>
      </c>
    </row>
    <row r="3946" spans="1:23" x14ac:dyDescent="0.25">
      <c r="A3946" t="s">
        <v>4194</v>
      </c>
      <c r="B3946">
        <v>4626618790</v>
      </c>
      <c r="C3946">
        <v>3948853649</v>
      </c>
      <c r="D3946" s="1">
        <v>45834</v>
      </c>
      <c r="E3946">
        <v>99222</v>
      </c>
      <c r="F3946">
        <v>99214</v>
      </c>
      <c r="G3946" t="s">
        <v>114</v>
      </c>
      <c r="H3946" s="34">
        <v>85166</v>
      </c>
      <c r="I3946" s="7">
        <v>63875</v>
      </c>
      <c r="J3946" s="7">
        <v>45450.75</v>
      </c>
      <c r="K3946" s="7">
        <v>8843</v>
      </c>
      <c r="L3946" s="7">
        <v>9581.25</v>
      </c>
      <c r="M3946" s="5">
        <v>0.15</v>
      </c>
      <c r="N3946" t="s">
        <v>1139</v>
      </c>
      <c r="O3946" t="s">
        <v>30</v>
      </c>
      <c r="P3946" t="s">
        <v>55</v>
      </c>
      <c r="Q3946" t="s">
        <v>32</v>
      </c>
      <c r="R3946" t="s">
        <v>43</v>
      </c>
      <c r="S3946" t="s">
        <v>27</v>
      </c>
      <c r="T3946" t="s">
        <v>13311</v>
      </c>
      <c r="U3946" s="1">
        <v>45870</v>
      </c>
      <c r="V3946">
        <v>36</v>
      </c>
      <c r="W3946" t="str">
        <f t="shared" si="108"/>
        <v>30-59</v>
      </c>
    </row>
    <row r="3947" spans="1:23" x14ac:dyDescent="0.25">
      <c r="A3947" t="s">
        <v>4195</v>
      </c>
      <c r="B3947">
        <v>8357570832</v>
      </c>
      <c r="C3947">
        <v>4198538971</v>
      </c>
      <c r="D3947" s="1">
        <v>45869</v>
      </c>
      <c r="E3947">
        <v>99223</v>
      </c>
      <c r="F3947">
        <v>99283</v>
      </c>
      <c r="G3947" t="s">
        <v>3283</v>
      </c>
      <c r="H3947" s="34">
        <v>69215</v>
      </c>
      <c r="I3947" s="7">
        <v>49835</v>
      </c>
      <c r="J3947" s="7">
        <v>45848.2</v>
      </c>
      <c r="K3947" s="7">
        <v>0</v>
      </c>
      <c r="L3947" s="7">
        <v>3986.8</v>
      </c>
      <c r="M3947" s="5">
        <v>0.08</v>
      </c>
      <c r="N3947" t="s">
        <v>24</v>
      </c>
      <c r="O3947" t="s">
        <v>17</v>
      </c>
      <c r="P3947" t="s">
        <v>18</v>
      </c>
      <c r="Q3947" t="s">
        <v>32</v>
      </c>
      <c r="R3947" t="s">
        <v>43</v>
      </c>
      <c r="S3947" t="s">
        <v>21</v>
      </c>
      <c r="T3947" t="s">
        <v>13311</v>
      </c>
      <c r="U3947" s="1">
        <v>45960</v>
      </c>
      <c r="V3947">
        <v>91</v>
      </c>
      <c r="W3947" t="str">
        <f t="shared" si="108"/>
        <v>90-119</v>
      </c>
    </row>
    <row r="3948" spans="1:23" x14ac:dyDescent="0.25">
      <c r="A3948" t="s">
        <v>4196</v>
      </c>
      <c r="B3948">
        <v>5596425281</v>
      </c>
      <c r="C3948">
        <v>1481787455</v>
      </c>
      <c r="D3948" s="1">
        <v>45506</v>
      </c>
      <c r="E3948">
        <v>99214</v>
      </c>
      <c r="F3948">
        <v>99202</v>
      </c>
      <c r="G3948" t="s">
        <v>3537</v>
      </c>
      <c r="H3948" s="34">
        <v>37164</v>
      </c>
      <c r="I3948" s="7">
        <v>28988</v>
      </c>
      <c r="J3948" s="7">
        <v>20841.400000000001</v>
      </c>
      <c r="K3948" s="7">
        <v>2349</v>
      </c>
      <c r="L3948" s="7">
        <v>5797.6</v>
      </c>
      <c r="M3948" s="5">
        <v>0.2</v>
      </c>
      <c r="N3948" t="s">
        <v>3140</v>
      </c>
      <c r="O3948" t="s">
        <v>27</v>
      </c>
      <c r="P3948" t="s">
        <v>3146</v>
      </c>
      <c r="Q3948" t="s">
        <v>19</v>
      </c>
      <c r="R3948" t="s">
        <v>26</v>
      </c>
      <c r="S3948" t="s">
        <v>27</v>
      </c>
      <c r="T3948" t="s">
        <v>13312</v>
      </c>
      <c r="U3948" s="1">
        <v>45617</v>
      </c>
      <c r="V3948">
        <v>111</v>
      </c>
      <c r="W3948" t="str">
        <f t="shared" si="108"/>
        <v>90-119</v>
      </c>
    </row>
    <row r="3949" spans="1:23" x14ac:dyDescent="0.25">
      <c r="A3949" t="s">
        <v>4197</v>
      </c>
      <c r="B3949">
        <v>3474042720</v>
      </c>
      <c r="C3949">
        <v>7720981894</v>
      </c>
      <c r="D3949" s="1">
        <v>45415</v>
      </c>
      <c r="E3949">
        <v>99233</v>
      </c>
      <c r="F3949">
        <v>85025</v>
      </c>
      <c r="G3949" t="s">
        <v>3250</v>
      </c>
      <c r="H3949" s="34">
        <v>29214</v>
      </c>
      <c r="I3949" s="7">
        <v>24832</v>
      </c>
      <c r="J3949" s="7">
        <v>12548.36</v>
      </c>
      <c r="K3949" s="7">
        <v>11787</v>
      </c>
      <c r="L3949" s="7">
        <v>496.64</v>
      </c>
      <c r="M3949" s="5">
        <v>0.02</v>
      </c>
      <c r="N3949" t="s">
        <v>16</v>
      </c>
      <c r="O3949" t="s">
        <v>27</v>
      </c>
      <c r="P3949" t="s">
        <v>3148</v>
      </c>
      <c r="Q3949" t="s">
        <v>32</v>
      </c>
      <c r="R3949" t="s">
        <v>26</v>
      </c>
      <c r="S3949" t="s">
        <v>21</v>
      </c>
      <c r="T3949" t="s">
        <v>13312</v>
      </c>
      <c r="U3949" s="1">
        <v>45566</v>
      </c>
      <c r="V3949">
        <v>151</v>
      </c>
      <c r="W3949" t="str">
        <f t="shared" si="108"/>
        <v>150-179</v>
      </c>
    </row>
    <row r="3950" spans="1:23" x14ac:dyDescent="0.25">
      <c r="A3950" t="s">
        <v>4198</v>
      </c>
      <c r="B3950">
        <v>7349670280</v>
      </c>
      <c r="C3950">
        <v>6909222623</v>
      </c>
      <c r="D3950" s="1">
        <v>45556</v>
      </c>
      <c r="E3950">
        <v>99232</v>
      </c>
      <c r="F3950">
        <v>81000</v>
      </c>
      <c r="G3950" t="s">
        <v>159</v>
      </c>
      <c r="H3950" s="34">
        <v>48244</v>
      </c>
      <c r="I3950" s="7">
        <v>31359</v>
      </c>
      <c r="J3950" s="7">
        <v>16468.919999999998</v>
      </c>
      <c r="K3950" s="7">
        <v>11127</v>
      </c>
      <c r="L3950" s="7">
        <v>3763.08</v>
      </c>
      <c r="M3950" s="5">
        <v>0.12</v>
      </c>
      <c r="N3950" t="s">
        <v>46</v>
      </c>
      <c r="O3950" t="s">
        <v>27</v>
      </c>
      <c r="P3950" t="s">
        <v>25</v>
      </c>
      <c r="Q3950" t="s">
        <v>32</v>
      </c>
      <c r="R3950" t="s">
        <v>20</v>
      </c>
      <c r="S3950" t="s">
        <v>27</v>
      </c>
      <c r="T3950" t="s">
        <v>13310</v>
      </c>
      <c r="U3950" s="1">
        <v>45619</v>
      </c>
      <c r="V3950">
        <v>63</v>
      </c>
      <c r="W3950" t="str">
        <f t="shared" si="108"/>
        <v>60-89</v>
      </c>
    </row>
    <row r="3951" spans="1:23" x14ac:dyDescent="0.25">
      <c r="A3951" t="s">
        <v>4199</v>
      </c>
      <c r="B3951">
        <v>7031202066</v>
      </c>
      <c r="C3951">
        <v>4374488013</v>
      </c>
      <c r="D3951" s="1">
        <v>45370</v>
      </c>
      <c r="E3951">
        <v>99221</v>
      </c>
      <c r="F3951">
        <v>90834</v>
      </c>
      <c r="G3951" t="s">
        <v>96</v>
      </c>
      <c r="H3951" s="34">
        <v>46882</v>
      </c>
      <c r="I3951" s="7">
        <v>39850</v>
      </c>
      <c r="J3951" s="7">
        <v>39053</v>
      </c>
      <c r="K3951" s="7">
        <v>0</v>
      </c>
      <c r="L3951" s="7">
        <v>797</v>
      </c>
      <c r="M3951" s="5">
        <v>0.02</v>
      </c>
      <c r="N3951" t="s">
        <v>16</v>
      </c>
      <c r="O3951" t="s">
        <v>17</v>
      </c>
      <c r="P3951" t="s">
        <v>58</v>
      </c>
      <c r="Q3951" t="s">
        <v>19</v>
      </c>
      <c r="R3951" t="s">
        <v>27</v>
      </c>
      <c r="S3951" t="s">
        <v>17</v>
      </c>
      <c r="T3951" t="s">
        <v>13310</v>
      </c>
      <c r="U3951" s="1">
        <v>45505</v>
      </c>
      <c r="V3951">
        <v>135</v>
      </c>
      <c r="W3951" t="str">
        <f t="shared" si="108"/>
        <v>120-149</v>
      </c>
    </row>
    <row r="3952" spans="1:23" x14ac:dyDescent="0.25">
      <c r="A3952" t="s">
        <v>4200</v>
      </c>
      <c r="B3952">
        <v>8103435938</v>
      </c>
      <c r="C3952">
        <v>8586985274</v>
      </c>
      <c r="D3952" s="1">
        <v>45677</v>
      </c>
      <c r="E3952">
        <v>99232</v>
      </c>
      <c r="F3952">
        <v>99201</v>
      </c>
      <c r="G3952" t="s">
        <v>42</v>
      </c>
      <c r="H3952" s="34">
        <v>66888</v>
      </c>
      <c r="I3952" s="7">
        <v>43477</v>
      </c>
      <c r="J3952" s="7">
        <v>35732.76</v>
      </c>
      <c r="K3952" s="7">
        <v>2527</v>
      </c>
      <c r="L3952" s="7">
        <v>5217.24</v>
      </c>
      <c r="M3952" s="5">
        <v>0.12</v>
      </c>
      <c r="N3952" t="s">
        <v>46</v>
      </c>
      <c r="O3952" t="s">
        <v>30</v>
      </c>
      <c r="P3952" t="s">
        <v>3147</v>
      </c>
      <c r="Q3952" t="s">
        <v>19</v>
      </c>
      <c r="R3952" t="s">
        <v>43</v>
      </c>
      <c r="S3952" t="s">
        <v>17</v>
      </c>
      <c r="T3952" t="s">
        <v>13311</v>
      </c>
      <c r="U3952" s="1">
        <v>45787</v>
      </c>
      <c r="V3952">
        <v>110</v>
      </c>
      <c r="W3952" t="str">
        <f t="shared" si="108"/>
        <v>90-119</v>
      </c>
    </row>
    <row r="3953" spans="1:23" x14ac:dyDescent="0.25">
      <c r="A3953" t="s">
        <v>4201</v>
      </c>
      <c r="B3953">
        <v>7217456625</v>
      </c>
      <c r="C3953">
        <v>5191183021</v>
      </c>
      <c r="D3953" s="1">
        <v>45687</v>
      </c>
      <c r="E3953">
        <v>99223</v>
      </c>
      <c r="F3953">
        <v>99202</v>
      </c>
      <c r="G3953" t="s">
        <v>559</v>
      </c>
      <c r="H3953" s="34">
        <v>97234</v>
      </c>
      <c r="I3953" s="7">
        <v>72926</v>
      </c>
      <c r="J3953" s="7">
        <v>61987.1</v>
      </c>
      <c r="K3953" s="7">
        <v>0</v>
      </c>
      <c r="L3953" s="7">
        <v>10938.9</v>
      </c>
      <c r="M3953" s="5">
        <v>0.15</v>
      </c>
      <c r="N3953" t="s">
        <v>1139</v>
      </c>
      <c r="O3953" t="s">
        <v>17</v>
      </c>
      <c r="P3953" t="s">
        <v>40</v>
      </c>
      <c r="Q3953" t="s">
        <v>32</v>
      </c>
      <c r="R3953" t="s">
        <v>27</v>
      </c>
      <c r="S3953" t="s">
        <v>17</v>
      </c>
      <c r="T3953" t="s">
        <v>13310</v>
      </c>
      <c r="U3953" s="1">
        <v>45820</v>
      </c>
      <c r="V3953">
        <v>133</v>
      </c>
      <c r="W3953" t="str">
        <f t="shared" si="108"/>
        <v>120-149</v>
      </c>
    </row>
    <row r="3954" spans="1:23" x14ac:dyDescent="0.25">
      <c r="A3954" t="s">
        <v>4202</v>
      </c>
      <c r="B3954">
        <v>1202720666</v>
      </c>
      <c r="C3954">
        <v>2130450643</v>
      </c>
      <c r="D3954" s="1">
        <v>45632</v>
      </c>
      <c r="E3954">
        <v>99221</v>
      </c>
      <c r="F3954">
        <v>99203</v>
      </c>
      <c r="G3954" t="s">
        <v>574</v>
      </c>
      <c r="H3954" s="34">
        <v>14883</v>
      </c>
      <c r="I3954" s="7">
        <v>11609</v>
      </c>
      <c r="J3954" s="7">
        <v>7769.2</v>
      </c>
      <c r="K3954" s="7">
        <v>1518</v>
      </c>
      <c r="L3954" s="7">
        <v>2321.8000000000002</v>
      </c>
      <c r="M3954" s="5">
        <v>0.2</v>
      </c>
      <c r="N3954" t="s">
        <v>3140</v>
      </c>
      <c r="O3954" t="s">
        <v>27</v>
      </c>
      <c r="P3954" t="s">
        <v>3150</v>
      </c>
      <c r="Q3954" t="s">
        <v>32</v>
      </c>
      <c r="R3954" t="s">
        <v>38</v>
      </c>
      <c r="S3954" t="s">
        <v>17</v>
      </c>
      <c r="T3954" t="s">
        <v>13312</v>
      </c>
      <c r="U3954" s="1">
        <v>45690</v>
      </c>
      <c r="V3954">
        <v>58</v>
      </c>
      <c r="W3954" t="str">
        <f t="shared" si="108"/>
        <v>30-59</v>
      </c>
    </row>
    <row r="3955" spans="1:23" x14ac:dyDescent="0.25">
      <c r="A3955" t="s">
        <v>4203</v>
      </c>
      <c r="B3955">
        <v>2195982984</v>
      </c>
      <c r="C3955">
        <v>8126251574</v>
      </c>
      <c r="D3955" s="1">
        <v>45756</v>
      </c>
      <c r="E3955">
        <v>99232</v>
      </c>
      <c r="F3955">
        <v>99283</v>
      </c>
      <c r="G3955" t="s">
        <v>3337</v>
      </c>
      <c r="H3955" s="34">
        <v>23367</v>
      </c>
      <c r="I3955" s="7">
        <v>18226</v>
      </c>
      <c r="J3955" s="7">
        <v>9227.7999999999993</v>
      </c>
      <c r="K3955" s="7">
        <v>5353</v>
      </c>
      <c r="L3955" s="7">
        <v>3645.2</v>
      </c>
      <c r="M3955" s="5">
        <v>0.2</v>
      </c>
      <c r="N3955" t="s">
        <v>3140</v>
      </c>
      <c r="O3955" t="s">
        <v>27</v>
      </c>
      <c r="P3955" t="s">
        <v>3150</v>
      </c>
      <c r="Q3955" t="s">
        <v>32</v>
      </c>
      <c r="R3955" t="s">
        <v>27</v>
      </c>
      <c r="S3955" t="s">
        <v>27</v>
      </c>
      <c r="T3955" t="s">
        <v>13311</v>
      </c>
      <c r="U3955" s="1">
        <v>45855</v>
      </c>
      <c r="V3955">
        <v>99</v>
      </c>
      <c r="W3955" t="str">
        <f t="shared" si="108"/>
        <v>90-119</v>
      </c>
    </row>
    <row r="3956" spans="1:23" x14ac:dyDescent="0.25">
      <c r="A3956" t="s">
        <v>4204</v>
      </c>
      <c r="B3956">
        <v>1661494316</v>
      </c>
      <c r="C3956">
        <v>5515530709</v>
      </c>
      <c r="D3956" s="1">
        <v>45906</v>
      </c>
      <c r="E3956">
        <v>99232</v>
      </c>
      <c r="F3956">
        <v>71046</v>
      </c>
      <c r="G3956" t="s">
        <v>3552</v>
      </c>
      <c r="H3956" s="34">
        <v>82990</v>
      </c>
      <c r="I3956" s="7">
        <v>70542</v>
      </c>
      <c r="J3956" s="7">
        <v>69131.16</v>
      </c>
      <c r="K3956" s="7">
        <v>0</v>
      </c>
      <c r="L3956" s="7">
        <v>1410.84</v>
      </c>
      <c r="M3956" s="5">
        <v>0.02</v>
      </c>
      <c r="N3956" t="s">
        <v>16</v>
      </c>
      <c r="O3956" t="s">
        <v>17</v>
      </c>
      <c r="P3956" t="s">
        <v>3147</v>
      </c>
      <c r="Q3956" t="s">
        <v>32</v>
      </c>
      <c r="R3956" t="s">
        <v>21</v>
      </c>
      <c r="S3956" t="s">
        <v>27</v>
      </c>
      <c r="T3956" t="s">
        <v>13312</v>
      </c>
      <c r="U3956" s="1">
        <v>46035</v>
      </c>
      <c r="V3956">
        <v>129</v>
      </c>
      <c r="W3956" t="str">
        <f t="shared" si="108"/>
        <v>120-149</v>
      </c>
    </row>
    <row r="3957" spans="1:23" x14ac:dyDescent="0.25">
      <c r="A3957" t="s">
        <v>4205</v>
      </c>
      <c r="B3957">
        <v>2954509899</v>
      </c>
      <c r="C3957">
        <v>1677233941</v>
      </c>
      <c r="D3957" s="1">
        <v>45490</v>
      </c>
      <c r="E3957">
        <v>99221</v>
      </c>
      <c r="F3957">
        <v>99202</v>
      </c>
      <c r="G3957" t="s">
        <v>3377</v>
      </c>
      <c r="H3957" s="34">
        <v>34956</v>
      </c>
      <c r="I3957" s="7">
        <v>28664</v>
      </c>
      <c r="J3957" s="7">
        <v>20307.48</v>
      </c>
      <c r="K3957" s="7">
        <v>3197</v>
      </c>
      <c r="L3957" s="7">
        <v>5159.5200000000004</v>
      </c>
      <c r="M3957" s="5">
        <v>0.18</v>
      </c>
      <c r="N3957" t="s">
        <v>3141</v>
      </c>
      <c r="O3957" t="s">
        <v>30</v>
      </c>
      <c r="P3957" t="s">
        <v>97</v>
      </c>
      <c r="Q3957" t="s">
        <v>19</v>
      </c>
      <c r="R3957" t="s">
        <v>21</v>
      </c>
      <c r="S3957" t="s">
        <v>27</v>
      </c>
      <c r="T3957" t="s">
        <v>13310</v>
      </c>
      <c r="U3957" s="1">
        <v>45554</v>
      </c>
      <c r="V3957">
        <v>64</v>
      </c>
      <c r="W3957" t="str">
        <f t="shared" si="108"/>
        <v>60-89</v>
      </c>
    </row>
    <row r="3958" spans="1:23" x14ac:dyDescent="0.25">
      <c r="A3958" t="s">
        <v>4206</v>
      </c>
      <c r="B3958">
        <v>4592767461</v>
      </c>
      <c r="C3958">
        <v>2110559324</v>
      </c>
      <c r="D3958" s="1">
        <v>45418</v>
      </c>
      <c r="E3958">
        <v>99214</v>
      </c>
      <c r="F3958">
        <v>99292</v>
      </c>
      <c r="G3958" t="s">
        <v>3170</v>
      </c>
      <c r="H3958" s="34">
        <v>95500</v>
      </c>
      <c r="I3958" s="7">
        <v>74490</v>
      </c>
      <c r="J3958" s="7">
        <v>59592</v>
      </c>
      <c r="K3958" s="7">
        <v>0</v>
      </c>
      <c r="L3958" s="7">
        <v>14898</v>
      </c>
      <c r="M3958" s="5">
        <v>0.2</v>
      </c>
      <c r="N3958" t="s">
        <v>3140</v>
      </c>
      <c r="O3958" t="s">
        <v>17</v>
      </c>
      <c r="P3958" t="s">
        <v>97</v>
      </c>
      <c r="Q3958" t="s">
        <v>19</v>
      </c>
      <c r="R3958" t="s">
        <v>38</v>
      </c>
      <c r="S3958" t="s">
        <v>21</v>
      </c>
      <c r="T3958" t="s">
        <v>13310</v>
      </c>
      <c r="U3958" s="1">
        <v>45534</v>
      </c>
      <c r="V3958">
        <v>116</v>
      </c>
      <c r="W3958" t="str">
        <f t="shared" si="108"/>
        <v>90-119</v>
      </c>
    </row>
    <row r="3959" spans="1:23" x14ac:dyDescent="0.25">
      <c r="A3959" t="s">
        <v>4207</v>
      </c>
      <c r="B3959">
        <v>1937785879</v>
      </c>
      <c r="C3959">
        <v>7250962158</v>
      </c>
      <c r="D3959" s="1">
        <v>45561</v>
      </c>
      <c r="E3959">
        <v>99233</v>
      </c>
      <c r="F3959">
        <v>90834</v>
      </c>
      <c r="G3959" t="s">
        <v>146</v>
      </c>
      <c r="H3959" s="34">
        <v>62275</v>
      </c>
      <c r="I3959" s="7">
        <v>40479</v>
      </c>
      <c r="J3959" s="7">
        <v>23688.52</v>
      </c>
      <c r="K3959" s="7">
        <v>11933</v>
      </c>
      <c r="L3959" s="7">
        <v>4857.4799999999996</v>
      </c>
      <c r="M3959" s="5">
        <v>0.12</v>
      </c>
      <c r="N3959" t="s">
        <v>46</v>
      </c>
      <c r="O3959" t="s">
        <v>27</v>
      </c>
      <c r="P3959" t="s">
        <v>3148</v>
      </c>
      <c r="Q3959" t="s">
        <v>32</v>
      </c>
      <c r="R3959" t="s">
        <v>43</v>
      </c>
      <c r="S3959" t="s">
        <v>21</v>
      </c>
      <c r="T3959" t="s">
        <v>13312</v>
      </c>
      <c r="U3959" s="1">
        <v>45633</v>
      </c>
      <c r="V3959">
        <v>72</v>
      </c>
      <c r="W3959" t="str">
        <f t="shared" si="108"/>
        <v>60-89</v>
      </c>
    </row>
    <row r="3960" spans="1:23" x14ac:dyDescent="0.25">
      <c r="A3960" t="s">
        <v>4208</v>
      </c>
      <c r="B3960">
        <v>5668489998</v>
      </c>
      <c r="C3960">
        <v>1111576554</v>
      </c>
      <c r="D3960" s="1">
        <v>45713</v>
      </c>
      <c r="E3960">
        <v>99222</v>
      </c>
      <c r="F3960">
        <v>99214</v>
      </c>
      <c r="G3960" t="s">
        <v>3405</v>
      </c>
      <c r="H3960" s="34">
        <v>37142</v>
      </c>
      <c r="I3960" s="7">
        <v>29714</v>
      </c>
      <c r="J3960" s="7">
        <v>22674.04</v>
      </c>
      <c r="K3960" s="7">
        <v>2880</v>
      </c>
      <c r="L3960" s="7">
        <v>4159.96</v>
      </c>
      <c r="M3960" s="5">
        <v>0.14000000000000001</v>
      </c>
      <c r="N3960" t="s">
        <v>1135</v>
      </c>
      <c r="O3960" t="s">
        <v>30</v>
      </c>
      <c r="P3960" t="s">
        <v>3150</v>
      </c>
      <c r="Q3960" t="s">
        <v>19</v>
      </c>
      <c r="R3960" t="s">
        <v>20</v>
      </c>
      <c r="S3960" t="s">
        <v>17</v>
      </c>
      <c r="T3960" t="s">
        <v>13310</v>
      </c>
      <c r="U3960" s="1">
        <v>45834</v>
      </c>
      <c r="V3960">
        <v>121</v>
      </c>
      <c r="W3960" t="str">
        <f t="shared" si="108"/>
        <v>120-149</v>
      </c>
    </row>
    <row r="3961" spans="1:23" x14ac:dyDescent="0.25">
      <c r="A3961" t="s">
        <v>4209</v>
      </c>
      <c r="B3961">
        <v>6174101124</v>
      </c>
      <c r="C3961">
        <v>5260083430</v>
      </c>
      <c r="D3961" s="1">
        <v>45557</v>
      </c>
      <c r="E3961">
        <v>99232</v>
      </c>
      <c r="F3961">
        <v>99204</v>
      </c>
      <c r="G3961" t="s">
        <v>3242</v>
      </c>
      <c r="H3961" s="34">
        <v>82488</v>
      </c>
      <c r="I3961" s="7">
        <v>61866</v>
      </c>
      <c r="J3961" s="7">
        <v>52586.1</v>
      </c>
      <c r="K3961" s="7">
        <v>0</v>
      </c>
      <c r="L3961" s="7">
        <v>9279.9</v>
      </c>
      <c r="M3961" s="5">
        <v>0.15</v>
      </c>
      <c r="N3961" t="s">
        <v>1139</v>
      </c>
      <c r="O3961" t="s">
        <v>17</v>
      </c>
      <c r="P3961" t="s">
        <v>3147</v>
      </c>
      <c r="Q3961" t="s">
        <v>32</v>
      </c>
      <c r="R3961" t="s">
        <v>20</v>
      </c>
      <c r="S3961" t="s">
        <v>27</v>
      </c>
      <c r="T3961" t="s">
        <v>13312</v>
      </c>
      <c r="U3961" s="1">
        <v>45730</v>
      </c>
      <c r="V3961">
        <v>173</v>
      </c>
      <c r="W3961" t="str">
        <f t="shared" si="108"/>
        <v>150-179</v>
      </c>
    </row>
    <row r="3962" spans="1:23" x14ac:dyDescent="0.25">
      <c r="A3962" t="s">
        <v>4210</v>
      </c>
      <c r="B3962">
        <v>9207912120</v>
      </c>
      <c r="C3962">
        <v>902769700</v>
      </c>
      <c r="D3962" s="1">
        <v>45464</v>
      </c>
      <c r="E3962">
        <v>99222</v>
      </c>
      <c r="F3962">
        <v>99214</v>
      </c>
      <c r="G3962" t="s">
        <v>112</v>
      </c>
      <c r="H3962" s="34">
        <v>93901</v>
      </c>
      <c r="I3962" s="7">
        <v>67609</v>
      </c>
      <c r="J3962" s="7">
        <v>39640.28</v>
      </c>
      <c r="K3962" s="7">
        <v>22560</v>
      </c>
      <c r="L3962" s="7">
        <v>5408.72</v>
      </c>
      <c r="M3962" s="5">
        <v>0.08</v>
      </c>
      <c r="N3962" t="s">
        <v>24</v>
      </c>
      <c r="O3962" t="s">
        <v>27</v>
      </c>
      <c r="P3962" t="s">
        <v>97</v>
      </c>
      <c r="Q3962" t="s">
        <v>19</v>
      </c>
      <c r="R3962" t="s">
        <v>26</v>
      </c>
      <c r="S3962" t="s">
        <v>17</v>
      </c>
      <c r="T3962" t="s">
        <v>13312</v>
      </c>
      <c r="U3962" s="1">
        <v>45627</v>
      </c>
      <c r="V3962">
        <v>163</v>
      </c>
      <c r="W3962" t="str">
        <f t="shared" si="108"/>
        <v>150-179</v>
      </c>
    </row>
    <row r="3963" spans="1:23" x14ac:dyDescent="0.25">
      <c r="A3963" t="s">
        <v>4211</v>
      </c>
      <c r="B3963">
        <v>310459649</v>
      </c>
      <c r="C3963">
        <v>2983781084</v>
      </c>
      <c r="D3963" s="1">
        <v>45490</v>
      </c>
      <c r="E3963">
        <v>99231</v>
      </c>
      <c r="F3963">
        <v>99291</v>
      </c>
      <c r="G3963" t="s">
        <v>224</v>
      </c>
      <c r="H3963" s="34">
        <v>35109</v>
      </c>
      <c r="I3963" s="7">
        <v>29843</v>
      </c>
      <c r="J3963" s="7">
        <v>25061.14</v>
      </c>
      <c r="K3963" s="7">
        <v>4185</v>
      </c>
      <c r="L3963" s="7">
        <v>596.86</v>
      </c>
      <c r="M3963" s="5">
        <v>0.02</v>
      </c>
      <c r="N3963" t="s">
        <v>16</v>
      </c>
      <c r="O3963" t="s">
        <v>30</v>
      </c>
      <c r="P3963" t="s">
        <v>97</v>
      </c>
      <c r="Q3963" t="s">
        <v>32</v>
      </c>
      <c r="R3963" t="s">
        <v>21</v>
      </c>
      <c r="S3963" t="s">
        <v>27</v>
      </c>
      <c r="T3963" t="s">
        <v>13312</v>
      </c>
      <c r="U3963" s="1">
        <v>45535</v>
      </c>
      <c r="V3963">
        <v>45</v>
      </c>
      <c r="W3963" t="str">
        <f t="shared" si="108"/>
        <v>30-59</v>
      </c>
    </row>
    <row r="3964" spans="1:23" x14ac:dyDescent="0.25">
      <c r="A3964" t="s">
        <v>4212</v>
      </c>
      <c r="B3964">
        <v>4716014883</v>
      </c>
      <c r="C3964">
        <v>7227546477</v>
      </c>
      <c r="D3964" s="1">
        <v>45449</v>
      </c>
      <c r="E3964">
        <v>99233</v>
      </c>
      <c r="F3964">
        <v>99281</v>
      </c>
      <c r="G3964" t="s">
        <v>91</v>
      </c>
      <c r="H3964" s="34">
        <v>46785</v>
      </c>
      <c r="I3964" s="7">
        <v>36492</v>
      </c>
      <c r="J3964" s="7">
        <v>22605.599999999999</v>
      </c>
      <c r="K3964" s="7">
        <v>6588</v>
      </c>
      <c r="L3964" s="7">
        <v>7298.4</v>
      </c>
      <c r="M3964" s="5">
        <v>0.2</v>
      </c>
      <c r="N3964" t="s">
        <v>3140</v>
      </c>
      <c r="O3964" t="s">
        <v>27</v>
      </c>
      <c r="P3964" t="s">
        <v>3147</v>
      </c>
      <c r="Q3964" t="s">
        <v>32</v>
      </c>
      <c r="R3964" t="s">
        <v>38</v>
      </c>
      <c r="S3964" t="s">
        <v>17</v>
      </c>
      <c r="T3964" t="s">
        <v>13310</v>
      </c>
      <c r="U3964" s="1">
        <v>45576</v>
      </c>
      <c r="V3964">
        <v>127</v>
      </c>
      <c r="W3964" t="str">
        <f t="shared" si="108"/>
        <v>120-149</v>
      </c>
    </row>
    <row r="3965" spans="1:23" x14ac:dyDescent="0.25">
      <c r="A3965" t="s">
        <v>4213</v>
      </c>
      <c r="B3965">
        <v>8785485779</v>
      </c>
      <c r="C3965">
        <v>3300490375</v>
      </c>
      <c r="D3965" s="1">
        <v>45923</v>
      </c>
      <c r="E3965">
        <v>99215</v>
      </c>
      <c r="F3965">
        <v>99205</v>
      </c>
      <c r="G3965" t="s">
        <v>3244</v>
      </c>
      <c r="H3965" s="34">
        <v>98315</v>
      </c>
      <c r="I3965" s="7">
        <v>76686</v>
      </c>
      <c r="J3965" s="7">
        <v>54325.8</v>
      </c>
      <c r="K3965" s="7">
        <v>7023</v>
      </c>
      <c r="L3965" s="7">
        <v>15337.2</v>
      </c>
      <c r="M3965" s="5">
        <v>0.2</v>
      </c>
      <c r="N3965" t="s">
        <v>3140</v>
      </c>
      <c r="O3965" t="s">
        <v>30</v>
      </c>
      <c r="P3965" t="s">
        <v>25</v>
      </c>
      <c r="Q3965" t="s">
        <v>32</v>
      </c>
      <c r="R3965" t="s">
        <v>38</v>
      </c>
      <c r="S3965" t="s">
        <v>17</v>
      </c>
      <c r="T3965" t="s">
        <v>13310</v>
      </c>
      <c r="U3965" s="1">
        <v>46049</v>
      </c>
      <c r="V3965">
        <v>126</v>
      </c>
      <c r="W3965" t="str">
        <f t="shared" si="108"/>
        <v>120-149</v>
      </c>
    </row>
    <row r="3966" spans="1:23" x14ac:dyDescent="0.25">
      <c r="A3966" t="s">
        <v>4214</v>
      </c>
      <c r="B3966">
        <v>7777480660</v>
      </c>
      <c r="C3966">
        <v>257165618</v>
      </c>
      <c r="D3966" s="1">
        <v>45387</v>
      </c>
      <c r="E3966">
        <v>99221</v>
      </c>
      <c r="F3966">
        <v>99291</v>
      </c>
      <c r="G3966" t="s">
        <v>3716</v>
      </c>
      <c r="H3966" s="34">
        <v>93018</v>
      </c>
      <c r="I3966" s="7">
        <v>73484</v>
      </c>
      <c r="J3966" s="7">
        <v>57297.56</v>
      </c>
      <c r="K3966" s="7">
        <v>4429</v>
      </c>
      <c r="L3966" s="7">
        <v>11757.44</v>
      </c>
      <c r="M3966" s="5">
        <v>0.16</v>
      </c>
      <c r="N3966" t="s">
        <v>1138</v>
      </c>
      <c r="O3966" t="s">
        <v>30</v>
      </c>
      <c r="P3966" t="s">
        <v>58</v>
      </c>
      <c r="Q3966" t="s">
        <v>32</v>
      </c>
      <c r="R3966" t="s">
        <v>27</v>
      </c>
      <c r="S3966" t="s">
        <v>21</v>
      </c>
      <c r="T3966" t="s">
        <v>13311</v>
      </c>
      <c r="U3966" s="1">
        <v>45516</v>
      </c>
      <c r="V3966">
        <v>129</v>
      </c>
      <c r="W3966" t="str">
        <f t="shared" si="108"/>
        <v>120-149</v>
      </c>
    </row>
    <row r="3967" spans="1:23" x14ac:dyDescent="0.25">
      <c r="A3967" t="s">
        <v>4215</v>
      </c>
      <c r="B3967">
        <v>6984159443</v>
      </c>
      <c r="C3967">
        <v>9790133001</v>
      </c>
      <c r="D3967" s="1">
        <v>45395</v>
      </c>
      <c r="E3967">
        <v>99214</v>
      </c>
      <c r="F3967">
        <v>93000</v>
      </c>
      <c r="G3967" t="s">
        <v>272</v>
      </c>
      <c r="H3967" s="34">
        <v>84743</v>
      </c>
      <c r="I3967" s="7">
        <v>55083</v>
      </c>
      <c r="J3967" s="7">
        <v>41121.040000000001</v>
      </c>
      <c r="K3967" s="7">
        <v>7352</v>
      </c>
      <c r="L3967" s="7">
        <v>6609.96</v>
      </c>
      <c r="M3967" s="5">
        <v>0.12</v>
      </c>
      <c r="N3967" t="s">
        <v>46</v>
      </c>
      <c r="O3967" t="s">
        <v>27</v>
      </c>
      <c r="P3967" t="s">
        <v>31</v>
      </c>
      <c r="Q3967" t="s">
        <v>19</v>
      </c>
      <c r="R3967" t="s">
        <v>43</v>
      </c>
      <c r="S3967" t="s">
        <v>17</v>
      </c>
      <c r="T3967" t="s">
        <v>13311</v>
      </c>
      <c r="U3967" s="1">
        <v>45440</v>
      </c>
      <c r="V3967">
        <v>45</v>
      </c>
      <c r="W3967" t="str">
        <f t="shared" si="108"/>
        <v>30-59</v>
      </c>
    </row>
    <row r="3968" spans="1:23" x14ac:dyDescent="0.25">
      <c r="A3968" t="s">
        <v>4216</v>
      </c>
      <c r="B3968">
        <v>8674721362</v>
      </c>
      <c r="C3968">
        <v>3604418931</v>
      </c>
      <c r="D3968" s="1">
        <v>45674</v>
      </c>
      <c r="E3968">
        <v>99231</v>
      </c>
      <c r="F3968">
        <v>99291</v>
      </c>
      <c r="G3968" t="s">
        <v>85</v>
      </c>
      <c r="H3968" s="34">
        <v>77531</v>
      </c>
      <c r="I3968" s="7">
        <v>62025</v>
      </c>
      <c r="J3968" s="7">
        <v>49629.5</v>
      </c>
      <c r="K3968" s="7">
        <v>3712</v>
      </c>
      <c r="L3968" s="7">
        <v>8683.5</v>
      </c>
      <c r="M3968" s="5">
        <v>0.14000000000000001</v>
      </c>
      <c r="N3968" t="s">
        <v>1135</v>
      </c>
      <c r="O3968" t="s">
        <v>30</v>
      </c>
      <c r="P3968" t="s">
        <v>3148</v>
      </c>
      <c r="Q3968" t="s">
        <v>32</v>
      </c>
      <c r="R3968" t="s">
        <v>26</v>
      </c>
      <c r="S3968" t="s">
        <v>21</v>
      </c>
      <c r="T3968" t="s">
        <v>13310</v>
      </c>
      <c r="U3968" s="1">
        <v>45731</v>
      </c>
      <c r="V3968">
        <v>57</v>
      </c>
      <c r="W3968" t="str">
        <f t="shared" si="108"/>
        <v>30-59</v>
      </c>
    </row>
    <row r="3969" spans="1:23" x14ac:dyDescent="0.25">
      <c r="A3969" t="s">
        <v>4217</v>
      </c>
      <c r="B3969">
        <v>9371889131</v>
      </c>
      <c r="C3969">
        <v>3721373023</v>
      </c>
      <c r="D3969" s="1">
        <v>45514</v>
      </c>
      <c r="E3969">
        <v>99213</v>
      </c>
      <c r="F3969">
        <v>99214</v>
      </c>
      <c r="G3969" t="s">
        <v>415</v>
      </c>
      <c r="H3969" s="34">
        <v>20525</v>
      </c>
      <c r="I3969" s="7">
        <v>13341</v>
      </c>
      <c r="J3969" s="7">
        <v>11740.08</v>
      </c>
      <c r="K3969" s="7">
        <v>0</v>
      </c>
      <c r="L3969" s="7">
        <v>1600.92</v>
      </c>
      <c r="M3969" s="5">
        <v>0.12</v>
      </c>
      <c r="N3969" t="s">
        <v>46</v>
      </c>
      <c r="O3969" t="s">
        <v>17</v>
      </c>
      <c r="P3969" t="s">
        <v>18</v>
      </c>
      <c r="Q3969" t="s">
        <v>19</v>
      </c>
      <c r="R3969" t="s">
        <v>20</v>
      </c>
      <c r="S3969" t="s">
        <v>17</v>
      </c>
      <c r="T3969" t="s">
        <v>13311</v>
      </c>
      <c r="U3969" s="1">
        <v>45691</v>
      </c>
      <c r="V3969">
        <v>177</v>
      </c>
      <c r="W3969" t="str">
        <f t="shared" si="108"/>
        <v>150-179</v>
      </c>
    </row>
    <row r="3970" spans="1:23" x14ac:dyDescent="0.25">
      <c r="A3970" t="s">
        <v>4218</v>
      </c>
      <c r="B3970">
        <v>350833960</v>
      </c>
      <c r="C3970">
        <v>9882833350</v>
      </c>
      <c r="D3970" s="1">
        <v>45437</v>
      </c>
      <c r="E3970">
        <v>99215</v>
      </c>
      <c r="F3970">
        <v>99203</v>
      </c>
      <c r="G3970" t="s">
        <v>166</v>
      </c>
      <c r="H3970" s="34">
        <v>97566</v>
      </c>
      <c r="I3970" s="7">
        <v>82931</v>
      </c>
      <c r="J3970" s="7">
        <v>81272.38</v>
      </c>
      <c r="K3970" s="7">
        <v>0</v>
      </c>
      <c r="L3970" s="7">
        <v>1658.62</v>
      </c>
      <c r="M3970" s="5">
        <v>0.02</v>
      </c>
      <c r="N3970" t="s">
        <v>16</v>
      </c>
      <c r="O3970" t="s">
        <v>17</v>
      </c>
      <c r="P3970" t="s">
        <v>35</v>
      </c>
      <c r="Q3970" t="s">
        <v>32</v>
      </c>
      <c r="R3970" t="s">
        <v>26</v>
      </c>
      <c r="S3970" t="s">
        <v>17</v>
      </c>
      <c r="T3970" t="s">
        <v>13312</v>
      </c>
      <c r="U3970" s="1">
        <v>45471</v>
      </c>
      <c r="V3970">
        <v>34</v>
      </c>
      <c r="W3970" t="str">
        <f t="shared" si="108"/>
        <v>30-59</v>
      </c>
    </row>
    <row r="3971" spans="1:23" x14ac:dyDescent="0.25">
      <c r="A3971" t="s">
        <v>4219</v>
      </c>
      <c r="B3971">
        <v>6554915704</v>
      </c>
      <c r="C3971">
        <v>3247344248</v>
      </c>
      <c r="D3971" s="1">
        <v>45580</v>
      </c>
      <c r="E3971">
        <v>99233</v>
      </c>
      <c r="F3971">
        <v>85025</v>
      </c>
      <c r="G3971" t="s">
        <v>3449</v>
      </c>
      <c r="H3971" s="34">
        <v>47587</v>
      </c>
      <c r="I3971" s="7">
        <v>34263</v>
      </c>
      <c r="J3971" s="7">
        <v>27024.959999999999</v>
      </c>
      <c r="K3971" s="7">
        <v>4497</v>
      </c>
      <c r="L3971" s="7">
        <v>2741.04</v>
      </c>
      <c r="M3971" s="5">
        <v>0.08</v>
      </c>
      <c r="N3971" t="s">
        <v>24</v>
      </c>
      <c r="O3971" t="s">
        <v>30</v>
      </c>
      <c r="P3971" t="s">
        <v>25</v>
      </c>
      <c r="Q3971" t="s">
        <v>32</v>
      </c>
      <c r="R3971" t="s">
        <v>27</v>
      </c>
      <c r="S3971" t="s">
        <v>21</v>
      </c>
      <c r="T3971" t="s">
        <v>13311</v>
      </c>
      <c r="U3971" s="1">
        <v>45623</v>
      </c>
      <c r="V3971">
        <v>43</v>
      </c>
      <c r="W3971" t="str">
        <f t="shared" ref="W3971:W4034" si="109">IF(V3971="","",IF(V3971&lt;30,"0-29",IF(V3971&lt;60,"30-59",IF(V3971&lt;90,"60-89",IF(V3971&lt;120,"90-119",IF(V3971&lt;150,"120-149",IF(V3971&lt;180,"150-179",IF(V3971&lt;210,"180-209",IF(V3971&lt;240,"210-239",IF(V3971&lt;270,"240-269",IF(V3971&lt;300,"270-299",IF(V3971&lt;330,"300-329",IF(V3971&lt;360,"330-359","360+")))))))))))))</f>
        <v>30-59</v>
      </c>
    </row>
    <row r="3972" spans="1:23" x14ac:dyDescent="0.25">
      <c r="A3972" t="s">
        <v>4220</v>
      </c>
      <c r="B3972">
        <v>3857464288</v>
      </c>
      <c r="C3972">
        <v>2743620110</v>
      </c>
      <c r="D3972" s="1">
        <v>45579</v>
      </c>
      <c r="E3972">
        <v>99215</v>
      </c>
      <c r="F3972">
        <v>36415</v>
      </c>
      <c r="G3972" t="s">
        <v>45</v>
      </c>
      <c r="H3972" s="34">
        <v>50162</v>
      </c>
      <c r="I3972" s="7">
        <v>32605</v>
      </c>
      <c r="J3972" s="7">
        <v>28692.400000000001</v>
      </c>
      <c r="K3972" s="7">
        <v>0</v>
      </c>
      <c r="L3972" s="7">
        <v>3912.6</v>
      </c>
      <c r="M3972" s="5">
        <v>0.12</v>
      </c>
      <c r="N3972" t="s">
        <v>46</v>
      </c>
      <c r="O3972" t="s">
        <v>17</v>
      </c>
      <c r="P3972" t="s">
        <v>31</v>
      </c>
      <c r="Q3972" t="s">
        <v>19</v>
      </c>
      <c r="R3972" t="s">
        <v>21</v>
      </c>
      <c r="S3972" t="s">
        <v>21</v>
      </c>
      <c r="T3972" t="s">
        <v>13311</v>
      </c>
      <c r="U3972" s="1">
        <v>45715</v>
      </c>
      <c r="V3972">
        <v>136</v>
      </c>
      <c r="W3972" t="str">
        <f t="shared" si="109"/>
        <v>120-149</v>
      </c>
    </row>
    <row r="3973" spans="1:23" x14ac:dyDescent="0.25">
      <c r="A3973" t="s">
        <v>4221</v>
      </c>
      <c r="B3973">
        <v>5936074009</v>
      </c>
      <c r="C3973">
        <v>9895249877</v>
      </c>
      <c r="D3973" s="1">
        <v>45295</v>
      </c>
      <c r="E3973">
        <v>99233</v>
      </c>
      <c r="F3973">
        <v>80053</v>
      </c>
      <c r="G3973" t="s">
        <v>194</v>
      </c>
      <c r="H3973" s="34">
        <v>15998</v>
      </c>
      <c r="I3973" s="7">
        <v>12638</v>
      </c>
      <c r="J3973" s="7">
        <v>8481.92</v>
      </c>
      <c r="K3973" s="7">
        <v>2134</v>
      </c>
      <c r="L3973" s="7">
        <v>2022.08</v>
      </c>
      <c r="M3973" s="5">
        <v>0.16</v>
      </c>
      <c r="N3973" t="s">
        <v>1138</v>
      </c>
      <c r="O3973" t="s">
        <v>27</v>
      </c>
      <c r="P3973" t="s">
        <v>31</v>
      </c>
      <c r="Q3973" t="s">
        <v>19</v>
      </c>
      <c r="R3973" t="s">
        <v>20</v>
      </c>
      <c r="S3973" t="s">
        <v>21</v>
      </c>
      <c r="T3973" t="s">
        <v>13312</v>
      </c>
      <c r="U3973" s="1">
        <v>45357</v>
      </c>
      <c r="V3973">
        <v>62</v>
      </c>
      <c r="W3973" t="str">
        <f t="shared" si="109"/>
        <v>60-89</v>
      </c>
    </row>
    <row r="3974" spans="1:23" x14ac:dyDescent="0.25">
      <c r="A3974" t="s">
        <v>4222</v>
      </c>
      <c r="B3974">
        <v>2409960260</v>
      </c>
      <c r="C3974">
        <v>6444305476</v>
      </c>
      <c r="D3974" s="1">
        <v>45402</v>
      </c>
      <c r="E3974">
        <v>99222</v>
      </c>
      <c r="F3974">
        <v>99204</v>
      </c>
      <c r="G3974" t="s">
        <v>3227</v>
      </c>
      <c r="H3974" s="34">
        <v>81043</v>
      </c>
      <c r="I3974" s="7">
        <v>60782</v>
      </c>
      <c r="J3974" s="7">
        <v>45126.7</v>
      </c>
      <c r="K3974" s="7">
        <v>6538</v>
      </c>
      <c r="L3974" s="7">
        <v>9117.2999999999993</v>
      </c>
      <c r="M3974" s="5">
        <v>0.15</v>
      </c>
      <c r="N3974" t="s">
        <v>1139</v>
      </c>
      <c r="O3974" t="s">
        <v>30</v>
      </c>
      <c r="P3974" t="s">
        <v>18</v>
      </c>
      <c r="Q3974" t="s">
        <v>19</v>
      </c>
      <c r="R3974" t="s">
        <v>27</v>
      </c>
      <c r="S3974" t="s">
        <v>27</v>
      </c>
      <c r="T3974" t="s">
        <v>13310</v>
      </c>
      <c r="U3974" s="1">
        <v>45474</v>
      </c>
      <c r="V3974">
        <v>72</v>
      </c>
      <c r="W3974" t="str">
        <f t="shared" si="109"/>
        <v>60-89</v>
      </c>
    </row>
    <row r="3975" spans="1:23" x14ac:dyDescent="0.25">
      <c r="A3975" t="s">
        <v>4223</v>
      </c>
      <c r="B3975">
        <v>9989024753</v>
      </c>
      <c r="C3975">
        <v>9279838662</v>
      </c>
      <c r="D3975" s="1">
        <v>45629</v>
      </c>
      <c r="E3975">
        <v>99231</v>
      </c>
      <c r="F3975">
        <v>99212</v>
      </c>
      <c r="G3975" t="s">
        <v>3176</v>
      </c>
      <c r="H3975" s="34">
        <v>67800</v>
      </c>
      <c r="I3975" s="7">
        <v>52884</v>
      </c>
      <c r="J3975" s="7">
        <v>42307.199999999997</v>
      </c>
      <c r="K3975" s="7">
        <v>0</v>
      </c>
      <c r="L3975" s="7">
        <v>10576.8</v>
      </c>
      <c r="M3975" s="5">
        <v>0.2</v>
      </c>
      <c r="N3975" t="s">
        <v>3140</v>
      </c>
      <c r="O3975" t="s">
        <v>17</v>
      </c>
      <c r="P3975" t="s">
        <v>58</v>
      </c>
      <c r="Q3975" t="s">
        <v>32</v>
      </c>
      <c r="R3975" t="s">
        <v>20</v>
      </c>
      <c r="S3975" t="s">
        <v>21</v>
      </c>
      <c r="T3975" t="s">
        <v>13312</v>
      </c>
      <c r="U3975" s="1">
        <v>45806</v>
      </c>
      <c r="V3975">
        <v>177</v>
      </c>
      <c r="W3975" t="str">
        <f t="shared" si="109"/>
        <v>150-179</v>
      </c>
    </row>
    <row r="3976" spans="1:23" x14ac:dyDescent="0.25">
      <c r="A3976" t="s">
        <v>4224</v>
      </c>
      <c r="B3976">
        <v>7348704379</v>
      </c>
      <c r="C3976">
        <v>3749636668</v>
      </c>
      <c r="D3976" s="1">
        <v>45797</v>
      </c>
      <c r="E3976">
        <v>99238</v>
      </c>
      <c r="F3976">
        <v>99284</v>
      </c>
      <c r="G3976" t="s">
        <v>37</v>
      </c>
      <c r="H3976" s="34">
        <v>43111</v>
      </c>
      <c r="I3976" s="7">
        <v>34489</v>
      </c>
      <c r="J3976" s="7">
        <v>29660.54</v>
      </c>
      <c r="K3976" s="7">
        <v>0</v>
      </c>
      <c r="L3976" s="7">
        <v>4828.46</v>
      </c>
      <c r="M3976" s="5">
        <v>0.14000000000000001</v>
      </c>
      <c r="N3976" t="s">
        <v>1135</v>
      </c>
      <c r="O3976" t="s">
        <v>17</v>
      </c>
      <c r="P3976" t="s">
        <v>18</v>
      </c>
      <c r="Q3976" t="s">
        <v>19</v>
      </c>
      <c r="R3976" t="s">
        <v>27</v>
      </c>
      <c r="S3976" t="s">
        <v>21</v>
      </c>
      <c r="T3976" t="s">
        <v>13311</v>
      </c>
      <c r="U3976" s="1">
        <v>45927</v>
      </c>
      <c r="V3976">
        <v>130</v>
      </c>
      <c r="W3976" t="str">
        <f t="shared" si="109"/>
        <v>120-149</v>
      </c>
    </row>
    <row r="3977" spans="1:23" x14ac:dyDescent="0.25">
      <c r="A3977" t="s">
        <v>4225</v>
      </c>
      <c r="B3977">
        <v>8743333711</v>
      </c>
      <c r="C3977">
        <v>1435508905</v>
      </c>
      <c r="D3977" s="1">
        <v>45318</v>
      </c>
      <c r="E3977">
        <v>99238</v>
      </c>
      <c r="F3977">
        <v>97110</v>
      </c>
      <c r="G3977" t="s">
        <v>118</v>
      </c>
      <c r="H3977" s="34">
        <v>54225</v>
      </c>
      <c r="I3977" s="7">
        <v>40669</v>
      </c>
      <c r="J3977" s="7">
        <v>29287.65</v>
      </c>
      <c r="K3977" s="7">
        <v>5281</v>
      </c>
      <c r="L3977" s="7">
        <v>6100.35</v>
      </c>
      <c r="M3977" s="5">
        <v>0.15</v>
      </c>
      <c r="N3977" t="s">
        <v>1139</v>
      </c>
      <c r="O3977" t="s">
        <v>30</v>
      </c>
      <c r="P3977" t="s">
        <v>31</v>
      </c>
      <c r="Q3977" t="s">
        <v>32</v>
      </c>
      <c r="R3977" t="s">
        <v>26</v>
      </c>
      <c r="S3977" t="s">
        <v>21</v>
      </c>
      <c r="T3977" t="s">
        <v>13311</v>
      </c>
      <c r="U3977" s="1">
        <v>45390</v>
      </c>
      <c r="V3977">
        <v>72</v>
      </c>
      <c r="W3977" t="str">
        <f t="shared" si="109"/>
        <v>60-89</v>
      </c>
    </row>
    <row r="3978" spans="1:23" x14ac:dyDescent="0.25">
      <c r="A3978" t="s">
        <v>4226</v>
      </c>
      <c r="B3978">
        <v>7322214950</v>
      </c>
      <c r="C3978">
        <v>9450887898</v>
      </c>
      <c r="D3978" s="1">
        <v>45857</v>
      </c>
      <c r="E3978">
        <v>99232</v>
      </c>
      <c r="F3978">
        <v>90834</v>
      </c>
      <c r="G3978" t="s">
        <v>3250</v>
      </c>
      <c r="H3978" s="34">
        <v>22360</v>
      </c>
      <c r="I3978" s="7">
        <v>17664</v>
      </c>
      <c r="J3978" s="7">
        <v>14837.76</v>
      </c>
      <c r="K3978" s="7">
        <v>0</v>
      </c>
      <c r="L3978" s="7">
        <v>2826.24</v>
      </c>
      <c r="M3978" s="5">
        <v>0.16</v>
      </c>
      <c r="N3978" t="s">
        <v>1138</v>
      </c>
      <c r="O3978" t="s">
        <v>17</v>
      </c>
      <c r="P3978" t="s">
        <v>97</v>
      </c>
      <c r="Q3978" t="s">
        <v>32</v>
      </c>
      <c r="R3978" t="s">
        <v>20</v>
      </c>
      <c r="S3978" t="s">
        <v>17</v>
      </c>
      <c r="T3978" t="s">
        <v>13311</v>
      </c>
      <c r="U3978" s="1">
        <v>46006</v>
      </c>
      <c r="V3978">
        <v>149</v>
      </c>
      <c r="W3978" t="str">
        <f t="shared" si="109"/>
        <v>120-149</v>
      </c>
    </row>
    <row r="3979" spans="1:23" x14ac:dyDescent="0.25">
      <c r="A3979" t="s">
        <v>4227</v>
      </c>
      <c r="B3979">
        <v>5387065070</v>
      </c>
      <c r="C3979">
        <v>4494531235</v>
      </c>
      <c r="D3979" s="1">
        <v>45511</v>
      </c>
      <c r="E3979">
        <v>99231</v>
      </c>
      <c r="F3979">
        <v>99285</v>
      </c>
      <c r="G3979" t="s">
        <v>3451</v>
      </c>
      <c r="H3979" s="34">
        <v>45547</v>
      </c>
      <c r="I3979" s="7">
        <v>35982</v>
      </c>
      <c r="J3979" s="7">
        <v>25540.880000000001</v>
      </c>
      <c r="K3979" s="7">
        <v>4684</v>
      </c>
      <c r="L3979" s="7">
        <v>5757.12</v>
      </c>
      <c r="M3979" s="5">
        <v>0.16</v>
      </c>
      <c r="N3979" t="s">
        <v>1138</v>
      </c>
      <c r="O3979" t="s">
        <v>27</v>
      </c>
      <c r="P3979" t="s">
        <v>3148</v>
      </c>
      <c r="Q3979" t="s">
        <v>32</v>
      </c>
      <c r="R3979" t="s">
        <v>27</v>
      </c>
      <c r="S3979" t="s">
        <v>17</v>
      </c>
      <c r="T3979" t="s">
        <v>13310</v>
      </c>
      <c r="U3979" s="1">
        <v>45578</v>
      </c>
      <c r="V3979">
        <v>67</v>
      </c>
      <c r="W3979" t="str">
        <f t="shared" si="109"/>
        <v>60-89</v>
      </c>
    </row>
    <row r="3980" spans="1:23" x14ac:dyDescent="0.25">
      <c r="A3980" t="s">
        <v>4228</v>
      </c>
      <c r="B3980">
        <v>4811549750</v>
      </c>
      <c r="C3980">
        <v>838483698</v>
      </c>
      <c r="D3980" s="1">
        <v>45732</v>
      </c>
      <c r="E3980">
        <v>99213</v>
      </c>
      <c r="F3980">
        <v>80053</v>
      </c>
      <c r="G3980" t="s">
        <v>3202</v>
      </c>
      <c r="H3980" s="34">
        <v>70368</v>
      </c>
      <c r="I3980" s="7">
        <v>54887</v>
      </c>
      <c r="J3980" s="7">
        <v>41740.6</v>
      </c>
      <c r="K3980" s="7">
        <v>2169</v>
      </c>
      <c r="L3980" s="7">
        <v>10977.4</v>
      </c>
      <c r="M3980" s="5">
        <v>0.2</v>
      </c>
      <c r="N3980" t="s">
        <v>3140</v>
      </c>
      <c r="O3980" t="s">
        <v>30</v>
      </c>
      <c r="P3980" t="s">
        <v>25</v>
      </c>
      <c r="Q3980" t="s">
        <v>32</v>
      </c>
      <c r="R3980" t="s">
        <v>21</v>
      </c>
      <c r="S3980" t="s">
        <v>21</v>
      </c>
      <c r="T3980" t="s">
        <v>13311</v>
      </c>
      <c r="U3980" s="1">
        <v>45764</v>
      </c>
      <c r="V3980">
        <v>32</v>
      </c>
      <c r="W3980" t="str">
        <f t="shared" si="109"/>
        <v>30-59</v>
      </c>
    </row>
    <row r="3981" spans="1:23" x14ac:dyDescent="0.25">
      <c r="A3981" t="s">
        <v>4229</v>
      </c>
      <c r="B3981">
        <v>4635852600</v>
      </c>
      <c r="C3981">
        <v>5456256575</v>
      </c>
      <c r="D3981" s="1">
        <v>45727</v>
      </c>
      <c r="E3981">
        <v>99223</v>
      </c>
      <c r="F3981">
        <v>99282</v>
      </c>
      <c r="G3981" t="s">
        <v>3269</v>
      </c>
      <c r="H3981" s="34">
        <v>71846</v>
      </c>
      <c r="I3981" s="7">
        <v>58914</v>
      </c>
      <c r="J3981" s="7">
        <v>43465.48</v>
      </c>
      <c r="K3981" s="7">
        <v>4844</v>
      </c>
      <c r="L3981" s="7">
        <v>10604.52</v>
      </c>
      <c r="M3981" s="5">
        <v>0.18</v>
      </c>
      <c r="N3981" t="s">
        <v>3141</v>
      </c>
      <c r="O3981" t="s">
        <v>30</v>
      </c>
      <c r="P3981" t="s">
        <v>18</v>
      </c>
      <c r="Q3981" t="s">
        <v>19</v>
      </c>
      <c r="R3981" t="s">
        <v>38</v>
      </c>
      <c r="S3981" t="s">
        <v>17</v>
      </c>
      <c r="T3981" t="s">
        <v>13310</v>
      </c>
      <c r="U3981" s="1">
        <v>45892</v>
      </c>
      <c r="V3981">
        <v>165</v>
      </c>
      <c r="W3981" t="str">
        <f t="shared" si="109"/>
        <v>150-179</v>
      </c>
    </row>
    <row r="3982" spans="1:23" x14ac:dyDescent="0.25">
      <c r="A3982" t="s">
        <v>4230</v>
      </c>
      <c r="B3982">
        <v>2655840415</v>
      </c>
      <c r="C3982">
        <v>7374371521</v>
      </c>
      <c r="D3982" s="1">
        <v>45511</v>
      </c>
      <c r="E3982">
        <v>99222</v>
      </c>
      <c r="F3982">
        <v>99284</v>
      </c>
      <c r="G3982" t="s">
        <v>52</v>
      </c>
      <c r="H3982" s="34">
        <v>58502</v>
      </c>
      <c r="I3982" s="7">
        <v>43877</v>
      </c>
      <c r="J3982" s="7">
        <v>32734.449999999997</v>
      </c>
      <c r="K3982" s="7">
        <v>4561</v>
      </c>
      <c r="L3982" s="7">
        <v>6581.55</v>
      </c>
      <c r="M3982" s="5">
        <v>0.15</v>
      </c>
      <c r="N3982" t="s">
        <v>1139</v>
      </c>
      <c r="O3982" t="s">
        <v>30</v>
      </c>
      <c r="P3982" t="s">
        <v>40</v>
      </c>
      <c r="Q3982" t="s">
        <v>19</v>
      </c>
      <c r="R3982" t="s">
        <v>26</v>
      </c>
      <c r="S3982" t="s">
        <v>27</v>
      </c>
      <c r="T3982" t="s">
        <v>13311</v>
      </c>
      <c r="U3982" s="1">
        <v>45612</v>
      </c>
      <c r="V3982">
        <v>101</v>
      </c>
      <c r="W3982" t="str">
        <f t="shared" si="109"/>
        <v>90-119</v>
      </c>
    </row>
    <row r="3983" spans="1:23" x14ac:dyDescent="0.25">
      <c r="A3983" t="s">
        <v>4231</v>
      </c>
      <c r="B3983">
        <v>6319143288</v>
      </c>
      <c r="C3983">
        <v>4658654958</v>
      </c>
      <c r="D3983" s="1">
        <v>45380</v>
      </c>
      <c r="E3983">
        <v>99232</v>
      </c>
      <c r="F3983">
        <v>99203</v>
      </c>
      <c r="G3983" t="s">
        <v>83</v>
      </c>
      <c r="H3983" s="34">
        <v>95425</v>
      </c>
      <c r="I3983" s="7">
        <v>81111</v>
      </c>
      <c r="J3983" s="7">
        <v>70409.78</v>
      </c>
      <c r="K3983" s="7">
        <v>9079</v>
      </c>
      <c r="L3983" s="7">
        <v>1622.22</v>
      </c>
      <c r="M3983" s="5">
        <v>0.02</v>
      </c>
      <c r="N3983" t="s">
        <v>16</v>
      </c>
      <c r="O3983" t="s">
        <v>27</v>
      </c>
      <c r="P3983" t="s">
        <v>31</v>
      </c>
      <c r="Q3983" t="s">
        <v>32</v>
      </c>
      <c r="R3983" t="s">
        <v>43</v>
      </c>
      <c r="S3983" t="s">
        <v>17</v>
      </c>
      <c r="T3983" t="s">
        <v>13311</v>
      </c>
      <c r="U3983" s="1">
        <v>45475</v>
      </c>
      <c r="V3983">
        <v>95</v>
      </c>
      <c r="W3983" t="str">
        <f t="shared" si="109"/>
        <v>90-119</v>
      </c>
    </row>
    <row r="3984" spans="1:23" x14ac:dyDescent="0.25">
      <c r="A3984" t="s">
        <v>4232</v>
      </c>
      <c r="B3984">
        <v>5490690991</v>
      </c>
      <c r="C3984">
        <v>588622010</v>
      </c>
      <c r="D3984" s="1">
        <v>45452</v>
      </c>
      <c r="E3984">
        <v>99233</v>
      </c>
      <c r="F3984">
        <v>97110</v>
      </c>
      <c r="G3984" t="s">
        <v>3158</v>
      </c>
      <c r="H3984" s="34">
        <v>54840</v>
      </c>
      <c r="I3984" s="7">
        <v>46614</v>
      </c>
      <c r="J3984" s="7">
        <v>31976.720000000001</v>
      </c>
      <c r="K3984" s="7">
        <v>13705</v>
      </c>
      <c r="L3984" s="7">
        <v>932.28</v>
      </c>
      <c r="M3984" s="5">
        <v>0.02</v>
      </c>
      <c r="N3984" t="s">
        <v>16</v>
      </c>
      <c r="O3984" t="s">
        <v>27</v>
      </c>
      <c r="P3984" t="s">
        <v>35</v>
      </c>
      <c r="Q3984" t="s">
        <v>32</v>
      </c>
      <c r="R3984" t="s">
        <v>43</v>
      </c>
      <c r="S3984" t="s">
        <v>27</v>
      </c>
      <c r="T3984" t="s">
        <v>13310</v>
      </c>
      <c r="U3984" s="1">
        <v>45558</v>
      </c>
      <c r="V3984">
        <v>106</v>
      </c>
      <c r="W3984" t="str">
        <f t="shared" si="109"/>
        <v>90-119</v>
      </c>
    </row>
    <row r="3985" spans="1:23" x14ac:dyDescent="0.25">
      <c r="A3985" t="s">
        <v>4233</v>
      </c>
      <c r="B3985">
        <v>7279759027</v>
      </c>
      <c r="C3985">
        <v>5384230344</v>
      </c>
      <c r="D3985" s="1">
        <v>45874</v>
      </c>
      <c r="E3985">
        <v>99238</v>
      </c>
      <c r="F3985">
        <v>99285</v>
      </c>
      <c r="G3985" t="s">
        <v>136</v>
      </c>
      <c r="H3985" s="34">
        <v>20044</v>
      </c>
      <c r="I3985" s="7">
        <v>16436</v>
      </c>
      <c r="J3985" s="7">
        <v>7517.52</v>
      </c>
      <c r="K3985" s="7">
        <v>5960</v>
      </c>
      <c r="L3985" s="7">
        <v>2958.48</v>
      </c>
      <c r="M3985" s="5">
        <v>0.18</v>
      </c>
      <c r="N3985" t="s">
        <v>3141</v>
      </c>
      <c r="O3985" t="s">
        <v>27</v>
      </c>
      <c r="P3985" t="s">
        <v>3149</v>
      </c>
      <c r="Q3985" t="s">
        <v>32</v>
      </c>
      <c r="R3985" t="s">
        <v>20</v>
      </c>
      <c r="S3985" t="s">
        <v>27</v>
      </c>
      <c r="T3985" t="s">
        <v>13311</v>
      </c>
      <c r="U3985" s="1">
        <v>45998</v>
      </c>
      <c r="V3985">
        <v>124</v>
      </c>
      <c r="W3985" t="str">
        <f t="shared" si="109"/>
        <v>120-149</v>
      </c>
    </row>
    <row r="3986" spans="1:23" x14ac:dyDescent="0.25">
      <c r="A3986" t="s">
        <v>4234</v>
      </c>
      <c r="B3986">
        <v>598542088</v>
      </c>
      <c r="C3986">
        <v>8065659675</v>
      </c>
      <c r="D3986" s="1">
        <v>45863</v>
      </c>
      <c r="E3986">
        <v>99223</v>
      </c>
      <c r="F3986">
        <v>99292</v>
      </c>
      <c r="G3986" t="s">
        <v>3242</v>
      </c>
      <c r="H3986" s="34">
        <v>96276</v>
      </c>
      <c r="I3986" s="7">
        <v>72207</v>
      </c>
      <c r="J3986" s="7">
        <v>61375.95</v>
      </c>
      <c r="K3986" s="7">
        <v>0</v>
      </c>
      <c r="L3986" s="7">
        <v>10831.05</v>
      </c>
      <c r="M3986" s="5">
        <v>0.15</v>
      </c>
      <c r="N3986" t="s">
        <v>1139</v>
      </c>
      <c r="O3986" t="s">
        <v>17</v>
      </c>
      <c r="P3986" t="s">
        <v>31</v>
      </c>
      <c r="Q3986" t="s">
        <v>19</v>
      </c>
      <c r="R3986" t="s">
        <v>26</v>
      </c>
      <c r="S3986" t="s">
        <v>27</v>
      </c>
      <c r="T3986" t="s">
        <v>13310</v>
      </c>
      <c r="U3986" s="1">
        <v>46024</v>
      </c>
      <c r="V3986">
        <v>161</v>
      </c>
      <c r="W3986" t="str">
        <f t="shared" si="109"/>
        <v>150-179</v>
      </c>
    </row>
    <row r="3987" spans="1:23" x14ac:dyDescent="0.25">
      <c r="A3987" t="s">
        <v>4235</v>
      </c>
      <c r="B3987">
        <v>4731582529</v>
      </c>
      <c r="C3987">
        <v>4487181538</v>
      </c>
      <c r="D3987" s="1">
        <v>45393</v>
      </c>
      <c r="E3987">
        <v>99238</v>
      </c>
      <c r="F3987">
        <v>81000</v>
      </c>
      <c r="G3987" t="s">
        <v>91</v>
      </c>
      <c r="H3987" s="34">
        <v>85790</v>
      </c>
      <c r="I3987" s="7">
        <v>66916</v>
      </c>
      <c r="J3987" s="7">
        <v>53532.800000000003</v>
      </c>
      <c r="K3987" s="7">
        <v>0</v>
      </c>
      <c r="L3987" s="7">
        <v>13383.2</v>
      </c>
      <c r="M3987" s="5">
        <v>0.2</v>
      </c>
      <c r="N3987" t="s">
        <v>3140</v>
      </c>
      <c r="O3987" t="s">
        <v>17</v>
      </c>
      <c r="P3987" t="s">
        <v>97</v>
      </c>
      <c r="Q3987" t="s">
        <v>32</v>
      </c>
      <c r="R3987" t="s">
        <v>21</v>
      </c>
      <c r="S3987" t="s">
        <v>27</v>
      </c>
      <c r="T3987" t="s">
        <v>13312</v>
      </c>
      <c r="U3987" s="1">
        <v>45481</v>
      </c>
      <c r="V3987">
        <v>88</v>
      </c>
      <c r="W3987" t="str">
        <f t="shared" si="109"/>
        <v>60-89</v>
      </c>
    </row>
    <row r="3988" spans="1:23" x14ac:dyDescent="0.25">
      <c r="A3988" t="s">
        <v>4236</v>
      </c>
      <c r="B3988">
        <v>7835730576</v>
      </c>
      <c r="C3988">
        <v>1335392325</v>
      </c>
      <c r="D3988" s="1">
        <v>45412</v>
      </c>
      <c r="E3988">
        <v>99238</v>
      </c>
      <c r="F3988">
        <v>99201</v>
      </c>
      <c r="G3988" t="s">
        <v>187</v>
      </c>
      <c r="H3988" s="34">
        <v>83264</v>
      </c>
      <c r="I3988" s="7">
        <v>54122</v>
      </c>
      <c r="J3988" s="7">
        <v>27870.36</v>
      </c>
      <c r="K3988" s="7">
        <v>19757</v>
      </c>
      <c r="L3988" s="7">
        <v>6494.64</v>
      </c>
      <c r="M3988" s="5">
        <v>0.12</v>
      </c>
      <c r="N3988" t="s">
        <v>46</v>
      </c>
      <c r="O3988" t="s">
        <v>27</v>
      </c>
      <c r="P3988" t="s">
        <v>55</v>
      </c>
      <c r="Q3988" t="s">
        <v>19</v>
      </c>
      <c r="R3988" t="s">
        <v>21</v>
      </c>
      <c r="S3988" t="s">
        <v>21</v>
      </c>
      <c r="T3988" t="s">
        <v>13311</v>
      </c>
      <c r="U3988" s="1">
        <v>45497</v>
      </c>
      <c r="V3988">
        <v>85</v>
      </c>
      <c r="W3988" t="str">
        <f t="shared" si="109"/>
        <v>60-89</v>
      </c>
    </row>
    <row r="3989" spans="1:23" x14ac:dyDescent="0.25">
      <c r="A3989" t="s">
        <v>4237</v>
      </c>
      <c r="B3989">
        <v>2508082101</v>
      </c>
      <c r="C3989">
        <v>6479860966</v>
      </c>
      <c r="D3989" s="1">
        <v>45318</v>
      </c>
      <c r="E3989">
        <v>99222</v>
      </c>
      <c r="F3989">
        <v>99214</v>
      </c>
      <c r="G3989" t="s">
        <v>3428</v>
      </c>
      <c r="H3989" s="34">
        <v>80586</v>
      </c>
      <c r="I3989" s="7">
        <v>64469</v>
      </c>
      <c r="J3989" s="7">
        <v>50838.34</v>
      </c>
      <c r="K3989" s="7">
        <v>4605</v>
      </c>
      <c r="L3989" s="7">
        <v>9025.66</v>
      </c>
      <c r="M3989" s="5">
        <v>0.14000000000000001</v>
      </c>
      <c r="N3989" t="s">
        <v>1135</v>
      </c>
      <c r="O3989" t="s">
        <v>30</v>
      </c>
      <c r="P3989" t="s">
        <v>25</v>
      </c>
      <c r="Q3989" t="s">
        <v>32</v>
      </c>
      <c r="R3989" t="s">
        <v>21</v>
      </c>
      <c r="S3989" t="s">
        <v>17</v>
      </c>
      <c r="T3989" t="s">
        <v>13312</v>
      </c>
      <c r="U3989" s="1">
        <v>45464</v>
      </c>
      <c r="V3989">
        <v>146</v>
      </c>
      <c r="W3989" t="str">
        <f t="shared" si="109"/>
        <v>120-149</v>
      </c>
    </row>
    <row r="3990" spans="1:23" x14ac:dyDescent="0.25">
      <c r="A3990" t="s">
        <v>4238</v>
      </c>
      <c r="B3990">
        <v>1878212299</v>
      </c>
      <c r="C3990">
        <v>549393905</v>
      </c>
      <c r="D3990" s="1">
        <v>45553</v>
      </c>
      <c r="E3990">
        <v>99214</v>
      </c>
      <c r="F3990">
        <v>36415</v>
      </c>
      <c r="G3990" t="s">
        <v>3371</v>
      </c>
      <c r="H3990" s="34">
        <v>76042</v>
      </c>
      <c r="I3990" s="7">
        <v>59313</v>
      </c>
      <c r="J3990" s="7">
        <v>47450.400000000001</v>
      </c>
      <c r="K3990" s="7">
        <v>0</v>
      </c>
      <c r="L3990" s="7">
        <v>11862.6</v>
      </c>
      <c r="M3990" s="5">
        <v>0.2</v>
      </c>
      <c r="N3990" t="s">
        <v>3140</v>
      </c>
      <c r="O3990" t="s">
        <v>17</v>
      </c>
      <c r="P3990" t="s">
        <v>35</v>
      </c>
      <c r="Q3990" t="s">
        <v>19</v>
      </c>
      <c r="R3990" t="s">
        <v>26</v>
      </c>
      <c r="S3990" t="s">
        <v>17</v>
      </c>
      <c r="T3990" t="s">
        <v>13310</v>
      </c>
      <c r="U3990" s="1">
        <v>45603</v>
      </c>
      <c r="V3990">
        <v>50</v>
      </c>
      <c r="W3990" t="str">
        <f t="shared" si="109"/>
        <v>30-59</v>
      </c>
    </row>
    <row r="3991" spans="1:23" x14ac:dyDescent="0.25">
      <c r="A3991" t="s">
        <v>4239</v>
      </c>
      <c r="B3991">
        <v>3736319235</v>
      </c>
      <c r="C3991">
        <v>7605767963</v>
      </c>
      <c r="D3991" s="1">
        <v>45745</v>
      </c>
      <c r="E3991">
        <v>99222</v>
      </c>
      <c r="F3991">
        <v>80053</v>
      </c>
      <c r="G3991" t="s">
        <v>3377</v>
      </c>
      <c r="H3991" s="34">
        <v>21464</v>
      </c>
      <c r="I3991" s="7">
        <v>18244</v>
      </c>
      <c r="J3991" s="7">
        <v>17879.12</v>
      </c>
      <c r="K3991" s="7">
        <v>0</v>
      </c>
      <c r="L3991" s="7">
        <v>364.88</v>
      </c>
      <c r="M3991" s="5">
        <v>0.02</v>
      </c>
      <c r="N3991" t="s">
        <v>16</v>
      </c>
      <c r="O3991" t="s">
        <v>17</v>
      </c>
      <c r="P3991" t="s">
        <v>40</v>
      </c>
      <c r="Q3991" t="s">
        <v>19</v>
      </c>
      <c r="R3991" t="s">
        <v>21</v>
      </c>
      <c r="S3991" t="s">
        <v>27</v>
      </c>
      <c r="T3991" t="s">
        <v>13312</v>
      </c>
      <c r="U3991" s="1">
        <v>45776</v>
      </c>
      <c r="V3991">
        <v>31</v>
      </c>
      <c r="W3991" t="str">
        <f t="shared" si="109"/>
        <v>30-59</v>
      </c>
    </row>
    <row r="3992" spans="1:23" x14ac:dyDescent="0.25">
      <c r="A3992" t="s">
        <v>4240</v>
      </c>
      <c r="B3992">
        <v>4454809983</v>
      </c>
      <c r="C3992">
        <v>1914501056</v>
      </c>
      <c r="D3992" s="1">
        <v>45638</v>
      </c>
      <c r="E3992">
        <v>99213</v>
      </c>
      <c r="F3992">
        <v>97110</v>
      </c>
      <c r="G3992" t="s">
        <v>178</v>
      </c>
      <c r="H3992" s="34">
        <v>70261</v>
      </c>
      <c r="I3992" s="7">
        <v>54804</v>
      </c>
      <c r="J3992" s="7">
        <v>38334.199999999997</v>
      </c>
      <c r="K3992" s="7">
        <v>5509</v>
      </c>
      <c r="L3992" s="7">
        <v>10960.8</v>
      </c>
      <c r="M3992" s="5">
        <v>0.2</v>
      </c>
      <c r="N3992" t="s">
        <v>3140</v>
      </c>
      <c r="O3992" t="s">
        <v>30</v>
      </c>
      <c r="P3992" t="s">
        <v>3148</v>
      </c>
      <c r="Q3992" t="s">
        <v>19</v>
      </c>
      <c r="R3992" t="s">
        <v>20</v>
      </c>
      <c r="S3992" t="s">
        <v>21</v>
      </c>
      <c r="T3992" t="s">
        <v>13311</v>
      </c>
      <c r="U3992" s="1">
        <v>45677</v>
      </c>
      <c r="V3992">
        <v>39</v>
      </c>
      <c r="W3992" t="str">
        <f t="shared" si="109"/>
        <v>30-59</v>
      </c>
    </row>
    <row r="3993" spans="1:23" x14ac:dyDescent="0.25">
      <c r="A3993" t="s">
        <v>4241</v>
      </c>
      <c r="B3993">
        <v>4665882594</v>
      </c>
      <c r="C3993">
        <v>9322647588</v>
      </c>
      <c r="D3993" s="1">
        <v>45903</v>
      </c>
      <c r="E3993">
        <v>99222</v>
      </c>
      <c r="F3993">
        <v>99204</v>
      </c>
      <c r="G3993" t="s">
        <v>3548</v>
      </c>
      <c r="H3993" s="34">
        <v>63711</v>
      </c>
      <c r="I3993" s="7">
        <v>50969</v>
      </c>
      <c r="J3993" s="7">
        <v>38552.339999999997</v>
      </c>
      <c r="K3993" s="7">
        <v>5281</v>
      </c>
      <c r="L3993" s="7">
        <v>7135.66</v>
      </c>
      <c r="M3993" s="5">
        <v>0.14000000000000001</v>
      </c>
      <c r="N3993" t="s">
        <v>1135</v>
      </c>
      <c r="O3993" t="s">
        <v>30</v>
      </c>
      <c r="P3993" t="s">
        <v>3147</v>
      </c>
      <c r="Q3993" t="s">
        <v>32</v>
      </c>
      <c r="R3993" t="s">
        <v>43</v>
      </c>
      <c r="S3993" t="s">
        <v>21</v>
      </c>
      <c r="T3993" t="s">
        <v>13312</v>
      </c>
      <c r="U3993" s="1">
        <v>45967</v>
      </c>
      <c r="V3993">
        <v>64</v>
      </c>
      <c r="W3993" t="str">
        <f t="shared" si="109"/>
        <v>60-89</v>
      </c>
    </row>
    <row r="3994" spans="1:23" x14ac:dyDescent="0.25">
      <c r="A3994" t="s">
        <v>4242</v>
      </c>
      <c r="B3994">
        <v>3311392475</v>
      </c>
      <c r="C3994">
        <v>7690841951</v>
      </c>
      <c r="D3994" s="1">
        <v>45943</v>
      </c>
      <c r="E3994">
        <v>99213</v>
      </c>
      <c r="F3994">
        <v>99211</v>
      </c>
      <c r="G3994" t="s">
        <v>122</v>
      </c>
      <c r="H3994" s="34">
        <v>81335</v>
      </c>
      <c r="I3994" s="7">
        <v>64255</v>
      </c>
      <c r="J3994" s="7">
        <v>46845.2</v>
      </c>
      <c r="K3994" s="7">
        <v>7129</v>
      </c>
      <c r="L3994" s="7">
        <v>10280.799999999999</v>
      </c>
      <c r="M3994" s="5">
        <v>0.16</v>
      </c>
      <c r="N3994" t="s">
        <v>1138</v>
      </c>
      <c r="O3994" t="s">
        <v>27</v>
      </c>
      <c r="P3994" t="s">
        <v>35</v>
      </c>
      <c r="Q3994" t="s">
        <v>19</v>
      </c>
      <c r="R3994" t="s">
        <v>43</v>
      </c>
      <c r="S3994" t="s">
        <v>21</v>
      </c>
      <c r="T3994" t="s">
        <v>13312</v>
      </c>
      <c r="U3994" s="1">
        <v>46021</v>
      </c>
      <c r="V3994">
        <v>78</v>
      </c>
      <c r="W3994" t="str">
        <f t="shared" si="109"/>
        <v>60-89</v>
      </c>
    </row>
    <row r="3995" spans="1:23" x14ac:dyDescent="0.25">
      <c r="A3995" t="s">
        <v>4243</v>
      </c>
      <c r="B3995">
        <v>6204507686</v>
      </c>
      <c r="C3995">
        <v>5402259658</v>
      </c>
      <c r="D3995" s="1">
        <v>45674</v>
      </c>
      <c r="E3995">
        <v>99223</v>
      </c>
      <c r="F3995">
        <v>99201</v>
      </c>
      <c r="G3995" t="s">
        <v>29</v>
      </c>
      <c r="H3995" s="34">
        <v>72337</v>
      </c>
      <c r="I3995" s="7">
        <v>47019</v>
      </c>
      <c r="J3995" s="7">
        <v>35569.72</v>
      </c>
      <c r="K3995" s="7">
        <v>5807</v>
      </c>
      <c r="L3995" s="7">
        <v>5642.28</v>
      </c>
      <c r="M3995" s="5">
        <v>0.12</v>
      </c>
      <c r="N3995" t="s">
        <v>46</v>
      </c>
      <c r="O3995" t="s">
        <v>30</v>
      </c>
      <c r="P3995" t="s">
        <v>3146</v>
      </c>
      <c r="Q3995" t="s">
        <v>19</v>
      </c>
      <c r="R3995" t="s">
        <v>21</v>
      </c>
      <c r="S3995" t="s">
        <v>21</v>
      </c>
      <c r="T3995" t="s">
        <v>13311</v>
      </c>
      <c r="U3995" s="1">
        <v>45840</v>
      </c>
      <c r="V3995">
        <v>166</v>
      </c>
      <c r="W3995" t="str">
        <f t="shared" si="109"/>
        <v>150-179</v>
      </c>
    </row>
    <row r="3996" spans="1:23" x14ac:dyDescent="0.25">
      <c r="A3996" t="s">
        <v>4244</v>
      </c>
      <c r="B3996">
        <v>2977258268</v>
      </c>
      <c r="C3996">
        <v>5096309598</v>
      </c>
      <c r="D3996" s="1">
        <v>45916</v>
      </c>
      <c r="E3996">
        <v>99214</v>
      </c>
      <c r="F3996">
        <v>99292</v>
      </c>
      <c r="G3996" t="s">
        <v>85</v>
      </c>
      <c r="H3996" s="34">
        <v>33980</v>
      </c>
      <c r="I3996" s="7">
        <v>28883</v>
      </c>
      <c r="J3996" s="7">
        <v>24705.34</v>
      </c>
      <c r="K3996" s="7">
        <v>3600</v>
      </c>
      <c r="L3996" s="7">
        <v>577.66</v>
      </c>
      <c r="M3996" s="5">
        <v>0.02</v>
      </c>
      <c r="N3996" t="s">
        <v>16</v>
      </c>
      <c r="O3996" t="s">
        <v>30</v>
      </c>
      <c r="P3996" t="s">
        <v>58</v>
      </c>
      <c r="Q3996" t="s">
        <v>19</v>
      </c>
      <c r="R3996" t="s">
        <v>20</v>
      </c>
      <c r="S3996" t="s">
        <v>21</v>
      </c>
      <c r="T3996" t="s">
        <v>13310</v>
      </c>
      <c r="U3996" s="1">
        <v>45998</v>
      </c>
      <c r="V3996">
        <v>82</v>
      </c>
      <c r="W3996" t="str">
        <f t="shared" si="109"/>
        <v>60-89</v>
      </c>
    </row>
    <row r="3997" spans="1:23" x14ac:dyDescent="0.25">
      <c r="A3997" t="s">
        <v>4245</v>
      </c>
      <c r="B3997">
        <v>9028655660</v>
      </c>
      <c r="C3997">
        <v>726641405</v>
      </c>
      <c r="D3997" s="1">
        <v>45838</v>
      </c>
      <c r="E3997">
        <v>99222</v>
      </c>
      <c r="F3997">
        <v>99281</v>
      </c>
      <c r="G3997" t="s">
        <v>3328</v>
      </c>
      <c r="H3997" s="34">
        <v>66314</v>
      </c>
      <c r="I3997" s="7">
        <v>49736</v>
      </c>
      <c r="J3997" s="7">
        <v>42275.6</v>
      </c>
      <c r="K3997" s="7">
        <v>0</v>
      </c>
      <c r="L3997" s="7">
        <v>7460.4</v>
      </c>
      <c r="M3997" s="5">
        <v>0.15</v>
      </c>
      <c r="N3997" t="s">
        <v>1139</v>
      </c>
      <c r="O3997" t="s">
        <v>17</v>
      </c>
      <c r="P3997" t="s">
        <v>31</v>
      </c>
      <c r="Q3997" t="s">
        <v>32</v>
      </c>
      <c r="R3997" t="s">
        <v>21</v>
      </c>
      <c r="S3997" t="s">
        <v>21</v>
      </c>
      <c r="T3997" t="s">
        <v>13311</v>
      </c>
      <c r="U3997" s="1">
        <v>45968</v>
      </c>
      <c r="V3997">
        <v>130</v>
      </c>
      <c r="W3997" t="str">
        <f t="shared" si="109"/>
        <v>120-149</v>
      </c>
    </row>
    <row r="3998" spans="1:23" x14ac:dyDescent="0.25">
      <c r="A3998" t="s">
        <v>4246</v>
      </c>
      <c r="B3998">
        <v>1996567493</v>
      </c>
      <c r="C3998">
        <v>513278641</v>
      </c>
      <c r="D3998" s="1">
        <v>45868</v>
      </c>
      <c r="E3998">
        <v>99231</v>
      </c>
      <c r="F3998">
        <v>99292</v>
      </c>
      <c r="G3998" t="s">
        <v>3154</v>
      </c>
      <c r="H3998" s="34">
        <v>62453</v>
      </c>
      <c r="I3998" s="7">
        <v>53085</v>
      </c>
      <c r="J3998" s="7">
        <v>29033.3</v>
      </c>
      <c r="K3998" s="7">
        <v>22990</v>
      </c>
      <c r="L3998" s="7">
        <v>1061.7</v>
      </c>
      <c r="M3998" s="5">
        <v>0.02</v>
      </c>
      <c r="N3998" t="s">
        <v>16</v>
      </c>
      <c r="O3998" t="s">
        <v>27</v>
      </c>
      <c r="P3998" t="s">
        <v>97</v>
      </c>
      <c r="Q3998" t="s">
        <v>19</v>
      </c>
      <c r="R3998" t="s">
        <v>27</v>
      </c>
      <c r="S3998" t="s">
        <v>17</v>
      </c>
      <c r="T3998" t="s">
        <v>13312</v>
      </c>
      <c r="U3998" s="1">
        <v>45930</v>
      </c>
      <c r="V3998">
        <v>62</v>
      </c>
      <c r="W3998" t="str">
        <f t="shared" si="109"/>
        <v>60-89</v>
      </c>
    </row>
    <row r="3999" spans="1:23" x14ac:dyDescent="0.25">
      <c r="A3999" t="s">
        <v>4247</v>
      </c>
      <c r="B3999">
        <v>3262260637</v>
      </c>
      <c r="C3999">
        <v>2229871119</v>
      </c>
      <c r="D3999" s="1">
        <v>45712</v>
      </c>
      <c r="E3999">
        <v>99233</v>
      </c>
      <c r="F3999">
        <v>99285</v>
      </c>
      <c r="G3999" t="s">
        <v>3482</v>
      </c>
      <c r="H3999" s="34">
        <v>85313</v>
      </c>
      <c r="I3999" s="7">
        <v>66544</v>
      </c>
      <c r="J3999" s="7">
        <v>36397.199999999997</v>
      </c>
      <c r="K3999" s="7">
        <v>16838</v>
      </c>
      <c r="L3999" s="7">
        <v>13308.8</v>
      </c>
      <c r="M3999" s="5">
        <v>0.2</v>
      </c>
      <c r="N3999" t="s">
        <v>3140</v>
      </c>
      <c r="O3999" t="s">
        <v>27</v>
      </c>
      <c r="P3999" t="s">
        <v>31</v>
      </c>
      <c r="Q3999" t="s">
        <v>19</v>
      </c>
      <c r="R3999" t="s">
        <v>21</v>
      </c>
      <c r="S3999" t="s">
        <v>21</v>
      </c>
      <c r="T3999" t="s">
        <v>13312</v>
      </c>
      <c r="U3999" s="1">
        <v>45797</v>
      </c>
      <c r="V3999">
        <v>85</v>
      </c>
      <c r="W3999" t="str">
        <f t="shared" si="109"/>
        <v>60-89</v>
      </c>
    </row>
    <row r="4000" spans="1:23" x14ac:dyDescent="0.25">
      <c r="A4000" t="s">
        <v>4248</v>
      </c>
      <c r="B4000">
        <v>6124442986</v>
      </c>
      <c r="C4000">
        <v>9218398394</v>
      </c>
      <c r="D4000" s="1">
        <v>45339</v>
      </c>
      <c r="E4000">
        <v>99223</v>
      </c>
      <c r="F4000">
        <v>99292</v>
      </c>
      <c r="G4000" t="s">
        <v>108</v>
      </c>
      <c r="H4000" s="34">
        <v>36177</v>
      </c>
      <c r="I4000" s="7">
        <v>28580</v>
      </c>
      <c r="J4000" s="7">
        <v>12201.2</v>
      </c>
      <c r="K4000" s="7">
        <v>11806</v>
      </c>
      <c r="L4000" s="7">
        <v>4572.8</v>
      </c>
      <c r="M4000" s="5">
        <v>0.16</v>
      </c>
      <c r="N4000" t="s">
        <v>1138</v>
      </c>
      <c r="O4000" t="s">
        <v>27</v>
      </c>
      <c r="P4000" t="s">
        <v>18</v>
      </c>
      <c r="Q4000" t="s">
        <v>19</v>
      </c>
      <c r="R4000" t="s">
        <v>43</v>
      </c>
      <c r="S4000" t="s">
        <v>27</v>
      </c>
      <c r="T4000" t="s">
        <v>13311</v>
      </c>
      <c r="U4000" s="1">
        <v>45397</v>
      </c>
      <c r="V4000">
        <v>57</v>
      </c>
      <c r="W4000" t="str">
        <f t="shared" si="109"/>
        <v>30-59</v>
      </c>
    </row>
    <row r="4001" spans="1:23" x14ac:dyDescent="0.25">
      <c r="A4001" t="s">
        <v>4249</v>
      </c>
      <c r="B4001">
        <v>7956078317</v>
      </c>
      <c r="C4001">
        <v>3244734375</v>
      </c>
      <c r="D4001" s="1">
        <v>45689</v>
      </c>
      <c r="E4001">
        <v>99215</v>
      </c>
      <c r="F4001">
        <v>99214</v>
      </c>
      <c r="G4001" t="s">
        <v>296</v>
      </c>
      <c r="H4001" s="34">
        <v>59558</v>
      </c>
      <c r="I4001" s="7">
        <v>47051</v>
      </c>
      <c r="J4001" s="7">
        <v>33248.839999999997</v>
      </c>
      <c r="K4001" s="7">
        <v>6274</v>
      </c>
      <c r="L4001" s="7">
        <v>7528.16</v>
      </c>
      <c r="M4001" s="5">
        <v>0.16</v>
      </c>
      <c r="N4001" t="s">
        <v>1138</v>
      </c>
      <c r="O4001" t="s">
        <v>30</v>
      </c>
      <c r="P4001" t="s">
        <v>18</v>
      </c>
      <c r="Q4001" t="s">
        <v>32</v>
      </c>
      <c r="R4001" t="s">
        <v>43</v>
      </c>
      <c r="S4001" t="s">
        <v>17</v>
      </c>
      <c r="T4001" t="s">
        <v>13310</v>
      </c>
      <c r="U4001" s="1">
        <v>45817</v>
      </c>
      <c r="V4001">
        <v>128</v>
      </c>
      <c r="W4001" t="str">
        <f t="shared" si="109"/>
        <v>120-149</v>
      </c>
    </row>
    <row r="4002" spans="1:23" x14ac:dyDescent="0.25">
      <c r="A4002" t="s">
        <v>4250</v>
      </c>
      <c r="B4002">
        <v>555207438</v>
      </c>
      <c r="C4002">
        <v>5881966233</v>
      </c>
      <c r="D4002" s="1">
        <v>45372</v>
      </c>
      <c r="E4002">
        <v>99223</v>
      </c>
      <c r="F4002">
        <v>99284</v>
      </c>
      <c r="G4002" t="s">
        <v>3453</v>
      </c>
      <c r="H4002" s="34">
        <v>54446</v>
      </c>
      <c r="I4002" s="7">
        <v>43557</v>
      </c>
      <c r="J4002" s="7">
        <v>30998.019999999997</v>
      </c>
      <c r="K4002" s="7">
        <v>6461</v>
      </c>
      <c r="L4002" s="7">
        <v>6097.98</v>
      </c>
      <c r="M4002" s="5">
        <v>0.14000000000000001</v>
      </c>
      <c r="N4002" t="s">
        <v>1135</v>
      </c>
      <c r="O4002" t="s">
        <v>30</v>
      </c>
      <c r="P4002" t="s">
        <v>3148</v>
      </c>
      <c r="Q4002" t="s">
        <v>32</v>
      </c>
      <c r="R4002" t="s">
        <v>26</v>
      </c>
      <c r="S4002" t="s">
        <v>21</v>
      </c>
      <c r="T4002" t="s">
        <v>13312</v>
      </c>
      <c r="U4002" s="1">
        <v>45431</v>
      </c>
      <c r="V4002">
        <v>59</v>
      </c>
      <c r="W4002" t="str">
        <f t="shared" si="109"/>
        <v>30-59</v>
      </c>
    </row>
    <row r="4003" spans="1:23" x14ac:dyDescent="0.25">
      <c r="A4003" t="s">
        <v>4251</v>
      </c>
      <c r="B4003">
        <v>6972627280</v>
      </c>
      <c r="C4003">
        <v>1059771327</v>
      </c>
      <c r="D4003" s="1">
        <v>45400</v>
      </c>
      <c r="E4003">
        <v>99238</v>
      </c>
      <c r="F4003">
        <v>71046</v>
      </c>
      <c r="G4003" t="s">
        <v>3250</v>
      </c>
      <c r="H4003" s="34">
        <v>39896</v>
      </c>
      <c r="I4003" s="7">
        <v>31119</v>
      </c>
      <c r="J4003" s="7">
        <v>14478.2</v>
      </c>
      <c r="K4003" s="7">
        <v>10417</v>
      </c>
      <c r="L4003" s="7">
        <v>6223.8</v>
      </c>
      <c r="M4003" s="5">
        <v>0.2</v>
      </c>
      <c r="N4003" t="s">
        <v>3140</v>
      </c>
      <c r="O4003" t="s">
        <v>27</v>
      </c>
      <c r="P4003" t="s">
        <v>25</v>
      </c>
      <c r="Q4003" t="s">
        <v>32</v>
      </c>
      <c r="R4003" t="s">
        <v>20</v>
      </c>
      <c r="S4003" t="s">
        <v>27</v>
      </c>
      <c r="T4003" t="s">
        <v>13310</v>
      </c>
      <c r="U4003" s="1">
        <v>45431</v>
      </c>
      <c r="V4003">
        <v>31</v>
      </c>
      <c r="W4003" t="str">
        <f t="shared" si="109"/>
        <v>30-59</v>
      </c>
    </row>
    <row r="4004" spans="1:23" x14ac:dyDescent="0.25">
      <c r="A4004" t="s">
        <v>4252</v>
      </c>
      <c r="B4004">
        <v>5655308543</v>
      </c>
      <c r="C4004">
        <v>4116443441</v>
      </c>
      <c r="D4004" s="1">
        <v>45362</v>
      </c>
      <c r="E4004">
        <v>99238</v>
      </c>
      <c r="F4004">
        <v>90834</v>
      </c>
      <c r="G4004" t="s">
        <v>415</v>
      </c>
      <c r="H4004" s="34">
        <v>69622</v>
      </c>
      <c r="I4004" s="7">
        <v>55698</v>
      </c>
      <c r="J4004" s="7">
        <v>35648.28</v>
      </c>
      <c r="K4004" s="7">
        <v>12252</v>
      </c>
      <c r="L4004" s="7">
        <v>7797.72</v>
      </c>
      <c r="M4004" s="5">
        <v>0.14000000000000001</v>
      </c>
      <c r="N4004" t="s">
        <v>1135</v>
      </c>
      <c r="O4004" t="s">
        <v>27</v>
      </c>
      <c r="P4004" t="s">
        <v>3147</v>
      </c>
      <c r="Q4004" t="s">
        <v>19</v>
      </c>
      <c r="R4004" t="s">
        <v>21</v>
      </c>
      <c r="S4004" t="s">
        <v>17</v>
      </c>
      <c r="T4004" t="s">
        <v>13312</v>
      </c>
      <c r="U4004" s="1">
        <v>45468</v>
      </c>
      <c r="V4004">
        <v>106</v>
      </c>
      <c r="W4004" t="str">
        <f t="shared" si="109"/>
        <v>90-119</v>
      </c>
    </row>
    <row r="4005" spans="1:23" x14ac:dyDescent="0.25">
      <c r="A4005" t="s">
        <v>4253</v>
      </c>
      <c r="B4005">
        <v>5224404222</v>
      </c>
      <c r="C4005">
        <v>4379376120</v>
      </c>
      <c r="D4005" s="1">
        <v>45761</v>
      </c>
      <c r="E4005">
        <v>99223</v>
      </c>
      <c r="F4005">
        <v>71046</v>
      </c>
      <c r="G4005" t="s">
        <v>3331</v>
      </c>
      <c r="H4005" s="34">
        <v>64670</v>
      </c>
      <c r="I4005" s="7">
        <v>50443</v>
      </c>
      <c r="J4005" s="7">
        <v>38126.400000000001</v>
      </c>
      <c r="K4005" s="7">
        <v>2228</v>
      </c>
      <c r="L4005" s="7">
        <v>10088.6</v>
      </c>
      <c r="M4005" s="5">
        <v>0.2</v>
      </c>
      <c r="N4005" t="s">
        <v>3140</v>
      </c>
      <c r="O4005" t="s">
        <v>30</v>
      </c>
      <c r="P4005" t="s">
        <v>3147</v>
      </c>
      <c r="Q4005" t="s">
        <v>32</v>
      </c>
      <c r="R4005" t="s">
        <v>20</v>
      </c>
      <c r="S4005" t="s">
        <v>17</v>
      </c>
      <c r="T4005" t="s">
        <v>13312</v>
      </c>
      <c r="U4005" s="1">
        <v>45808</v>
      </c>
      <c r="V4005">
        <v>47</v>
      </c>
      <c r="W4005" t="str">
        <f t="shared" si="109"/>
        <v>30-59</v>
      </c>
    </row>
    <row r="4006" spans="1:23" x14ac:dyDescent="0.25">
      <c r="A4006" t="s">
        <v>4254</v>
      </c>
      <c r="B4006">
        <v>3098553005</v>
      </c>
      <c r="C4006">
        <v>5184283838</v>
      </c>
      <c r="D4006" s="1">
        <v>45805</v>
      </c>
      <c r="E4006">
        <v>99232</v>
      </c>
      <c r="F4006">
        <v>99201</v>
      </c>
      <c r="G4006" t="s">
        <v>3488</v>
      </c>
      <c r="H4006" s="34">
        <v>91052</v>
      </c>
      <c r="I4006" s="7">
        <v>77394</v>
      </c>
      <c r="J4006" s="7">
        <v>69357.119999999995</v>
      </c>
      <c r="K4006" s="7">
        <v>6489</v>
      </c>
      <c r="L4006" s="7">
        <v>1547.88</v>
      </c>
      <c r="M4006" s="5">
        <v>0.02</v>
      </c>
      <c r="N4006" t="s">
        <v>16</v>
      </c>
      <c r="O4006" t="s">
        <v>30</v>
      </c>
      <c r="P4006" t="s">
        <v>40</v>
      </c>
      <c r="Q4006" t="s">
        <v>19</v>
      </c>
      <c r="R4006" t="s">
        <v>27</v>
      </c>
      <c r="S4006" t="s">
        <v>17</v>
      </c>
      <c r="T4006" t="s">
        <v>13310</v>
      </c>
      <c r="U4006" s="1">
        <v>45883</v>
      </c>
      <c r="V4006">
        <v>78</v>
      </c>
      <c r="W4006" t="str">
        <f t="shared" si="109"/>
        <v>60-89</v>
      </c>
    </row>
    <row r="4007" spans="1:23" x14ac:dyDescent="0.25">
      <c r="A4007" t="s">
        <v>4255</v>
      </c>
      <c r="B4007">
        <v>2049351787</v>
      </c>
      <c r="C4007">
        <v>8858568890</v>
      </c>
      <c r="D4007" s="1">
        <v>45925</v>
      </c>
      <c r="E4007">
        <v>99238</v>
      </c>
      <c r="F4007">
        <v>99281</v>
      </c>
      <c r="G4007" t="s">
        <v>307</v>
      </c>
      <c r="H4007" s="34">
        <v>74641</v>
      </c>
      <c r="I4007" s="7">
        <v>48517</v>
      </c>
      <c r="J4007" s="7">
        <v>42694.96</v>
      </c>
      <c r="K4007" s="7">
        <v>0</v>
      </c>
      <c r="L4007" s="7">
        <v>5822.04</v>
      </c>
      <c r="M4007" s="5">
        <v>0.12</v>
      </c>
      <c r="N4007" t="s">
        <v>46</v>
      </c>
      <c r="O4007" t="s">
        <v>17</v>
      </c>
      <c r="P4007" t="s">
        <v>3148</v>
      </c>
      <c r="Q4007" t="s">
        <v>32</v>
      </c>
      <c r="R4007" t="s">
        <v>27</v>
      </c>
      <c r="S4007" t="s">
        <v>21</v>
      </c>
      <c r="T4007" t="s">
        <v>13312</v>
      </c>
      <c r="U4007" s="1">
        <v>45963</v>
      </c>
      <c r="V4007">
        <v>38</v>
      </c>
      <c r="W4007" t="str">
        <f t="shared" si="109"/>
        <v>30-59</v>
      </c>
    </row>
    <row r="4008" spans="1:23" x14ac:dyDescent="0.25">
      <c r="A4008" t="s">
        <v>4256</v>
      </c>
      <c r="B4008">
        <v>1149432303</v>
      </c>
      <c r="C4008">
        <v>2390819849</v>
      </c>
      <c r="D4008" s="1">
        <v>45434</v>
      </c>
      <c r="E4008">
        <v>99214</v>
      </c>
      <c r="F4008">
        <v>99201</v>
      </c>
      <c r="G4008" t="s">
        <v>3328</v>
      </c>
      <c r="H4008" s="34">
        <v>79513</v>
      </c>
      <c r="I4008" s="7">
        <v>62020</v>
      </c>
      <c r="J4008" s="7">
        <v>43800</v>
      </c>
      <c r="K4008" s="7">
        <v>5816</v>
      </c>
      <c r="L4008" s="7">
        <v>12404</v>
      </c>
      <c r="M4008" s="5">
        <v>0.2</v>
      </c>
      <c r="N4008" t="s">
        <v>3140</v>
      </c>
      <c r="O4008" t="s">
        <v>30</v>
      </c>
      <c r="P4008" t="s">
        <v>58</v>
      </c>
      <c r="Q4008" t="s">
        <v>32</v>
      </c>
      <c r="R4008" t="s">
        <v>20</v>
      </c>
      <c r="S4008" t="s">
        <v>17</v>
      </c>
      <c r="T4008" t="s">
        <v>13310</v>
      </c>
      <c r="U4008" s="1">
        <v>45607</v>
      </c>
      <c r="V4008">
        <v>173</v>
      </c>
      <c r="W4008" t="str">
        <f t="shared" si="109"/>
        <v>150-179</v>
      </c>
    </row>
    <row r="4009" spans="1:23" x14ac:dyDescent="0.25">
      <c r="A4009" t="s">
        <v>4257</v>
      </c>
      <c r="B4009">
        <v>5104796796</v>
      </c>
      <c r="C4009">
        <v>8475733656</v>
      </c>
      <c r="D4009" s="1">
        <v>45700</v>
      </c>
      <c r="E4009">
        <v>99213</v>
      </c>
      <c r="F4009">
        <v>97110</v>
      </c>
      <c r="G4009" t="s">
        <v>3843</v>
      </c>
      <c r="H4009" s="34">
        <v>55585</v>
      </c>
      <c r="I4009" s="7">
        <v>43912</v>
      </c>
      <c r="J4009" s="7">
        <v>28867.08</v>
      </c>
      <c r="K4009" s="7">
        <v>8019</v>
      </c>
      <c r="L4009" s="7">
        <v>7025.92</v>
      </c>
      <c r="M4009" s="5">
        <v>0.16</v>
      </c>
      <c r="N4009" t="s">
        <v>1138</v>
      </c>
      <c r="O4009" t="s">
        <v>27</v>
      </c>
      <c r="P4009" t="s">
        <v>3146</v>
      </c>
      <c r="Q4009" t="s">
        <v>19</v>
      </c>
      <c r="R4009" t="s">
        <v>20</v>
      </c>
      <c r="S4009" t="s">
        <v>21</v>
      </c>
      <c r="T4009" t="s">
        <v>13310</v>
      </c>
      <c r="U4009" s="1">
        <v>45751</v>
      </c>
      <c r="V4009">
        <v>51</v>
      </c>
      <c r="W4009" t="str">
        <f t="shared" si="109"/>
        <v>30-59</v>
      </c>
    </row>
    <row r="4010" spans="1:23" x14ac:dyDescent="0.25">
      <c r="A4010" t="s">
        <v>4258</v>
      </c>
      <c r="B4010">
        <v>5375751469</v>
      </c>
      <c r="C4010">
        <v>1752908899</v>
      </c>
      <c r="D4010" s="1">
        <v>45906</v>
      </c>
      <c r="E4010">
        <v>99221</v>
      </c>
      <c r="F4010">
        <v>99285</v>
      </c>
      <c r="G4010" t="s">
        <v>166</v>
      </c>
      <c r="H4010" s="34">
        <v>26458</v>
      </c>
      <c r="I4010" s="7">
        <v>20637</v>
      </c>
      <c r="J4010" s="7">
        <v>16509.599999999999</v>
      </c>
      <c r="K4010" s="7">
        <v>0</v>
      </c>
      <c r="L4010" s="7">
        <v>4127.3999999999996</v>
      </c>
      <c r="M4010" s="5">
        <v>0.2</v>
      </c>
      <c r="N4010" t="s">
        <v>3140</v>
      </c>
      <c r="O4010" t="s">
        <v>17</v>
      </c>
      <c r="P4010" t="s">
        <v>3148</v>
      </c>
      <c r="Q4010" t="s">
        <v>19</v>
      </c>
      <c r="R4010" t="s">
        <v>38</v>
      </c>
      <c r="S4010" t="s">
        <v>27</v>
      </c>
      <c r="T4010" t="s">
        <v>13312</v>
      </c>
      <c r="U4010" s="1">
        <v>46084</v>
      </c>
      <c r="V4010">
        <v>178</v>
      </c>
      <c r="W4010" t="str">
        <f t="shared" si="109"/>
        <v>150-179</v>
      </c>
    </row>
    <row r="4011" spans="1:23" x14ac:dyDescent="0.25">
      <c r="A4011" t="s">
        <v>4259</v>
      </c>
      <c r="B4011">
        <v>808979176</v>
      </c>
      <c r="C4011">
        <v>4537388278</v>
      </c>
      <c r="D4011" s="1">
        <v>45885</v>
      </c>
      <c r="E4011">
        <v>99233</v>
      </c>
      <c r="F4011">
        <v>90834</v>
      </c>
      <c r="G4011" t="s">
        <v>71</v>
      </c>
      <c r="H4011" s="34">
        <v>41165</v>
      </c>
      <c r="I4011" s="7">
        <v>30874</v>
      </c>
      <c r="J4011" s="7">
        <v>18253.900000000001</v>
      </c>
      <c r="K4011" s="7">
        <v>7989</v>
      </c>
      <c r="L4011" s="7">
        <v>4631.1000000000004</v>
      </c>
      <c r="M4011" s="5">
        <v>0.15</v>
      </c>
      <c r="N4011" t="s">
        <v>1139</v>
      </c>
      <c r="O4011" t="s">
        <v>27</v>
      </c>
      <c r="P4011" t="s">
        <v>3148</v>
      </c>
      <c r="Q4011" t="s">
        <v>19</v>
      </c>
      <c r="R4011" t="s">
        <v>43</v>
      </c>
      <c r="S4011" t="s">
        <v>27</v>
      </c>
      <c r="T4011" t="s">
        <v>13311</v>
      </c>
      <c r="U4011" s="1">
        <v>45959</v>
      </c>
      <c r="V4011">
        <v>74</v>
      </c>
      <c r="W4011" t="str">
        <f t="shared" si="109"/>
        <v>60-89</v>
      </c>
    </row>
    <row r="4012" spans="1:23" x14ac:dyDescent="0.25">
      <c r="A4012" t="s">
        <v>4260</v>
      </c>
      <c r="B4012">
        <v>3319492716</v>
      </c>
      <c r="C4012">
        <v>2108623971</v>
      </c>
      <c r="D4012" s="1">
        <v>45653</v>
      </c>
      <c r="E4012">
        <v>99238</v>
      </c>
      <c r="F4012">
        <v>97110</v>
      </c>
      <c r="G4012" t="s">
        <v>244</v>
      </c>
      <c r="H4012" s="34">
        <v>94484</v>
      </c>
      <c r="I4012" s="7">
        <v>61415</v>
      </c>
      <c r="J4012" s="7">
        <v>32795.199999999997</v>
      </c>
      <c r="K4012" s="7">
        <v>21250</v>
      </c>
      <c r="L4012" s="7">
        <v>7369.8</v>
      </c>
      <c r="M4012" s="5">
        <v>0.12</v>
      </c>
      <c r="N4012" t="s">
        <v>46</v>
      </c>
      <c r="O4012" t="s">
        <v>27</v>
      </c>
      <c r="P4012" t="s">
        <v>97</v>
      </c>
      <c r="Q4012" t="s">
        <v>32</v>
      </c>
      <c r="R4012" t="s">
        <v>43</v>
      </c>
      <c r="S4012" t="s">
        <v>27</v>
      </c>
      <c r="T4012" t="s">
        <v>13311</v>
      </c>
      <c r="U4012" s="1">
        <v>45797</v>
      </c>
      <c r="V4012">
        <v>144</v>
      </c>
      <c r="W4012" t="str">
        <f t="shared" si="109"/>
        <v>120-149</v>
      </c>
    </row>
    <row r="4013" spans="1:23" x14ac:dyDescent="0.25">
      <c r="A4013" t="s">
        <v>4261</v>
      </c>
      <c r="B4013">
        <v>6234553137</v>
      </c>
      <c r="C4013">
        <v>5101579331</v>
      </c>
      <c r="D4013" s="1">
        <v>45588</v>
      </c>
      <c r="E4013">
        <v>99215</v>
      </c>
      <c r="F4013">
        <v>99201</v>
      </c>
      <c r="G4013" t="s">
        <v>3641</v>
      </c>
      <c r="H4013" s="34">
        <v>49574</v>
      </c>
      <c r="I4013" s="7">
        <v>38668</v>
      </c>
      <c r="J4013" s="7">
        <v>30934.400000000001</v>
      </c>
      <c r="K4013" s="7">
        <v>0</v>
      </c>
      <c r="L4013" s="7">
        <v>7733.6</v>
      </c>
      <c r="M4013" s="5">
        <v>0.2</v>
      </c>
      <c r="N4013" t="s">
        <v>3140</v>
      </c>
      <c r="O4013" t="s">
        <v>17</v>
      </c>
      <c r="P4013" t="s">
        <v>97</v>
      </c>
      <c r="Q4013" t="s">
        <v>19</v>
      </c>
      <c r="R4013" t="s">
        <v>38</v>
      </c>
      <c r="S4013" t="s">
        <v>17</v>
      </c>
      <c r="T4013" t="s">
        <v>13311</v>
      </c>
      <c r="U4013" s="1">
        <v>45750</v>
      </c>
      <c r="V4013">
        <v>162</v>
      </c>
      <c r="W4013" t="str">
        <f t="shared" si="109"/>
        <v>150-179</v>
      </c>
    </row>
    <row r="4014" spans="1:23" x14ac:dyDescent="0.25">
      <c r="A4014" t="s">
        <v>4262</v>
      </c>
      <c r="B4014">
        <v>4491643954</v>
      </c>
      <c r="C4014">
        <v>6805950369</v>
      </c>
      <c r="D4014" s="1">
        <v>45676</v>
      </c>
      <c r="E4014">
        <v>99213</v>
      </c>
      <c r="F4014">
        <v>81000</v>
      </c>
      <c r="G4014" t="s">
        <v>307</v>
      </c>
      <c r="H4014" s="34">
        <v>56456</v>
      </c>
      <c r="I4014" s="7">
        <v>42342</v>
      </c>
      <c r="J4014" s="7">
        <v>35990.699999999997</v>
      </c>
      <c r="K4014" s="7">
        <v>0</v>
      </c>
      <c r="L4014" s="7">
        <v>6351.3</v>
      </c>
      <c r="M4014" s="5">
        <v>0.15</v>
      </c>
      <c r="N4014" t="s">
        <v>1139</v>
      </c>
      <c r="O4014" t="s">
        <v>17</v>
      </c>
      <c r="P4014" t="s">
        <v>3148</v>
      </c>
      <c r="Q4014" t="s">
        <v>19</v>
      </c>
      <c r="R4014" t="s">
        <v>43</v>
      </c>
      <c r="S4014" t="s">
        <v>27</v>
      </c>
      <c r="T4014" t="s">
        <v>13312</v>
      </c>
      <c r="U4014" s="1">
        <v>45727</v>
      </c>
      <c r="V4014">
        <v>51</v>
      </c>
      <c r="W4014" t="str">
        <f t="shared" si="109"/>
        <v>30-59</v>
      </c>
    </row>
    <row r="4015" spans="1:23" x14ac:dyDescent="0.25">
      <c r="A4015" t="s">
        <v>4263</v>
      </c>
      <c r="B4015">
        <v>2293927842</v>
      </c>
      <c r="C4015">
        <v>6553826980</v>
      </c>
      <c r="D4015" s="1">
        <v>45677</v>
      </c>
      <c r="E4015">
        <v>99232</v>
      </c>
      <c r="F4015">
        <v>99201</v>
      </c>
      <c r="G4015" t="s">
        <v>3244</v>
      </c>
      <c r="H4015" s="34">
        <v>87560</v>
      </c>
      <c r="I4015" s="7">
        <v>56914</v>
      </c>
      <c r="J4015" s="7">
        <v>44727.32</v>
      </c>
      <c r="K4015" s="7">
        <v>5357</v>
      </c>
      <c r="L4015" s="7">
        <v>6829.68</v>
      </c>
      <c r="M4015" s="5">
        <v>0.12</v>
      </c>
      <c r="N4015" t="s">
        <v>46</v>
      </c>
      <c r="O4015" t="s">
        <v>27</v>
      </c>
      <c r="P4015" t="s">
        <v>3150</v>
      </c>
      <c r="Q4015" t="s">
        <v>32</v>
      </c>
      <c r="R4015" t="s">
        <v>26</v>
      </c>
      <c r="S4015" t="s">
        <v>17</v>
      </c>
      <c r="T4015" t="s">
        <v>13310</v>
      </c>
      <c r="U4015" s="1">
        <v>45763</v>
      </c>
      <c r="V4015">
        <v>86</v>
      </c>
      <c r="W4015" t="str">
        <f t="shared" si="109"/>
        <v>60-89</v>
      </c>
    </row>
    <row r="4016" spans="1:23" x14ac:dyDescent="0.25">
      <c r="A4016" t="s">
        <v>4264</v>
      </c>
      <c r="B4016">
        <v>3736549784</v>
      </c>
      <c r="C4016">
        <v>8092637097</v>
      </c>
      <c r="D4016" s="1">
        <v>45350</v>
      </c>
      <c r="E4016">
        <v>99233</v>
      </c>
      <c r="F4016">
        <v>99215</v>
      </c>
      <c r="G4016" t="s">
        <v>3244</v>
      </c>
      <c r="H4016" s="34">
        <v>81313</v>
      </c>
      <c r="I4016" s="7">
        <v>65050</v>
      </c>
      <c r="J4016" s="7">
        <v>47876</v>
      </c>
      <c r="K4016" s="7">
        <v>8067</v>
      </c>
      <c r="L4016" s="7">
        <v>9107</v>
      </c>
      <c r="M4016" s="5">
        <v>0.14000000000000001</v>
      </c>
      <c r="N4016" t="s">
        <v>1135</v>
      </c>
      <c r="O4016" t="s">
        <v>30</v>
      </c>
      <c r="P4016" t="s">
        <v>58</v>
      </c>
      <c r="Q4016" t="s">
        <v>32</v>
      </c>
      <c r="R4016" t="s">
        <v>20</v>
      </c>
      <c r="S4016" t="s">
        <v>17</v>
      </c>
      <c r="T4016" t="s">
        <v>13310</v>
      </c>
      <c r="U4016" s="1">
        <v>45503</v>
      </c>
      <c r="V4016">
        <v>153</v>
      </c>
      <c r="W4016" t="str">
        <f t="shared" si="109"/>
        <v>150-179</v>
      </c>
    </row>
    <row r="4017" spans="1:23" x14ac:dyDescent="0.25">
      <c r="A4017" t="s">
        <v>4265</v>
      </c>
      <c r="B4017">
        <v>5076997726</v>
      </c>
      <c r="C4017">
        <v>8590355999</v>
      </c>
      <c r="D4017" s="1">
        <v>45844</v>
      </c>
      <c r="E4017">
        <v>99232</v>
      </c>
      <c r="F4017">
        <v>99205</v>
      </c>
      <c r="G4017" t="s">
        <v>3360</v>
      </c>
      <c r="H4017" s="34">
        <v>24320</v>
      </c>
      <c r="I4017" s="7">
        <v>20672</v>
      </c>
      <c r="J4017" s="7">
        <v>15015.56</v>
      </c>
      <c r="K4017" s="7">
        <v>5243</v>
      </c>
      <c r="L4017" s="7">
        <v>413.44</v>
      </c>
      <c r="M4017" s="5">
        <v>0.02</v>
      </c>
      <c r="N4017" t="s">
        <v>16</v>
      </c>
      <c r="O4017" t="s">
        <v>27</v>
      </c>
      <c r="P4017" t="s">
        <v>3148</v>
      </c>
      <c r="Q4017" t="s">
        <v>19</v>
      </c>
      <c r="R4017" t="s">
        <v>21</v>
      </c>
      <c r="S4017" t="s">
        <v>17</v>
      </c>
      <c r="T4017" t="s">
        <v>13312</v>
      </c>
      <c r="U4017" s="1">
        <v>45939</v>
      </c>
      <c r="V4017">
        <v>95</v>
      </c>
      <c r="W4017" t="str">
        <f t="shared" si="109"/>
        <v>90-119</v>
      </c>
    </row>
    <row r="4018" spans="1:23" x14ac:dyDescent="0.25">
      <c r="A4018" t="s">
        <v>4266</v>
      </c>
      <c r="B4018">
        <v>4090638491</v>
      </c>
      <c r="C4018">
        <v>5591742943</v>
      </c>
      <c r="D4018" s="1">
        <v>45679</v>
      </c>
      <c r="E4018">
        <v>99213</v>
      </c>
      <c r="F4018">
        <v>99201</v>
      </c>
      <c r="G4018" t="s">
        <v>171</v>
      </c>
      <c r="H4018" s="34">
        <v>91023</v>
      </c>
      <c r="I4018" s="7">
        <v>70998</v>
      </c>
      <c r="J4018" s="7">
        <v>36619.4</v>
      </c>
      <c r="K4018" s="7">
        <v>20179</v>
      </c>
      <c r="L4018" s="7">
        <v>14199.6</v>
      </c>
      <c r="M4018" s="5">
        <v>0.2</v>
      </c>
      <c r="N4018" t="s">
        <v>3140</v>
      </c>
      <c r="O4018" t="s">
        <v>27</v>
      </c>
      <c r="P4018" t="s">
        <v>3150</v>
      </c>
      <c r="Q4018" t="s">
        <v>32</v>
      </c>
      <c r="R4018" t="s">
        <v>26</v>
      </c>
      <c r="S4018" t="s">
        <v>27</v>
      </c>
      <c r="T4018" t="s">
        <v>13312</v>
      </c>
      <c r="U4018" s="1">
        <v>45783</v>
      </c>
      <c r="V4018">
        <v>104</v>
      </c>
      <c r="W4018" t="str">
        <f t="shared" si="109"/>
        <v>90-119</v>
      </c>
    </row>
    <row r="4019" spans="1:23" x14ac:dyDescent="0.25">
      <c r="A4019" t="s">
        <v>4267</v>
      </c>
      <c r="B4019">
        <v>8789367379</v>
      </c>
      <c r="C4019">
        <v>2755643434</v>
      </c>
      <c r="D4019" s="1">
        <v>45853</v>
      </c>
      <c r="E4019">
        <v>99221</v>
      </c>
      <c r="F4019">
        <v>99284</v>
      </c>
      <c r="G4019" t="s">
        <v>237</v>
      </c>
      <c r="H4019" s="34">
        <v>64263</v>
      </c>
      <c r="I4019" s="7">
        <v>46269</v>
      </c>
      <c r="J4019" s="7">
        <v>42567.48</v>
      </c>
      <c r="K4019" s="7">
        <v>0</v>
      </c>
      <c r="L4019" s="7">
        <v>3701.52</v>
      </c>
      <c r="M4019" s="5">
        <v>0.08</v>
      </c>
      <c r="N4019" t="s">
        <v>24</v>
      </c>
      <c r="O4019" t="s">
        <v>17</v>
      </c>
      <c r="P4019" t="s">
        <v>3149</v>
      </c>
      <c r="Q4019" t="s">
        <v>19</v>
      </c>
      <c r="R4019" t="s">
        <v>26</v>
      </c>
      <c r="S4019" t="s">
        <v>21</v>
      </c>
      <c r="T4019" t="s">
        <v>13311</v>
      </c>
      <c r="U4019" s="1">
        <v>45940</v>
      </c>
      <c r="V4019">
        <v>87</v>
      </c>
      <c r="W4019" t="str">
        <f t="shared" si="109"/>
        <v>60-89</v>
      </c>
    </row>
    <row r="4020" spans="1:23" x14ac:dyDescent="0.25">
      <c r="A4020" t="s">
        <v>4268</v>
      </c>
      <c r="B4020">
        <v>8093636548</v>
      </c>
      <c r="C4020">
        <v>2486943232</v>
      </c>
      <c r="D4020" s="1">
        <v>45702</v>
      </c>
      <c r="E4020">
        <v>99231</v>
      </c>
      <c r="F4020">
        <v>99211</v>
      </c>
      <c r="G4020" t="s">
        <v>3488</v>
      </c>
      <c r="H4020" s="34">
        <v>76646</v>
      </c>
      <c r="I4020" s="7">
        <v>61317</v>
      </c>
      <c r="J4020" s="7">
        <v>52732.62</v>
      </c>
      <c r="K4020" s="7">
        <v>0</v>
      </c>
      <c r="L4020" s="7">
        <v>8584.3799999999992</v>
      </c>
      <c r="M4020" s="5">
        <v>0.14000000000000001</v>
      </c>
      <c r="N4020" t="s">
        <v>1135</v>
      </c>
      <c r="O4020" t="s">
        <v>17</v>
      </c>
      <c r="P4020" t="s">
        <v>3146</v>
      </c>
      <c r="Q4020" t="s">
        <v>19</v>
      </c>
      <c r="R4020" t="s">
        <v>21</v>
      </c>
      <c r="S4020" t="s">
        <v>27</v>
      </c>
      <c r="T4020" t="s">
        <v>13311</v>
      </c>
      <c r="U4020" s="1">
        <v>45862</v>
      </c>
      <c r="V4020">
        <v>160</v>
      </c>
      <c r="W4020" t="str">
        <f t="shared" si="109"/>
        <v>150-179</v>
      </c>
    </row>
    <row r="4021" spans="1:23" x14ac:dyDescent="0.25">
      <c r="A4021" t="s">
        <v>4269</v>
      </c>
      <c r="B4021">
        <v>1871428278</v>
      </c>
      <c r="C4021">
        <v>8674501713</v>
      </c>
      <c r="D4021" s="1">
        <v>45838</v>
      </c>
      <c r="E4021">
        <v>99238</v>
      </c>
      <c r="F4021">
        <v>99292</v>
      </c>
      <c r="G4021" t="s">
        <v>65</v>
      </c>
      <c r="H4021" s="34">
        <v>75146</v>
      </c>
      <c r="I4021" s="7">
        <v>48845</v>
      </c>
      <c r="J4021" s="7">
        <v>34919.599999999999</v>
      </c>
      <c r="K4021" s="7">
        <v>8064</v>
      </c>
      <c r="L4021" s="7">
        <v>5861.4</v>
      </c>
      <c r="M4021" s="5">
        <v>0.12</v>
      </c>
      <c r="N4021" t="s">
        <v>46</v>
      </c>
      <c r="O4021" t="s">
        <v>27</v>
      </c>
      <c r="P4021" t="s">
        <v>3149</v>
      </c>
      <c r="Q4021" t="s">
        <v>19</v>
      </c>
      <c r="R4021" t="s">
        <v>27</v>
      </c>
      <c r="S4021" t="s">
        <v>17</v>
      </c>
      <c r="T4021" t="s">
        <v>13311</v>
      </c>
      <c r="U4021" s="1">
        <v>45929</v>
      </c>
      <c r="V4021">
        <v>91</v>
      </c>
      <c r="W4021" t="str">
        <f t="shared" si="109"/>
        <v>90-119</v>
      </c>
    </row>
    <row r="4022" spans="1:23" x14ac:dyDescent="0.25">
      <c r="A4022" t="s">
        <v>4270</v>
      </c>
      <c r="B4022">
        <v>6505633800</v>
      </c>
      <c r="C4022">
        <v>2587637503</v>
      </c>
      <c r="D4022" s="1">
        <v>45528</v>
      </c>
      <c r="E4022">
        <v>99233</v>
      </c>
      <c r="F4022">
        <v>99291</v>
      </c>
      <c r="G4022" t="s">
        <v>106</v>
      </c>
      <c r="H4022" s="34">
        <v>96304</v>
      </c>
      <c r="I4022" s="7">
        <v>72228</v>
      </c>
      <c r="J4022" s="7">
        <v>61393.8</v>
      </c>
      <c r="K4022" s="7">
        <v>0</v>
      </c>
      <c r="L4022" s="7">
        <v>10834.2</v>
      </c>
      <c r="M4022" s="5">
        <v>0.15</v>
      </c>
      <c r="N4022" t="s">
        <v>1139</v>
      </c>
      <c r="O4022" t="s">
        <v>17</v>
      </c>
      <c r="P4022" t="s">
        <v>58</v>
      </c>
      <c r="Q4022" t="s">
        <v>19</v>
      </c>
      <c r="R4022" t="s">
        <v>20</v>
      </c>
      <c r="S4022" t="s">
        <v>21</v>
      </c>
      <c r="T4022" t="s">
        <v>13311</v>
      </c>
      <c r="U4022" s="1">
        <v>45588</v>
      </c>
      <c r="V4022">
        <v>60</v>
      </c>
      <c r="W4022" t="str">
        <f t="shared" si="109"/>
        <v>60-89</v>
      </c>
    </row>
    <row r="4023" spans="1:23" x14ac:dyDescent="0.25">
      <c r="A4023" t="s">
        <v>4271</v>
      </c>
      <c r="B4023">
        <v>9744359846</v>
      </c>
      <c r="C4023">
        <v>8379760381</v>
      </c>
      <c r="D4023" s="1">
        <v>45527</v>
      </c>
      <c r="E4023">
        <v>99221</v>
      </c>
      <c r="F4023">
        <v>99204</v>
      </c>
      <c r="G4023" t="s">
        <v>3537</v>
      </c>
      <c r="H4023" s="34">
        <v>35945</v>
      </c>
      <c r="I4023" s="7">
        <v>23364</v>
      </c>
      <c r="J4023" s="7">
        <v>10375.32</v>
      </c>
      <c r="K4023" s="7">
        <v>10185</v>
      </c>
      <c r="L4023" s="7">
        <v>2803.68</v>
      </c>
      <c r="M4023" s="5">
        <v>0.12</v>
      </c>
      <c r="N4023" t="s">
        <v>46</v>
      </c>
      <c r="O4023" t="s">
        <v>27</v>
      </c>
      <c r="P4023" t="s">
        <v>40</v>
      </c>
      <c r="Q4023" t="s">
        <v>32</v>
      </c>
      <c r="R4023" t="s">
        <v>27</v>
      </c>
      <c r="S4023" t="s">
        <v>21</v>
      </c>
      <c r="T4023" t="s">
        <v>13312</v>
      </c>
      <c r="U4023" s="1">
        <v>45601</v>
      </c>
      <c r="V4023">
        <v>74</v>
      </c>
      <c r="W4023" t="str">
        <f t="shared" si="109"/>
        <v>60-89</v>
      </c>
    </row>
    <row r="4024" spans="1:23" x14ac:dyDescent="0.25">
      <c r="A4024" t="s">
        <v>4272</v>
      </c>
      <c r="B4024">
        <v>4858006729</v>
      </c>
      <c r="C4024">
        <v>9231929709</v>
      </c>
      <c r="D4024" s="1">
        <v>45705</v>
      </c>
      <c r="E4024">
        <v>99222</v>
      </c>
      <c r="F4024">
        <v>99284</v>
      </c>
      <c r="G4024" t="s">
        <v>237</v>
      </c>
      <c r="H4024" s="34">
        <v>42807</v>
      </c>
      <c r="I4024" s="7">
        <v>34246</v>
      </c>
      <c r="J4024" s="7">
        <v>24136.560000000001</v>
      </c>
      <c r="K4024" s="7">
        <v>5315</v>
      </c>
      <c r="L4024" s="7">
        <v>4794.4399999999996</v>
      </c>
      <c r="M4024" s="5">
        <v>0.14000000000000001</v>
      </c>
      <c r="N4024" t="s">
        <v>1135</v>
      </c>
      <c r="O4024" t="s">
        <v>30</v>
      </c>
      <c r="P4024" t="s">
        <v>3149</v>
      </c>
      <c r="Q4024" t="s">
        <v>32</v>
      </c>
      <c r="R4024" t="s">
        <v>43</v>
      </c>
      <c r="S4024" t="s">
        <v>27</v>
      </c>
      <c r="T4024" t="s">
        <v>13311</v>
      </c>
      <c r="U4024" s="1">
        <v>45753</v>
      </c>
      <c r="V4024">
        <v>48</v>
      </c>
      <c r="W4024" t="str">
        <f t="shared" si="109"/>
        <v>30-59</v>
      </c>
    </row>
    <row r="4025" spans="1:23" x14ac:dyDescent="0.25">
      <c r="A4025" t="s">
        <v>4273</v>
      </c>
      <c r="B4025">
        <v>8213400951</v>
      </c>
      <c r="C4025">
        <v>9186989316</v>
      </c>
      <c r="D4025" s="1">
        <v>45488</v>
      </c>
      <c r="E4025">
        <v>99214</v>
      </c>
      <c r="F4025">
        <v>99291</v>
      </c>
      <c r="G4025" t="s">
        <v>3225</v>
      </c>
      <c r="H4025" s="34">
        <v>54857</v>
      </c>
      <c r="I4025" s="7">
        <v>44983</v>
      </c>
      <c r="J4025" s="7">
        <v>31169.059999999998</v>
      </c>
      <c r="K4025" s="7">
        <v>5717</v>
      </c>
      <c r="L4025" s="7">
        <v>8096.94</v>
      </c>
      <c r="M4025" s="5">
        <v>0.18</v>
      </c>
      <c r="N4025" t="s">
        <v>3141</v>
      </c>
      <c r="O4025" t="s">
        <v>30</v>
      </c>
      <c r="P4025" t="s">
        <v>3147</v>
      </c>
      <c r="Q4025" t="s">
        <v>32</v>
      </c>
      <c r="R4025" t="s">
        <v>27</v>
      </c>
      <c r="S4025" t="s">
        <v>21</v>
      </c>
      <c r="T4025" t="s">
        <v>13312</v>
      </c>
      <c r="U4025" s="1">
        <v>45633</v>
      </c>
      <c r="V4025">
        <v>146</v>
      </c>
      <c r="W4025" t="str">
        <f t="shared" si="109"/>
        <v>120-149</v>
      </c>
    </row>
    <row r="4026" spans="1:23" x14ac:dyDescent="0.25">
      <c r="A4026" t="s">
        <v>4274</v>
      </c>
      <c r="B4026">
        <v>5948064414</v>
      </c>
      <c r="C4026">
        <v>9534275865</v>
      </c>
      <c r="D4026" s="1">
        <v>45296</v>
      </c>
      <c r="E4026">
        <v>99231</v>
      </c>
      <c r="F4026">
        <v>97110</v>
      </c>
      <c r="G4026" t="s">
        <v>3325</v>
      </c>
      <c r="H4026" s="34">
        <v>85178</v>
      </c>
      <c r="I4026" s="7">
        <v>69846</v>
      </c>
      <c r="J4026" s="7">
        <v>57273.72</v>
      </c>
      <c r="K4026" s="7">
        <v>0</v>
      </c>
      <c r="L4026" s="7">
        <v>12572.28</v>
      </c>
      <c r="M4026" s="5">
        <v>0.18</v>
      </c>
      <c r="N4026" t="s">
        <v>3141</v>
      </c>
      <c r="O4026" t="s">
        <v>17</v>
      </c>
      <c r="P4026" t="s">
        <v>40</v>
      </c>
      <c r="Q4026" t="s">
        <v>19</v>
      </c>
      <c r="R4026" t="s">
        <v>21</v>
      </c>
      <c r="S4026" t="s">
        <v>27</v>
      </c>
      <c r="T4026" t="s">
        <v>13310</v>
      </c>
      <c r="U4026" s="1">
        <v>45414</v>
      </c>
      <c r="V4026">
        <v>118</v>
      </c>
      <c r="W4026" t="str">
        <f t="shared" si="109"/>
        <v>90-119</v>
      </c>
    </row>
    <row r="4027" spans="1:23" x14ac:dyDescent="0.25">
      <c r="A4027" t="s">
        <v>4275</v>
      </c>
      <c r="B4027">
        <v>6636961509</v>
      </c>
      <c r="C4027">
        <v>7693103050</v>
      </c>
      <c r="D4027" s="1">
        <v>45572</v>
      </c>
      <c r="E4027">
        <v>99231</v>
      </c>
      <c r="F4027">
        <v>99283</v>
      </c>
      <c r="G4027" t="s">
        <v>3357</v>
      </c>
      <c r="H4027" s="34">
        <v>75520</v>
      </c>
      <c r="I4027" s="7">
        <v>58906</v>
      </c>
      <c r="J4027" s="7">
        <v>35891.800000000003</v>
      </c>
      <c r="K4027" s="7">
        <v>11233</v>
      </c>
      <c r="L4027" s="7">
        <v>11781.2</v>
      </c>
      <c r="M4027" s="5">
        <v>0.2</v>
      </c>
      <c r="N4027" t="s">
        <v>3140</v>
      </c>
      <c r="O4027" t="s">
        <v>27</v>
      </c>
      <c r="P4027" t="s">
        <v>40</v>
      </c>
      <c r="Q4027" t="s">
        <v>32</v>
      </c>
      <c r="R4027" t="s">
        <v>43</v>
      </c>
      <c r="S4027" t="s">
        <v>17</v>
      </c>
      <c r="T4027" t="s">
        <v>13312</v>
      </c>
      <c r="U4027" s="1">
        <v>45621</v>
      </c>
      <c r="V4027">
        <v>49</v>
      </c>
      <c r="W4027" t="str">
        <f t="shared" si="109"/>
        <v>30-59</v>
      </c>
    </row>
    <row r="4028" spans="1:23" x14ac:dyDescent="0.25">
      <c r="A4028" t="s">
        <v>4276</v>
      </c>
      <c r="B4028">
        <v>5911392216</v>
      </c>
      <c r="C4028">
        <v>1720939646</v>
      </c>
      <c r="D4028" s="1">
        <v>45576</v>
      </c>
      <c r="E4028">
        <v>99238</v>
      </c>
      <c r="F4028">
        <v>99201</v>
      </c>
      <c r="G4028" t="s">
        <v>3357</v>
      </c>
      <c r="H4028" s="34">
        <v>79342</v>
      </c>
      <c r="I4028" s="7">
        <v>67441</v>
      </c>
      <c r="J4028" s="7">
        <v>56462.18</v>
      </c>
      <c r="K4028" s="7">
        <v>9630</v>
      </c>
      <c r="L4028" s="7">
        <v>1348.82</v>
      </c>
      <c r="M4028" s="5">
        <v>0.02</v>
      </c>
      <c r="N4028" t="s">
        <v>16</v>
      </c>
      <c r="O4028" t="s">
        <v>27</v>
      </c>
      <c r="P4028" t="s">
        <v>18</v>
      </c>
      <c r="Q4028" t="s">
        <v>32</v>
      </c>
      <c r="R4028" t="s">
        <v>27</v>
      </c>
      <c r="S4028" t="s">
        <v>17</v>
      </c>
      <c r="T4028" t="s">
        <v>13310</v>
      </c>
      <c r="U4028" s="1">
        <v>45669</v>
      </c>
      <c r="V4028">
        <v>93</v>
      </c>
      <c r="W4028" t="str">
        <f t="shared" si="109"/>
        <v>90-119</v>
      </c>
    </row>
    <row r="4029" spans="1:23" x14ac:dyDescent="0.25">
      <c r="A4029" t="s">
        <v>4277</v>
      </c>
      <c r="B4029">
        <v>4485618636</v>
      </c>
      <c r="C4029">
        <v>8590626679</v>
      </c>
      <c r="D4029" s="1">
        <v>45721</v>
      </c>
      <c r="E4029">
        <v>99231</v>
      </c>
      <c r="F4029">
        <v>99205</v>
      </c>
      <c r="G4029" t="s">
        <v>127</v>
      </c>
      <c r="H4029" s="34">
        <v>84780</v>
      </c>
      <c r="I4029" s="7">
        <v>69520</v>
      </c>
      <c r="J4029" s="7">
        <v>53837.4</v>
      </c>
      <c r="K4029" s="7">
        <v>3169</v>
      </c>
      <c r="L4029" s="7">
        <v>12513.6</v>
      </c>
      <c r="M4029" s="5">
        <v>0.18</v>
      </c>
      <c r="N4029" t="s">
        <v>3141</v>
      </c>
      <c r="O4029" t="s">
        <v>30</v>
      </c>
      <c r="P4029" t="s">
        <v>58</v>
      </c>
      <c r="Q4029" t="s">
        <v>19</v>
      </c>
      <c r="R4029" t="s">
        <v>27</v>
      </c>
      <c r="S4029" t="s">
        <v>27</v>
      </c>
      <c r="T4029" t="s">
        <v>13311</v>
      </c>
      <c r="U4029" s="1">
        <v>45897</v>
      </c>
      <c r="V4029">
        <v>176</v>
      </c>
      <c r="W4029" t="str">
        <f t="shared" si="109"/>
        <v>150-179</v>
      </c>
    </row>
    <row r="4030" spans="1:23" x14ac:dyDescent="0.25">
      <c r="A4030" t="s">
        <v>4278</v>
      </c>
      <c r="B4030">
        <v>2241583345</v>
      </c>
      <c r="C4030">
        <v>4366645709</v>
      </c>
      <c r="D4030" s="1">
        <v>45314</v>
      </c>
      <c r="E4030">
        <v>99231</v>
      </c>
      <c r="F4030">
        <v>99291</v>
      </c>
      <c r="G4030" t="s">
        <v>69</v>
      </c>
      <c r="H4030" s="34">
        <v>98420</v>
      </c>
      <c r="I4030" s="7">
        <v>70862</v>
      </c>
      <c r="J4030" s="7">
        <v>57313.04</v>
      </c>
      <c r="K4030" s="7">
        <v>7880</v>
      </c>
      <c r="L4030" s="7">
        <v>5668.96</v>
      </c>
      <c r="M4030" s="5">
        <v>0.08</v>
      </c>
      <c r="N4030" t="s">
        <v>24</v>
      </c>
      <c r="O4030" t="s">
        <v>30</v>
      </c>
      <c r="P4030" t="s">
        <v>31</v>
      </c>
      <c r="Q4030" t="s">
        <v>32</v>
      </c>
      <c r="R4030" t="s">
        <v>21</v>
      </c>
      <c r="S4030" t="s">
        <v>17</v>
      </c>
      <c r="T4030" t="s">
        <v>13311</v>
      </c>
      <c r="U4030" s="1">
        <v>45426</v>
      </c>
      <c r="V4030">
        <v>112</v>
      </c>
      <c r="W4030" t="str">
        <f t="shared" si="109"/>
        <v>90-119</v>
      </c>
    </row>
    <row r="4031" spans="1:23" x14ac:dyDescent="0.25">
      <c r="A4031" t="s">
        <v>4279</v>
      </c>
      <c r="B4031">
        <v>8111779297</v>
      </c>
      <c r="C4031">
        <v>1983145234</v>
      </c>
      <c r="D4031" s="1">
        <v>45533</v>
      </c>
      <c r="E4031">
        <v>99232</v>
      </c>
      <c r="F4031">
        <v>81000</v>
      </c>
      <c r="G4031" t="s">
        <v>3309</v>
      </c>
      <c r="H4031" s="34">
        <v>51708</v>
      </c>
      <c r="I4031" s="7">
        <v>37230</v>
      </c>
      <c r="J4031" s="7">
        <v>29703.599999999999</v>
      </c>
      <c r="K4031" s="7">
        <v>4548</v>
      </c>
      <c r="L4031" s="7">
        <v>2978.4</v>
      </c>
      <c r="M4031" s="5">
        <v>0.08</v>
      </c>
      <c r="N4031" t="s">
        <v>24</v>
      </c>
      <c r="O4031" t="s">
        <v>30</v>
      </c>
      <c r="P4031" t="s">
        <v>3149</v>
      </c>
      <c r="Q4031" t="s">
        <v>19</v>
      </c>
      <c r="R4031" t="s">
        <v>21</v>
      </c>
      <c r="S4031" t="s">
        <v>27</v>
      </c>
      <c r="T4031" t="s">
        <v>13312</v>
      </c>
      <c r="U4031" s="1">
        <v>45673</v>
      </c>
      <c r="V4031">
        <v>140</v>
      </c>
      <c r="W4031" t="str">
        <f t="shared" si="109"/>
        <v>120-149</v>
      </c>
    </row>
    <row r="4032" spans="1:23" x14ac:dyDescent="0.25">
      <c r="A4032" t="s">
        <v>4280</v>
      </c>
      <c r="B4032">
        <v>8551046507</v>
      </c>
      <c r="C4032">
        <v>5388106359</v>
      </c>
      <c r="D4032" s="1">
        <v>45509</v>
      </c>
      <c r="E4032">
        <v>99231</v>
      </c>
      <c r="F4032">
        <v>99212</v>
      </c>
      <c r="G4032" t="s">
        <v>415</v>
      </c>
      <c r="H4032" s="34">
        <v>81955</v>
      </c>
      <c r="I4032" s="7">
        <v>69662</v>
      </c>
      <c r="J4032" s="7">
        <v>68268.759999999995</v>
      </c>
      <c r="K4032" s="7">
        <v>0</v>
      </c>
      <c r="L4032" s="7">
        <v>1393.24</v>
      </c>
      <c r="M4032" s="5">
        <v>0.02</v>
      </c>
      <c r="N4032" t="s">
        <v>16</v>
      </c>
      <c r="O4032" t="s">
        <v>17</v>
      </c>
      <c r="P4032" t="s">
        <v>31</v>
      </c>
      <c r="Q4032" t="s">
        <v>32</v>
      </c>
      <c r="R4032" t="s">
        <v>27</v>
      </c>
      <c r="S4032" t="s">
        <v>21</v>
      </c>
      <c r="T4032" t="s">
        <v>13310</v>
      </c>
      <c r="U4032" s="1">
        <v>45621</v>
      </c>
      <c r="V4032">
        <v>112</v>
      </c>
      <c r="W4032" t="str">
        <f t="shared" si="109"/>
        <v>90-119</v>
      </c>
    </row>
    <row r="4033" spans="1:23" x14ac:dyDescent="0.25">
      <c r="A4033" t="s">
        <v>4281</v>
      </c>
      <c r="B4033">
        <v>6550818925</v>
      </c>
      <c r="C4033">
        <v>6968376599</v>
      </c>
      <c r="D4033" s="1">
        <v>45941</v>
      </c>
      <c r="E4033">
        <v>99222</v>
      </c>
      <c r="F4033">
        <v>99213</v>
      </c>
      <c r="G4033" t="s">
        <v>3218</v>
      </c>
      <c r="H4033" s="34">
        <v>59813</v>
      </c>
      <c r="I4033" s="7">
        <v>44860</v>
      </c>
      <c r="J4033" s="7">
        <v>38131</v>
      </c>
      <c r="K4033" s="7">
        <v>0</v>
      </c>
      <c r="L4033" s="7">
        <v>6729</v>
      </c>
      <c r="M4033" s="5">
        <v>0.15</v>
      </c>
      <c r="N4033" t="s">
        <v>1139</v>
      </c>
      <c r="O4033" t="s">
        <v>17</v>
      </c>
      <c r="P4033" t="s">
        <v>55</v>
      </c>
      <c r="Q4033" t="s">
        <v>19</v>
      </c>
      <c r="R4033" t="s">
        <v>20</v>
      </c>
      <c r="S4033" t="s">
        <v>21</v>
      </c>
      <c r="T4033" t="s">
        <v>13310</v>
      </c>
      <c r="U4033" s="1">
        <v>46018</v>
      </c>
      <c r="V4033">
        <v>77</v>
      </c>
      <c r="W4033" t="str">
        <f t="shared" si="109"/>
        <v>60-89</v>
      </c>
    </row>
    <row r="4034" spans="1:23" x14ac:dyDescent="0.25">
      <c r="A4034" t="s">
        <v>4282</v>
      </c>
      <c r="B4034">
        <v>5150556200</v>
      </c>
      <c r="C4034">
        <v>7809518269</v>
      </c>
      <c r="D4034" s="1">
        <v>45367</v>
      </c>
      <c r="E4034">
        <v>99221</v>
      </c>
      <c r="F4034">
        <v>99215</v>
      </c>
      <c r="G4034" t="s">
        <v>3154</v>
      </c>
      <c r="H4034" s="34">
        <v>43685</v>
      </c>
      <c r="I4034" s="7">
        <v>31453</v>
      </c>
      <c r="J4034" s="7">
        <v>23385.759999999998</v>
      </c>
      <c r="K4034" s="7">
        <v>5551</v>
      </c>
      <c r="L4034" s="7">
        <v>2516.2399999999998</v>
      </c>
      <c r="M4034" s="5">
        <v>0.08</v>
      </c>
      <c r="N4034" t="s">
        <v>24</v>
      </c>
      <c r="O4034" t="s">
        <v>27</v>
      </c>
      <c r="P4034" t="s">
        <v>3149</v>
      </c>
      <c r="Q4034" t="s">
        <v>32</v>
      </c>
      <c r="R4034" t="s">
        <v>38</v>
      </c>
      <c r="S4034" t="s">
        <v>17</v>
      </c>
      <c r="T4034" t="s">
        <v>13310</v>
      </c>
      <c r="U4034" s="1">
        <v>45510</v>
      </c>
      <c r="V4034">
        <v>143</v>
      </c>
      <c r="W4034" t="str">
        <f t="shared" si="109"/>
        <v>120-149</v>
      </c>
    </row>
    <row r="4035" spans="1:23" x14ac:dyDescent="0.25">
      <c r="A4035" t="s">
        <v>4283</v>
      </c>
      <c r="B4035">
        <v>4308039318</v>
      </c>
      <c r="C4035">
        <v>7389769110</v>
      </c>
      <c r="D4035" s="1">
        <v>45953</v>
      </c>
      <c r="E4035">
        <v>99223</v>
      </c>
      <c r="F4035">
        <v>93000</v>
      </c>
      <c r="G4035" t="s">
        <v>191</v>
      </c>
      <c r="H4035" s="34">
        <v>89903</v>
      </c>
      <c r="I4035" s="7">
        <v>64730</v>
      </c>
      <c r="J4035" s="7">
        <v>59551.6</v>
      </c>
      <c r="K4035" s="7">
        <v>0</v>
      </c>
      <c r="L4035" s="7">
        <v>5178.3999999999996</v>
      </c>
      <c r="M4035" s="5">
        <v>0.08</v>
      </c>
      <c r="N4035" t="s">
        <v>24</v>
      </c>
      <c r="O4035" t="s">
        <v>17</v>
      </c>
      <c r="P4035" t="s">
        <v>3150</v>
      </c>
      <c r="Q4035" t="s">
        <v>32</v>
      </c>
      <c r="R4035" t="s">
        <v>27</v>
      </c>
      <c r="S4035" t="s">
        <v>27</v>
      </c>
      <c r="T4035" t="s">
        <v>13310</v>
      </c>
      <c r="U4035" s="1">
        <v>46101</v>
      </c>
      <c r="V4035">
        <v>148</v>
      </c>
      <c r="W4035" t="str">
        <f t="shared" ref="W4035:W4098" si="110">IF(V4035="","",IF(V4035&lt;30,"0-29",IF(V4035&lt;60,"30-59",IF(V4035&lt;90,"60-89",IF(V4035&lt;120,"90-119",IF(V4035&lt;150,"120-149",IF(V4035&lt;180,"150-179",IF(V4035&lt;210,"180-209",IF(V4035&lt;240,"210-239",IF(V4035&lt;270,"240-269",IF(V4035&lt;300,"270-299",IF(V4035&lt;330,"300-329",IF(V4035&lt;360,"330-359","360+")))))))))))))</f>
        <v>120-149</v>
      </c>
    </row>
    <row r="4036" spans="1:23" x14ac:dyDescent="0.25">
      <c r="A4036" t="s">
        <v>4284</v>
      </c>
      <c r="B4036">
        <v>233995431</v>
      </c>
      <c r="C4036">
        <v>3193011213</v>
      </c>
      <c r="D4036" s="1">
        <v>45406</v>
      </c>
      <c r="E4036">
        <v>99238</v>
      </c>
      <c r="F4036">
        <v>99283</v>
      </c>
      <c r="G4036" t="s">
        <v>102</v>
      </c>
      <c r="H4036" s="34">
        <v>54088</v>
      </c>
      <c r="I4036" s="7">
        <v>35157</v>
      </c>
      <c r="J4036" s="7">
        <v>19032.16</v>
      </c>
      <c r="K4036" s="7">
        <v>11906</v>
      </c>
      <c r="L4036" s="7">
        <v>4218.84</v>
      </c>
      <c r="M4036" s="5">
        <v>0.12</v>
      </c>
      <c r="N4036" t="s">
        <v>46</v>
      </c>
      <c r="O4036" t="s">
        <v>27</v>
      </c>
      <c r="P4036" t="s">
        <v>55</v>
      </c>
      <c r="Q4036" t="s">
        <v>32</v>
      </c>
      <c r="R4036" t="s">
        <v>26</v>
      </c>
      <c r="S4036" t="s">
        <v>21</v>
      </c>
      <c r="T4036" t="s">
        <v>13311</v>
      </c>
      <c r="U4036" s="1">
        <v>45475</v>
      </c>
      <c r="V4036">
        <v>69</v>
      </c>
      <c r="W4036" t="str">
        <f t="shared" si="110"/>
        <v>60-89</v>
      </c>
    </row>
    <row r="4037" spans="1:23" x14ac:dyDescent="0.25">
      <c r="A4037" t="s">
        <v>4285</v>
      </c>
      <c r="B4037">
        <v>871676936</v>
      </c>
      <c r="C4037">
        <v>5331101494</v>
      </c>
      <c r="D4037" s="1">
        <v>45493</v>
      </c>
      <c r="E4037">
        <v>99222</v>
      </c>
      <c r="F4037">
        <v>99213</v>
      </c>
      <c r="G4037" t="s">
        <v>85</v>
      </c>
      <c r="H4037" s="34">
        <v>76784</v>
      </c>
      <c r="I4037" s="7">
        <v>55284</v>
      </c>
      <c r="J4037" s="7">
        <v>45730.28</v>
      </c>
      <c r="K4037" s="7">
        <v>5131</v>
      </c>
      <c r="L4037" s="7">
        <v>4422.72</v>
      </c>
      <c r="M4037" s="5">
        <v>0.08</v>
      </c>
      <c r="N4037" t="s">
        <v>24</v>
      </c>
      <c r="O4037" t="s">
        <v>27</v>
      </c>
      <c r="P4037" t="s">
        <v>97</v>
      </c>
      <c r="Q4037" t="s">
        <v>19</v>
      </c>
      <c r="R4037" t="s">
        <v>43</v>
      </c>
      <c r="S4037" t="s">
        <v>27</v>
      </c>
      <c r="T4037" t="s">
        <v>13311</v>
      </c>
      <c r="U4037" s="1">
        <v>45542</v>
      </c>
      <c r="V4037">
        <v>49</v>
      </c>
      <c r="W4037" t="str">
        <f t="shared" si="110"/>
        <v>30-59</v>
      </c>
    </row>
    <row r="4038" spans="1:23" x14ac:dyDescent="0.25">
      <c r="A4038" t="s">
        <v>4286</v>
      </c>
      <c r="B4038">
        <v>4867005219</v>
      </c>
      <c r="C4038">
        <v>3183760153</v>
      </c>
      <c r="D4038" s="1">
        <v>45419</v>
      </c>
      <c r="E4038">
        <v>99231</v>
      </c>
      <c r="F4038">
        <v>99282</v>
      </c>
      <c r="G4038" t="s">
        <v>198</v>
      </c>
      <c r="H4038" s="34">
        <v>44474</v>
      </c>
      <c r="I4038" s="7">
        <v>34690</v>
      </c>
      <c r="J4038" s="7">
        <v>27752</v>
      </c>
      <c r="K4038" s="7">
        <v>0</v>
      </c>
      <c r="L4038" s="7">
        <v>6938</v>
      </c>
      <c r="M4038" s="5">
        <v>0.2</v>
      </c>
      <c r="N4038" t="s">
        <v>3140</v>
      </c>
      <c r="O4038" t="s">
        <v>17</v>
      </c>
      <c r="P4038" t="s">
        <v>3150</v>
      </c>
      <c r="Q4038" t="s">
        <v>19</v>
      </c>
      <c r="R4038" t="s">
        <v>38</v>
      </c>
      <c r="S4038" t="s">
        <v>17</v>
      </c>
      <c r="T4038" t="s">
        <v>13312</v>
      </c>
      <c r="U4038" s="1">
        <v>45598</v>
      </c>
      <c r="V4038">
        <v>179</v>
      </c>
      <c r="W4038" t="str">
        <f t="shared" si="110"/>
        <v>150-179</v>
      </c>
    </row>
    <row r="4039" spans="1:23" x14ac:dyDescent="0.25">
      <c r="A4039" t="s">
        <v>4287</v>
      </c>
      <c r="B4039">
        <v>6619696267</v>
      </c>
      <c r="C4039">
        <v>7524457955</v>
      </c>
      <c r="D4039" s="1">
        <v>45778</v>
      </c>
      <c r="E4039">
        <v>99215</v>
      </c>
      <c r="F4039">
        <v>93000</v>
      </c>
      <c r="G4039" t="s">
        <v>3269</v>
      </c>
      <c r="H4039" s="34">
        <v>63914</v>
      </c>
      <c r="I4039" s="7">
        <v>49853</v>
      </c>
      <c r="J4039" s="7">
        <v>36822.400000000001</v>
      </c>
      <c r="K4039" s="7">
        <v>3060</v>
      </c>
      <c r="L4039" s="7">
        <v>9970.6</v>
      </c>
      <c r="M4039" s="5">
        <v>0.2</v>
      </c>
      <c r="N4039" t="s">
        <v>3140</v>
      </c>
      <c r="O4039" t="s">
        <v>30</v>
      </c>
      <c r="P4039" t="s">
        <v>3146</v>
      </c>
      <c r="Q4039" t="s">
        <v>32</v>
      </c>
      <c r="R4039" t="s">
        <v>21</v>
      </c>
      <c r="S4039" t="s">
        <v>21</v>
      </c>
      <c r="T4039" t="s">
        <v>13311</v>
      </c>
      <c r="U4039" s="1">
        <v>45880</v>
      </c>
      <c r="V4039">
        <v>102</v>
      </c>
      <c r="W4039" t="str">
        <f t="shared" si="110"/>
        <v>90-119</v>
      </c>
    </row>
    <row r="4040" spans="1:23" x14ac:dyDescent="0.25">
      <c r="A4040" t="s">
        <v>4288</v>
      </c>
      <c r="B4040">
        <v>7652796450</v>
      </c>
      <c r="C4040">
        <v>4106862593</v>
      </c>
      <c r="D4040" s="1">
        <v>45417</v>
      </c>
      <c r="E4040">
        <v>99231</v>
      </c>
      <c r="F4040">
        <v>99291</v>
      </c>
      <c r="G4040" t="s">
        <v>3323</v>
      </c>
      <c r="H4040" s="34">
        <v>36266</v>
      </c>
      <c r="I4040" s="7">
        <v>26112</v>
      </c>
      <c r="J4040" s="7">
        <v>14819.04</v>
      </c>
      <c r="K4040" s="7">
        <v>9204</v>
      </c>
      <c r="L4040" s="7">
        <v>2088.96</v>
      </c>
      <c r="M4040" s="5">
        <v>0.08</v>
      </c>
      <c r="N4040" t="s">
        <v>24</v>
      </c>
      <c r="O4040" t="s">
        <v>27</v>
      </c>
      <c r="P4040" t="s">
        <v>3149</v>
      </c>
      <c r="Q4040" t="s">
        <v>32</v>
      </c>
      <c r="R4040" t="s">
        <v>21</v>
      </c>
      <c r="S4040" t="s">
        <v>27</v>
      </c>
      <c r="T4040" t="s">
        <v>13310</v>
      </c>
      <c r="U4040" s="1">
        <v>45526</v>
      </c>
      <c r="V4040">
        <v>109</v>
      </c>
      <c r="W4040" t="str">
        <f t="shared" si="110"/>
        <v>90-119</v>
      </c>
    </row>
    <row r="4041" spans="1:23" x14ac:dyDescent="0.25">
      <c r="A4041" t="s">
        <v>4289</v>
      </c>
      <c r="B4041">
        <v>750490145</v>
      </c>
      <c r="C4041">
        <v>4226891880</v>
      </c>
      <c r="D4041" s="1">
        <v>45914</v>
      </c>
      <c r="E4041">
        <v>99222</v>
      </c>
      <c r="F4041">
        <v>99281</v>
      </c>
      <c r="G4041" t="s">
        <v>3669</v>
      </c>
      <c r="H4041" s="34">
        <v>55962</v>
      </c>
      <c r="I4041" s="7">
        <v>41972</v>
      </c>
      <c r="J4041" s="7">
        <v>23223.200000000001</v>
      </c>
      <c r="K4041" s="7">
        <v>12453</v>
      </c>
      <c r="L4041" s="7">
        <v>6295.8</v>
      </c>
      <c r="M4041" s="5">
        <v>0.15</v>
      </c>
      <c r="N4041" t="s">
        <v>1139</v>
      </c>
      <c r="O4041" t="s">
        <v>27</v>
      </c>
      <c r="P4041" t="s">
        <v>3150</v>
      </c>
      <c r="Q4041" t="s">
        <v>19</v>
      </c>
      <c r="R4041" t="s">
        <v>27</v>
      </c>
      <c r="S4041" t="s">
        <v>27</v>
      </c>
      <c r="T4041" t="s">
        <v>13311</v>
      </c>
      <c r="U4041" s="1">
        <v>45947</v>
      </c>
      <c r="V4041">
        <v>33</v>
      </c>
      <c r="W4041" t="str">
        <f t="shared" si="110"/>
        <v>30-59</v>
      </c>
    </row>
    <row r="4042" spans="1:23" x14ac:dyDescent="0.25">
      <c r="A4042" t="s">
        <v>4290</v>
      </c>
      <c r="B4042">
        <v>6390426473</v>
      </c>
      <c r="C4042">
        <v>8884386635</v>
      </c>
      <c r="D4042" s="1">
        <v>45300</v>
      </c>
      <c r="E4042">
        <v>99232</v>
      </c>
      <c r="F4042">
        <v>99291</v>
      </c>
      <c r="G4042" t="s">
        <v>3170</v>
      </c>
      <c r="H4042" s="34">
        <v>45125</v>
      </c>
      <c r="I4042" s="7">
        <v>32490</v>
      </c>
      <c r="J4042" s="7">
        <v>26123.8</v>
      </c>
      <c r="K4042" s="7">
        <v>3767</v>
      </c>
      <c r="L4042" s="7">
        <v>2599.1999999999998</v>
      </c>
      <c r="M4042" s="5">
        <v>0.08</v>
      </c>
      <c r="N4042" t="s">
        <v>24</v>
      </c>
      <c r="O4042" t="s">
        <v>30</v>
      </c>
      <c r="P4042" t="s">
        <v>25</v>
      </c>
      <c r="Q4042" t="s">
        <v>32</v>
      </c>
      <c r="R4042" t="s">
        <v>20</v>
      </c>
      <c r="S4042" t="s">
        <v>27</v>
      </c>
      <c r="T4042" t="s">
        <v>13311</v>
      </c>
      <c r="U4042" s="1">
        <v>45472</v>
      </c>
      <c r="V4042">
        <v>172</v>
      </c>
      <c r="W4042" t="str">
        <f t="shared" si="110"/>
        <v>150-179</v>
      </c>
    </row>
    <row r="4043" spans="1:23" x14ac:dyDescent="0.25">
      <c r="A4043" t="s">
        <v>4291</v>
      </c>
      <c r="B4043">
        <v>8219826829</v>
      </c>
      <c r="C4043">
        <v>4206309722</v>
      </c>
      <c r="D4043" s="1">
        <v>45851</v>
      </c>
      <c r="E4043">
        <v>99213</v>
      </c>
      <c r="F4043">
        <v>99292</v>
      </c>
      <c r="G4043" t="s">
        <v>291</v>
      </c>
      <c r="H4043" s="34">
        <v>95347</v>
      </c>
      <c r="I4043" s="7">
        <v>81045</v>
      </c>
      <c r="J4043" s="7">
        <v>61636.1</v>
      </c>
      <c r="K4043" s="7">
        <v>17788</v>
      </c>
      <c r="L4043" s="7">
        <v>1620.9</v>
      </c>
      <c r="M4043" s="5">
        <v>0.02</v>
      </c>
      <c r="N4043" t="s">
        <v>16</v>
      </c>
      <c r="O4043" t="s">
        <v>27</v>
      </c>
      <c r="P4043" t="s">
        <v>55</v>
      </c>
      <c r="Q4043" t="s">
        <v>32</v>
      </c>
      <c r="R4043" t="s">
        <v>27</v>
      </c>
      <c r="S4043" t="s">
        <v>21</v>
      </c>
      <c r="T4043" t="s">
        <v>13311</v>
      </c>
      <c r="U4043" s="1">
        <v>45991</v>
      </c>
      <c r="V4043">
        <v>140</v>
      </c>
      <c r="W4043" t="str">
        <f t="shared" si="110"/>
        <v>120-149</v>
      </c>
    </row>
    <row r="4044" spans="1:23" x14ac:dyDescent="0.25">
      <c r="A4044" t="s">
        <v>4292</v>
      </c>
      <c r="B4044">
        <v>8713966375</v>
      </c>
      <c r="C4044">
        <v>3464469106</v>
      </c>
      <c r="D4044" s="1">
        <v>45417</v>
      </c>
      <c r="E4044">
        <v>99238</v>
      </c>
      <c r="F4044">
        <v>99201</v>
      </c>
      <c r="G4044" t="s">
        <v>3328</v>
      </c>
      <c r="H4044" s="34">
        <v>75315</v>
      </c>
      <c r="I4044" s="7">
        <v>60252</v>
      </c>
      <c r="J4044" s="7">
        <v>43857.72</v>
      </c>
      <c r="K4044" s="7">
        <v>7959</v>
      </c>
      <c r="L4044" s="7">
        <v>8435.2800000000007</v>
      </c>
      <c r="M4044" s="5">
        <v>0.14000000000000001</v>
      </c>
      <c r="N4044" t="s">
        <v>1135</v>
      </c>
      <c r="O4044" t="s">
        <v>30</v>
      </c>
      <c r="P4044" t="s">
        <v>3149</v>
      </c>
      <c r="Q4044" t="s">
        <v>32</v>
      </c>
      <c r="R4044" t="s">
        <v>26</v>
      </c>
      <c r="S4044" t="s">
        <v>17</v>
      </c>
      <c r="T4044" t="s">
        <v>13310</v>
      </c>
      <c r="U4044" s="1">
        <v>45501</v>
      </c>
      <c r="V4044">
        <v>84</v>
      </c>
      <c r="W4044" t="str">
        <f t="shared" si="110"/>
        <v>60-89</v>
      </c>
    </row>
    <row r="4045" spans="1:23" x14ac:dyDescent="0.25">
      <c r="A4045" t="s">
        <v>4293</v>
      </c>
      <c r="B4045">
        <v>7353384408</v>
      </c>
      <c r="C4045">
        <v>3414220306</v>
      </c>
      <c r="D4045" s="1">
        <v>45705</v>
      </c>
      <c r="E4045">
        <v>99215</v>
      </c>
      <c r="F4045">
        <v>71046</v>
      </c>
      <c r="G4045" t="s">
        <v>99</v>
      </c>
      <c r="H4045" s="34">
        <v>36224</v>
      </c>
      <c r="I4045" s="7">
        <v>27168</v>
      </c>
      <c r="J4045" s="7">
        <v>17574.8</v>
      </c>
      <c r="K4045" s="7">
        <v>5518</v>
      </c>
      <c r="L4045" s="7">
        <v>4075.2</v>
      </c>
      <c r="M4045" s="5">
        <v>0.15</v>
      </c>
      <c r="N4045" t="s">
        <v>1139</v>
      </c>
      <c r="O4045" t="s">
        <v>27</v>
      </c>
      <c r="P4045" t="s">
        <v>3150</v>
      </c>
      <c r="Q4045" t="s">
        <v>19</v>
      </c>
      <c r="R4045" t="s">
        <v>21</v>
      </c>
      <c r="S4045" t="s">
        <v>27</v>
      </c>
      <c r="T4045" t="s">
        <v>13311</v>
      </c>
      <c r="U4045" s="1">
        <v>45746</v>
      </c>
      <c r="V4045">
        <v>41</v>
      </c>
      <c r="W4045" t="str">
        <f t="shared" si="110"/>
        <v>30-59</v>
      </c>
    </row>
    <row r="4046" spans="1:23" x14ac:dyDescent="0.25">
      <c r="A4046" t="s">
        <v>4294</v>
      </c>
      <c r="B4046">
        <v>2453781817</v>
      </c>
      <c r="C4046">
        <v>3670712551</v>
      </c>
      <c r="D4046" s="1">
        <v>45525</v>
      </c>
      <c r="E4046">
        <v>99213</v>
      </c>
      <c r="F4046">
        <v>36415</v>
      </c>
      <c r="G4046" t="s">
        <v>574</v>
      </c>
      <c r="H4046" s="34">
        <v>48214</v>
      </c>
      <c r="I4046" s="7">
        <v>38089</v>
      </c>
      <c r="J4046" s="7">
        <v>18499.759999999998</v>
      </c>
      <c r="K4046" s="7">
        <v>13495</v>
      </c>
      <c r="L4046" s="7">
        <v>6094.24</v>
      </c>
      <c r="M4046" s="5">
        <v>0.16</v>
      </c>
      <c r="N4046" t="s">
        <v>1138</v>
      </c>
      <c r="O4046" t="s">
        <v>27</v>
      </c>
      <c r="P4046" t="s">
        <v>31</v>
      </c>
      <c r="Q4046" t="s">
        <v>32</v>
      </c>
      <c r="R4046" t="s">
        <v>43</v>
      </c>
      <c r="S4046" t="s">
        <v>21</v>
      </c>
      <c r="T4046" t="s">
        <v>13310</v>
      </c>
      <c r="U4046" s="1">
        <v>45570</v>
      </c>
      <c r="V4046">
        <v>45</v>
      </c>
      <c r="W4046" t="str">
        <f t="shared" si="110"/>
        <v>30-59</v>
      </c>
    </row>
    <row r="4047" spans="1:23" x14ac:dyDescent="0.25">
      <c r="A4047" t="s">
        <v>4295</v>
      </c>
      <c r="B4047">
        <v>7175926935</v>
      </c>
      <c r="C4047">
        <v>4784350351</v>
      </c>
      <c r="D4047" s="1">
        <v>45484</v>
      </c>
      <c r="E4047">
        <v>99231</v>
      </c>
      <c r="F4047">
        <v>99213</v>
      </c>
      <c r="G4047" t="s">
        <v>79</v>
      </c>
      <c r="H4047" s="34">
        <v>90332</v>
      </c>
      <c r="I4047" s="7">
        <v>70459</v>
      </c>
      <c r="J4047" s="7">
        <v>56367.199999999997</v>
      </c>
      <c r="K4047" s="7">
        <v>0</v>
      </c>
      <c r="L4047" s="7">
        <v>14091.8</v>
      </c>
      <c r="M4047" s="5">
        <v>0.2</v>
      </c>
      <c r="N4047" t="s">
        <v>3140</v>
      </c>
      <c r="O4047" t="s">
        <v>17</v>
      </c>
      <c r="P4047" t="s">
        <v>3147</v>
      </c>
      <c r="Q4047" t="s">
        <v>32</v>
      </c>
      <c r="R4047" t="s">
        <v>26</v>
      </c>
      <c r="S4047" t="s">
        <v>21</v>
      </c>
      <c r="T4047" t="s">
        <v>13312</v>
      </c>
      <c r="U4047" s="1">
        <v>45579</v>
      </c>
      <c r="V4047">
        <v>95</v>
      </c>
      <c r="W4047" t="str">
        <f t="shared" si="110"/>
        <v>90-119</v>
      </c>
    </row>
    <row r="4048" spans="1:23" x14ac:dyDescent="0.25">
      <c r="A4048" t="s">
        <v>4296</v>
      </c>
      <c r="B4048">
        <v>8092703577</v>
      </c>
      <c r="C4048">
        <v>4709876957</v>
      </c>
      <c r="D4048" s="1">
        <v>45739</v>
      </c>
      <c r="E4048">
        <v>99214</v>
      </c>
      <c r="F4048">
        <v>99212</v>
      </c>
      <c r="G4048" t="s">
        <v>178</v>
      </c>
      <c r="H4048" s="34">
        <v>80829</v>
      </c>
      <c r="I4048" s="7">
        <v>68705</v>
      </c>
      <c r="J4048" s="7">
        <v>34011.9</v>
      </c>
      <c r="K4048" s="7">
        <v>33319</v>
      </c>
      <c r="L4048" s="7">
        <v>1374.1</v>
      </c>
      <c r="M4048" s="5">
        <v>0.02</v>
      </c>
      <c r="N4048" t="s">
        <v>16</v>
      </c>
      <c r="O4048" t="s">
        <v>27</v>
      </c>
      <c r="P4048" t="s">
        <v>97</v>
      </c>
      <c r="Q4048" t="s">
        <v>32</v>
      </c>
      <c r="R4048" t="s">
        <v>27</v>
      </c>
      <c r="S4048" t="s">
        <v>17</v>
      </c>
      <c r="T4048" t="s">
        <v>13311</v>
      </c>
      <c r="U4048" s="1">
        <v>45896</v>
      </c>
      <c r="V4048">
        <v>157</v>
      </c>
      <c r="W4048" t="str">
        <f t="shared" si="110"/>
        <v>150-179</v>
      </c>
    </row>
    <row r="4049" spans="1:23" x14ac:dyDescent="0.25">
      <c r="A4049" t="s">
        <v>4297</v>
      </c>
      <c r="B4049">
        <v>1925584460</v>
      </c>
      <c r="C4049">
        <v>5122984964</v>
      </c>
      <c r="D4049" s="1">
        <v>45470</v>
      </c>
      <c r="E4049">
        <v>99214</v>
      </c>
      <c r="F4049">
        <v>99212</v>
      </c>
      <c r="G4049" t="s">
        <v>270</v>
      </c>
      <c r="H4049" s="34">
        <v>34028</v>
      </c>
      <c r="I4049" s="7">
        <v>28924</v>
      </c>
      <c r="J4049" s="7">
        <v>19241.52</v>
      </c>
      <c r="K4049" s="7">
        <v>9104</v>
      </c>
      <c r="L4049" s="7">
        <v>578.48</v>
      </c>
      <c r="M4049" s="5">
        <v>0.02</v>
      </c>
      <c r="N4049" t="s">
        <v>16</v>
      </c>
      <c r="O4049" t="s">
        <v>27</v>
      </c>
      <c r="P4049" t="s">
        <v>55</v>
      </c>
      <c r="Q4049" t="s">
        <v>19</v>
      </c>
      <c r="R4049" t="s">
        <v>43</v>
      </c>
      <c r="S4049" t="s">
        <v>27</v>
      </c>
      <c r="T4049" t="s">
        <v>13311</v>
      </c>
      <c r="U4049" s="1">
        <v>45574</v>
      </c>
      <c r="V4049">
        <v>104</v>
      </c>
      <c r="W4049" t="str">
        <f t="shared" si="110"/>
        <v>90-119</v>
      </c>
    </row>
    <row r="4050" spans="1:23" x14ac:dyDescent="0.25">
      <c r="A4050" t="s">
        <v>4298</v>
      </c>
      <c r="B4050">
        <v>7529474571</v>
      </c>
      <c r="C4050">
        <v>7310341495</v>
      </c>
      <c r="D4050" s="1">
        <v>45667</v>
      </c>
      <c r="E4050">
        <v>99221</v>
      </c>
      <c r="F4050">
        <v>99281</v>
      </c>
      <c r="G4050" t="s">
        <v>83</v>
      </c>
      <c r="H4050" s="34">
        <v>82485</v>
      </c>
      <c r="I4050" s="7">
        <v>65163</v>
      </c>
      <c r="J4050" s="7">
        <v>41597.919999999998</v>
      </c>
      <c r="K4050" s="7">
        <v>13139</v>
      </c>
      <c r="L4050" s="7">
        <v>10426.08</v>
      </c>
      <c r="M4050" s="5">
        <v>0.16</v>
      </c>
      <c r="N4050" t="s">
        <v>1138</v>
      </c>
      <c r="O4050" t="s">
        <v>27</v>
      </c>
      <c r="P4050" t="s">
        <v>3149</v>
      </c>
      <c r="Q4050" t="s">
        <v>32</v>
      </c>
      <c r="R4050" t="s">
        <v>20</v>
      </c>
      <c r="S4050" t="s">
        <v>21</v>
      </c>
      <c r="T4050" t="s">
        <v>13310</v>
      </c>
      <c r="U4050" s="1">
        <v>45814</v>
      </c>
      <c r="V4050">
        <v>147</v>
      </c>
      <c r="W4050" t="str">
        <f t="shared" si="110"/>
        <v>120-149</v>
      </c>
    </row>
    <row r="4051" spans="1:23" x14ac:dyDescent="0.25">
      <c r="A4051" t="s">
        <v>4299</v>
      </c>
      <c r="B4051">
        <v>5617520332</v>
      </c>
      <c r="C4051">
        <v>4417621608</v>
      </c>
      <c r="D4051" s="1">
        <v>45894</v>
      </c>
      <c r="E4051">
        <v>99238</v>
      </c>
      <c r="F4051">
        <v>99292</v>
      </c>
      <c r="G4051" t="s">
        <v>3154</v>
      </c>
      <c r="H4051" s="34">
        <v>55339</v>
      </c>
      <c r="I4051" s="7">
        <v>41504</v>
      </c>
      <c r="J4051" s="7">
        <v>35278.400000000001</v>
      </c>
      <c r="K4051" s="7">
        <v>0</v>
      </c>
      <c r="L4051" s="7">
        <v>6225.6</v>
      </c>
      <c r="M4051" s="5">
        <v>0.15</v>
      </c>
      <c r="N4051" t="s">
        <v>1139</v>
      </c>
      <c r="O4051" t="s">
        <v>17</v>
      </c>
      <c r="P4051" t="s">
        <v>18</v>
      </c>
      <c r="Q4051" t="s">
        <v>32</v>
      </c>
      <c r="R4051" t="s">
        <v>38</v>
      </c>
      <c r="S4051" t="s">
        <v>21</v>
      </c>
      <c r="T4051" t="s">
        <v>13312</v>
      </c>
      <c r="U4051" s="1">
        <v>46053</v>
      </c>
      <c r="V4051">
        <v>159</v>
      </c>
      <c r="W4051" t="str">
        <f t="shared" si="110"/>
        <v>150-179</v>
      </c>
    </row>
    <row r="4052" spans="1:23" x14ac:dyDescent="0.25">
      <c r="A4052" t="s">
        <v>4300</v>
      </c>
      <c r="B4052">
        <v>3234334885</v>
      </c>
      <c r="C4052">
        <v>885888664</v>
      </c>
      <c r="D4052" s="1">
        <v>45704</v>
      </c>
      <c r="E4052">
        <v>99214</v>
      </c>
      <c r="F4052">
        <v>99285</v>
      </c>
      <c r="G4052" t="s">
        <v>110</v>
      </c>
      <c r="H4052" s="34">
        <v>19883</v>
      </c>
      <c r="I4052" s="7">
        <v>15708</v>
      </c>
      <c r="J4052" s="7">
        <v>9403.7199999999993</v>
      </c>
      <c r="K4052" s="7">
        <v>3791</v>
      </c>
      <c r="L4052" s="7">
        <v>2513.2800000000002</v>
      </c>
      <c r="M4052" s="5">
        <v>0.16</v>
      </c>
      <c r="N4052" t="s">
        <v>1138</v>
      </c>
      <c r="O4052" t="s">
        <v>27</v>
      </c>
      <c r="P4052" t="s">
        <v>97</v>
      </c>
      <c r="Q4052" t="s">
        <v>32</v>
      </c>
      <c r="R4052" t="s">
        <v>26</v>
      </c>
      <c r="S4052" t="s">
        <v>21</v>
      </c>
      <c r="T4052" t="s">
        <v>13312</v>
      </c>
      <c r="U4052" s="1">
        <v>45832</v>
      </c>
      <c r="V4052">
        <v>128</v>
      </c>
      <c r="W4052" t="str">
        <f t="shared" si="110"/>
        <v>120-149</v>
      </c>
    </row>
    <row r="4053" spans="1:23" x14ac:dyDescent="0.25">
      <c r="A4053" t="s">
        <v>4301</v>
      </c>
      <c r="B4053">
        <v>1728904071</v>
      </c>
      <c r="C4053">
        <v>6684924711</v>
      </c>
      <c r="D4053" s="1">
        <v>45928</v>
      </c>
      <c r="E4053">
        <v>99232</v>
      </c>
      <c r="F4053">
        <v>93000</v>
      </c>
      <c r="G4053" t="s">
        <v>3505</v>
      </c>
      <c r="H4053" s="34">
        <v>54012</v>
      </c>
      <c r="I4053" s="7">
        <v>38889</v>
      </c>
      <c r="J4053" s="7">
        <v>31303.879999999997</v>
      </c>
      <c r="K4053" s="7">
        <v>4474</v>
      </c>
      <c r="L4053" s="7">
        <v>3111.12</v>
      </c>
      <c r="M4053" s="5">
        <v>0.08</v>
      </c>
      <c r="N4053" t="s">
        <v>24</v>
      </c>
      <c r="O4053" t="s">
        <v>30</v>
      </c>
      <c r="P4053" t="s">
        <v>25</v>
      </c>
      <c r="Q4053" t="s">
        <v>32</v>
      </c>
      <c r="R4053" t="s">
        <v>27</v>
      </c>
      <c r="S4053" t="s">
        <v>21</v>
      </c>
      <c r="T4053" t="s">
        <v>13311</v>
      </c>
      <c r="U4053" s="1">
        <v>46087</v>
      </c>
      <c r="V4053">
        <v>159</v>
      </c>
      <c r="W4053" t="str">
        <f t="shared" si="110"/>
        <v>150-179</v>
      </c>
    </row>
    <row r="4054" spans="1:23" x14ac:dyDescent="0.25">
      <c r="A4054" t="s">
        <v>4302</v>
      </c>
      <c r="B4054">
        <v>2118213850</v>
      </c>
      <c r="C4054">
        <v>4091566422</v>
      </c>
      <c r="D4054" s="1">
        <v>45585</v>
      </c>
      <c r="E4054">
        <v>99232</v>
      </c>
      <c r="F4054">
        <v>93000</v>
      </c>
      <c r="G4054" t="s">
        <v>3154</v>
      </c>
      <c r="H4054" s="34">
        <v>37127</v>
      </c>
      <c r="I4054" s="7">
        <v>29702</v>
      </c>
      <c r="J4054" s="7">
        <v>16627.72</v>
      </c>
      <c r="K4054" s="7">
        <v>8916</v>
      </c>
      <c r="L4054" s="7">
        <v>4158.28</v>
      </c>
      <c r="M4054" s="5">
        <v>0.14000000000000001</v>
      </c>
      <c r="N4054" t="s">
        <v>1135</v>
      </c>
      <c r="O4054" t="s">
        <v>27</v>
      </c>
      <c r="P4054" t="s">
        <v>35</v>
      </c>
      <c r="Q4054" t="s">
        <v>19</v>
      </c>
      <c r="R4054" t="s">
        <v>26</v>
      </c>
      <c r="S4054" t="s">
        <v>27</v>
      </c>
      <c r="T4054" t="s">
        <v>13312</v>
      </c>
      <c r="U4054" s="1">
        <v>45671</v>
      </c>
      <c r="V4054">
        <v>86</v>
      </c>
      <c r="W4054" t="str">
        <f t="shared" si="110"/>
        <v>60-89</v>
      </c>
    </row>
    <row r="4055" spans="1:23" x14ac:dyDescent="0.25">
      <c r="A4055" t="s">
        <v>4303</v>
      </c>
      <c r="B4055">
        <v>9484518466</v>
      </c>
      <c r="C4055">
        <v>4494953017</v>
      </c>
      <c r="D4055" s="1">
        <v>45725</v>
      </c>
      <c r="E4055">
        <v>99214</v>
      </c>
      <c r="F4055">
        <v>99214</v>
      </c>
      <c r="G4055" t="s">
        <v>3176</v>
      </c>
      <c r="H4055" s="34">
        <v>47017</v>
      </c>
      <c r="I4055" s="7">
        <v>38554</v>
      </c>
      <c r="J4055" s="7">
        <v>28752.28</v>
      </c>
      <c r="K4055" s="7">
        <v>2862</v>
      </c>
      <c r="L4055" s="7">
        <v>6939.72</v>
      </c>
      <c r="M4055" s="5">
        <v>0.18</v>
      </c>
      <c r="N4055" t="s">
        <v>3141</v>
      </c>
      <c r="O4055" t="s">
        <v>30</v>
      </c>
      <c r="P4055" t="s">
        <v>40</v>
      </c>
      <c r="Q4055" t="s">
        <v>19</v>
      </c>
      <c r="R4055" t="s">
        <v>27</v>
      </c>
      <c r="S4055" t="s">
        <v>21</v>
      </c>
      <c r="T4055" t="s">
        <v>13312</v>
      </c>
      <c r="U4055" s="1">
        <v>45771</v>
      </c>
      <c r="V4055">
        <v>46</v>
      </c>
      <c r="W4055" t="str">
        <f t="shared" si="110"/>
        <v>30-59</v>
      </c>
    </row>
    <row r="4056" spans="1:23" x14ac:dyDescent="0.25">
      <c r="A4056" t="s">
        <v>4304</v>
      </c>
      <c r="B4056">
        <v>1320961139</v>
      </c>
      <c r="C4056">
        <v>6497608255</v>
      </c>
      <c r="D4056" s="1">
        <v>45613</v>
      </c>
      <c r="E4056">
        <v>99221</v>
      </c>
      <c r="F4056">
        <v>36415</v>
      </c>
      <c r="G4056" t="s">
        <v>3641</v>
      </c>
      <c r="H4056" s="34">
        <v>79090</v>
      </c>
      <c r="I4056" s="7">
        <v>63272</v>
      </c>
      <c r="J4056" s="7">
        <v>54413.919999999998</v>
      </c>
      <c r="K4056" s="7">
        <v>0</v>
      </c>
      <c r="L4056" s="7">
        <v>8858.08</v>
      </c>
      <c r="M4056" s="5">
        <v>0.14000000000000001</v>
      </c>
      <c r="N4056" t="s">
        <v>1135</v>
      </c>
      <c r="O4056" t="s">
        <v>17</v>
      </c>
      <c r="P4056" t="s">
        <v>3146</v>
      </c>
      <c r="Q4056" t="s">
        <v>19</v>
      </c>
      <c r="R4056" t="s">
        <v>20</v>
      </c>
      <c r="S4056" t="s">
        <v>21</v>
      </c>
      <c r="T4056" t="s">
        <v>13310</v>
      </c>
      <c r="U4056" s="1">
        <v>45662</v>
      </c>
      <c r="V4056">
        <v>49</v>
      </c>
      <c r="W4056" t="str">
        <f t="shared" si="110"/>
        <v>30-59</v>
      </c>
    </row>
    <row r="4057" spans="1:23" x14ac:dyDescent="0.25">
      <c r="A4057" t="s">
        <v>4305</v>
      </c>
      <c r="B4057">
        <v>1310105001</v>
      </c>
      <c r="C4057">
        <v>8051280104</v>
      </c>
      <c r="D4057" s="1">
        <v>45872</v>
      </c>
      <c r="E4057">
        <v>99214</v>
      </c>
      <c r="F4057">
        <v>99201</v>
      </c>
      <c r="G4057" t="s">
        <v>120</v>
      </c>
      <c r="H4057" s="34">
        <v>48369</v>
      </c>
      <c r="I4057" s="7">
        <v>39663</v>
      </c>
      <c r="J4057" s="7">
        <v>32523.66</v>
      </c>
      <c r="K4057" s="7">
        <v>0</v>
      </c>
      <c r="L4057" s="7">
        <v>7139.34</v>
      </c>
      <c r="M4057" s="5">
        <v>0.18</v>
      </c>
      <c r="N4057" t="s">
        <v>3141</v>
      </c>
      <c r="O4057" t="s">
        <v>17</v>
      </c>
      <c r="P4057" t="s">
        <v>3146</v>
      </c>
      <c r="Q4057" t="s">
        <v>32</v>
      </c>
      <c r="R4057" t="s">
        <v>27</v>
      </c>
      <c r="S4057" t="s">
        <v>17</v>
      </c>
      <c r="T4057" t="s">
        <v>13312</v>
      </c>
      <c r="U4057" s="1">
        <v>45945</v>
      </c>
      <c r="V4057">
        <v>73</v>
      </c>
      <c r="W4057" t="str">
        <f t="shared" si="110"/>
        <v>60-89</v>
      </c>
    </row>
    <row r="4058" spans="1:23" x14ac:dyDescent="0.25">
      <c r="A4058" t="s">
        <v>4306</v>
      </c>
      <c r="B4058">
        <v>9104688139</v>
      </c>
      <c r="C4058">
        <v>2682285576</v>
      </c>
      <c r="D4058" s="1">
        <v>45527</v>
      </c>
      <c r="E4058">
        <v>99221</v>
      </c>
      <c r="F4058">
        <v>99214</v>
      </c>
      <c r="G4058" t="s">
        <v>81</v>
      </c>
      <c r="H4058" s="34">
        <v>87590</v>
      </c>
      <c r="I4058" s="7">
        <v>69196</v>
      </c>
      <c r="J4058" s="7">
        <v>48577.64</v>
      </c>
      <c r="K4058" s="7">
        <v>9547</v>
      </c>
      <c r="L4058" s="7">
        <v>11071.36</v>
      </c>
      <c r="M4058" s="5">
        <v>0.16</v>
      </c>
      <c r="N4058" t="s">
        <v>1138</v>
      </c>
      <c r="O4058" t="s">
        <v>30</v>
      </c>
      <c r="P4058" t="s">
        <v>25</v>
      </c>
      <c r="Q4058" t="s">
        <v>19</v>
      </c>
      <c r="R4058" t="s">
        <v>26</v>
      </c>
      <c r="S4058" t="s">
        <v>17</v>
      </c>
      <c r="T4058" t="s">
        <v>13310</v>
      </c>
      <c r="U4058" s="1">
        <v>45637</v>
      </c>
      <c r="V4058">
        <v>110</v>
      </c>
      <c r="W4058" t="str">
        <f t="shared" si="110"/>
        <v>90-119</v>
      </c>
    </row>
    <row r="4059" spans="1:23" x14ac:dyDescent="0.25">
      <c r="A4059" t="s">
        <v>4307</v>
      </c>
      <c r="B4059">
        <v>9286123642</v>
      </c>
      <c r="C4059">
        <v>910159205</v>
      </c>
      <c r="D4059" s="1">
        <v>45419</v>
      </c>
      <c r="E4059">
        <v>99215</v>
      </c>
      <c r="F4059">
        <v>80053</v>
      </c>
      <c r="G4059" t="s">
        <v>3394</v>
      </c>
      <c r="H4059" s="34">
        <v>66223</v>
      </c>
      <c r="I4059" s="7">
        <v>49667</v>
      </c>
      <c r="J4059" s="7">
        <v>42216.95</v>
      </c>
      <c r="K4059" s="7">
        <v>0</v>
      </c>
      <c r="L4059" s="7">
        <v>7450.05</v>
      </c>
      <c r="M4059" s="5">
        <v>0.15</v>
      </c>
      <c r="N4059" t="s">
        <v>1139</v>
      </c>
      <c r="O4059" t="s">
        <v>17</v>
      </c>
      <c r="P4059" t="s">
        <v>3147</v>
      </c>
      <c r="Q4059" t="s">
        <v>32</v>
      </c>
      <c r="R4059" t="s">
        <v>21</v>
      </c>
      <c r="S4059" t="s">
        <v>17</v>
      </c>
      <c r="T4059" t="s">
        <v>13311</v>
      </c>
      <c r="U4059" s="1">
        <v>45580</v>
      </c>
      <c r="V4059">
        <v>161</v>
      </c>
      <c r="W4059" t="str">
        <f t="shared" si="110"/>
        <v>150-179</v>
      </c>
    </row>
    <row r="4060" spans="1:23" x14ac:dyDescent="0.25">
      <c r="A4060" t="s">
        <v>4308</v>
      </c>
      <c r="B4060">
        <v>3923968479</v>
      </c>
      <c r="C4060">
        <v>6533941080</v>
      </c>
      <c r="D4060" s="1">
        <v>45845</v>
      </c>
      <c r="E4060">
        <v>99222</v>
      </c>
      <c r="F4060">
        <v>97110</v>
      </c>
      <c r="G4060" t="s">
        <v>91</v>
      </c>
      <c r="H4060" s="34">
        <v>91127</v>
      </c>
      <c r="I4060" s="7">
        <v>74724</v>
      </c>
      <c r="J4060" s="7">
        <v>53273.68</v>
      </c>
      <c r="K4060" s="7">
        <v>8000</v>
      </c>
      <c r="L4060" s="7">
        <v>13450.32</v>
      </c>
      <c r="M4060" s="5">
        <v>0.18</v>
      </c>
      <c r="N4060" t="s">
        <v>3141</v>
      </c>
      <c r="O4060" t="s">
        <v>30</v>
      </c>
      <c r="P4060" t="s">
        <v>40</v>
      </c>
      <c r="Q4060" t="s">
        <v>19</v>
      </c>
      <c r="R4060" t="s">
        <v>27</v>
      </c>
      <c r="S4060" t="s">
        <v>17</v>
      </c>
      <c r="T4060" t="s">
        <v>13311</v>
      </c>
      <c r="U4060" s="1">
        <v>46017</v>
      </c>
      <c r="V4060">
        <v>172</v>
      </c>
      <c r="W4060" t="str">
        <f t="shared" si="110"/>
        <v>150-179</v>
      </c>
    </row>
    <row r="4061" spans="1:23" x14ac:dyDescent="0.25">
      <c r="A4061" t="s">
        <v>4309</v>
      </c>
      <c r="B4061">
        <v>9186788413</v>
      </c>
      <c r="C4061">
        <v>3550801687</v>
      </c>
      <c r="D4061" s="1">
        <v>45418</v>
      </c>
      <c r="E4061">
        <v>99213</v>
      </c>
      <c r="F4061">
        <v>99212</v>
      </c>
      <c r="G4061" t="s">
        <v>3227</v>
      </c>
      <c r="H4061" s="34">
        <v>62768</v>
      </c>
      <c r="I4061" s="7">
        <v>45193</v>
      </c>
      <c r="J4061" s="7">
        <v>23099.56</v>
      </c>
      <c r="K4061" s="7">
        <v>18478</v>
      </c>
      <c r="L4061" s="7">
        <v>3615.44</v>
      </c>
      <c r="M4061" s="5">
        <v>0.08</v>
      </c>
      <c r="N4061" t="s">
        <v>24</v>
      </c>
      <c r="O4061" t="s">
        <v>27</v>
      </c>
      <c r="P4061" t="s">
        <v>25</v>
      </c>
      <c r="Q4061" t="s">
        <v>19</v>
      </c>
      <c r="R4061" t="s">
        <v>27</v>
      </c>
      <c r="S4061" t="s">
        <v>27</v>
      </c>
      <c r="T4061" t="s">
        <v>13310</v>
      </c>
      <c r="U4061" s="1">
        <v>45596</v>
      </c>
      <c r="V4061">
        <v>178</v>
      </c>
      <c r="W4061" t="str">
        <f t="shared" si="110"/>
        <v>150-179</v>
      </c>
    </row>
    <row r="4062" spans="1:23" x14ac:dyDescent="0.25">
      <c r="A4062" t="s">
        <v>4310</v>
      </c>
      <c r="B4062">
        <v>2856881518</v>
      </c>
      <c r="C4062">
        <v>2842230103</v>
      </c>
      <c r="D4062" s="1">
        <v>45460</v>
      </c>
      <c r="E4062">
        <v>99223</v>
      </c>
      <c r="F4062">
        <v>99281</v>
      </c>
      <c r="G4062" t="s">
        <v>279</v>
      </c>
      <c r="H4062" s="34">
        <v>92546</v>
      </c>
      <c r="I4062" s="7">
        <v>72186</v>
      </c>
      <c r="J4062" s="7">
        <v>39312.800000000003</v>
      </c>
      <c r="K4062" s="7">
        <v>18436</v>
      </c>
      <c r="L4062" s="7">
        <v>14437.2</v>
      </c>
      <c r="M4062" s="5">
        <v>0.2</v>
      </c>
      <c r="N4062" t="s">
        <v>3140</v>
      </c>
      <c r="O4062" t="s">
        <v>27</v>
      </c>
      <c r="P4062" t="s">
        <v>58</v>
      </c>
      <c r="Q4062" t="s">
        <v>19</v>
      </c>
      <c r="R4062" t="s">
        <v>26</v>
      </c>
      <c r="S4062" t="s">
        <v>21</v>
      </c>
      <c r="T4062" t="s">
        <v>13312</v>
      </c>
      <c r="U4062" s="1">
        <v>45520</v>
      </c>
      <c r="V4062">
        <v>60</v>
      </c>
      <c r="W4062" t="str">
        <f t="shared" si="110"/>
        <v>60-89</v>
      </c>
    </row>
    <row r="4063" spans="1:23" x14ac:dyDescent="0.25">
      <c r="A4063" t="s">
        <v>4311</v>
      </c>
      <c r="B4063">
        <v>7051477274</v>
      </c>
      <c r="C4063">
        <v>823568402</v>
      </c>
      <c r="D4063" s="1">
        <v>45862</v>
      </c>
      <c r="E4063">
        <v>99223</v>
      </c>
      <c r="F4063">
        <v>99202</v>
      </c>
      <c r="G4063" t="s">
        <v>3373</v>
      </c>
      <c r="H4063" s="34">
        <v>71166</v>
      </c>
      <c r="I4063" s="7">
        <v>60491</v>
      </c>
      <c r="J4063" s="7">
        <v>50433.18</v>
      </c>
      <c r="K4063" s="7">
        <v>8848</v>
      </c>
      <c r="L4063" s="7">
        <v>1209.82</v>
      </c>
      <c r="M4063" s="5">
        <v>0.02</v>
      </c>
      <c r="N4063" t="s">
        <v>16</v>
      </c>
      <c r="O4063" t="s">
        <v>30</v>
      </c>
      <c r="P4063" t="s">
        <v>40</v>
      </c>
      <c r="Q4063" t="s">
        <v>19</v>
      </c>
      <c r="R4063" t="s">
        <v>38</v>
      </c>
      <c r="S4063" t="s">
        <v>17</v>
      </c>
      <c r="T4063" t="s">
        <v>13310</v>
      </c>
      <c r="U4063" s="1">
        <v>45978</v>
      </c>
      <c r="V4063">
        <v>116</v>
      </c>
      <c r="W4063" t="str">
        <f t="shared" si="110"/>
        <v>90-119</v>
      </c>
    </row>
    <row r="4064" spans="1:23" x14ac:dyDescent="0.25">
      <c r="A4064" t="s">
        <v>4312</v>
      </c>
      <c r="B4064">
        <v>5664331642</v>
      </c>
      <c r="C4064">
        <v>2078501587</v>
      </c>
      <c r="D4064" s="1">
        <v>45867</v>
      </c>
      <c r="E4064">
        <v>99238</v>
      </c>
      <c r="F4064">
        <v>99215</v>
      </c>
      <c r="G4064" t="s">
        <v>124</v>
      </c>
      <c r="H4064" s="34">
        <v>83264</v>
      </c>
      <c r="I4064" s="7">
        <v>54122</v>
      </c>
      <c r="J4064" s="7">
        <v>36300.36</v>
      </c>
      <c r="K4064" s="7">
        <v>11327</v>
      </c>
      <c r="L4064" s="7">
        <v>6494.64</v>
      </c>
      <c r="M4064" s="5">
        <v>0.12</v>
      </c>
      <c r="N4064" t="s">
        <v>46</v>
      </c>
      <c r="O4064" t="s">
        <v>27</v>
      </c>
      <c r="P4064" t="s">
        <v>3146</v>
      </c>
      <c r="Q4064" t="s">
        <v>32</v>
      </c>
      <c r="R4064" t="s">
        <v>26</v>
      </c>
      <c r="S4064" t="s">
        <v>17</v>
      </c>
      <c r="T4064" t="s">
        <v>13311</v>
      </c>
      <c r="U4064" s="1">
        <v>45948</v>
      </c>
      <c r="V4064">
        <v>81</v>
      </c>
      <c r="W4064" t="str">
        <f t="shared" si="110"/>
        <v>60-89</v>
      </c>
    </row>
    <row r="4065" spans="1:23" x14ac:dyDescent="0.25">
      <c r="A4065" t="s">
        <v>4313</v>
      </c>
      <c r="B4065">
        <v>7935518891</v>
      </c>
      <c r="C4065">
        <v>7861850106</v>
      </c>
      <c r="D4065" s="1">
        <v>45516</v>
      </c>
      <c r="E4065">
        <v>99231</v>
      </c>
      <c r="F4065">
        <v>99212</v>
      </c>
      <c r="G4065" t="s">
        <v>4314</v>
      </c>
      <c r="H4065" s="34">
        <v>51593</v>
      </c>
      <c r="I4065" s="7">
        <v>38695</v>
      </c>
      <c r="J4065" s="7">
        <v>30326.75</v>
      </c>
      <c r="K4065" s="7">
        <v>2564</v>
      </c>
      <c r="L4065" s="7">
        <v>5804.25</v>
      </c>
      <c r="M4065" s="5">
        <v>0.15</v>
      </c>
      <c r="N4065" t="s">
        <v>1139</v>
      </c>
      <c r="O4065" t="s">
        <v>30</v>
      </c>
      <c r="P4065" t="s">
        <v>3148</v>
      </c>
      <c r="Q4065" t="s">
        <v>19</v>
      </c>
      <c r="R4065" t="s">
        <v>20</v>
      </c>
      <c r="S4065" t="s">
        <v>21</v>
      </c>
      <c r="T4065" t="s">
        <v>13312</v>
      </c>
      <c r="U4065" s="1">
        <v>45650</v>
      </c>
      <c r="V4065">
        <v>134</v>
      </c>
      <c r="W4065" t="str">
        <f t="shared" si="110"/>
        <v>120-149</v>
      </c>
    </row>
    <row r="4066" spans="1:23" x14ac:dyDescent="0.25">
      <c r="A4066" t="s">
        <v>4315</v>
      </c>
      <c r="B4066">
        <v>4951756354</v>
      </c>
      <c r="C4066">
        <v>1234212538</v>
      </c>
      <c r="D4066" s="1">
        <v>45826</v>
      </c>
      <c r="E4066">
        <v>99222</v>
      </c>
      <c r="F4066">
        <v>99212</v>
      </c>
      <c r="G4066" t="s">
        <v>3176</v>
      </c>
      <c r="H4066" s="34">
        <v>32011</v>
      </c>
      <c r="I4066" s="7">
        <v>24008</v>
      </c>
      <c r="J4066" s="7">
        <v>17154.8</v>
      </c>
      <c r="K4066" s="7">
        <v>3252</v>
      </c>
      <c r="L4066" s="7">
        <v>3601.2</v>
      </c>
      <c r="M4066" s="5">
        <v>0.15</v>
      </c>
      <c r="N4066" t="s">
        <v>1139</v>
      </c>
      <c r="O4066" t="s">
        <v>30</v>
      </c>
      <c r="P4066" t="s">
        <v>18</v>
      </c>
      <c r="Q4066" t="s">
        <v>32</v>
      </c>
      <c r="R4066" t="s">
        <v>21</v>
      </c>
      <c r="S4066" t="s">
        <v>27</v>
      </c>
      <c r="T4066" t="s">
        <v>13311</v>
      </c>
      <c r="U4066" s="1">
        <v>45971</v>
      </c>
      <c r="V4066">
        <v>145</v>
      </c>
      <c r="W4066" t="str">
        <f t="shared" si="110"/>
        <v>120-149</v>
      </c>
    </row>
    <row r="4067" spans="1:23" x14ac:dyDescent="0.25">
      <c r="A4067" t="s">
        <v>4316</v>
      </c>
      <c r="B4067">
        <v>8106302627</v>
      </c>
      <c r="C4067">
        <v>2976741846</v>
      </c>
      <c r="D4067" s="1">
        <v>45380</v>
      </c>
      <c r="E4067">
        <v>99232</v>
      </c>
      <c r="F4067">
        <v>85025</v>
      </c>
      <c r="G4067" t="s">
        <v>45</v>
      </c>
      <c r="H4067" s="34">
        <v>63619</v>
      </c>
      <c r="I4067" s="7">
        <v>54076</v>
      </c>
      <c r="J4067" s="7">
        <v>40744.480000000003</v>
      </c>
      <c r="K4067" s="7">
        <v>12250</v>
      </c>
      <c r="L4067" s="7">
        <v>1081.52</v>
      </c>
      <c r="M4067" s="5">
        <v>0.02</v>
      </c>
      <c r="N4067" t="s">
        <v>16</v>
      </c>
      <c r="O4067" t="s">
        <v>27</v>
      </c>
      <c r="P4067" t="s">
        <v>3148</v>
      </c>
      <c r="Q4067" t="s">
        <v>32</v>
      </c>
      <c r="R4067" t="s">
        <v>21</v>
      </c>
      <c r="S4067" t="s">
        <v>27</v>
      </c>
      <c r="T4067" t="s">
        <v>13312</v>
      </c>
      <c r="U4067" s="1">
        <v>45517</v>
      </c>
      <c r="V4067">
        <v>137</v>
      </c>
      <c r="W4067" t="str">
        <f t="shared" si="110"/>
        <v>120-149</v>
      </c>
    </row>
    <row r="4068" spans="1:23" x14ac:dyDescent="0.25">
      <c r="A4068" t="s">
        <v>4317</v>
      </c>
      <c r="B4068">
        <v>4558094329</v>
      </c>
      <c r="C4068">
        <v>2200014218</v>
      </c>
      <c r="D4068" s="1">
        <v>45819</v>
      </c>
      <c r="E4068">
        <v>99213</v>
      </c>
      <c r="F4068">
        <v>99283</v>
      </c>
      <c r="G4068" t="s">
        <v>67</v>
      </c>
      <c r="H4068" s="34">
        <v>28655</v>
      </c>
      <c r="I4068" s="7">
        <v>22924</v>
      </c>
      <c r="J4068" s="7">
        <v>19714.64</v>
      </c>
      <c r="K4068" s="7">
        <v>0</v>
      </c>
      <c r="L4068" s="7">
        <v>3209.36</v>
      </c>
      <c r="M4068" s="5">
        <v>0.14000000000000001</v>
      </c>
      <c r="N4068" t="s">
        <v>1135</v>
      </c>
      <c r="O4068" t="s">
        <v>17</v>
      </c>
      <c r="P4068" t="s">
        <v>3148</v>
      </c>
      <c r="Q4068" t="s">
        <v>32</v>
      </c>
      <c r="R4068" t="s">
        <v>26</v>
      </c>
      <c r="S4068" t="s">
        <v>21</v>
      </c>
      <c r="T4068" t="s">
        <v>13312</v>
      </c>
      <c r="U4068" s="1">
        <v>45890</v>
      </c>
      <c r="V4068">
        <v>71</v>
      </c>
      <c r="W4068" t="str">
        <f t="shared" si="110"/>
        <v>60-89</v>
      </c>
    </row>
    <row r="4069" spans="1:23" x14ac:dyDescent="0.25">
      <c r="A4069" t="s">
        <v>4318</v>
      </c>
      <c r="B4069">
        <v>651837508</v>
      </c>
      <c r="C4069">
        <v>6921724501</v>
      </c>
      <c r="D4069" s="1">
        <v>45858</v>
      </c>
      <c r="E4069">
        <v>99232</v>
      </c>
      <c r="F4069">
        <v>99285</v>
      </c>
      <c r="G4069" t="s">
        <v>3174</v>
      </c>
      <c r="H4069" s="34">
        <v>44698</v>
      </c>
      <c r="I4069" s="7">
        <v>29054</v>
      </c>
      <c r="J4069" s="7">
        <v>25567.52</v>
      </c>
      <c r="K4069" s="7">
        <v>0</v>
      </c>
      <c r="L4069" s="7">
        <v>3486.48</v>
      </c>
      <c r="M4069" s="5">
        <v>0.12</v>
      </c>
      <c r="N4069" t="s">
        <v>46</v>
      </c>
      <c r="O4069" t="s">
        <v>17</v>
      </c>
      <c r="P4069" t="s">
        <v>3147</v>
      </c>
      <c r="Q4069" t="s">
        <v>32</v>
      </c>
      <c r="R4069" t="s">
        <v>43</v>
      </c>
      <c r="S4069" t="s">
        <v>17</v>
      </c>
      <c r="T4069" t="s">
        <v>13310</v>
      </c>
      <c r="U4069" s="1">
        <v>45919</v>
      </c>
      <c r="V4069">
        <v>61</v>
      </c>
      <c r="W4069" t="str">
        <f t="shared" si="110"/>
        <v>60-89</v>
      </c>
    </row>
    <row r="4070" spans="1:23" x14ac:dyDescent="0.25">
      <c r="A4070" t="s">
        <v>4319</v>
      </c>
      <c r="B4070">
        <v>9501399850</v>
      </c>
      <c r="C4070">
        <v>7618351014</v>
      </c>
      <c r="D4070" s="1">
        <v>45397</v>
      </c>
      <c r="E4070">
        <v>99238</v>
      </c>
      <c r="F4070">
        <v>97110</v>
      </c>
      <c r="G4070" t="s">
        <v>3337</v>
      </c>
      <c r="H4070" s="34">
        <v>72159</v>
      </c>
      <c r="I4070" s="7">
        <v>59170</v>
      </c>
      <c r="J4070" s="7">
        <v>39506.400000000001</v>
      </c>
      <c r="K4070" s="7">
        <v>9013</v>
      </c>
      <c r="L4070" s="7">
        <v>10650.6</v>
      </c>
      <c r="M4070" s="5">
        <v>0.18</v>
      </c>
      <c r="N4070" t="s">
        <v>3141</v>
      </c>
      <c r="O4070" t="s">
        <v>27</v>
      </c>
      <c r="P4070" t="s">
        <v>40</v>
      </c>
      <c r="Q4070" t="s">
        <v>19</v>
      </c>
      <c r="R4070" t="s">
        <v>20</v>
      </c>
      <c r="S4070" t="s">
        <v>21</v>
      </c>
      <c r="T4070" t="s">
        <v>13312</v>
      </c>
      <c r="U4070" s="1">
        <v>45452</v>
      </c>
      <c r="V4070">
        <v>55</v>
      </c>
      <c r="W4070" t="str">
        <f t="shared" si="110"/>
        <v>30-59</v>
      </c>
    </row>
    <row r="4071" spans="1:23" x14ac:dyDescent="0.25">
      <c r="A4071" t="s">
        <v>4320</v>
      </c>
      <c r="B4071">
        <v>3914662037</v>
      </c>
      <c r="C4071">
        <v>9443906016</v>
      </c>
      <c r="D4071" s="1">
        <v>45548</v>
      </c>
      <c r="E4071">
        <v>99215</v>
      </c>
      <c r="F4071">
        <v>99214</v>
      </c>
      <c r="G4071" t="s">
        <v>61</v>
      </c>
      <c r="H4071" s="34">
        <v>90993</v>
      </c>
      <c r="I4071" s="7">
        <v>71884</v>
      </c>
      <c r="J4071" s="7">
        <v>51224.56</v>
      </c>
      <c r="K4071" s="7">
        <v>9158</v>
      </c>
      <c r="L4071" s="7">
        <v>11501.44</v>
      </c>
      <c r="M4071" s="5">
        <v>0.16</v>
      </c>
      <c r="N4071" t="s">
        <v>1138</v>
      </c>
      <c r="O4071" t="s">
        <v>30</v>
      </c>
      <c r="P4071" t="s">
        <v>18</v>
      </c>
      <c r="Q4071" t="s">
        <v>32</v>
      </c>
      <c r="R4071" t="s">
        <v>26</v>
      </c>
      <c r="S4071" t="s">
        <v>27</v>
      </c>
      <c r="T4071" t="s">
        <v>13310</v>
      </c>
      <c r="U4071" s="1">
        <v>45651</v>
      </c>
      <c r="V4071">
        <v>103</v>
      </c>
      <c r="W4071" t="str">
        <f t="shared" si="110"/>
        <v>90-119</v>
      </c>
    </row>
    <row r="4072" spans="1:23" x14ac:dyDescent="0.25">
      <c r="A4072" t="s">
        <v>4321</v>
      </c>
      <c r="B4072">
        <v>8594034535</v>
      </c>
      <c r="C4072">
        <v>8233632730</v>
      </c>
      <c r="D4072" s="1">
        <v>45666</v>
      </c>
      <c r="E4072">
        <v>99214</v>
      </c>
      <c r="F4072">
        <v>85025</v>
      </c>
      <c r="G4072" t="s">
        <v>3598</v>
      </c>
      <c r="H4072" s="34">
        <v>76688</v>
      </c>
      <c r="I4072" s="7">
        <v>65185</v>
      </c>
      <c r="J4072" s="7">
        <v>63881.3</v>
      </c>
      <c r="K4072" s="7">
        <v>0</v>
      </c>
      <c r="L4072" s="7">
        <v>1303.7</v>
      </c>
      <c r="M4072" s="5">
        <v>0.02</v>
      </c>
      <c r="N4072" t="s">
        <v>16</v>
      </c>
      <c r="O4072" t="s">
        <v>17</v>
      </c>
      <c r="P4072" t="s">
        <v>97</v>
      </c>
      <c r="Q4072" t="s">
        <v>32</v>
      </c>
      <c r="R4072" t="s">
        <v>27</v>
      </c>
      <c r="S4072" t="s">
        <v>21</v>
      </c>
      <c r="T4072" t="s">
        <v>13310</v>
      </c>
      <c r="U4072" s="1">
        <v>45811</v>
      </c>
      <c r="V4072">
        <v>145</v>
      </c>
      <c r="W4072" t="str">
        <f t="shared" si="110"/>
        <v>120-149</v>
      </c>
    </row>
    <row r="4073" spans="1:23" x14ac:dyDescent="0.25">
      <c r="A4073" t="s">
        <v>4322</v>
      </c>
      <c r="B4073">
        <v>5545265195</v>
      </c>
      <c r="C4073">
        <v>663085491</v>
      </c>
      <c r="D4073" s="1">
        <v>45513</v>
      </c>
      <c r="E4073">
        <v>99221</v>
      </c>
      <c r="F4073">
        <v>99214</v>
      </c>
      <c r="G4073" t="s">
        <v>3754</v>
      </c>
      <c r="H4073" s="34">
        <v>60089</v>
      </c>
      <c r="I4073" s="7">
        <v>51076</v>
      </c>
      <c r="J4073" s="7">
        <v>50054.48</v>
      </c>
      <c r="K4073" s="7">
        <v>0</v>
      </c>
      <c r="L4073" s="7">
        <v>1021.52</v>
      </c>
      <c r="M4073" s="5">
        <v>0.02</v>
      </c>
      <c r="N4073" t="s">
        <v>16</v>
      </c>
      <c r="O4073" t="s">
        <v>17</v>
      </c>
      <c r="P4073" t="s">
        <v>55</v>
      </c>
      <c r="Q4073" t="s">
        <v>19</v>
      </c>
      <c r="R4073" t="s">
        <v>26</v>
      </c>
      <c r="S4073" t="s">
        <v>17</v>
      </c>
      <c r="T4073" t="s">
        <v>13310</v>
      </c>
      <c r="U4073" s="1">
        <v>45560</v>
      </c>
      <c r="V4073">
        <v>47</v>
      </c>
      <c r="W4073" t="str">
        <f t="shared" si="110"/>
        <v>30-59</v>
      </c>
    </row>
    <row r="4074" spans="1:23" x14ac:dyDescent="0.25">
      <c r="A4074" t="s">
        <v>4323</v>
      </c>
      <c r="B4074">
        <v>9149839520</v>
      </c>
      <c r="C4074">
        <v>8466777423</v>
      </c>
      <c r="D4074" s="1">
        <v>45295</v>
      </c>
      <c r="E4074">
        <v>99213</v>
      </c>
      <c r="F4074">
        <v>99282</v>
      </c>
      <c r="G4074" t="s">
        <v>3598</v>
      </c>
      <c r="H4074" s="34">
        <v>99148</v>
      </c>
      <c r="I4074" s="7">
        <v>71387</v>
      </c>
      <c r="J4074" s="7">
        <v>65676.039999999994</v>
      </c>
      <c r="K4074" s="7">
        <v>0</v>
      </c>
      <c r="L4074" s="7">
        <v>5710.96</v>
      </c>
      <c r="M4074" s="5">
        <v>0.08</v>
      </c>
      <c r="N4074" t="s">
        <v>24</v>
      </c>
      <c r="O4074" t="s">
        <v>17</v>
      </c>
      <c r="P4074" t="s">
        <v>3148</v>
      </c>
      <c r="Q4074" t="s">
        <v>19</v>
      </c>
      <c r="R4074" t="s">
        <v>26</v>
      </c>
      <c r="S4074" t="s">
        <v>21</v>
      </c>
      <c r="T4074" t="s">
        <v>13312</v>
      </c>
      <c r="U4074" s="1">
        <v>45345</v>
      </c>
      <c r="V4074">
        <v>50</v>
      </c>
      <c r="W4074" t="str">
        <f t="shared" si="110"/>
        <v>30-59</v>
      </c>
    </row>
    <row r="4075" spans="1:23" x14ac:dyDescent="0.25">
      <c r="A4075" t="s">
        <v>4324</v>
      </c>
      <c r="B4075">
        <v>7904390111</v>
      </c>
      <c r="C4075">
        <v>1979753578</v>
      </c>
      <c r="D4075" s="1">
        <v>45938</v>
      </c>
      <c r="E4075">
        <v>99231</v>
      </c>
      <c r="F4075">
        <v>93000</v>
      </c>
      <c r="G4075" t="s">
        <v>3288</v>
      </c>
      <c r="H4075" s="34">
        <v>65305</v>
      </c>
      <c r="I4075" s="7">
        <v>47020</v>
      </c>
      <c r="J4075" s="7">
        <v>43258.400000000001</v>
      </c>
      <c r="K4075" s="7">
        <v>0</v>
      </c>
      <c r="L4075" s="7">
        <v>3761.6</v>
      </c>
      <c r="M4075" s="5">
        <v>0.08</v>
      </c>
      <c r="N4075" t="s">
        <v>24</v>
      </c>
      <c r="O4075" t="s">
        <v>17</v>
      </c>
      <c r="P4075" t="s">
        <v>35</v>
      </c>
      <c r="Q4075" t="s">
        <v>19</v>
      </c>
      <c r="R4075" t="s">
        <v>43</v>
      </c>
      <c r="S4075" t="s">
        <v>27</v>
      </c>
      <c r="T4075" t="s">
        <v>13310</v>
      </c>
      <c r="U4075" s="1">
        <v>46075</v>
      </c>
      <c r="V4075">
        <v>137</v>
      </c>
      <c r="W4075" t="str">
        <f t="shared" si="110"/>
        <v>120-149</v>
      </c>
    </row>
    <row r="4076" spans="1:23" x14ac:dyDescent="0.25">
      <c r="A4076" t="s">
        <v>4325</v>
      </c>
      <c r="B4076">
        <v>921071802</v>
      </c>
      <c r="C4076">
        <v>3711662331</v>
      </c>
      <c r="D4076" s="1">
        <v>45552</v>
      </c>
      <c r="E4076">
        <v>99232</v>
      </c>
      <c r="F4076">
        <v>90834</v>
      </c>
      <c r="G4076" t="s">
        <v>3154</v>
      </c>
      <c r="H4076" s="34">
        <v>70000</v>
      </c>
      <c r="I4076" s="7">
        <v>57400</v>
      </c>
      <c r="J4076" s="7">
        <v>47068</v>
      </c>
      <c r="K4076" s="7">
        <v>0</v>
      </c>
      <c r="L4076" s="7">
        <v>10332</v>
      </c>
      <c r="M4076" s="5">
        <v>0.18</v>
      </c>
      <c r="N4076" t="s">
        <v>3141</v>
      </c>
      <c r="O4076" t="s">
        <v>17</v>
      </c>
      <c r="P4076" t="s">
        <v>3147</v>
      </c>
      <c r="Q4076" t="s">
        <v>32</v>
      </c>
      <c r="R4076" t="s">
        <v>38</v>
      </c>
      <c r="S4076" t="s">
        <v>17</v>
      </c>
      <c r="T4076" t="s">
        <v>13310</v>
      </c>
      <c r="U4076" s="1">
        <v>45681</v>
      </c>
      <c r="V4076">
        <v>129</v>
      </c>
      <c r="W4076" t="str">
        <f t="shared" si="110"/>
        <v>120-149</v>
      </c>
    </row>
    <row r="4077" spans="1:23" x14ac:dyDescent="0.25">
      <c r="A4077" t="s">
        <v>4326</v>
      </c>
      <c r="B4077">
        <v>4122645516</v>
      </c>
      <c r="C4077">
        <v>390999320</v>
      </c>
      <c r="D4077" s="1">
        <v>45902</v>
      </c>
      <c r="E4077">
        <v>99231</v>
      </c>
      <c r="F4077">
        <v>99292</v>
      </c>
      <c r="G4077" t="s">
        <v>182</v>
      </c>
      <c r="H4077" s="34">
        <v>25866</v>
      </c>
      <c r="I4077" s="7">
        <v>20434</v>
      </c>
      <c r="J4077" s="7">
        <v>12857.56</v>
      </c>
      <c r="K4077" s="7">
        <v>4307</v>
      </c>
      <c r="L4077" s="7">
        <v>3269.44</v>
      </c>
      <c r="M4077" s="5">
        <v>0.16</v>
      </c>
      <c r="N4077" t="s">
        <v>1138</v>
      </c>
      <c r="O4077" t="s">
        <v>27</v>
      </c>
      <c r="P4077" t="s">
        <v>40</v>
      </c>
      <c r="Q4077" t="s">
        <v>19</v>
      </c>
      <c r="R4077" t="s">
        <v>21</v>
      </c>
      <c r="S4077" t="s">
        <v>27</v>
      </c>
      <c r="T4077" t="s">
        <v>13312</v>
      </c>
      <c r="U4077" s="1">
        <v>45943</v>
      </c>
      <c r="V4077">
        <v>41</v>
      </c>
      <c r="W4077" t="str">
        <f t="shared" si="110"/>
        <v>30-59</v>
      </c>
    </row>
    <row r="4078" spans="1:23" x14ac:dyDescent="0.25">
      <c r="A4078" t="s">
        <v>4327</v>
      </c>
      <c r="B4078">
        <v>1864540978</v>
      </c>
      <c r="C4078">
        <v>7046428364</v>
      </c>
      <c r="D4078" s="1">
        <v>45360</v>
      </c>
      <c r="E4078">
        <v>99222</v>
      </c>
      <c r="F4078">
        <v>99281</v>
      </c>
      <c r="G4078" t="s">
        <v>142</v>
      </c>
      <c r="H4078" s="34">
        <v>88376</v>
      </c>
      <c r="I4078" s="7">
        <v>68933</v>
      </c>
      <c r="J4078" s="7">
        <v>45704.4</v>
      </c>
      <c r="K4078" s="7">
        <v>9442</v>
      </c>
      <c r="L4078" s="7">
        <v>13786.6</v>
      </c>
      <c r="M4078" s="5">
        <v>0.2</v>
      </c>
      <c r="N4078" t="s">
        <v>3140</v>
      </c>
      <c r="O4078" t="s">
        <v>30</v>
      </c>
      <c r="P4078" t="s">
        <v>55</v>
      </c>
      <c r="Q4078" t="s">
        <v>32</v>
      </c>
      <c r="R4078" t="s">
        <v>38</v>
      </c>
      <c r="S4078" t="s">
        <v>21</v>
      </c>
      <c r="T4078" t="s">
        <v>13311</v>
      </c>
      <c r="U4078" s="1">
        <v>45517</v>
      </c>
      <c r="V4078">
        <v>157</v>
      </c>
      <c r="W4078" t="str">
        <f t="shared" si="110"/>
        <v>150-179</v>
      </c>
    </row>
    <row r="4079" spans="1:23" x14ac:dyDescent="0.25">
      <c r="A4079" t="s">
        <v>4328</v>
      </c>
      <c r="B4079">
        <v>4255390144</v>
      </c>
      <c r="C4079">
        <v>9382196440</v>
      </c>
      <c r="D4079" s="1">
        <v>45598</v>
      </c>
      <c r="E4079">
        <v>99231</v>
      </c>
      <c r="F4079">
        <v>99201</v>
      </c>
      <c r="G4079" t="s">
        <v>71</v>
      </c>
      <c r="H4079" s="34">
        <v>95109</v>
      </c>
      <c r="I4079" s="7">
        <v>75136</v>
      </c>
      <c r="J4079" s="7">
        <v>63114.239999999998</v>
      </c>
      <c r="K4079" s="7">
        <v>0</v>
      </c>
      <c r="L4079" s="7">
        <v>12021.76</v>
      </c>
      <c r="M4079" s="5">
        <v>0.16</v>
      </c>
      <c r="N4079" t="s">
        <v>1138</v>
      </c>
      <c r="O4079" t="s">
        <v>17</v>
      </c>
      <c r="P4079" t="s">
        <v>31</v>
      </c>
      <c r="Q4079" t="s">
        <v>19</v>
      </c>
      <c r="R4079" t="s">
        <v>21</v>
      </c>
      <c r="S4079" t="s">
        <v>27</v>
      </c>
      <c r="T4079" t="s">
        <v>13311</v>
      </c>
      <c r="U4079" s="1">
        <v>45777</v>
      </c>
      <c r="V4079">
        <v>179</v>
      </c>
      <c r="W4079" t="str">
        <f t="shared" si="110"/>
        <v>150-179</v>
      </c>
    </row>
    <row r="4080" spans="1:23" x14ac:dyDescent="0.25">
      <c r="A4080" t="s">
        <v>4329</v>
      </c>
      <c r="B4080">
        <v>2964640876</v>
      </c>
      <c r="C4080">
        <v>6780526504</v>
      </c>
      <c r="D4080" s="1">
        <v>45622</v>
      </c>
      <c r="E4080">
        <v>99221</v>
      </c>
      <c r="F4080">
        <v>85025</v>
      </c>
      <c r="G4080" t="s">
        <v>3283</v>
      </c>
      <c r="H4080" s="34">
        <v>37651</v>
      </c>
      <c r="I4080" s="7">
        <v>29368</v>
      </c>
      <c r="J4080" s="7">
        <v>21932.400000000001</v>
      </c>
      <c r="K4080" s="7">
        <v>1562</v>
      </c>
      <c r="L4080" s="7">
        <v>5873.6</v>
      </c>
      <c r="M4080" s="5">
        <v>0.2</v>
      </c>
      <c r="N4080" t="s">
        <v>3140</v>
      </c>
      <c r="O4080" t="s">
        <v>30</v>
      </c>
      <c r="P4080" t="s">
        <v>58</v>
      </c>
      <c r="Q4080" t="s">
        <v>19</v>
      </c>
      <c r="R4080" t="s">
        <v>26</v>
      </c>
      <c r="S4080" t="s">
        <v>27</v>
      </c>
      <c r="T4080" t="s">
        <v>13311</v>
      </c>
      <c r="U4080" s="1">
        <v>45675</v>
      </c>
      <c r="V4080">
        <v>53</v>
      </c>
      <c r="W4080" t="str">
        <f t="shared" si="110"/>
        <v>30-59</v>
      </c>
    </row>
    <row r="4081" spans="1:23" x14ac:dyDescent="0.25">
      <c r="A4081" t="s">
        <v>4330</v>
      </c>
      <c r="B4081">
        <v>1688566031</v>
      </c>
      <c r="C4081">
        <v>3801065509</v>
      </c>
      <c r="D4081" s="1">
        <v>45311</v>
      </c>
      <c r="E4081">
        <v>99223</v>
      </c>
      <c r="F4081">
        <v>81000</v>
      </c>
      <c r="G4081" t="s">
        <v>3355</v>
      </c>
      <c r="H4081" s="34">
        <v>92755</v>
      </c>
      <c r="I4081" s="7">
        <v>76059</v>
      </c>
      <c r="J4081" s="7">
        <v>62368.38</v>
      </c>
      <c r="K4081" s="7">
        <v>0</v>
      </c>
      <c r="L4081" s="7">
        <v>13690.62</v>
      </c>
      <c r="M4081" s="5">
        <v>0.18</v>
      </c>
      <c r="N4081" t="s">
        <v>3141</v>
      </c>
      <c r="O4081" t="s">
        <v>17</v>
      </c>
      <c r="P4081" t="s">
        <v>55</v>
      </c>
      <c r="Q4081" t="s">
        <v>32</v>
      </c>
      <c r="R4081" t="s">
        <v>38</v>
      </c>
      <c r="S4081" t="s">
        <v>21</v>
      </c>
      <c r="T4081" t="s">
        <v>13311</v>
      </c>
      <c r="U4081" s="1">
        <v>45356</v>
      </c>
      <c r="V4081">
        <v>45</v>
      </c>
      <c r="W4081" t="str">
        <f t="shared" si="110"/>
        <v>30-59</v>
      </c>
    </row>
    <row r="4082" spans="1:23" x14ac:dyDescent="0.25">
      <c r="A4082" t="s">
        <v>4331</v>
      </c>
      <c r="B4082">
        <v>3888017257</v>
      </c>
      <c r="C4082">
        <v>8730838319</v>
      </c>
      <c r="D4082" s="1">
        <v>45414</v>
      </c>
      <c r="E4082">
        <v>99238</v>
      </c>
      <c r="F4082">
        <v>90834</v>
      </c>
      <c r="G4082" t="s">
        <v>3405</v>
      </c>
      <c r="H4082" s="34">
        <v>85812</v>
      </c>
      <c r="I4082" s="7">
        <v>67791</v>
      </c>
      <c r="J4082" s="7">
        <v>28795.439999999999</v>
      </c>
      <c r="K4082" s="7">
        <v>28149</v>
      </c>
      <c r="L4082" s="7">
        <v>10846.56</v>
      </c>
      <c r="M4082" s="5">
        <v>0.16</v>
      </c>
      <c r="N4082" t="s">
        <v>1138</v>
      </c>
      <c r="O4082" t="s">
        <v>27</v>
      </c>
      <c r="P4082" t="s">
        <v>3146</v>
      </c>
      <c r="Q4082" t="s">
        <v>32</v>
      </c>
      <c r="R4082" t="s">
        <v>43</v>
      </c>
      <c r="S4082" t="s">
        <v>21</v>
      </c>
      <c r="T4082" t="s">
        <v>13312</v>
      </c>
      <c r="U4082" s="1">
        <v>45498</v>
      </c>
      <c r="V4082">
        <v>84</v>
      </c>
      <c r="W4082" t="str">
        <f t="shared" si="110"/>
        <v>60-89</v>
      </c>
    </row>
    <row r="4083" spans="1:23" x14ac:dyDescent="0.25">
      <c r="A4083" t="s">
        <v>4332</v>
      </c>
      <c r="B4083">
        <v>600633261</v>
      </c>
      <c r="C4083">
        <v>1569201241</v>
      </c>
      <c r="D4083" s="1">
        <v>45547</v>
      </c>
      <c r="E4083">
        <v>99223</v>
      </c>
      <c r="F4083">
        <v>99201</v>
      </c>
      <c r="G4083" t="s">
        <v>3306</v>
      </c>
      <c r="H4083" s="34">
        <v>71168</v>
      </c>
      <c r="I4083" s="7">
        <v>58358</v>
      </c>
      <c r="J4083" s="7">
        <v>47853.56</v>
      </c>
      <c r="K4083" s="7">
        <v>0</v>
      </c>
      <c r="L4083" s="7">
        <v>10504.44</v>
      </c>
      <c r="M4083" s="5">
        <v>0.18</v>
      </c>
      <c r="N4083" t="s">
        <v>3141</v>
      </c>
      <c r="O4083" t="s">
        <v>17</v>
      </c>
      <c r="P4083" t="s">
        <v>3148</v>
      </c>
      <c r="Q4083" t="s">
        <v>32</v>
      </c>
      <c r="R4083" t="s">
        <v>27</v>
      </c>
      <c r="S4083" t="s">
        <v>17</v>
      </c>
      <c r="T4083" t="s">
        <v>13310</v>
      </c>
      <c r="U4083" s="1">
        <v>45713</v>
      </c>
      <c r="V4083">
        <v>166</v>
      </c>
      <c r="W4083" t="str">
        <f t="shared" si="110"/>
        <v>150-179</v>
      </c>
    </row>
    <row r="4084" spans="1:23" x14ac:dyDescent="0.25">
      <c r="A4084" t="s">
        <v>4333</v>
      </c>
      <c r="B4084">
        <v>1155406057</v>
      </c>
      <c r="C4084">
        <v>1285331004</v>
      </c>
      <c r="D4084" s="1">
        <v>45523</v>
      </c>
      <c r="E4084">
        <v>99213</v>
      </c>
      <c r="F4084">
        <v>99282</v>
      </c>
      <c r="G4084" t="s">
        <v>3208</v>
      </c>
      <c r="H4084" s="34">
        <v>64279</v>
      </c>
      <c r="I4084" s="7">
        <v>41781</v>
      </c>
      <c r="J4084" s="7">
        <v>30903.279999999999</v>
      </c>
      <c r="K4084" s="7">
        <v>5864</v>
      </c>
      <c r="L4084" s="7">
        <v>5013.72</v>
      </c>
      <c r="M4084" s="5">
        <v>0.12</v>
      </c>
      <c r="N4084" t="s">
        <v>46</v>
      </c>
      <c r="O4084" t="s">
        <v>30</v>
      </c>
      <c r="P4084" t="s">
        <v>31</v>
      </c>
      <c r="Q4084" t="s">
        <v>19</v>
      </c>
      <c r="R4084" t="s">
        <v>27</v>
      </c>
      <c r="S4084" t="s">
        <v>21</v>
      </c>
      <c r="T4084" t="s">
        <v>13310</v>
      </c>
      <c r="U4084" s="1">
        <v>45669</v>
      </c>
      <c r="V4084">
        <v>146</v>
      </c>
      <c r="W4084" t="str">
        <f t="shared" si="110"/>
        <v>120-149</v>
      </c>
    </row>
    <row r="4085" spans="1:23" x14ac:dyDescent="0.25">
      <c r="A4085" t="s">
        <v>4334</v>
      </c>
      <c r="B4085">
        <v>2673694666</v>
      </c>
      <c r="C4085">
        <v>5186565301</v>
      </c>
      <c r="D4085" s="1">
        <v>45777</v>
      </c>
      <c r="E4085">
        <v>99221</v>
      </c>
      <c r="F4085">
        <v>81000</v>
      </c>
      <c r="G4085" t="s">
        <v>99</v>
      </c>
      <c r="H4085" s="34">
        <v>64369</v>
      </c>
      <c r="I4085" s="7">
        <v>51495</v>
      </c>
      <c r="J4085" s="7">
        <v>26324.7</v>
      </c>
      <c r="K4085" s="7">
        <v>17961</v>
      </c>
      <c r="L4085" s="7">
        <v>7209.3</v>
      </c>
      <c r="M4085" s="5">
        <v>0.14000000000000001</v>
      </c>
      <c r="N4085" t="s">
        <v>1135</v>
      </c>
      <c r="O4085" t="s">
        <v>27</v>
      </c>
      <c r="P4085" t="s">
        <v>35</v>
      </c>
      <c r="Q4085" t="s">
        <v>19</v>
      </c>
      <c r="R4085" t="s">
        <v>38</v>
      </c>
      <c r="S4085" t="s">
        <v>17</v>
      </c>
      <c r="T4085" t="s">
        <v>13311</v>
      </c>
      <c r="U4085" s="1">
        <v>45932</v>
      </c>
      <c r="V4085">
        <v>155</v>
      </c>
      <c r="W4085" t="str">
        <f t="shared" si="110"/>
        <v>150-179</v>
      </c>
    </row>
    <row r="4086" spans="1:23" x14ac:dyDescent="0.25">
      <c r="A4086" t="s">
        <v>4335</v>
      </c>
      <c r="B4086">
        <v>5278315757</v>
      </c>
      <c r="C4086">
        <v>7649701617</v>
      </c>
      <c r="D4086" s="1">
        <v>45797</v>
      </c>
      <c r="E4086">
        <v>99214</v>
      </c>
      <c r="F4086">
        <v>99281</v>
      </c>
      <c r="G4086" t="s">
        <v>102</v>
      </c>
      <c r="H4086" s="34">
        <v>74070</v>
      </c>
      <c r="I4086" s="7">
        <v>62960</v>
      </c>
      <c r="J4086" s="7">
        <v>50676.800000000003</v>
      </c>
      <c r="K4086" s="7">
        <v>11024</v>
      </c>
      <c r="L4086" s="7">
        <v>1259.2</v>
      </c>
      <c r="M4086" s="5">
        <v>0.02</v>
      </c>
      <c r="N4086" t="s">
        <v>16</v>
      </c>
      <c r="O4086" t="s">
        <v>30</v>
      </c>
      <c r="P4086" t="s">
        <v>3148</v>
      </c>
      <c r="Q4086" t="s">
        <v>19</v>
      </c>
      <c r="R4086" t="s">
        <v>26</v>
      </c>
      <c r="S4086" t="s">
        <v>27</v>
      </c>
      <c r="T4086" t="s">
        <v>13311</v>
      </c>
      <c r="U4086" s="1">
        <v>45908</v>
      </c>
      <c r="V4086">
        <v>111</v>
      </c>
      <c r="W4086" t="str">
        <f t="shared" si="110"/>
        <v>90-119</v>
      </c>
    </row>
    <row r="4087" spans="1:23" x14ac:dyDescent="0.25">
      <c r="A4087" t="s">
        <v>4336</v>
      </c>
      <c r="B4087">
        <v>5874724871</v>
      </c>
      <c r="C4087">
        <v>7582656230</v>
      </c>
      <c r="D4087" s="1">
        <v>45682</v>
      </c>
      <c r="E4087">
        <v>99232</v>
      </c>
      <c r="F4087">
        <v>99205</v>
      </c>
      <c r="G4087" t="s">
        <v>198</v>
      </c>
      <c r="H4087" s="34">
        <v>50091</v>
      </c>
      <c r="I4087" s="7">
        <v>41075</v>
      </c>
      <c r="J4087" s="7">
        <v>30593.5</v>
      </c>
      <c r="K4087" s="7">
        <v>3088</v>
      </c>
      <c r="L4087" s="7">
        <v>7393.5</v>
      </c>
      <c r="M4087" s="5">
        <v>0.18</v>
      </c>
      <c r="N4087" t="s">
        <v>3141</v>
      </c>
      <c r="O4087" t="s">
        <v>30</v>
      </c>
      <c r="P4087" t="s">
        <v>3148</v>
      </c>
      <c r="Q4087" t="s">
        <v>32</v>
      </c>
      <c r="R4087" t="s">
        <v>21</v>
      </c>
      <c r="S4087" t="s">
        <v>17</v>
      </c>
      <c r="T4087" t="s">
        <v>13311</v>
      </c>
      <c r="U4087" s="1">
        <v>45721</v>
      </c>
      <c r="V4087">
        <v>39</v>
      </c>
      <c r="W4087" t="str">
        <f t="shared" si="110"/>
        <v>30-59</v>
      </c>
    </row>
    <row r="4088" spans="1:23" x14ac:dyDescent="0.25">
      <c r="A4088" t="s">
        <v>4337</v>
      </c>
      <c r="B4088">
        <v>8304860823</v>
      </c>
      <c r="C4088">
        <v>2142464219</v>
      </c>
      <c r="D4088" s="1">
        <v>45870</v>
      </c>
      <c r="E4088">
        <v>99232</v>
      </c>
      <c r="F4088">
        <v>80053</v>
      </c>
      <c r="G4088" t="s">
        <v>248</v>
      </c>
      <c r="H4088" s="34">
        <v>55881</v>
      </c>
      <c r="I4088" s="7">
        <v>43587</v>
      </c>
      <c r="J4088" s="7">
        <v>31276.6</v>
      </c>
      <c r="K4088" s="7">
        <v>3593</v>
      </c>
      <c r="L4088" s="7">
        <v>8717.4</v>
      </c>
      <c r="M4088" s="5">
        <v>0.2</v>
      </c>
      <c r="N4088" t="s">
        <v>3140</v>
      </c>
      <c r="O4088" t="s">
        <v>30</v>
      </c>
      <c r="P4088" t="s">
        <v>3147</v>
      </c>
      <c r="Q4088" t="s">
        <v>19</v>
      </c>
      <c r="R4088" t="s">
        <v>21</v>
      </c>
      <c r="S4088" t="s">
        <v>27</v>
      </c>
      <c r="T4088" t="s">
        <v>13310</v>
      </c>
      <c r="U4088" s="1">
        <v>45918</v>
      </c>
      <c r="V4088">
        <v>48</v>
      </c>
      <c r="W4088" t="str">
        <f t="shared" si="110"/>
        <v>30-59</v>
      </c>
    </row>
    <row r="4089" spans="1:23" x14ac:dyDescent="0.25">
      <c r="A4089" t="s">
        <v>4338</v>
      </c>
      <c r="B4089">
        <v>8039084085</v>
      </c>
      <c r="C4089">
        <v>8567327288</v>
      </c>
      <c r="D4089" s="1">
        <v>45564</v>
      </c>
      <c r="E4089">
        <v>99231</v>
      </c>
      <c r="F4089">
        <v>99201</v>
      </c>
      <c r="G4089" t="s">
        <v>3309</v>
      </c>
      <c r="H4089" s="34">
        <v>80009</v>
      </c>
      <c r="I4089" s="7">
        <v>65607</v>
      </c>
      <c r="J4089" s="7">
        <v>35827.74</v>
      </c>
      <c r="K4089" s="7">
        <v>17970</v>
      </c>
      <c r="L4089" s="7">
        <v>11809.26</v>
      </c>
      <c r="M4089" s="5">
        <v>0.18</v>
      </c>
      <c r="N4089" t="s">
        <v>3141</v>
      </c>
      <c r="O4089" t="s">
        <v>27</v>
      </c>
      <c r="P4089" t="s">
        <v>55</v>
      </c>
      <c r="Q4089" t="s">
        <v>19</v>
      </c>
      <c r="R4089" t="s">
        <v>43</v>
      </c>
      <c r="S4089" t="s">
        <v>17</v>
      </c>
      <c r="T4089" t="s">
        <v>13311</v>
      </c>
      <c r="U4089" s="1">
        <v>45629</v>
      </c>
      <c r="V4089">
        <v>65</v>
      </c>
      <c r="W4089" t="str">
        <f t="shared" si="110"/>
        <v>60-89</v>
      </c>
    </row>
    <row r="4090" spans="1:23" x14ac:dyDescent="0.25">
      <c r="A4090" t="s">
        <v>4339</v>
      </c>
      <c r="B4090">
        <v>5869084725</v>
      </c>
      <c r="C4090">
        <v>7585216852</v>
      </c>
      <c r="D4090" s="1">
        <v>45780</v>
      </c>
      <c r="E4090">
        <v>99214</v>
      </c>
      <c r="F4090">
        <v>99204</v>
      </c>
      <c r="G4090" t="s">
        <v>89</v>
      </c>
      <c r="H4090" s="34">
        <v>99800</v>
      </c>
      <c r="I4090" s="7">
        <v>77844</v>
      </c>
      <c r="J4090" s="7">
        <v>40238.199999999997</v>
      </c>
      <c r="K4090" s="7">
        <v>22037</v>
      </c>
      <c r="L4090" s="7">
        <v>15568.8</v>
      </c>
      <c r="M4090" s="5">
        <v>0.2</v>
      </c>
      <c r="N4090" t="s">
        <v>3140</v>
      </c>
      <c r="O4090" t="s">
        <v>27</v>
      </c>
      <c r="P4090" t="s">
        <v>25</v>
      </c>
      <c r="Q4090" t="s">
        <v>32</v>
      </c>
      <c r="R4090" t="s">
        <v>38</v>
      </c>
      <c r="S4090" t="s">
        <v>21</v>
      </c>
      <c r="T4090" t="s">
        <v>13311</v>
      </c>
      <c r="U4090" s="1">
        <v>45949</v>
      </c>
      <c r="V4090">
        <v>169</v>
      </c>
      <c r="W4090" t="str">
        <f t="shared" si="110"/>
        <v>150-179</v>
      </c>
    </row>
    <row r="4091" spans="1:23" x14ac:dyDescent="0.25">
      <c r="A4091" t="s">
        <v>4340</v>
      </c>
      <c r="B4091">
        <v>434517332</v>
      </c>
      <c r="C4091">
        <v>9098320150</v>
      </c>
      <c r="D4091" s="1">
        <v>45651</v>
      </c>
      <c r="E4091">
        <v>99223</v>
      </c>
      <c r="F4091">
        <v>36415</v>
      </c>
      <c r="G4091" t="s">
        <v>45</v>
      </c>
      <c r="H4091" s="34">
        <v>59839</v>
      </c>
      <c r="I4091" s="7">
        <v>46674</v>
      </c>
      <c r="J4091" s="7">
        <v>31638.2</v>
      </c>
      <c r="K4091" s="7">
        <v>5701</v>
      </c>
      <c r="L4091" s="7">
        <v>9334.7999999999993</v>
      </c>
      <c r="M4091" s="5">
        <v>0.2</v>
      </c>
      <c r="N4091" t="s">
        <v>3140</v>
      </c>
      <c r="O4091" t="s">
        <v>27</v>
      </c>
      <c r="P4091" t="s">
        <v>25</v>
      </c>
      <c r="Q4091" t="s">
        <v>32</v>
      </c>
      <c r="R4091" t="s">
        <v>26</v>
      </c>
      <c r="S4091" t="s">
        <v>17</v>
      </c>
      <c r="T4091" t="s">
        <v>13311</v>
      </c>
      <c r="U4091" s="1">
        <v>45763</v>
      </c>
      <c r="V4091">
        <v>112</v>
      </c>
      <c r="W4091" t="str">
        <f t="shared" si="110"/>
        <v>90-119</v>
      </c>
    </row>
    <row r="4092" spans="1:23" x14ac:dyDescent="0.25">
      <c r="A4092" t="s">
        <v>4341</v>
      </c>
      <c r="B4092">
        <v>2482991169</v>
      </c>
      <c r="C4092">
        <v>8831624840</v>
      </c>
      <c r="D4092" s="1">
        <v>45587</v>
      </c>
      <c r="E4092">
        <v>99213</v>
      </c>
      <c r="F4092">
        <v>99292</v>
      </c>
      <c r="G4092" t="s">
        <v>240</v>
      </c>
      <c r="H4092" s="34">
        <v>89743</v>
      </c>
      <c r="I4092" s="7">
        <v>76282</v>
      </c>
      <c r="J4092" s="7">
        <v>74756.36</v>
      </c>
      <c r="K4092" s="7">
        <v>0</v>
      </c>
      <c r="L4092" s="7">
        <v>1525.64</v>
      </c>
      <c r="M4092" s="5">
        <v>0.02</v>
      </c>
      <c r="N4092" t="s">
        <v>16</v>
      </c>
      <c r="O4092" t="s">
        <v>17</v>
      </c>
      <c r="P4092" t="s">
        <v>3150</v>
      </c>
      <c r="Q4092" t="s">
        <v>19</v>
      </c>
      <c r="R4092" t="s">
        <v>21</v>
      </c>
      <c r="S4092" t="s">
        <v>27</v>
      </c>
      <c r="T4092" t="s">
        <v>13311</v>
      </c>
      <c r="U4092" s="1">
        <v>45711</v>
      </c>
      <c r="V4092">
        <v>124</v>
      </c>
      <c r="W4092" t="str">
        <f t="shared" si="110"/>
        <v>120-149</v>
      </c>
    </row>
    <row r="4093" spans="1:23" x14ac:dyDescent="0.25">
      <c r="A4093" t="s">
        <v>4342</v>
      </c>
      <c r="B4093">
        <v>3643638625</v>
      </c>
      <c r="C4093">
        <v>4781001413</v>
      </c>
      <c r="D4093" s="1">
        <v>45932</v>
      </c>
      <c r="E4093">
        <v>99238</v>
      </c>
      <c r="F4093">
        <v>99291</v>
      </c>
      <c r="G4093" t="s">
        <v>83</v>
      </c>
      <c r="H4093" s="34">
        <v>8037</v>
      </c>
      <c r="I4093" s="7">
        <v>5224</v>
      </c>
      <c r="J4093" s="7">
        <v>3791.12</v>
      </c>
      <c r="K4093" s="7">
        <v>806</v>
      </c>
      <c r="L4093" s="7">
        <v>626.88</v>
      </c>
      <c r="M4093" s="5">
        <v>0.12</v>
      </c>
      <c r="N4093" t="s">
        <v>46</v>
      </c>
      <c r="O4093" t="s">
        <v>30</v>
      </c>
      <c r="P4093" t="s">
        <v>55</v>
      </c>
      <c r="Q4093" t="s">
        <v>32</v>
      </c>
      <c r="R4093" t="s">
        <v>38</v>
      </c>
      <c r="S4093" t="s">
        <v>21</v>
      </c>
      <c r="T4093" t="s">
        <v>13311</v>
      </c>
      <c r="U4093" s="1">
        <v>46005</v>
      </c>
      <c r="V4093">
        <v>73</v>
      </c>
      <c r="W4093" t="str">
        <f t="shared" si="110"/>
        <v>60-89</v>
      </c>
    </row>
    <row r="4094" spans="1:23" x14ac:dyDescent="0.25">
      <c r="A4094" t="s">
        <v>4343</v>
      </c>
      <c r="B4094">
        <v>251502932</v>
      </c>
      <c r="C4094">
        <v>7279557523</v>
      </c>
      <c r="D4094" s="1">
        <v>45592</v>
      </c>
      <c r="E4094">
        <v>99238</v>
      </c>
      <c r="F4094">
        <v>99201</v>
      </c>
      <c r="G4094" t="s">
        <v>3161</v>
      </c>
      <c r="H4094" s="34">
        <v>85179</v>
      </c>
      <c r="I4094" s="7">
        <v>66440</v>
      </c>
      <c r="J4094" s="7">
        <v>45144</v>
      </c>
      <c r="K4094" s="7">
        <v>8008</v>
      </c>
      <c r="L4094" s="7">
        <v>13288</v>
      </c>
      <c r="M4094" s="5">
        <v>0.2</v>
      </c>
      <c r="N4094" t="s">
        <v>3140</v>
      </c>
      <c r="O4094" t="s">
        <v>30</v>
      </c>
      <c r="P4094" t="s">
        <v>35</v>
      </c>
      <c r="Q4094" t="s">
        <v>19</v>
      </c>
      <c r="R4094" t="s">
        <v>21</v>
      </c>
      <c r="S4094" t="s">
        <v>27</v>
      </c>
      <c r="T4094" t="s">
        <v>13311</v>
      </c>
      <c r="U4094" s="1">
        <v>45673</v>
      </c>
      <c r="V4094">
        <v>81</v>
      </c>
      <c r="W4094" t="str">
        <f t="shared" si="110"/>
        <v>60-89</v>
      </c>
    </row>
    <row r="4095" spans="1:23" x14ac:dyDescent="0.25">
      <c r="A4095" t="s">
        <v>4344</v>
      </c>
      <c r="B4095">
        <v>7262691306</v>
      </c>
      <c r="C4095">
        <v>9425017595</v>
      </c>
      <c r="D4095" s="1">
        <v>45649</v>
      </c>
      <c r="E4095">
        <v>99213</v>
      </c>
      <c r="F4095">
        <v>93000</v>
      </c>
      <c r="G4095" t="s">
        <v>248</v>
      </c>
      <c r="H4095" s="34">
        <v>86371</v>
      </c>
      <c r="I4095" s="7">
        <v>64778</v>
      </c>
      <c r="J4095" s="7">
        <v>49209.3</v>
      </c>
      <c r="K4095" s="7">
        <v>5852</v>
      </c>
      <c r="L4095" s="7">
        <v>9716.7000000000007</v>
      </c>
      <c r="M4095" s="5">
        <v>0.15</v>
      </c>
      <c r="N4095" t="s">
        <v>1139</v>
      </c>
      <c r="O4095" t="s">
        <v>30</v>
      </c>
      <c r="P4095" t="s">
        <v>31</v>
      </c>
      <c r="Q4095" t="s">
        <v>19</v>
      </c>
      <c r="R4095" t="s">
        <v>27</v>
      </c>
      <c r="S4095" t="s">
        <v>21</v>
      </c>
      <c r="T4095" t="s">
        <v>13310</v>
      </c>
      <c r="U4095" s="1">
        <v>45817</v>
      </c>
      <c r="V4095">
        <v>168</v>
      </c>
      <c r="W4095" t="str">
        <f t="shared" si="110"/>
        <v>150-179</v>
      </c>
    </row>
    <row r="4096" spans="1:23" x14ac:dyDescent="0.25">
      <c r="A4096" t="s">
        <v>4345</v>
      </c>
      <c r="B4096">
        <v>640306973</v>
      </c>
      <c r="C4096">
        <v>4841176552</v>
      </c>
      <c r="D4096" s="1">
        <v>45955</v>
      </c>
      <c r="E4096">
        <v>99232</v>
      </c>
      <c r="F4096">
        <v>93000</v>
      </c>
      <c r="G4096" t="s">
        <v>3250</v>
      </c>
      <c r="H4096" s="34">
        <v>90036</v>
      </c>
      <c r="I4096" s="7">
        <v>70228</v>
      </c>
      <c r="J4096" s="7">
        <v>56182.400000000001</v>
      </c>
      <c r="K4096" s="7">
        <v>0</v>
      </c>
      <c r="L4096" s="7">
        <v>14045.6</v>
      </c>
      <c r="M4096" s="5">
        <v>0.2</v>
      </c>
      <c r="N4096" t="s">
        <v>3140</v>
      </c>
      <c r="O4096" t="s">
        <v>17</v>
      </c>
      <c r="P4096" t="s">
        <v>3147</v>
      </c>
      <c r="Q4096" t="s">
        <v>19</v>
      </c>
      <c r="R4096" t="s">
        <v>43</v>
      </c>
      <c r="S4096" t="s">
        <v>17</v>
      </c>
      <c r="T4096" t="s">
        <v>13310</v>
      </c>
      <c r="U4096" s="1">
        <v>45993</v>
      </c>
      <c r="V4096">
        <v>38</v>
      </c>
      <c r="W4096" t="str">
        <f t="shared" si="110"/>
        <v>30-59</v>
      </c>
    </row>
    <row r="4097" spans="1:23" x14ac:dyDescent="0.25">
      <c r="A4097" t="s">
        <v>4346</v>
      </c>
      <c r="B4097">
        <v>8856077986</v>
      </c>
      <c r="C4097">
        <v>5660773871</v>
      </c>
      <c r="D4097" s="1">
        <v>45875</v>
      </c>
      <c r="E4097">
        <v>99232</v>
      </c>
      <c r="F4097">
        <v>99211</v>
      </c>
      <c r="G4097" t="s">
        <v>4314</v>
      </c>
      <c r="H4097" s="34">
        <v>54615</v>
      </c>
      <c r="I4097" s="7">
        <v>35500</v>
      </c>
      <c r="J4097" s="7">
        <v>23496</v>
      </c>
      <c r="K4097" s="7">
        <v>7744</v>
      </c>
      <c r="L4097" s="7">
        <v>4260</v>
      </c>
      <c r="M4097" s="5">
        <v>0.12</v>
      </c>
      <c r="N4097" t="s">
        <v>46</v>
      </c>
      <c r="O4097" t="s">
        <v>27</v>
      </c>
      <c r="P4097" t="s">
        <v>40</v>
      </c>
      <c r="Q4097" t="s">
        <v>19</v>
      </c>
      <c r="R4097" t="s">
        <v>38</v>
      </c>
      <c r="S4097" t="s">
        <v>27</v>
      </c>
      <c r="T4097" t="s">
        <v>13312</v>
      </c>
      <c r="U4097" s="1">
        <v>45906</v>
      </c>
      <c r="V4097">
        <v>31</v>
      </c>
      <c r="W4097" t="str">
        <f t="shared" si="110"/>
        <v>30-59</v>
      </c>
    </row>
    <row r="4098" spans="1:23" x14ac:dyDescent="0.25">
      <c r="A4098" t="s">
        <v>4347</v>
      </c>
      <c r="B4098">
        <v>1058584831</v>
      </c>
      <c r="C4098">
        <v>3739835413</v>
      </c>
      <c r="D4098" s="1">
        <v>45413</v>
      </c>
      <c r="E4098">
        <v>99238</v>
      </c>
      <c r="F4098">
        <v>36415</v>
      </c>
      <c r="G4098" t="s">
        <v>3494</v>
      </c>
      <c r="H4098" s="34">
        <v>43455</v>
      </c>
      <c r="I4098" s="7">
        <v>28246</v>
      </c>
      <c r="J4098" s="7">
        <v>15003.48</v>
      </c>
      <c r="K4098" s="7">
        <v>9853</v>
      </c>
      <c r="L4098" s="7">
        <v>3389.52</v>
      </c>
      <c r="M4098" s="5">
        <v>0.12</v>
      </c>
      <c r="N4098" t="s">
        <v>46</v>
      </c>
      <c r="O4098" t="s">
        <v>27</v>
      </c>
      <c r="P4098" t="s">
        <v>3147</v>
      </c>
      <c r="Q4098" t="s">
        <v>19</v>
      </c>
      <c r="R4098" t="s">
        <v>43</v>
      </c>
      <c r="S4098" t="s">
        <v>27</v>
      </c>
      <c r="T4098" t="s">
        <v>13311</v>
      </c>
      <c r="U4098" s="1">
        <v>45573</v>
      </c>
      <c r="V4098">
        <v>160</v>
      </c>
      <c r="W4098" t="str">
        <f t="shared" si="110"/>
        <v>150-179</v>
      </c>
    </row>
    <row r="4099" spans="1:23" x14ac:dyDescent="0.25">
      <c r="A4099" t="s">
        <v>4348</v>
      </c>
      <c r="B4099">
        <v>446859815</v>
      </c>
      <c r="C4099">
        <v>7525833492</v>
      </c>
      <c r="D4099" s="1">
        <v>45347</v>
      </c>
      <c r="E4099">
        <v>99221</v>
      </c>
      <c r="F4099">
        <v>90834</v>
      </c>
      <c r="G4099" t="s">
        <v>3537</v>
      </c>
      <c r="H4099" s="34">
        <v>86340</v>
      </c>
      <c r="I4099" s="7">
        <v>68209</v>
      </c>
      <c r="J4099" s="7">
        <v>31545.56</v>
      </c>
      <c r="K4099" s="7">
        <v>25750</v>
      </c>
      <c r="L4099" s="7">
        <v>10913.44</v>
      </c>
      <c r="M4099" s="5">
        <v>0.16</v>
      </c>
      <c r="N4099" t="s">
        <v>1138</v>
      </c>
      <c r="O4099" t="s">
        <v>27</v>
      </c>
      <c r="P4099" t="s">
        <v>3146</v>
      </c>
      <c r="Q4099" t="s">
        <v>32</v>
      </c>
      <c r="R4099" t="s">
        <v>27</v>
      </c>
      <c r="S4099" t="s">
        <v>27</v>
      </c>
      <c r="T4099" t="s">
        <v>13311</v>
      </c>
      <c r="U4099" s="1">
        <v>45520</v>
      </c>
      <c r="V4099">
        <v>173</v>
      </c>
      <c r="W4099" t="str">
        <f t="shared" ref="W4099:W4162" si="111">IF(V4099="","",IF(V4099&lt;30,"0-29",IF(V4099&lt;60,"30-59",IF(V4099&lt;90,"60-89",IF(V4099&lt;120,"90-119",IF(V4099&lt;150,"120-149",IF(V4099&lt;180,"150-179",IF(V4099&lt;210,"180-209",IF(V4099&lt;240,"210-239",IF(V4099&lt;270,"240-269",IF(V4099&lt;300,"270-299",IF(V4099&lt;330,"300-329",IF(V4099&lt;360,"330-359","360+")))))))))))))</f>
        <v>150-179</v>
      </c>
    </row>
    <row r="4100" spans="1:23" x14ac:dyDescent="0.25">
      <c r="A4100" t="s">
        <v>4349</v>
      </c>
      <c r="B4100">
        <v>1605861229</v>
      </c>
      <c r="C4100">
        <v>9844790700</v>
      </c>
      <c r="D4100" s="1">
        <v>45544</v>
      </c>
      <c r="E4100">
        <v>99222</v>
      </c>
      <c r="F4100">
        <v>99211</v>
      </c>
      <c r="G4100" t="s">
        <v>102</v>
      </c>
      <c r="H4100" s="34">
        <v>47051</v>
      </c>
      <c r="I4100" s="7">
        <v>37170</v>
      </c>
      <c r="J4100" s="7">
        <v>26726.799999999999</v>
      </c>
      <c r="K4100" s="7">
        <v>4496</v>
      </c>
      <c r="L4100" s="7">
        <v>5947.2</v>
      </c>
      <c r="M4100" s="5">
        <v>0.16</v>
      </c>
      <c r="N4100" t="s">
        <v>1138</v>
      </c>
      <c r="O4100" t="s">
        <v>30</v>
      </c>
      <c r="P4100" t="s">
        <v>3150</v>
      </c>
      <c r="Q4100" t="s">
        <v>19</v>
      </c>
      <c r="R4100" t="s">
        <v>20</v>
      </c>
      <c r="S4100" t="s">
        <v>21</v>
      </c>
      <c r="T4100" t="s">
        <v>13310</v>
      </c>
      <c r="U4100" s="1">
        <v>45620</v>
      </c>
      <c r="V4100">
        <v>76</v>
      </c>
      <c r="W4100" t="str">
        <f t="shared" si="111"/>
        <v>60-89</v>
      </c>
    </row>
    <row r="4101" spans="1:23" x14ac:dyDescent="0.25">
      <c r="A4101" t="s">
        <v>4350</v>
      </c>
      <c r="B4101">
        <v>7352826909</v>
      </c>
      <c r="C4101">
        <v>9865373182</v>
      </c>
      <c r="D4101" s="1">
        <v>45684</v>
      </c>
      <c r="E4101">
        <v>99238</v>
      </c>
      <c r="F4101">
        <v>99201</v>
      </c>
      <c r="G4101" t="s">
        <v>198</v>
      </c>
      <c r="H4101" s="34">
        <v>54061</v>
      </c>
      <c r="I4101" s="7">
        <v>38924</v>
      </c>
      <c r="J4101" s="7">
        <v>24804.080000000002</v>
      </c>
      <c r="K4101" s="7">
        <v>11006</v>
      </c>
      <c r="L4101" s="7">
        <v>3113.92</v>
      </c>
      <c r="M4101" s="5">
        <v>0.08</v>
      </c>
      <c r="N4101" t="s">
        <v>24</v>
      </c>
      <c r="O4101" t="s">
        <v>27</v>
      </c>
      <c r="P4101" t="s">
        <v>3146</v>
      </c>
      <c r="Q4101" t="s">
        <v>19</v>
      </c>
      <c r="R4101" t="s">
        <v>27</v>
      </c>
      <c r="S4101" t="s">
        <v>21</v>
      </c>
      <c r="T4101" t="s">
        <v>13310</v>
      </c>
      <c r="U4101" s="1">
        <v>45858</v>
      </c>
      <c r="V4101">
        <v>174</v>
      </c>
      <c r="W4101" t="str">
        <f t="shared" si="111"/>
        <v>150-179</v>
      </c>
    </row>
    <row r="4102" spans="1:23" x14ac:dyDescent="0.25">
      <c r="A4102" t="s">
        <v>4351</v>
      </c>
      <c r="B4102">
        <v>4539953030</v>
      </c>
      <c r="C4102">
        <v>1748916608</v>
      </c>
      <c r="D4102" s="1">
        <v>45344</v>
      </c>
      <c r="E4102">
        <v>99233</v>
      </c>
      <c r="F4102">
        <v>85025</v>
      </c>
      <c r="G4102" t="s">
        <v>142</v>
      </c>
      <c r="H4102" s="34">
        <v>76825</v>
      </c>
      <c r="I4102" s="7">
        <v>55314</v>
      </c>
      <c r="J4102" s="7">
        <v>45152.88</v>
      </c>
      <c r="K4102" s="7">
        <v>5736</v>
      </c>
      <c r="L4102" s="7">
        <v>4425.12</v>
      </c>
      <c r="M4102" s="5">
        <v>0.08</v>
      </c>
      <c r="N4102" t="s">
        <v>24</v>
      </c>
      <c r="O4102" t="s">
        <v>30</v>
      </c>
      <c r="P4102" t="s">
        <v>31</v>
      </c>
      <c r="Q4102" t="s">
        <v>32</v>
      </c>
      <c r="R4102" t="s">
        <v>20</v>
      </c>
      <c r="S4102" t="s">
        <v>27</v>
      </c>
      <c r="T4102" t="s">
        <v>13311</v>
      </c>
      <c r="U4102" s="1">
        <v>45500</v>
      </c>
      <c r="V4102">
        <v>156</v>
      </c>
      <c r="W4102" t="str">
        <f t="shared" si="111"/>
        <v>150-179</v>
      </c>
    </row>
    <row r="4103" spans="1:23" x14ac:dyDescent="0.25">
      <c r="A4103" t="s">
        <v>4352</v>
      </c>
      <c r="B4103">
        <v>1918352589</v>
      </c>
      <c r="C4103">
        <v>392673192</v>
      </c>
      <c r="D4103" s="1">
        <v>45406</v>
      </c>
      <c r="E4103">
        <v>99221</v>
      </c>
      <c r="F4103">
        <v>99205</v>
      </c>
      <c r="G4103" t="s">
        <v>293</v>
      </c>
      <c r="H4103" s="34">
        <v>42909</v>
      </c>
      <c r="I4103" s="7">
        <v>34327</v>
      </c>
      <c r="J4103" s="7">
        <v>27025.22</v>
      </c>
      <c r="K4103" s="7">
        <v>2496</v>
      </c>
      <c r="L4103" s="7">
        <v>4805.78</v>
      </c>
      <c r="M4103" s="5">
        <v>0.14000000000000001</v>
      </c>
      <c r="N4103" t="s">
        <v>1135</v>
      </c>
      <c r="O4103" t="s">
        <v>30</v>
      </c>
      <c r="P4103" t="s">
        <v>3150</v>
      </c>
      <c r="Q4103" t="s">
        <v>19</v>
      </c>
      <c r="R4103" t="s">
        <v>20</v>
      </c>
      <c r="S4103" t="s">
        <v>27</v>
      </c>
      <c r="T4103" t="s">
        <v>13311</v>
      </c>
      <c r="U4103" s="1">
        <v>45577</v>
      </c>
      <c r="V4103">
        <v>171</v>
      </c>
      <c r="W4103" t="str">
        <f t="shared" si="111"/>
        <v>150-179</v>
      </c>
    </row>
    <row r="4104" spans="1:23" x14ac:dyDescent="0.25">
      <c r="A4104" t="s">
        <v>4353</v>
      </c>
      <c r="B4104">
        <v>1139763590</v>
      </c>
      <c r="C4104">
        <v>4663453690</v>
      </c>
      <c r="D4104" s="1">
        <v>45750</v>
      </c>
      <c r="E4104">
        <v>99232</v>
      </c>
      <c r="F4104">
        <v>90834</v>
      </c>
      <c r="G4104" t="s">
        <v>3342</v>
      </c>
      <c r="H4104" s="34">
        <v>93095</v>
      </c>
      <c r="I4104" s="7">
        <v>67028</v>
      </c>
      <c r="J4104" s="7">
        <v>37969.760000000002</v>
      </c>
      <c r="K4104" s="7">
        <v>23696</v>
      </c>
      <c r="L4104" s="7">
        <v>5362.24</v>
      </c>
      <c r="M4104" s="5">
        <v>0.08</v>
      </c>
      <c r="N4104" t="s">
        <v>24</v>
      </c>
      <c r="O4104" t="s">
        <v>27</v>
      </c>
      <c r="P4104" t="s">
        <v>3147</v>
      </c>
      <c r="Q4104" t="s">
        <v>32</v>
      </c>
      <c r="R4104" t="s">
        <v>26</v>
      </c>
      <c r="S4104" t="s">
        <v>27</v>
      </c>
      <c r="T4104" t="s">
        <v>13311</v>
      </c>
      <c r="U4104" s="1">
        <v>45878</v>
      </c>
      <c r="V4104">
        <v>128</v>
      </c>
      <c r="W4104" t="str">
        <f t="shared" si="111"/>
        <v>120-149</v>
      </c>
    </row>
    <row r="4105" spans="1:23" x14ac:dyDescent="0.25">
      <c r="A4105" t="s">
        <v>4354</v>
      </c>
      <c r="B4105">
        <v>6833253825</v>
      </c>
      <c r="C4105">
        <v>1067142751</v>
      </c>
      <c r="D4105" s="1">
        <v>45362</v>
      </c>
      <c r="E4105">
        <v>99215</v>
      </c>
      <c r="F4105">
        <v>99284</v>
      </c>
      <c r="G4105" t="s">
        <v>94</v>
      </c>
      <c r="H4105" s="34">
        <v>30297</v>
      </c>
      <c r="I4105" s="7">
        <v>24844</v>
      </c>
      <c r="J4105" s="7">
        <v>20372.080000000002</v>
      </c>
      <c r="K4105" s="7">
        <v>0</v>
      </c>
      <c r="L4105" s="7">
        <v>4471.92</v>
      </c>
      <c r="M4105" s="5">
        <v>0.18</v>
      </c>
      <c r="N4105" t="s">
        <v>3141</v>
      </c>
      <c r="O4105" t="s">
        <v>17</v>
      </c>
      <c r="P4105" t="s">
        <v>3148</v>
      </c>
      <c r="Q4105" t="s">
        <v>19</v>
      </c>
      <c r="R4105" t="s">
        <v>20</v>
      </c>
      <c r="S4105" t="s">
        <v>17</v>
      </c>
      <c r="T4105" t="s">
        <v>13312</v>
      </c>
      <c r="U4105" s="1">
        <v>45393</v>
      </c>
      <c r="V4105">
        <v>31</v>
      </c>
      <c r="W4105" t="str">
        <f t="shared" si="111"/>
        <v>30-59</v>
      </c>
    </row>
    <row r="4106" spans="1:23" x14ac:dyDescent="0.25">
      <c r="A4106" t="s">
        <v>4355</v>
      </c>
      <c r="B4106">
        <v>2137051399</v>
      </c>
      <c r="C4106">
        <v>5204057100</v>
      </c>
      <c r="D4106" s="1">
        <v>45660</v>
      </c>
      <c r="E4106">
        <v>99222</v>
      </c>
      <c r="F4106">
        <v>99201</v>
      </c>
      <c r="G4106" t="s">
        <v>166</v>
      </c>
      <c r="H4106" s="34">
        <v>53632</v>
      </c>
      <c r="I4106" s="7">
        <v>40224</v>
      </c>
      <c r="J4106" s="7">
        <v>34190.400000000001</v>
      </c>
      <c r="K4106" s="7">
        <v>0</v>
      </c>
      <c r="L4106" s="7">
        <v>6033.6</v>
      </c>
      <c r="M4106" s="5">
        <v>0.15</v>
      </c>
      <c r="N4106" t="s">
        <v>1139</v>
      </c>
      <c r="O4106" t="s">
        <v>17</v>
      </c>
      <c r="P4106" t="s">
        <v>3146</v>
      </c>
      <c r="Q4106" t="s">
        <v>19</v>
      </c>
      <c r="R4106" t="s">
        <v>26</v>
      </c>
      <c r="S4106" t="s">
        <v>17</v>
      </c>
      <c r="T4106" t="s">
        <v>13310</v>
      </c>
      <c r="U4106" s="1">
        <v>45786</v>
      </c>
      <c r="V4106">
        <v>126</v>
      </c>
      <c r="W4106" t="str">
        <f t="shared" si="111"/>
        <v>120-149</v>
      </c>
    </row>
    <row r="4107" spans="1:23" x14ac:dyDescent="0.25">
      <c r="A4107" t="s">
        <v>4356</v>
      </c>
      <c r="B4107">
        <v>5960201444</v>
      </c>
      <c r="C4107">
        <v>8176112338</v>
      </c>
      <c r="D4107" s="1">
        <v>45633</v>
      </c>
      <c r="E4107">
        <v>99238</v>
      </c>
      <c r="F4107">
        <v>80053</v>
      </c>
      <c r="G4107" t="s">
        <v>3192</v>
      </c>
      <c r="H4107" s="34">
        <v>71316</v>
      </c>
      <c r="I4107" s="7">
        <v>55626</v>
      </c>
      <c r="J4107" s="7">
        <v>38832.800000000003</v>
      </c>
      <c r="K4107" s="7">
        <v>5668</v>
      </c>
      <c r="L4107" s="7">
        <v>11125.2</v>
      </c>
      <c r="M4107" s="5">
        <v>0.2</v>
      </c>
      <c r="N4107" t="s">
        <v>3140</v>
      </c>
      <c r="O4107" t="s">
        <v>30</v>
      </c>
      <c r="P4107" t="s">
        <v>3149</v>
      </c>
      <c r="Q4107" t="s">
        <v>19</v>
      </c>
      <c r="R4107" t="s">
        <v>43</v>
      </c>
      <c r="S4107" t="s">
        <v>17</v>
      </c>
      <c r="T4107" t="s">
        <v>13311</v>
      </c>
      <c r="U4107" s="1">
        <v>45676</v>
      </c>
      <c r="V4107">
        <v>43</v>
      </c>
      <c r="W4107" t="str">
        <f t="shared" si="111"/>
        <v>30-59</v>
      </c>
    </row>
    <row r="4108" spans="1:23" x14ac:dyDescent="0.25">
      <c r="A4108" t="s">
        <v>4357</v>
      </c>
      <c r="B4108">
        <v>8672205590</v>
      </c>
      <c r="C4108">
        <v>175134003</v>
      </c>
      <c r="D4108" s="1">
        <v>45340</v>
      </c>
      <c r="E4108">
        <v>99213</v>
      </c>
      <c r="F4108">
        <v>81000</v>
      </c>
      <c r="G4108" t="s">
        <v>3258</v>
      </c>
      <c r="H4108" s="34">
        <v>98278</v>
      </c>
      <c r="I4108" s="7">
        <v>80588</v>
      </c>
      <c r="J4108" s="7">
        <v>55327.16</v>
      </c>
      <c r="K4108" s="7">
        <v>10755</v>
      </c>
      <c r="L4108" s="7">
        <v>14505.84</v>
      </c>
      <c r="M4108" s="5">
        <v>0.18</v>
      </c>
      <c r="N4108" t="s">
        <v>3141</v>
      </c>
      <c r="O4108" t="s">
        <v>30</v>
      </c>
      <c r="P4108" t="s">
        <v>3146</v>
      </c>
      <c r="Q4108" t="s">
        <v>32</v>
      </c>
      <c r="R4108" t="s">
        <v>27</v>
      </c>
      <c r="S4108" t="s">
        <v>17</v>
      </c>
      <c r="T4108" t="s">
        <v>13312</v>
      </c>
      <c r="U4108" s="1">
        <v>45409</v>
      </c>
      <c r="V4108">
        <v>69</v>
      </c>
      <c r="W4108" t="str">
        <f t="shared" si="111"/>
        <v>60-89</v>
      </c>
    </row>
    <row r="4109" spans="1:23" x14ac:dyDescent="0.25">
      <c r="A4109" t="s">
        <v>4358</v>
      </c>
      <c r="B4109">
        <v>1585480781</v>
      </c>
      <c r="C4109">
        <v>220259429</v>
      </c>
      <c r="D4109" s="1">
        <v>45642</v>
      </c>
      <c r="E4109">
        <v>99231</v>
      </c>
      <c r="F4109">
        <v>97110</v>
      </c>
      <c r="G4109" t="s">
        <v>3309</v>
      </c>
      <c r="H4109" s="34">
        <v>88888</v>
      </c>
      <c r="I4109" s="7">
        <v>63999</v>
      </c>
      <c r="J4109" s="7">
        <v>43619.08</v>
      </c>
      <c r="K4109" s="7">
        <v>15260</v>
      </c>
      <c r="L4109" s="7">
        <v>5119.92</v>
      </c>
      <c r="M4109" s="5">
        <v>0.08</v>
      </c>
      <c r="N4109" t="s">
        <v>24</v>
      </c>
      <c r="O4109" t="s">
        <v>27</v>
      </c>
      <c r="P4109" t="s">
        <v>97</v>
      </c>
      <c r="Q4109" t="s">
        <v>32</v>
      </c>
      <c r="R4109" t="s">
        <v>20</v>
      </c>
      <c r="S4109" t="s">
        <v>17</v>
      </c>
      <c r="T4109" t="s">
        <v>13312</v>
      </c>
      <c r="U4109" s="1">
        <v>45767</v>
      </c>
      <c r="V4109">
        <v>125</v>
      </c>
      <c r="W4109" t="str">
        <f t="shared" si="111"/>
        <v>120-149</v>
      </c>
    </row>
    <row r="4110" spans="1:23" x14ac:dyDescent="0.25">
      <c r="A4110" t="s">
        <v>4359</v>
      </c>
      <c r="B4110">
        <v>3375444132</v>
      </c>
      <c r="C4110">
        <v>3748803497</v>
      </c>
      <c r="D4110" s="1">
        <v>45348</v>
      </c>
      <c r="E4110">
        <v>99223</v>
      </c>
      <c r="F4110">
        <v>99283</v>
      </c>
      <c r="G4110" t="s">
        <v>3227</v>
      </c>
      <c r="H4110" s="34">
        <v>25280</v>
      </c>
      <c r="I4110" s="7">
        <v>18202</v>
      </c>
      <c r="J4110" s="7">
        <v>16745.84</v>
      </c>
      <c r="K4110" s="7">
        <v>0</v>
      </c>
      <c r="L4110" s="7">
        <v>1456.16</v>
      </c>
      <c r="M4110" s="5">
        <v>0.08</v>
      </c>
      <c r="N4110" t="s">
        <v>24</v>
      </c>
      <c r="O4110" t="s">
        <v>17</v>
      </c>
      <c r="P4110" t="s">
        <v>3148</v>
      </c>
      <c r="Q4110" t="s">
        <v>19</v>
      </c>
      <c r="R4110" t="s">
        <v>20</v>
      </c>
      <c r="S4110" t="s">
        <v>17</v>
      </c>
      <c r="T4110" t="s">
        <v>13312</v>
      </c>
      <c r="U4110" s="1">
        <v>45465</v>
      </c>
      <c r="V4110">
        <v>117</v>
      </c>
      <c r="W4110" t="str">
        <f t="shared" si="111"/>
        <v>90-119</v>
      </c>
    </row>
    <row r="4111" spans="1:23" x14ac:dyDescent="0.25">
      <c r="A4111" t="s">
        <v>4360</v>
      </c>
      <c r="B4111">
        <v>5267219740</v>
      </c>
      <c r="C4111">
        <v>7417998821</v>
      </c>
      <c r="D4111" s="1">
        <v>45659</v>
      </c>
      <c r="E4111">
        <v>99214</v>
      </c>
      <c r="F4111">
        <v>99201</v>
      </c>
      <c r="G4111" t="s">
        <v>96</v>
      </c>
      <c r="H4111" s="34">
        <v>48752</v>
      </c>
      <c r="I4111" s="7">
        <v>38514</v>
      </c>
      <c r="J4111" s="7">
        <v>32351.759999999998</v>
      </c>
      <c r="K4111" s="7">
        <v>0</v>
      </c>
      <c r="L4111" s="7">
        <v>6162.24</v>
      </c>
      <c r="M4111" s="5">
        <v>0.16</v>
      </c>
      <c r="N4111" t="s">
        <v>1138</v>
      </c>
      <c r="O4111" t="s">
        <v>17</v>
      </c>
      <c r="P4111" t="s">
        <v>3147</v>
      </c>
      <c r="Q4111" t="s">
        <v>19</v>
      </c>
      <c r="R4111" t="s">
        <v>27</v>
      </c>
      <c r="S4111" t="s">
        <v>27</v>
      </c>
      <c r="T4111" t="s">
        <v>13312</v>
      </c>
      <c r="U4111" s="1">
        <v>45779</v>
      </c>
      <c r="V4111">
        <v>120</v>
      </c>
      <c r="W4111" t="str">
        <f t="shared" si="111"/>
        <v>120-149</v>
      </c>
    </row>
    <row r="4112" spans="1:23" x14ac:dyDescent="0.25">
      <c r="A4112" t="s">
        <v>4361</v>
      </c>
      <c r="B4112">
        <v>5722877890</v>
      </c>
      <c r="C4112">
        <v>9879418378</v>
      </c>
      <c r="D4112" s="1">
        <v>45473</v>
      </c>
      <c r="E4112">
        <v>99214</v>
      </c>
      <c r="F4112">
        <v>99285</v>
      </c>
      <c r="G4112" t="s">
        <v>81</v>
      </c>
      <c r="H4112" s="34">
        <v>62016</v>
      </c>
      <c r="I4112" s="7">
        <v>44652</v>
      </c>
      <c r="J4112" s="7">
        <v>29809.84</v>
      </c>
      <c r="K4112" s="7">
        <v>11270</v>
      </c>
      <c r="L4112" s="7">
        <v>3572.16</v>
      </c>
      <c r="M4112" s="5">
        <v>0.08</v>
      </c>
      <c r="N4112" t="s">
        <v>24</v>
      </c>
      <c r="O4112" t="s">
        <v>27</v>
      </c>
      <c r="P4112" t="s">
        <v>40</v>
      </c>
      <c r="Q4112" t="s">
        <v>32</v>
      </c>
      <c r="R4112" t="s">
        <v>43</v>
      </c>
      <c r="S4112" t="s">
        <v>21</v>
      </c>
      <c r="T4112" t="s">
        <v>13312</v>
      </c>
      <c r="U4112" s="1">
        <v>45650</v>
      </c>
      <c r="V4112">
        <v>177</v>
      </c>
      <c r="W4112" t="str">
        <f t="shared" si="111"/>
        <v>150-179</v>
      </c>
    </row>
    <row r="4113" spans="1:23" x14ac:dyDescent="0.25">
      <c r="A4113" t="s">
        <v>4362</v>
      </c>
      <c r="B4113">
        <v>3856332755</v>
      </c>
      <c r="C4113">
        <v>1140310617</v>
      </c>
      <c r="D4113" s="1">
        <v>45412</v>
      </c>
      <c r="E4113">
        <v>99238</v>
      </c>
      <c r="F4113">
        <v>99203</v>
      </c>
      <c r="G4113" t="s">
        <v>50</v>
      </c>
      <c r="H4113" s="34">
        <v>67849</v>
      </c>
      <c r="I4113" s="7">
        <v>57672</v>
      </c>
      <c r="J4113" s="7">
        <v>29337.56</v>
      </c>
      <c r="K4113" s="7">
        <v>27181</v>
      </c>
      <c r="L4113" s="7">
        <v>1153.44</v>
      </c>
      <c r="M4113" s="5">
        <v>0.02</v>
      </c>
      <c r="N4113" t="s">
        <v>16</v>
      </c>
      <c r="O4113" t="s">
        <v>27</v>
      </c>
      <c r="P4113" t="s">
        <v>55</v>
      </c>
      <c r="Q4113" t="s">
        <v>19</v>
      </c>
      <c r="R4113" t="s">
        <v>20</v>
      </c>
      <c r="S4113" t="s">
        <v>21</v>
      </c>
      <c r="T4113" t="s">
        <v>13310</v>
      </c>
      <c r="U4113" s="1">
        <v>45503</v>
      </c>
      <c r="V4113">
        <v>91</v>
      </c>
      <c r="W4113" t="str">
        <f t="shared" si="111"/>
        <v>90-119</v>
      </c>
    </row>
    <row r="4114" spans="1:23" x14ac:dyDescent="0.25">
      <c r="A4114" t="s">
        <v>4363</v>
      </c>
      <c r="B4114">
        <v>5312471174</v>
      </c>
      <c r="C4114">
        <v>2086267400</v>
      </c>
      <c r="D4114" s="1">
        <v>45930</v>
      </c>
      <c r="E4114">
        <v>99215</v>
      </c>
      <c r="F4114">
        <v>99201</v>
      </c>
      <c r="G4114" t="s">
        <v>3373</v>
      </c>
      <c r="H4114" s="34">
        <v>92887</v>
      </c>
      <c r="I4114" s="7">
        <v>78954</v>
      </c>
      <c r="J4114" s="7">
        <v>77374.92</v>
      </c>
      <c r="K4114" s="7">
        <v>0</v>
      </c>
      <c r="L4114" s="7">
        <v>1579.08</v>
      </c>
      <c r="M4114" s="5">
        <v>0.02</v>
      </c>
      <c r="N4114" t="s">
        <v>16</v>
      </c>
      <c r="O4114" t="s">
        <v>17</v>
      </c>
      <c r="P4114" t="s">
        <v>3148</v>
      </c>
      <c r="Q4114" t="s">
        <v>19</v>
      </c>
      <c r="R4114" t="s">
        <v>27</v>
      </c>
      <c r="S4114" t="s">
        <v>17</v>
      </c>
      <c r="T4114" t="s">
        <v>13312</v>
      </c>
      <c r="U4114" s="1">
        <v>45975</v>
      </c>
      <c r="V4114">
        <v>45</v>
      </c>
      <c r="W4114" t="str">
        <f t="shared" si="111"/>
        <v>30-59</v>
      </c>
    </row>
    <row r="4115" spans="1:23" x14ac:dyDescent="0.25">
      <c r="A4115" t="s">
        <v>4364</v>
      </c>
      <c r="B4115">
        <v>4743159105</v>
      </c>
      <c r="C4115">
        <v>2176194433</v>
      </c>
      <c r="D4115" s="1">
        <v>45792</v>
      </c>
      <c r="E4115">
        <v>99231</v>
      </c>
      <c r="F4115">
        <v>99204</v>
      </c>
      <c r="G4115" t="s">
        <v>150</v>
      </c>
      <c r="H4115" s="34">
        <v>88958</v>
      </c>
      <c r="I4115" s="7">
        <v>71166</v>
      </c>
      <c r="J4115" s="7">
        <v>55375.76</v>
      </c>
      <c r="K4115" s="7">
        <v>5827</v>
      </c>
      <c r="L4115" s="7">
        <v>9963.24</v>
      </c>
      <c r="M4115" s="5">
        <v>0.14000000000000001</v>
      </c>
      <c r="N4115" t="s">
        <v>1135</v>
      </c>
      <c r="O4115" t="s">
        <v>30</v>
      </c>
      <c r="P4115" t="s">
        <v>3149</v>
      </c>
      <c r="Q4115" t="s">
        <v>19</v>
      </c>
      <c r="R4115" t="s">
        <v>38</v>
      </c>
      <c r="S4115" t="s">
        <v>21</v>
      </c>
      <c r="T4115" t="s">
        <v>13311</v>
      </c>
      <c r="U4115" s="1">
        <v>45952</v>
      </c>
      <c r="V4115">
        <v>160</v>
      </c>
      <c r="W4115" t="str">
        <f t="shared" si="111"/>
        <v>150-179</v>
      </c>
    </row>
    <row r="4116" spans="1:23" x14ac:dyDescent="0.25">
      <c r="A4116" t="s">
        <v>4365</v>
      </c>
      <c r="B4116">
        <v>5524293155</v>
      </c>
      <c r="C4116">
        <v>7950191032</v>
      </c>
      <c r="D4116" s="1">
        <v>45493</v>
      </c>
      <c r="E4116">
        <v>99238</v>
      </c>
      <c r="F4116">
        <v>93000</v>
      </c>
      <c r="G4116" t="s">
        <v>286</v>
      </c>
      <c r="H4116" s="34">
        <v>50463</v>
      </c>
      <c r="I4116" s="7">
        <v>37847</v>
      </c>
      <c r="J4116" s="7">
        <v>32169.95</v>
      </c>
      <c r="K4116" s="7">
        <v>0</v>
      </c>
      <c r="L4116" s="7">
        <v>5677.05</v>
      </c>
      <c r="M4116" s="5">
        <v>0.15</v>
      </c>
      <c r="N4116" t="s">
        <v>1139</v>
      </c>
      <c r="O4116" t="s">
        <v>17</v>
      </c>
      <c r="P4116" t="s">
        <v>31</v>
      </c>
      <c r="Q4116" t="s">
        <v>32</v>
      </c>
      <c r="R4116" t="s">
        <v>26</v>
      </c>
      <c r="S4116" t="s">
        <v>17</v>
      </c>
      <c r="T4116" t="s">
        <v>13310</v>
      </c>
      <c r="U4116" s="1">
        <v>45576</v>
      </c>
      <c r="V4116">
        <v>83</v>
      </c>
      <c r="W4116" t="str">
        <f t="shared" si="111"/>
        <v>60-89</v>
      </c>
    </row>
    <row r="4117" spans="1:23" x14ac:dyDescent="0.25">
      <c r="A4117" t="s">
        <v>4366</v>
      </c>
      <c r="B4117">
        <v>1389148588</v>
      </c>
      <c r="C4117">
        <v>596699207</v>
      </c>
      <c r="D4117" s="1">
        <v>45361</v>
      </c>
      <c r="E4117">
        <v>99222</v>
      </c>
      <c r="F4117">
        <v>99215</v>
      </c>
      <c r="G4117" t="s">
        <v>3449</v>
      </c>
      <c r="H4117" s="34">
        <v>67655</v>
      </c>
      <c r="I4117" s="7">
        <v>50741</v>
      </c>
      <c r="J4117" s="7">
        <v>43129.85</v>
      </c>
      <c r="K4117" s="7">
        <v>0</v>
      </c>
      <c r="L4117" s="7">
        <v>7611.15</v>
      </c>
      <c r="M4117" s="5">
        <v>0.15</v>
      </c>
      <c r="N4117" t="s">
        <v>1139</v>
      </c>
      <c r="O4117" t="s">
        <v>17</v>
      </c>
      <c r="P4117" t="s">
        <v>31</v>
      </c>
      <c r="Q4117" t="s">
        <v>19</v>
      </c>
      <c r="R4117" t="s">
        <v>21</v>
      </c>
      <c r="S4117" t="s">
        <v>27</v>
      </c>
      <c r="T4117" t="s">
        <v>13312</v>
      </c>
      <c r="U4117" s="1">
        <v>45513</v>
      </c>
      <c r="V4117">
        <v>152</v>
      </c>
      <c r="W4117" t="str">
        <f t="shared" si="111"/>
        <v>150-179</v>
      </c>
    </row>
    <row r="4118" spans="1:23" x14ac:dyDescent="0.25">
      <c r="A4118" t="s">
        <v>4367</v>
      </c>
      <c r="B4118">
        <v>4613354871</v>
      </c>
      <c r="C4118">
        <v>1964613119</v>
      </c>
      <c r="D4118" s="1">
        <v>45593</v>
      </c>
      <c r="E4118">
        <v>99215</v>
      </c>
      <c r="F4118">
        <v>99292</v>
      </c>
      <c r="G4118" t="s">
        <v>3154</v>
      </c>
      <c r="H4118" s="34">
        <v>32686</v>
      </c>
      <c r="I4118" s="7">
        <v>23534</v>
      </c>
      <c r="J4118" s="7">
        <v>11667.28</v>
      </c>
      <c r="K4118" s="7">
        <v>9984</v>
      </c>
      <c r="L4118" s="7">
        <v>1882.72</v>
      </c>
      <c r="M4118" s="5">
        <v>0.08</v>
      </c>
      <c r="N4118" t="s">
        <v>24</v>
      </c>
      <c r="O4118" t="s">
        <v>27</v>
      </c>
      <c r="P4118" t="s">
        <v>58</v>
      </c>
      <c r="Q4118" t="s">
        <v>19</v>
      </c>
      <c r="R4118" t="s">
        <v>26</v>
      </c>
      <c r="S4118" t="s">
        <v>17</v>
      </c>
      <c r="T4118" t="s">
        <v>13310</v>
      </c>
      <c r="U4118" s="1">
        <v>45758</v>
      </c>
      <c r="V4118">
        <v>165</v>
      </c>
      <c r="W4118" t="str">
        <f t="shared" si="111"/>
        <v>150-179</v>
      </c>
    </row>
    <row r="4119" spans="1:23" x14ac:dyDescent="0.25">
      <c r="A4119" t="s">
        <v>4368</v>
      </c>
      <c r="B4119">
        <v>3112943907</v>
      </c>
      <c r="C4119">
        <v>3416628660</v>
      </c>
      <c r="D4119" s="1">
        <v>45638</v>
      </c>
      <c r="E4119">
        <v>99233</v>
      </c>
      <c r="F4119">
        <v>99204</v>
      </c>
      <c r="G4119" t="s">
        <v>203</v>
      </c>
      <c r="H4119" s="34">
        <v>89870</v>
      </c>
      <c r="I4119" s="7">
        <v>73693</v>
      </c>
      <c r="J4119" s="7">
        <v>31833.26</v>
      </c>
      <c r="K4119" s="7">
        <v>28595</v>
      </c>
      <c r="L4119" s="7">
        <v>13264.74</v>
      </c>
      <c r="M4119" s="5">
        <v>0.18</v>
      </c>
      <c r="N4119" t="s">
        <v>3141</v>
      </c>
      <c r="O4119" t="s">
        <v>27</v>
      </c>
      <c r="P4119" t="s">
        <v>3149</v>
      </c>
      <c r="Q4119" t="s">
        <v>19</v>
      </c>
      <c r="R4119" t="s">
        <v>43</v>
      </c>
      <c r="S4119" t="s">
        <v>21</v>
      </c>
      <c r="T4119" t="s">
        <v>13310</v>
      </c>
      <c r="U4119" s="1">
        <v>45724</v>
      </c>
      <c r="V4119">
        <v>86</v>
      </c>
      <c r="W4119" t="str">
        <f t="shared" si="111"/>
        <v>60-89</v>
      </c>
    </row>
    <row r="4120" spans="1:23" x14ac:dyDescent="0.25">
      <c r="A4120" t="s">
        <v>4369</v>
      </c>
      <c r="B4120">
        <v>1009019333</v>
      </c>
      <c r="C4120">
        <v>1292988629</v>
      </c>
      <c r="D4120" s="1">
        <v>45434</v>
      </c>
      <c r="E4120">
        <v>99213</v>
      </c>
      <c r="F4120">
        <v>97110</v>
      </c>
      <c r="G4120" t="s">
        <v>248</v>
      </c>
      <c r="H4120" s="34">
        <v>50339</v>
      </c>
      <c r="I4120" s="7">
        <v>41278</v>
      </c>
      <c r="J4120" s="7">
        <v>30057.96</v>
      </c>
      <c r="K4120" s="7">
        <v>3790</v>
      </c>
      <c r="L4120" s="7">
        <v>7430.04</v>
      </c>
      <c r="M4120" s="5">
        <v>0.18</v>
      </c>
      <c r="N4120" t="s">
        <v>3141</v>
      </c>
      <c r="O4120" t="s">
        <v>30</v>
      </c>
      <c r="P4120" t="s">
        <v>3146</v>
      </c>
      <c r="Q4120" t="s">
        <v>32</v>
      </c>
      <c r="R4120" t="s">
        <v>38</v>
      </c>
      <c r="S4120" t="s">
        <v>27</v>
      </c>
      <c r="T4120" t="s">
        <v>13310</v>
      </c>
      <c r="U4120" s="1">
        <v>45596</v>
      </c>
      <c r="V4120">
        <v>162</v>
      </c>
      <c r="W4120" t="str">
        <f t="shared" si="111"/>
        <v>150-179</v>
      </c>
    </row>
    <row r="4121" spans="1:23" x14ac:dyDescent="0.25">
      <c r="A4121" t="s">
        <v>4370</v>
      </c>
      <c r="B4121">
        <v>7150190697</v>
      </c>
      <c r="C4121">
        <v>4588163797</v>
      </c>
      <c r="D4121" s="1">
        <v>45634</v>
      </c>
      <c r="E4121">
        <v>99223</v>
      </c>
      <c r="F4121">
        <v>99213</v>
      </c>
      <c r="G4121" t="s">
        <v>3288</v>
      </c>
      <c r="H4121" s="34">
        <v>19745</v>
      </c>
      <c r="I4121" s="7">
        <v>15599</v>
      </c>
      <c r="J4121" s="7">
        <v>11317.16</v>
      </c>
      <c r="K4121" s="7">
        <v>1786</v>
      </c>
      <c r="L4121" s="7">
        <v>2495.84</v>
      </c>
      <c r="M4121" s="5">
        <v>0.16</v>
      </c>
      <c r="N4121" t="s">
        <v>1138</v>
      </c>
      <c r="O4121" t="s">
        <v>30</v>
      </c>
      <c r="P4121" t="s">
        <v>3148</v>
      </c>
      <c r="Q4121" t="s">
        <v>32</v>
      </c>
      <c r="R4121" t="s">
        <v>20</v>
      </c>
      <c r="S4121" t="s">
        <v>27</v>
      </c>
      <c r="T4121" t="s">
        <v>13312</v>
      </c>
      <c r="U4121" s="1">
        <v>45691</v>
      </c>
      <c r="V4121">
        <v>57</v>
      </c>
      <c r="W4121" t="str">
        <f t="shared" si="111"/>
        <v>30-59</v>
      </c>
    </row>
    <row r="4122" spans="1:23" x14ac:dyDescent="0.25">
      <c r="A4122" t="s">
        <v>4371</v>
      </c>
      <c r="B4122">
        <v>2742035765</v>
      </c>
      <c r="C4122">
        <v>8244888068</v>
      </c>
      <c r="D4122" s="1">
        <v>45688</v>
      </c>
      <c r="E4122">
        <v>99233</v>
      </c>
      <c r="F4122">
        <v>99282</v>
      </c>
      <c r="G4122" t="s">
        <v>3490</v>
      </c>
      <c r="H4122" s="34">
        <v>66788</v>
      </c>
      <c r="I4122" s="7">
        <v>50091</v>
      </c>
      <c r="J4122" s="7">
        <v>21655.35</v>
      </c>
      <c r="K4122" s="7">
        <v>20922</v>
      </c>
      <c r="L4122" s="7">
        <v>7513.65</v>
      </c>
      <c r="M4122" s="5">
        <v>0.15</v>
      </c>
      <c r="N4122" t="s">
        <v>1139</v>
      </c>
      <c r="O4122" t="s">
        <v>27</v>
      </c>
      <c r="P4122" t="s">
        <v>3146</v>
      </c>
      <c r="Q4122" t="s">
        <v>19</v>
      </c>
      <c r="R4122" t="s">
        <v>26</v>
      </c>
      <c r="S4122" t="s">
        <v>17</v>
      </c>
      <c r="T4122" t="s">
        <v>13310</v>
      </c>
      <c r="U4122" s="1">
        <v>45832</v>
      </c>
      <c r="V4122">
        <v>144</v>
      </c>
      <c r="W4122" t="str">
        <f t="shared" si="111"/>
        <v>120-149</v>
      </c>
    </row>
    <row r="4123" spans="1:23" x14ac:dyDescent="0.25">
      <c r="A4123" t="s">
        <v>4372</v>
      </c>
      <c r="B4123">
        <v>4913870366</v>
      </c>
      <c r="C4123">
        <v>2111261538</v>
      </c>
      <c r="D4123" s="1">
        <v>45779</v>
      </c>
      <c r="E4123">
        <v>99222</v>
      </c>
      <c r="F4123">
        <v>71046</v>
      </c>
      <c r="G4123" t="s">
        <v>116</v>
      </c>
      <c r="H4123" s="34">
        <v>70137</v>
      </c>
      <c r="I4123" s="7">
        <v>45589</v>
      </c>
      <c r="J4123" s="7">
        <v>35568.32</v>
      </c>
      <c r="K4123" s="7">
        <v>4550</v>
      </c>
      <c r="L4123" s="7">
        <v>5470.68</v>
      </c>
      <c r="M4123" s="5">
        <v>0.12</v>
      </c>
      <c r="N4123" t="s">
        <v>46</v>
      </c>
      <c r="O4123" t="s">
        <v>27</v>
      </c>
      <c r="P4123" t="s">
        <v>31</v>
      </c>
      <c r="Q4123" t="s">
        <v>19</v>
      </c>
      <c r="R4123" t="s">
        <v>43</v>
      </c>
      <c r="S4123" t="s">
        <v>17</v>
      </c>
      <c r="T4123" t="s">
        <v>13310</v>
      </c>
      <c r="U4123" s="1">
        <v>45853</v>
      </c>
      <c r="V4123">
        <v>74</v>
      </c>
      <c r="W4123" t="str">
        <f t="shared" si="111"/>
        <v>60-89</v>
      </c>
    </row>
    <row r="4124" spans="1:23" x14ac:dyDescent="0.25">
      <c r="A4124" t="s">
        <v>4373</v>
      </c>
      <c r="B4124">
        <v>7401821298</v>
      </c>
      <c r="C4124">
        <v>2073915513</v>
      </c>
      <c r="D4124" s="1">
        <v>45916</v>
      </c>
      <c r="E4124">
        <v>99213</v>
      </c>
      <c r="F4124">
        <v>99212</v>
      </c>
      <c r="G4124" t="s">
        <v>3323</v>
      </c>
      <c r="H4124" s="34">
        <v>62976</v>
      </c>
      <c r="I4124" s="7">
        <v>47232</v>
      </c>
      <c r="J4124" s="7">
        <v>27424.2</v>
      </c>
      <c r="K4124" s="7">
        <v>12723</v>
      </c>
      <c r="L4124" s="7">
        <v>7084.8</v>
      </c>
      <c r="M4124" s="5">
        <v>0.15</v>
      </c>
      <c r="N4124" t="s">
        <v>1139</v>
      </c>
      <c r="O4124" t="s">
        <v>27</v>
      </c>
      <c r="P4124" t="s">
        <v>25</v>
      </c>
      <c r="Q4124" t="s">
        <v>19</v>
      </c>
      <c r="R4124" t="s">
        <v>26</v>
      </c>
      <c r="S4124" t="s">
        <v>21</v>
      </c>
      <c r="T4124" t="s">
        <v>13311</v>
      </c>
      <c r="U4124" s="1">
        <v>46043</v>
      </c>
      <c r="V4124">
        <v>127</v>
      </c>
      <c r="W4124" t="str">
        <f t="shared" si="111"/>
        <v>120-149</v>
      </c>
    </row>
    <row r="4125" spans="1:23" x14ac:dyDescent="0.25">
      <c r="A4125" t="s">
        <v>4374</v>
      </c>
      <c r="B4125">
        <v>3044190785</v>
      </c>
      <c r="C4125">
        <v>1592705133</v>
      </c>
      <c r="D4125" s="1">
        <v>45857</v>
      </c>
      <c r="E4125">
        <v>99223</v>
      </c>
      <c r="F4125">
        <v>99214</v>
      </c>
      <c r="G4125" t="s">
        <v>3357</v>
      </c>
      <c r="H4125" s="34">
        <v>60709</v>
      </c>
      <c r="I4125" s="7">
        <v>48567</v>
      </c>
      <c r="J4125" s="7">
        <v>41767.620000000003</v>
      </c>
      <c r="K4125" s="7">
        <v>0</v>
      </c>
      <c r="L4125" s="7">
        <v>6799.38</v>
      </c>
      <c r="M4125" s="5">
        <v>0.14000000000000001</v>
      </c>
      <c r="N4125" t="s">
        <v>1135</v>
      </c>
      <c r="O4125" t="s">
        <v>17</v>
      </c>
      <c r="P4125" t="s">
        <v>25</v>
      </c>
      <c r="Q4125" t="s">
        <v>19</v>
      </c>
      <c r="R4125" t="s">
        <v>27</v>
      </c>
      <c r="S4125" t="s">
        <v>27</v>
      </c>
      <c r="T4125" t="s">
        <v>13311</v>
      </c>
      <c r="U4125" s="1">
        <v>45933</v>
      </c>
      <c r="V4125">
        <v>76</v>
      </c>
      <c r="W4125" t="str">
        <f t="shared" si="111"/>
        <v>60-89</v>
      </c>
    </row>
    <row r="4126" spans="1:23" x14ac:dyDescent="0.25">
      <c r="A4126" t="s">
        <v>4375</v>
      </c>
      <c r="B4126">
        <v>9889233196</v>
      </c>
      <c r="C4126">
        <v>1243471350</v>
      </c>
      <c r="D4126" s="1">
        <v>45896</v>
      </c>
      <c r="E4126">
        <v>99231</v>
      </c>
      <c r="F4126">
        <v>80053</v>
      </c>
      <c r="G4126" t="s">
        <v>104</v>
      </c>
      <c r="H4126" s="34">
        <v>51818</v>
      </c>
      <c r="I4126" s="7">
        <v>41454</v>
      </c>
      <c r="J4126" s="7">
        <v>30194.44</v>
      </c>
      <c r="K4126" s="7">
        <v>5456</v>
      </c>
      <c r="L4126" s="7">
        <v>5803.56</v>
      </c>
      <c r="M4126" s="5">
        <v>0.14000000000000001</v>
      </c>
      <c r="N4126" t="s">
        <v>1135</v>
      </c>
      <c r="O4126" t="s">
        <v>30</v>
      </c>
      <c r="P4126" t="s">
        <v>3148</v>
      </c>
      <c r="Q4126" t="s">
        <v>32</v>
      </c>
      <c r="R4126" t="s">
        <v>43</v>
      </c>
      <c r="S4126" t="s">
        <v>21</v>
      </c>
      <c r="T4126" t="s">
        <v>13312</v>
      </c>
      <c r="U4126" s="1">
        <v>45936</v>
      </c>
      <c r="V4126">
        <v>40</v>
      </c>
      <c r="W4126" t="str">
        <f t="shared" si="111"/>
        <v>30-59</v>
      </c>
    </row>
    <row r="4127" spans="1:23" x14ac:dyDescent="0.25">
      <c r="A4127" t="s">
        <v>4376</v>
      </c>
      <c r="B4127">
        <v>8646017627</v>
      </c>
      <c r="C4127">
        <v>3440699713</v>
      </c>
      <c r="D4127" s="1">
        <v>45406</v>
      </c>
      <c r="E4127">
        <v>99231</v>
      </c>
      <c r="F4127">
        <v>99204</v>
      </c>
      <c r="G4127" t="s">
        <v>142</v>
      </c>
      <c r="H4127" s="34">
        <v>76416</v>
      </c>
      <c r="I4127" s="7">
        <v>62661</v>
      </c>
      <c r="J4127" s="7">
        <v>43277.02</v>
      </c>
      <c r="K4127" s="7">
        <v>8105</v>
      </c>
      <c r="L4127" s="7">
        <v>11278.98</v>
      </c>
      <c r="M4127" s="5">
        <v>0.18</v>
      </c>
      <c r="N4127" t="s">
        <v>3141</v>
      </c>
      <c r="O4127" t="s">
        <v>30</v>
      </c>
      <c r="P4127" t="s">
        <v>25</v>
      </c>
      <c r="Q4127" t="s">
        <v>19</v>
      </c>
      <c r="R4127" t="s">
        <v>27</v>
      </c>
      <c r="S4127" t="s">
        <v>17</v>
      </c>
      <c r="T4127" t="s">
        <v>13312</v>
      </c>
      <c r="U4127" s="1">
        <v>45539</v>
      </c>
      <c r="V4127">
        <v>133</v>
      </c>
      <c r="W4127" t="str">
        <f t="shared" si="111"/>
        <v>120-149</v>
      </c>
    </row>
    <row r="4128" spans="1:23" x14ac:dyDescent="0.25">
      <c r="A4128" t="s">
        <v>4377</v>
      </c>
      <c r="B4128">
        <v>9717881052</v>
      </c>
      <c r="C4128">
        <v>3243283287</v>
      </c>
      <c r="D4128" s="1">
        <v>45914</v>
      </c>
      <c r="E4128">
        <v>99232</v>
      </c>
      <c r="F4128">
        <v>99214</v>
      </c>
      <c r="G4128" t="s">
        <v>65</v>
      </c>
      <c r="H4128" s="34">
        <v>71965</v>
      </c>
      <c r="I4128" s="7">
        <v>56852</v>
      </c>
      <c r="J4128" s="7">
        <v>42265.68</v>
      </c>
      <c r="K4128" s="7">
        <v>5490</v>
      </c>
      <c r="L4128" s="7">
        <v>9096.32</v>
      </c>
      <c r="M4128" s="5">
        <v>0.16</v>
      </c>
      <c r="N4128" t="s">
        <v>1138</v>
      </c>
      <c r="O4128" t="s">
        <v>30</v>
      </c>
      <c r="P4128" t="s">
        <v>3146</v>
      </c>
      <c r="Q4128" t="s">
        <v>19</v>
      </c>
      <c r="R4128" t="s">
        <v>38</v>
      </c>
      <c r="S4128" t="s">
        <v>21</v>
      </c>
      <c r="T4128" t="s">
        <v>13310</v>
      </c>
      <c r="U4128" s="1">
        <v>46010</v>
      </c>
      <c r="V4128">
        <v>96</v>
      </c>
      <c r="W4128" t="str">
        <f t="shared" si="111"/>
        <v>90-119</v>
      </c>
    </row>
    <row r="4129" spans="1:23" x14ac:dyDescent="0.25">
      <c r="A4129" t="s">
        <v>4378</v>
      </c>
      <c r="B4129">
        <v>3329758842</v>
      </c>
      <c r="C4129">
        <v>4865626267</v>
      </c>
      <c r="D4129" s="1">
        <v>45725</v>
      </c>
      <c r="E4129">
        <v>99238</v>
      </c>
      <c r="F4129">
        <v>99282</v>
      </c>
      <c r="G4129" t="s">
        <v>3438</v>
      </c>
      <c r="H4129" s="34">
        <v>47043</v>
      </c>
      <c r="I4129" s="7">
        <v>38575</v>
      </c>
      <c r="J4129" s="7">
        <v>31631.5</v>
      </c>
      <c r="K4129" s="7">
        <v>0</v>
      </c>
      <c r="L4129" s="7">
        <v>6943.5</v>
      </c>
      <c r="M4129" s="5">
        <v>0.18</v>
      </c>
      <c r="N4129" t="s">
        <v>3141</v>
      </c>
      <c r="O4129" t="s">
        <v>17</v>
      </c>
      <c r="P4129" t="s">
        <v>58</v>
      </c>
      <c r="Q4129" t="s">
        <v>19</v>
      </c>
      <c r="R4129" t="s">
        <v>21</v>
      </c>
      <c r="S4129" t="s">
        <v>27</v>
      </c>
      <c r="T4129" t="s">
        <v>13310</v>
      </c>
      <c r="U4129" s="1">
        <v>45824</v>
      </c>
      <c r="V4129">
        <v>99</v>
      </c>
      <c r="W4129" t="str">
        <f t="shared" si="111"/>
        <v>90-119</v>
      </c>
    </row>
    <row r="4130" spans="1:23" x14ac:dyDescent="0.25">
      <c r="A4130" t="s">
        <v>4379</v>
      </c>
      <c r="B4130">
        <v>4582195963</v>
      </c>
      <c r="C4130">
        <v>9111344968</v>
      </c>
      <c r="D4130" s="1">
        <v>45809</v>
      </c>
      <c r="E4130">
        <v>99223</v>
      </c>
      <c r="F4130">
        <v>99202</v>
      </c>
      <c r="G4130" t="s">
        <v>3360</v>
      </c>
      <c r="H4130" s="34">
        <v>98189</v>
      </c>
      <c r="I4130" s="7">
        <v>77569</v>
      </c>
      <c r="J4130" s="7">
        <v>57226.96</v>
      </c>
      <c r="K4130" s="7">
        <v>7931</v>
      </c>
      <c r="L4130" s="7">
        <v>12411.04</v>
      </c>
      <c r="M4130" s="5">
        <v>0.16</v>
      </c>
      <c r="N4130" t="s">
        <v>1138</v>
      </c>
      <c r="O4130" t="s">
        <v>30</v>
      </c>
      <c r="P4130" t="s">
        <v>3148</v>
      </c>
      <c r="Q4130" t="s">
        <v>19</v>
      </c>
      <c r="R4130" t="s">
        <v>43</v>
      </c>
      <c r="S4130" t="s">
        <v>21</v>
      </c>
      <c r="T4130" t="s">
        <v>13311</v>
      </c>
      <c r="U4130" s="1">
        <v>45962</v>
      </c>
      <c r="V4130">
        <v>153</v>
      </c>
      <c r="W4130" t="str">
        <f t="shared" si="111"/>
        <v>150-179</v>
      </c>
    </row>
    <row r="4131" spans="1:23" x14ac:dyDescent="0.25">
      <c r="A4131" t="s">
        <v>4380</v>
      </c>
      <c r="B4131">
        <v>870866343</v>
      </c>
      <c r="C4131">
        <v>3297597464</v>
      </c>
      <c r="D4131" s="1">
        <v>45637</v>
      </c>
      <c r="E4131">
        <v>99233</v>
      </c>
      <c r="F4131">
        <v>99281</v>
      </c>
      <c r="G4131" t="s">
        <v>3240</v>
      </c>
      <c r="H4131" s="34">
        <v>54818</v>
      </c>
      <c r="I4131" s="7">
        <v>43306</v>
      </c>
      <c r="J4131" s="7">
        <v>23229.040000000001</v>
      </c>
      <c r="K4131" s="7">
        <v>13148</v>
      </c>
      <c r="L4131" s="7">
        <v>6928.96</v>
      </c>
      <c r="M4131" s="5">
        <v>0.16</v>
      </c>
      <c r="N4131" t="s">
        <v>1138</v>
      </c>
      <c r="O4131" t="s">
        <v>27</v>
      </c>
      <c r="P4131" t="s">
        <v>55</v>
      </c>
      <c r="Q4131" t="s">
        <v>32</v>
      </c>
      <c r="R4131" t="s">
        <v>38</v>
      </c>
      <c r="S4131" t="s">
        <v>17</v>
      </c>
      <c r="T4131" t="s">
        <v>13311</v>
      </c>
      <c r="U4131" s="1">
        <v>45727</v>
      </c>
      <c r="V4131">
        <v>90</v>
      </c>
      <c r="W4131" t="str">
        <f t="shared" si="111"/>
        <v>90-119</v>
      </c>
    </row>
    <row r="4132" spans="1:23" x14ac:dyDescent="0.25">
      <c r="A4132" t="s">
        <v>4381</v>
      </c>
      <c r="B4132">
        <v>4819057295</v>
      </c>
      <c r="C4132">
        <v>894281967</v>
      </c>
      <c r="D4132" s="1">
        <v>45607</v>
      </c>
      <c r="E4132">
        <v>99231</v>
      </c>
      <c r="F4132">
        <v>90834</v>
      </c>
      <c r="G4132" t="s">
        <v>154</v>
      </c>
      <c r="H4132" s="34">
        <v>78168</v>
      </c>
      <c r="I4132" s="7">
        <v>61753</v>
      </c>
      <c r="J4132" s="7">
        <v>51872.52</v>
      </c>
      <c r="K4132" s="7">
        <v>0</v>
      </c>
      <c r="L4132" s="7">
        <v>9880.48</v>
      </c>
      <c r="M4132" s="5">
        <v>0.16</v>
      </c>
      <c r="N4132" t="s">
        <v>1138</v>
      </c>
      <c r="O4132" t="s">
        <v>17</v>
      </c>
      <c r="P4132" t="s">
        <v>31</v>
      </c>
      <c r="Q4132" t="s">
        <v>32</v>
      </c>
      <c r="R4132" t="s">
        <v>26</v>
      </c>
      <c r="S4132" t="s">
        <v>17</v>
      </c>
      <c r="T4132" t="s">
        <v>13312</v>
      </c>
      <c r="U4132" s="1">
        <v>45710</v>
      </c>
      <c r="V4132">
        <v>103</v>
      </c>
      <c r="W4132" t="str">
        <f t="shared" si="111"/>
        <v>90-119</v>
      </c>
    </row>
    <row r="4133" spans="1:23" x14ac:dyDescent="0.25">
      <c r="A4133" t="s">
        <v>4382</v>
      </c>
      <c r="B4133">
        <v>8440085903</v>
      </c>
      <c r="C4133">
        <v>6372675510</v>
      </c>
      <c r="D4133" s="1">
        <v>45296</v>
      </c>
      <c r="E4133">
        <v>99223</v>
      </c>
      <c r="F4133">
        <v>97110</v>
      </c>
      <c r="G4133" t="s">
        <v>237</v>
      </c>
      <c r="H4133" s="34">
        <v>76960</v>
      </c>
      <c r="I4133" s="7">
        <v>63107</v>
      </c>
      <c r="J4133" s="7">
        <v>46085.74</v>
      </c>
      <c r="K4133" s="7">
        <v>5662</v>
      </c>
      <c r="L4133" s="7">
        <v>11359.26</v>
      </c>
      <c r="M4133" s="5">
        <v>0.18</v>
      </c>
      <c r="N4133" t="s">
        <v>3141</v>
      </c>
      <c r="O4133" t="s">
        <v>30</v>
      </c>
      <c r="P4133" t="s">
        <v>35</v>
      </c>
      <c r="Q4133" t="s">
        <v>32</v>
      </c>
      <c r="R4133" t="s">
        <v>26</v>
      </c>
      <c r="S4133" t="s">
        <v>17</v>
      </c>
      <c r="T4133" t="s">
        <v>13310</v>
      </c>
      <c r="U4133" s="1">
        <v>45374</v>
      </c>
      <c r="V4133">
        <v>78</v>
      </c>
      <c r="W4133" t="str">
        <f t="shared" si="111"/>
        <v>60-89</v>
      </c>
    </row>
    <row r="4134" spans="1:23" x14ac:dyDescent="0.25">
      <c r="A4134" t="s">
        <v>4383</v>
      </c>
      <c r="B4134">
        <v>5543897842</v>
      </c>
      <c r="C4134">
        <v>2147569993</v>
      </c>
      <c r="D4134" s="1">
        <v>45393</v>
      </c>
      <c r="E4134">
        <v>99232</v>
      </c>
      <c r="F4134">
        <v>99204</v>
      </c>
      <c r="G4134" t="s">
        <v>3673</v>
      </c>
      <c r="H4134" s="34">
        <v>70380</v>
      </c>
      <c r="I4134" s="7">
        <v>56304</v>
      </c>
      <c r="J4134" s="7">
        <v>48421.440000000002</v>
      </c>
      <c r="K4134" s="7">
        <v>0</v>
      </c>
      <c r="L4134" s="7">
        <v>7882.56</v>
      </c>
      <c r="M4134" s="5">
        <v>0.14000000000000001</v>
      </c>
      <c r="N4134" t="s">
        <v>1135</v>
      </c>
      <c r="O4134" t="s">
        <v>17</v>
      </c>
      <c r="P4134" t="s">
        <v>3148</v>
      </c>
      <c r="Q4134" t="s">
        <v>19</v>
      </c>
      <c r="R4134" t="s">
        <v>38</v>
      </c>
      <c r="S4134" t="s">
        <v>21</v>
      </c>
      <c r="T4134" t="s">
        <v>13310</v>
      </c>
      <c r="U4134" s="1">
        <v>45514</v>
      </c>
      <c r="V4134">
        <v>121</v>
      </c>
      <c r="W4134" t="str">
        <f t="shared" si="111"/>
        <v>120-149</v>
      </c>
    </row>
    <row r="4135" spans="1:23" x14ac:dyDescent="0.25">
      <c r="A4135" t="s">
        <v>4384</v>
      </c>
      <c r="B4135">
        <v>5061451126</v>
      </c>
      <c r="C4135">
        <v>1739515612</v>
      </c>
      <c r="D4135" s="1">
        <v>45486</v>
      </c>
      <c r="E4135">
        <v>99223</v>
      </c>
      <c r="F4135">
        <v>99204</v>
      </c>
      <c r="G4135" t="s">
        <v>198</v>
      </c>
      <c r="H4135" s="34">
        <v>56071</v>
      </c>
      <c r="I4135" s="7">
        <v>45978</v>
      </c>
      <c r="J4135" s="7">
        <v>37701.96</v>
      </c>
      <c r="K4135" s="7">
        <v>0</v>
      </c>
      <c r="L4135" s="7">
        <v>8276.0400000000009</v>
      </c>
      <c r="M4135" s="5">
        <v>0.18</v>
      </c>
      <c r="N4135" t="s">
        <v>3141</v>
      </c>
      <c r="O4135" t="s">
        <v>17</v>
      </c>
      <c r="P4135" t="s">
        <v>40</v>
      </c>
      <c r="Q4135" t="s">
        <v>32</v>
      </c>
      <c r="R4135" t="s">
        <v>27</v>
      </c>
      <c r="S4135" t="s">
        <v>27</v>
      </c>
      <c r="T4135" t="s">
        <v>13312</v>
      </c>
      <c r="U4135" s="1">
        <v>45622</v>
      </c>
      <c r="V4135">
        <v>136</v>
      </c>
      <c r="W4135" t="str">
        <f t="shared" si="111"/>
        <v>120-149</v>
      </c>
    </row>
    <row r="4136" spans="1:23" x14ac:dyDescent="0.25">
      <c r="A4136" t="s">
        <v>4385</v>
      </c>
      <c r="B4136">
        <v>8659412304</v>
      </c>
      <c r="C4136">
        <v>8034247087</v>
      </c>
      <c r="D4136" s="1">
        <v>45783</v>
      </c>
      <c r="E4136">
        <v>99215</v>
      </c>
      <c r="F4136">
        <v>99204</v>
      </c>
      <c r="G4136" t="s">
        <v>203</v>
      </c>
      <c r="H4136" s="34">
        <v>88214</v>
      </c>
      <c r="I4136" s="7">
        <v>66161</v>
      </c>
      <c r="J4136" s="7">
        <v>36687.85</v>
      </c>
      <c r="K4136" s="7">
        <v>19549</v>
      </c>
      <c r="L4136" s="7">
        <v>9924.15</v>
      </c>
      <c r="M4136" s="5">
        <v>0.15</v>
      </c>
      <c r="N4136" t="s">
        <v>1139</v>
      </c>
      <c r="O4136" t="s">
        <v>27</v>
      </c>
      <c r="P4136" t="s">
        <v>31</v>
      </c>
      <c r="Q4136" t="s">
        <v>19</v>
      </c>
      <c r="R4136" t="s">
        <v>38</v>
      </c>
      <c r="S4136" t="s">
        <v>17</v>
      </c>
      <c r="T4136" t="s">
        <v>13310</v>
      </c>
      <c r="U4136" s="1">
        <v>45938</v>
      </c>
      <c r="V4136">
        <v>155</v>
      </c>
      <c r="W4136" t="str">
        <f t="shared" si="111"/>
        <v>150-179</v>
      </c>
    </row>
    <row r="4137" spans="1:23" x14ac:dyDescent="0.25">
      <c r="A4137" t="s">
        <v>4386</v>
      </c>
      <c r="B4137">
        <v>9343353018</v>
      </c>
      <c r="C4137">
        <v>7743694891</v>
      </c>
      <c r="D4137" s="1">
        <v>45938</v>
      </c>
      <c r="E4137">
        <v>99238</v>
      </c>
      <c r="F4137">
        <v>99285</v>
      </c>
      <c r="G4137" t="s">
        <v>3424</v>
      </c>
      <c r="H4137" s="34">
        <v>38901</v>
      </c>
      <c r="I4137" s="7">
        <v>28009</v>
      </c>
      <c r="J4137" s="7">
        <v>25768.28</v>
      </c>
      <c r="K4137" s="7">
        <v>0</v>
      </c>
      <c r="L4137" s="7">
        <v>2240.7199999999998</v>
      </c>
      <c r="M4137" s="5">
        <v>0.08</v>
      </c>
      <c r="N4137" t="s">
        <v>24</v>
      </c>
      <c r="O4137" t="s">
        <v>17</v>
      </c>
      <c r="P4137" t="s">
        <v>3147</v>
      </c>
      <c r="Q4137" t="s">
        <v>32</v>
      </c>
      <c r="R4137" t="s">
        <v>43</v>
      </c>
      <c r="S4137" t="s">
        <v>21</v>
      </c>
      <c r="T4137" t="s">
        <v>13310</v>
      </c>
      <c r="U4137" s="1">
        <v>46079</v>
      </c>
      <c r="V4137">
        <v>141</v>
      </c>
      <c r="W4137" t="str">
        <f t="shared" si="111"/>
        <v>120-149</v>
      </c>
    </row>
    <row r="4138" spans="1:23" x14ac:dyDescent="0.25">
      <c r="A4138" t="s">
        <v>4387</v>
      </c>
      <c r="B4138">
        <v>8250754675</v>
      </c>
      <c r="C4138">
        <v>8901998700</v>
      </c>
      <c r="D4138" s="1">
        <v>45911</v>
      </c>
      <c r="E4138">
        <v>99223</v>
      </c>
      <c r="F4138">
        <v>99202</v>
      </c>
      <c r="G4138" t="s">
        <v>154</v>
      </c>
      <c r="H4138" s="34">
        <v>26083</v>
      </c>
      <c r="I4138" s="7">
        <v>19562</v>
      </c>
      <c r="J4138" s="7">
        <v>14189.7</v>
      </c>
      <c r="K4138" s="7">
        <v>2438</v>
      </c>
      <c r="L4138" s="7">
        <v>2934.3</v>
      </c>
      <c r="M4138" s="5">
        <v>0.15</v>
      </c>
      <c r="N4138" t="s">
        <v>1139</v>
      </c>
      <c r="O4138" t="s">
        <v>27</v>
      </c>
      <c r="P4138" t="s">
        <v>55</v>
      </c>
      <c r="Q4138" t="s">
        <v>19</v>
      </c>
      <c r="R4138" t="s">
        <v>26</v>
      </c>
      <c r="S4138" t="s">
        <v>17</v>
      </c>
      <c r="T4138" t="s">
        <v>13311</v>
      </c>
      <c r="U4138" s="1">
        <v>45941</v>
      </c>
      <c r="V4138">
        <v>30</v>
      </c>
      <c r="W4138" t="str">
        <f t="shared" si="111"/>
        <v>30-59</v>
      </c>
    </row>
    <row r="4139" spans="1:23" x14ac:dyDescent="0.25">
      <c r="A4139" t="s">
        <v>4388</v>
      </c>
      <c r="B4139">
        <v>3037807074</v>
      </c>
      <c r="C4139">
        <v>3321556323</v>
      </c>
      <c r="D4139" s="1">
        <v>45633</v>
      </c>
      <c r="E4139">
        <v>99213</v>
      </c>
      <c r="F4139">
        <v>99202</v>
      </c>
      <c r="G4139" t="s">
        <v>15</v>
      </c>
      <c r="H4139" s="34">
        <v>88316</v>
      </c>
      <c r="I4139" s="7">
        <v>66237</v>
      </c>
      <c r="J4139" s="7">
        <v>43930.45</v>
      </c>
      <c r="K4139" s="7">
        <v>12371</v>
      </c>
      <c r="L4139" s="7">
        <v>9935.5499999999993</v>
      </c>
      <c r="M4139" s="5">
        <v>0.15</v>
      </c>
      <c r="N4139" t="s">
        <v>1139</v>
      </c>
      <c r="O4139" t="s">
        <v>27</v>
      </c>
      <c r="P4139" t="s">
        <v>97</v>
      </c>
      <c r="Q4139" t="s">
        <v>32</v>
      </c>
      <c r="R4139" t="s">
        <v>26</v>
      </c>
      <c r="S4139" t="s">
        <v>17</v>
      </c>
      <c r="T4139" t="s">
        <v>13312</v>
      </c>
      <c r="U4139" s="1">
        <v>45795</v>
      </c>
      <c r="V4139">
        <v>162</v>
      </c>
      <c r="W4139" t="str">
        <f t="shared" si="111"/>
        <v>150-179</v>
      </c>
    </row>
    <row r="4140" spans="1:23" x14ac:dyDescent="0.25">
      <c r="A4140" t="s">
        <v>4389</v>
      </c>
      <c r="B4140">
        <v>420800790</v>
      </c>
      <c r="C4140">
        <v>5784827513</v>
      </c>
      <c r="D4140" s="1">
        <v>45401</v>
      </c>
      <c r="E4140">
        <v>99215</v>
      </c>
      <c r="F4140">
        <v>99202</v>
      </c>
      <c r="G4140" t="s">
        <v>54</v>
      </c>
      <c r="H4140" s="34">
        <v>58357</v>
      </c>
      <c r="I4140" s="7">
        <v>43768</v>
      </c>
      <c r="J4140" s="7">
        <v>27391.8</v>
      </c>
      <c r="K4140" s="7">
        <v>9811</v>
      </c>
      <c r="L4140" s="7">
        <v>6565.2</v>
      </c>
      <c r="M4140" s="5">
        <v>0.15</v>
      </c>
      <c r="N4140" t="s">
        <v>1139</v>
      </c>
      <c r="O4140" t="s">
        <v>27</v>
      </c>
      <c r="P4140" t="s">
        <v>55</v>
      </c>
      <c r="Q4140" t="s">
        <v>19</v>
      </c>
      <c r="R4140" t="s">
        <v>38</v>
      </c>
      <c r="S4140" t="s">
        <v>27</v>
      </c>
      <c r="T4140" t="s">
        <v>13310</v>
      </c>
      <c r="U4140" s="1">
        <v>45494</v>
      </c>
      <c r="V4140">
        <v>93</v>
      </c>
      <c r="W4140" t="str">
        <f t="shared" si="111"/>
        <v>90-119</v>
      </c>
    </row>
    <row r="4141" spans="1:23" x14ac:dyDescent="0.25">
      <c r="A4141" t="s">
        <v>4390</v>
      </c>
      <c r="B4141">
        <v>7605921332</v>
      </c>
      <c r="C4141">
        <v>5335802249</v>
      </c>
      <c r="D4141" s="1">
        <v>45711</v>
      </c>
      <c r="E4141">
        <v>99221</v>
      </c>
      <c r="F4141">
        <v>99285</v>
      </c>
      <c r="G4141" t="s">
        <v>293</v>
      </c>
      <c r="H4141" s="34">
        <v>38671</v>
      </c>
      <c r="I4141" s="7">
        <v>29003</v>
      </c>
      <c r="J4141" s="7">
        <v>15296.55</v>
      </c>
      <c r="K4141" s="7">
        <v>9356</v>
      </c>
      <c r="L4141" s="7">
        <v>4350.45</v>
      </c>
      <c r="M4141" s="5">
        <v>0.15</v>
      </c>
      <c r="N4141" t="s">
        <v>1139</v>
      </c>
      <c r="O4141" t="s">
        <v>27</v>
      </c>
      <c r="P4141" t="s">
        <v>18</v>
      </c>
      <c r="Q4141" t="s">
        <v>32</v>
      </c>
      <c r="R4141" t="s">
        <v>21</v>
      </c>
      <c r="S4141" t="s">
        <v>27</v>
      </c>
      <c r="T4141" t="s">
        <v>13312</v>
      </c>
      <c r="U4141" s="1">
        <v>45846</v>
      </c>
      <c r="V4141">
        <v>135</v>
      </c>
      <c r="W4141" t="str">
        <f t="shared" si="111"/>
        <v>120-149</v>
      </c>
    </row>
    <row r="4142" spans="1:23" x14ac:dyDescent="0.25">
      <c r="A4142" t="s">
        <v>4391</v>
      </c>
      <c r="B4142">
        <v>1571851070</v>
      </c>
      <c r="C4142">
        <v>5192498803</v>
      </c>
      <c r="D4142" s="1">
        <v>45501</v>
      </c>
      <c r="E4142">
        <v>99215</v>
      </c>
      <c r="F4142">
        <v>99281</v>
      </c>
      <c r="G4142" t="s">
        <v>3174</v>
      </c>
      <c r="H4142" s="34">
        <v>42262</v>
      </c>
      <c r="I4142" s="7">
        <v>34655</v>
      </c>
      <c r="J4142" s="7">
        <v>28417.1</v>
      </c>
      <c r="K4142" s="7">
        <v>0</v>
      </c>
      <c r="L4142" s="7">
        <v>6237.9</v>
      </c>
      <c r="M4142" s="5">
        <v>0.18</v>
      </c>
      <c r="N4142" t="s">
        <v>3141</v>
      </c>
      <c r="O4142" t="s">
        <v>17</v>
      </c>
      <c r="P4142" t="s">
        <v>97</v>
      </c>
      <c r="Q4142" t="s">
        <v>32</v>
      </c>
      <c r="R4142" t="s">
        <v>43</v>
      </c>
      <c r="S4142" t="s">
        <v>27</v>
      </c>
      <c r="T4142" t="s">
        <v>13311</v>
      </c>
      <c r="U4142" s="1">
        <v>45599</v>
      </c>
      <c r="V4142">
        <v>98</v>
      </c>
      <c r="W4142" t="str">
        <f t="shared" si="111"/>
        <v>90-119</v>
      </c>
    </row>
    <row r="4143" spans="1:23" x14ac:dyDescent="0.25">
      <c r="A4143" t="s">
        <v>4392</v>
      </c>
      <c r="B4143">
        <v>3443141210</v>
      </c>
      <c r="C4143">
        <v>8503211181</v>
      </c>
      <c r="D4143" s="1">
        <v>45478</v>
      </c>
      <c r="E4143">
        <v>99231</v>
      </c>
      <c r="F4143">
        <v>99215</v>
      </c>
      <c r="G4143" t="s">
        <v>3281</v>
      </c>
      <c r="H4143" s="34">
        <v>34727</v>
      </c>
      <c r="I4143" s="7">
        <v>26045</v>
      </c>
      <c r="J4143" s="7">
        <v>22138.25</v>
      </c>
      <c r="K4143" s="7">
        <v>0</v>
      </c>
      <c r="L4143" s="7">
        <v>3906.75</v>
      </c>
      <c r="M4143" s="5">
        <v>0.15</v>
      </c>
      <c r="N4143" t="s">
        <v>1139</v>
      </c>
      <c r="O4143" t="s">
        <v>17</v>
      </c>
      <c r="P4143" t="s">
        <v>35</v>
      </c>
      <c r="Q4143" t="s">
        <v>19</v>
      </c>
      <c r="R4143" t="s">
        <v>26</v>
      </c>
      <c r="S4143" t="s">
        <v>17</v>
      </c>
      <c r="T4143" t="s">
        <v>13311</v>
      </c>
      <c r="U4143" s="1">
        <v>45536</v>
      </c>
      <c r="V4143">
        <v>58</v>
      </c>
      <c r="W4143" t="str">
        <f t="shared" si="111"/>
        <v>30-59</v>
      </c>
    </row>
    <row r="4144" spans="1:23" x14ac:dyDescent="0.25">
      <c r="A4144" t="s">
        <v>4393</v>
      </c>
      <c r="B4144">
        <v>3658436069</v>
      </c>
      <c r="C4144">
        <v>1370640867</v>
      </c>
      <c r="D4144" s="1">
        <v>45835</v>
      </c>
      <c r="E4144">
        <v>99232</v>
      </c>
      <c r="F4144">
        <v>93000</v>
      </c>
      <c r="G4144" t="s">
        <v>3453</v>
      </c>
      <c r="H4144" s="34">
        <v>77454</v>
      </c>
      <c r="I4144" s="7">
        <v>58091</v>
      </c>
      <c r="J4144" s="7">
        <v>46325.35</v>
      </c>
      <c r="K4144" s="7">
        <v>3052</v>
      </c>
      <c r="L4144" s="7">
        <v>8713.65</v>
      </c>
      <c r="M4144" s="5">
        <v>0.15</v>
      </c>
      <c r="N4144" t="s">
        <v>1139</v>
      </c>
      <c r="O4144" t="s">
        <v>30</v>
      </c>
      <c r="P4144" t="s">
        <v>3147</v>
      </c>
      <c r="Q4144" t="s">
        <v>19</v>
      </c>
      <c r="R4144" t="s">
        <v>21</v>
      </c>
      <c r="S4144" t="s">
        <v>27</v>
      </c>
      <c r="T4144" t="s">
        <v>13312</v>
      </c>
      <c r="U4144" s="1">
        <v>45926</v>
      </c>
      <c r="V4144">
        <v>91</v>
      </c>
      <c r="W4144" t="str">
        <f t="shared" si="111"/>
        <v>90-119</v>
      </c>
    </row>
    <row r="4145" spans="1:23" x14ac:dyDescent="0.25">
      <c r="A4145" t="s">
        <v>4394</v>
      </c>
      <c r="B4145">
        <v>3239254934</v>
      </c>
      <c r="C4145">
        <v>9180237882</v>
      </c>
      <c r="D4145" s="1">
        <v>45629</v>
      </c>
      <c r="E4145">
        <v>99233</v>
      </c>
      <c r="F4145">
        <v>99281</v>
      </c>
      <c r="G4145" t="s">
        <v>174</v>
      </c>
      <c r="H4145" s="34">
        <v>38672</v>
      </c>
      <c r="I4145" s="7">
        <v>30551</v>
      </c>
      <c r="J4145" s="7">
        <v>25662.84</v>
      </c>
      <c r="K4145" s="7">
        <v>0</v>
      </c>
      <c r="L4145" s="7">
        <v>4888.16</v>
      </c>
      <c r="M4145" s="5">
        <v>0.16</v>
      </c>
      <c r="N4145" t="s">
        <v>1138</v>
      </c>
      <c r="O4145" t="s">
        <v>17</v>
      </c>
      <c r="P4145" t="s">
        <v>97</v>
      </c>
      <c r="Q4145" t="s">
        <v>19</v>
      </c>
      <c r="R4145" t="s">
        <v>43</v>
      </c>
      <c r="S4145" t="s">
        <v>27</v>
      </c>
      <c r="T4145" t="s">
        <v>13310</v>
      </c>
      <c r="U4145" s="1">
        <v>45672</v>
      </c>
      <c r="V4145">
        <v>43</v>
      </c>
      <c r="W4145" t="str">
        <f t="shared" si="111"/>
        <v>30-59</v>
      </c>
    </row>
    <row r="4146" spans="1:23" x14ac:dyDescent="0.25">
      <c r="A4146" t="s">
        <v>4395</v>
      </c>
      <c r="B4146">
        <v>5970547851</v>
      </c>
      <c r="C4146">
        <v>7875011285</v>
      </c>
      <c r="D4146" s="1">
        <v>45323</v>
      </c>
      <c r="E4146">
        <v>99221</v>
      </c>
      <c r="F4146">
        <v>81000</v>
      </c>
      <c r="G4146" t="s">
        <v>3215</v>
      </c>
      <c r="H4146" s="34">
        <v>90045</v>
      </c>
      <c r="I4146" s="7">
        <v>72036</v>
      </c>
      <c r="J4146" s="7">
        <v>53613.96</v>
      </c>
      <c r="K4146" s="7">
        <v>8337</v>
      </c>
      <c r="L4146" s="7">
        <v>10085.040000000001</v>
      </c>
      <c r="M4146" s="5">
        <v>0.14000000000000001</v>
      </c>
      <c r="N4146" t="s">
        <v>1135</v>
      </c>
      <c r="O4146" t="s">
        <v>30</v>
      </c>
      <c r="P4146" t="s">
        <v>31</v>
      </c>
      <c r="Q4146" t="s">
        <v>19</v>
      </c>
      <c r="R4146" t="s">
        <v>20</v>
      </c>
      <c r="S4146" t="s">
        <v>17</v>
      </c>
      <c r="T4146" t="s">
        <v>13312</v>
      </c>
      <c r="U4146" s="1">
        <v>45422</v>
      </c>
      <c r="V4146">
        <v>99</v>
      </c>
      <c r="W4146" t="str">
        <f t="shared" si="111"/>
        <v>90-119</v>
      </c>
    </row>
    <row r="4147" spans="1:23" x14ac:dyDescent="0.25">
      <c r="A4147" t="s">
        <v>4396</v>
      </c>
      <c r="B4147">
        <v>4276940269</v>
      </c>
      <c r="C4147">
        <v>8534526347</v>
      </c>
      <c r="D4147" s="1">
        <v>45470</v>
      </c>
      <c r="E4147">
        <v>99238</v>
      </c>
      <c r="F4147">
        <v>90834</v>
      </c>
      <c r="G4147" t="s">
        <v>131</v>
      </c>
      <c r="H4147" s="34">
        <v>52575</v>
      </c>
      <c r="I4147" s="7">
        <v>41009</v>
      </c>
      <c r="J4147" s="7">
        <v>17816.2</v>
      </c>
      <c r="K4147" s="7">
        <v>14991</v>
      </c>
      <c r="L4147" s="7">
        <v>8201.7999999999993</v>
      </c>
      <c r="M4147" s="5">
        <v>0.2</v>
      </c>
      <c r="N4147" t="s">
        <v>3140</v>
      </c>
      <c r="O4147" t="s">
        <v>27</v>
      </c>
      <c r="P4147" t="s">
        <v>25</v>
      </c>
      <c r="Q4147" t="s">
        <v>32</v>
      </c>
      <c r="R4147" t="s">
        <v>26</v>
      </c>
      <c r="S4147" t="s">
        <v>27</v>
      </c>
      <c r="T4147" t="s">
        <v>13310</v>
      </c>
      <c r="U4147" s="1">
        <v>45622</v>
      </c>
      <c r="V4147">
        <v>152</v>
      </c>
      <c r="W4147" t="str">
        <f t="shared" si="111"/>
        <v>150-179</v>
      </c>
    </row>
    <row r="4148" spans="1:23" x14ac:dyDescent="0.25">
      <c r="A4148" t="s">
        <v>4397</v>
      </c>
      <c r="B4148">
        <v>2303180000</v>
      </c>
      <c r="C4148">
        <v>159987131</v>
      </c>
      <c r="D4148" s="1">
        <v>45371</v>
      </c>
      <c r="E4148">
        <v>99223</v>
      </c>
      <c r="F4148">
        <v>99284</v>
      </c>
      <c r="G4148" t="s">
        <v>140</v>
      </c>
      <c r="H4148" s="34">
        <v>78088</v>
      </c>
      <c r="I4148" s="7">
        <v>58566</v>
      </c>
      <c r="J4148" s="7">
        <v>44940.1</v>
      </c>
      <c r="K4148" s="7">
        <v>4841</v>
      </c>
      <c r="L4148" s="7">
        <v>8784.9</v>
      </c>
      <c r="M4148" s="5">
        <v>0.15</v>
      </c>
      <c r="N4148" t="s">
        <v>1139</v>
      </c>
      <c r="O4148" t="s">
        <v>30</v>
      </c>
      <c r="P4148" t="s">
        <v>3150</v>
      </c>
      <c r="Q4148" t="s">
        <v>32</v>
      </c>
      <c r="R4148" t="s">
        <v>26</v>
      </c>
      <c r="S4148" t="s">
        <v>21</v>
      </c>
      <c r="T4148" t="s">
        <v>13311</v>
      </c>
      <c r="U4148" s="1">
        <v>45531</v>
      </c>
      <c r="V4148">
        <v>160</v>
      </c>
      <c r="W4148" t="str">
        <f t="shared" si="111"/>
        <v>150-179</v>
      </c>
    </row>
    <row r="4149" spans="1:23" x14ac:dyDescent="0.25">
      <c r="A4149" t="s">
        <v>4398</v>
      </c>
      <c r="B4149">
        <v>9000787475</v>
      </c>
      <c r="C4149">
        <v>1894254930</v>
      </c>
      <c r="D4149" s="1">
        <v>45684</v>
      </c>
      <c r="E4149">
        <v>99238</v>
      </c>
      <c r="F4149">
        <v>71046</v>
      </c>
      <c r="G4149" t="s">
        <v>3174</v>
      </c>
      <c r="H4149" s="34">
        <v>96703</v>
      </c>
      <c r="I4149" s="7">
        <v>75428</v>
      </c>
      <c r="J4149" s="7">
        <v>44682.400000000001</v>
      </c>
      <c r="K4149" s="7">
        <v>15660</v>
      </c>
      <c r="L4149" s="7">
        <v>15085.6</v>
      </c>
      <c r="M4149" s="5">
        <v>0.2</v>
      </c>
      <c r="N4149" t="s">
        <v>3140</v>
      </c>
      <c r="O4149" t="s">
        <v>27</v>
      </c>
      <c r="P4149" t="s">
        <v>3148</v>
      </c>
      <c r="Q4149" t="s">
        <v>32</v>
      </c>
      <c r="R4149" t="s">
        <v>20</v>
      </c>
      <c r="S4149" t="s">
        <v>27</v>
      </c>
      <c r="T4149" t="s">
        <v>13312</v>
      </c>
      <c r="U4149" s="1">
        <v>45778</v>
      </c>
      <c r="V4149">
        <v>94</v>
      </c>
      <c r="W4149" t="str">
        <f t="shared" si="111"/>
        <v>90-119</v>
      </c>
    </row>
    <row r="4150" spans="1:23" x14ac:dyDescent="0.25">
      <c r="A4150" t="s">
        <v>4399</v>
      </c>
      <c r="B4150">
        <v>8553607247</v>
      </c>
      <c r="C4150">
        <v>5238676539</v>
      </c>
      <c r="D4150" s="1">
        <v>45357</v>
      </c>
      <c r="E4150">
        <v>99233</v>
      </c>
      <c r="F4150">
        <v>99202</v>
      </c>
      <c r="G4150" t="s">
        <v>67</v>
      </c>
      <c r="H4150" s="34">
        <v>41836</v>
      </c>
      <c r="I4150" s="7">
        <v>30122</v>
      </c>
      <c r="J4150" s="7">
        <v>25873.24</v>
      </c>
      <c r="K4150" s="7">
        <v>1839</v>
      </c>
      <c r="L4150" s="7">
        <v>2409.7600000000002</v>
      </c>
      <c r="M4150" s="5">
        <v>0.08</v>
      </c>
      <c r="N4150" t="s">
        <v>24</v>
      </c>
      <c r="O4150" t="s">
        <v>30</v>
      </c>
      <c r="P4150" t="s">
        <v>58</v>
      </c>
      <c r="Q4150" t="s">
        <v>32</v>
      </c>
      <c r="R4150" t="s">
        <v>20</v>
      </c>
      <c r="S4150" t="s">
        <v>17</v>
      </c>
      <c r="T4150" t="s">
        <v>13310</v>
      </c>
      <c r="U4150" s="1">
        <v>45495</v>
      </c>
      <c r="V4150">
        <v>138</v>
      </c>
      <c r="W4150" t="str">
        <f t="shared" si="111"/>
        <v>120-149</v>
      </c>
    </row>
    <row r="4151" spans="1:23" x14ac:dyDescent="0.25">
      <c r="A4151" t="s">
        <v>4400</v>
      </c>
      <c r="B4151">
        <v>400998868</v>
      </c>
      <c r="C4151">
        <v>5048318012</v>
      </c>
      <c r="D4151" s="1">
        <v>45351</v>
      </c>
      <c r="E4151">
        <v>99222</v>
      </c>
      <c r="F4151">
        <v>99211</v>
      </c>
      <c r="G4151" t="s">
        <v>3537</v>
      </c>
      <c r="H4151" s="34">
        <v>99969</v>
      </c>
      <c r="I4151" s="7">
        <v>77976</v>
      </c>
      <c r="J4151" s="7">
        <v>62380.800000000003</v>
      </c>
      <c r="K4151" s="7">
        <v>0</v>
      </c>
      <c r="L4151" s="7">
        <v>15595.2</v>
      </c>
      <c r="M4151" s="5">
        <v>0.2</v>
      </c>
      <c r="N4151" t="s">
        <v>3140</v>
      </c>
      <c r="O4151" t="s">
        <v>17</v>
      </c>
      <c r="P4151" t="s">
        <v>3147</v>
      </c>
      <c r="Q4151" t="s">
        <v>32</v>
      </c>
      <c r="R4151" t="s">
        <v>21</v>
      </c>
      <c r="S4151" t="s">
        <v>17</v>
      </c>
      <c r="T4151" t="s">
        <v>13312</v>
      </c>
      <c r="U4151" s="1">
        <v>45504</v>
      </c>
      <c r="V4151">
        <v>153</v>
      </c>
      <c r="W4151" t="str">
        <f t="shared" si="111"/>
        <v>150-179</v>
      </c>
    </row>
    <row r="4152" spans="1:23" x14ac:dyDescent="0.25">
      <c r="A4152" t="s">
        <v>4401</v>
      </c>
      <c r="B4152">
        <v>4395618829</v>
      </c>
      <c r="C4152">
        <v>244391801</v>
      </c>
      <c r="D4152" s="1">
        <v>45442</v>
      </c>
      <c r="E4152">
        <v>99215</v>
      </c>
      <c r="F4152">
        <v>80053</v>
      </c>
      <c r="G4152" t="s">
        <v>3431</v>
      </c>
      <c r="H4152" s="34">
        <v>36793</v>
      </c>
      <c r="I4152" s="7">
        <v>29434</v>
      </c>
      <c r="J4152" s="7">
        <v>21997.24</v>
      </c>
      <c r="K4152" s="7">
        <v>3316</v>
      </c>
      <c r="L4152" s="7">
        <v>4120.76</v>
      </c>
      <c r="M4152" s="5">
        <v>0.14000000000000001</v>
      </c>
      <c r="N4152" t="s">
        <v>1135</v>
      </c>
      <c r="O4152" t="s">
        <v>30</v>
      </c>
      <c r="P4152" t="s">
        <v>3148</v>
      </c>
      <c r="Q4152" t="s">
        <v>19</v>
      </c>
      <c r="R4152" t="s">
        <v>27</v>
      </c>
      <c r="S4152" t="s">
        <v>17</v>
      </c>
      <c r="T4152" t="s">
        <v>13311</v>
      </c>
      <c r="U4152" s="1">
        <v>45520</v>
      </c>
      <c r="V4152">
        <v>78</v>
      </c>
      <c r="W4152" t="str">
        <f t="shared" si="111"/>
        <v>60-89</v>
      </c>
    </row>
    <row r="4153" spans="1:23" x14ac:dyDescent="0.25">
      <c r="A4153" t="s">
        <v>4402</v>
      </c>
      <c r="B4153">
        <v>9008159488</v>
      </c>
      <c r="C4153">
        <v>661434627</v>
      </c>
      <c r="D4153" s="1">
        <v>45368</v>
      </c>
      <c r="E4153">
        <v>99231</v>
      </c>
      <c r="F4153">
        <v>90834</v>
      </c>
      <c r="G4153" t="s">
        <v>3316</v>
      </c>
      <c r="H4153" s="34">
        <v>94022</v>
      </c>
      <c r="I4153" s="7">
        <v>61114</v>
      </c>
      <c r="J4153" s="7">
        <v>44870.32</v>
      </c>
      <c r="K4153" s="7">
        <v>8910</v>
      </c>
      <c r="L4153" s="7">
        <v>7333.68</v>
      </c>
      <c r="M4153" s="5">
        <v>0.12</v>
      </c>
      <c r="N4153" t="s">
        <v>46</v>
      </c>
      <c r="O4153" t="s">
        <v>30</v>
      </c>
      <c r="P4153" t="s">
        <v>3149</v>
      </c>
      <c r="Q4153" t="s">
        <v>32</v>
      </c>
      <c r="R4153" t="s">
        <v>38</v>
      </c>
      <c r="S4153" t="s">
        <v>21</v>
      </c>
      <c r="T4153" t="s">
        <v>13312</v>
      </c>
      <c r="U4153" s="1">
        <v>45487</v>
      </c>
      <c r="V4153">
        <v>119</v>
      </c>
      <c r="W4153" t="str">
        <f t="shared" si="111"/>
        <v>90-119</v>
      </c>
    </row>
    <row r="4154" spans="1:23" x14ac:dyDescent="0.25">
      <c r="A4154" t="s">
        <v>4403</v>
      </c>
      <c r="B4154">
        <v>4301423734</v>
      </c>
      <c r="C4154">
        <v>5428064545</v>
      </c>
      <c r="D4154" s="1">
        <v>45561</v>
      </c>
      <c r="E4154">
        <v>99222</v>
      </c>
      <c r="F4154">
        <v>99215</v>
      </c>
      <c r="G4154" t="s">
        <v>3265</v>
      </c>
      <c r="H4154" s="34">
        <v>77364</v>
      </c>
      <c r="I4154" s="7">
        <v>60344</v>
      </c>
      <c r="J4154" s="7">
        <v>26591.200000000001</v>
      </c>
      <c r="K4154" s="7">
        <v>21684</v>
      </c>
      <c r="L4154" s="7">
        <v>12068.8</v>
      </c>
      <c r="M4154" s="5">
        <v>0.2</v>
      </c>
      <c r="N4154" t="s">
        <v>3140</v>
      </c>
      <c r="O4154" t="s">
        <v>27</v>
      </c>
      <c r="P4154" t="s">
        <v>3147</v>
      </c>
      <c r="Q4154" t="s">
        <v>19</v>
      </c>
      <c r="R4154" t="s">
        <v>27</v>
      </c>
      <c r="S4154" t="s">
        <v>27</v>
      </c>
      <c r="T4154" t="s">
        <v>13310</v>
      </c>
      <c r="U4154" s="1">
        <v>45734</v>
      </c>
      <c r="V4154">
        <v>173</v>
      </c>
      <c r="W4154" t="str">
        <f t="shared" si="111"/>
        <v>150-179</v>
      </c>
    </row>
    <row r="4155" spans="1:23" x14ac:dyDescent="0.25">
      <c r="A4155" t="s">
        <v>4404</v>
      </c>
      <c r="B4155">
        <v>2709582609</v>
      </c>
      <c r="C4155">
        <v>6978067282</v>
      </c>
      <c r="D4155" s="1">
        <v>45637</v>
      </c>
      <c r="E4155">
        <v>99214</v>
      </c>
      <c r="F4155">
        <v>97110</v>
      </c>
      <c r="G4155" t="s">
        <v>286</v>
      </c>
      <c r="H4155" s="34">
        <v>35929</v>
      </c>
      <c r="I4155" s="7">
        <v>28384</v>
      </c>
      <c r="J4155" s="7">
        <v>20808.560000000001</v>
      </c>
      <c r="K4155" s="7">
        <v>3034</v>
      </c>
      <c r="L4155" s="7">
        <v>4541.4399999999996</v>
      </c>
      <c r="M4155" s="5">
        <v>0.16</v>
      </c>
      <c r="N4155" t="s">
        <v>1138</v>
      </c>
      <c r="O4155" t="s">
        <v>30</v>
      </c>
      <c r="P4155" t="s">
        <v>25</v>
      </c>
      <c r="Q4155" t="s">
        <v>19</v>
      </c>
      <c r="R4155" t="s">
        <v>20</v>
      </c>
      <c r="S4155" t="s">
        <v>17</v>
      </c>
      <c r="T4155" t="s">
        <v>13312</v>
      </c>
      <c r="U4155" s="1">
        <v>45684</v>
      </c>
      <c r="V4155">
        <v>47</v>
      </c>
      <c r="W4155" t="str">
        <f t="shared" si="111"/>
        <v>30-59</v>
      </c>
    </row>
    <row r="4156" spans="1:23" x14ac:dyDescent="0.25">
      <c r="A4156" t="s">
        <v>4405</v>
      </c>
      <c r="B4156">
        <v>2860014001</v>
      </c>
      <c r="C4156">
        <v>7563783508</v>
      </c>
      <c r="D4156" s="1">
        <v>45432</v>
      </c>
      <c r="E4156">
        <v>99215</v>
      </c>
      <c r="F4156">
        <v>99285</v>
      </c>
      <c r="G4156" t="s">
        <v>318</v>
      </c>
      <c r="H4156" s="34">
        <v>54520</v>
      </c>
      <c r="I4156" s="7">
        <v>35438</v>
      </c>
      <c r="J4156" s="7">
        <v>31185.439999999999</v>
      </c>
      <c r="K4156" s="7">
        <v>0</v>
      </c>
      <c r="L4156" s="7">
        <v>4252.5600000000004</v>
      </c>
      <c r="M4156" s="5">
        <v>0.12</v>
      </c>
      <c r="N4156" t="s">
        <v>46</v>
      </c>
      <c r="O4156" t="s">
        <v>17</v>
      </c>
      <c r="P4156" t="s">
        <v>3150</v>
      </c>
      <c r="Q4156" t="s">
        <v>19</v>
      </c>
      <c r="R4156" t="s">
        <v>43</v>
      </c>
      <c r="S4156" t="s">
        <v>17</v>
      </c>
      <c r="T4156" t="s">
        <v>13310</v>
      </c>
      <c r="U4156" s="1">
        <v>45492</v>
      </c>
      <c r="V4156">
        <v>60</v>
      </c>
      <c r="W4156" t="str">
        <f t="shared" si="111"/>
        <v>60-89</v>
      </c>
    </row>
    <row r="4157" spans="1:23" x14ac:dyDescent="0.25">
      <c r="A4157" t="s">
        <v>4406</v>
      </c>
      <c r="B4157">
        <v>4971855921</v>
      </c>
      <c r="C4157">
        <v>3590994442</v>
      </c>
      <c r="D4157" s="1">
        <v>45762</v>
      </c>
      <c r="E4157">
        <v>99238</v>
      </c>
      <c r="F4157">
        <v>97110</v>
      </c>
      <c r="G4157" t="s">
        <v>362</v>
      </c>
      <c r="H4157" s="34">
        <v>82869</v>
      </c>
      <c r="I4157" s="7">
        <v>67953</v>
      </c>
      <c r="J4157" s="7">
        <v>45610.46</v>
      </c>
      <c r="K4157" s="7">
        <v>10111</v>
      </c>
      <c r="L4157" s="7">
        <v>12231.54</v>
      </c>
      <c r="M4157" s="5">
        <v>0.18</v>
      </c>
      <c r="N4157" t="s">
        <v>3141</v>
      </c>
      <c r="O4157" t="s">
        <v>30</v>
      </c>
      <c r="P4157" t="s">
        <v>18</v>
      </c>
      <c r="Q4157" t="s">
        <v>19</v>
      </c>
      <c r="R4157" t="s">
        <v>43</v>
      </c>
      <c r="S4157" t="s">
        <v>27</v>
      </c>
      <c r="T4157" t="s">
        <v>13312</v>
      </c>
      <c r="U4157" s="1">
        <v>45810</v>
      </c>
      <c r="V4157">
        <v>48</v>
      </c>
      <c r="W4157" t="str">
        <f t="shared" si="111"/>
        <v>30-59</v>
      </c>
    </row>
    <row r="4158" spans="1:23" x14ac:dyDescent="0.25">
      <c r="A4158" t="s">
        <v>4407</v>
      </c>
      <c r="B4158">
        <v>5821644888</v>
      </c>
      <c r="C4158">
        <v>3750124354</v>
      </c>
      <c r="D4158" s="1">
        <v>45592</v>
      </c>
      <c r="E4158">
        <v>99213</v>
      </c>
      <c r="F4158">
        <v>99202</v>
      </c>
      <c r="G4158" t="s">
        <v>166</v>
      </c>
      <c r="H4158" s="34">
        <v>57260</v>
      </c>
      <c r="I4158" s="7">
        <v>48671</v>
      </c>
      <c r="J4158" s="7">
        <v>47697.58</v>
      </c>
      <c r="K4158" s="7">
        <v>0</v>
      </c>
      <c r="L4158" s="7">
        <v>973.42</v>
      </c>
      <c r="M4158" s="5">
        <v>0.02</v>
      </c>
      <c r="N4158" t="s">
        <v>16</v>
      </c>
      <c r="O4158" t="s">
        <v>17</v>
      </c>
      <c r="P4158" t="s">
        <v>97</v>
      </c>
      <c r="Q4158" t="s">
        <v>19</v>
      </c>
      <c r="R4158" t="s">
        <v>27</v>
      </c>
      <c r="S4158" t="s">
        <v>27</v>
      </c>
      <c r="T4158" t="s">
        <v>13311</v>
      </c>
      <c r="U4158" s="1">
        <v>45689</v>
      </c>
      <c r="V4158">
        <v>97</v>
      </c>
      <c r="W4158" t="str">
        <f t="shared" si="111"/>
        <v>90-119</v>
      </c>
    </row>
    <row r="4159" spans="1:23" x14ac:dyDescent="0.25">
      <c r="A4159" t="s">
        <v>4408</v>
      </c>
      <c r="B4159">
        <v>4774326130</v>
      </c>
      <c r="C4159">
        <v>6126501305</v>
      </c>
      <c r="D4159" s="1">
        <v>45298</v>
      </c>
      <c r="E4159">
        <v>99238</v>
      </c>
      <c r="F4159">
        <v>99284</v>
      </c>
      <c r="G4159" t="s">
        <v>42</v>
      </c>
      <c r="H4159" s="34">
        <v>80359</v>
      </c>
      <c r="I4159" s="7">
        <v>52233</v>
      </c>
      <c r="J4159" s="7">
        <v>37941.040000000001</v>
      </c>
      <c r="K4159" s="7">
        <v>8024</v>
      </c>
      <c r="L4159" s="7">
        <v>6267.96</v>
      </c>
      <c r="M4159" s="5">
        <v>0.12</v>
      </c>
      <c r="N4159" t="s">
        <v>46</v>
      </c>
      <c r="O4159" t="s">
        <v>30</v>
      </c>
      <c r="P4159" t="s">
        <v>18</v>
      </c>
      <c r="Q4159" t="s">
        <v>32</v>
      </c>
      <c r="R4159" t="s">
        <v>43</v>
      </c>
      <c r="S4159" t="s">
        <v>21</v>
      </c>
      <c r="T4159" t="s">
        <v>13311</v>
      </c>
      <c r="U4159" s="1">
        <v>45342</v>
      </c>
      <c r="V4159">
        <v>44</v>
      </c>
      <c r="W4159" t="str">
        <f t="shared" si="111"/>
        <v>30-59</v>
      </c>
    </row>
    <row r="4160" spans="1:23" x14ac:dyDescent="0.25">
      <c r="A4160" t="s">
        <v>4409</v>
      </c>
      <c r="B4160">
        <v>8623736428</v>
      </c>
      <c r="C4160">
        <v>3732794630</v>
      </c>
      <c r="D4160" s="1">
        <v>45934</v>
      </c>
      <c r="E4160">
        <v>99233</v>
      </c>
      <c r="F4160">
        <v>99203</v>
      </c>
      <c r="G4160" t="s">
        <v>96</v>
      </c>
      <c r="H4160" s="34">
        <v>49051</v>
      </c>
      <c r="I4160" s="7">
        <v>35317</v>
      </c>
      <c r="J4160" s="7">
        <v>32491.64</v>
      </c>
      <c r="K4160" s="7">
        <v>0</v>
      </c>
      <c r="L4160" s="7">
        <v>2825.36</v>
      </c>
      <c r="M4160" s="5">
        <v>0.08</v>
      </c>
      <c r="N4160" t="s">
        <v>24</v>
      </c>
      <c r="O4160" t="s">
        <v>17</v>
      </c>
      <c r="P4160" t="s">
        <v>3148</v>
      </c>
      <c r="Q4160" t="s">
        <v>32</v>
      </c>
      <c r="R4160" t="s">
        <v>26</v>
      </c>
      <c r="S4160" t="s">
        <v>21</v>
      </c>
      <c r="T4160" t="s">
        <v>13310</v>
      </c>
      <c r="U4160" s="1">
        <v>46098</v>
      </c>
      <c r="V4160">
        <v>164</v>
      </c>
      <c r="W4160" t="str">
        <f t="shared" si="111"/>
        <v>150-179</v>
      </c>
    </row>
    <row r="4161" spans="1:23" x14ac:dyDescent="0.25">
      <c r="A4161" t="s">
        <v>4410</v>
      </c>
      <c r="B4161">
        <v>3593891906</v>
      </c>
      <c r="C4161">
        <v>2192496106</v>
      </c>
      <c r="D4161" s="1">
        <v>45720</v>
      </c>
      <c r="E4161">
        <v>99238</v>
      </c>
      <c r="F4161">
        <v>71046</v>
      </c>
      <c r="G4161" t="s">
        <v>178</v>
      </c>
      <c r="H4161" s="34">
        <v>97051</v>
      </c>
      <c r="I4161" s="7">
        <v>79582</v>
      </c>
      <c r="J4161" s="7">
        <v>46740.24</v>
      </c>
      <c r="K4161" s="7">
        <v>18517</v>
      </c>
      <c r="L4161" s="7">
        <v>14324.76</v>
      </c>
      <c r="M4161" s="5">
        <v>0.18</v>
      </c>
      <c r="N4161" t="s">
        <v>3141</v>
      </c>
      <c r="O4161" t="s">
        <v>27</v>
      </c>
      <c r="P4161" t="s">
        <v>97</v>
      </c>
      <c r="Q4161" t="s">
        <v>32</v>
      </c>
      <c r="R4161" t="s">
        <v>21</v>
      </c>
      <c r="S4161" t="s">
        <v>21</v>
      </c>
      <c r="T4161" t="s">
        <v>13310</v>
      </c>
      <c r="U4161" s="1">
        <v>45863</v>
      </c>
      <c r="V4161">
        <v>143</v>
      </c>
      <c r="W4161" t="str">
        <f t="shared" si="111"/>
        <v>120-149</v>
      </c>
    </row>
    <row r="4162" spans="1:23" x14ac:dyDescent="0.25">
      <c r="A4162" t="s">
        <v>4411</v>
      </c>
      <c r="B4162">
        <v>143116750</v>
      </c>
      <c r="C4162">
        <v>8840996924</v>
      </c>
      <c r="D4162" s="1">
        <v>45331</v>
      </c>
      <c r="E4162">
        <v>99213</v>
      </c>
      <c r="F4162">
        <v>99201</v>
      </c>
      <c r="G4162" t="s">
        <v>3371</v>
      </c>
      <c r="H4162" s="34">
        <v>23460</v>
      </c>
      <c r="I4162" s="7">
        <v>18533</v>
      </c>
      <c r="J4162" s="7">
        <v>8705.7199999999993</v>
      </c>
      <c r="K4162" s="7">
        <v>6862</v>
      </c>
      <c r="L4162" s="7">
        <v>2965.28</v>
      </c>
      <c r="M4162" s="5">
        <v>0.16</v>
      </c>
      <c r="N4162" t="s">
        <v>1138</v>
      </c>
      <c r="O4162" t="s">
        <v>27</v>
      </c>
      <c r="P4162" t="s">
        <v>25</v>
      </c>
      <c r="Q4162" t="s">
        <v>32</v>
      </c>
      <c r="R4162" t="s">
        <v>20</v>
      </c>
      <c r="S4162" t="s">
        <v>27</v>
      </c>
      <c r="T4162" t="s">
        <v>13311</v>
      </c>
      <c r="U4162" s="1">
        <v>45419</v>
      </c>
      <c r="V4162">
        <v>88</v>
      </c>
      <c r="W4162" t="str">
        <f t="shared" si="111"/>
        <v>60-89</v>
      </c>
    </row>
    <row r="4163" spans="1:23" x14ac:dyDescent="0.25">
      <c r="A4163" t="s">
        <v>4412</v>
      </c>
      <c r="B4163">
        <v>1847948880</v>
      </c>
      <c r="C4163">
        <v>563917857</v>
      </c>
      <c r="D4163" s="1">
        <v>45958</v>
      </c>
      <c r="E4163">
        <v>99233</v>
      </c>
      <c r="F4163">
        <v>99214</v>
      </c>
      <c r="G4163" t="s">
        <v>85</v>
      </c>
      <c r="H4163" s="34">
        <v>79469</v>
      </c>
      <c r="I4163" s="7">
        <v>62781</v>
      </c>
      <c r="J4163" s="7">
        <v>46686.04</v>
      </c>
      <c r="K4163" s="7">
        <v>6050</v>
      </c>
      <c r="L4163" s="7">
        <v>10044.959999999999</v>
      </c>
      <c r="M4163" s="5">
        <v>0.16</v>
      </c>
      <c r="N4163" t="s">
        <v>1138</v>
      </c>
      <c r="O4163" t="s">
        <v>30</v>
      </c>
      <c r="P4163" t="s">
        <v>40</v>
      </c>
      <c r="Q4163" t="s">
        <v>32</v>
      </c>
      <c r="R4163" t="s">
        <v>26</v>
      </c>
      <c r="S4163" t="s">
        <v>21</v>
      </c>
      <c r="T4163" t="s">
        <v>13310</v>
      </c>
      <c r="U4163" s="1">
        <v>46082</v>
      </c>
      <c r="V4163">
        <v>124</v>
      </c>
      <c r="W4163" t="str">
        <f t="shared" ref="W4163:W4226" si="112">IF(V4163="","",IF(V4163&lt;30,"0-29",IF(V4163&lt;60,"30-59",IF(V4163&lt;90,"60-89",IF(V4163&lt;120,"90-119",IF(V4163&lt;150,"120-149",IF(V4163&lt;180,"150-179",IF(V4163&lt;210,"180-209",IF(V4163&lt;240,"210-239",IF(V4163&lt;270,"240-269",IF(V4163&lt;300,"270-299",IF(V4163&lt;330,"300-329",IF(V4163&lt;360,"330-359","360+")))))))))))))</f>
        <v>120-149</v>
      </c>
    </row>
    <row r="4164" spans="1:23" x14ac:dyDescent="0.25">
      <c r="A4164" t="s">
        <v>4413</v>
      </c>
      <c r="B4164">
        <v>4982323772</v>
      </c>
      <c r="C4164">
        <v>3074463995</v>
      </c>
      <c r="D4164" s="1">
        <v>45721</v>
      </c>
      <c r="E4164">
        <v>99233</v>
      </c>
      <c r="F4164">
        <v>99214</v>
      </c>
      <c r="G4164" t="s">
        <v>191</v>
      </c>
      <c r="H4164" s="34">
        <v>16146</v>
      </c>
      <c r="I4164" s="7">
        <v>13724</v>
      </c>
      <c r="J4164" s="7">
        <v>8032.52</v>
      </c>
      <c r="K4164" s="7">
        <v>5417</v>
      </c>
      <c r="L4164" s="7">
        <v>274.48</v>
      </c>
      <c r="M4164" s="5">
        <v>0.02</v>
      </c>
      <c r="N4164" t="s">
        <v>16</v>
      </c>
      <c r="O4164" t="s">
        <v>27</v>
      </c>
      <c r="P4164" t="s">
        <v>55</v>
      </c>
      <c r="Q4164" t="s">
        <v>19</v>
      </c>
      <c r="R4164" t="s">
        <v>43</v>
      </c>
      <c r="S4164" t="s">
        <v>17</v>
      </c>
      <c r="T4164" t="s">
        <v>13311</v>
      </c>
      <c r="U4164" s="1">
        <v>45781</v>
      </c>
      <c r="V4164">
        <v>60</v>
      </c>
      <c r="W4164" t="str">
        <f t="shared" si="112"/>
        <v>60-89</v>
      </c>
    </row>
    <row r="4165" spans="1:23" x14ac:dyDescent="0.25">
      <c r="A4165" t="s">
        <v>4414</v>
      </c>
      <c r="B4165">
        <v>3186903549</v>
      </c>
      <c r="C4165">
        <v>1043299435</v>
      </c>
      <c r="D4165" s="1">
        <v>45401</v>
      </c>
      <c r="E4165">
        <v>99223</v>
      </c>
      <c r="F4165">
        <v>81000</v>
      </c>
      <c r="G4165" t="s">
        <v>3183</v>
      </c>
      <c r="H4165" s="34">
        <v>91427</v>
      </c>
      <c r="I4165" s="7">
        <v>72227</v>
      </c>
      <c r="J4165" s="7">
        <v>51095.68</v>
      </c>
      <c r="K4165" s="7">
        <v>9575</v>
      </c>
      <c r="L4165" s="7">
        <v>11556.32</v>
      </c>
      <c r="M4165" s="5">
        <v>0.16</v>
      </c>
      <c r="N4165" t="s">
        <v>1138</v>
      </c>
      <c r="O4165" t="s">
        <v>30</v>
      </c>
      <c r="P4165" t="s">
        <v>58</v>
      </c>
      <c r="Q4165" t="s">
        <v>19</v>
      </c>
      <c r="R4165" t="s">
        <v>26</v>
      </c>
      <c r="S4165" t="s">
        <v>27</v>
      </c>
      <c r="T4165" t="s">
        <v>13310</v>
      </c>
      <c r="U4165" s="1">
        <v>45535</v>
      </c>
      <c r="V4165">
        <v>134</v>
      </c>
      <c r="W4165" t="str">
        <f t="shared" si="112"/>
        <v>120-149</v>
      </c>
    </row>
    <row r="4166" spans="1:23" x14ac:dyDescent="0.25">
      <c r="A4166" t="s">
        <v>4415</v>
      </c>
      <c r="B4166">
        <v>158391822</v>
      </c>
      <c r="C4166">
        <v>7155460828</v>
      </c>
      <c r="D4166" s="1">
        <v>45359</v>
      </c>
      <c r="E4166">
        <v>99238</v>
      </c>
      <c r="F4166">
        <v>99212</v>
      </c>
      <c r="G4166" t="s">
        <v>71</v>
      </c>
      <c r="H4166" s="34">
        <v>25799</v>
      </c>
      <c r="I4166" s="7">
        <v>18575</v>
      </c>
      <c r="J4166" s="7">
        <v>15180</v>
      </c>
      <c r="K4166" s="7">
        <v>1909</v>
      </c>
      <c r="L4166" s="7">
        <v>1486</v>
      </c>
      <c r="M4166" s="5">
        <v>0.08</v>
      </c>
      <c r="N4166" t="s">
        <v>24</v>
      </c>
      <c r="O4166" t="s">
        <v>30</v>
      </c>
      <c r="P4166" t="s">
        <v>3149</v>
      </c>
      <c r="Q4166" t="s">
        <v>32</v>
      </c>
      <c r="R4166" t="s">
        <v>21</v>
      </c>
      <c r="S4166" t="s">
        <v>21</v>
      </c>
      <c r="T4166" t="s">
        <v>13311</v>
      </c>
      <c r="U4166" s="1">
        <v>45493</v>
      </c>
      <c r="V4166">
        <v>134</v>
      </c>
      <c r="W4166" t="str">
        <f t="shared" si="112"/>
        <v>120-149</v>
      </c>
    </row>
    <row r="4167" spans="1:23" x14ac:dyDescent="0.25">
      <c r="A4167" t="s">
        <v>4416</v>
      </c>
      <c r="B4167">
        <v>7919032109</v>
      </c>
      <c r="C4167">
        <v>2572594699</v>
      </c>
      <c r="D4167" s="1">
        <v>45957</v>
      </c>
      <c r="E4167">
        <v>99214</v>
      </c>
      <c r="F4167">
        <v>99213</v>
      </c>
      <c r="G4167" t="s">
        <v>112</v>
      </c>
      <c r="H4167" s="34">
        <v>20439</v>
      </c>
      <c r="I4167" s="7">
        <v>15942</v>
      </c>
      <c r="J4167" s="7">
        <v>11668.6</v>
      </c>
      <c r="K4167" s="7">
        <v>1085</v>
      </c>
      <c r="L4167" s="7">
        <v>3188.4</v>
      </c>
      <c r="M4167" s="5">
        <v>0.2</v>
      </c>
      <c r="N4167" t="s">
        <v>3140</v>
      </c>
      <c r="O4167" t="s">
        <v>30</v>
      </c>
      <c r="P4167" t="s">
        <v>18</v>
      </c>
      <c r="Q4167" t="s">
        <v>19</v>
      </c>
      <c r="R4167" t="s">
        <v>38</v>
      </c>
      <c r="S4167" t="s">
        <v>27</v>
      </c>
      <c r="T4167" t="s">
        <v>13310</v>
      </c>
      <c r="U4167" s="1">
        <v>46073</v>
      </c>
      <c r="V4167">
        <v>116</v>
      </c>
      <c r="W4167" t="str">
        <f t="shared" si="112"/>
        <v>90-119</v>
      </c>
    </row>
    <row r="4168" spans="1:23" x14ac:dyDescent="0.25">
      <c r="A4168" t="s">
        <v>4417</v>
      </c>
      <c r="B4168">
        <v>5452340900</v>
      </c>
      <c r="C4168">
        <v>1466127233</v>
      </c>
      <c r="D4168" s="1">
        <v>45855</v>
      </c>
      <c r="E4168">
        <v>99238</v>
      </c>
      <c r="F4168">
        <v>99291</v>
      </c>
      <c r="G4168" t="s">
        <v>3258</v>
      </c>
      <c r="H4168" s="34">
        <v>49411</v>
      </c>
      <c r="I4168" s="7">
        <v>41999</v>
      </c>
      <c r="J4168" s="7">
        <v>36118.019999999997</v>
      </c>
      <c r="K4168" s="7">
        <v>5041</v>
      </c>
      <c r="L4168" s="7">
        <v>839.98</v>
      </c>
      <c r="M4168" s="5">
        <v>0.02</v>
      </c>
      <c r="N4168" t="s">
        <v>16</v>
      </c>
      <c r="O4168" t="s">
        <v>30</v>
      </c>
      <c r="P4168" t="s">
        <v>3149</v>
      </c>
      <c r="Q4168" t="s">
        <v>19</v>
      </c>
      <c r="R4168" t="s">
        <v>20</v>
      </c>
      <c r="S4168" t="s">
        <v>21</v>
      </c>
      <c r="T4168" t="s">
        <v>13311</v>
      </c>
      <c r="U4168" s="1">
        <v>45946</v>
      </c>
      <c r="V4168">
        <v>91</v>
      </c>
      <c r="W4168" t="str">
        <f t="shared" si="112"/>
        <v>90-119</v>
      </c>
    </row>
    <row r="4169" spans="1:23" x14ac:dyDescent="0.25">
      <c r="A4169" t="s">
        <v>4418</v>
      </c>
      <c r="B4169">
        <v>2956026061</v>
      </c>
      <c r="C4169">
        <v>8454676592</v>
      </c>
      <c r="D4169" s="1">
        <v>45624</v>
      </c>
      <c r="E4169">
        <v>99223</v>
      </c>
      <c r="F4169">
        <v>99201</v>
      </c>
      <c r="G4169" t="s">
        <v>127</v>
      </c>
      <c r="H4169" s="34">
        <v>40959</v>
      </c>
      <c r="I4169" s="7">
        <v>29490</v>
      </c>
      <c r="J4169" s="7">
        <v>22202.799999999999</v>
      </c>
      <c r="K4169" s="7">
        <v>4928</v>
      </c>
      <c r="L4169" s="7">
        <v>2359.1999999999998</v>
      </c>
      <c r="M4169" s="5">
        <v>0.08</v>
      </c>
      <c r="N4169" t="s">
        <v>24</v>
      </c>
      <c r="O4169" t="s">
        <v>27</v>
      </c>
      <c r="P4169" t="s">
        <v>55</v>
      </c>
      <c r="Q4169" t="s">
        <v>19</v>
      </c>
      <c r="R4169" t="s">
        <v>38</v>
      </c>
      <c r="S4169" t="s">
        <v>17</v>
      </c>
      <c r="T4169" t="s">
        <v>13311</v>
      </c>
      <c r="U4169" s="1">
        <v>45752</v>
      </c>
      <c r="V4169">
        <v>128</v>
      </c>
      <c r="W4169" t="str">
        <f t="shared" si="112"/>
        <v>120-149</v>
      </c>
    </row>
    <row r="4170" spans="1:23" x14ac:dyDescent="0.25">
      <c r="A4170" t="s">
        <v>4419</v>
      </c>
      <c r="B4170">
        <v>7070988061</v>
      </c>
      <c r="C4170">
        <v>7488682597</v>
      </c>
      <c r="D4170" s="1">
        <v>45652</v>
      </c>
      <c r="E4170">
        <v>99214</v>
      </c>
      <c r="F4170">
        <v>99205</v>
      </c>
      <c r="G4170" t="s">
        <v>3716</v>
      </c>
      <c r="H4170" s="34">
        <v>19904</v>
      </c>
      <c r="I4170" s="7">
        <v>15525</v>
      </c>
      <c r="J4170" s="7">
        <v>10889</v>
      </c>
      <c r="K4170" s="7">
        <v>1531</v>
      </c>
      <c r="L4170" s="7">
        <v>3105</v>
      </c>
      <c r="M4170" s="5">
        <v>0.2</v>
      </c>
      <c r="N4170" t="s">
        <v>3140</v>
      </c>
      <c r="O4170" t="s">
        <v>27</v>
      </c>
      <c r="P4170" t="s">
        <v>58</v>
      </c>
      <c r="Q4170" t="s">
        <v>32</v>
      </c>
      <c r="R4170" t="s">
        <v>21</v>
      </c>
      <c r="S4170" t="s">
        <v>27</v>
      </c>
      <c r="T4170" t="s">
        <v>13310</v>
      </c>
      <c r="U4170" s="1">
        <v>45747</v>
      </c>
      <c r="V4170">
        <v>94</v>
      </c>
      <c r="W4170" t="str">
        <f t="shared" si="112"/>
        <v>90-119</v>
      </c>
    </row>
    <row r="4171" spans="1:23" x14ac:dyDescent="0.25">
      <c r="A4171" t="s">
        <v>4420</v>
      </c>
      <c r="B4171">
        <v>6828947027</v>
      </c>
      <c r="C4171">
        <v>1791673221</v>
      </c>
      <c r="D4171" s="1">
        <v>45711</v>
      </c>
      <c r="E4171">
        <v>99214</v>
      </c>
      <c r="F4171">
        <v>99291</v>
      </c>
      <c r="G4171" t="s">
        <v>194</v>
      </c>
      <c r="H4171" s="34">
        <v>92899</v>
      </c>
      <c r="I4171" s="7">
        <v>66887</v>
      </c>
      <c r="J4171" s="7">
        <v>52847.040000000001</v>
      </c>
      <c r="K4171" s="7">
        <v>8689</v>
      </c>
      <c r="L4171" s="7">
        <v>5350.96</v>
      </c>
      <c r="M4171" s="5">
        <v>0.08</v>
      </c>
      <c r="N4171" t="s">
        <v>24</v>
      </c>
      <c r="O4171" t="s">
        <v>30</v>
      </c>
      <c r="P4171" t="s">
        <v>3146</v>
      </c>
      <c r="Q4171" t="s">
        <v>19</v>
      </c>
      <c r="R4171" t="s">
        <v>26</v>
      </c>
      <c r="S4171" t="s">
        <v>27</v>
      </c>
      <c r="T4171" t="s">
        <v>13311</v>
      </c>
      <c r="U4171" s="1">
        <v>45807</v>
      </c>
      <c r="V4171">
        <v>96</v>
      </c>
      <c r="W4171" t="str">
        <f t="shared" si="112"/>
        <v>90-119</v>
      </c>
    </row>
    <row r="4172" spans="1:23" x14ac:dyDescent="0.25">
      <c r="A4172" t="s">
        <v>4421</v>
      </c>
      <c r="B4172">
        <v>8561408237</v>
      </c>
      <c r="C4172">
        <v>3443780710</v>
      </c>
      <c r="D4172" s="1">
        <v>45701</v>
      </c>
      <c r="E4172">
        <v>99232</v>
      </c>
      <c r="F4172">
        <v>99213</v>
      </c>
      <c r="G4172" t="s">
        <v>3256</v>
      </c>
      <c r="H4172" s="34">
        <v>58013</v>
      </c>
      <c r="I4172" s="7">
        <v>47571</v>
      </c>
      <c r="J4172" s="7">
        <v>39008.22</v>
      </c>
      <c r="K4172" s="7">
        <v>0</v>
      </c>
      <c r="L4172" s="7">
        <v>8562.7800000000007</v>
      </c>
      <c r="M4172" s="5">
        <v>0.18</v>
      </c>
      <c r="N4172" t="s">
        <v>3141</v>
      </c>
      <c r="O4172" t="s">
        <v>17</v>
      </c>
      <c r="P4172" t="s">
        <v>3148</v>
      </c>
      <c r="Q4172" t="s">
        <v>19</v>
      </c>
      <c r="R4172" t="s">
        <v>26</v>
      </c>
      <c r="S4172" t="s">
        <v>27</v>
      </c>
      <c r="T4172" t="s">
        <v>13311</v>
      </c>
      <c r="U4172" s="1">
        <v>45877</v>
      </c>
      <c r="V4172">
        <v>176</v>
      </c>
      <c r="W4172" t="str">
        <f t="shared" si="112"/>
        <v>150-179</v>
      </c>
    </row>
    <row r="4173" spans="1:23" x14ac:dyDescent="0.25">
      <c r="A4173" t="s">
        <v>4422</v>
      </c>
      <c r="B4173">
        <v>581594952</v>
      </c>
      <c r="C4173">
        <v>9443472978</v>
      </c>
      <c r="D4173" s="1">
        <v>45578</v>
      </c>
      <c r="E4173">
        <v>99213</v>
      </c>
      <c r="F4173">
        <v>97110</v>
      </c>
      <c r="G4173" t="s">
        <v>3490</v>
      </c>
      <c r="H4173" s="34">
        <v>82665</v>
      </c>
      <c r="I4173" s="7">
        <v>64479</v>
      </c>
      <c r="J4173" s="7">
        <v>51583.199999999997</v>
      </c>
      <c r="K4173" s="7">
        <v>0</v>
      </c>
      <c r="L4173" s="7">
        <v>12895.8</v>
      </c>
      <c r="M4173" s="5">
        <v>0.2</v>
      </c>
      <c r="N4173" t="s">
        <v>3140</v>
      </c>
      <c r="O4173" t="s">
        <v>17</v>
      </c>
      <c r="P4173" t="s">
        <v>58</v>
      </c>
      <c r="Q4173" t="s">
        <v>32</v>
      </c>
      <c r="R4173" t="s">
        <v>38</v>
      </c>
      <c r="S4173" t="s">
        <v>17</v>
      </c>
      <c r="T4173" t="s">
        <v>13310</v>
      </c>
      <c r="U4173" s="1">
        <v>45719</v>
      </c>
      <c r="V4173">
        <v>141</v>
      </c>
      <c r="W4173" t="str">
        <f t="shared" si="112"/>
        <v>120-149</v>
      </c>
    </row>
    <row r="4174" spans="1:23" x14ac:dyDescent="0.25">
      <c r="A4174" t="s">
        <v>4423</v>
      </c>
      <c r="B4174">
        <v>6503191372</v>
      </c>
      <c r="C4174">
        <v>7689328656</v>
      </c>
      <c r="D4174" s="1">
        <v>45630</v>
      </c>
      <c r="E4174">
        <v>99213</v>
      </c>
      <c r="F4174">
        <v>80053</v>
      </c>
      <c r="G4174" t="s">
        <v>4092</v>
      </c>
      <c r="H4174" s="34">
        <v>68324</v>
      </c>
      <c r="I4174" s="7">
        <v>51243</v>
      </c>
      <c r="J4174" s="7">
        <v>43556.55</v>
      </c>
      <c r="K4174" s="7">
        <v>0</v>
      </c>
      <c r="L4174" s="7">
        <v>7686.45</v>
      </c>
      <c r="M4174" s="5">
        <v>0.15</v>
      </c>
      <c r="N4174" t="s">
        <v>1139</v>
      </c>
      <c r="O4174" t="s">
        <v>17</v>
      </c>
      <c r="P4174" t="s">
        <v>31</v>
      </c>
      <c r="Q4174" t="s">
        <v>19</v>
      </c>
      <c r="R4174" t="s">
        <v>20</v>
      </c>
      <c r="S4174" t="s">
        <v>27</v>
      </c>
      <c r="T4174" t="s">
        <v>13310</v>
      </c>
      <c r="U4174" s="1">
        <v>45764</v>
      </c>
      <c r="V4174">
        <v>134</v>
      </c>
      <c r="W4174" t="str">
        <f t="shared" si="112"/>
        <v>120-149</v>
      </c>
    </row>
    <row r="4175" spans="1:23" x14ac:dyDescent="0.25">
      <c r="A4175" t="s">
        <v>4424</v>
      </c>
      <c r="B4175">
        <v>471938020</v>
      </c>
      <c r="C4175">
        <v>2517972775</v>
      </c>
      <c r="D4175" s="1">
        <v>45934</v>
      </c>
      <c r="E4175">
        <v>99213</v>
      </c>
      <c r="F4175">
        <v>99212</v>
      </c>
      <c r="G4175" t="s">
        <v>99</v>
      </c>
      <c r="H4175" s="34">
        <v>91973</v>
      </c>
      <c r="I4175" s="7">
        <v>59782</v>
      </c>
      <c r="J4175" s="7">
        <v>27998.16</v>
      </c>
      <c r="K4175" s="7">
        <v>24610</v>
      </c>
      <c r="L4175" s="7">
        <v>7173.84</v>
      </c>
      <c r="M4175" s="5">
        <v>0.12</v>
      </c>
      <c r="N4175" t="s">
        <v>46</v>
      </c>
      <c r="O4175" t="s">
        <v>27</v>
      </c>
      <c r="P4175" t="s">
        <v>3146</v>
      </c>
      <c r="Q4175" t="s">
        <v>32</v>
      </c>
      <c r="R4175" t="s">
        <v>26</v>
      </c>
      <c r="S4175" t="s">
        <v>27</v>
      </c>
      <c r="T4175" t="s">
        <v>13310</v>
      </c>
      <c r="U4175" s="1">
        <v>46022</v>
      </c>
      <c r="V4175">
        <v>88</v>
      </c>
      <c r="W4175" t="str">
        <f t="shared" si="112"/>
        <v>60-89</v>
      </c>
    </row>
    <row r="4176" spans="1:23" x14ac:dyDescent="0.25">
      <c r="A4176" t="s">
        <v>4425</v>
      </c>
      <c r="B4176">
        <v>2104434987</v>
      </c>
      <c r="C4176">
        <v>3560882460</v>
      </c>
      <c r="D4176" s="1">
        <v>45788</v>
      </c>
      <c r="E4176">
        <v>99233</v>
      </c>
      <c r="F4176">
        <v>99203</v>
      </c>
      <c r="G4176" t="s">
        <v>3269</v>
      </c>
      <c r="H4176" s="34">
        <v>79334</v>
      </c>
      <c r="I4176" s="7">
        <v>57120</v>
      </c>
      <c r="J4176" s="7">
        <v>52550.400000000001</v>
      </c>
      <c r="K4176" s="7">
        <v>0</v>
      </c>
      <c r="L4176" s="7">
        <v>4569.6000000000004</v>
      </c>
      <c r="M4176" s="5">
        <v>0.08</v>
      </c>
      <c r="N4176" t="s">
        <v>24</v>
      </c>
      <c r="O4176" t="s">
        <v>17</v>
      </c>
      <c r="P4176" t="s">
        <v>55</v>
      </c>
      <c r="Q4176" t="s">
        <v>32</v>
      </c>
      <c r="R4176" t="s">
        <v>26</v>
      </c>
      <c r="S4176" t="s">
        <v>27</v>
      </c>
      <c r="T4176" t="s">
        <v>13312</v>
      </c>
      <c r="U4176" s="1">
        <v>45840</v>
      </c>
      <c r="V4176">
        <v>52</v>
      </c>
      <c r="W4176" t="str">
        <f t="shared" si="112"/>
        <v>30-59</v>
      </c>
    </row>
    <row r="4177" spans="1:23" x14ac:dyDescent="0.25">
      <c r="A4177" t="s">
        <v>4426</v>
      </c>
      <c r="B4177">
        <v>7578176061</v>
      </c>
      <c r="C4177">
        <v>4521929729</v>
      </c>
      <c r="D4177" s="1">
        <v>45895</v>
      </c>
      <c r="E4177">
        <v>99223</v>
      </c>
      <c r="F4177">
        <v>81000</v>
      </c>
      <c r="G4177" t="s">
        <v>3371</v>
      </c>
      <c r="H4177" s="34">
        <v>42220</v>
      </c>
      <c r="I4177" s="7">
        <v>30398</v>
      </c>
      <c r="J4177" s="7">
        <v>27966.16</v>
      </c>
      <c r="K4177" s="7">
        <v>0</v>
      </c>
      <c r="L4177" s="7">
        <v>2431.84</v>
      </c>
      <c r="M4177" s="5">
        <v>0.08</v>
      </c>
      <c r="N4177" t="s">
        <v>24</v>
      </c>
      <c r="O4177" t="s">
        <v>17</v>
      </c>
      <c r="P4177" t="s">
        <v>3149</v>
      </c>
      <c r="Q4177" t="s">
        <v>32</v>
      </c>
      <c r="R4177" t="s">
        <v>21</v>
      </c>
      <c r="S4177" t="s">
        <v>21</v>
      </c>
      <c r="T4177" t="s">
        <v>13310</v>
      </c>
      <c r="U4177" s="1">
        <v>46005</v>
      </c>
      <c r="V4177">
        <v>110</v>
      </c>
      <c r="W4177" t="str">
        <f t="shared" si="112"/>
        <v>90-119</v>
      </c>
    </row>
    <row r="4178" spans="1:23" x14ac:dyDescent="0.25">
      <c r="A4178" t="s">
        <v>4427</v>
      </c>
      <c r="B4178">
        <v>7019714030</v>
      </c>
      <c r="C4178">
        <v>7435134996</v>
      </c>
      <c r="D4178" s="1">
        <v>45652</v>
      </c>
      <c r="E4178">
        <v>99213</v>
      </c>
      <c r="F4178">
        <v>99205</v>
      </c>
      <c r="G4178" t="s">
        <v>94</v>
      </c>
      <c r="H4178" s="34">
        <v>64101</v>
      </c>
      <c r="I4178" s="7">
        <v>46153</v>
      </c>
      <c r="J4178" s="7">
        <v>35364.76</v>
      </c>
      <c r="K4178" s="7">
        <v>7096</v>
      </c>
      <c r="L4178" s="7">
        <v>3692.24</v>
      </c>
      <c r="M4178" s="5">
        <v>0.08</v>
      </c>
      <c r="N4178" t="s">
        <v>24</v>
      </c>
      <c r="O4178" t="s">
        <v>30</v>
      </c>
      <c r="P4178" t="s">
        <v>55</v>
      </c>
      <c r="Q4178" t="s">
        <v>32</v>
      </c>
      <c r="R4178" t="s">
        <v>43</v>
      </c>
      <c r="S4178" t="s">
        <v>27</v>
      </c>
      <c r="T4178" t="s">
        <v>13310</v>
      </c>
      <c r="U4178" s="1">
        <v>45788</v>
      </c>
      <c r="V4178">
        <v>136</v>
      </c>
      <c r="W4178" t="str">
        <f t="shared" si="112"/>
        <v>120-149</v>
      </c>
    </row>
    <row r="4179" spans="1:23" x14ac:dyDescent="0.25">
      <c r="A4179" t="s">
        <v>4428</v>
      </c>
      <c r="B4179">
        <v>5115368164</v>
      </c>
      <c r="C4179">
        <v>7090864552</v>
      </c>
      <c r="D4179" s="1">
        <v>45549</v>
      </c>
      <c r="E4179">
        <v>99232</v>
      </c>
      <c r="F4179">
        <v>97110</v>
      </c>
      <c r="G4179" t="s">
        <v>81</v>
      </c>
      <c r="H4179" s="34">
        <v>24586</v>
      </c>
      <c r="I4179" s="7">
        <v>19669</v>
      </c>
      <c r="J4179" s="7">
        <v>16915.34</v>
      </c>
      <c r="K4179" s="7">
        <v>0</v>
      </c>
      <c r="L4179" s="7">
        <v>2753.66</v>
      </c>
      <c r="M4179" s="5">
        <v>0.14000000000000001</v>
      </c>
      <c r="N4179" t="s">
        <v>1135</v>
      </c>
      <c r="O4179" t="s">
        <v>17</v>
      </c>
      <c r="P4179" t="s">
        <v>35</v>
      </c>
      <c r="Q4179" t="s">
        <v>32</v>
      </c>
      <c r="R4179" t="s">
        <v>21</v>
      </c>
      <c r="S4179" t="s">
        <v>27</v>
      </c>
      <c r="T4179" t="s">
        <v>13312</v>
      </c>
      <c r="U4179" s="1">
        <v>45695</v>
      </c>
      <c r="V4179">
        <v>146</v>
      </c>
      <c r="W4179" t="str">
        <f t="shared" si="112"/>
        <v>120-149</v>
      </c>
    </row>
    <row r="4180" spans="1:23" x14ac:dyDescent="0.25">
      <c r="A4180" t="s">
        <v>4429</v>
      </c>
      <c r="B4180">
        <v>6855435591</v>
      </c>
      <c r="C4180">
        <v>2067706291</v>
      </c>
      <c r="D4180" s="1">
        <v>45643</v>
      </c>
      <c r="E4180">
        <v>99214</v>
      </c>
      <c r="F4180">
        <v>99205</v>
      </c>
      <c r="G4180" t="s">
        <v>3208</v>
      </c>
      <c r="H4180" s="34">
        <v>36836</v>
      </c>
      <c r="I4180" s="7">
        <v>29100</v>
      </c>
      <c r="J4180" s="7">
        <v>21544</v>
      </c>
      <c r="K4180" s="7">
        <v>2900</v>
      </c>
      <c r="L4180" s="7">
        <v>4656</v>
      </c>
      <c r="M4180" s="5">
        <v>0.16</v>
      </c>
      <c r="N4180" t="s">
        <v>1138</v>
      </c>
      <c r="O4180" t="s">
        <v>27</v>
      </c>
      <c r="P4180" t="s">
        <v>3146</v>
      </c>
      <c r="Q4180" t="s">
        <v>32</v>
      </c>
      <c r="R4180" t="s">
        <v>43</v>
      </c>
      <c r="S4180" t="s">
        <v>17</v>
      </c>
      <c r="T4180" t="s">
        <v>13311</v>
      </c>
      <c r="U4180" s="1">
        <v>45674</v>
      </c>
      <c r="V4180">
        <v>31</v>
      </c>
      <c r="W4180" t="str">
        <f t="shared" si="112"/>
        <v>30-59</v>
      </c>
    </row>
    <row r="4181" spans="1:23" x14ac:dyDescent="0.25">
      <c r="A4181" t="s">
        <v>4430</v>
      </c>
      <c r="B4181">
        <v>2133385502</v>
      </c>
      <c r="C4181">
        <v>5048842821</v>
      </c>
      <c r="D4181" s="1">
        <v>45782</v>
      </c>
      <c r="E4181">
        <v>99238</v>
      </c>
      <c r="F4181">
        <v>71046</v>
      </c>
      <c r="G4181" t="s">
        <v>34</v>
      </c>
      <c r="H4181" s="34">
        <v>43525</v>
      </c>
      <c r="I4181" s="7">
        <v>34385</v>
      </c>
      <c r="J4181" s="7">
        <v>28883.4</v>
      </c>
      <c r="K4181" s="7">
        <v>0</v>
      </c>
      <c r="L4181" s="7">
        <v>5501.6</v>
      </c>
      <c r="M4181" s="5">
        <v>0.16</v>
      </c>
      <c r="N4181" t="s">
        <v>1138</v>
      </c>
      <c r="O4181" t="s">
        <v>17</v>
      </c>
      <c r="P4181" t="s">
        <v>97</v>
      </c>
      <c r="Q4181" t="s">
        <v>32</v>
      </c>
      <c r="R4181" t="s">
        <v>20</v>
      </c>
      <c r="S4181" t="s">
        <v>17</v>
      </c>
      <c r="T4181" t="s">
        <v>13312</v>
      </c>
      <c r="U4181" s="1">
        <v>45846</v>
      </c>
      <c r="V4181">
        <v>64</v>
      </c>
      <c r="W4181" t="str">
        <f t="shared" si="112"/>
        <v>60-89</v>
      </c>
    </row>
    <row r="4182" spans="1:23" x14ac:dyDescent="0.25">
      <c r="A4182" t="s">
        <v>4431</v>
      </c>
      <c r="B4182">
        <v>7043243083</v>
      </c>
      <c r="C4182">
        <v>6867597448</v>
      </c>
      <c r="D4182" s="1">
        <v>45809</v>
      </c>
      <c r="E4182">
        <v>99238</v>
      </c>
      <c r="F4182">
        <v>99205</v>
      </c>
      <c r="G4182" t="s">
        <v>3451</v>
      </c>
      <c r="H4182" s="34">
        <v>99346</v>
      </c>
      <c r="I4182" s="7">
        <v>84444</v>
      </c>
      <c r="J4182" s="7">
        <v>67135.12</v>
      </c>
      <c r="K4182" s="7">
        <v>15620</v>
      </c>
      <c r="L4182" s="7">
        <v>1688.88</v>
      </c>
      <c r="M4182" s="5">
        <v>0.02</v>
      </c>
      <c r="N4182" t="s">
        <v>16</v>
      </c>
      <c r="O4182" t="s">
        <v>27</v>
      </c>
      <c r="P4182" t="s">
        <v>3149</v>
      </c>
      <c r="Q4182" t="s">
        <v>32</v>
      </c>
      <c r="R4182" t="s">
        <v>27</v>
      </c>
      <c r="S4182" t="s">
        <v>21</v>
      </c>
      <c r="T4182" t="s">
        <v>13311</v>
      </c>
      <c r="U4182" s="1">
        <v>45839</v>
      </c>
      <c r="V4182">
        <v>30</v>
      </c>
      <c r="W4182" t="str">
        <f t="shared" si="112"/>
        <v>30-59</v>
      </c>
    </row>
    <row r="4183" spans="1:23" x14ac:dyDescent="0.25">
      <c r="A4183" t="s">
        <v>4432</v>
      </c>
      <c r="B4183">
        <v>445336821</v>
      </c>
      <c r="C4183">
        <v>7814419504</v>
      </c>
      <c r="D4183" s="1">
        <v>45426</v>
      </c>
      <c r="E4183">
        <v>99213</v>
      </c>
      <c r="F4183">
        <v>99213</v>
      </c>
      <c r="G4183" t="s">
        <v>3328</v>
      </c>
      <c r="H4183" s="34">
        <v>84955</v>
      </c>
      <c r="I4183" s="7">
        <v>66265</v>
      </c>
      <c r="J4183" s="7">
        <v>42386</v>
      </c>
      <c r="K4183" s="7">
        <v>10626</v>
      </c>
      <c r="L4183" s="7">
        <v>13253</v>
      </c>
      <c r="M4183" s="5">
        <v>0.2</v>
      </c>
      <c r="N4183" t="s">
        <v>3140</v>
      </c>
      <c r="O4183" t="s">
        <v>27</v>
      </c>
      <c r="P4183" t="s">
        <v>97</v>
      </c>
      <c r="Q4183" t="s">
        <v>32</v>
      </c>
      <c r="R4183" t="s">
        <v>21</v>
      </c>
      <c r="S4183" t="s">
        <v>21</v>
      </c>
      <c r="T4183" t="s">
        <v>13312</v>
      </c>
      <c r="U4183" s="1">
        <v>45572</v>
      </c>
      <c r="V4183">
        <v>146</v>
      </c>
      <c r="W4183" t="str">
        <f t="shared" si="112"/>
        <v>120-149</v>
      </c>
    </row>
    <row r="4184" spans="1:23" x14ac:dyDescent="0.25">
      <c r="A4184" t="s">
        <v>4433</v>
      </c>
      <c r="B4184">
        <v>2104594616</v>
      </c>
      <c r="C4184">
        <v>5797680342</v>
      </c>
      <c r="D4184" s="1">
        <v>45933</v>
      </c>
      <c r="E4184">
        <v>99231</v>
      </c>
      <c r="F4184">
        <v>99202</v>
      </c>
      <c r="G4184" t="s">
        <v>3537</v>
      </c>
      <c r="H4184" s="34">
        <v>56644</v>
      </c>
      <c r="I4184" s="7">
        <v>45315</v>
      </c>
      <c r="J4184" s="7">
        <v>38970.9</v>
      </c>
      <c r="K4184" s="7">
        <v>0</v>
      </c>
      <c r="L4184" s="7">
        <v>6344.1</v>
      </c>
      <c r="M4184" s="5">
        <v>0.14000000000000001</v>
      </c>
      <c r="N4184" t="s">
        <v>1135</v>
      </c>
      <c r="O4184" t="s">
        <v>17</v>
      </c>
      <c r="P4184" t="s">
        <v>25</v>
      </c>
      <c r="Q4184" t="s">
        <v>32</v>
      </c>
      <c r="R4184" t="s">
        <v>20</v>
      </c>
      <c r="S4184" t="s">
        <v>27</v>
      </c>
      <c r="T4184" t="s">
        <v>13311</v>
      </c>
      <c r="U4184" s="1">
        <v>46071</v>
      </c>
      <c r="V4184">
        <v>138</v>
      </c>
      <c r="W4184" t="str">
        <f t="shared" si="112"/>
        <v>120-149</v>
      </c>
    </row>
    <row r="4185" spans="1:23" x14ac:dyDescent="0.25">
      <c r="A4185" t="s">
        <v>4434</v>
      </c>
      <c r="B4185">
        <v>6677706292</v>
      </c>
      <c r="C4185">
        <v>3738964542</v>
      </c>
      <c r="D4185" s="1">
        <v>45468</v>
      </c>
      <c r="E4185">
        <v>99221</v>
      </c>
      <c r="F4185">
        <v>85025</v>
      </c>
      <c r="G4185" t="s">
        <v>3325</v>
      </c>
      <c r="H4185" s="34">
        <v>92029</v>
      </c>
      <c r="I4185" s="7">
        <v>59819</v>
      </c>
      <c r="J4185" s="7">
        <v>47218.720000000001</v>
      </c>
      <c r="K4185" s="7">
        <v>5422</v>
      </c>
      <c r="L4185" s="7">
        <v>7178.28</v>
      </c>
      <c r="M4185" s="5">
        <v>0.12</v>
      </c>
      <c r="N4185" t="s">
        <v>46</v>
      </c>
      <c r="O4185" t="s">
        <v>30</v>
      </c>
      <c r="P4185" t="s">
        <v>3147</v>
      </c>
      <c r="Q4185" t="s">
        <v>19</v>
      </c>
      <c r="R4185" t="s">
        <v>21</v>
      </c>
      <c r="S4185" t="s">
        <v>21</v>
      </c>
      <c r="T4185" t="s">
        <v>13310</v>
      </c>
      <c r="U4185" s="1">
        <v>45537</v>
      </c>
      <c r="V4185">
        <v>69</v>
      </c>
      <c r="W4185" t="str">
        <f t="shared" si="112"/>
        <v>60-89</v>
      </c>
    </row>
    <row r="4186" spans="1:23" x14ac:dyDescent="0.25">
      <c r="A4186" t="s">
        <v>4435</v>
      </c>
      <c r="B4186">
        <v>5704607219</v>
      </c>
      <c r="C4186">
        <v>985796438</v>
      </c>
      <c r="D4186" s="1">
        <v>45852</v>
      </c>
      <c r="E4186">
        <v>99231</v>
      </c>
      <c r="F4186">
        <v>99212</v>
      </c>
      <c r="G4186" t="s">
        <v>293</v>
      </c>
      <c r="H4186" s="34">
        <v>85506</v>
      </c>
      <c r="I4186" s="7">
        <v>67550</v>
      </c>
      <c r="J4186" s="7">
        <v>56742</v>
      </c>
      <c r="K4186" s="7">
        <v>0</v>
      </c>
      <c r="L4186" s="7">
        <v>10808</v>
      </c>
      <c r="M4186" s="5">
        <v>0.16</v>
      </c>
      <c r="N4186" t="s">
        <v>1138</v>
      </c>
      <c r="O4186" t="s">
        <v>17</v>
      </c>
      <c r="P4186" t="s">
        <v>25</v>
      </c>
      <c r="Q4186" t="s">
        <v>19</v>
      </c>
      <c r="R4186" t="s">
        <v>27</v>
      </c>
      <c r="S4186" t="s">
        <v>17</v>
      </c>
      <c r="T4186" t="s">
        <v>13310</v>
      </c>
      <c r="U4186" s="1">
        <v>46018</v>
      </c>
      <c r="V4186">
        <v>166</v>
      </c>
      <c r="W4186" t="str">
        <f t="shared" si="112"/>
        <v>150-179</v>
      </c>
    </row>
    <row r="4187" spans="1:23" x14ac:dyDescent="0.25">
      <c r="A4187" t="s">
        <v>4436</v>
      </c>
      <c r="B4187">
        <v>6631743612</v>
      </c>
      <c r="C4187">
        <v>3470419240</v>
      </c>
      <c r="D4187" s="1">
        <v>45405</v>
      </c>
      <c r="E4187">
        <v>99238</v>
      </c>
      <c r="F4187">
        <v>99283</v>
      </c>
      <c r="G4187" t="s">
        <v>3164</v>
      </c>
      <c r="H4187" s="34">
        <v>37117</v>
      </c>
      <c r="I4187" s="7">
        <v>29694</v>
      </c>
      <c r="J4187" s="7">
        <v>21497.84</v>
      </c>
      <c r="K4187" s="7">
        <v>4039</v>
      </c>
      <c r="L4187" s="7">
        <v>4157.16</v>
      </c>
      <c r="M4187" s="5">
        <v>0.14000000000000001</v>
      </c>
      <c r="N4187" t="s">
        <v>1135</v>
      </c>
      <c r="O4187" t="s">
        <v>30</v>
      </c>
      <c r="P4187" t="s">
        <v>3149</v>
      </c>
      <c r="Q4187" t="s">
        <v>32</v>
      </c>
      <c r="R4187" t="s">
        <v>38</v>
      </c>
      <c r="S4187" t="s">
        <v>17</v>
      </c>
      <c r="T4187" t="s">
        <v>13312</v>
      </c>
      <c r="U4187" s="1">
        <v>45489</v>
      </c>
      <c r="V4187">
        <v>84</v>
      </c>
      <c r="W4187" t="str">
        <f t="shared" si="112"/>
        <v>60-89</v>
      </c>
    </row>
    <row r="4188" spans="1:23" x14ac:dyDescent="0.25">
      <c r="A4188" t="s">
        <v>4437</v>
      </c>
      <c r="B4188">
        <v>990157276</v>
      </c>
      <c r="C4188">
        <v>2845984546</v>
      </c>
      <c r="D4188" s="1">
        <v>45519</v>
      </c>
      <c r="E4188">
        <v>99213</v>
      </c>
      <c r="F4188">
        <v>36415</v>
      </c>
      <c r="G4188" t="s">
        <v>3244</v>
      </c>
      <c r="H4188" s="34">
        <v>44802</v>
      </c>
      <c r="I4188" s="7">
        <v>34946</v>
      </c>
      <c r="J4188" s="7">
        <v>24368.799999999999</v>
      </c>
      <c r="K4188" s="7">
        <v>3588</v>
      </c>
      <c r="L4188" s="7">
        <v>6989.2</v>
      </c>
      <c r="M4188" s="5">
        <v>0.2</v>
      </c>
      <c r="N4188" t="s">
        <v>3140</v>
      </c>
      <c r="O4188" t="s">
        <v>30</v>
      </c>
      <c r="P4188" t="s">
        <v>35</v>
      </c>
      <c r="Q4188" t="s">
        <v>32</v>
      </c>
      <c r="R4188" t="s">
        <v>20</v>
      </c>
      <c r="S4188" t="s">
        <v>17</v>
      </c>
      <c r="T4188" t="s">
        <v>13311</v>
      </c>
      <c r="U4188" s="1">
        <v>45578</v>
      </c>
      <c r="V4188">
        <v>59</v>
      </c>
      <c r="W4188" t="str">
        <f t="shared" si="112"/>
        <v>30-59</v>
      </c>
    </row>
    <row r="4189" spans="1:23" x14ac:dyDescent="0.25">
      <c r="A4189" t="s">
        <v>4438</v>
      </c>
      <c r="B4189">
        <v>4679916393</v>
      </c>
      <c r="C4189">
        <v>8848436394</v>
      </c>
      <c r="D4189" s="1">
        <v>45782</v>
      </c>
      <c r="E4189">
        <v>99215</v>
      </c>
      <c r="F4189">
        <v>99281</v>
      </c>
      <c r="G4189" t="s">
        <v>365</v>
      </c>
      <c r="H4189" s="34">
        <v>53316</v>
      </c>
      <c r="I4189" s="7">
        <v>34655</v>
      </c>
      <c r="J4189" s="7">
        <v>25428.400000000001</v>
      </c>
      <c r="K4189" s="7">
        <v>5068</v>
      </c>
      <c r="L4189" s="7">
        <v>4158.6000000000004</v>
      </c>
      <c r="M4189" s="5">
        <v>0.12</v>
      </c>
      <c r="N4189" t="s">
        <v>46</v>
      </c>
      <c r="O4189" t="s">
        <v>27</v>
      </c>
      <c r="P4189" t="s">
        <v>18</v>
      </c>
      <c r="Q4189" t="s">
        <v>32</v>
      </c>
      <c r="R4189" t="s">
        <v>26</v>
      </c>
      <c r="S4189" t="s">
        <v>27</v>
      </c>
      <c r="T4189" t="s">
        <v>13312</v>
      </c>
      <c r="U4189" s="1">
        <v>45912</v>
      </c>
      <c r="V4189">
        <v>130</v>
      </c>
      <c r="W4189" t="str">
        <f t="shared" si="112"/>
        <v>120-149</v>
      </c>
    </row>
    <row r="4190" spans="1:23" x14ac:dyDescent="0.25">
      <c r="A4190" t="s">
        <v>4439</v>
      </c>
      <c r="B4190">
        <v>4751243052</v>
      </c>
      <c r="C4190">
        <v>7141488031</v>
      </c>
      <c r="D4190" s="1">
        <v>45661</v>
      </c>
      <c r="E4190">
        <v>99223</v>
      </c>
      <c r="F4190">
        <v>99204</v>
      </c>
      <c r="G4190" t="s">
        <v>142</v>
      </c>
      <c r="H4190" s="34">
        <v>75945</v>
      </c>
      <c r="I4190" s="7">
        <v>59997</v>
      </c>
      <c r="J4190" s="7">
        <v>45143.48</v>
      </c>
      <c r="K4190" s="7">
        <v>5254</v>
      </c>
      <c r="L4190" s="7">
        <v>9599.52</v>
      </c>
      <c r="M4190" s="5">
        <v>0.16</v>
      </c>
      <c r="N4190" t="s">
        <v>1138</v>
      </c>
      <c r="O4190" t="s">
        <v>30</v>
      </c>
      <c r="P4190" t="s">
        <v>3150</v>
      </c>
      <c r="Q4190" t="s">
        <v>32</v>
      </c>
      <c r="R4190" t="s">
        <v>27</v>
      </c>
      <c r="S4190" t="s">
        <v>27</v>
      </c>
      <c r="T4190" t="s">
        <v>13310</v>
      </c>
      <c r="U4190" s="1">
        <v>45692</v>
      </c>
      <c r="V4190">
        <v>31</v>
      </c>
      <c r="W4190" t="str">
        <f t="shared" si="112"/>
        <v>30-59</v>
      </c>
    </row>
    <row r="4191" spans="1:23" x14ac:dyDescent="0.25">
      <c r="A4191" t="s">
        <v>4440</v>
      </c>
      <c r="B4191">
        <v>3755981680</v>
      </c>
      <c r="C4191">
        <v>9142460027</v>
      </c>
      <c r="D4191" s="1">
        <v>45405</v>
      </c>
      <c r="E4191">
        <v>99213</v>
      </c>
      <c r="F4191">
        <v>99291</v>
      </c>
      <c r="G4191" t="s">
        <v>187</v>
      </c>
      <c r="H4191" s="34">
        <v>49584</v>
      </c>
      <c r="I4191" s="7">
        <v>40659</v>
      </c>
      <c r="J4191" s="7">
        <v>29245.38</v>
      </c>
      <c r="K4191" s="7">
        <v>4095</v>
      </c>
      <c r="L4191" s="7">
        <v>7318.62</v>
      </c>
      <c r="M4191" s="5">
        <v>0.18</v>
      </c>
      <c r="N4191" t="s">
        <v>3141</v>
      </c>
      <c r="O4191" t="s">
        <v>30</v>
      </c>
      <c r="P4191" t="s">
        <v>3146</v>
      </c>
      <c r="Q4191" t="s">
        <v>32</v>
      </c>
      <c r="R4191" t="s">
        <v>27</v>
      </c>
      <c r="S4191" t="s">
        <v>27</v>
      </c>
      <c r="T4191" t="s">
        <v>13310</v>
      </c>
      <c r="U4191" s="1">
        <v>45498</v>
      </c>
      <c r="V4191">
        <v>93</v>
      </c>
      <c r="W4191" t="str">
        <f t="shared" si="112"/>
        <v>90-119</v>
      </c>
    </row>
    <row r="4192" spans="1:23" x14ac:dyDescent="0.25">
      <c r="A4192" t="s">
        <v>4441</v>
      </c>
      <c r="B4192">
        <v>252941244</v>
      </c>
      <c r="C4192">
        <v>2474822089</v>
      </c>
      <c r="D4192" s="1">
        <v>45359</v>
      </c>
      <c r="E4192">
        <v>99238</v>
      </c>
      <c r="F4192">
        <v>93000</v>
      </c>
      <c r="G4192" t="s">
        <v>3754</v>
      </c>
      <c r="H4192" s="34">
        <v>52534</v>
      </c>
      <c r="I4192" s="7">
        <v>39401</v>
      </c>
      <c r="J4192" s="7">
        <v>31020.85</v>
      </c>
      <c r="K4192" s="7">
        <v>2470</v>
      </c>
      <c r="L4192" s="7">
        <v>5910.15</v>
      </c>
      <c r="M4192" s="5">
        <v>0.15</v>
      </c>
      <c r="N4192" t="s">
        <v>1139</v>
      </c>
      <c r="O4192" t="s">
        <v>30</v>
      </c>
      <c r="P4192" t="s">
        <v>3149</v>
      </c>
      <c r="Q4192" t="s">
        <v>32</v>
      </c>
      <c r="R4192" t="s">
        <v>20</v>
      </c>
      <c r="S4192" t="s">
        <v>17</v>
      </c>
      <c r="T4192" t="s">
        <v>13310</v>
      </c>
      <c r="U4192" s="1">
        <v>45410</v>
      </c>
      <c r="V4192">
        <v>51</v>
      </c>
      <c r="W4192" t="str">
        <f t="shared" si="112"/>
        <v>30-59</v>
      </c>
    </row>
    <row r="4193" spans="1:23" x14ac:dyDescent="0.25">
      <c r="A4193" t="s">
        <v>4442</v>
      </c>
      <c r="B4193">
        <v>8881286314</v>
      </c>
      <c r="C4193">
        <v>6531267860</v>
      </c>
      <c r="D4193" s="1">
        <v>45883</v>
      </c>
      <c r="E4193">
        <v>99214</v>
      </c>
      <c r="F4193">
        <v>99212</v>
      </c>
      <c r="G4193" t="s">
        <v>272</v>
      </c>
      <c r="H4193" s="34">
        <v>85024</v>
      </c>
      <c r="I4193" s="7">
        <v>67169</v>
      </c>
      <c r="J4193" s="7">
        <v>56421.96</v>
      </c>
      <c r="K4193" s="7">
        <v>0</v>
      </c>
      <c r="L4193" s="7">
        <v>10747.04</v>
      </c>
      <c r="M4193" s="5">
        <v>0.16</v>
      </c>
      <c r="N4193" t="s">
        <v>1138</v>
      </c>
      <c r="O4193" t="s">
        <v>17</v>
      </c>
      <c r="P4193" t="s">
        <v>35</v>
      </c>
      <c r="Q4193" t="s">
        <v>32</v>
      </c>
      <c r="R4193" t="s">
        <v>21</v>
      </c>
      <c r="S4193" t="s">
        <v>17</v>
      </c>
      <c r="T4193" t="s">
        <v>13311</v>
      </c>
      <c r="U4193" s="1">
        <v>46011</v>
      </c>
      <c r="V4193">
        <v>128</v>
      </c>
      <c r="W4193" t="str">
        <f t="shared" si="112"/>
        <v>120-149</v>
      </c>
    </row>
    <row r="4194" spans="1:23" x14ac:dyDescent="0.25">
      <c r="A4194" t="s">
        <v>4443</v>
      </c>
      <c r="B4194">
        <v>1449911873</v>
      </c>
      <c r="C4194">
        <v>9628964457</v>
      </c>
      <c r="D4194" s="1">
        <v>45403</v>
      </c>
      <c r="E4194">
        <v>99223</v>
      </c>
      <c r="F4194">
        <v>93000</v>
      </c>
      <c r="G4194" t="s">
        <v>222</v>
      </c>
      <c r="H4194" s="34">
        <v>72100</v>
      </c>
      <c r="I4194" s="7">
        <v>56238</v>
      </c>
      <c r="J4194" s="7">
        <v>41660.400000000001</v>
      </c>
      <c r="K4194" s="7">
        <v>3330</v>
      </c>
      <c r="L4194" s="7">
        <v>11247.6</v>
      </c>
      <c r="M4194" s="5">
        <v>0.2</v>
      </c>
      <c r="N4194" t="s">
        <v>3140</v>
      </c>
      <c r="O4194" t="s">
        <v>30</v>
      </c>
      <c r="P4194" t="s">
        <v>3149</v>
      </c>
      <c r="Q4194" t="s">
        <v>32</v>
      </c>
      <c r="R4194" t="s">
        <v>20</v>
      </c>
      <c r="S4194" t="s">
        <v>17</v>
      </c>
      <c r="T4194" t="s">
        <v>13311</v>
      </c>
      <c r="U4194" s="1">
        <v>45519</v>
      </c>
      <c r="V4194">
        <v>116</v>
      </c>
      <c r="W4194" t="str">
        <f t="shared" si="112"/>
        <v>90-119</v>
      </c>
    </row>
    <row r="4195" spans="1:23" x14ac:dyDescent="0.25">
      <c r="A4195" t="s">
        <v>4444</v>
      </c>
      <c r="B4195">
        <v>9787218860</v>
      </c>
      <c r="C4195">
        <v>233756622</v>
      </c>
      <c r="D4195" s="1">
        <v>45913</v>
      </c>
      <c r="E4195">
        <v>99215</v>
      </c>
      <c r="F4195">
        <v>97110</v>
      </c>
      <c r="G4195" t="s">
        <v>279</v>
      </c>
      <c r="H4195" s="34">
        <v>87170</v>
      </c>
      <c r="I4195" s="7">
        <v>71479</v>
      </c>
      <c r="J4195" s="7">
        <v>36103.78</v>
      </c>
      <c r="K4195" s="7">
        <v>22509</v>
      </c>
      <c r="L4195" s="7">
        <v>12866.22</v>
      </c>
      <c r="M4195" s="5">
        <v>0.18</v>
      </c>
      <c r="N4195" t="s">
        <v>3141</v>
      </c>
      <c r="O4195" t="s">
        <v>27</v>
      </c>
      <c r="P4195" t="s">
        <v>3148</v>
      </c>
      <c r="Q4195" t="s">
        <v>32</v>
      </c>
      <c r="R4195" t="s">
        <v>26</v>
      </c>
      <c r="S4195" t="s">
        <v>21</v>
      </c>
      <c r="T4195" t="s">
        <v>13310</v>
      </c>
      <c r="U4195" s="1">
        <v>46019</v>
      </c>
      <c r="V4195">
        <v>106</v>
      </c>
      <c r="W4195" t="str">
        <f t="shared" si="112"/>
        <v>90-119</v>
      </c>
    </row>
    <row r="4196" spans="1:23" x14ac:dyDescent="0.25">
      <c r="A4196" t="s">
        <v>4445</v>
      </c>
      <c r="B4196">
        <v>2378593989</v>
      </c>
      <c r="C4196">
        <v>3233033904</v>
      </c>
      <c r="D4196" s="1">
        <v>45449</v>
      </c>
      <c r="E4196">
        <v>99222</v>
      </c>
      <c r="F4196">
        <v>99214</v>
      </c>
      <c r="G4196" t="s">
        <v>3227</v>
      </c>
      <c r="H4196" s="34">
        <v>93373</v>
      </c>
      <c r="I4196" s="7">
        <v>74698</v>
      </c>
      <c r="J4196" s="7">
        <v>64240.28</v>
      </c>
      <c r="K4196" s="7">
        <v>0</v>
      </c>
      <c r="L4196" s="7">
        <v>10457.719999999999</v>
      </c>
      <c r="M4196" s="5">
        <v>0.14000000000000001</v>
      </c>
      <c r="N4196" t="s">
        <v>1135</v>
      </c>
      <c r="O4196" t="s">
        <v>17</v>
      </c>
      <c r="P4196" t="s">
        <v>3148</v>
      </c>
      <c r="Q4196" t="s">
        <v>32</v>
      </c>
      <c r="R4196" t="s">
        <v>38</v>
      </c>
      <c r="S4196" t="s">
        <v>17</v>
      </c>
      <c r="T4196" t="s">
        <v>13312</v>
      </c>
      <c r="U4196" s="1">
        <v>45533</v>
      </c>
      <c r="V4196">
        <v>84</v>
      </c>
      <c r="W4196" t="str">
        <f t="shared" si="112"/>
        <v>60-89</v>
      </c>
    </row>
    <row r="4197" spans="1:23" x14ac:dyDescent="0.25">
      <c r="A4197" t="s">
        <v>4446</v>
      </c>
      <c r="B4197">
        <v>8600825831</v>
      </c>
      <c r="C4197">
        <v>4380818704</v>
      </c>
      <c r="D4197" s="1">
        <v>45362</v>
      </c>
      <c r="E4197">
        <v>99214</v>
      </c>
      <c r="F4197">
        <v>99214</v>
      </c>
      <c r="G4197" t="s">
        <v>148</v>
      </c>
      <c r="H4197" s="34">
        <v>45069</v>
      </c>
      <c r="I4197" s="7">
        <v>33802</v>
      </c>
      <c r="J4197" s="7">
        <v>28731.7</v>
      </c>
      <c r="K4197" s="7">
        <v>0</v>
      </c>
      <c r="L4197" s="7">
        <v>5070.3</v>
      </c>
      <c r="M4197" s="5">
        <v>0.15</v>
      </c>
      <c r="N4197" t="s">
        <v>1139</v>
      </c>
      <c r="O4197" t="s">
        <v>17</v>
      </c>
      <c r="P4197" t="s">
        <v>18</v>
      </c>
      <c r="Q4197" t="s">
        <v>32</v>
      </c>
      <c r="R4197" t="s">
        <v>26</v>
      </c>
      <c r="S4197" t="s">
        <v>21</v>
      </c>
      <c r="T4197" t="s">
        <v>13310</v>
      </c>
      <c r="U4197" s="1">
        <v>45472</v>
      </c>
      <c r="V4197">
        <v>110</v>
      </c>
      <c r="W4197" t="str">
        <f t="shared" si="112"/>
        <v>90-119</v>
      </c>
    </row>
    <row r="4198" spans="1:23" x14ac:dyDescent="0.25">
      <c r="A4198" t="s">
        <v>4447</v>
      </c>
      <c r="B4198">
        <v>2772603565</v>
      </c>
      <c r="C4198">
        <v>5167715447</v>
      </c>
      <c r="D4198" s="1">
        <v>45298</v>
      </c>
      <c r="E4198">
        <v>99232</v>
      </c>
      <c r="F4198">
        <v>99284</v>
      </c>
      <c r="G4198" t="s">
        <v>3215</v>
      </c>
      <c r="H4198" s="34">
        <v>67105</v>
      </c>
      <c r="I4198" s="7">
        <v>53013</v>
      </c>
      <c r="J4198" s="7">
        <v>40585.919999999998</v>
      </c>
      <c r="K4198" s="7">
        <v>3945</v>
      </c>
      <c r="L4198" s="7">
        <v>8482.08</v>
      </c>
      <c r="M4198" s="5">
        <v>0.16</v>
      </c>
      <c r="N4198" t="s">
        <v>1138</v>
      </c>
      <c r="O4198" t="s">
        <v>30</v>
      </c>
      <c r="P4198" t="s">
        <v>3149</v>
      </c>
      <c r="Q4198" t="s">
        <v>19</v>
      </c>
      <c r="R4198" t="s">
        <v>21</v>
      </c>
      <c r="S4198" t="s">
        <v>21</v>
      </c>
      <c r="T4198" t="s">
        <v>13310</v>
      </c>
      <c r="U4198" s="1">
        <v>45335</v>
      </c>
      <c r="V4198">
        <v>37</v>
      </c>
      <c r="W4198" t="str">
        <f t="shared" si="112"/>
        <v>30-59</v>
      </c>
    </row>
    <row r="4199" spans="1:23" x14ac:dyDescent="0.25">
      <c r="A4199" t="s">
        <v>4448</v>
      </c>
      <c r="B4199">
        <v>7927156062</v>
      </c>
      <c r="C4199">
        <v>255571290</v>
      </c>
      <c r="D4199" s="1">
        <v>45565</v>
      </c>
      <c r="E4199">
        <v>99233</v>
      </c>
      <c r="F4199">
        <v>85025</v>
      </c>
      <c r="G4199" t="s">
        <v>3220</v>
      </c>
      <c r="H4199" s="34">
        <v>95188</v>
      </c>
      <c r="I4199" s="7">
        <v>78054</v>
      </c>
      <c r="J4199" s="7">
        <v>53116.28</v>
      </c>
      <c r="K4199" s="7">
        <v>10888</v>
      </c>
      <c r="L4199" s="7">
        <v>14049.72</v>
      </c>
      <c r="M4199" s="5">
        <v>0.18</v>
      </c>
      <c r="N4199" t="s">
        <v>3141</v>
      </c>
      <c r="O4199" t="s">
        <v>30</v>
      </c>
      <c r="P4199" t="s">
        <v>40</v>
      </c>
      <c r="Q4199" t="s">
        <v>32</v>
      </c>
      <c r="R4199" t="s">
        <v>43</v>
      </c>
      <c r="S4199" t="s">
        <v>17</v>
      </c>
      <c r="T4199" t="s">
        <v>13310</v>
      </c>
      <c r="U4199" s="1">
        <v>45600</v>
      </c>
      <c r="V4199">
        <v>35</v>
      </c>
      <c r="W4199" t="str">
        <f t="shared" si="112"/>
        <v>30-59</v>
      </c>
    </row>
    <row r="4200" spans="1:23" x14ac:dyDescent="0.25">
      <c r="A4200" t="s">
        <v>4449</v>
      </c>
      <c r="B4200">
        <v>318189578</v>
      </c>
      <c r="C4200">
        <v>1352466442</v>
      </c>
      <c r="D4200" s="1">
        <v>45618</v>
      </c>
      <c r="E4200">
        <v>99221</v>
      </c>
      <c r="F4200">
        <v>97110</v>
      </c>
      <c r="G4200" t="s">
        <v>102</v>
      </c>
      <c r="H4200" s="34">
        <v>74237</v>
      </c>
      <c r="I4200" s="7">
        <v>58647</v>
      </c>
      <c r="J4200" s="7">
        <v>49263.48</v>
      </c>
      <c r="K4200" s="7">
        <v>0</v>
      </c>
      <c r="L4200" s="7">
        <v>9383.52</v>
      </c>
      <c r="M4200" s="5">
        <v>0.16</v>
      </c>
      <c r="N4200" t="s">
        <v>1138</v>
      </c>
      <c r="O4200" t="s">
        <v>17</v>
      </c>
      <c r="P4200" t="s">
        <v>97</v>
      </c>
      <c r="Q4200" t="s">
        <v>32</v>
      </c>
      <c r="R4200" t="s">
        <v>43</v>
      </c>
      <c r="S4200" t="s">
        <v>21</v>
      </c>
      <c r="T4200" t="s">
        <v>13311</v>
      </c>
      <c r="U4200" s="1">
        <v>45661</v>
      </c>
      <c r="V4200">
        <v>43</v>
      </c>
      <c r="W4200" t="str">
        <f t="shared" si="112"/>
        <v>30-59</v>
      </c>
    </row>
    <row r="4201" spans="1:23" x14ac:dyDescent="0.25">
      <c r="A4201" t="s">
        <v>4450</v>
      </c>
      <c r="B4201">
        <v>7046744120</v>
      </c>
      <c r="C4201">
        <v>8305468524</v>
      </c>
      <c r="D4201" s="1">
        <v>45953</v>
      </c>
      <c r="E4201">
        <v>99238</v>
      </c>
      <c r="F4201">
        <v>99201</v>
      </c>
      <c r="G4201" t="s">
        <v>34</v>
      </c>
      <c r="H4201" s="34">
        <v>67686</v>
      </c>
      <c r="I4201" s="7">
        <v>55503</v>
      </c>
      <c r="J4201" s="7">
        <v>45512.46</v>
      </c>
      <c r="K4201" s="7">
        <v>0</v>
      </c>
      <c r="L4201" s="7">
        <v>9990.5400000000009</v>
      </c>
      <c r="M4201" s="5">
        <v>0.18</v>
      </c>
      <c r="N4201" t="s">
        <v>3141</v>
      </c>
      <c r="O4201" t="s">
        <v>17</v>
      </c>
      <c r="P4201" t="s">
        <v>97</v>
      </c>
      <c r="Q4201" t="s">
        <v>19</v>
      </c>
      <c r="R4201" t="s">
        <v>27</v>
      </c>
      <c r="S4201" t="s">
        <v>17</v>
      </c>
      <c r="T4201" t="s">
        <v>13312</v>
      </c>
      <c r="U4201" s="1">
        <v>46054</v>
      </c>
      <c r="V4201">
        <v>101</v>
      </c>
      <c r="W4201" t="str">
        <f t="shared" si="112"/>
        <v>90-119</v>
      </c>
    </row>
    <row r="4202" spans="1:23" x14ac:dyDescent="0.25">
      <c r="A4202" t="s">
        <v>4451</v>
      </c>
      <c r="B4202">
        <v>677660011</v>
      </c>
      <c r="C4202">
        <v>8368505394</v>
      </c>
      <c r="D4202" s="1">
        <v>45444</v>
      </c>
      <c r="E4202">
        <v>99231</v>
      </c>
      <c r="F4202">
        <v>99285</v>
      </c>
      <c r="G4202" t="s">
        <v>171</v>
      </c>
      <c r="H4202" s="34">
        <v>46334</v>
      </c>
      <c r="I4202" s="7">
        <v>37994</v>
      </c>
      <c r="J4202" s="7">
        <v>31155.08</v>
      </c>
      <c r="K4202" s="7">
        <v>0</v>
      </c>
      <c r="L4202" s="7">
        <v>6838.92</v>
      </c>
      <c r="M4202" s="5">
        <v>0.18</v>
      </c>
      <c r="N4202" t="s">
        <v>3141</v>
      </c>
      <c r="O4202" t="s">
        <v>17</v>
      </c>
      <c r="P4202" t="s">
        <v>35</v>
      </c>
      <c r="Q4202" t="s">
        <v>19</v>
      </c>
      <c r="R4202" t="s">
        <v>38</v>
      </c>
      <c r="S4202" t="s">
        <v>21</v>
      </c>
      <c r="T4202" t="s">
        <v>13312</v>
      </c>
      <c r="U4202" s="1">
        <v>45543</v>
      </c>
      <c r="V4202">
        <v>99</v>
      </c>
      <c r="W4202" t="str">
        <f t="shared" si="112"/>
        <v>90-119</v>
      </c>
    </row>
    <row r="4203" spans="1:23" x14ac:dyDescent="0.25">
      <c r="A4203" t="s">
        <v>4452</v>
      </c>
      <c r="B4203">
        <v>5067073508</v>
      </c>
      <c r="C4203">
        <v>2255065136</v>
      </c>
      <c r="D4203" s="1">
        <v>45919</v>
      </c>
      <c r="E4203">
        <v>99233</v>
      </c>
      <c r="F4203">
        <v>99282</v>
      </c>
      <c r="G4203" t="s">
        <v>3279</v>
      </c>
      <c r="H4203" s="34">
        <v>27164</v>
      </c>
      <c r="I4203" s="7">
        <v>21731</v>
      </c>
      <c r="J4203" s="7">
        <v>18688.66</v>
      </c>
      <c r="K4203" s="7">
        <v>0</v>
      </c>
      <c r="L4203" s="7">
        <v>3042.34</v>
      </c>
      <c r="M4203" s="5">
        <v>0.14000000000000001</v>
      </c>
      <c r="N4203" t="s">
        <v>1135</v>
      </c>
      <c r="O4203" t="s">
        <v>17</v>
      </c>
      <c r="P4203" t="s">
        <v>3146</v>
      </c>
      <c r="Q4203" t="s">
        <v>19</v>
      </c>
      <c r="R4203" t="s">
        <v>26</v>
      </c>
      <c r="S4203" t="s">
        <v>27</v>
      </c>
      <c r="T4203" t="s">
        <v>13310</v>
      </c>
      <c r="U4203" s="1">
        <v>46077</v>
      </c>
      <c r="V4203">
        <v>158</v>
      </c>
      <c r="W4203" t="str">
        <f t="shared" si="112"/>
        <v>150-179</v>
      </c>
    </row>
    <row r="4204" spans="1:23" x14ac:dyDescent="0.25">
      <c r="A4204" t="s">
        <v>4453</v>
      </c>
      <c r="B4204">
        <v>8901485474</v>
      </c>
      <c r="C4204">
        <v>4190546845</v>
      </c>
      <c r="D4204" s="1">
        <v>45931</v>
      </c>
      <c r="E4204">
        <v>99214</v>
      </c>
      <c r="F4204">
        <v>81000</v>
      </c>
      <c r="G4204" t="s">
        <v>240</v>
      </c>
      <c r="H4204" s="34">
        <v>60428</v>
      </c>
      <c r="I4204" s="7">
        <v>48342</v>
      </c>
      <c r="J4204" s="7">
        <v>38769.120000000003</v>
      </c>
      <c r="K4204" s="7">
        <v>2805</v>
      </c>
      <c r="L4204" s="7">
        <v>6767.88</v>
      </c>
      <c r="M4204" s="5">
        <v>0.14000000000000001</v>
      </c>
      <c r="N4204" t="s">
        <v>1135</v>
      </c>
      <c r="O4204" t="s">
        <v>30</v>
      </c>
      <c r="P4204" t="s">
        <v>97</v>
      </c>
      <c r="Q4204" t="s">
        <v>32</v>
      </c>
      <c r="R4204" t="s">
        <v>26</v>
      </c>
      <c r="S4204" t="s">
        <v>27</v>
      </c>
      <c r="T4204" t="s">
        <v>13311</v>
      </c>
      <c r="U4204" s="1">
        <v>46003</v>
      </c>
      <c r="V4204">
        <v>72</v>
      </c>
      <c r="W4204" t="str">
        <f t="shared" si="112"/>
        <v>60-89</v>
      </c>
    </row>
    <row r="4205" spans="1:23" x14ac:dyDescent="0.25">
      <c r="A4205" t="s">
        <v>4454</v>
      </c>
      <c r="B4205">
        <v>636371068</v>
      </c>
      <c r="C4205">
        <v>6943593505</v>
      </c>
      <c r="D4205" s="1">
        <v>45374</v>
      </c>
      <c r="E4205">
        <v>99233</v>
      </c>
      <c r="F4205">
        <v>99202</v>
      </c>
      <c r="G4205" t="s">
        <v>3281</v>
      </c>
      <c r="H4205" s="34">
        <v>60742</v>
      </c>
      <c r="I4205" s="7">
        <v>47379</v>
      </c>
      <c r="J4205" s="7">
        <v>30715.200000000001</v>
      </c>
      <c r="K4205" s="7">
        <v>7188</v>
      </c>
      <c r="L4205" s="7">
        <v>9475.7999999999993</v>
      </c>
      <c r="M4205" s="5">
        <v>0.2</v>
      </c>
      <c r="N4205" t="s">
        <v>3140</v>
      </c>
      <c r="O4205" t="s">
        <v>27</v>
      </c>
      <c r="P4205" t="s">
        <v>3149</v>
      </c>
      <c r="Q4205" t="s">
        <v>32</v>
      </c>
      <c r="R4205" t="s">
        <v>27</v>
      </c>
      <c r="S4205" t="s">
        <v>21</v>
      </c>
      <c r="T4205" t="s">
        <v>13311</v>
      </c>
      <c r="U4205" s="1">
        <v>45456</v>
      </c>
      <c r="V4205">
        <v>82</v>
      </c>
      <c r="W4205" t="str">
        <f t="shared" si="112"/>
        <v>60-89</v>
      </c>
    </row>
    <row r="4206" spans="1:23" x14ac:dyDescent="0.25">
      <c r="A4206" t="s">
        <v>4455</v>
      </c>
      <c r="B4206">
        <v>1089068301</v>
      </c>
      <c r="C4206">
        <v>8594336109</v>
      </c>
      <c r="D4206" s="1">
        <v>45375</v>
      </c>
      <c r="E4206">
        <v>99214</v>
      </c>
      <c r="F4206">
        <v>99213</v>
      </c>
      <c r="G4206" t="s">
        <v>3247</v>
      </c>
      <c r="H4206" s="34">
        <v>67412</v>
      </c>
      <c r="I4206" s="7">
        <v>48537</v>
      </c>
      <c r="J4206" s="7">
        <v>44654.04</v>
      </c>
      <c r="K4206" s="7">
        <v>0</v>
      </c>
      <c r="L4206" s="7">
        <v>3882.96</v>
      </c>
      <c r="M4206" s="5">
        <v>0.08</v>
      </c>
      <c r="N4206" t="s">
        <v>24</v>
      </c>
      <c r="O4206" t="s">
        <v>17</v>
      </c>
      <c r="P4206" t="s">
        <v>25</v>
      </c>
      <c r="Q4206" t="s">
        <v>32</v>
      </c>
      <c r="R4206" t="s">
        <v>43</v>
      </c>
      <c r="S4206" t="s">
        <v>21</v>
      </c>
      <c r="T4206" t="s">
        <v>13312</v>
      </c>
      <c r="U4206" s="1">
        <v>45500</v>
      </c>
      <c r="V4206">
        <v>125</v>
      </c>
      <c r="W4206" t="str">
        <f t="shared" si="112"/>
        <v>120-149</v>
      </c>
    </row>
    <row r="4207" spans="1:23" x14ac:dyDescent="0.25">
      <c r="A4207" t="s">
        <v>4456</v>
      </c>
      <c r="B4207">
        <v>1101247252</v>
      </c>
      <c r="C4207">
        <v>3340431438</v>
      </c>
      <c r="D4207" s="1">
        <v>45555</v>
      </c>
      <c r="E4207">
        <v>99232</v>
      </c>
      <c r="F4207">
        <v>99214</v>
      </c>
      <c r="G4207" t="s">
        <v>203</v>
      </c>
      <c r="H4207" s="34">
        <v>36921</v>
      </c>
      <c r="I4207" s="7">
        <v>27691</v>
      </c>
      <c r="J4207" s="7">
        <v>20188.349999999999</v>
      </c>
      <c r="K4207" s="7">
        <v>3349</v>
      </c>
      <c r="L4207" s="7">
        <v>4153.6499999999996</v>
      </c>
      <c r="M4207" s="5">
        <v>0.15</v>
      </c>
      <c r="N4207" t="s">
        <v>1139</v>
      </c>
      <c r="O4207" t="s">
        <v>27</v>
      </c>
      <c r="P4207" t="s">
        <v>40</v>
      </c>
      <c r="Q4207" t="s">
        <v>19</v>
      </c>
      <c r="R4207" t="s">
        <v>27</v>
      </c>
      <c r="S4207" t="s">
        <v>21</v>
      </c>
      <c r="T4207" t="s">
        <v>13311</v>
      </c>
      <c r="U4207" s="1">
        <v>45656</v>
      </c>
      <c r="V4207">
        <v>102</v>
      </c>
      <c r="W4207" t="str">
        <f t="shared" si="112"/>
        <v>90-119</v>
      </c>
    </row>
    <row r="4208" spans="1:23" x14ac:dyDescent="0.25">
      <c r="A4208" t="s">
        <v>4457</v>
      </c>
      <c r="B4208">
        <v>729813937</v>
      </c>
      <c r="C4208">
        <v>5619344413</v>
      </c>
      <c r="D4208" s="1">
        <v>45307</v>
      </c>
      <c r="E4208">
        <v>99215</v>
      </c>
      <c r="F4208">
        <v>99214</v>
      </c>
      <c r="G4208" t="s">
        <v>3281</v>
      </c>
      <c r="H4208" s="34">
        <v>84319</v>
      </c>
      <c r="I4208" s="7">
        <v>69142</v>
      </c>
      <c r="J4208" s="7">
        <v>52635.44</v>
      </c>
      <c r="K4208" s="7">
        <v>4061</v>
      </c>
      <c r="L4208" s="7">
        <v>12445.56</v>
      </c>
      <c r="M4208" s="5">
        <v>0.18</v>
      </c>
      <c r="N4208" t="s">
        <v>3141</v>
      </c>
      <c r="O4208" t="s">
        <v>30</v>
      </c>
      <c r="P4208" t="s">
        <v>3150</v>
      </c>
      <c r="Q4208" t="s">
        <v>19</v>
      </c>
      <c r="R4208" t="s">
        <v>21</v>
      </c>
      <c r="S4208" t="s">
        <v>17</v>
      </c>
      <c r="T4208" t="s">
        <v>13311</v>
      </c>
      <c r="U4208" s="1">
        <v>45375</v>
      </c>
      <c r="V4208">
        <v>68</v>
      </c>
      <c r="W4208" t="str">
        <f t="shared" si="112"/>
        <v>60-89</v>
      </c>
    </row>
    <row r="4209" spans="1:23" x14ac:dyDescent="0.25">
      <c r="A4209" t="s">
        <v>4458</v>
      </c>
      <c r="B4209">
        <v>2718846713</v>
      </c>
      <c r="C4209">
        <v>1810963389</v>
      </c>
      <c r="D4209" s="1">
        <v>45329</v>
      </c>
      <c r="E4209">
        <v>99238</v>
      </c>
      <c r="F4209">
        <v>97110</v>
      </c>
      <c r="G4209" t="s">
        <v>3152</v>
      </c>
      <c r="H4209" s="34">
        <v>53465</v>
      </c>
      <c r="I4209" s="7">
        <v>43841</v>
      </c>
      <c r="J4209" s="7">
        <v>29807.620000000003</v>
      </c>
      <c r="K4209" s="7">
        <v>6142</v>
      </c>
      <c r="L4209" s="7">
        <v>7891.38</v>
      </c>
      <c r="M4209" s="5">
        <v>0.18</v>
      </c>
      <c r="N4209" t="s">
        <v>3141</v>
      </c>
      <c r="O4209" t="s">
        <v>30</v>
      </c>
      <c r="P4209" t="s">
        <v>58</v>
      </c>
      <c r="Q4209" t="s">
        <v>32</v>
      </c>
      <c r="R4209" t="s">
        <v>38</v>
      </c>
      <c r="S4209" t="s">
        <v>27</v>
      </c>
      <c r="T4209" t="s">
        <v>13312</v>
      </c>
      <c r="U4209" s="1">
        <v>45364</v>
      </c>
      <c r="V4209">
        <v>35</v>
      </c>
      <c r="W4209" t="str">
        <f t="shared" si="112"/>
        <v>30-59</v>
      </c>
    </row>
    <row r="4210" spans="1:23" x14ac:dyDescent="0.25">
      <c r="A4210" t="s">
        <v>4459</v>
      </c>
      <c r="B4210">
        <v>4752773453</v>
      </c>
      <c r="C4210">
        <v>2959206916</v>
      </c>
      <c r="D4210" s="1">
        <v>45658</v>
      </c>
      <c r="E4210">
        <v>99221</v>
      </c>
      <c r="F4210">
        <v>99282</v>
      </c>
      <c r="G4210" t="s">
        <v>293</v>
      </c>
      <c r="H4210" s="34">
        <v>67418</v>
      </c>
      <c r="I4210" s="7">
        <v>48541</v>
      </c>
      <c r="J4210" s="7">
        <v>39167.72</v>
      </c>
      <c r="K4210" s="7">
        <v>5490</v>
      </c>
      <c r="L4210" s="7">
        <v>3883.28</v>
      </c>
      <c r="M4210" s="5">
        <v>0.08</v>
      </c>
      <c r="N4210" t="s">
        <v>24</v>
      </c>
      <c r="O4210" t="s">
        <v>30</v>
      </c>
      <c r="P4210" t="s">
        <v>31</v>
      </c>
      <c r="Q4210" t="s">
        <v>32</v>
      </c>
      <c r="R4210" t="s">
        <v>43</v>
      </c>
      <c r="S4210" t="s">
        <v>17</v>
      </c>
      <c r="T4210" t="s">
        <v>13312</v>
      </c>
      <c r="U4210" s="1">
        <v>45710</v>
      </c>
      <c r="V4210">
        <v>52</v>
      </c>
      <c r="W4210" t="str">
        <f t="shared" si="112"/>
        <v>30-59</v>
      </c>
    </row>
    <row r="4211" spans="1:23" x14ac:dyDescent="0.25">
      <c r="A4211" t="s">
        <v>4460</v>
      </c>
      <c r="B4211">
        <v>8909012956</v>
      </c>
      <c r="C4211">
        <v>3933565259</v>
      </c>
      <c r="D4211" s="1">
        <v>45626</v>
      </c>
      <c r="E4211">
        <v>99222</v>
      </c>
      <c r="F4211">
        <v>85025</v>
      </c>
      <c r="G4211" t="s">
        <v>203</v>
      </c>
      <c r="H4211" s="34">
        <v>87850</v>
      </c>
      <c r="I4211" s="7">
        <v>72037</v>
      </c>
      <c r="J4211" s="7">
        <v>31009.34</v>
      </c>
      <c r="K4211" s="7">
        <v>28061</v>
      </c>
      <c r="L4211" s="7">
        <v>12966.66</v>
      </c>
      <c r="M4211" s="5">
        <v>0.18</v>
      </c>
      <c r="N4211" t="s">
        <v>3141</v>
      </c>
      <c r="O4211" t="s">
        <v>27</v>
      </c>
      <c r="P4211" t="s">
        <v>3147</v>
      </c>
      <c r="Q4211" t="s">
        <v>32</v>
      </c>
      <c r="R4211" t="s">
        <v>27</v>
      </c>
      <c r="S4211" t="s">
        <v>27</v>
      </c>
      <c r="T4211" t="s">
        <v>13312</v>
      </c>
      <c r="U4211" s="1">
        <v>45708</v>
      </c>
      <c r="V4211">
        <v>82</v>
      </c>
      <c r="W4211" t="str">
        <f t="shared" si="112"/>
        <v>60-89</v>
      </c>
    </row>
    <row r="4212" spans="1:23" x14ac:dyDescent="0.25">
      <c r="A4212" t="s">
        <v>4461</v>
      </c>
      <c r="B4212">
        <v>576145892</v>
      </c>
      <c r="C4212">
        <v>2262043437</v>
      </c>
      <c r="D4212" s="1">
        <v>45657</v>
      </c>
      <c r="E4212">
        <v>99222</v>
      </c>
      <c r="F4212">
        <v>99212</v>
      </c>
      <c r="G4212" t="s">
        <v>146</v>
      </c>
      <c r="H4212" s="34">
        <v>91570</v>
      </c>
      <c r="I4212" s="7">
        <v>65930</v>
      </c>
      <c r="J4212" s="7">
        <v>32298.6</v>
      </c>
      <c r="K4212" s="7">
        <v>28357</v>
      </c>
      <c r="L4212" s="7">
        <v>5274.4</v>
      </c>
      <c r="M4212" s="5">
        <v>0.08</v>
      </c>
      <c r="N4212" t="s">
        <v>24</v>
      </c>
      <c r="O4212" t="s">
        <v>27</v>
      </c>
      <c r="P4212" t="s">
        <v>3149</v>
      </c>
      <c r="Q4212" t="s">
        <v>19</v>
      </c>
      <c r="R4212" t="s">
        <v>27</v>
      </c>
      <c r="S4212" t="s">
        <v>17</v>
      </c>
      <c r="T4212" t="s">
        <v>13312</v>
      </c>
      <c r="U4212" s="1">
        <v>45783</v>
      </c>
      <c r="V4212">
        <v>126</v>
      </c>
      <c r="W4212" t="str">
        <f t="shared" si="112"/>
        <v>120-149</v>
      </c>
    </row>
    <row r="4213" spans="1:23" x14ac:dyDescent="0.25">
      <c r="A4213" t="s">
        <v>4462</v>
      </c>
      <c r="B4213">
        <v>6772910159</v>
      </c>
      <c r="C4213">
        <v>3315687450</v>
      </c>
      <c r="D4213" s="1">
        <v>45823</v>
      </c>
      <c r="E4213">
        <v>99233</v>
      </c>
      <c r="F4213">
        <v>99211</v>
      </c>
      <c r="G4213" t="s">
        <v>142</v>
      </c>
      <c r="H4213" s="34">
        <v>54192</v>
      </c>
      <c r="I4213" s="7">
        <v>39018</v>
      </c>
      <c r="J4213" s="7">
        <v>32360.559999999998</v>
      </c>
      <c r="K4213" s="7">
        <v>3536</v>
      </c>
      <c r="L4213" s="7">
        <v>3121.44</v>
      </c>
      <c r="M4213" s="5">
        <v>0.08</v>
      </c>
      <c r="N4213" t="s">
        <v>24</v>
      </c>
      <c r="O4213" t="s">
        <v>30</v>
      </c>
      <c r="P4213" t="s">
        <v>3148</v>
      </c>
      <c r="Q4213" t="s">
        <v>32</v>
      </c>
      <c r="R4213" t="s">
        <v>27</v>
      </c>
      <c r="S4213" t="s">
        <v>27</v>
      </c>
      <c r="T4213" t="s">
        <v>13311</v>
      </c>
      <c r="U4213" s="1">
        <v>45896</v>
      </c>
      <c r="V4213">
        <v>73</v>
      </c>
      <c r="W4213" t="str">
        <f t="shared" si="112"/>
        <v>60-89</v>
      </c>
    </row>
    <row r="4214" spans="1:23" x14ac:dyDescent="0.25">
      <c r="A4214" t="s">
        <v>4463</v>
      </c>
      <c r="B4214">
        <v>6364958109</v>
      </c>
      <c r="C4214">
        <v>4155913545</v>
      </c>
      <c r="D4214" s="1">
        <v>45423</v>
      </c>
      <c r="E4214">
        <v>99223</v>
      </c>
      <c r="F4214">
        <v>99281</v>
      </c>
      <c r="G4214" t="s">
        <v>148</v>
      </c>
      <c r="H4214" s="34">
        <v>58731</v>
      </c>
      <c r="I4214" s="7">
        <v>48159</v>
      </c>
      <c r="J4214" s="7">
        <v>24553.38</v>
      </c>
      <c r="K4214" s="7">
        <v>14937</v>
      </c>
      <c r="L4214" s="7">
        <v>8668.6200000000008</v>
      </c>
      <c r="M4214" s="5">
        <v>0.18</v>
      </c>
      <c r="N4214" t="s">
        <v>3141</v>
      </c>
      <c r="O4214" t="s">
        <v>27</v>
      </c>
      <c r="P4214" t="s">
        <v>3148</v>
      </c>
      <c r="Q4214" t="s">
        <v>32</v>
      </c>
      <c r="R4214" t="s">
        <v>27</v>
      </c>
      <c r="S4214" t="s">
        <v>21</v>
      </c>
      <c r="T4214" t="s">
        <v>13312</v>
      </c>
      <c r="U4214" s="1">
        <v>45531</v>
      </c>
      <c r="V4214">
        <v>108</v>
      </c>
      <c r="W4214" t="str">
        <f t="shared" si="112"/>
        <v>90-119</v>
      </c>
    </row>
    <row r="4215" spans="1:23" x14ac:dyDescent="0.25">
      <c r="A4215" t="s">
        <v>4464</v>
      </c>
      <c r="B4215">
        <v>4860562891</v>
      </c>
      <c r="C4215">
        <v>5280358866</v>
      </c>
      <c r="D4215" s="1">
        <v>45800</v>
      </c>
      <c r="E4215">
        <v>99231</v>
      </c>
      <c r="F4215">
        <v>99284</v>
      </c>
      <c r="G4215" t="s">
        <v>495</v>
      </c>
      <c r="H4215" s="34">
        <v>91923</v>
      </c>
      <c r="I4215" s="7">
        <v>68942</v>
      </c>
      <c r="J4215" s="7">
        <v>58600.7</v>
      </c>
      <c r="K4215" s="7">
        <v>0</v>
      </c>
      <c r="L4215" s="7">
        <v>10341.299999999999</v>
      </c>
      <c r="M4215" s="5">
        <v>0.15</v>
      </c>
      <c r="N4215" t="s">
        <v>1139</v>
      </c>
      <c r="O4215" t="s">
        <v>17</v>
      </c>
      <c r="P4215" t="s">
        <v>58</v>
      </c>
      <c r="Q4215" t="s">
        <v>32</v>
      </c>
      <c r="R4215" t="s">
        <v>27</v>
      </c>
      <c r="S4215" t="s">
        <v>27</v>
      </c>
      <c r="T4215" t="s">
        <v>13312</v>
      </c>
      <c r="U4215" s="1">
        <v>45935</v>
      </c>
      <c r="V4215">
        <v>135</v>
      </c>
      <c r="W4215" t="str">
        <f t="shared" si="112"/>
        <v>120-149</v>
      </c>
    </row>
    <row r="4216" spans="1:23" x14ac:dyDescent="0.25">
      <c r="A4216" t="s">
        <v>4465</v>
      </c>
      <c r="B4216">
        <v>3729382843</v>
      </c>
      <c r="C4216">
        <v>4276331985</v>
      </c>
      <c r="D4216" s="1">
        <v>45793</v>
      </c>
      <c r="E4216">
        <v>99215</v>
      </c>
      <c r="F4216">
        <v>99211</v>
      </c>
      <c r="G4216" t="s">
        <v>3562</v>
      </c>
      <c r="H4216" s="34">
        <v>46962</v>
      </c>
      <c r="I4216" s="7">
        <v>36630</v>
      </c>
      <c r="J4216" s="7">
        <v>26253</v>
      </c>
      <c r="K4216" s="7">
        <v>3051</v>
      </c>
      <c r="L4216" s="7">
        <v>7326</v>
      </c>
      <c r="M4216" s="5">
        <v>0.2</v>
      </c>
      <c r="N4216" t="s">
        <v>3140</v>
      </c>
      <c r="O4216" t="s">
        <v>30</v>
      </c>
      <c r="P4216" t="s">
        <v>3148</v>
      </c>
      <c r="Q4216" t="s">
        <v>19</v>
      </c>
      <c r="R4216" t="s">
        <v>26</v>
      </c>
      <c r="S4216" t="s">
        <v>27</v>
      </c>
      <c r="T4216" t="s">
        <v>13310</v>
      </c>
      <c r="U4216" s="1">
        <v>45910</v>
      </c>
      <c r="V4216">
        <v>117</v>
      </c>
      <c r="W4216" t="str">
        <f t="shared" si="112"/>
        <v>90-119</v>
      </c>
    </row>
    <row r="4217" spans="1:23" x14ac:dyDescent="0.25">
      <c r="A4217" t="s">
        <v>4466</v>
      </c>
      <c r="B4217">
        <v>5865289818</v>
      </c>
      <c r="C4217">
        <v>9408581965</v>
      </c>
      <c r="D4217" s="1">
        <v>45735</v>
      </c>
      <c r="E4217">
        <v>99215</v>
      </c>
      <c r="F4217">
        <v>99282</v>
      </c>
      <c r="G4217" t="s">
        <v>574</v>
      </c>
      <c r="H4217" s="34">
        <v>18276</v>
      </c>
      <c r="I4217" s="7">
        <v>15535</v>
      </c>
      <c r="J4217" s="7">
        <v>13137.3</v>
      </c>
      <c r="K4217" s="7">
        <v>2087</v>
      </c>
      <c r="L4217" s="7">
        <v>310.7</v>
      </c>
      <c r="M4217" s="5">
        <v>0.02</v>
      </c>
      <c r="N4217" t="s">
        <v>16</v>
      </c>
      <c r="O4217" t="s">
        <v>30</v>
      </c>
      <c r="P4217" t="s">
        <v>97</v>
      </c>
      <c r="Q4217" t="s">
        <v>32</v>
      </c>
      <c r="R4217" t="s">
        <v>21</v>
      </c>
      <c r="S4217" t="s">
        <v>27</v>
      </c>
      <c r="T4217" t="s">
        <v>13311</v>
      </c>
      <c r="U4217" s="1">
        <v>45915</v>
      </c>
      <c r="V4217">
        <v>180</v>
      </c>
      <c r="W4217" t="str">
        <f t="shared" si="112"/>
        <v>180-209</v>
      </c>
    </row>
    <row r="4218" spans="1:23" x14ac:dyDescent="0.25">
      <c r="A4218" t="s">
        <v>4467</v>
      </c>
      <c r="B4218">
        <v>7753521706</v>
      </c>
      <c r="C4218">
        <v>967612803</v>
      </c>
      <c r="D4218" s="1">
        <v>45812</v>
      </c>
      <c r="E4218">
        <v>99214</v>
      </c>
      <c r="F4218">
        <v>99281</v>
      </c>
      <c r="G4218" t="s">
        <v>3202</v>
      </c>
      <c r="H4218" s="34">
        <v>50570</v>
      </c>
      <c r="I4218" s="7">
        <v>42985</v>
      </c>
      <c r="J4218" s="7">
        <v>37639.300000000003</v>
      </c>
      <c r="K4218" s="7">
        <v>4486</v>
      </c>
      <c r="L4218" s="7">
        <v>859.7</v>
      </c>
      <c r="M4218" s="5">
        <v>0.02</v>
      </c>
      <c r="N4218" t="s">
        <v>16</v>
      </c>
      <c r="O4218" t="s">
        <v>30</v>
      </c>
      <c r="P4218" t="s">
        <v>31</v>
      </c>
      <c r="Q4218" t="s">
        <v>19</v>
      </c>
      <c r="R4218" t="s">
        <v>43</v>
      </c>
      <c r="S4218" t="s">
        <v>21</v>
      </c>
      <c r="T4218" t="s">
        <v>13312</v>
      </c>
      <c r="U4218" s="1">
        <v>45875</v>
      </c>
      <c r="V4218">
        <v>63</v>
      </c>
      <c r="W4218" t="str">
        <f t="shared" si="112"/>
        <v>60-89</v>
      </c>
    </row>
    <row r="4219" spans="1:23" x14ac:dyDescent="0.25">
      <c r="A4219" t="s">
        <v>4468</v>
      </c>
      <c r="B4219">
        <v>3843950414</v>
      </c>
      <c r="C4219">
        <v>123219203</v>
      </c>
      <c r="D4219" s="1">
        <v>45295</v>
      </c>
      <c r="E4219">
        <v>99221</v>
      </c>
      <c r="F4219">
        <v>99211</v>
      </c>
      <c r="G4219" t="s">
        <v>108</v>
      </c>
      <c r="H4219" s="34">
        <v>36782</v>
      </c>
      <c r="I4219" s="7">
        <v>23908</v>
      </c>
      <c r="J4219" s="7">
        <v>18105.04</v>
      </c>
      <c r="K4219" s="7">
        <v>2934</v>
      </c>
      <c r="L4219" s="7">
        <v>2868.96</v>
      </c>
      <c r="M4219" s="5">
        <v>0.12</v>
      </c>
      <c r="N4219" t="s">
        <v>46</v>
      </c>
      <c r="O4219" t="s">
        <v>30</v>
      </c>
      <c r="P4219" t="s">
        <v>31</v>
      </c>
      <c r="Q4219" t="s">
        <v>19</v>
      </c>
      <c r="R4219" t="s">
        <v>21</v>
      </c>
      <c r="S4219" t="s">
        <v>27</v>
      </c>
      <c r="T4219" t="s">
        <v>13312</v>
      </c>
      <c r="U4219" s="1">
        <v>45325</v>
      </c>
      <c r="V4219">
        <v>30</v>
      </c>
      <c r="W4219" t="str">
        <f t="shared" si="112"/>
        <v>30-59</v>
      </c>
    </row>
    <row r="4220" spans="1:23" x14ac:dyDescent="0.25">
      <c r="A4220" t="s">
        <v>4469</v>
      </c>
      <c r="B4220">
        <v>1447106886</v>
      </c>
      <c r="C4220">
        <v>547245448</v>
      </c>
      <c r="D4220" s="1">
        <v>45346</v>
      </c>
      <c r="E4220">
        <v>99215</v>
      </c>
      <c r="F4220">
        <v>99211</v>
      </c>
      <c r="G4220" t="s">
        <v>3269</v>
      </c>
      <c r="H4220" s="34">
        <v>4128</v>
      </c>
      <c r="I4220" s="7">
        <v>3261</v>
      </c>
      <c r="J4220" s="7">
        <v>2480.2399999999998</v>
      </c>
      <c r="K4220" s="7">
        <v>259</v>
      </c>
      <c r="L4220" s="7">
        <v>521.76</v>
      </c>
      <c r="M4220" s="5">
        <v>0.16</v>
      </c>
      <c r="N4220" t="s">
        <v>1138</v>
      </c>
      <c r="O4220" t="s">
        <v>30</v>
      </c>
      <c r="P4220" t="s">
        <v>3148</v>
      </c>
      <c r="Q4220" t="s">
        <v>19</v>
      </c>
      <c r="R4220" t="s">
        <v>38</v>
      </c>
      <c r="S4220" t="s">
        <v>27</v>
      </c>
      <c r="T4220" t="s">
        <v>13310</v>
      </c>
      <c r="U4220" s="1">
        <v>45379</v>
      </c>
      <c r="V4220">
        <v>33</v>
      </c>
      <c r="W4220" t="str">
        <f t="shared" si="112"/>
        <v>30-59</v>
      </c>
    </row>
    <row r="4221" spans="1:23" x14ac:dyDescent="0.25">
      <c r="A4221" t="s">
        <v>4470</v>
      </c>
      <c r="B4221">
        <v>8240857877</v>
      </c>
      <c r="C4221">
        <v>1670951130</v>
      </c>
      <c r="D4221" s="1">
        <v>45597</v>
      </c>
      <c r="E4221">
        <v>99233</v>
      </c>
      <c r="F4221">
        <v>99214</v>
      </c>
      <c r="G4221" t="s">
        <v>29</v>
      </c>
      <c r="H4221" s="34">
        <v>30173</v>
      </c>
      <c r="I4221" s="7">
        <v>24138</v>
      </c>
      <c r="J4221" s="7">
        <v>18469.68</v>
      </c>
      <c r="K4221" s="7">
        <v>2289</v>
      </c>
      <c r="L4221" s="7">
        <v>3379.32</v>
      </c>
      <c r="M4221" s="5">
        <v>0.14000000000000001</v>
      </c>
      <c r="N4221" t="s">
        <v>1135</v>
      </c>
      <c r="O4221" t="s">
        <v>30</v>
      </c>
      <c r="P4221" t="s">
        <v>3149</v>
      </c>
      <c r="Q4221" t="s">
        <v>19</v>
      </c>
      <c r="R4221" t="s">
        <v>43</v>
      </c>
      <c r="S4221" t="s">
        <v>17</v>
      </c>
      <c r="T4221" t="s">
        <v>13312</v>
      </c>
      <c r="U4221" s="1">
        <v>45639</v>
      </c>
      <c r="V4221">
        <v>42</v>
      </c>
      <c r="W4221" t="str">
        <f t="shared" si="112"/>
        <v>30-59</v>
      </c>
    </row>
    <row r="4222" spans="1:23" x14ac:dyDescent="0.25">
      <c r="A4222" t="s">
        <v>4471</v>
      </c>
      <c r="B4222">
        <v>355436518</v>
      </c>
      <c r="C4222">
        <v>1351435526</v>
      </c>
      <c r="D4222" s="1">
        <v>45419</v>
      </c>
      <c r="E4222">
        <v>99231</v>
      </c>
      <c r="F4222">
        <v>99281</v>
      </c>
      <c r="G4222" t="s">
        <v>3154</v>
      </c>
      <c r="H4222" s="34">
        <v>75160</v>
      </c>
      <c r="I4222" s="7">
        <v>63886</v>
      </c>
      <c r="J4222" s="7">
        <v>62608.28</v>
      </c>
      <c r="K4222" s="7">
        <v>0</v>
      </c>
      <c r="L4222" s="7">
        <v>1277.72</v>
      </c>
      <c r="M4222" s="5">
        <v>0.02</v>
      </c>
      <c r="N4222" t="s">
        <v>16</v>
      </c>
      <c r="O4222" t="s">
        <v>17</v>
      </c>
      <c r="P4222" t="s">
        <v>31</v>
      </c>
      <c r="Q4222" t="s">
        <v>19</v>
      </c>
      <c r="R4222" t="s">
        <v>26</v>
      </c>
      <c r="S4222" t="s">
        <v>21</v>
      </c>
      <c r="T4222" t="s">
        <v>13312</v>
      </c>
      <c r="U4222" s="1">
        <v>45461</v>
      </c>
      <c r="V4222">
        <v>42</v>
      </c>
      <c r="W4222" t="str">
        <f t="shared" si="112"/>
        <v>30-59</v>
      </c>
    </row>
    <row r="4223" spans="1:23" x14ac:dyDescent="0.25">
      <c r="A4223" t="s">
        <v>4472</v>
      </c>
      <c r="B4223">
        <v>6244346138</v>
      </c>
      <c r="C4223">
        <v>270511219</v>
      </c>
      <c r="D4223" s="1">
        <v>45407</v>
      </c>
      <c r="E4223">
        <v>99221</v>
      </c>
      <c r="F4223">
        <v>99281</v>
      </c>
      <c r="G4223" t="s">
        <v>574</v>
      </c>
      <c r="H4223" s="34">
        <v>95760</v>
      </c>
      <c r="I4223" s="7">
        <v>68947</v>
      </c>
      <c r="J4223" s="7">
        <v>63431.24</v>
      </c>
      <c r="K4223" s="7">
        <v>0</v>
      </c>
      <c r="L4223" s="7">
        <v>5515.76</v>
      </c>
      <c r="M4223" s="5">
        <v>0.08</v>
      </c>
      <c r="N4223" t="s">
        <v>24</v>
      </c>
      <c r="O4223" t="s">
        <v>17</v>
      </c>
      <c r="P4223" t="s">
        <v>25</v>
      </c>
      <c r="Q4223" t="s">
        <v>19</v>
      </c>
      <c r="R4223" t="s">
        <v>26</v>
      </c>
      <c r="S4223" t="s">
        <v>21</v>
      </c>
      <c r="T4223" t="s">
        <v>13310</v>
      </c>
      <c r="U4223" s="1">
        <v>45538</v>
      </c>
      <c r="V4223">
        <v>131</v>
      </c>
      <c r="W4223" t="str">
        <f t="shared" si="112"/>
        <v>120-149</v>
      </c>
    </row>
    <row r="4224" spans="1:23" x14ac:dyDescent="0.25">
      <c r="A4224" t="s">
        <v>4473</v>
      </c>
      <c r="B4224">
        <v>251047464</v>
      </c>
      <c r="C4224">
        <v>8621234166</v>
      </c>
      <c r="D4224" s="1">
        <v>45830</v>
      </c>
      <c r="E4224">
        <v>99213</v>
      </c>
      <c r="F4224">
        <v>99283</v>
      </c>
      <c r="G4224" t="s">
        <v>263</v>
      </c>
      <c r="H4224" s="34">
        <v>33947</v>
      </c>
      <c r="I4224" s="7">
        <v>26818</v>
      </c>
      <c r="J4224" s="7">
        <v>13627.12</v>
      </c>
      <c r="K4224" s="7">
        <v>8900</v>
      </c>
      <c r="L4224" s="7">
        <v>4290.88</v>
      </c>
      <c r="M4224" s="5">
        <v>0.16</v>
      </c>
      <c r="N4224" t="s">
        <v>1138</v>
      </c>
      <c r="O4224" t="s">
        <v>27</v>
      </c>
      <c r="P4224" t="s">
        <v>40</v>
      </c>
      <c r="Q4224" t="s">
        <v>19</v>
      </c>
      <c r="R4224" t="s">
        <v>21</v>
      </c>
      <c r="S4224" t="s">
        <v>27</v>
      </c>
      <c r="T4224" t="s">
        <v>13312</v>
      </c>
      <c r="U4224" s="1">
        <v>45891</v>
      </c>
      <c r="V4224">
        <v>61</v>
      </c>
      <c r="W4224" t="str">
        <f t="shared" si="112"/>
        <v>60-89</v>
      </c>
    </row>
    <row r="4225" spans="1:23" x14ac:dyDescent="0.25">
      <c r="A4225" t="s">
        <v>4474</v>
      </c>
      <c r="B4225">
        <v>3769195953</v>
      </c>
      <c r="C4225">
        <v>8110054435</v>
      </c>
      <c r="D4225" s="1">
        <v>45877</v>
      </c>
      <c r="E4225">
        <v>99221</v>
      </c>
      <c r="F4225">
        <v>99204</v>
      </c>
      <c r="G4225" t="s">
        <v>94</v>
      </c>
      <c r="H4225" s="34">
        <v>64072</v>
      </c>
      <c r="I4225" s="7">
        <v>41647</v>
      </c>
      <c r="J4225" s="7">
        <v>36649.360000000001</v>
      </c>
      <c r="K4225" s="7">
        <v>0</v>
      </c>
      <c r="L4225" s="7">
        <v>4997.6400000000003</v>
      </c>
      <c r="M4225" s="5">
        <v>0.12</v>
      </c>
      <c r="N4225" t="s">
        <v>46</v>
      </c>
      <c r="O4225" t="s">
        <v>17</v>
      </c>
      <c r="P4225" t="s">
        <v>3149</v>
      </c>
      <c r="Q4225" t="s">
        <v>19</v>
      </c>
      <c r="R4225" t="s">
        <v>20</v>
      </c>
      <c r="S4225" t="s">
        <v>27</v>
      </c>
      <c r="T4225" t="s">
        <v>13311</v>
      </c>
      <c r="U4225" s="1">
        <v>45925</v>
      </c>
      <c r="V4225">
        <v>48</v>
      </c>
      <c r="W4225" t="str">
        <f t="shared" si="112"/>
        <v>30-59</v>
      </c>
    </row>
    <row r="4226" spans="1:23" x14ac:dyDescent="0.25">
      <c r="A4226" t="s">
        <v>4475</v>
      </c>
      <c r="B4226">
        <v>5622479851</v>
      </c>
      <c r="C4226">
        <v>7260552729</v>
      </c>
      <c r="D4226" s="1">
        <v>45840</v>
      </c>
      <c r="E4226">
        <v>99213</v>
      </c>
      <c r="F4226">
        <v>71046</v>
      </c>
      <c r="G4226" t="s">
        <v>3843</v>
      </c>
      <c r="H4226" s="34">
        <v>53079</v>
      </c>
      <c r="I4226" s="7">
        <v>39809</v>
      </c>
      <c r="J4226" s="7">
        <v>30397.65</v>
      </c>
      <c r="K4226" s="7">
        <v>3440</v>
      </c>
      <c r="L4226" s="7">
        <v>5971.35</v>
      </c>
      <c r="M4226" s="5">
        <v>0.15</v>
      </c>
      <c r="N4226" t="s">
        <v>1139</v>
      </c>
      <c r="O4226" t="s">
        <v>30</v>
      </c>
      <c r="P4226" t="s">
        <v>31</v>
      </c>
      <c r="Q4226" t="s">
        <v>32</v>
      </c>
      <c r="R4226" t="s">
        <v>21</v>
      </c>
      <c r="S4226" t="s">
        <v>27</v>
      </c>
      <c r="T4226" t="s">
        <v>13312</v>
      </c>
      <c r="U4226" s="1">
        <v>45940</v>
      </c>
      <c r="V4226">
        <v>100</v>
      </c>
      <c r="W4226" t="str">
        <f t="shared" si="112"/>
        <v>90-119</v>
      </c>
    </row>
    <row r="4227" spans="1:23" x14ac:dyDescent="0.25">
      <c r="A4227" t="s">
        <v>4476</v>
      </c>
      <c r="B4227">
        <v>7555308451</v>
      </c>
      <c r="C4227">
        <v>5882242346</v>
      </c>
      <c r="D4227" s="1">
        <v>45886</v>
      </c>
      <c r="E4227">
        <v>99214</v>
      </c>
      <c r="F4227">
        <v>80053</v>
      </c>
      <c r="G4227" t="s">
        <v>365</v>
      </c>
      <c r="H4227" s="34">
        <v>92132</v>
      </c>
      <c r="I4227" s="7">
        <v>66335</v>
      </c>
      <c r="J4227" s="7">
        <v>61028.2</v>
      </c>
      <c r="K4227" s="7">
        <v>0</v>
      </c>
      <c r="L4227" s="7">
        <v>5306.8</v>
      </c>
      <c r="M4227" s="5">
        <v>0.08</v>
      </c>
      <c r="N4227" t="s">
        <v>24</v>
      </c>
      <c r="O4227" t="s">
        <v>17</v>
      </c>
      <c r="P4227" t="s">
        <v>3149</v>
      </c>
      <c r="Q4227" t="s">
        <v>19</v>
      </c>
      <c r="R4227" t="s">
        <v>20</v>
      </c>
      <c r="S4227" t="s">
        <v>17</v>
      </c>
      <c r="T4227" t="s">
        <v>13310</v>
      </c>
      <c r="U4227" s="1">
        <v>46053</v>
      </c>
      <c r="V4227">
        <v>167</v>
      </c>
      <c r="W4227" t="str">
        <f t="shared" ref="W4227:W4290" si="113">IF(V4227="","",IF(V4227&lt;30,"0-29",IF(V4227&lt;60,"30-59",IF(V4227&lt;90,"60-89",IF(V4227&lt;120,"90-119",IF(V4227&lt;150,"120-149",IF(V4227&lt;180,"150-179",IF(V4227&lt;210,"180-209",IF(V4227&lt;240,"210-239",IF(V4227&lt;270,"240-269",IF(V4227&lt;300,"270-299",IF(V4227&lt;330,"300-329",IF(V4227&lt;360,"330-359","360+")))))))))))))</f>
        <v>150-179</v>
      </c>
    </row>
    <row r="4228" spans="1:23" x14ac:dyDescent="0.25">
      <c r="A4228" t="s">
        <v>4477</v>
      </c>
      <c r="B4228">
        <v>8257657552</v>
      </c>
      <c r="C4228">
        <v>1060341224</v>
      </c>
      <c r="D4228" s="1">
        <v>45703</v>
      </c>
      <c r="E4228">
        <v>99222</v>
      </c>
      <c r="F4228">
        <v>99211</v>
      </c>
      <c r="G4228" t="s">
        <v>3741</v>
      </c>
      <c r="H4228" s="34">
        <v>52322</v>
      </c>
      <c r="I4228" s="7">
        <v>42904</v>
      </c>
      <c r="J4228" s="7">
        <v>26406.28</v>
      </c>
      <c r="K4228" s="7">
        <v>8775</v>
      </c>
      <c r="L4228" s="7">
        <v>7722.72</v>
      </c>
      <c r="M4228" s="5">
        <v>0.18</v>
      </c>
      <c r="N4228" t="s">
        <v>3141</v>
      </c>
      <c r="O4228" t="s">
        <v>27</v>
      </c>
      <c r="P4228" t="s">
        <v>25</v>
      </c>
      <c r="Q4228" t="s">
        <v>19</v>
      </c>
      <c r="R4228" t="s">
        <v>26</v>
      </c>
      <c r="S4228" t="s">
        <v>21</v>
      </c>
      <c r="T4228" t="s">
        <v>13312</v>
      </c>
      <c r="U4228" s="1">
        <v>45738</v>
      </c>
      <c r="V4228">
        <v>35</v>
      </c>
      <c r="W4228" t="str">
        <f t="shared" si="113"/>
        <v>30-59</v>
      </c>
    </row>
    <row r="4229" spans="1:23" x14ac:dyDescent="0.25">
      <c r="A4229" t="s">
        <v>4478</v>
      </c>
      <c r="B4229">
        <v>7923918359</v>
      </c>
      <c r="C4229">
        <v>6904116462</v>
      </c>
      <c r="D4229" s="1">
        <v>45760</v>
      </c>
      <c r="E4229">
        <v>99232</v>
      </c>
      <c r="F4229">
        <v>99202</v>
      </c>
      <c r="G4229" t="s">
        <v>268</v>
      </c>
      <c r="H4229" s="34">
        <v>51814</v>
      </c>
      <c r="I4229" s="7">
        <v>42487</v>
      </c>
      <c r="J4229" s="7">
        <v>25214.34</v>
      </c>
      <c r="K4229" s="7">
        <v>9625</v>
      </c>
      <c r="L4229" s="7">
        <v>7647.66</v>
      </c>
      <c r="M4229" s="5">
        <v>0.18</v>
      </c>
      <c r="N4229" t="s">
        <v>3141</v>
      </c>
      <c r="O4229" t="s">
        <v>27</v>
      </c>
      <c r="P4229" t="s">
        <v>3146</v>
      </c>
      <c r="Q4229" t="s">
        <v>32</v>
      </c>
      <c r="R4229" t="s">
        <v>43</v>
      </c>
      <c r="S4229" t="s">
        <v>17</v>
      </c>
      <c r="T4229" t="s">
        <v>13311</v>
      </c>
      <c r="U4229" s="1">
        <v>45939</v>
      </c>
      <c r="V4229">
        <v>179</v>
      </c>
      <c r="W4229" t="str">
        <f t="shared" si="113"/>
        <v>150-179</v>
      </c>
    </row>
    <row r="4230" spans="1:23" x14ac:dyDescent="0.25">
      <c r="A4230" t="s">
        <v>4479</v>
      </c>
      <c r="B4230">
        <v>3961466705</v>
      </c>
      <c r="C4230">
        <v>4235218002</v>
      </c>
      <c r="D4230" s="1">
        <v>45588</v>
      </c>
      <c r="E4230">
        <v>99232</v>
      </c>
      <c r="F4230">
        <v>99281</v>
      </c>
      <c r="G4230" t="s">
        <v>351</v>
      </c>
      <c r="H4230" s="34">
        <v>14528</v>
      </c>
      <c r="I4230" s="7">
        <v>11913</v>
      </c>
      <c r="J4230" s="7">
        <v>8504.66</v>
      </c>
      <c r="K4230" s="7">
        <v>1264</v>
      </c>
      <c r="L4230" s="7">
        <v>2144.34</v>
      </c>
      <c r="M4230" s="5">
        <v>0.18</v>
      </c>
      <c r="N4230" t="s">
        <v>3141</v>
      </c>
      <c r="O4230" t="s">
        <v>30</v>
      </c>
      <c r="P4230" t="s">
        <v>31</v>
      </c>
      <c r="Q4230" t="s">
        <v>19</v>
      </c>
      <c r="R4230" t="s">
        <v>27</v>
      </c>
      <c r="S4230" t="s">
        <v>17</v>
      </c>
      <c r="T4230" t="s">
        <v>13311</v>
      </c>
      <c r="U4230" s="1">
        <v>45736</v>
      </c>
      <c r="V4230">
        <v>148</v>
      </c>
      <c r="W4230" t="str">
        <f t="shared" si="113"/>
        <v>120-149</v>
      </c>
    </row>
    <row r="4231" spans="1:23" x14ac:dyDescent="0.25">
      <c r="A4231" t="s">
        <v>4480</v>
      </c>
      <c r="B4231">
        <v>266038603</v>
      </c>
      <c r="C4231">
        <v>9987904423</v>
      </c>
      <c r="D4231" s="1">
        <v>45750</v>
      </c>
      <c r="E4231">
        <v>99215</v>
      </c>
      <c r="F4231">
        <v>99202</v>
      </c>
      <c r="G4231" t="s">
        <v>118</v>
      </c>
      <c r="H4231" s="34">
        <v>88569</v>
      </c>
      <c r="I4231" s="7">
        <v>69970</v>
      </c>
      <c r="J4231" s="7">
        <v>30276.799999999999</v>
      </c>
      <c r="K4231" s="7">
        <v>28498</v>
      </c>
      <c r="L4231" s="7">
        <v>11195.2</v>
      </c>
      <c r="M4231" s="5">
        <v>0.16</v>
      </c>
      <c r="N4231" t="s">
        <v>1138</v>
      </c>
      <c r="O4231" t="s">
        <v>27</v>
      </c>
      <c r="P4231" t="s">
        <v>3147</v>
      </c>
      <c r="Q4231" t="s">
        <v>19</v>
      </c>
      <c r="R4231" t="s">
        <v>27</v>
      </c>
      <c r="S4231" t="s">
        <v>17</v>
      </c>
      <c r="T4231" t="s">
        <v>13310</v>
      </c>
      <c r="U4231" s="1">
        <v>45891</v>
      </c>
      <c r="V4231">
        <v>141</v>
      </c>
      <c r="W4231" t="str">
        <f t="shared" si="113"/>
        <v>120-149</v>
      </c>
    </row>
    <row r="4232" spans="1:23" x14ac:dyDescent="0.25">
      <c r="A4232" t="s">
        <v>4481</v>
      </c>
      <c r="B4232">
        <v>4083407103</v>
      </c>
      <c r="C4232">
        <v>6953189182</v>
      </c>
      <c r="D4232" s="1">
        <v>45879</v>
      </c>
      <c r="E4232">
        <v>99214</v>
      </c>
      <c r="F4232">
        <v>99205</v>
      </c>
      <c r="G4232" t="s">
        <v>3355</v>
      </c>
      <c r="H4232" s="34">
        <v>63149</v>
      </c>
      <c r="I4232" s="7">
        <v>49888</v>
      </c>
      <c r="J4232" s="7">
        <v>39580.92</v>
      </c>
      <c r="K4232" s="7">
        <v>2325</v>
      </c>
      <c r="L4232" s="7">
        <v>7982.08</v>
      </c>
      <c r="M4232" s="5">
        <v>0.16</v>
      </c>
      <c r="N4232" t="s">
        <v>1138</v>
      </c>
      <c r="O4232" t="s">
        <v>30</v>
      </c>
      <c r="P4232" t="s">
        <v>25</v>
      </c>
      <c r="Q4232" t="s">
        <v>32</v>
      </c>
      <c r="R4232" t="s">
        <v>27</v>
      </c>
      <c r="S4232" t="s">
        <v>17</v>
      </c>
      <c r="T4232" t="s">
        <v>13312</v>
      </c>
      <c r="U4232" s="1">
        <v>45963</v>
      </c>
      <c r="V4232">
        <v>84</v>
      </c>
      <c r="W4232" t="str">
        <f t="shared" si="113"/>
        <v>60-89</v>
      </c>
    </row>
    <row r="4233" spans="1:23" x14ac:dyDescent="0.25">
      <c r="A4233" t="s">
        <v>4482</v>
      </c>
      <c r="B4233">
        <v>337143848</v>
      </c>
      <c r="C4233">
        <v>7514773694</v>
      </c>
      <c r="D4233" s="1">
        <v>45470</v>
      </c>
      <c r="E4233">
        <v>99223</v>
      </c>
      <c r="F4233">
        <v>99211</v>
      </c>
      <c r="G4233" t="s">
        <v>171</v>
      </c>
      <c r="H4233" s="34">
        <v>45678</v>
      </c>
      <c r="I4233" s="7">
        <v>35629</v>
      </c>
      <c r="J4233" s="7">
        <v>28503.200000000001</v>
      </c>
      <c r="K4233" s="7">
        <v>0</v>
      </c>
      <c r="L4233" s="7">
        <v>7125.8</v>
      </c>
      <c r="M4233" s="5">
        <v>0.2</v>
      </c>
      <c r="N4233" t="s">
        <v>3140</v>
      </c>
      <c r="O4233" t="s">
        <v>17</v>
      </c>
      <c r="P4233" t="s">
        <v>3147</v>
      </c>
      <c r="Q4233" t="s">
        <v>32</v>
      </c>
      <c r="R4233" t="s">
        <v>21</v>
      </c>
      <c r="S4233" t="s">
        <v>27</v>
      </c>
      <c r="T4233" t="s">
        <v>13312</v>
      </c>
      <c r="U4233" s="1">
        <v>45578</v>
      </c>
      <c r="V4233">
        <v>108</v>
      </c>
      <c r="W4233" t="str">
        <f t="shared" si="113"/>
        <v>90-119</v>
      </c>
    </row>
    <row r="4234" spans="1:23" x14ac:dyDescent="0.25">
      <c r="A4234" t="s">
        <v>4483</v>
      </c>
      <c r="B4234">
        <v>2163601649</v>
      </c>
      <c r="C4234">
        <v>7028784861</v>
      </c>
      <c r="D4234" s="1">
        <v>45656</v>
      </c>
      <c r="E4234">
        <v>99214</v>
      </c>
      <c r="F4234">
        <v>90834</v>
      </c>
      <c r="G4234" t="s">
        <v>415</v>
      </c>
      <c r="H4234" s="34">
        <v>30129</v>
      </c>
      <c r="I4234" s="7">
        <v>23501</v>
      </c>
      <c r="J4234" s="7">
        <v>18800.8</v>
      </c>
      <c r="K4234" s="7">
        <v>0</v>
      </c>
      <c r="L4234" s="7">
        <v>4700.2</v>
      </c>
      <c r="M4234" s="5">
        <v>0.2</v>
      </c>
      <c r="N4234" t="s">
        <v>3140</v>
      </c>
      <c r="O4234" t="s">
        <v>17</v>
      </c>
      <c r="P4234" t="s">
        <v>40</v>
      </c>
      <c r="Q4234" t="s">
        <v>19</v>
      </c>
      <c r="R4234" t="s">
        <v>21</v>
      </c>
      <c r="S4234" t="s">
        <v>27</v>
      </c>
      <c r="T4234" t="s">
        <v>13311</v>
      </c>
      <c r="U4234" s="1">
        <v>45711</v>
      </c>
      <c r="V4234">
        <v>55</v>
      </c>
      <c r="W4234" t="str">
        <f t="shared" si="113"/>
        <v>30-59</v>
      </c>
    </row>
    <row r="4235" spans="1:23" x14ac:dyDescent="0.25">
      <c r="A4235" t="s">
        <v>4484</v>
      </c>
      <c r="B4235">
        <v>3995661753</v>
      </c>
      <c r="C4235">
        <v>9273253736</v>
      </c>
      <c r="D4235" s="1">
        <v>45691</v>
      </c>
      <c r="E4235">
        <v>99222</v>
      </c>
      <c r="F4235">
        <v>99215</v>
      </c>
      <c r="G4235" t="s">
        <v>3400</v>
      </c>
      <c r="H4235" s="34">
        <v>91866</v>
      </c>
      <c r="I4235" s="7">
        <v>72574</v>
      </c>
      <c r="J4235" s="7">
        <v>41923.160000000003</v>
      </c>
      <c r="K4235" s="7">
        <v>19039</v>
      </c>
      <c r="L4235" s="7">
        <v>11611.84</v>
      </c>
      <c r="M4235" s="5">
        <v>0.16</v>
      </c>
      <c r="N4235" t="s">
        <v>1138</v>
      </c>
      <c r="O4235" t="s">
        <v>27</v>
      </c>
      <c r="P4235" t="s">
        <v>3147</v>
      </c>
      <c r="Q4235" t="s">
        <v>32</v>
      </c>
      <c r="R4235" t="s">
        <v>26</v>
      </c>
      <c r="S4235" t="s">
        <v>21</v>
      </c>
      <c r="T4235" t="s">
        <v>13312</v>
      </c>
      <c r="U4235" s="1">
        <v>45858</v>
      </c>
      <c r="V4235">
        <v>167</v>
      </c>
      <c r="W4235" t="str">
        <f t="shared" si="113"/>
        <v>150-179</v>
      </c>
    </row>
    <row r="4236" spans="1:23" x14ac:dyDescent="0.25">
      <c r="A4236" t="s">
        <v>4485</v>
      </c>
      <c r="B4236">
        <v>3112031824</v>
      </c>
      <c r="C4236">
        <v>9427333983</v>
      </c>
      <c r="D4236" s="1">
        <v>45734</v>
      </c>
      <c r="E4236">
        <v>99221</v>
      </c>
      <c r="F4236">
        <v>99281</v>
      </c>
      <c r="G4236" t="s">
        <v>3283</v>
      </c>
      <c r="H4236" s="34">
        <v>49778</v>
      </c>
      <c r="I4236" s="7">
        <v>42311</v>
      </c>
      <c r="J4236" s="7">
        <v>23245.78</v>
      </c>
      <c r="K4236" s="7">
        <v>18219</v>
      </c>
      <c r="L4236" s="7">
        <v>846.22</v>
      </c>
      <c r="M4236" s="5">
        <v>0.02</v>
      </c>
      <c r="N4236" t="s">
        <v>16</v>
      </c>
      <c r="O4236" t="s">
        <v>27</v>
      </c>
      <c r="P4236" t="s">
        <v>31</v>
      </c>
      <c r="Q4236" t="s">
        <v>32</v>
      </c>
      <c r="R4236" t="s">
        <v>43</v>
      </c>
      <c r="S4236" t="s">
        <v>21</v>
      </c>
      <c r="T4236" t="s">
        <v>13310</v>
      </c>
      <c r="U4236" s="1">
        <v>45868</v>
      </c>
      <c r="V4236">
        <v>134</v>
      </c>
      <c r="W4236" t="str">
        <f t="shared" si="113"/>
        <v>120-149</v>
      </c>
    </row>
    <row r="4237" spans="1:23" x14ac:dyDescent="0.25">
      <c r="A4237" t="s">
        <v>4486</v>
      </c>
      <c r="B4237">
        <v>9392251708</v>
      </c>
      <c r="C4237">
        <v>1069054352</v>
      </c>
      <c r="D4237" s="1">
        <v>45736</v>
      </c>
      <c r="E4237">
        <v>99223</v>
      </c>
      <c r="F4237">
        <v>99211</v>
      </c>
      <c r="G4237" t="s">
        <v>4083</v>
      </c>
      <c r="H4237" s="34">
        <v>48165</v>
      </c>
      <c r="I4237" s="7">
        <v>39495</v>
      </c>
      <c r="J4237" s="7">
        <v>21974.9</v>
      </c>
      <c r="K4237" s="7">
        <v>10411</v>
      </c>
      <c r="L4237" s="7">
        <v>7109.1</v>
      </c>
      <c r="M4237" s="5">
        <v>0.18</v>
      </c>
      <c r="N4237" t="s">
        <v>3141</v>
      </c>
      <c r="O4237" t="s">
        <v>27</v>
      </c>
      <c r="P4237" t="s">
        <v>25</v>
      </c>
      <c r="Q4237" t="s">
        <v>19</v>
      </c>
      <c r="R4237" t="s">
        <v>21</v>
      </c>
      <c r="S4237" t="s">
        <v>21</v>
      </c>
      <c r="T4237" t="s">
        <v>13310</v>
      </c>
      <c r="U4237" s="1">
        <v>45848</v>
      </c>
      <c r="V4237">
        <v>112</v>
      </c>
      <c r="W4237" t="str">
        <f t="shared" si="113"/>
        <v>90-119</v>
      </c>
    </row>
    <row r="4238" spans="1:23" x14ac:dyDescent="0.25">
      <c r="A4238" t="s">
        <v>4487</v>
      </c>
      <c r="B4238">
        <v>9099332181</v>
      </c>
      <c r="C4238">
        <v>6809785286</v>
      </c>
      <c r="D4238" s="1">
        <v>45844</v>
      </c>
      <c r="E4238">
        <v>99215</v>
      </c>
      <c r="F4238">
        <v>99281</v>
      </c>
      <c r="G4238" t="s">
        <v>122</v>
      </c>
      <c r="H4238" s="34">
        <v>48464</v>
      </c>
      <c r="I4238" s="7">
        <v>31502</v>
      </c>
      <c r="J4238" s="7">
        <v>24479.759999999998</v>
      </c>
      <c r="K4238" s="7">
        <v>3242</v>
      </c>
      <c r="L4238" s="7">
        <v>3780.24</v>
      </c>
      <c r="M4238" s="5">
        <v>0.12</v>
      </c>
      <c r="N4238" t="s">
        <v>46</v>
      </c>
      <c r="O4238" t="s">
        <v>30</v>
      </c>
      <c r="P4238" t="s">
        <v>3149</v>
      </c>
      <c r="Q4238" t="s">
        <v>32</v>
      </c>
      <c r="R4238" t="s">
        <v>20</v>
      </c>
      <c r="S4238" t="s">
        <v>27</v>
      </c>
      <c r="T4238" t="s">
        <v>13310</v>
      </c>
      <c r="U4238" s="1">
        <v>45967</v>
      </c>
      <c r="V4238">
        <v>123</v>
      </c>
      <c r="W4238" t="str">
        <f t="shared" si="113"/>
        <v>120-149</v>
      </c>
    </row>
    <row r="4239" spans="1:23" x14ac:dyDescent="0.25">
      <c r="A4239" t="s">
        <v>4488</v>
      </c>
      <c r="B4239">
        <v>3539614763</v>
      </c>
      <c r="C4239">
        <v>5231399859</v>
      </c>
      <c r="D4239" s="1">
        <v>45487</v>
      </c>
      <c r="E4239">
        <v>99231</v>
      </c>
      <c r="F4239">
        <v>99205</v>
      </c>
      <c r="G4239" t="s">
        <v>3225</v>
      </c>
      <c r="H4239" s="34">
        <v>48257</v>
      </c>
      <c r="I4239" s="7">
        <v>36193</v>
      </c>
      <c r="J4239" s="7">
        <v>30764.05</v>
      </c>
      <c r="K4239" s="7">
        <v>0</v>
      </c>
      <c r="L4239" s="7">
        <v>5428.95</v>
      </c>
      <c r="M4239" s="5">
        <v>0.15</v>
      </c>
      <c r="N4239" t="s">
        <v>1139</v>
      </c>
      <c r="O4239" t="s">
        <v>17</v>
      </c>
      <c r="P4239" t="s">
        <v>31</v>
      </c>
      <c r="Q4239" t="s">
        <v>19</v>
      </c>
      <c r="R4239" t="s">
        <v>43</v>
      </c>
      <c r="S4239" t="s">
        <v>21</v>
      </c>
      <c r="T4239" t="s">
        <v>13310</v>
      </c>
      <c r="U4239" s="1">
        <v>45624</v>
      </c>
      <c r="V4239">
        <v>137</v>
      </c>
      <c r="W4239" t="str">
        <f t="shared" si="113"/>
        <v>120-149</v>
      </c>
    </row>
    <row r="4240" spans="1:23" x14ac:dyDescent="0.25">
      <c r="A4240" t="s">
        <v>4489</v>
      </c>
      <c r="B4240">
        <v>6811860474</v>
      </c>
      <c r="C4240">
        <v>2991496974</v>
      </c>
      <c r="D4240" s="1">
        <v>45771</v>
      </c>
      <c r="E4240">
        <v>99223</v>
      </c>
      <c r="F4240">
        <v>99204</v>
      </c>
      <c r="G4240" t="s">
        <v>112</v>
      </c>
      <c r="H4240" s="34">
        <v>58794</v>
      </c>
      <c r="I4240" s="7">
        <v>48211</v>
      </c>
      <c r="J4240" s="7">
        <v>39533.019999999997</v>
      </c>
      <c r="K4240" s="7">
        <v>0</v>
      </c>
      <c r="L4240" s="7">
        <v>8677.98</v>
      </c>
      <c r="M4240" s="5">
        <v>0.18</v>
      </c>
      <c r="N4240" t="s">
        <v>3141</v>
      </c>
      <c r="O4240" t="s">
        <v>17</v>
      </c>
      <c r="P4240" t="s">
        <v>3150</v>
      </c>
      <c r="Q4240" t="s">
        <v>19</v>
      </c>
      <c r="R4240" t="s">
        <v>20</v>
      </c>
      <c r="S4240" t="s">
        <v>17</v>
      </c>
      <c r="T4240" t="s">
        <v>13312</v>
      </c>
      <c r="U4240" s="1">
        <v>45837</v>
      </c>
      <c r="V4240">
        <v>66</v>
      </c>
      <c r="W4240" t="str">
        <f t="shared" si="113"/>
        <v>60-89</v>
      </c>
    </row>
    <row r="4241" spans="1:23" x14ac:dyDescent="0.25">
      <c r="A4241" t="s">
        <v>4490</v>
      </c>
      <c r="B4241">
        <v>145449193</v>
      </c>
      <c r="C4241">
        <v>9001757903</v>
      </c>
      <c r="D4241" s="1">
        <v>45551</v>
      </c>
      <c r="E4241">
        <v>99222</v>
      </c>
      <c r="F4241">
        <v>99201</v>
      </c>
      <c r="G4241" t="s">
        <v>37</v>
      </c>
      <c r="H4241" s="34">
        <v>49004</v>
      </c>
      <c r="I4241" s="7">
        <v>41653</v>
      </c>
      <c r="J4241" s="7">
        <v>40819.94</v>
      </c>
      <c r="K4241" s="7">
        <v>0</v>
      </c>
      <c r="L4241" s="7">
        <v>833.06</v>
      </c>
      <c r="M4241" s="5">
        <v>0.02</v>
      </c>
      <c r="N4241" t="s">
        <v>16</v>
      </c>
      <c r="O4241" t="s">
        <v>17</v>
      </c>
      <c r="P4241" t="s">
        <v>3148</v>
      </c>
      <c r="Q4241" t="s">
        <v>19</v>
      </c>
      <c r="R4241" t="s">
        <v>27</v>
      </c>
      <c r="S4241" t="s">
        <v>27</v>
      </c>
      <c r="T4241" t="s">
        <v>13310</v>
      </c>
      <c r="U4241" s="1">
        <v>45681</v>
      </c>
      <c r="V4241">
        <v>130</v>
      </c>
      <c r="W4241" t="str">
        <f t="shared" si="113"/>
        <v>120-149</v>
      </c>
    </row>
    <row r="4242" spans="1:23" x14ac:dyDescent="0.25">
      <c r="A4242" t="s">
        <v>4491</v>
      </c>
      <c r="B4242">
        <v>4490170886</v>
      </c>
      <c r="C4242">
        <v>3324989867</v>
      </c>
      <c r="D4242" s="1">
        <v>45558</v>
      </c>
      <c r="E4242">
        <v>99238</v>
      </c>
      <c r="F4242">
        <v>93000</v>
      </c>
      <c r="G4242" t="s">
        <v>351</v>
      </c>
      <c r="H4242" s="34">
        <v>82447</v>
      </c>
      <c r="I4242" s="7">
        <v>61835</v>
      </c>
      <c r="J4242" s="7">
        <v>52559.75</v>
      </c>
      <c r="K4242" s="7">
        <v>0</v>
      </c>
      <c r="L4242" s="7">
        <v>9275.25</v>
      </c>
      <c r="M4242" s="5">
        <v>0.15</v>
      </c>
      <c r="N4242" t="s">
        <v>1139</v>
      </c>
      <c r="O4242" t="s">
        <v>17</v>
      </c>
      <c r="P4242" t="s">
        <v>97</v>
      </c>
      <c r="Q4242" t="s">
        <v>19</v>
      </c>
      <c r="R4242" t="s">
        <v>43</v>
      </c>
      <c r="S4242" t="s">
        <v>27</v>
      </c>
      <c r="T4242" t="s">
        <v>13312</v>
      </c>
      <c r="U4242" s="1">
        <v>45698</v>
      </c>
      <c r="V4242">
        <v>140</v>
      </c>
      <c r="W4242" t="str">
        <f t="shared" si="113"/>
        <v>120-149</v>
      </c>
    </row>
    <row r="4243" spans="1:23" x14ac:dyDescent="0.25">
      <c r="A4243" t="s">
        <v>4492</v>
      </c>
      <c r="B4243">
        <v>100576848</v>
      </c>
      <c r="C4243">
        <v>8545568121</v>
      </c>
      <c r="D4243" s="1">
        <v>45367</v>
      </c>
      <c r="E4243">
        <v>99223</v>
      </c>
      <c r="F4243">
        <v>99214</v>
      </c>
      <c r="G4243" t="s">
        <v>77</v>
      </c>
      <c r="H4243" s="34">
        <v>87669</v>
      </c>
      <c r="I4243" s="7">
        <v>63122</v>
      </c>
      <c r="J4243" s="7">
        <v>49601.24</v>
      </c>
      <c r="K4243" s="7">
        <v>8471</v>
      </c>
      <c r="L4243" s="7">
        <v>5049.76</v>
      </c>
      <c r="M4243" s="5">
        <v>0.08</v>
      </c>
      <c r="N4243" t="s">
        <v>24</v>
      </c>
      <c r="O4243" t="s">
        <v>30</v>
      </c>
      <c r="P4243" t="s">
        <v>97</v>
      </c>
      <c r="Q4243" t="s">
        <v>19</v>
      </c>
      <c r="R4243" t="s">
        <v>20</v>
      </c>
      <c r="S4243" t="s">
        <v>17</v>
      </c>
      <c r="T4243" t="s">
        <v>13312</v>
      </c>
      <c r="U4243" s="1">
        <v>45486</v>
      </c>
      <c r="V4243">
        <v>119</v>
      </c>
      <c r="W4243" t="str">
        <f t="shared" si="113"/>
        <v>90-119</v>
      </c>
    </row>
    <row r="4244" spans="1:23" x14ac:dyDescent="0.25">
      <c r="A4244" t="s">
        <v>4493</v>
      </c>
      <c r="B4244">
        <v>2415520769</v>
      </c>
      <c r="C4244">
        <v>3066766125</v>
      </c>
      <c r="D4244" s="1">
        <v>45512</v>
      </c>
      <c r="E4244">
        <v>99231</v>
      </c>
      <c r="F4244">
        <v>99202</v>
      </c>
      <c r="G4244" t="s">
        <v>3342</v>
      </c>
      <c r="H4244" s="34">
        <v>47626</v>
      </c>
      <c r="I4244" s="7">
        <v>37625</v>
      </c>
      <c r="J4244" s="7">
        <v>26543</v>
      </c>
      <c r="K4244" s="7">
        <v>5062</v>
      </c>
      <c r="L4244" s="7">
        <v>6020</v>
      </c>
      <c r="M4244" s="5">
        <v>0.16</v>
      </c>
      <c r="N4244" t="s">
        <v>1138</v>
      </c>
      <c r="O4244" t="s">
        <v>30</v>
      </c>
      <c r="P4244" t="s">
        <v>97</v>
      </c>
      <c r="Q4244" t="s">
        <v>32</v>
      </c>
      <c r="R4244" t="s">
        <v>38</v>
      </c>
      <c r="S4244" t="s">
        <v>27</v>
      </c>
      <c r="T4244" t="s">
        <v>13310</v>
      </c>
      <c r="U4244" s="1">
        <v>45555</v>
      </c>
      <c r="V4244">
        <v>43</v>
      </c>
      <c r="W4244" t="str">
        <f t="shared" si="113"/>
        <v>30-59</v>
      </c>
    </row>
    <row r="4245" spans="1:23" x14ac:dyDescent="0.25">
      <c r="A4245" t="s">
        <v>4494</v>
      </c>
      <c r="B4245">
        <v>9357636718</v>
      </c>
      <c r="C4245">
        <v>4463512784</v>
      </c>
      <c r="D4245" s="1">
        <v>45475</v>
      </c>
      <c r="E4245">
        <v>99214</v>
      </c>
      <c r="F4245">
        <v>99284</v>
      </c>
      <c r="G4245" t="s">
        <v>3451</v>
      </c>
      <c r="H4245" s="34">
        <v>65592</v>
      </c>
      <c r="I4245" s="7">
        <v>51818</v>
      </c>
      <c r="J4245" s="7">
        <v>43527.12</v>
      </c>
      <c r="K4245" s="7">
        <v>0</v>
      </c>
      <c r="L4245" s="7">
        <v>8290.8799999999992</v>
      </c>
      <c r="M4245" s="5">
        <v>0.16</v>
      </c>
      <c r="N4245" t="s">
        <v>1138</v>
      </c>
      <c r="O4245" t="s">
        <v>17</v>
      </c>
      <c r="P4245" t="s">
        <v>58</v>
      </c>
      <c r="Q4245" t="s">
        <v>32</v>
      </c>
      <c r="R4245" t="s">
        <v>20</v>
      </c>
      <c r="S4245" t="s">
        <v>21</v>
      </c>
      <c r="T4245" t="s">
        <v>13311</v>
      </c>
      <c r="U4245" s="1">
        <v>45509</v>
      </c>
      <c r="V4245">
        <v>34</v>
      </c>
      <c r="W4245" t="str">
        <f t="shared" si="113"/>
        <v>30-59</v>
      </c>
    </row>
    <row r="4246" spans="1:23" x14ac:dyDescent="0.25">
      <c r="A4246" t="s">
        <v>4495</v>
      </c>
      <c r="B4246">
        <v>3728270977</v>
      </c>
      <c r="C4246">
        <v>9635974887</v>
      </c>
      <c r="D4246" s="1">
        <v>45831</v>
      </c>
      <c r="E4246">
        <v>99214</v>
      </c>
      <c r="F4246">
        <v>99292</v>
      </c>
      <c r="G4246" t="s">
        <v>174</v>
      </c>
      <c r="H4246" s="34">
        <v>47817</v>
      </c>
      <c r="I4246" s="7">
        <v>37775</v>
      </c>
      <c r="J4246" s="7">
        <v>31731</v>
      </c>
      <c r="K4246" s="7">
        <v>0</v>
      </c>
      <c r="L4246" s="7">
        <v>6044</v>
      </c>
      <c r="M4246" s="5">
        <v>0.16</v>
      </c>
      <c r="N4246" t="s">
        <v>1138</v>
      </c>
      <c r="O4246" t="s">
        <v>17</v>
      </c>
      <c r="P4246" t="s">
        <v>3150</v>
      </c>
      <c r="Q4246" t="s">
        <v>19</v>
      </c>
      <c r="R4246" t="s">
        <v>26</v>
      </c>
      <c r="S4246" t="s">
        <v>21</v>
      </c>
      <c r="T4246" t="s">
        <v>13311</v>
      </c>
      <c r="U4246" s="1">
        <v>45877</v>
      </c>
      <c r="V4246">
        <v>46</v>
      </c>
      <c r="W4246" t="str">
        <f t="shared" si="113"/>
        <v>30-59</v>
      </c>
    </row>
    <row r="4247" spans="1:23" x14ac:dyDescent="0.25">
      <c r="A4247" t="s">
        <v>4496</v>
      </c>
      <c r="B4247">
        <v>372585647</v>
      </c>
      <c r="C4247">
        <v>290218816</v>
      </c>
      <c r="D4247" s="1">
        <v>45690</v>
      </c>
      <c r="E4247">
        <v>99231</v>
      </c>
      <c r="F4247">
        <v>71046</v>
      </c>
      <c r="G4247" t="s">
        <v>37</v>
      </c>
      <c r="H4247" s="34">
        <v>90963</v>
      </c>
      <c r="I4247" s="7">
        <v>72770</v>
      </c>
      <c r="J4247" s="7">
        <v>62582.2</v>
      </c>
      <c r="K4247" s="7">
        <v>0</v>
      </c>
      <c r="L4247" s="7">
        <v>10187.799999999999</v>
      </c>
      <c r="M4247" s="5">
        <v>0.14000000000000001</v>
      </c>
      <c r="N4247" t="s">
        <v>1135</v>
      </c>
      <c r="O4247" t="s">
        <v>17</v>
      </c>
      <c r="P4247" t="s">
        <v>35</v>
      </c>
      <c r="Q4247" t="s">
        <v>19</v>
      </c>
      <c r="R4247" t="s">
        <v>43</v>
      </c>
      <c r="S4247" t="s">
        <v>27</v>
      </c>
      <c r="T4247" t="s">
        <v>13311</v>
      </c>
      <c r="U4247" s="1">
        <v>45766</v>
      </c>
      <c r="V4247">
        <v>76</v>
      </c>
      <c r="W4247" t="str">
        <f t="shared" si="113"/>
        <v>60-89</v>
      </c>
    </row>
    <row r="4248" spans="1:23" x14ac:dyDescent="0.25">
      <c r="A4248" t="s">
        <v>4497</v>
      </c>
      <c r="B4248">
        <v>2841875382</v>
      </c>
      <c r="C4248">
        <v>149104660</v>
      </c>
      <c r="D4248" s="1">
        <v>45695</v>
      </c>
      <c r="E4248">
        <v>99222</v>
      </c>
      <c r="F4248">
        <v>99211</v>
      </c>
      <c r="G4248" t="s">
        <v>148</v>
      </c>
      <c r="H4248" s="34">
        <v>75491</v>
      </c>
      <c r="I4248" s="7">
        <v>59638</v>
      </c>
      <c r="J4248" s="7">
        <v>50095.92</v>
      </c>
      <c r="K4248" s="7">
        <v>0</v>
      </c>
      <c r="L4248" s="7">
        <v>9542.08</v>
      </c>
      <c r="M4248" s="5">
        <v>0.16</v>
      </c>
      <c r="N4248" t="s">
        <v>1138</v>
      </c>
      <c r="O4248" t="s">
        <v>17</v>
      </c>
      <c r="P4248" t="s">
        <v>25</v>
      </c>
      <c r="Q4248" t="s">
        <v>19</v>
      </c>
      <c r="R4248" t="s">
        <v>20</v>
      </c>
      <c r="S4248" t="s">
        <v>27</v>
      </c>
      <c r="T4248" t="s">
        <v>13311</v>
      </c>
      <c r="U4248" s="1">
        <v>45759</v>
      </c>
      <c r="V4248">
        <v>64</v>
      </c>
      <c r="W4248" t="str">
        <f t="shared" si="113"/>
        <v>60-89</v>
      </c>
    </row>
    <row r="4249" spans="1:23" x14ac:dyDescent="0.25">
      <c r="A4249" t="s">
        <v>4498</v>
      </c>
      <c r="B4249">
        <v>6648583626</v>
      </c>
      <c r="C4249">
        <v>9263910164</v>
      </c>
      <c r="D4249" s="1">
        <v>45514</v>
      </c>
      <c r="E4249">
        <v>99213</v>
      </c>
      <c r="F4249">
        <v>99201</v>
      </c>
      <c r="G4249" t="s">
        <v>108</v>
      </c>
      <c r="H4249" s="34">
        <v>16018</v>
      </c>
      <c r="I4249" s="7">
        <v>10412</v>
      </c>
      <c r="J4249" s="7">
        <v>9162.56</v>
      </c>
      <c r="K4249" s="7">
        <v>0</v>
      </c>
      <c r="L4249" s="7">
        <v>1249.44</v>
      </c>
      <c r="M4249" s="5">
        <v>0.12</v>
      </c>
      <c r="N4249" t="s">
        <v>46</v>
      </c>
      <c r="O4249" t="s">
        <v>17</v>
      </c>
      <c r="P4249" t="s">
        <v>3147</v>
      </c>
      <c r="Q4249" t="s">
        <v>32</v>
      </c>
      <c r="R4249" t="s">
        <v>21</v>
      </c>
      <c r="S4249" t="s">
        <v>27</v>
      </c>
      <c r="T4249" t="s">
        <v>13311</v>
      </c>
      <c r="U4249" s="1">
        <v>45620</v>
      </c>
      <c r="V4249">
        <v>106</v>
      </c>
      <c r="W4249" t="str">
        <f t="shared" si="113"/>
        <v>90-119</v>
      </c>
    </row>
    <row r="4250" spans="1:23" x14ac:dyDescent="0.25">
      <c r="A4250" t="s">
        <v>4499</v>
      </c>
      <c r="B4250">
        <v>2694071169</v>
      </c>
      <c r="C4250">
        <v>5761765127</v>
      </c>
      <c r="D4250" s="1">
        <v>45656</v>
      </c>
      <c r="E4250">
        <v>99231</v>
      </c>
      <c r="F4250">
        <v>81000</v>
      </c>
      <c r="G4250" t="s">
        <v>4083</v>
      </c>
      <c r="H4250" s="34">
        <v>52140</v>
      </c>
      <c r="I4250" s="7">
        <v>42755</v>
      </c>
      <c r="J4250" s="7">
        <v>35059.1</v>
      </c>
      <c r="K4250" s="7">
        <v>0</v>
      </c>
      <c r="L4250" s="7">
        <v>7695.9</v>
      </c>
      <c r="M4250" s="5">
        <v>0.18</v>
      </c>
      <c r="N4250" t="s">
        <v>3141</v>
      </c>
      <c r="O4250" t="s">
        <v>17</v>
      </c>
      <c r="P4250" t="s">
        <v>55</v>
      </c>
      <c r="Q4250" t="s">
        <v>32</v>
      </c>
      <c r="R4250" t="s">
        <v>27</v>
      </c>
      <c r="S4250" t="s">
        <v>17</v>
      </c>
      <c r="T4250" t="s">
        <v>13311</v>
      </c>
      <c r="U4250" s="1">
        <v>45773</v>
      </c>
      <c r="V4250">
        <v>117</v>
      </c>
      <c r="W4250" t="str">
        <f t="shared" si="113"/>
        <v>90-119</v>
      </c>
    </row>
    <row r="4251" spans="1:23" x14ac:dyDescent="0.25">
      <c r="A4251" t="s">
        <v>4500</v>
      </c>
      <c r="B4251">
        <v>8397909216</v>
      </c>
      <c r="C4251">
        <v>9983837547</v>
      </c>
      <c r="D4251" s="1">
        <v>45339</v>
      </c>
      <c r="E4251">
        <v>99215</v>
      </c>
      <c r="F4251">
        <v>99202</v>
      </c>
      <c r="G4251" t="s">
        <v>3741</v>
      </c>
      <c r="H4251" s="34">
        <v>70662</v>
      </c>
      <c r="I4251" s="7">
        <v>60063</v>
      </c>
      <c r="J4251" s="7">
        <v>34244.74</v>
      </c>
      <c r="K4251" s="7">
        <v>24617</v>
      </c>
      <c r="L4251" s="7">
        <v>1201.26</v>
      </c>
      <c r="M4251" s="5">
        <v>0.02</v>
      </c>
      <c r="N4251" t="s">
        <v>16</v>
      </c>
      <c r="O4251" t="s">
        <v>27</v>
      </c>
      <c r="P4251" t="s">
        <v>3148</v>
      </c>
      <c r="Q4251" t="s">
        <v>19</v>
      </c>
      <c r="R4251" t="s">
        <v>26</v>
      </c>
      <c r="S4251" t="s">
        <v>27</v>
      </c>
      <c r="T4251" t="s">
        <v>13311</v>
      </c>
      <c r="U4251" s="1">
        <v>45506</v>
      </c>
      <c r="V4251">
        <v>167</v>
      </c>
      <c r="W4251" t="str">
        <f t="shared" si="113"/>
        <v>150-179</v>
      </c>
    </row>
    <row r="4252" spans="1:23" x14ac:dyDescent="0.25">
      <c r="A4252" t="s">
        <v>4501</v>
      </c>
      <c r="B4252">
        <v>8056253483</v>
      </c>
      <c r="C4252">
        <v>7423724665</v>
      </c>
      <c r="D4252" s="1">
        <v>45296</v>
      </c>
      <c r="E4252">
        <v>99238</v>
      </c>
      <c r="F4252">
        <v>99205</v>
      </c>
      <c r="G4252" t="s">
        <v>3269</v>
      </c>
      <c r="H4252" s="34">
        <v>21838</v>
      </c>
      <c r="I4252" s="7">
        <v>15723</v>
      </c>
      <c r="J4252" s="7">
        <v>14465.16</v>
      </c>
      <c r="K4252" s="7">
        <v>0</v>
      </c>
      <c r="L4252" s="7">
        <v>1257.8399999999999</v>
      </c>
      <c r="M4252" s="5">
        <v>0.08</v>
      </c>
      <c r="N4252" t="s">
        <v>24</v>
      </c>
      <c r="O4252" t="s">
        <v>17</v>
      </c>
      <c r="P4252" t="s">
        <v>18</v>
      </c>
      <c r="Q4252" t="s">
        <v>19</v>
      </c>
      <c r="R4252" t="s">
        <v>20</v>
      </c>
      <c r="S4252" t="s">
        <v>17</v>
      </c>
      <c r="T4252" t="s">
        <v>13310</v>
      </c>
      <c r="U4252" s="1">
        <v>45390</v>
      </c>
      <c r="V4252">
        <v>94</v>
      </c>
      <c r="W4252" t="str">
        <f t="shared" si="113"/>
        <v>90-119</v>
      </c>
    </row>
    <row r="4253" spans="1:23" x14ac:dyDescent="0.25">
      <c r="A4253" t="s">
        <v>4502</v>
      </c>
      <c r="B4253">
        <v>3440659497</v>
      </c>
      <c r="C4253">
        <v>4825354423</v>
      </c>
      <c r="D4253" s="1">
        <v>45435</v>
      </c>
      <c r="E4253">
        <v>99214</v>
      </c>
      <c r="F4253">
        <v>36415</v>
      </c>
      <c r="G4253" t="s">
        <v>178</v>
      </c>
      <c r="H4253" s="34">
        <v>73396</v>
      </c>
      <c r="I4253" s="7">
        <v>55047</v>
      </c>
      <c r="J4253" s="7">
        <v>39230.949999999997</v>
      </c>
      <c r="K4253" s="7">
        <v>7559</v>
      </c>
      <c r="L4253" s="7">
        <v>8257.0499999999993</v>
      </c>
      <c r="M4253" s="5">
        <v>0.15</v>
      </c>
      <c r="N4253" t="s">
        <v>1139</v>
      </c>
      <c r="O4253" t="s">
        <v>27</v>
      </c>
      <c r="P4253" t="s">
        <v>58</v>
      </c>
      <c r="Q4253" t="s">
        <v>32</v>
      </c>
      <c r="R4253" t="s">
        <v>27</v>
      </c>
      <c r="S4253" t="s">
        <v>21</v>
      </c>
      <c r="T4253" t="s">
        <v>13312</v>
      </c>
      <c r="U4253" s="1">
        <v>45534</v>
      </c>
      <c r="V4253">
        <v>99</v>
      </c>
      <c r="W4253" t="str">
        <f t="shared" si="113"/>
        <v>90-119</v>
      </c>
    </row>
    <row r="4254" spans="1:23" x14ac:dyDescent="0.25">
      <c r="A4254" t="s">
        <v>4503</v>
      </c>
      <c r="B4254">
        <v>6167792260</v>
      </c>
      <c r="C4254">
        <v>7817614407</v>
      </c>
      <c r="D4254" s="1">
        <v>45365</v>
      </c>
      <c r="E4254">
        <v>99215</v>
      </c>
      <c r="F4254">
        <v>99211</v>
      </c>
      <c r="G4254" t="s">
        <v>3223</v>
      </c>
      <c r="H4254" s="34">
        <v>79632</v>
      </c>
      <c r="I4254" s="7">
        <v>67687</v>
      </c>
      <c r="J4254" s="7">
        <v>47510.26</v>
      </c>
      <c r="K4254" s="7">
        <v>18823</v>
      </c>
      <c r="L4254" s="7">
        <v>1353.74</v>
      </c>
      <c r="M4254" s="5">
        <v>0.02</v>
      </c>
      <c r="N4254" t="s">
        <v>16</v>
      </c>
      <c r="O4254" t="s">
        <v>27</v>
      </c>
      <c r="P4254" t="s">
        <v>3149</v>
      </c>
      <c r="Q4254" t="s">
        <v>19</v>
      </c>
      <c r="R4254" t="s">
        <v>20</v>
      </c>
      <c r="S4254" t="s">
        <v>17</v>
      </c>
      <c r="T4254" t="s">
        <v>13311</v>
      </c>
      <c r="U4254" s="1">
        <v>45446</v>
      </c>
      <c r="V4254">
        <v>81</v>
      </c>
      <c r="W4254" t="str">
        <f t="shared" si="113"/>
        <v>60-89</v>
      </c>
    </row>
    <row r="4255" spans="1:23" x14ac:dyDescent="0.25">
      <c r="A4255" t="s">
        <v>4504</v>
      </c>
      <c r="B4255">
        <v>9570901344</v>
      </c>
      <c r="C4255">
        <v>1212538497</v>
      </c>
      <c r="D4255" s="1">
        <v>45559</v>
      </c>
      <c r="E4255">
        <v>99222</v>
      </c>
      <c r="F4255">
        <v>99291</v>
      </c>
      <c r="G4255" t="s">
        <v>61</v>
      </c>
      <c r="H4255" s="34">
        <v>56250</v>
      </c>
      <c r="I4255" s="7">
        <v>43875</v>
      </c>
      <c r="J4255" s="7">
        <v>28162</v>
      </c>
      <c r="K4255" s="7">
        <v>6938</v>
      </c>
      <c r="L4255" s="7">
        <v>8775</v>
      </c>
      <c r="M4255" s="5">
        <v>0.2</v>
      </c>
      <c r="N4255" t="s">
        <v>3140</v>
      </c>
      <c r="O4255" t="s">
        <v>27</v>
      </c>
      <c r="P4255" t="s">
        <v>3147</v>
      </c>
      <c r="Q4255" t="s">
        <v>19</v>
      </c>
      <c r="R4255" t="s">
        <v>43</v>
      </c>
      <c r="S4255" t="s">
        <v>27</v>
      </c>
      <c r="T4255" t="s">
        <v>13312</v>
      </c>
      <c r="U4255" s="1">
        <v>45633</v>
      </c>
      <c r="V4255">
        <v>74</v>
      </c>
      <c r="W4255" t="str">
        <f t="shared" si="113"/>
        <v>60-89</v>
      </c>
    </row>
    <row r="4256" spans="1:23" x14ac:dyDescent="0.25">
      <c r="A4256" t="s">
        <v>4505</v>
      </c>
      <c r="B4256">
        <v>5952706495</v>
      </c>
      <c r="C4256">
        <v>1778957885</v>
      </c>
      <c r="D4256" s="1">
        <v>45435</v>
      </c>
      <c r="E4256">
        <v>99222</v>
      </c>
      <c r="F4256">
        <v>85025</v>
      </c>
      <c r="G4256" t="s">
        <v>3669</v>
      </c>
      <c r="H4256" s="34">
        <v>29554</v>
      </c>
      <c r="I4256" s="7">
        <v>23643</v>
      </c>
      <c r="J4256" s="7">
        <v>16023.98</v>
      </c>
      <c r="K4256" s="7">
        <v>4309</v>
      </c>
      <c r="L4256" s="7">
        <v>3310.02</v>
      </c>
      <c r="M4256" s="5">
        <v>0.14000000000000001</v>
      </c>
      <c r="N4256" t="s">
        <v>1135</v>
      </c>
      <c r="O4256" t="s">
        <v>27</v>
      </c>
      <c r="P4256" t="s">
        <v>58</v>
      </c>
      <c r="Q4256" t="s">
        <v>32</v>
      </c>
      <c r="R4256" t="s">
        <v>26</v>
      </c>
      <c r="S4256" t="s">
        <v>21</v>
      </c>
      <c r="T4256" t="s">
        <v>13311</v>
      </c>
      <c r="U4256" s="1">
        <v>45526</v>
      </c>
      <c r="V4256">
        <v>91</v>
      </c>
      <c r="W4256" t="str">
        <f t="shared" si="113"/>
        <v>90-119</v>
      </c>
    </row>
    <row r="4257" spans="1:23" x14ac:dyDescent="0.25">
      <c r="A4257" t="s">
        <v>4506</v>
      </c>
      <c r="B4257">
        <v>7968760655</v>
      </c>
      <c r="C4257">
        <v>353135564</v>
      </c>
      <c r="D4257" s="1">
        <v>45619</v>
      </c>
      <c r="E4257">
        <v>99223</v>
      </c>
      <c r="F4257">
        <v>93000</v>
      </c>
      <c r="G4257" t="s">
        <v>148</v>
      </c>
      <c r="H4257" s="34">
        <v>77038</v>
      </c>
      <c r="I4257" s="7">
        <v>60860</v>
      </c>
      <c r="J4257" s="7">
        <v>51122.400000000001</v>
      </c>
      <c r="K4257" s="7">
        <v>0</v>
      </c>
      <c r="L4257" s="7">
        <v>9737.6</v>
      </c>
      <c r="M4257" s="5">
        <v>0.16</v>
      </c>
      <c r="N4257" t="s">
        <v>1138</v>
      </c>
      <c r="O4257" t="s">
        <v>17</v>
      </c>
      <c r="P4257" t="s">
        <v>18</v>
      </c>
      <c r="Q4257" t="s">
        <v>32</v>
      </c>
      <c r="R4257" t="s">
        <v>38</v>
      </c>
      <c r="S4257" t="s">
        <v>17</v>
      </c>
      <c r="T4257" t="s">
        <v>13310</v>
      </c>
      <c r="U4257" s="1">
        <v>45675</v>
      </c>
      <c r="V4257">
        <v>56</v>
      </c>
      <c r="W4257" t="str">
        <f t="shared" si="113"/>
        <v>30-59</v>
      </c>
    </row>
    <row r="4258" spans="1:23" x14ac:dyDescent="0.25">
      <c r="A4258" t="s">
        <v>4507</v>
      </c>
      <c r="B4258">
        <v>9887405313</v>
      </c>
      <c r="C4258">
        <v>7239225830</v>
      </c>
      <c r="D4258" s="1">
        <v>45613</v>
      </c>
      <c r="E4258">
        <v>99232</v>
      </c>
      <c r="F4258">
        <v>99204</v>
      </c>
      <c r="G4258" t="s">
        <v>104</v>
      </c>
      <c r="H4258" s="34">
        <v>85693</v>
      </c>
      <c r="I4258" s="7">
        <v>64270</v>
      </c>
      <c r="J4258" s="7">
        <v>46528.5</v>
      </c>
      <c r="K4258" s="7">
        <v>8101</v>
      </c>
      <c r="L4258" s="7">
        <v>9640.5</v>
      </c>
      <c r="M4258" s="5">
        <v>0.15</v>
      </c>
      <c r="N4258" t="s">
        <v>1139</v>
      </c>
      <c r="O4258" t="s">
        <v>27</v>
      </c>
      <c r="P4258" t="s">
        <v>3146</v>
      </c>
      <c r="Q4258" t="s">
        <v>19</v>
      </c>
      <c r="R4258" t="s">
        <v>38</v>
      </c>
      <c r="S4258" t="s">
        <v>27</v>
      </c>
      <c r="T4258" t="s">
        <v>13310</v>
      </c>
      <c r="U4258" s="1">
        <v>45682</v>
      </c>
      <c r="V4258">
        <v>69</v>
      </c>
      <c r="W4258" t="str">
        <f t="shared" si="113"/>
        <v>60-89</v>
      </c>
    </row>
    <row r="4259" spans="1:23" x14ac:dyDescent="0.25">
      <c r="A4259" t="s">
        <v>4508</v>
      </c>
      <c r="B4259">
        <v>3078403145</v>
      </c>
      <c r="C4259">
        <v>8445749330</v>
      </c>
      <c r="D4259" s="1">
        <v>45799</v>
      </c>
      <c r="E4259">
        <v>99222</v>
      </c>
      <c r="F4259">
        <v>36415</v>
      </c>
      <c r="G4259" t="s">
        <v>365</v>
      </c>
      <c r="H4259" s="34">
        <v>47772</v>
      </c>
      <c r="I4259" s="7">
        <v>31052</v>
      </c>
      <c r="J4259" s="7">
        <v>27325.759999999998</v>
      </c>
      <c r="K4259" s="7">
        <v>0</v>
      </c>
      <c r="L4259" s="7">
        <v>3726.24</v>
      </c>
      <c r="M4259" s="5">
        <v>0.12</v>
      </c>
      <c r="N4259" t="s">
        <v>46</v>
      </c>
      <c r="O4259" t="s">
        <v>17</v>
      </c>
      <c r="P4259" t="s">
        <v>25</v>
      </c>
      <c r="Q4259" t="s">
        <v>19</v>
      </c>
      <c r="R4259" t="s">
        <v>26</v>
      </c>
      <c r="S4259" t="s">
        <v>21</v>
      </c>
      <c r="T4259" t="s">
        <v>13311</v>
      </c>
      <c r="U4259" s="1">
        <v>45969</v>
      </c>
      <c r="V4259">
        <v>170</v>
      </c>
      <c r="W4259" t="str">
        <f t="shared" si="113"/>
        <v>150-179</v>
      </c>
    </row>
    <row r="4260" spans="1:23" x14ac:dyDescent="0.25">
      <c r="A4260" t="s">
        <v>4509</v>
      </c>
      <c r="B4260">
        <v>5934861536</v>
      </c>
      <c r="C4260">
        <v>9754459257</v>
      </c>
      <c r="D4260" s="1">
        <v>45554</v>
      </c>
      <c r="E4260">
        <v>99213</v>
      </c>
      <c r="F4260">
        <v>99211</v>
      </c>
      <c r="G4260" t="s">
        <v>3276</v>
      </c>
      <c r="H4260" s="34">
        <v>15592</v>
      </c>
      <c r="I4260" s="7">
        <v>13253</v>
      </c>
      <c r="J4260" s="7">
        <v>12987.94</v>
      </c>
      <c r="K4260" s="7">
        <v>0</v>
      </c>
      <c r="L4260" s="7">
        <v>265.06</v>
      </c>
      <c r="M4260" s="5">
        <v>0.02</v>
      </c>
      <c r="N4260" t="s">
        <v>16</v>
      </c>
      <c r="O4260" t="s">
        <v>17</v>
      </c>
      <c r="P4260" t="s">
        <v>55</v>
      </c>
      <c r="Q4260" t="s">
        <v>19</v>
      </c>
      <c r="R4260" t="s">
        <v>26</v>
      </c>
      <c r="S4260" t="s">
        <v>27</v>
      </c>
      <c r="T4260" t="s">
        <v>13311</v>
      </c>
      <c r="U4260" s="1">
        <v>45588</v>
      </c>
      <c r="V4260">
        <v>34</v>
      </c>
      <c r="W4260" t="str">
        <f t="shared" si="113"/>
        <v>30-59</v>
      </c>
    </row>
    <row r="4261" spans="1:23" x14ac:dyDescent="0.25">
      <c r="A4261" t="s">
        <v>4510</v>
      </c>
      <c r="B4261">
        <v>8042885649</v>
      </c>
      <c r="C4261">
        <v>1134925276</v>
      </c>
      <c r="D4261" s="1">
        <v>45714</v>
      </c>
      <c r="E4261">
        <v>99213</v>
      </c>
      <c r="F4261">
        <v>99215</v>
      </c>
      <c r="G4261" t="s">
        <v>3490</v>
      </c>
      <c r="H4261" s="34">
        <v>86112</v>
      </c>
      <c r="I4261" s="7">
        <v>67167</v>
      </c>
      <c r="J4261" s="7">
        <v>53733.599999999999</v>
      </c>
      <c r="K4261" s="7">
        <v>0</v>
      </c>
      <c r="L4261" s="7">
        <v>13433.4</v>
      </c>
      <c r="M4261" s="5">
        <v>0.2</v>
      </c>
      <c r="N4261" t="s">
        <v>3140</v>
      </c>
      <c r="O4261" t="s">
        <v>17</v>
      </c>
      <c r="P4261" t="s">
        <v>58</v>
      </c>
      <c r="Q4261" t="s">
        <v>19</v>
      </c>
      <c r="R4261" t="s">
        <v>43</v>
      </c>
      <c r="S4261" t="s">
        <v>17</v>
      </c>
      <c r="T4261" t="s">
        <v>13310</v>
      </c>
      <c r="U4261" s="1">
        <v>45883</v>
      </c>
      <c r="V4261">
        <v>169</v>
      </c>
      <c r="W4261" t="str">
        <f t="shared" si="113"/>
        <v>150-179</v>
      </c>
    </row>
    <row r="4262" spans="1:23" x14ac:dyDescent="0.25">
      <c r="A4262" t="s">
        <v>4511</v>
      </c>
      <c r="B4262">
        <v>6041661738</v>
      </c>
      <c r="C4262">
        <v>9901298399</v>
      </c>
      <c r="D4262" s="1">
        <v>45888</v>
      </c>
      <c r="E4262">
        <v>99233</v>
      </c>
      <c r="F4262">
        <v>36415</v>
      </c>
      <c r="G4262" t="s">
        <v>3215</v>
      </c>
      <c r="H4262" s="34">
        <v>25456</v>
      </c>
      <c r="I4262" s="7">
        <v>20110</v>
      </c>
      <c r="J4262" s="7">
        <v>14715.4</v>
      </c>
      <c r="K4262" s="7">
        <v>2177</v>
      </c>
      <c r="L4262" s="7">
        <v>3217.6</v>
      </c>
      <c r="M4262" s="5">
        <v>0.16</v>
      </c>
      <c r="N4262" t="s">
        <v>1138</v>
      </c>
      <c r="O4262" t="s">
        <v>30</v>
      </c>
      <c r="P4262" t="s">
        <v>3150</v>
      </c>
      <c r="Q4262" t="s">
        <v>19</v>
      </c>
      <c r="R4262" t="s">
        <v>21</v>
      </c>
      <c r="S4262" t="s">
        <v>21</v>
      </c>
      <c r="T4262" t="s">
        <v>13311</v>
      </c>
      <c r="U4262" s="1">
        <v>46043</v>
      </c>
      <c r="V4262">
        <v>155</v>
      </c>
      <c r="W4262" t="str">
        <f t="shared" si="113"/>
        <v>150-179</v>
      </c>
    </row>
    <row r="4263" spans="1:23" x14ac:dyDescent="0.25">
      <c r="A4263" t="s">
        <v>4512</v>
      </c>
      <c r="B4263">
        <v>3541954898</v>
      </c>
      <c r="C4263">
        <v>4369131848</v>
      </c>
      <c r="D4263" s="1">
        <v>45911</v>
      </c>
      <c r="E4263">
        <v>99238</v>
      </c>
      <c r="F4263">
        <v>99212</v>
      </c>
      <c r="G4263" t="s">
        <v>3164</v>
      </c>
      <c r="H4263" s="34">
        <v>55849</v>
      </c>
      <c r="I4263" s="7">
        <v>43562</v>
      </c>
      <c r="J4263" s="7">
        <v>30675.599999999999</v>
      </c>
      <c r="K4263" s="7">
        <v>4174</v>
      </c>
      <c r="L4263" s="7">
        <v>8712.4</v>
      </c>
      <c r="M4263" s="5">
        <v>0.2</v>
      </c>
      <c r="N4263" t="s">
        <v>3140</v>
      </c>
      <c r="O4263" t="s">
        <v>30</v>
      </c>
      <c r="P4263" t="s">
        <v>3149</v>
      </c>
      <c r="Q4263" t="s">
        <v>32</v>
      </c>
      <c r="R4263" t="s">
        <v>20</v>
      </c>
      <c r="S4263" t="s">
        <v>27</v>
      </c>
      <c r="T4263" t="s">
        <v>13311</v>
      </c>
      <c r="U4263" s="1">
        <v>46004</v>
      </c>
      <c r="V4263">
        <v>93</v>
      </c>
      <c r="W4263" t="str">
        <f t="shared" si="113"/>
        <v>90-119</v>
      </c>
    </row>
    <row r="4264" spans="1:23" x14ac:dyDescent="0.25">
      <c r="A4264" t="s">
        <v>4513</v>
      </c>
      <c r="B4264">
        <v>8125490090</v>
      </c>
      <c r="C4264">
        <v>1758372410</v>
      </c>
      <c r="D4264" s="1">
        <v>45361</v>
      </c>
      <c r="E4264">
        <v>99221</v>
      </c>
      <c r="F4264">
        <v>99292</v>
      </c>
      <c r="G4264" t="s">
        <v>3256</v>
      </c>
      <c r="H4264" s="34">
        <v>18152</v>
      </c>
      <c r="I4264" s="7">
        <v>14159</v>
      </c>
      <c r="J4264" s="7">
        <v>8250.2000000000007</v>
      </c>
      <c r="K4264" s="7">
        <v>3077</v>
      </c>
      <c r="L4264" s="7">
        <v>2831.8</v>
      </c>
      <c r="M4264" s="5">
        <v>0.2</v>
      </c>
      <c r="N4264" t="s">
        <v>3140</v>
      </c>
      <c r="O4264" t="s">
        <v>27</v>
      </c>
      <c r="P4264" t="s">
        <v>3147</v>
      </c>
      <c r="Q4264" t="s">
        <v>32</v>
      </c>
      <c r="R4264" t="s">
        <v>21</v>
      </c>
      <c r="S4264" t="s">
        <v>21</v>
      </c>
      <c r="T4264" t="s">
        <v>13310</v>
      </c>
      <c r="U4264" s="1">
        <v>45490</v>
      </c>
      <c r="V4264">
        <v>129</v>
      </c>
      <c r="W4264" t="str">
        <f t="shared" si="113"/>
        <v>120-149</v>
      </c>
    </row>
    <row r="4265" spans="1:23" x14ac:dyDescent="0.25">
      <c r="A4265" t="s">
        <v>4514</v>
      </c>
      <c r="B4265">
        <v>7712814063</v>
      </c>
      <c r="C4265">
        <v>7552311584</v>
      </c>
      <c r="D4265" s="1">
        <v>45885</v>
      </c>
      <c r="E4265">
        <v>99238</v>
      </c>
      <c r="F4265">
        <v>99283</v>
      </c>
      <c r="G4265" t="s">
        <v>3400</v>
      </c>
      <c r="H4265" s="34">
        <v>44458</v>
      </c>
      <c r="I4265" s="7">
        <v>37789</v>
      </c>
      <c r="J4265" s="7">
        <v>27184.22</v>
      </c>
      <c r="K4265" s="7">
        <v>9849</v>
      </c>
      <c r="L4265" s="7">
        <v>755.78</v>
      </c>
      <c r="M4265" s="5">
        <v>0.02</v>
      </c>
      <c r="N4265" t="s">
        <v>16</v>
      </c>
      <c r="O4265" t="s">
        <v>27</v>
      </c>
      <c r="P4265" t="s">
        <v>55</v>
      </c>
      <c r="Q4265" t="s">
        <v>19</v>
      </c>
      <c r="R4265" t="s">
        <v>38</v>
      </c>
      <c r="S4265" t="s">
        <v>21</v>
      </c>
      <c r="T4265" t="s">
        <v>13312</v>
      </c>
      <c r="U4265" s="1">
        <v>45998</v>
      </c>
      <c r="V4265">
        <v>114</v>
      </c>
      <c r="W4265" t="str">
        <f t="shared" si="113"/>
        <v>90-119</v>
      </c>
    </row>
    <row r="4266" spans="1:23" x14ac:dyDescent="0.25">
      <c r="A4266" t="s">
        <v>4515</v>
      </c>
      <c r="B4266">
        <v>7940736827</v>
      </c>
      <c r="C4266">
        <v>503765241</v>
      </c>
      <c r="D4266" s="1">
        <v>45597</v>
      </c>
      <c r="E4266">
        <v>99231</v>
      </c>
      <c r="F4266">
        <v>93000</v>
      </c>
      <c r="G4266" t="s">
        <v>178</v>
      </c>
      <c r="H4266" s="34">
        <v>64515</v>
      </c>
      <c r="I4266" s="7">
        <v>46451</v>
      </c>
      <c r="J4266" s="7">
        <v>34802.92</v>
      </c>
      <c r="K4266" s="7">
        <v>7932</v>
      </c>
      <c r="L4266" s="7">
        <v>3716.08</v>
      </c>
      <c r="M4266" s="5">
        <v>0.08</v>
      </c>
      <c r="N4266" t="s">
        <v>24</v>
      </c>
      <c r="O4266" t="s">
        <v>27</v>
      </c>
      <c r="P4266" t="s">
        <v>97</v>
      </c>
      <c r="Q4266" t="s">
        <v>32</v>
      </c>
      <c r="R4266" t="s">
        <v>38</v>
      </c>
      <c r="S4266" t="s">
        <v>27</v>
      </c>
      <c r="T4266" t="s">
        <v>13310</v>
      </c>
      <c r="U4266" s="1">
        <v>45630</v>
      </c>
      <c r="V4266">
        <v>33</v>
      </c>
      <c r="W4266" t="str">
        <f t="shared" si="113"/>
        <v>30-59</v>
      </c>
    </row>
    <row r="4267" spans="1:23" x14ac:dyDescent="0.25">
      <c r="A4267" t="s">
        <v>4516</v>
      </c>
      <c r="B4267">
        <v>6842488219</v>
      </c>
      <c r="C4267">
        <v>3151707666</v>
      </c>
      <c r="D4267" s="1">
        <v>45782</v>
      </c>
      <c r="E4267">
        <v>99232</v>
      </c>
      <c r="F4267">
        <v>99291</v>
      </c>
      <c r="G4267" t="s">
        <v>96</v>
      </c>
      <c r="H4267" s="34">
        <v>81534</v>
      </c>
      <c r="I4267" s="7">
        <v>58704</v>
      </c>
      <c r="J4267" s="7">
        <v>42948.68</v>
      </c>
      <c r="K4267" s="7">
        <v>11059</v>
      </c>
      <c r="L4267" s="7">
        <v>4696.32</v>
      </c>
      <c r="M4267" s="5">
        <v>0.08</v>
      </c>
      <c r="N4267" t="s">
        <v>24</v>
      </c>
      <c r="O4267" t="s">
        <v>27</v>
      </c>
      <c r="P4267" t="s">
        <v>40</v>
      </c>
      <c r="Q4267" t="s">
        <v>19</v>
      </c>
      <c r="R4267" t="s">
        <v>21</v>
      </c>
      <c r="S4267" t="s">
        <v>27</v>
      </c>
      <c r="T4267" t="s">
        <v>13312</v>
      </c>
      <c r="U4267" s="1">
        <v>45938</v>
      </c>
      <c r="V4267">
        <v>156</v>
      </c>
      <c r="W4267" t="str">
        <f t="shared" si="113"/>
        <v>150-179</v>
      </c>
    </row>
    <row r="4268" spans="1:23" x14ac:dyDescent="0.25">
      <c r="A4268" t="s">
        <v>4517</v>
      </c>
      <c r="B4268">
        <v>8356846763</v>
      </c>
      <c r="C4268">
        <v>3667854146</v>
      </c>
      <c r="D4268" s="1">
        <v>45587</v>
      </c>
      <c r="E4268">
        <v>99221</v>
      </c>
      <c r="F4268">
        <v>99202</v>
      </c>
      <c r="G4268" t="s">
        <v>270</v>
      </c>
      <c r="H4268" s="34">
        <v>91967</v>
      </c>
      <c r="I4268" s="7">
        <v>75413</v>
      </c>
      <c r="J4268" s="7">
        <v>52323.66</v>
      </c>
      <c r="K4268" s="7">
        <v>9515</v>
      </c>
      <c r="L4268" s="7">
        <v>13574.34</v>
      </c>
      <c r="M4268" s="5">
        <v>0.18</v>
      </c>
      <c r="N4268" t="s">
        <v>3141</v>
      </c>
      <c r="O4268" t="s">
        <v>27</v>
      </c>
      <c r="P4268" t="s">
        <v>3146</v>
      </c>
      <c r="Q4268" t="s">
        <v>32</v>
      </c>
      <c r="R4268" t="s">
        <v>27</v>
      </c>
      <c r="S4268" t="s">
        <v>17</v>
      </c>
      <c r="T4268" t="s">
        <v>13310</v>
      </c>
      <c r="U4268" s="1">
        <v>45685</v>
      </c>
      <c r="V4268">
        <v>98</v>
      </c>
      <c r="W4268" t="str">
        <f t="shared" si="113"/>
        <v>90-119</v>
      </c>
    </row>
    <row r="4269" spans="1:23" x14ac:dyDescent="0.25">
      <c r="A4269" t="s">
        <v>4518</v>
      </c>
      <c r="B4269">
        <v>6724477537</v>
      </c>
      <c r="C4269">
        <v>4439563430</v>
      </c>
      <c r="D4269" s="1">
        <v>45941</v>
      </c>
      <c r="E4269">
        <v>99231</v>
      </c>
      <c r="F4269">
        <v>99201</v>
      </c>
      <c r="G4269" t="s">
        <v>3170</v>
      </c>
      <c r="H4269" s="34">
        <v>50786</v>
      </c>
      <c r="I4269" s="7">
        <v>43168</v>
      </c>
      <c r="J4269" s="7">
        <v>21364.639999999999</v>
      </c>
      <c r="K4269" s="7">
        <v>20940</v>
      </c>
      <c r="L4269" s="7">
        <v>863.36</v>
      </c>
      <c r="M4269" s="5">
        <v>0.02</v>
      </c>
      <c r="N4269" t="s">
        <v>16</v>
      </c>
      <c r="O4269" t="s">
        <v>27</v>
      </c>
      <c r="P4269" t="s">
        <v>3148</v>
      </c>
      <c r="Q4269" t="s">
        <v>32</v>
      </c>
      <c r="R4269" t="s">
        <v>27</v>
      </c>
      <c r="S4269" t="s">
        <v>17</v>
      </c>
      <c r="T4269" t="s">
        <v>13310</v>
      </c>
      <c r="U4269" s="1">
        <v>45983</v>
      </c>
      <c r="V4269">
        <v>42</v>
      </c>
      <c r="W4269" t="str">
        <f t="shared" si="113"/>
        <v>30-59</v>
      </c>
    </row>
    <row r="4270" spans="1:23" x14ac:dyDescent="0.25">
      <c r="A4270" t="s">
        <v>4519</v>
      </c>
      <c r="B4270">
        <v>7654039452</v>
      </c>
      <c r="C4270">
        <v>5374008804</v>
      </c>
      <c r="D4270" s="1">
        <v>45833</v>
      </c>
      <c r="E4270">
        <v>99222</v>
      </c>
      <c r="F4270">
        <v>99292</v>
      </c>
      <c r="G4270" t="s">
        <v>3192</v>
      </c>
      <c r="H4270" s="34">
        <v>71835</v>
      </c>
      <c r="I4270" s="7">
        <v>61060</v>
      </c>
      <c r="J4270" s="7">
        <v>52752.800000000003</v>
      </c>
      <c r="K4270" s="7">
        <v>7086</v>
      </c>
      <c r="L4270" s="7">
        <v>1221.2</v>
      </c>
      <c r="M4270" s="5">
        <v>0.02</v>
      </c>
      <c r="N4270" t="s">
        <v>16</v>
      </c>
      <c r="O4270" t="s">
        <v>30</v>
      </c>
      <c r="P4270" t="s">
        <v>3147</v>
      </c>
      <c r="Q4270" t="s">
        <v>32</v>
      </c>
      <c r="R4270" t="s">
        <v>38</v>
      </c>
      <c r="S4270" t="s">
        <v>21</v>
      </c>
      <c r="T4270" t="s">
        <v>13310</v>
      </c>
      <c r="U4270" s="1">
        <v>45998</v>
      </c>
      <c r="V4270">
        <v>165</v>
      </c>
      <c r="W4270" t="str">
        <f t="shared" si="113"/>
        <v>150-179</v>
      </c>
    </row>
    <row r="4271" spans="1:23" x14ac:dyDescent="0.25">
      <c r="A4271" t="s">
        <v>4520</v>
      </c>
      <c r="B4271">
        <v>6341825296</v>
      </c>
      <c r="C4271">
        <v>5834515336</v>
      </c>
      <c r="D4271" s="1">
        <v>45503</v>
      </c>
      <c r="E4271">
        <v>99233</v>
      </c>
      <c r="F4271">
        <v>99214</v>
      </c>
      <c r="G4271" t="s">
        <v>127</v>
      </c>
      <c r="H4271" s="34">
        <v>70820</v>
      </c>
      <c r="I4271" s="7">
        <v>46033</v>
      </c>
      <c r="J4271" s="7">
        <v>30190.04</v>
      </c>
      <c r="K4271" s="7">
        <v>10319</v>
      </c>
      <c r="L4271" s="7">
        <v>5523.96</v>
      </c>
      <c r="M4271" s="5">
        <v>0.12</v>
      </c>
      <c r="N4271" t="s">
        <v>46</v>
      </c>
      <c r="O4271" t="s">
        <v>27</v>
      </c>
      <c r="P4271" t="s">
        <v>97</v>
      </c>
      <c r="Q4271" t="s">
        <v>19</v>
      </c>
      <c r="R4271" t="s">
        <v>27</v>
      </c>
      <c r="S4271" t="s">
        <v>27</v>
      </c>
      <c r="T4271" t="s">
        <v>13310</v>
      </c>
      <c r="U4271" s="1">
        <v>45601</v>
      </c>
      <c r="V4271">
        <v>98</v>
      </c>
      <c r="W4271" t="str">
        <f t="shared" si="113"/>
        <v>90-119</v>
      </c>
    </row>
    <row r="4272" spans="1:23" x14ac:dyDescent="0.25">
      <c r="A4272" t="s">
        <v>4521</v>
      </c>
      <c r="B4272">
        <v>9673080852</v>
      </c>
      <c r="C4272">
        <v>2155364078</v>
      </c>
      <c r="D4272" s="1">
        <v>45549</v>
      </c>
      <c r="E4272">
        <v>99232</v>
      </c>
      <c r="F4272">
        <v>99211</v>
      </c>
      <c r="G4272" t="s">
        <v>288</v>
      </c>
      <c r="H4272" s="34">
        <v>65635</v>
      </c>
      <c r="I4272" s="7">
        <v>49226</v>
      </c>
      <c r="J4272" s="7">
        <v>31739.1</v>
      </c>
      <c r="K4272" s="7">
        <v>10103</v>
      </c>
      <c r="L4272" s="7">
        <v>7383.9</v>
      </c>
      <c r="M4272" s="5">
        <v>0.15</v>
      </c>
      <c r="N4272" t="s">
        <v>1139</v>
      </c>
      <c r="O4272" t="s">
        <v>27</v>
      </c>
      <c r="P4272" t="s">
        <v>3146</v>
      </c>
      <c r="Q4272" t="s">
        <v>32</v>
      </c>
      <c r="R4272" t="s">
        <v>27</v>
      </c>
      <c r="S4272" t="s">
        <v>21</v>
      </c>
      <c r="T4272" t="s">
        <v>13311</v>
      </c>
      <c r="U4272" s="1">
        <v>45696</v>
      </c>
      <c r="V4272">
        <v>147</v>
      </c>
      <c r="W4272" t="str">
        <f t="shared" si="113"/>
        <v>120-149</v>
      </c>
    </row>
    <row r="4273" spans="1:23" x14ac:dyDescent="0.25">
      <c r="A4273" t="s">
        <v>4522</v>
      </c>
      <c r="B4273">
        <v>8875352827</v>
      </c>
      <c r="C4273">
        <v>159358752</v>
      </c>
      <c r="D4273" s="1">
        <v>45741</v>
      </c>
      <c r="E4273">
        <v>99232</v>
      </c>
      <c r="F4273">
        <v>99285</v>
      </c>
      <c r="G4273" t="s">
        <v>3176</v>
      </c>
      <c r="H4273" s="34">
        <v>99457</v>
      </c>
      <c r="I4273" s="7">
        <v>79566</v>
      </c>
      <c r="J4273" s="7">
        <v>59234.76</v>
      </c>
      <c r="K4273" s="7">
        <v>9192</v>
      </c>
      <c r="L4273" s="7">
        <v>11139.24</v>
      </c>
      <c r="M4273" s="5">
        <v>0.14000000000000001</v>
      </c>
      <c r="N4273" t="s">
        <v>1135</v>
      </c>
      <c r="O4273" t="s">
        <v>30</v>
      </c>
      <c r="P4273" t="s">
        <v>58</v>
      </c>
      <c r="Q4273" t="s">
        <v>32</v>
      </c>
      <c r="R4273" t="s">
        <v>20</v>
      </c>
      <c r="S4273" t="s">
        <v>17</v>
      </c>
      <c r="T4273" t="s">
        <v>13312</v>
      </c>
      <c r="U4273" s="1">
        <v>45893</v>
      </c>
      <c r="V4273">
        <v>152</v>
      </c>
      <c r="W4273" t="str">
        <f t="shared" si="113"/>
        <v>150-179</v>
      </c>
    </row>
    <row r="4274" spans="1:23" x14ac:dyDescent="0.25">
      <c r="A4274" t="s">
        <v>4523</v>
      </c>
      <c r="B4274">
        <v>2569813325</v>
      </c>
      <c r="C4274">
        <v>690494240</v>
      </c>
      <c r="D4274" s="1">
        <v>45543</v>
      </c>
      <c r="E4274">
        <v>99221</v>
      </c>
      <c r="F4274">
        <v>99212</v>
      </c>
      <c r="G4274" t="s">
        <v>124</v>
      </c>
      <c r="H4274" s="34">
        <v>91209</v>
      </c>
      <c r="I4274" s="7">
        <v>65670</v>
      </c>
      <c r="J4274" s="7">
        <v>47002.400000000001</v>
      </c>
      <c r="K4274" s="7">
        <v>13414</v>
      </c>
      <c r="L4274" s="7">
        <v>5253.6</v>
      </c>
      <c r="M4274" s="5">
        <v>0.08</v>
      </c>
      <c r="N4274" t="s">
        <v>24</v>
      </c>
      <c r="O4274" t="s">
        <v>27</v>
      </c>
      <c r="P4274" t="s">
        <v>58</v>
      </c>
      <c r="Q4274" t="s">
        <v>32</v>
      </c>
      <c r="R4274" t="s">
        <v>43</v>
      </c>
      <c r="S4274" t="s">
        <v>17</v>
      </c>
      <c r="T4274" t="s">
        <v>13312</v>
      </c>
      <c r="U4274" s="1">
        <v>45722</v>
      </c>
      <c r="V4274">
        <v>179</v>
      </c>
      <c r="W4274" t="str">
        <f t="shared" si="113"/>
        <v>150-179</v>
      </c>
    </row>
    <row r="4275" spans="1:23" x14ac:dyDescent="0.25">
      <c r="A4275" t="s">
        <v>4524</v>
      </c>
      <c r="B4275">
        <v>4272604112</v>
      </c>
      <c r="C4275">
        <v>6652814021</v>
      </c>
      <c r="D4275" s="1">
        <v>45932</v>
      </c>
      <c r="E4275">
        <v>99221</v>
      </c>
      <c r="F4275">
        <v>71046</v>
      </c>
      <c r="G4275" t="s">
        <v>209</v>
      </c>
      <c r="H4275" s="34">
        <v>77803</v>
      </c>
      <c r="I4275" s="7">
        <v>58352</v>
      </c>
      <c r="J4275" s="7">
        <v>30345.200000000001</v>
      </c>
      <c r="K4275" s="7">
        <v>19254</v>
      </c>
      <c r="L4275" s="7">
        <v>8752.7999999999993</v>
      </c>
      <c r="M4275" s="5">
        <v>0.15</v>
      </c>
      <c r="N4275" t="s">
        <v>1139</v>
      </c>
      <c r="O4275" t="s">
        <v>27</v>
      </c>
      <c r="P4275" t="s">
        <v>31</v>
      </c>
      <c r="Q4275" t="s">
        <v>19</v>
      </c>
      <c r="R4275" t="s">
        <v>27</v>
      </c>
      <c r="S4275" t="s">
        <v>27</v>
      </c>
      <c r="T4275" t="s">
        <v>13311</v>
      </c>
      <c r="U4275" s="1">
        <v>45977</v>
      </c>
      <c r="V4275">
        <v>45</v>
      </c>
      <c r="W4275" t="str">
        <f t="shared" si="113"/>
        <v>30-59</v>
      </c>
    </row>
    <row r="4276" spans="1:23" x14ac:dyDescent="0.25">
      <c r="A4276" t="s">
        <v>4525</v>
      </c>
      <c r="B4276">
        <v>2703160778</v>
      </c>
      <c r="C4276">
        <v>7057984010</v>
      </c>
      <c r="D4276" s="1">
        <v>45867</v>
      </c>
      <c r="E4276">
        <v>99213</v>
      </c>
      <c r="F4276">
        <v>97110</v>
      </c>
      <c r="G4276" t="s">
        <v>224</v>
      </c>
      <c r="H4276" s="34">
        <v>56206</v>
      </c>
      <c r="I4276" s="7">
        <v>44403</v>
      </c>
      <c r="J4276" s="7">
        <v>32959.519999999997</v>
      </c>
      <c r="K4276" s="7">
        <v>4339</v>
      </c>
      <c r="L4276" s="7">
        <v>7104.48</v>
      </c>
      <c r="M4276" s="5">
        <v>0.16</v>
      </c>
      <c r="N4276" t="s">
        <v>1138</v>
      </c>
      <c r="O4276" t="s">
        <v>30</v>
      </c>
      <c r="P4276" t="s">
        <v>18</v>
      </c>
      <c r="Q4276" t="s">
        <v>32</v>
      </c>
      <c r="R4276" t="s">
        <v>38</v>
      </c>
      <c r="S4276" t="s">
        <v>27</v>
      </c>
      <c r="T4276" t="s">
        <v>13312</v>
      </c>
      <c r="U4276" s="1">
        <v>45908</v>
      </c>
      <c r="V4276">
        <v>41</v>
      </c>
      <c r="W4276" t="str">
        <f t="shared" si="113"/>
        <v>30-59</v>
      </c>
    </row>
    <row r="4277" spans="1:23" x14ac:dyDescent="0.25">
      <c r="A4277" t="s">
        <v>4526</v>
      </c>
      <c r="B4277">
        <v>7288057723</v>
      </c>
      <c r="C4277">
        <v>4964974744</v>
      </c>
      <c r="D4277" s="1">
        <v>45407</v>
      </c>
      <c r="E4277">
        <v>99221</v>
      </c>
      <c r="F4277">
        <v>93000</v>
      </c>
      <c r="G4277" t="s">
        <v>3161</v>
      </c>
      <c r="H4277" s="34">
        <v>71482</v>
      </c>
      <c r="I4277" s="7">
        <v>56471</v>
      </c>
      <c r="J4277" s="7">
        <v>32593.64</v>
      </c>
      <c r="K4277" s="7">
        <v>14842</v>
      </c>
      <c r="L4277" s="7">
        <v>9035.36</v>
      </c>
      <c r="M4277" s="5">
        <v>0.16</v>
      </c>
      <c r="N4277" t="s">
        <v>1138</v>
      </c>
      <c r="O4277" t="s">
        <v>27</v>
      </c>
      <c r="P4277" t="s">
        <v>3147</v>
      </c>
      <c r="Q4277" t="s">
        <v>32</v>
      </c>
      <c r="R4277" t="s">
        <v>21</v>
      </c>
      <c r="S4277" t="s">
        <v>17</v>
      </c>
      <c r="T4277" t="s">
        <v>13311</v>
      </c>
      <c r="U4277" s="1">
        <v>45437</v>
      </c>
      <c r="V4277">
        <v>30</v>
      </c>
      <c r="W4277" t="str">
        <f t="shared" si="113"/>
        <v>30-59</v>
      </c>
    </row>
    <row r="4278" spans="1:23" x14ac:dyDescent="0.25">
      <c r="A4278" t="s">
        <v>4527</v>
      </c>
      <c r="B4278">
        <v>9031902551</v>
      </c>
      <c r="C4278">
        <v>9073698824</v>
      </c>
      <c r="D4278" s="1">
        <v>45746</v>
      </c>
      <c r="E4278">
        <v>99231</v>
      </c>
      <c r="F4278">
        <v>99212</v>
      </c>
      <c r="G4278" t="s">
        <v>3199</v>
      </c>
      <c r="H4278" s="34">
        <v>34136</v>
      </c>
      <c r="I4278" s="7">
        <v>22188</v>
      </c>
      <c r="J4278" s="7">
        <v>17032.439999999999</v>
      </c>
      <c r="K4278" s="7">
        <v>2493</v>
      </c>
      <c r="L4278" s="7">
        <v>2662.56</v>
      </c>
      <c r="M4278" s="5">
        <v>0.12</v>
      </c>
      <c r="N4278" t="s">
        <v>46</v>
      </c>
      <c r="O4278" t="s">
        <v>27</v>
      </c>
      <c r="P4278" t="s">
        <v>3149</v>
      </c>
      <c r="Q4278" t="s">
        <v>32</v>
      </c>
      <c r="R4278" t="s">
        <v>20</v>
      </c>
      <c r="S4278" t="s">
        <v>21</v>
      </c>
      <c r="T4278" t="s">
        <v>13311</v>
      </c>
      <c r="U4278" s="1">
        <v>45776</v>
      </c>
      <c r="V4278">
        <v>30</v>
      </c>
      <c r="W4278" t="str">
        <f t="shared" si="113"/>
        <v>30-59</v>
      </c>
    </row>
    <row r="4279" spans="1:23" x14ac:dyDescent="0.25">
      <c r="A4279" t="s">
        <v>4528</v>
      </c>
      <c r="B4279">
        <v>8430792506</v>
      </c>
      <c r="C4279">
        <v>3437991693</v>
      </c>
      <c r="D4279" s="1">
        <v>45498</v>
      </c>
      <c r="E4279">
        <v>99233</v>
      </c>
      <c r="F4279">
        <v>99215</v>
      </c>
      <c r="G4279" t="s">
        <v>106</v>
      </c>
      <c r="H4279" s="34">
        <v>64847</v>
      </c>
      <c r="I4279" s="7">
        <v>51229</v>
      </c>
      <c r="J4279" s="7">
        <v>35675.360000000001</v>
      </c>
      <c r="K4279" s="7">
        <v>7357</v>
      </c>
      <c r="L4279" s="7">
        <v>8196.64</v>
      </c>
      <c r="M4279" s="5">
        <v>0.16</v>
      </c>
      <c r="N4279" t="s">
        <v>1138</v>
      </c>
      <c r="O4279" t="s">
        <v>30</v>
      </c>
      <c r="P4279" t="s">
        <v>40</v>
      </c>
      <c r="Q4279" t="s">
        <v>32</v>
      </c>
      <c r="R4279" t="s">
        <v>20</v>
      </c>
      <c r="S4279" t="s">
        <v>17</v>
      </c>
      <c r="T4279" t="s">
        <v>13312</v>
      </c>
      <c r="U4279" s="1">
        <v>45571</v>
      </c>
      <c r="V4279">
        <v>73</v>
      </c>
      <c r="W4279" t="str">
        <f t="shared" si="113"/>
        <v>60-89</v>
      </c>
    </row>
    <row r="4280" spans="1:23" x14ac:dyDescent="0.25">
      <c r="A4280" t="s">
        <v>4529</v>
      </c>
      <c r="B4280">
        <v>5979006323</v>
      </c>
      <c r="C4280">
        <v>8155672151</v>
      </c>
      <c r="D4280" s="1">
        <v>45610</v>
      </c>
      <c r="E4280">
        <v>99233</v>
      </c>
      <c r="F4280">
        <v>99211</v>
      </c>
      <c r="G4280" t="s">
        <v>3428</v>
      </c>
      <c r="H4280" s="34">
        <v>60491</v>
      </c>
      <c r="I4280" s="7">
        <v>49603</v>
      </c>
      <c r="J4280" s="7">
        <v>40674.46</v>
      </c>
      <c r="K4280" s="7">
        <v>0</v>
      </c>
      <c r="L4280" s="7">
        <v>8928.5400000000009</v>
      </c>
      <c r="M4280" s="5">
        <v>0.18</v>
      </c>
      <c r="N4280" t="s">
        <v>3141</v>
      </c>
      <c r="O4280" t="s">
        <v>17</v>
      </c>
      <c r="P4280" t="s">
        <v>97</v>
      </c>
      <c r="Q4280" t="s">
        <v>19</v>
      </c>
      <c r="R4280" t="s">
        <v>27</v>
      </c>
      <c r="S4280" t="s">
        <v>21</v>
      </c>
      <c r="T4280" t="s">
        <v>13311</v>
      </c>
      <c r="U4280" s="1">
        <v>45764</v>
      </c>
      <c r="V4280">
        <v>154</v>
      </c>
      <c r="W4280" t="str">
        <f t="shared" si="113"/>
        <v>150-179</v>
      </c>
    </row>
    <row r="4281" spans="1:23" x14ac:dyDescent="0.25">
      <c r="A4281" t="s">
        <v>4530</v>
      </c>
      <c r="B4281">
        <v>3992134921</v>
      </c>
      <c r="C4281">
        <v>6900629705</v>
      </c>
      <c r="D4281" s="1">
        <v>45539</v>
      </c>
      <c r="E4281">
        <v>99214</v>
      </c>
      <c r="F4281">
        <v>93000</v>
      </c>
      <c r="G4281" t="s">
        <v>42</v>
      </c>
      <c r="H4281" s="34">
        <v>43695</v>
      </c>
      <c r="I4281" s="7">
        <v>34519</v>
      </c>
      <c r="J4281" s="7">
        <v>28995.96</v>
      </c>
      <c r="K4281" s="7">
        <v>0</v>
      </c>
      <c r="L4281" s="7">
        <v>5523.04</v>
      </c>
      <c r="M4281" s="5">
        <v>0.16</v>
      </c>
      <c r="N4281" t="s">
        <v>1138</v>
      </c>
      <c r="O4281" t="s">
        <v>17</v>
      </c>
      <c r="P4281" t="s">
        <v>97</v>
      </c>
      <c r="Q4281" t="s">
        <v>19</v>
      </c>
      <c r="R4281" t="s">
        <v>43</v>
      </c>
      <c r="S4281" t="s">
        <v>21</v>
      </c>
      <c r="T4281" t="s">
        <v>13310</v>
      </c>
      <c r="U4281" s="1">
        <v>45619</v>
      </c>
      <c r="V4281">
        <v>80</v>
      </c>
      <c r="W4281" t="str">
        <f t="shared" si="113"/>
        <v>60-89</v>
      </c>
    </row>
    <row r="4282" spans="1:23" x14ac:dyDescent="0.25">
      <c r="A4282" t="s">
        <v>4531</v>
      </c>
      <c r="B4282">
        <v>6299602128</v>
      </c>
      <c r="C4282">
        <v>5392180876</v>
      </c>
      <c r="D4282" s="1">
        <v>45306</v>
      </c>
      <c r="E4282">
        <v>99223</v>
      </c>
      <c r="F4282">
        <v>99284</v>
      </c>
      <c r="G4282" t="s">
        <v>50</v>
      </c>
      <c r="H4282" s="34">
        <v>86481</v>
      </c>
      <c r="I4282" s="7">
        <v>68320</v>
      </c>
      <c r="J4282" s="7">
        <v>57388.800000000003</v>
      </c>
      <c r="K4282" s="7">
        <v>0</v>
      </c>
      <c r="L4282" s="7">
        <v>10931.2</v>
      </c>
      <c r="M4282" s="5">
        <v>0.16</v>
      </c>
      <c r="N4282" t="s">
        <v>1138</v>
      </c>
      <c r="O4282" t="s">
        <v>17</v>
      </c>
      <c r="P4282" t="s">
        <v>58</v>
      </c>
      <c r="Q4282" t="s">
        <v>19</v>
      </c>
      <c r="R4282" t="s">
        <v>26</v>
      </c>
      <c r="S4282" t="s">
        <v>21</v>
      </c>
      <c r="T4282" t="s">
        <v>13311</v>
      </c>
      <c r="U4282" s="1">
        <v>45431</v>
      </c>
      <c r="V4282">
        <v>125</v>
      </c>
      <c r="W4282" t="str">
        <f t="shared" si="113"/>
        <v>120-149</v>
      </c>
    </row>
    <row r="4283" spans="1:23" x14ac:dyDescent="0.25">
      <c r="A4283" t="s">
        <v>4532</v>
      </c>
      <c r="B4283">
        <v>7828876623</v>
      </c>
      <c r="C4283">
        <v>6610132170</v>
      </c>
      <c r="D4283" s="1">
        <v>45588</v>
      </c>
      <c r="E4283">
        <v>99231</v>
      </c>
      <c r="F4283">
        <v>99214</v>
      </c>
      <c r="G4283" t="s">
        <v>3223</v>
      </c>
      <c r="H4283" s="34">
        <v>69008</v>
      </c>
      <c r="I4283" s="7">
        <v>49686</v>
      </c>
      <c r="J4283" s="7">
        <v>23380.12</v>
      </c>
      <c r="K4283" s="7">
        <v>22331</v>
      </c>
      <c r="L4283" s="7">
        <v>3974.88</v>
      </c>
      <c r="M4283" s="5">
        <v>0.08</v>
      </c>
      <c r="N4283" t="s">
        <v>24</v>
      </c>
      <c r="O4283" t="s">
        <v>27</v>
      </c>
      <c r="P4283" t="s">
        <v>25</v>
      </c>
      <c r="Q4283" t="s">
        <v>19</v>
      </c>
      <c r="R4283" t="s">
        <v>26</v>
      </c>
      <c r="S4283" t="s">
        <v>27</v>
      </c>
      <c r="T4283" t="s">
        <v>13311</v>
      </c>
      <c r="U4283" s="1">
        <v>45661</v>
      </c>
      <c r="V4283">
        <v>73</v>
      </c>
      <c r="W4283" t="str">
        <f t="shared" si="113"/>
        <v>60-89</v>
      </c>
    </row>
    <row r="4284" spans="1:23" x14ac:dyDescent="0.25">
      <c r="A4284" t="s">
        <v>4533</v>
      </c>
      <c r="B4284">
        <v>4182415830</v>
      </c>
      <c r="C4284">
        <v>5944642848</v>
      </c>
      <c r="D4284" s="1">
        <v>45793</v>
      </c>
      <c r="E4284">
        <v>99233</v>
      </c>
      <c r="F4284">
        <v>99282</v>
      </c>
      <c r="G4284" t="s">
        <v>3192</v>
      </c>
      <c r="H4284" s="34">
        <v>60298</v>
      </c>
      <c r="I4284" s="7">
        <v>45224</v>
      </c>
      <c r="J4284" s="7">
        <v>23250.400000000001</v>
      </c>
      <c r="K4284" s="7">
        <v>15190</v>
      </c>
      <c r="L4284" s="7">
        <v>6783.6</v>
      </c>
      <c r="M4284" s="5">
        <v>0.15</v>
      </c>
      <c r="N4284" t="s">
        <v>1139</v>
      </c>
      <c r="O4284" t="s">
        <v>27</v>
      </c>
      <c r="P4284" t="s">
        <v>3150</v>
      </c>
      <c r="Q4284" t="s">
        <v>19</v>
      </c>
      <c r="R4284" t="s">
        <v>26</v>
      </c>
      <c r="S4284" t="s">
        <v>27</v>
      </c>
      <c r="T4284" t="s">
        <v>13310</v>
      </c>
      <c r="U4284" s="1">
        <v>45914</v>
      </c>
      <c r="V4284">
        <v>121</v>
      </c>
      <c r="W4284" t="str">
        <f t="shared" si="113"/>
        <v>120-149</v>
      </c>
    </row>
    <row r="4285" spans="1:23" x14ac:dyDescent="0.25">
      <c r="A4285" t="s">
        <v>4534</v>
      </c>
      <c r="B4285">
        <v>4668469959</v>
      </c>
      <c r="C4285">
        <v>7148785596</v>
      </c>
      <c r="D4285" s="1">
        <v>45440</v>
      </c>
      <c r="E4285">
        <v>99238</v>
      </c>
      <c r="F4285">
        <v>99205</v>
      </c>
      <c r="G4285" t="s">
        <v>3225</v>
      </c>
      <c r="H4285" s="34">
        <v>80113</v>
      </c>
      <c r="I4285" s="7">
        <v>57681</v>
      </c>
      <c r="J4285" s="7">
        <v>46942.52</v>
      </c>
      <c r="K4285" s="7">
        <v>6124</v>
      </c>
      <c r="L4285" s="7">
        <v>4614.4799999999996</v>
      </c>
      <c r="M4285" s="5">
        <v>0.08</v>
      </c>
      <c r="N4285" t="s">
        <v>24</v>
      </c>
      <c r="O4285" t="s">
        <v>30</v>
      </c>
      <c r="P4285" t="s">
        <v>58</v>
      </c>
      <c r="Q4285" t="s">
        <v>19</v>
      </c>
      <c r="R4285" t="s">
        <v>20</v>
      </c>
      <c r="S4285" t="s">
        <v>17</v>
      </c>
      <c r="T4285" t="s">
        <v>13310</v>
      </c>
      <c r="U4285" s="1">
        <v>45526</v>
      </c>
      <c r="V4285">
        <v>86</v>
      </c>
      <c r="W4285" t="str">
        <f t="shared" si="113"/>
        <v>60-89</v>
      </c>
    </row>
    <row r="4286" spans="1:23" x14ac:dyDescent="0.25">
      <c r="A4286" t="s">
        <v>4535</v>
      </c>
      <c r="B4286">
        <v>9113379815</v>
      </c>
      <c r="C4286">
        <v>2501785478</v>
      </c>
      <c r="D4286" s="1">
        <v>45596</v>
      </c>
      <c r="E4286">
        <v>99221</v>
      </c>
      <c r="F4286">
        <v>81000</v>
      </c>
      <c r="G4286" t="s">
        <v>320</v>
      </c>
      <c r="H4286" s="34">
        <v>81567</v>
      </c>
      <c r="I4286" s="7">
        <v>66885</v>
      </c>
      <c r="J4286" s="7">
        <v>54845.7</v>
      </c>
      <c r="K4286" s="7">
        <v>0</v>
      </c>
      <c r="L4286" s="7">
        <v>12039.3</v>
      </c>
      <c r="M4286" s="5">
        <v>0.18</v>
      </c>
      <c r="N4286" t="s">
        <v>3141</v>
      </c>
      <c r="O4286" t="s">
        <v>17</v>
      </c>
      <c r="P4286" t="s">
        <v>35</v>
      </c>
      <c r="Q4286" t="s">
        <v>32</v>
      </c>
      <c r="R4286" t="s">
        <v>20</v>
      </c>
      <c r="S4286" t="s">
        <v>21</v>
      </c>
      <c r="T4286" t="s">
        <v>13311</v>
      </c>
      <c r="U4286" s="1">
        <v>45714</v>
      </c>
      <c r="V4286">
        <v>118</v>
      </c>
      <c r="W4286" t="str">
        <f t="shared" si="113"/>
        <v>90-119</v>
      </c>
    </row>
    <row r="4287" spans="1:23" x14ac:dyDescent="0.25">
      <c r="A4287" t="s">
        <v>4536</v>
      </c>
      <c r="B4287">
        <v>1850686832</v>
      </c>
      <c r="C4287">
        <v>4014348537</v>
      </c>
      <c r="D4287" s="1">
        <v>45591</v>
      </c>
      <c r="E4287">
        <v>99213</v>
      </c>
      <c r="F4287">
        <v>99211</v>
      </c>
      <c r="G4287" t="s">
        <v>3537</v>
      </c>
      <c r="H4287" s="34">
        <v>54779</v>
      </c>
      <c r="I4287" s="7">
        <v>35606</v>
      </c>
      <c r="J4287" s="7">
        <v>22344.28</v>
      </c>
      <c r="K4287" s="7">
        <v>8989</v>
      </c>
      <c r="L4287" s="7">
        <v>4272.72</v>
      </c>
      <c r="M4287" s="5">
        <v>0.12</v>
      </c>
      <c r="N4287" t="s">
        <v>46</v>
      </c>
      <c r="O4287" t="s">
        <v>27</v>
      </c>
      <c r="P4287" t="s">
        <v>97</v>
      </c>
      <c r="Q4287" t="s">
        <v>32</v>
      </c>
      <c r="R4287" t="s">
        <v>21</v>
      </c>
      <c r="S4287" t="s">
        <v>27</v>
      </c>
      <c r="T4287" t="s">
        <v>13310</v>
      </c>
      <c r="U4287" s="1">
        <v>45631</v>
      </c>
      <c r="V4287">
        <v>40</v>
      </c>
      <c r="W4287" t="str">
        <f t="shared" si="113"/>
        <v>30-59</v>
      </c>
    </row>
    <row r="4288" spans="1:23" x14ac:dyDescent="0.25">
      <c r="A4288" t="s">
        <v>4537</v>
      </c>
      <c r="B4288">
        <v>4948085188</v>
      </c>
      <c r="C4288">
        <v>7642989105</v>
      </c>
      <c r="D4288" s="1">
        <v>45862</v>
      </c>
      <c r="E4288">
        <v>99221</v>
      </c>
      <c r="F4288">
        <v>90834</v>
      </c>
      <c r="G4288" t="s">
        <v>347</v>
      </c>
      <c r="H4288" s="34">
        <v>57494</v>
      </c>
      <c r="I4288" s="7">
        <v>41396</v>
      </c>
      <c r="J4288" s="7">
        <v>34463.32</v>
      </c>
      <c r="K4288" s="7">
        <v>3621</v>
      </c>
      <c r="L4288" s="7">
        <v>3311.68</v>
      </c>
      <c r="M4288" s="5">
        <v>0.08</v>
      </c>
      <c r="N4288" t="s">
        <v>24</v>
      </c>
      <c r="O4288" t="s">
        <v>30</v>
      </c>
      <c r="P4288" t="s">
        <v>97</v>
      </c>
      <c r="Q4288" t="s">
        <v>19</v>
      </c>
      <c r="R4288" t="s">
        <v>20</v>
      </c>
      <c r="S4288" t="s">
        <v>21</v>
      </c>
      <c r="T4288" t="s">
        <v>13312</v>
      </c>
      <c r="U4288" s="1">
        <v>45927</v>
      </c>
      <c r="V4288">
        <v>65</v>
      </c>
      <c r="W4288" t="str">
        <f t="shared" si="113"/>
        <v>60-89</v>
      </c>
    </row>
    <row r="4289" spans="1:23" x14ac:dyDescent="0.25">
      <c r="A4289" t="s">
        <v>4538</v>
      </c>
      <c r="B4289">
        <v>8737858808</v>
      </c>
      <c r="C4289">
        <v>8600901953</v>
      </c>
      <c r="D4289" s="1">
        <v>45743</v>
      </c>
      <c r="E4289">
        <v>99223</v>
      </c>
      <c r="F4289">
        <v>71046</v>
      </c>
      <c r="G4289" t="s">
        <v>23</v>
      </c>
      <c r="H4289" s="34">
        <v>73514</v>
      </c>
      <c r="I4289" s="7">
        <v>47784</v>
      </c>
      <c r="J4289" s="7">
        <v>22071.919999999998</v>
      </c>
      <c r="K4289" s="7">
        <v>19978</v>
      </c>
      <c r="L4289" s="7">
        <v>5734.08</v>
      </c>
      <c r="M4289" s="5">
        <v>0.12</v>
      </c>
      <c r="N4289" t="s">
        <v>46</v>
      </c>
      <c r="O4289" t="s">
        <v>27</v>
      </c>
      <c r="P4289" t="s">
        <v>3146</v>
      </c>
      <c r="Q4289" t="s">
        <v>19</v>
      </c>
      <c r="R4289" t="s">
        <v>27</v>
      </c>
      <c r="S4289" t="s">
        <v>17</v>
      </c>
      <c r="T4289" t="s">
        <v>13311</v>
      </c>
      <c r="U4289" s="1">
        <v>45826</v>
      </c>
      <c r="V4289">
        <v>83</v>
      </c>
      <c r="W4289" t="str">
        <f t="shared" si="113"/>
        <v>60-89</v>
      </c>
    </row>
    <row r="4290" spans="1:23" x14ac:dyDescent="0.25">
      <c r="A4290" t="s">
        <v>4539</v>
      </c>
      <c r="B4290">
        <v>9094034677</v>
      </c>
      <c r="C4290">
        <v>6373915017</v>
      </c>
      <c r="D4290" s="1">
        <v>45898</v>
      </c>
      <c r="E4290">
        <v>99214</v>
      </c>
      <c r="F4290">
        <v>71046</v>
      </c>
      <c r="G4290" t="s">
        <v>174</v>
      </c>
      <c r="H4290" s="34">
        <v>84449</v>
      </c>
      <c r="I4290" s="7">
        <v>71782</v>
      </c>
      <c r="J4290" s="7">
        <v>41929.360000000001</v>
      </c>
      <c r="K4290" s="7">
        <v>28417</v>
      </c>
      <c r="L4290" s="7">
        <v>1435.64</v>
      </c>
      <c r="M4290" s="5">
        <v>0.02</v>
      </c>
      <c r="N4290" t="s">
        <v>16</v>
      </c>
      <c r="O4290" t="s">
        <v>27</v>
      </c>
      <c r="P4290" t="s">
        <v>55</v>
      </c>
      <c r="Q4290" t="s">
        <v>19</v>
      </c>
      <c r="R4290" t="s">
        <v>38</v>
      </c>
      <c r="S4290" t="s">
        <v>21</v>
      </c>
      <c r="T4290" t="s">
        <v>13312</v>
      </c>
      <c r="U4290" s="1">
        <v>45939</v>
      </c>
      <c r="V4290">
        <v>41</v>
      </c>
      <c r="W4290" t="str">
        <f t="shared" si="113"/>
        <v>30-59</v>
      </c>
    </row>
    <row r="4291" spans="1:23" x14ac:dyDescent="0.25">
      <c r="A4291" t="s">
        <v>4540</v>
      </c>
      <c r="B4291">
        <v>8665145683</v>
      </c>
      <c r="C4291">
        <v>4344867146</v>
      </c>
      <c r="D4291" s="1">
        <v>45564</v>
      </c>
      <c r="E4291">
        <v>99231</v>
      </c>
      <c r="F4291">
        <v>99211</v>
      </c>
      <c r="G4291" t="s">
        <v>50</v>
      </c>
      <c r="H4291" s="34">
        <v>68084</v>
      </c>
      <c r="I4291" s="7">
        <v>53786</v>
      </c>
      <c r="J4291" s="7">
        <v>45180.24</v>
      </c>
      <c r="K4291" s="7">
        <v>0</v>
      </c>
      <c r="L4291" s="7">
        <v>8605.76</v>
      </c>
      <c r="M4291" s="5">
        <v>0.16</v>
      </c>
      <c r="N4291" t="s">
        <v>1138</v>
      </c>
      <c r="O4291" t="s">
        <v>17</v>
      </c>
      <c r="P4291" t="s">
        <v>25</v>
      </c>
      <c r="Q4291" t="s">
        <v>19</v>
      </c>
      <c r="R4291" t="s">
        <v>27</v>
      </c>
      <c r="S4291" t="s">
        <v>17</v>
      </c>
      <c r="T4291" t="s">
        <v>13311</v>
      </c>
      <c r="U4291" s="1">
        <v>45732</v>
      </c>
      <c r="V4291">
        <v>168</v>
      </c>
      <c r="W4291" t="str">
        <f t="shared" ref="W4291:W4354" si="114">IF(V4291="","",IF(V4291&lt;30,"0-29",IF(V4291&lt;60,"30-59",IF(V4291&lt;90,"60-89",IF(V4291&lt;120,"90-119",IF(V4291&lt;150,"120-149",IF(V4291&lt;180,"150-179",IF(V4291&lt;210,"180-209",IF(V4291&lt;240,"210-239",IF(V4291&lt;270,"240-269",IF(V4291&lt;300,"270-299",IF(V4291&lt;330,"300-329",IF(V4291&lt;360,"330-359","360+")))))))))))))</f>
        <v>150-179</v>
      </c>
    </row>
    <row r="4292" spans="1:23" x14ac:dyDescent="0.25">
      <c r="A4292" t="s">
        <v>4541</v>
      </c>
      <c r="B4292">
        <v>2645858271</v>
      </c>
      <c r="C4292">
        <v>4901672188</v>
      </c>
      <c r="D4292" s="1">
        <v>45521</v>
      </c>
      <c r="E4292">
        <v>99222</v>
      </c>
      <c r="F4292">
        <v>99291</v>
      </c>
      <c r="G4292" t="s">
        <v>154</v>
      </c>
      <c r="H4292" s="34">
        <v>87092</v>
      </c>
      <c r="I4292" s="7">
        <v>69674</v>
      </c>
      <c r="J4292" s="7">
        <v>52524.639999999999</v>
      </c>
      <c r="K4292" s="7">
        <v>7395</v>
      </c>
      <c r="L4292" s="7">
        <v>9754.36</v>
      </c>
      <c r="M4292" s="5">
        <v>0.14000000000000001</v>
      </c>
      <c r="N4292" t="s">
        <v>1135</v>
      </c>
      <c r="O4292" t="s">
        <v>30</v>
      </c>
      <c r="P4292" t="s">
        <v>3150</v>
      </c>
      <c r="Q4292" t="s">
        <v>32</v>
      </c>
      <c r="R4292" t="s">
        <v>21</v>
      </c>
      <c r="S4292" t="s">
        <v>27</v>
      </c>
      <c r="T4292" t="s">
        <v>13312</v>
      </c>
      <c r="U4292" s="1">
        <v>45658</v>
      </c>
      <c r="V4292">
        <v>137</v>
      </c>
      <c r="W4292" t="str">
        <f t="shared" si="114"/>
        <v>120-149</v>
      </c>
    </row>
    <row r="4293" spans="1:23" x14ac:dyDescent="0.25">
      <c r="A4293" t="s">
        <v>4542</v>
      </c>
      <c r="B4293">
        <v>7503985979</v>
      </c>
      <c r="C4293">
        <v>5646425167</v>
      </c>
      <c r="D4293" s="1">
        <v>45740</v>
      </c>
      <c r="E4293">
        <v>99223</v>
      </c>
      <c r="F4293">
        <v>97110</v>
      </c>
      <c r="G4293" t="s">
        <v>4083</v>
      </c>
      <c r="H4293" s="34">
        <v>24079</v>
      </c>
      <c r="I4293" s="7">
        <v>15651</v>
      </c>
      <c r="J4293" s="7">
        <v>10708.88</v>
      </c>
      <c r="K4293" s="7">
        <v>3064</v>
      </c>
      <c r="L4293" s="7">
        <v>1878.12</v>
      </c>
      <c r="M4293" s="5">
        <v>0.12</v>
      </c>
      <c r="N4293" t="s">
        <v>46</v>
      </c>
      <c r="O4293" t="s">
        <v>27</v>
      </c>
      <c r="P4293" t="s">
        <v>25</v>
      </c>
      <c r="Q4293" t="s">
        <v>19</v>
      </c>
      <c r="R4293" t="s">
        <v>38</v>
      </c>
      <c r="S4293" t="s">
        <v>17</v>
      </c>
      <c r="T4293" t="s">
        <v>13310</v>
      </c>
      <c r="U4293" s="1">
        <v>45822</v>
      </c>
      <c r="V4293">
        <v>82</v>
      </c>
      <c r="W4293" t="str">
        <f t="shared" si="114"/>
        <v>60-89</v>
      </c>
    </row>
    <row r="4294" spans="1:23" x14ac:dyDescent="0.25">
      <c r="A4294" t="s">
        <v>4543</v>
      </c>
      <c r="B4294">
        <v>6756961927</v>
      </c>
      <c r="C4294">
        <v>1710793586</v>
      </c>
      <c r="D4294" s="1">
        <v>45686</v>
      </c>
      <c r="E4294">
        <v>99222</v>
      </c>
      <c r="F4294">
        <v>99284</v>
      </c>
      <c r="G4294" t="s">
        <v>203</v>
      </c>
      <c r="H4294" s="34">
        <v>84411</v>
      </c>
      <c r="I4294" s="7">
        <v>67529</v>
      </c>
      <c r="J4294" s="7">
        <v>58074.94</v>
      </c>
      <c r="K4294" s="7">
        <v>0</v>
      </c>
      <c r="L4294" s="7">
        <v>9454.06</v>
      </c>
      <c r="M4294" s="5">
        <v>0.14000000000000001</v>
      </c>
      <c r="N4294" t="s">
        <v>1135</v>
      </c>
      <c r="O4294" t="s">
        <v>17</v>
      </c>
      <c r="P4294" t="s">
        <v>40</v>
      </c>
      <c r="Q4294" t="s">
        <v>32</v>
      </c>
      <c r="R4294" t="s">
        <v>26</v>
      </c>
      <c r="S4294" t="s">
        <v>21</v>
      </c>
      <c r="T4294" t="s">
        <v>13312</v>
      </c>
      <c r="U4294" s="1">
        <v>45740</v>
      </c>
      <c r="V4294">
        <v>54</v>
      </c>
      <c r="W4294" t="str">
        <f t="shared" si="114"/>
        <v>30-59</v>
      </c>
    </row>
    <row r="4295" spans="1:23" x14ac:dyDescent="0.25">
      <c r="A4295" t="s">
        <v>4544</v>
      </c>
      <c r="B4295">
        <v>4261906387</v>
      </c>
      <c r="C4295">
        <v>3446935482</v>
      </c>
      <c r="D4295" s="1">
        <v>45707</v>
      </c>
      <c r="E4295">
        <v>99238</v>
      </c>
      <c r="F4295">
        <v>99282</v>
      </c>
      <c r="G4295" t="s">
        <v>150</v>
      </c>
      <c r="H4295" s="34">
        <v>93588</v>
      </c>
      <c r="I4295" s="7">
        <v>60832</v>
      </c>
      <c r="J4295" s="7">
        <v>35694.160000000003</v>
      </c>
      <c r="K4295" s="7">
        <v>17838</v>
      </c>
      <c r="L4295" s="7">
        <v>7299.84</v>
      </c>
      <c r="M4295" s="5">
        <v>0.12</v>
      </c>
      <c r="N4295" t="s">
        <v>46</v>
      </c>
      <c r="O4295" t="s">
        <v>27</v>
      </c>
      <c r="P4295" t="s">
        <v>55</v>
      </c>
      <c r="Q4295" t="s">
        <v>19</v>
      </c>
      <c r="R4295" t="s">
        <v>21</v>
      </c>
      <c r="S4295" t="s">
        <v>17</v>
      </c>
      <c r="T4295" t="s">
        <v>13310</v>
      </c>
      <c r="U4295" s="1">
        <v>45874</v>
      </c>
      <c r="V4295">
        <v>167</v>
      </c>
      <c r="W4295" t="str">
        <f t="shared" si="114"/>
        <v>150-179</v>
      </c>
    </row>
    <row r="4296" spans="1:23" x14ac:dyDescent="0.25">
      <c r="A4296" t="s">
        <v>4545</v>
      </c>
      <c r="B4296">
        <v>4105529343</v>
      </c>
      <c r="C4296">
        <v>6140643723</v>
      </c>
      <c r="D4296" s="1">
        <v>45486</v>
      </c>
      <c r="E4296">
        <v>99238</v>
      </c>
      <c r="F4296">
        <v>97110</v>
      </c>
      <c r="G4296" t="s">
        <v>3215</v>
      </c>
      <c r="H4296" s="34">
        <v>73367</v>
      </c>
      <c r="I4296" s="7">
        <v>52824</v>
      </c>
      <c r="J4296" s="7">
        <v>48598.080000000002</v>
      </c>
      <c r="K4296" s="7">
        <v>0</v>
      </c>
      <c r="L4296" s="7">
        <v>4225.92</v>
      </c>
      <c r="M4296" s="5">
        <v>0.08</v>
      </c>
      <c r="N4296" t="s">
        <v>24</v>
      </c>
      <c r="O4296" t="s">
        <v>17</v>
      </c>
      <c r="P4296" t="s">
        <v>3149</v>
      </c>
      <c r="Q4296" t="s">
        <v>32</v>
      </c>
      <c r="R4296" t="s">
        <v>43</v>
      </c>
      <c r="S4296" t="s">
        <v>21</v>
      </c>
      <c r="T4296" t="s">
        <v>13312</v>
      </c>
      <c r="U4296" s="1">
        <v>45577</v>
      </c>
      <c r="V4296">
        <v>91</v>
      </c>
      <c r="W4296" t="str">
        <f t="shared" si="114"/>
        <v>90-119</v>
      </c>
    </row>
    <row r="4297" spans="1:23" x14ac:dyDescent="0.25">
      <c r="A4297" t="s">
        <v>4546</v>
      </c>
      <c r="B4297">
        <v>4251877509</v>
      </c>
      <c r="C4297">
        <v>8461375318</v>
      </c>
      <c r="D4297" s="1">
        <v>45476</v>
      </c>
      <c r="E4297">
        <v>99231</v>
      </c>
      <c r="F4297">
        <v>99213</v>
      </c>
      <c r="G4297" t="s">
        <v>3320</v>
      </c>
      <c r="H4297" s="34">
        <v>45936</v>
      </c>
      <c r="I4297" s="7">
        <v>34452</v>
      </c>
      <c r="J4297" s="7">
        <v>29284.2</v>
      </c>
      <c r="K4297" s="7">
        <v>0</v>
      </c>
      <c r="L4297" s="7">
        <v>5167.8</v>
      </c>
      <c r="M4297" s="5">
        <v>0.15</v>
      </c>
      <c r="N4297" t="s">
        <v>1139</v>
      </c>
      <c r="O4297" t="s">
        <v>17</v>
      </c>
      <c r="P4297" t="s">
        <v>55</v>
      </c>
      <c r="Q4297" t="s">
        <v>19</v>
      </c>
      <c r="R4297" t="s">
        <v>27</v>
      </c>
      <c r="S4297" t="s">
        <v>27</v>
      </c>
      <c r="T4297" t="s">
        <v>13311</v>
      </c>
      <c r="U4297" s="1">
        <v>45640</v>
      </c>
      <c r="V4297">
        <v>164</v>
      </c>
      <c r="W4297" t="str">
        <f t="shared" si="114"/>
        <v>150-179</v>
      </c>
    </row>
    <row r="4298" spans="1:23" x14ac:dyDescent="0.25">
      <c r="A4298" t="s">
        <v>4547</v>
      </c>
      <c r="B4298">
        <v>1179071900</v>
      </c>
      <c r="C4298">
        <v>2014171680</v>
      </c>
      <c r="D4298" s="1">
        <v>45885</v>
      </c>
      <c r="E4298">
        <v>99238</v>
      </c>
      <c r="F4298">
        <v>71046</v>
      </c>
      <c r="G4298" t="s">
        <v>3272</v>
      </c>
      <c r="H4298" s="34">
        <v>52304</v>
      </c>
      <c r="I4298" s="7">
        <v>33998</v>
      </c>
      <c r="J4298" s="7">
        <v>28408.240000000002</v>
      </c>
      <c r="K4298" s="7">
        <v>1510</v>
      </c>
      <c r="L4298" s="7">
        <v>4079.76</v>
      </c>
      <c r="M4298" s="5">
        <v>0.12</v>
      </c>
      <c r="N4298" t="s">
        <v>46</v>
      </c>
      <c r="O4298" t="s">
        <v>30</v>
      </c>
      <c r="P4298" t="s">
        <v>25</v>
      </c>
      <c r="Q4298" t="s">
        <v>19</v>
      </c>
      <c r="R4298" t="s">
        <v>20</v>
      </c>
      <c r="S4298" t="s">
        <v>27</v>
      </c>
      <c r="T4298" t="s">
        <v>13310</v>
      </c>
      <c r="U4298" s="1">
        <v>46030</v>
      </c>
      <c r="V4298">
        <v>145</v>
      </c>
      <c r="W4298" t="str">
        <f t="shared" si="114"/>
        <v>120-149</v>
      </c>
    </row>
    <row r="4299" spans="1:23" x14ac:dyDescent="0.25">
      <c r="A4299" t="s">
        <v>4548</v>
      </c>
      <c r="B4299">
        <v>1451251637</v>
      </c>
      <c r="C4299">
        <v>5257067727</v>
      </c>
      <c r="D4299" s="1">
        <v>45953</v>
      </c>
      <c r="E4299">
        <v>99233</v>
      </c>
      <c r="F4299">
        <v>99211</v>
      </c>
      <c r="G4299" t="s">
        <v>593</v>
      </c>
      <c r="H4299" s="34">
        <v>90117</v>
      </c>
      <c r="I4299" s="7">
        <v>73896</v>
      </c>
      <c r="J4299" s="7">
        <v>46813.72</v>
      </c>
      <c r="K4299" s="7">
        <v>13781</v>
      </c>
      <c r="L4299" s="7">
        <v>13301.28</v>
      </c>
      <c r="M4299" s="5">
        <v>0.18</v>
      </c>
      <c r="N4299" t="s">
        <v>3141</v>
      </c>
      <c r="O4299" t="s">
        <v>27</v>
      </c>
      <c r="P4299" t="s">
        <v>3146</v>
      </c>
      <c r="Q4299" t="s">
        <v>19</v>
      </c>
      <c r="R4299" t="s">
        <v>38</v>
      </c>
      <c r="S4299" t="s">
        <v>17</v>
      </c>
      <c r="T4299" t="s">
        <v>13312</v>
      </c>
      <c r="U4299" s="1">
        <v>46126</v>
      </c>
      <c r="V4299">
        <v>173</v>
      </c>
      <c r="W4299" t="str">
        <f t="shared" si="114"/>
        <v>150-179</v>
      </c>
    </row>
    <row r="4300" spans="1:23" x14ac:dyDescent="0.25">
      <c r="A4300" t="s">
        <v>4549</v>
      </c>
      <c r="B4300">
        <v>8447468335</v>
      </c>
      <c r="C4300">
        <v>9299631358</v>
      </c>
      <c r="D4300" s="1">
        <v>45500</v>
      </c>
      <c r="E4300">
        <v>99238</v>
      </c>
      <c r="F4300">
        <v>36415</v>
      </c>
      <c r="G4300" t="s">
        <v>75</v>
      </c>
      <c r="H4300" s="34">
        <v>88384</v>
      </c>
      <c r="I4300" s="7">
        <v>75126</v>
      </c>
      <c r="J4300" s="7">
        <v>73623.48</v>
      </c>
      <c r="K4300" s="7">
        <v>0</v>
      </c>
      <c r="L4300" s="7">
        <v>1502.52</v>
      </c>
      <c r="M4300" s="5">
        <v>0.02</v>
      </c>
      <c r="N4300" t="s">
        <v>16</v>
      </c>
      <c r="O4300" t="s">
        <v>17</v>
      </c>
      <c r="P4300" t="s">
        <v>40</v>
      </c>
      <c r="Q4300" t="s">
        <v>19</v>
      </c>
      <c r="R4300" t="s">
        <v>38</v>
      </c>
      <c r="S4300" t="s">
        <v>17</v>
      </c>
      <c r="T4300" t="s">
        <v>13310</v>
      </c>
      <c r="U4300" s="1">
        <v>45579</v>
      </c>
      <c r="V4300">
        <v>79</v>
      </c>
      <c r="W4300" t="str">
        <f t="shared" si="114"/>
        <v>60-89</v>
      </c>
    </row>
    <row r="4301" spans="1:23" x14ac:dyDescent="0.25">
      <c r="A4301" t="s">
        <v>4550</v>
      </c>
      <c r="B4301">
        <v>8620702958</v>
      </c>
      <c r="C4301">
        <v>3135072605</v>
      </c>
      <c r="D4301" s="1">
        <v>45326</v>
      </c>
      <c r="E4301">
        <v>99214</v>
      </c>
      <c r="F4301">
        <v>99212</v>
      </c>
      <c r="G4301" t="s">
        <v>3494</v>
      </c>
      <c r="H4301" s="34">
        <v>59862</v>
      </c>
      <c r="I4301" s="7">
        <v>50883</v>
      </c>
      <c r="J4301" s="7">
        <v>31371.34</v>
      </c>
      <c r="K4301" s="7">
        <v>18494</v>
      </c>
      <c r="L4301" s="7">
        <v>1017.66</v>
      </c>
      <c r="M4301" s="5">
        <v>0.02</v>
      </c>
      <c r="N4301" t="s">
        <v>16</v>
      </c>
      <c r="O4301" t="s">
        <v>27</v>
      </c>
      <c r="P4301" t="s">
        <v>55</v>
      </c>
      <c r="Q4301" t="s">
        <v>32</v>
      </c>
      <c r="R4301" t="s">
        <v>21</v>
      </c>
      <c r="S4301" t="s">
        <v>21</v>
      </c>
      <c r="T4301" t="s">
        <v>13312</v>
      </c>
      <c r="U4301" s="1">
        <v>45434</v>
      </c>
      <c r="V4301">
        <v>108</v>
      </c>
      <c r="W4301" t="str">
        <f t="shared" si="114"/>
        <v>90-119</v>
      </c>
    </row>
    <row r="4302" spans="1:23" x14ac:dyDescent="0.25">
      <c r="A4302" t="s">
        <v>4551</v>
      </c>
      <c r="B4302">
        <v>7068151150</v>
      </c>
      <c r="C4302">
        <v>7447316535</v>
      </c>
      <c r="D4302" s="1">
        <v>45461</v>
      </c>
      <c r="E4302">
        <v>99231</v>
      </c>
      <c r="F4302">
        <v>99211</v>
      </c>
      <c r="G4302" t="s">
        <v>445</v>
      </c>
      <c r="H4302" s="34">
        <v>44572</v>
      </c>
      <c r="I4302" s="7">
        <v>35658</v>
      </c>
      <c r="J4302" s="7">
        <v>16875.88</v>
      </c>
      <c r="K4302" s="7">
        <v>13790</v>
      </c>
      <c r="L4302" s="7">
        <v>4992.12</v>
      </c>
      <c r="M4302" s="5">
        <v>0.14000000000000001</v>
      </c>
      <c r="N4302" t="s">
        <v>1135</v>
      </c>
      <c r="O4302" t="s">
        <v>27</v>
      </c>
      <c r="P4302" t="s">
        <v>35</v>
      </c>
      <c r="Q4302" t="s">
        <v>19</v>
      </c>
      <c r="R4302" t="s">
        <v>38</v>
      </c>
      <c r="S4302" t="s">
        <v>21</v>
      </c>
      <c r="T4302" t="s">
        <v>13312</v>
      </c>
      <c r="U4302" s="1">
        <v>45516</v>
      </c>
      <c r="V4302">
        <v>55</v>
      </c>
      <c r="W4302" t="str">
        <f t="shared" si="114"/>
        <v>30-59</v>
      </c>
    </row>
    <row r="4303" spans="1:23" x14ac:dyDescent="0.25">
      <c r="A4303" t="s">
        <v>4552</v>
      </c>
      <c r="B4303">
        <v>4493061378</v>
      </c>
      <c r="C4303">
        <v>3927808108</v>
      </c>
      <c r="D4303" s="1">
        <v>45426</v>
      </c>
      <c r="E4303">
        <v>99215</v>
      </c>
      <c r="F4303">
        <v>99214</v>
      </c>
      <c r="G4303" t="s">
        <v>3176</v>
      </c>
      <c r="H4303" s="34">
        <v>34591</v>
      </c>
      <c r="I4303" s="7">
        <v>22484</v>
      </c>
      <c r="J4303" s="7">
        <v>17036.919999999998</v>
      </c>
      <c r="K4303" s="7">
        <v>2749</v>
      </c>
      <c r="L4303" s="7">
        <v>2698.08</v>
      </c>
      <c r="M4303" s="5">
        <v>0.12</v>
      </c>
      <c r="N4303" t="s">
        <v>46</v>
      </c>
      <c r="O4303" t="s">
        <v>30</v>
      </c>
      <c r="P4303" t="s">
        <v>3147</v>
      </c>
      <c r="Q4303" t="s">
        <v>32</v>
      </c>
      <c r="R4303" t="s">
        <v>21</v>
      </c>
      <c r="S4303" t="s">
        <v>17</v>
      </c>
      <c r="T4303" t="s">
        <v>13312</v>
      </c>
      <c r="U4303" s="1">
        <v>45513</v>
      </c>
      <c r="V4303">
        <v>87</v>
      </c>
      <c r="W4303" t="str">
        <f t="shared" si="114"/>
        <v>60-89</v>
      </c>
    </row>
    <row r="4304" spans="1:23" x14ac:dyDescent="0.25">
      <c r="A4304" t="s">
        <v>4553</v>
      </c>
      <c r="B4304">
        <v>6920961822</v>
      </c>
      <c r="C4304">
        <v>5492168288</v>
      </c>
      <c r="D4304" s="1">
        <v>45944</v>
      </c>
      <c r="E4304">
        <v>99221</v>
      </c>
      <c r="F4304">
        <v>99214</v>
      </c>
      <c r="G4304" t="s">
        <v>3419</v>
      </c>
      <c r="H4304" s="34">
        <v>50256</v>
      </c>
      <c r="I4304" s="7">
        <v>39200</v>
      </c>
      <c r="J4304" s="7">
        <v>31360</v>
      </c>
      <c r="K4304" s="7">
        <v>0</v>
      </c>
      <c r="L4304" s="7">
        <v>7840</v>
      </c>
      <c r="M4304" s="5">
        <v>0.2</v>
      </c>
      <c r="N4304" t="s">
        <v>3140</v>
      </c>
      <c r="O4304" t="s">
        <v>17</v>
      </c>
      <c r="P4304" t="s">
        <v>40</v>
      </c>
      <c r="Q4304" t="s">
        <v>19</v>
      </c>
      <c r="R4304" t="s">
        <v>43</v>
      </c>
      <c r="S4304" t="s">
        <v>17</v>
      </c>
      <c r="T4304" t="s">
        <v>13310</v>
      </c>
      <c r="U4304" s="1">
        <v>46092</v>
      </c>
      <c r="V4304">
        <v>148</v>
      </c>
      <c r="W4304" t="str">
        <f t="shared" si="114"/>
        <v>120-149</v>
      </c>
    </row>
    <row r="4305" spans="1:23" x14ac:dyDescent="0.25">
      <c r="A4305" t="s">
        <v>4554</v>
      </c>
      <c r="B4305">
        <v>5360133362</v>
      </c>
      <c r="C4305">
        <v>4854410903</v>
      </c>
      <c r="D4305" s="1">
        <v>45317</v>
      </c>
      <c r="E4305">
        <v>99213</v>
      </c>
      <c r="F4305">
        <v>80053</v>
      </c>
      <c r="G4305" t="s">
        <v>3253</v>
      </c>
      <c r="H4305" s="34">
        <v>59962</v>
      </c>
      <c r="I4305" s="7">
        <v>47370</v>
      </c>
      <c r="J4305" s="7">
        <v>34493.800000000003</v>
      </c>
      <c r="K4305" s="7">
        <v>5297</v>
      </c>
      <c r="L4305" s="7">
        <v>7579.2</v>
      </c>
      <c r="M4305" s="5">
        <v>0.16</v>
      </c>
      <c r="N4305" t="s">
        <v>1138</v>
      </c>
      <c r="O4305" t="s">
        <v>30</v>
      </c>
      <c r="P4305" t="s">
        <v>18</v>
      </c>
      <c r="Q4305" t="s">
        <v>32</v>
      </c>
      <c r="R4305" t="s">
        <v>26</v>
      </c>
      <c r="S4305" t="s">
        <v>21</v>
      </c>
      <c r="T4305" t="s">
        <v>13312</v>
      </c>
      <c r="U4305" s="1">
        <v>45401</v>
      </c>
      <c r="V4305">
        <v>84</v>
      </c>
      <c r="W4305" t="str">
        <f t="shared" si="114"/>
        <v>60-89</v>
      </c>
    </row>
    <row r="4306" spans="1:23" x14ac:dyDescent="0.25">
      <c r="A4306" t="s">
        <v>4555</v>
      </c>
      <c r="B4306">
        <v>8340283109</v>
      </c>
      <c r="C4306">
        <v>1028774205</v>
      </c>
      <c r="D4306" s="1">
        <v>45316</v>
      </c>
      <c r="E4306">
        <v>99213</v>
      </c>
      <c r="F4306">
        <v>99205</v>
      </c>
      <c r="G4306" t="s">
        <v>495</v>
      </c>
      <c r="H4306" s="34">
        <v>96256</v>
      </c>
      <c r="I4306" s="7">
        <v>62566</v>
      </c>
      <c r="J4306" s="7">
        <v>55058.080000000002</v>
      </c>
      <c r="K4306" s="7">
        <v>0</v>
      </c>
      <c r="L4306" s="7">
        <v>7507.92</v>
      </c>
      <c r="M4306" s="5">
        <v>0.12</v>
      </c>
      <c r="N4306" t="s">
        <v>46</v>
      </c>
      <c r="O4306" t="s">
        <v>17</v>
      </c>
      <c r="P4306" t="s">
        <v>18</v>
      </c>
      <c r="Q4306" t="s">
        <v>19</v>
      </c>
      <c r="R4306" t="s">
        <v>20</v>
      </c>
      <c r="S4306" t="s">
        <v>17</v>
      </c>
      <c r="T4306" t="s">
        <v>13312</v>
      </c>
      <c r="U4306" s="1">
        <v>45436</v>
      </c>
      <c r="V4306">
        <v>120</v>
      </c>
      <c r="W4306" t="str">
        <f t="shared" si="114"/>
        <v>120-149</v>
      </c>
    </row>
    <row r="4307" spans="1:23" x14ac:dyDescent="0.25">
      <c r="A4307" t="s">
        <v>4556</v>
      </c>
      <c r="B4307">
        <v>3323959608</v>
      </c>
      <c r="C4307">
        <v>2086832640</v>
      </c>
      <c r="D4307" s="1">
        <v>45425</v>
      </c>
      <c r="E4307">
        <v>99232</v>
      </c>
      <c r="F4307">
        <v>99211</v>
      </c>
      <c r="G4307" t="s">
        <v>293</v>
      </c>
      <c r="H4307" s="34">
        <v>64341</v>
      </c>
      <c r="I4307" s="7">
        <v>46326</v>
      </c>
      <c r="J4307" s="7">
        <v>36579.919999999998</v>
      </c>
      <c r="K4307" s="7">
        <v>6040</v>
      </c>
      <c r="L4307" s="7">
        <v>3706.08</v>
      </c>
      <c r="M4307" s="5">
        <v>0.08</v>
      </c>
      <c r="N4307" t="s">
        <v>24</v>
      </c>
      <c r="O4307" t="s">
        <v>30</v>
      </c>
      <c r="P4307" t="s">
        <v>3148</v>
      </c>
      <c r="Q4307" t="s">
        <v>32</v>
      </c>
      <c r="R4307" t="s">
        <v>26</v>
      </c>
      <c r="S4307" t="s">
        <v>21</v>
      </c>
      <c r="T4307" t="s">
        <v>13310</v>
      </c>
      <c r="U4307" s="1">
        <v>45532</v>
      </c>
      <c r="V4307">
        <v>107</v>
      </c>
      <c r="W4307" t="str">
        <f t="shared" si="114"/>
        <v>90-119</v>
      </c>
    </row>
    <row r="4308" spans="1:23" x14ac:dyDescent="0.25">
      <c r="A4308" t="s">
        <v>4557</v>
      </c>
      <c r="B4308">
        <v>665412754</v>
      </c>
      <c r="C4308">
        <v>7559282270</v>
      </c>
      <c r="D4308" s="1">
        <v>45365</v>
      </c>
      <c r="E4308">
        <v>99231</v>
      </c>
      <c r="F4308">
        <v>81000</v>
      </c>
      <c r="G4308" t="s">
        <v>77</v>
      </c>
      <c r="H4308" s="34">
        <v>69711</v>
      </c>
      <c r="I4308" s="7">
        <v>57163</v>
      </c>
      <c r="J4308" s="7">
        <v>40173.660000000003</v>
      </c>
      <c r="K4308" s="7">
        <v>6700</v>
      </c>
      <c r="L4308" s="7">
        <v>10289.34</v>
      </c>
      <c r="M4308" s="5">
        <v>0.18</v>
      </c>
      <c r="N4308" t="s">
        <v>3141</v>
      </c>
      <c r="O4308" t="s">
        <v>27</v>
      </c>
      <c r="P4308" t="s">
        <v>18</v>
      </c>
      <c r="Q4308" t="s">
        <v>32</v>
      </c>
      <c r="R4308" t="s">
        <v>27</v>
      </c>
      <c r="S4308" t="s">
        <v>21</v>
      </c>
      <c r="T4308" t="s">
        <v>13312</v>
      </c>
      <c r="U4308" s="1">
        <v>45455</v>
      </c>
      <c r="V4308">
        <v>90</v>
      </c>
      <c r="W4308" t="str">
        <f t="shared" si="114"/>
        <v>90-119</v>
      </c>
    </row>
    <row r="4309" spans="1:23" x14ac:dyDescent="0.25">
      <c r="A4309" t="s">
        <v>4558</v>
      </c>
      <c r="B4309">
        <v>5874043549</v>
      </c>
      <c r="C4309">
        <v>5154749291</v>
      </c>
      <c r="D4309" s="1">
        <v>45829</v>
      </c>
      <c r="E4309">
        <v>99223</v>
      </c>
      <c r="F4309">
        <v>99214</v>
      </c>
      <c r="G4309" t="s">
        <v>207</v>
      </c>
      <c r="H4309" s="34">
        <v>74643</v>
      </c>
      <c r="I4309" s="7">
        <v>48518</v>
      </c>
      <c r="J4309" s="7">
        <v>27523.84</v>
      </c>
      <c r="K4309" s="7">
        <v>15172</v>
      </c>
      <c r="L4309" s="7">
        <v>5822.16</v>
      </c>
      <c r="M4309" s="5">
        <v>0.12</v>
      </c>
      <c r="N4309" t="s">
        <v>46</v>
      </c>
      <c r="O4309" t="s">
        <v>27</v>
      </c>
      <c r="P4309" t="s">
        <v>58</v>
      </c>
      <c r="Q4309" t="s">
        <v>19</v>
      </c>
      <c r="R4309" t="s">
        <v>38</v>
      </c>
      <c r="S4309" t="s">
        <v>17</v>
      </c>
      <c r="T4309" t="s">
        <v>13310</v>
      </c>
      <c r="U4309" s="1">
        <v>45897</v>
      </c>
      <c r="V4309">
        <v>68</v>
      </c>
      <c r="W4309" t="str">
        <f t="shared" si="114"/>
        <v>60-89</v>
      </c>
    </row>
    <row r="4310" spans="1:23" x14ac:dyDescent="0.25">
      <c r="A4310" t="s">
        <v>4559</v>
      </c>
      <c r="B4310">
        <v>2297139710</v>
      </c>
      <c r="C4310">
        <v>8593927570</v>
      </c>
      <c r="D4310" s="1">
        <v>45945</v>
      </c>
      <c r="E4310">
        <v>99238</v>
      </c>
      <c r="F4310">
        <v>99211</v>
      </c>
      <c r="G4310" t="s">
        <v>3244</v>
      </c>
      <c r="H4310" s="34">
        <v>37990</v>
      </c>
      <c r="I4310" s="7">
        <v>30012</v>
      </c>
      <c r="J4310" s="7">
        <v>25210.080000000002</v>
      </c>
      <c r="K4310" s="7">
        <v>0</v>
      </c>
      <c r="L4310" s="7">
        <v>4801.92</v>
      </c>
      <c r="M4310" s="5">
        <v>0.16</v>
      </c>
      <c r="N4310" t="s">
        <v>1138</v>
      </c>
      <c r="O4310" t="s">
        <v>17</v>
      </c>
      <c r="P4310" t="s">
        <v>3149</v>
      </c>
      <c r="Q4310" t="s">
        <v>32</v>
      </c>
      <c r="R4310" t="s">
        <v>26</v>
      </c>
      <c r="S4310" t="s">
        <v>27</v>
      </c>
      <c r="T4310" t="s">
        <v>13312</v>
      </c>
      <c r="U4310" s="1">
        <v>46039</v>
      </c>
      <c r="V4310">
        <v>94</v>
      </c>
      <c r="W4310" t="str">
        <f t="shared" si="114"/>
        <v>90-119</v>
      </c>
    </row>
    <row r="4311" spans="1:23" x14ac:dyDescent="0.25">
      <c r="A4311" t="s">
        <v>4560</v>
      </c>
      <c r="B4311">
        <v>8716333454</v>
      </c>
      <c r="C4311">
        <v>4022306789</v>
      </c>
      <c r="D4311" s="1">
        <v>45812</v>
      </c>
      <c r="E4311">
        <v>99232</v>
      </c>
      <c r="F4311">
        <v>99291</v>
      </c>
      <c r="G4311" t="s">
        <v>3490</v>
      </c>
      <c r="H4311" s="34">
        <v>77277</v>
      </c>
      <c r="I4311" s="7">
        <v>60276</v>
      </c>
      <c r="J4311" s="7">
        <v>43939.8</v>
      </c>
      <c r="K4311" s="7">
        <v>4281</v>
      </c>
      <c r="L4311" s="7">
        <v>12055.2</v>
      </c>
      <c r="M4311" s="5">
        <v>0.2</v>
      </c>
      <c r="N4311" t="s">
        <v>3140</v>
      </c>
      <c r="O4311" t="s">
        <v>30</v>
      </c>
      <c r="P4311" t="s">
        <v>97</v>
      </c>
      <c r="Q4311" t="s">
        <v>32</v>
      </c>
      <c r="R4311" t="s">
        <v>26</v>
      </c>
      <c r="S4311" t="s">
        <v>17</v>
      </c>
      <c r="T4311" t="s">
        <v>13311</v>
      </c>
      <c r="U4311" s="1">
        <v>45893</v>
      </c>
      <c r="V4311">
        <v>81</v>
      </c>
      <c r="W4311" t="str">
        <f t="shared" si="114"/>
        <v>60-89</v>
      </c>
    </row>
    <row r="4312" spans="1:23" x14ac:dyDescent="0.25">
      <c r="A4312" t="s">
        <v>4561</v>
      </c>
      <c r="B4312">
        <v>3552811795</v>
      </c>
      <c r="C4312">
        <v>7359766838</v>
      </c>
      <c r="D4312" s="1">
        <v>45617</v>
      </c>
      <c r="E4312">
        <v>99233</v>
      </c>
      <c r="F4312">
        <v>99291</v>
      </c>
      <c r="G4312" t="s">
        <v>148</v>
      </c>
      <c r="H4312" s="34">
        <v>28374</v>
      </c>
      <c r="I4312" s="7">
        <v>20429</v>
      </c>
      <c r="J4312" s="7">
        <v>16890.68</v>
      </c>
      <c r="K4312" s="7">
        <v>1904</v>
      </c>
      <c r="L4312" s="7">
        <v>1634.32</v>
      </c>
      <c r="M4312" s="5">
        <v>0.08</v>
      </c>
      <c r="N4312" t="s">
        <v>24</v>
      </c>
      <c r="O4312" t="s">
        <v>30</v>
      </c>
      <c r="P4312" t="s">
        <v>25</v>
      </c>
      <c r="Q4312" t="s">
        <v>32</v>
      </c>
      <c r="R4312" t="s">
        <v>20</v>
      </c>
      <c r="S4312" t="s">
        <v>21</v>
      </c>
      <c r="T4312" t="s">
        <v>13310</v>
      </c>
      <c r="U4312" s="1">
        <v>45752</v>
      </c>
      <c r="V4312">
        <v>135</v>
      </c>
      <c r="W4312" t="str">
        <f t="shared" si="114"/>
        <v>120-149</v>
      </c>
    </row>
    <row r="4313" spans="1:23" x14ac:dyDescent="0.25">
      <c r="A4313" t="s">
        <v>4562</v>
      </c>
      <c r="B4313">
        <v>1055597853</v>
      </c>
      <c r="C4313">
        <v>1615846993</v>
      </c>
      <c r="D4313" s="1">
        <v>45370</v>
      </c>
      <c r="E4313">
        <v>99233</v>
      </c>
      <c r="F4313">
        <v>99211</v>
      </c>
      <c r="G4313" t="s">
        <v>3183</v>
      </c>
      <c r="H4313" s="34">
        <v>85471</v>
      </c>
      <c r="I4313" s="7">
        <v>72650</v>
      </c>
      <c r="J4313" s="7">
        <v>61703</v>
      </c>
      <c r="K4313" s="7">
        <v>9494</v>
      </c>
      <c r="L4313" s="7">
        <v>1453</v>
      </c>
      <c r="M4313" s="5">
        <v>0.02</v>
      </c>
      <c r="N4313" t="s">
        <v>16</v>
      </c>
      <c r="O4313" t="s">
        <v>30</v>
      </c>
      <c r="P4313" t="s">
        <v>58</v>
      </c>
      <c r="Q4313" t="s">
        <v>19</v>
      </c>
      <c r="R4313" t="s">
        <v>43</v>
      </c>
      <c r="S4313" t="s">
        <v>27</v>
      </c>
      <c r="T4313" t="s">
        <v>13312</v>
      </c>
      <c r="U4313" s="1">
        <v>45506</v>
      </c>
      <c r="V4313">
        <v>136</v>
      </c>
      <c r="W4313" t="str">
        <f t="shared" si="114"/>
        <v>120-149</v>
      </c>
    </row>
    <row r="4314" spans="1:23" x14ac:dyDescent="0.25">
      <c r="A4314" t="s">
        <v>4563</v>
      </c>
      <c r="B4314">
        <v>7413431161</v>
      </c>
      <c r="C4314">
        <v>4816837751</v>
      </c>
      <c r="D4314" s="1">
        <v>45684</v>
      </c>
      <c r="E4314">
        <v>99232</v>
      </c>
      <c r="F4314">
        <v>99281</v>
      </c>
      <c r="G4314" t="s">
        <v>293</v>
      </c>
      <c r="H4314" s="34">
        <v>60043</v>
      </c>
      <c r="I4314" s="7">
        <v>51037</v>
      </c>
      <c r="J4314" s="7">
        <v>44643.26</v>
      </c>
      <c r="K4314" s="7">
        <v>5373</v>
      </c>
      <c r="L4314" s="7">
        <v>1020.74</v>
      </c>
      <c r="M4314" s="5">
        <v>0.02</v>
      </c>
      <c r="N4314" t="s">
        <v>16</v>
      </c>
      <c r="O4314" t="s">
        <v>30</v>
      </c>
      <c r="P4314" t="s">
        <v>3147</v>
      </c>
      <c r="Q4314" t="s">
        <v>19</v>
      </c>
      <c r="R4314" t="s">
        <v>27</v>
      </c>
      <c r="S4314" t="s">
        <v>17</v>
      </c>
      <c r="T4314" t="s">
        <v>13310</v>
      </c>
      <c r="U4314" s="1">
        <v>45777</v>
      </c>
      <c r="V4314">
        <v>93</v>
      </c>
      <c r="W4314" t="str">
        <f t="shared" si="114"/>
        <v>90-119</v>
      </c>
    </row>
    <row r="4315" spans="1:23" x14ac:dyDescent="0.25">
      <c r="A4315" t="s">
        <v>4564</v>
      </c>
      <c r="B4315">
        <v>9442009060</v>
      </c>
      <c r="C4315">
        <v>9363242547</v>
      </c>
      <c r="D4315" s="1">
        <v>45552</v>
      </c>
      <c r="E4315">
        <v>99214</v>
      </c>
      <c r="F4315">
        <v>99201</v>
      </c>
      <c r="G4315" t="s">
        <v>3365</v>
      </c>
      <c r="H4315" s="34">
        <v>11220</v>
      </c>
      <c r="I4315" s="7">
        <v>8752</v>
      </c>
      <c r="J4315" s="7">
        <v>6173.6</v>
      </c>
      <c r="K4315" s="7">
        <v>828</v>
      </c>
      <c r="L4315" s="7">
        <v>1750.4</v>
      </c>
      <c r="M4315" s="5">
        <v>0.2</v>
      </c>
      <c r="N4315" t="s">
        <v>3140</v>
      </c>
      <c r="O4315" t="s">
        <v>30</v>
      </c>
      <c r="P4315" t="s">
        <v>3149</v>
      </c>
      <c r="Q4315" t="s">
        <v>32</v>
      </c>
      <c r="R4315" t="s">
        <v>26</v>
      </c>
      <c r="S4315" t="s">
        <v>21</v>
      </c>
      <c r="T4315" t="s">
        <v>13310</v>
      </c>
      <c r="U4315" s="1">
        <v>45595</v>
      </c>
      <c r="V4315">
        <v>43</v>
      </c>
      <c r="W4315" t="str">
        <f t="shared" si="114"/>
        <v>30-59</v>
      </c>
    </row>
    <row r="4316" spans="1:23" x14ac:dyDescent="0.25">
      <c r="A4316" t="s">
        <v>4565</v>
      </c>
      <c r="B4316">
        <v>6817529885</v>
      </c>
      <c r="C4316">
        <v>1601883650</v>
      </c>
      <c r="D4316" s="1">
        <v>45355</v>
      </c>
      <c r="E4316">
        <v>99215</v>
      </c>
      <c r="F4316">
        <v>99202</v>
      </c>
      <c r="G4316" t="s">
        <v>3412</v>
      </c>
      <c r="H4316" s="34">
        <v>38947</v>
      </c>
      <c r="I4316" s="7">
        <v>29210</v>
      </c>
      <c r="J4316" s="7">
        <v>24828.5</v>
      </c>
      <c r="K4316" s="7">
        <v>0</v>
      </c>
      <c r="L4316" s="7">
        <v>4381.5</v>
      </c>
      <c r="M4316" s="5">
        <v>0.15</v>
      </c>
      <c r="N4316" t="s">
        <v>1139</v>
      </c>
      <c r="O4316" t="s">
        <v>17</v>
      </c>
      <c r="P4316" t="s">
        <v>3146</v>
      </c>
      <c r="Q4316" t="s">
        <v>32</v>
      </c>
      <c r="R4316" t="s">
        <v>43</v>
      </c>
      <c r="S4316" t="s">
        <v>27</v>
      </c>
      <c r="T4316" t="s">
        <v>13311</v>
      </c>
      <c r="U4316" s="1">
        <v>45504</v>
      </c>
      <c r="V4316">
        <v>149</v>
      </c>
      <c r="W4316" t="str">
        <f t="shared" si="114"/>
        <v>120-149</v>
      </c>
    </row>
    <row r="4317" spans="1:23" x14ac:dyDescent="0.25">
      <c r="A4317" t="s">
        <v>4566</v>
      </c>
      <c r="B4317">
        <v>3127520209</v>
      </c>
      <c r="C4317">
        <v>6179579186</v>
      </c>
      <c r="D4317" s="1">
        <v>45298</v>
      </c>
      <c r="E4317">
        <v>99214</v>
      </c>
      <c r="F4317">
        <v>99283</v>
      </c>
      <c r="G4317" t="s">
        <v>3215</v>
      </c>
      <c r="H4317" s="34">
        <v>75205</v>
      </c>
      <c r="I4317" s="7">
        <v>58660</v>
      </c>
      <c r="J4317" s="7">
        <v>35709</v>
      </c>
      <c r="K4317" s="7">
        <v>11219</v>
      </c>
      <c r="L4317" s="7">
        <v>11732</v>
      </c>
      <c r="M4317" s="5">
        <v>0.2</v>
      </c>
      <c r="N4317" t="s">
        <v>3140</v>
      </c>
      <c r="O4317" t="s">
        <v>27</v>
      </c>
      <c r="P4317" t="s">
        <v>35</v>
      </c>
      <c r="Q4317" t="s">
        <v>19</v>
      </c>
      <c r="R4317" t="s">
        <v>21</v>
      </c>
      <c r="S4317" t="s">
        <v>21</v>
      </c>
      <c r="T4317" t="s">
        <v>13310</v>
      </c>
      <c r="U4317" s="1">
        <v>45416</v>
      </c>
      <c r="V4317">
        <v>118</v>
      </c>
      <c r="W4317" t="str">
        <f t="shared" si="114"/>
        <v>90-119</v>
      </c>
    </row>
    <row r="4318" spans="1:23" x14ac:dyDescent="0.25">
      <c r="A4318" t="s">
        <v>4567</v>
      </c>
      <c r="B4318">
        <v>9903218097</v>
      </c>
      <c r="C4318">
        <v>6070340896</v>
      </c>
      <c r="D4318" s="1">
        <v>45951</v>
      </c>
      <c r="E4318">
        <v>99232</v>
      </c>
      <c r="F4318">
        <v>99215</v>
      </c>
      <c r="G4318" t="s">
        <v>198</v>
      </c>
      <c r="H4318" s="34">
        <v>26449</v>
      </c>
      <c r="I4318" s="7">
        <v>20630</v>
      </c>
      <c r="J4318" s="7">
        <v>8685</v>
      </c>
      <c r="K4318" s="7">
        <v>7819</v>
      </c>
      <c r="L4318" s="7">
        <v>4126</v>
      </c>
      <c r="M4318" s="5">
        <v>0.2</v>
      </c>
      <c r="N4318" t="s">
        <v>3140</v>
      </c>
      <c r="O4318" t="s">
        <v>27</v>
      </c>
      <c r="P4318" t="s">
        <v>58</v>
      </c>
      <c r="Q4318" t="s">
        <v>32</v>
      </c>
      <c r="R4318" t="s">
        <v>20</v>
      </c>
      <c r="S4318" t="s">
        <v>17</v>
      </c>
      <c r="T4318" t="s">
        <v>13312</v>
      </c>
      <c r="U4318" s="1">
        <v>46014</v>
      </c>
      <c r="V4318">
        <v>63</v>
      </c>
      <c r="W4318" t="str">
        <f t="shared" si="114"/>
        <v>60-89</v>
      </c>
    </row>
    <row r="4319" spans="1:23" x14ac:dyDescent="0.25">
      <c r="A4319" t="s">
        <v>4568</v>
      </c>
      <c r="B4319">
        <v>332920789</v>
      </c>
      <c r="C4319">
        <v>9030316545</v>
      </c>
      <c r="D4319" s="1">
        <v>45402</v>
      </c>
      <c r="E4319">
        <v>99222</v>
      </c>
      <c r="F4319">
        <v>85025</v>
      </c>
      <c r="G4319" t="s">
        <v>63</v>
      </c>
      <c r="H4319" s="34">
        <v>97565</v>
      </c>
      <c r="I4319" s="7">
        <v>63417</v>
      </c>
      <c r="J4319" s="7">
        <v>55806.96</v>
      </c>
      <c r="K4319" s="7">
        <v>0</v>
      </c>
      <c r="L4319" s="7">
        <v>7610.04</v>
      </c>
      <c r="M4319" s="5">
        <v>0.12</v>
      </c>
      <c r="N4319" t="s">
        <v>46</v>
      </c>
      <c r="O4319" t="s">
        <v>17</v>
      </c>
      <c r="P4319" t="s">
        <v>3146</v>
      </c>
      <c r="Q4319" t="s">
        <v>19</v>
      </c>
      <c r="R4319" t="s">
        <v>27</v>
      </c>
      <c r="S4319" t="s">
        <v>21</v>
      </c>
      <c r="T4319" t="s">
        <v>13310</v>
      </c>
      <c r="U4319" s="1">
        <v>45575</v>
      </c>
      <c r="V4319">
        <v>173</v>
      </c>
      <c r="W4319" t="str">
        <f t="shared" si="114"/>
        <v>150-179</v>
      </c>
    </row>
    <row r="4320" spans="1:23" x14ac:dyDescent="0.25">
      <c r="A4320" t="s">
        <v>4569</v>
      </c>
      <c r="B4320">
        <v>2105990561</v>
      </c>
      <c r="C4320">
        <v>5811901302</v>
      </c>
      <c r="D4320" s="1">
        <v>45505</v>
      </c>
      <c r="E4320">
        <v>99221</v>
      </c>
      <c r="F4320">
        <v>80053</v>
      </c>
      <c r="G4320" t="s">
        <v>187</v>
      </c>
      <c r="H4320" s="34">
        <v>18716</v>
      </c>
      <c r="I4320" s="7">
        <v>14973</v>
      </c>
      <c r="J4320" s="7">
        <v>11226.78</v>
      </c>
      <c r="K4320" s="7">
        <v>1650</v>
      </c>
      <c r="L4320" s="7">
        <v>2096.2199999999998</v>
      </c>
      <c r="M4320" s="5">
        <v>0.14000000000000001</v>
      </c>
      <c r="N4320" t="s">
        <v>1135</v>
      </c>
      <c r="O4320" t="s">
        <v>30</v>
      </c>
      <c r="P4320" t="s">
        <v>31</v>
      </c>
      <c r="Q4320" t="s">
        <v>32</v>
      </c>
      <c r="R4320" t="s">
        <v>27</v>
      </c>
      <c r="S4320" t="s">
        <v>17</v>
      </c>
      <c r="T4320" t="s">
        <v>13311</v>
      </c>
      <c r="U4320" s="1">
        <v>45545</v>
      </c>
      <c r="V4320">
        <v>40</v>
      </c>
      <c r="W4320" t="str">
        <f t="shared" si="114"/>
        <v>30-59</v>
      </c>
    </row>
    <row r="4321" spans="1:23" x14ac:dyDescent="0.25">
      <c r="A4321" t="s">
        <v>4570</v>
      </c>
      <c r="B4321">
        <v>4120340757</v>
      </c>
      <c r="C4321">
        <v>9742813595</v>
      </c>
      <c r="D4321" s="1">
        <v>45701</v>
      </c>
      <c r="E4321">
        <v>99231</v>
      </c>
      <c r="F4321">
        <v>99214</v>
      </c>
      <c r="G4321" t="s">
        <v>154</v>
      </c>
      <c r="H4321" s="34">
        <v>34353</v>
      </c>
      <c r="I4321" s="7">
        <v>29200</v>
      </c>
      <c r="J4321" s="7">
        <v>28616</v>
      </c>
      <c r="K4321" s="7">
        <v>0</v>
      </c>
      <c r="L4321" s="7">
        <v>584</v>
      </c>
      <c r="M4321" s="5">
        <v>0.02</v>
      </c>
      <c r="N4321" t="s">
        <v>16</v>
      </c>
      <c r="O4321" t="s">
        <v>17</v>
      </c>
      <c r="P4321" t="s">
        <v>18</v>
      </c>
      <c r="Q4321" t="s">
        <v>19</v>
      </c>
      <c r="R4321" t="s">
        <v>26</v>
      </c>
      <c r="S4321" t="s">
        <v>27</v>
      </c>
      <c r="T4321" t="s">
        <v>13311</v>
      </c>
      <c r="U4321" s="1">
        <v>45793</v>
      </c>
      <c r="V4321">
        <v>92</v>
      </c>
      <c r="W4321" t="str">
        <f t="shared" si="114"/>
        <v>90-119</v>
      </c>
    </row>
    <row r="4322" spans="1:23" x14ac:dyDescent="0.25">
      <c r="A4322" t="s">
        <v>4571</v>
      </c>
      <c r="B4322">
        <v>2992320234</v>
      </c>
      <c r="C4322">
        <v>1841111099</v>
      </c>
      <c r="D4322" s="1">
        <v>45350</v>
      </c>
      <c r="E4322">
        <v>99222</v>
      </c>
      <c r="F4322">
        <v>99292</v>
      </c>
      <c r="G4322" t="s">
        <v>3562</v>
      </c>
      <c r="H4322" s="34">
        <v>88540</v>
      </c>
      <c r="I4322" s="7">
        <v>70832</v>
      </c>
      <c r="J4322" s="7">
        <v>40872.519999999997</v>
      </c>
      <c r="K4322" s="7">
        <v>20043</v>
      </c>
      <c r="L4322" s="7">
        <v>9916.48</v>
      </c>
      <c r="M4322" s="5">
        <v>0.14000000000000001</v>
      </c>
      <c r="N4322" t="s">
        <v>1135</v>
      </c>
      <c r="O4322" t="s">
        <v>27</v>
      </c>
      <c r="P4322" t="s">
        <v>3148</v>
      </c>
      <c r="Q4322" t="s">
        <v>19</v>
      </c>
      <c r="R4322" t="s">
        <v>43</v>
      </c>
      <c r="S4322" t="s">
        <v>21</v>
      </c>
      <c r="T4322" t="s">
        <v>13311</v>
      </c>
      <c r="U4322" s="1">
        <v>45381</v>
      </c>
      <c r="V4322">
        <v>31</v>
      </c>
      <c r="W4322" t="str">
        <f t="shared" si="114"/>
        <v>30-59</v>
      </c>
    </row>
    <row r="4323" spans="1:23" x14ac:dyDescent="0.25">
      <c r="A4323" t="s">
        <v>4572</v>
      </c>
      <c r="B4323">
        <v>6824872119</v>
      </c>
      <c r="C4323">
        <v>9862825200</v>
      </c>
      <c r="D4323" s="1">
        <v>45691</v>
      </c>
      <c r="E4323">
        <v>99223</v>
      </c>
      <c r="F4323">
        <v>99202</v>
      </c>
      <c r="G4323" t="s">
        <v>3320</v>
      </c>
      <c r="H4323" s="34">
        <v>24775</v>
      </c>
      <c r="I4323" s="7">
        <v>18581</v>
      </c>
      <c r="J4323" s="7">
        <v>15793.85</v>
      </c>
      <c r="K4323" s="7">
        <v>0</v>
      </c>
      <c r="L4323" s="7">
        <v>2787.15</v>
      </c>
      <c r="M4323" s="5">
        <v>0.15</v>
      </c>
      <c r="N4323" t="s">
        <v>1139</v>
      </c>
      <c r="O4323" t="s">
        <v>17</v>
      </c>
      <c r="P4323" t="s">
        <v>25</v>
      </c>
      <c r="Q4323" t="s">
        <v>19</v>
      </c>
      <c r="R4323" t="s">
        <v>26</v>
      </c>
      <c r="S4323" t="s">
        <v>17</v>
      </c>
      <c r="T4323" t="s">
        <v>13311</v>
      </c>
      <c r="U4323" s="1">
        <v>45799</v>
      </c>
      <c r="V4323">
        <v>108</v>
      </c>
      <c r="W4323" t="str">
        <f t="shared" si="114"/>
        <v>90-119</v>
      </c>
    </row>
    <row r="4324" spans="1:23" x14ac:dyDescent="0.25">
      <c r="A4324" t="s">
        <v>4573</v>
      </c>
      <c r="B4324">
        <v>6564660686</v>
      </c>
      <c r="C4324">
        <v>1342026611</v>
      </c>
      <c r="D4324" s="1">
        <v>45815</v>
      </c>
      <c r="E4324">
        <v>99231</v>
      </c>
      <c r="F4324">
        <v>99292</v>
      </c>
      <c r="G4324" t="s">
        <v>106</v>
      </c>
      <c r="H4324" s="34">
        <v>32441</v>
      </c>
      <c r="I4324" s="7">
        <v>21087</v>
      </c>
      <c r="J4324" s="7">
        <v>16684.560000000001</v>
      </c>
      <c r="K4324" s="7">
        <v>1872</v>
      </c>
      <c r="L4324" s="7">
        <v>2530.44</v>
      </c>
      <c r="M4324" s="5">
        <v>0.12</v>
      </c>
      <c r="N4324" t="s">
        <v>46</v>
      </c>
      <c r="O4324" t="s">
        <v>27</v>
      </c>
      <c r="P4324" t="s">
        <v>58</v>
      </c>
      <c r="Q4324" t="s">
        <v>19</v>
      </c>
      <c r="R4324" t="s">
        <v>43</v>
      </c>
      <c r="S4324" t="s">
        <v>17</v>
      </c>
      <c r="T4324" t="s">
        <v>13312</v>
      </c>
      <c r="U4324" s="1">
        <v>45858</v>
      </c>
      <c r="V4324">
        <v>43</v>
      </c>
      <c r="W4324" t="str">
        <f t="shared" si="114"/>
        <v>30-59</v>
      </c>
    </row>
    <row r="4325" spans="1:23" x14ac:dyDescent="0.25">
      <c r="A4325" t="s">
        <v>4574</v>
      </c>
      <c r="B4325">
        <v>2803569794</v>
      </c>
      <c r="C4325">
        <v>821353576</v>
      </c>
      <c r="D4325" s="1">
        <v>45778</v>
      </c>
      <c r="E4325">
        <v>99238</v>
      </c>
      <c r="F4325">
        <v>99281</v>
      </c>
      <c r="G4325" t="s">
        <v>134</v>
      </c>
      <c r="H4325" s="34">
        <v>84966</v>
      </c>
      <c r="I4325" s="7">
        <v>55228</v>
      </c>
      <c r="J4325" s="7">
        <v>48600.639999999999</v>
      </c>
      <c r="K4325" s="7">
        <v>0</v>
      </c>
      <c r="L4325" s="7">
        <v>6627.36</v>
      </c>
      <c r="M4325" s="5">
        <v>0.12</v>
      </c>
      <c r="N4325" t="s">
        <v>46</v>
      </c>
      <c r="O4325" t="s">
        <v>17</v>
      </c>
      <c r="P4325" t="s">
        <v>58</v>
      </c>
      <c r="Q4325" t="s">
        <v>19</v>
      </c>
      <c r="R4325" t="s">
        <v>43</v>
      </c>
      <c r="S4325" t="s">
        <v>17</v>
      </c>
      <c r="T4325" t="s">
        <v>13312</v>
      </c>
      <c r="U4325" s="1">
        <v>45877</v>
      </c>
      <c r="V4325">
        <v>99</v>
      </c>
      <c r="W4325" t="str">
        <f t="shared" si="114"/>
        <v>90-119</v>
      </c>
    </row>
    <row r="4326" spans="1:23" x14ac:dyDescent="0.25">
      <c r="A4326" t="s">
        <v>4575</v>
      </c>
      <c r="B4326">
        <v>1997540494</v>
      </c>
      <c r="C4326">
        <v>9605128746</v>
      </c>
      <c r="D4326" s="1">
        <v>45577</v>
      </c>
      <c r="E4326">
        <v>99215</v>
      </c>
      <c r="F4326">
        <v>93000</v>
      </c>
      <c r="G4326" t="s">
        <v>286</v>
      </c>
      <c r="H4326" s="34">
        <v>26712</v>
      </c>
      <c r="I4326" s="7">
        <v>22705</v>
      </c>
      <c r="J4326" s="7">
        <v>22250.9</v>
      </c>
      <c r="K4326" s="7">
        <v>0</v>
      </c>
      <c r="L4326" s="7">
        <v>454.1</v>
      </c>
      <c r="M4326" s="5">
        <v>0.02</v>
      </c>
      <c r="N4326" t="s">
        <v>16</v>
      </c>
      <c r="O4326" t="s">
        <v>17</v>
      </c>
      <c r="P4326" t="s">
        <v>3148</v>
      </c>
      <c r="Q4326" t="s">
        <v>19</v>
      </c>
      <c r="R4326" t="s">
        <v>21</v>
      </c>
      <c r="S4326" t="s">
        <v>21</v>
      </c>
      <c r="T4326" t="s">
        <v>13312</v>
      </c>
      <c r="U4326" s="1">
        <v>45653</v>
      </c>
      <c r="V4326">
        <v>76</v>
      </c>
      <c r="W4326" t="str">
        <f t="shared" si="114"/>
        <v>60-89</v>
      </c>
    </row>
    <row r="4327" spans="1:23" x14ac:dyDescent="0.25">
      <c r="A4327" t="s">
        <v>4576</v>
      </c>
      <c r="B4327">
        <v>319111021</v>
      </c>
      <c r="C4327">
        <v>5678488385</v>
      </c>
      <c r="D4327" s="1">
        <v>45538</v>
      </c>
      <c r="E4327">
        <v>99221</v>
      </c>
      <c r="F4327">
        <v>97110</v>
      </c>
      <c r="G4327" t="s">
        <v>48</v>
      </c>
      <c r="H4327" s="34">
        <v>95274</v>
      </c>
      <c r="I4327" s="7">
        <v>68597</v>
      </c>
      <c r="J4327" s="7">
        <v>63109.24</v>
      </c>
      <c r="K4327" s="7">
        <v>0</v>
      </c>
      <c r="L4327" s="7">
        <v>5487.76</v>
      </c>
      <c r="M4327" s="5">
        <v>0.08</v>
      </c>
      <c r="N4327" t="s">
        <v>24</v>
      </c>
      <c r="O4327" t="s">
        <v>17</v>
      </c>
      <c r="P4327" t="s">
        <v>97</v>
      </c>
      <c r="Q4327" t="s">
        <v>19</v>
      </c>
      <c r="R4327" t="s">
        <v>20</v>
      </c>
      <c r="S4327" t="s">
        <v>27</v>
      </c>
      <c r="T4327" t="s">
        <v>13311</v>
      </c>
      <c r="U4327" s="1">
        <v>45638</v>
      </c>
      <c r="V4327">
        <v>100</v>
      </c>
      <c r="W4327" t="str">
        <f t="shared" si="114"/>
        <v>90-119</v>
      </c>
    </row>
    <row r="4328" spans="1:23" x14ac:dyDescent="0.25">
      <c r="A4328" t="s">
        <v>4577</v>
      </c>
      <c r="B4328">
        <v>931163781</v>
      </c>
      <c r="C4328">
        <v>239039312</v>
      </c>
      <c r="D4328" s="1">
        <v>45714</v>
      </c>
      <c r="E4328">
        <v>99215</v>
      </c>
      <c r="F4328">
        <v>80053</v>
      </c>
      <c r="G4328" t="s">
        <v>3309</v>
      </c>
      <c r="H4328" s="34">
        <v>95985</v>
      </c>
      <c r="I4328" s="7">
        <v>75828</v>
      </c>
      <c r="J4328" s="7">
        <v>63695.519999999997</v>
      </c>
      <c r="K4328" s="7">
        <v>0</v>
      </c>
      <c r="L4328" s="7">
        <v>12132.48</v>
      </c>
      <c r="M4328" s="5">
        <v>0.16</v>
      </c>
      <c r="N4328" t="s">
        <v>1138</v>
      </c>
      <c r="O4328" t="s">
        <v>17</v>
      </c>
      <c r="P4328" t="s">
        <v>35</v>
      </c>
      <c r="Q4328" t="s">
        <v>32</v>
      </c>
      <c r="R4328" t="s">
        <v>26</v>
      </c>
      <c r="S4328" t="s">
        <v>27</v>
      </c>
      <c r="T4328" t="s">
        <v>13312</v>
      </c>
      <c r="U4328" s="1">
        <v>45795</v>
      </c>
      <c r="V4328">
        <v>81</v>
      </c>
      <c r="W4328" t="str">
        <f t="shared" si="114"/>
        <v>60-89</v>
      </c>
    </row>
    <row r="4329" spans="1:23" x14ac:dyDescent="0.25">
      <c r="A4329" t="s">
        <v>4578</v>
      </c>
      <c r="B4329">
        <v>4938825177</v>
      </c>
      <c r="C4329">
        <v>2354537953</v>
      </c>
      <c r="D4329" s="1">
        <v>45931</v>
      </c>
      <c r="E4329">
        <v>99213</v>
      </c>
      <c r="F4329">
        <v>81000</v>
      </c>
      <c r="G4329" t="s">
        <v>3377</v>
      </c>
      <c r="H4329" s="34">
        <v>12519</v>
      </c>
      <c r="I4329" s="7">
        <v>9765</v>
      </c>
      <c r="J4329" s="7">
        <v>4494</v>
      </c>
      <c r="K4329" s="7">
        <v>3318</v>
      </c>
      <c r="L4329" s="7">
        <v>1953</v>
      </c>
      <c r="M4329" s="5">
        <v>0.2</v>
      </c>
      <c r="N4329" t="s">
        <v>3140</v>
      </c>
      <c r="O4329" t="s">
        <v>27</v>
      </c>
      <c r="P4329" t="s">
        <v>25</v>
      </c>
      <c r="Q4329" t="s">
        <v>19</v>
      </c>
      <c r="R4329" t="s">
        <v>27</v>
      </c>
      <c r="S4329" t="s">
        <v>27</v>
      </c>
      <c r="T4329" t="s">
        <v>13310</v>
      </c>
      <c r="U4329" s="1">
        <v>46077</v>
      </c>
      <c r="V4329">
        <v>146</v>
      </c>
      <c r="W4329" t="str">
        <f t="shared" si="114"/>
        <v>120-149</v>
      </c>
    </row>
    <row r="4330" spans="1:23" x14ac:dyDescent="0.25">
      <c r="A4330" t="s">
        <v>4579</v>
      </c>
      <c r="B4330">
        <v>1284673517</v>
      </c>
      <c r="C4330">
        <v>3426327743</v>
      </c>
      <c r="D4330" s="1">
        <v>45310</v>
      </c>
      <c r="E4330">
        <v>99222</v>
      </c>
      <c r="F4330">
        <v>85025</v>
      </c>
      <c r="G4330" t="s">
        <v>3419</v>
      </c>
      <c r="H4330" s="34">
        <v>84463</v>
      </c>
      <c r="I4330" s="7">
        <v>67570</v>
      </c>
      <c r="J4330" s="7">
        <v>51738.2</v>
      </c>
      <c r="K4330" s="7">
        <v>6372</v>
      </c>
      <c r="L4330" s="7">
        <v>9459.7999999999993</v>
      </c>
      <c r="M4330" s="5">
        <v>0.14000000000000001</v>
      </c>
      <c r="N4330" t="s">
        <v>1135</v>
      </c>
      <c r="O4330" t="s">
        <v>27</v>
      </c>
      <c r="P4330" t="s">
        <v>3146</v>
      </c>
      <c r="Q4330" t="s">
        <v>19</v>
      </c>
      <c r="R4330" t="s">
        <v>21</v>
      </c>
      <c r="S4330" t="s">
        <v>17</v>
      </c>
      <c r="T4330" t="s">
        <v>13311</v>
      </c>
      <c r="U4330" s="1">
        <v>45348</v>
      </c>
      <c r="V4330">
        <v>38</v>
      </c>
      <c r="W4330" t="str">
        <f t="shared" si="114"/>
        <v>30-59</v>
      </c>
    </row>
    <row r="4331" spans="1:23" x14ac:dyDescent="0.25">
      <c r="A4331" t="s">
        <v>4580</v>
      </c>
      <c r="B4331">
        <v>6342999789</v>
      </c>
      <c r="C4331">
        <v>8003283253</v>
      </c>
      <c r="D4331" s="1">
        <v>45565</v>
      </c>
      <c r="E4331">
        <v>99233</v>
      </c>
      <c r="F4331">
        <v>97110</v>
      </c>
      <c r="G4331" t="s">
        <v>127</v>
      </c>
      <c r="H4331" s="34">
        <v>81397</v>
      </c>
      <c r="I4331" s="7">
        <v>58606</v>
      </c>
      <c r="J4331" s="7">
        <v>49937.52</v>
      </c>
      <c r="K4331" s="7">
        <v>3980</v>
      </c>
      <c r="L4331" s="7">
        <v>4688.4799999999996</v>
      </c>
      <c r="M4331" s="5">
        <v>0.08</v>
      </c>
      <c r="N4331" t="s">
        <v>24</v>
      </c>
      <c r="O4331" t="s">
        <v>30</v>
      </c>
      <c r="P4331" t="s">
        <v>35</v>
      </c>
      <c r="Q4331" t="s">
        <v>32</v>
      </c>
      <c r="R4331" t="s">
        <v>26</v>
      </c>
      <c r="S4331" t="s">
        <v>21</v>
      </c>
      <c r="T4331" t="s">
        <v>13312</v>
      </c>
      <c r="U4331" s="1">
        <v>45700</v>
      </c>
      <c r="V4331">
        <v>135</v>
      </c>
      <c r="W4331" t="str">
        <f t="shared" si="114"/>
        <v>120-149</v>
      </c>
    </row>
    <row r="4332" spans="1:23" x14ac:dyDescent="0.25">
      <c r="A4332" t="s">
        <v>4581</v>
      </c>
      <c r="B4332">
        <v>9616816238</v>
      </c>
      <c r="C4332">
        <v>5598389300</v>
      </c>
      <c r="D4332" s="1">
        <v>45957</v>
      </c>
      <c r="E4332">
        <v>99233</v>
      </c>
      <c r="F4332">
        <v>99211</v>
      </c>
      <c r="G4332" t="s">
        <v>574</v>
      </c>
      <c r="H4332" s="34">
        <v>82905</v>
      </c>
      <c r="I4332" s="7">
        <v>59692</v>
      </c>
      <c r="J4332" s="7">
        <v>45205.64</v>
      </c>
      <c r="K4332" s="7">
        <v>9711</v>
      </c>
      <c r="L4332" s="7">
        <v>4775.3599999999997</v>
      </c>
      <c r="M4332" s="5">
        <v>0.08</v>
      </c>
      <c r="N4332" t="s">
        <v>24</v>
      </c>
      <c r="O4332" t="s">
        <v>27</v>
      </c>
      <c r="P4332" t="s">
        <v>3146</v>
      </c>
      <c r="Q4332" t="s">
        <v>19</v>
      </c>
      <c r="R4332" t="s">
        <v>43</v>
      </c>
      <c r="S4332" t="s">
        <v>27</v>
      </c>
      <c r="T4332" t="s">
        <v>13311</v>
      </c>
      <c r="U4332" s="1">
        <v>46039</v>
      </c>
      <c r="V4332">
        <v>82</v>
      </c>
      <c r="W4332" t="str">
        <f t="shared" si="114"/>
        <v>60-89</v>
      </c>
    </row>
    <row r="4333" spans="1:23" x14ac:dyDescent="0.25">
      <c r="A4333" t="s">
        <v>4582</v>
      </c>
      <c r="B4333">
        <v>3181639555</v>
      </c>
      <c r="C4333">
        <v>1992763539</v>
      </c>
      <c r="D4333" s="1">
        <v>45900</v>
      </c>
      <c r="E4333">
        <v>99221</v>
      </c>
      <c r="F4333">
        <v>90834</v>
      </c>
      <c r="G4333" t="s">
        <v>207</v>
      </c>
      <c r="H4333" s="34">
        <v>68416</v>
      </c>
      <c r="I4333" s="7">
        <v>51312</v>
      </c>
      <c r="J4333" s="7">
        <v>34357.199999999997</v>
      </c>
      <c r="K4333" s="7">
        <v>9258</v>
      </c>
      <c r="L4333" s="7">
        <v>7696.8</v>
      </c>
      <c r="M4333" s="5">
        <v>0.15</v>
      </c>
      <c r="N4333" t="s">
        <v>1139</v>
      </c>
      <c r="O4333" t="s">
        <v>27</v>
      </c>
      <c r="P4333" t="s">
        <v>3148</v>
      </c>
      <c r="Q4333" t="s">
        <v>32</v>
      </c>
      <c r="R4333" t="s">
        <v>21</v>
      </c>
      <c r="S4333" t="s">
        <v>21</v>
      </c>
      <c r="T4333" t="s">
        <v>13310</v>
      </c>
      <c r="U4333" s="1">
        <v>45988</v>
      </c>
      <c r="V4333">
        <v>88</v>
      </c>
      <c r="W4333" t="str">
        <f t="shared" si="114"/>
        <v>60-89</v>
      </c>
    </row>
    <row r="4334" spans="1:23" x14ac:dyDescent="0.25">
      <c r="A4334" t="s">
        <v>4583</v>
      </c>
      <c r="B4334">
        <v>7714485472</v>
      </c>
      <c r="C4334">
        <v>6815453306</v>
      </c>
      <c r="D4334" s="1">
        <v>45849</v>
      </c>
      <c r="E4334">
        <v>99222</v>
      </c>
      <c r="F4334">
        <v>99282</v>
      </c>
      <c r="G4334" t="s">
        <v>279</v>
      </c>
      <c r="H4334" s="34">
        <v>56598</v>
      </c>
      <c r="I4334" s="7">
        <v>45278</v>
      </c>
      <c r="J4334" s="7">
        <v>28985.08</v>
      </c>
      <c r="K4334" s="7">
        <v>9954</v>
      </c>
      <c r="L4334" s="7">
        <v>6338.92</v>
      </c>
      <c r="M4334" s="5">
        <v>0.14000000000000001</v>
      </c>
      <c r="N4334" t="s">
        <v>1135</v>
      </c>
      <c r="O4334" t="s">
        <v>27</v>
      </c>
      <c r="P4334" t="s">
        <v>3146</v>
      </c>
      <c r="Q4334" t="s">
        <v>19</v>
      </c>
      <c r="R4334" t="s">
        <v>27</v>
      </c>
      <c r="S4334" t="s">
        <v>27</v>
      </c>
      <c r="T4334" t="s">
        <v>13311</v>
      </c>
      <c r="U4334" s="1">
        <v>45949</v>
      </c>
      <c r="V4334">
        <v>100</v>
      </c>
      <c r="W4334" t="str">
        <f t="shared" si="114"/>
        <v>90-119</v>
      </c>
    </row>
    <row r="4335" spans="1:23" x14ac:dyDescent="0.25">
      <c r="A4335" t="s">
        <v>4584</v>
      </c>
      <c r="B4335">
        <v>7468064040</v>
      </c>
      <c r="C4335">
        <v>3647253954</v>
      </c>
      <c r="D4335" s="1">
        <v>45661</v>
      </c>
      <c r="E4335">
        <v>99214</v>
      </c>
      <c r="F4335">
        <v>99211</v>
      </c>
      <c r="G4335" t="s">
        <v>114</v>
      </c>
      <c r="H4335" s="34">
        <v>45115</v>
      </c>
      <c r="I4335" s="7">
        <v>33836</v>
      </c>
      <c r="J4335" s="7">
        <v>28760.6</v>
      </c>
      <c r="K4335" s="7">
        <v>0</v>
      </c>
      <c r="L4335" s="7">
        <v>5075.3999999999996</v>
      </c>
      <c r="M4335" s="5">
        <v>0.15</v>
      </c>
      <c r="N4335" t="s">
        <v>1139</v>
      </c>
      <c r="O4335" t="s">
        <v>17</v>
      </c>
      <c r="P4335" t="s">
        <v>3149</v>
      </c>
      <c r="Q4335" t="s">
        <v>19</v>
      </c>
      <c r="R4335" t="s">
        <v>20</v>
      </c>
      <c r="S4335" t="s">
        <v>27</v>
      </c>
      <c r="T4335" t="s">
        <v>13311</v>
      </c>
      <c r="U4335" s="1">
        <v>45802</v>
      </c>
      <c r="V4335">
        <v>141</v>
      </c>
      <c r="W4335" t="str">
        <f t="shared" si="114"/>
        <v>120-149</v>
      </c>
    </row>
    <row r="4336" spans="1:23" x14ac:dyDescent="0.25">
      <c r="A4336" t="s">
        <v>4585</v>
      </c>
      <c r="B4336">
        <v>4599119271</v>
      </c>
      <c r="C4336">
        <v>1165523875</v>
      </c>
      <c r="D4336" s="1">
        <v>45932</v>
      </c>
      <c r="E4336">
        <v>99223</v>
      </c>
      <c r="F4336">
        <v>99215</v>
      </c>
      <c r="G4336" t="s">
        <v>71</v>
      </c>
      <c r="H4336" s="34">
        <v>13080</v>
      </c>
      <c r="I4336" s="7">
        <v>8502</v>
      </c>
      <c r="J4336" s="7">
        <v>4600.76</v>
      </c>
      <c r="K4336" s="7">
        <v>2881</v>
      </c>
      <c r="L4336" s="7">
        <v>1020.24</v>
      </c>
      <c r="M4336" s="5">
        <v>0.12</v>
      </c>
      <c r="N4336" t="s">
        <v>46</v>
      </c>
      <c r="O4336" t="s">
        <v>27</v>
      </c>
      <c r="P4336" t="s">
        <v>97</v>
      </c>
      <c r="Q4336" t="s">
        <v>19</v>
      </c>
      <c r="R4336" t="s">
        <v>27</v>
      </c>
      <c r="S4336" t="s">
        <v>17</v>
      </c>
      <c r="T4336" t="s">
        <v>13311</v>
      </c>
      <c r="U4336" s="1">
        <v>46106</v>
      </c>
      <c r="V4336">
        <v>174</v>
      </c>
      <c r="W4336" t="str">
        <f t="shared" si="114"/>
        <v>150-179</v>
      </c>
    </row>
    <row r="4337" spans="1:23" x14ac:dyDescent="0.25">
      <c r="A4337" t="s">
        <v>4586</v>
      </c>
      <c r="B4337">
        <v>4825089641</v>
      </c>
      <c r="C4337">
        <v>4583120936</v>
      </c>
      <c r="D4337" s="1">
        <v>45850</v>
      </c>
      <c r="E4337">
        <v>99232</v>
      </c>
      <c r="F4337">
        <v>99211</v>
      </c>
      <c r="G4337" t="s">
        <v>3276</v>
      </c>
      <c r="H4337" s="34">
        <v>95566</v>
      </c>
      <c r="I4337" s="7">
        <v>75497</v>
      </c>
      <c r="J4337" s="7">
        <v>58225.48</v>
      </c>
      <c r="K4337" s="7">
        <v>5192</v>
      </c>
      <c r="L4337" s="7">
        <v>12079.52</v>
      </c>
      <c r="M4337" s="5">
        <v>0.16</v>
      </c>
      <c r="N4337" t="s">
        <v>1138</v>
      </c>
      <c r="O4337" t="s">
        <v>30</v>
      </c>
      <c r="P4337" t="s">
        <v>18</v>
      </c>
      <c r="Q4337" t="s">
        <v>32</v>
      </c>
      <c r="R4337" t="s">
        <v>27</v>
      </c>
      <c r="S4337" t="s">
        <v>17</v>
      </c>
      <c r="T4337" t="s">
        <v>13310</v>
      </c>
      <c r="U4337" s="1">
        <v>46013</v>
      </c>
      <c r="V4337">
        <v>163</v>
      </c>
      <c r="W4337" t="str">
        <f t="shared" si="114"/>
        <v>150-179</v>
      </c>
    </row>
    <row r="4338" spans="1:23" x14ac:dyDescent="0.25">
      <c r="A4338" t="s">
        <v>4587</v>
      </c>
      <c r="B4338">
        <v>2746838575</v>
      </c>
      <c r="C4338">
        <v>2585795799</v>
      </c>
      <c r="D4338" s="1">
        <v>45464</v>
      </c>
      <c r="E4338">
        <v>99232</v>
      </c>
      <c r="F4338">
        <v>99285</v>
      </c>
      <c r="G4338" t="s">
        <v>362</v>
      </c>
      <c r="H4338" s="34">
        <v>50753</v>
      </c>
      <c r="I4338" s="7">
        <v>40095</v>
      </c>
      <c r="J4338" s="7">
        <v>33679.800000000003</v>
      </c>
      <c r="K4338" s="7">
        <v>0</v>
      </c>
      <c r="L4338" s="7">
        <v>6415.2</v>
      </c>
      <c r="M4338" s="5">
        <v>0.16</v>
      </c>
      <c r="N4338" t="s">
        <v>1138</v>
      </c>
      <c r="O4338" t="s">
        <v>17</v>
      </c>
      <c r="P4338" t="s">
        <v>3148</v>
      </c>
      <c r="Q4338" t="s">
        <v>19</v>
      </c>
      <c r="R4338" t="s">
        <v>20</v>
      </c>
      <c r="S4338" t="s">
        <v>17</v>
      </c>
      <c r="T4338" t="s">
        <v>13311</v>
      </c>
      <c r="U4338" s="1">
        <v>45609</v>
      </c>
      <c r="V4338">
        <v>145</v>
      </c>
      <c r="W4338" t="str">
        <f t="shared" si="114"/>
        <v>120-149</v>
      </c>
    </row>
    <row r="4339" spans="1:23" x14ac:dyDescent="0.25">
      <c r="A4339" t="s">
        <v>4588</v>
      </c>
      <c r="B4339">
        <v>1871796809</v>
      </c>
      <c r="C4339">
        <v>1789838535</v>
      </c>
      <c r="D4339" s="1">
        <v>45935</v>
      </c>
      <c r="E4339">
        <v>99231</v>
      </c>
      <c r="F4339">
        <v>99281</v>
      </c>
      <c r="G4339" t="s">
        <v>272</v>
      </c>
      <c r="H4339" s="34">
        <v>73322</v>
      </c>
      <c r="I4339" s="7">
        <v>54992</v>
      </c>
      <c r="J4339" s="7">
        <v>38492.199999999997</v>
      </c>
      <c r="K4339" s="7">
        <v>8251</v>
      </c>
      <c r="L4339" s="7">
        <v>8248.7999999999993</v>
      </c>
      <c r="M4339" s="5">
        <v>0.15</v>
      </c>
      <c r="N4339" t="s">
        <v>1139</v>
      </c>
      <c r="O4339" t="s">
        <v>30</v>
      </c>
      <c r="P4339" t="s">
        <v>31</v>
      </c>
      <c r="Q4339" t="s">
        <v>19</v>
      </c>
      <c r="R4339" t="s">
        <v>21</v>
      </c>
      <c r="S4339" t="s">
        <v>21</v>
      </c>
      <c r="T4339" t="s">
        <v>13312</v>
      </c>
      <c r="U4339" s="1">
        <v>45965</v>
      </c>
      <c r="V4339">
        <v>30</v>
      </c>
      <c r="W4339" t="str">
        <f t="shared" si="114"/>
        <v>30-59</v>
      </c>
    </row>
    <row r="4340" spans="1:23" x14ac:dyDescent="0.25">
      <c r="A4340" t="s">
        <v>4589</v>
      </c>
      <c r="B4340">
        <v>8191002543</v>
      </c>
      <c r="C4340">
        <v>942014249</v>
      </c>
      <c r="D4340" s="1">
        <v>45309</v>
      </c>
      <c r="E4340">
        <v>99213</v>
      </c>
      <c r="F4340">
        <v>99204</v>
      </c>
      <c r="G4340" t="s">
        <v>178</v>
      </c>
      <c r="H4340" s="34">
        <v>24034</v>
      </c>
      <c r="I4340" s="7">
        <v>18987</v>
      </c>
      <c r="J4340" s="7">
        <v>14548.08</v>
      </c>
      <c r="K4340" s="7">
        <v>1401</v>
      </c>
      <c r="L4340" s="7">
        <v>3037.92</v>
      </c>
      <c r="M4340" s="5">
        <v>0.16</v>
      </c>
      <c r="N4340" t="s">
        <v>1138</v>
      </c>
      <c r="O4340" t="s">
        <v>30</v>
      </c>
      <c r="P4340" t="s">
        <v>3148</v>
      </c>
      <c r="Q4340" t="s">
        <v>19</v>
      </c>
      <c r="R4340" t="s">
        <v>20</v>
      </c>
      <c r="S4340" t="s">
        <v>21</v>
      </c>
      <c r="T4340" t="s">
        <v>13310</v>
      </c>
      <c r="U4340" s="1">
        <v>45384</v>
      </c>
      <c r="V4340">
        <v>75</v>
      </c>
      <c r="W4340" t="str">
        <f t="shared" si="114"/>
        <v>60-89</v>
      </c>
    </row>
    <row r="4341" spans="1:23" x14ac:dyDescent="0.25">
      <c r="A4341" t="s">
        <v>4590</v>
      </c>
      <c r="B4341">
        <v>1394169323</v>
      </c>
      <c r="C4341">
        <v>1865496645</v>
      </c>
      <c r="D4341" s="1">
        <v>45329</v>
      </c>
      <c r="E4341">
        <v>99221</v>
      </c>
      <c r="F4341">
        <v>99284</v>
      </c>
      <c r="G4341" t="s">
        <v>131</v>
      </c>
      <c r="H4341" s="34">
        <v>66513</v>
      </c>
      <c r="I4341" s="7">
        <v>43233</v>
      </c>
      <c r="J4341" s="7">
        <v>32200.04</v>
      </c>
      <c r="K4341" s="7">
        <v>5845</v>
      </c>
      <c r="L4341" s="7">
        <v>5187.96</v>
      </c>
      <c r="M4341" s="5">
        <v>0.12</v>
      </c>
      <c r="N4341" t="s">
        <v>46</v>
      </c>
      <c r="O4341" t="s">
        <v>30</v>
      </c>
      <c r="P4341" t="s">
        <v>35</v>
      </c>
      <c r="Q4341" t="s">
        <v>19</v>
      </c>
      <c r="R4341" t="s">
        <v>26</v>
      </c>
      <c r="S4341" t="s">
        <v>21</v>
      </c>
      <c r="T4341" t="s">
        <v>13312</v>
      </c>
      <c r="U4341" s="1">
        <v>45397</v>
      </c>
      <c r="V4341">
        <v>68</v>
      </c>
      <c r="W4341" t="str">
        <f t="shared" si="114"/>
        <v>60-89</v>
      </c>
    </row>
    <row r="4342" spans="1:23" x14ac:dyDescent="0.25">
      <c r="A4342" t="s">
        <v>4591</v>
      </c>
      <c r="B4342">
        <v>1762973439</v>
      </c>
      <c r="C4342">
        <v>1058474218</v>
      </c>
      <c r="D4342" s="1">
        <v>45435</v>
      </c>
      <c r="E4342">
        <v>99238</v>
      </c>
      <c r="F4342">
        <v>36415</v>
      </c>
      <c r="G4342" t="s">
        <v>3490</v>
      </c>
      <c r="H4342" s="34">
        <v>86816</v>
      </c>
      <c r="I4342" s="7">
        <v>69453</v>
      </c>
      <c r="J4342" s="7">
        <v>42177.58</v>
      </c>
      <c r="K4342" s="7">
        <v>17552</v>
      </c>
      <c r="L4342" s="7">
        <v>9723.42</v>
      </c>
      <c r="M4342" s="5">
        <v>0.14000000000000001</v>
      </c>
      <c r="N4342" t="s">
        <v>1135</v>
      </c>
      <c r="O4342" t="s">
        <v>27</v>
      </c>
      <c r="P4342" t="s">
        <v>40</v>
      </c>
      <c r="Q4342" t="s">
        <v>19</v>
      </c>
      <c r="R4342" t="s">
        <v>43</v>
      </c>
      <c r="S4342" t="s">
        <v>21</v>
      </c>
      <c r="T4342" t="s">
        <v>13312</v>
      </c>
      <c r="U4342" s="1">
        <v>45558</v>
      </c>
      <c r="V4342">
        <v>123</v>
      </c>
      <c r="W4342" t="str">
        <f t="shared" si="114"/>
        <v>120-149</v>
      </c>
    </row>
    <row r="4343" spans="1:23" x14ac:dyDescent="0.25">
      <c r="A4343" t="s">
        <v>4592</v>
      </c>
      <c r="B4343">
        <v>7514087522</v>
      </c>
      <c r="C4343">
        <v>7929961467</v>
      </c>
      <c r="D4343" s="1">
        <v>45548</v>
      </c>
      <c r="E4343">
        <v>99215</v>
      </c>
      <c r="F4343">
        <v>99204</v>
      </c>
      <c r="G4343" t="s">
        <v>169</v>
      </c>
      <c r="H4343" s="34">
        <v>99666</v>
      </c>
      <c r="I4343" s="7">
        <v>78736</v>
      </c>
      <c r="J4343" s="7">
        <v>56171.24</v>
      </c>
      <c r="K4343" s="7">
        <v>9967</v>
      </c>
      <c r="L4343" s="7">
        <v>12597.76</v>
      </c>
      <c r="M4343" s="5">
        <v>0.16</v>
      </c>
      <c r="N4343" t="s">
        <v>1138</v>
      </c>
      <c r="O4343" t="s">
        <v>27</v>
      </c>
      <c r="P4343" t="s">
        <v>3149</v>
      </c>
      <c r="Q4343" t="s">
        <v>19</v>
      </c>
      <c r="R4343" t="s">
        <v>38</v>
      </c>
      <c r="S4343" t="s">
        <v>27</v>
      </c>
      <c r="T4343" t="s">
        <v>13312</v>
      </c>
      <c r="U4343" s="1">
        <v>45700</v>
      </c>
      <c r="V4343">
        <v>152</v>
      </c>
      <c r="W4343" t="str">
        <f t="shared" si="114"/>
        <v>150-179</v>
      </c>
    </row>
    <row r="4344" spans="1:23" x14ac:dyDescent="0.25">
      <c r="A4344" t="s">
        <v>4593</v>
      </c>
      <c r="B4344">
        <v>6008075527</v>
      </c>
      <c r="C4344">
        <v>9623078407</v>
      </c>
      <c r="D4344" s="1">
        <v>45552</v>
      </c>
      <c r="E4344">
        <v>99223</v>
      </c>
      <c r="F4344">
        <v>36415</v>
      </c>
      <c r="G4344" t="s">
        <v>134</v>
      </c>
      <c r="H4344" s="34">
        <v>24022</v>
      </c>
      <c r="I4344" s="7">
        <v>18977</v>
      </c>
      <c r="J4344" s="7">
        <v>8716.68</v>
      </c>
      <c r="K4344" s="7">
        <v>7224</v>
      </c>
      <c r="L4344" s="7">
        <v>3036.32</v>
      </c>
      <c r="M4344" s="5">
        <v>0.16</v>
      </c>
      <c r="N4344" t="s">
        <v>1138</v>
      </c>
      <c r="O4344" t="s">
        <v>27</v>
      </c>
      <c r="P4344" t="s">
        <v>97</v>
      </c>
      <c r="Q4344" t="s">
        <v>19</v>
      </c>
      <c r="R4344" t="s">
        <v>27</v>
      </c>
      <c r="S4344" t="s">
        <v>21</v>
      </c>
      <c r="T4344" t="s">
        <v>13312</v>
      </c>
      <c r="U4344" s="1">
        <v>45723</v>
      </c>
      <c r="V4344">
        <v>171</v>
      </c>
      <c r="W4344" t="str">
        <f t="shared" si="114"/>
        <v>150-179</v>
      </c>
    </row>
    <row r="4345" spans="1:23" x14ac:dyDescent="0.25">
      <c r="A4345" t="s">
        <v>4594</v>
      </c>
      <c r="B4345">
        <v>1505863517</v>
      </c>
      <c r="C4345">
        <v>813394185</v>
      </c>
      <c r="D4345" s="1">
        <v>45404</v>
      </c>
      <c r="E4345">
        <v>99238</v>
      </c>
      <c r="F4345">
        <v>99292</v>
      </c>
      <c r="G4345" t="s">
        <v>3494</v>
      </c>
      <c r="H4345" s="34">
        <v>30940</v>
      </c>
      <c r="I4345" s="7">
        <v>24133</v>
      </c>
      <c r="J4345" s="7">
        <v>16984.400000000001</v>
      </c>
      <c r="K4345" s="7">
        <v>2322</v>
      </c>
      <c r="L4345" s="7">
        <v>4826.6000000000004</v>
      </c>
      <c r="M4345" s="5">
        <v>0.2</v>
      </c>
      <c r="N4345" t="s">
        <v>3140</v>
      </c>
      <c r="O4345" t="s">
        <v>30</v>
      </c>
      <c r="P4345" t="s">
        <v>3147</v>
      </c>
      <c r="Q4345" t="s">
        <v>32</v>
      </c>
      <c r="R4345" t="s">
        <v>26</v>
      </c>
      <c r="S4345" t="s">
        <v>17</v>
      </c>
      <c r="T4345" t="s">
        <v>13310</v>
      </c>
      <c r="U4345" s="1">
        <v>45578</v>
      </c>
      <c r="V4345">
        <v>174</v>
      </c>
      <c r="W4345" t="str">
        <f t="shared" si="114"/>
        <v>150-179</v>
      </c>
    </row>
    <row r="4346" spans="1:23" x14ac:dyDescent="0.25">
      <c r="A4346" t="s">
        <v>4595</v>
      </c>
      <c r="B4346">
        <v>5914742085</v>
      </c>
      <c r="C4346">
        <v>8726163952</v>
      </c>
      <c r="D4346" s="1">
        <v>45726</v>
      </c>
      <c r="E4346">
        <v>99238</v>
      </c>
      <c r="F4346">
        <v>99213</v>
      </c>
      <c r="G4346" t="s">
        <v>3187</v>
      </c>
      <c r="H4346" s="34">
        <v>70805</v>
      </c>
      <c r="I4346" s="7">
        <v>60184</v>
      </c>
      <c r="J4346" s="7">
        <v>37897.32</v>
      </c>
      <c r="K4346" s="7">
        <v>21083</v>
      </c>
      <c r="L4346" s="7">
        <v>1203.68</v>
      </c>
      <c r="M4346" s="5">
        <v>0.02</v>
      </c>
      <c r="N4346" t="s">
        <v>16</v>
      </c>
      <c r="O4346" t="s">
        <v>27</v>
      </c>
      <c r="P4346" t="s">
        <v>18</v>
      </c>
      <c r="Q4346" t="s">
        <v>32</v>
      </c>
      <c r="R4346" t="s">
        <v>20</v>
      </c>
      <c r="S4346" t="s">
        <v>17</v>
      </c>
      <c r="T4346" t="s">
        <v>13312</v>
      </c>
      <c r="U4346" s="1">
        <v>45906</v>
      </c>
      <c r="V4346">
        <v>180</v>
      </c>
      <c r="W4346" t="str">
        <f t="shared" si="114"/>
        <v>180-209</v>
      </c>
    </row>
    <row r="4347" spans="1:23" x14ac:dyDescent="0.25">
      <c r="A4347" t="s">
        <v>4596</v>
      </c>
      <c r="B4347">
        <v>7905620982</v>
      </c>
      <c r="C4347">
        <v>2612547770</v>
      </c>
      <c r="D4347" s="1">
        <v>45849</v>
      </c>
      <c r="E4347">
        <v>99214</v>
      </c>
      <c r="F4347">
        <v>93000</v>
      </c>
      <c r="G4347" t="s">
        <v>3325</v>
      </c>
      <c r="H4347" s="34">
        <v>55668</v>
      </c>
      <c r="I4347" s="7">
        <v>41751</v>
      </c>
      <c r="J4347" s="7">
        <v>22551.35</v>
      </c>
      <c r="K4347" s="7">
        <v>12937</v>
      </c>
      <c r="L4347" s="7">
        <v>6262.65</v>
      </c>
      <c r="M4347" s="5">
        <v>0.15</v>
      </c>
      <c r="N4347" t="s">
        <v>1139</v>
      </c>
      <c r="O4347" t="s">
        <v>27</v>
      </c>
      <c r="P4347" t="s">
        <v>40</v>
      </c>
      <c r="Q4347" t="s">
        <v>32</v>
      </c>
      <c r="R4347" t="s">
        <v>21</v>
      </c>
      <c r="S4347" t="s">
        <v>21</v>
      </c>
      <c r="T4347" t="s">
        <v>13311</v>
      </c>
      <c r="U4347" s="1">
        <v>45986</v>
      </c>
      <c r="V4347">
        <v>137</v>
      </c>
      <c r="W4347" t="str">
        <f t="shared" si="114"/>
        <v>120-149</v>
      </c>
    </row>
    <row r="4348" spans="1:23" x14ac:dyDescent="0.25">
      <c r="A4348" t="s">
        <v>4597</v>
      </c>
      <c r="B4348">
        <v>4428666843</v>
      </c>
      <c r="C4348">
        <v>9420305366</v>
      </c>
      <c r="D4348" s="1">
        <v>45424</v>
      </c>
      <c r="E4348">
        <v>99233</v>
      </c>
      <c r="F4348">
        <v>85025</v>
      </c>
      <c r="G4348" t="s">
        <v>65</v>
      </c>
      <c r="H4348" s="34">
        <v>97913</v>
      </c>
      <c r="I4348" s="7">
        <v>76372</v>
      </c>
      <c r="J4348" s="7">
        <v>56143.6</v>
      </c>
      <c r="K4348" s="7">
        <v>4954</v>
      </c>
      <c r="L4348" s="7">
        <v>15274.4</v>
      </c>
      <c r="M4348" s="5">
        <v>0.2</v>
      </c>
      <c r="N4348" t="s">
        <v>3140</v>
      </c>
      <c r="O4348" t="s">
        <v>30</v>
      </c>
      <c r="P4348" t="s">
        <v>18</v>
      </c>
      <c r="Q4348" t="s">
        <v>32</v>
      </c>
      <c r="R4348" t="s">
        <v>38</v>
      </c>
      <c r="S4348" t="s">
        <v>17</v>
      </c>
      <c r="T4348" t="s">
        <v>13311</v>
      </c>
      <c r="U4348" s="1">
        <v>45495</v>
      </c>
      <c r="V4348">
        <v>71</v>
      </c>
      <c r="W4348" t="str">
        <f t="shared" si="114"/>
        <v>60-89</v>
      </c>
    </row>
    <row r="4349" spans="1:23" x14ac:dyDescent="0.25">
      <c r="A4349" t="s">
        <v>4598</v>
      </c>
      <c r="B4349">
        <v>5669454547</v>
      </c>
      <c r="C4349">
        <v>4859436535</v>
      </c>
      <c r="D4349" s="1">
        <v>45384</v>
      </c>
      <c r="E4349">
        <v>99233</v>
      </c>
      <c r="F4349">
        <v>99284</v>
      </c>
      <c r="G4349" t="s">
        <v>3220</v>
      </c>
      <c r="H4349" s="34">
        <v>56669</v>
      </c>
      <c r="I4349" s="7">
        <v>46469</v>
      </c>
      <c r="J4349" s="7">
        <v>22809.58</v>
      </c>
      <c r="K4349" s="7">
        <v>15295</v>
      </c>
      <c r="L4349" s="7">
        <v>8364.42</v>
      </c>
      <c r="M4349" s="5">
        <v>0.18</v>
      </c>
      <c r="N4349" t="s">
        <v>3141</v>
      </c>
      <c r="O4349" t="s">
        <v>27</v>
      </c>
      <c r="P4349" t="s">
        <v>97</v>
      </c>
      <c r="Q4349" t="s">
        <v>19</v>
      </c>
      <c r="R4349" t="s">
        <v>43</v>
      </c>
      <c r="S4349" t="s">
        <v>21</v>
      </c>
      <c r="T4349" t="s">
        <v>13310</v>
      </c>
      <c r="U4349" s="1">
        <v>45465</v>
      </c>
      <c r="V4349">
        <v>81</v>
      </c>
      <c r="W4349" t="str">
        <f t="shared" si="114"/>
        <v>60-89</v>
      </c>
    </row>
    <row r="4350" spans="1:23" x14ac:dyDescent="0.25">
      <c r="A4350" t="s">
        <v>4599</v>
      </c>
      <c r="B4350">
        <v>2962987790</v>
      </c>
      <c r="C4350">
        <v>4160226644</v>
      </c>
      <c r="D4350" s="1">
        <v>45799</v>
      </c>
      <c r="E4350">
        <v>99215</v>
      </c>
      <c r="F4350">
        <v>99291</v>
      </c>
      <c r="G4350" t="s">
        <v>3152</v>
      </c>
      <c r="H4350" s="34">
        <v>55465</v>
      </c>
      <c r="I4350" s="7">
        <v>41599</v>
      </c>
      <c r="J4350" s="7">
        <v>35359.15</v>
      </c>
      <c r="K4350" s="7">
        <v>0</v>
      </c>
      <c r="L4350" s="7">
        <v>6239.85</v>
      </c>
      <c r="M4350" s="5">
        <v>0.15</v>
      </c>
      <c r="N4350" t="s">
        <v>1139</v>
      </c>
      <c r="O4350" t="s">
        <v>17</v>
      </c>
      <c r="P4350" t="s">
        <v>3150</v>
      </c>
      <c r="Q4350" t="s">
        <v>32</v>
      </c>
      <c r="R4350" t="s">
        <v>26</v>
      </c>
      <c r="S4350" t="s">
        <v>27</v>
      </c>
      <c r="T4350" t="s">
        <v>13310</v>
      </c>
      <c r="U4350" s="1">
        <v>45907</v>
      </c>
      <c r="V4350">
        <v>108</v>
      </c>
      <c r="W4350" t="str">
        <f t="shared" si="114"/>
        <v>90-119</v>
      </c>
    </row>
    <row r="4351" spans="1:23" x14ac:dyDescent="0.25">
      <c r="A4351" t="s">
        <v>4600</v>
      </c>
      <c r="B4351">
        <v>8803264307</v>
      </c>
      <c r="C4351">
        <v>7287395762</v>
      </c>
      <c r="D4351" s="1">
        <v>45715</v>
      </c>
      <c r="E4351">
        <v>99213</v>
      </c>
      <c r="F4351">
        <v>99291</v>
      </c>
      <c r="G4351" t="s">
        <v>3309</v>
      </c>
      <c r="H4351" s="34">
        <v>66718</v>
      </c>
      <c r="I4351" s="7">
        <v>43367</v>
      </c>
      <c r="J4351" s="7">
        <v>33197.96</v>
      </c>
      <c r="K4351" s="7">
        <v>4965</v>
      </c>
      <c r="L4351" s="7">
        <v>5204.04</v>
      </c>
      <c r="M4351" s="5">
        <v>0.12</v>
      </c>
      <c r="N4351" t="s">
        <v>46</v>
      </c>
      <c r="O4351" t="s">
        <v>30</v>
      </c>
      <c r="P4351" t="s">
        <v>3147</v>
      </c>
      <c r="Q4351" t="s">
        <v>19</v>
      </c>
      <c r="R4351" t="s">
        <v>38</v>
      </c>
      <c r="S4351" t="s">
        <v>27</v>
      </c>
      <c r="T4351" t="s">
        <v>13310</v>
      </c>
      <c r="U4351" s="1">
        <v>45818</v>
      </c>
      <c r="V4351">
        <v>103</v>
      </c>
      <c r="W4351" t="str">
        <f t="shared" si="114"/>
        <v>90-119</v>
      </c>
    </row>
    <row r="4352" spans="1:23" x14ac:dyDescent="0.25">
      <c r="A4352" t="s">
        <v>4601</v>
      </c>
      <c r="B4352">
        <v>6163655584</v>
      </c>
      <c r="C4352">
        <v>7823350533</v>
      </c>
      <c r="D4352" s="1">
        <v>45352</v>
      </c>
      <c r="E4352">
        <v>99223</v>
      </c>
      <c r="F4352">
        <v>99285</v>
      </c>
      <c r="G4352" t="s">
        <v>73</v>
      </c>
      <c r="H4352" s="34">
        <v>81345</v>
      </c>
      <c r="I4352" s="7">
        <v>52874</v>
      </c>
      <c r="J4352" s="7">
        <v>41651.120000000003</v>
      </c>
      <c r="K4352" s="7">
        <v>4878</v>
      </c>
      <c r="L4352" s="7">
        <v>6344.88</v>
      </c>
      <c r="M4352" s="5">
        <v>0.12</v>
      </c>
      <c r="N4352" t="s">
        <v>46</v>
      </c>
      <c r="O4352" t="s">
        <v>30</v>
      </c>
      <c r="P4352" t="s">
        <v>3149</v>
      </c>
      <c r="Q4352" t="s">
        <v>19</v>
      </c>
      <c r="R4352" t="s">
        <v>26</v>
      </c>
      <c r="S4352" t="s">
        <v>27</v>
      </c>
      <c r="T4352" t="s">
        <v>13311</v>
      </c>
      <c r="U4352" s="1">
        <v>45435</v>
      </c>
      <c r="V4352">
        <v>83</v>
      </c>
      <c r="W4352" t="str">
        <f t="shared" si="114"/>
        <v>60-89</v>
      </c>
    </row>
    <row r="4353" spans="1:23" x14ac:dyDescent="0.25">
      <c r="A4353" t="s">
        <v>4602</v>
      </c>
      <c r="B4353">
        <v>3366667093</v>
      </c>
      <c r="C4353">
        <v>4752307379</v>
      </c>
      <c r="D4353" s="1">
        <v>45656</v>
      </c>
      <c r="E4353">
        <v>99221</v>
      </c>
      <c r="F4353">
        <v>99292</v>
      </c>
      <c r="G4353" t="s">
        <v>3281</v>
      </c>
      <c r="H4353" s="34">
        <v>81176</v>
      </c>
      <c r="I4353" s="7">
        <v>58447</v>
      </c>
      <c r="J4353" s="7">
        <v>48995.24</v>
      </c>
      <c r="K4353" s="7">
        <v>4776</v>
      </c>
      <c r="L4353" s="7">
        <v>4675.76</v>
      </c>
      <c r="M4353" s="5">
        <v>0.08</v>
      </c>
      <c r="N4353" t="s">
        <v>24</v>
      </c>
      <c r="O4353" t="s">
        <v>30</v>
      </c>
      <c r="P4353" t="s">
        <v>3148</v>
      </c>
      <c r="Q4353" t="s">
        <v>32</v>
      </c>
      <c r="R4353" t="s">
        <v>43</v>
      </c>
      <c r="S4353" t="s">
        <v>27</v>
      </c>
      <c r="T4353" t="s">
        <v>13312</v>
      </c>
      <c r="U4353" s="1">
        <v>45821</v>
      </c>
      <c r="V4353">
        <v>165</v>
      </c>
      <c r="W4353" t="str">
        <f t="shared" si="114"/>
        <v>150-179</v>
      </c>
    </row>
    <row r="4354" spans="1:23" x14ac:dyDescent="0.25">
      <c r="A4354" t="s">
        <v>4603</v>
      </c>
      <c r="B4354">
        <v>7276490192</v>
      </c>
      <c r="C4354">
        <v>2407352423</v>
      </c>
      <c r="D4354" s="1">
        <v>45308</v>
      </c>
      <c r="E4354">
        <v>99231</v>
      </c>
      <c r="F4354">
        <v>99213</v>
      </c>
      <c r="G4354" t="s">
        <v>3428</v>
      </c>
      <c r="H4354" s="34">
        <v>88210</v>
      </c>
      <c r="I4354" s="7">
        <v>66158</v>
      </c>
      <c r="J4354" s="7">
        <v>52276.3</v>
      </c>
      <c r="K4354" s="7">
        <v>3958</v>
      </c>
      <c r="L4354" s="7">
        <v>9923.7000000000007</v>
      </c>
      <c r="M4354" s="5">
        <v>0.15</v>
      </c>
      <c r="N4354" t="s">
        <v>1139</v>
      </c>
      <c r="O4354" t="s">
        <v>30</v>
      </c>
      <c r="P4354" t="s">
        <v>55</v>
      </c>
      <c r="Q4354" t="s">
        <v>32</v>
      </c>
      <c r="R4354" t="s">
        <v>38</v>
      </c>
      <c r="S4354" t="s">
        <v>17</v>
      </c>
      <c r="T4354" t="s">
        <v>13311</v>
      </c>
      <c r="U4354" s="1">
        <v>45350</v>
      </c>
      <c r="V4354">
        <v>42</v>
      </c>
      <c r="W4354" t="str">
        <f t="shared" si="114"/>
        <v>30-59</v>
      </c>
    </row>
    <row r="4355" spans="1:23" x14ac:dyDescent="0.25">
      <c r="A4355" t="s">
        <v>4604</v>
      </c>
      <c r="B4355">
        <v>6032129196</v>
      </c>
      <c r="C4355">
        <v>2048265743</v>
      </c>
      <c r="D4355" s="1">
        <v>45838</v>
      </c>
      <c r="E4355">
        <v>99231</v>
      </c>
      <c r="F4355">
        <v>80053</v>
      </c>
      <c r="G4355" t="s">
        <v>112</v>
      </c>
      <c r="H4355" s="34">
        <v>46486</v>
      </c>
      <c r="I4355" s="7">
        <v>36724</v>
      </c>
      <c r="J4355" s="7">
        <v>28679.16</v>
      </c>
      <c r="K4355" s="7">
        <v>2169</v>
      </c>
      <c r="L4355" s="7">
        <v>5875.84</v>
      </c>
      <c r="M4355" s="5">
        <v>0.16</v>
      </c>
      <c r="N4355" t="s">
        <v>1138</v>
      </c>
      <c r="O4355" t="s">
        <v>30</v>
      </c>
      <c r="P4355" t="s">
        <v>55</v>
      </c>
      <c r="Q4355" t="s">
        <v>19</v>
      </c>
      <c r="R4355" t="s">
        <v>43</v>
      </c>
      <c r="S4355" t="s">
        <v>17</v>
      </c>
      <c r="T4355" t="s">
        <v>13311</v>
      </c>
      <c r="U4355" s="1">
        <v>46016</v>
      </c>
      <c r="V4355">
        <v>178</v>
      </c>
      <c r="W4355" t="str">
        <f t="shared" ref="W4355:W4418" si="115">IF(V4355="","",IF(V4355&lt;30,"0-29",IF(V4355&lt;60,"30-59",IF(V4355&lt;90,"60-89",IF(V4355&lt;120,"90-119",IF(V4355&lt;150,"120-149",IF(V4355&lt;180,"150-179",IF(V4355&lt;210,"180-209",IF(V4355&lt;240,"210-239",IF(V4355&lt;270,"240-269",IF(V4355&lt;300,"270-299",IF(V4355&lt;330,"300-329",IF(V4355&lt;360,"330-359","360+")))))))))))))</f>
        <v>150-179</v>
      </c>
    </row>
    <row r="4356" spans="1:23" x14ac:dyDescent="0.25">
      <c r="A4356" t="s">
        <v>4605</v>
      </c>
      <c r="B4356">
        <v>1528575701</v>
      </c>
      <c r="C4356">
        <v>6286708776</v>
      </c>
      <c r="D4356" s="1">
        <v>45348</v>
      </c>
      <c r="E4356">
        <v>99215</v>
      </c>
      <c r="F4356">
        <v>90834</v>
      </c>
      <c r="G4356" t="s">
        <v>3272</v>
      </c>
      <c r="H4356" s="34">
        <v>51498</v>
      </c>
      <c r="I4356" s="7">
        <v>33474</v>
      </c>
      <c r="J4356" s="7">
        <v>26656.12</v>
      </c>
      <c r="K4356" s="7">
        <v>2801</v>
      </c>
      <c r="L4356" s="7">
        <v>4016.88</v>
      </c>
      <c r="M4356" s="5">
        <v>0.12</v>
      </c>
      <c r="N4356" t="s">
        <v>46</v>
      </c>
      <c r="O4356" t="s">
        <v>30</v>
      </c>
      <c r="P4356" t="s">
        <v>55</v>
      </c>
      <c r="Q4356" t="s">
        <v>32</v>
      </c>
      <c r="R4356" t="s">
        <v>43</v>
      </c>
      <c r="S4356" t="s">
        <v>27</v>
      </c>
      <c r="T4356" t="s">
        <v>13310</v>
      </c>
      <c r="U4356" s="1">
        <v>45413</v>
      </c>
      <c r="V4356">
        <v>65</v>
      </c>
      <c r="W4356" t="str">
        <f t="shared" si="115"/>
        <v>60-89</v>
      </c>
    </row>
    <row r="4357" spans="1:23" x14ac:dyDescent="0.25">
      <c r="A4357" t="s">
        <v>4606</v>
      </c>
      <c r="B4357">
        <v>5085512615</v>
      </c>
      <c r="C4357">
        <v>5760361116</v>
      </c>
      <c r="D4357" s="1">
        <v>45796</v>
      </c>
      <c r="E4357">
        <v>99223</v>
      </c>
      <c r="F4357">
        <v>71046</v>
      </c>
      <c r="G4357" t="s">
        <v>293</v>
      </c>
      <c r="H4357" s="34">
        <v>3554</v>
      </c>
      <c r="I4357" s="7">
        <v>2843</v>
      </c>
      <c r="J4357" s="7">
        <v>1662.98</v>
      </c>
      <c r="K4357" s="7">
        <v>782</v>
      </c>
      <c r="L4357" s="7">
        <v>398.02</v>
      </c>
      <c r="M4357" s="5">
        <v>0.14000000000000001</v>
      </c>
      <c r="N4357" t="s">
        <v>1135</v>
      </c>
      <c r="O4357" t="s">
        <v>27</v>
      </c>
      <c r="P4357" t="s">
        <v>3146</v>
      </c>
      <c r="Q4357" t="s">
        <v>32</v>
      </c>
      <c r="R4357" t="s">
        <v>20</v>
      </c>
      <c r="S4357" t="s">
        <v>21</v>
      </c>
      <c r="T4357" t="s">
        <v>13312</v>
      </c>
      <c r="U4357" s="1">
        <v>45909</v>
      </c>
      <c r="V4357">
        <v>113</v>
      </c>
      <c r="W4357" t="str">
        <f t="shared" si="115"/>
        <v>90-119</v>
      </c>
    </row>
    <row r="4358" spans="1:23" x14ac:dyDescent="0.25">
      <c r="A4358" t="s">
        <v>4607</v>
      </c>
      <c r="B4358">
        <v>4584568665</v>
      </c>
      <c r="C4358">
        <v>2621719054</v>
      </c>
      <c r="D4358" s="1">
        <v>45488</v>
      </c>
      <c r="E4358">
        <v>99231</v>
      </c>
      <c r="F4358">
        <v>99203</v>
      </c>
      <c r="G4358" t="s">
        <v>4314</v>
      </c>
      <c r="H4358" s="34">
        <v>71446</v>
      </c>
      <c r="I4358" s="7">
        <v>56442</v>
      </c>
      <c r="J4358" s="7">
        <v>41488.28</v>
      </c>
      <c r="K4358" s="7">
        <v>5923</v>
      </c>
      <c r="L4358" s="7">
        <v>9030.7199999999993</v>
      </c>
      <c r="M4358" s="5">
        <v>0.16</v>
      </c>
      <c r="N4358" t="s">
        <v>1138</v>
      </c>
      <c r="O4358" t="s">
        <v>30</v>
      </c>
      <c r="P4358" t="s">
        <v>3148</v>
      </c>
      <c r="Q4358" t="s">
        <v>19</v>
      </c>
      <c r="R4358" t="s">
        <v>38</v>
      </c>
      <c r="S4358" t="s">
        <v>27</v>
      </c>
      <c r="T4358" t="s">
        <v>13312</v>
      </c>
      <c r="U4358" s="1">
        <v>45628</v>
      </c>
      <c r="V4358">
        <v>140</v>
      </c>
      <c r="W4358" t="str">
        <f t="shared" si="115"/>
        <v>120-149</v>
      </c>
    </row>
    <row r="4359" spans="1:23" x14ac:dyDescent="0.25">
      <c r="A4359" t="s">
        <v>4608</v>
      </c>
      <c r="B4359">
        <v>9767457714</v>
      </c>
      <c r="C4359">
        <v>614105439</v>
      </c>
      <c r="D4359" s="1">
        <v>45460</v>
      </c>
      <c r="E4359">
        <v>99221</v>
      </c>
      <c r="F4359">
        <v>99205</v>
      </c>
      <c r="G4359" t="s">
        <v>3482</v>
      </c>
      <c r="H4359" s="34">
        <v>45992</v>
      </c>
      <c r="I4359" s="7">
        <v>29895</v>
      </c>
      <c r="J4359" s="7">
        <v>22976.6</v>
      </c>
      <c r="K4359" s="7">
        <v>3331</v>
      </c>
      <c r="L4359" s="7">
        <v>3587.4</v>
      </c>
      <c r="M4359" s="5">
        <v>0.12</v>
      </c>
      <c r="N4359" t="s">
        <v>46</v>
      </c>
      <c r="O4359" t="s">
        <v>30</v>
      </c>
      <c r="P4359" t="s">
        <v>3148</v>
      </c>
      <c r="Q4359" t="s">
        <v>32</v>
      </c>
      <c r="R4359" t="s">
        <v>21</v>
      </c>
      <c r="S4359" t="s">
        <v>21</v>
      </c>
      <c r="T4359" t="s">
        <v>13311</v>
      </c>
      <c r="U4359" s="1">
        <v>45617</v>
      </c>
      <c r="V4359">
        <v>157</v>
      </c>
      <c r="W4359" t="str">
        <f t="shared" si="115"/>
        <v>150-179</v>
      </c>
    </row>
    <row r="4360" spans="1:23" x14ac:dyDescent="0.25">
      <c r="A4360" t="s">
        <v>4609</v>
      </c>
      <c r="B4360">
        <v>4980320472</v>
      </c>
      <c r="C4360">
        <v>3567934575</v>
      </c>
      <c r="D4360" s="1">
        <v>45532</v>
      </c>
      <c r="E4360">
        <v>99238</v>
      </c>
      <c r="F4360">
        <v>93000</v>
      </c>
      <c r="G4360" t="s">
        <v>219</v>
      </c>
      <c r="H4360" s="34">
        <v>55403</v>
      </c>
      <c r="I4360" s="7">
        <v>43214</v>
      </c>
      <c r="J4360" s="7">
        <v>28517.200000000001</v>
      </c>
      <c r="K4360" s="7">
        <v>6054</v>
      </c>
      <c r="L4360" s="7">
        <v>8642.7999999999993</v>
      </c>
      <c r="M4360" s="5">
        <v>0.2</v>
      </c>
      <c r="N4360" t="s">
        <v>3140</v>
      </c>
      <c r="O4360" t="s">
        <v>30</v>
      </c>
      <c r="P4360" t="s">
        <v>3149</v>
      </c>
      <c r="Q4360" t="s">
        <v>32</v>
      </c>
      <c r="R4360" t="s">
        <v>43</v>
      </c>
      <c r="S4360" t="s">
        <v>17</v>
      </c>
      <c r="T4360" t="s">
        <v>13312</v>
      </c>
      <c r="U4360" s="1">
        <v>45562</v>
      </c>
      <c r="V4360">
        <v>30</v>
      </c>
      <c r="W4360" t="str">
        <f t="shared" si="115"/>
        <v>30-59</v>
      </c>
    </row>
    <row r="4361" spans="1:23" x14ac:dyDescent="0.25">
      <c r="A4361" t="s">
        <v>4610</v>
      </c>
      <c r="B4361">
        <v>6875881935</v>
      </c>
      <c r="C4361">
        <v>3163880949</v>
      </c>
      <c r="D4361" s="1">
        <v>45521</v>
      </c>
      <c r="E4361">
        <v>99238</v>
      </c>
      <c r="F4361">
        <v>90834</v>
      </c>
      <c r="G4361" t="s">
        <v>3316</v>
      </c>
      <c r="H4361" s="34">
        <v>71708</v>
      </c>
      <c r="I4361" s="7">
        <v>56649</v>
      </c>
      <c r="J4361" s="7">
        <v>41316.160000000003</v>
      </c>
      <c r="K4361" s="7">
        <v>6269</v>
      </c>
      <c r="L4361" s="7">
        <v>9063.84</v>
      </c>
      <c r="M4361" s="5">
        <v>0.16</v>
      </c>
      <c r="N4361" t="s">
        <v>1138</v>
      </c>
      <c r="O4361" t="s">
        <v>30</v>
      </c>
      <c r="P4361" t="s">
        <v>3146</v>
      </c>
      <c r="Q4361" t="s">
        <v>32</v>
      </c>
      <c r="R4361" t="s">
        <v>20</v>
      </c>
      <c r="S4361" t="s">
        <v>17</v>
      </c>
      <c r="T4361" t="s">
        <v>13310</v>
      </c>
      <c r="U4361" s="1">
        <v>45625</v>
      </c>
      <c r="V4361">
        <v>104</v>
      </c>
      <c r="W4361" t="str">
        <f t="shared" si="115"/>
        <v>90-119</v>
      </c>
    </row>
    <row r="4362" spans="1:23" x14ac:dyDescent="0.25">
      <c r="A4362" t="s">
        <v>4611</v>
      </c>
      <c r="B4362">
        <v>1290853110</v>
      </c>
      <c r="C4362">
        <v>3684133894</v>
      </c>
      <c r="D4362" s="1">
        <v>45542</v>
      </c>
      <c r="E4362">
        <v>99221</v>
      </c>
      <c r="F4362">
        <v>80053</v>
      </c>
      <c r="G4362" t="s">
        <v>77</v>
      </c>
      <c r="H4362" s="34">
        <v>58224</v>
      </c>
      <c r="I4362" s="7">
        <v>47744</v>
      </c>
      <c r="J4362" s="7">
        <v>34625.08</v>
      </c>
      <c r="K4362" s="7">
        <v>4525</v>
      </c>
      <c r="L4362" s="7">
        <v>8593.92</v>
      </c>
      <c r="M4362" s="5">
        <v>0.18</v>
      </c>
      <c r="N4362" t="s">
        <v>3141</v>
      </c>
      <c r="O4362" t="s">
        <v>30</v>
      </c>
      <c r="P4362" t="s">
        <v>3147</v>
      </c>
      <c r="Q4362" t="s">
        <v>32</v>
      </c>
      <c r="R4362" t="s">
        <v>21</v>
      </c>
      <c r="S4362" t="s">
        <v>27</v>
      </c>
      <c r="T4362" t="s">
        <v>13310</v>
      </c>
      <c r="U4362" s="1">
        <v>45617</v>
      </c>
      <c r="V4362">
        <v>75</v>
      </c>
      <c r="W4362" t="str">
        <f t="shared" si="115"/>
        <v>60-89</v>
      </c>
    </row>
    <row r="4363" spans="1:23" x14ac:dyDescent="0.25">
      <c r="A4363" t="s">
        <v>4612</v>
      </c>
      <c r="B4363">
        <v>5151738745</v>
      </c>
      <c r="C4363">
        <v>3205629405</v>
      </c>
      <c r="D4363" s="1">
        <v>45495</v>
      </c>
      <c r="E4363">
        <v>99231</v>
      </c>
      <c r="F4363">
        <v>80053</v>
      </c>
      <c r="G4363" t="s">
        <v>148</v>
      </c>
      <c r="H4363" s="34">
        <v>90841</v>
      </c>
      <c r="I4363" s="7">
        <v>72673</v>
      </c>
      <c r="J4363" s="7">
        <v>62498.78</v>
      </c>
      <c r="K4363" s="7">
        <v>0</v>
      </c>
      <c r="L4363" s="7">
        <v>10174.219999999999</v>
      </c>
      <c r="M4363" s="5">
        <v>0.14000000000000001</v>
      </c>
      <c r="N4363" t="s">
        <v>1135</v>
      </c>
      <c r="O4363" t="s">
        <v>17</v>
      </c>
      <c r="P4363" t="s">
        <v>18</v>
      </c>
      <c r="Q4363" t="s">
        <v>32</v>
      </c>
      <c r="R4363" t="s">
        <v>21</v>
      </c>
      <c r="S4363" t="s">
        <v>21</v>
      </c>
      <c r="T4363" t="s">
        <v>13311</v>
      </c>
      <c r="U4363" s="1">
        <v>45537</v>
      </c>
      <c r="V4363">
        <v>42</v>
      </c>
      <c r="W4363" t="str">
        <f t="shared" si="115"/>
        <v>30-59</v>
      </c>
    </row>
    <row r="4364" spans="1:23" x14ac:dyDescent="0.25">
      <c r="A4364" t="s">
        <v>4613</v>
      </c>
      <c r="B4364">
        <v>2107429971</v>
      </c>
      <c r="C4364">
        <v>4586337503</v>
      </c>
      <c r="D4364" s="1">
        <v>45372</v>
      </c>
      <c r="E4364">
        <v>99221</v>
      </c>
      <c r="F4364">
        <v>99292</v>
      </c>
      <c r="G4364" t="s">
        <v>3410</v>
      </c>
      <c r="H4364" s="34">
        <v>25907</v>
      </c>
      <c r="I4364" s="7">
        <v>20726</v>
      </c>
      <c r="J4364" s="7">
        <v>17824.36</v>
      </c>
      <c r="K4364" s="7">
        <v>0</v>
      </c>
      <c r="L4364" s="7">
        <v>2901.64</v>
      </c>
      <c r="M4364" s="5">
        <v>0.14000000000000001</v>
      </c>
      <c r="N4364" t="s">
        <v>1135</v>
      </c>
      <c r="O4364" t="s">
        <v>17</v>
      </c>
      <c r="P4364" t="s">
        <v>3150</v>
      </c>
      <c r="Q4364" t="s">
        <v>19</v>
      </c>
      <c r="R4364" t="s">
        <v>43</v>
      </c>
      <c r="S4364" t="s">
        <v>17</v>
      </c>
      <c r="T4364" t="s">
        <v>13311</v>
      </c>
      <c r="U4364" s="1">
        <v>45465</v>
      </c>
      <c r="V4364">
        <v>93</v>
      </c>
      <c r="W4364" t="str">
        <f t="shared" si="115"/>
        <v>90-119</v>
      </c>
    </row>
    <row r="4365" spans="1:23" x14ac:dyDescent="0.25">
      <c r="A4365" t="s">
        <v>4614</v>
      </c>
      <c r="B4365">
        <v>630787007</v>
      </c>
      <c r="C4365">
        <v>4432981107</v>
      </c>
      <c r="D4365" s="1">
        <v>45841</v>
      </c>
      <c r="E4365">
        <v>99215</v>
      </c>
      <c r="F4365">
        <v>99291</v>
      </c>
      <c r="G4365" t="s">
        <v>3272</v>
      </c>
      <c r="H4365" s="34">
        <v>76824</v>
      </c>
      <c r="I4365" s="7">
        <v>49936</v>
      </c>
      <c r="J4365" s="7">
        <v>43943.68</v>
      </c>
      <c r="K4365" s="7">
        <v>0</v>
      </c>
      <c r="L4365" s="7">
        <v>5992.32</v>
      </c>
      <c r="M4365" s="5">
        <v>0.12</v>
      </c>
      <c r="N4365" t="s">
        <v>46</v>
      </c>
      <c r="O4365" t="s">
        <v>17</v>
      </c>
      <c r="P4365" t="s">
        <v>3146</v>
      </c>
      <c r="Q4365" t="s">
        <v>19</v>
      </c>
      <c r="R4365" t="s">
        <v>38</v>
      </c>
      <c r="S4365" t="s">
        <v>27</v>
      </c>
      <c r="T4365" t="s">
        <v>13311</v>
      </c>
      <c r="U4365" s="1">
        <v>45926</v>
      </c>
      <c r="V4365">
        <v>85</v>
      </c>
      <c r="W4365" t="str">
        <f t="shared" si="115"/>
        <v>60-89</v>
      </c>
    </row>
    <row r="4366" spans="1:23" x14ac:dyDescent="0.25">
      <c r="A4366" t="s">
        <v>4615</v>
      </c>
      <c r="B4366">
        <v>5145138754</v>
      </c>
      <c r="C4366">
        <v>7943701419</v>
      </c>
      <c r="D4366" s="1">
        <v>45479</v>
      </c>
      <c r="E4366">
        <v>99214</v>
      </c>
      <c r="F4366">
        <v>97110</v>
      </c>
      <c r="G4366" t="s">
        <v>131</v>
      </c>
      <c r="H4366" s="34">
        <v>36030</v>
      </c>
      <c r="I4366" s="7">
        <v>27023</v>
      </c>
      <c r="J4366" s="7">
        <v>11987.55</v>
      </c>
      <c r="K4366" s="7">
        <v>10982</v>
      </c>
      <c r="L4366" s="7">
        <v>4053.45</v>
      </c>
      <c r="M4366" s="5">
        <v>0.15</v>
      </c>
      <c r="N4366" t="s">
        <v>1139</v>
      </c>
      <c r="O4366" t="s">
        <v>27</v>
      </c>
      <c r="P4366" t="s">
        <v>3150</v>
      </c>
      <c r="Q4366" t="s">
        <v>32</v>
      </c>
      <c r="R4366" t="s">
        <v>20</v>
      </c>
      <c r="S4366" t="s">
        <v>27</v>
      </c>
      <c r="T4366" t="s">
        <v>13311</v>
      </c>
      <c r="U4366" s="1">
        <v>45654</v>
      </c>
      <c r="V4366">
        <v>175</v>
      </c>
      <c r="W4366" t="str">
        <f t="shared" si="115"/>
        <v>150-179</v>
      </c>
    </row>
    <row r="4367" spans="1:23" x14ac:dyDescent="0.25">
      <c r="A4367" t="s">
        <v>4616</v>
      </c>
      <c r="B4367">
        <v>1391318237</v>
      </c>
      <c r="C4367">
        <v>7065853582</v>
      </c>
      <c r="D4367" s="1">
        <v>45842</v>
      </c>
      <c r="E4367">
        <v>99221</v>
      </c>
      <c r="F4367">
        <v>90834</v>
      </c>
      <c r="G4367" t="s">
        <v>45</v>
      </c>
      <c r="H4367" s="34">
        <v>90290</v>
      </c>
      <c r="I4367" s="7">
        <v>70426</v>
      </c>
      <c r="J4367" s="7">
        <v>51189.8</v>
      </c>
      <c r="K4367" s="7">
        <v>5151</v>
      </c>
      <c r="L4367" s="7">
        <v>14085.2</v>
      </c>
      <c r="M4367" s="5">
        <v>0.2</v>
      </c>
      <c r="N4367" t="s">
        <v>3140</v>
      </c>
      <c r="O4367" t="s">
        <v>30</v>
      </c>
      <c r="P4367" t="s">
        <v>18</v>
      </c>
      <c r="Q4367" t="s">
        <v>32</v>
      </c>
      <c r="R4367" t="s">
        <v>21</v>
      </c>
      <c r="S4367" t="s">
        <v>21</v>
      </c>
      <c r="T4367" t="s">
        <v>13311</v>
      </c>
      <c r="U4367" s="1">
        <v>45952</v>
      </c>
      <c r="V4367">
        <v>110</v>
      </c>
      <c r="W4367" t="str">
        <f t="shared" si="115"/>
        <v>90-119</v>
      </c>
    </row>
    <row r="4368" spans="1:23" x14ac:dyDescent="0.25">
      <c r="A4368" t="s">
        <v>4617</v>
      </c>
      <c r="B4368">
        <v>7592254059</v>
      </c>
      <c r="C4368">
        <v>7628062672</v>
      </c>
      <c r="D4368" s="1">
        <v>45857</v>
      </c>
      <c r="E4368">
        <v>99222</v>
      </c>
      <c r="F4368">
        <v>99212</v>
      </c>
      <c r="G4368" t="s">
        <v>3449</v>
      </c>
      <c r="H4368" s="34">
        <v>92651</v>
      </c>
      <c r="I4368" s="7">
        <v>72268</v>
      </c>
      <c r="J4368" s="7">
        <v>35405.4</v>
      </c>
      <c r="K4368" s="7">
        <v>22409</v>
      </c>
      <c r="L4368" s="7">
        <v>14453.6</v>
      </c>
      <c r="M4368" s="5">
        <v>0.2</v>
      </c>
      <c r="N4368" t="s">
        <v>3140</v>
      </c>
      <c r="O4368" t="s">
        <v>27</v>
      </c>
      <c r="P4368" t="s">
        <v>55</v>
      </c>
      <c r="Q4368" t="s">
        <v>32</v>
      </c>
      <c r="R4368" t="s">
        <v>20</v>
      </c>
      <c r="S4368" t="s">
        <v>27</v>
      </c>
      <c r="T4368" t="s">
        <v>13311</v>
      </c>
      <c r="U4368" s="1">
        <v>45904</v>
      </c>
      <c r="V4368">
        <v>47</v>
      </c>
      <c r="W4368" t="str">
        <f t="shared" si="115"/>
        <v>30-59</v>
      </c>
    </row>
    <row r="4369" spans="1:23" x14ac:dyDescent="0.25">
      <c r="A4369" t="s">
        <v>4618</v>
      </c>
      <c r="B4369">
        <v>9693655457</v>
      </c>
      <c r="C4369">
        <v>8542675036</v>
      </c>
      <c r="D4369" s="1">
        <v>45438</v>
      </c>
      <c r="E4369">
        <v>99214</v>
      </c>
      <c r="F4369">
        <v>99283</v>
      </c>
      <c r="G4369" t="s">
        <v>3199</v>
      </c>
      <c r="H4369" s="34">
        <v>90859</v>
      </c>
      <c r="I4369" s="7">
        <v>71779</v>
      </c>
      <c r="J4369" s="7">
        <v>34389.360000000001</v>
      </c>
      <c r="K4369" s="7">
        <v>25905</v>
      </c>
      <c r="L4369" s="7">
        <v>11484.64</v>
      </c>
      <c r="M4369" s="5">
        <v>0.16</v>
      </c>
      <c r="N4369" t="s">
        <v>1138</v>
      </c>
      <c r="O4369" t="s">
        <v>27</v>
      </c>
      <c r="P4369" t="s">
        <v>55</v>
      </c>
      <c r="Q4369" t="s">
        <v>19</v>
      </c>
      <c r="R4369" t="s">
        <v>43</v>
      </c>
      <c r="S4369" t="s">
        <v>17</v>
      </c>
      <c r="T4369" t="s">
        <v>13310</v>
      </c>
      <c r="U4369" s="1">
        <v>45605</v>
      </c>
      <c r="V4369">
        <v>167</v>
      </c>
      <c r="W4369" t="str">
        <f t="shared" si="115"/>
        <v>150-179</v>
      </c>
    </row>
    <row r="4370" spans="1:23" x14ac:dyDescent="0.25">
      <c r="A4370" t="s">
        <v>4619</v>
      </c>
      <c r="B4370">
        <v>4950749605</v>
      </c>
      <c r="C4370">
        <v>7622762774</v>
      </c>
      <c r="D4370" s="1">
        <v>45415</v>
      </c>
      <c r="E4370">
        <v>99222</v>
      </c>
      <c r="F4370">
        <v>99284</v>
      </c>
      <c r="G4370" t="s">
        <v>166</v>
      </c>
      <c r="H4370" s="34">
        <v>59311</v>
      </c>
      <c r="I4370" s="7">
        <v>44483</v>
      </c>
      <c r="J4370" s="7">
        <v>34701.550000000003</v>
      </c>
      <c r="K4370" s="7">
        <v>3109</v>
      </c>
      <c r="L4370" s="7">
        <v>6672.45</v>
      </c>
      <c r="M4370" s="5">
        <v>0.15</v>
      </c>
      <c r="N4370" t="s">
        <v>1139</v>
      </c>
      <c r="O4370" t="s">
        <v>30</v>
      </c>
      <c r="P4370" t="s">
        <v>25</v>
      </c>
      <c r="Q4370" t="s">
        <v>32</v>
      </c>
      <c r="R4370" t="s">
        <v>43</v>
      </c>
      <c r="S4370" t="s">
        <v>21</v>
      </c>
      <c r="T4370" t="s">
        <v>13312</v>
      </c>
      <c r="U4370" s="1">
        <v>45530</v>
      </c>
      <c r="V4370">
        <v>115</v>
      </c>
      <c r="W4370" t="str">
        <f t="shared" si="115"/>
        <v>90-119</v>
      </c>
    </row>
    <row r="4371" spans="1:23" x14ac:dyDescent="0.25">
      <c r="A4371" t="s">
        <v>4620</v>
      </c>
      <c r="B4371">
        <v>3025520478</v>
      </c>
      <c r="C4371">
        <v>4666422251</v>
      </c>
      <c r="D4371" s="1">
        <v>45575</v>
      </c>
      <c r="E4371">
        <v>99213</v>
      </c>
      <c r="F4371">
        <v>71046</v>
      </c>
      <c r="G4371" t="s">
        <v>48</v>
      </c>
      <c r="H4371" s="34">
        <v>56858</v>
      </c>
      <c r="I4371" s="7">
        <v>40938</v>
      </c>
      <c r="J4371" s="7">
        <v>23139.96</v>
      </c>
      <c r="K4371" s="7">
        <v>14523</v>
      </c>
      <c r="L4371" s="7">
        <v>3275.04</v>
      </c>
      <c r="M4371" s="5">
        <v>0.08</v>
      </c>
      <c r="N4371" t="s">
        <v>24</v>
      </c>
      <c r="O4371" t="s">
        <v>27</v>
      </c>
      <c r="P4371" t="s">
        <v>97</v>
      </c>
      <c r="Q4371" t="s">
        <v>19</v>
      </c>
      <c r="R4371" t="s">
        <v>27</v>
      </c>
      <c r="S4371" t="s">
        <v>27</v>
      </c>
      <c r="T4371" t="s">
        <v>13310</v>
      </c>
      <c r="U4371" s="1">
        <v>45638</v>
      </c>
      <c r="V4371">
        <v>63</v>
      </c>
      <c r="W4371" t="str">
        <f t="shared" si="115"/>
        <v>60-89</v>
      </c>
    </row>
    <row r="4372" spans="1:23" x14ac:dyDescent="0.25">
      <c r="A4372" t="s">
        <v>4621</v>
      </c>
      <c r="B4372">
        <v>1956583653</v>
      </c>
      <c r="C4372">
        <v>8778335366</v>
      </c>
      <c r="D4372" s="1">
        <v>45760</v>
      </c>
      <c r="E4372">
        <v>99221</v>
      </c>
      <c r="F4372">
        <v>99291</v>
      </c>
      <c r="G4372" t="s">
        <v>3174</v>
      </c>
      <c r="H4372" s="34">
        <v>36206</v>
      </c>
      <c r="I4372" s="7">
        <v>30775</v>
      </c>
      <c r="J4372" s="7">
        <v>19720.5</v>
      </c>
      <c r="K4372" s="7">
        <v>10439</v>
      </c>
      <c r="L4372" s="7">
        <v>615.5</v>
      </c>
      <c r="M4372" s="5">
        <v>0.02</v>
      </c>
      <c r="N4372" t="s">
        <v>16</v>
      </c>
      <c r="O4372" t="s">
        <v>27</v>
      </c>
      <c r="P4372" t="s">
        <v>40</v>
      </c>
      <c r="Q4372" t="s">
        <v>19</v>
      </c>
      <c r="R4372" t="s">
        <v>26</v>
      </c>
      <c r="S4372" t="s">
        <v>21</v>
      </c>
      <c r="T4372" t="s">
        <v>13310</v>
      </c>
      <c r="U4372" s="1">
        <v>45883</v>
      </c>
      <c r="V4372">
        <v>123</v>
      </c>
      <c r="W4372" t="str">
        <f t="shared" si="115"/>
        <v>120-149</v>
      </c>
    </row>
    <row r="4373" spans="1:23" x14ac:dyDescent="0.25">
      <c r="A4373" t="s">
        <v>4622</v>
      </c>
      <c r="B4373">
        <v>7527372890</v>
      </c>
      <c r="C4373">
        <v>9301791705</v>
      </c>
      <c r="D4373" s="1">
        <v>45684</v>
      </c>
      <c r="E4373">
        <v>99221</v>
      </c>
      <c r="F4373">
        <v>99281</v>
      </c>
      <c r="G4373" t="s">
        <v>3552</v>
      </c>
      <c r="H4373" s="34">
        <v>72486</v>
      </c>
      <c r="I4373" s="7">
        <v>59439</v>
      </c>
      <c r="J4373" s="7">
        <v>48739.98</v>
      </c>
      <c r="K4373" s="7">
        <v>0</v>
      </c>
      <c r="L4373" s="7">
        <v>10699.02</v>
      </c>
      <c r="M4373" s="5">
        <v>0.18</v>
      </c>
      <c r="N4373" t="s">
        <v>3141</v>
      </c>
      <c r="O4373" t="s">
        <v>17</v>
      </c>
      <c r="P4373" t="s">
        <v>40</v>
      </c>
      <c r="Q4373" t="s">
        <v>19</v>
      </c>
      <c r="R4373" t="s">
        <v>27</v>
      </c>
      <c r="S4373" t="s">
        <v>21</v>
      </c>
      <c r="T4373" t="s">
        <v>13312</v>
      </c>
      <c r="U4373" s="1">
        <v>45737</v>
      </c>
      <c r="V4373">
        <v>53</v>
      </c>
      <c r="W4373" t="str">
        <f t="shared" si="115"/>
        <v>30-59</v>
      </c>
    </row>
    <row r="4374" spans="1:23" x14ac:dyDescent="0.25">
      <c r="A4374" t="s">
        <v>4623</v>
      </c>
      <c r="B4374">
        <v>8008190944</v>
      </c>
      <c r="C4374">
        <v>7608382300</v>
      </c>
      <c r="D4374" s="1">
        <v>45781</v>
      </c>
      <c r="E4374">
        <v>99213</v>
      </c>
      <c r="F4374">
        <v>85025</v>
      </c>
      <c r="G4374" t="s">
        <v>154</v>
      </c>
      <c r="H4374" s="34">
        <v>96780</v>
      </c>
      <c r="I4374" s="7">
        <v>76456</v>
      </c>
      <c r="J4374" s="7">
        <v>37472.04</v>
      </c>
      <c r="K4374" s="7">
        <v>26751</v>
      </c>
      <c r="L4374" s="7">
        <v>12232.96</v>
      </c>
      <c r="M4374" s="5">
        <v>0.16</v>
      </c>
      <c r="N4374" t="s">
        <v>1138</v>
      </c>
      <c r="O4374" t="s">
        <v>27</v>
      </c>
      <c r="P4374" t="s">
        <v>58</v>
      </c>
      <c r="Q4374" t="s">
        <v>19</v>
      </c>
      <c r="R4374" t="s">
        <v>27</v>
      </c>
      <c r="S4374" t="s">
        <v>21</v>
      </c>
      <c r="T4374" t="s">
        <v>13312</v>
      </c>
      <c r="U4374" s="1">
        <v>45870</v>
      </c>
      <c r="V4374">
        <v>89</v>
      </c>
      <c r="W4374" t="str">
        <f t="shared" si="115"/>
        <v>60-89</v>
      </c>
    </row>
    <row r="4375" spans="1:23" x14ac:dyDescent="0.25">
      <c r="A4375" t="s">
        <v>4624</v>
      </c>
      <c r="B4375">
        <v>3241586685</v>
      </c>
      <c r="C4375">
        <v>991473904</v>
      </c>
      <c r="D4375" s="1">
        <v>45917</v>
      </c>
      <c r="E4375">
        <v>99223</v>
      </c>
      <c r="F4375">
        <v>36415</v>
      </c>
      <c r="G4375" t="s">
        <v>3673</v>
      </c>
      <c r="H4375" s="34">
        <v>60934</v>
      </c>
      <c r="I4375" s="7">
        <v>48138</v>
      </c>
      <c r="J4375" s="7">
        <v>33466.92</v>
      </c>
      <c r="K4375" s="7">
        <v>6969</v>
      </c>
      <c r="L4375" s="7">
        <v>7702.08</v>
      </c>
      <c r="M4375" s="5">
        <v>0.16</v>
      </c>
      <c r="N4375" t="s">
        <v>1138</v>
      </c>
      <c r="O4375" t="s">
        <v>27</v>
      </c>
      <c r="P4375" t="s">
        <v>31</v>
      </c>
      <c r="Q4375" t="s">
        <v>32</v>
      </c>
      <c r="R4375" t="s">
        <v>20</v>
      </c>
      <c r="S4375" t="s">
        <v>17</v>
      </c>
      <c r="T4375" t="s">
        <v>13311</v>
      </c>
      <c r="U4375" s="1">
        <v>45960</v>
      </c>
      <c r="V4375">
        <v>43</v>
      </c>
      <c r="W4375" t="str">
        <f t="shared" si="115"/>
        <v>30-59</v>
      </c>
    </row>
    <row r="4376" spans="1:23" x14ac:dyDescent="0.25">
      <c r="A4376" t="s">
        <v>4625</v>
      </c>
      <c r="B4376">
        <v>7339592415</v>
      </c>
      <c r="C4376">
        <v>6873479606</v>
      </c>
      <c r="D4376" s="1">
        <v>45613</v>
      </c>
      <c r="E4376">
        <v>99238</v>
      </c>
      <c r="F4376">
        <v>99282</v>
      </c>
      <c r="G4376" t="s">
        <v>3570</v>
      </c>
      <c r="H4376" s="34">
        <v>62698</v>
      </c>
      <c r="I4376" s="7">
        <v>48904</v>
      </c>
      <c r="J4376" s="7">
        <v>34890.199999999997</v>
      </c>
      <c r="K4376" s="7">
        <v>4233</v>
      </c>
      <c r="L4376" s="7">
        <v>9780.7999999999993</v>
      </c>
      <c r="M4376" s="5">
        <v>0.2</v>
      </c>
      <c r="N4376" t="s">
        <v>3140</v>
      </c>
      <c r="O4376" t="s">
        <v>30</v>
      </c>
      <c r="P4376" t="s">
        <v>35</v>
      </c>
      <c r="Q4376" t="s">
        <v>19</v>
      </c>
      <c r="R4376" t="s">
        <v>43</v>
      </c>
      <c r="S4376" t="s">
        <v>21</v>
      </c>
      <c r="T4376" t="s">
        <v>13310</v>
      </c>
      <c r="U4376" s="1">
        <v>45731</v>
      </c>
      <c r="V4376">
        <v>118</v>
      </c>
      <c r="W4376" t="str">
        <f t="shared" si="115"/>
        <v>90-119</v>
      </c>
    </row>
    <row r="4377" spans="1:23" x14ac:dyDescent="0.25">
      <c r="A4377" t="s">
        <v>4626</v>
      </c>
      <c r="B4377">
        <v>7800671565</v>
      </c>
      <c r="C4377">
        <v>9140784990</v>
      </c>
      <c r="D4377" s="1">
        <v>45793</v>
      </c>
      <c r="E4377">
        <v>99221</v>
      </c>
      <c r="F4377">
        <v>93000</v>
      </c>
      <c r="G4377" t="s">
        <v>3741</v>
      </c>
      <c r="H4377" s="34">
        <v>80488</v>
      </c>
      <c r="I4377" s="7">
        <v>68415</v>
      </c>
      <c r="J4377" s="7">
        <v>67046.7</v>
      </c>
      <c r="K4377" s="7">
        <v>0</v>
      </c>
      <c r="L4377" s="7">
        <v>1368.3</v>
      </c>
      <c r="M4377" s="5">
        <v>0.02</v>
      </c>
      <c r="N4377" t="s">
        <v>16</v>
      </c>
      <c r="O4377" t="s">
        <v>17</v>
      </c>
      <c r="P4377" t="s">
        <v>31</v>
      </c>
      <c r="Q4377" t="s">
        <v>19</v>
      </c>
      <c r="R4377" t="s">
        <v>38</v>
      </c>
      <c r="S4377" t="s">
        <v>17</v>
      </c>
      <c r="T4377" t="s">
        <v>13311</v>
      </c>
      <c r="U4377" s="1">
        <v>45921</v>
      </c>
      <c r="V4377">
        <v>128</v>
      </c>
      <c r="W4377" t="str">
        <f t="shared" si="115"/>
        <v>120-149</v>
      </c>
    </row>
    <row r="4378" spans="1:23" x14ac:dyDescent="0.25">
      <c r="A4378" t="s">
        <v>4627</v>
      </c>
      <c r="B4378">
        <v>7726526732</v>
      </c>
      <c r="C4378">
        <v>8560966142</v>
      </c>
      <c r="D4378" s="1">
        <v>45559</v>
      </c>
      <c r="E4378">
        <v>99214</v>
      </c>
      <c r="F4378">
        <v>99213</v>
      </c>
      <c r="G4378" t="s">
        <v>87</v>
      </c>
      <c r="H4378" s="34">
        <v>68651</v>
      </c>
      <c r="I4378" s="7">
        <v>56294</v>
      </c>
      <c r="J4378" s="7">
        <v>46161.08</v>
      </c>
      <c r="K4378" s="7">
        <v>0</v>
      </c>
      <c r="L4378" s="7">
        <v>10132.92</v>
      </c>
      <c r="M4378" s="5">
        <v>0.18</v>
      </c>
      <c r="N4378" t="s">
        <v>3141</v>
      </c>
      <c r="O4378" t="s">
        <v>17</v>
      </c>
      <c r="P4378" t="s">
        <v>97</v>
      </c>
      <c r="Q4378" t="s">
        <v>19</v>
      </c>
      <c r="R4378" t="s">
        <v>20</v>
      </c>
      <c r="S4378" t="s">
        <v>17</v>
      </c>
      <c r="T4378" t="s">
        <v>13310</v>
      </c>
      <c r="U4378" s="1">
        <v>45615</v>
      </c>
      <c r="V4378">
        <v>56</v>
      </c>
      <c r="W4378" t="str">
        <f t="shared" si="115"/>
        <v>30-59</v>
      </c>
    </row>
    <row r="4379" spans="1:23" x14ac:dyDescent="0.25">
      <c r="A4379" t="s">
        <v>4628</v>
      </c>
      <c r="B4379">
        <v>540426251</v>
      </c>
      <c r="C4379">
        <v>2481484213</v>
      </c>
      <c r="D4379" s="1">
        <v>45811</v>
      </c>
      <c r="E4379">
        <v>99222</v>
      </c>
      <c r="F4379">
        <v>99204</v>
      </c>
      <c r="G4379" t="s">
        <v>209</v>
      </c>
      <c r="H4379" s="34">
        <v>64630</v>
      </c>
      <c r="I4379" s="7">
        <v>48473</v>
      </c>
      <c r="J4379" s="7">
        <v>41202.050000000003</v>
      </c>
      <c r="K4379" s="7">
        <v>0</v>
      </c>
      <c r="L4379" s="7">
        <v>7270.95</v>
      </c>
      <c r="M4379" s="5">
        <v>0.15</v>
      </c>
      <c r="N4379" t="s">
        <v>1139</v>
      </c>
      <c r="O4379" t="s">
        <v>17</v>
      </c>
      <c r="P4379" t="s">
        <v>25</v>
      </c>
      <c r="Q4379" t="s">
        <v>32</v>
      </c>
      <c r="R4379" t="s">
        <v>21</v>
      </c>
      <c r="S4379" t="s">
        <v>17</v>
      </c>
      <c r="T4379" t="s">
        <v>13312</v>
      </c>
      <c r="U4379" s="1">
        <v>45865</v>
      </c>
      <c r="V4379">
        <v>54</v>
      </c>
      <c r="W4379" t="str">
        <f t="shared" si="115"/>
        <v>30-59</v>
      </c>
    </row>
    <row r="4380" spans="1:23" x14ac:dyDescent="0.25">
      <c r="A4380" t="s">
        <v>4629</v>
      </c>
      <c r="B4380">
        <v>6491758825</v>
      </c>
      <c r="C4380">
        <v>281562337</v>
      </c>
      <c r="D4380" s="1">
        <v>45841</v>
      </c>
      <c r="E4380">
        <v>99213</v>
      </c>
      <c r="F4380">
        <v>99211</v>
      </c>
      <c r="G4380" t="s">
        <v>3373</v>
      </c>
      <c r="H4380" s="34">
        <v>79286</v>
      </c>
      <c r="I4380" s="7">
        <v>65015</v>
      </c>
      <c r="J4380" s="7">
        <v>53312.3</v>
      </c>
      <c r="K4380" s="7">
        <v>0</v>
      </c>
      <c r="L4380" s="7">
        <v>11702.7</v>
      </c>
      <c r="M4380" s="5">
        <v>0.18</v>
      </c>
      <c r="N4380" t="s">
        <v>3141</v>
      </c>
      <c r="O4380" t="s">
        <v>17</v>
      </c>
      <c r="P4380" t="s">
        <v>18</v>
      </c>
      <c r="Q4380" t="s">
        <v>32</v>
      </c>
      <c r="R4380" t="s">
        <v>21</v>
      </c>
      <c r="S4380" t="s">
        <v>27</v>
      </c>
      <c r="T4380" t="s">
        <v>13310</v>
      </c>
      <c r="U4380" s="1">
        <v>46008</v>
      </c>
      <c r="V4380">
        <v>167</v>
      </c>
      <c r="W4380" t="str">
        <f t="shared" si="115"/>
        <v>150-179</v>
      </c>
    </row>
    <row r="4381" spans="1:23" x14ac:dyDescent="0.25">
      <c r="A4381" t="s">
        <v>4630</v>
      </c>
      <c r="B4381">
        <v>9439569523</v>
      </c>
      <c r="C4381">
        <v>7696040431</v>
      </c>
      <c r="D4381" s="1">
        <v>45454</v>
      </c>
      <c r="E4381">
        <v>99238</v>
      </c>
      <c r="F4381">
        <v>99292</v>
      </c>
      <c r="G4381" t="s">
        <v>263</v>
      </c>
      <c r="H4381" s="34">
        <v>75915</v>
      </c>
      <c r="I4381" s="7">
        <v>62250</v>
      </c>
      <c r="J4381" s="7">
        <v>34930</v>
      </c>
      <c r="K4381" s="7">
        <v>16115</v>
      </c>
      <c r="L4381" s="7">
        <v>11205</v>
      </c>
      <c r="M4381" s="5">
        <v>0.18</v>
      </c>
      <c r="N4381" t="s">
        <v>3141</v>
      </c>
      <c r="O4381" t="s">
        <v>27</v>
      </c>
      <c r="P4381" t="s">
        <v>3149</v>
      </c>
      <c r="Q4381" t="s">
        <v>19</v>
      </c>
      <c r="R4381" t="s">
        <v>27</v>
      </c>
      <c r="S4381" t="s">
        <v>17</v>
      </c>
      <c r="T4381" t="s">
        <v>13312</v>
      </c>
      <c r="U4381" s="1">
        <v>45513</v>
      </c>
      <c r="V4381">
        <v>59</v>
      </c>
      <c r="W4381" t="str">
        <f t="shared" si="115"/>
        <v>30-59</v>
      </c>
    </row>
    <row r="4382" spans="1:23" x14ac:dyDescent="0.25">
      <c r="A4382" t="s">
        <v>4631</v>
      </c>
      <c r="B4382">
        <v>9225266498</v>
      </c>
      <c r="C4382">
        <v>7454095544</v>
      </c>
      <c r="D4382" s="1">
        <v>45570</v>
      </c>
      <c r="E4382">
        <v>99214</v>
      </c>
      <c r="F4382">
        <v>99282</v>
      </c>
      <c r="G4382" t="s">
        <v>159</v>
      </c>
      <c r="H4382" s="34">
        <v>54021</v>
      </c>
      <c r="I4382" s="7">
        <v>35114</v>
      </c>
      <c r="J4382" s="7">
        <v>30900.32</v>
      </c>
      <c r="K4382" s="7">
        <v>0</v>
      </c>
      <c r="L4382" s="7">
        <v>4213.68</v>
      </c>
      <c r="M4382" s="5">
        <v>0.12</v>
      </c>
      <c r="N4382" t="s">
        <v>46</v>
      </c>
      <c r="O4382" t="s">
        <v>17</v>
      </c>
      <c r="P4382" t="s">
        <v>3150</v>
      </c>
      <c r="Q4382" t="s">
        <v>19</v>
      </c>
      <c r="R4382" t="s">
        <v>20</v>
      </c>
      <c r="S4382" t="s">
        <v>17</v>
      </c>
      <c r="T4382" t="s">
        <v>13311</v>
      </c>
      <c r="U4382" s="1">
        <v>45617</v>
      </c>
      <c r="V4382">
        <v>47</v>
      </c>
      <c r="W4382" t="str">
        <f t="shared" si="115"/>
        <v>30-59</v>
      </c>
    </row>
    <row r="4383" spans="1:23" x14ac:dyDescent="0.25">
      <c r="A4383" t="s">
        <v>4632</v>
      </c>
      <c r="B4383">
        <v>5966624467</v>
      </c>
      <c r="C4383">
        <v>6150700065</v>
      </c>
      <c r="D4383" s="1">
        <v>45374</v>
      </c>
      <c r="E4383">
        <v>99223</v>
      </c>
      <c r="F4383">
        <v>93000</v>
      </c>
      <c r="G4383" t="s">
        <v>3702</v>
      </c>
      <c r="H4383" s="34">
        <v>51331</v>
      </c>
      <c r="I4383" s="7">
        <v>42091</v>
      </c>
      <c r="J4383" s="7">
        <v>32042.620000000003</v>
      </c>
      <c r="K4383" s="7">
        <v>2472</v>
      </c>
      <c r="L4383" s="7">
        <v>7576.38</v>
      </c>
      <c r="M4383" s="5">
        <v>0.18</v>
      </c>
      <c r="N4383" t="s">
        <v>3141</v>
      </c>
      <c r="O4383" t="s">
        <v>30</v>
      </c>
      <c r="P4383" t="s">
        <v>35</v>
      </c>
      <c r="Q4383" t="s">
        <v>32</v>
      </c>
      <c r="R4383" t="s">
        <v>43</v>
      </c>
      <c r="S4383" t="s">
        <v>21</v>
      </c>
      <c r="T4383" t="s">
        <v>13312</v>
      </c>
      <c r="U4383" s="1">
        <v>45441</v>
      </c>
      <c r="V4383">
        <v>67</v>
      </c>
      <c r="W4383" t="str">
        <f t="shared" si="115"/>
        <v>60-89</v>
      </c>
    </row>
    <row r="4384" spans="1:23" x14ac:dyDescent="0.25">
      <c r="A4384" t="s">
        <v>4633</v>
      </c>
      <c r="B4384">
        <v>1241886551</v>
      </c>
      <c r="C4384">
        <v>3972816828</v>
      </c>
      <c r="D4384" s="1">
        <v>45442</v>
      </c>
      <c r="E4384">
        <v>99233</v>
      </c>
      <c r="F4384">
        <v>90834</v>
      </c>
      <c r="G4384" t="s">
        <v>207</v>
      </c>
      <c r="H4384" s="34">
        <v>65461</v>
      </c>
      <c r="I4384" s="7">
        <v>47132</v>
      </c>
      <c r="J4384" s="7">
        <v>37235.440000000002</v>
      </c>
      <c r="K4384" s="7">
        <v>6126</v>
      </c>
      <c r="L4384" s="7">
        <v>3770.56</v>
      </c>
      <c r="M4384" s="5">
        <v>0.08</v>
      </c>
      <c r="N4384" t="s">
        <v>24</v>
      </c>
      <c r="O4384" t="s">
        <v>30</v>
      </c>
      <c r="P4384" t="s">
        <v>55</v>
      </c>
      <c r="Q4384" t="s">
        <v>19</v>
      </c>
      <c r="R4384" t="s">
        <v>38</v>
      </c>
      <c r="S4384" t="s">
        <v>27</v>
      </c>
      <c r="T4384" t="s">
        <v>13311</v>
      </c>
      <c r="U4384" s="1">
        <v>45620</v>
      </c>
      <c r="V4384">
        <v>178</v>
      </c>
      <c r="W4384" t="str">
        <f t="shared" si="115"/>
        <v>150-179</v>
      </c>
    </row>
    <row r="4385" spans="1:23" x14ac:dyDescent="0.25">
      <c r="A4385" t="s">
        <v>4634</v>
      </c>
      <c r="B4385">
        <v>388602493</v>
      </c>
      <c r="C4385">
        <v>2783282648</v>
      </c>
      <c r="D4385" s="1">
        <v>45615</v>
      </c>
      <c r="E4385">
        <v>99215</v>
      </c>
      <c r="F4385">
        <v>99201</v>
      </c>
      <c r="G4385" t="s">
        <v>3306</v>
      </c>
      <c r="H4385" s="34">
        <v>46612</v>
      </c>
      <c r="I4385" s="7">
        <v>30298</v>
      </c>
      <c r="J4385" s="7">
        <v>23986.240000000002</v>
      </c>
      <c r="K4385" s="7">
        <v>2676</v>
      </c>
      <c r="L4385" s="7">
        <v>3635.76</v>
      </c>
      <c r="M4385" s="5">
        <v>0.12</v>
      </c>
      <c r="N4385" t="s">
        <v>46</v>
      </c>
      <c r="O4385" t="s">
        <v>30</v>
      </c>
      <c r="P4385" t="s">
        <v>3147</v>
      </c>
      <c r="Q4385" t="s">
        <v>19</v>
      </c>
      <c r="R4385" t="s">
        <v>21</v>
      </c>
      <c r="S4385" t="s">
        <v>27</v>
      </c>
      <c r="T4385" t="s">
        <v>13311</v>
      </c>
      <c r="U4385" s="1">
        <v>45646</v>
      </c>
      <c r="V4385">
        <v>31</v>
      </c>
      <c r="W4385" t="str">
        <f t="shared" si="115"/>
        <v>30-59</v>
      </c>
    </row>
    <row r="4386" spans="1:23" x14ac:dyDescent="0.25">
      <c r="A4386" t="s">
        <v>4635</v>
      </c>
      <c r="B4386">
        <v>2260617552</v>
      </c>
      <c r="C4386">
        <v>8883709093</v>
      </c>
      <c r="D4386" s="1">
        <v>45453</v>
      </c>
      <c r="E4386">
        <v>99222</v>
      </c>
      <c r="F4386">
        <v>99212</v>
      </c>
      <c r="G4386" t="s">
        <v>244</v>
      </c>
      <c r="H4386" s="34">
        <v>93108</v>
      </c>
      <c r="I4386" s="7">
        <v>73555</v>
      </c>
      <c r="J4386" s="7">
        <v>61786.2</v>
      </c>
      <c r="K4386" s="7">
        <v>0</v>
      </c>
      <c r="L4386" s="7">
        <v>11768.8</v>
      </c>
      <c r="M4386" s="5">
        <v>0.16</v>
      </c>
      <c r="N4386" t="s">
        <v>1138</v>
      </c>
      <c r="O4386" t="s">
        <v>17</v>
      </c>
      <c r="P4386" t="s">
        <v>58</v>
      </c>
      <c r="Q4386" t="s">
        <v>19</v>
      </c>
      <c r="R4386" t="s">
        <v>27</v>
      </c>
      <c r="S4386" t="s">
        <v>17</v>
      </c>
      <c r="T4386" t="s">
        <v>13312</v>
      </c>
      <c r="U4386" s="1">
        <v>45517</v>
      </c>
      <c r="V4386">
        <v>64</v>
      </c>
      <c r="W4386" t="str">
        <f t="shared" si="115"/>
        <v>60-89</v>
      </c>
    </row>
    <row r="4387" spans="1:23" x14ac:dyDescent="0.25">
      <c r="A4387" t="s">
        <v>4636</v>
      </c>
      <c r="B4387">
        <v>5294295582</v>
      </c>
      <c r="C4387">
        <v>1313539150</v>
      </c>
      <c r="D4387" s="1">
        <v>45598</v>
      </c>
      <c r="E4387">
        <v>99214</v>
      </c>
      <c r="F4387">
        <v>99291</v>
      </c>
      <c r="G4387" t="s">
        <v>3641</v>
      </c>
      <c r="H4387" s="34">
        <v>16320</v>
      </c>
      <c r="I4387" s="7">
        <v>11750</v>
      </c>
      <c r="J4387" s="7">
        <v>10810</v>
      </c>
      <c r="K4387" s="7">
        <v>0</v>
      </c>
      <c r="L4387" s="7">
        <v>940</v>
      </c>
      <c r="M4387" s="5">
        <v>0.08</v>
      </c>
      <c r="N4387" t="s">
        <v>24</v>
      </c>
      <c r="O4387" t="s">
        <v>17</v>
      </c>
      <c r="P4387" t="s">
        <v>3150</v>
      </c>
      <c r="Q4387" t="s">
        <v>32</v>
      </c>
      <c r="R4387" t="s">
        <v>21</v>
      </c>
      <c r="S4387" t="s">
        <v>21</v>
      </c>
      <c r="T4387" t="s">
        <v>13311</v>
      </c>
      <c r="U4387" s="1">
        <v>45721</v>
      </c>
      <c r="V4387">
        <v>123</v>
      </c>
      <c r="W4387" t="str">
        <f t="shared" si="115"/>
        <v>120-149</v>
      </c>
    </row>
    <row r="4388" spans="1:23" x14ac:dyDescent="0.25">
      <c r="A4388" t="s">
        <v>4637</v>
      </c>
      <c r="B4388">
        <v>9007100195</v>
      </c>
      <c r="C4388">
        <v>8063484112</v>
      </c>
      <c r="D4388" s="1">
        <v>45623</v>
      </c>
      <c r="E4388">
        <v>99213</v>
      </c>
      <c r="F4388">
        <v>71046</v>
      </c>
      <c r="G4388" t="s">
        <v>3394</v>
      </c>
      <c r="H4388" s="34">
        <v>54331</v>
      </c>
      <c r="I4388" s="7">
        <v>43465</v>
      </c>
      <c r="J4388" s="7">
        <v>37379.9</v>
      </c>
      <c r="K4388" s="7">
        <v>0</v>
      </c>
      <c r="L4388" s="7">
        <v>6085.1</v>
      </c>
      <c r="M4388" s="5">
        <v>0.14000000000000001</v>
      </c>
      <c r="N4388" t="s">
        <v>1135</v>
      </c>
      <c r="O4388" t="s">
        <v>17</v>
      </c>
      <c r="P4388" t="s">
        <v>18</v>
      </c>
      <c r="Q4388" t="s">
        <v>32</v>
      </c>
      <c r="R4388" t="s">
        <v>26</v>
      </c>
      <c r="S4388" t="s">
        <v>17</v>
      </c>
      <c r="T4388" t="s">
        <v>13310</v>
      </c>
      <c r="U4388" s="1">
        <v>45766</v>
      </c>
      <c r="V4388">
        <v>143</v>
      </c>
      <c r="W4388" t="str">
        <f t="shared" si="115"/>
        <v>120-149</v>
      </c>
    </row>
    <row r="4389" spans="1:23" x14ac:dyDescent="0.25">
      <c r="A4389" t="s">
        <v>4638</v>
      </c>
      <c r="B4389">
        <v>2555349997</v>
      </c>
      <c r="C4389">
        <v>2905694234</v>
      </c>
      <c r="D4389" s="1">
        <v>45558</v>
      </c>
      <c r="E4389">
        <v>99238</v>
      </c>
      <c r="F4389">
        <v>81000</v>
      </c>
      <c r="G4389" t="s">
        <v>71</v>
      </c>
      <c r="H4389" s="34">
        <v>47681</v>
      </c>
      <c r="I4389" s="7">
        <v>30993</v>
      </c>
      <c r="J4389" s="7">
        <v>27273.84</v>
      </c>
      <c r="K4389" s="7">
        <v>0</v>
      </c>
      <c r="L4389" s="7">
        <v>3719.16</v>
      </c>
      <c r="M4389" s="5">
        <v>0.12</v>
      </c>
      <c r="N4389" t="s">
        <v>46</v>
      </c>
      <c r="O4389" t="s">
        <v>17</v>
      </c>
      <c r="P4389" t="s">
        <v>3146</v>
      </c>
      <c r="Q4389" t="s">
        <v>32</v>
      </c>
      <c r="R4389" t="s">
        <v>43</v>
      </c>
      <c r="S4389" t="s">
        <v>21</v>
      </c>
      <c r="T4389" t="s">
        <v>13311</v>
      </c>
      <c r="U4389" s="1">
        <v>45687</v>
      </c>
      <c r="V4389">
        <v>129</v>
      </c>
      <c r="W4389" t="str">
        <f t="shared" si="115"/>
        <v>120-149</v>
      </c>
    </row>
    <row r="4390" spans="1:23" x14ac:dyDescent="0.25">
      <c r="A4390" t="s">
        <v>4639</v>
      </c>
      <c r="B4390">
        <v>9257891804</v>
      </c>
      <c r="C4390">
        <v>6347833413</v>
      </c>
      <c r="D4390" s="1">
        <v>45938</v>
      </c>
      <c r="E4390">
        <v>99223</v>
      </c>
      <c r="F4390">
        <v>99284</v>
      </c>
      <c r="G4390" t="s">
        <v>150</v>
      </c>
      <c r="H4390" s="34">
        <v>69132</v>
      </c>
      <c r="I4390" s="7">
        <v>49775</v>
      </c>
      <c r="J4390" s="7">
        <v>45793</v>
      </c>
      <c r="K4390" s="7">
        <v>0</v>
      </c>
      <c r="L4390" s="7">
        <v>3982</v>
      </c>
      <c r="M4390" s="5">
        <v>0.08</v>
      </c>
      <c r="N4390" t="s">
        <v>24</v>
      </c>
      <c r="O4390" t="s">
        <v>17</v>
      </c>
      <c r="P4390" t="s">
        <v>40</v>
      </c>
      <c r="Q4390" t="s">
        <v>32</v>
      </c>
      <c r="R4390" t="s">
        <v>26</v>
      </c>
      <c r="S4390" t="s">
        <v>21</v>
      </c>
      <c r="T4390" t="s">
        <v>13312</v>
      </c>
      <c r="U4390" s="1">
        <v>45981</v>
      </c>
      <c r="V4390">
        <v>43</v>
      </c>
      <c r="W4390" t="str">
        <f t="shared" si="115"/>
        <v>30-59</v>
      </c>
    </row>
    <row r="4391" spans="1:23" x14ac:dyDescent="0.25">
      <c r="A4391" t="s">
        <v>4640</v>
      </c>
      <c r="B4391">
        <v>2033241238</v>
      </c>
      <c r="C4391">
        <v>2017830587</v>
      </c>
      <c r="D4391" s="1">
        <v>45806</v>
      </c>
      <c r="E4391">
        <v>99223</v>
      </c>
      <c r="F4391">
        <v>71046</v>
      </c>
      <c r="G4391" t="s">
        <v>3508</v>
      </c>
      <c r="H4391" s="34">
        <v>79624</v>
      </c>
      <c r="I4391" s="7">
        <v>51756</v>
      </c>
      <c r="J4391" s="7">
        <v>32823.279999999999</v>
      </c>
      <c r="K4391" s="7">
        <v>12722</v>
      </c>
      <c r="L4391" s="7">
        <v>6210.72</v>
      </c>
      <c r="M4391" s="5">
        <v>0.12</v>
      </c>
      <c r="N4391" t="s">
        <v>46</v>
      </c>
      <c r="O4391" t="s">
        <v>27</v>
      </c>
      <c r="P4391" t="s">
        <v>3149</v>
      </c>
      <c r="Q4391" t="s">
        <v>19</v>
      </c>
      <c r="R4391" t="s">
        <v>27</v>
      </c>
      <c r="S4391" t="s">
        <v>27</v>
      </c>
      <c r="T4391" t="s">
        <v>13311</v>
      </c>
      <c r="U4391" s="1">
        <v>45905</v>
      </c>
      <c r="V4391">
        <v>99</v>
      </c>
      <c r="W4391" t="str">
        <f t="shared" si="115"/>
        <v>90-119</v>
      </c>
    </row>
    <row r="4392" spans="1:23" x14ac:dyDescent="0.25">
      <c r="A4392" t="s">
        <v>4641</v>
      </c>
      <c r="B4392">
        <v>9433758217</v>
      </c>
      <c r="C4392">
        <v>1602527206</v>
      </c>
      <c r="D4392" s="1">
        <v>45318</v>
      </c>
      <c r="E4392">
        <v>99231</v>
      </c>
      <c r="F4392">
        <v>85025</v>
      </c>
      <c r="G4392" t="s">
        <v>122</v>
      </c>
      <c r="H4392" s="34">
        <v>87644</v>
      </c>
      <c r="I4392" s="7">
        <v>70115</v>
      </c>
      <c r="J4392" s="7">
        <v>39319.9</v>
      </c>
      <c r="K4392" s="7">
        <v>20979</v>
      </c>
      <c r="L4392" s="7">
        <v>9816.1</v>
      </c>
      <c r="M4392" s="5">
        <v>0.14000000000000001</v>
      </c>
      <c r="N4392" t="s">
        <v>1135</v>
      </c>
      <c r="O4392" t="s">
        <v>27</v>
      </c>
      <c r="P4392" t="s">
        <v>40</v>
      </c>
      <c r="Q4392" t="s">
        <v>19</v>
      </c>
      <c r="R4392" t="s">
        <v>38</v>
      </c>
      <c r="S4392" t="s">
        <v>17</v>
      </c>
      <c r="T4392" t="s">
        <v>13312</v>
      </c>
      <c r="U4392" s="1">
        <v>45382</v>
      </c>
      <c r="V4392">
        <v>64</v>
      </c>
      <c r="W4392" t="str">
        <f t="shared" si="115"/>
        <v>60-89</v>
      </c>
    </row>
    <row r="4393" spans="1:23" x14ac:dyDescent="0.25">
      <c r="A4393" t="s">
        <v>4642</v>
      </c>
      <c r="B4393">
        <v>618764633</v>
      </c>
      <c r="C4393">
        <v>2361286301</v>
      </c>
      <c r="D4393" s="1">
        <v>45409</v>
      </c>
      <c r="E4393">
        <v>99213</v>
      </c>
      <c r="F4393">
        <v>80053</v>
      </c>
      <c r="G4393" t="s">
        <v>286</v>
      </c>
      <c r="H4393" s="34">
        <v>45193</v>
      </c>
      <c r="I4393" s="7">
        <v>35702</v>
      </c>
      <c r="J4393" s="7">
        <v>29989.68</v>
      </c>
      <c r="K4393" s="7">
        <v>0</v>
      </c>
      <c r="L4393" s="7">
        <v>5712.32</v>
      </c>
      <c r="M4393" s="5">
        <v>0.16</v>
      </c>
      <c r="N4393" t="s">
        <v>1138</v>
      </c>
      <c r="O4393" t="s">
        <v>17</v>
      </c>
      <c r="P4393" t="s">
        <v>97</v>
      </c>
      <c r="Q4393" t="s">
        <v>19</v>
      </c>
      <c r="R4393" t="s">
        <v>21</v>
      </c>
      <c r="S4393" t="s">
        <v>17</v>
      </c>
      <c r="T4393" t="s">
        <v>13311</v>
      </c>
      <c r="U4393" s="1">
        <v>45510</v>
      </c>
      <c r="V4393">
        <v>101</v>
      </c>
      <c r="W4393" t="str">
        <f t="shared" si="115"/>
        <v>90-119</v>
      </c>
    </row>
    <row r="4394" spans="1:23" x14ac:dyDescent="0.25">
      <c r="A4394" t="s">
        <v>4643</v>
      </c>
      <c r="B4394">
        <v>8868904141</v>
      </c>
      <c r="C4394">
        <v>8702413627</v>
      </c>
      <c r="D4394" s="1">
        <v>45311</v>
      </c>
      <c r="E4394">
        <v>99233</v>
      </c>
      <c r="F4394">
        <v>99282</v>
      </c>
      <c r="G4394" t="s">
        <v>3405</v>
      </c>
      <c r="H4394" s="34">
        <v>45887</v>
      </c>
      <c r="I4394" s="7">
        <v>36710</v>
      </c>
      <c r="J4394" s="7">
        <v>28142.6</v>
      </c>
      <c r="K4394" s="7">
        <v>3428</v>
      </c>
      <c r="L4394" s="7">
        <v>5139.3999999999996</v>
      </c>
      <c r="M4394" s="5">
        <v>0.14000000000000001</v>
      </c>
      <c r="N4394" t="s">
        <v>1135</v>
      </c>
      <c r="O4394" t="s">
        <v>30</v>
      </c>
      <c r="P4394" t="s">
        <v>3147</v>
      </c>
      <c r="Q4394" t="s">
        <v>19</v>
      </c>
      <c r="R4394" t="s">
        <v>38</v>
      </c>
      <c r="S4394" t="s">
        <v>17</v>
      </c>
      <c r="T4394" t="s">
        <v>13310</v>
      </c>
      <c r="U4394" s="1">
        <v>45443</v>
      </c>
      <c r="V4394">
        <v>132</v>
      </c>
      <c r="W4394" t="str">
        <f t="shared" si="115"/>
        <v>120-149</v>
      </c>
    </row>
    <row r="4395" spans="1:23" x14ac:dyDescent="0.25">
      <c r="A4395" t="s">
        <v>4644</v>
      </c>
      <c r="B4395">
        <v>7121366172</v>
      </c>
      <c r="C4395">
        <v>6694150507</v>
      </c>
      <c r="D4395" s="1">
        <v>45899</v>
      </c>
      <c r="E4395">
        <v>99238</v>
      </c>
      <c r="F4395">
        <v>99214</v>
      </c>
      <c r="G4395" t="s">
        <v>3335</v>
      </c>
      <c r="H4395" s="34">
        <v>47574</v>
      </c>
      <c r="I4395" s="7">
        <v>37108</v>
      </c>
      <c r="J4395" s="7">
        <v>29686.400000000001</v>
      </c>
      <c r="K4395" s="7">
        <v>0</v>
      </c>
      <c r="L4395" s="7">
        <v>7421.6</v>
      </c>
      <c r="M4395" s="5">
        <v>0.2</v>
      </c>
      <c r="N4395" t="s">
        <v>3140</v>
      </c>
      <c r="O4395" t="s">
        <v>17</v>
      </c>
      <c r="P4395" t="s">
        <v>18</v>
      </c>
      <c r="Q4395" t="s">
        <v>32</v>
      </c>
      <c r="R4395" t="s">
        <v>20</v>
      </c>
      <c r="S4395" t="s">
        <v>27</v>
      </c>
      <c r="T4395" t="s">
        <v>13311</v>
      </c>
      <c r="U4395" s="1">
        <v>45980</v>
      </c>
      <c r="V4395">
        <v>81</v>
      </c>
      <c r="W4395" t="str">
        <f t="shared" si="115"/>
        <v>60-89</v>
      </c>
    </row>
    <row r="4396" spans="1:23" x14ac:dyDescent="0.25">
      <c r="A4396" t="s">
        <v>4645</v>
      </c>
      <c r="B4396">
        <v>7481338545</v>
      </c>
      <c r="C4396">
        <v>1363782803</v>
      </c>
      <c r="D4396" s="1">
        <v>45401</v>
      </c>
      <c r="E4396">
        <v>99221</v>
      </c>
      <c r="F4396">
        <v>99202</v>
      </c>
      <c r="G4396" t="s">
        <v>152</v>
      </c>
      <c r="H4396" s="34">
        <v>35987</v>
      </c>
      <c r="I4396" s="7">
        <v>28790</v>
      </c>
      <c r="J4396" s="7">
        <v>12550.4</v>
      </c>
      <c r="K4396" s="7">
        <v>12209</v>
      </c>
      <c r="L4396" s="7">
        <v>4030.6</v>
      </c>
      <c r="M4396" s="5">
        <v>0.14000000000000001</v>
      </c>
      <c r="N4396" t="s">
        <v>1135</v>
      </c>
      <c r="O4396" t="s">
        <v>27</v>
      </c>
      <c r="P4396" t="s">
        <v>55</v>
      </c>
      <c r="Q4396" t="s">
        <v>32</v>
      </c>
      <c r="R4396" t="s">
        <v>26</v>
      </c>
      <c r="S4396" t="s">
        <v>17</v>
      </c>
      <c r="T4396" t="s">
        <v>13311</v>
      </c>
      <c r="U4396" s="1">
        <v>45527</v>
      </c>
      <c r="V4396">
        <v>126</v>
      </c>
      <c r="W4396" t="str">
        <f t="shared" si="115"/>
        <v>120-149</v>
      </c>
    </row>
    <row r="4397" spans="1:23" x14ac:dyDescent="0.25">
      <c r="A4397" t="s">
        <v>4646</v>
      </c>
      <c r="B4397">
        <v>1669912890</v>
      </c>
      <c r="C4397">
        <v>9749024258</v>
      </c>
      <c r="D4397" s="1">
        <v>45362</v>
      </c>
      <c r="E4397">
        <v>99213</v>
      </c>
      <c r="F4397">
        <v>85025</v>
      </c>
      <c r="G4397" t="s">
        <v>152</v>
      </c>
      <c r="H4397" s="34">
        <v>77807</v>
      </c>
      <c r="I4397" s="7">
        <v>63802</v>
      </c>
      <c r="J4397" s="7">
        <v>40375.64</v>
      </c>
      <c r="K4397" s="7">
        <v>11942</v>
      </c>
      <c r="L4397" s="7">
        <v>11484.36</v>
      </c>
      <c r="M4397" s="5">
        <v>0.18</v>
      </c>
      <c r="N4397" t="s">
        <v>3141</v>
      </c>
      <c r="O4397" t="s">
        <v>27</v>
      </c>
      <c r="P4397" t="s">
        <v>3146</v>
      </c>
      <c r="Q4397" t="s">
        <v>19</v>
      </c>
      <c r="R4397" t="s">
        <v>26</v>
      </c>
      <c r="S4397" t="s">
        <v>17</v>
      </c>
      <c r="T4397" t="s">
        <v>13310</v>
      </c>
      <c r="U4397" s="1">
        <v>45542</v>
      </c>
      <c r="V4397">
        <v>180</v>
      </c>
      <c r="W4397" t="str">
        <f t="shared" si="115"/>
        <v>180-209</v>
      </c>
    </row>
    <row r="4398" spans="1:23" x14ac:dyDescent="0.25">
      <c r="A4398" t="s">
        <v>4647</v>
      </c>
      <c r="B4398">
        <v>2287788301</v>
      </c>
      <c r="C4398">
        <v>5364840943</v>
      </c>
      <c r="D4398" s="1">
        <v>45628</v>
      </c>
      <c r="E4398">
        <v>99231</v>
      </c>
      <c r="F4398">
        <v>36415</v>
      </c>
      <c r="G4398" t="s">
        <v>3283</v>
      </c>
      <c r="H4398" s="34">
        <v>65612</v>
      </c>
      <c r="I4398" s="7">
        <v>47241</v>
      </c>
      <c r="J4398" s="7">
        <v>43461.72</v>
      </c>
      <c r="K4398" s="7">
        <v>0</v>
      </c>
      <c r="L4398" s="7">
        <v>3779.28</v>
      </c>
      <c r="M4398" s="5">
        <v>0.08</v>
      </c>
      <c r="N4398" t="s">
        <v>24</v>
      </c>
      <c r="O4398" t="s">
        <v>17</v>
      </c>
      <c r="P4398" t="s">
        <v>3150</v>
      </c>
      <c r="Q4398" t="s">
        <v>32</v>
      </c>
      <c r="R4398" t="s">
        <v>43</v>
      </c>
      <c r="S4398" t="s">
        <v>21</v>
      </c>
      <c r="T4398" t="s">
        <v>13310</v>
      </c>
      <c r="U4398" s="1">
        <v>45698</v>
      </c>
      <c r="V4398">
        <v>70</v>
      </c>
      <c r="W4398" t="str">
        <f t="shared" si="115"/>
        <v>60-89</v>
      </c>
    </row>
    <row r="4399" spans="1:23" x14ac:dyDescent="0.25">
      <c r="A4399" t="s">
        <v>4648</v>
      </c>
      <c r="B4399">
        <v>6446290242</v>
      </c>
      <c r="C4399">
        <v>1022670089</v>
      </c>
      <c r="D4399" s="1">
        <v>45687</v>
      </c>
      <c r="E4399">
        <v>99214</v>
      </c>
      <c r="F4399">
        <v>36415</v>
      </c>
      <c r="G4399" t="s">
        <v>187</v>
      </c>
      <c r="H4399" s="34">
        <v>66251</v>
      </c>
      <c r="I4399" s="7">
        <v>54326</v>
      </c>
      <c r="J4399" s="7">
        <v>44547.32</v>
      </c>
      <c r="K4399" s="7">
        <v>0</v>
      </c>
      <c r="L4399" s="7">
        <v>9778.68</v>
      </c>
      <c r="M4399" s="5">
        <v>0.18</v>
      </c>
      <c r="N4399" t="s">
        <v>3141</v>
      </c>
      <c r="O4399" t="s">
        <v>17</v>
      </c>
      <c r="P4399" t="s">
        <v>3147</v>
      </c>
      <c r="Q4399" t="s">
        <v>19</v>
      </c>
      <c r="R4399" t="s">
        <v>38</v>
      </c>
      <c r="S4399" t="s">
        <v>21</v>
      </c>
      <c r="T4399" t="s">
        <v>13310</v>
      </c>
      <c r="U4399" s="1">
        <v>45758</v>
      </c>
      <c r="V4399">
        <v>71</v>
      </c>
      <c r="W4399" t="str">
        <f t="shared" si="115"/>
        <v>60-89</v>
      </c>
    </row>
    <row r="4400" spans="1:23" x14ac:dyDescent="0.25">
      <c r="A4400" t="s">
        <v>4649</v>
      </c>
      <c r="B4400">
        <v>8957573342</v>
      </c>
      <c r="C4400">
        <v>7743583645</v>
      </c>
      <c r="D4400" s="1">
        <v>45334</v>
      </c>
      <c r="E4400">
        <v>99213</v>
      </c>
      <c r="F4400">
        <v>99284</v>
      </c>
      <c r="G4400" t="s">
        <v>118</v>
      </c>
      <c r="H4400" s="34">
        <v>53790</v>
      </c>
      <c r="I4400" s="7">
        <v>44108</v>
      </c>
      <c r="J4400" s="7">
        <v>36168.559999999998</v>
      </c>
      <c r="K4400" s="7">
        <v>0</v>
      </c>
      <c r="L4400" s="7">
        <v>7939.44</v>
      </c>
      <c r="M4400" s="5">
        <v>0.18</v>
      </c>
      <c r="N4400" t="s">
        <v>3141</v>
      </c>
      <c r="O4400" t="s">
        <v>17</v>
      </c>
      <c r="P4400" t="s">
        <v>58</v>
      </c>
      <c r="Q4400" t="s">
        <v>19</v>
      </c>
      <c r="R4400" t="s">
        <v>20</v>
      </c>
      <c r="S4400" t="s">
        <v>17</v>
      </c>
      <c r="T4400" t="s">
        <v>13310</v>
      </c>
      <c r="U4400" s="1">
        <v>45433</v>
      </c>
      <c r="V4400">
        <v>99</v>
      </c>
      <c r="W4400" t="str">
        <f t="shared" si="115"/>
        <v>90-119</v>
      </c>
    </row>
    <row r="4401" spans="1:23" x14ac:dyDescent="0.25">
      <c r="A4401" t="s">
        <v>4650</v>
      </c>
      <c r="B4401">
        <v>8620008923</v>
      </c>
      <c r="C4401">
        <v>4713209680</v>
      </c>
      <c r="D4401" s="1">
        <v>45599</v>
      </c>
      <c r="E4401">
        <v>99214</v>
      </c>
      <c r="F4401">
        <v>99201</v>
      </c>
      <c r="G4401" t="s">
        <v>248</v>
      </c>
      <c r="H4401" s="34">
        <v>81638</v>
      </c>
      <c r="I4401" s="7">
        <v>66943</v>
      </c>
      <c r="J4401" s="7">
        <v>41871.26</v>
      </c>
      <c r="K4401" s="7">
        <v>13022</v>
      </c>
      <c r="L4401" s="7">
        <v>12049.74</v>
      </c>
      <c r="M4401" s="5">
        <v>0.18</v>
      </c>
      <c r="N4401" t="s">
        <v>3141</v>
      </c>
      <c r="O4401" t="s">
        <v>27</v>
      </c>
      <c r="P4401" t="s">
        <v>35</v>
      </c>
      <c r="Q4401" t="s">
        <v>32</v>
      </c>
      <c r="R4401" t="s">
        <v>43</v>
      </c>
      <c r="S4401" t="s">
        <v>21</v>
      </c>
      <c r="T4401" t="s">
        <v>13312</v>
      </c>
      <c r="U4401" s="1">
        <v>45742</v>
      </c>
      <c r="V4401">
        <v>143</v>
      </c>
      <c r="W4401" t="str">
        <f t="shared" si="115"/>
        <v>120-149</v>
      </c>
    </row>
    <row r="4402" spans="1:23" x14ac:dyDescent="0.25">
      <c r="A4402" t="s">
        <v>4651</v>
      </c>
      <c r="B4402">
        <v>4016892006</v>
      </c>
      <c r="C4402">
        <v>9026889982</v>
      </c>
      <c r="D4402" s="1">
        <v>45942</v>
      </c>
      <c r="E4402">
        <v>99238</v>
      </c>
      <c r="F4402">
        <v>99211</v>
      </c>
      <c r="G4402" t="s">
        <v>3531</v>
      </c>
      <c r="H4402" s="34">
        <v>98421</v>
      </c>
      <c r="I4402" s="7">
        <v>80705</v>
      </c>
      <c r="J4402" s="7">
        <v>47903.1</v>
      </c>
      <c r="K4402" s="7">
        <v>18275</v>
      </c>
      <c r="L4402" s="7">
        <v>14526.9</v>
      </c>
      <c r="M4402" s="5">
        <v>0.18</v>
      </c>
      <c r="N4402" t="s">
        <v>3141</v>
      </c>
      <c r="O4402" t="s">
        <v>27</v>
      </c>
      <c r="P4402" t="s">
        <v>55</v>
      </c>
      <c r="Q4402" t="s">
        <v>19</v>
      </c>
      <c r="R4402" t="s">
        <v>26</v>
      </c>
      <c r="S4402" t="s">
        <v>27</v>
      </c>
      <c r="T4402" t="s">
        <v>13310</v>
      </c>
      <c r="U4402" s="1">
        <v>46084</v>
      </c>
      <c r="V4402">
        <v>142</v>
      </c>
      <c r="W4402" t="str">
        <f t="shared" si="115"/>
        <v>120-149</v>
      </c>
    </row>
    <row r="4403" spans="1:23" x14ac:dyDescent="0.25">
      <c r="A4403" t="s">
        <v>4652</v>
      </c>
      <c r="B4403">
        <v>2407113276</v>
      </c>
      <c r="C4403">
        <v>2352779232</v>
      </c>
      <c r="D4403" s="1">
        <v>45467</v>
      </c>
      <c r="E4403">
        <v>99223</v>
      </c>
      <c r="F4403">
        <v>99285</v>
      </c>
      <c r="G4403" t="s">
        <v>73</v>
      </c>
      <c r="H4403" s="34">
        <v>96906</v>
      </c>
      <c r="I4403" s="7">
        <v>62989</v>
      </c>
      <c r="J4403" s="7">
        <v>55430.32</v>
      </c>
      <c r="K4403" s="7">
        <v>0</v>
      </c>
      <c r="L4403" s="7">
        <v>7558.68</v>
      </c>
      <c r="M4403" s="5">
        <v>0.12</v>
      </c>
      <c r="N4403" t="s">
        <v>46</v>
      </c>
      <c r="O4403" t="s">
        <v>17</v>
      </c>
      <c r="P4403" t="s">
        <v>58</v>
      </c>
      <c r="Q4403" t="s">
        <v>32</v>
      </c>
      <c r="R4403" t="s">
        <v>21</v>
      </c>
      <c r="S4403" t="s">
        <v>17</v>
      </c>
      <c r="T4403" t="s">
        <v>13310</v>
      </c>
      <c r="U4403" s="1">
        <v>45535</v>
      </c>
      <c r="V4403">
        <v>68</v>
      </c>
      <c r="W4403" t="str">
        <f t="shared" si="115"/>
        <v>60-89</v>
      </c>
    </row>
    <row r="4404" spans="1:23" x14ac:dyDescent="0.25">
      <c r="A4404" t="s">
        <v>4653</v>
      </c>
      <c r="B4404">
        <v>3836105300</v>
      </c>
      <c r="C4404">
        <v>9930396776</v>
      </c>
      <c r="D4404" s="1">
        <v>45331</v>
      </c>
      <c r="E4404">
        <v>99238</v>
      </c>
      <c r="F4404">
        <v>99282</v>
      </c>
      <c r="G4404" t="s">
        <v>3449</v>
      </c>
      <c r="H4404" s="34">
        <v>99914</v>
      </c>
      <c r="I4404" s="7">
        <v>79931</v>
      </c>
      <c r="J4404" s="7">
        <v>60982.66</v>
      </c>
      <c r="K4404" s="7">
        <v>7758</v>
      </c>
      <c r="L4404" s="7">
        <v>11190.34</v>
      </c>
      <c r="M4404" s="5">
        <v>0.14000000000000001</v>
      </c>
      <c r="N4404" t="s">
        <v>1135</v>
      </c>
      <c r="O4404" t="s">
        <v>30</v>
      </c>
      <c r="P4404" t="s">
        <v>58</v>
      </c>
      <c r="Q4404" t="s">
        <v>19</v>
      </c>
      <c r="R4404" t="s">
        <v>43</v>
      </c>
      <c r="S4404" t="s">
        <v>21</v>
      </c>
      <c r="T4404" t="s">
        <v>13310</v>
      </c>
      <c r="U4404" s="1">
        <v>45452</v>
      </c>
      <c r="V4404">
        <v>120</v>
      </c>
      <c r="W4404" t="str">
        <f t="shared" si="115"/>
        <v>120-149</v>
      </c>
    </row>
    <row r="4405" spans="1:23" x14ac:dyDescent="0.25">
      <c r="A4405" t="s">
        <v>4654</v>
      </c>
      <c r="B4405">
        <v>7114536064</v>
      </c>
      <c r="C4405">
        <v>6470611876</v>
      </c>
      <c r="D4405" s="1">
        <v>45682</v>
      </c>
      <c r="E4405">
        <v>99223</v>
      </c>
      <c r="F4405">
        <v>99283</v>
      </c>
      <c r="G4405" t="s">
        <v>3309</v>
      </c>
      <c r="H4405" s="34">
        <v>70941</v>
      </c>
      <c r="I4405" s="7">
        <v>53206</v>
      </c>
      <c r="J4405" s="7">
        <v>45225.1</v>
      </c>
      <c r="K4405" s="7">
        <v>0</v>
      </c>
      <c r="L4405" s="7">
        <v>7980.9</v>
      </c>
      <c r="M4405" s="5">
        <v>0.15</v>
      </c>
      <c r="N4405" t="s">
        <v>1139</v>
      </c>
      <c r="O4405" t="s">
        <v>17</v>
      </c>
      <c r="P4405" t="s">
        <v>3149</v>
      </c>
      <c r="Q4405" t="s">
        <v>19</v>
      </c>
      <c r="R4405" t="s">
        <v>38</v>
      </c>
      <c r="S4405" t="s">
        <v>21</v>
      </c>
      <c r="T4405" t="s">
        <v>13310</v>
      </c>
      <c r="U4405" s="1">
        <v>45834</v>
      </c>
      <c r="V4405">
        <v>152</v>
      </c>
      <c r="W4405" t="str">
        <f t="shared" si="115"/>
        <v>150-179</v>
      </c>
    </row>
    <row r="4406" spans="1:23" x14ac:dyDescent="0.25">
      <c r="A4406" t="s">
        <v>4655</v>
      </c>
      <c r="B4406">
        <v>6424412771</v>
      </c>
      <c r="C4406">
        <v>2907389270</v>
      </c>
      <c r="D4406" s="1">
        <v>45944</v>
      </c>
      <c r="E4406">
        <v>99222</v>
      </c>
      <c r="F4406">
        <v>99283</v>
      </c>
      <c r="G4406" t="s">
        <v>3176</v>
      </c>
      <c r="H4406" s="34">
        <v>61833</v>
      </c>
      <c r="I4406" s="7">
        <v>50703</v>
      </c>
      <c r="J4406" s="7">
        <v>36444.46</v>
      </c>
      <c r="K4406" s="7">
        <v>5132</v>
      </c>
      <c r="L4406" s="7">
        <v>9126.5400000000009</v>
      </c>
      <c r="M4406" s="5">
        <v>0.18</v>
      </c>
      <c r="N4406" t="s">
        <v>3141</v>
      </c>
      <c r="O4406" t="s">
        <v>30</v>
      </c>
      <c r="P4406" t="s">
        <v>3146</v>
      </c>
      <c r="Q4406" t="s">
        <v>32</v>
      </c>
      <c r="R4406" t="s">
        <v>27</v>
      </c>
      <c r="S4406" t="s">
        <v>17</v>
      </c>
      <c r="T4406" t="s">
        <v>13312</v>
      </c>
      <c r="U4406" s="1">
        <v>46022</v>
      </c>
      <c r="V4406">
        <v>78</v>
      </c>
      <c r="W4406" t="str">
        <f t="shared" si="115"/>
        <v>60-89</v>
      </c>
    </row>
    <row r="4407" spans="1:23" x14ac:dyDescent="0.25">
      <c r="A4407" t="s">
        <v>4656</v>
      </c>
      <c r="B4407">
        <v>9850717815</v>
      </c>
      <c r="C4407">
        <v>8466274580</v>
      </c>
      <c r="D4407" s="1">
        <v>45372</v>
      </c>
      <c r="E4407">
        <v>99233</v>
      </c>
      <c r="F4407">
        <v>90834</v>
      </c>
      <c r="G4407" t="s">
        <v>559</v>
      </c>
      <c r="H4407" s="34">
        <v>48155</v>
      </c>
      <c r="I4407" s="7">
        <v>34672</v>
      </c>
      <c r="J4407" s="7">
        <v>28949.24</v>
      </c>
      <c r="K4407" s="7">
        <v>2949</v>
      </c>
      <c r="L4407" s="7">
        <v>2773.76</v>
      </c>
      <c r="M4407" s="5">
        <v>0.08</v>
      </c>
      <c r="N4407" t="s">
        <v>24</v>
      </c>
      <c r="O4407" t="s">
        <v>30</v>
      </c>
      <c r="P4407" t="s">
        <v>97</v>
      </c>
      <c r="Q4407" t="s">
        <v>19</v>
      </c>
      <c r="R4407" t="s">
        <v>21</v>
      </c>
      <c r="S4407" t="s">
        <v>21</v>
      </c>
      <c r="T4407" t="s">
        <v>13312</v>
      </c>
      <c r="U4407" s="1">
        <v>45500</v>
      </c>
      <c r="V4407">
        <v>128</v>
      </c>
      <c r="W4407" t="str">
        <f t="shared" si="115"/>
        <v>120-149</v>
      </c>
    </row>
    <row r="4408" spans="1:23" x14ac:dyDescent="0.25">
      <c r="A4408" t="s">
        <v>4657</v>
      </c>
      <c r="B4408">
        <v>7698608626</v>
      </c>
      <c r="C4408">
        <v>5503076231</v>
      </c>
      <c r="D4408" s="1">
        <v>45513</v>
      </c>
      <c r="E4408">
        <v>99231</v>
      </c>
      <c r="F4408">
        <v>99283</v>
      </c>
      <c r="G4408" t="s">
        <v>3218</v>
      </c>
      <c r="H4408" s="34">
        <v>48282</v>
      </c>
      <c r="I4408" s="7">
        <v>36212</v>
      </c>
      <c r="J4408" s="7">
        <v>26705.200000000001</v>
      </c>
      <c r="K4408" s="7">
        <v>4075</v>
      </c>
      <c r="L4408" s="7">
        <v>5431.8</v>
      </c>
      <c r="M4408" s="5">
        <v>0.15</v>
      </c>
      <c r="N4408" t="s">
        <v>1139</v>
      </c>
      <c r="O4408" t="s">
        <v>30</v>
      </c>
      <c r="P4408" t="s">
        <v>3147</v>
      </c>
      <c r="Q4408" t="s">
        <v>19</v>
      </c>
      <c r="R4408" t="s">
        <v>21</v>
      </c>
      <c r="S4408" t="s">
        <v>21</v>
      </c>
      <c r="T4408" t="s">
        <v>13312</v>
      </c>
      <c r="U4408" s="1">
        <v>45549</v>
      </c>
      <c r="V4408">
        <v>36</v>
      </c>
      <c r="W4408" t="str">
        <f t="shared" si="115"/>
        <v>30-59</v>
      </c>
    </row>
    <row r="4409" spans="1:23" x14ac:dyDescent="0.25">
      <c r="A4409" t="s">
        <v>4658</v>
      </c>
      <c r="B4409">
        <v>8490485757</v>
      </c>
      <c r="C4409">
        <v>6017803341</v>
      </c>
      <c r="D4409" s="1">
        <v>45425</v>
      </c>
      <c r="E4409">
        <v>99221</v>
      </c>
      <c r="F4409">
        <v>99283</v>
      </c>
      <c r="G4409" t="s">
        <v>85</v>
      </c>
      <c r="H4409" s="34">
        <v>39083</v>
      </c>
      <c r="I4409" s="7">
        <v>31266</v>
      </c>
      <c r="J4409" s="7">
        <v>24353.759999999998</v>
      </c>
      <c r="K4409" s="7">
        <v>2535</v>
      </c>
      <c r="L4409" s="7">
        <v>4377.24</v>
      </c>
      <c r="M4409" s="5">
        <v>0.14000000000000001</v>
      </c>
      <c r="N4409" t="s">
        <v>1135</v>
      </c>
      <c r="O4409" t="s">
        <v>30</v>
      </c>
      <c r="P4409" t="s">
        <v>3148</v>
      </c>
      <c r="Q4409" t="s">
        <v>19</v>
      </c>
      <c r="R4409" t="s">
        <v>20</v>
      </c>
      <c r="S4409" t="s">
        <v>27</v>
      </c>
      <c r="T4409" t="s">
        <v>13310</v>
      </c>
      <c r="U4409" s="1">
        <v>45487</v>
      </c>
      <c r="V4409">
        <v>62</v>
      </c>
      <c r="W4409" t="str">
        <f t="shared" si="115"/>
        <v>60-89</v>
      </c>
    </row>
    <row r="4410" spans="1:23" x14ac:dyDescent="0.25">
      <c r="A4410" t="s">
        <v>4659</v>
      </c>
      <c r="B4410">
        <v>3458254169</v>
      </c>
      <c r="C4410">
        <v>7791034310</v>
      </c>
      <c r="D4410" s="1">
        <v>45312</v>
      </c>
      <c r="E4410">
        <v>99238</v>
      </c>
      <c r="F4410">
        <v>80053</v>
      </c>
      <c r="G4410" t="s">
        <v>171</v>
      </c>
      <c r="H4410" s="34">
        <v>87613</v>
      </c>
      <c r="I4410" s="7">
        <v>63081</v>
      </c>
      <c r="J4410" s="7">
        <v>58034.52</v>
      </c>
      <c r="K4410" s="7">
        <v>0</v>
      </c>
      <c r="L4410" s="7">
        <v>5046.4799999999996</v>
      </c>
      <c r="M4410" s="5">
        <v>0.08</v>
      </c>
      <c r="N4410" t="s">
        <v>24</v>
      </c>
      <c r="O4410" t="s">
        <v>17</v>
      </c>
      <c r="P4410" t="s">
        <v>18</v>
      </c>
      <c r="Q4410" t="s">
        <v>19</v>
      </c>
      <c r="R4410" t="s">
        <v>26</v>
      </c>
      <c r="S4410" t="s">
        <v>21</v>
      </c>
      <c r="T4410" t="s">
        <v>13310</v>
      </c>
      <c r="U4410" s="1">
        <v>45376</v>
      </c>
      <c r="V4410">
        <v>64</v>
      </c>
      <c r="W4410" t="str">
        <f t="shared" si="115"/>
        <v>60-89</v>
      </c>
    </row>
    <row r="4411" spans="1:23" x14ac:dyDescent="0.25">
      <c r="A4411" t="s">
        <v>4660</v>
      </c>
      <c r="B4411">
        <v>6372783192</v>
      </c>
      <c r="C4411">
        <v>1575489788</v>
      </c>
      <c r="D4411" s="1">
        <v>45723</v>
      </c>
      <c r="E4411">
        <v>99214</v>
      </c>
      <c r="F4411">
        <v>99202</v>
      </c>
      <c r="G4411" t="s">
        <v>593</v>
      </c>
      <c r="H4411" s="34">
        <v>19100</v>
      </c>
      <c r="I4411" s="7">
        <v>13752</v>
      </c>
      <c r="J4411" s="7">
        <v>10991.84</v>
      </c>
      <c r="K4411" s="7">
        <v>1660</v>
      </c>
      <c r="L4411" s="7">
        <v>1100.1600000000001</v>
      </c>
      <c r="M4411" s="5">
        <v>0.08</v>
      </c>
      <c r="N4411" t="s">
        <v>24</v>
      </c>
      <c r="O4411" t="s">
        <v>30</v>
      </c>
      <c r="P4411" t="s">
        <v>40</v>
      </c>
      <c r="Q4411" t="s">
        <v>19</v>
      </c>
      <c r="R4411" t="s">
        <v>43</v>
      </c>
      <c r="S4411" t="s">
        <v>17</v>
      </c>
      <c r="T4411" t="s">
        <v>13310</v>
      </c>
      <c r="U4411" s="1">
        <v>45810</v>
      </c>
      <c r="V4411">
        <v>87</v>
      </c>
      <c r="W4411" t="str">
        <f t="shared" si="115"/>
        <v>60-89</v>
      </c>
    </row>
    <row r="4412" spans="1:23" x14ac:dyDescent="0.25">
      <c r="A4412" t="s">
        <v>4661</v>
      </c>
      <c r="B4412">
        <v>391239082</v>
      </c>
      <c r="C4412">
        <v>8542560888</v>
      </c>
      <c r="D4412" s="1">
        <v>45569</v>
      </c>
      <c r="E4412">
        <v>99232</v>
      </c>
      <c r="F4412">
        <v>99281</v>
      </c>
      <c r="G4412" t="s">
        <v>124</v>
      </c>
      <c r="H4412" s="34">
        <v>81896</v>
      </c>
      <c r="I4412" s="7">
        <v>63879</v>
      </c>
      <c r="J4412" s="7">
        <v>43193.2</v>
      </c>
      <c r="K4412" s="7">
        <v>7910</v>
      </c>
      <c r="L4412" s="7">
        <v>12775.8</v>
      </c>
      <c r="M4412" s="5">
        <v>0.2</v>
      </c>
      <c r="N4412" t="s">
        <v>3140</v>
      </c>
      <c r="O4412" t="s">
        <v>30</v>
      </c>
      <c r="P4412" t="s">
        <v>3148</v>
      </c>
      <c r="Q4412" t="s">
        <v>32</v>
      </c>
      <c r="R4412" t="s">
        <v>27</v>
      </c>
      <c r="S4412" t="s">
        <v>17</v>
      </c>
      <c r="T4412" t="s">
        <v>13310</v>
      </c>
      <c r="U4412" s="1">
        <v>45677</v>
      </c>
      <c r="V4412">
        <v>108</v>
      </c>
      <c r="W4412" t="str">
        <f t="shared" si="115"/>
        <v>90-119</v>
      </c>
    </row>
    <row r="4413" spans="1:23" x14ac:dyDescent="0.25">
      <c r="A4413" t="s">
        <v>4662</v>
      </c>
      <c r="B4413">
        <v>7553931853</v>
      </c>
      <c r="C4413">
        <v>3693787071</v>
      </c>
      <c r="D4413" s="1">
        <v>45458</v>
      </c>
      <c r="E4413">
        <v>99231</v>
      </c>
      <c r="F4413">
        <v>90834</v>
      </c>
      <c r="G4413" t="s">
        <v>244</v>
      </c>
      <c r="H4413" s="34">
        <v>81561</v>
      </c>
      <c r="I4413" s="7">
        <v>66880</v>
      </c>
      <c r="J4413" s="7">
        <v>54841.599999999999</v>
      </c>
      <c r="K4413" s="7">
        <v>0</v>
      </c>
      <c r="L4413" s="7">
        <v>12038.4</v>
      </c>
      <c r="M4413" s="5">
        <v>0.18</v>
      </c>
      <c r="N4413" t="s">
        <v>3141</v>
      </c>
      <c r="O4413" t="s">
        <v>17</v>
      </c>
      <c r="P4413" t="s">
        <v>3148</v>
      </c>
      <c r="Q4413" t="s">
        <v>32</v>
      </c>
      <c r="R4413" t="s">
        <v>21</v>
      </c>
      <c r="S4413" t="s">
        <v>17</v>
      </c>
      <c r="T4413" t="s">
        <v>13312</v>
      </c>
      <c r="U4413" s="1">
        <v>45572</v>
      </c>
      <c r="V4413">
        <v>114</v>
      </c>
      <c r="W4413" t="str">
        <f t="shared" si="115"/>
        <v>90-119</v>
      </c>
    </row>
    <row r="4414" spans="1:23" x14ac:dyDescent="0.25">
      <c r="A4414" t="s">
        <v>4663</v>
      </c>
      <c r="B4414">
        <v>5180730766</v>
      </c>
      <c r="C4414">
        <v>3282763270</v>
      </c>
      <c r="D4414" s="1">
        <v>45953</v>
      </c>
      <c r="E4414">
        <v>99238</v>
      </c>
      <c r="F4414">
        <v>80053</v>
      </c>
      <c r="G4414" t="s">
        <v>3391</v>
      </c>
      <c r="H4414" s="34">
        <v>30156</v>
      </c>
      <c r="I4414" s="7">
        <v>21712</v>
      </c>
      <c r="J4414" s="7">
        <v>17814.04</v>
      </c>
      <c r="K4414" s="7">
        <v>2161</v>
      </c>
      <c r="L4414" s="7">
        <v>1736.96</v>
      </c>
      <c r="M4414" s="5">
        <v>0.08</v>
      </c>
      <c r="N4414" t="s">
        <v>24</v>
      </c>
      <c r="O4414" t="s">
        <v>30</v>
      </c>
      <c r="P4414" t="s">
        <v>97</v>
      </c>
      <c r="Q4414" t="s">
        <v>19</v>
      </c>
      <c r="R4414" t="s">
        <v>27</v>
      </c>
      <c r="S4414" t="s">
        <v>21</v>
      </c>
      <c r="T4414" t="s">
        <v>13311</v>
      </c>
      <c r="U4414" s="1">
        <v>46044</v>
      </c>
      <c r="V4414">
        <v>91</v>
      </c>
      <c r="W4414" t="str">
        <f t="shared" si="115"/>
        <v>90-119</v>
      </c>
    </row>
    <row r="4415" spans="1:23" x14ac:dyDescent="0.25">
      <c r="A4415" t="s">
        <v>4664</v>
      </c>
      <c r="B4415">
        <v>2754125413</v>
      </c>
      <c r="C4415">
        <v>8510076943</v>
      </c>
      <c r="D4415" s="1">
        <v>45884</v>
      </c>
      <c r="E4415">
        <v>99213</v>
      </c>
      <c r="F4415">
        <v>99203</v>
      </c>
      <c r="G4415" t="s">
        <v>131</v>
      </c>
      <c r="H4415" s="34">
        <v>61875</v>
      </c>
      <c r="I4415" s="7">
        <v>49500</v>
      </c>
      <c r="J4415" s="7">
        <v>37500</v>
      </c>
      <c r="K4415" s="7">
        <v>5070</v>
      </c>
      <c r="L4415" s="7">
        <v>6930</v>
      </c>
      <c r="M4415" s="5">
        <v>0.14000000000000001</v>
      </c>
      <c r="N4415" t="s">
        <v>1135</v>
      </c>
      <c r="O4415" t="s">
        <v>30</v>
      </c>
      <c r="P4415" t="s">
        <v>40</v>
      </c>
      <c r="Q4415" t="s">
        <v>19</v>
      </c>
      <c r="R4415" t="s">
        <v>20</v>
      </c>
      <c r="S4415" t="s">
        <v>21</v>
      </c>
      <c r="T4415" t="s">
        <v>13311</v>
      </c>
      <c r="U4415" s="1">
        <v>46032</v>
      </c>
      <c r="V4415">
        <v>148</v>
      </c>
      <c r="W4415" t="str">
        <f t="shared" si="115"/>
        <v>120-149</v>
      </c>
    </row>
    <row r="4416" spans="1:23" x14ac:dyDescent="0.25">
      <c r="A4416" t="s">
        <v>4665</v>
      </c>
      <c r="B4416">
        <v>8443244715</v>
      </c>
      <c r="C4416">
        <v>7687539253</v>
      </c>
      <c r="D4416" s="1">
        <v>45464</v>
      </c>
      <c r="E4416">
        <v>99223</v>
      </c>
      <c r="F4416">
        <v>90834</v>
      </c>
      <c r="G4416" t="s">
        <v>169</v>
      </c>
      <c r="H4416" s="34">
        <v>90255</v>
      </c>
      <c r="I4416" s="7">
        <v>58666</v>
      </c>
      <c r="J4416" s="7">
        <v>51626.080000000002</v>
      </c>
      <c r="K4416" s="7">
        <v>0</v>
      </c>
      <c r="L4416" s="7">
        <v>7039.92</v>
      </c>
      <c r="M4416" s="5">
        <v>0.12</v>
      </c>
      <c r="N4416" t="s">
        <v>46</v>
      </c>
      <c r="O4416" t="s">
        <v>17</v>
      </c>
      <c r="P4416" t="s">
        <v>55</v>
      </c>
      <c r="Q4416" t="s">
        <v>32</v>
      </c>
      <c r="R4416" t="s">
        <v>21</v>
      </c>
      <c r="S4416" t="s">
        <v>17</v>
      </c>
      <c r="T4416" t="s">
        <v>13312</v>
      </c>
      <c r="U4416" s="1">
        <v>45495</v>
      </c>
      <c r="V4416">
        <v>31</v>
      </c>
      <c r="W4416" t="str">
        <f t="shared" si="115"/>
        <v>30-59</v>
      </c>
    </row>
    <row r="4417" spans="1:23" x14ac:dyDescent="0.25">
      <c r="A4417" t="s">
        <v>4666</v>
      </c>
      <c r="B4417">
        <v>8094349361</v>
      </c>
      <c r="C4417">
        <v>8408984898</v>
      </c>
      <c r="D4417" s="1">
        <v>45406</v>
      </c>
      <c r="E4417">
        <v>99214</v>
      </c>
      <c r="F4417">
        <v>93000</v>
      </c>
      <c r="G4417" t="s">
        <v>3335</v>
      </c>
      <c r="H4417" s="34">
        <v>69124</v>
      </c>
      <c r="I4417" s="7">
        <v>51843</v>
      </c>
      <c r="J4417" s="7">
        <v>24977.55</v>
      </c>
      <c r="K4417" s="7">
        <v>19089</v>
      </c>
      <c r="L4417" s="7">
        <v>7776.45</v>
      </c>
      <c r="M4417" s="5">
        <v>0.15</v>
      </c>
      <c r="N4417" t="s">
        <v>1139</v>
      </c>
      <c r="O4417" t="s">
        <v>27</v>
      </c>
      <c r="P4417" t="s">
        <v>55</v>
      </c>
      <c r="Q4417" t="s">
        <v>32</v>
      </c>
      <c r="R4417" t="s">
        <v>26</v>
      </c>
      <c r="S4417" t="s">
        <v>21</v>
      </c>
      <c r="T4417" t="s">
        <v>13311</v>
      </c>
      <c r="U4417" s="1">
        <v>45503</v>
      </c>
      <c r="V4417">
        <v>97</v>
      </c>
      <c r="W4417" t="str">
        <f t="shared" si="115"/>
        <v>90-119</v>
      </c>
    </row>
    <row r="4418" spans="1:23" x14ac:dyDescent="0.25">
      <c r="A4418" t="s">
        <v>4667</v>
      </c>
      <c r="B4418">
        <v>8370154787</v>
      </c>
      <c r="C4418">
        <v>5678780225</v>
      </c>
      <c r="D4418" s="1">
        <v>45787</v>
      </c>
      <c r="E4418">
        <v>99222</v>
      </c>
      <c r="F4418">
        <v>99211</v>
      </c>
      <c r="G4418" t="s">
        <v>3240</v>
      </c>
      <c r="H4418" s="34">
        <v>65549</v>
      </c>
      <c r="I4418" s="7">
        <v>55717</v>
      </c>
      <c r="J4418" s="7">
        <v>46960.66</v>
      </c>
      <c r="K4418" s="7">
        <v>7642</v>
      </c>
      <c r="L4418" s="7">
        <v>1114.3399999999999</v>
      </c>
      <c r="M4418" s="5">
        <v>0.02</v>
      </c>
      <c r="N4418" t="s">
        <v>16</v>
      </c>
      <c r="O4418" t="s">
        <v>30</v>
      </c>
      <c r="P4418" t="s">
        <v>58</v>
      </c>
      <c r="Q4418" t="s">
        <v>32</v>
      </c>
      <c r="R4418" t="s">
        <v>38</v>
      </c>
      <c r="S4418" t="s">
        <v>21</v>
      </c>
      <c r="T4418" t="s">
        <v>13312</v>
      </c>
      <c r="U4418" s="1">
        <v>45865</v>
      </c>
      <c r="V4418">
        <v>78</v>
      </c>
      <c r="W4418" t="str">
        <f t="shared" si="115"/>
        <v>60-89</v>
      </c>
    </row>
    <row r="4419" spans="1:23" x14ac:dyDescent="0.25">
      <c r="A4419" t="s">
        <v>4668</v>
      </c>
      <c r="B4419">
        <v>2559606119</v>
      </c>
      <c r="C4419">
        <v>5408365558</v>
      </c>
      <c r="D4419" s="1">
        <v>45754</v>
      </c>
      <c r="E4419">
        <v>99238</v>
      </c>
      <c r="F4419">
        <v>36415</v>
      </c>
      <c r="G4419" t="s">
        <v>288</v>
      </c>
      <c r="H4419" s="34">
        <v>69641</v>
      </c>
      <c r="I4419" s="7">
        <v>50142</v>
      </c>
      <c r="J4419" s="7">
        <v>42009.64</v>
      </c>
      <c r="K4419" s="7">
        <v>4121</v>
      </c>
      <c r="L4419" s="7">
        <v>4011.36</v>
      </c>
      <c r="M4419" s="5">
        <v>0.08</v>
      </c>
      <c r="N4419" t="s">
        <v>24</v>
      </c>
      <c r="O4419" t="s">
        <v>30</v>
      </c>
      <c r="P4419" t="s">
        <v>40</v>
      </c>
      <c r="Q4419" t="s">
        <v>19</v>
      </c>
      <c r="R4419" t="s">
        <v>26</v>
      </c>
      <c r="S4419" t="s">
        <v>21</v>
      </c>
      <c r="T4419" t="s">
        <v>13311</v>
      </c>
      <c r="U4419" s="1">
        <v>45808</v>
      </c>
      <c r="V4419">
        <v>54</v>
      </c>
      <c r="W4419" t="str">
        <f t="shared" ref="W4419:W4482" si="116">IF(V4419="","",IF(V4419&lt;30,"0-29",IF(V4419&lt;60,"30-59",IF(V4419&lt;90,"60-89",IF(V4419&lt;120,"90-119",IF(V4419&lt;150,"120-149",IF(V4419&lt;180,"150-179",IF(V4419&lt;210,"180-209",IF(V4419&lt;240,"210-239",IF(V4419&lt;270,"240-269",IF(V4419&lt;300,"270-299",IF(V4419&lt;330,"300-329",IF(V4419&lt;360,"330-359","360+")))))))))))))</f>
        <v>30-59</v>
      </c>
    </row>
    <row r="4420" spans="1:23" x14ac:dyDescent="0.25">
      <c r="A4420" t="s">
        <v>4669</v>
      </c>
      <c r="B4420">
        <v>1099124173</v>
      </c>
      <c r="C4420">
        <v>8322978378</v>
      </c>
      <c r="D4420" s="1">
        <v>45759</v>
      </c>
      <c r="E4420">
        <v>99222</v>
      </c>
      <c r="F4420">
        <v>99291</v>
      </c>
      <c r="G4420" t="s">
        <v>148</v>
      </c>
      <c r="H4420" s="34">
        <v>46732</v>
      </c>
      <c r="I4420" s="7">
        <v>33647</v>
      </c>
      <c r="J4420" s="7">
        <v>21536.240000000002</v>
      </c>
      <c r="K4420" s="7">
        <v>9419</v>
      </c>
      <c r="L4420" s="7">
        <v>2691.76</v>
      </c>
      <c r="M4420" s="5">
        <v>0.08</v>
      </c>
      <c r="N4420" t="s">
        <v>24</v>
      </c>
      <c r="O4420" t="s">
        <v>27</v>
      </c>
      <c r="P4420" t="s">
        <v>35</v>
      </c>
      <c r="Q4420" t="s">
        <v>19</v>
      </c>
      <c r="R4420" t="s">
        <v>43</v>
      </c>
      <c r="S4420" t="s">
        <v>21</v>
      </c>
      <c r="T4420" t="s">
        <v>13311</v>
      </c>
      <c r="U4420" s="1">
        <v>45816</v>
      </c>
      <c r="V4420">
        <v>57</v>
      </c>
      <c r="W4420" t="str">
        <f t="shared" si="116"/>
        <v>30-59</v>
      </c>
    </row>
    <row r="4421" spans="1:23" x14ac:dyDescent="0.25">
      <c r="A4421" t="s">
        <v>4670</v>
      </c>
      <c r="B4421">
        <v>8182259783</v>
      </c>
      <c r="C4421">
        <v>6161521737</v>
      </c>
      <c r="D4421" s="1">
        <v>45590</v>
      </c>
      <c r="E4421">
        <v>99231</v>
      </c>
      <c r="F4421">
        <v>71046</v>
      </c>
      <c r="G4421" t="s">
        <v>3523</v>
      </c>
      <c r="H4421" s="34">
        <v>60702</v>
      </c>
      <c r="I4421" s="7">
        <v>51597</v>
      </c>
      <c r="J4421" s="7">
        <v>31006.06</v>
      </c>
      <c r="K4421" s="7">
        <v>19559</v>
      </c>
      <c r="L4421" s="7">
        <v>1031.94</v>
      </c>
      <c r="M4421" s="5">
        <v>0.02</v>
      </c>
      <c r="N4421" t="s">
        <v>16</v>
      </c>
      <c r="O4421" t="s">
        <v>27</v>
      </c>
      <c r="P4421" t="s">
        <v>58</v>
      </c>
      <c r="Q4421" t="s">
        <v>32</v>
      </c>
      <c r="R4421" t="s">
        <v>20</v>
      </c>
      <c r="S4421" t="s">
        <v>21</v>
      </c>
      <c r="T4421" t="s">
        <v>13312</v>
      </c>
      <c r="U4421" s="1">
        <v>45723</v>
      </c>
      <c r="V4421">
        <v>133</v>
      </c>
      <c r="W4421" t="str">
        <f t="shared" si="116"/>
        <v>120-149</v>
      </c>
    </row>
    <row r="4422" spans="1:23" x14ac:dyDescent="0.25">
      <c r="A4422" t="s">
        <v>4671</v>
      </c>
      <c r="B4422">
        <v>2911291079</v>
      </c>
      <c r="C4422">
        <v>3458857935</v>
      </c>
      <c r="D4422" s="1">
        <v>45664</v>
      </c>
      <c r="E4422">
        <v>99232</v>
      </c>
      <c r="F4422">
        <v>85025</v>
      </c>
      <c r="G4422" t="s">
        <v>3199</v>
      </c>
      <c r="H4422" s="34">
        <v>80231</v>
      </c>
      <c r="I4422" s="7">
        <v>65789</v>
      </c>
      <c r="J4422" s="7">
        <v>48171.98</v>
      </c>
      <c r="K4422" s="7">
        <v>5775</v>
      </c>
      <c r="L4422" s="7">
        <v>11842.02</v>
      </c>
      <c r="M4422" s="5">
        <v>0.18</v>
      </c>
      <c r="N4422" t="s">
        <v>3141</v>
      </c>
      <c r="O4422" t="s">
        <v>30</v>
      </c>
      <c r="P4422" t="s">
        <v>97</v>
      </c>
      <c r="Q4422" t="s">
        <v>19</v>
      </c>
      <c r="R4422" t="s">
        <v>26</v>
      </c>
      <c r="S4422" t="s">
        <v>21</v>
      </c>
      <c r="T4422" t="s">
        <v>13310</v>
      </c>
      <c r="U4422" s="1">
        <v>45771</v>
      </c>
      <c r="V4422">
        <v>107</v>
      </c>
      <c r="W4422" t="str">
        <f t="shared" si="116"/>
        <v>90-119</v>
      </c>
    </row>
    <row r="4423" spans="1:23" x14ac:dyDescent="0.25">
      <c r="A4423" t="s">
        <v>4672</v>
      </c>
      <c r="B4423">
        <v>5413556851</v>
      </c>
      <c r="C4423">
        <v>2192917870</v>
      </c>
      <c r="D4423" s="1">
        <v>45294</v>
      </c>
      <c r="E4423">
        <v>99222</v>
      </c>
      <c r="F4423">
        <v>99212</v>
      </c>
      <c r="G4423" t="s">
        <v>3306</v>
      </c>
      <c r="H4423" s="34">
        <v>54166</v>
      </c>
      <c r="I4423" s="7">
        <v>39000</v>
      </c>
      <c r="J4423" s="7">
        <v>35880</v>
      </c>
      <c r="K4423" s="7">
        <v>0</v>
      </c>
      <c r="L4423" s="7">
        <v>3120</v>
      </c>
      <c r="M4423" s="5">
        <v>0.08</v>
      </c>
      <c r="N4423" t="s">
        <v>24</v>
      </c>
      <c r="O4423" t="s">
        <v>17</v>
      </c>
      <c r="P4423" t="s">
        <v>3146</v>
      </c>
      <c r="Q4423" t="s">
        <v>32</v>
      </c>
      <c r="R4423" t="s">
        <v>26</v>
      </c>
      <c r="S4423" t="s">
        <v>21</v>
      </c>
      <c r="T4423" t="s">
        <v>13310</v>
      </c>
      <c r="U4423" s="1">
        <v>45466</v>
      </c>
      <c r="V4423">
        <v>172</v>
      </c>
      <c r="W4423" t="str">
        <f t="shared" si="116"/>
        <v>150-179</v>
      </c>
    </row>
    <row r="4424" spans="1:23" x14ac:dyDescent="0.25">
      <c r="A4424" t="s">
        <v>4673</v>
      </c>
      <c r="B4424">
        <v>9987839178</v>
      </c>
      <c r="C4424">
        <v>7072560568</v>
      </c>
      <c r="D4424" s="1">
        <v>45777</v>
      </c>
      <c r="E4424">
        <v>99215</v>
      </c>
      <c r="F4424">
        <v>99283</v>
      </c>
      <c r="G4424" t="s">
        <v>3562</v>
      </c>
      <c r="H4424" s="34">
        <v>99902</v>
      </c>
      <c r="I4424" s="7">
        <v>77924</v>
      </c>
      <c r="J4424" s="7">
        <v>44040.2</v>
      </c>
      <c r="K4424" s="7">
        <v>18299</v>
      </c>
      <c r="L4424" s="7">
        <v>15584.8</v>
      </c>
      <c r="M4424" s="5">
        <v>0.2</v>
      </c>
      <c r="N4424" t="s">
        <v>3140</v>
      </c>
      <c r="O4424" t="s">
        <v>27</v>
      </c>
      <c r="P4424" t="s">
        <v>58</v>
      </c>
      <c r="Q4424" t="s">
        <v>19</v>
      </c>
      <c r="R4424" t="s">
        <v>20</v>
      </c>
      <c r="S4424" t="s">
        <v>21</v>
      </c>
      <c r="T4424" t="s">
        <v>13311</v>
      </c>
      <c r="U4424" s="1">
        <v>45823</v>
      </c>
      <c r="V4424">
        <v>46</v>
      </c>
      <c r="W4424" t="str">
        <f t="shared" si="116"/>
        <v>30-59</v>
      </c>
    </row>
    <row r="4425" spans="1:23" x14ac:dyDescent="0.25">
      <c r="A4425" t="s">
        <v>4674</v>
      </c>
      <c r="B4425">
        <v>2019837876</v>
      </c>
      <c r="C4425">
        <v>6073796190</v>
      </c>
      <c r="D4425" s="1">
        <v>45884</v>
      </c>
      <c r="E4425">
        <v>99213</v>
      </c>
      <c r="F4425">
        <v>99204</v>
      </c>
      <c r="G4425" t="s">
        <v>3562</v>
      </c>
      <c r="H4425" s="34">
        <v>36314</v>
      </c>
      <c r="I4425" s="7">
        <v>23604</v>
      </c>
      <c r="J4425" s="7">
        <v>20771.52</v>
      </c>
      <c r="K4425" s="7">
        <v>0</v>
      </c>
      <c r="L4425" s="7">
        <v>2832.48</v>
      </c>
      <c r="M4425" s="5">
        <v>0.12</v>
      </c>
      <c r="N4425" t="s">
        <v>46</v>
      </c>
      <c r="O4425" t="s">
        <v>17</v>
      </c>
      <c r="P4425" t="s">
        <v>97</v>
      </c>
      <c r="Q4425" t="s">
        <v>32</v>
      </c>
      <c r="R4425" t="s">
        <v>38</v>
      </c>
      <c r="S4425" t="s">
        <v>27</v>
      </c>
      <c r="T4425" t="s">
        <v>13310</v>
      </c>
      <c r="U4425" s="1">
        <v>46002</v>
      </c>
      <c r="V4425">
        <v>118</v>
      </c>
      <c r="W4425" t="str">
        <f t="shared" si="116"/>
        <v>90-119</v>
      </c>
    </row>
    <row r="4426" spans="1:23" x14ac:dyDescent="0.25">
      <c r="A4426" t="s">
        <v>4675</v>
      </c>
      <c r="B4426">
        <v>635162946</v>
      </c>
      <c r="C4426">
        <v>1459319886</v>
      </c>
      <c r="D4426" s="1">
        <v>45499</v>
      </c>
      <c r="E4426">
        <v>99233</v>
      </c>
      <c r="F4426">
        <v>90834</v>
      </c>
      <c r="G4426" t="s">
        <v>129</v>
      </c>
      <c r="H4426" s="34">
        <v>52837</v>
      </c>
      <c r="I4426" s="7">
        <v>42270</v>
      </c>
      <c r="J4426" s="7">
        <v>36352.199999999997</v>
      </c>
      <c r="K4426" s="7">
        <v>0</v>
      </c>
      <c r="L4426" s="7">
        <v>5917.8</v>
      </c>
      <c r="M4426" s="5">
        <v>0.14000000000000001</v>
      </c>
      <c r="N4426" t="s">
        <v>1135</v>
      </c>
      <c r="O4426" t="s">
        <v>17</v>
      </c>
      <c r="P4426" t="s">
        <v>55</v>
      </c>
      <c r="Q4426" t="s">
        <v>32</v>
      </c>
      <c r="R4426" t="s">
        <v>21</v>
      </c>
      <c r="S4426" t="s">
        <v>21</v>
      </c>
      <c r="T4426" t="s">
        <v>13311</v>
      </c>
      <c r="U4426" s="1">
        <v>45575</v>
      </c>
      <c r="V4426">
        <v>76</v>
      </c>
      <c r="W4426" t="str">
        <f t="shared" si="116"/>
        <v>60-89</v>
      </c>
    </row>
    <row r="4427" spans="1:23" x14ac:dyDescent="0.25">
      <c r="A4427" t="s">
        <v>4676</v>
      </c>
      <c r="B4427">
        <v>2037964076</v>
      </c>
      <c r="C4427">
        <v>5086639927</v>
      </c>
      <c r="D4427" s="1">
        <v>45724</v>
      </c>
      <c r="E4427">
        <v>99231</v>
      </c>
      <c r="F4427">
        <v>99212</v>
      </c>
      <c r="G4427" t="s">
        <v>148</v>
      </c>
      <c r="H4427" s="34">
        <v>18855</v>
      </c>
      <c r="I4427" s="7">
        <v>15084</v>
      </c>
      <c r="J4427" s="7">
        <v>12016.24</v>
      </c>
      <c r="K4427" s="7">
        <v>956</v>
      </c>
      <c r="L4427" s="7">
        <v>2111.7600000000002</v>
      </c>
      <c r="M4427" s="5">
        <v>0.14000000000000001</v>
      </c>
      <c r="N4427" t="s">
        <v>1135</v>
      </c>
      <c r="O4427" t="s">
        <v>30</v>
      </c>
      <c r="P4427" t="s">
        <v>3150</v>
      </c>
      <c r="Q4427" t="s">
        <v>32</v>
      </c>
      <c r="R4427" t="s">
        <v>20</v>
      </c>
      <c r="S4427" t="s">
        <v>17</v>
      </c>
      <c r="T4427" t="s">
        <v>13311</v>
      </c>
      <c r="U4427" s="1">
        <v>45879</v>
      </c>
      <c r="V4427">
        <v>155</v>
      </c>
      <c r="W4427" t="str">
        <f t="shared" si="116"/>
        <v>150-179</v>
      </c>
    </row>
    <row r="4428" spans="1:23" x14ac:dyDescent="0.25">
      <c r="A4428" t="s">
        <v>4677</v>
      </c>
      <c r="B4428">
        <v>416978320</v>
      </c>
      <c r="C4428">
        <v>4980292683</v>
      </c>
      <c r="D4428" s="1">
        <v>45652</v>
      </c>
      <c r="E4428">
        <v>99222</v>
      </c>
      <c r="F4428">
        <v>99204</v>
      </c>
      <c r="G4428" t="s">
        <v>445</v>
      </c>
      <c r="H4428" s="34">
        <v>34346</v>
      </c>
      <c r="I4428" s="7">
        <v>27477</v>
      </c>
      <c r="J4428" s="7">
        <v>23630.22</v>
      </c>
      <c r="K4428" s="7">
        <v>0</v>
      </c>
      <c r="L4428" s="7">
        <v>3846.78</v>
      </c>
      <c r="M4428" s="5">
        <v>0.14000000000000001</v>
      </c>
      <c r="N4428" t="s">
        <v>1135</v>
      </c>
      <c r="O4428" t="s">
        <v>17</v>
      </c>
      <c r="P4428" t="s">
        <v>25</v>
      </c>
      <c r="Q4428" t="s">
        <v>32</v>
      </c>
      <c r="R4428" t="s">
        <v>21</v>
      </c>
      <c r="S4428" t="s">
        <v>27</v>
      </c>
      <c r="T4428" t="s">
        <v>13310</v>
      </c>
      <c r="U4428" s="1">
        <v>45829</v>
      </c>
      <c r="V4428">
        <v>177</v>
      </c>
      <c r="W4428" t="str">
        <f t="shared" si="116"/>
        <v>150-179</v>
      </c>
    </row>
    <row r="4429" spans="1:23" x14ac:dyDescent="0.25">
      <c r="A4429" t="s">
        <v>4678</v>
      </c>
      <c r="B4429">
        <v>2376306913</v>
      </c>
      <c r="C4429">
        <v>9046803364</v>
      </c>
      <c r="D4429" s="1">
        <v>45956</v>
      </c>
      <c r="E4429">
        <v>99238</v>
      </c>
      <c r="F4429">
        <v>36415</v>
      </c>
      <c r="G4429" t="s">
        <v>351</v>
      </c>
      <c r="H4429" s="34">
        <v>44183</v>
      </c>
      <c r="I4429" s="7">
        <v>31812</v>
      </c>
      <c r="J4429" s="7">
        <v>25977.040000000001</v>
      </c>
      <c r="K4429" s="7">
        <v>3290</v>
      </c>
      <c r="L4429" s="7">
        <v>2544.96</v>
      </c>
      <c r="M4429" s="5">
        <v>0.08</v>
      </c>
      <c r="N4429" t="s">
        <v>24</v>
      </c>
      <c r="O4429" t="s">
        <v>30</v>
      </c>
      <c r="P4429" t="s">
        <v>3150</v>
      </c>
      <c r="Q4429" t="s">
        <v>32</v>
      </c>
      <c r="R4429" t="s">
        <v>26</v>
      </c>
      <c r="S4429" t="s">
        <v>27</v>
      </c>
      <c r="T4429" t="s">
        <v>13312</v>
      </c>
      <c r="U4429" s="1">
        <v>46071</v>
      </c>
      <c r="V4429">
        <v>116</v>
      </c>
      <c r="W4429" t="str">
        <f t="shared" si="116"/>
        <v>90-119</v>
      </c>
    </row>
    <row r="4430" spans="1:23" x14ac:dyDescent="0.25">
      <c r="A4430" t="s">
        <v>4679</v>
      </c>
      <c r="B4430">
        <v>6623498230</v>
      </c>
      <c r="C4430">
        <v>935760087</v>
      </c>
      <c r="D4430" s="1">
        <v>45524</v>
      </c>
      <c r="E4430">
        <v>99221</v>
      </c>
      <c r="F4430">
        <v>99201</v>
      </c>
      <c r="G4430" t="s">
        <v>200</v>
      </c>
      <c r="H4430" s="34">
        <v>89504</v>
      </c>
      <c r="I4430" s="7">
        <v>67128</v>
      </c>
      <c r="J4430" s="7">
        <v>47931.8</v>
      </c>
      <c r="K4430" s="7">
        <v>9127</v>
      </c>
      <c r="L4430" s="7">
        <v>10069.200000000001</v>
      </c>
      <c r="M4430" s="5">
        <v>0.15</v>
      </c>
      <c r="N4430" t="s">
        <v>1139</v>
      </c>
      <c r="O4430" t="s">
        <v>30</v>
      </c>
      <c r="P4430" t="s">
        <v>58</v>
      </c>
      <c r="Q4430" t="s">
        <v>19</v>
      </c>
      <c r="R4430" t="s">
        <v>20</v>
      </c>
      <c r="S4430" t="s">
        <v>27</v>
      </c>
      <c r="T4430" t="s">
        <v>13311</v>
      </c>
      <c r="U4430" s="1">
        <v>45580</v>
      </c>
      <c r="V4430">
        <v>56</v>
      </c>
      <c r="W4430" t="str">
        <f t="shared" si="116"/>
        <v>30-59</v>
      </c>
    </row>
    <row r="4431" spans="1:23" x14ac:dyDescent="0.25">
      <c r="A4431" t="s">
        <v>4680</v>
      </c>
      <c r="B4431">
        <v>5568440615</v>
      </c>
      <c r="C4431">
        <v>7733168757</v>
      </c>
      <c r="D4431" s="1">
        <v>45656</v>
      </c>
      <c r="E4431">
        <v>99232</v>
      </c>
      <c r="F4431">
        <v>99283</v>
      </c>
      <c r="G4431" t="s">
        <v>3276</v>
      </c>
      <c r="H4431" s="34">
        <v>40802</v>
      </c>
      <c r="I4431" s="7">
        <v>30602</v>
      </c>
      <c r="J4431" s="7">
        <v>22147.7</v>
      </c>
      <c r="K4431" s="7">
        <v>3864</v>
      </c>
      <c r="L4431" s="7">
        <v>4590.3</v>
      </c>
      <c r="M4431" s="5">
        <v>0.15</v>
      </c>
      <c r="N4431" t="s">
        <v>1139</v>
      </c>
      <c r="O4431" t="s">
        <v>30</v>
      </c>
      <c r="P4431" t="s">
        <v>18</v>
      </c>
      <c r="Q4431" t="s">
        <v>32</v>
      </c>
      <c r="R4431" t="s">
        <v>38</v>
      </c>
      <c r="S4431" t="s">
        <v>21</v>
      </c>
      <c r="T4431" t="s">
        <v>13311</v>
      </c>
      <c r="U4431" s="1">
        <v>45786</v>
      </c>
      <c r="V4431">
        <v>129</v>
      </c>
      <c r="W4431" t="str">
        <f t="shared" si="116"/>
        <v>120-149</v>
      </c>
    </row>
    <row r="4432" spans="1:23" x14ac:dyDescent="0.25">
      <c r="A4432" t="s">
        <v>4681</v>
      </c>
      <c r="B4432">
        <v>9355406669</v>
      </c>
      <c r="C4432">
        <v>2067903133</v>
      </c>
      <c r="D4432" s="1">
        <v>45860</v>
      </c>
      <c r="E4432">
        <v>99233</v>
      </c>
      <c r="F4432">
        <v>99205</v>
      </c>
      <c r="G4432" t="s">
        <v>320</v>
      </c>
      <c r="H4432" s="34">
        <v>60638</v>
      </c>
      <c r="I4432" s="7">
        <v>47904</v>
      </c>
      <c r="J4432" s="7">
        <v>35314.36</v>
      </c>
      <c r="K4432" s="7">
        <v>4925</v>
      </c>
      <c r="L4432" s="7">
        <v>7664.64</v>
      </c>
      <c r="M4432" s="5">
        <v>0.16</v>
      </c>
      <c r="N4432" t="s">
        <v>1138</v>
      </c>
      <c r="O4432" t="s">
        <v>30</v>
      </c>
      <c r="P4432" t="s">
        <v>58</v>
      </c>
      <c r="Q4432" t="s">
        <v>19</v>
      </c>
      <c r="R4432" t="s">
        <v>21</v>
      </c>
      <c r="S4432" t="s">
        <v>21</v>
      </c>
      <c r="T4432" t="s">
        <v>13312</v>
      </c>
      <c r="U4432" s="1">
        <v>45892</v>
      </c>
      <c r="V4432">
        <v>32</v>
      </c>
      <c r="W4432" t="str">
        <f t="shared" si="116"/>
        <v>30-59</v>
      </c>
    </row>
    <row r="4433" spans="1:23" x14ac:dyDescent="0.25">
      <c r="A4433" t="s">
        <v>4682</v>
      </c>
      <c r="B4433">
        <v>6068119171</v>
      </c>
      <c r="C4433">
        <v>7951901511</v>
      </c>
      <c r="D4433" s="1">
        <v>45786</v>
      </c>
      <c r="E4433">
        <v>99215</v>
      </c>
      <c r="F4433">
        <v>99284</v>
      </c>
      <c r="G4433" t="s">
        <v>200</v>
      </c>
      <c r="H4433" s="34">
        <v>63434</v>
      </c>
      <c r="I4433" s="7">
        <v>50747</v>
      </c>
      <c r="J4433" s="7">
        <v>43642.42</v>
      </c>
      <c r="K4433" s="7">
        <v>0</v>
      </c>
      <c r="L4433" s="7">
        <v>7104.58</v>
      </c>
      <c r="M4433" s="5">
        <v>0.14000000000000001</v>
      </c>
      <c r="N4433" t="s">
        <v>1135</v>
      </c>
      <c r="O4433" t="s">
        <v>17</v>
      </c>
      <c r="P4433" t="s">
        <v>97</v>
      </c>
      <c r="Q4433" t="s">
        <v>32</v>
      </c>
      <c r="R4433" t="s">
        <v>26</v>
      </c>
      <c r="S4433" t="s">
        <v>21</v>
      </c>
      <c r="T4433" t="s">
        <v>13311</v>
      </c>
      <c r="U4433" s="1">
        <v>45847</v>
      </c>
      <c r="V4433">
        <v>61</v>
      </c>
      <c r="W4433" t="str">
        <f t="shared" si="116"/>
        <v>60-89</v>
      </c>
    </row>
    <row r="4434" spans="1:23" x14ac:dyDescent="0.25">
      <c r="A4434" t="s">
        <v>4683</v>
      </c>
      <c r="B4434">
        <v>215159822</v>
      </c>
      <c r="C4434">
        <v>8828480509</v>
      </c>
      <c r="D4434" s="1">
        <v>45543</v>
      </c>
      <c r="E4434">
        <v>99214</v>
      </c>
      <c r="F4434">
        <v>99291</v>
      </c>
      <c r="G4434" t="s">
        <v>99</v>
      </c>
      <c r="H4434" s="34">
        <v>97493</v>
      </c>
      <c r="I4434" s="7">
        <v>82869</v>
      </c>
      <c r="J4434" s="7">
        <v>51853.62</v>
      </c>
      <c r="K4434" s="7">
        <v>29358</v>
      </c>
      <c r="L4434" s="7">
        <v>1657.38</v>
      </c>
      <c r="M4434" s="5">
        <v>0.02</v>
      </c>
      <c r="N4434" t="s">
        <v>16</v>
      </c>
      <c r="O4434" t="s">
        <v>27</v>
      </c>
      <c r="P4434" t="s">
        <v>97</v>
      </c>
      <c r="Q4434" t="s">
        <v>19</v>
      </c>
      <c r="R4434" t="s">
        <v>27</v>
      </c>
      <c r="S4434" t="s">
        <v>17</v>
      </c>
      <c r="T4434" t="s">
        <v>13311</v>
      </c>
      <c r="U4434" s="1">
        <v>45621</v>
      </c>
      <c r="V4434">
        <v>78</v>
      </c>
      <c r="W4434" t="str">
        <f t="shared" si="116"/>
        <v>60-89</v>
      </c>
    </row>
    <row r="4435" spans="1:23" x14ac:dyDescent="0.25">
      <c r="A4435" t="s">
        <v>4684</v>
      </c>
      <c r="B4435">
        <v>7843174479</v>
      </c>
      <c r="C4435">
        <v>2588261733</v>
      </c>
      <c r="D4435" s="1">
        <v>45945</v>
      </c>
      <c r="E4435">
        <v>99214</v>
      </c>
      <c r="F4435">
        <v>99202</v>
      </c>
      <c r="G4435" t="s">
        <v>3428</v>
      </c>
      <c r="H4435" s="34">
        <v>55897</v>
      </c>
      <c r="I4435" s="7">
        <v>45836</v>
      </c>
      <c r="J4435" s="7">
        <v>37585.519999999997</v>
      </c>
      <c r="K4435" s="7">
        <v>0</v>
      </c>
      <c r="L4435" s="7">
        <v>8250.48</v>
      </c>
      <c r="M4435" s="5">
        <v>0.18</v>
      </c>
      <c r="N4435" t="s">
        <v>3141</v>
      </c>
      <c r="O4435" t="s">
        <v>17</v>
      </c>
      <c r="P4435" t="s">
        <v>25</v>
      </c>
      <c r="Q4435" t="s">
        <v>32</v>
      </c>
      <c r="R4435" t="s">
        <v>27</v>
      </c>
      <c r="S4435" t="s">
        <v>21</v>
      </c>
      <c r="T4435" t="s">
        <v>13312</v>
      </c>
      <c r="U4435" s="1">
        <v>46098</v>
      </c>
      <c r="V4435">
        <v>153</v>
      </c>
      <c r="W4435" t="str">
        <f t="shared" si="116"/>
        <v>150-179</v>
      </c>
    </row>
    <row r="4436" spans="1:23" x14ac:dyDescent="0.25">
      <c r="A4436" t="s">
        <v>4685</v>
      </c>
      <c r="B4436">
        <v>9725699987</v>
      </c>
      <c r="C4436">
        <v>9008842448</v>
      </c>
      <c r="D4436" s="1">
        <v>45737</v>
      </c>
      <c r="E4436">
        <v>99232</v>
      </c>
      <c r="F4436">
        <v>71046</v>
      </c>
      <c r="G4436" t="s">
        <v>106</v>
      </c>
      <c r="H4436" s="34">
        <v>79866</v>
      </c>
      <c r="I4436" s="7">
        <v>65490</v>
      </c>
      <c r="J4436" s="7">
        <v>53701.8</v>
      </c>
      <c r="K4436" s="7">
        <v>0</v>
      </c>
      <c r="L4436" s="7">
        <v>11788.2</v>
      </c>
      <c r="M4436" s="5">
        <v>0.18</v>
      </c>
      <c r="N4436" t="s">
        <v>3141</v>
      </c>
      <c r="O4436" t="s">
        <v>17</v>
      </c>
      <c r="P4436" t="s">
        <v>55</v>
      </c>
      <c r="Q4436" t="s">
        <v>32</v>
      </c>
      <c r="R4436" t="s">
        <v>27</v>
      </c>
      <c r="S4436" t="s">
        <v>21</v>
      </c>
      <c r="T4436" t="s">
        <v>13311</v>
      </c>
      <c r="U4436" s="1">
        <v>45884</v>
      </c>
      <c r="V4436">
        <v>147</v>
      </c>
      <c r="W4436" t="str">
        <f t="shared" si="116"/>
        <v>120-149</v>
      </c>
    </row>
    <row r="4437" spans="1:23" x14ac:dyDescent="0.25">
      <c r="A4437" t="s">
        <v>4686</v>
      </c>
      <c r="B4437">
        <v>7485255089</v>
      </c>
      <c r="C4437">
        <v>1378676769</v>
      </c>
      <c r="D4437" s="1">
        <v>45471</v>
      </c>
      <c r="E4437">
        <v>99233</v>
      </c>
      <c r="F4437">
        <v>80053</v>
      </c>
      <c r="G4437" t="s">
        <v>3562</v>
      </c>
      <c r="H4437" s="34">
        <v>82973</v>
      </c>
      <c r="I4437" s="7">
        <v>65549</v>
      </c>
      <c r="J4437" s="7">
        <v>55061.16</v>
      </c>
      <c r="K4437" s="7">
        <v>0</v>
      </c>
      <c r="L4437" s="7">
        <v>10487.84</v>
      </c>
      <c r="M4437" s="5">
        <v>0.16</v>
      </c>
      <c r="N4437" t="s">
        <v>1138</v>
      </c>
      <c r="O4437" t="s">
        <v>17</v>
      </c>
      <c r="P4437" t="s">
        <v>3148</v>
      </c>
      <c r="Q4437" t="s">
        <v>32</v>
      </c>
      <c r="R4437" t="s">
        <v>26</v>
      </c>
      <c r="S4437" t="s">
        <v>17</v>
      </c>
      <c r="T4437" t="s">
        <v>13310</v>
      </c>
      <c r="U4437" s="1">
        <v>45583</v>
      </c>
      <c r="V4437">
        <v>112</v>
      </c>
      <c r="W4437" t="str">
        <f t="shared" si="116"/>
        <v>90-119</v>
      </c>
    </row>
    <row r="4438" spans="1:23" x14ac:dyDescent="0.25">
      <c r="A4438" t="s">
        <v>4687</v>
      </c>
      <c r="B4438">
        <v>6933211301</v>
      </c>
      <c r="C4438">
        <v>4608816356</v>
      </c>
      <c r="D4438" s="1">
        <v>45797</v>
      </c>
      <c r="E4438">
        <v>99221</v>
      </c>
      <c r="F4438">
        <v>99292</v>
      </c>
      <c r="G4438" t="s">
        <v>200</v>
      </c>
      <c r="H4438" s="34">
        <v>65233</v>
      </c>
      <c r="I4438" s="7">
        <v>42401</v>
      </c>
      <c r="J4438" s="7">
        <v>26314.880000000001</v>
      </c>
      <c r="K4438" s="7">
        <v>10998</v>
      </c>
      <c r="L4438" s="7">
        <v>5088.12</v>
      </c>
      <c r="M4438" s="5">
        <v>0.12</v>
      </c>
      <c r="N4438" t="s">
        <v>46</v>
      </c>
      <c r="O4438" t="s">
        <v>27</v>
      </c>
      <c r="P4438" t="s">
        <v>55</v>
      </c>
      <c r="Q4438" t="s">
        <v>19</v>
      </c>
      <c r="R4438" t="s">
        <v>20</v>
      </c>
      <c r="S4438" t="s">
        <v>17</v>
      </c>
      <c r="T4438" t="s">
        <v>13311</v>
      </c>
      <c r="U4438" s="1">
        <v>45906</v>
      </c>
      <c r="V4438">
        <v>109</v>
      </c>
      <c r="W4438" t="str">
        <f t="shared" si="116"/>
        <v>90-119</v>
      </c>
    </row>
    <row r="4439" spans="1:23" x14ac:dyDescent="0.25">
      <c r="A4439" t="s">
        <v>4688</v>
      </c>
      <c r="B4439">
        <v>936082467</v>
      </c>
      <c r="C4439">
        <v>7960612014</v>
      </c>
      <c r="D4439" s="1">
        <v>45871</v>
      </c>
      <c r="E4439">
        <v>99238</v>
      </c>
      <c r="F4439">
        <v>36415</v>
      </c>
      <c r="G4439" t="s">
        <v>3242</v>
      </c>
      <c r="H4439" s="34">
        <v>79971</v>
      </c>
      <c r="I4439" s="7">
        <v>51981</v>
      </c>
      <c r="J4439" s="7">
        <v>35379.279999999999</v>
      </c>
      <c r="K4439" s="7">
        <v>10364</v>
      </c>
      <c r="L4439" s="7">
        <v>6237.72</v>
      </c>
      <c r="M4439" s="5">
        <v>0.12</v>
      </c>
      <c r="N4439" t="s">
        <v>46</v>
      </c>
      <c r="O4439" t="s">
        <v>27</v>
      </c>
      <c r="P4439" t="s">
        <v>58</v>
      </c>
      <c r="Q4439" t="s">
        <v>32</v>
      </c>
      <c r="R4439" t="s">
        <v>38</v>
      </c>
      <c r="S4439" t="s">
        <v>17</v>
      </c>
      <c r="T4439" t="s">
        <v>13310</v>
      </c>
      <c r="U4439" s="1">
        <v>46023</v>
      </c>
      <c r="V4439">
        <v>152</v>
      </c>
      <c r="W4439" t="str">
        <f t="shared" si="116"/>
        <v>150-179</v>
      </c>
    </row>
    <row r="4440" spans="1:23" x14ac:dyDescent="0.25">
      <c r="A4440" t="s">
        <v>4689</v>
      </c>
      <c r="B4440">
        <v>8514048407</v>
      </c>
      <c r="C4440">
        <v>190919070</v>
      </c>
      <c r="D4440" s="1">
        <v>45667</v>
      </c>
      <c r="E4440">
        <v>99222</v>
      </c>
      <c r="F4440">
        <v>99284</v>
      </c>
      <c r="G4440" t="s">
        <v>559</v>
      </c>
      <c r="H4440" s="34">
        <v>57554</v>
      </c>
      <c r="I4440" s="7">
        <v>48921</v>
      </c>
      <c r="J4440" s="7">
        <v>38414.58</v>
      </c>
      <c r="K4440" s="7">
        <v>9528</v>
      </c>
      <c r="L4440" s="7">
        <v>978.42</v>
      </c>
      <c r="M4440" s="5">
        <v>0.02</v>
      </c>
      <c r="N4440" t="s">
        <v>16</v>
      </c>
      <c r="O4440" t="s">
        <v>27</v>
      </c>
      <c r="P4440" t="s">
        <v>31</v>
      </c>
      <c r="Q4440" t="s">
        <v>19</v>
      </c>
      <c r="R4440" t="s">
        <v>26</v>
      </c>
      <c r="S4440" t="s">
        <v>27</v>
      </c>
      <c r="T4440" t="s">
        <v>13310</v>
      </c>
      <c r="U4440" s="1">
        <v>45711</v>
      </c>
      <c r="V4440">
        <v>44</v>
      </c>
      <c r="W4440" t="str">
        <f t="shared" si="116"/>
        <v>30-59</v>
      </c>
    </row>
    <row r="4441" spans="1:23" x14ac:dyDescent="0.25">
      <c r="A4441" t="s">
        <v>4690</v>
      </c>
      <c r="B4441">
        <v>6015471857</v>
      </c>
      <c r="C4441">
        <v>6938439231</v>
      </c>
      <c r="D4441" s="1">
        <v>45947</v>
      </c>
      <c r="E4441">
        <v>99221</v>
      </c>
      <c r="F4441">
        <v>99212</v>
      </c>
      <c r="G4441" t="s">
        <v>61</v>
      </c>
      <c r="H4441" s="34">
        <v>28964</v>
      </c>
      <c r="I4441" s="7">
        <v>21723</v>
      </c>
      <c r="J4441" s="7">
        <v>16193.55</v>
      </c>
      <c r="K4441" s="7">
        <v>2271</v>
      </c>
      <c r="L4441" s="7">
        <v>3258.45</v>
      </c>
      <c r="M4441" s="5">
        <v>0.15</v>
      </c>
      <c r="N4441" t="s">
        <v>1139</v>
      </c>
      <c r="O4441" t="s">
        <v>30</v>
      </c>
      <c r="P4441" t="s">
        <v>3150</v>
      </c>
      <c r="Q4441" t="s">
        <v>32</v>
      </c>
      <c r="R4441" t="s">
        <v>20</v>
      </c>
      <c r="S4441" t="s">
        <v>21</v>
      </c>
      <c r="T4441" t="s">
        <v>13310</v>
      </c>
      <c r="U4441" s="1">
        <v>46008</v>
      </c>
      <c r="V4441">
        <v>61</v>
      </c>
      <c r="W4441" t="str">
        <f t="shared" si="116"/>
        <v>60-89</v>
      </c>
    </row>
    <row r="4442" spans="1:23" x14ac:dyDescent="0.25">
      <c r="A4442" t="s">
        <v>4691</v>
      </c>
      <c r="B4442">
        <v>6842722049</v>
      </c>
      <c r="C4442">
        <v>9330993853</v>
      </c>
      <c r="D4442" s="1">
        <v>45763</v>
      </c>
      <c r="E4442">
        <v>99222</v>
      </c>
      <c r="F4442">
        <v>99291</v>
      </c>
      <c r="G4442" t="s">
        <v>29</v>
      </c>
      <c r="H4442" s="34">
        <v>53919</v>
      </c>
      <c r="I4442" s="7">
        <v>35047</v>
      </c>
      <c r="J4442" s="7">
        <v>23405.360000000001</v>
      </c>
      <c r="K4442" s="7">
        <v>7436</v>
      </c>
      <c r="L4442" s="7">
        <v>4205.6400000000003</v>
      </c>
      <c r="M4442" s="5">
        <v>0.12</v>
      </c>
      <c r="N4442" t="s">
        <v>46</v>
      </c>
      <c r="O4442" t="s">
        <v>27</v>
      </c>
      <c r="P4442" t="s">
        <v>3150</v>
      </c>
      <c r="Q4442" t="s">
        <v>32</v>
      </c>
      <c r="R4442" t="s">
        <v>27</v>
      </c>
      <c r="S4442" t="s">
        <v>17</v>
      </c>
      <c r="T4442" t="s">
        <v>13312</v>
      </c>
      <c r="U4442" s="1">
        <v>45861</v>
      </c>
      <c r="V4442">
        <v>98</v>
      </c>
      <c r="W4442" t="str">
        <f t="shared" si="116"/>
        <v>90-119</v>
      </c>
    </row>
    <row r="4443" spans="1:23" x14ac:dyDescent="0.25">
      <c r="A4443" t="s">
        <v>4692</v>
      </c>
      <c r="B4443">
        <v>7386110032</v>
      </c>
      <c r="C4443">
        <v>3973593800</v>
      </c>
      <c r="D4443" s="1">
        <v>45508</v>
      </c>
      <c r="E4443">
        <v>99214</v>
      </c>
      <c r="F4443">
        <v>99203</v>
      </c>
      <c r="G4443" t="s">
        <v>3227</v>
      </c>
      <c r="H4443" s="34">
        <v>73442</v>
      </c>
      <c r="I4443" s="7">
        <v>55082</v>
      </c>
      <c r="J4443" s="7">
        <v>28302.7</v>
      </c>
      <c r="K4443" s="7">
        <v>18517</v>
      </c>
      <c r="L4443" s="7">
        <v>8262.2999999999993</v>
      </c>
      <c r="M4443" s="5">
        <v>0.15</v>
      </c>
      <c r="N4443" t="s">
        <v>1139</v>
      </c>
      <c r="O4443" t="s">
        <v>27</v>
      </c>
      <c r="P4443" t="s">
        <v>18</v>
      </c>
      <c r="Q4443" t="s">
        <v>19</v>
      </c>
      <c r="R4443" t="s">
        <v>27</v>
      </c>
      <c r="S4443" t="s">
        <v>21</v>
      </c>
      <c r="T4443" t="s">
        <v>13312</v>
      </c>
      <c r="U4443" s="1">
        <v>45656</v>
      </c>
      <c r="V4443">
        <v>148</v>
      </c>
      <c r="W4443" t="str">
        <f t="shared" si="116"/>
        <v>120-149</v>
      </c>
    </row>
    <row r="4444" spans="1:23" x14ac:dyDescent="0.25">
      <c r="A4444" t="s">
        <v>4693</v>
      </c>
      <c r="B4444">
        <v>1622254789</v>
      </c>
      <c r="C4444">
        <v>9693982904</v>
      </c>
      <c r="D4444" s="1">
        <v>45326</v>
      </c>
      <c r="E4444">
        <v>99213</v>
      </c>
      <c r="F4444">
        <v>81000</v>
      </c>
      <c r="G4444" t="s">
        <v>291</v>
      </c>
      <c r="H4444" s="34">
        <v>89818</v>
      </c>
      <c r="I4444" s="7">
        <v>73651</v>
      </c>
      <c r="J4444" s="7">
        <v>60393.82</v>
      </c>
      <c r="K4444" s="7">
        <v>0</v>
      </c>
      <c r="L4444" s="7">
        <v>13257.18</v>
      </c>
      <c r="M4444" s="5">
        <v>0.18</v>
      </c>
      <c r="N4444" t="s">
        <v>3141</v>
      </c>
      <c r="O4444" t="s">
        <v>17</v>
      </c>
      <c r="P4444" t="s">
        <v>3148</v>
      </c>
      <c r="Q4444" t="s">
        <v>32</v>
      </c>
      <c r="R4444" t="s">
        <v>21</v>
      </c>
      <c r="S4444" t="s">
        <v>21</v>
      </c>
      <c r="T4444" t="s">
        <v>13312</v>
      </c>
      <c r="U4444" s="1">
        <v>45402</v>
      </c>
      <c r="V4444">
        <v>76</v>
      </c>
      <c r="W4444" t="str">
        <f t="shared" si="116"/>
        <v>60-89</v>
      </c>
    </row>
    <row r="4445" spans="1:23" x14ac:dyDescent="0.25">
      <c r="A4445" t="s">
        <v>4694</v>
      </c>
      <c r="B4445">
        <v>8331815917</v>
      </c>
      <c r="C4445">
        <v>7870342680</v>
      </c>
      <c r="D4445" s="1">
        <v>45758</v>
      </c>
      <c r="E4445">
        <v>99214</v>
      </c>
      <c r="F4445">
        <v>99285</v>
      </c>
      <c r="G4445" t="s">
        <v>3192</v>
      </c>
      <c r="H4445" s="34">
        <v>52439</v>
      </c>
      <c r="I4445" s="7">
        <v>34085</v>
      </c>
      <c r="J4445" s="7">
        <v>26784.799999999999</v>
      </c>
      <c r="K4445" s="7">
        <v>3210</v>
      </c>
      <c r="L4445" s="7">
        <v>4090.2</v>
      </c>
      <c r="M4445" s="5">
        <v>0.12</v>
      </c>
      <c r="N4445" t="s">
        <v>46</v>
      </c>
      <c r="O4445" t="s">
        <v>30</v>
      </c>
      <c r="P4445" t="s">
        <v>3147</v>
      </c>
      <c r="Q4445" t="s">
        <v>32</v>
      </c>
      <c r="R4445" t="s">
        <v>38</v>
      </c>
      <c r="S4445" t="s">
        <v>27</v>
      </c>
      <c r="T4445" t="s">
        <v>13312</v>
      </c>
      <c r="U4445" s="1">
        <v>45809</v>
      </c>
      <c r="V4445">
        <v>51</v>
      </c>
      <c r="W4445" t="str">
        <f t="shared" si="116"/>
        <v>30-59</v>
      </c>
    </row>
    <row r="4446" spans="1:23" x14ac:dyDescent="0.25">
      <c r="A4446" t="s">
        <v>4695</v>
      </c>
      <c r="B4446">
        <v>9470533005</v>
      </c>
      <c r="C4446">
        <v>7053970907</v>
      </c>
      <c r="D4446" s="1">
        <v>45505</v>
      </c>
      <c r="E4446">
        <v>99214</v>
      </c>
      <c r="F4446">
        <v>97110</v>
      </c>
      <c r="G4446" t="s">
        <v>159</v>
      </c>
      <c r="H4446" s="34">
        <v>77564</v>
      </c>
      <c r="I4446" s="7">
        <v>50417</v>
      </c>
      <c r="J4446" s="7">
        <v>37091.96</v>
      </c>
      <c r="K4446" s="7">
        <v>7275</v>
      </c>
      <c r="L4446" s="7">
        <v>6050.04</v>
      </c>
      <c r="M4446" s="5">
        <v>0.12</v>
      </c>
      <c r="N4446" t="s">
        <v>46</v>
      </c>
      <c r="O4446" t="s">
        <v>27</v>
      </c>
      <c r="P4446" t="s">
        <v>25</v>
      </c>
      <c r="Q4446" t="s">
        <v>32</v>
      </c>
      <c r="R4446" t="s">
        <v>26</v>
      </c>
      <c r="S4446" t="s">
        <v>27</v>
      </c>
      <c r="T4446" t="s">
        <v>13310</v>
      </c>
      <c r="U4446" s="1">
        <v>45559</v>
      </c>
      <c r="V4446">
        <v>54</v>
      </c>
      <c r="W4446" t="str">
        <f t="shared" si="116"/>
        <v>30-59</v>
      </c>
    </row>
    <row r="4447" spans="1:23" x14ac:dyDescent="0.25">
      <c r="A4447" t="s">
        <v>4696</v>
      </c>
      <c r="B4447">
        <v>5029411387</v>
      </c>
      <c r="C4447">
        <v>9548349570</v>
      </c>
      <c r="D4447" s="1">
        <v>45669</v>
      </c>
      <c r="E4447">
        <v>99213</v>
      </c>
      <c r="F4447">
        <v>99205</v>
      </c>
      <c r="G4447" t="s">
        <v>94</v>
      </c>
      <c r="H4447" s="34">
        <v>30274</v>
      </c>
      <c r="I4447" s="7">
        <v>25733</v>
      </c>
      <c r="J4447" s="7">
        <v>22783.34</v>
      </c>
      <c r="K4447" s="7">
        <v>2435</v>
      </c>
      <c r="L4447" s="7">
        <v>514.66</v>
      </c>
      <c r="M4447" s="5">
        <v>0.02</v>
      </c>
      <c r="N4447" t="s">
        <v>16</v>
      </c>
      <c r="O4447" t="s">
        <v>30</v>
      </c>
      <c r="P4447" t="s">
        <v>18</v>
      </c>
      <c r="Q4447" t="s">
        <v>19</v>
      </c>
      <c r="R4447" t="s">
        <v>26</v>
      </c>
      <c r="S4447" t="s">
        <v>21</v>
      </c>
      <c r="T4447" t="s">
        <v>13310</v>
      </c>
      <c r="U4447" s="1">
        <v>45819</v>
      </c>
      <c r="V4447">
        <v>150</v>
      </c>
      <c r="W4447" t="str">
        <f t="shared" si="116"/>
        <v>150-179</v>
      </c>
    </row>
    <row r="4448" spans="1:23" x14ac:dyDescent="0.25">
      <c r="A4448" t="s">
        <v>4697</v>
      </c>
      <c r="B4448">
        <v>8386344897</v>
      </c>
      <c r="C4448">
        <v>1820975524</v>
      </c>
      <c r="D4448" s="1">
        <v>45477</v>
      </c>
      <c r="E4448">
        <v>99213</v>
      </c>
      <c r="F4448">
        <v>99212</v>
      </c>
      <c r="G4448" t="s">
        <v>150</v>
      </c>
      <c r="H4448" s="34">
        <v>99269</v>
      </c>
      <c r="I4448" s="7">
        <v>79415</v>
      </c>
      <c r="J4448" s="7">
        <v>61304.9</v>
      </c>
      <c r="K4448" s="7">
        <v>6992</v>
      </c>
      <c r="L4448" s="7">
        <v>11118.1</v>
      </c>
      <c r="M4448" s="5">
        <v>0.14000000000000001</v>
      </c>
      <c r="N4448" t="s">
        <v>1135</v>
      </c>
      <c r="O4448" t="s">
        <v>27</v>
      </c>
      <c r="P4448" t="s">
        <v>40</v>
      </c>
      <c r="Q4448" t="s">
        <v>19</v>
      </c>
      <c r="R4448" t="s">
        <v>20</v>
      </c>
      <c r="S4448" t="s">
        <v>17</v>
      </c>
      <c r="T4448" t="s">
        <v>13312</v>
      </c>
      <c r="U4448" s="1">
        <v>45522</v>
      </c>
      <c r="V4448">
        <v>45</v>
      </c>
      <c r="W4448" t="str">
        <f t="shared" si="116"/>
        <v>30-59</v>
      </c>
    </row>
    <row r="4449" spans="1:23" x14ac:dyDescent="0.25">
      <c r="A4449" t="s">
        <v>4698</v>
      </c>
      <c r="B4449">
        <v>3871805187</v>
      </c>
      <c r="C4449">
        <v>5703537510</v>
      </c>
      <c r="D4449" s="1">
        <v>45611</v>
      </c>
      <c r="E4449">
        <v>99221</v>
      </c>
      <c r="F4449">
        <v>99283</v>
      </c>
      <c r="G4449" t="s">
        <v>3562</v>
      </c>
      <c r="H4449" s="34">
        <v>93022</v>
      </c>
      <c r="I4449" s="7">
        <v>66976</v>
      </c>
      <c r="J4449" s="7">
        <v>54439.92</v>
      </c>
      <c r="K4449" s="7">
        <v>7178</v>
      </c>
      <c r="L4449" s="7">
        <v>5358.08</v>
      </c>
      <c r="M4449" s="5">
        <v>0.08</v>
      </c>
      <c r="N4449" t="s">
        <v>24</v>
      </c>
      <c r="O4449" t="s">
        <v>30</v>
      </c>
      <c r="P4449" t="s">
        <v>18</v>
      </c>
      <c r="Q4449" t="s">
        <v>19</v>
      </c>
      <c r="R4449" t="s">
        <v>38</v>
      </c>
      <c r="S4449" t="s">
        <v>27</v>
      </c>
      <c r="T4449" t="s">
        <v>13312</v>
      </c>
      <c r="U4449" s="1">
        <v>45722</v>
      </c>
      <c r="V4449">
        <v>111</v>
      </c>
      <c r="W4449" t="str">
        <f t="shared" si="116"/>
        <v>90-119</v>
      </c>
    </row>
    <row r="4450" spans="1:23" x14ac:dyDescent="0.25">
      <c r="A4450" t="s">
        <v>4699</v>
      </c>
      <c r="B4450">
        <v>7323251686</v>
      </c>
      <c r="C4450">
        <v>9738202398</v>
      </c>
      <c r="D4450" s="1">
        <v>45825</v>
      </c>
      <c r="E4450">
        <v>99213</v>
      </c>
      <c r="F4450">
        <v>99211</v>
      </c>
      <c r="G4450" t="s">
        <v>124</v>
      </c>
      <c r="H4450" s="34">
        <v>68423</v>
      </c>
      <c r="I4450" s="7">
        <v>58160</v>
      </c>
      <c r="J4450" s="7">
        <v>56996.800000000003</v>
      </c>
      <c r="K4450" s="7">
        <v>0</v>
      </c>
      <c r="L4450" s="7">
        <v>1163.2</v>
      </c>
      <c r="M4450" s="5">
        <v>0.02</v>
      </c>
      <c r="N4450" t="s">
        <v>16</v>
      </c>
      <c r="O4450" t="s">
        <v>17</v>
      </c>
      <c r="P4450" t="s">
        <v>3150</v>
      </c>
      <c r="Q4450" t="s">
        <v>32</v>
      </c>
      <c r="R4450" t="s">
        <v>27</v>
      </c>
      <c r="S4450" t="s">
        <v>21</v>
      </c>
      <c r="T4450" t="s">
        <v>13310</v>
      </c>
      <c r="U4450" s="1">
        <v>45905</v>
      </c>
      <c r="V4450">
        <v>80</v>
      </c>
      <c r="W4450" t="str">
        <f t="shared" si="116"/>
        <v>60-89</v>
      </c>
    </row>
    <row r="4451" spans="1:23" x14ac:dyDescent="0.25">
      <c r="A4451" t="s">
        <v>4700</v>
      </c>
      <c r="B4451">
        <v>9969183651</v>
      </c>
      <c r="C4451">
        <v>7098827839</v>
      </c>
      <c r="D4451" s="1">
        <v>45319</v>
      </c>
      <c r="E4451">
        <v>99233</v>
      </c>
      <c r="F4451">
        <v>99291</v>
      </c>
      <c r="G4451" t="s">
        <v>3365</v>
      </c>
      <c r="H4451" s="34">
        <v>9600</v>
      </c>
      <c r="I4451" s="7">
        <v>7200</v>
      </c>
      <c r="J4451" s="7">
        <v>6120</v>
      </c>
      <c r="K4451" s="7">
        <v>0</v>
      </c>
      <c r="L4451" s="7">
        <v>1080</v>
      </c>
      <c r="M4451" s="5">
        <v>0.15</v>
      </c>
      <c r="N4451" t="s">
        <v>1139</v>
      </c>
      <c r="O4451" t="s">
        <v>17</v>
      </c>
      <c r="P4451" t="s">
        <v>97</v>
      </c>
      <c r="Q4451" t="s">
        <v>19</v>
      </c>
      <c r="R4451" t="s">
        <v>43</v>
      </c>
      <c r="S4451" t="s">
        <v>17</v>
      </c>
      <c r="T4451" t="s">
        <v>13312</v>
      </c>
      <c r="U4451" s="1">
        <v>45387</v>
      </c>
      <c r="V4451">
        <v>68</v>
      </c>
      <c r="W4451" t="str">
        <f t="shared" si="116"/>
        <v>60-89</v>
      </c>
    </row>
    <row r="4452" spans="1:23" x14ac:dyDescent="0.25">
      <c r="A4452" t="s">
        <v>4701</v>
      </c>
      <c r="B4452">
        <v>6748048312</v>
      </c>
      <c r="C4452">
        <v>2527072058</v>
      </c>
      <c r="D4452" s="1">
        <v>45460</v>
      </c>
      <c r="E4452">
        <v>99222</v>
      </c>
      <c r="F4452">
        <v>99284</v>
      </c>
      <c r="G4452" t="s">
        <v>3371</v>
      </c>
      <c r="H4452" s="34">
        <v>87283</v>
      </c>
      <c r="I4452" s="7">
        <v>56734</v>
      </c>
      <c r="J4452" s="7">
        <v>42705.919999999998</v>
      </c>
      <c r="K4452" s="7">
        <v>7220</v>
      </c>
      <c r="L4452" s="7">
        <v>6808.08</v>
      </c>
      <c r="M4452" s="5">
        <v>0.12</v>
      </c>
      <c r="N4452" t="s">
        <v>46</v>
      </c>
      <c r="O4452" t="s">
        <v>27</v>
      </c>
      <c r="P4452" t="s">
        <v>40</v>
      </c>
      <c r="Q4452" t="s">
        <v>19</v>
      </c>
      <c r="R4452" t="s">
        <v>38</v>
      </c>
      <c r="S4452" t="s">
        <v>27</v>
      </c>
      <c r="T4452" t="s">
        <v>13310</v>
      </c>
      <c r="U4452" s="1">
        <v>45633</v>
      </c>
      <c r="V4452">
        <v>173</v>
      </c>
      <c r="W4452" t="str">
        <f t="shared" si="116"/>
        <v>150-179</v>
      </c>
    </row>
    <row r="4453" spans="1:23" x14ac:dyDescent="0.25">
      <c r="A4453" t="s">
        <v>4702</v>
      </c>
      <c r="B4453">
        <v>7426074544</v>
      </c>
      <c r="C4453">
        <v>845733337</v>
      </c>
      <c r="D4453" s="1">
        <v>45503</v>
      </c>
      <c r="E4453">
        <v>99222</v>
      </c>
      <c r="F4453">
        <v>36415</v>
      </c>
      <c r="G4453" t="s">
        <v>207</v>
      </c>
      <c r="H4453" s="34">
        <v>43860</v>
      </c>
      <c r="I4453" s="7">
        <v>34649</v>
      </c>
      <c r="J4453" s="7">
        <v>19430.16</v>
      </c>
      <c r="K4453" s="7">
        <v>9675</v>
      </c>
      <c r="L4453" s="7">
        <v>5543.84</v>
      </c>
      <c r="M4453" s="5">
        <v>0.16</v>
      </c>
      <c r="N4453" t="s">
        <v>1138</v>
      </c>
      <c r="O4453" t="s">
        <v>27</v>
      </c>
      <c r="P4453" t="s">
        <v>25</v>
      </c>
      <c r="Q4453" t="s">
        <v>32</v>
      </c>
      <c r="R4453" t="s">
        <v>26</v>
      </c>
      <c r="S4453" t="s">
        <v>21</v>
      </c>
      <c r="T4453" t="s">
        <v>13311</v>
      </c>
      <c r="U4453" s="1">
        <v>45557</v>
      </c>
      <c r="V4453">
        <v>54</v>
      </c>
      <c r="W4453" t="str">
        <f t="shared" si="116"/>
        <v>30-59</v>
      </c>
    </row>
    <row r="4454" spans="1:23" x14ac:dyDescent="0.25">
      <c r="A4454" t="s">
        <v>4703</v>
      </c>
      <c r="B4454">
        <v>719030359</v>
      </c>
      <c r="C4454">
        <v>1891297955</v>
      </c>
      <c r="D4454" s="1">
        <v>45322</v>
      </c>
      <c r="E4454">
        <v>99223</v>
      </c>
      <c r="F4454">
        <v>99205</v>
      </c>
      <c r="G4454" t="s">
        <v>3176</v>
      </c>
      <c r="H4454" s="34">
        <v>53247</v>
      </c>
      <c r="I4454" s="7">
        <v>38338</v>
      </c>
      <c r="J4454" s="7">
        <v>31087.96</v>
      </c>
      <c r="K4454" s="7">
        <v>4183</v>
      </c>
      <c r="L4454" s="7">
        <v>3067.04</v>
      </c>
      <c r="M4454" s="5">
        <v>0.08</v>
      </c>
      <c r="N4454" t="s">
        <v>24</v>
      </c>
      <c r="O4454" t="s">
        <v>30</v>
      </c>
      <c r="P4454" t="s">
        <v>3149</v>
      </c>
      <c r="Q4454" t="s">
        <v>32</v>
      </c>
      <c r="R4454" t="s">
        <v>43</v>
      </c>
      <c r="S4454" t="s">
        <v>27</v>
      </c>
      <c r="T4454" t="s">
        <v>13312</v>
      </c>
      <c r="U4454" s="1">
        <v>45469</v>
      </c>
      <c r="V4454">
        <v>147</v>
      </c>
      <c r="W4454" t="str">
        <f t="shared" si="116"/>
        <v>120-149</v>
      </c>
    </row>
    <row r="4455" spans="1:23" x14ac:dyDescent="0.25">
      <c r="A4455" t="s">
        <v>4704</v>
      </c>
      <c r="B4455">
        <v>5092920999</v>
      </c>
      <c r="C4455">
        <v>9957189701</v>
      </c>
      <c r="D4455" s="1">
        <v>45941</v>
      </c>
      <c r="E4455">
        <v>99213</v>
      </c>
      <c r="F4455">
        <v>99282</v>
      </c>
      <c r="G4455" t="s">
        <v>140</v>
      </c>
      <c r="H4455" s="34">
        <v>97657</v>
      </c>
      <c r="I4455" s="7">
        <v>76172</v>
      </c>
      <c r="J4455" s="7">
        <v>56124.6</v>
      </c>
      <c r="K4455" s="7">
        <v>4813</v>
      </c>
      <c r="L4455" s="7">
        <v>15234.4</v>
      </c>
      <c r="M4455" s="5">
        <v>0.2</v>
      </c>
      <c r="N4455" t="s">
        <v>3140</v>
      </c>
      <c r="O4455" t="s">
        <v>30</v>
      </c>
      <c r="P4455" t="s">
        <v>25</v>
      </c>
      <c r="Q4455" t="s">
        <v>32</v>
      </c>
      <c r="R4455" t="s">
        <v>38</v>
      </c>
      <c r="S4455" t="s">
        <v>21</v>
      </c>
      <c r="T4455" t="s">
        <v>13311</v>
      </c>
      <c r="U4455" s="1">
        <v>46047</v>
      </c>
      <c r="V4455">
        <v>106</v>
      </c>
      <c r="W4455" t="str">
        <f t="shared" si="116"/>
        <v>90-119</v>
      </c>
    </row>
    <row r="4456" spans="1:23" x14ac:dyDescent="0.25">
      <c r="A4456" t="s">
        <v>4705</v>
      </c>
      <c r="B4456">
        <v>3957123626</v>
      </c>
      <c r="C4456">
        <v>8442181184</v>
      </c>
      <c r="D4456" s="1">
        <v>45370</v>
      </c>
      <c r="E4456">
        <v>99238</v>
      </c>
      <c r="F4456">
        <v>85025</v>
      </c>
      <c r="G4456" t="s">
        <v>3843</v>
      </c>
      <c r="H4456" s="34">
        <v>16559</v>
      </c>
      <c r="I4456" s="7">
        <v>13082</v>
      </c>
      <c r="J4456" s="7">
        <v>10988.88</v>
      </c>
      <c r="K4456" s="7">
        <v>0</v>
      </c>
      <c r="L4456" s="7">
        <v>2093.12</v>
      </c>
      <c r="M4456" s="5">
        <v>0.16</v>
      </c>
      <c r="N4456" t="s">
        <v>1138</v>
      </c>
      <c r="O4456" t="s">
        <v>17</v>
      </c>
      <c r="P4456" t="s">
        <v>55</v>
      </c>
      <c r="Q4456" t="s">
        <v>19</v>
      </c>
      <c r="R4456" t="s">
        <v>20</v>
      </c>
      <c r="S4456" t="s">
        <v>27</v>
      </c>
      <c r="T4456" t="s">
        <v>13311</v>
      </c>
      <c r="U4456" s="1">
        <v>45436</v>
      </c>
      <c r="V4456">
        <v>66</v>
      </c>
      <c r="W4456" t="str">
        <f t="shared" si="116"/>
        <v>60-89</v>
      </c>
    </row>
    <row r="4457" spans="1:23" x14ac:dyDescent="0.25">
      <c r="A4457" t="s">
        <v>4706</v>
      </c>
      <c r="B4457">
        <v>930711236</v>
      </c>
      <c r="C4457">
        <v>7538749044</v>
      </c>
      <c r="D4457" s="1">
        <v>45528</v>
      </c>
      <c r="E4457">
        <v>99221</v>
      </c>
      <c r="F4457">
        <v>99285</v>
      </c>
      <c r="G4457" t="s">
        <v>48</v>
      </c>
      <c r="H4457" s="34">
        <v>54306</v>
      </c>
      <c r="I4457" s="7">
        <v>35299</v>
      </c>
      <c r="J4457" s="7">
        <v>26817.119999999999</v>
      </c>
      <c r="K4457" s="7">
        <v>4246</v>
      </c>
      <c r="L4457" s="7">
        <v>4235.88</v>
      </c>
      <c r="M4457" s="5">
        <v>0.12</v>
      </c>
      <c r="N4457" t="s">
        <v>46</v>
      </c>
      <c r="O4457" t="s">
        <v>30</v>
      </c>
      <c r="P4457" t="s">
        <v>3148</v>
      </c>
      <c r="Q4457" t="s">
        <v>19</v>
      </c>
      <c r="R4457" t="s">
        <v>26</v>
      </c>
      <c r="S4457" t="s">
        <v>21</v>
      </c>
      <c r="T4457" t="s">
        <v>13311</v>
      </c>
      <c r="U4457" s="1">
        <v>45581</v>
      </c>
      <c r="V4457">
        <v>53</v>
      </c>
      <c r="W4457" t="str">
        <f t="shared" si="116"/>
        <v>30-59</v>
      </c>
    </row>
    <row r="4458" spans="1:23" x14ac:dyDescent="0.25">
      <c r="A4458" t="s">
        <v>4707</v>
      </c>
      <c r="B4458">
        <v>7783774815</v>
      </c>
      <c r="C4458">
        <v>9082802329</v>
      </c>
      <c r="D4458" s="1">
        <v>45589</v>
      </c>
      <c r="E4458">
        <v>99233</v>
      </c>
      <c r="F4458">
        <v>99211</v>
      </c>
      <c r="G4458" t="s">
        <v>3410</v>
      </c>
      <c r="H4458" s="34">
        <v>67213</v>
      </c>
      <c r="I4458" s="7">
        <v>43688</v>
      </c>
      <c r="J4458" s="7">
        <v>32139.440000000002</v>
      </c>
      <c r="K4458" s="7">
        <v>6306</v>
      </c>
      <c r="L4458" s="7">
        <v>5242.5600000000004</v>
      </c>
      <c r="M4458" s="5">
        <v>0.12</v>
      </c>
      <c r="N4458" t="s">
        <v>46</v>
      </c>
      <c r="O4458" t="s">
        <v>30</v>
      </c>
      <c r="P4458" t="s">
        <v>58</v>
      </c>
      <c r="Q4458" t="s">
        <v>19</v>
      </c>
      <c r="R4458" t="s">
        <v>27</v>
      </c>
      <c r="S4458" t="s">
        <v>17</v>
      </c>
      <c r="T4458" t="s">
        <v>13310</v>
      </c>
      <c r="U4458" s="1">
        <v>45671</v>
      </c>
      <c r="V4458">
        <v>82</v>
      </c>
      <c r="W4458" t="str">
        <f t="shared" si="116"/>
        <v>60-89</v>
      </c>
    </row>
    <row r="4459" spans="1:23" x14ac:dyDescent="0.25">
      <c r="A4459" t="s">
        <v>4708</v>
      </c>
      <c r="B4459">
        <v>9205015732</v>
      </c>
      <c r="C4459">
        <v>224317931</v>
      </c>
      <c r="D4459" s="1">
        <v>45959</v>
      </c>
      <c r="E4459">
        <v>99215</v>
      </c>
      <c r="F4459">
        <v>99201</v>
      </c>
      <c r="G4459" t="s">
        <v>3365</v>
      </c>
      <c r="H4459" s="34">
        <v>35725</v>
      </c>
      <c r="I4459" s="7">
        <v>28223</v>
      </c>
      <c r="J4459" s="7">
        <v>15695.32</v>
      </c>
      <c r="K4459" s="7">
        <v>8012</v>
      </c>
      <c r="L4459" s="7">
        <v>4515.68</v>
      </c>
      <c r="M4459" s="5">
        <v>0.16</v>
      </c>
      <c r="N4459" t="s">
        <v>1138</v>
      </c>
      <c r="O4459" t="s">
        <v>27</v>
      </c>
      <c r="P4459" t="s">
        <v>55</v>
      </c>
      <c r="Q4459" t="s">
        <v>19</v>
      </c>
      <c r="R4459" t="s">
        <v>38</v>
      </c>
      <c r="S4459" t="s">
        <v>21</v>
      </c>
      <c r="T4459" t="s">
        <v>13311</v>
      </c>
      <c r="U4459" s="1">
        <v>46027</v>
      </c>
      <c r="V4459">
        <v>69</v>
      </c>
      <c r="W4459" t="str">
        <f t="shared" si="116"/>
        <v>60-89</v>
      </c>
    </row>
    <row r="4460" spans="1:23" x14ac:dyDescent="0.25">
      <c r="A4460" t="s">
        <v>4709</v>
      </c>
      <c r="B4460">
        <v>5364739724</v>
      </c>
      <c r="C4460">
        <v>3790353286</v>
      </c>
      <c r="D4460" s="1">
        <v>45549</v>
      </c>
      <c r="E4460">
        <v>99215</v>
      </c>
      <c r="F4460">
        <v>99211</v>
      </c>
      <c r="G4460" t="s">
        <v>3428</v>
      </c>
      <c r="H4460" s="34">
        <v>87708</v>
      </c>
      <c r="I4460" s="7">
        <v>69289</v>
      </c>
      <c r="J4460" s="7">
        <v>33004.76</v>
      </c>
      <c r="K4460" s="7">
        <v>25198</v>
      </c>
      <c r="L4460" s="7">
        <v>11086.24</v>
      </c>
      <c r="M4460" s="5">
        <v>0.16</v>
      </c>
      <c r="N4460" t="s">
        <v>1138</v>
      </c>
      <c r="O4460" t="s">
        <v>27</v>
      </c>
      <c r="P4460" t="s">
        <v>3146</v>
      </c>
      <c r="Q4460" t="s">
        <v>32</v>
      </c>
      <c r="R4460" t="s">
        <v>38</v>
      </c>
      <c r="S4460" t="s">
        <v>21</v>
      </c>
      <c r="T4460" t="s">
        <v>13311</v>
      </c>
      <c r="U4460" s="1">
        <v>45697</v>
      </c>
      <c r="V4460">
        <v>148</v>
      </c>
      <c r="W4460" t="str">
        <f t="shared" si="116"/>
        <v>120-149</v>
      </c>
    </row>
    <row r="4461" spans="1:23" x14ac:dyDescent="0.25">
      <c r="A4461" t="s">
        <v>4710</v>
      </c>
      <c r="B4461">
        <v>9206689834</v>
      </c>
      <c r="C4461">
        <v>7882172750</v>
      </c>
      <c r="D4461" s="1">
        <v>45566</v>
      </c>
      <c r="E4461">
        <v>99223</v>
      </c>
      <c r="F4461">
        <v>99211</v>
      </c>
      <c r="G4461" t="s">
        <v>3431</v>
      </c>
      <c r="H4461" s="34">
        <v>67474</v>
      </c>
      <c r="I4461" s="7">
        <v>48581</v>
      </c>
      <c r="J4461" s="7">
        <v>44694.52</v>
      </c>
      <c r="K4461" s="7">
        <v>0</v>
      </c>
      <c r="L4461" s="7">
        <v>3886.48</v>
      </c>
      <c r="M4461" s="5">
        <v>0.08</v>
      </c>
      <c r="N4461" t="s">
        <v>24</v>
      </c>
      <c r="O4461" t="s">
        <v>17</v>
      </c>
      <c r="P4461" t="s">
        <v>3147</v>
      </c>
      <c r="Q4461" t="s">
        <v>32</v>
      </c>
      <c r="R4461" t="s">
        <v>38</v>
      </c>
      <c r="S4461" t="s">
        <v>17</v>
      </c>
      <c r="T4461" t="s">
        <v>13311</v>
      </c>
      <c r="U4461" s="1">
        <v>45629</v>
      </c>
      <c r="V4461">
        <v>63</v>
      </c>
      <c r="W4461" t="str">
        <f t="shared" si="116"/>
        <v>60-89</v>
      </c>
    </row>
    <row r="4462" spans="1:23" x14ac:dyDescent="0.25">
      <c r="A4462" t="s">
        <v>4711</v>
      </c>
      <c r="B4462">
        <v>8798303885</v>
      </c>
      <c r="C4462">
        <v>7977564631</v>
      </c>
      <c r="D4462" s="1">
        <v>45537</v>
      </c>
      <c r="E4462">
        <v>99238</v>
      </c>
      <c r="F4462">
        <v>85025</v>
      </c>
      <c r="G4462" t="s">
        <v>270</v>
      </c>
      <c r="H4462" s="34">
        <v>96450</v>
      </c>
      <c r="I4462" s="7">
        <v>62693</v>
      </c>
      <c r="J4462" s="7">
        <v>55169.84</v>
      </c>
      <c r="K4462" s="7">
        <v>0</v>
      </c>
      <c r="L4462" s="7">
        <v>7523.16</v>
      </c>
      <c r="M4462" s="5">
        <v>0.12</v>
      </c>
      <c r="N4462" t="s">
        <v>46</v>
      </c>
      <c r="O4462" t="s">
        <v>17</v>
      </c>
      <c r="P4462" t="s">
        <v>3147</v>
      </c>
      <c r="Q4462" t="s">
        <v>32</v>
      </c>
      <c r="R4462" t="s">
        <v>38</v>
      </c>
      <c r="S4462" t="s">
        <v>17</v>
      </c>
      <c r="T4462" t="s">
        <v>13312</v>
      </c>
      <c r="U4462" s="1">
        <v>45635</v>
      </c>
      <c r="V4462">
        <v>98</v>
      </c>
      <c r="W4462" t="str">
        <f t="shared" si="116"/>
        <v>90-119</v>
      </c>
    </row>
    <row r="4463" spans="1:23" x14ac:dyDescent="0.25">
      <c r="A4463" t="s">
        <v>4712</v>
      </c>
      <c r="B4463">
        <v>906812334</v>
      </c>
      <c r="C4463">
        <v>9912574900</v>
      </c>
      <c r="D4463" s="1">
        <v>45485</v>
      </c>
      <c r="E4463">
        <v>99214</v>
      </c>
      <c r="F4463">
        <v>99291</v>
      </c>
      <c r="G4463" t="s">
        <v>3306</v>
      </c>
      <c r="H4463" s="34">
        <v>53482</v>
      </c>
      <c r="I4463" s="7">
        <v>38507</v>
      </c>
      <c r="J4463" s="7">
        <v>19871.439999999999</v>
      </c>
      <c r="K4463" s="7">
        <v>15555</v>
      </c>
      <c r="L4463" s="7">
        <v>3080.56</v>
      </c>
      <c r="M4463" s="5">
        <v>0.08</v>
      </c>
      <c r="N4463" t="s">
        <v>24</v>
      </c>
      <c r="O4463" t="s">
        <v>27</v>
      </c>
      <c r="P4463" t="s">
        <v>25</v>
      </c>
      <c r="Q4463" t="s">
        <v>32</v>
      </c>
      <c r="R4463" t="s">
        <v>38</v>
      </c>
      <c r="S4463" t="s">
        <v>17</v>
      </c>
      <c r="T4463" t="s">
        <v>13312</v>
      </c>
      <c r="U4463" s="1">
        <v>45593</v>
      </c>
      <c r="V4463">
        <v>108</v>
      </c>
      <c r="W4463" t="str">
        <f t="shared" si="116"/>
        <v>90-119</v>
      </c>
    </row>
    <row r="4464" spans="1:23" x14ac:dyDescent="0.25">
      <c r="A4464" t="s">
        <v>4713</v>
      </c>
      <c r="B4464">
        <v>1798688401</v>
      </c>
      <c r="C4464">
        <v>6102872285</v>
      </c>
      <c r="D4464" s="1">
        <v>45864</v>
      </c>
      <c r="E4464">
        <v>99233</v>
      </c>
      <c r="F4464">
        <v>97110</v>
      </c>
      <c r="G4464" t="s">
        <v>63</v>
      </c>
      <c r="H4464" s="34">
        <v>70961</v>
      </c>
      <c r="I4464" s="7">
        <v>58188</v>
      </c>
      <c r="J4464" s="7">
        <v>47714.16</v>
      </c>
      <c r="K4464" s="7">
        <v>0</v>
      </c>
      <c r="L4464" s="7">
        <v>10473.84</v>
      </c>
      <c r="M4464" s="5">
        <v>0.18</v>
      </c>
      <c r="N4464" t="s">
        <v>3141</v>
      </c>
      <c r="O4464" t="s">
        <v>17</v>
      </c>
      <c r="P4464" t="s">
        <v>58</v>
      </c>
      <c r="Q4464" t="s">
        <v>32</v>
      </c>
      <c r="R4464" t="s">
        <v>43</v>
      </c>
      <c r="S4464" t="s">
        <v>27</v>
      </c>
      <c r="T4464" t="s">
        <v>13310</v>
      </c>
      <c r="U4464" s="1">
        <v>45982</v>
      </c>
      <c r="V4464">
        <v>118</v>
      </c>
      <c r="W4464" t="str">
        <f t="shared" si="116"/>
        <v>90-119</v>
      </c>
    </row>
    <row r="4465" spans="1:23" x14ac:dyDescent="0.25">
      <c r="A4465" t="s">
        <v>4714</v>
      </c>
      <c r="B4465">
        <v>3215766522</v>
      </c>
      <c r="C4465">
        <v>4469362117</v>
      </c>
      <c r="D4465" s="1">
        <v>45537</v>
      </c>
      <c r="E4465">
        <v>99231</v>
      </c>
      <c r="F4465">
        <v>99281</v>
      </c>
      <c r="G4465" t="s">
        <v>3531</v>
      </c>
      <c r="H4465" s="34">
        <v>88318</v>
      </c>
      <c r="I4465" s="7">
        <v>70654</v>
      </c>
      <c r="J4465" s="7">
        <v>60762.44</v>
      </c>
      <c r="K4465" s="7">
        <v>0</v>
      </c>
      <c r="L4465" s="7">
        <v>9891.56</v>
      </c>
      <c r="M4465" s="5">
        <v>0.14000000000000001</v>
      </c>
      <c r="N4465" t="s">
        <v>1135</v>
      </c>
      <c r="O4465" t="s">
        <v>17</v>
      </c>
      <c r="P4465" t="s">
        <v>40</v>
      </c>
      <c r="Q4465" t="s">
        <v>19</v>
      </c>
      <c r="R4465" t="s">
        <v>43</v>
      </c>
      <c r="S4465" t="s">
        <v>27</v>
      </c>
      <c r="T4465" t="s">
        <v>13310</v>
      </c>
      <c r="U4465" s="1">
        <v>45648</v>
      </c>
      <c r="V4465">
        <v>111</v>
      </c>
      <c r="W4465" t="str">
        <f t="shared" si="116"/>
        <v>90-119</v>
      </c>
    </row>
    <row r="4466" spans="1:23" x14ac:dyDescent="0.25">
      <c r="A4466" t="s">
        <v>4715</v>
      </c>
      <c r="B4466">
        <v>5700031317</v>
      </c>
      <c r="C4466">
        <v>2159505067</v>
      </c>
      <c r="D4466" s="1">
        <v>45427</v>
      </c>
      <c r="E4466">
        <v>99223</v>
      </c>
      <c r="F4466">
        <v>99281</v>
      </c>
      <c r="G4466" t="s">
        <v>81</v>
      </c>
      <c r="H4466" s="34">
        <v>58749</v>
      </c>
      <c r="I4466" s="7">
        <v>45824</v>
      </c>
      <c r="J4466" s="7">
        <v>36659.199999999997</v>
      </c>
      <c r="K4466" s="7">
        <v>0</v>
      </c>
      <c r="L4466" s="7">
        <v>9164.7999999999993</v>
      </c>
      <c r="M4466" s="5">
        <v>0.2</v>
      </c>
      <c r="N4466" t="s">
        <v>3140</v>
      </c>
      <c r="O4466" t="s">
        <v>17</v>
      </c>
      <c r="P4466" t="s">
        <v>97</v>
      </c>
      <c r="Q4466" t="s">
        <v>19</v>
      </c>
      <c r="R4466" t="s">
        <v>43</v>
      </c>
      <c r="S4466" t="s">
        <v>17</v>
      </c>
      <c r="T4466" t="s">
        <v>13311</v>
      </c>
      <c r="U4466" s="1">
        <v>45578</v>
      </c>
      <c r="V4466">
        <v>151</v>
      </c>
      <c r="W4466" t="str">
        <f t="shared" si="116"/>
        <v>150-179</v>
      </c>
    </row>
    <row r="4467" spans="1:23" x14ac:dyDescent="0.25">
      <c r="A4467" t="s">
        <v>4716</v>
      </c>
      <c r="B4467">
        <v>3751557288</v>
      </c>
      <c r="C4467">
        <v>8524937259</v>
      </c>
      <c r="D4467" s="1">
        <v>45739</v>
      </c>
      <c r="E4467">
        <v>99238</v>
      </c>
      <c r="F4467">
        <v>99215</v>
      </c>
      <c r="G4467" t="s">
        <v>87</v>
      </c>
      <c r="H4467" s="34">
        <v>79176</v>
      </c>
      <c r="I4467" s="7">
        <v>67300</v>
      </c>
      <c r="J4467" s="7">
        <v>65954</v>
      </c>
      <c r="K4467" s="7">
        <v>0</v>
      </c>
      <c r="L4467" s="7">
        <v>1346</v>
      </c>
      <c r="M4467" s="5">
        <v>0.02</v>
      </c>
      <c r="N4467" t="s">
        <v>16</v>
      </c>
      <c r="O4467" t="s">
        <v>17</v>
      </c>
      <c r="P4467" t="s">
        <v>55</v>
      </c>
      <c r="Q4467" t="s">
        <v>19</v>
      </c>
      <c r="R4467" t="s">
        <v>20</v>
      </c>
      <c r="S4467" t="s">
        <v>27</v>
      </c>
      <c r="T4467" t="s">
        <v>13310</v>
      </c>
      <c r="U4467" s="1">
        <v>45837</v>
      </c>
      <c r="V4467">
        <v>98</v>
      </c>
      <c r="W4467" t="str">
        <f t="shared" si="116"/>
        <v>90-119</v>
      </c>
    </row>
    <row r="4468" spans="1:23" x14ac:dyDescent="0.25">
      <c r="A4468" t="s">
        <v>4717</v>
      </c>
      <c r="B4468">
        <v>7902037453</v>
      </c>
      <c r="C4468">
        <v>9702589029</v>
      </c>
      <c r="D4468" s="1">
        <v>45946</v>
      </c>
      <c r="E4468">
        <v>99215</v>
      </c>
      <c r="F4468">
        <v>99204</v>
      </c>
      <c r="G4468" t="s">
        <v>94</v>
      </c>
      <c r="H4468" s="34">
        <v>52925</v>
      </c>
      <c r="I4468" s="7">
        <v>38106</v>
      </c>
      <c r="J4468" s="7">
        <v>33133.519999999997</v>
      </c>
      <c r="K4468" s="7">
        <v>1924</v>
      </c>
      <c r="L4468" s="7">
        <v>3048.48</v>
      </c>
      <c r="M4468" s="5">
        <v>0.08</v>
      </c>
      <c r="N4468" t="s">
        <v>24</v>
      </c>
      <c r="O4468" t="s">
        <v>30</v>
      </c>
      <c r="P4468" t="s">
        <v>3147</v>
      </c>
      <c r="Q4468" t="s">
        <v>32</v>
      </c>
      <c r="R4468" t="s">
        <v>26</v>
      </c>
      <c r="S4468" t="s">
        <v>17</v>
      </c>
      <c r="T4468" t="s">
        <v>13311</v>
      </c>
      <c r="U4468" s="1">
        <v>45999</v>
      </c>
      <c r="V4468">
        <v>54</v>
      </c>
      <c r="W4468" t="str">
        <f t="shared" si="116"/>
        <v>30-59</v>
      </c>
    </row>
    <row r="4469" spans="1:23" x14ac:dyDescent="0.25">
      <c r="A4469" t="s">
        <v>4718</v>
      </c>
      <c r="B4469">
        <v>7327869633</v>
      </c>
      <c r="C4469">
        <v>4438964949</v>
      </c>
      <c r="D4469" s="1">
        <v>45472</v>
      </c>
      <c r="E4469">
        <v>99233</v>
      </c>
      <c r="F4469">
        <v>99214</v>
      </c>
      <c r="G4469" t="s">
        <v>127</v>
      </c>
      <c r="H4469" s="34">
        <v>99412</v>
      </c>
      <c r="I4469" s="7">
        <v>77541</v>
      </c>
      <c r="J4469" s="7">
        <v>62032.800000000003</v>
      </c>
      <c r="K4469" s="7">
        <v>0</v>
      </c>
      <c r="L4469" s="7">
        <v>15508.2</v>
      </c>
      <c r="M4469" s="5">
        <v>0.2</v>
      </c>
      <c r="N4469" t="s">
        <v>3140</v>
      </c>
      <c r="O4469" t="s">
        <v>17</v>
      </c>
      <c r="P4469" t="s">
        <v>3149</v>
      </c>
      <c r="Q4469" t="s">
        <v>19</v>
      </c>
      <c r="R4469" t="s">
        <v>27</v>
      </c>
      <c r="S4469" t="s">
        <v>17</v>
      </c>
      <c r="T4469" t="s">
        <v>13310</v>
      </c>
      <c r="U4469" s="1">
        <v>45626</v>
      </c>
      <c r="V4469">
        <v>154</v>
      </c>
      <c r="W4469" t="str">
        <f t="shared" si="116"/>
        <v>150-179</v>
      </c>
    </row>
    <row r="4470" spans="1:23" x14ac:dyDescent="0.25">
      <c r="A4470" t="s">
        <v>4719</v>
      </c>
      <c r="B4470">
        <v>5407079911</v>
      </c>
      <c r="C4470">
        <v>8549186006</v>
      </c>
      <c r="D4470" s="1">
        <v>45837</v>
      </c>
      <c r="E4470">
        <v>99223</v>
      </c>
      <c r="F4470">
        <v>90834</v>
      </c>
      <c r="G4470" t="s">
        <v>200</v>
      </c>
      <c r="H4470" s="34">
        <v>93422</v>
      </c>
      <c r="I4470" s="7">
        <v>73803</v>
      </c>
      <c r="J4470" s="7">
        <v>61994.52</v>
      </c>
      <c r="K4470" s="7">
        <v>0</v>
      </c>
      <c r="L4470" s="7">
        <v>11808.48</v>
      </c>
      <c r="M4470" s="5">
        <v>0.16</v>
      </c>
      <c r="N4470" t="s">
        <v>1138</v>
      </c>
      <c r="O4470" t="s">
        <v>17</v>
      </c>
      <c r="P4470" t="s">
        <v>40</v>
      </c>
      <c r="Q4470" t="s">
        <v>32</v>
      </c>
      <c r="R4470" t="s">
        <v>43</v>
      </c>
      <c r="S4470" t="s">
        <v>27</v>
      </c>
      <c r="T4470" t="s">
        <v>13310</v>
      </c>
      <c r="U4470" s="1">
        <v>45891</v>
      </c>
      <c r="V4470">
        <v>54</v>
      </c>
      <c r="W4470" t="str">
        <f t="shared" si="116"/>
        <v>30-59</v>
      </c>
    </row>
    <row r="4471" spans="1:23" x14ac:dyDescent="0.25">
      <c r="A4471" t="s">
        <v>4720</v>
      </c>
      <c r="B4471">
        <v>6641501273</v>
      </c>
      <c r="C4471">
        <v>8199812078</v>
      </c>
      <c r="D4471" s="1">
        <v>45498</v>
      </c>
      <c r="E4471">
        <v>99223</v>
      </c>
      <c r="F4471">
        <v>99281</v>
      </c>
      <c r="G4471" t="s">
        <v>77</v>
      </c>
      <c r="H4471" s="34">
        <v>82324</v>
      </c>
      <c r="I4471" s="7">
        <v>65036</v>
      </c>
      <c r="J4471" s="7">
        <v>46234.239999999998</v>
      </c>
      <c r="K4471" s="7">
        <v>8396</v>
      </c>
      <c r="L4471" s="7">
        <v>10405.76</v>
      </c>
      <c r="M4471" s="5">
        <v>0.16</v>
      </c>
      <c r="N4471" t="s">
        <v>1138</v>
      </c>
      <c r="O4471" t="s">
        <v>30</v>
      </c>
      <c r="P4471" t="s">
        <v>97</v>
      </c>
      <c r="Q4471" t="s">
        <v>32</v>
      </c>
      <c r="R4471" t="s">
        <v>38</v>
      </c>
      <c r="S4471" t="s">
        <v>17</v>
      </c>
      <c r="T4471" t="s">
        <v>13311</v>
      </c>
      <c r="U4471" s="1">
        <v>45669</v>
      </c>
      <c r="V4471">
        <v>171</v>
      </c>
      <c r="W4471" t="str">
        <f t="shared" si="116"/>
        <v>150-179</v>
      </c>
    </row>
    <row r="4472" spans="1:23" x14ac:dyDescent="0.25">
      <c r="A4472" t="s">
        <v>4721</v>
      </c>
      <c r="B4472">
        <v>6706199873</v>
      </c>
      <c r="C4472">
        <v>5417123988</v>
      </c>
      <c r="D4472" s="1">
        <v>45934</v>
      </c>
      <c r="E4472">
        <v>99213</v>
      </c>
      <c r="F4472">
        <v>85025</v>
      </c>
      <c r="G4472" t="s">
        <v>3174</v>
      </c>
      <c r="H4472" s="34">
        <v>30658</v>
      </c>
      <c r="I4472" s="7">
        <v>22994</v>
      </c>
      <c r="J4472" s="7">
        <v>14597.9</v>
      </c>
      <c r="K4472" s="7">
        <v>4947</v>
      </c>
      <c r="L4472" s="7">
        <v>3449.1</v>
      </c>
      <c r="M4472" s="5">
        <v>0.15</v>
      </c>
      <c r="N4472" t="s">
        <v>1139</v>
      </c>
      <c r="O4472" t="s">
        <v>27</v>
      </c>
      <c r="P4472" t="s">
        <v>58</v>
      </c>
      <c r="Q4472" t="s">
        <v>19</v>
      </c>
      <c r="R4472" t="s">
        <v>21</v>
      </c>
      <c r="S4472" t="s">
        <v>17</v>
      </c>
      <c r="T4472" t="s">
        <v>13311</v>
      </c>
      <c r="U4472" s="1">
        <v>46113</v>
      </c>
      <c r="V4472">
        <v>179</v>
      </c>
      <c r="W4472" t="str">
        <f t="shared" si="116"/>
        <v>150-179</v>
      </c>
    </row>
    <row r="4473" spans="1:23" x14ac:dyDescent="0.25">
      <c r="A4473" t="s">
        <v>4722</v>
      </c>
      <c r="B4473">
        <v>2649640533</v>
      </c>
      <c r="C4473">
        <v>5396584490</v>
      </c>
      <c r="D4473" s="1">
        <v>45322</v>
      </c>
      <c r="E4473">
        <v>99214</v>
      </c>
      <c r="F4473">
        <v>85025</v>
      </c>
      <c r="G4473" t="s">
        <v>191</v>
      </c>
      <c r="H4473" s="34">
        <v>66615</v>
      </c>
      <c r="I4473" s="7">
        <v>43300</v>
      </c>
      <c r="J4473" s="7">
        <v>33438</v>
      </c>
      <c r="K4473" s="7">
        <v>4666</v>
      </c>
      <c r="L4473" s="7">
        <v>5196</v>
      </c>
      <c r="M4473" s="5">
        <v>0.12</v>
      </c>
      <c r="N4473" t="s">
        <v>46</v>
      </c>
      <c r="O4473" t="s">
        <v>30</v>
      </c>
      <c r="P4473" t="s">
        <v>3146</v>
      </c>
      <c r="Q4473" t="s">
        <v>19</v>
      </c>
      <c r="R4473" t="s">
        <v>38</v>
      </c>
      <c r="S4473" t="s">
        <v>17</v>
      </c>
      <c r="T4473" t="s">
        <v>13311</v>
      </c>
      <c r="U4473" s="1">
        <v>45431</v>
      </c>
      <c r="V4473">
        <v>108</v>
      </c>
      <c r="W4473" t="str">
        <f t="shared" si="116"/>
        <v>90-119</v>
      </c>
    </row>
    <row r="4474" spans="1:23" x14ac:dyDescent="0.25">
      <c r="A4474" t="s">
        <v>4723</v>
      </c>
      <c r="B4474">
        <v>9142732336</v>
      </c>
      <c r="C4474">
        <v>307115725</v>
      </c>
      <c r="D4474" s="1">
        <v>45903</v>
      </c>
      <c r="E4474">
        <v>99215</v>
      </c>
      <c r="F4474">
        <v>99281</v>
      </c>
      <c r="G4474" t="s">
        <v>3641</v>
      </c>
      <c r="H4474" s="34">
        <v>61429</v>
      </c>
      <c r="I4474" s="7">
        <v>48529</v>
      </c>
      <c r="J4474" s="7">
        <v>40764.36</v>
      </c>
      <c r="K4474" s="7">
        <v>0</v>
      </c>
      <c r="L4474" s="7">
        <v>7764.64</v>
      </c>
      <c r="M4474" s="5">
        <v>0.16</v>
      </c>
      <c r="N4474" t="s">
        <v>1138</v>
      </c>
      <c r="O4474" t="s">
        <v>17</v>
      </c>
      <c r="P4474" t="s">
        <v>40</v>
      </c>
      <c r="Q4474" t="s">
        <v>32</v>
      </c>
      <c r="R4474" t="s">
        <v>27</v>
      </c>
      <c r="S4474" t="s">
        <v>17</v>
      </c>
      <c r="T4474" t="s">
        <v>13312</v>
      </c>
      <c r="U4474" s="1">
        <v>45973</v>
      </c>
      <c r="V4474">
        <v>70</v>
      </c>
      <c r="W4474" t="str">
        <f t="shared" si="116"/>
        <v>60-89</v>
      </c>
    </row>
    <row r="4475" spans="1:23" x14ac:dyDescent="0.25">
      <c r="A4475" t="s">
        <v>4724</v>
      </c>
      <c r="B4475">
        <v>7072349381</v>
      </c>
      <c r="C4475">
        <v>2942092196</v>
      </c>
      <c r="D4475" s="1">
        <v>45423</v>
      </c>
      <c r="E4475">
        <v>99215</v>
      </c>
      <c r="F4475">
        <v>85025</v>
      </c>
      <c r="G4475" t="s">
        <v>96</v>
      </c>
      <c r="H4475" s="34">
        <v>42995</v>
      </c>
      <c r="I4475" s="7">
        <v>33966</v>
      </c>
      <c r="J4475" s="7">
        <v>16526.439999999999</v>
      </c>
      <c r="K4475" s="7">
        <v>12005</v>
      </c>
      <c r="L4475" s="7">
        <v>5434.56</v>
      </c>
      <c r="M4475" s="5">
        <v>0.16</v>
      </c>
      <c r="N4475" t="s">
        <v>1138</v>
      </c>
      <c r="O4475" t="s">
        <v>27</v>
      </c>
      <c r="P4475" t="s">
        <v>31</v>
      </c>
      <c r="Q4475" t="s">
        <v>32</v>
      </c>
      <c r="R4475" t="s">
        <v>38</v>
      </c>
      <c r="S4475" t="s">
        <v>27</v>
      </c>
      <c r="T4475" t="s">
        <v>13310</v>
      </c>
      <c r="U4475" s="1">
        <v>45540</v>
      </c>
      <c r="V4475">
        <v>117</v>
      </c>
      <c r="W4475" t="str">
        <f t="shared" si="116"/>
        <v>90-119</v>
      </c>
    </row>
    <row r="4476" spans="1:23" x14ac:dyDescent="0.25">
      <c r="A4476" t="s">
        <v>4725</v>
      </c>
      <c r="B4476">
        <v>4003557615</v>
      </c>
      <c r="C4476">
        <v>8153584858</v>
      </c>
      <c r="D4476" s="1">
        <v>45470</v>
      </c>
      <c r="E4476">
        <v>99213</v>
      </c>
      <c r="F4476">
        <v>99213</v>
      </c>
      <c r="G4476" t="s">
        <v>219</v>
      </c>
      <c r="H4476" s="34">
        <v>67261</v>
      </c>
      <c r="I4476" s="7">
        <v>55154</v>
      </c>
      <c r="J4476" s="7">
        <v>33112.28</v>
      </c>
      <c r="K4476" s="7">
        <v>12114</v>
      </c>
      <c r="L4476" s="7">
        <v>9927.7199999999993</v>
      </c>
      <c r="M4476" s="5">
        <v>0.18</v>
      </c>
      <c r="N4476" t="s">
        <v>3141</v>
      </c>
      <c r="O4476" t="s">
        <v>27</v>
      </c>
      <c r="P4476" t="s">
        <v>18</v>
      </c>
      <c r="Q4476" t="s">
        <v>19</v>
      </c>
      <c r="R4476" t="s">
        <v>21</v>
      </c>
      <c r="S4476" t="s">
        <v>17</v>
      </c>
      <c r="T4476" t="s">
        <v>13310</v>
      </c>
      <c r="U4476" s="1">
        <v>45531</v>
      </c>
      <c r="V4476">
        <v>61</v>
      </c>
      <c r="W4476" t="str">
        <f t="shared" si="116"/>
        <v>60-89</v>
      </c>
    </row>
    <row r="4477" spans="1:23" x14ac:dyDescent="0.25">
      <c r="A4477" t="s">
        <v>4726</v>
      </c>
      <c r="B4477">
        <v>1201593699</v>
      </c>
      <c r="C4477">
        <v>5110398078</v>
      </c>
      <c r="D4477" s="1">
        <v>45335</v>
      </c>
      <c r="E4477">
        <v>99221</v>
      </c>
      <c r="F4477">
        <v>99292</v>
      </c>
      <c r="G4477" t="s">
        <v>187</v>
      </c>
      <c r="H4477" s="34">
        <v>45088</v>
      </c>
      <c r="I4477" s="7">
        <v>36070</v>
      </c>
      <c r="J4477" s="7">
        <v>25856.2</v>
      </c>
      <c r="K4477" s="7">
        <v>5164</v>
      </c>
      <c r="L4477" s="7">
        <v>5049.8</v>
      </c>
      <c r="M4477" s="5">
        <v>0.14000000000000001</v>
      </c>
      <c r="N4477" t="s">
        <v>1135</v>
      </c>
      <c r="O4477" t="s">
        <v>27</v>
      </c>
      <c r="P4477" t="s">
        <v>55</v>
      </c>
      <c r="Q4477" t="s">
        <v>19</v>
      </c>
      <c r="R4477" t="s">
        <v>21</v>
      </c>
      <c r="S4477" t="s">
        <v>21</v>
      </c>
      <c r="T4477" t="s">
        <v>13312</v>
      </c>
      <c r="U4477" s="1">
        <v>45382</v>
      </c>
      <c r="V4477">
        <v>47</v>
      </c>
      <c r="W4477" t="str">
        <f t="shared" si="116"/>
        <v>30-59</v>
      </c>
    </row>
    <row r="4478" spans="1:23" x14ac:dyDescent="0.25">
      <c r="A4478" t="s">
        <v>4727</v>
      </c>
      <c r="B4478">
        <v>9524318712</v>
      </c>
      <c r="C4478">
        <v>7668314078</v>
      </c>
      <c r="D4478" s="1">
        <v>45901</v>
      </c>
      <c r="E4478">
        <v>99231</v>
      </c>
      <c r="F4478">
        <v>99201</v>
      </c>
      <c r="G4478" t="s">
        <v>240</v>
      </c>
      <c r="H4478" s="34">
        <v>54528</v>
      </c>
      <c r="I4478" s="7">
        <v>44713</v>
      </c>
      <c r="J4478" s="7">
        <v>22032.66</v>
      </c>
      <c r="K4478" s="7">
        <v>14632</v>
      </c>
      <c r="L4478" s="7">
        <v>8048.34</v>
      </c>
      <c r="M4478" s="5">
        <v>0.18</v>
      </c>
      <c r="N4478" t="s">
        <v>3141</v>
      </c>
      <c r="O4478" t="s">
        <v>27</v>
      </c>
      <c r="P4478" t="s">
        <v>3147</v>
      </c>
      <c r="Q4478" t="s">
        <v>32</v>
      </c>
      <c r="R4478" t="s">
        <v>20</v>
      </c>
      <c r="S4478" t="s">
        <v>21</v>
      </c>
      <c r="T4478" t="s">
        <v>13310</v>
      </c>
      <c r="U4478" s="1">
        <v>45987</v>
      </c>
      <c r="V4478">
        <v>86</v>
      </c>
      <c r="W4478" t="str">
        <f t="shared" si="116"/>
        <v>60-89</v>
      </c>
    </row>
    <row r="4479" spans="1:23" x14ac:dyDescent="0.25">
      <c r="A4479" t="s">
        <v>4728</v>
      </c>
      <c r="B4479">
        <v>810496060</v>
      </c>
      <c r="C4479">
        <v>2403585195</v>
      </c>
      <c r="D4479" s="1">
        <v>45556</v>
      </c>
      <c r="E4479">
        <v>99233</v>
      </c>
      <c r="F4479">
        <v>99211</v>
      </c>
      <c r="G4479" t="s">
        <v>48</v>
      </c>
      <c r="H4479" s="34">
        <v>39190</v>
      </c>
      <c r="I4479" s="7">
        <v>29393</v>
      </c>
      <c r="J4479" s="7">
        <v>20864.05</v>
      </c>
      <c r="K4479" s="7">
        <v>4120</v>
      </c>
      <c r="L4479" s="7">
        <v>4408.95</v>
      </c>
      <c r="M4479" s="5">
        <v>0.15</v>
      </c>
      <c r="N4479" t="s">
        <v>1139</v>
      </c>
      <c r="O4479" t="s">
        <v>27</v>
      </c>
      <c r="P4479" t="s">
        <v>3150</v>
      </c>
      <c r="Q4479" t="s">
        <v>32</v>
      </c>
      <c r="R4479" t="s">
        <v>43</v>
      </c>
      <c r="S4479" t="s">
        <v>17</v>
      </c>
      <c r="T4479" t="s">
        <v>13312</v>
      </c>
      <c r="U4479" s="1">
        <v>45601</v>
      </c>
      <c r="V4479">
        <v>45</v>
      </c>
      <c r="W4479" t="str">
        <f t="shared" si="116"/>
        <v>30-59</v>
      </c>
    </row>
    <row r="4480" spans="1:23" x14ac:dyDescent="0.25">
      <c r="A4480" t="s">
        <v>4729</v>
      </c>
      <c r="B4480">
        <v>6110365893</v>
      </c>
      <c r="C4480">
        <v>1073048548</v>
      </c>
      <c r="D4480" s="1">
        <v>45882</v>
      </c>
      <c r="E4480">
        <v>99222</v>
      </c>
      <c r="F4480">
        <v>99291</v>
      </c>
      <c r="G4480" t="s">
        <v>171</v>
      </c>
      <c r="H4480" s="34">
        <v>50965</v>
      </c>
      <c r="I4480" s="7">
        <v>40772</v>
      </c>
      <c r="J4480" s="7">
        <v>24210.92</v>
      </c>
      <c r="K4480" s="7">
        <v>10853</v>
      </c>
      <c r="L4480" s="7">
        <v>5708.08</v>
      </c>
      <c r="M4480" s="5">
        <v>0.14000000000000001</v>
      </c>
      <c r="N4480" t="s">
        <v>1135</v>
      </c>
      <c r="O4480" t="s">
        <v>27</v>
      </c>
      <c r="P4480" t="s">
        <v>3148</v>
      </c>
      <c r="Q4480" t="s">
        <v>19</v>
      </c>
      <c r="R4480" t="s">
        <v>20</v>
      </c>
      <c r="S4480" t="s">
        <v>27</v>
      </c>
      <c r="T4480" t="s">
        <v>13312</v>
      </c>
      <c r="U4480" s="1">
        <v>45988</v>
      </c>
      <c r="V4480">
        <v>106</v>
      </c>
      <c r="W4480" t="str">
        <f t="shared" si="116"/>
        <v>90-119</v>
      </c>
    </row>
    <row r="4481" spans="1:23" x14ac:dyDescent="0.25">
      <c r="A4481" t="s">
        <v>4730</v>
      </c>
      <c r="B4481">
        <v>4101608274</v>
      </c>
      <c r="C4481">
        <v>1652357439</v>
      </c>
      <c r="D4481" s="1">
        <v>45661</v>
      </c>
      <c r="E4481">
        <v>99222</v>
      </c>
      <c r="F4481">
        <v>36415</v>
      </c>
      <c r="G4481" t="s">
        <v>222</v>
      </c>
      <c r="H4481" s="34">
        <v>56224</v>
      </c>
      <c r="I4481" s="7">
        <v>44979</v>
      </c>
      <c r="J4481" s="7">
        <v>35323.94</v>
      </c>
      <c r="K4481" s="7">
        <v>3358</v>
      </c>
      <c r="L4481" s="7">
        <v>6297.06</v>
      </c>
      <c r="M4481" s="5">
        <v>0.14000000000000001</v>
      </c>
      <c r="N4481" t="s">
        <v>1135</v>
      </c>
      <c r="O4481" t="s">
        <v>30</v>
      </c>
      <c r="P4481" t="s">
        <v>40</v>
      </c>
      <c r="Q4481" t="s">
        <v>32</v>
      </c>
      <c r="R4481" t="s">
        <v>43</v>
      </c>
      <c r="S4481" t="s">
        <v>17</v>
      </c>
      <c r="T4481" t="s">
        <v>13310</v>
      </c>
      <c r="U4481" s="1">
        <v>45738</v>
      </c>
      <c r="V4481">
        <v>77</v>
      </c>
      <c r="W4481" t="str">
        <f t="shared" si="116"/>
        <v>60-89</v>
      </c>
    </row>
    <row r="4482" spans="1:23" x14ac:dyDescent="0.25">
      <c r="A4482" t="s">
        <v>4731</v>
      </c>
      <c r="B4482">
        <v>5537750121</v>
      </c>
      <c r="C4482">
        <v>6757837692</v>
      </c>
      <c r="D4482" s="1">
        <v>45340</v>
      </c>
      <c r="E4482">
        <v>99233</v>
      </c>
      <c r="F4482">
        <v>36415</v>
      </c>
      <c r="G4482" t="s">
        <v>69</v>
      </c>
      <c r="H4482" s="34">
        <v>89006</v>
      </c>
      <c r="I4482" s="7">
        <v>69425</v>
      </c>
      <c r="J4482" s="7">
        <v>47487</v>
      </c>
      <c r="K4482" s="7">
        <v>8053</v>
      </c>
      <c r="L4482" s="7">
        <v>13885</v>
      </c>
      <c r="M4482" s="5">
        <v>0.2</v>
      </c>
      <c r="N4482" t="s">
        <v>3140</v>
      </c>
      <c r="O4482" t="s">
        <v>30</v>
      </c>
      <c r="P4482" t="s">
        <v>25</v>
      </c>
      <c r="Q4482" t="s">
        <v>32</v>
      </c>
      <c r="R4482" t="s">
        <v>21</v>
      </c>
      <c r="S4482" t="s">
        <v>21</v>
      </c>
      <c r="T4482" t="s">
        <v>13312</v>
      </c>
      <c r="U4482" s="1">
        <v>45404</v>
      </c>
      <c r="V4482">
        <v>64</v>
      </c>
      <c r="W4482" t="str">
        <f t="shared" si="116"/>
        <v>60-89</v>
      </c>
    </row>
    <row r="4483" spans="1:23" x14ac:dyDescent="0.25">
      <c r="A4483" t="s">
        <v>4732</v>
      </c>
      <c r="B4483">
        <v>8546135613</v>
      </c>
      <c r="C4483">
        <v>3344722152</v>
      </c>
      <c r="D4483" s="1">
        <v>45598</v>
      </c>
      <c r="E4483">
        <v>99221</v>
      </c>
      <c r="F4483">
        <v>36415</v>
      </c>
      <c r="G4483" t="s">
        <v>159</v>
      </c>
      <c r="H4483" s="34">
        <v>10036</v>
      </c>
      <c r="I4483" s="7">
        <v>7527</v>
      </c>
      <c r="J4483" s="7">
        <v>3422.95</v>
      </c>
      <c r="K4483" s="7">
        <v>2975</v>
      </c>
      <c r="L4483" s="7">
        <v>1129.05</v>
      </c>
      <c r="M4483" s="5">
        <v>0.15</v>
      </c>
      <c r="N4483" t="s">
        <v>1139</v>
      </c>
      <c r="O4483" t="s">
        <v>27</v>
      </c>
      <c r="P4483" t="s">
        <v>40</v>
      </c>
      <c r="Q4483" t="s">
        <v>32</v>
      </c>
      <c r="R4483" t="s">
        <v>21</v>
      </c>
      <c r="S4483" t="s">
        <v>27</v>
      </c>
      <c r="T4483" t="s">
        <v>13311</v>
      </c>
      <c r="U4483" s="1">
        <v>45743</v>
      </c>
      <c r="V4483">
        <v>145</v>
      </c>
      <c r="W4483" t="str">
        <f t="shared" ref="W4483:W4546" si="117">IF(V4483="","",IF(V4483&lt;30,"0-29",IF(V4483&lt;60,"30-59",IF(V4483&lt;90,"60-89",IF(V4483&lt;120,"90-119",IF(V4483&lt;150,"120-149",IF(V4483&lt;180,"150-179",IF(V4483&lt;210,"180-209",IF(V4483&lt;240,"210-239",IF(V4483&lt;270,"240-269",IF(V4483&lt;300,"270-299",IF(V4483&lt;330,"300-329",IF(V4483&lt;360,"330-359","360+")))))))))))))</f>
        <v>120-149</v>
      </c>
    </row>
    <row r="4484" spans="1:23" x14ac:dyDescent="0.25">
      <c r="A4484" t="s">
        <v>4733</v>
      </c>
      <c r="B4484">
        <v>8939746402</v>
      </c>
      <c r="C4484">
        <v>3236331345</v>
      </c>
      <c r="D4484" s="1">
        <v>45315</v>
      </c>
      <c r="E4484">
        <v>99233</v>
      </c>
      <c r="F4484">
        <v>80053</v>
      </c>
      <c r="G4484" t="s">
        <v>3669</v>
      </c>
      <c r="H4484" s="34">
        <v>48695</v>
      </c>
      <c r="I4484" s="7">
        <v>36521</v>
      </c>
      <c r="J4484" s="7">
        <v>31042.85</v>
      </c>
      <c r="K4484" s="7">
        <v>0</v>
      </c>
      <c r="L4484" s="7">
        <v>5478.15</v>
      </c>
      <c r="M4484" s="5">
        <v>0.15</v>
      </c>
      <c r="N4484" t="s">
        <v>1139</v>
      </c>
      <c r="O4484" t="s">
        <v>17</v>
      </c>
      <c r="P4484" t="s">
        <v>35</v>
      </c>
      <c r="Q4484" t="s">
        <v>19</v>
      </c>
      <c r="R4484" t="s">
        <v>27</v>
      </c>
      <c r="S4484" t="s">
        <v>27</v>
      </c>
      <c r="T4484" t="s">
        <v>13312</v>
      </c>
      <c r="U4484" s="1">
        <v>45475</v>
      </c>
      <c r="V4484">
        <v>160</v>
      </c>
      <c r="W4484" t="str">
        <f t="shared" si="117"/>
        <v>150-179</v>
      </c>
    </row>
    <row r="4485" spans="1:23" x14ac:dyDescent="0.25">
      <c r="A4485" t="s">
        <v>4734</v>
      </c>
      <c r="B4485">
        <v>4447386397</v>
      </c>
      <c r="C4485">
        <v>2909615010</v>
      </c>
      <c r="D4485" s="1">
        <v>45931</v>
      </c>
      <c r="E4485">
        <v>99238</v>
      </c>
      <c r="F4485">
        <v>93000</v>
      </c>
      <c r="G4485" t="s">
        <v>3331</v>
      </c>
      <c r="H4485" s="34">
        <v>42039</v>
      </c>
      <c r="I4485" s="7">
        <v>35733</v>
      </c>
      <c r="J4485" s="7">
        <v>35018.339999999997</v>
      </c>
      <c r="K4485" s="7">
        <v>0</v>
      </c>
      <c r="L4485" s="7">
        <v>714.66</v>
      </c>
      <c r="M4485" s="5">
        <v>0.02</v>
      </c>
      <c r="N4485" t="s">
        <v>16</v>
      </c>
      <c r="O4485" t="s">
        <v>17</v>
      </c>
      <c r="P4485" t="s">
        <v>35</v>
      </c>
      <c r="Q4485" t="s">
        <v>19</v>
      </c>
      <c r="R4485" t="s">
        <v>20</v>
      </c>
      <c r="S4485" t="s">
        <v>27</v>
      </c>
      <c r="T4485" t="s">
        <v>13312</v>
      </c>
      <c r="U4485" s="1">
        <v>46108</v>
      </c>
      <c r="V4485">
        <v>177</v>
      </c>
      <c r="W4485" t="str">
        <f t="shared" si="117"/>
        <v>150-179</v>
      </c>
    </row>
    <row r="4486" spans="1:23" x14ac:dyDescent="0.25">
      <c r="A4486" t="s">
        <v>4735</v>
      </c>
      <c r="B4486">
        <v>2735345763</v>
      </c>
      <c r="C4486">
        <v>6690282172</v>
      </c>
      <c r="D4486" s="1">
        <v>45425</v>
      </c>
      <c r="E4486">
        <v>99213</v>
      </c>
      <c r="F4486">
        <v>99214</v>
      </c>
      <c r="G4486" t="s">
        <v>3716</v>
      </c>
      <c r="H4486" s="34">
        <v>75859</v>
      </c>
      <c r="I4486" s="7">
        <v>56894</v>
      </c>
      <c r="J4486" s="7">
        <v>48359.9</v>
      </c>
      <c r="K4486" s="7">
        <v>0</v>
      </c>
      <c r="L4486" s="7">
        <v>8534.1</v>
      </c>
      <c r="M4486" s="5">
        <v>0.15</v>
      </c>
      <c r="N4486" t="s">
        <v>1139</v>
      </c>
      <c r="O4486" t="s">
        <v>17</v>
      </c>
      <c r="P4486" t="s">
        <v>3149</v>
      </c>
      <c r="Q4486" t="s">
        <v>32</v>
      </c>
      <c r="R4486" t="s">
        <v>20</v>
      </c>
      <c r="S4486" t="s">
        <v>17</v>
      </c>
      <c r="T4486" t="s">
        <v>13312</v>
      </c>
      <c r="U4486" s="1">
        <v>45460</v>
      </c>
      <c r="V4486">
        <v>35</v>
      </c>
      <c r="W4486" t="str">
        <f t="shared" si="117"/>
        <v>30-59</v>
      </c>
    </row>
    <row r="4487" spans="1:23" x14ac:dyDescent="0.25">
      <c r="A4487" t="s">
        <v>4736</v>
      </c>
      <c r="B4487">
        <v>6964308481</v>
      </c>
      <c r="C4487">
        <v>872973309</v>
      </c>
      <c r="D4487" s="1">
        <v>45403</v>
      </c>
      <c r="E4487">
        <v>99223</v>
      </c>
      <c r="F4487">
        <v>99211</v>
      </c>
      <c r="G4487" t="s">
        <v>3482</v>
      </c>
      <c r="H4487" s="34">
        <v>56828</v>
      </c>
      <c r="I4487" s="7">
        <v>45462</v>
      </c>
      <c r="J4487" s="7">
        <v>34736.32</v>
      </c>
      <c r="K4487" s="7">
        <v>4361</v>
      </c>
      <c r="L4487" s="7">
        <v>6364.68</v>
      </c>
      <c r="M4487" s="5">
        <v>0.14000000000000001</v>
      </c>
      <c r="N4487" t="s">
        <v>1135</v>
      </c>
      <c r="O4487" t="s">
        <v>30</v>
      </c>
      <c r="P4487" t="s">
        <v>3150</v>
      </c>
      <c r="Q4487" t="s">
        <v>19</v>
      </c>
      <c r="R4487" t="s">
        <v>20</v>
      </c>
      <c r="S4487" t="s">
        <v>21</v>
      </c>
      <c r="T4487" t="s">
        <v>13310</v>
      </c>
      <c r="U4487" s="1">
        <v>45543</v>
      </c>
      <c r="V4487">
        <v>140</v>
      </c>
      <c r="W4487" t="str">
        <f t="shared" si="117"/>
        <v>120-149</v>
      </c>
    </row>
    <row r="4488" spans="1:23" x14ac:dyDescent="0.25">
      <c r="A4488" t="s">
        <v>4737</v>
      </c>
      <c r="B4488">
        <v>4296037673</v>
      </c>
      <c r="C4488">
        <v>7052101415</v>
      </c>
      <c r="D4488" s="1">
        <v>45390</v>
      </c>
      <c r="E4488">
        <v>99233</v>
      </c>
      <c r="F4488">
        <v>99283</v>
      </c>
      <c r="G4488" t="s">
        <v>150</v>
      </c>
      <c r="H4488" s="34">
        <v>79775</v>
      </c>
      <c r="I4488" s="7">
        <v>57438</v>
      </c>
      <c r="J4488" s="7">
        <v>52842.96</v>
      </c>
      <c r="K4488" s="7">
        <v>0</v>
      </c>
      <c r="L4488" s="7">
        <v>4595.04</v>
      </c>
      <c r="M4488" s="5">
        <v>0.08</v>
      </c>
      <c r="N4488" t="s">
        <v>24</v>
      </c>
      <c r="O4488" t="s">
        <v>17</v>
      </c>
      <c r="P4488" t="s">
        <v>35</v>
      </c>
      <c r="Q4488" t="s">
        <v>32</v>
      </c>
      <c r="R4488" t="s">
        <v>21</v>
      </c>
      <c r="S4488" t="s">
        <v>17</v>
      </c>
      <c r="T4488" t="s">
        <v>13311</v>
      </c>
      <c r="U4488" s="1">
        <v>45468</v>
      </c>
      <c r="V4488">
        <v>78</v>
      </c>
      <c r="W4488" t="str">
        <f t="shared" si="117"/>
        <v>60-89</v>
      </c>
    </row>
    <row r="4489" spans="1:23" x14ac:dyDescent="0.25">
      <c r="A4489" t="s">
        <v>4738</v>
      </c>
      <c r="B4489">
        <v>4306280917</v>
      </c>
      <c r="C4489">
        <v>229357133</v>
      </c>
      <c r="D4489" s="1">
        <v>45422</v>
      </c>
      <c r="E4489">
        <v>99232</v>
      </c>
      <c r="F4489">
        <v>97110</v>
      </c>
      <c r="G4489" t="s">
        <v>71</v>
      </c>
      <c r="H4489" s="34">
        <v>75147</v>
      </c>
      <c r="I4489" s="7">
        <v>61621</v>
      </c>
      <c r="J4489" s="7">
        <v>50529.22</v>
      </c>
      <c r="K4489" s="7">
        <v>0</v>
      </c>
      <c r="L4489" s="7">
        <v>11091.78</v>
      </c>
      <c r="M4489" s="5">
        <v>0.18</v>
      </c>
      <c r="N4489" t="s">
        <v>3141</v>
      </c>
      <c r="O4489" t="s">
        <v>17</v>
      </c>
      <c r="P4489" t="s">
        <v>97</v>
      </c>
      <c r="Q4489" t="s">
        <v>32</v>
      </c>
      <c r="R4489" t="s">
        <v>43</v>
      </c>
      <c r="S4489" t="s">
        <v>27</v>
      </c>
      <c r="T4489" t="s">
        <v>13310</v>
      </c>
      <c r="U4489" s="1">
        <v>45453</v>
      </c>
      <c r="V4489">
        <v>31</v>
      </c>
      <c r="W4489" t="str">
        <f t="shared" si="117"/>
        <v>30-59</v>
      </c>
    </row>
    <row r="4490" spans="1:23" x14ac:dyDescent="0.25">
      <c r="A4490" t="s">
        <v>4739</v>
      </c>
      <c r="B4490">
        <v>9938853648</v>
      </c>
      <c r="C4490">
        <v>3947636876</v>
      </c>
      <c r="D4490" s="1">
        <v>45869</v>
      </c>
      <c r="E4490">
        <v>99238</v>
      </c>
      <c r="F4490">
        <v>99285</v>
      </c>
      <c r="G4490" t="s">
        <v>3225</v>
      </c>
      <c r="H4490" s="34">
        <v>28757</v>
      </c>
      <c r="I4490" s="7">
        <v>23006</v>
      </c>
      <c r="J4490" s="7">
        <v>16458.16</v>
      </c>
      <c r="K4490" s="7">
        <v>3327</v>
      </c>
      <c r="L4490" s="7">
        <v>3220.84</v>
      </c>
      <c r="M4490" s="5">
        <v>0.14000000000000001</v>
      </c>
      <c r="N4490" t="s">
        <v>1135</v>
      </c>
      <c r="O4490" t="s">
        <v>27</v>
      </c>
      <c r="P4490" t="s">
        <v>35</v>
      </c>
      <c r="Q4490" t="s">
        <v>32</v>
      </c>
      <c r="R4490" t="s">
        <v>38</v>
      </c>
      <c r="S4490" t="s">
        <v>21</v>
      </c>
      <c r="T4490" t="s">
        <v>13311</v>
      </c>
      <c r="U4490" s="1">
        <v>46000</v>
      </c>
      <c r="V4490">
        <v>131</v>
      </c>
      <c r="W4490" t="str">
        <f t="shared" si="117"/>
        <v>120-149</v>
      </c>
    </row>
    <row r="4491" spans="1:23" x14ac:dyDescent="0.25">
      <c r="A4491" t="s">
        <v>4740</v>
      </c>
      <c r="B4491">
        <v>8155869909</v>
      </c>
      <c r="C4491">
        <v>5220077372</v>
      </c>
      <c r="D4491" s="1">
        <v>45671</v>
      </c>
      <c r="E4491">
        <v>99222</v>
      </c>
      <c r="F4491">
        <v>99213</v>
      </c>
      <c r="G4491" t="s">
        <v>240</v>
      </c>
      <c r="H4491" s="34">
        <v>47431</v>
      </c>
      <c r="I4491" s="7">
        <v>37470</v>
      </c>
      <c r="J4491" s="7">
        <v>18639.8</v>
      </c>
      <c r="K4491" s="7">
        <v>12835</v>
      </c>
      <c r="L4491" s="7">
        <v>5995.2</v>
      </c>
      <c r="M4491" s="5">
        <v>0.16</v>
      </c>
      <c r="N4491" t="s">
        <v>1138</v>
      </c>
      <c r="O4491" t="s">
        <v>27</v>
      </c>
      <c r="P4491" t="s">
        <v>58</v>
      </c>
      <c r="Q4491" t="s">
        <v>32</v>
      </c>
      <c r="R4491" t="s">
        <v>38</v>
      </c>
      <c r="S4491" t="s">
        <v>21</v>
      </c>
      <c r="T4491" t="s">
        <v>13312</v>
      </c>
      <c r="U4491" s="1">
        <v>45815</v>
      </c>
      <c r="V4491">
        <v>144</v>
      </c>
      <c r="W4491" t="str">
        <f t="shared" si="117"/>
        <v>120-149</v>
      </c>
    </row>
    <row r="4492" spans="1:23" x14ac:dyDescent="0.25">
      <c r="A4492" t="s">
        <v>4741</v>
      </c>
      <c r="B4492">
        <v>640430600</v>
      </c>
      <c r="C4492">
        <v>4887871845</v>
      </c>
      <c r="D4492" s="1">
        <v>45642</v>
      </c>
      <c r="E4492">
        <v>99221</v>
      </c>
      <c r="F4492">
        <v>99213</v>
      </c>
      <c r="G4492" t="s">
        <v>3154</v>
      </c>
      <c r="H4492" s="34">
        <v>16956</v>
      </c>
      <c r="I4492" s="7">
        <v>13395</v>
      </c>
      <c r="J4492" s="7">
        <v>10045.799999999999</v>
      </c>
      <c r="K4492" s="7">
        <v>1206</v>
      </c>
      <c r="L4492" s="7">
        <v>2143.1999999999998</v>
      </c>
      <c r="M4492" s="5">
        <v>0.16</v>
      </c>
      <c r="N4492" t="s">
        <v>1138</v>
      </c>
      <c r="O4492" t="s">
        <v>30</v>
      </c>
      <c r="P4492" t="s">
        <v>58</v>
      </c>
      <c r="Q4492" t="s">
        <v>19</v>
      </c>
      <c r="R4492" t="s">
        <v>21</v>
      </c>
      <c r="S4492" t="s">
        <v>27</v>
      </c>
      <c r="T4492" t="s">
        <v>13312</v>
      </c>
      <c r="U4492" s="1">
        <v>45741</v>
      </c>
      <c r="V4492">
        <v>99</v>
      </c>
      <c r="W4492" t="str">
        <f t="shared" si="117"/>
        <v>90-119</v>
      </c>
    </row>
    <row r="4493" spans="1:23" x14ac:dyDescent="0.25">
      <c r="A4493" t="s">
        <v>4742</v>
      </c>
      <c r="B4493">
        <v>7193598886</v>
      </c>
      <c r="C4493">
        <v>1432388138</v>
      </c>
      <c r="D4493" s="1">
        <v>45312</v>
      </c>
      <c r="E4493">
        <v>99215</v>
      </c>
      <c r="F4493">
        <v>99211</v>
      </c>
      <c r="G4493" t="s">
        <v>73</v>
      </c>
      <c r="H4493" s="34">
        <v>98232</v>
      </c>
      <c r="I4493" s="7">
        <v>70727</v>
      </c>
      <c r="J4493" s="7">
        <v>42636.84</v>
      </c>
      <c r="K4493" s="7">
        <v>22432</v>
      </c>
      <c r="L4493" s="7">
        <v>5658.16</v>
      </c>
      <c r="M4493" s="5">
        <v>0.08</v>
      </c>
      <c r="N4493" t="s">
        <v>24</v>
      </c>
      <c r="O4493" t="s">
        <v>27</v>
      </c>
      <c r="P4493" t="s">
        <v>3148</v>
      </c>
      <c r="Q4493" t="s">
        <v>32</v>
      </c>
      <c r="R4493" t="s">
        <v>38</v>
      </c>
      <c r="S4493" t="s">
        <v>17</v>
      </c>
      <c r="T4493" t="s">
        <v>13312</v>
      </c>
      <c r="U4493" s="1">
        <v>45342</v>
      </c>
      <c r="V4493">
        <v>30</v>
      </c>
      <c r="W4493" t="str">
        <f t="shared" si="117"/>
        <v>30-59</v>
      </c>
    </row>
    <row r="4494" spans="1:23" x14ac:dyDescent="0.25">
      <c r="A4494" t="s">
        <v>4743</v>
      </c>
      <c r="B4494">
        <v>7086174006</v>
      </c>
      <c r="C4494">
        <v>5784207227</v>
      </c>
      <c r="D4494" s="1">
        <v>45728</v>
      </c>
      <c r="E4494">
        <v>99215</v>
      </c>
      <c r="F4494">
        <v>90834</v>
      </c>
      <c r="G4494" t="s">
        <v>3410</v>
      </c>
      <c r="H4494" s="34">
        <v>99140</v>
      </c>
      <c r="I4494" s="7">
        <v>84269</v>
      </c>
      <c r="J4494" s="7">
        <v>82583.62</v>
      </c>
      <c r="K4494" s="7">
        <v>0</v>
      </c>
      <c r="L4494" s="7">
        <v>1685.38</v>
      </c>
      <c r="M4494" s="5">
        <v>0.02</v>
      </c>
      <c r="N4494" t="s">
        <v>16</v>
      </c>
      <c r="O4494" t="s">
        <v>17</v>
      </c>
      <c r="P4494" t="s">
        <v>40</v>
      </c>
      <c r="Q4494" t="s">
        <v>19</v>
      </c>
      <c r="R4494" t="s">
        <v>38</v>
      </c>
      <c r="S4494" t="s">
        <v>27</v>
      </c>
      <c r="T4494" t="s">
        <v>13311</v>
      </c>
      <c r="U4494" s="1">
        <v>45770</v>
      </c>
      <c r="V4494">
        <v>42</v>
      </c>
      <c r="W4494" t="str">
        <f t="shared" si="117"/>
        <v>30-59</v>
      </c>
    </row>
    <row r="4495" spans="1:23" x14ac:dyDescent="0.25">
      <c r="A4495" t="s">
        <v>4744</v>
      </c>
      <c r="B4495">
        <v>4528521204</v>
      </c>
      <c r="C4495">
        <v>9992187868</v>
      </c>
      <c r="D4495" s="1">
        <v>45755</v>
      </c>
      <c r="E4495">
        <v>99221</v>
      </c>
      <c r="F4495">
        <v>99292</v>
      </c>
      <c r="G4495" t="s">
        <v>142</v>
      </c>
      <c r="H4495" s="34">
        <v>39077</v>
      </c>
      <c r="I4495" s="7">
        <v>28135</v>
      </c>
      <c r="J4495" s="7">
        <v>23164.2</v>
      </c>
      <c r="K4495" s="7">
        <v>2720</v>
      </c>
      <c r="L4495" s="7">
        <v>2250.8000000000002</v>
      </c>
      <c r="M4495" s="5">
        <v>0.08</v>
      </c>
      <c r="N4495" t="s">
        <v>24</v>
      </c>
      <c r="O4495" t="s">
        <v>30</v>
      </c>
      <c r="P4495" t="s">
        <v>55</v>
      </c>
      <c r="Q4495" t="s">
        <v>32</v>
      </c>
      <c r="R4495" t="s">
        <v>38</v>
      </c>
      <c r="S4495" t="s">
        <v>21</v>
      </c>
      <c r="T4495" t="s">
        <v>13310</v>
      </c>
      <c r="U4495" s="1">
        <v>45845</v>
      </c>
      <c r="V4495">
        <v>90</v>
      </c>
      <c r="W4495" t="str">
        <f t="shared" si="117"/>
        <v>90-119</v>
      </c>
    </row>
    <row r="4496" spans="1:23" x14ac:dyDescent="0.25">
      <c r="A4496" t="s">
        <v>4745</v>
      </c>
      <c r="B4496">
        <v>4890878608</v>
      </c>
      <c r="C4496">
        <v>2546489352</v>
      </c>
      <c r="D4496" s="1">
        <v>45611</v>
      </c>
      <c r="E4496">
        <v>99215</v>
      </c>
      <c r="F4496">
        <v>71046</v>
      </c>
      <c r="G4496" t="s">
        <v>99</v>
      </c>
      <c r="H4496" s="34">
        <v>78079</v>
      </c>
      <c r="I4496" s="7">
        <v>58559</v>
      </c>
      <c r="J4496" s="7">
        <v>49775.15</v>
      </c>
      <c r="K4496" s="7">
        <v>0</v>
      </c>
      <c r="L4496" s="7">
        <v>8783.85</v>
      </c>
      <c r="M4496" s="5">
        <v>0.15</v>
      </c>
      <c r="N4496" t="s">
        <v>1139</v>
      </c>
      <c r="O4496" t="s">
        <v>17</v>
      </c>
      <c r="P4496" t="s">
        <v>3150</v>
      </c>
      <c r="Q4496" t="s">
        <v>32</v>
      </c>
      <c r="R4496" t="s">
        <v>27</v>
      </c>
      <c r="S4496" t="s">
        <v>21</v>
      </c>
      <c r="T4496" t="s">
        <v>13310</v>
      </c>
      <c r="U4496" s="1">
        <v>45767</v>
      </c>
      <c r="V4496">
        <v>156</v>
      </c>
      <c r="W4496" t="str">
        <f t="shared" si="117"/>
        <v>150-179</v>
      </c>
    </row>
    <row r="4497" spans="1:23" x14ac:dyDescent="0.25">
      <c r="A4497" t="s">
        <v>4746</v>
      </c>
      <c r="B4497">
        <v>5241900046</v>
      </c>
      <c r="C4497">
        <v>1792064815</v>
      </c>
      <c r="D4497" s="1">
        <v>45554</v>
      </c>
      <c r="E4497">
        <v>99238</v>
      </c>
      <c r="F4497">
        <v>99215</v>
      </c>
      <c r="G4497" t="s">
        <v>4092</v>
      </c>
      <c r="H4497" s="34">
        <v>52042</v>
      </c>
      <c r="I4497" s="7">
        <v>41634</v>
      </c>
      <c r="J4497" s="7">
        <v>35805.24</v>
      </c>
      <c r="K4497" s="7">
        <v>0</v>
      </c>
      <c r="L4497" s="7">
        <v>5828.76</v>
      </c>
      <c r="M4497" s="5">
        <v>0.14000000000000001</v>
      </c>
      <c r="N4497" t="s">
        <v>1135</v>
      </c>
      <c r="O4497" t="s">
        <v>17</v>
      </c>
      <c r="P4497" t="s">
        <v>55</v>
      </c>
      <c r="Q4497" t="s">
        <v>19</v>
      </c>
      <c r="R4497" t="s">
        <v>27</v>
      </c>
      <c r="S4497" t="s">
        <v>21</v>
      </c>
      <c r="T4497" t="s">
        <v>13312</v>
      </c>
      <c r="U4497" s="1">
        <v>45682</v>
      </c>
      <c r="V4497">
        <v>128</v>
      </c>
      <c r="W4497" t="str">
        <f t="shared" si="117"/>
        <v>120-149</v>
      </c>
    </row>
    <row r="4498" spans="1:23" x14ac:dyDescent="0.25">
      <c r="A4498" t="s">
        <v>4747</v>
      </c>
      <c r="B4498">
        <v>2302780774</v>
      </c>
      <c r="C4498">
        <v>7824865364</v>
      </c>
      <c r="D4498" s="1">
        <v>45942</v>
      </c>
      <c r="E4498">
        <v>99223</v>
      </c>
      <c r="F4498">
        <v>99203</v>
      </c>
      <c r="G4498" t="s">
        <v>131</v>
      </c>
      <c r="H4498" s="34">
        <v>75523</v>
      </c>
      <c r="I4498" s="7">
        <v>60418</v>
      </c>
      <c r="J4498" s="7">
        <v>45869.48</v>
      </c>
      <c r="K4498" s="7">
        <v>6090</v>
      </c>
      <c r="L4498" s="7">
        <v>8458.52</v>
      </c>
      <c r="M4498" s="5">
        <v>0.14000000000000001</v>
      </c>
      <c r="N4498" t="s">
        <v>1135</v>
      </c>
      <c r="O4498" t="s">
        <v>30</v>
      </c>
      <c r="P4498" t="s">
        <v>31</v>
      </c>
      <c r="Q4498" t="s">
        <v>32</v>
      </c>
      <c r="R4498" t="s">
        <v>26</v>
      </c>
      <c r="S4498" t="s">
        <v>21</v>
      </c>
      <c r="T4498" t="s">
        <v>13310</v>
      </c>
      <c r="U4498" s="1">
        <v>46000</v>
      </c>
      <c r="V4498">
        <v>58</v>
      </c>
      <c r="W4498" t="str">
        <f t="shared" si="117"/>
        <v>30-59</v>
      </c>
    </row>
    <row r="4499" spans="1:23" x14ac:dyDescent="0.25">
      <c r="A4499" t="s">
        <v>4748</v>
      </c>
      <c r="B4499">
        <v>2963719016</v>
      </c>
      <c r="C4499">
        <v>5400038172</v>
      </c>
      <c r="D4499" s="1">
        <v>45813</v>
      </c>
      <c r="E4499">
        <v>99232</v>
      </c>
      <c r="F4499">
        <v>99291</v>
      </c>
      <c r="G4499" t="s">
        <v>114</v>
      </c>
      <c r="H4499" s="34">
        <v>51516</v>
      </c>
      <c r="I4499" s="7">
        <v>42243</v>
      </c>
      <c r="J4499" s="7">
        <v>31611.26</v>
      </c>
      <c r="K4499" s="7">
        <v>3028</v>
      </c>
      <c r="L4499" s="7">
        <v>7603.74</v>
      </c>
      <c r="M4499" s="5">
        <v>0.18</v>
      </c>
      <c r="N4499" t="s">
        <v>3141</v>
      </c>
      <c r="O4499" t="s">
        <v>30</v>
      </c>
      <c r="P4499" t="s">
        <v>97</v>
      </c>
      <c r="Q4499" t="s">
        <v>19</v>
      </c>
      <c r="R4499" t="s">
        <v>26</v>
      </c>
      <c r="S4499" t="s">
        <v>17</v>
      </c>
      <c r="T4499" t="s">
        <v>13310</v>
      </c>
      <c r="U4499" s="1">
        <v>45960</v>
      </c>
      <c r="V4499">
        <v>147</v>
      </c>
      <c r="W4499" t="str">
        <f t="shared" si="117"/>
        <v>120-149</v>
      </c>
    </row>
    <row r="4500" spans="1:23" x14ac:dyDescent="0.25">
      <c r="A4500" t="s">
        <v>4749</v>
      </c>
      <c r="B4500">
        <v>3719584157</v>
      </c>
      <c r="C4500">
        <v>5163579015</v>
      </c>
      <c r="D4500" s="1">
        <v>45487</v>
      </c>
      <c r="E4500">
        <v>99213</v>
      </c>
      <c r="F4500">
        <v>85025</v>
      </c>
      <c r="G4500" t="s">
        <v>279</v>
      </c>
      <c r="H4500" s="34">
        <v>61064</v>
      </c>
      <c r="I4500" s="7">
        <v>39692</v>
      </c>
      <c r="J4500" s="7">
        <v>28634.959999999999</v>
      </c>
      <c r="K4500" s="7">
        <v>6294</v>
      </c>
      <c r="L4500" s="7">
        <v>4763.04</v>
      </c>
      <c r="M4500" s="5">
        <v>0.12</v>
      </c>
      <c r="N4500" t="s">
        <v>46</v>
      </c>
      <c r="O4500" t="s">
        <v>30</v>
      </c>
      <c r="P4500" t="s">
        <v>40</v>
      </c>
      <c r="Q4500" t="s">
        <v>32</v>
      </c>
      <c r="R4500" t="s">
        <v>26</v>
      </c>
      <c r="S4500" t="s">
        <v>27</v>
      </c>
      <c r="T4500" t="s">
        <v>13312</v>
      </c>
      <c r="U4500" s="1">
        <v>45553</v>
      </c>
      <c r="V4500">
        <v>66</v>
      </c>
      <c r="W4500" t="str">
        <f t="shared" si="117"/>
        <v>60-89</v>
      </c>
    </row>
    <row r="4501" spans="1:23" x14ac:dyDescent="0.25">
      <c r="A4501" t="s">
        <v>4750</v>
      </c>
      <c r="B4501">
        <v>3586767316</v>
      </c>
      <c r="C4501">
        <v>9121494854</v>
      </c>
      <c r="D4501" s="1">
        <v>45926</v>
      </c>
      <c r="E4501">
        <v>99232</v>
      </c>
      <c r="F4501">
        <v>81000</v>
      </c>
      <c r="G4501" t="s">
        <v>3174</v>
      </c>
      <c r="H4501" s="34">
        <v>79982</v>
      </c>
      <c r="I4501" s="7">
        <v>65585</v>
      </c>
      <c r="J4501" s="7">
        <v>39794.699999999997</v>
      </c>
      <c r="K4501" s="7">
        <v>13985</v>
      </c>
      <c r="L4501" s="7">
        <v>11805.3</v>
      </c>
      <c r="M4501" s="5">
        <v>0.18</v>
      </c>
      <c r="N4501" t="s">
        <v>3141</v>
      </c>
      <c r="O4501" t="s">
        <v>27</v>
      </c>
      <c r="P4501" t="s">
        <v>97</v>
      </c>
      <c r="Q4501" t="s">
        <v>32</v>
      </c>
      <c r="R4501" t="s">
        <v>20</v>
      </c>
      <c r="S4501" t="s">
        <v>27</v>
      </c>
      <c r="T4501" t="s">
        <v>13311</v>
      </c>
      <c r="U4501" s="1">
        <v>45968</v>
      </c>
      <c r="V4501">
        <v>42</v>
      </c>
      <c r="W4501" t="str">
        <f t="shared" si="117"/>
        <v>30-59</v>
      </c>
    </row>
    <row r="4502" spans="1:23" x14ac:dyDescent="0.25">
      <c r="A4502" t="s">
        <v>4751</v>
      </c>
      <c r="B4502">
        <v>8290969858</v>
      </c>
      <c r="C4502">
        <v>3151643756</v>
      </c>
      <c r="D4502" s="1">
        <v>45359</v>
      </c>
      <c r="E4502">
        <v>99214</v>
      </c>
      <c r="F4502">
        <v>99284</v>
      </c>
      <c r="G4502" t="s">
        <v>75</v>
      </c>
      <c r="H4502" s="34">
        <v>37530</v>
      </c>
      <c r="I4502" s="7">
        <v>27022</v>
      </c>
      <c r="J4502" s="7">
        <v>22662.240000000002</v>
      </c>
      <c r="K4502" s="7">
        <v>2198</v>
      </c>
      <c r="L4502" s="7">
        <v>2161.7600000000002</v>
      </c>
      <c r="M4502" s="5">
        <v>0.08</v>
      </c>
      <c r="N4502" t="s">
        <v>24</v>
      </c>
      <c r="O4502" t="s">
        <v>30</v>
      </c>
      <c r="P4502" t="s">
        <v>3146</v>
      </c>
      <c r="Q4502" t="s">
        <v>32</v>
      </c>
      <c r="R4502" t="s">
        <v>20</v>
      </c>
      <c r="S4502" t="s">
        <v>17</v>
      </c>
      <c r="T4502" t="s">
        <v>13310</v>
      </c>
      <c r="U4502" s="1">
        <v>45450</v>
      </c>
      <c r="V4502">
        <v>91</v>
      </c>
      <c r="W4502" t="str">
        <f t="shared" si="117"/>
        <v>90-119</v>
      </c>
    </row>
    <row r="4503" spans="1:23" x14ac:dyDescent="0.25">
      <c r="A4503" t="s">
        <v>4752</v>
      </c>
      <c r="B4503">
        <v>256156261</v>
      </c>
      <c r="C4503">
        <v>3821713500</v>
      </c>
      <c r="D4503" s="1">
        <v>45296</v>
      </c>
      <c r="E4503">
        <v>99221</v>
      </c>
      <c r="F4503">
        <v>80053</v>
      </c>
      <c r="G4503" t="s">
        <v>3352</v>
      </c>
      <c r="H4503" s="34">
        <v>93260</v>
      </c>
      <c r="I4503" s="7">
        <v>67147</v>
      </c>
      <c r="J4503" s="7">
        <v>54438.239999999998</v>
      </c>
      <c r="K4503" s="7">
        <v>7337</v>
      </c>
      <c r="L4503" s="7">
        <v>5371.76</v>
      </c>
      <c r="M4503" s="5">
        <v>0.08</v>
      </c>
      <c r="N4503" t="s">
        <v>24</v>
      </c>
      <c r="O4503" t="s">
        <v>30</v>
      </c>
      <c r="P4503" t="s">
        <v>31</v>
      </c>
      <c r="Q4503" t="s">
        <v>32</v>
      </c>
      <c r="R4503" t="s">
        <v>20</v>
      </c>
      <c r="S4503" t="s">
        <v>21</v>
      </c>
      <c r="T4503" t="s">
        <v>13312</v>
      </c>
      <c r="U4503" s="1">
        <v>45356</v>
      </c>
      <c r="V4503">
        <v>60</v>
      </c>
      <c r="W4503" t="str">
        <f t="shared" si="117"/>
        <v>60-89</v>
      </c>
    </row>
    <row r="4504" spans="1:23" x14ac:dyDescent="0.25">
      <c r="A4504" t="s">
        <v>4753</v>
      </c>
      <c r="B4504">
        <v>2607414981</v>
      </c>
      <c r="C4504">
        <v>2427736590</v>
      </c>
      <c r="D4504" s="1">
        <v>45565</v>
      </c>
      <c r="E4504">
        <v>99232</v>
      </c>
      <c r="F4504">
        <v>99213</v>
      </c>
      <c r="G4504" t="s">
        <v>3279</v>
      </c>
      <c r="H4504" s="34">
        <v>38746</v>
      </c>
      <c r="I4504" s="7">
        <v>30609</v>
      </c>
      <c r="J4504" s="7">
        <v>17410.560000000001</v>
      </c>
      <c r="K4504" s="7">
        <v>8301</v>
      </c>
      <c r="L4504" s="7">
        <v>4897.4399999999996</v>
      </c>
      <c r="M4504" s="5">
        <v>0.16</v>
      </c>
      <c r="N4504" t="s">
        <v>1138</v>
      </c>
      <c r="O4504" t="s">
        <v>27</v>
      </c>
      <c r="P4504" t="s">
        <v>3147</v>
      </c>
      <c r="Q4504" t="s">
        <v>19</v>
      </c>
      <c r="R4504" t="s">
        <v>27</v>
      </c>
      <c r="S4504" t="s">
        <v>27</v>
      </c>
      <c r="T4504" t="s">
        <v>13311</v>
      </c>
      <c r="U4504" s="1">
        <v>45733</v>
      </c>
      <c r="V4504">
        <v>168</v>
      </c>
      <c r="W4504" t="str">
        <f t="shared" si="117"/>
        <v>150-179</v>
      </c>
    </row>
    <row r="4505" spans="1:23" x14ac:dyDescent="0.25">
      <c r="A4505" t="s">
        <v>4754</v>
      </c>
      <c r="B4505">
        <v>8042563055</v>
      </c>
      <c r="C4505">
        <v>1239478024</v>
      </c>
      <c r="D4505" s="1">
        <v>45294</v>
      </c>
      <c r="E4505">
        <v>99232</v>
      </c>
      <c r="F4505">
        <v>99281</v>
      </c>
      <c r="G4505" t="s">
        <v>3323</v>
      </c>
      <c r="H4505" s="34">
        <v>65896</v>
      </c>
      <c r="I4505" s="7">
        <v>54035</v>
      </c>
      <c r="J4505" s="7">
        <v>44308.7</v>
      </c>
      <c r="K4505" s="7">
        <v>0</v>
      </c>
      <c r="L4505" s="7">
        <v>9726.2999999999993</v>
      </c>
      <c r="M4505" s="5">
        <v>0.18</v>
      </c>
      <c r="N4505" t="s">
        <v>3141</v>
      </c>
      <c r="O4505" t="s">
        <v>17</v>
      </c>
      <c r="P4505" t="s">
        <v>3150</v>
      </c>
      <c r="Q4505" t="s">
        <v>32</v>
      </c>
      <c r="R4505" t="s">
        <v>20</v>
      </c>
      <c r="S4505" t="s">
        <v>21</v>
      </c>
      <c r="T4505" t="s">
        <v>13311</v>
      </c>
      <c r="U4505" s="1">
        <v>45344</v>
      </c>
      <c r="V4505">
        <v>50</v>
      </c>
      <c r="W4505" t="str">
        <f t="shared" si="117"/>
        <v>30-59</v>
      </c>
    </row>
    <row r="4506" spans="1:23" x14ac:dyDescent="0.25">
      <c r="A4506" t="s">
        <v>4755</v>
      </c>
      <c r="B4506">
        <v>2293980168</v>
      </c>
      <c r="C4506">
        <v>2104687530</v>
      </c>
      <c r="D4506" s="1">
        <v>45884</v>
      </c>
      <c r="E4506">
        <v>99215</v>
      </c>
      <c r="F4506">
        <v>99292</v>
      </c>
      <c r="G4506" t="s">
        <v>54</v>
      </c>
      <c r="H4506" s="34">
        <v>42826</v>
      </c>
      <c r="I4506" s="7">
        <v>27837</v>
      </c>
      <c r="J4506" s="7">
        <v>22356.560000000001</v>
      </c>
      <c r="K4506" s="7">
        <v>2140</v>
      </c>
      <c r="L4506" s="7">
        <v>3340.44</v>
      </c>
      <c r="M4506" s="5">
        <v>0.12</v>
      </c>
      <c r="N4506" t="s">
        <v>46</v>
      </c>
      <c r="O4506" t="s">
        <v>30</v>
      </c>
      <c r="P4506" t="s">
        <v>35</v>
      </c>
      <c r="Q4506" t="s">
        <v>32</v>
      </c>
      <c r="R4506" t="s">
        <v>43</v>
      </c>
      <c r="S4506" t="s">
        <v>17</v>
      </c>
      <c r="T4506" t="s">
        <v>13312</v>
      </c>
      <c r="U4506" s="1">
        <v>45977</v>
      </c>
      <c r="V4506">
        <v>93</v>
      </c>
      <c r="W4506" t="str">
        <f t="shared" si="117"/>
        <v>90-119</v>
      </c>
    </row>
    <row r="4507" spans="1:23" x14ac:dyDescent="0.25">
      <c r="A4507" t="s">
        <v>4756</v>
      </c>
      <c r="B4507">
        <v>8271238851</v>
      </c>
      <c r="C4507">
        <v>4917555929</v>
      </c>
      <c r="D4507" s="1">
        <v>45844</v>
      </c>
      <c r="E4507">
        <v>99215</v>
      </c>
      <c r="F4507">
        <v>99202</v>
      </c>
      <c r="G4507" t="s">
        <v>307</v>
      </c>
      <c r="H4507" s="34">
        <v>43184</v>
      </c>
      <c r="I4507" s="7">
        <v>34547</v>
      </c>
      <c r="J4507" s="7">
        <v>19045.419999999998</v>
      </c>
      <c r="K4507" s="7">
        <v>10665</v>
      </c>
      <c r="L4507" s="7">
        <v>4836.58</v>
      </c>
      <c r="M4507" s="5">
        <v>0.14000000000000001</v>
      </c>
      <c r="N4507" t="s">
        <v>1135</v>
      </c>
      <c r="O4507" t="s">
        <v>27</v>
      </c>
      <c r="P4507" t="s">
        <v>97</v>
      </c>
      <c r="Q4507" t="s">
        <v>19</v>
      </c>
      <c r="R4507" t="s">
        <v>21</v>
      </c>
      <c r="S4507" t="s">
        <v>27</v>
      </c>
      <c r="T4507" t="s">
        <v>13312</v>
      </c>
      <c r="U4507" s="1">
        <v>45903</v>
      </c>
      <c r="V4507">
        <v>59</v>
      </c>
      <c r="W4507" t="str">
        <f t="shared" si="117"/>
        <v>30-59</v>
      </c>
    </row>
    <row r="4508" spans="1:23" x14ac:dyDescent="0.25">
      <c r="A4508" t="s">
        <v>4757</v>
      </c>
      <c r="B4508">
        <v>2676133890</v>
      </c>
      <c r="C4508">
        <v>2720185867</v>
      </c>
      <c r="D4508" s="1">
        <v>45771</v>
      </c>
      <c r="E4508">
        <v>99232</v>
      </c>
      <c r="F4508">
        <v>99292</v>
      </c>
      <c r="G4508" t="s">
        <v>3256</v>
      </c>
      <c r="H4508" s="34">
        <v>18449</v>
      </c>
      <c r="I4508" s="7">
        <v>13283</v>
      </c>
      <c r="J4508" s="7">
        <v>6989.36</v>
      </c>
      <c r="K4508" s="7">
        <v>5231</v>
      </c>
      <c r="L4508" s="7">
        <v>1062.6400000000001</v>
      </c>
      <c r="M4508" s="5">
        <v>0.08</v>
      </c>
      <c r="N4508" t="s">
        <v>24</v>
      </c>
      <c r="O4508" t="s">
        <v>27</v>
      </c>
      <c r="P4508" t="s">
        <v>18</v>
      </c>
      <c r="Q4508" t="s">
        <v>19</v>
      </c>
      <c r="R4508" t="s">
        <v>26</v>
      </c>
      <c r="S4508" t="s">
        <v>27</v>
      </c>
      <c r="T4508" t="s">
        <v>13311</v>
      </c>
      <c r="U4508" s="1">
        <v>45862</v>
      </c>
      <c r="V4508">
        <v>91</v>
      </c>
      <c r="W4508" t="str">
        <f t="shared" si="117"/>
        <v>90-119</v>
      </c>
    </row>
    <row r="4509" spans="1:23" x14ac:dyDescent="0.25">
      <c r="A4509" t="s">
        <v>4758</v>
      </c>
      <c r="B4509">
        <v>958696738</v>
      </c>
      <c r="C4509">
        <v>3829039214</v>
      </c>
      <c r="D4509" s="1">
        <v>45411</v>
      </c>
      <c r="E4509">
        <v>99233</v>
      </c>
      <c r="F4509">
        <v>99281</v>
      </c>
      <c r="G4509" t="s">
        <v>37</v>
      </c>
      <c r="H4509" s="34">
        <v>70032</v>
      </c>
      <c r="I4509" s="7">
        <v>50423</v>
      </c>
      <c r="J4509" s="7">
        <v>30534.16</v>
      </c>
      <c r="K4509" s="7">
        <v>15855</v>
      </c>
      <c r="L4509" s="7">
        <v>4033.84</v>
      </c>
      <c r="M4509" s="5">
        <v>0.08</v>
      </c>
      <c r="N4509" t="s">
        <v>24</v>
      </c>
      <c r="O4509" t="s">
        <v>27</v>
      </c>
      <c r="P4509" t="s">
        <v>3147</v>
      </c>
      <c r="Q4509" t="s">
        <v>32</v>
      </c>
      <c r="R4509" t="s">
        <v>27</v>
      </c>
      <c r="S4509" t="s">
        <v>17</v>
      </c>
      <c r="T4509" t="s">
        <v>13311</v>
      </c>
      <c r="U4509" s="1">
        <v>45519</v>
      </c>
      <c r="V4509">
        <v>108</v>
      </c>
      <c r="W4509" t="str">
        <f t="shared" si="117"/>
        <v>90-119</v>
      </c>
    </row>
    <row r="4510" spans="1:23" x14ac:dyDescent="0.25">
      <c r="A4510" t="s">
        <v>4759</v>
      </c>
      <c r="B4510">
        <v>2807811312</v>
      </c>
      <c r="C4510">
        <v>6573801384</v>
      </c>
      <c r="D4510" s="1">
        <v>45904</v>
      </c>
      <c r="E4510">
        <v>99223</v>
      </c>
      <c r="F4510">
        <v>99213</v>
      </c>
      <c r="G4510" t="s">
        <v>118</v>
      </c>
      <c r="H4510" s="34">
        <v>46231</v>
      </c>
      <c r="I4510" s="7">
        <v>30050</v>
      </c>
      <c r="J4510" s="7">
        <v>26444</v>
      </c>
      <c r="K4510" s="7">
        <v>0</v>
      </c>
      <c r="L4510" s="7">
        <v>3606</v>
      </c>
      <c r="M4510" s="5">
        <v>0.12</v>
      </c>
      <c r="N4510" t="s">
        <v>46</v>
      </c>
      <c r="O4510" t="s">
        <v>17</v>
      </c>
      <c r="P4510" t="s">
        <v>35</v>
      </c>
      <c r="Q4510" t="s">
        <v>19</v>
      </c>
      <c r="R4510" t="s">
        <v>27</v>
      </c>
      <c r="S4510" t="s">
        <v>21</v>
      </c>
      <c r="T4510" t="s">
        <v>13311</v>
      </c>
      <c r="U4510" s="1">
        <v>45963</v>
      </c>
      <c r="V4510">
        <v>59</v>
      </c>
      <c r="W4510" t="str">
        <f t="shared" si="117"/>
        <v>30-59</v>
      </c>
    </row>
    <row r="4511" spans="1:23" x14ac:dyDescent="0.25">
      <c r="A4511" t="s">
        <v>4760</v>
      </c>
      <c r="B4511">
        <v>3516215848</v>
      </c>
      <c r="C4511">
        <v>2603053725</v>
      </c>
      <c r="D4511" s="1">
        <v>45806</v>
      </c>
      <c r="E4511">
        <v>99231</v>
      </c>
      <c r="F4511">
        <v>99282</v>
      </c>
      <c r="G4511" t="s">
        <v>3449</v>
      </c>
      <c r="H4511" s="34">
        <v>91373</v>
      </c>
      <c r="I4511" s="7">
        <v>72185</v>
      </c>
      <c r="J4511" s="7">
        <v>48782.400000000001</v>
      </c>
      <c r="K4511" s="7">
        <v>11853</v>
      </c>
      <c r="L4511" s="7">
        <v>11549.6</v>
      </c>
      <c r="M4511" s="5">
        <v>0.16</v>
      </c>
      <c r="N4511" t="s">
        <v>1138</v>
      </c>
      <c r="O4511" t="s">
        <v>27</v>
      </c>
      <c r="P4511" t="s">
        <v>58</v>
      </c>
      <c r="Q4511" t="s">
        <v>32</v>
      </c>
      <c r="R4511" t="s">
        <v>20</v>
      </c>
      <c r="S4511" t="s">
        <v>17</v>
      </c>
      <c r="T4511" t="s">
        <v>13312</v>
      </c>
      <c r="U4511" s="1">
        <v>45963</v>
      </c>
      <c r="V4511">
        <v>157</v>
      </c>
      <c r="W4511" t="str">
        <f t="shared" si="117"/>
        <v>150-179</v>
      </c>
    </row>
    <row r="4512" spans="1:23" x14ac:dyDescent="0.25">
      <c r="A4512" t="s">
        <v>4761</v>
      </c>
      <c r="B4512">
        <v>3418796451</v>
      </c>
      <c r="C4512">
        <v>7502994836</v>
      </c>
      <c r="D4512" s="1">
        <v>45402</v>
      </c>
      <c r="E4512">
        <v>99232</v>
      </c>
      <c r="F4512">
        <v>99214</v>
      </c>
      <c r="G4512" t="s">
        <v>3306</v>
      </c>
      <c r="H4512" s="34">
        <v>52558</v>
      </c>
      <c r="I4512" s="7">
        <v>41521</v>
      </c>
      <c r="J4512" s="7">
        <v>28911.64</v>
      </c>
      <c r="K4512" s="7">
        <v>5966</v>
      </c>
      <c r="L4512" s="7">
        <v>6643.36</v>
      </c>
      <c r="M4512" s="5">
        <v>0.16</v>
      </c>
      <c r="N4512" t="s">
        <v>1138</v>
      </c>
      <c r="O4512" t="s">
        <v>27</v>
      </c>
      <c r="P4512" t="s">
        <v>25</v>
      </c>
      <c r="Q4512" t="s">
        <v>32</v>
      </c>
      <c r="R4512" t="s">
        <v>20</v>
      </c>
      <c r="S4512" t="s">
        <v>21</v>
      </c>
      <c r="T4512" t="s">
        <v>13312</v>
      </c>
      <c r="U4512" s="1">
        <v>45545</v>
      </c>
      <c r="V4512">
        <v>143</v>
      </c>
      <c r="W4512" t="str">
        <f t="shared" si="117"/>
        <v>120-149</v>
      </c>
    </row>
    <row r="4513" spans="1:23" x14ac:dyDescent="0.25">
      <c r="A4513" t="s">
        <v>4762</v>
      </c>
      <c r="B4513">
        <v>3103179568</v>
      </c>
      <c r="C4513">
        <v>8449413693</v>
      </c>
      <c r="D4513" s="1">
        <v>45561</v>
      </c>
      <c r="E4513">
        <v>99238</v>
      </c>
      <c r="F4513">
        <v>80053</v>
      </c>
      <c r="G4513" t="s">
        <v>293</v>
      </c>
      <c r="H4513" s="34">
        <v>50102</v>
      </c>
      <c r="I4513" s="7">
        <v>39080</v>
      </c>
      <c r="J4513" s="7">
        <v>27429</v>
      </c>
      <c r="K4513" s="7">
        <v>3835</v>
      </c>
      <c r="L4513" s="7">
        <v>7816</v>
      </c>
      <c r="M4513" s="5">
        <v>0.2</v>
      </c>
      <c r="N4513" t="s">
        <v>3140</v>
      </c>
      <c r="O4513" t="s">
        <v>30</v>
      </c>
      <c r="P4513" t="s">
        <v>25</v>
      </c>
      <c r="Q4513" t="s">
        <v>19</v>
      </c>
      <c r="R4513" t="s">
        <v>43</v>
      </c>
      <c r="S4513" t="s">
        <v>27</v>
      </c>
      <c r="T4513" t="s">
        <v>13310</v>
      </c>
      <c r="U4513" s="1">
        <v>45717</v>
      </c>
      <c r="V4513">
        <v>156</v>
      </c>
      <c r="W4513" t="str">
        <f t="shared" si="117"/>
        <v>150-179</v>
      </c>
    </row>
    <row r="4514" spans="1:23" x14ac:dyDescent="0.25">
      <c r="A4514" t="s">
        <v>4763</v>
      </c>
      <c r="B4514">
        <v>3467824688</v>
      </c>
      <c r="C4514">
        <v>2927568994</v>
      </c>
      <c r="D4514" s="1">
        <v>45811</v>
      </c>
      <c r="E4514">
        <v>99238</v>
      </c>
      <c r="F4514">
        <v>99291</v>
      </c>
      <c r="G4514" t="s">
        <v>415</v>
      </c>
      <c r="H4514" s="34">
        <v>78608</v>
      </c>
      <c r="I4514" s="7">
        <v>58956</v>
      </c>
      <c r="J4514" s="7">
        <v>50112.6</v>
      </c>
      <c r="K4514" s="7">
        <v>0</v>
      </c>
      <c r="L4514" s="7">
        <v>8843.4</v>
      </c>
      <c r="M4514" s="5">
        <v>0.15</v>
      </c>
      <c r="N4514" t="s">
        <v>1139</v>
      </c>
      <c r="O4514" t="s">
        <v>17</v>
      </c>
      <c r="P4514" t="s">
        <v>58</v>
      </c>
      <c r="Q4514" t="s">
        <v>32</v>
      </c>
      <c r="R4514" t="s">
        <v>27</v>
      </c>
      <c r="S4514" t="s">
        <v>27</v>
      </c>
      <c r="T4514" t="s">
        <v>13311</v>
      </c>
      <c r="U4514" s="1">
        <v>45926</v>
      </c>
      <c r="V4514">
        <v>115</v>
      </c>
      <c r="W4514" t="str">
        <f t="shared" si="117"/>
        <v>90-119</v>
      </c>
    </row>
    <row r="4515" spans="1:23" x14ac:dyDescent="0.25">
      <c r="A4515" t="s">
        <v>4764</v>
      </c>
      <c r="B4515">
        <v>6080539962</v>
      </c>
      <c r="C4515">
        <v>5229110181</v>
      </c>
      <c r="D4515" s="1">
        <v>45615</v>
      </c>
      <c r="E4515">
        <v>99238</v>
      </c>
      <c r="F4515">
        <v>71046</v>
      </c>
      <c r="G4515" t="s">
        <v>3523</v>
      </c>
      <c r="H4515" s="34">
        <v>78568</v>
      </c>
      <c r="I4515" s="7">
        <v>61283</v>
      </c>
      <c r="J4515" s="7">
        <v>44291.4</v>
      </c>
      <c r="K4515" s="7">
        <v>4735</v>
      </c>
      <c r="L4515" s="7">
        <v>12256.6</v>
      </c>
      <c r="M4515" s="5">
        <v>0.2</v>
      </c>
      <c r="N4515" t="s">
        <v>3140</v>
      </c>
      <c r="O4515" t="s">
        <v>30</v>
      </c>
      <c r="P4515" t="s">
        <v>25</v>
      </c>
      <c r="Q4515" t="s">
        <v>32</v>
      </c>
      <c r="R4515" t="s">
        <v>20</v>
      </c>
      <c r="S4515" t="s">
        <v>27</v>
      </c>
      <c r="T4515" t="s">
        <v>13312</v>
      </c>
      <c r="U4515" s="1">
        <v>45659</v>
      </c>
      <c r="V4515">
        <v>44</v>
      </c>
      <c r="W4515" t="str">
        <f t="shared" si="117"/>
        <v>30-59</v>
      </c>
    </row>
    <row r="4516" spans="1:23" x14ac:dyDescent="0.25">
      <c r="A4516" t="s">
        <v>4765</v>
      </c>
      <c r="B4516">
        <v>6508551871</v>
      </c>
      <c r="C4516">
        <v>4210480899</v>
      </c>
      <c r="D4516" s="1">
        <v>45799</v>
      </c>
      <c r="E4516">
        <v>99215</v>
      </c>
      <c r="F4516">
        <v>99212</v>
      </c>
      <c r="G4516" t="s">
        <v>3419</v>
      </c>
      <c r="H4516" s="34">
        <v>32663</v>
      </c>
      <c r="I4516" s="7">
        <v>23517</v>
      </c>
      <c r="J4516" s="7">
        <v>17220.64</v>
      </c>
      <c r="K4516" s="7">
        <v>4415</v>
      </c>
      <c r="L4516" s="7">
        <v>1881.36</v>
      </c>
      <c r="M4516" s="5">
        <v>0.08</v>
      </c>
      <c r="N4516" t="s">
        <v>24</v>
      </c>
      <c r="O4516" t="s">
        <v>27</v>
      </c>
      <c r="P4516" t="s">
        <v>35</v>
      </c>
      <c r="Q4516" t="s">
        <v>19</v>
      </c>
      <c r="R4516" t="s">
        <v>20</v>
      </c>
      <c r="S4516" t="s">
        <v>21</v>
      </c>
      <c r="T4516" t="s">
        <v>13312</v>
      </c>
      <c r="U4516" s="1">
        <v>45896</v>
      </c>
      <c r="V4516">
        <v>97</v>
      </c>
      <c r="W4516" t="str">
        <f t="shared" si="117"/>
        <v>90-119</v>
      </c>
    </row>
    <row r="4517" spans="1:23" x14ac:dyDescent="0.25">
      <c r="A4517" t="s">
        <v>4766</v>
      </c>
      <c r="B4517">
        <v>5177738430</v>
      </c>
      <c r="C4517">
        <v>2525966257</v>
      </c>
      <c r="D4517" s="1">
        <v>45311</v>
      </c>
      <c r="E4517">
        <v>99213</v>
      </c>
      <c r="F4517">
        <v>85025</v>
      </c>
      <c r="G4517" t="s">
        <v>268</v>
      </c>
      <c r="H4517" s="34">
        <v>45060</v>
      </c>
      <c r="I4517" s="7">
        <v>29289</v>
      </c>
      <c r="J4517" s="7">
        <v>19106.32</v>
      </c>
      <c r="K4517" s="7">
        <v>6668</v>
      </c>
      <c r="L4517" s="7">
        <v>3514.68</v>
      </c>
      <c r="M4517" s="5">
        <v>0.12</v>
      </c>
      <c r="N4517" t="s">
        <v>46</v>
      </c>
      <c r="O4517" t="s">
        <v>27</v>
      </c>
      <c r="P4517" t="s">
        <v>25</v>
      </c>
      <c r="Q4517" t="s">
        <v>32</v>
      </c>
      <c r="R4517" t="s">
        <v>20</v>
      </c>
      <c r="S4517" t="s">
        <v>17</v>
      </c>
      <c r="T4517" t="s">
        <v>13312</v>
      </c>
      <c r="U4517" s="1">
        <v>45418</v>
      </c>
      <c r="V4517">
        <v>107</v>
      </c>
      <c r="W4517" t="str">
        <f t="shared" si="117"/>
        <v>90-119</v>
      </c>
    </row>
    <row r="4518" spans="1:23" x14ac:dyDescent="0.25">
      <c r="A4518" t="s">
        <v>4767</v>
      </c>
      <c r="B4518">
        <v>5163098988</v>
      </c>
      <c r="C4518">
        <v>6319736731</v>
      </c>
      <c r="D4518" s="1">
        <v>45529</v>
      </c>
      <c r="E4518">
        <v>99213</v>
      </c>
      <c r="F4518">
        <v>99213</v>
      </c>
      <c r="G4518" t="s">
        <v>445</v>
      </c>
      <c r="H4518" s="34">
        <v>86774</v>
      </c>
      <c r="I4518" s="7">
        <v>65081</v>
      </c>
      <c r="J4518" s="7">
        <v>36502.85</v>
      </c>
      <c r="K4518" s="7">
        <v>18816</v>
      </c>
      <c r="L4518" s="7">
        <v>9762.15</v>
      </c>
      <c r="M4518" s="5">
        <v>0.15</v>
      </c>
      <c r="N4518" t="s">
        <v>1139</v>
      </c>
      <c r="O4518" t="s">
        <v>27</v>
      </c>
      <c r="P4518" t="s">
        <v>31</v>
      </c>
      <c r="Q4518" t="s">
        <v>32</v>
      </c>
      <c r="R4518" t="s">
        <v>20</v>
      </c>
      <c r="S4518" t="s">
        <v>27</v>
      </c>
      <c r="T4518" t="s">
        <v>13311</v>
      </c>
      <c r="U4518" s="1">
        <v>45614</v>
      </c>
      <c r="V4518">
        <v>85</v>
      </c>
      <c r="W4518" t="str">
        <f t="shared" si="117"/>
        <v>60-89</v>
      </c>
    </row>
    <row r="4519" spans="1:23" x14ac:dyDescent="0.25">
      <c r="A4519" t="s">
        <v>4768</v>
      </c>
      <c r="B4519">
        <v>8582421576</v>
      </c>
      <c r="C4519">
        <v>3128739452</v>
      </c>
      <c r="D4519" s="1">
        <v>45913</v>
      </c>
      <c r="E4519">
        <v>99215</v>
      </c>
      <c r="F4519">
        <v>99215</v>
      </c>
      <c r="G4519" t="s">
        <v>3424</v>
      </c>
      <c r="H4519" s="34">
        <v>41552</v>
      </c>
      <c r="I4519" s="7">
        <v>35319</v>
      </c>
      <c r="J4519" s="7">
        <v>24453.62</v>
      </c>
      <c r="K4519" s="7">
        <v>10159</v>
      </c>
      <c r="L4519" s="7">
        <v>706.38</v>
      </c>
      <c r="M4519" s="5">
        <v>0.02</v>
      </c>
      <c r="N4519" t="s">
        <v>16</v>
      </c>
      <c r="O4519" t="s">
        <v>27</v>
      </c>
      <c r="P4519" t="s">
        <v>3147</v>
      </c>
      <c r="Q4519" t="s">
        <v>19</v>
      </c>
      <c r="R4519" t="s">
        <v>27</v>
      </c>
      <c r="S4519" t="s">
        <v>21</v>
      </c>
      <c r="T4519" t="s">
        <v>13310</v>
      </c>
      <c r="U4519" s="1">
        <v>45947</v>
      </c>
      <c r="V4519">
        <v>34</v>
      </c>
      <c r="W4519" t="str">
        <f t="shared" si="117"/>
        <v>30-59</v>
      </c>
    </row>
    <row r="4520" spans="1:23" x14ac:dyDescent="0.25">
      <c r="A4520" t="s">
        <v>4769</v>
      </c>
      <c r="B4520">
        <v>3046753084</v>
      </c>
      <c r="C4520">
        <v>4567519596</v>
      </c>
      <c r="D4520" s="1">
        <v>45815</v>
      </c>
      <c r="E4520">
        <v>99223</v>
      </c>
      <c r="F4520">
        <v>99214</v>
      </c>
      <c r="G4520" t="s">
        <v>3562</v>
      </c>
      <c r="H4520" s="34">
        <v>67004</v>
      </c>
      <c r="I4520" s="7">
        <v>48243</v>
      </c>
      <c r="J4520" s="7">
        <v>44383.56</v>
      </c>
      <c r="K4520" s="7">
        <v>0</v>
      </c>
      <c r="L4520" s="7">
        <v>3859.44</v>
      </c>
      <c r="M4520" s="5">
        <v>0.08</v>
      </c>
      <c r="N4520" t="s">
        <v>24</v>
      </c>
      <c r="O4520" t="s">
        <v>17</v>
      </c>
      <c r="P4520" t="s">
        <v>3146</v>
      </c>
      <c r="Q4520" t="s">
        <v>32</v>
      </c>
      <c r="R4520" t="s">
        <v>38</v>
      </c>
      <c r="S4520" t="s">
        <v>21</v>
      </c>
      <c r="T4520" t="s">
        <v>13311</v>
      </c>
      <c r="U4520" s="1">
        <v>45878</v>
      </c>
      <c r="V4520">
        <v>63</v>
      </c>
      <c r="W4520" t="str">
        <f t="shared" si="117"/>
        <v>60-89</v>
      </c>
    </row>
    <row r="4521" spans="1:23" x14ac:dyDescent="0.25">
      <c r="A4521" t="s">
        <v>4770</v>
      </c>
      <c r="B4521">
        <v>2986693218</v>
      </c>
      <c r="C4521">
        <v>5067103217</v>
      </c>
      <c r="D4521" s="1">
        <v>45668</v>
      </c>
      <c r="E4521">
        <v>99233</v>
      </c>
      <c r="F4521">
        <v>80053</v>
      </c>
      <c r="G4521" t="s">
        <v>3400</v>
      </c>
      <c r="H4521" s="34">
        <v>99707</v>
      </c>
      <c r="I4521" s="7">
        <v>64810</v>
      </c>
      <c r="J4521" s="7">
        <v>57032.800000000003</v>
      </c>
      <c r="K4521" s="7">
        <v>0</v>
      </c>
      <c r="L4521" s="7">
        <v>7777.2</v>
      </c>
      <c r="M4521" s="5">
        <v>0.12</v>
      </c>
      <c r="N4521" t="s">
        <v>46</v>
      </c>
      <c r="O4521" t="s">
        <v>17</v>
      </c>
      <c r="P4521" t="s">
        <v>3148</v>
      </c>
      <c r="Q4521" t="s">
        <v>32</v>
      </c>
      <c r="R4521" t="s">
        <v>27</v>
      </c>
      <c r="S4521" t="s">
        <v>27</v>
      </c>
      <c r="T4521" t="s">
        <v>13311</v>
      </c>
      <c r="U4521" s="1">
        <v>45819</v>
      </c>
      <c r="V4521">
        <v>151</v>
      </c>
      <c r="W4521" t="str">
        <f t="shared" si="117"/>
        <v>150-179</v>
      </c>
    </row>
    <row r="4522" spans="1:23" x14ac:dyDescent="0.25">
      <c r="A4522" t="s">
        <v>4771</v>
      </c>
      <c r="B4522">
        <v>1815649926</v>
      </c>
      <c r="C4522">
        <v>1112279974</v>
      </c>
      <c r="D4522" s="1">
        <v>45860</v>
      </c>
      <c r="E4522">
        <v>99215</v>
      </c>
      <c r="F4522">
        <v>99283</v>
      </c>
      <c r="G4522" t="s">
        <v>4083</v>
      </c>
      <c r="H4522" s="34">
        <v>25930</v>
      </c>
      <c r="I4522" s="7">
        <v>18670</v>
      </c>
      <c r="J4522" s="7">
        <v>15208.4</v>
      </c>
      <c r="K4522" s="7">
        <v>1968</v>
      </c>
      <c r="L4522" s="7">
        <v>1493.6</v>
      </c>
      <c r="M4522" s="5">
        <v>0.08</v>
      </c>
      <c r="N4522" t="s">
        <v>24</v>
      </c>
      <c r="O4522" t="s">
        <v>27</v>
      </c>
      <c r="P4522" t="s">
        <v>3146</v>
      </c>
      <c r="Q4522" t="s">
        <v>32</v>
      </c>
      <c r="R4522" t="s">
        <v>26</v>
      </c>
      <c r="S4522" t="s">
        <v>27</v>
      </c>
      <c r="T4522" t="s">
        <v>13311</v>
      </c>
      <c r="U4522" s="1">
        <v>45902</v>
      </c>
      <c r="V4522">
        <v>42</v>
      </c>
      <c r="W4522" t="str">
        <f t="shared" si="117"/>
        <v>30-59</v>
      </c>
    </row>
    <row r="4523" spans="1:23" x14ac:dyDescent="0.25">
      <c r="A4523" t="s">
        <v>4772</v>
      </c>
      <c r="B4523">
        <v>7147983415</v>
      </c>
      <c r="C4523">
        <v>402241473</v>
      </c>
      <c r="D4523" s="1">
        <v>45769</v>
      </c>
      <c r="E4523">
        <v>99238</v>
      </c>
      <c r="F4523">
        <v>93000</v>
      </c>
      <c r="G4523" t="s">
        <v>122</v>
      </c>
      <c r="H4523" s="34">
        <v>24577</v>
      </c>
      <c r="I4523" s="7">
        <v>15975</v>
      </c>
      <c r="J4523" s="7">
        <v>14058</v>
      </c>
      <c r="K4523" s="7">
        <v>0</v>
      </c>
      <c r="L4523" s="7">
        <v>1917</v>
      </c>
      <c r="M4523" s="5">
        <v>0.12</v>
      </c>
      <c r="N4523" t="s">
        <v>46</v>
      </c>
      <c r="O4523" t="s">
        <v>17</v>
      </c>
      <c r="P4523" t="s">
        <v>25</v>
      </c>
      <c r="Q4523" t="s">
        <v>32</v>
      </c>
      <c r="R4523" t="s">
        <v>21</v>
      </c>
      <c r="S4523" t="s">
        <v>17</v>
      </c>
      <c r="T4523" t="s">
        <v>13312</v>
      </c>
      <c r="U4523" s="1">
        <v>45806</v>
      </c>
      <c r="V4523">
        <v>37</v>
      </c>
      <c r="W4523" t="str">
        <f t="shared" si="117"/>
        <v>30-59</v>
      </c>
    </row>
    <row r="4524" spans="1:23" x14ac:dyDescent="0.25">
      <c r="A4524" t="s">
        <v>4773</v>
      </c>
      <c r="B4524">
        <v>9993714430</v>
      </c>
      <c r="C4524">
        <v>4435142175</v>
      </c>
      <c r="D4524" s="1">
        <v>45588</v>
      </c>
      <c r="E4524">
        <v>99231</v>
      </c>
      <c r="F4524">
        <v>99292</v>
      </c>
      <c r="G4524" t="s">
        <v>3373</v>
      </c>
      <c r="H4524" s="34">
        <v>40378</v>
      </c>
      <c r="I4524" s="7">
        <v>32302</v>
      </c>
      <c r="J4524" s="7">
        <v>24922.720000000001</v>
      </c>
      <c r="K4524" s="7">
        <v>2857</v>
      </c>
      <c r="L4524" s="7">
        <v>4522.28</v>
      </c>
      <c r="M4524" s="5">
        <v>0.14000000000000001</v>
      </c>
      <c r="N4524" t="s">
        <v>1135</v>
      </c>
      <c r="O4524" t="s">
        <v>30</v>
      </c>
      <c r="P4524" t="s">
        <v>31</v>
      </c>
      <c r="Q4524" t="s">
        <v>19</v>
      </c>
      <c r="R4524" t="s">
        <v>21</v>
      </c>
      <c r="S4524" t="s">
        <v>21</v>
      </c>
      <c r="T4524" t="s">
        <v>13311</v>
      </c>
      <c r="U4524" s="1">
        <v>45686</v>
      </c>
      <c r="V4524">
        <v>98</v>
      </c>
      <c r="W4524" t="str">
        <f t="shared" si="117"/>
        <v>90-119</v>
      </c>
    </row>
    <row r="4525" spans="1:23" x14ac:dyDescent="0.25">
      <c r="A4525" t="s">
        <v>4774</v>
      </c>
      <c r="B4525">
        <v>6095617926</v>
      </c>
      <c r="C4525">
        <v>7537701315</v>
      </c>
      <c r="D4525" s="1">
        <v>45812</v>
      </c>
      <c r="E4525">
        <v>99221</v>
      </c>
      <c r="F4525">
        <v>36415</v>
      </c>
      <c r="G4525" t="s">
        <v>3552</v>
      </c>
      <c r="H4525" s="34">
        <v>46081</v>
      </c>
      <c r="I4525" s="7">
        <v>36865</v>
      </c>
      <c r="J4525" s="7">
        <v>18306.900000000001</v>
      </c>
      <c r="K4525" s="7">
        <v>13397</v>
      </c>
      <c r="L4525" s="7">
        <v>5161.1000000000004</v>
      </c>
      <c r="M4525" s="5">
        <v>0.14000000000000001</v>
      </c>
      <c r="N4525" t="s">
        <v>1135</v>
      </c>
      <c r="O4525" t="s">
        <v>27</v>
      </c>
      <c r="P4525" t="s">
        <v>3147</v>
      </c>
      <c r="Q4525" t="s">
        <v>19</v>
      </c>
      <c r="R4525" t="s">
        <v>26</v>
      </c>
      <c r="S4525" t="s">
        <v>27</v>
      </c>
      <c r="T4525" t="s">
        <v>13312</v>
      </c>
      <c r="U4525" s="1">
        <v>45957</v>
      </c>
      <c r="V4525">
        <v>145</v>
      </c>
      <c r="W4525" t="str">
        <f t="shared" si="117"/>
        <v>120-149</v>
      </c>
    </row>
    <row r="4526" spans="1:23" x14ac:dyDescent="0.25">
      <c r="A4526" t="s">
        <v>4775</v>
      </c>
      <c r="B4526">
        <v>8703905518</v>
      </c>
      <c r="C4526">
        <v>6583980463</v>
      </c>
      <c r="D4526" s="1">
        <v>45888</v>
      </c>
      <c r="E4526">
        <v>99231</v>
      </c>
      <c r="F4526">
        <v>36415</v>
      </c>
      <c r="G4526" t="s">
        <v>307</v>
      </c>
      <c r="H4526" s="34">
        <v>61811</v>
      </c>
      <c r="I4526" s="7">
        <v>48213</v>
      </c>
      <c r="J4526" s="7">
        <v>38570.400000000001</v>
      </c>
      <c r="K4526" s="7">
        <v>0</v>
      </c>
      <c r="L4526" s="7">
        <v>9642.6</v>
      </c>
      <c r="M4526" s="5">
        <v>0.2</v>
      </c>
      <c r="N4526" t="s">
        <v>3140</v>
      </c>
      <c r="O4526" t="s">
        <v>17</v>
      </c>
      <c r="P4526" t="s">
        <v>31</v>
      </c>
      <c r="Q4526" t="s">
        <v>19</v>
      </c>
      <c r="R4526" t="s">
        <v>21</v>
      </c>
      <c r="S4526" t="s">
        <v>21</v>
      </c>
      <c r="T4526" t="s">
        <v>13312</v>
      </c>
      <c r="U4526" s="1">
        <v>45936</v>
      </c>
      <c r="V4526">
        <v>48</v>
      </c>
      <c r="W4526" t="str">
        <f t="shared" si="117"/>
        <v>30-59</v>
      </c>
    </row>
    <row r="4527" spans="1:23" x14ac:dyDescent="0.25">
      <c r="A4527" t="s">
        <v>4776</v>
      </c>
      <c r="B4527">
        <v>5853352038</v>
      </c>
      <c r="C4527">
        <v>3022153775</v>
      </c>
      <c r="D4527" s="1">
        <v>45296</v>
      </c>
      <c r="E4527">
        <v>99223</v>
      </c>
      <c r="F4527">
        <v>97110</v>
      </c>
      <c r="G4527" t="s">
        <v>131</v>
      </c>
      <c r="H4527" s="34">
        <v>26278</v>
      </c>
      <c r="I4527" s="7">
        <v>18920</v>
      </c>
      <c r="J4527" s="7">
        <v>17406.400000000001</v>
      </c>
      <c r="K4527" s="7">
        <v>0</v>
      </c>
      <c r="L4527" s="7">
        <v>1513.6</v>
      </c>
      <c r="M4527" s="5">
        <v>0.08</v>
      </c>
      <c r="N4527" t="s">
        <v>24</v>
      </c>
      <c r="O4527" t="s">
        <v>17</v>
      </c>
      <c r="P4527" t="s">
        <v>31</v>
      </c>
      <c r="Q4527" t="s">
        <v>32</v>
      </c>
      <c r="R4527" t="s">
        <v>38</v>
      </c>
      <c r="S4527" t="s">
        <v>21</v>
      </c>
      <c r="T4527" t="s">
        <v>13311</v>
      </c>
      <c r="U4527" s="1">
        <v>45441</v>
      </c>
      <c r="V4527">
        <v>145</v>
      </c>
      <c r="W4527" t="str">
        <f t="shared" si="117"/>
        <v>120-149</v>
      </c>
    </row>
    <row r="4528" spans="1:23" x14ac:dyDescent="0.25">
      <c r="A4528" t="s">
        <v>4777</v>
      </c>
      <c r="B4528">
        <v>2527486478</v>
      </c>
      <c r="C4528">
        <v>294844985</v>
      </c>
      <c r="D4528" s="1">
        <v>45827</v>
      </c>
      <c r="E4528">
        <v>99223</v>
      </c>
      <c r="F4528">
        <v>99215</v>
      </c>
      <c r="G4528" t="s">
        <v>3272</v>
      </c>
      <c r="H4528" s="34">
        <v>56633</v>
      </c>
      <c r="I4528" s="7">
        <v>48138</v>
      </c>
      <c r="J4528" s="7">
        <v>39831.24</v>
      </c>
      <c r="K4528" s="7">
        <v>7344</v>
      </c>
      <c r="L4528" s="7">
        <v>962.76</v>
      </c>
      <c r="M4528" s="5">
        <v>0.02</v>
      </c>
      <c r="N4528" t="s">
        <v>16</v>
      </c>
      <c r="O4528" t="s">
        <v>30</v>
      </c>
      <c r="P4528" t="s">
        <v>31</v>
      </c>
      <c r="Q4528" t="s">
        <v>32</v>
      </c>
      <c r="R4528" t="s">
        <v>43</v>
      </c>
      <c r="S4528" t="s">
        <v>27</v>
      </c>
      <c r="T4528" t="s">
        <v>13310</v>
      </c>
      <c r="U4528" s="1">
        <v>45873</v>
      </c>
      <c r="V4528">
        <v>46</v>
      </c>
      <c r="W4528" t="str">
        <f t="shared" si="117"/>
        <v>30-59</v>
      </c>
    </row>
    <row r="4529" spans="1:23" x14ac:dyDescent="0.25">
      <c r="A4529" t="s">
        <v>4778</v>
      </c>
      <c r="B4529">
        <v>340227330</v>
      </c>
      <c r="C4529">
        <v>4790325969</v>
      </c>
      <c r="D4529" s="1">
        <v>45348</v>
      </c>
      <c r="E4529">
        <v>99222</v>
      </c>
      <c r="F4529">
        <v>99215</v>
      </c>
      <c r="G4529" t="s">
        <v>3598</v>
      </c>
      <c r="H4529" s="34">
        <v>19737</v>
      </c>
      <c r="I4529" s="7">
        <v>12829</v>
      </c>
      <c r="J4529" s="7">
        <v>9633.52</v>
      </c>
      <c r="K4529" s="7">
        <v>1656</v>
      </c>
      <c r="L4529" s="7">
        <v>1539.48</v>
      </c>
      <c r="M4529" s="5">
        <v>0.12</v>
      </c>
      <c r="N4529" t="s">
        <v>46</v>
      </c>
      <c r="O4529" t="s">
        <v>30</v>
      </c>
      <c r="P4529" t="s">
        <v>3148</v>
      </c>
      <c r="Q4529" t="s">
        <v>19</v>
      </c>
      <c r="R4529" t="s">
        <v>20</v>
      </c>
      <c r="S4529" t="s">
        <v>17</v>
      </c>
      <c r="T4529" t="s">
        <v>13312</v>
      </c>
      <c r="U4529" s="1">
        <v>45471</v>
      </c>
      <c r="V4529">
        <v>123</v>
      </c>
      <c r="W4529" t="str">
        <f t="shared" si="117"/>
        <v>120-149</v>
      </c>
    </row>
    <row r="4530" spans="1:23" x14ac:dyDescent="0.25">
      <c r="A4530" t="s">
        <v>4779</v>
      </c>
      <c r="B4530">
        <v>3558026234</v>
      </c>
      <c r="C4530">
        <v>2267470869</v>
      </c>
      <c r="D4530" s="1">
        <v>45947</v>
      </c>
      <c r="E4530">
        <v>99221</v>
      </c>
      <c r="F4530">
        <v>99282</v>
      </c>
      <c r="G4530" t="s">
        <v>102</v>
      </c>
      <c r="H4530" s="34">
        <v>48770</v>
      </c>
      <c r="I4530" s="7">
        <v>36578</v>
      </c>
      <c r="J4530" s="7">
        <v>25851.3</v>
      </c>
      <c r="K4530" s="7">
        <v>5240</v>
      </c>
      <c r="L4530" s="7">
        <v>5486.7</v>
      </c>
      <c r="M4530" s="5">
        <v>0.15</v>
      </c>
      <c r="N4530" t="s">
        <v>1139</v>
      </c>
      <c r="O4530" t="s">
        <v>27</v>
      </c>
      <c r="P4530" t="s">
        <v>40</v>
      </c>
      <c r="Q4530" t="s">
        <v>32</v>
      </c>
      <c r="R4530" t="s">
        <v>27</v>
      </c>
      <c r="S4530" t="s">
        <v>27</v>
      </c>
      <c r="T4530" t="s">
        <v>13312</v>
      </c>
      <c r="U4530" s="1">
        <v>46117</v>
      </c>
      <c r="V4530">
        <v>170</v>
      </c>
      <c r="W4530" t="str">
        <f t="shared" si="117"/>
        <v>150-179</v>
      </c>
    </row>
    <row r="4531" spans="1:23" x14ac:dyDescent="0.25">
      <c r="A4531" t="s">
        <v>4780</v>
      </c>
      <c r="B4531">
        <v>7514765343</v>
      </c>
      <c r="C4531">
        <v>3497421317</v>
      </c>
      <c r="D4531" s="1">
        <v>45882</v>
      </c>
      <c r="E4531">
        <v>99232</v>
      </c>
      <c r="F4531">
        <v>81000</v>
      </c>
      <c r="G4531" t="s">
        <v>3702</v>
      </c>
      <c r="H4531" s="34">
        <v>63352</v>
      </c>
      <c r="I4531" s="7">
        <v>47514</v>
      </c>
      <c r="J4531" s="7">
        <v>40386.9</v>
      </c>
      <c r="K4531" s="7">
        <v>0</v>
      </c>
      <c r="L4531" s="7">
        <v>7127.1</v>
      </c>
      <c r="M4531" s="5">
        <v>0.15</v>
      </c>
      <c r="N4531" t="s">
        <v>1139</v>
      </c>
      <c r="O4531" t="s">
        <v>17</v>
      </c>
      <c r="P4531" t="s">
        <v>3147</v>
      </c>
      <c r="Q4531" t="s">
        <v>32</v>
      </c>
      <c r="R4531" t="s">
        <v>43</v>
      </c>
      <c r="S4531" t="s">
        <v>17</v>
      </c>
      <c r="T4531" t="s">
        <v>13311</v>
      </c>
      <c r="U4531" s="1">
        <v>46035</v>
      </c>
      <c r="V4531">
        <v>153</v>
      </c>
      <c r="W4531" t="str">
        <f t="shared" si="117"/>
        <v>150-179</v>
      </c>
    </row>
    <row r="4532" spans="1:23" x14ac:dyDescent="0.25">
      <c r="A4532" t="s">
        <v>4781</v>
      </c>
      <c r="B4532">
        <v>173146719</v>
      </c>
      <c r="C4532">
        <v>6300191753</v>
      </c>
      <c r="D4532" s="1">
        <v>45299</v>
      </c>
      <c r="E4532">
        <v>99223</v>
      </c>
      <c r="F4532">
        <v>99283</v>
      </c>
      <c r="G4532" t="s">
        <v>187</v>
      </c>
      <c r="H4532" s="34">
        <v>79397</v>
      </c>
      <c r="I4532" s="7">
        <v>59548</v>
      </c>
      <c r="J4532" s="7">
        <v>42180.800000000003</v>
      </c>
      <c r="K4532" s="7">
        <v>8435</v>
      </c>
      <c r="L4532" s="7">
        <v>8932.2000000000007</v>
      </c>
      <c r="M4532" s="5">
        <v>0.15</v>
      </c>
      <c r="N4532" t="s">
        <v>1139</v>
      </c>
      <c r="O4532" t="s">
        <v>30</v>
      </c>
      <c r="P4532" t="s">
        <v>31</v>
      </c>
      <c r="Q4532" t="s">
        <v>19</v>
      </c>
      <c r="R4532" t="s">
        <v>20</v>
      </c>
      <c r="S4532" t="s">
        <v>21</v>
      </c>
      <c r="T4532" t="s">
        <v>13310</v>
      </c>
      <c r="U4532" s="1">
        <v>45474</v>
      </c>
      <c r="V4532">
        <v>175</v>
      </c>
      <c r="W4532" t="str">
        <f t="shared" si="117"/>
        <v>150-179</v>
      </c>
    </row>
    <row r="4533" spans="1:23" x14ac:dyDescent="0.25">
      <c r="A4533" t="s">
        <v>4782</v>
      </c>
      <c r="B4533">
        <v>5926314447</v>
      </c>
      <c r="C4533">
        <v>5108636217</v>
      </c>
      <c r="D4533" s="1">
        <v>45323</v>
      </c>
      <c r="E4533">
        <v>99233</v>
      </c>
      <c r="F4533">
        <v>93000</v>
      </c>
      <c r="G4533" t="s">
        <v>152</v>
      </c>
      <c r="H4533" s="34">
        <v>73545</v>
      </c>
      <c r="I4533" s="7">
        <v>58836</v>
      </c>
      <c r="J4533" s="7">
        <v>44174.96</v>
      </c>
      <c r="K4533" s="7">
        <v>6424</v>
      </c>
      <c r="L4533" s="7">
        <v>8237.0400000000009</v>
      </c>
      <c r="M4533" s="5">
        <v>0.14000000000000001</v>
      </c>
      <c r="N4533" t="s">
        <v>1135</v>
      </c>
      <c r="O4533" t="s">
        <v>30</v>
      </c>
      <c r="P4533" t="s">
        <v>55</v>
      </c>
      <c r="Q4533" t="s">
        <v>19</v>
      </c>
      <c r="R4533" t="s">
        <v>21</v>
      </c>
      <c r="S4533" t="s">
        <v>17</v>
      </c>
      <c r="T4533" t="s">
        <v>13311</v>
      </c>
      <c r="U4533" s="1">
        <v>45498</v>
      </c>
      <c r="V4533">
        <v>174</v>
      </c>
      <c r="W4533" t="str">
        <f t="shared" si="117"/>
        <v>150-179</v>
      </c>
    </row>
    <row r="4534" spans="1:23" x14ac:dyDescent="0.25">
      <c r="A4534" t="s">
        <v>4783</v>
      </c>
      <c r="B4534">
        <v>5022897322</v>
      </c>
      <c r="C4534">
        <v>2456685370</v>
      </c>
      <c r="D4534" s="1">
        <v>45525</v>
      </c>
      <c r="E4534">
        <v>99223</v>
      </c>
      <c r="F4534">
        <v>99212</v>
      </c>
      <c r="G4534" t="s">
        <v>3410</v>
      </c>
      <c r="H4534" s="34">
        <v>72924</v>
      </c>
      <c r="I4534" s="7">
        <v>47401</v>
      </c>
      <c r="J4534" s="7">
        <v>35356.879999999997</v>
      </c>
      <c r="K4534" s="7">
        <v>6356</v>
      </c>
      <c r="L4534" s="7">
        <v>5688.12</v>
      </c>
      <c r="M4534" s="5">
        <v>0.12</v>
      </c>
      <c r="N4534" t="s">
        <v>46</v>
      </c>
      <c r="O4534" t="s">
        <v>30</v>
      </c>
      <c r="P4534" t="s">
        <v>3147</v>
      </c>
      <c r="Q4534" t="s">
        <v>32</v>
      </c>
      <c r="R4534" t="s">
        <v>26</v>
      </c>
      <c r="S4534" t="s">
        <v>21</v>
      </c>
      <c r="T4534" t="s">
        <v>13311</v>
      </c>
      <c r="U4534" s="1">
        <v>45563</v>
      </c>
      <c r="V4534">
        <v>38</v>
      </c>
      <c r="W4534" t="str">
        <f t="shared" si="117"/>
        <v>30-59</v>
      </c>
    </row>
    <row r="4535" spans="1:23" x14ac:dyDescent="0.25">
      <c r="A4535" t="s">
        <v>4784</v>
      </c>
      <c r="B4535">
        <v>1169498286</v>
      </c>
      <c r="C4535">
        <v>7388248460</v>
      </c>
      <c r="D4535" s="1">
        <v>45861</v>
      </c>
      <c r="E4535">
        <v>99214</v>
      </c>
      <c r="F4535">
        <v>99211</v>
      </c>
      <c r="G4535" t="s">
        <v>3253</v>
      </c>
      <c r="H4535" s="34">
        <v>42771</v>
      </c>
      <c r="I4535" s="7">
        <v>34217</v>
      </c>
      <c r="J4535" s="7">
        <v>27105.62</v>
      </c>
      <c r="K4535" s="7">
        <v>2321</v>
      </c>
      <c r="L4535" s="7">
        <v>4790.38</v>
      </c>
      <c r="M4535" s="5">
        <v>0.14000000000000001</v>
      </c>
      <c r="N4535" t="s">
        <v>1135</v>
      </c>
      <c r="O4535" t="s">
        <v>30</v>
      </c>
      <c r="P4535" t="s">
        <v>97</v>
      </c>
      <c r="Q4535" t="s">
        <v>32</v>
      </c>
      <c r="R4535" t="s">
        <v>20</v>
      </c>
      <c r="S4535" t="s">
        <v>17</v>
      </c>
      <c r="T4535" t="s">
        <v>13310</v>
      </c>
      <c r="U4535" s="1">
        <v>45987</v>
      </c>
      <c r="V4535">
        <v>126</v>
      </c>
      <c r="W4535" t="str">
        <f t="shared" si="117"/>
        <v>120-149</v>
      </c>
    </row>
    <row r="4536" spans="1:23" x14ac:dyDescent="0.25">
      <c r="A4536" t="s">
        <v>4785</v>
      </c>
      <c r="B4536">
        <v>8101138683</v>
      </c>
      <c r="C4536">
        <v>9525641651</v>
      </c>
      <c r="D4536" s="1">
        <v>45345</v>
      </c>
      <c r="E4536">
        <v>99215</v>
      </c>
      <c r="F4536">
        <v>99285</v>
      </c>
      <c r="G4536" t="s">
        <v>272</v>
      </c>
      <c r="H4536" s="34">
        <v>30730</v>
      </c>
      <c r="I4536" s="7">
        <v>23048</v>
      </c>
      <c r="J4536" s="7">
        <v>17222.8</v>
      </c>
      <c r="K4536" s="7">
        <v>2368</v>
      </c>
      <c r="L4536" s="7">
        <v>3457.2</v>
      </c>
      <c r="M4536" s="5">
        <v>0.15</v>
      </c>
      <c r="N4536" t="s">
        <v>1139</v>
      </c>
      <c r="O4536" t="s">
        <v>30</v>
      </c>
      <c r="P4536" t="s">
        <v>55</v>
      </c>
      <c r="Q4536" t="s">
        <v>32</v>
      </c>
      <c r="R4536" t="s">
        <v>27</v>
      </c>
      <c r="S4536" t="s">
        <v>27</v>
      </c>
      <c r="T4536" t="s">
        <v>13311</v>
      </c>
      <c r="U4536" s="1">
        <v>45522</v>
      </c>
      <c r="V4536">
        <v>177</v>
      </c>
      <c r="W4536" t="str">
        <f t="shared" si="117"/>
        <v>150-179</v>
      </c>
    </row>
    <row r="4537" spans="1:23" x14ac:dyDescent="0.25">
      <c r="A4537" t="s">
        <v>4786</v>
      </c>
      <c r="B4537">
        <v>9948720070</v>
      </c>
      <c r="C4537">
        <v>6356659939</v>
      </c>
      <c r="D4537" s="1">
        <v>45670</v>
      </c>
      <c r="E4537">
        <v>99213</v>
      </c>
      <c r="F4537">
        <v>99283</v>
      </c>
      <c r="G4537" t="s">
        <v>3400</v>
      </c>
      <c r="H4537" s="34">
        <v>12500</v>
      </c>
      <c r="I4537" s="7">
        <v>9750</v>
      </c>
      <c r="J4537" s="7">
        <v>6851</v>
      </c>
      <c r="K4537" s="7">
        <v>949</v>
      </c>
      <c r="L4537" s="7">
        <v>1950</v>
      </c>
      <c r="M4537" s="5">
        <v>0.2</v>
      </c>
      <c r="N4537" t="s">
        <v>3140</v>
      </c>
      <c r="O4537" t="s">
        <v>30</v>
      </c>
      <c r="P4537" t="s">
        <v>55</v>
      </c>
      <c r="Q4537" t="s">
        <v>19</v>
      </c>
      <c r="R4537" t="s">
        <v>27</v>
      </c>
      <c r="S4537" t="s">
        <v>27</v>
      </c>
      <c r="T4537" t="s">
        <v>13310</v>
      </c>
      <c r="U4537" s="1">
        <v>45829</v>
      </c>
      <c r="V4537">
        <v>159</v>
      </c>
      <c r="W4537" t="str">
        <f t="shared" si="117"/>
        <v>150-179</v>
      </c>
    </row>
    <row r="4538" spans="1:23" x14ac:dyDescent="0.25">
      <c r="A4538" t="s">
        <v>4787</v>
      </c>
      <c r="B4538">
        <v>3215953007</v>
      </c>
      <c r="C4538">
        <v>4193806594</v>
      </c>
      <c r="D4538" s="1">
        <v>45717</v>
      </c>
      <c r="E4538">
        <v>99215</v>
      </c>
      <c r="F4538">
        <v>99203</v>
      </c>
      <c r="G4538" t="s">
        <v>136</v>
      </c>
      <c r="H4538" s="34">
        <v>27446</v>
      </c>
      <c r="I4538" s="7">
        <v>21408</v>
      </c>
      <c r="J4538" s="7">
        <v>14496.4</v>
      </c>
      <c r="K4538" s="7">
        <v>2630</v>
      </c>
      <c r="L4538" s="7">
        <v>4281.6000000000004</v>
      </c>
      <c r="M4538" s="5">
        <v>0.2</v>
      </c>
      <c r="N4538" t="s">
        <v>3140</v>
      </c>
      <c r="O4538" t="s">
        <v>27</v>
      </c>
      <c r="P4538" t="s">
        <v>55</v>
      </c>
      <c r="Q4538" t="s">
        <v>19</v>
      </c>
      <c r="R4538" t="s">
        <v>27</v>
      </c>
      <c r="S4538" t="s">
        <v>17</v>
      </c>
      <c r="T4538" t="s">
        <v>13311</v>
      </c>
      <c r="U4538" s="1">
        <v>45861</v>
      </c>
      <c r="V4538">
        <v>144</v>
      </c>
      <c r="W4538" t="str">
        <f t="shared" si="117"/>
        <v>120-149</v>
      </c>
    </row>
    <row r="4539" spans="1:23" x14ac:dyDescent="0.25">
      <c r="A4539" t="s">
        <v>4788</v>
      </c>
      <c r="B4539">
        <v>1062506727</v>
      </c>
      <c r="C4539">
        <v>5875330880</v>
      </c>
      <c r="D4539" s="1">
        <v>45875</v>
      </c>
      <c r="E4539">
        <v>99232</v>
      </c>
      <c r="F4539">
        <v>99284</v>
      </c>
      <c r="G4539" t="s">
        <v>268</v>
      </c>
      <c r="H4539" s="34">
        <v>60777</v>
      </c>
      <c r="I4539" s="7">
        <v>51660</v>
      </c>
      <c r="J4539" s="7">
        <v>50626.8</v>
      </c>
      <c r="K4539" s="7">
        <v>0</v>
      </c>
      <c r="L4539" s="7">
        <v>1033.2</v>
      </c>
      <c r="M4539" s="5">
        <v>0.02</v>
      </c>
      <c r="N4539" t="s">
        <v>16</v>
      </c>
      <c r="O4539" t="s">
        <v>17</v>
      </c>
      <c r="P4539" t="s">
        <v>97</v>
      </c>
      <c r="Q4539" t="s">
        <v>19</v>
      </c>
      <c r="R4539" t="s">
        <v>26</v>
      </c>
      <c r="S4539" t="s">
        <v>27</v>
      </c>
      <c r="T4539" t="s">
        <v>13312</v>
      </c>
      <c r="U4539" s="1">
        <v>46041</v>
      </c>
      <c r="V4539">
        <v>167</v>
      </c>
      <c r="W4539" t="str">
        <f t="shared" si="117"/>
        <v>150-179</v>
      </c>
    </row>
    <row r="4540" spans="1:23" x14ac:dyDescent="0.25">
      <c r="A4540" t="s">
        <v>4789</v>
      </c>
      <c r="B4540">
        <v>6645870054</v>
      </c>
      <c r="C4540">
        <v>5441888477</v>
      </c>
      <c r="D4540" s="1">
        <v>45950</v>
      </c>
      <c r="E4540">
        <v>99231</v>
      </c>
      <c r="F4540">
        <v>99285</v>
      </c>
      <c r="G4540" t="s">
        <v>131</v>
      </c>
      <c r="H4540" s="34">
        <v>63141</v>
      </c>
      <c r="I4540" s="7">
        <v>47356</v>
      </c>
      <c r="J4540" s="7">
        <v>34476.6</v>
      </c>
      <c r="K4540" s="7">
        <v>5776</v>
      </c>
      <c r="L4540" s="7">
        <v>7103.4</v>
      </c>
      <c r="M4540" s="5">
        <v>0.15</v>
      </c>
      <c r="N4540" t="s">
        <v>1139</v>
      </c>
      <c r="O4540" t="s">
        <v>30</v>
      </c>
      <c r="P4540" t="s">
        <v>3150</v>
      </c>
      <c r="Q4540" t="s">
        <v>32</v>
      </c>
      <c r="R4540" t="s">
        <v>43</v>
      </c>
      <c r="S4540" t="s">
        <v>27</v>
      </c>
      <c r="T4540" t="s">
        <v>13312</v>
      </c>
      <c r="U4540" s="1">
        <v>46018</v>
      </c>
      <c r="V4540">
        <v>68</v>
      </c>
      <c r="W4540" t="str">
        <f t="shared" si="117"/>
        <v>60-89</v>
      </c>
    </row>
    <row r="4541" spans="1:23" x14ac:dyDescent="0.25">
      <c r="A4541" t="s">
        <v>4790</v>
      </c>
      <c r="B4541">
        <v>2190323043</v>
      </c>
      <c r="C4541">
        <v>4656601129</v>
      </c>
      <c r="D4541" s="1">
        <v>45680</v>
      </c>
      <c r="E4541">
        <v>99215</v>
      </c>
      <c r="F4541">
        <v>81000</v>
      </c>
      <c r="G4541" t="s">
        <v>3316</v>
      </c>
      <c r="H4541" s="34">
        <v>90362</v>
      </c>
      <c r="I4541" s="7">
        <v>67772</v>
      </c>
      <c r="J4541" s="7">
        <v>32596.2</v>
      </c>
      <c r="K4541" s="7">
        <v>25010</v>
      </c>
      <c r="L4541" s="7">
        <v>10165.799999999999</v>
      </c>
      <c r="M4541" s="5">
        <v>0.15</v>
      </c>
      <c r="N4541" t="s">
        <v>1139</v>
      </c>
      <c r="O4541" t="s">
        <v>27</v>
      </c>
      <c r="P4541" t="s">
        <v>40</v>
      </c>
      <c r="Q4541" t="s">
        <v>32</v>
      </c>
      <c r="R4541" t="s">
        <v>27</v>
      </c>
      <c r="S4541" t="s">
        <v>21</v>
      </c>
      <c r="T4541" t="s">
        <v>13311</v>
      </c>
      <c r="U4541" s="1">
        <v>45829</v>
      </c>
      <c r="V4541">
        <v>149</v>
      </c>
      <c r="W4541" t="str">
        <f t="shared" si="117"/>
        <v>120-149</v>
      </c>
    </row>
    <row r="4542" spans="1:23" x14ac:dyDescent="0.25">
      <c r="A4542" t="s">
        <v>4791</v>
      </c>
      <c r="B4542">
        <v>3593397568</v>
      </c>
      <c r="C4542">
        <v>569582921</v>
      </c>
      <c r="D4542" s="1">
        <v>45709</v>
      </c>
      <c r="E4542">
        <v>99233</v>
      </c>
      <c r="F4542">
        <v>99281</v>
      </c>
      <c r="G4542" t="s">
        <v>75</v>
      </c>
      <c r="H4542" s="34">
        <v>75663</v>
      </c>
      <c r="I4542" s="7">
        <v>54477</v>
      </c>
      <c r="J4542" s="7">
        <v>46493.84</v>
      </c>
      <c r="K4542" s="7">
        <v>3625</v>
      </c>
      <c r="L4542" s="7">
        <v>4358.16</v>
      </c>
      <c r="M4542" s="5">
        <v>0.08</v>
      </c>
      <c r="N4542" t="s">
        <v>24</v>
      </c>
      <c r="O4542" t="s">
        <v>30</v>
      </c>
      <c r="P4542" t="s">
        <v>97</v>
      </c>
      <c r="Q4542" t="s">
        <v>19</v>
      </c>
      <c r="R4542" t="s">
        <v>26</v>
      </c>
      <c r="S4542" t="s">
        <v>17</v>
      </c>
      <c r="T4542" t="s">
        <v>13311</v>
      </c>
      <c r="U4542" s="1">
        <v>45805</v>
      </c>
      <c r="V4542">
        <v>96</v>
      </c>
      <c r="W4542" t="str">
        <f t="shared" si="117"/>
        <v>90-119</v>
      </c>
    </row>
    <row r="4543" spans="1:23" x14ac:dyDescent="0.25">
      <c r="A4543" t="s">
        <v>4792</v>
      </c>
      <c r="B4543">
        <v>4406826556</v>
      </c>
      <c r="C4543">
        <v>8053654362</v>
      </c>
      <c r="D4543" s="1">
        <v>45502</v>
      </c>
      <c r="E4543">
        <v>99231</v>
      </c>
      <c r="F4543">
        <v>99212</v>
      </c>
      <c r="G4543" t="s">
        <v>3286</v>
      </c>
      <c r="H4543" s="34">
        <v>47127</v>
      </c>
      <c r="I4543" s="7">
        <v>40058</v>
      </c>
      <c r="J4543" s="7">
        <v>24346.84</v>
      </c>
      <c r="K4543" s="7">
        <v>14910</v>
      </c>
      <c r="L4543" s="7">
        <v>801.16</v>
      </c>
      <c r="M4543" s="5">
        <v>0.02</v>
      </c>
      <c r="N4543" t="s">
        <v>16</v>
      </c>
      <c r="O4543" t="s">
        <v>27</v>
      </c>
      <c r="P4543" t="s">
        <v>55</v>
      </c>
      <c r="Q4543" t="s">
        <v>19</v>
      </c>
      <c r="R4543" t="s">
        <v>43</v>
      </c>
      <c r="S4543" t="s">
        <v>17</v>
      </c>
      <c r="T4543" t="s">
        <v>13310</v>
      </c>
      <c r="U4543" s="1">
        <v>45618</v>
      </c>
      <c r="V4543">
        <v>116</v>
      </c>
      <c r="W4543" t="str">
        <f t="shared" si="117"/>
        <v>90-119</v>
      </c>
    </row>
    <row r="4544" spans="1:23" x14ac:dyDescent="0.25">
      <c r="A4544" t="s">
        <v>4793</v>
      </c>
      <c r="B4544">
        <v>6267881975</v>
      </c>
      <c r="C4544">
        <v>1215369654</v>
      </c>
      <c r="D4544" s="1">
        <v>45316</v>
      </c>
      <c r="E4544">
        <v>99221</v>
      </c>
      <c r="F4544">
        <v>81000</v>
      </c>
      <c r="G4544" t="s">
        <v>3208</v>
      </c>
      <c r="H4544" s="34">
        <v>77132</v>
      </c>
      <c r="I4544" s="7">
        <v>55535</v>
      </c>
      <c r="J4544" s="7">
        <v>29970.2</v>
      </c>
      <c r="K4544" s="7">
        <v>21122</v>
      </c>
      <c r="L4544" s="7">
        <v>4442.8</v>
      </c>
      <c r="M4544" s="5">
        <v>0.08</v>
      </c>
      <c r="N4544" t="s">
        <v>24</v>
      </c>
      <c r="O4544" t="s">
        <v>27</v>
      </c>
      <c r="P4544" t="s">
        <v>58</v>
      </c>
      <c r="Q4544" t="s">
        <v>19</v>
      </c>
      <c r="R4544" t="s">
        <v>21</v>
      </c>
      <c r="S4544" t="s">
        <v>17</v>
      </c>
      <c r="T4544" t="s">
        <v>13312</v>
      </c>
      <c r="U4544" s="1">
        <v>45428</v>
      </c>
      <c r="V4544">
        <v>112</v>
      </c>
      <c r="W4544" t="str">
        <f t="shared" si="117"/>
        <v>90-119</v>
      </c>
    </row>
    <row r="4545" spans="1:23" x14ac:dyDescent="0.25">
      <c r="A4545" t="s">
        <v>4794</v>
      </c>
      <c r="B4545">
        <v>1311139454</v>
      </c>
      <c r="C4545">
        <v>3747676906</v>
      </c>
      <c r="D4545" s="1">
        <v>45726</v>
      </c>
      <c r="E4545">
        <v>99215</v>
      </c>
      <c r="F4545">
        <v>99292</v>
      </c>
      <c r="G4545" t="s">
        <v>3247</v>
      </c>
      <c r="H4545" s="34">
        <v>98324</v>
      </c>
      <c r="I4545" s="7">
        <v>80626</v>
      </c>
      <c r="J4545" s="7">
        <v>56328.32</v>
      </c>
      <c r="K4545" s="7">
        <v>9785</v>
      </c>
      <c r="L4545" s="7">
        <v>14512.68</v>
      </c>
      <c r="M4545" s="5">
        <v>0.18</v>
      </c>
      <c r="N4545" t="s">
        <v>3141</v>
      </c>
      <c r="O4545" t="s">
        <v>30</v>
      </c>
      <c r="P4545" t="s">
        <v>25</v>
      </c>
      <c r="Q4545" t="s">
        <v>19</v>
      </c>
      <c r="R4545" t="s">
        <v>27</v>
      </c>
      <c r="S4545" t="s">
        <v>17</v>
      </c>
      <c r="T4545" t="s">
        <v>13310</v>
      </c>
      <c r="U4545" s="1">
        <v>45889</v>
      </c>
      <c r="V4545">
        <v>163</v>
      </c>
      <c r="W4545" t="str">
        <f t="shared" si="117"/>
        <v>150-179</v>
      </c>
    </row>
    <row r="4546" spans="1:23" x14ac:dyDescent="0.25">
      <c r="A4546" t="s">
        <v>4795</v>
      </c>
      <c r="B4546">
        <v>6073779744</v>
      </c>
      <c r="C4546">
        <v>8245871443</v>
      </c>
      <c r="D4546" s="1">
        <v>45357</v>
      </c>
      <c r="E4546">
        <v>99222</v>
      </c>
      <c r="F4546">
        <v>99285</v>
      </c>
      <c r="G4546" t="s">
        <v>3843</v>
      </c>
      <c r="H4546" s="34">
        <v>46671</v>
      </c>
      <c r="I4546" s="7">
        <v>36403</v>
      </c>
      <c r="J4546" s="7">
        <v>24543.4</v>
      </c>
      <c r="K4546" s="7">
        <v>4579</v>
      </c>
      <c r="L4546" s="7">
        <v>7280.6</v>
      </c>
      <c r="M4546" s="5">
        <v>0.2</v>
      </c>
      <c r="N4546" t="s">
        <v>3140</v>
      </c>
      <c r="O4546" t="s">
        <v>30</v>
      </c>
      <c r="P4546" t="s">
        <v>3146</v>
      </c>
      <c r="Q4546" t="s">
        <v>19</v>
      </c>
      <c r="R4546" t="s">
        <v>26</v>
      </c>
      <c r="S4546" t="s">
        <v>27</v>
      </c>
      <c r="T4546" t="s">
        <v>13310</v>
      </c>
      <c r="U4546" s="1">
        <v>45409</v>
      </c>
      <c r="V4546">
        <v>51</v>
      </c>
      <c r="W4546" t="str">
        <f t="shared" si="117"/>
        <v>30-59</v>
      </c>
    </row>
    <row r="4547" spans="1:23" x14ac:dyDescent="0.25">
      <c r="A4547" t="s">
        <v>4796</v>
      </c>
      <c r="B4547">
        <v>4457277392</v>
      </c>
      <c r="C4547">
        <v>9573311851</v>
      </c>
      <c r="D4547" s="1">
        <v>45845</v>
      </c>
      <c r="E4547">
        <v>99214</v>
      </c>
      <c r="F4547">
        <v>99285</v>
      </c>
      <c r="G4547" t="s">
        <v>3337</v>
      </c>
      <c r="H4547" s="34">
        <v>76569</v>
      </c>
      <c r="I4547" s="7">
        <v>55130</v>
      </c>
      <c r="J4547" s="7">
        <v>50719.6</v>
      </c>
      <c r="K4547" s="7">
        <v>0</v>
      </c>
      <c r="L4547" s="7">
        <v>4410.3999999999996</v>
      </c>
      <c r="M4547" s="5">
        <v>0.08</v>
      </c>
      <c r="N4547" t="s">
        <v>24</v>
      </c>
      <c r="O4547" t="s">
        <v>17</v>
      </c>
      <c r="P4547" t="s">
        <v>58</v>
      </c>
      <c r="Q4547" t="s">
        <v>19</v>
      </c>
      <c r="R4547" t="s">
        <v>38</v>
      </c>
      <c r="S4547" t="s">
        <v>17</v>
      </c>
      <c r="T4547" t="s">
        <v>13311</v>
      </c>
      <c r="U4547" s="1">
        <v>45975</v>
      </c>
      <c r="V4547">
        <v>130</v>
      </c>
      <c r="W4547" t="str">
        <f t="shared" ref="W4547:W4610" si="118">IF(V4547="","",IF(V4547&lt;30,"0-29",IF(V4547&lt;60,"30-59",IF(V4547&lt;90,"60-89",IF(V4547&lt;120,"90-119",IF(V4547&lt;150,"120-149",IF(V4547&lt;180,"150-179",IF(V4547&lt;210,"180-209",IF(V4547&lt;240,"210-239",IF(V4547&lt;270,"240-269",IF(V4547&lt;300,"270-299",IF(V4547&lt;330,"300-329",IF(V4547&lt;360,"330-359","360+")))))))))))))</f>
        <v>120-149</v>
      </c>
    </row>
    <row r="4548" spans="1:23" x14ac:dyDescent="0.25">
      <c r="A4548" t="s">
        <v>4797</v>
      </c>
      <c r="B4548">
        <v>5233766337</v>
      </c>
      <c r="C4548">
        <v>7393468192</v>
      </c>
      <c r="D4548" s="1">
        <v>45789</v>
      </c>
      <c r="E4548">
        <v>99214</v>
      </c>
      <c r="F4548">
        <v>85025</v>
      </c>
      <c r="G4548" t="s">
        <v>3253</v>
      </c>
      <c r="H4548" s="34">
        <v>70192</v>
      </c>
      <c r="I4548" s="7">
        <v>55452</v>
      </c>
      <c r="J4548" s="7">
        <v>46579.68</v>
      </c>
      <c r="K4548" s="7">
        <v>0</v>
      </c>
      <c r="L4548" s="7">
        <v>8872.32</v>
      </c>
      <c r="M4548" s="5">
        <v>0.16</v>
      </c>
      <c r="N4548" t="s">
        <v>1138</v>
      </c>
      <c r="O4548" t="s">
        <v>17</v>
      </c>
      <c r="P4548" t="s">
        <v>55</v>
      </c>
      <c r="Q4548" t="s">
        <v>32</v>
      </c>
      <c r="R4548" t="s">
        <v>38</v>
      </c>
      <c r="S4548" t="s">
        <v>17</v>
      </c>
      <c r="T4548" t="s">
        <v>13312</v>
      </c>
      <c r="U4548" s="1">
        <v>45832</v>
      </c>
      <c r="V4548">
        <v>43</v>
      </c>
      <c r="W4548" t="str">
        <f t="shared" si="118"/>
        <v>30-59</v>
      </c>
    </row>
    <row r="4549" spans="1:23" x14ac:dyDescent="0.25">
      <c r="A4549" t="s">
        <v>4798</v>
      </c>
      <c r="B4549">
        <v>6591227224</v>
      </c>
      <c r="C4549">
        <v>1578616111</v>
      </c>
      <c r="D4549" s="1">
        <v>45464</v>
      </c>
      <c r="E4549">
        <v>99223</v>
      </c>
      <c r="F4549">
        <v>80053</v>
      </c>
      <c r="G4549" t="s">
        <v>3482</v>
      </c>
      <c r="H4549" s="34">
        <v>45579</v>
      </c>
      <c r="I4549" s="7">
        <v>38742</v>
      </c>
      <c r="J4549" s="7">
        <v>32086.16</v>
      </c>
      <c r="K4549" s="7">
        <v>5881</v>
      </c>
      <c r="L4549" s="7">
        <v>774.84</v>
      </c>
      <c r="M4549" s="5">
        <v>0.02</v>
      </c>
      <c r="N4549" t="s">
        <v>16</v>
      </c>
      <c r="O4549" t="s">
        <v>27</v>
      </c>
      <c r="P4549" t="s">
        <v>40</v>
      </c>
      <c r="Q4549" t="s">
        <v>32</v>
      </c>
      <c r="R4549" t="s">
        <v>27</v>
      </c>
      <c r="S4549" t="s">
        <v>27</v>
      </c>
      <c r="T4549" t="s">
        <v>13312</v>
      </c>
      <c r="U4549" s="1">
        <v>45541</v>
      </c>
      <c r="V4549">
        <v>77</v>
      </c>
      <c r="W4549" t="str">
        <f t="shared" si="118"/>
        <v>60-89</v>
      </c>
    </row>
    <row r="4550" spans="1:23" x14ac:dyDescent="0.25">
      <c r="A4550" t="s">
        <v>4799</v>
      </c>
      <c r="B4550">
        <v>2624850709</v>
      </c>
      <c r="C4550">
        <v>8297422770</v>
      </c>
      <c r="D4550" s="1">
        <v>45703</v>
      </c>
      <c r="E4550">
        <v>99221</v>
      </c>
      <c r="F4550">
        <v>99213</v>
      </c>
      <c r="G4550" t="s">
        <v>102</v>
      </c>
      <c r="H4550" s="34">
        <v>28913</v>
      </c>
      <c r="I4550" s="7">
        <v>22841</v>
      </c>
      <c r="J4550" s="7">
        <v>19186.439999999999</v>
      </c>
      <c r="K4550" s="7">
        <v>0</v>
      </c>
      <c r="L4550" s="7">
        <v>3654.56</v>
      </c>
      <c r="M4550" s="5">
        <v>0.16</v>
      </c>
      <c r="N4550" t="s">
        <v>1138</v>
      </c>
      <c r="O4550" t="s">
        <v>17</v>
      </c>
      <c r="P4550" t="s">
        <v>35</v>
      </c>
      <c r="Q4550" t="s">
        <v>32</v>
      </c>
      <c r="R4550" t="s">
        <v>27</v>
      </c>
      <c r="S4550" t="s">
        <v>17</v>
      </c>
      <c r="T4550" t="s">
        <v>13310</v>
      </c>
      <c r="U4550" s="1">
        <v>45871</v>
      </c>
      <c r="V4550">
        <v>168</v>
      </c>
      <c r="W4550" t="str">
        <f t="shared" si="118"/>
        <v>150-179</v>
      </c>
    </row>
    <row r="4551" spans="1:23" x14ac:dyDescent="0.25">
      <c r="A4551" t="s">
        <v>4800</v>
      </c>
      <c r="B4551">
        <v>1969890939</v>
      </c>
      <c r="C4551">
        <v>353453933</v>
      </c>
      <c r="D4551" s="1">
        <v>45400</v>
      </c>
      <c r="E4551">
        <v>99213</v>
      </c>
      <c r="F4551">
        <v>99205</v>
      </c>
      <c r="G4551" t="s">
        <v>3523</v>
      </c>
      <c r="H4551" s="34">
        <v>69266</v>
      </c>
      <c r="I4551" s="7">
        <v>54720</v>
      </c>
      <c r="J4551" s="7">
        <v>37708.800000000003</v>
      </c>
      <c r="K4551" s="7">
        <v>8256</v>
      </c>
      <c r="L4551" s="7">
        <v>8755.2000000000007</v>
      </c>
      <c r="M4551" s="5">
        <v>0.16</v>
      </c>
      <c r="N4551" t="s">
        <v>1138</v>
      </c>
      <c r="O4551" t="s">
        <v>27</v>
      </c>
      <c r="P4551" t="s">
        <v>3146</v>
      </c>
      <c r="Q4551" t="s">
        <v>19</v>
      </c>
      <c r="R4551" t="s">
        <v>26</v>
      </c>
      <c r="S4551" t="s">
        <v>21</v>
      </c>
      <c r="T4551" t="s">
        <v>13311</v>
      </c>
      <c r="U4551" s="1">
        <v>45488</v>
      </c>
      <c r="V4551">
        <v>88</v>
      </c>
      <c r="W4551" t="str">
        <f t="shared" si="118"/>
        <v>60-89</v>
      </c>
    </row>
    <row r="4552" spans="1:23" x14ac:dyDescent="0.25">
      <c r="A4552" t="s">
        <v>4801</v>
      </c>
      <c r="B4552">
        <v>2751771374</v>
      </c>
      <c r="C4552">
        <v>8170859763</v>
      </c>
      <c r="D4552" s="1">
        <v>45723</v>
      </c>
      <c r="E4552">
        <v>99231</v>
      </c>
      <c r="F4552">
        <v>99215</v>
      </c>
      <c r="G4552" t="s">
        <v>263</v>
      </c>
      <c r="H4552" s="34">
        <v>70210</v>
      </c>
      <c r="I4552" s="7">
        <v>52658</v>
      </c>
      <c r="J4552" s="7">
        <v>38566.300000000003</v>
      </c>
      <c r="K4552" s="7">
        <v>6193</v>
      </c>
      <c r="L4552" s="7">
        <v>7898.7</v>
      </c>
      <c r="M4552" s="5">
        <v>0.15</v>
      </c>
      <c r="N4552" t="s">
        <v>1139</v>
      </c>
      <c r="O4552" t="s">
        <v>30</v>
      </c>
      <c r="P4552" t="s">
        <v>40</v>
      </c>
      <c r="Q4552" t="s">
        <v>32</v>
      </c>
      <c r="R4552" t="s">
        <v>21</v>
      </c>
      <c r="S4552" t="s">
        <v>27</v>
      </c>
      <c r="T4552" t="s">
        <v>13311</v>
      </c>
      <c r="U4552" s="1">
        <v>45774</v>
      </c>
      <c r="V4552">
        <v>51</v>
      </c>
      <c r="W4552" t="str">
        <f t="shared" si="118"/>
        <v>30-59</v>
      </c>
    </row>
    <row r="4553" spans="1:23" x14ac:dyDescent="0.25">
      <c r="A4553" t="s">
        <v>4802</v>
      </c>
      <c r="B4553">
        <v>5679826057</v>
      </c>
      <c r="C4553">
        <v>2952510550</v>
      </c>
      <c r="D4553" s="1">
        <v>45808</v>
      </c>
      <c r="E4553">
        <v>99232</v>
      </c>
      <c r="F4553">
        <v>99214</v>
      </c>
      <c r="G4553" t="s">
        <v>3508</v>
      </c>
      <c r="H4553" s="34">
        <v>44322</v>
      </c>
      <c r="I4553" s="7">
        <v>36344</v>
      </c>
      <c r="J4553" s="7">
        <v>24921.08</v>
      </c>
      <c r="K4553" s="7">
        <v>4881</v>
      </c>
      <c r="L4553" s="7">
        <v>6541.92</v>
      </c>
      <c r="M4553" s="5">
        <v>0.18</v>
      </c>
      <c r="N4553" t="s">
        <v>3141</v>
      </c>
      <c r="O4553" t="s">
        <v>30</v>
      </c>
      <c r="P4553" t="s">
        <v>55</v>
      </c>
      <c r="Q4553" t="s">
        <v>19</v>
      </c>
      <c r="R4553" t="s">
        <v>27</v>
      </c>
      <c r="S4553" t="s">
        <v>27</v>
      </c>
      <c r="T4553" t="s">
        <v>13312</v>
      </c>
      <c r="U4553" s="1">
        <v>45890</v>
      </c>
      <c r="V4553">
        <v>82</v>
      </c>
      <c r="W4553" t="str">
        <f t="shared" si="118"/>
        <v>60-89</v>
      </c>
    </row>
    <row r="4554" spans="1:23" x14ac:dyDescent="0.25">
      <c r="A4554" t="s">
        <v>4803</v>
      </c>
      <c r="B4554">
        <v>9249189067</v>
      </c>
      <c r="C4554">
        <v>8183143487</v>
      </c>
      <c r="D4554" s="1">
        <v>45717</v>
      </c>
      <c r="E4554">
        <v>99233</v>
      </c>
      <c r="F4554">
        <v>99284</v>
      </c>
      <c r="G4554" t="s">
        <v>559</v>
      </c>
      <c r="H4554" s="34">
        <v>56610</v>
      </c>
      <c r="I4554" s="7">
        <v>40759</v>
      </c>
      <c r="J4554" s="7">
        <v>33799.279999999999</v>
      </c>
      <c r="K4554" s="7">
        <v>3699</v>
      </c>
      <c r="L4554" s="7">
        <v>3260.72</v>
      </c>
      <c r="M4554" s="5">
        <v>0.08</v>
      </c>
      <c r="N4554" t="s">
        <v>24</v>
      </c>
      <c r="O4554" t="s">
        <v>30</v>
      </c>
      <c r="P4554" t="s">
        <v>40</v>
      </c>
      <c r="Q4554" t="s">
        <v>19</v>
      </c>
      <c r="R4554" t="s">
        <v>27</v>
      </c>
      <c r="S4554" t="s">
        <v>17</v>
      </c>
      <c r="T4554" t="s">
        <v>13312</v>
      </c>
      <c r="U4554" s="1">
        <v>45859</v>
      </c>
      <c r="V4554">
        <v>142</v>
      </c>
      <c r="W4554" t="str">
        <f t="shared" si="118"/>
        <v>120-149</v>
      </c>
    </row>
    <row r="4555" spans="1:23" x14ac:dyDescent="0.25">
      <c r="A4555" t="s">
        <v>4804</v>
      </c>
      <c r="B4555">
        <v>8270602769</v>
      </c>
      <c r="C4555">
        <v>2534094528</v>
      </c>
      <c r="D4555" s="1">
        <v>45853</v>
      </c>
      <c r="E4555">
        <v>99215</v>
      </c>
      <c r="F4555">
        <v>71046</v>
      </c>
      <c r="G4555" t="s">
        <v>248</v>
      </c>
      <c r="H4555" s="34">
        <v>52334</v>
      </c>
      <c r="I4555" s="7">
        <v>41344</v>
      </c>
      <c r="J4555" s="7">
        <v>34728.959999999999</v>
      </c>
      <c r="K4555" s="7">
        <v>0</v>
      </c>
      <c r="L4555" s="7">
        <v>6615.04</v>
      </c>
      <c r="M4555" s="5">
        <v>0.16</v>
      </c>
      <c r="N4555" t="s">
        <v>1138</v>
      </c>
      <c r="O4555" t="s">
        <v>17</v>
      </c>
      <c r="P4555" t="s">
        <v>31</v>
      </c>
      <c r="Q4555" t="s">
        <v>32</v>
      </c>
      <c r="R4555" t="s">
        <v>43</v>
      </c>
      <c r="S4555" t="s">
        <v>17</v>
      </c>
      <c r="T4555" t="s">
        <v>13310</v>
      </c>
      <c r="U4555" s="1">
        <v>45948</v>
      </c>
      <c r="V4555">
        <v>95</v>
      </c>
      <c r="W4555" t="str">
        <f t="shared" si="118"/>
        <v>90-119</v>
      </c>
    </row>
    <row r="4556" spans="1:23" x14ac:dyDescent="0.25">
      <c r="A4556" t="s">
        <v>4805</v>
      </c>
      <c r="B4556">
        <v>9661131875</v>
      </c>
      <c r="C4556">
        <v>2387458530</v>
      </c>
      <c r="D4556" s="1">
        <v>45419</v>
      </c>
      <c r="E4556">
        <v>99232</v>
      </c>
      <c r="F4556">
        <v>81000</v>
      </c>
      <c r="G4556" t="s">
        <v>3161</v>
      </c>
      <c r="H4556" s="34">
        <v>91575</v>
      </c>
      <c r="I4556" s="7">
        <v>73260</v>
      </c>
      <c r="J4556" s="7">
        <v>53390.6</v>
      </c>
      <c r="K4556" s="7">
        <v>9613</v>
      </c>
      <c r="L4556" s="7">
        <v>10256.4</v>
      </c>
      <c r="M4556" s="5">
        <v>0.14000000000000001</v>
      </c>
      <c r="N4556" t="s">
        <v>1135</v>
      </c>
      <c r="O4556" t="s">
        <v>27</v>
      </c>
      <c r="P4556" t="s">
        <v>31</v>
      </c>
      <c r="Q4556" t="s">
        <v>32</v>
      </c>
      <c r="R4556" t="s">
        <v>20</v>
      </c>
      <c r="S4556" t="s">
        <v>21</v>
      </c>
      <c r="T4556" t="s">
        <v>13311</v>
      </c>
      <c r="U4556" s="1">
        <v>45525</v>
      </c>
      <c r="V4556">
        <v>106</v>
      </c>
      <c r="W4556" t="str">
        <f t="shared" si="118"/>
        <v>90-119</v>
      </c>
    </row>
    <row r="4557" spans="1:23" x14ac:dyDescent="0.25">
      <c r="A4557" t="s">
        <v>4806</v>
      </c>
      <c r="B4557">
        <v>9981630416</v>
      </c>
      <c r="C4557">
        <v>1157952704</v>
      </c>
      <c r="D4557" s="1">
        <v>45661</v>
      </c>
      <c r="E4557">
        <v>99238</v>
      </c>
      <c r="F4557">
        <v>36415</v>
      </c>
      <c r="G4557" t="s">
        <v>3154</v>
      </c>
      <c r="H4557" s="34">
        <v>56147</v>
      </c>
      <c r="I4557" s="7">
        <v>44356</v>
      </c>
      <c r="J4557" s="7">
        <v>37259.040000000001</v>
      </c>
      <c r="K4557" s="7">
        <v>0</v>
      </c>
      <c r="L4557" s="7">
        <v>7096.96</v>
      </c>
      <c r="M4557" s="5">
        <v>0.16</v>
      </c>
      <c r="N4557" t="s">
        <v>1138</v>
      </c>
      <c r="O4557" t="s">
        <v>17</v>
      </c>
      <c r="P4557" t="s">
        <v>58</v>
      </c>
      <c r="Q4557" t="s">
        <v>32</v>
      </c>
      <c r="R4557" t="s">
        <v>27</v>
      </c>
      <c r="S4557" t="s">
        <v>17</v>
      </c>
      <c r="T4557" t="s">
        <v>13312</v>
      </c>
      <c r="U4557" s="1">
        <v>45698</v>
      </c>
      <c r="V4557">
        <v>37</v>
      </c>
      <c r="W4557" t="str">
        <f t="shared" si="118"/>
        <v>30-59</v>
      </c>
    </row>
    <row r="4558" spans="1:23" x14ac:dyDescent="0.25">
      <c r="A4558" t="s">
        <v>4807</v>
      </c>
      <c r="B4558">
        <v>6549871675</v>
      </c>
      <c r="C4558">
        <v>4411840473</v>
      </c>
      <c r="D4558" s="1">
        <v>45300</v>
      </c>
      <c r="E4558">
        <v>99223</v>
      </c>
      <c r="F4558">
        <v>93000</v>
      </c>
      <c r="G4558" t="s">
        <v>3187</v>
      </c>
      <c r="H4558" s="34">
        <v>59936</v>
      </c>
      <c r="I4558" s="7">
        <v>47949</v>
      </c>
      <c r="J4558" s="7">
        <v>41236.14</v>
      </c>
      <c r="K4558" s="7">
        <v>0</v>
      </c>
      <c r="L4558" s="7">
        <v>6712.86</v>
      </c>
      <c r="M4558" s="5">
        <v>0.14000000000000001</v>
      </c>
      <c r="N4558" t="s">
        <v>1135</v>
      </c>
      <c r="O4558" t="s">
        <v>17</v>
      </c>
      <c r="P4558" t="s">
        <v>3146</v>
      </c>
      <c r="Q4558" t="s">
        <v>19</v>
      </c>
      <c r="R4558" t="s">
        <v>27</v>
      </c>
      <c r="S4558" t="s">
        <v>27</v>
      </c>
      <c r="T4558" t="s">
        <v>13310</v>
      </c>
      <c r="U4558" s="1">
        <v>45398</v>
      </c>
      <c r="V4558">
        <v>98</v>
      </c>
      <c r="W4558" t="str">
        <f t="shared" si="118"/>
        <v>90-119</v>
      </c>
    </row>
    <row r="4559" spans="1:23" x14ac:dyDescent="0.25">
      <c r="A4559" t="s">
        <v>4808</v>
      </c>
      <c r="B4559">
        <v>2698478541</v>
      </c>
      <c r="C4559">
        <v>9236645833</v>
      </c>
      <c r="D4559" s="1">
        <v>45442</v>
      </c>
      <c r="E4559">
        <v>99215</v>
      </c>
      <c r="F4559">
        <v>99213</v>
      </c>
      <c r="G4559" t="s">
        <v>3843</v>
      </c>
      <c r="H4559" s="34">
        <v>62634</v>
      </c>
      <c r="I4559" s="7">
        <v>50107</v>
      </c>
      <c r="J4559" s="7">
        <v>43092.02</v>
      </c>
      <c r="K4559" s="7">
        <v>0</v>
      </c>
      <c r="L4559" s="7">
        <v>7014.98</v>
      </c>
      <c r="M4559" s="5">
        <v>0.14000000000000001</v>
      </c>
      <c r="N4559" t="s">
        <v>1135</v>
      </c>
      <c r="O4559" t="s">
        <v>17</v>
      </c>
      <c r="P4559" t="s">
        <v>3146</v>
      </c>
      <c r="Q4559" t="s">
        <v>32</v>
      </c>
      <c r="R4559" t="s">
        <v>27</v>
      </c>
      <c r="S4559" t="s">
        <v>17</v>
      </c>
      <c r="T4559" t="s">
        <v>13312</v>
      </c>
      <c r="U4559" s="1">
        <v>45499</v>
      </c>
      <c r="V4559">
        <v>57</v>
      </c>
      <c r="W4559" t="str">
        <f t="shared" si="118"/>
        <v>30-59</v>
      </c>
    </row>
    <row r="4560" spans="1:23" x14ac:dyDescent="0.25">
      <c r="A4560" t="s">
        <v>4809</v>
      </c>
      <c r="B4560">
        <v>975307836</v>
      </c>
      <c r="C4560">
        <v>9752844611</v>
      </c>
      <c r="D4560" s="1">
        <v>45597</v>
      </c>
      <c r="E4560">
        <v>99233</v>
      </c>
      <c r="F4560">
        <v>99281</v>
      </c>
      <c r="G4560" t="s">
        <v>87</v>
      </c>
      <c r="H4560" s="34">
        <v>79030</v>
      </c>
      <c r="I4560" s="7">
        <v>59273</v>
      </c>
      <c r="J4560" s="7">
        <v>50382.05</v>
      </c>
      <c r="K4560" s="7">
        <v>0</v>
      </c>
      <c r="L4560" s="7">
        <v>8890.9500000000007</v>
      </c>
      <c r="M4560" s="5">
        <v>0.15</v>
      </c>
      <c r="N4560" t="s">
        <v>1139</v>
      </c>
      <c r="O4560" t="s">
        <v>17</v>
      </c>
      <c r="P4560" t="s">
        <v>25</v>
      </c>
      <c r="Q4560" t="s">
        <v>19</v>
      </c>
      <c r="R4560" t="s">
        <v>38</v>
      </c>
      <c r="S4560" t="s">
        <v>21</v>
      </c>
      <c r="T4560" t="s">
        <v>13311</v>
      </c>
      <c r="U4560" s="1">
        <v>45745</v>
      </c>
      <c r="V4560">
        <v>148</v>
      </c>
      <c r="W4560" t="str">
        <f t="shared" si="118"/>
        <v>120-149</v>
      </c>
    </row>
    <row r="4561" spans="1:23" x14ac:dyDescent="0.25">
      <c r="A4561" t="s">
        <v>4810</v>
      </c>
      <c r="B4561">
        <v>8356587768</v>
      </c>
      <c r="C4561">
        <v>1861486546</v>
      </c>
      <c r="D4561" s="1">
        <v>45792</v>
      </c>
      <c r="E4561">
        <v>99221</v>
      </c>
      <c r="F4561">
        <v>99283</v>
      </c>
      <c r="G4561" t="s">
        <v>73</v>
      </c>
      <c r="H4561" s="34">
        <v>70672</v>
      </c>
      <c r="I4561" s="7">
        <v>57951</v>
      </c>
      <c r="J4561" s="7">
        <v>41998.82</v>
      </c>
      <c r="K4561" s="7">
        <v>5521</v>
      </c>
      <c r="L4561" s="7">
        <v>10431.18</v>
      </c>
      <c r="M4561" s="5">
        <v>0.18</v>
      </c>
      <c r="N4561" t="s">
        <v>3141</v>
      </c>
      <c r="O4561" t="s">
        <v>30</v>
      </c>
      <c r="P4561" t="s">
        <v>58</v>
      </c>
      <c r="Q4561" t="s">
        <v>19</v>
      </c>
      <c r="R4561" t="s">
        <v>26</v>
      </c>
      <c r="S4561" t="s">
        <v>17</v>
      </c>
      <c r="T4561" t="s">
        <v>13311</v>
      </c>
      <c r="U4561" s="1">
        <v>45926</v>
      </c>
      <c r="V4561">
        <v>134</v>
      </c>
      <c r="W4561" t="str">
        <f t="shared" si="118"/>
        <v>120-149</v>
      </c>
    </row>
    <row r="4562" spans="1:23" x14ac:dyDescent="0.25">
      <c r="A4562" t="s">
        <v>4811</v>
      </c>
      <c r="B4562">
        <v>4773248777</v>
      </c>
      <c r="C4562">
        <v>1863571913</v>
      </c>
      <c r="D4562" s="1">
        <v>45777</v>
      </c>
      <c r="E4562">
        <v>99238</v>
      </c>
      <c r="F4562">
        <v>99213</v>
      </c>
      <c r="G4562" t="s">
        <v>198</v>
      </c>
      <c r="H4562" s="34">
        <v>74992</v>
      </c>
      <c r="I4562" s="7">
        <v>59994</v>
      </c>
      <c r="J4562" s="7">
        <v>51594.84</v>
      </c>
      <c r="K4562" s="7">
        <v>0</v>
      </c>
      <c r="L4562" s="7">
        <v>8399.16</v>
      </c>
      <c r="M4562" s="5">
        <v>0.14000000000000001</v>
      </c>
      <c r="N4562" t="s">
        <v>1135</v>
      </c>
      <c r="O4562" t="s">
        <v>17</v>
      </c>
      <c r="P4562" t="s">
        <v>3150</v>
      </c>
      <c r="Q4562" t="s">
        <v>19</v>
      </c>
      <c r="R4562" t="s">
        <v>38</v>
      </c>
      <c r="S4562" t="s">
        <v>17</v>
      </c>
      <c r="T4562" t="s">
        <v>13312</v>
      </c>
      <c r="U4562" s="1">
        <v>45817</v>
      </c>
      <c r="V4562">
        <v>40</v>
      </c>
      <c r="W4562" t="str">
        <f t="shared" si="118"/>
        <v>30-59</v>
      </c>
    </row>
    <row r="4563" spans="1:23" x14ac:dyDescent="0.25">
      <c r="A4563" t="s">
        <v>4812</v>
      </c>
      <c r="B4563">
        <v>9726171508</v>
      </c>
      <c r="C4563">
        <v>2030806909</v>
      </c>
      <c r="D4563" s="1">
        <v>45391</v>
      </c>
      <c r="E4563">
        <v>99223</v>
      </c>
      <c r="F4563">
        <v>99282</v>
      </c>
      <c r="G4563" t="s">
        <v>37</v>
      </c>
      <c r="H4563" s="34">
        <v>59270</v>
      </c>
      <c r="I4563" s="7">
        <v>46231</v>
      </c>
      <c r="J4563" s="7">
        <v>36984.800000000003</v>
      </c>
      <c r="K4563" s="7">
        <v>0</v>
      </c>
      <c r="L4563" s="7">
        <v>9246.2000000000007</v>
      </c>
      <c r="M4563" s="5">
        <v>0.2</v>
      </c>
      <c r="N4563" t="s">
        <v>3140</v>
      </c>
      <c r="O4563" t="s">
        <v>17</v>
      </c>
      <c r="P4563" t="s">
        <v>3150</v>
      </c>
      <c r="Q4563" t="s">
        <v>32</v>
      </c>
      <c r="R4563" t="s">
        <v>26</v>
      </c>
      <c r="S4563" t="s">
        <v>27</v>
      </c>
      <c r="T4563" t="s">
        <v>13312</v>
      </c>
      <c r="U4563" s="1">
        <v>45529</v>
      </c>
      <c r="V4563">
        <v>138</v>
      </c>
      <c r="W4563" t="str">
        <f t="shared" si="118"/>
        <v>120-149</v>
      </c>
    </row>
    <row r="4564" spans="1:23" x14ac:dyDescent="0.25">
      <c r="A4564" t="s">
        <v>4813</v>
      </c>
      <c r="B4564">
        <v>6241658325</v>
      </c>
      <c r="C4564">
        <v>7014610745</v>
      </c>
      <c r="D4564" s="1">
        <v>45529</v>
      </c>
      <c r="E4564">
        <v>99238</v>
      </c>
      <c r="F4564">
        <v>99205</v>
      </c>
      <c r="G4564" t="s">
        <v>131</v>
      </c>
      <c r="H4564" s="34">
        <v>54229</v>
      </c>
      <c r="I4564" s="7">
        <v>43383</v>
      </c>
      <c r="J4564" s="7">
        <v>32919.379999999997</v>
      </c>
      <c r="K4564" s="7">
        <v>4390</v>
      </c>
      <c r="L4564" s="7">
        <v>6073.62</v>
      </c>
      <c r="M4564" s="5">
        <v>0.14000000000000001</v>
      </c>
      <c r="N4564" t="s">
        <v>1135</v>
      </c>
      <c r="O4564" t="s">
        <v>30</v>
      </c>
      <c r="P4564" t="s">
        <v>25</v>
      </c>
      <c r="Q4564" t="s">
        <v>19</v>
      </c>
      <c r="R4564" t="s">
        <v>38</v>
      </c>
      <c r="S4564" t="s">
        <v>27</v>
      </c>
      <c r="T4564" t="s">
        <v>13312</v>
      </c>
      <c r="U4564" s="1">
        <v>45661</v>
      </c>
      <c r="V4564">
        <v>132</v>
      </c>
      <c r="W4564" t="str">
        <f t="shared" si="118"/>
        <v>120-149</v>
      </c>
    </row>
    <row r="4565" spans="1:23" x14ac:dyDescent="0.25">
      <c r="A4565" t="s">
        <v>4814</v>
      </c>
      <c r="B4565">
        <v>9768680165</v>
      </c>
      <c r="C4565">
        <v>8433870308</v>
      </c>
      <c r="D4565" s="1">
        <v>45623</v>
      </c>
      <c r="E4565">
        <v>99233</v>
      </c>
      <c r="F4565">
        <v>99283</v>
      </c>
      <c r="G4565" t="s">
        <v>559</v>
      </c>
      <c r="H4565" s="34">
        <v>54522</v>
      </c>
      <c r="I4565" s="7">
        <v>39256</v>
      </c>
      <c r="J4565" s="7">
        <v>33312.519999999997</v>
      </c>
      <c r="K4565" s="7">
        <v>2803</v>
      </c>
      <c r="L4565" s="7">
        <v>3140.48</v>
      </c>
      <c r="M4565" s="5">
        <v>0.08</v>
      </c>
      <c r="N4565" t="s">
        <v>24</v>
      </c>
      <c r="O4565" t="s">
        <v>30</v>
      </c>
      <c r="P4565" t="s">
        <v>3147</v>
      </c>
      <c r="Q4565" t="s">
        <v>19</v>
      </c>
      <c r="R4565" t="s">
        <v>20</v>
      </c>
      <c r="S4565" t="s">
        <v>27</v>
      </c>
      <c r="T4565" t="s">
        <v>13311</v>
      </c>
      <c r="U4565" s="1">
        <v>45714</v>
      </c>
      <c r="V4565">
        <v>91</v>
      </c>
      <c r="W4565" t="str">
        <f t="shared" si="118"/>
        <v>90-119</v>
      </c>
    </row>
    <row r="4566" spans="1:23" x14ac:dyDescent="0.25">
      <c r="A4566" t="s">
        <v>4815</v>
      </c>
      <c r="B4566">
        <v>1289345834</v>
      </c>
      <c r="C4566">
        <v>4155219824</v>
      </c>
      <c r="D4566" s="1">
        <v>45615</v>
      </c>
      <c r="E4566">
        <v>99215</v>
      </c>
      <c r="F4566">
        <v>99205</v>
      </c>
      <c r="G4566" t="s">
        <v>3419</v>
      </c>
      <c r="H4566" s="34">
        <v>69440</v>
      </c>
      <c r="I4566" s="7">
        <v>49997</v>
      </c>
      <c r="J4566" s="7">
        <v>39801.24</v>
      </c>
      <c r="K4566" s="7">
        <v>6196</v>
      </c>
      <c r="L4566" s="7">
        <v>3999.76</v>
      </c>
      <c r="M4566" s="5">
        <v>0.08</v>
      </c>
      <c r="N4566" t="s">
        <v>24</v>
      </c>
      <c r="O4566" t="s">
        <v>30</v>
      </c>
      <c r="P4566" t="s">
        <v>3147</v>
      </c>
      <c r="Q4566" t="s">
        <v>32</v>
      </c>
      <c r="R4566" t="s">
        <v>43</v>
      </c>
      <c r="S4566" t="s">
        <v>27</v>
      </c>
      <c r="T4566" t="s">
        <v>13310</v>
      </c>
      <c r="U4566" s="1">
        <v>45734</v>
      </c>
      <c r="V4566">
        <v>119</v>
      </c>
      <c r="W4566" t="str">
        <f t="shared" si="118"/>
        <v>90-119</v>
      </c>
    </row>
    <row r="4567" spans="1:23" x14ac:dyDescent="0.25">
      <c r="A4567" t="s">
        <v>4816</v>
      </c>
      <c r="B4567">
        <v>3797710119</v>
      </c>
      <c r="C4567">
        <v>1911534327</v>
      </c>
      <c r="D4567" s="1">
        <v>45942</v>
      </c>
      <c r="E4567">
        <v>99231</v>
      </c>
      <c r="F4567">
        <v>99212</v>
      </c>
      <c r="G4567" t="s">
        <v>4314</v>
      </c>
      <c r="H4567" s="34">
        <v>90385</v>
      </c>
      <c r="I4567" s="7">
        <v>58750</v>
      </c>
      <c r="J4567" s="7">
        <v>45568</v>
      </c>
      <c r="K4567" s="7">
        <v>6132</v>
      </c>
      <c r="L4567" s="7">
        <v>7050</v>
      </c>
      <c r="M4567" s="5">
        <v>0.12</v>
      </c>
      <c r="N4567" t="s">
        <v>46</v>
      </c>
      <c r="O4567" t="s">
        <v>30</v>
      </c>
      <c r="P4567" t="s">
        <v>97</v>
      </c>
      <c r="Q4567" t="s">
        <v>32</v>
      </c>
      <c r="R4567" t="s">
        <v>43</v>
      </c>
      <c r="S4567" t="s">
        <v>27</v>
      </c>
      <c r="T4567" t="s">
        <v>13310</v>
      </c>
      <c r="U4567" s="1">
        <v>46062</v>
      </c>
      <c r="V4567">
        <v>120</v>
      </c>
      <c r="W4567" t="str">
        <f t="shared" si="118"/>
        <v>120-149</v>
      </c>
    </row>
    <row r="4568" spans="1:23" x14ac:dyDescent="0.25">
      <c r="A4568" t="s">
        <v>4817</v>
      </c>
      <c r="B4568">
        <v>9736023496</v>
      </c>
      <c r="C4568">
        <v>4303601381</v>
      </c>
      <c r="D4568" s="1">
        <v>45957</v>
      </c>
      <c r="E4568">
        <v>99232</v>
      </c>
      <c r="F4568">
        <v>99201</v>
      </c>
      <c r="G4568" t="s">
        <v>237</v>
      </c>
      <c r="H4568" s="34">
        <v>56756</v>
      </c>
      <c r="I4568" s="7">
        <v>36891</v>
      </c>
      <c r="J4568" s="7">
        <v>27895.08</v>
      </c>
      <c r="K4568" s="7">
        <v>4569</v>
      </c>
      <c r="L4568" s="7">
        <v>4426.92</v>
      </c>
      <c r="M4568" s="5">
        <v>0.12</v>
      </c>
      <c r="N4568" t="s">
        <v>46</v>
      </c>
      <c r="O4568" t="s">
        <v>30</v>
      </c>
      <c r="P4568" t="s">
        <v>35</v>
      </c>
      <c r="Q4568" t="s">
        <v>32</v>
      </c>
      <c r="R4568" t="s">
        <v>27</v>
      </c>
      <c r="S4568" t="s">
        <v>27</v>
      </c>
      <c r="T4568" t="s">
        <v>13311</v>
      </c>
      <c r="U4568" s="1">
        <v>46057</v>
      </c>
      <c r="V4568">
        <v>100</v>
      </c>
      <c r="W4568" t="str">
        <f t="shared" si="118"/>
        <v>90-119</v>
      </c>
    </row>
    <row r="4569" spans="1:23" x14ac:dyDescent="0.25">
      <c r="A4569" t="s">
        <v>4818</v>
      </c>
      <c r="B4569">
        <v>3896156519</v>
      </c>
      <c r="C4569">
        <v>2510016035</v>
      </c>
      <c r="D4569" s="1">
        <v>45359</v>
      </c>
      <c r="E4569">
        <v>99238</v>
      </c>
      <c r="F4569">
        <v>99201</v>
      </c>
      <c r="G4569" t="s">
        <v>3410</v>
      </c>
      <c r="H4569" s="34">
        <v>62656</v>
      </c>
      <c r="I4569" s="7">
        <v>53258</v>
      </c>
      <c r="J4569" s="7">
        <v>52192.84</v>
      </c>
      <c r="K4569" s="7">
        <v>0</v>
      </c>
      <c r="L4569" s="7">
        <v>1065.1600000000001</v>
      </c>
      <c r="M4569" s="5">
        <v>0.02</v>
      </c>
      <c r="N4569" t="s">
        <v>16</v>
      </c>
      <c r="O4569" t="s">
        <v>17</v>
      </c>
      <c r="P4569" t="s">
        <v>40</v>
      </c>
      <c r="Q4569" t="s">
        <v>32</v>
      </c>
      <c r="R4569" t="s">
        <v>43</v>
      </c>
      <c r="S4569" t="s">
        <v>21</v>
      </c>
      <c r="T4569" t="s">
        <v>13312</v>
      </c>
      <c r="U4569" s="1">
        <v>45505</v>
      </c>
      <c r="V4569">
        <v>146</v>
      </c>
      <c r="W4569" t="str">
        <f t="shared" si="118"/>
        <v>120-149</v>
      </c>
    </row>
    <row r="4570" spans="1:23" x14ac:dyDescent="0.25">
      <c r="A4570" t="s">
        <v>4819</v>
      </c>
      <c r="B4570">
        <v>2696033006</v>
      </c>
      <c r="C4570">
        <v>7620057440</v>
      </c>
      <c r="D4570" s="1">
        <v>45761</v>
      </c>
      <c r="E4570">
        <v>99221</v>
      </c>
      <c r="F4570">
        <v>99215</v>
      </c>
      <c r="G4570" t="s">
        <v>3365</v>
      </c>
      <c r="H4570" s="34">
        <v>61451</v>
      </c>
      <c r="I4570" s="7">
        <v>48546</v>
      </c>
      <c r="J4570" s="7">
        <v>40778.639999999999</v>
      </c>
      <c r="K4570" s="7">
        <v>0</v>
      </c>
      <c r="L4570" s="7">
        <v>7767.36</v>
      </c>
      <c r="M4570" s="5">
        <v>0.16</v>
      </c>
      <c r="N4570" t="s">
        <v>1138</v>
      </c>
      <c r="O4570" t="s">
        <v>17</v>
      </c>
      <c r="P4570" t="s">
        <v>3147</v>
      </c>
      <c r="Q4570" t="s">
        <v>19</v>
      </c>
      <c r="R4570" t="s">
        <v>43</v>
      </c>
      <c r="S4570" t="s">
        <v>27</v>
      </c>
      <c r="T4570" t="s">
        <v>13312</v>
      </c>
      <c r="U4570" s="1">
        <v>45906</v>
      </c>
      <c r="V4570">
        <v>145</v>
      </c>
      <c r="W4570" t="str">
        <f t="shared" si="118"/>
        <v>120-149</v>
      </c>
    </row>
    <row r="4571" spans="1:23" x14ac:dyDescent="0.25">
      <c r="A4571" t="s">
        <v>4820</v>
      </c>
      <c r="B4571">
        <v>2140575912</v>
      </c>
      <c r="C4571">
        <v>2451187565</v>
      </c>
      <c r="D4571" s="1">
        <v>45597</v>
      </c>
      <c r="E4571">
        <v>99238</v>
      </c>
      <c r="F4571">
        <v>93000</v>
      </c>
      <c r="G4571" t="s">
        <v>122</v>
      </c>
      <c r="H4571" s="34">
        <v>81875</v>
      </c>
      <c r="I4571" s="7">
        <v>69594</v>
      </c>
      <c r="J4571" s="7">
        <v>68202.12</v>
      </c>
      <c r="K4571" s="7">
        <v>0</v>
      </c>
      <c r="L4571" s="7">
        <v>1391.88</v>
      </c>
      <c r="M4571" s="5">
        <v>0.02</v>
      </c>
      <c r="N4571" t="s">
        <v>16</v>
      </c>
      <c r="O4571" t="s">
        <v>17</v>
      </c>
      <c r="P4571" t="s">
        <v>40</v>
      </c>
      <c r="Q4571" t="s">
        <v>32</v>
      </c>
      <c r="R4571" t="s">
        <v>26</v>
      </c>
      <c r="S4571" t="s">
        <v>27</v>
      </c>
      <c r="T4571" t="s">
        <v>13311</v>
      </c>
      <c r="U4571" s="1">
        <v>45777</v>
      </c>
      <c r="V4571">
        <v>180</v>
      </c>
      <c r="W4571" t="str">
        <f t="shared" si="118"/>
        <v>180-209</v>
      </c>
    </row>
    <row r="4572" spans="1:23" x14ac:dyDescent="0.25">
      <c r="A4572" t="s">
        <v>4821</v>
      </c>
      <c r="B4572">
        <v>9682841087</v>
      </c>
      <c r="C4572">
        <v>9760584985</v>
      </c>
      <c r="D4572" s="1">
        <v>45760</v>
      </c>
      <c r="E4572">
        <v>99214</v>
      </c>
      <c r="F4572">
        <v>99285</v>
      </c>
      <c r="G4572" t="s">
        <v>3377</v>
      </c>
      <c r="H4572" s="34">
        <v>96899</v>
      </c>
      <c r="I4572" s="7">
        <v>69767</v>
      </c>
      <c r="J4572" s="7">
        <v>47841.64</v>
      </c>
      <c r="K4572" s="7">
        <v>16344</v>
      </c>
      <c r="L4572" s="7">
        <v>5581.36</v>
      </c>
      <c r="M4572" s="5">
        <v>0.08</v>
      </c>
      <c r="N4572" t="s">
        <v>24</v>
      </c>
      <c r="O4572" t="s">
        <v>27</v>
      </c>
      <c r="P4572" t="s">
        <v>25</v>
      </c>
      <c r="Q4572" t="s">
        <v>32</v>
      </c>
      <c r="R4572" t="s">
        <v>27</v>
      </c>
      <c r="S4572" t="s">
        <v>21</v>
      </c>
      <c r="T4572" t="s">
        <v>13310</v>
      </c>
      <c r="U4572" s="1">
        <v>45797</v>
      </c>
      <c r="V4572">
        <v>37</v>
      </c>
      <c r="W4572" t="str">
        <f t="shared" si="118"/>
        <v>30-59</v>
      </c>
    </row>
    <row r="4573" spans="1:23" x14ac:dyDescent="0.25">
      <c r="A4573" t="s">
        <v>4822</v>
      </c>
      <c r="B4573">
        <v>7577621803</v>
      </c>
      <c r="C4573">
        <v>6483137470</v>
      </c>
      <c r="D4573" s="1">
        <v>45505</v>
      </c>
      <c r="E4573">
        <v>99238</v>
      </c>
      <c r="F4573">
        <v>99212</v>
      </c>
      <c r="G4573" t="s">
        <v>263</v>
      </c>
      <c r="H4573" s="34">
        <v>92578</v>
      </c>
      <c r="I4573" s="7">
        <v>69434</v>
      </c>
      <c r="J4573" s="7">
        <v>45537.9</v>
      </c>
      <c r="K4573" s="7">
        <v>13481</v>
      </c>
      <c r="L4573" s="7">
        <v>10415.1</v>
      </c>
      <c r="M4573" s="5">
        <v>0.15</v>
      </c>
      <c r="N4573" t="s">
        <v>1139</v>
      </c>
      <c r="O4573" t="s">
        <v>27</v>
      </c>
      <c r="P4573" t="s">
        <v>40</v>
      </c>
      <c r="Q4573" t="s">
        <v>32</v>
      </c>
      <c r="R4573" t="s">
        <v>27</v>
      </c>
      <c r="S4573" t="s">
        <v>21</v>
      </c>
      <c r="T4573" t="s">
        <v>13311</v>
      </c>
      <c r="U4573" s="1">
        <v>45636</v>
      </c>
      <c r="V4573">
        <v>131</v>
      </c>
      <c r="W4573" t="str">
        <f t="shared" si="118"/>
        <v>120-149</v>
      </c>
    </row>
    <row r="4574" spans="1:23" x14ac:dyDescent="0.25">
      <c r="A4574" t="s">
        <v>4823</v>
      </c>
      <c r="B4574">
        <v>8255256741</v>
      </c>
      <c r="C4574">
        <v>1777849988</v>
      </c>
      <c r="D4574" s="1">
        <v>45651</v>
      </c>
      <c r="E4574">
        <v>99213</v>
      </c>
      <c r="F4574">
        <v>99213</v>
      </c>
      <c r="G4574" t="s">
        <v>3328</v>
      </c>
      <c r="H4574" s="34">
        <v>88672</v>
      </c>
      <c r="I4574" s="7">
        <v>70051</v>
      </c>
      <c r="J4574" s="7">
        <v>54613.84</v>
      </c>
      <c r="K4574" s="7">
        <v>4229</v>
      </c>
      <c r="L4574" s="7">
        <v>11208.16</v>
      </c>
      <c r="M4574" s="5">
        <v>0.16</v>
      </c>
      <c r="N4574" t="s">
        <v>1138</v>
      </c>
      <c r="O4574" t="s">
        <v>30</v>
      </c>
      <c r="P4574" t="s">
        <v>55</v>
      </c>
      <c r="Q4574" t="s">
        <v>32</v>
      </c>
      <c r="R4574" t="s">
        <v>38</v>
      </c>
      <c r="S4574" t="s">
        <v>21</v>
      </c>
      <c r="T4574" t="s">
        <v>13311</v>
      </c>
      <c r="U4574" s="1">
        <v>45758</v>
      </c>
      <c r="V4574">
        <v>107</v>
      </c>
      <c r="W4574" t="str">
        <f t="shared" si="118"/>
        <v>90-119</v>
      </c>
    </row>
    <row r="4575" spans="1:23" x14ac:dyDescent="0.25">
      <c r="A4575" t="s">
        <v>4824</v>
      </c>
      <c r="B4575">
        <v>4073895435</v>
      </c>
      <c r="C4575">
        <v>267048769</v>
      </c>
      <c r="D4575" s="1">
        <v>45843</v>
      </c>
      <c r="E4575">
        <v>99221</v>
      </c>
      <c r="F4575">
        <v>99205</v>
      </c>
      <c r="G4575" t="s">
        <v>3355</v>
      </c>
      <c r="H4575" s="34">
        <v>76698</v>
      </c>
      <c r="I4575" s="7">
        <v>55223</v>
      </c>
      <c r="J4575" s="7">
        <v>41065.160000000003</v>
      </c>
      <c r="K4575" s="7">
        <v>9740</v>
      </c>
      <c r="L4575" s="7">
        <v>4417.84</v>
      </c>
      <c r="M4575" s="5">
        <v>0.08</v>
      </c>
      <c r="N4575" t="s">
        <v>24</v>
      </c>
      <c r="O4575" t="s">
        <v>27</v>
      </c>
      <c r="P4575" t="s">
        <v>35</v>
      </c>
      <c r="Q4575" t="s">
        <v>19</v>
      </c>
      <c r="R4575" t="s">
        <v>27</v>
      </c>
      <c r="S4575" t="s">
        <v>17</v>
      </c>
      <c r="T4575" t="s">
        <v>13312</v>
      </c>
      <c r="U4575" s="1">
        <v>46010</v>
      </c>
      <c r="V4575">
        <v>167</v>
      </c>
      <c r="W4575" t="str">
        <f t="shared" si="118"/>
        <v>150-179</v>
      </c>
    </row>
    <row r="4576" spans="1:23" x14ac:dyDescent="0.25">
      <c r="A4576" t="s">
        <v>4825</v>
      </c>
      <c r="B4576">
        <v>626027806</v>
      </c>
      <c r="C4576">
        <v>998770456</v>
      </c>
      <c r="D4576" s="1">
        <v>45861</v>
      </c>
      <c r="E4576">
        <v>99231</v>
      </c>
      <c r="F4576">
        <v>71046</v>
      </c>
      <c r="G4576" t="s">
        <v>127</v>
      </c>
      <c r="H4576" s="34">
        <v>74886</v>
      </c>
      <c r="I4576" s="7">
        <v>56165</v>
      </c>
      <c r="J4576" s="7">
        <v>42134.25</v>
      </c>
      <c r="K4576" s="7">
        <v>5606</v>
      </c>
      <c r="L4576" s="7">
        <v>8424.75</v>
      </c>
      <c r="M4576" s="5">
        <v>0.15</v>
      </c>
      <c r="N4576" t="s">
        <v>1139</v>
      </c>
      <c r="O4576" t="s">
        <v>30</v>
      </c>
      <c r="P4576" t="s">
        <v>3146</v>
      </c>
      <c r="Q4576" t="s">
        <v>19</v>
      </c>
      <c r="R4576" t="s">
        <v>21</v>
      </c>
      <c r="S4576" t="s">
        <v>27</v>
      </c>
      <c r="T4576" t="s">
        <v>13311</v>
      </c>
      <c r="U4576" s="1">
        <v>45919</v>
      </c>
      <c r="V4576">
        <v>58</v>
      </c>
      <c r="W4576" t="str">
        <f t="shared" si="118"/>
        <v>30-59</v>
      </c>
    </row>
    <row r="4577" spans="1:23" x14ac:dyDescent="0.25">
      <c r="A4577" t="s">
        <v>4826</v>
      </c>
      <c r="B4577">
        <v>2239309760</v>
      </c>
      <c r="C4577">
        <v>8524291237</v>
      </c>
      <c r="D4577" s="1">
        <v>45659</v>
      </c>
      <c r="E4577">
        <v>99221</v>
      </c>
      <c r="F4577">
        <v>99212</v>
      </c>
      <c r="G4577" t="s">
        <v>3702</v>
      </c>
      <c r="H4577" s="34">
        <v>24862</v>
      </c>
      <c r="I4577" s="7">
        <v>17901</v>
      </c>
      <c r="J4577" s="7">
        <v>13357.92</v>
      </c>
      <c r="K4577" s="7">
        <v>3111</v>
      </c>
      <c r="L4577" s="7">
        <v>1432.08</v>
      </c>
      <c r="M4577" s="5">
        <v>0.08</v>
      </c>
      <c r="N4577" t="s">
        <v>24</v>
      </c>
      <c r="O4577" t="s">
        <v>27</v>
      </c>
      <c r="P4577" t="s">
        <v>3150</v>
      </c>
      <c r="Q4577" t="s">
        <v>32</v>
      </c>
      <c r="R4577" t="s">
        <v>43</v>
      </c>
      <c r="S4577" t="s">
        <v>27</v>
      </c>
      <c r="T4577" t="s">
        <v>13311</v>
      </c>
      <c r="U4577" s="1">
        <v>45743</v>
      </c>
      <c r="V4577">
        <v>84</v>
      </c>
      <c r="W4577" t="str">
        <f t="shared" si="118"/>
        <v>60-89</v>
      </c>
    </row>
    <row r="4578" spans="1:23" x14ac:dyDescent="0.25">
      <c r="A4578" t="s">
        <v>4827</v>
      </c>
      <c r="B4578">
        <v>1278465846</v>
      </c>
      <c r="C4578">
        <v>243931002</v>
      </c>
      <c r="D4578" s="1">
        <v>45532</v>
      </c>
      <c r="E4578">
        <v>99222</v>
      </c>
      <c r="F4578">
        <v>97110</v>
      </c>
      <c r="G4578" t="s">
        <v>3598</v>
      </c>
      <c r="H4578" s="34">
        <v>87825</v>
      </c>
      <c r="I4578" s="7">
        <v>69382</v>
      </c>
      <c r="J4578" s="7">
        <v>58280.88</v>
      </c>
      <c r="K4578" s="7">
        <v>0</v>
      </c>
      <c r="L4578" s="7">
        <v>11101.12</v>
      </c>
      <c r="M4578" s="5">
        <v>0.16</v>
      </c>
      <c r="N4578" t="s">
        <v>1138</v>
      </c>
      <c r="O4578" t="s">
        <v>17</v>
      </c>
      <c r="P4578" t="s">
        <v>58</v>
      </c>
      <c r="Q4578" t="s">
        <v>19</v>
      </c>
      <c r="R4578" t="s">
        <v>21</v>
      </c>
      <c r="S4578" t="s">
        <v>27</v>
      </c>
      <c r="T4578" t="s">
        <v>13311</v>
      </c>
      <c r="U4578" s="1">
        <v>45612</v>
      </c>
      <c r="V4578">
        <v>80</v>
      </c>
      <c r="W4578" t="str">
        <f t="shared" si="118"/>
        <v>60-89</v>
      </c>
    </row>
    <row r="4579" spans="1:23" x14ac:dyDescent="0.25">
      <c r="A4579" t="s">
        <v>4828</v>
      </c>
      <c r="B4579">
        <v>2673255636</v>
      </c>
      <c r="C4579">
        <v>7876897312</v>
      </c>
      <c r="D4579" s="1">
        <v>45657</v>
      </c>
      <c r="E4579">
        <v>99214</v>
      </c>
      <c r="F4579">
        <v>99283</v>
      </c>
      <c r="G4579" t="s">
        <v>207</v>
      </c>
      <c r="H4579" s="34">
        <v>36766</v>
      </c>
      <c r="I4579" s="7">
        <v>29413</v>
      </c>
      <c r="J4579" s="7">
        <v>16229.18</v>
      </c>
      <c r="K4579" s="7">
        <v>9066</v>
      </c>
      <c r="L4579" s="7">
        <v>4117.82</v>
      </c>
      <c r="M4579" s="5">
        <v>0.14000000000000001</v>
      </c>
      <c r="N4579" t="s">
        <v>1135</v>
      </c>
      <c r="O4579" t="s">
        <v>27</v>
      </c>
      <c r="P4579" t="s">
        <v>3146</v>
      </c>
      <c r="Q4579" t="s">
        <v>32</v>
      </c>
      <c r="R4579" t="s">
        <v>21</v>
      </c>
      <c r="S4579" t="s">
        <v>27</v>
      </c>
      <c r="T4579" t="s">
        <v>13310</v>
      </c>
      <c r="U4579" s="1">
        <v>45786</v>
      </c>
      <c r="V4579">
        <v>129</v>
      </c>
      <c r="W4579" t="str">
        <f t="shared" si="118"/>
        <v>120-149</v>
      </c>
    </row>
    <row r="4580" spans="1:23" x14ac:dyDescent="0.25">
      <c r="A4580" t="s">
        <v>4829</v>
      </c>
      <c r="B4580">
        <v>8790318770</v>
      </c>
      <c r="C4580">
        <v>3719118568</v>
      </c>
      <c r="D4580" s="1">
        <v>45843</v>
      </c>
      <c r="E4580">
        <v>99214</v>
      </c>
      <c r="F4580">
        <v>71046</v>
      </c>
      <c r="G4580" t="s">
        <v>3199</v>
      </c>
      <c r="H4580" s="34">
        <v>45377</v>
      </c>
      <c r="I4580" s="7">
        <v>37209</v>
      </c>
      <c r="J4580" s="7">
        <v>25181.38</v>
      </c>
      <c r="K4580" s="7">
        <v>5330</v>
      </c>
      <c r="L4580" s="7">
        <v>6697.62</v>
      </c>
      <c r="M4580" s="5">
        <v>0.18</v>
      </c>
      <c r="N4580" t="s">
        <v>3141</v>
      </c>
      <c r="O4580" t="s">
        <v>30</v>
      </c>
      <c r="P4580" t="s">
        <v>35</v>
      </c>
      <c r="Q4580" t="s">
        <v>19</v>
      </c>
      <c r="R4580" t="s">
        <v>26</v>
      </c>
      <c r="S4580" t="s">
        <v>17</v>
      </c>
      <c r="T4580" t="s">
        <v>13311</v>
      </c>
      <c r="U4580" s="1">
        <v>45954</v>
      </c>
      <c r="V4580">
        <v>111</v>
      </c>
      <c r="W4580" t="str">
        <f t="shared" si="118"/>
        <v>90-119</v>
      </c>
    </row>
    <row r="4581" spans="1:23" x14ac:dyDescent="0.25">
      <c r="A4581" t="s">
        <v>4830</v>
      </c>
      <c r="B4581">
        <v>2534280305</v>
      </c>
      <c r="C4581">
        <v>9487516723</v>
      </c>
      <c r="D4581" s="1">
        <v>45421</v>
      </c>
      <c r="E4581">
        <v>99213</v>
      </c>
      <c r="F4581">
        <v>36415</v>
      </c>
      <c r="G4581" t="s">
        <v>3562</v>
      </c>
      <c r="H4581" s="34">
        <v>46367</v>
      </c>
      <c r="I4581" s="7">
        <v>38021</v>
      </c>
      <c r="J4581" s="7">
        <v>31177.22</v>
      </c>
      <c r="K4581" s="7">
        <v>0</v>
      </c>
      <c r="L4581" s="7">
        <v>6843.78</v>
      </c>
      <c r="M4581" s="5">
        <v>0.18</v>
      </c>
      <c r="N4581" t="s">
        <v>3141</v>
      </c>
      <c r="O4581" t="s">
        <v>17</v>
      </c>
      <c r="P4581" t="s">
        <v>97</v>
      </c>
      <c r="Q4581" t="s">
        <v>32</v>
      </c>
      <c r="R4581" t="s">
        <v>26</v>
      </c>
      <c r="S4581" t="s">
        <v>21</v>
      </c>
      <c r="T4581" t="s">
        <v>13312</v>
      </c>
      <c r="U4581" s="1">
        <v>45513</v>
      </c>
      <c r="V4581">
        <v>92</v>
      </c>
      <c r="W4581" t="str">
        <f t="shared" si="118"/>
        <v>90-119</v>
      </c>
    </row>
    <row r="4582" spans="1:23" x14ac:dyDescent="0.25">
      <c r="A4582" t="s">
        <v>4831</v>
      </c>
      <c r="B4582">
        <v>9525966005</v>
      </c>
      <c r="C4582">
        <v>4015471867</v>
      </c>
      <c r="D4582" s="1">
        <v>45377</v>
      </c>
      <c r="E4582">
        <v>99221</v>
      </c>
      <c r="F4582">
        <v>99202</v>
      </c>
      <c r="G4582" t="s">
        <v>224</v>
      </c>
      <c r="H4582" s="34">
        <v>76707</v>
      </c>
      <c r="I4582" s="7">
        <v>62900</v>
      </c>
      <c r="J4582" s="7">
        <v>51578</v>
      </c>
      <c r="K4582" s="7">
        <v>0</v>
      </c>
      <c r="L4582" s="7">
        <v>11322</v>
      </c>
      <c r="M4582" s="5">
        <v>0.18</v>
      </c>
      <c r="N4582" t="s">
        <v>3141</v>
      </c>
      <c r="O4582" t="s">
        <v>17</v>
      </c>
      <c r="P4582" t="s">
        <v>3149</v>
      </c>
      <c r="Q4582" t="s">
        <v>32</v>
      </c>
      <c r="R4582" t="s">
        <v>43</v>
      </c>
      <c r="S4582" t="s">
        <v>17</v>
      </c>
      <c r="T4582" t="s">
        <v>13312</v>
      </c>
      <c r="U4582" s="1">
        <v>45492</v>
      </c>
      <c r="V4582">
        <v>115</v>
      </c>
      <c r="W4582" t="str">
        <f t="shared" si="118"/>
        <v>90-119</v>
      </c>
    </row>
    <row r="4583" spans="1:23" x14ac:dyDescent="0.25">
      <c r="A4583" t="s">
        <v>4832</v>
      </c>
      <c r="B4583">
        <v>4568752789</v>
      </c>
      <c r="C4583">
        <v>7137397718</v>
      </c>
      <c r="D4583" s="1">
        <v>45957</v>
      </c>
      <c r="E4583">
        <v>99214</v>
      </c>
      <c r="F4583">
        <v>99283</v>
      </c>
      <c r="G4583" t="s">
        <v>110</v>
      </c>
      <c r="H4583" s="34">
        <v>25642</v>
      </c>
      <c r="I4583" s="7">
        <v>18462</v>
      </c>
      <c r="J4583" s="7">
        <v>9191.0400000000009</v>
      </c>
      <c r="K4583" s="7">
        <v>7794</v>
      </c>
      <c r="L4583" s="7">
        <v>1476.96</v>
      </c>
      <c r="M4583" s="5">
        <v>0.08</v>
      </c>
      <c r="N4583" t="s">
        <v>24</v>
      </c>
      <c r="O4583" t="s">
        <v>27</v>
      </c>
      <c r="P4583" t="s">
        <v>3147</v>
      </c>
      <c r="Q4583" t="s">
        <v>19</v>
      </c>
      <c r="R4583" t="s">
        <v>38</v>
      </c>
      <c r="S4583" t="s">
        <v>27</v>
      </c>
      <c r="T4583" t="s">
        <v>13310</v>
      </c>
      <c r="U4583" s="1">
        <v>46037</v>
      </c>
      <c r="V4583">
        <v>80</v>
      </c>
      <c r="W4583" t="str">
        <f t="shared" si="118"/>
        <v>60-89</v>
      </c>
    </row>
    <row r="4584" spans="1:23" x14ac:dyDescent="0.25">
      <c r="A4584" t="s">
        <v>4833</v>
      </c>
      <c r="B4584">
        <v>3692151087</v>
      </c>
      <c r="C4584">
        <v>2677035957</v>
      </c>
      <c r="D4584" s="1">
        <v>45664</v>
      </c>
      <c r="E4584">
        <v>99215</v>
      </c>
      <c r="F4584">
        <v>93000</v>
      </c>
      <c r="G4584" t="s">
        <v>3320</v>
      </c>
      <c r="H4584" s="34">
        <v>69595</v>
      </c>
      <c r="I4584" s="7">
        <v>57068</v>
      </c>
      <c r="J4584" s="7">
        <v>46795.76</v>
      </c>
      <c r="K4584" s="7">
        <v>0</v>
      </c>
      <c r="L4584" s="7">
        <v>10272.24</v>
      </c>
      <c r="M4584" s="5">
        <v>0.18</v>
      </c>
      <c r="N4584" t="s">
        <v>3141</v>
      </c>
      <c r="O4584" t="s">
        <v>17</v>
      </c>
      <c r="P4584" t="s">
        <v>25</v>
      </c>
      <c r="Q4584" t="s">
        <v>32</v>
      </c>
      <c r="R4584" t="s">
        <v>20</v>
      </c>
      <c r="S4584" t="s">
        <v>21</v>
      </c>
      <c r="T4584" t="s">
        <v>13312</v>
      </c>
      <c r="U4584" s="1">
        <v>45696</v>
      </c>
      <c r="V4584">
        <v>32</v>
      </c>
      <c r="W4584" t="str">
        <f t="shared" si="118"/>
        <v>30-59</v>
      </c>
    </row>
    <row r="4585" spans="1:23" x14ac:dyDescent="0.25">
      <c r="A4585" t="s">
        <v>4834</v>
      </c>
      <c r="B4585">
        <v>999070494</v>
      </c>
      <c r="C4585">
        <v>1626395735</v>
      </c>
      <c r="D4585" s="1">
        <v>45905</v>
      </c>
      <c r="E4585">
        <v>99231</v>
      </c>
      <c r="F4585">
        <v>99212</v>
      </c>
      <c r="G4585" t="s">
        <v>3373</v>
      </c>
      <c r="H4585" s="34">
        <v>72896</v>
      </c>
      <c r="I4585" s="7">
        <v>47382</v>
      </c>
      <c r="J4585" s="7">
        <v>41696.160000000003</v>
      </c>
      <c r="K4585" s="7">
        <v>0</v>
      </c>
      <c r="L4585" s="7">
        <v>5685.84</v>
      </c>
      <c r="M4585" s="5">
        <v>0.12</v>
      </c>
      <c r="N4585" t="s">
        <v>46</v>
      </c>
      <c r="O4585" t="s">
        <v>17</v>
      </c>
      <c r="P4585" t="s">
        <v>25</v>
      </c>
      <c r="Q4585" t="s">
        <v>32</v>
      </c>
      <c r="R4585" t="s">
        <v>43</v>
      </c>
      <c r="S4585" t="s">
        <v>21</v>
      </c>
      <c r="T4585" t="s">
        <v>13312</v>
      </c>
      <c r="U4585" s="1">
        <v>46078</v>
      </c>
      <c r="V4585">
        <v>173</v>
      </c>
      <c r="W4585" t="str">
        <f t="shared" si="118"/>
        <v>150-179</v>
      </c>
    </row>
    <row r="4586" spans="1:23" x14ac:dyDescent="0.25">
      <c r="A4586" t="s">
        <v>4835</v>
      </c>
      <c r="B4586">
        <v>5406884271</v>
      </c>
      <c r="C4586">
        <v>5107689770</v>
      </c>
      <c r="D4586" s="1">
        <v>45470</v>
      </c>
      <c r="E4586">
        <v>99213</v>
      </c>
      <c r="F4586">
        <v>81000</v>
      </c>
      <c r="G4586" t="s">
        <v>83</v>
      </c>
      <c r="H4586" s="34">
        <v>67945</v>
      </c>
      <c r="I4586" s="7">
        <v>54356</v>
      </c>
      <c r="J4586" s="7">
        <v>46746.16</v>
      </c>
      <c r="K4586" s="7">
        <v>0</v>
      </c>
      <c r="L4586" s="7">
        <v>7609.84</v>
      </c>
      <c r="M4586" s="5">
        <v>0.14000000000000001</v>
      </c>
      <c r="N4586" t="s">
        <v>1135</v>
      </c>
      <c r="O4586" t="s">
        <v>17</v>
      </c>
      <c r="P4586" t="s">
        <v>35</v>
      </c>
      <c r="Q4586" t="s">
        <v>32</v>
      </c>
      <c r="R4586" t="s">
        <v>38</v>
      </c>
      <c r="S4586" t="s">
        <v>17</v>
      </c>
      <c r="T4586" t="s">
        <v>13310</v>
      </c>
      <c r="U4586" s="1">
        <v>45636</v>
      </c>
      <c r="V4586">
        <v>166</v>
      </c>
      <c r="W4586" t="str">
        <f t="shared" si="118"/>
        <v>150-179</v>
      </c>
    </row>
    <row r="4587" spans="1:23" x14ac:dyDescent="0.25">
      <c r="A4587" t="s">
        <v>4836</v>
      </c>
      <c r="B4587">
        <v>440868437</v>
      </c>
      <c r="C4587">
        <v>4782232068</v>
      </c>
      <c r="D4587" s="1">
        <v>45695</v>
      </c>
      <c r="E4587">
        <v>99213</v>
      </c>
      <c r="F4587">
        <v>99205</v>
      </c>
      <c r="G4587" t="s">
        <v>3428</v>
      </c>
      <c r="H4587" s="34">
        <v>85599</v>
      </c>
      <c r="I4587" s="7">
        <v>61631</v>
      </c>
      <c r="J4587" s="7">
        <v>56700.52</v>
      </c>
      <c r="K4587" s="7">
        <v>0</v>
      </c>
      <c r="L4587" s="7">
        <v>4930.4799999999996</v>
      </c>
      <c r="M4587" s="5">
        <v>0.08</v>
      </c>
      <c r="N4587" t="s">
        <v>24</v>
      </c>
      <c r="O4587" t="s">
        <v>17</v>
      </c>
      <c r="P4587" t="s">
        <v>31</v>
      </c>
      <c r="Q4587" t="s">
        <v>19</v>
      </c>
      <c r="R4587" t="s">
        <v>21</v>
      </c>
      <c r="S4587" t="s">
        <v>17</v>
      </c>
      <c r="T4587" t="s">
        <v>13312</v>
      </c>
      <c r="U4587" s="1">
        <v>45772</v>
      </c>
      <c r="V4587">
        <v>77</v>
      </c>
      <c r="W4587" t="str">
        <f t="shared" si="118"/>
        <v>60-89</v>
      </c>
    </row>
    <row r="4588" spans="1:23" x14ac:dyDescent="0.25">
      <c r="A4588" t="s">
        <v>4837</v>
      </c>
      <c r="B4588">
        <v>5194908677</v>
      </c>
      <c r="C4588">
        <v>5473548275</v>
      </c>
      <c r="D4588" s="1">
        <v>45917</v>
      </c>
      <c r="E4588">
        <v>99222</v>
      </c>
      <c r="F4588">
        <v>99215</v>
      </c>
      <c r="G4588" t="s">
        <v>3225</v>
      </c>
      <c r="H4588" s="34">
        <v>52653</v>
      </c>
      <c r="I4588" s="7">
        <v>41596</v>
      </c>
      <c r="J4588" s="7">
        <v>30633.64</v>
      </c>
      <c r="K4588" s="7">
        <v>4307</v>
      </c>
      <c r="L4588" s="7">
        <v>6655.36</v>
      </c>
      <c r="M4588" s="5">
        <v>0.16</v>
      </c>
      <c r="N4588" t="s">
        <v>1138</v>
      </c>
      <c r="O4588" t="s">
        <v>30</v>
      </c>
      <c r="P4588" t="s">
        <v>3146</v>
      </c>
      <c r="Q4588" t="s">
        <v>32</v>
      </c>
      <c r="R4588" t="s">
        <v>26</v>
      </c>
      <c r="S4588" t="s">
        <v>27</v>
      </c>
      <c r="T4588" t="s">
        <v>13310</v>
      </c>
      <c r="U4588" s="1">
        <v>46024</v>
      </c>
      <c r="V4588">
        <v>107</v>
      </c>
      <c r="W4588" t="str">
        <f t="shared" si="118"/>
        <v>90-119</v>
      </c>
    </row>
    <row r="4589" spans="1:23" x14ac:dyDescent="0.25">
      <c r="A4589" t="s">
        <v>4838</v>
      </c>
      <c r="B4589">
        <v>6316998439</v>
      </c>
      <c r="C4589">
        <v>1616552623</v>
      </c>
      <c r="D4589" s="1">
        <v>45607</v>
      </c>
      <c r="E4589">
        <v>99232</v>
      </c>
      <c r="F4589">
        <v>90834</v>
      </c>
      <c r="G4589" t="s">
        <v>110</v>
      </c>
      <c r="H4589" s="34">
        <v>45441</v>
      </c>
      <c r="I4589" s="7">
        <v>34081</v>
      </c>
      <c r="J4589" s="7">
        <v>28968.85</v>
      </c>
      <c r="K4589" s="7">
        <v>0</v>
      </c>
      <c r="L4589" s="7">
        <v>5112.1499999999996</v>
      </c>
      <c r="M4589" s="5">
        <v>0.15</v>
      </c>
      <c r="N4589" t="s">
        <v>1139</v>
      </c>
      <c r="O4589" t="s">
        <v>17</v>
      </c>
      <c r="P4589" t="s">
        <v>25</v>
      </c>
      <c r="Q4589" t="s">
        <v>32</v>
      </c>
      <c r="R4589" t="s">
        <v>21</v>
      </c>
      <c r="S4589" t="s">
        <v>27</v>
      </c>
      <c r="T4589" t="s">
        <v>13312</v>
      </c>
      <c r="U4589" s="1">
        <v>45655</v>
      </c>
      <c r="V4589">
        <v>48</v>
      </c>
      <c r="W4589" t="str">
        <f t="shared" si="118"/>
        <v>30-59</v>
      </c>
    </row>
    <row r="4590" spans="1:23" x14ac:dyDescent="0.25">
      <c r="A4590" t="s">
        <v>4839</v>
      </c>
      <c r="B4590">
        <v>8186920619</v>
      </c>
      <c r="C4590">
        <v>2290211185</v>
      </c>
      <c r="D4590" s="1">
        <v>45704</v>
      </c>
      <c r="E4590">
        <v>99238</v>
      </c>
      <c r="F4590">
        <v>99285</v>
      </c>
      <c r="G4590" t="s">
        <v>3548</v>
      </c>
      <c r="H4590" s="34">
        <v>44759</v>
      </c>
      <c r="I4590" s="7">
        <v>32226</v>
      </c>
      <c r="J4590" s="7">
        <v>25666.92</v>
      </c>
      <c r="K4590" s="7">
        <v>3981</v>
      </c>
      <c r="L4590" s="7">
        <v>2578.08</v>
      </c>
      <c r="M4590" s="5">
        <v>0.08</v>
      </c>
      <c r="N4590" t="s">
        <v>24</v>
      </c>
      <c r="O4590" t="s">
        <v>30</v>
      </c>
      <c r="P4590" t="s">
        <v>35</v>
      </c>
      <c r="Q4590" t="s">
        <v>19</v>
      </c>
      <c r="R4590" t="s">
        <v>43</v>
      </c>
      <c r="S4590" t="s">
        <v>27</v>
      </c>
      <c r="T4590" t="s">
        <v>13311</v>
      </c>
      <c r="U4590" s="1">
        <v>45868</v>
      </c>
      <c r="V4590">
        <v>164</v>
      </c>
      <c r="W4590" t="str">
        <f t="shared" si="118"/>
        <v>150-179</v>
      </c>
    </row>
    <row r="4591" spans="1:23" x14ac:dyDescent="0.25">
      <c r="A4591" t="s">
        <v>4840</v>
      </c>
      <c r="B4591">
        <v>1100834021</v>
      </c>
      <c r="C4591">
        <v>9803763683</v>
      </c>
      <c r="D4591" s="1">
        <v>45615</v>
      </c>
      <c r="E4591">
        <v>99221</v>
      </c>
      <c r="F4591">
        <v>93000</v>
      </c>
      <c r="G4591" t="s">
        <v>574</v>
      </c>
      <c r="H4591" s="34">
        <v>91416</v>
      </c>
      <c r="I4591" s="7">
        <v>73133</v>
      </c>
      <c r="J4591" s="7">
        <v>43827.38</v>
      </c>
      <c r="K4591" s="7">
        <v>19067</v>
      </c>
      <c r="L4591" s="7">
        <v>10238.620000000001</v>
      </c>
      <c r="M4591" s="5">
        <v>0.14000000000000001</v>
      </c>
      <c r="N4591" t="s">
        <v>1135</v>
      </c>
      <c r="O4591" t="s">
        <v>27</v>
      </c>
      <c r="P4591" t="s">
        <v>31</v>
      </c>
      <c r="Q4591" t="s">
        <v>19</v>
      </c>
      <c r="R4591" t="s">
        <v>43</v>
      </c>
      <c r="S4591" t="s">
        <v>27</v>
      </c>
      <c r="T4591" t="s">
        <v>13311</v>
      </c>
      <c r="U4591" s="1">
        <v>45734</v>
      </c>
      <c r="V4591">
        <v>119</v>
      </c>
      <c r="W4591" t="str">
        <f t="shared" si="118"/>
        <v>90-119</v>
      </c>
    </row>
    <row r="4592" spans="1:23" x14ac:dyDescent="0.25">
      <c r="A4592" t="s">
        <v>4841</v>
      </c>
      <c r="B4592">
        <v>3401472524</v>
      </c>
      <c r="C4592">
        <v>3949604878</v>
      </c>
      <c r="D4592" s="1">
        <v>45389</v>
      </c>
      <c r="E4592">
        <v>99213</v>
      </c>
      <c r="F4592">
        <v>99215</v>
      </c>
      <c r="G4592" t="s">
        <v>104</v>
      </c>
      <c r="H4592" s="34">
        <v>81291</v>
      </c>
      <c r="I4592" s="7">
        <v>52839</v>
      </c>
      <c r="J4592" s="7">
        <v>34816.32</v>
      </c>
      <c r="K4592" s="7">
        <v>11682</v>
      </c>
      <c r="L4592" s="7">
        <v>6340.68</v>
      </c>
      <c r="M4592" s="5">
        <v>0.12</v>
      </c>
      <c r="N4592" t="s">
        <v>46</v>
      </c>
      <c r="O4592" t="s">
        <v>27</v>
      </c>
      <c r="P4592" t="s">
        <v>3149</v>
      </c>
      <c r="Q4592" t="s">
        <v>19</v>
      </c>
      <c r="R4592" t="s">
        <v>43</v>
      </c>
      <c r="S4592" t="s">
        <v>27</v>
      </c>
      <c r="T4592" t="s">
        <v>13310</v>
      </c>
      <c r="U4592" s="1">
        <v>45516</v>
      </c>
      <c r="V4592">
        <v>127</v>
      </c>
      <c r="W4592" t="str">
        <f t="shared" si="118"/>
        <v>120-149</v>
      </c>
    </row>
    <row r="4593" spans="1:23" x14ac:dyDescent="0.25">
      <c r="A4593" t="s">
        <v>4842</v>
      </c>
      <c r="B4593">
        <v>3270172158</v>
      </c>
      <c r="C4593">
        <v>9192398533</v>
      </c>
      <c r="D4593" s="1">
        <v>45839</v>
      </c>
      <c r="E4593">
        <v>99232</v>
      </c>
      <c r="F4593">
        <v>99284</v>
      </c>
      <c r="G4593" t="s">
        <v>3494</v>
      </c>
      <c r="H4593" s="34">
        <v>83498</v>
      </c>
      <c r="I4593" s="7">
        <v>65963</v>
      </c>
      <c r="J4593" s="7">
        <v>46989.919999999998</v>
      </c>
      <c r="K4593" s="7">
        <v>8419</v>
      </c>
      <c r="L4593" s="7">
        <v>10554.08</v>
      </c>
      <c r="M4593" s="5">
        <v>0.16</v>
      </c>
      <c r="N4593" t="s">
        <v>1138</v>
      </c>
      <c r="O4593" t="s">
        <v>30</v>
      </c>
      <c r="P4593" t="s">
        <v>58</v>
      </c>
      <c r="Q4593" t="s">
        <v>19</v>
      </c>
      <c r="R4593" t="s">
        <v>21</v>
      </c>
      <c r="S4593" t="s">
        <v>21</v>
      </c>
      <c r="T4593" t="s">
        <v>13311</v>
      </c>
      <c r="U4593" s="1">
        <v>45936</v>
      </c>
      <c r="V4593">
        <v>97</v>
      </c>
      <c r="W4593" t="str">
        <f t="shared" si="118"/>
        <v>90-119</v>
      </c>
    </row>
    <row r="4594" spans="1:23" x14ac:dyDescent="0.25">
      <c r="A4594" t="s">
        <v>4843</v>
      </c>
      <c r="B4594">
        <v>2921997695</v>
      </c>
      <c r="C4594">
        <v>694374046</v>
      </c>
      <c r="D4594" s="1">
        <v>45824</v>
      </c>
      <c r="E4594">
        <v>99238</v>
      </c>
      <c r="F4594">
        <v>80053</v>
      </c>
      <c r="G4594" t="s">
        <v>194</v>
      </c>
      <c r="H4594" s="34">
        <v>14599</v>
      </c>
      <c r="I4594" s="7">
        <v>11679</v>
      </c>
      <c r="J4594" s="7">
        <v>7594.94</v>
      </c>
      <c r="K4594" s="7">
        <v>2449</v>
      </c>
      <c r="L4594" s="7">
        <v>1635.06</v>
      </c>
      <c r="M4594" s="5">
        <v>0.14000000000000001</v>
      </c>
      <c r="N4594" t="s">
        <v>1135</v>
      </c>
      <c r="O4594" t="s">
        <v>27</v>
      </c>
      <c r="P4594" t="s">
        <v>58</v>
      </c>
      <c r="Q4594" t="s">
        <v>19</v>
      </c>
      <c r="R4594" t="s">
        <v>38</v>
      </c>
      <c r="S4594" t="s">
        <v>27</v>
      </c>
      <c r="T4594" t="s">
        <v>13311</v>
      </c>
      <c r="U4594" s="1">
        <v>45996</v>
      </c>
      <c r="V4594">
        <v>173</v>
      </c>
      <c r="W4594" t="str">
        <f t="shared" si="118"/>
        <v>150-179</v>
      </c>
    </row>
    <row r="4595" spans="1:23" x14ac:dyDescent="0.25">
      <c r="A4595" t="s">
        <v>4844</v>
      </c>
      <c r="B4595">
        <v>1529760344</v>
      </c>
      <c r="C4595">
        <v>2297717486</v>
      </c>
      <c r="D4595" s="1">
        <v>45796</v>
      </c>
      <c r="E4595">
        <v>99231</v>
      </c>
      <c r="F4595">
        <v>99203</v>
      </c>
      <c r="G4595" t="s">
        <v>3244</v>
      </c>
      <c r="H4595" s="34">
        <v>85694</v>
      </c>
      <c r="I4595" s="7">
        <v>70269</v>
      </c>
      <c r="J4595" s="7">
        <v>43588.58</v>
      </c>
      <c r="K4595" s="7">
        <v>14032</v>
      </c>
      <c r="L4595" s="7">
        <v>12648.42</v>
      </c>
      <c r="M4595" s="5">
        <v>0.18</v>
      </c>
      <c r="N4595" t="s">
        <v>3141</v>
      </c>
      <c r="O4595" t="s">
        <v>27</v>
      </c>
      <c r="P4595" t="s">
        <v>3150</v>
      </c>
      <c r="Q4595" t="s">
        <v>32</v>
      </c>
      <c r="R4595" t="s">
        <v>20</v>
      </c>
      <c r="S4595" t="s">
        <v>17</v>
      </c>
      <c r="T4595" t="s">
        <v>13310</v>
      </c>
      <c r="U4595" s="1">
        <v>45903</v>
      </c>
      <c r="V4595">
        <v>107</v>
      </c>
      <c r="W4595" t="str">
        <f t="shared" si="118"/>
        <v>90-119</v>
      </c>
    </row>
    <row r="4596" spans="1:23" x14ac:dyDescent="0.25">
      <c r="A4596" t="s">
        <v>4845</v>
      </c>
      <c r="B4596">
        <v>4045584726</v>
      </c>
      <c r="C4596">
        <v>9623045791</v>
      </c>
      <c r="D4596" s="1">
        <v>45539</v>
      </c>
      <c r="E4596">
        <v>99223</v>
      </c>
      <c r="F4596">
        <v>99212</v>
      </c>
      <c r="G4596" t="s">
        <v>3405</v>
      </c>
      <c r="H4596" s="34">
        <v>78546</v>
      </c>
      <c r="I4596" s="7">
        <v>56553</v>
      </c>
      <c r="J4596" s="7">
        <v>46116.76</v>
      </c>
      <c r="K4596" s="7">
        <v>5912</v>
      </c>
      <c r="L4596" s="7">
        <v>4524.24</v>
      </c>
      <c r="M4596" s="5">
        <v>0.08</v>
      </c>
      <c r="N4596" t="s">
        <v>24</v>
      </c>
      <c r="O4596" t="s">
        <v>30</v>
      </c>
      <c r="P4596" t="s">
        <v>58</v>
      </c>
      <c r="Q4596" t="s">
        <v>19</v>
      </c>
      <c r="R4596" t="s">
        <v>38</v>
      </c>
      <c r="S4596" t="s">
        <v>21</v>
      </c>
      <c r="T4596" t="s">
        <v>13312</v>
      </c>
      <c r="U4596" s="1">
        <v>45601</v>
      </c>
      <c r="V4596">
        <v>62</v>
      </c>
      <c r="W4596" t="str">
        <f t="shared" si="118"/>
        <v>60-89</v>
      </c>
    </row>
    <row r="4597" spans="1:23" x14ac:dyDescent="0.25">
      <c r="A4597" t="s">
        <v>4846</v>
      </c>
      <c r="B4597">
        <v>155298914</v>
      </c>
      <c r="C4597">
        <v>2082867331</v>
      </c>
      <c r="D4597" s="1">
        <v>45733</v>
      </c>
      <c r="E4597">
        <v>99238</v>
      </c>
      <c r="F4597">
        <v>99212</v>
      </c>
      <c r="G4597" t="s">
        <v>3400</v>
      </c>
      <c r="H4597" s="34">
        <v>90433</v>
      </c>
      <c r="I4597" s="7">
        <v>76868</v>
      </c>
      <c r="J4597" s="7">
        <v>56887.64</v>
      </c>
      <c r="K4597" s="7">
        <v>18443</v>
      </c>
      <c r="L4597" s="7">
        <v>1537.36</v>
      </c>
      <c r="M4597" s="5">
        <v>0.02</v>
      </c>
      <c r="N4597" t="s">
        <v>16</v>
      </c>
      <c r="O4597" t="s">
        <v>27</v>
      </c>
      <c r="P4597" t="s">
        <v>40</v>
      </c>
      <c r="Q4597" t="s">
        <v>19</v>
      </c>
      <c r="R4597" t="s">
        <v>26</v>
      </c>
      <c r="S4597" t="s">
        <v>27</v>
      </c>
      <c r="T4597" t="s">
        <v>13311</v>
      </c>
      <c r="U4597" s="1">
        <v>45866</v>
      </c>
      <c r="V4597">
        <v>133</v>
      </c>
      <c r="W4597" t="str">
        <f t="shared" si="118"/>
        <v>120-149</v>
      </c>
    </row>
    <row r="4598" spans="1:23" x14ac:dyDescent="0.25">
      <c r="A4598" t="s">
        <v>4847</v>
      </c>
      <c r="B4598">
        <v>2000987957</v>
      </c>
      <c r="C4598">
        <v>7042980424</v>
      </c>
      <c r="D4598" s="1">
        <v>45684</v>
      </c>
      <c r="E4598">
        <v>99222</v>
      </c>
      <c r="F4598">
        <v>99285</v>
      </c>
      <c r="G4598" t="s">
        <v>83</v>
      </c>
      <c r="H4598" s="34">
        <v>81334</v>
      </c>
      <c r="I4598" s="7">
        <v>69134</v>
      </c>
      <c r="J4598" s="7">
        <v>60901.32</v>
      </c>
      <c r="K4598" s="7">
        <v>6850</v>
      </c>
      <c r="L4598" s="7">
        <v>1382.68</v>
      </c>
      <c r="M4598" s="5">
        <v>0.02</v>
      </c>
      <c r="N4598" t="s">
        <v>16</v>
      </c>
      <c r="O4598" t="s">
        <v>30</v>
      </c>
      <c r="P4598" t="s">
        <v>3147</v>
      </c>
      <c r="Q4598" t="s">
        <v>32</v>
      </c>
      <c r="R4598" t="s">
        <v>20</v>
      </c>
      <c r="S4598" t="s">
        <v>17</v>
      </c>
      <c r="T4598" t="s">
        <v>13312</v>
      </c>
      <c r="U4598" s="1">
        <v>45845</v>
      </c>
      <c r="V4598">
        <v>161</v>
      </c>
      <c r="W4598" t="str">
        <f t="shared" si="118"/>
        <v>150-179</v>
      </c>
    </row>
    <row r="4599" spans="1:23" x14ac:dyDescent="0.25">
      <c r="A4599" t="s">
        <v>4848</v>
      </c>
      <c r="B4599">
        <v>2076394512</v>
      </c>
      <c r="C4599">
        <v>5392059009</v>
      </c>
      <c r="D4599" s="1">
        <v>45843</v>
      </c>
      <c r="E4599">
        <v>99223</v>
      </c>
      <c r="F4599">
        <v>99204</v>
      </c>
      <c r="G4599" t="s">
        <v>3164</v>
      </c>
      <c r="H4599" s="34">
        <v>46445</v>
      </c>
      <c r="I4599" s="7">
        <v>36227</v>
      </c>
      <c r="J4599" s="7">
        <v>18845.599999999999</v>
      </c>
      <c r="K4599" s="7">
        <v>10136</v>
      </c>
      <c r="L4599" s="7">
        <v>7245.4</v>
      </c>
      <c r="M4599" s="5">
        <v>0.2</v>
      </c>
      <c r="N4599" t="s">
        <v>3140</v>
      </c>
      <c r="O4599" t="s">
        <v>27</v>
      </c>
      <c r="P4599" t="s">
        <v>97</v>
      </c>
      <c r="Q4599" t="s">
        <v>19</v>
      </c>
      <c r="R4599" t="s">
        <v>20</v>
      </c>
      <c r="S4599" t="s">
        <v>21</v>
      </c>
      <c r="T4599" t="s">
        <v>13312</v>
      </c>
      <c r="U4599" s="1">
        <v>45944</v>
      </c>
      <c r="V4599">
        <v>101</v>
      </c>
      <c r="W4599" t="str">
        <f t="shared" si="118"/>
        <v>90-119</v>
      </c>
    </row>
    <row r="4600" spans="1:23" x14ac:dyDescent="0.25">
      <c r="A4600" t="s">
        <v>4849</v>
      </c>
      <c r="B4600">
        <v>5183349812</v>
      </c>
      <c r="C4600">
        <v>9530206524</v>
      </c>
      <c r="D4600" s="1">
        <v>45641</v>
      </c>
      <c r="E4600">
        <v>99223</v>
      </c>
      <c r="F4600">
        <v>99202</v>
      </c>
      <c r="G4600" t="s">
        <v>296</v>
      </c>
      <c r="H4600" s="34">
        <v>88331</v>
      </c>
      <c r="I4600" s="7">
        <v>68898</v>
      </c>
      <c r="J4600" s="7">
        <v>46845.4</v>
      </c>
      <c r="K4600" s="7">
        <v>8273</v>
      </c>
      <c r="L4600" s="7">
        <v>13779.6</v>
      </c>
      <c r="M4600" s="5">
        <v>0.2</v>
      </c>
      <c r="N4600" t="s">
        <v>3140</v>
      </c>
      <c r="O4600" t="s">
        <v>27</v>
      </c>
      <c r="P4600" t="s">
        <v>31</v>
      </c>
      <c r="Q4600" t="s">
        <v>32</v>
      </c>
      <c r="R4600" t="s">
        <v>38</v>
      </c>
      <c r="S4600" t="s">
        <v>21</v>
      </c>
      <c r="T4600" t="s">
        <v>13312</v>
      </c>
      <c r="U4600" s="1">
        <v>45700</v>
      </c>
      <c r="V4600">
        <v>59</v>
      </c>
      <c r="W4600" t="str">
        <f t="shared" si="118"/>
        <v>30-59</v>
      </c>
    </row>
    <row r="4601" spans="1:23" x14ac:dyDescent="0.25">
      <c r="A4601" t="s">
        <v>4850</v>
      </c>
      <c r="B4601">
        <v>8202699141</v>
      </c>
      <c r="C4601">
        <v>3276750942</v>
      </c>
      <c r="D4601" s="1">
        <v>45752</v>
      </c>
      <c r="E4601">
        <v>99231</v>
      </c>
      <c r="F4601">
        <v>99285</v>
      </c>
      <c r="G4601" t="s">
        <v>178</v>
      </c>
      <c r="H4601" s="34">
        <v>53026</v>
      </c>
      <c r="I4601" s="7">
        <v>34467</v>
      </c>
      <c r="J4601" s="7">
        <v>25791.96</v>
      </c>
      <c r="K4601" s="7">
        <v>4539</v>
      </c>
      <c r="L4601" s="7">
        <v>4136.04</v>
      </c>
      <c r="M4601" s="5">
        <v>0.12</v>
      </c>
      <c r="N4601" t="s">
        <v>46</v>
      </c>
      <c r="O4601" t="s">
        <v>27</v>
      </c>
      <c r="P4601" t="s">
        <v>97</v>
      </c>
      <c r="Q4601" t="s">
        <v>32</v>
      </c>
      <c r="R4601" t="s">
        <v>43</v>
      </c>
      <c r="S4601" t="s">
        <v>27</v>
      </c>
      <c r="T4601" t="s">
        <v>13310</v>
      </c>
      <c r="U4601" s="1">
        <v>45876</v>
      </c>
      <c r="V4601">
        <v>124</v>
      </c>
      <c r="W4601" t="str">
        <f t="shared" si="118"/>
        <v>120-149</v>
      </c>
    </row>
    <row r="4602" spans="1:23" x14ac:dyDescent="0.25">
      <c r="A4602" t="s">
        <v>4851</v>
      </c>
      <c r="B4602">
        <v>8999011244</v>
      </c>
      <c r="C4602">
        <v>6710542479</v>
      </c>
      <c r="D4602" s="1">
        <v>45868</v>
      </c>
      <c r="E4602">
        <v>99223</v>
      </c>
      <c r="F4602">
        <v>99201</v>
      </c>
      <c r="G4602" t="s">
        <v>3394</v>
      </c>
      <c r="H4602" s="34">
        <v>98804</v>
      </c>
      <c r="I4602" s="7">
        <v>77067</v>
      </c>
      <c r="J4602" s="7">
        <v>57195.6</v>
      </c>
      <c r="K4602" s="7">
        <v>4458</v>
      </c>
      <c r="L4602" s="7">
        <v>15413.4</v>
      </c>
      <c r="M4602" s="5">
        <v>0.2</v>
      </c>
      <c r="N4602" t="s">
        <v>3140</v>
      </c>
      <c r="O4602" t="s">
        <v>30</v>
      </c>
      <c r="P4602" t="s">
        <v>18</v>
      </c>
      <c r="Q4602" t="s">
        <v>19</v>
      </c>
      <c r="R4602" t="s">
        <v>20</v>
      </c>
      <c r="S4602" t="s">
        <v>17</v>
      </c>
      <c r="T4602" t="s">
        <v>13312</v>
      </c>
      <c r="U4602" s="1">
        <v>46015</v>
      </c>
      <c r="V4602">
        <v>147</v>
      </c>
      <c r="W4602" t="str">
        <f t="shared" si="118"/>
        <v>120-149</v>
      </c>
    </row>
    <row r="4603" spans="1:23" x14ac:dyDescent="0.25">
      <c r="A4603" t="s">
        <v>4852</v>
      </c>
      <c r="B4603">
        <v>8409308154</v>
      </c>
      <c r="C4603">
        <v>6987195372</v>
      </c>
      <c r="D4603" s="1">
        <v>45905</v>
      </c>
      <c r="E4603">
        <v>99222</v>
      </c>
      <c r="F4603">
        <v>99281</v>
      </c>
      <c r="G4603" t="s">
        <v>65</v>
      </c>
      <c r="H4603" s="34">
        <v>97019</v>
      </c>
      <c r="I4603" s="7">
        <v>72764</v>
      </c>
      <c r="J4603" s="7">
        <v>40819.4</v>
      </c>
      <c r="K4603" s="7">
        <v>21030</v>
      </c>
      <c r="L4603" s="7">
        <v>10914.6</v>
      </c>
      <c r="M4603" s="5">
        <v>0.15</v>
      </c>
      <c r="N4603" t="s">
        <v>1139</v>
      </c>
      <c r="O4603" t="s">
        <v>27</v>
      </c>
      <c r="P4603" t="s">
        <v>58</v>
      </c>
      <c r="Q4603" t="s">
        <v>19</v>
      </c>
      <c r="R4603" t="s">
        <v>43</v>
      </c>
      <c r="S4603" t="s">
        <v>21</v>
      </c>
      <c r="T4603" t="s">
        <v>13312</v>
      </c>
      <c r="U4603" s="1">
        <v>45955</v>
      </c>
      <c r="V4603">
        <v>50</v>
      </c>
      <c r="W4603" t="str">
        <f t="shared" si="118"/>
        <v>30-59</v>
      </c>
    </row>
    <row r="4604" spans="1:23" x14ac:dyDescent="0.25">
      <c r="A4604" t="s">
        <v>4853</v>
      </c>
      <c r="B4604">
        <v>2914370912</v>
      </c>
      <c r="C4604">
        <v>6175936702</v>
      </c>
      <c r="D4604" s="1">
        <v>45537</v>
      </c>
      <c r="E4604">
        <v>99231</v>
      </c>
      <c r="F4604">
        <v>99211</v>
      </c>
      <c r="G4604" t="s">
        <v>296</v>
      </c>
      <c r="H4604" s="34">
        <v>78824</v>
      </c>
      <c r="I4604" s="7">
        <v>56753</v>
      </c>
      <c r="J4604" s="7">
        <v>52212.76</v>
      </c>
      <c r="K4604" s="7">
        <v>0</v>
      </c>
      <c r="L4604" s="7">
        <v>4540.24</v>
      </c>
      <c r="M4604" s="5">
        <v>0.08</v>
      </c>
      <c r="N4604" t="s">
        <v>24</v>
      </c>
      <c r="O4604" t="s">
        <v>17</v>
      </c>
      <c r="P4604" t="s">
        <v>97</v>
      </c>
      <c r="Q4604" t="s">
        <v>32</v>
      </c>
      <c r="R4604" t="s">
        <v>21</v>
      </c>
      <c r="S4604" t="s">
        <v>21</v>
      </c>
      <c r="T4604" t="s">
        <v>13311</v>
      </c>
      <c r="U4604" s="1">
        <v>45610</v>
      </c>
      <c r="V4604">
        <v>73</v>
      </c>
      <c r="W4604" t="str">
        <f t="shared" si="118"/>
        <v>60-89</v>
      </c>
    </row>
    <row r="4605" spans="1:23" x14ac:dyDescent="0.25">
      <c r="A4605" t="s">
        <v>4854</v>
      </c>
      <c r="B4605">
        <v>764785553</v>
      </c>
      <c r="C4605">
        <v>9855356581</v>
      </c>
      <c r="D4605" s="1">
        <v>45381</v>
      </c>
      <c r="E4605">
        <v>99222</v>
      </c>
      <c r="F4605">
        <v>99292</v>
      </c>
      <c r="G4605" t="s">
        <v>3400</v>
      </c>
      <c r="H4605" s="34">
        <v>49826</v>
      </c>
      <c r="I4605" s="7">
        <v>35875</v>
      </c>
      <c r="J4605" s="7">
        <v>29087</v>
      </c>
      <c r="K4605" s="7">
        <v>3918</v>
      </c>
      <c r="L4605" s="7">
        <v>2870</v>
      </c>
      <c r="M4605" s="5">
        <v>0.08</v>
      </c>
      <c r="N4605" t="s">
        <v>24</v>
      </c>
      <c r="O4605" t="s">
        <v>30</v>
      </c>
      <c r="P4605" t="s">
        <v>58</v>
      </c>
      <c r="Q4605" t="s">
        <v>32</v>
      </c>
      <c r="R4605" t="s">
        <v>26</v>
      </c>
      <c r="S4605" t="s">
        <v>27</v>
      </c>
      <c r="T4605" t="s">
        <v>13311</v>
      </c>
      <c r="U4605" s="1">
        <v>45518</v>
      </c>
      <c r="V4605">
        <v>137</v>
      </c>
      <c r="W4605" t="str">
        <f t="shared" si="118"/>
        <v>120-149</v>
      </c>
    </row>
    <row r="4606" spans="1:23" x14ac:dyDescent="0.25">
      <c r="A4606" t="s">
        <v>4855</v>
      </c>
      <c r="B4606">
        <v>2207214307</v>
      </c>
      <c r="C4606">
        <v>804924768</v>
      </c>
      <c r="D4606" s="1">
        <v>45821</v>
      </c>
      <c r="E4606">
        <v>99222</v>
      </c>
      <c r="F4606">
        <v>99284</v>
      </c>
      <c r="G4606" t="s">
        <v>3482</v>
      </c>
      <c r="H4606" s="34">
        <v>36099</v>
      </c>
      <c r="I4606" s="7">
        <v>23464</v>
      </c>
      <c r="J4606" s="7">
        <v>20648.32</v>
      </c>
      <c r="K4606" s="7">
        <v>0</v>
      </c>
      <c r="L4606" s="7">
        <v>2815.68</v>
      </c>
      <c r="M4606" s="5">
        <v>0.12</v>
      </c>
      <c r="N4606" t="s">
        <v>46</v>
      </c>
      <c r="O4606" t="s">
        <v>17</v>
      </c>
      <c r="P4606" t="s">
        <v>31</v>
      </c>
      <c r="Q4606" t="s">
        <v>19</v>
      </c>
      <c r="R4606" t="s">
        <v>38</v>
      </c>
      <c r="S4606" t="s">
        <v>27</v>
      </c>
      <c r="T4606" t="s">
        <v>13310</v>
      </c>
      <c r="U4606" s="1">
        <v>45866</v>
      </c>
      <c r="V4606">
        <v>45</v>
      </c>
      <c r="W4606" t="str">
        <f t="shared" si="118"/>
        <v>30-59</v>
      </c>
    </row>
    <row r="4607" spans="1:23" x14ac:dyDescent="0.25">
      <c r="A4607" t="s">
        <v>4856</v>
      </c>
      <c r="B4607">
        <v>1478579692</v>
      </c>
      <c r="C4607">
        <v>8101467184</v>
      </c>
      <c r="D4607" s="1">
        <v>45304</v>
      </c>
      <c r="E4607">
        <v>99214</v>
      </c>
      <c r="F4607">
        <v>99281</v>
      </c>
      <c r="G4607" t="s">
        <v>3256</v>
      </c>
      <c r="H4607" s="34">
        <v>48647</v>
      </c>
      <c r="I4607" s="7">
        <v>38431</v>
      </c>
      <c r="J4607" s="7">
        <v>17281.04</v>
      </c>
      <c r="K4607" s="7">
        <v>15001</v>
      </c>
      <c r="L4607" s="7">
        <v>6148.96</v>
      </c>
      <c r="M4607" s="5">
        <v>0.16</v>
      </c>
      <c r="N4607" t="s">
        <v>1138</v>
      </c>
      <c r="O4607" t="s">
        <v>27</v>
      </c>
      <c r="P4607" t="s">
        <v>3150</v>
      </c>
      <c r="Q4607" t="s">
        <v>32</v>
      </c>
      <c r="R4607" t="s">
        <v>21</v>
      </c>
      <c r="S4607" t="s">
        <v>27</v>
      </c>
      <c r="T4607" t="s">
        <v>13311</v>
      </c>
      <c r="U4607" s="1">
        <v>45379</v>
      </c>
      <c r="V4607">
        <v>75</v>
      </c>
      <c r="W4607" t="str">
        <f t="shared" si="118"/>
        <v>60-89</v>
      </c>
    </row>
    <row r="4608" spans="1:23" x14ac:dyDescent="0.25">
      <c r="A4608" t="s">
        <v>4857</v>
      </c>
      <c r="B4608">
        <v>4838924993</v>
      </c>
      <c r="C4608">
        <v>6682462103</v>
      </c>
      <c r="D4608" s="1">
        <v>45624</v>
      </c>
      <c r="E4608">
        <v>99232</v>
      </c>
      <c r="F4608">
        <v>90834</v>
      </c>
      <c r="G4608" t="s">
        <v>131</v>
      </c>
      <c r="H4608" s="34">
        <v>55523</v>
      </c>
      <c r="I4608" s="7">
        <v>36090</v>
      </c>
      <c r="J4608" s="7">
        <v>31759.200000000001</v>
      </c>
      <c r="K4608" s="7">
        <v>0</v>
      </c>
      <c r="L4608" s="7">
        <v>4330.8</v>
      </c>
      <c r="M4608" s="5">
        <v>0.12</v>
      </c>
      <c r="N4608" t="s">
        <v>46</v>
      </c>
      <c r="O4608" t="s">
        <v>17</v>
      </c>
      <c r="P4608" t="s">
        <v>31</v>
      </c>
      <c r="Q4608" t="s">
        <v>32</v>
      </c>
      <c r="R4608" t="s">
        <v>21</v>
      </c>
      <c r="S4608" t="s">
        <v>27</v>
      </c>
      <c r="T4608" t="s">
        <v>13312</v>
      </c>
      <c r="U4608" s="1">
        <v>45757</v>
      </c>
      <c r="V4608">
        <v>133</v>
      </c>
      <c r="W4608" t="str">
        <f t="shared" si="118"/>
        <v>120-149</v>
      </c>
    </row>
    <row r="4609" spans="1:23" x14ac:dyDescent="0.25">
      <c r="A4609" t="s">
        <v>4858</v>
      </c>
      <c r="B4609">
        <v>1785897158</v>
      </c>
      <c r="C4609">
        <v>5149337518</v>
      </c>
      <c r="D4609" s="1">
        <v>45563</v>
      </c>
      <c r="E4609">
        <v>99213</v>
      </c>
      <c r="F4609">
        <v>99284</v>
      </c>
      <c r="G4609" t="s">
        <v>3405</v>
      </c>
      <c r="H4609" s="34">
        <v>29854</v>
      </c>
      <c r="I4609" s="7">
        <v>22391</v>
      </c>
      <c r="J4609" s="7">
        <v>19032.349999999999</v>
      </c>
      <c r="K4609" s="7">
        <v>0</v>
      </c>
      <c r="L4609" s="7">
        <v>3358.65</v>
      </c>
      <c r="M4609" s="5">
        <v>0.15</v>
      </c>
      <c r="N4609" t="s">
        <v>1139</v>
      </c>
      <c r="O4609" t="s">
        <v>17</v>
      </c>
      <c r="P4609" t="s">
        <v>58</v>
      </c>
      <c r="Q4609" t="s">
        <v>19</v>
      </c>
      <c r="R4609" t="s">
        <v>43</v>
      </c>
      <c r="S4609" t="s">
        <v>17</v>
      </c>
      <c r="T4609" t="s">
        <v>13312</v>
      </c>
      <c r="U4609" s="1">
        <v>45697</v>
      </c>
      <c r="V4609">
        <v>134</v>
      </c>
      <c r="W4609" t="str">
        <f t="shared" si="118"/>
        <v>120-149</v>
      </c>
    </row>
    <row r="4610" spans="1:23" x14ac:dyDescent="0.25">
      <c r="A4610" t="s">
        <v>4859</v>
      </c>
      <c r="B4610">
        <v>4333988874</v>
      </c>
      <c r="C4610">
        <v>7784394446</v>
      </c>
      <c r="D4610" s="1">
        <v>45805</v>
      </c>
      <c r="E4610">
        <v>99215</v>
      </c>
      <c r="F4610">
        <v>97110</v>
      </c>
      <c r="G4610" t="s">
        <v>3164</v>
      </c>
      <c r="H4610" s="34">
        <v>71765</v>
      </c>
      <c r="I4610" s="7">
        <v>58847</v>
      </c>
      <c r="J4610" s="7">
        <v>44672.54</v>
      </c>
      <c r="K4610" s="7">
        <v>3582</v>
      </c>
      <c r="L4610" s="7">
        <v>10592.46</v>
      </c>
      <c r="M4610" s="5">
        <v>0.18</v>
      </c>
      <c r="N4610" t="s">
        <v>3141</v>
      </c>
      <c r="O4610" t="s">
        <v>30</v>
      </c>
      <c r="P4610" t="s">
        <v>40</v>
      </c>
      <c r="Q4610" t="s">
        <v>32</v>
      </c>
      <c r="R4610" t="s">
        <v>20</v>
      </c>
      <c r="S4610" t="s">
        <v>21</v>
      </c>
      <c r="T4610" t="s">
        <v>13310</v>
      </c>
      <c r="U4610" s="1">
        <v>45965</v>
      </c>
      <c r="V4610">
        <v>160</v>
      </c>
      <c r="W4610" t="str">
        <f t="shared" si="118"/>
        <v>150-179</v>
      </c>
    </row>
    <row r="4611" spans="1:23" x14ac:dyDescent="0.25">
      <c r="A4611" t="s">
        <v>4860</v>
      </c>
      <c r="B4611">
        <v>609432629</v>
      </c>
      <c r="C4611">
        <v>5420160071</v>
      </c>
      <c r="D4611" s="1">
        <v>45949</v>
      </c>
      <c r="E4611">
        <v>99214</v>
      </c>
      <c r="F4611">
        <v>99203</v>
      </c>
      <c r="G4611" t="s">
        <v>3242</v>
      </c>
      <c r="H4611" s="34">
        <v>62093</v>
      </c>
      <c r="I4611" s="7">
        <v>52779</v>
      </c>
      <c r="J4611" s="7">
        <v>47175.42</v>
      </c>
      <c r="K4611" s="7">
        <v>4548</v>
      </c>
      <c r="L4611" s="7">
        <v>1055.58</v>
      </c>
      <c r="M4611" s="5">
        <v>0.02</v>
      </c>
      <c r="N4611" t="s">
        <v>16</v>
      </c>
      <c r="O4611" t="s">
        <v>30</v>
      </c>
      <c r="P4611" t="s">
        <v>97</v>
      </c>
      <c r="Q4611" t="s">
        <v>32</v>
      </c>
      <c r="R4611" t="s">
        <v>27</v>
      </c>
      <c r="S4611" t="s">
        <v>17</v>
      </c>
      <c r="T4611" t="s">
        <v>13311</v>
      </c>
      <c r="U4611" s="1">
        <v>46105</v>
      </c>
      <c r="V4611">
        <v>156</v>
      </c>
      <c r="W4611" t="str">
        <f t="shared" ref="W4611:W4674" si="119">IF(V4611="","",IF(V4611&lt;30,"0-29",IF(V4611&lt;60,"30-59",IF(V4611&lt;90,"60-89",IF(V4611&lt;120,"90-119",IF(V4611&lt;150,"120-149",IF(V4611&lt;180,"150-179",IF(V4611&lt;210,"180-209",IF(V4611&lt;240,"210-239",IF(V4611&lt;270,"240-269",IF(V4611&lt;300,"270-299",IF(V4611&lt;330,"300-329",IF(V4611&lt;360,"330-359","360+")))))))))))))</f>
        <v>150-179</v>
      </c>
    </row>
    <row r="4612" spans="1:23" x14ac:dyDescent="0.25">
      <c r="A4612" t="s">
        <v>4861</v>
      </c>
      <c r="B4612">
        <v>3440491203</v>
      </c>
      <c r="C4612">
        <v>5728262631</v>
      </c>
      <c r="D4612" s="1">
        <v>45364</v>
      </c>
      <c r="E4612">
        <v>99221</v>
      </c>
      <c r="F4612">
        <v>99202</v>
      </c>
      <c r="G4612" t="s">
        <v>209</v>
      </c>
      <c r="H4612" s="34">
        <v>85934</v>
      </c>
      <c r="I4612" s="7">
        <v>70466</v>
      </c>
      <c r="J4612" s="7">
        <v>57782.12</v>
      </c>
      <c r="K4612" s="7">
        <v>0</v>
      </c>
      <c r="L4612" s="7">
        <v>12683.88</v>
      </c>
      <c r="M4612" s="5">
        <v>0.18</v>
      </c>
      <c r="N4612" t="s">
        <v>3141</v>
      </c>
      <c r="O4612" t="s">
        <v>17</v>
      </c>
      <c r="P4612" t="s">
        <v>3147</v>
      </c>
      <c r="Q4612" t="s">
        <v>19</v>
      </c>
      <c r="R4612" t="s">
        <v>21</v>
      </c>
      <c r="S4612" t="s">
        <v>17</v>
      </c>
      <c r="T4612" t="s">
        <v>13310</v>
      </c>
      <c r="U4612" s="1">
        <v>45471</v>
      </c>
      <c r="V4612">
        <v>107</v>
      </c>
      <c r="W4612" t="str">
        <f t="shared" si="119"/>
        <v>90-119</v>
      </c>
    </row>
    <row r="4613" spans="1:23" x14ac:dyDescent="0.25">
      <c r="A4613" t="s">
        <v>4862</v>
      </c>
      <c r="B4613">
        <v>3003646637</v>
      </c>
      <c r="C4613">
        <v>2340852393</v>
      </c>
      <c r="D4613" s="1">
        <v>45837</v>
      </c>
      <c r="E4613">
        <v>99233</v>
      </c>
      <c r="F4613">
        <v>71046</v>
      </c>
      <c r="G4613" t="s">
        <v>296</v>
      </c>
      <c r="H4613" s="34">
        <v>88441</v>
      </c>
      <c r="I4613" s="7">
        <v>63678</v>
      </c>
      <c r="J4613" s="7">
        <v>58583.76</v>
      </c>
      <c r="K4613" s="7">
        <v>0</v>
      </c>
      <c r="L4613" s="7">
        <v>5094.24</v>
      </c>
      <c r="M4613" s="5">
        <v>0.08</v>
      </c>
      <c r="N4613" t="s">
        <v>24</v>
      </c>
      <c r="O4613" t="s">
        <v>17</v>
      </c>
      <c r="P4613" t="s">
        <v>97</v>
      </c>
      <c r="Q4613" t="s">
        <v>19</v>
      </c>
      <c r="R4613" t="s">
        <v>43</v>
      </c>
      <c r="S4613" t="s">
        <v>27</v>
      </c>
      <c r="T4613" t="s">
        <v>13311</v>
      </c>
      <c r="U4613" s="1">
        <v>45981</v>
      </c>
      <c r="V4613">
        <v>144</v>
      </c>
      <c r="W4613" t="str">
        <f t="shared" si="119"/>
        <v>120-149</v>
      </c>
    </row>
    <row r="4614" spans="1:23" x14ac:dyDescent="0.25">
      <c r="A4614" t="s">
        <v>4863</v>
      </c>
      <c r="B4614">
        <v>6188606216</v>
      </c>
      <c r="C4614">
        <v>5623166771</v>
      </c>
      <c r="D4614" s="1">
        <v>45902</v>
      </c>
      <c r="E4614">
        <v>99222</v>
      </c>
      <c r="F4614">
        <v>99284</v>
      </c>
      <c r="G4614" t="s">
        <v>99</v>
      </c>
      <c r="H4614" s="34">
        <v>53870</v>
      </c>
      <c r="I4614" s="7">
        <v>35016</v>
      </c>
      <c r="J4614" s="7">
        <v>26265.08</v>
      </c>
      <c r="K4614" s="7">
        <v>4549</v>
      </c>
      <c r="L4614" s="7">
        <v>4201.92</v>
      </c>
      <c r="M4614" s="5">
        <v>0.12</v>
      </c>
      <c r="N4614" t="s">
        <v>46</v>
      </c>
      <c r="O4614" t="s">
        <v>27</v>
      </c>
      <c r="P4614" t="s">
        <v>25</v>
      </c>
      <c r="Q4614" t="s">
        <v>32</v>
      </c>
      <c r="R4614" t="s">
        <v>27</v>
      </c>
      <c r="S4614" t="s">
        <v>27</v>
      </c>
      <c r="T4614" t="s">
        <v>13311</v>
      </c>
      <c r="U4614" s="1">
        <v>45987</v>
      </c>
      <c r="V4614">
        <v>85</v>
      </c>
      <c r="W4614" t="str">
        <f t="shared" si="119"/>
        <v>60-89</v>
      </c>
    </row>
    <row r="4615" spans="1:23" x14ac:dyDescent="0.25">
      <c r="A4615" t="s">
        <v>4864</v>
      </c>
      <c r="B4615">
        <v>1500882993</v>
      </c>
      <c r="C4615">
        <v>7034757058</v>
      </c>
      <c r="D4615" s="1">
        <v>45296</v>
      </c>
      <c r="E4615">
        <v>99214</v>
      </c>
      <c r="F4615">
        <v>99292</v>
      </c>
      <c r="G4615" t="s">
        <v>3187</v>
      </c>
      <c r="H4615" s="34">
        <v>67934</v>
      </c>
      <c r="I4615" s="7">
        <v>54347</v>
      </c>
      <c r="J4615" s="7">
        <v>35916.42</v>
      </c>
      <c r="K4615" s="7">
        <v>10822</v>
      </c>
      <c r="L4615" s="7">
        <v>7608.58</v>
      </c>
      <c r="M4615" s="5">
        <v>0.14000000000000001</v>
      </c>
      <c r="N4615" t="s">
        <v>1135</v>
      </c>
      <c r="O4615" t="s">
        <v>27</v>
      </c>
      <c r="P4615" t="s">
        <v>3149</v>
      </c>
      <c r="Q4615" t="s">
        <v>32</v>
      </c>
      <c r="R4615" t="s">
        <v>38</v>
      </c>
      <c r="S4615" t="s">
        <v>17</v>
      </c>
      <c r="T4615" t="s">
        <v>13311</v>
      </c>
      <c r="U4615" s="1">
        <v>45378</v>
      </c>
      <c r="V4615">
        <v>82</v>
      </c>
      <c r="W4615" t="str">
        <f t="shared" si="119"/>
        <v>60-89</v>
      </c>
    </row>
    <row r="4616" spans="1:23" x14ac:dyDescent="0.25">
      <c r="A4616" t="s">
        <v>4865</v>
      </c>
      <c r="B4616">
        <v>4053528910</v>
      </c>
      <c r="C4616">
        <v>7533610935</v>
      </c>
      <c r="D4616" s="1">
        <v>45436</v>
      </c>
      <c r="E4616">
        <v>99222</v>
      </c>
      <c r="F4616">
        <v>99284</v>
      </c>
      <c r="G4616" t="s">
        <v>3598</v>
      </c>
      <c r="H4616" s="34">
        <v>50228</v>
      </c>
      <c r="I4616" s="7">
        <v>42694</v>
      </c>
      <c r="J4616" s="7">
        <v>36816.120000000003</v>
      </c>
      <c r="K4616" s="7">
        <v>5024</v>
      </c>
      <c r="L4616" s="7">
        <v>853.88</v>
      </c>
      <c r="M4616" s="5">
        <v>0.02</v>
      </c>
      <c r="N4616" t="s">
        <v>16</v>
      </c>
      <c r="O4616" t="s">
        <v>30</v>
      </c>
      <c r="P4616" t="s">
        <v>25</v>
      </c>
      <c r="Q4616" t="s">
        <v>32</v>
      </c>
      <c r="R4616" t="s">
        <v>20</v>
      </c>
      <c r="S4616" t="s">
        <v>17</v>
      </c>
      <c r="T4616" t="s">
        <v>13311</v>
      </c>
      <c r="U4616" s="1">
        <v>45551</v>
      </c>
      <c r="V4616">
        <v>115</v>
      </c>
      <c r="W4616" t="str">
        <f t="shared" si="119"/>
        <v>90-119</v>
      </c>
    </row>
    <row r="4617" spans="1:23" x14ac:dyDescent="0.25">
      <c r="A4617" t="s">
        <v>4866</v>
      </c>
      <c r="B4617">
        <v>3247312476</v>
      </c>
      <c r="C4617">
        <v>4174304613</v>
      </c>
      <c r="D4617" s="1">
        <v>45570</v>
      </c>
      <c r="E4617">
        <v>99233</v>
      </c>
      <c r="F4617">
        <v>99215</v>
      </c>
      <c r="G4617" t="s">
        <v>3482</v>
      </c>
      <c r="H4617" s="34">
        <v>98314</v>
      </c>
      <c r="I4617" s="7">
        <v>83567</v>
      </c>
      <c r="J4617" s="7">
        <v>81895.66</v>
      </c>
      <c r="K4617" s="7">
        <v>0</v>
      </c>
      <c r="L4617" s="7">
        <v>1671.34</v>
      </c>
      <c r="M4617" s="5">
        <v>0.02</v>
      </c>
      <c r="N4617" t="s">
        <v>16</v>
      </c>
      <c r="O4617" t="s">
        <v>17</v>
      </c>
      <c r="P4617" t="s">
        <v>3149</v>
      </c>
      <c r="Q4617" t="s">
        <v>32</v>
      </c>
      <c r="R4617" t="s">
        <v>27</v>
      </c>
      <c r="S4617" t="s">
        <v>17</v>
      </c>
      <c r="T4617" t="s">
        <v>13311</v>
      </c>
      <c r="U4617" s="1">
        <v>45685</v>
      </c>
      <c r="V4617">
        <v>115</v>
      </c>
      <c r="W4617" t="str">
        <f t="shared" si="119"/>
        <v>90-119</v>
      </c>
    </row>
    <row r="4618" spans="1:23" x14ac:dyDescent="0.25">
      <c r="A4618" t="s">
        <v>4867</v>
      </c>
      <c r="B4618">
        <v>8543164962</v>
      </c>
      <c r="C4618">
        <v>954260300</v>
      </c>
      <c r="D4618" s="1">
        <v>45476</v>
      </c>
      <c r="E4618">
        <v>99213</v>
      </c>
      <c r="F4618">
        <v>97110</v>
      </c>
      <c r="G4618" t="s">
        <v>99</v>
      </c>
      <c r="H4618" s="34">
        <v>78773</v>
      </c>
      <c r="I4618" s="7">
        <v>56717</v>
      </c>
      <c r="J4618" s="7">
        <v>32666.639999999999</v>
      </c>
      <c r="K4618" s="7">
        <v>19513</v>
      </c>
      <c r="L4618" s="7">
        <v>4537.3599999999997</v>
      </c>
      <c r="M4618" s="5">
        <v>0.08</v>
      </c>
      <c r="N4618" t="s">
        <v>24</v>
      </c>
      <c r="O4618" t="s">
        <v>27</v>
      </c>
      <c r="P4618" t="s">
        <v>3146</v>
      </c>
      <c r="Q4618" t="s">
        <v>32</v>
      </c>
      <c r="R4618" t="s">
        <v>20</v>
      </c>
      <c r="S4618" t="s">
        <v>21</v>
      </c>
      <c r="T4618" t="s">
        <v>13310</v>
      </c>
      <c r="U4618" s="1">
        <v>45516</v>
      </c>
      <c r="V4618">
        <v>40</v>
      </c>
      <c r="W4618" t="str">
        <f t="shared" si="119"/>
        <v>30-59</v>
      </c>
    </row>
    <row r="4619" spans="1:23" x14ac:dyDescent="0.25">
      <c r="A4619" t="s">
        <v>4868</v>
      </c>
      <c r="B4619">
        <v>2717669326</v>
      </c>
      <c r="C4619">
        <v>7554299582</v>
      </c>
      <c r="D4619" s="1">
        <v>45554</v>
      </c>
      <c r="E4619">
        <v>99232</v>
      </c>
      <c r="F4619">
        <v>99283</v>
      </c>
      <c r="G4619" t="s">
        <v>45</v>
      </c>
      <c r="H4619" s="34">
        <v>79183</v>
      </c>
      <c r="I4619" s="7">
        <v>64930</v>
      </c>
      <c r="J4619" s="7">
        <v>53242.6</v>
      </c>
      <c r="K4619" s="7">
        <v>0</v>
      </c>
      <c r="L4619" s="7">
        <v>11687.4</v>
      </c>
      <c r="M4619" s="5">
        <v>0.18</v>
      </c>
      <c r="N4619" t="s">
        <v>3141</v>
      </c>
      <c r="O4619" t="s">
        <v>17</v>
      </c>
      <c r="P4619" t="s">
        <v>55</v>
      </c>
      <c r="Q4619" t="s">
        <v>32</v>
      </c>
      <c r="R4619" t="s">
        <v>20</v>
      </c>
      <c r="S4619" t="s">
        <v>27</v>
      </c>
      <c r="T4619" t="s">
        <v>13311</v>
      </c>
      <c r="U4619" s="1">
        <v>45708</v>
      </c>
      <c r="V4619">
        <v>154</v>
      </c>
      <c r="W4619" t="str">
        <f t="shared" si="119"/>
        <v>150-179</v>
      </c>
    </row>
    <row r="4620" spans="1:23" x14ac:dyDescent="0.25">
      <c r="A4620" t="s">
        <v>4869</v>
      </c>
      <c r="B4620">
        <v>6163497170</v>
      </c>
      <c r="C4620">
        <v>1198190581</v>
      </c>
      <c r="D4620" s="1">
        <v>45481</v>
      </c>
      <c r="E4620">
        <v>99238</v>
      </c>
      <c r="F4620">
        <v>99212</v>
      </c>
      <c r="G4620" t="s">
        <v>3258</v>
      </c>
      <c r="H4620" s="34">
        <v>68714</v>
      </c>
      <c r="I4620" s="7">
        <v>51536</v>
      </c>
      <c r="J4620" s="7">
        <v>23544.6</v>
      </c>
      <c r="K4620" s="7">
        <v>20261</v>
      </c>
      <c r="L4620" s="7">
        <v>7730.4</v>
      </c>
      <c r="M4620" s="5">
        <v>0.15</v>
      </c>
      <c r="N4620" t="s">
        <v>1139</v>
      </c>
      <c r="O4620" t="s">
        <v>27</v>
      </c>
      <c r="P4620" t="s">
        <v>3148</v>
      </c>
      <c r="Q4620" t="s">
        <v>19</v>
      </c>
      <c r="R4620" t="s">
        <v>21</v>
      </c>
      <c r="S4620" t="s">
        <v>17</v>
      </c>
      <c r="T4620" t="s">
        <v>13312</v>
      </c>
      <c r="U4620" s="1">
        <v>45657</v>
      </c>
      <c r="V4620">
        <v>176</v>
      </c>
      <c r="W4620" t="str">
        <f t="shared" si="119"/>
        <v>150-179</v>
      </c>
    </row>
    <row r="4621" spans="1:23" x14ac:dyDescent="0.25">
      <c r="A4621" t="s">
        <v>4870</v>
      </c>
      <c r="B4621">
        <v>1882763480</v>
      </c>
      <c r="C4621">
        <v>5060433161</v>
      </c>
      <c r="D4621" s="1">
        <v>45898</v>
      </c>
      <c r="E4621">
        <v>99221</v>
      </c>
      <c r="F4621">
        <v>81000</v>
      </c>
      <c r="G4621" t="s">
        <v>110</v>
      </c>
      <c r="H4621" s="34">
        <v>12644</v>
      </c>
      <c r="I4621" s="7">
        <v>10747</v>
      </c>
      <c r="J4621" s="7">
        <v>9427.06</v>
      </c>
      <c r="K4621" s="7">
        <v>1105</v>
      </c>
      <c r="L4621" s="7">
        <v>214.94</v>
      </c>
      <c r="M4621" s="5">
        <v>0.02</v>
      </c>
      <c r="N4621" t="s">
        <v>16</v>
      </c>
      <c r="O4621" t="s">
        <v>30</v>
      </c>
      <c r="P4621" t="s">
        <v>31</v>
      </c>
      <c r="Q4621" t="s">
        <v>32</v>
      </c>
      <c r="R4621" t="s">
        <v>20</v>
      </c>
      <c r="S4621" t="s">
        <v>21</v>
      </c>
      <c r="T4621" t="s">
        <v>13312</v>
      </c>
      <c r="U4621" s="1">
        <v>45939</v>
      </c>
      <c r="V4621">
        <v>41</v>
      </c>
      <c r="W4621" t="str">
        <f t="shared" si="119"/>
        <v>30-59</v>
      </c>
    </row>
    <row r="4622" spans="1:23" x14ac:dyDescent="0.25">
      <c r="A4622" t="s">
        <v>4871</v>
      </c>
      <c r="B4622">
        <v>381852039</v>
      </c>
      <c r="C4622">
        <v>1129536542</v>
      </c>
      <c r="D4622" s="1">
        <v>45330</v>
      </c>
      <c r="E4622">
        <v>99223</v>
      </c>
      <c r="F4622">
        <v>99285</v>
      </c>
      <c r="G4622" t="s">
        <v>3283</v>
      </c>
      <c r="H4622" s="34">
        <v>55368</v>
      </c>
      <c r="I4622" s="7">
        <v>45402</v>
      </c>
      <c r="J4622" s="7">
        <v>19474.64</v>
      </c>
      <c r="K4622" s="7">
        <v>17755</v>
      </c>
      <c r="L4622" s="7">
        <v>8172.36</v>
      </c>
      <c r="M4622" s="5">
        <v>0.18</v>
      </c>
      <c r="N4622" t="s">
        <v>3141</v>
      </c>
      <c r="O4622" t="s">
        <v>27</v>
      </c>
      <c r="P4622" t="s">
        <v>3147</v>
      </c>
      <c r="Q4622" t="s">
        <v>32</v>
      </c>
      <c r="R4622" t="s">
        <v>38</v>
      </c>
      <c r="S4622" t="s">
        <v>27</v>
      </c>
      <c r="T4622" t="s">
        <v>13311</v>
      </c>
      <c r="U4622" s="1">
        <v>45379</v>
      </c>
      <c r="V4622">
        <v>49</v>
      </c>
      <c r="W4622" t="str">
        <f t="shared" si="119"/>
        <v>30-59</v>
      </c>
    </row>
    <row r="4623" spans="1:23" x14ac:dyDescent="0.25">
      <c r="A4623" t="s">
        <v>4872</v>
      </c>
      <c r="B4623">
        <v>7280506159</v>
      </c>
      <c r="C4623">
        <v>5349991954</v>
      </c>
      <c r="D4623" s="1">
        <v>45779</v>
      </c>
      <c r="E4623">
        <v>99231</v>
      </c>
      <c r="F4623">
        <v>71046</v>
      </c>
      <c r="G4623" t="s">
        <v>3232</v>
      </c>
      <c r="H4623" s="34">
        <v>99215</v>
      </c>
      <c r="I4623" s="7">
        <v>77388</v>
      </c>
      <c r="J4623" s="7">
        <v>61910.400000000001</v>
      </c>
      <c r="K4623" s="7">
        <v>0</v>
      </c>
      <c r="L4623" s="7">
        <v>15477.6</v>
      </c>
      <c r="M4623" s="5">
        <v>0.2</v>
      </c>
      <c r="N4623" t="s">
        <v>3140</v>
      </c>
      <c r="O4623" t="s">
        <v>17</v>
      </c>
      <c r="P4623" t="s">
        <v>97</v>
      </c>
      <c r="Q4623" t="s">
        <v>32</v>
      </c>
      <c r="R4623" t="s">
        <v>21</v>
      </c>
      <c r="S4623" t="s">
        <v>17</v>
      </c>
      <c r="T4623" t="s">
        <v>13311</v>
      </c>
      <c r="U4623" s="1">
        <v>45838</v>
      </c>
      <c r="V4623">
        <v>59</v>
      </c>
      <c r="W4623" t="str">
        <f t="shared" si="119"/>
        <v>30-59</v>
      </c>
    </row>
    <row r="4624" spans="1:23" x14ac:dyDescent="0.25">
      <c r="A4624" t="s">
        <v>4873</v>
      </c>
      <c r="B4624">
        <v>7456533193</v>
      </c>
      <c r="C4624">
        <v>4982704499</v>
      </c>
      <c r="D4624" s="1">
        <v>45626</v>
      </c>
      <c r="E4624">
        <v>99233</v>
      </c>
      <c r="F4624">
        <v>36415</v>
      </c>
      <c r="G4624" t="s">
        <v>127</v>
      </c>
      <c r="H4624" s="34">
        <v>80290</v>
      </c>
      <c r="I4624" s="7">
        <v>63429</v>
      </c>
      <c r="J4624" s="7">
        <v>44354.36</v>
      </c>
      <c r="K4624" s="7">
        <v>8926</v>
      </c>
      <c r="L4624" s="7">
        <v>10148.64</v>
      </c>
      <c r="M4624" s="5">
        <v>0.16</v>
      </c>
      <c r="N4624" t="s">
        <v>1138</v>
      </c>
      <c r="O4624" t="s">
        <v>30</v>
      </c>
      <c r="P4624" t="s">
        <v>3147</v>
      </c>
      <c r="Q4624" t="s">
        <v>19</v>
      </c>
      <c r="R4624" t="s">
        <v>20</v>
      </c>
      <c r="S4624" t="s">
        <v>17</v>
      </c>
      <c r="T4624" t="s">
        <v>13312</v>
      </c>
      <c r="U4624" s="1">
        <v>45656</v>
      </c>
      <c r="V4624">
        <v>30</v>
      </c>
      <c r="W4624" t="str">
        <f t="shared" si="119"/>
        <v>30-59</v>
      </c>
    </row>
    <row r="4625" spans="1:23" x14ac:dyDescent="0.25">
      <c r="A4625" t="s">
        <v>4874</v>
      </c>
      <c r="B4625">
        <v>4140857199</v>
      </c>
      <c r="C4625">
        <v>5402476444</v>
      </c>
      <c r="D4625" s="1">
        <v>45516</v>
      </c>
      <c r="E4625">
        <v>99213</v>
      </c>
      <c r="F4625">
        <v>99201</v>
      </c>
      <c r="G4625" t="s">
        <v>222</v>
      </c>
      <c r="H4625" s="34">
        <v>86052</v>
      </c>
      <c r="I4625" s="7">
        <v>73144</v>
      </c>
      <c r="J4625" s="7">
        <v>71681.119999999995</v>
      </c>
      <c r="K4625" s="7">
        <v>0</v>
      </c>
      <c r="L4625" s="7">
        <v>1462.88</v>
      </c>
      <c r="M4625" s="5">
        <v>0.02</v>
      </c>
      <c r="N4625" t="s">
        <v>16</v>
      </c>
      <c r="O4625" t="s">
        <v>17</v>
      </c>
      <c r="P4625" t="s">
        <v>55</v>
      </c>
      <c r="Q4625" t="s">
        <v>19</v>
      </c>
      <c r="R4625" t="s">
        <v>43</v>
      </c>
      <c r="S4625" t="s">
        <v>21</v>
      </c>
      <c r="T4625" t="s">
        <v>13311</v>
      </c>
      <c r="U4625" s="1">
        <v>45568</v>
      </c>
      <c r="V4625">
        <v>52</v>
      </c>
      <c r="W4625" t="str">
        <f t="shared" si="119"/>
        <v>30-59</v>
      </c>
    </row>
    <row r="4626" spans="1:23" x14ac:dyDescent="0.25">
      <c r="A4626" t="s">
        <v>4875</v>
      </c>
      <c r="B4626">
        <v>2099378275</v>
      </c>
      <c r="C4626">
        <v>5264714730</v>
      </c>
      <c r="D4626" s="1">
        <v>45883</v>
      </c>
      <c r="E4626">
        <v>99222</v>
      </c>
      <c r="F4626">
        <v>99203</v>
      </c>
      <c r="G4626" t="s">
        <v>318</v>
      </c>
      <c r="H4626" s="34">
        <v>30982</v>
      </c>
      <c r="I4626" s="7">
        <v>26335</v>
      </c>
      <c r="J4626" s="7">
        <v>25808.3</v>
      </c>
      <c r="K4626" s="7">
        <v>0</v>
      </c>
      <c r="L4626" s="7">
        <v>526.70000000000005</v>
      </c>
      <c r="M4626" s="5">
        <v>0.02</v>
      </c>
      <c r="N4626" t="s">
        <v>16</v>
      </c>
      <c r="O4626" t="s">
        <v>17</v>
      </c>
      <c r="P4626" t="s">
        <v>25</v>
      </c>
      <c r="Q4626" t="s">
        <v>19</v>
      </c>
      <c r="R4626" t="s">
        <v>21</v>
      </c>
      <c r="S4626" t="s">
        <v>27</v>
      </c>
      <c r="T4626" t="s">
        <v>13312</v>
      </c>
      <c r="U4626" s="1">
        <v>46060</v>
      </c>
      <c r="V4626">
        <v>177</v>
      </c>
      <c r="W4626" t="str">
        <f t="shared" si="119"/>
        <v>150-179</v>
      </c>
    </row>
    <row r="4627" spans="1:23" x14ac:dyDescent="0.25">
      <c r="A4627" t="s">
        <v>4876</v>
      </c>
      <c r="B4627">
        <v>752568633</v>
      </c>
      <c r="C4627">
        <v>9586719004</v>
      </c>
      <c r="D4627" s="1">
        <v>45768</v>
      </c>
      <c r="E4627">
        <v>99238</v>
      </c>
      <c r="F4627">
        <v>99212</v>
      </c>
      <c r="G4627" t="s">
        <v>3357</v>
      </c>
      <c r="H4627" s="34">
        <v>98820</v>
      </c>
      <c r="I4627" s="7">
        <v>79056</v>
      </c>
      <c r="J4627" s="7">
        <v>43289.16</v>
      </c>
      <c r="K4627" s="7">
        <v>24699</v>
      </c>
      <c r="L4627" s="7">
        <v>11067.84</v>
      </c>
      <c r="M4627" s="5">
        <v>0.14000000000000001</v>
      </c>
      <c r="N4627" t="s">
        <v>1135</v>
      </c>
      <c r="O4627" t="s">
        <v>27</v>
      </c>
      <c r="P4627" t="s">
        <v>3150</v>
      </c>
      <c r="Q4627" t="s">
        <v>32</v>
      </c>
      <c r="R4627" t="s">
        <v>20</v>
      </c>
      <c r="S4627" t="s">
        <v>17</v>
      </c>
      <c r="T4627" t="s">
        <v>13311</v>
      </c>
      <c r="U4627" s="1">
        <v>45820</v>
      </c>
      <c r="V4627">
        <v>52</v>
      </c>
      <c r="W4627" t="str">
        <f t="shared" si="119"/>
        <v>30-59</v>
      </c>
    </row>
    <row r="4628" spans="1:23" x14ac:dyDescent="0.25">
      <c r="A4628" t="s">
        <v>4877</v>
      </c>
      <c r="B4628">
        <v>9140234333</v>
      </c>
      <c r="C4628">
        <v>7576305996</v>
      </c>
      <c r="D4628" s="1">
        <v>45695</v>
      </c>
      <c r="E4628">
        <v>99214</v>
      </c>
      <c r="F4628">
        <v>99205</v>
      </c>
      <c r="G4628" t="s">
        <v>3531</v>
      </c>
      <c r="H4628" s="34">
        <v>56899</v>
      </c>
      <c r="I4628" s="7">
        <v>46657</v>
      </c>
      <c r="J4628" s="7">
        <v>33498.74</v>
      </c>
      <c r="K4628" s="7">
        <v>4760</v>
      </c>
      <c r="L4628" s="7">
        <v>8398.26</v>
      </c>
      <c r="M4628" s="5">
        <v>0.18</v>
      </c>
      <c r="N4628" t="s">
        <v>3141</v>
      </c>
      <c r="O4628" t="s">
        <v>30</v>
      </c>
      <c r="P4628" t="s">
        <v>3148</v>
      </c>
      <c r="Q4628" t="s">
        <v>32</v>
      </c>
      <c r="R4628" t="s">
        <v>26</v>
      </c>
      <c r="S4628" t="s">
        <v>21</v>
      </c>
      <c r="T4628" t="s">
        <v>13311</v>
      </c>
      <c r="U4628" s="1">
        <v>45782</v>
      </c>
      <c r="V4628">
        <v>87</v>
      </c>
      <c r="W4628" t="str">
        <f t="shared" si="119"/>
        <v>60-89</v>
      </c>
    </row>
    <row r="4629" spans="1:23" x14ac:dyDescent="0.25">
      <c r="A4629" t="s">
        <v>4878</v>
      </c>
      <c r="B4629">
        <v>731177472</v>
      </c>
      <c r="C4629">
        <v>1332003579</v>
      </c>
      <c r="D4629" s="1">
        <v>45643</v>
      </c>
      <c r="E4629">
        <v>99238</v>
      </c>
      <c r="F4629">
        <v>90834</v>
      </c>
      <c r="G4629" t="s">
        <v>3391</v>
      </c>
      <c r="H4629" s="34">
        <v>79602</v>
      </c>
      <c r="I4629" s="7">
        <v>65274</v>
      </c>
      <c r="J4629" s="7">
        <v>53524.68</v>
      </c>
      <c r="K4629" s="7">
        <v>0</v>
      </c>
      <c r="L4629" s="7">
        <v>11749.32</v>
      </c>
      <c r="M4629" s="5">
        <v>0.18</v>
      </c>
      <c r="N4629" t="s">
        <v>3141</v>
      </c>
      <c r="O4629" t="s">
        <v>17</v>
      </c>
      <c r="P4629" t="s">
        <v>3150</v>
      </c>
      <c r="Q4629" t="s">
        <v>19</v>
      </c>
      <c r="R4629" t="s">
        <v>27</v>
      </c>
      <c r="S4629" t="s">
        <v>17</v>
      </c>
      <c r="T4629" t="s">
        <v>13312</v>
      </c>
      <c r="U4629" s="1">
        <v>45755</v>
      </c>
      <c r="V4629">
        <v>112</v>
      </c>
      <c r="W4629" t="str">
        <f t="shared" si="119"/>
        <v>90-119</v>
      </c>
    </row>
    <row r="4630" spans="1:23" x14ac:dyDescent="0.25">
      <c r="A4630" t="s">
        <v>4879</v>
      </c>
      <c r="B4630">
        <v>9842697712</v>
      </c>
      <c r="C4630">
        <v>6925929465</v>
      </c>
      <c r="D4630" s="1">
        <v>45428</v>
      </c>
      <c r="E4630">
        <v>99238</v>
      </c>
      <c r="F4630">
        <v>99202</v>
      </c>
      <c r="G4630" t="s">
        <v>351</v>
      </c>
      <c r="H4630" s="34">
        <v>39996</v>
      </c>
      <c r="I4630" s="7">
        <v>29997</v>
      </c>
      <c r="J4630" s="7">
        <v>20409.45</v>
      </c>
      <c r="K4630" s="7">
        <v>5088</v>
      </c>
      <c r="L4630" s="7">
        <v>4499.55</v>
      </c>
      <c r="M4630" s="5">
        <v>0.15</v>
      </c>
      <c r="N4630" t="s">
        <v>1139</v>
      </c>
      <c r="O4630" t="s">
        <v>27</v>
      </c>
      <c r="P4630" t="s">
        <v>97</v>
      </c>
      <c r="Q4630" t="s">
        <v>19</v>
      </c>
      <c r="R4630" t="s">
        <v>38</v>
      </c>
      <c r="S4630" t="s">
        <v>21</v>
      </c>
      <c r="T4630" t="s">
        <v>13310</v>
      </c>
      <c r="U4630" s="1">
        <v>45542</v>
      </c>
      <c r="V4630">
        <v>114</v>
      </c>
      <c r="W4630" t="str">
        <f t="shared" si="119"/>
        <v>90-119</v>
      </c>
    </row>
    <row r="4631" spans="1:23" x14ac:dyDescent="0.25">
      <c r="A4631" t="s">
        <v>4880</v>
      </c>
      <c r="B4631">
        <v>106972329</v>
      </c>
      <c r="C4631">
        <v>6441483122</v>
      </c>
      <c r="D4631" s="1">
        <v>45730</v>
      </c>
      <c r="E4631">
        <v>99214</v>
      </c>
      <c r="F4631">
        <v>85025</v>
      </c>
      <c r="G4631" t="s">
        <v>222</v>
      </c>
      <c r="H4631" s="34">
        <v>80752</v>
      </c>
      <c r="I4631" s="7">
        <v>63794</v>
      </c>
      <c r="J4631" s="7">
        <v>45171.96</v>
      </c>
      <c r="K4631" s="7">
        <v>8415</v>
      </c>
      <c r="L4631" s="7">
        <v>10207.040000000001</v>
      </c>
      <c r="M4631" s="5">
        <v>0.16</v>
      </c>
      <c r="N4631" t="s">
        <v>1138</v>
      </c>
      <c r="O4631" t="s">
        <v>30</v>
      </c>
      <c r="P4631" t="s">
        <v>3149</v>
      </c>
      <c r="Q4631" t="s">
        <v>19</v>
      </c>
      <c r="R4631" t="s">
        <v>27</v>
      </c>
      <c r="S4631" t="s">
        <v>27</v>
      </c>
      <c r="T4631" t="s">
        <v>13311</v>
      </c>
      <c r="U4631" s="1">
        <v>45827</v>
      </c>
      <c r="V4631">
        <v>97</v>
      </c>
      <c r="W4631" t="str">
        <f t="shared" si="119"/>
        <v>90-119</v>
      </c>
    </row>
    <row r="4632" spans="1:23" x14ac:dyDescent="0.25">
      <c r="A4632" t="s">
        <v>4881</v>
      </c>
      <c r="B4632">
        <v>3158939384</v>
      </c>
      <c r="C4632">
        <v>2350578886</v>
      </c>
      <c r="D4632" s="1">
        <v>45553</v>
      </c>
      <c r="E4632">
        <v>99231</v>
      </c>
      <c r="F4632">
        <v>85025</v>
      </c>
      <c r="G4632" t="s">
        <v>593</v>
      </c>
      <c r="H4632" s="34">
        <v>13269</v>
      </c>
      <c r="I4632" s="7">
        <v>10881</v>
      </c>
      <c r="J4632" s="7">
        <v>7432.42</v>
      </c>
      <c r="K4632" s="7">
        <v>1490</v>
      </c>
      <c r="L4632" s="7">
        <v>1958.58</v>
      </c>
      <c r="M4632" s="5">
        <v>0.18</v>
      </c>
      <c r="N4632" t="s">
        <v>3141</v>
      </c>
      <c r="O4632" t="s">
        <v>30</v>
      </c>
      <c r="P4632" t="s">
        <v>3147</v>
      </c>
      <c r="Q4632" t="s">
        <v>19</v>
      </c>
      <c r="R4632" t="s">
        <v>21</v>
      </c>
      <c r="S4632" t="s">
        <v>17</v>
      </c>
      <c r="T4632" t="s">
        <v>13310</v>
      </c>
      <c r="U4632" s="1">
        <v>45617</v>
      </c>
      <c r="V4632">
        <v>64</v>
      </c>
      <c r="W4632" t="str">
        <f t="shared" si="119"/>
        <v>60-89</v>
      </c>
    </row>
    <row r="4633" spans="1:23" x14ac:dyDescent="0.25">
      <c r="A4633" t="s">
        <v>4882</v>
      </c>
      <c r="B4633">
        <v>6215722569</v>
      </c>
      <c r="C4633">
        <v>6989226170</v>
      </c>
      <c r="D4633" s="1">
        <v>45839</v>
      </c>
      <c r="E4633">
        <v>99232</v>
      </c>
      <c r="F4633">
        <v>99281</v>
      </c>
      <c r="G4633" t="s">
        <v>29</v>
      </c>
      <c r="H4633" s="34">
        <v>59305</v>
      </c>
      <c r="I4633" s="7">
        <v>42700</v>
      </c>
      <c r="J4633" s="7">
        <v>31034</v>
      </c>
      <c r="K4633" s="7">
        <v>8250</v>
      </c>
      <c r="L4633" s="7">
        <v>3416</v>
      </c>
      <c r="M4633" s="5">
        <v>0.08</v>
      </c>
      <c r="N4633" t="s">
        <v>24</v>
      </c>
      <c r="O4633" t="s">
        <v>27</v>
      </c>
      <c r="P4633" t="s">
        <v>31</v>
      </c>
      <c r="Q4633" t="s">
        <v>32</v>
      </c>
      <c r="R4633" t="s">
        <v>27</v>
      </c>
      <c r="S4633" t="s">
        <v>21</v>
      </c>
      <c r="T4633" t="s">
        <v>13310</v>
      </c>
      <c r="U4633" s="1">
        <v>45918</v>
      </c>
      <c r="V4633">
        <v>79</v>
      </c>
      <c r="W4633" t="str">
        <f t="shared" si="119"/>
        <v>60-89</v>
      </c>
    </row>
    <row r="4634" spans="1:23" x14ac:dyDescent="0.25">
      <c r="A4634" t="s">
        <v>4883</v>
      </c>
      <c r="B4634">
        <v>3426686000</v>
      </c>
      <c r="C4634">
        <v>5004049822</v>
      </c>
      <c r="D4634" s="1">
        <v>45622</v>
      </c>
      <c r="E4634">
        <v>99238</v>
      </c>
      <c r="F4634">
        <v>99281</v>
      </c>
      <c r="G4634" t="s">
        <v>3204</v>
      </c>
      <c r="H4634" s="34">
        <v>83762</v>
      </c>
      <c r="I4634" s="7">
        <v>67010</v>
      </c>
      <c r="J4634" s="7">
        <v>49792.6</v>
      </c>
      <c r="K4634" s="7">
        <v>7836</v>
      </c>
      <c r="L4634" s="7">
        <v>9381.4</v>
      </c>
      <c r="M4634" s="5">
        <v>0.14000000000000001</v>
      </c>
      <c r="N4634" t="s">
        <v>1135</v>
      </c>
      <c r="O4634" t="s">
        <v>30</v>
      </c>
      <c r="P4634" t="s">
        <v>3146</v>
      </c>
      <c r="Q4634" t="s">
        <v>32</v>
      </c>
      <c r="R4634" t="s">
        <v>21</v>
      </c>
      <c r="S4634" t="s">
        <v>21</v>
      </c>
      <c r="T4634" t="s">
        <v>13310</v>
      </c>
      <c r="U4634" s="1">
        <v>45795</v>
      </c>
      <c r="V4634">
        <v>173</v>
      </c>
      <c r="W4634" t="str">
        <f t="shared" si="119"/>
        <v>150-179</v>
      </c>
    </row>
    <row r="4635" spans="1:23" x14ac:dyDescent="0.25">
      <c r="A4635" t="s">
        <v>4884</v>
      </c>
      <c r="B4635">
        <v>7495668222</v>
      </c>
      <c r="C4635">
        <v>5240130300</v>
      </c>
      <c r="D4635" s="1">
        <v>45753</v>
      </c>
      <c r="E4635">
        <v>99231</v>
      </c>
      <c r="F4635">
        <v>97110</v>
      </c>
      <c r="G4635" t="s">
        <v>63</v>
      </c>
      <c r="H4635" s="34">
        <v>63842</v>
      </c>
      <c r="I4635" s="7">
        <v>52350</v>
      </c>
      <c r="J4635" s="7">
        <v>33185</v>
      </c>
      <c r="K4635" s="7">
        <v>9742</v>
      </c>
      <c r="L4635" s="7">
        <v>9423</v>
      </c>
      <c r="M4635" s="5">
        <v>0.18</v>
      </c>
      <c r="N4635" t="s">
        <v>3141</v>
      </c>
      <c r="O4635" t="s">
        <v>27</v>
      </c>
      <c r="P4635" t="s">
        <v>3149</v>
      </c>
      <c r="Q4635" t="s">
        <v>32</v>
      </c>
      <c r="R4635" t="s">
        <v>38</v>
      </c>
      <c r="S4635" t="s">
        <v>27</v>
      </c>
      <c r="T4635" t="s">
        <v>13311</v>
      </c>
      <c r="U4635" s="1">
        <v>45902</v>
      </c>
      <c r="V4635">
        <v>149</v>
      </c>
      <c r="W4635" t="str">
        <f t="shared" si="119"/>
        <v>120-149</v>
      </c>
    </row>
    <row r="4636" spans="1:23" x14ac:dyDescent="0.25">
      <c r="A4636" t="s">
        <v>4885</v>
      </c>
      <c r="B4636">
        <v>2895040394</v>
      </c>
      <c r="C4636">
        <v>791398722</v>
      </c>
      <c r="D4636" s="1">
        <v>45548</v>
      </c>
      <c r="E4636">
        <v>99215</v>
      </c>
      <c r="F4636">
        <v>99201</v>
      </c>
      <c r="G4636" t="s">
        <v>3227</v>
      </c>
      <c r="H4636" s="34">
        <v>24799</v>
      </c>
      <c r="I4636" s="7">
        <v>21079</v>
      </c>
      <c r="J4636" s="7">
        <v>18061.419999999998</v>
      </c>
      <c r="K4636" s="7">
        <v>2596</v>
      </c>
      <c r="L4636" s="7">
        <v>421.58</v>
      </c>
      <c r="M4636" s="5">
        <v>0.02</v>
      </c>
      <c r="N4636" t="s">
        <v>16</v>
      </c>
      <c r="O4636" t="s">
        <v>30</v>
      </c>
      <c r="P4636" t="s">
        <v>18</v>
      </c>
      <c r="Q4636" t="s">
        <v>19</v>
      </c>
      <c r="R4636" t="s">
        <v>43</v>
      </c>
      <c r="S4636" t="s">
        <v>27</v>
      </c>
      <c r="T4636" t="s">
        <v>13312</v>
      </c>
      <c r="U4636" s="1">
        <v>45692</v>
      </c>
      <c r="V4636">
        <v>144</v>
      </c>
      <c r="W4636" t="str">
        <f t="shared" si="119"/>
        <v>120-149</v>
      </c>
    </row>
    <row r="4637" spans="1:23" x14ac:dyDescent="0.25">
      <c r="A4637" t="s">
        <v>4886</v>
      </c>
      <c r="B4637">
        <v>1562374211</v>
      </c>
      <c r="C4637">
        <v>1418306403</v>
      </c>
      <c r="D4637" s="1">
        <v>45410</v>
      </c>
      <c r="E4637">
        <v>99232</v>
      </c>
      <c r="F4637">
        <v>99291</v>
      </c>
      <c r="G4637" t="s">
        <v>187</v>
      </c>
      <c r="H4637" s="34">
        <v>52373</v>
      </c>
      <c r="I4637" s="7">
        <v>40851</v>
      </c>
      <c r="J4637" s="7">
        <v>29406.799999999999</v>
      </c>
      <c r="K4637" s="7">
        <v>3274</v>
      </c>
      <c r="L4637" s="7">
        <v>8170.2</v>
      </c>
      <c r="M4637" s="5">
        <v>0.2</v>
      </c>
      <c r="N4637" t="s">
        <v>3140</v>
      </c>
      <c r="O4637" t="s">
        <v>30</v>
      </c>
      <c r="P4637" t="s">
        <v>3147</v>
      </c>
      <c r="Q4637" t="s">
        <v>32</v>
      </c>
      <c r="R4637" t="s">
        <v>26</v>
      </c>
      <c r="S4637" t="s">
        <v>17</v>
      </c>
      <c r="T4637" t="s">
        <v>13310</v>
      </c>
      <c r="U4637" s="1">
        <v>45498</v>
      </c>
      <c r="V4637">
        <v>88</v>
      </c>
      <c r="W4637" t="str">
        <f t="shared" si="119"/>
        <v>60-89</v>
      </c>
    </row>
    <row r="4638" spans="1:23" x14ac:dyDescent="0.25">
      <c r="A4638" t="s">
        <v>4887</v>
      </c>
      <c r="B4638">
        <v>3788462903</v>
      </c>
      <c r="C4638">
        <v>8074179863</v>
      </c>
      <c r="D4638" s="1">
        <v>45826</v>
      </c>
      <c r="E4638">
        <v>99233</v>
      </c>
      <c r="F4638">
        <v>99214</v>
      </c>
      <c r="G4638" t="s">
        <v>198</v>
      </c>
      <c r="H4638" s="34">
        <v>61364</v>
      </c>
      <c r="I4638" s="7">
        <v>50318</v>
      </c>
      <c r="J4638" s="7">
        <v>33860.76</v>
      </c>
      <c r="K4638" s="7">
        <v>7400</v>
      </c>
      <c r="L4638" s="7">
        <v>9057.24</v>
      </c>
      <c r="M4638" s="5">
        <v>0.18</v>
      </c>
      <c r="N4638" t="s">
        <v>3141</v>
      </c>
      <c r="O4638" t="s">
        <v>30</v>
      </c>
      <c r="P4638" t="s">
        <v>55</v>
      </c>
      <c r="Q4638" t="s">
        <v>19</v>
      </c>
      <c r="R4638" t="s">
        <v>21</v>
      </c>
      <c r="S4638" t="s">
        <v>21</v>
      </c>
      <c r="T4638" t="s">
        <v>13310</v>
      </c>
      <c r="U4638" s="1">
        <v>46006</v>
      </c>
      <c r="V4638">
        <v>180</v>
      </c>
      <c r="W4638" t="str">
        <f t="shared" si="119"/>
        <v>180-209</v>
      </c>
    </row>
    <row r="4639" spans="1:23" x14ac:dyDescent="0.25">
      <c r="A4639" t="s">
        <v>4888</v>
      </c>
      <c r="B4639">
        <v>3175470474</v>
      </c>
      <c r="C4639">
        <v>6417535904</v>
      </c>
      <c r="D4639" s="1">
        <v>45595</v>
      </c>
      <c r="E4639">
        <v>99238</v>
      </c>
      <c r="F4639">
        <v>99292</v>
      </c>
      <c r="G4639" t="s">
        <v>45</v>
      </c>
      <c r="H4639" s="34">
        <v>50266</v>
      </c>
      <c r="I4639" s="7">
        <v>36192</v>
      </c>
      <c r="J4639" s="7">
        <v>33296.639999999999</v>
      </c>
      <c r="K4639" s="7">
        <v>0</v>
      </c>
      <c r="L4639" s="7">
        <v>2895.36</v>
      </c>
      <c r="M4639" s="5">
        <v>0.08</v>
      </c>
      <c r="N4639" t="s">
        <v>24</v>
      </c>
      <c r="O4639" t="s">
        <v>17</v>
      </c>
      <c r="P4639" t="s">
        <v>3148</v>
      </c>
      <c r="Q4639" t="s">
        <v>19</v>
      </c>
      <c r="R4639" t="s">
        <v>43</v>
      </c>
      <c r="S4639" t="s">
        <v>27</v>
      </c>
      <c r="T4639" t="s">
        <v>13310</v>
      </c>
      <c r="U4639" s="1">
        <v>45628</v>
      </c>
      <c r="V4639">
        <v>33</v>
      </c>
      <c r="W4639" t="str">
        <f t="shared" si="119"/>
        <v>30-59</v>
      </c>
    </row>
    <row r="4640" spans="1:23" x14ac:dyDescent="0.25">
      <c r="A4640" t="s">
        <v>4889</v>
      </c>
      <c r="B4640">
        <v>4248575441</v>
      </c>
      <c r="C4640">
        <v>2777040483</v>
      </c>
      <c r="D4640" s="1">
        <v>45561</v>
      </c>
      <c r="E4640">
        <v>99222</v>
      </c>
      <c r="F4640">
        <v>99215</v>
      </c>
      <c r="G4640" t="s">
        <v>347</v>
      </c>
      <c r="H4640" s="34">
        <v>69093</v>
      </c>
      <c r="I4640" s="7">
        <v>56656</v>
      </c>
      <c r="J4640" s="7">
        <v>29987.919999999998</v>
      </c>
      <c r="K4640" s="7">
        <v>16470</v>
      </c>
      <c r="L4640" s="7">
        <v>10198.08</v>
      </c>
      <c r="M4640" s="5">
        <v>0.18</v>
      </c>
      <c r="N4640" t="s">
        <v>3141</v>
      </c>
      <c r="O4640" t="s">
        <v>27</v>
      </c>
      <c r="P4640" t="s">
        <v>3146</v>
      </c>
      <c r="Q4640" t="s">
        <v>19</v>
      </c>
      <c r="R4640" t="s">
        <v>21</v>
      </c>
      <c r="S4640" t="s">
        <v>27</v>
      </c>
      <c r="T4640" t="s">
        <v>13310</v>
      </c>
      <c r="U4640" s="1">
        <v>45600</v>
      </c>
      <c r="V4640">
        <v>39</v>
      </c>
      <c r="W4640" t="str">
        <f t="shared" si="119"/>
        <v>30-59</v>
      </c>
    </row>
    <row r="4641" spans="1:23" x14ac:dyDescent="0.25">
      <c r="A4641" t="s">
        <v>4890</v>
      </c>
      <c r="B4641">
        <v>1906035572</v>
      </c>
      <c r="C4641">
        <v>5206733471</v>
      </c>
      <c r="D4641" s="1">
        <v>45384</v>
      </c>
      <c r="E4641">
        <v>99214</v>
      </c>
      <c r="F4641">
        <v>93000</v>
      </c>
      <c r="G4641" t="s">
        <v>3669</v>
      </c>
      <c r="H4641" s="34">
        <v>58376</v>
      </c>
      <c r="I4641" s="7">
        <v>37944</v>
      </c>
      <c r="J4641" s="7">
        <v>17617.72</v>
      </c>
      <c r="K4641" s="7">
        <v>15773</v>
      </c>
      <c r="L4641" s="7">
        <v>4553.28</v>
      </c>
      <c r="M4641" s="5">
        <v>0.12</v>
      </c>
      <c r="N4641" t="s">
        <v>46</v>
      </c>
      <c r="O4641" t="s">
        <v>27</v>
      </c>
      <c r="P4641" t="s">
        <v>97</v>
      </c>
      <c r="Q4641" t="s">
        <v>19</v>
      </c>
      <c r="R4641" t="s">
        <v>26</v>
      </c>
      <c r="S4641" t="s">
        <v>21</v>
      </c>
      <c r="T4641" t="s">
        <v>13312</v>
      </c>
      <c r="U4641" s="1">
        <v>45469</v>
      </c>
      <c r="V4641">
        <v>85</v>
      </c>
      <c r="W4641" t="str">
        <f t="shared" si="119"/>
        <v>60-89</v>
      </c>
    </row>
    <row r="4642" spans="1:23" x14ac:dyDescent="0.25">
      <c r="A4642" t="s">
        <v>4891</v>
      </c>
      <c r="B4642">
        <v>4019324218</v>
      </c>
      <c r="C4642">
        <v>326838899</v>
      </c>
      <c r="D4642" s="1">
        <v>45379</v>
      </c>
      <c r="E4642">
        <v>99213</v>
      </c>
      <c r="F4642">
        <v>99285</v>
      </c>
      <c r="G4642" t="s">
        <v>77</v>
      </c>
      <c r="H4642" s="34">
        <v>44240</v>
      </c>
      <c r="I4642" s="7">
        <v>36277</v>
      </c>
      <c r="J4642" s="7">
        <v>26703.14</v>
      </c>
      <c r="K4642" s="7">
        <v>3044</v>
      </c>
      <c r="L4642" s="7">
        <v>6529.86</v>
      </c>
      <c r="M4642" s="5">
        <v>0.18</v>
      </c>
      <c r="N4642" t="s">
        <v>3141</v>
      </c>
      <c r="O4642" t="s">
        <v>30</v>
      </c>
      <c r="P4642" t="s">
        <v>3148</v>
      </c>
      <c r="Q4642" t="s">
        <v>19</v>
      </c>
      <c r="R4642" t="s">
        <v>26</v>
      </c>
      <c r="S4642" t="s">
        <v>21</v>
      </c>
      <c r="T4642" t="s">
        <v>13312</v>
      </c>
      <c r="U4642" s="1">
        <v>45489</v>
      </c>
      <c r="V4642">
        <v>110</v>
      </c>
      <c r="W4642" t="str">
        <f t="shared" si="119"/>
        <v>90-119</v>
      </c>
    </row>
    <row r="4643" spans="1:23" x14ac:dyDescent="0.25">
      <c r="A4643" t="s">
        <v>4892</v>
      </c>
      <c r="B4643">
        <v>7303302250</v>
      </c>
      <c r="C4643">
        <v>4175234393</v>
      </c>
      <c r="D4643" s="1">
        <v>45829</v>
      </c>
      <c r="E4643">
        <v>99231</v>
      </c>
      <c r="F4643">
        <v>36415</v>
      </c>
      <c r="G4643" t="s">
        <v>3548</v>
      </c>
      <c r="H4643" s="34">
        <v>81789</v>
      </c>
      <c r="I4643" s="7">
        <v>69521</v>
      </c>
      <c r="J4643" s="7">
        <v>68130.58</v>
      </c>
      <c r="K4643" s="7">
        <v>0</v>
      </c>
      <c r="L4643" s="7">
        <v>1390.42</v>
      </c>
      <c r="M4643" s="5">
        <v>0.02</v>
      </c>
      <c r="N4643" t="s">
        <v>16</v>
      </c>
      <c r="O4643" t="s">
        <v>17</v>
      </c>
      <c r="P4643" t="s">
        <v>3148</v>
      </c>
      <c r="Q4643" t="s">
        <v>19</v>
      </c>
      <c r="R4643" t="s">
        <v>20</v>
      </c>
      <c r="S4643" t="s">
        <v>21</v>
      </c>
      <c r="T4643" t="s">
        <v>13310</v>
      </c>
      <c r="U4643" s="1">
        <v>45939</v>
      </c>
      <c r="V4643">
        <v>110</v>
      </c>
      <c r="W4643" t="str">
        <f t="shared" si="119"/>
        <v>90-119</v>
      </c>
    </row>
    <row r="4644" spans="1:23" x14ac:dyDescent="0.25">
      <c r="A4644" t="s">
        <v>4893</v>
      </c>
      <c r="B4644">
        <v>5627429978</v>
      </c>
      <c r="C4644">
        <v>2662249363</v>
      </c>
      <c r="D4644" s="1">
        <v>45354</v>
      </c>
      <c r="E4644">
        <v>99233</v>
      </c>
      <c r="F4644">
        <v>99213</v>
      </c>
      <c r="G4644" t="s">
        <v>3523</v>
      </c>
      <c r="H4644" s="34">
        <v>89231</v>
      </c>
      <c r="I4644" s="7">
        <v>69600</v>
      </c>
      <c r="J4644" s="7">
        <v>29236</v>
      </c>
      <c r="K4644" s="7">
        <v>26444</v>
      </c>
      <c r="L4644" s="7">
        <v>13920</v>
      </c>
      <c r="M4644" s="5">
        <v>0.2</v>
      </c>
      <c r="N4644" t="s">
        <v>3140</v>
      </c>
      <c r="O4644" t="s">
        <v>27</v>
      </c>
      <c r="P4644" t="s">
        <v>3149</v>
      </c>
      <c r="Q4644" t="s">
        <v>19</v>
      </c>
      <c r="R4644" t="s">
        <v>43</v>
      </c>
      <c r="S4644" t="s">
        <v>27</v>
      </c>
      <c r="T4644" t="s">
        <v>13311</v>
      </c>
      <c r="U4644" s="1">
        <v>45439</v>
      </c>
      <c r="V4644">
        <v>84</v>
      </c>
      <c r="W4644" t="str">
        <f t="shared" si="119"/>
        <v>60-89</v>
      </c>
    </row>
    <row r="4645" spans="1:23" x14ac:dyDescent="0.25">
      <c r="A4645" t="s">
        <v>4894</v>
      </c>
      <c r="B4645">
        <v>5427979180</v>
      </c>
      <c r="C4645">
        <v>9865836722</v>
      </c>
      <c r="D4645" s="1">
        <v>45726</v>
      </c>
      <c r="E4645">
        <v>99231</v>
      </c>
      <c r="F4645">
        <v>99282</v>
      </c>
      <c r="G4645" t="s">
        <v>136</v>
      </c>
      <c r="H4645" s="34">
        <v>9056</v>
      </c>
      <c r="I4645" s="7">
        <v>7426</v>
      </c>
      <c r="J4645" s="7">
        <v>6089.32</v>
      </c>
      <c r="K4645" s="7">
        <v>0</v>
      </c>
      <c r="L4645" s="7">
        <v>1336.68</v>
      </c>
      <c r="M4645" s="5">
        <v>0.18</v>
      </c>
      <c r="N4645" t="s">
        <v>3141</v>
      </c>
      <c r="O4645" t="s">
        <v>17</v>
      </c>
      <c r="P4645" t="s">
        <v>97</v>
      </c>
      <c r="Q4645" t="s">
        <v>32</v>
      </c>
      <c r="R4645" t="s">
        <v>21</v>
      </c>
      <c r="S4645" t="s">
        <v>17</v>
      </c>
      <c r="T4645" t="s">
        <v>13311</v>
      </c>
      <c r="U4645" s="1">
        <v>45888</v>
      </c>
      <c r="V4645">
        <v>162</v>
      </c>
      <c r="W4645" t="str">
        <f t="shared" si="119"/>
        <v>150-179</v>
      </c>
    </row>
    <row r="4646" spans="1:23" x14ac:dyDescent="0.25">
      <c r="A4646" t="s">
        <v>4895</v>
      </c>
      <c r="B4646">
        <v>5378383462</v>
      </c>
      <c r="C4646">
        <v>5848213190</v>
      </c>
      <c r="D4646" s="1">
        <v>45725</v>
      </c>
      <c r="E4646">
        <v>99221</v>
      </c>
      <c r="F4646">
        <v>99291</v>
      </c>
      <c r="G4646" t="s">
        <v>3562</v>
      </c>
      <c r="H4646" s="34">
        <v>58681</v>
      </c>
      <c r="I4646" s="7">
        <v>45771</v>
      </c>
      <c r="J4646" s="7">
        <v>34127.800000000003</v>
      </c>
      <c r="K4646" s="7">
        <v>2489</v>
      </c>
      <c r="L4646" s="7">
        <v>9154.2000000000007</v>
      </c>
      <c r="M4646" s="5">
        <v>0.2</v>
      </c>
      <c r="N4646" t="s">
        <v>3140</v>
      </c>
      <c r="O4646" t="s">
        <v>30</v>
      </c>
      <c r="P4646" t="s">
        <v>58</v>
      </c>
      <c r="Q4646" t="s">
        <v>19</v>
      </c>
      <c r="R4646" t="s">
        <v>21</v>
      </c>
      <c r="S4646" t="s">
        <v>21</v>
      </c>
      <c r="T4646" t="s">
        <v>13312</v>
      </c>
      <c r="U4646" s="1">
        <v>45761</v>
      </c>
      <c r="V4646">
        <v>36</v>
      </c>
      <c r="W4646" t="str">
        <f t="shared" si="119"/>
        <v>30-59</v>
      </c>
    </row>
    <row r="4647" spans="1:23" x14ac:dyDescent="0.25">
      <c r="A4647" t="s">
        <v>4896</v>
      </c>
      <c r="B4647">
        <v>3108466106</v>
      </c>
      <c r="C4647">
        <v>3319722421</v>
      </c>
      <c r="D4647" s="1">
        <v>45654</v>
      </c>
      <c r="E4647">
        <v>99221</v>
      </c>
      <c r="F4647">
        <v>99212</v>
      </c>
      <c r="G4647" t="s">
        <v>150</v>
      </c>
      <c r="H4647" s="34">
        <v>58125</v>
      </c>
      <c r="I4647" s="7">
        <v>49406</v>
      </c>
      <c r="J4647" s="7">
        <v>29673.88</v>
      </c>
      <c r="K4647" s="7">
        <v>18744</v>
      </c>
      <c r="L4647" s="7">
        <v>988.12</v>
      </c>
      <c r="M4647" s="5">
        <v>0.02</v>
      </c>
      <c r="N4647" t="s">
        <v>16</v>
      </c>
      <c r="O4647" t="s">
        <v>27</v>
      </c>
      <c r="P4647" t="s">
        <v>3146</v>
      </c>
      <c r="Q4647" t="s">
        <v>32</v>
      </c>
      <c r="R4647" t="s">
        <v>20</v>
      </c>
      <c r="S4647" t="s">
        <v>21</v>
      </c>
      <c r="T4647" t="s">
        <v>13310</v>
      </c>
      <c r="U4647" s="1">
        <v>45706</v>
      </c>
      <c r="V4647">
        <v>52</v>
      </c>
      <c r="W4647" t="str">
        <f t="shared" si="119"/>
        <v>30-59</v>
      </c>
    </row>
    <row r="4648" spans="1:23" x14ac:dyDescent="0.25">
      <c r="A4648" t="s">
        <v>4897</v>
      </c>
      <c r="B4648">
        <v>7397566959</v>
      </c>
      <c r="C4648">
        <v>5948522829</v>
      </c>
      <c r="D4648" s="1">
        <v>45718</v>
      </c>
      <c r="E4648">
        <v>99231</v>
      </c>
      <c r="F4648">
        <v>99214</v>
      </c>
      <c r="G4648" t="s">
        <v>3244</v>
      </c>
      <c r="H4648" s="34">
        <v>52127</v>
      </c>
      <c r="I4648" s="7">
        <v>41702</v>
      </c>
      <c r="J4648" s="7">
        <v>23884.720000000001</v>
      </c>
      <c r="K4648" s="7">
        <v>11979</v>
      </c>
      <c r="L4648" s="7">
        <v>5838.28</v>
      </c>
      <c r="M4648" s="5">
        <v>0.14000000000000001</v>
      </c>
      <c r="N4648" t="s">
        <v>1135</v>
      </c>
      <c r="O4648" t="s">
        <v>27</v>
      </c>
      <c r="P4648" t="s">
        <v>25</v>
      </c>
      <c r="Q4648" t="s">
        <v>32</v>
      </c>
      <c r="R4648" t="s">
        <v>43</v>
      </c>
      <c r="S4648" t="s">
        <v>27</v>
      </c>
      <c r="T4648" t="s">
        <v>13312</v>
      </c>
      <c r="U4648" s="1">
        <v>45818</v>
      </c>
      <c r="V4648">
        <v>100</v>
      </c>
      <c r="W4648" t="str">
        <f t="shared" si="119"/>
        <v>90-119</v>
      </c>
    </row>
    <row r="4649" spans="1:23" x14ac:dyDescent="0.25">
      <c r="A4649" t="s">
        <v>4898</v>
      </c>
      <c r="B4649">
        <v>4503516151</v>
      </c>
      <c r="C4649">
        <v>7247094423</v>
      </c>
      <c r="D4649" s="1">
        <v>45478</v>
      </c>
      <c r="E4649">
        <v>99232</v>
      </c>
      <c r="F4649">
        <v>99292</v>
      </c>
      <c r="G4649" t="s">
        <v>320</v>
      </c>
      <c r="H4649" s="34">
        <v>68939</v>
      </c>
      <c r="I4649" s="7">
        <v>53772</v>
      </c>
      <c r="J4649" s="7">
        <v>25300.6</v>
      </c>
      <c r="K4649" s="7">
        <v>17717</v>
      </c>
      <c r="L4649" s="7">
        <v>10754.4</v>
      </c>
      <c r="M4649" s="5">
        <v>0.2</v>
      </c>
      <c r="N4649" t="s">
        <v>3140</v>
      </c>
      <c r="O4649" t="s">
        <v>27</v>
      </c>
      <c r="P4649" t="s">
        <v>97</v>
      </c>
      <c r="Q4649" t="s">
        <v>32</v>
      </c>
      <c r="R4649" t="s">
        <v>43</v>
      </c>
      <c r="S4649" t="s">
        <v>17</v>
      </c>
      <c r="T4649" t="s">
        <v>13311</v>
      </c>
      <c r="U4649" s="1">
        <v>45519</v>
      </c>
      <c r="V4649">
        <v>41</v>
      </c>
      <c r="W4649" t="str">
        <f t="shared" si="119"/>
        <v>30-59</v>
      </c>
    </row>
    <row r="4650" spans="1:23" x14ac:dyDescent="0.25">
      <c r="A4650" t="s">
        <v>4899</v>
      </c>
      <c r="B4650">
        <v>1390792466</v>
      </c>
      <c r="C4650">
        <v>2131277423</v>
      </c>
      <c r="D4650" s="1">
        <v>45785</v>
      </c>
      <c r="E4650">
        <v>99215</v>
      </c>
      <c r="F4650">
        <v>99202</v>
      </c>
      <c r="G4650" t="s">
        <v>318</v>
      </c>
      <c r="H4650" s="34">
        <v>38368</v>
      </c>
      <c r="I4650" s="7">
        <v>27625</v>
      </c>
      <c r="J4650" s="7">
        <v>14871</v>
      </c>
      <c r="K4650" s="7">
        <v>10544</v>
      </c>
      <c r="L4650" s="7">
        <v>2210</v>
      </c>
      <c r="M4650" s="5">
        <v>0.08</v>
      </c>
      <c r="N4650" t="s">
        <v>24</v>
      </c>
      <c r="O4650" t="s">
        <v>27</v>
      </c>
      <c r="P4650" t="s">
        <v>3148</v>
      </c>
      <c r="Q4650" t="s">
        <v>32</v>
      </c>
      <c r="R4650" t="s">
        <v>38</v>
      </c>
      <c r="S4650" t="s">
        <v>21</v>
      </c>
      <c r="T4650" t="s">
        <v>13310</v>
      </c>
      <c r="U4650" s="1">
        <v>45950</v>
      </c>
      <c r="V4650">
        <v>165</v>
      </c>
      <c r="W4650" t="str">
        <f t="shared" si="119"/>
        <v>150-179</v>
      </c>
    </row>
    <row r="4651" spans="1:23" x14ac:dyDescent="0.25">
      <c r="A4651" t="s">
        <v>4900</v>
      </c>
      <c r="B4651">
        <v>9845797957</v>
      </c>
      <c r="C4651">
        <v>7520412200</v>
      </c>
      <c r="D4651" s="1">
        <v>45487</v>
      </c>
      <c r="E4651">
        <v>99213</v>
      </c>
      <c r="F4651">
        <v>99281</v>
      </c>
      <c r="G4651" t="s">
        <v>148</v>
      </c>
      <c r="H4651" s="34">
        <v>45100</v>
      </c>
      <c r="I4651" s="7">
        <v>36982</v>
      </c>
      <c r="J4651" s="7">
        <v>25162.240000000002</v>
      </c>
      <c r="K4651" s="7">
        <v>5163</v>
      </c>
      <c r="L4651" s="7">
        <v>6656.76</v>
      </c>
      <c r="M4651" s="5">
        <v>0.18</v>
      </c>
      <c r="N4651" t="s">
        <v>3141</v>
      </c>
      <c r="O4651" t="s">
        <v>30</v>
      </c>
      <c r="P4651" t="s">
        <v>3148</v>
      </c>
      <c r="Q4651" t="s">
        <v>19</v>
      </c>
      <c r="R4651" t="s">
        <v>38</v>
      </c>
      <c r="S4651" t="s">
        <v>17</v>
      </c>
      <c r="T4651" t="s">
        <v>13311</v>
      </c>
      <c r="U4651" s="1">
        <v>45557</v>
      </c>
      <c r="V4651">
        <v>70</v>
      </c>
      <c r="W4651" t="str">
        <f t="shared" si="119"/>
        <v>60-89</v>
      </c>
    </row>
    <row r="4652" spans="1:23" x14ac:dyDescent="0.25">
      <c r="A4652" t="s">
        <v>4901</v>
      </c>
      <c r="B4652">
        <v>7334293856</v>
      </c>
      <c r="C4652">
        <v>4968320498</v>
      </c>
      <c r="D4652" s="1">
        <v>45415</v>
      </c>
      <c r="E4652">
        <v>99222</v>
      </c>
      <c r="F4652">
        <v>99283</v>
      </c>
      <c r="G4652" t="s">
        <v>94</v>
      </c>
      <c r="H4652" s="34">
        <v>91962</v>
      </c>
      <c r="I4652" s="7">
        <v>78168</v>
      </c>
      <c r="J4652" s="7">
        <v>65628.639999999999</v>
      </c>
      <c r="K4652" s="7">
        <v>10976</v>
      </c>
      <c r="L4652" s="7">
        <v>1563.36</v>
      </c>
      <c r="M4652" s="5">
        <v>0.02</v>
      </c>
      <c r="N4652" t="s">
        <v>16</v>
      </c>
      <c r="O4652" t="s">
        <v>30</v>
      </c>
      <c r="P4652" t="s">
        <v>3146</v>
      </c>
      <c r="Q4652" t="s">
        <v>32</v>
      </c>
      <c r="R4652" t="s">
        <v>38</v>
      </c>
      <c r="S4652" t="s">
        <v>17</v>
      </c>
      <c r="T4652" t="s">
        <v>13311</v>
      </c>
      <c r="U4652" s="1">
        <v>45512</v>
      </c>
      <c r="V4652">
        <v>97</v>
      </c>
      <c r="W4652" t="str">
        <f t="shared" si="119"/>
        <v>90-119</v>
      </c>
    </row>
    <row r="4653" spans="1:23" x14ac:dyDescent="0.25">
      <c r="A4653" t="s">
        <v>4902</v>
      </c>
      <c r="B4653">
        <v>3752303783</v>
      </c>
      <c r="C4653">
        <v>3124062968</v>
      </c>
      <c r="D4653" s="1">
        <v>45342</v>
      </c>
      <c r="E4653">
        <v>99213</v>
      </c>
      <c r="F4653">
        <v>97110</v>
      </c>
      <c r="G4653" t="s">
        <v>237</v>
      </c>
      <c r="H4653" s="34">
        <v>54945</v>
      </c>
      <c r="I4653" s="7">
        <v>43956</v>
      </c>
      <c r="J4653" s="7">
        <v>37802.160000000003</v>
      </c>
      <c r="K4653" s="7">
        <v>0</v>
      </c>
      <c r="L4653" s="7">
        <v>6153.84</v>
      </c>
      <c r="M4653" s="5">
        <v>0.14000000000000001</v>
      </c>
      <c r="N4653" t="s">
        <v>1135</v>
      </c>
      <c r="O4653" t="s">
        <v>17</v>
      </c>
      <c r="P4653" t="s">
        <v>3147</v>
      </c>
      <c r="Q4653" t="s">
        <v>19</v>
      </c>
      <c r="R4653" t="s">
        <v>20</v>
      </c>
      <c r="S4653" t="s">
        <v>27</v>
      </c>
      <c r="T4653" t="s">
        <v>13311</v>
      </c>
      <c r="U4653" s="1">
        <v>45400</v>
      </c>
      <c r="V4653">
        <v>58</v>
      </c>
      <c r="W4653" t="str">
        <f t="shared" si="119"/>
        <v>30-59</v>
      </c>
    </row>
    <row r="4654" spans="1:23" x14ac:dyDescent="0.25">
      <c r="A4654" t="s">
        <v>4903</v>
      </c>
      <c r="B4654">
        <v>8694406266</v>
      </c>
      <c r="C4654">
        <v>7421352932</v>
      </c>
      <c r="D4654" s="1">
        <v>45786</v>
      </c>
      <c r="E4654">
        <v>99238</v>
      </c>
      <c r="F4654">
        <v>71046</v>
      </c>
      <c r="G4654" t="s">
        <v>152</v>
      </c>
      <c r="H4654" s="34">
        <v>49259</v>
      </c>
      <c r="I4654" s="7">
        <v>38915</v>
      </c>
      <c r="J4654" s="7">
        <v>27979.599999999999</v>
      </c>
      <c r="K4654" s="7">
        <v>4709</v>
      </c>
      <c r="L4654" s="7">
        <v>6226.4</v>
      </c>
      <c r="M4654" s="5">
        <v>0.16</v>
      </c>
      <c r="N4654" t="s">
        <v>1138</v>
      </c>
      <c r="O4654" t="s">
        <v>30</v>
      </c>
      <c r="P4654" t="s">
        <v>31</v>
      </c>
      <c r="Q4654" t="s">
        <v>19</v>
      </c>
      <c r="R4654" t="s">
        <v>43</v>
      </c>
      <c r="S4654" t="s">
        <v>17</v>
      </c>
      <c r="T4654" t="s">
        <v>13311</v>
      </c>
      <c r="U4654" s="1">
        <v>45901</v>
      </c>
      <c r="V4654">
        <v>115</v>
      </c>
      <c r="W4654" t="str">
        <f t="shared" si="119"/>
        <v>90-119</v>
      </c>
    </row>
    <row r="4655" spans="1:23" x14ac:dyDescent="0.25">
      <c r="A4655" t="s">
        <v>4904</v>
      </c>
      <c r="B4655">
        <v>6768906963</v>
      </c>
      <c r="C4655">
        <v>8397087414</v>
      </c>
      <c r="D4655" s="1">
        <v>45301</v>
      </c>
      <c r="E4655">
        <v>99238</v>
      </c>
      <c r="F4655">
        <v>97110</v>
      </c>
      <c r="G4655" t="s">
        <v>159</v>
      </c>
      <c r="H4655" s="34">
        <v>85349</v>
      </c>
      <c r="I4655" s="7">
        <v>69986</v>
      </c>
      <c r="J4655" s="7">
        <v>50111.519999999997</v>
      </c>
      <c r="K4655" s="7">
        <v>7277</v>
      </c>
      <c r="L4655" s="7">
        <v>12597.48</v>
      </c>
      <c r="M4655" s="5">
        <v>0.18</v>
      </c>
      <c r="N4655" t="s">
        <v>3141</v>
      </c>
      <c r="O4655" t="s">
        <v>30</v>
      </c>
      <c r="P4655" t="s">
        <v>40</v>
      </c>
      <c r="Q4655" t="s">
        <v>19</v>
      </c>
      <c r="R4655" t="s">
        <v>26</v>
      </c>
      <c r="S4655" t="s">
        <v>27</v>
      </c>
      <c r="T4655" t="s">
        <v>13312</v>
      </c>
      <c r="U4655" s="1">
        <v>45459</v>
      </c>
      <c r="V4655">
        <v>158</v>
      </c>
      <c r="W4655" t="str">
        <f t="shared" si="119"/>
        <v>150-179</v>
      </c>
    </row>
    <row r="4656" spans="1:23" x14ac:dyDescent="0.25">
      <c r="A4656" t="s">
        <v>4905</v>
      </c>
      <c r="B4656">
        <v>6232632849</v>
      </c>
      <c r="C4656">
        <v>8613870992</v>
      </c>
      <c r="D4656" s="1">
        <v>45355</v>
      </c>
      <c r="E4656">
        <v>99233</v>
      </c>
      <c r="F4656">
        <v>99205</v>
      </c>
      <c r="G4656" t="s">
        <v>3716</v>
      </c>
      <c r="H4656" s="34">
        <v>87445</v>
      </c>
      <c r="I4656" s="7">
        <v>68207</v>
      </c>
      <c r="J4656" s="7">
        <v>37235.599999999999</v>
      </c>
      <c r="K4656" s="7">
        <v>17330</v>
      </c>
      <c r="L4656" s="7">
        <v>13641.4</v>
      </c>
      <c r="M4656" s="5">
        <v>0.2</v>
      </c>
      <c r="N4656" t="s">
        <v>3140</v>
      </c>
      <c r="O4656" t="s">
        <v>27</v>
      </c>
      <c r="P4656" t="s">
        <v>3147</v>
      </c>
      <c r="Q4656" t="s">
        <v>19</v>
      </c>
      <c r="R4656" t="s">
        <v>26</v>
      </c>
      <c r="S4656" t="s">
        <v>17</v>
      </c>
      <c r="T4656" t="s">
        <v>13312</v>
      </c>
      <c r="U4656" s="1">
        <v>45478</v>
      </c>
      <c r="V4656">
        <v>123</v>
      </c>
      <c r="W4656" t="str">
        <f t="shared" si="119"/>
        <v>120-149</v>
      </c>
    </row>
    <row r="4657" spans="1:23" x14ac:dyDescent="0.25">
      <c r="A4657" t="s">
        <v>4906</v>
      </c>
      <c r="B4657">
        <v>8179159467</v>
      </c>
      <c r="C4657">
        <v>5831777941</v>
      </c>
      <c r="D4657" s="1">
        <v>45667</v>
      </c>
      <c r="E4657">
        <v>99221</v>
      </c>
      <c r="F4657">
        <v>71046</v>
      </c>
      <c r="G4657" t="s">
        <v>200</v>
      </c>
      <c r="H4657" s="34">
        <v>94820</v>
      </c>
      <c r="I4657" s="7">
        <v>75856</v>
      </c>
      <c r="J4657" s="7">
        <v>41860.160000000003</v>
      </c>
      <c r="K4657" s="7">
        <v>23376</v>
      </c>
      <c r="L4657" s="7">
        <v>10619.84</v>
      </c>
      <c r="M4657" s="5">
        <v>0.14000000000000001</v>
      </c>
      <c r="N4657" t="s">
        <v>1135</v>
      </c>
      <c r="O4657" t="s">
        <v>27</v>
      </c>
      <c r="P4657" t="s">
        <v>3147</v>
      </c>
      <c r="Q4657" t="s">
        <v>19</v>
      </c>
      <c r="R4657" t="s">
        <v>38</v>
      </c>
      <c r="S4657" t="s">
        <v>27</v>
      </c>
      <c r="T4657" t="s">
        <v>13310</v>
      </c>
      <c r="U4657" s="1">
        <v>45828</v>
      </c>
      <c r="V4657">
        <v>161</v>
      </c>
      <c r="W4657" t="str">
        <f t="shared" si="119"/>
        <v>150-179</v>
      </c>
    </row>
    <row r="4658" spans="1:23" x14ac:dyDescent="0.25">
      <c r="A4658" t="s">
        <v>4907</v>
      </c>
      <c r="B4658">
        <v>1173553686</v>
      </c>
      <c r="C4658">
        <v>9986791159</v>
      </c>
      <c r="D4658" s="1">
        <v>45886</v>
      </c>
      <c r="E4658">
        <v>99215</v>
      </c>
      <c r="F4658">
        <v>90834</v>
      </c>
      <c r="G4658" t="s">
        <v>3242</v>
      </c>
      <c r="H4658" s="34">
        <v>98389</v>
      </c>
      <c r="I4658" s="7">
        <v>70840</v>
      </c>
      <c r="J4658" s="7">
        <v>57890.8</v>
      </c>
      <c r="K4658" s="7">
        <v>7282</v>
      </c>
      <c r="L4658" s="7">
        <v>5667.2</v>
      </c>
      <c r="M4658" s="5">
        <v>0.08</v>
      </c>
      <c r="N4658" t="s">
        <v>24</v>
      </c>
      <c r="O4658" t="s">
        <v>27</v>
      </c>
      <c r="P4658" t="s">
        <v>3146</v>
      </c>
      <c r="Q4658" t="s">
        <v>19</v>
      </c>
      <c r="R4658" t="s">
        <v>38</v>
      </c>
      <c r="S4658" t="s">
        <v>17</v>
      </c>
      <c r="T4658" t="s">
        <v>13311</v>
      </c>
      <c r="U4658" s="1">
        <v>45955</v>
      </c>
      <c r="V4658">
        <v>69</v>
      </c>
      <c r="W4658" t="str">
        <f t="shared" si="119"/>
        <v>60-89</v>
      </c>
    </row>
    <row r="4659" spans="1:23" x14ac:dyDescent="0.25">
      <c r="A4659" t="s">
        <v>4908</v>
      </c>
      <c r="B4659">
        <v>8895855540</v>
      </c>
      <c r="C4659">
        <v>328726338</v>
      </c>
      <c r="D4659" s="1">
        <v>45850</v>
      </c>
      <c r="E4659">
        <v>99223</v>
      </c>
      <c r="F4659">
        <v>99203</v>
      </c>
      <c r="G4659" t="s">
        <v>131</v>
      </c>
      <c r="H4659" s="34">
        <v>24830</v>
      </c>
      <c r="I4659" s="7">
        <v>19864</v>
      </c>
      <c r="J4659" s="7">
        <v>17083.04</v>
      </c>
      <c r="K4659" s="7">
        <v>0</v>
      </c>
      <c r="L4659" s="7">
        <v>2780.96</v>
      </c>
      <c r="M4659" s="5">
        <v>0.14000000000000001</v>
      </c>
      <c r="N4659" t="s">
        <v>1135</v>
      </c>
      <c r="O4659" t="s">
        <v>17</v>
      </c>
      <c r="P4659" t="s">
        <v>25</v>
      </c>
      <c r="Q4659" t="s">
        <v>32</v>
      </c>
      <c r="R4659" t="s">
        <v>21</v>
      </c>
      <c r="S4659" t="s">
        <v>27</v>
      </c>
      <c r="T4659" t="s">
        <v>13311</v>
      </c>
      <c r="U4659" s="1">
        <v>46001</v>
      </c>
      <c r="V4659">
        <v>151</v>
      </c>
      <c r="W4659" t="str">
        <f t="shared" si="119"/>
        <v>150-179</v>
      </c>
    </row>
    <row r="4660" spans="1:23" x14ac:dyDescent="0.25">
      <c r="A4660" t="s">
        <v>4909</v>
      </c>
      <c r="B4660">
        <v>206113690</v>
      </c>
      <c r="C4660">
        <v>1727848373</v>
      </c>
      <c r="D4660" s="1">
        <v>45320</v>
      </c>
      <c r="E4660">
        <v>99213</v>
      </c>
      <c r="F4660">
        <v>99203</v>
      </c>
      <c r="G4660" t="s">
        <v>291</v>
      </c>
      <c r="H4660" s="34">
        <v>93788</v>
      </c>
      <c r="I4660" s="7">
        <v>60962</v>
      </c>
      <c r="J4660" s="7">
        <v>48018.559999999998</v>
      </c>
      <c r="K4660" s="7">
        <v>5628</v>
      </c>
      <c r="L4660" s="7">
        <v>7315.44</v>
      </c>
      <c r="M4660" s="5">
        <v>0.12</v>
      </c>
      <c r="N4660" t="s">
        <v>46</v>
      </c>
      <c r="O4660" t="s">
        <v>27</v>
      </c>
      <c r="P4660" t="s">
        <v>97</v>
      </c>
      <c r="Q4660" t="s">
        <v>19</v>
      </c>
      <c r="R4660" t="s">
        <v>27</v>
      </c>
      <c r="S4660" t="s">
        <v>21</v>
      </c>
      <c r="T4660" t="s">
        <v>13310</v>
      </c>
      <c r="U4660" s="1">
        <v>45417</v>
      </c>
      <c r="V4660">
        <v>97</v>
      </c>
      <c r="W4660" t="str">
        <f t="shared" si="119"/>
        <v>90-119</v>
      </c>
    </row>
    <row r="4661" spans="1:23" x14ac:dyDescent="0.25">
      <c r="A4661" t="s">
        <v>4910</v>
      </c>
      <c r="B4661">
        <v>4713446603</v>
      </c>
      <c r="C4661">
        <v>4513095486</v>
      </c>
      <c r="D4661" s="1">
        <v>45856</v>
      </c>
      <c r="E4661">
        <v>99221</v>
      </c>
      <c r="F4661">
        <v>99204</v>
      </c>
      <c r="G4661" t="s">
        <v>3371</v>
      </c>
      <c r="H4661" s="34">
        <v>75112</v>
      </c>
      <c r="I4661" s="7">
        <v>61592</v>
      </c>
      <c r="J4661" s="7">
        <v>45982.44</v>
      </c>
      <c r="K4661" s="7">
        <v>4523</v>
      </c>
      <c r="L4661" s="7">
        <v>11086.56</v>
      </c>
      <c r="M4661" s="5">
        <v>0.18</v>
      </c>
      <c r="N4661" t="s">
        <v>3141</v>
      </c>
      <c r="O4661" t="s">
        <v>30</v>
      </c>
      <c r="P4661" t="s">
        <v>31</v>
      </c>
      <c r="Q4661" t="s">
        <v>32</v>
      </c>
      <c r="R4661" t="s">
        <v>20</v>
      </c>
      <c r="S4661" t="s">
        <v>21</v>
      </c>
      <c r="T4661" t="s">
        <v>13312</v>
      </c>
      <c r="U4661" s="1">
        <v>45965</v>
      </c>
      <c r="V4661">
        <v>109</v>
      </c>
      <c r="W4661" t="str">
        <f t="shared" si="119"/>
        <v>90-119</v>
      </c>
    </row>
    <row r="4662" spans="1:23" x14ac:dyDescent="0.25">
      <c r="A4662" t="s">
        <v>4911</v>
      </c>
      <c r="B4662">
        <v>4032758258</v>
      </c>
      <c r="C4662">
        <v>3529896686</v>
      </c>
      <c r="D4662" s="1">
        <v>45785</v>
      </c>
      <c r="E4662">
        <v>99214</v>
      </c>
      <c r="F4662">
        <v>99211</v>
      </c>
      <c r="G4662" t="s">
        <v>194</v>
      </c>
      <c r="H4662" s="34">
        <v>83720</v>
      </c>
      <c r="I4662" s="7">
        <v>65302</v>
      </c>
      <c r="J4662" s="7">
        <v>47424.6</v>
      </c>
      <c r="K4662" s="7">
        <v>4817</v>
      </c>
      <c r="L4662" s="7">
        <v>13060.4</v>
      </c>
      <c r="M4662" s="5">
        <v>0.2</v>
      </c>
      <c r="N4662" t="s">
        <v>3140</v>
      </c>
      <c r="O4662" t="s">
        <v>30</v>
      </c>
      <c r="P4662" t="s">
        <v>3146</v>
      </c>
      <c r="Q4662" t="s">
        <v>32</v>
      </c>
      <c r="R4662" t="s">
        <v>27</v>
      </c>
      <c r="S4662" t="s">
        <v>21</v>
      </c>
      <c r="T4662" t="s">
        <v>13310</v>
      </c>
      <c r="U4662" s="1">
        <v>45861</v>
      </c>
      <c r="V4662">
        <v>76</v>
      </c>
      <c r="W4662" t="str">
        <f t="shared" si="119"/>
        <v>60-89</v>
      </c>
    </row>
    <row r="4663" spans="1:23" x14ac:dyDescent="0.25">
      <c r="A4663" t="s">
        <v>4912</v>
      </c>
      <c r="B4663">
        <v>6043474793</v>
      </c>
      <c r="C4663">
        <v>8339838643</v>
      </c>
      <c r="D4663" s="1">
        <v>45409</v>
      </c>
      <c r="E4663">
        <v>99214</v>
      </c>
      <c r="F4663">
        <v>99211</v>
      </c>
      <c r="G4663" t="s">
        <v>3488</v>
      </c>
      <c r="H4663" s="34">
        <v>95883</v>
      </c>
      <c r="I4663" s="7">
        <v>76706</v>
      </c>
      <c r="J4663" s="7">
        <v>54822.16</v>
      </c>
      <c r="K4663" s="7">
        <v>11145</v>
      </c>
      <c r="L4663" s="7">
        <v>10738.84</v>
      </c>
      <c r="M4663" s="5">
        <v>0.14000000000000001</v>
      </c>
      <c r="N4663" t="s">
        <v>1135</v>
      </c>
      <c r="O4663" t="s">
        <v>30</v>
      </c>
      <c r="P4663" t="s">
        <v>3148</v>
      </c>
      <c r="Q4663" t="s">
        <v>19</v>
      </c>
      <c r="R4663" t="s">
        <v>38</v>
      </c>
      <c r="S4663" t="s">
        <v>17</v>
      </c>
      <c r="T4663" t="s">
        <v>13311</v>
      </c>
      <c r="U4663" s="1">
        <v>45479</v>
      </c>
      <c r="V4663">
        <v>70</v>
      </c>
      <c r="W4663" t="str">
        <f t="shared" si="119"/>
        <v>60-89</v>
      </c>
    </row>
    <row r="4664" spans="1:23" x14ac:dyDescent="0.25">
      <c r="A4664" t="s">
        <v>4913</v>
      </c>
      <c r="B4664">
        <v>7465371087</v>
      </c>
      <c r="C4664">
        <v>7461622806</v>
      </c>
      <c r="D4664" s="1">
        <v>45529</v>
      </c>
      <c r="E4664">
        <v>99222</v>
      </c>
      <c r="F4664">
        <v>99215</v>
      </c>
      <c r="G4664" t="s">
        <v>3438</v>
      </c>
      <c r="H4664" s="34">
        <v>85701</v>
      </c>
      <c r="I4664" s="7">
        <v>64276</v>
      </c>
      <c r="J4664" s="7">
        <v>32315.599999999999</v>
      </c>
      <c r="K4664" s="7">
        <v>22319</v>
      </c>
      <c r="L4664" s="7">
        <v>9641.4</v>
      </c>
      <c r="M4664" s="5">
        <v>0.15</v>
      </c>
      <c r="N4664" t="s">
        <v>1139</v>
      </c>
      <c r="O4664" t="s">
        <v>27</v>
      </c>
      <c r="P4664" t="s">
        <v>3147</v>
      </c>
      <c r="Q4664" t="s">
        <v>32</v>
      </c>
      <c r="R4664" t="s">
        <v>27</v>
      </c>
      <c r="S4664" t="s">
        <v>27</v>
      </c>
      <c r="T4664" t="s">
        <v>13311</v>
      </c>
      <c r="U4664" s="1">
        <v>45596</v>
      </c>
      <c r="V4664">
        <v>67</v>
      </c>
      <c r="W4664" t="str">
        <f t="shared" si="119"/>
        <v>60-89</v>
      </c>
    </row>
    <row r="4665" spans="1:23" x14ac:dyDescent="0.25">
      <c r="A4665" t="s">
        <v>4914</v>
      </c>
      <c r="B4665">
        <v>9380574502</v>
      </c>
      <c r="C4665">
        <v>4042678699</v>
      </c>
      <c r="D4665" s="1">
        <v>45363</v>
      </c>
      <c r="E4665">
        <v>99215</v>
      </c>
      <c r="F4665">
        <v>99283</v>
      </c>
      <c r="G4665" t="s">
        <v>3204</v>
      </c>
      <c r="H4665" s="34">
        <v>77749</v>
      </c>
      <c r="I4665" s="7">
        <v>62199</v>
      </c>
      <c r="J4665" s="7">
        <v>53491.14</v>
      </c>
      <c r="K4665" s="7">
        <v>0</v>
      </c>
      <c r="L4665" s="7">
        <v>8707.86</v>
      </c>
      <c r="M4665" s="5">
        <v>0.14000000000000001</v>
      </c>
      <c r="N4665" t="s">
        <v>1135</v>
      </c>
      <c r="O4665" t="s">
        <v>17</v>
      </c>
      <c r="P4665" t="s">
        <v>97</v>
      </c>
      <c r="Q4665" t="s">
        <v>32</v>
      </c>
      <c r="R4665" t="s">
        <v>27</v>
      </c>
      <c r="S4665" t="s">
        <v>21</v>
      </c>
      <c r="T4665" t="s">
        <v>13312</v>
      </c>
      <c r="U4665" s="1">
        <v>45413</v>
      </c>
      <c r="V4665">
        <v>50</v>
      </c>
      <c r="W4665" t="str">
        <f t="shared" si="119"/>
        <v>30-59</v>
      </c>
    </row>
    <row r="4666" spans="1:23" x14ac:dyDescent="0.25">
      <c r="A4666" t="s">
        <v>4915</v>
      </c>
      <c r="B4666">
        <v>938463102</v>
      </c>
      <c r="C4666">
        <v>4454561455</v>
      </c>
      <c r="D4666" s="1">
        <v>45444</v>
      </c>
      <c r="E4666">
        <v>99222</v>
      </c>
      <c r="F4666">
        <v>93000</v>
      </c>
      <c r="G4666" t="s">
        <v>593</v>
      </c>
      <c r="H4666" s="34">
        <v>71184</v>
      </c>
      <c r="I4666" s="7">
        <v>55524</v>
      </c>
      <c r="J4666" s="7">
        <v>31914.2</v>
      </c>
      <c r="K4666" s="7">
        <v>12505</v>
      </c>
      <c r="L4666" s="7">
        <v>11104.8</v>
      </c>
      <c r="M4666" s="5">
        <v>0.2</v>
      </c>
      <c r="N4666" t="s">
        <v>3140</v>
      </c>
      <c r="O4666" t="s">
        <v>27</v>
      </c>
      <c r="P4666" t="s">
        <v>3150</v>
      </c>
      <c r="Q4666" t="s">
        <v>19</v>
      </c>
      <c r="R4666" t="s">
        <v>43</v>
      </c>
      <c r="S4666" t="s">
        <v>17</v>
      </c>
      <c r="T4666" t="s">
        <v>13310</v>
      </c>
      <c r="U4666" s="1">
        <v>45480</v>
      </c>
      <c r="V4666">
        <v>36</v>
      </c>
      <c r="W4666" t="str">
        <f t="shared" si="119"/>
        <v>30-59</v>
      </c>
    </row>
    <row r="4667" spans="1:23" x14ac:dyDescent="0.25">
      <c r="A4667" t="s">
        <v>4916</v>
      </c>
      <c r="B4667">
        <v>603877379</v>
      </c>
      <c r="C4667">
        <v>9223312526</v>
      </c>
      <c r="D4667" s="1">
        <v>45809</v>
      </c>
      <c r="E4667">
        <v>99223</v>
      </c>
      <c r="F4667">
        <v>99204</v>
      </c>
      <c r="G4667" t="s">
        <v>593</v>
      </c>
      <c r="H4667" s="34">
        <v>58983</v>
      </c>
      <c r="I4667" s="7">
        <v>44237</v>
      </c>
      <c r="J4667" s="7">
        <v>37601.449999999997</v>
      </c>
      <c r="K4667" s="7">
        <v>0</v>
      </c>
      <c r="L4667" s="7">
        <v>6635.55</v>
      </c>
      <c r="M4667" s="5">
        <v>0.15</v>
      </c>
      <c r="N4667" t="s">
        <v>1139</v>
      </c>
      <c r="O4667" t="s">
        <v>17</v>
      </c>
      <c r="P4667" t="s">
        <v>3150</v>
      </c>
      <c r="Q4667" t="s">
        <v>32</v>
      </c>
      <c r="R4667" t="s">
        <v>27</v>
      </c>
      <c r="S4667" t="s">
        <v>17</v>
      </c>
      <c r="T4667" t="s">
        <v>13310</v>
      </c>
      <c r="U4667" s="1">
        <v>45911</v>
      </c>
      <c r="V4667">
        <v>102</v>
      </c>
      <c r="W4667" t="str">
        <f t="shared" si="119"/>
        <v>90-119</v>
      </c>
    </row>
    <row r="4668" spans="1:23" x14ac:dyDescent="0.25">
      <c r="A4668" t="s">
        <v>4917</v>
      </c>
      <c r="B4668">
        <v>8111981462</v>
      </c>
      <c r="C4668">
        <v>8172011391</v>
      </c>
      <c r="D4668" s="1">
        <v>45582</v>
      </c>
      <c r="E4668">
        <v>99233</v>
      </c>
      <c r="F4668">
        <v>99211</v>
      </c>
      <c r="G4668" t="s">
        <v>3215</v>
      </c>
      <c r="H4668" s="34">
        <v>39115</v>
      </c>
      <c r="I4668" s="7">
        <v>30510</v>
      </c>
      <c r="J4668" s="7">
        <v>21345</v>
      </c>
      <c r="K4668" s="7">
        <v>3063</v>
      </c>
      <c r="L4668" s="7">
        <v>6102</v>
      </c>
      <c r="M4668" s="5">
        <v>0.2</v>
      </c>
      <c r="N4668" t="s">
        <v>3140</v>
      </c>
      <c r="O4668" t="s">
        <v>30</v>
      </c>
      <c r="P4668" t="s">
        <v>58</v>
      </c>
      <c r="Q4668" t="s">
        <v>19</v>
      </c>
      <c r="R4668" t="s">
        <v>26</v>
      </c>
      <c r="S4668" t="s">
        <v>17</v>
      </c>
      <c r="T4668" t="s">
        <v>13311</v>
      </c>
      <c r="U4668" s="1">
        <v>45713</v>
      </c>
      <c r="V4668">
        <v>131</v>
      </c>
      <c r="W4668" t="str">
        <f t="shared" si="119"/>
        <v>120-149</v>
      </c>
    </row>
    <row r="4669" spans="1:23" x14ac:dyDescent="0.25">
      <c r="A4669" t="s">
        <v>4918</v>
      </c>
      <c r="B4669">
        <v>3580847543</v>
      </c>
      <c r="C4669">
        <v>9250728458</v>
      </c>
      <c r="D4669" s="1">
        <v>45673</v>
      </c>
      <c r="E4669">
        <v>99231</v>
      </c>
      <c r="F4669">
        <v>36415</v>
      </c>
      <c r="G4669" t="s">
        <v>209</v>
      </c>
      <c r="H4669" s="34">
        <v>51016</v>
      </c>
      <c r="I4669" s="7">
        <v>33160</v>
      </c>
      <c r="J4669" s="7">
        <v>29180.799999999999</v>
      </c>
      <c r="K4669" s="7">
        <v>0</v>
      </c>
      <c r="L4669" s="7">
        <v>3979.2</v>
      </c>
      <c r="M4669" s="5">
        <v>0.12</v>
      </c>
      <c r="N4669" t="s">
        <v>46</v>
      </c>
      <c r="O4669" t="s">
        <v>17</v>
      </c>
      <c r="P4669" t="s">
        <v>3148</v>
      </c>
      <c r="Q4669" t="s">
        <v>19</v>
      </c>
      <c r="R4669" t="s">
        <v>38</v>
      </c>
      <c r="S4669" t="s">
        <v>27</v>
      </c>
      <c r="T4669" t="s">
        <v>13312</v>
      </c>
      <c r="U4669" s="1">
        <v>45783</v>
      </c>
      <c r="V4669">
        <v>110</v>
      </c>
      <c r="W4669" t="str">
        <f t="shared" si="119"/>
        <v>90-119</v>
      </c>
    </row>
    <row r="4670" spans="1:23" x14ac:dyDescent="0.25">
      <c r="A4670" t="s">
        <v>4919</v>
      </c>
      <c r="B4670">
        <v>6518890170</v>
      </c>
      <c r="C4670">
        <v>946406333</v>
      </c>
      <c r="D4670" s="1">
        <v>45543</v>
      </c>
      <c r="E4670">
        <v>99233</v>
      </c>
      <c r="F4670">
        <v>99283</v>
      </c>
      <c r="G4670" t="s">
        <v>154</v>
      </c>
      <c r="H4670" s="34">
        <v>72679</v>
      </c>
      <c r="I4670" s="7">
        <v>56690</v>
      </c>
      <c r="J4670" s="7">
        <v>45352</v>
      </c>
      <c r="K4670" s="7">
        <v>0</v>
      </c>
      <c r="L4670" s="7">
        <v>11338</v>
      </c>
      <c r="M4670" s="5">
        <v>0.2</v>
      </c>
      <c r="N4670" t="s">
        <v>3140</v>
      </c>
      <c r="O4670" t="s">
        <v>17</v>
      </c>
      <c r="P4670" t="s">
        <v>97</v>
      </c>
      <c r="Q4670" t="s">
        <v>32</v>
      </c>
      <c r="R4670" t="s">
        <v>27</v>
      </c>
      <c r="S4670" t="s">
        <v>21</v>
      </c>
      <c r="T4670" t="s">
        <v>13310</v>
      </c>
      <c r="U4670" s="1">
        <v>45659</v>
      </c>
      <c r="V4670">
        <v>116</v>
      </c>
      <c r="W4670" t="str">
        <f t="shared" si="119"/>
        <v>90-119</v>
      </c>
    </row>
    <row r="4671" spans="1:23" x14ac:dyDescent="0.25">
      <c r="A4671" t="s">
        <v>4920</v>
      </c>
      <c r="B4671">
        <v>2457565021</v>
      </c>
      <c r="C4671">
        <v>7234168762</v>
      </c>
      <c r="D4671" s="1">
        <v>45608</v>
      </c>
      <c r="E4671">
        <v>99232</v>
      </c>
      <c r="F4671">
        <v>99215</v>
      </c>
      <c r="G4671" t="s">
        <v>129</v>
      </c>
      <c r="H4671" s="34">
        <v>10456</v>
      </c>
      <c r="I4671" s="7">
        <v>6796</v>
      </c>
      <c r="J4671" s="7">
        <v>5225.4799999999996</v>
      </c>
      <c r="K4671" s="7">
        <v>755</v>
      </c>
      <c r="L4671" s="7">
        <v>815.52</v>
      </c>
      <c r="M4671" s="5">
        <v>0.12</v>
      </c>
      <c r="N4671" t="s">
        <v>46</v>
      </c>
      <c r="O4671" t="s">
        <v>30</v>
      </c>
      <c r="P4671" t="s">
        <v>3147</v>
      </c>
      <c r="Q4671" t="s">
        <v>19</v>
      </c>
      <c r="R4671" t="s">
        <v>20</v>
      </c>
      <c r="S4671" t="s">
        <v>21</v>
      </c>
      <c r="T4671" t="s">
        <v>13310</v>
      </c>
      <c r="U4671" s="1">
        <v>45745</v>
      </c>
      <c r="V4671">
        <v>137</v>
      </c>
      <c r="W4671" t="str">
        <f t="shared" si="119"/>
        <v>120-149</v>
      </c>
    </row>
    <row r="4672" spans="1:23" x14ac:dyDescent="0.25">
      <c r="A4672" t="s">
        <v>4921</v>
      </c>
      <c r="B4672">
        <v>5902700746</v>
      </c>
      <c r="C4672">
        <v>684219510</v>
      </c>
      <c r="D4672" s="1">
        <v>45932</v>
      </c>
      <c r="E4672">
        <v>99221</v>
      </c>
      <c r="F4672">
        <v>99203</v>
      </c>
      <c r="G4672" t="s">
        <v>4083</v>
      </c>
      <c r="H4672" s="34">
        <v>76821</v>
      </c>
      <c r="I4672" s="7">
        <v>49934</v>
      </c>
      <c r="J4672" s="7">
        <v>43941.919999999998</v>
      </c>
      <c r="K4672" s="7">
        <v>0</v>
      </c>
      <c r="L4672" s="7">
        <v>5992.08</v>
      </c>
      <c r="M4672" s="5">
        <v>0.12</v>
      </c>
      <c r="N4672" t="s">
        <v>46</v>
      </c>
      <c r="O4672" t="s">
        <v>17</v>
      </c>
      <c r="P4672" t="s">
        <v>3146</v>
      </c>
      <c r="Q4672" t="s">
        <v>32</v>
      </c>
      <c r="R4672" t="s">
        <v>26</v>
      </c>
      <c r="S4672" t="s">
        <v>21</v>
      </c>
      <c r="T4672" t="s">
        <v>13311</v>
      </c>
      <c r="U4672" s="1">
        <v>46015</v>
      </c>
      <c r="V4672">
        <v>83</v>
      </c>
      <c r="W4672" t="str">
        <f t="shared" si="119"/>
        <v>60-89</v>
      </c>
    </row>
    <row r="4673" spans="1:23" x14ac:dyDescent="0.25">
      <c r="A4673" t="s">
        <v>4922</v>
      </c>
      <c r="B4673">
        <v>8761526330</v>
      </c>
      <c r="C4673">
        <v>2375924636</v>
      </c>
      <c r="D4673" s="1">
        <v>45645</v>
      </c>
      <c r="E4673">
        <v>99221</v>
      </c>
      <c r="F4673">
        <v>93000</v>
      </c>
      <c r="G4673" t="s">
        <v>3183</v>
      </c>
      <c r="H4673" s="34">
        <v>86119</v>
      </c>
      <c r="I4673" s="7">
        <v>55977</v>
      </c>
      <c r="J4673" s="7">
        <v>43963.76</v>
      </c>
      <c r="K4673" s="7">
        <v>5296</v>
      </c>
      <c r="L4673" s="7">
        <v>6717.24</v>
      </c>
      <c r="M4673" s="5">
        <v>0.12</v>
      </c>
      <c r="N4673" t="s">
        <v>46</v>
      </c>
      <c r="O4673" t="s">
        <v>30</v>
      </c>
      <c r="P4673" t="s">
        <v>18</v>
      </c>
      <c r="Q4673" t="s">
        <v>32</v>
      </c>
      <c r="R4673" t="s">
        <v>27</v>
      </c>
      <c r="S4673" t="s">
        <v>17</v>
      </c>
      <c r="T4673" t="s">
        <v>13310</v>
      </c>
      <c r="U4673" s="1">
        <v>45778</v>
      </c>
      <c r="V4673">
        <v>133</v>
      </c>
      <c r="W4673" t="str">
        <f t="shared" si="119"/>
        <v>120-149</v>
      </c>
    </row>
    <row r="4674" spans="1:23" x14ac:dyDescent="0.25">
      <c r="A4674" t="s">
        <v>4923</v>
      </c>
      <c r="B4674">
        <v>3443456154</v>
      </c>
      <c r="C4674">
        <v>7837122489</v>
      </c>
      <c r="D4674" s="1">
        <v>45744</v>
      </c>
      <c r="E4674">
        <v>99223</v>
      </c>
      <c r="F4674">
        <v>93000</v>
      </c>
      <c r="G4674" t="s">
        <v>91</v>
      </c>
      <c r="H4674" s="34">
        <v>50719</v>
      </c>
      <c r="I4674" s="7">
        <v>43111</v>
      </c>
      <c r="J4674" s="7">
        <v>37701.78</v>
      </c>
      <c r="K4674" s="7">
        <v>4547</v>
      </c>
      <c r="L4674" s="7">
        <v>862.22</v>
      </c>
      <c r="M4674" s="5">
        <v>0.02</v>
      </c>
      <c r="N4674" t="s">
        <v>16</v>
      </c>
      <c r="O4674" t="s">
        <v>30</v>
      </c>
      <c r="P4674" t="s">
        <v>3148</v>
      </c>
      <c r="Q4674" t="s">
        <v>19</v>
      </c>
      <c r="R4674" t="s">
        <v>27</v>
      </c>
      <c r="S4674" t="s">
        <v>27</v>
      </c>
      <c r="T4674" t="s">
        <v>13311</v>
      </c>
      <c r="U4674" s="1">
        <v>45842</v>
      </c>
      <c r="V4674">
        <v>98</v>
      </c>
      <c r="W4674" t="str">
        <f t="shared" si="119"/>
        <v>90-119</v>
      </c>
    </row>
    <row r="4675" spans="1:23" x14ac:dyDescent="0.25">
      <c r="A4675" t="s">
        <v>4924</v>
      </c>
      <c r="B4675">
        <v>5705369605</v>
      </c>
      <c r="C4675">
        <v>6231841023</v>
      </c>
      <c r="D4675" s="1">
        <v>45743</v>
      </c>
      <c r="E4675">
        <v>99221</v>
      </c>
      <c r="F4675">
        <v>99214</v>
      </c>
      <c r="G4675" t="s">
        <v>81</v>
      </c>
      <c r="H4675" s="34">
        <v>76153</v>
      </c>
      <c r="I4675" s="7">
        <v>59399</v>
      </c>
      <c r="J4675" s="7">
        <v>42887.199999999997</v>
      </c>
      <c r="K4675" s="7">
        <v>4632</v>
      </c>
      <c r="L4675" s="7">
        <v>11879.8</v>
      </c>
      <c r="M4675" s="5">
        <v>0.2</v>
      </c>
      <c r="N4675" t="s">
        <v>3140</v>
      </c>
      <c r="O4675" t="s">
        <v>30</v>
      </c>
      <c r="P4675" t="s">
        <v>18</v>
      </c>
      <c r="Q4675" t="s">
        <v>19</v>
      </c>
      <c r="R4675" t="s">
        <v>20</v>
      </c>
      <c r="S4675" t="s">
        <v>21</v>
      </c>
      <c r="T4675" t="s">
        <v>13311</v>
      </c>
      <c r="U4675" s="1">
        <v>45819</v>
      </c>
      <c r="V4675">
        <v>76</v>
      </c>
      <c r="W4675" t="str">
        <f t="shared" ref="W4675:W4738" si="120">IF(V4675="","",IF(V4675&lt;30,"0-29",IF(V4675&lt;60,"30-59",IF(V4675&lt;90,"60-89",IF(V4675&lt;120,"90-119",IF(V4675&lt;150,"120-149",IF(V4675&lt;180,"150-179",IF(V4675&lt;210,"180-209",IF(V4675&lt;240,"210-239",IF(V4675&lt;270,"240-269",IF(V4675&lt;300,"270-299",IF(V4675&lt;330,"300-329",IF(V4675&lt;360,"330-359","360+")))))))))))))</f>
        <v>60-89</v>
      </c>
    </row>
    <row r="4676" spans="1:23" x14ac:dyDescent="0.25">
      <c r="A4676" t="s">
        <v>4925</v>
      </c>
      <c r="B4676">
        <v>1065344805</v>
      </c>
      <c r="C4676">
        <v>281934744</v>
      </c>
      <c r="D4676" s="1">
        <v>45756</v>
      </c>
      <c r="E4676">
        <v>99231</v>
      </c>
      <c r="F4676">
        <v>85025</v>
      </c>
      <c r="G4676" t="s">
        <v>174</v>
      </c>
      <c r="H4676" s="34">
        <v>46626</v>
      </c>
      <c r="I4676" s="7">
        <v>30307</v>
      </c>
      <c r="J4676" s="7">
        <v>22413.16</v>
      </c>
      <c r="K4676" s="7">
        <v>4257</v>
      </c>
      <c r="L4676" s="7">
        <v>3636.84</v>
      </c>
      <c r="M4676" s="5">
        <v>0.12</v>
      </c>
      <c r="N4676" t="s">
        <v>46</v>
      </c>
      <c r="O4676" t="s">
        <v>30</v>
      </c>
      <c r="P4676" t="s">
        <v>3150</v>
      </c>
      <c r="Q4676" t="s">
        <v>19</v>
      </c>
      <c r="R4676" t="s">
        <v>20</v>
      </c>
      <c r="S4676" t="s">
        <v>27</v>
      </c>
      <c r="T4676" t="s">
        <v>13312</v>
      </c>
      <c r="U4676" s="1">
        <v>45868</v>
      </c>
      <c r="V4676">
        <v>112</v>
      </c>
      <c r="W4676" t="str">
        <f t="shared" si="120"/>
        <v>90-119</v>
      </c>
    </row>
    <row r="4677" spans="1:23" x14ac:dyDescent="0.25">
      <c r="A4677" t="s">
        <v>4926</v>
      </c>
      <c r="B4677">
        <v>1020666127</v>
      </c>
      <c r="C4677">
        <v>2789502938</v>
      </c>
      <c r="D4677" s="1">
        <v>45390</v>
      </c>
      <c r="E4677">
        <v>99222</v>
      </c>
      <c r="F4677">
        <v>99201</v>
      </c>
      <c r="G4677" t="s">
        <v>37</v>
      </c>
      <c r="H4677" s="34">
        <v>77625</v>
      </c>
      <c r="I4677" s="7">
        <v>65981</v>
      </c>
      <c r="J4677" s="7">
        <v>64661.38</v>
      </c>
      <c r="K4677" s="7">
        <v>0</v>
      </c>
      <c r="L4677" s="7">
        <v>1319.62</v>
      </c>
      <c r="M4677" s="5">
        <v>0.02</v>
      </c>
      <c r="N4677" t="s">
        <v>16</v>
      </c>
      <c r="O4677" t="s">
        <v>17</v>
      </c>
      <c r="P4677" t="s">
        <v>3149</v>
      </c>
      <c r="Q4677" t="s">
        <v>19</v>
      </c>
      <c r="R4677" t="s">
        <v>38</v>
      </c>
      <c r="S4677" t="s">
        <v>27</v>
      </c>
      <c r="T4677" t="s">
        <v>13310</v>
      </c>
      <c r="U4677" s="1">
        <v>45563</v>
      </c>
      <c r="V4677">
        <v>173</v>
      </c>
      <c r="W4677" t="str">
        <f t="shared" si="120"/>
        <v>150-179</v>
      </c>
    </row>
    <row r="4678" spans="1:23" x14ac:dyDescent="0.25">
      <c r="A4678" t="s">
        <v>4927</v>
      </c>
      <c r="B4678">
        <v>8565174064</v>
      </c>
      <c r="C4678">
        <v>7866223319</v>
      </c>
      <c r="D4678" s="1">
        <v>45760</v>
      </c>
      <c r="E4678">
        <v>99215</v>
      </c>
      <c r="F4678">
        <v>99285</v>
      </c>
      <c r="G4678" t="s">
        <v>3428</v>
      </c>
      <c r="H4678" s="34">
        <v>70673</v>
      </c>
      <c r="I4678" s="7">
        <v>53005</v>
      </c>
      <c r="J4678" s="7">
        <v>45054.25</v>
      </c>
      <c r="K4678" s="7">
        <v>0</v>
      </c>
      <c r="L4678" s="7">
        <v>7950.75</v>
      </c>
      <c r="M4678" s="5">
        <v>0.15</v>
      </c>
      <c r="N4678" t="s">
        <v>1139</v>
      </c>
      <c r="O4678" t="s">
        <v>17</v>
      </c>
      <c r="P4678" t="s">
        <v>25</v>
      </c>
      <c r="Q4678" t="s">
        <v>19</v>
      </c>
      <c r="R4678" t="s">
        <v>43</v>
      </c>
      <c r="S4678" t="s">
        <v>21</v>
      </c>
      <c r="T4678" t="s">
        <v>13312</v>
      </c>
      <c r="U4678" s="1">
        <v>45793</v>
      </c>
      <c r="V4678">
        <v>33</v>
      </c>
      <c r="W4678" t="str">
        <f t="shared" si="120"/>
        <v>30-59</v>
      </c>
    </row>
    <row r="4679" spans="1:23" x14ac:dyDescent="0.25">
      <c r="A4679" t="s">
        <v>4928</v>
      </c>
      <c r="B4679">
        <v>5428633049</v>
      </c>
      <c r="C4679">
        <v>9645720778</v>
      </c>
      <c r="D4679" s="1">
        <v>45747</v>
      </c>
      <c r="E4679">
        <v>99215</v>
      </c>
      <c r="F4679">
        <v>99284</v>
      </c>
      <c r="G4679" t="s">
        <v>286</v>
      </c>
      <c r="H4679" s="34">
        <v>36068</v>
      </c>
      <c r="I4679" s="7">
        <v>28854</v>
      </c>
      <c r="J4679" s="7">
        <v>13986.44</v>
      </c>
      <c r="K4679" s="7">
        <v>10828</v>
      </c>
      <c r="L4679" s="7">
        <v>4039.56</v>
      </c>
      <c r="M4679" s="5">
        <v>0.14000000000000001</v>
      </c>
      <c r="N4679" t="s">
        <v>1135</v>
      </c>
      <c r="O4679" t="s">
        <v>27</v>
      </c>
      <c r="P4679" t="s">
        <v>55</v>
      </c>
      <c r="Q4679" t="s">
        <v>19</v>
      </c>
      <c r="R4679" t="s">
        <v>27</v>
      </c>
      <c r="S4679" t="s">
        <v>17</v>
      </c>
      <c r="T4679" t="s">
        <v>13310</v>
      </c>
      <c r="U4679" s="1">
        <v>45879</v>
      </c>
      <c r="V4679">
        <v>132</v>
      </c>
      <c r="W4679" t="str">
        <f t="shared" si="120"/>
        <v>120-149</v>
      </c>
    </row>
    <row r="4680" spans="1:23" x14ac:dyDescent="0.25">
      <c r="A4680" t="s">
        <v>4929</v>
      </c>
      <c r="B4680">
        <v>9273155109</v>
      </c>
      <c r="C4680">
        <v>7863475055</v>
      </c>
      <c r="D4680" s="1">
        <v>45482</v>
      </c>
      <c r="E4680">
        <v>99214</v>
      </c>
      <c r="F4680">
        <v>99284</v>
      </c>
      <c r="G4680" t="s">
        <v>3449</v>
      </c>
      <c r="H4680" s="34">
        <v>51629</v>
      </c>
      <c r="I4680" s="7">
        <v>42336</v>
      </c>
      <c r="J4680" s="7">
        <v>30448.52</v>
      </c>
      <c r="K4680" s="7">
        <v>4267</v>
      </c>
      <c r="L4680" s="7">
        <v>7620.48</v>
      </c>
      <c r="M4680" s="5">
        <v>0.18</v>
      </c>
      <c r="N4680" t="s">
        <v>3141</v>
      </c>
      <c r="O4680" t="s">
        <v>30</v>
      </c>
      <c r="P4680" t="s">
        <v>25</v>
      </c>
      <c r="Q4680" t="s">
        <v>19</v>
      </c>
      <c r="R4680" t="s">
        <v>43</v>
      </c>
      <c r="S4680" t="s">
        <v>27</v>
      </c>
      <c r="T4680" t="s">
        <v>13310</v>
      </c>
      <c r="U4680" s="1">
        <v>45617</v>
      </c>
      <c r="V4680">
        <v>135</v>
      </c>
      <c r="W4680" t="str">
        <f t="shared" si="120"/>
        <v>120-149</v>
      </c>
    </row>
    <row r="4681" spans="1:23" x14ac:dyDescent="0.25">
      <c r="A4681" t="s">
        <v>4930</v>
      </c>
      <c r="B4681">
        <v>1412702681</v>
      </c>
      <c r="C4681">
        <v>1814435568</v>
      </c>
      <c r="D4681" s="1">
        <v>45918</v>
      </c>
      <c r="E4681">
        <v>99233</v>
      </c>
      <c r="F4681">
        <v>97110</v>
      </c>
      <c r="G4681" t="s">
        <v>3262</v>
      </c>
      <c r="H4681" s="34">
        <v>95836</v>
      </c>
      <c r="I4681" s="7">
        <v>78586</v>
      </c>
      <c r="J4681" s="7">
        <v>57529.52</v>
      </c>
      <c r="K4681" s="7">
        <v>6911</v>
      </c>
      <c r="L4681" s="7">
        <v>14145.48</v>
      </c>
      <c r="M4681" s="5">
        <v>0.18</v>
      </c>
      <c r="N4681" t="s">
        <v>3141</v>
      </c>
      <c r="O4681" t="s">
        <v>30</v>
      </c>
      <c r="P4681" t="s">
        <v>55</v>
      </c>
      <c r="Q4681" t="s">
        <v>32</v>
      </c>
      <c r="R4681" t="s">
        <v>20</v>
      </c>
      <c r="S4681" t="s">
        <v>27</v>
      </c>
      <c r="T4681" t="s">
        <v>13312</v>
      </c>
      <c r="U4681" s="1">
        <v>46020</v>
      </c>
      <c r="V4681">
        <v>103</v>
      </c>
      <c r="W4681" t="str">
        <f t="shared" si="120"/>
        <v>90-119</v>
      </c>
    </row>
    <row r="4682" spans="1:23" x14ac:dyDescent="0.25">
      <c r="A4682" t="s">
        <v>4931</v>
      </c>
      <c r="B4682">
        <v>5961676390</v>
      </c>
      <c r="C4682">
        <v>9431608963</v>
      </c>
      <c r="D4682" s="1">
        <v>45358</v>
      </c>
      <c r="E4682">
        <v>99223</v>
      </c>
      <c r="F4682">
        <v>99212</v>
      </c>
      <c r="G4682" t="s">
        <v>3283</v>
      </c>
      <c r="H4682" s="34">
        <v>82479</v>
      </c>
      <c r="I4682" s="7">
        <v>59385</v>
      </c>
      <c r="J4682" s="7">
        <v>48444.2</v>
      </c>
      <c r="K4682" s="7">
        <v>6190</v>
      </c>
      <c r="L4682" s="7">
        <v>4750.8</v>
      </c>
      <c r="M4682" s="5">
        <v>0.08</v>
      </c>
      <c r="N4682" t="s">
        <v>24</v>
      </c>
      <c r="O4682" t="s">
        <v>30</v>
      </c>
      <c r="P4682" t="s">
        <v>3149</v>
      </c>
      <c r="Q4682" t="s">
        <v>19</v>
      </c>
      <c r="R4682" t="s">
        <v>43</v>
      </c>
      <c r="S4682" t="s">
        <v>27</v>
      </c>
      <c r="T4682" t="s">
        <v>13311</v>
      </c>
      <c r="U4682" s="1">
        <v>45508</v>
      </c>
      <c r="V4682">
        <v>150</v>
      </c>
      <c r="W4682" t="str">
        <f t="shared" si="120"/>
        <v>150-179</v>
      </c>
    </row>
    <row r="4683" spans="1:23" x14ac:dyDescent="0.25">
      <c r="A4683" t="s">
        <v>4932</v>
      </c>
      <c r="B4683">
        <v>895002163</v>
      </c>
      <c r="C4683">
        <v>3440576208</v>
      </c>
      <c r="D4683" s="1">
        <v>45780</v>
      </c>
      <c r="E4683">
        <v>99223</v>
      </c>
      <c r="F4683">
        <v>99205</v>
      </c>
      <c r="G4683" t="s">
        <v>140</v>
      </c>
      <c r="H4683" s="34">
        <v>89522</v>
      </c>
      <c r="I4683" s="7">
        <v>71618</v>
      </c>
      <c r="J4683" s="7">
        <v>61591.48</v>
      </c>
      <c r="K4683" s="7">
        <v>0</v>
      </c>
      <c r="L4683" s="7">
        <v>10026.52</v>
      </c>
      <c r="M4683" s="5">
        <v>0.14000000000000001</v>
      </c>
      <c r="N4683" t="s">
        <v>1135</v>
      </c>
      <c r="O4683" t="s">
        <v>17</v>
      </c>
      <c r="P4683" t="s">
        <v>18</v>
      </c>
      <c r="Q4683" t="s">
        <v>32</v>
      </c>
      <c r="R4683" t="s">
        <v>43</v>
      </c>
      <c r="S4683" t="s">
        <v>17</v>
      </c>
      <c r="T4683" t="s">
        <v>13312</v>
      </c>
      <c r="U4683" s="1">
        <v>45951</v>
      </c>
      <c r="V4683">
        <v>171</v>
      </c>
      <c r="W4683" t="str">
        <f t="shared" si="120"/>
        <v>150-179</v>
      </c>
    </row>
    <row r="4684" spans="1:23" x14ac:dyDescent="0.25">
      <c r="A4684" t="s">
        <v>4933</v>
      </c>
      <c r="B4684">
        <v>6516680262</v>
      </c>
      <c r="C4684">
        <v>4086533497</v>
      </c>
      <c r="D4684" s="1">
        <v>45442</v>
      </c>
      <c r="E4684">
        <v>99223</v>
      </c>
      <c r="F4684">
        <v>36415</v>
      </c>
      <c r="G4684" t="s">
        <v>3335</v>
      </c>
      <c r="H4684" s="34">
        <v>80134</v>
      </c>
      <c r="I4684" s="7">
        <v>57696</v>
      </c>
      <c r="J4684" s="7">
        <v>53080.32</v>
      </c>
      <c r="K4684" s="7">
        <v>0</v>
      </c>
      <c r="L4684" s="7">
        <v>4615.68</v>
      </c>
      <c r="M4684" s="5">
        <v>0.08</v>
      </c>
      <c r="N4684" t="s">
        <v>24</v>
      </c>
      <c r="O4684" t="s">
        <v>17</v>
      </c>
      <c r="P4684" t="s">
        <v>3146</v>
      </c>
      <c r="Q4684" t="s">
        <v>32</v>
      </c>
      <c r="R4684" t="s">
        <v>21</v>
      </c>
      <c r="S4684" t="s">
        <v>21</v>
      </c>
      <c r="T4684" t="s">
        <v>13310</v>
      </c>
      <c r="U4684" s="1">
        <v>45504</v>
      </c>
      <c r="V4684">
        <v>62</v>
      </c>
      <c r="W4684" t="str">
        <f t="shared" si="120"/>
        <v>60-89</v>
      </c>
    </row>
    <row r="4685" spans="1:23" x14ac:dyDescent="0.25">
      <c r="A4685" t="s">
        <v>4934</v>
      </c>
      <c r="B4685">
        <v>5828085915</v>
      </c>
      <c r="C4685">
        <v>9866687541</v>
      </c>
      <c r="D4685" s="1">
        <v>45379</v>
      </c>
      <c r="E4685">
        <v>99215</v>
      </c>
      <c r="F4685">
        <v>99201</v>
      </c>
      <c r="G4685" t="s">
        <v>174</v>
      </c>
      <c r="H4685" s="34">
        <v>76649</v>
      </c>
      <c r="I4685" s="7">
        <v>59786</v>
      </c>
      <c r="J4685" s="7">
        <v>47828.800000000003</v>
      </c>
      <c r="K4685" s="7">
        <v>0</v>
      </c>
      <c r="L4685" s="7">
        <v>11957.2</v>
      </c>
      <c r="M4685" s="5">
        <v>0.2</v>
      </c>
      <c r="N4685" t="s">
        <v>3140</v>
      </c>
      <c r="O4685" t="s">
        <v>17</v>
      </c>
      <c r="P4685" t="s">
        <v>55</v>
      </c>
      <c r="Q4685" t="s">
        <v>19</v>
      </c>
      <c r="R4685" t="s">
        <v>27</v>
      </c>
      <c r="S4685" t="s">
        <v>27</v>
      </c>
      <c r="T4685" t="s">
        <v>13311</v>
      </c>
      <c r="U4685" s="1">
        <v>45421</v>
      </c>
      <c r="V4685">
        <v>42</v>
      </c>
      <c r="W4685" t="str">
        <f t="shared" si="120"/>
        <v>30-59</v>
      </c>
    </row>
    <row r="4686" spans="1:23" x14ac:dyDescent="0.25">
      <c r="A4686" t="s">
        <v>4935</v>
      </c>
      <c r="B4686">
        <v>7199601819</v>
      </c>
      <c r="C4686">
        <v>1867597941</v>
      </c>
      <c r="D4686" s="1">
        <v>45374</v>
      </c>
      <c r="E4686">
        <v>99222</v>
      </c>
      <c r="F4686">
        <v>99201</v>
      </c>
      <c r="G4686" t="s">
        <v>270</v>
      </c>
      <c r="H4686" s="34">
        <v>44096</v>
      </c>
      <c r="I4686" s="7">
        <v>33072</v>
      </c>
      <c r="J4686" s="7">
        <v>22985.200000000001</v>
      </c>
      <c r="K4686" s="7">
        <v>5126</v>
      </c>
      <c r="L4686" s="7">
        <v>4960.8</v>
      </c>
      <c r="M4686" s="5">
        <v>0.15</v>
      </c>
      <c r="N4686" t="s">
        <v>1139</v>
      </c>
      <c r="O4686" t="s">
        <v>27</v>
      </c>
      <c r="P4686" t="s">
        <v>3149</v>
      </c>
      <c r="Q4686" t="s">
        <v>32</v>
      </c>
      <c r="R4686" t="s">
        <v>43</v>
      </c>
      <c r="S4686" t="s">
        <v>27</v>
      </c>
      <c r="T4686" t="s">
        <v>13310</v>
      </c>
      <c r="U4686" s="1">
        <v>45473</v>
      </c>
      <c r="V4686">
        <v>99</v>
      </c>
      <c r="W4686" t="str">
        <f t="shared" si="120"/>
        <v>90-119</v>
      </c>
    </row>
    <row r="4687" spans="1:23" x14ac:dyDescent="0.25">
      <c r="A4687" t="s">
        <v>4936</v>
      </c>
      <c r="B4687">
        <v>3373434529</v>
      </c>
      <c r="C4687">
        <v>6960836985</v>
      </c>
      <c r="D4687" s="1">
        <v>45346</v>
      </c>
      <c r="E4687">
        <v>99222</v>
      </c>
      <c r="F4687">
        <v>93000</v>
      </c>
      <c r="G4687" t="s">
        <v>182</v>
      </c>
      <c r="H4687" s="34">
        <v>86768</v>
      </c>
      <c r="I4687" s="7">
        <v>69414</v>
      </c>
      <c r="J4687" s="7">
        <v>34258.04</v>
      </c>
      <c r="K4687" s="7">
        <v>25438</v>
      </c>
      <c r="L4687" s="7">
        <v>9717.9599999999991</v>
      </c>
      <c r="M4687" s="5">
        <v>0.14000000000000001</v>
      </c>
      <c r="N4687" t="s">
        <v>1135</v>
      </c>
      <c r="O4687" t="s">
        <v>27</v>
      </c>
      <c r="P4687" t="s">
        <v>55</v>
      </c>
      <c r="Q4687" t="s">
        <v>32</v>
      </c>
      <c r="R4687" t="s">
        <v>21</v>
      </c>
      <c r="S4687" t="s">
        <v>21</v>
      </c>
      <c r="T4687" t="s">
        <v>13312</v>
      </c>
      <c r="U4687" s="1">
        <v>45480</v>
      </c>
      <c r="V4687">
        <v>134</v>
      </c>
      <c r="W4687" t="str">
        <f t="shared" si="120"/>
        <v>120-149</v>
      </c>
    </row>
    <row r="4688" spans="1:23" x14ac:dyDescent="0.25">
      <c r="A4688" t="s">
        <v>4937</v>
      </c>
      <c r="B4688">
        <v>2681918050</v>
      </c>
      <c r="C4688">
        <v>9489039774</v>
      </c>
      <c r="D4688" s="1">
        <v>45915</v>
      </c>
      <c r="E4688">
        <v>99233</v>
      </c>
      <c r="F4688">
        <v>99284</v>
      </c>
      <c r="G4688" t="s">
        <v>272</v>
      </c>
      <c r="H4688" s="34">
        <v>80117</v>
      </c>
      <c r="I4688" s="7">
        <v>62491</v>
      </c>
      <c r="J4688" s="7">
        <v>45519.8</v>
      </c>
      <c r="K4688" s="7">
        <v>4473</v>
      </c>
      <c r="L4688" s="7">
        <v>12498.2</v>
      </c>
      <c r="M4688" s="5">
        <v>0.2</v>
      </c>
      <c r="N4688" t="s">
        <v>3140</v>
      </c>
      <c r="O4688" t="s">
        <v>30</v>
      </c>
      <c r="P4688" t="s">
        <v>40</v>
      </c>
      <c r="Q4688" t="s">
        <v>32</v>
      </c>
      <c r="R4688" t="s">
        <v>26</v>
      </c>
      <c r="S4688" t="s">
        <v>17</v>
      </c>
      <c r="T4688" t="s">
        <v>13312</v>
      </c>
      <c r="U4688" s="1">
        <v>46034</v>
      </c>
      <c r="V4688">
        <v>119</v>
      </c>
      <c r="W4688" t="str">
        <f t="shared" si="120"/>
        <v>90-119</v>
      </c>
    </row>
    <row r="4689" spans="1:23" x14ac:dyDescent="0.25">
      <c r="A4689" t="s">
        <v>4938</v>
      </c>
      <c r="B4689">
        <v>5716387175</v>
      </c>
      <c r="C4689">
        <v>6905888706</v>
      </c>
      <c r="D4689" s="1">
        <v>45851</v>
      </c>
      <c r="E4689">
        <v>99215</v>
      </c>
      <c r="F4689">
        <v>99215</v>
      </c>
      <c r="G4689" t="s">
        <v>127</v>
      </c>
      <c r="H4689" s="34">
        <v>49882</v>
      </c>
      <c r="I4689" s="7">
        <v>32423</v>
      </c>
      <c r="J4689" s="7">
        <v>24468.240000000002</v>
      </c>
      <c r="K4689" s="7">
        <v>4064</v>
      </c>
      <c r="L4689" s="7">
        <v>3890.76</v>
      </c>
      <c r="M4689" s="5">
        <v>0.12</v>
      </c>
      <c r="N4689" t="s">
        <v>46</v>
      </c>
      <c r="O4689" t="s">
        <v>30</v>
      </c>
      <c r="P4689" t="s">
        <v>18</v>
      </c>
      <c r="Q4689" t="s">
        <v>19</v>
      </c>
      <c r="R4689" t="s">
        <v>21</v>
      </c>
      <c r="S4689" t="s">
        <v>17</v>
      </c>
      <c r="T4689" t="s">
        <v>13310</v>
      </c>
      <c r="U4689" s="1">
        <v>45906</v>
      </c>
      <c r="V4689">
        <v>55</v>
      </c>
      <c r="W4689" t="str">
        <f t="shared" si="120"/>
        <v>30-59</v>
      </c>
    </row>
    <row r="4690" spans="1:23" x14ac:dyDescent="0.25">
      <c r="A4690" t="s">
        <v>4939</v>
      </c>
      <c r="B4690">
        <v>7427704640</v>
      </c>
      <c r="C4690">
        <v>2944720000</v>
      </c>
      <c r="D4690" s="1">
        <v>45778</v>
      </c>
      <c r="E4690">
        <v>99232</v>
      </c>
      <c r="F4690">
        <v>99205</v>
      </c>
      <c r="G4690" t="s">
        <v>240</v>
      </c>
      <c r="H4690" s="34">
        <v>76838</v>
      </c>
      <c r="I4690" s="7">
        <v>59934</v>
      </c>
      <c r="J4690" s="7">
        <v>47947.199999999997</v>
      </c>
      <c r="K4690" s="7">
        <v>0</v>
      </c>
      <c r="L4690" s="7">
        <v>11986.8</v>
      </c>
      <c r="M4690" s="5">
        <v>0.2</v>
      </c>
      <c r="N4690" t="s">
        <v>3140</v>
      </c>
      <c r="O4690" t="s">
        <v>17</v>
      </c>
      <c r="P4690" t="s">
        <v>40</v>
      </c>
      <c r="Q4690" t="s">
        <v>32</v>
      </c>
      <c r="R4690" t="s">
        <v>38</v>
      </c>
      <c r="S4690" t="s">
        <v>27</v>
      </c>
      <c r="T4690" t="s">
        <v>13312</v>
      </c>
      <c r="U4690" s="1">
        <v>45861</v>
      </c>
      <c r="V4690">
        <v>83</v>
      </c>
      <c r="W4690" t="str">
        <f t="shared" si="120"/>
        <v>60-89</v>
      </c>
    </row>
    <row r="4691" spans="1:23" x14ac:dyDescent="0.25">
      <c r="A4691" t="s">
        <v>4940</v>
      </c>
      <c r="B4691">
        <v>7155757035</v>
      </c>
      <c r="C4691">
        <v>9167647565</v>
      </c>
      <c r="D4691" s="1">
        <v>45528</v>
      </c>
      <c r="E4691">
        <v>99214</v>
      </c>
      <c r="F4691">
        <v>99201</v>
      </c>
      <c r="G4691" t="s">
        <v>3183</v>
      </c>
      <c r="H4691" s="34">
        <v>53565</v>
      </c>
      <c r="I4691" s="7">
        <v>41781</v>
      </c>
      <c r="J4691" s="7">
        <v>19658.8</v>
      </c>
      <c r="K4691" s="7">
        <v>13766</v>
      </c>
      <c r="L4691" s="7">
        <v>8356.2000000000007</v>
      </c>
      <c r="M4691" s="5">
        <v>0.2</v>
      </c>
      <c r="N4691" t="s">
        <v>3140</v>
      </c>
      <c r="O4691" t="s">
        <v>27</v>
      </c>
      <c r="P4691" t="s">
        <v>31</v>
      </c>
      <c r="Q4691" t="s">
        <v>19</v>
      </c>
      <c r="R4691" t="s">
        <v>38</v>
      </c>
      <c r="S4691" t="s">
        <v>21</v>
      </c>
      <c r="T4691" t="s">
        <v>13311</v>
      </c>
      <c r="U4691" s="1">
        <v>45667</v>
      </c>
      <c r="V4691">
        <v>139</v>
      </c>
      <c r="W4691" t="str">
        <f t="shared" si="120"/>
        <v>120-149</v>
      </c>
    </row>
    <row r="4692" spans="1:23" x14ac:dyDescent="0.25">
      <c r="A4692" t="s">
        <v>4941</v>
      </c>
      <c r="B4692">
        <v>8791995053</v>
      </c>
      <c r="C4692">
        <v>4479598203</v>
      </c>
      <c r="D4692" s="1">
        <v>45379</v>
      </c>
      <c r="E4692">
        <v>99231</v>
      </c>
      <c r="F4692">
        <v>99292</v>
      </c>
      <c r="G4692" t="s">
        <v>3419</v>
      </c>
      <c r="H4692" s="34">
        <v>51616</v>
      </c>
      <c r="I4692" s="7">
        <v>33550</v>
      </c>
      <c r="J4692" s="7">
        <v>24294</v>
      </c>
      <c r="K4692" s="7">
        <v>5230</v>
      </c>
      <c r="L4692" s="7">
        <v>4026</v>
      </c>
      <c r="M4692" s="5">
        <v>0.12</v>
      </c>
      <c r="N4692" t="s">
        <v>46</v>
      </c>
      <c r="O4692" t="s">
        <v>30</v>
      </c>
      <c r="P4692" t="s">
        <v>3148</v>
      </c>
      <c r="Q4692" t="s">
        <v>19</v>
      </c>
      <c r="R4692" t="s">
        <v>20</v>
      </c>
      <c r="S4692" t="s">
        <v>27</v>
      </c>
      <c r="T4692" t="s">
        <v>13311</v>
      </c>
      <c r="U4692" s="1">
        <v>45556</v>
      </c>
      <c r="V4692">
        <v>177</v>
      </c>
      <c r="W4692" t="str">
        <f t="shared" si="120"/>
        <v>150-179</v>
      </c>
    </row>
    <row r="4693" spans="1:23" x14ac:dyDescent="0.25">
      <c r="A4693" t="s">
        <v>4942</v>
      </c>
      <c r="B4693">
        <v>4273899946</v>
      </c>
      <c r="C4693">
        <v>8289997768</v>
      </c>
      <c r="D4693" s="1">
        <v>45596</v>
      </c>
      <c r="E4693">
        <v>99222</v>
      </c>
      <c r="F4693">
        <v>36415</v>
      </c>
      <c r="G4693" t="s">
        <v>112</v>
      </c>
      <c r="H4693" s="34">
        <v>76394</v>
      </c>
      <c r="I4693" s="7">
        <v>55004</v>
      </c>
      <c r="J4693" s="7">
        <v>50603.68</v>
      </c>
      <c r="K4693" s="7">
        <v>0</v>
      </c>
      <c r="L4693" s="7">
        <v>4400.32</v>
      </c>
      <c r="M4693" s="5">
        <v>0.08</v>
      </c>
      <c r="N4693" t="s">
        <v>24</v>
      </c>
      <c r="O4693" t="s">
        <v>17</v>
      </c>
      <c r="P4693" t="s">
        <v>3147</v>
      </c>
      <c r="Q4693" t="s">
        <v>32</v>
      </c>
      <c r="R4693" t="s">
        <v>26</v>
      </c>
      <c r="S4693" t="s">
        <v>21</v>
      </c>
      <c r="T4693" t="s">
        <v>13311</v>
      </c>
      <c r="U4693" s="1">
        <v>45725</v>
      </c>
      <c r="V4693">
        <v>129</v>
      </c>
      <c r="W4693" t="str">
        <f t="shared" si="120"/>
        <v>120-149</v>
      </c>
    </row>
    <row r="4694" spans="1:23" x14ac:dyDescent="0.25">
      <c r="A4694" t="s">
        <v>4943</v>
      </c>
      <c r="B4694">
        <v>6745649666</v>
      </c>
      <c r="C4694">
        <v>4787312664</v>
      </c>
      <c r="D4694" s="1">
        <v>45353</v>
      </c>
      <c r="E4694">
        <v>99214</v>
      </c>
      <c r="F4694">
        <v>99212</v>
      </c>
      <c r="G4694" t="s">
        <v>3537</v>
      </c>
      <c r="H4694" s="34">
        <v>46922</v>
      </c>
      <c r="I4694" s="7">
        <v>37068</v>
      </c>
      <c r="J4694" s="7">
        <v>31137.119999999999</v>
      </c>
      <c r="K4694" s="7">
        <v>0</v>
      </c>
      <c r="L4694" s="7">
        <v>5930.88</v>
      </c>
      <c r="M4694" s="5">
        <v>0.16</v>
      </c>
      <c r="N4694" t="s">
        <v>1138</v>
      </c>
      <c r="O4694" t="s">
        <v>17</v>
      </c>
      <c r="P4694" t="s">
        <v>3148</v>
      </c>
      <c r="Q4694" t="s">
        <v>19</v>
      </c>
      <c r="R4694" t="s">
        <v>21</v>
      </c>
      <c r="S4694" t="s">
        <v>27</v>
      </c>
      <c r="T4694" t="s">
        <v>13310</v>
      </c>
      <c r="U4694" s="1">
        <v>45425</v>
      </c>
      <c r="V4694">
        <v>72</v>
      </c>
      <c r="W4694" t="str">
        <f t="shared" si="120"/>
        <v>60-89</v>
      </c>
    </row>
    <row r="4695" spans="1:23" x14ac:dyDescent="0.25">
      <c r="A4695" t="s">
        <v>4944</v>
      </c>
      <c r="B4695">
        <v>8083500593</v>
      </c>
      <c r="C4695">
        <v>9050492915</v>
      </c>
      <c r="D4695" s="1">
        <v>45940</v>
      </c>
      <c r="E4695">
        <v>99223</v>
      </c>
      <c r="F4695">
        <v>99212</v>
      </c>
      <c r="G4695" t="s">
        <v>3570</v>
      </c>
      <c r="H4695" s="34">
        <v>64521</v>
      </c>
      <c r="I4695" s="7">
        <v>48391</v>
      </c>
      <c r="J4695" s="7">
        <v>31715.35</v>
      </c>
      <c r="K4695" s="7">
        <v>9417</v>
      </c>
      <c r="L4695" s="7">
        <v>7258.65</v>
      </c>
      <c r="M4695" s="5">
        <v>0.15</v>
      </c>
      <c r="N4695" t="s">
        <v>1139</v>
      </c>
      <c r="O4695" t="s">
        <v>27</v>
      </c>
      <c r="P4695" t="s">
        <v>3146</v>
      </c>
      <c r="Q4695" t="s">
        <v>19</v>
      </c>
      <c r="R4695" t="s">
        <v>27</v>
      </c>
      <c r="S4695" t="s">
        <v>17</v>
      </c>
      <c r="T4695" t="s">
        <v>13310</v>
      </c>
      <c r="U4695" s="1">
        <v>46075</v>
      </c>
      <c r="V4695">
        <v>136</v>
      </c>
      <c r="W4695" t="str">
        <f t="shared" si="120"/>
        <v>120-149</v>
      </c>
    </row>
    <row r="4696" spans="1:23" x14ac:dyDescent="0.25">
      <c r="A4696" t="s">
        <v>4945</v>
      </c>
      <c r="B4696">
        <v>4015572130</v>
      </c>
      <c r="C4696">
        <v>1608579046</v>
      </c>
      <c r="D4696" s="1">
        <v>45891</v>
      </c>
      <c r="E4696">
        <v>99223</v>
      </c>
      <c r="F4696">
        <v>99292</v>
      </c>
      <c r="G4696" t="s">
        <v>134</v>
      </c>
      <c r="H4696" s="34">
        <v>61751</v>
      </c>
      <c r="I4696" s="7">
        <v>46313</v>
      </c>
      <c r="J4696" s="7">
        <v>33546.050000000003</v>
      </c>
      <c r="K4696" s="7">
        <v>5820</v>
      </c>
      <c r="L4696" s="7">
        <v>6946.95</v>
      </c>
      <c r="M4696" s="5">
        <v>0.15</v>
      </c>
      <c r="N4696" t="s">
        <v>1139</v>
      </c>
      <c r="O4696" t="s">
        <v>30</v>
      </c>
      <c r="P4696" t="s">
        <v>40</v>
      </c>
      <c r="Q4696" t="s">
        <v>19</v>
      </c>
      <c r="R4696" t="s">
        <v>27</v>
      </c>
      <c r="S4696" t="s">
        <v>21</v>
      </c>
      <c r="T4696" t="s">
        <v>13312</v>
      </c>
      <c r="U4696" s="1">
        <v>46042</v>
      </c>
      <c r="V4696">
        <v>151</v>
      </c>
      <c r="W4696" t="str">
        <f t="shared" si="120"/>
        <v>150-179</v>
      </c>
    </row>
    <row r="4697" spans="1:23" x14ac:dyDescent="0.25">
      <c r="A4697" t="s">
        <v>4946</v>
      </c>
      <c r="B4697">
        <v>3193481229</v>
      </c>
      <c r="C4697">
        <v>7163888532</v>
      </c>
      <c r="D4697" s="1">
        <v>45515</v>
      </c>
      <c r="E4697">
        <v>99213</v>
      </c>
      <c r="F4697">
        <v>99201</v>
      </c>
      <c r="G4697" t="s">
        <v>3164</v>
      </c>
      <c r="H4697" s="34">
        <v>45222</v>
      </c>
      <c r="I4697" s="7">
        <v>29394</v>
      </c>
      <c r="J4697" s="7">
        <v>25866.720000000001</v>
      </c>
      <c r="K4697" s="7">
        <v>0</v>
      </c>
      <c r="L4697" s="7">
        <v>3527.28</v>
      </c>
      <c r="M4697" s="5">
        <v>0.12</v>
      </c>
      <c r="N4697" t="s">
        <v>46</v>
      </c>
      <c r="O4697" t="s">
        <v>17</v>
      </c>
      <c r="P4697" t="s">
        <v>3148</v>
      </c>
      <c r="Q4697" t="s">
        <v>19</v>
      </c>
      <c r="R4697" t="s">
        <v>43</v>
      </c>
      <c r="S4697" t="s">
        <v>27</v>
      </c>
      <c r="T4697" t="s">
        <v>13311</v>
      </c>
      <c r="U4697" s="1">
        <v>45669</v>
      </c>
      <c r="V4697">
        <v>154</v>
      </c>
      <c r="W4697" t="str">
        <f t="shared" si="120"/>
        <v>150-179</v>
      </c>
    </row>
    <row r="4698" spans="1:23" x14ac:dyDescent="0.25">
      <c r="A4698" t="s">
        <v>4947</v>
      </c>
      <c r="B4698">
        <v>7951736321</v>
      </c>
      <c r="C4698">
        <v>6106635119</v>
      </c>
      <c r="D4698" s="1">
        <v>45814</v>
      </c>
      <c r="E4698">
        <v>99222</v>
      </c>
      <c r="F4698">
        <v>99291</v>
      </c>
      <c r="G4698" t="s">
        <v>3598</v>
      </c>
      <c r="H4698" s="34">
        <v>85115</v>
      </c>
      <c r="I4698" s="7">
        <v>72348</v>
      </c>
      <c r="J4698" s="7">
        <v>53544.04</v>
      </c>
      <c r="K4698" s="7">
        <v>17357</v>
      </c>
      <c r="L4698" s="7">
        <v>1446.96</v>
      </c>
      <c r="M4698" s="5">
        <v>0.02</v>
      </c>
      <c r="N4698" t="s">
        <v>16</v>
      </c>
      <c r="O4698" t="s">
        <v>27</v>
      </c>
      <c r="P4698" t="s">
        <v>18</v>
      </c>
      <c r="Q4698" t="s">
        <v>19</v>
      </c>
      <c r="R4698" t="s">
        <v>21</v>
      </c>
      <c r="S4698" t="s">
        <v>21</v>
      </c>
      <c r="T4698" t="s">
        <v>13311</v>
      </c>
      <c r="U4698" s="1">
        <v>45897</v>
      </c>
      <c r="V4698">
        <v>83</v>
      </c>
      <c r="W4698" t="str">
        <f t="shared" si="120"/>
        <v>60-89</v>
      </c>
    </row>
    <row r="4699" spans="1:23" x14ac:dyDescent="0.25">
      <c r="A4699" t="s">
        <v>4948</v>
      </c>
      <c r="B4699">
        <v>3608534491</v>
      </c>
      <c r="C4699">
        <v>7034844930</v>
      </c>
      <c r="D4699" s="1">
        <v>45475</v>
      </c>
      <c r="E4699">
        <v>99213</v>
      </c>
      <c r="F4699">
        <v>93000</v>
      </c>
      <c r="G4699" t="s">
        <v>200</v>
      </c>
      <c r="H4699" s="34">
        <v>94297</v>
      </c>
      <c r="I4699" s="7">
        <v>80152</v>
      </c>
      <c r="J4699" s="7">
        <v>78548.960000000006</v>
      </c>
      <c r="K4699" s="7">
        <v>0</v>
      </c>
      <c r="L4699" s="7">
        <v>1603.04</v>
      </c>
      <c r="M4699" s="5">
        <v>0.02</v>
      </c>
      <c r="N4699" t="s">
        <v>16</v>
      </c>
      <c r="O4699" t="s">
        <v>17</v>
      </c>
      <c r="P4699" t="s">
        <v>18</v>
      </c>
      <c r="Q4699" t="s">
        <v>19</v>
      </c>
      <c r="R4699" t="s">
        <v>21</v>
      </c>
      <c r="S4699" t="s">
        <v>21</v>
      </c>
      <c r="T4699" t="s">
        <v>13312</v>
      </c>
      <c r="U4699" s="1">
        <v>45520</v>
      </c>
      <c r="V4699">
        <v>45</v>
      </c>
      <c r="W4699" t="str">
        <f t="shared" si="120"/>
        <v>30-59</v>
      </c>
    </row>
    <row r="4700" spans="1:23" x14ac:dyDescent="0.25">
      <c r="A4700" t="s">
        <v>4949</v>
      </c>
      <c r="B4700">
        <v>5733988673</v>
      </c>
      <c r="C4700">
        <v>2360646879</v>
      </c>
      <c r="D4700" s="1">
        <v>45850</v>
      </c>
      <c r="E4700">
        <v>99221</v>
      </c>
      <c r="F4700">
        <v>99213</v>
      </c>
      <c r="G4700" t="s">
        <v>3283</v>
      </c>
      <c r="H4700" s="34">
        <v>47392</v>
      </c>
      <c r="I4700" s="7">
        <v>34122</v>
      </c>
      <c r="J4700" s="7">
        <v>27202.240000000002</v>
      </c>
      <c r="K4700" s="7">
        <v>4190</v>
      </c>
      <c r="L4700" s="7">
        <v>2729.76</v>
      </c>
      <c r="M4700" s="5">
        <v>0.08</v>
      </c>
      <c r="N4700" t="s">
        <v>24</v>
      </c>
      <c r="O4700" t="s">
        <v>30</v>
      </c>
      <c r="P4700" t="s">
        <v>25</v>
      </c>
      <c r="Q4700" t="s">
        <v>32</v>
      </c>
      <c r="R4700" t="s">
        <v>43</v>
      </c>
      <c r="S4700" t="s">
        <v>17</v>
      </c>
      <c r="T4700" t="s">
        <v>13312</v>
      </c>
      <c r="U4700" s="1">
        <v>45995</v>
      </c>
      <c r="V4700">
        <v>145</v>
      </c>
      <c r="W4700" t="str">
        <f t="shared" si="120"/>
        <v>120-149</v>
      </c>
    </row>
    <row r="4701" spans="1:23" x14ac:dyDescent="0.25">
      <c r="A4701" t="s">
        <v>4950</v>
      </c>
      <c r="B4701">
        <v>6846054377</v>
      </c>
      <c r="C4701">
        <v>7391921705</v>
      </c>
      <c r="D4701" s="1">
        <v>45542</v>
      </c>
      <c r="E4701">
        <v>99223</v>
      </c>
      <c r="F4701">
        <v>99285</v>
      </c>
      <c r="G4701" t="s">
        <v>146</v>
      </c>
      <c r="H4701" s="34">
        <v>74669</v>
      </c>
      <c r="I4701" s="7">
        <v>63469</v>
      </c>
      <c r="J4701" s="7">
        <v>39326.620000000003</v>
      </c>
      <c r="K4701" s="7">
        <v>22873</v>
      </c>
      <c r="L4701" s="7">
        <v>1269.3800000000001</v>
      </c>
      <c r="M4701" s="5">
        <v>0.02</v>
      </c>
      <c r="N4701" t="s">
        <v>16</v>
      </c>
      <c r="O4701" t="s">
        <v>27</v>
      </c>
      <c r="P4701" t="s">
        <v>31</v>
      </c>
      <c r="Q4701" t="s">
        <v>32</v>
      </c>
      <c r="R4701" t="s">
        <v>43</v>
      </c>
      <c r="S4701" t="s">
        <v>27</v>
      </c>
      <c r="T4701" t="s">
        <v>13310</v>
      </c>
      <c r="U4701" s="1">
        <v>45717</v>
      </c>
      <c r="V4701">
        <v>175</v>
      </c>
      <c r="W4701" t="str">
        <f t="shared" si="120"/>
        <v>150-179</v>
      </c>
    </row>
    <row r="4702" spans="1:23" x14ac:dyDescent="0.25">
      <c r="A4702" t="s">
        <v>4951</v>
      </c>
      <c r="B4702">
        <v>8795996206</v>
      </c>
      <c r="C4702">
        <v>5122725545</v>
      </c>
      <c r="D4702" s="1">
        <v>45417</v>
      </c>
      <c r="E4702">
        <v>99232</v>
      </c>
      <c r="F4702">
        <v>99285</v>
      </c>
      <c r="G4702" t="s">
        <v>3161</v>
      </c>
      <c r="H4702" s="34">
        <v>97333</v>
      </c>
      <c r="I4702" s="7">
        <v>82733</v>
      </c>
      <c r="J4702" s="7">
        <v>68954.34</v>
      </c>
      <c r="K4702" s="7">
        <v>12124</v>
      </c>
      <c r="L4702" s="7">
        <v>1654.66</v>
      </c>
      <c r="M4702" s="5">
        <v>0.02</v>
      </c>
      <c r="N4702" t="s">
        <v>16</v>
      </c>
      <c r="O4702" t="s">
        <v>30</v>
      </c>
      <c r="P4702" t="s">
        <v>3147</v>
      </c>
      <c r="Q4702" t="s">
        <v>19</v>
      </c>
      <c r="R4702" t="s">
        <v>27</v>
      </c>
      <c r="S4702" t="s">
        <v>21</v>
      </c>
      <c r="T4702" t="s">
        <v>13311</v>
      </c>
      <c r="U4702" s="1">
        <v>45489</v>
      </c>
      <c r="V4702">
        <v>72</v>
      </c>
      <c r="W4702" t="str">
        <f t="shared" si="120"/>
        <v>60-89</v>
      </c>
    </row>
    <row r="4703" spans="1:23" x14ac:dyDescent="0.25">
      <c r="A4703" t="s">
        <v>4952</v>
      </c>
      <c r="B4703">
        <v>5381019511</v>
      </c>
      <c r="C4703">
        <v>4646895931</v>
      </c>
      <c r="D4703" s="1">
        <v>45644</v>
      </c>
      <c r="E4703">
        <v>99215</v>
      </c>
      <c r="F4703">
        <v>71046</v>
      </c>
      <c r="G4703" t="s">
        <v>307</v>
      </c>
      <c r="H4703" s="34">
        <v>62728</v>
      </c>
      <c r="I4703" s="7">
        <v>47046</v>
      </c>
      <c r="J4703" s="7">
        <v>39989.1</v>
      </c>
      <c r="K4703" s="7">
        <v>0</v>
      </c>
      <c r="L4703" s="7">
        <v>7056.9</v>
      </c>
      <c r="M4703" s="5">
        <v>0.15</v>
      </c>
      <c r="N4703" t="s">
        <v>1139</v>
      </c>
      <c r="O4703" t="s">
        <v>17</v>
      </c>
      <c r="P4703" t="s">
        <v>25</v>
      </c>
      <c r="Q4703" t="s">
        <v>32</v>
      </c>
      <c r="R4703" t="s">
        <v>38</v>
      </c>
      <c r="S4703" t="s">
        <v>27</v>
      </c>
      <c r="T4703" t="s">
        <v>13311</v>
      </c>
      <c r="U4703" s="1">
        <v>45820</v>
      </c>
      <c r="V4703">
        <v>176</v>
      </c>
      <c r="W4703" t="str">
        <f t="shared" si="120"/>
        <v>150-179</v>
      </c>
    </row>
    <row r="4704" spans="1:23" x14ac:dyDescent="0.25">
      <c r="A4704" t="s">
        <v>4953</v>
      </c>
      <c r="B4704">
        <v>296654144</v>
      </c>
      <c r="C4704">
        <v>1457771627</v>
      </c>
      <c r="D4704" s="1">
        <v>45475</v>
      </c>
      <c r="E4704">
        <v>99233</v>
      </c>
      <c r="F4704">
        <v>80053</v>
      </c>
      <c r="G4704" t="s">
        <v>362</v>
      </c>
      <c r="H4704" s="34">
        <v>79549</v>
      </c>
      <c r="I4704" s="7">
        <v>59662</v>
      </c>
      <c r="J4704" s="7">
        <v>41608.699999999997</v>
      </c>
      <c r="K4704" s="7">
        <v>9104</v>
      </c>
      <c r="L4704" s="7">
        <v>8949.2999999999993</v>
      </c>
      <c r="M4704" s="5">
        <v>0.15</v>
      </c>
      <c r="N4704" t="s">
        <v>1139</v>
      </c>
      <c r="O4704" t="s">
        <v>27</v>
      </c>
      <c r="P4704" t="s">
        <v>97</v>
      </c>
      <c r="Q4704" t="s">
        <v>19</v>
      </c>
      <c r="R4704" t="s">
        <v>27</v>
      </c>
      <c r="S4704" t="s">
        <v>17</v>
      </c>
      <c r="T4704" t="s">
        <v>13311</v>
      </c>
      <c r="U4704" s="1">
        <v>45520</v>
      </c>
      <c r="V4704">
        <v>45</v>
      </c>
      <c r="W4704" t="str">
        <f t="shared" si="120"/>
        <v>30-59</v>
      </c>
    </row>
    <row r="4705" spans="1:23" x14ac:dyDescent="0.25">
      <c r="A4705" t="s">
        <v>4954</v>
      </c>
      <c r="B4705">
        <v>7129107831</v>
      </c>
      <c r="C4705">
        <v>5206368068</v>
      </c>
      <c r="D4705" s="1">
        <v>45360</v>
      </c>
      <c r="E4705">
        <v>99233</v>
      </c>
      <c r="F4705">
        <v>99214</v>
      </c>
      <c r="G4705" t="s">
        <v>3220</v>
      </c>
      <c r="H4705" s="34">
        <v>73928</v>
      </c>
      <c r="I4705" s="7">
        <v>53228</v>
      </c>
      <c r="J4705" s="7">
        <v>44928.76</v>
      </c>
      <c r="K4705" s="7">
        <v>4041</v>
      </c>
      <c r="L4705" s="7">
        <v>4258.24</v>
      </c>
      <c r="M4705" s="5">
        <v>0.08</v>
      </c>
      <c r="N4705" t="s">
        <v>24</v>
      </c>
      <c r="O4705" t="s">
        <v>30</v>
      </c>
      <c r="P4705" t="s">
        <v>3149</v>
      </c>
      <c r="Q4705" t="s">
        <v>32</v>
      </c>
      <c r="R4705" t="s">
        <v>20</v>
      </c>
      <c r="S4705" t="s">
        <v>17</v>
      </c>
      <c r="T4705" t="s">
        <v>13312</v>
      </c>
      <c r="U4705" s="1">
        <v>45506</v>
      </c>
      <c r="V4705">
        <v>146</v>
      </c>
      <c r="W4705" t="str">
        <f t="shared" si="120"/>
        <v>120-149</v>
      </c>
    </row>
    <row r="4706" spans="1:23" x14ac:dyDescent="0.25">
      <c r="A4706" t="s">
        <v>4955</v>
      </c>
      <c r="B4706">
        <v>768663265</v>
      </c>
      <c r="C4706">
        <v>7342822512</v>
      </c>
      <c r="D4706" s="1">
        <v>45863</v>
      </c>
      <c r="E4706">
        <v>99213</v>
      </c>
      <c r="F4706">
        <v>99203</v>
      </c>
      <c r="G4706" t="s">
        <v>102</v>
      </c>
      <c r="H4706" s="34">
        <v>85732</v>
      </c>
      <c r="I4706" s="7">
        <v>72872</v>
      </c>
      <c r="J4706" s="7">
        <v>65760.56</v>
      </c>
      <c r="K4706" s="7">
        <v>5654</v>
      </c>
      <c r="L4706" s="7">
        <v>1457.44</v>
      </c>
      <c r="M4706" s="5">
        <v>0.02</v>
      </c>
      <c r="N4706" t="s">
        <v>16</v>
      </c>
      <c r="O4706" t="s">
        <v>30</v>
      </c>
      <c r="P4706" t="s">
        <v>58</v>
      </c>
      <c r="Q4706" t="s">
        <v>32</v>
      </c>
      <c r="R4706" t="s">
        <v>43</v>
      </c>
      <c r="S4706" t="s">
        <v>21</v>
      </c>
      <c r="T4706" t="s">
        <v>13310</v>
      </c>
      <c r="U4706" s="1">
        <v>45902</v>
      </c>
      <c r="V4706">
        <v>39</v>
      </c>
      <c r="W4706" t="str">
        <f t="shared" si="120"/>
        <v>30-59</v>
      </c>
    </row>
    <row r="4707" spans="1:23" x14ac:dyDescent="0.25">
      <c r="A4707" t="s">
        <v>4956</v>
      </c>
      <c r="B4707">
        <v>7707401887</v>
      </c>
      <c r="C4707">
        <v>9701771565</v>
      </c>
      <c r="D4707" s="1">
        <v>45655</v>
      </c>
      <c r="E4707">
        <v>99231</v>
      </c>
      <c r="F4707">
        <v>99282</v>
      </c>
      <c r="G4707" t="s">
        <v>3438</v>
      </c>
      <c r="H4707" s="34">
        <v>42640</v>
      </c>
      <c r="I4707" s="7">
        <v>34965</v>
      </c>
      <c r="J4707" s="7">
        <v>28671.3</v>
      </c>
      <c r="K4707" s="7">
        <v>0</v>
      </c>
      <c r="L4707" s="7">
        <v>6293.7</v>
      </c>
      <c r="M4707" s="5">
        <v>0.18</v>
      </c>
      <c r="N4707" t="s">
        <v>3141</v>
      </c>
      <c r="O4707" t="s">
        <v>17</v>
      </c>
      <c r="P4707" t="s">
        <v>18</v>
      </c>
      <c r="Q4707" t="s">
        <v>19</v>
      </c>
      <c r="R4707" t="s">
        <v>20</v>
      </c>
      <c r="S4707" t="s">
        <v>27</v>
      </c>
      <c r="T4707" t="s">
        <v>13311</v>
      </c>
      <c r="U4707" s="1">
        <v>45752</v>
      </c>
      <c r="V4707">
        <v>97</v>
      </c>
      <c r="W4707" t="str">
        <f t="shared" si="120"/>
        <v>90-119</v>
      </c>
    </row>
    <row r="4708" spans="1:23" x14ac:dyDescent="0.25">
      <c r="A4708" t="s">
        <v>4957</v>
      </c>
      <c r="B4708">
        <v>2401491338</v>
      </c>
      <c r="C4708">
        <v>3798776183</v>
      </c>
      <c r="D4708" s="1">
        <v>45692</v>
      </c>
      <c r="E4708">
        <v>99213</v>
      </c>
      <c r="F4708">
        <v>99205</v>
      </c>
      <c r="G4708" t="s">
        <v>112</v>
      </c>
      <c r="H4708" s="34">
        <v>89872</v>
      </c>
      <c r="I4708" s="7">
        <v>71898</v>
      </c>
      <c r="J4708" s="7">
        <v>43627.28</v>
      </c>
      <c r="K4708" s="7">
        <v>18205</v>
      </c>
      <c r="L4708" s="7">
        <v>10065.719999999999</v>
      </c>
      <c r="M4708" s="5">
        <v>0.14000000000000001</v>
      </c>
      <c r="N4708" t="s">
        <v>1135</v>
      </c>
      <c r="O4708" t="s">
        <v>27</v>
      </c>
      <c r="P4708" t="s">
        <v>35</v>
      </c>
      <c r="Q4708" t="s">
        <v>32</v>
      </c>
      <c r="R4708" t="s">
        <v>27</v>
      </c>
      <c r="S4708" t="s">
        <v>17</v>
      </c>
      <c r="T4708" t="s">
        <v>13310</v>
      </c>
      <c r="U4708" s="1">
        <v>45748</v>
      </c>
      <c r="V4708">
        <v>56</v>
      </c>
      <c r="W4708" t="str">
        <f t="shared" si="120"/>
        <v>30-59</v>
      </c>
    </row>
    <row r="4709" spans="1:23" x14ac:dyDescent="0.25">
      <c r="A4709" t="s">
        <v>4958</v>
      </c>
      <c r="B4709">
        <v>7982145630</v>
      </c>
      <c r="C4709">
        <v>2165688677</v>
      </c>
      <c r="D4709" s="1">
        <v>45686</v>
      </c>
      <c r="E4709">
        <v>99221</v>
      </c>
      <c r="F4709">
        <v>93000</v>
      </c>
      <c r="G4709" t="s">
        <v>3331</v>
      </c>
      <c r="H4709" s="34">
        <v>80353</v>
      </c>
      <c r="I4709" s="7">
        <v>52229</v>
      </c>
      <c r="J4709" s="7">
        <v>36202.519999999997</v>
      </c>
      <c r="K4709" s="7">
        <v>9759</v>
      </c>
      <c r="L4709" s="7">
        <v>6267.48</v>
      </c>
      <c r="M4709" s="5">
        <v>0.12</v>
      </c>
      <c r="N4709" t="s">
        <v>46</v>
      </c>
      <c r="O4709" t="s">
        <v>27</v>
      </c>
      <c r="P4709" t="s">
        <v>55</v>
      </c>
      <c r="Q4709" t="s">
        <v>32</v>
      </c>
      <c r="R4709" t="s">
        <v>20</v>
      </c>
      <c r="S4709" t="s">
        <v>21</v>
      </c>
      <c r="T4709" t="s">
        <v>13311</v>
      </c>
      <c r="U4709" s="1">
        <v>45843</v>
      </c>
      <c r="V4709">
        <v>157</v>
      </c>
      <c r="W4709" t="str">
        <f t="shared" si="120"/>
        <v>150-179</v>
      </c>
    </row>
    <row r="4710" spans="1:23" x14ac:dyDescent="0.25">
      <c r="A4710" t="s">
        <v>4959</v>
      </c>
      <c r="B4710">
        <v>8366995370</v>
      </c>
      <c r="C4710">
        <v>4778230923</v>
      </c>
      <c r="D4710" s="1">
        <v>45442</v>
      </c>
      <c r="E4710">
        <v>99233</v>
      </c>
      <c r="F4710">
        <v>99285</v>
      </c>
      <c r="G4710" t="s">
        <v>3377</v>
      </c>
      <c r="H4710" s="34">
        <v>98133</v>
      </c>
      <c r="I4710" s="7">
        <v>80469</v>
      </c>
      <c r="J4710" s="7">
        <v>58133.58</v>
      </c>
      <c r="K4710" s="7">
        <v>7851</v>
      </c>
      <c r="L4710" s="7">
        <v>14484.42</v>
      </c>
      <c r="M4710" s="5">
        <v>0.18</v>
      </c>
      <c r="N4710" t="s">
        <v>3141</v>
      </c>
      <c r="O4710" t="s">
        <v>30</v>
      </c>
      <c r="P4710" t="s">
        <v>25</v>
      </c>
      <c r="Q4710" t="s">
        <v>32</v>
      </c>
      <c r="R4710" t="s">
        <v>43</v>
      </c>
      <c r="S4710" t="s">
        <v>17</v>
      </c>
      <c r="T4710" t="s">
        <v>13312</v>
      </c>
      <c r="U4710" s="1">
        <v>45473</v>
      </c>
      <c r="V4710">
        <v>31</v>
      </c>
      <c r="W4710" t="str">
        <f t="shared" si="120"/>
        <v>30-59</v>
      </c>
    </row>
    <row r="4711" spans="1:23" x14ac:dyDescent="0.25">
      <c r="A4711" t="s">
        <v>4960</v>
      </c>
      <c r="B4711">
        <v>2499612387</v>
      </c>
      <c r="C4711">
        <v>3435969465</v>
      </c>
      <c r="D4711" s="1">
        <v>45600</v>
      </c>
      <c r="E4711">
        <v>99213</v>
      </c>
      <c r="F4711">
        <v>80053</v>
      </c>
      <c r="G4711" t="s">
        <v>3288</v>
      </c>
      <c r="H4711" s="34">
        <v>63349</v>
      </c>
      <c r="I4711" s="7">
        <v>49412</v>
      </c>
      <c r="J4711" s="7">
        <v>31720.6</v>
      </c>
      <c r="K4711" s="7">
        <v>7809</v>
      </c>
      <c r="L4711" s="7">
        <v>9882.4</v>
      </c>
      <c r="M4711" s="5">
        <v>0.2</v>
      </c>
      <c r="N4711" t="s">
        <v>3140</v>
      </c>
      <c r="O4711" t="s">
        <v>27</v>
      </c>
      <c r="P4711" t="s">
        <v>40</v>
      </c>
      <c r="Q4711" t="s">
        <v>32</v>
      </c>
      <c r="R4711" t="s">
        <v>20</v>
      </c>
      <c r="S4711" t="s">
        <v>27</v>
      </c>
      <c r="T4711" t="s">
        <v>13312</v>
      </c>
      <c r="U4711" s="1">
        <v>45761</v>
      </c>
      <c r="V4711">
        <v>161</v>
      </c>
      <c r="W4711" t="str">
        <f t="shared" si="120"/>
        <v>150-179</v>
      </c>
    </row>
    <row r="4712" spans="1:23" x14ac:dyDescent="0.25">
      <c r="A4712" t="s">
        <v>4961</v>
      </c>
      <c r="B4712">
        <v>8089241193</v>
      </c>
      <c r="C4712">
        <v>6616932953</v>
      </c>
      <c r="D4712" s="1">
        <v>45900</v>
      </c>
      <c r="E4712">
        <v>99231</v>
      </c>
      <c r="F4712">
        <v>99211</v>
      </c>
      <c r="G4712" t="s">
        <v>3272</v>
      </c>
      <c r="H4712" s="34">
        <v>92481</v>
      </c>
      <c r="I4712" s="7">
        <v>69361</v>
      </c>
      <c r="J4712" s="7">
        <v>58956.85</v>
      </c>
      <c r="K4712" s="7">
        <v>0</v>
      </c>
      <c r="L4712" s="7">
        <v>10404.15</v>
      </c>
      <c r="M4712" s="5">
        <v>0.15</v>
      </c>
      <c r="N4712" t="s">
        <v>1139</v>
      </c>
      <c r="O4712" t="s">
        <v>17</v>
      </c>
      <c r="P4712" t="s">
        <v>3146</v>
      </c>
      <c r="Q4712" t="s">
        <v>32</v>
      </c>
      <c r="R4712" t="s">
        <v>26</v>
      </c>
      <c r="S4712" t="s">
        <v>21</v>
      </c>
      <c r="T4712" t="s">
        <v>13311</v>
      </c>
      <c r="U4712" s="1">
        <v>45970</v>
      </c>
      <c r="V4712">
        <v>70</v>
      </c>
      <c r="W4712" t="str">
        <f t="shared" si="120"/>
        <v>60-89</v>
      </c>
    </row>
    <row r="4713" spans="1:23" x14ac:dyDescent="0.25">
      <c r="A4713" t="s">
        <v>4962</v>
      </c>
      <c r="B4713">
        <v>4440442904</v>
      </c>
      <c r="C4713">
        <v>7454947081</v>
      </c>
      <c r="D4713" s="1">
        <v>45419</v>
      </c>
      <c r="E4713">
        <v>99231</v>
      </c>
      <c r="F4713">
        <v>36415</v>
      </c>
      <c r="G4713" t="s">
        <v>3183</v>
      </c>
      <c r="H4713" s="34">
        <v>93573</v>
      </c>
      <c r="I4713" s="7">
        <v>70180</v>
      </c>
      <c r="J4713" s="7">
        <v>59653</v>
      </c>
      <c r="K4713" s="7">
        <v>0</v>
      </c>
      <c r="L4713" s="7">
        <v>10527</v>
      </c>
      <c r="M4713" s="5">
        <v>0.15</v>
      </c>
      <c r="N4713" t="s">
        <v>1139</v>
      </c>
      <c r="O4713" t="s">
        <v>17</v>
      </c>
      <c r="P4713" t="s">
        <v>3148</v>
      </c>
      <c r="Q4713" t="s">
        <v>32</v>
      </c>
      <c r="R4713" t="s">
        <v>38</v>
      </c>
      <c r="S4713" t="s">
        <v>17</v>
      </c>
      <c r="T4713" t="s">
        <v>13312</v>
      </c>
      <c r="U4713" s="1">
        <v>45477</v>
      </c>
      <c r="V4713">
        <v>58</v>
      </c>
      <c r="W4713" t="str">
        <f t="shared" si="120"/>
        <v>30-59</v>
      </c>
    </row>
    <row r="4714" spans="1:23" x14ac:dyDescent="0.25">
      <c r="A4714" t="s">
        <v>4963</v>
      </c>
      <c r="B4714">
        <v>1854611310</v>
      </c>
      <c r="C4714">
        <v>543902672</v>
      </c>
      <c r="D4714" s="1">
        <v>45828</v>
      </c>
      <c r="E4714">
        <v>99215</v>
      </c>
      <c r="F4714">
        <v>71046</v>
      </c>
      <c r="G4714" t="s">
        <v>3312</v>
      </c>
      <c r="H4714" s="34">
        <v>43547</v>
      </c>
      <c r="I4714" s="7">
        <v>34402</v>
      </c>
      <c r="J4714" s="7">
        <v>19263.68</v>
      </c>
      <c r="K4714" s="7">
        <v>9634</v>
      </c>
      <c r="L4714" s="7">
        <v>5504.32</v>
      </c>
      <c r="M4714" s="5">
        <v>0.16</v>
      </c>
      <c r="N4714" t="s">
        <v>1138</v>
      </c>
      <c r="O4714" t="s">
        <v>27</v>
      </c>
      <c r="P4714" t="s">
        <v>55</v>
      </c>
      <c r="Q4714" t="s">
        <v>19</v>
      </c>
      <c r="R4714" t="s">
        <v>27</v>
      </c>
      <c r="S4714" t="s">
        <v>27</v>
      </c>
      <c r="T4714" t="s">
        <v>13312</v>
      </c>
      <c r="U4714" s="1">
        <v>45929</v>
      </c>
      <c r="V4714">
        <v>101</v>
      </c>
      <c r="W4714" t="str">
        <f t="shared" si="120"/>
        <v>90-119</v>
      </c>
    </row>
    <row r="4715" spans="1:23" x14ac:dyDescent="0.25">
      <c r="A4715" t="s">
        <v>4964</v>
      </c>
      <c r="B4715">
        <v>781317295</v>
      </c>
      <c r="C4715">
        <v>3498872995</v>
      </c>
      <c r="D4715" s="1">
        <v>45331</v>
      </c>
      <c r="E4715">
        <v>99232</v>
      </c>
      <c r="F4715">
        <v>99204</v>
      </c>
      <c r="G4715" t="s">
        <v>200</v>
      </c>
      <c r="H4715" s="34">
        <v>93477</v>
      </c>
      <c r="I4715" s="7">
        <v>72912</v>
      </c>
      <c r="J4715" s="7">
        <v>58329.599999999999</v>
      </c>
      <c r="K4715" s="7">
        <v>0</v>
      </c>
      <c r="L4715" s="7">
        <v>14582.4</v>
      </c>
      <c r="M4715" s="5">
        <v>0.2</v>
      </c>
      <c r="N4715" t="s">
        <v>3140</v>
      </c>
      <c r="O4715" t="s">
        <v>17</v>
      </c>
      <c r="P4715" t="s">
        <v>3146</v>
      </c>
      <c r="Q4715" t="s">
        <v>19</v>
      </c>
      <c r="R4715" t="s">
        <v>38</v>
      </c>
      <c r="S4715" t="s">
        <v>21</v>
      </c>
      <c r="T4715" t="s">
        <v>13312</v>
      </c>
      <c r="U4715" s="1">
        <v>45501</v>
      </c>
      <c r="V4715">
        <v>170</v>
      </c>
      <c r="W4715" t="str">
        <f t="shared" si="120"/>
        <v>150-179</v>
      </c>
    </row>
    <row r="4716" spans="1:23" x14ac:dyDescent="0.25">
      <c r="A4716" t="s">
        <v>4965</v>
      </c>
      <c r="B4716">
        <v>2441717666</v>
      </c>
      <c r="C4716">
        <v>2545071490</v>
      </c>
      <c r="D4716" s="1">
        <v>45619</v>
      </c>
      <c r="E4716">
        <v>99223</v>
      </c>
      <c r="F4716">
        <v>99215</v>
      </c>
      <c r="G4716" t="s">
        <v>3174</v>
      </c>
      <c r="H4716" s="34">
        <v>74148</v>
      </c>
      <c r="I4716" s="7">
        <v>58577</v>
      </c>
      <c r="J4716" s="7">
        <v>30720.68</v>
      </c>
      <c r="K4716" s="7">
        <v>18484</v>
      </c>
      <c r="L4716" s="7">
        <v>9372.32</v>
      </c>
      <c r="M4716" s="5">
        <v>0.16</v>
      </c>
      <c r="N4716" t="s">
        <v>1138</v>
      </c>
      <c r="O4716" t="s">
        <v>27</v>
      </c>
      <c r="P4716" t="s">
        <v>3150</v>
      </c>
      <c r="Q4716" t="s">
        <v>19</v>
      </c>
      <c r="R4716" t="s">
        <v>20</v>
      </c>
      <c r="S4716" t="s">
        <v>21</v>
      </c>
      <c r="T4716" t="s">
        <v>13312</v>
      </c>
      <c r="U4716" s="1">
        <v>45742</v>
      </c>
      <c r="V4716">
        <v>123</v>
      </c>
      <c r="W4716" t="str">
        <f t="shared" si="120"/>
        <v>120-149</v>
      </c>
    </row>
    <row r="4717" spans="1:23" x14ac:dyDescent="0.25">
      <c r="A4717" t="s">
        <v>4966</v>
      </c>
      <c r="B4717">
        <v>3753972140</v>
      </c>
      <c r="C4717">
        <v>8471442454</v>
      </c>
      <c r="D4717" s="1">
        <v>45513</v>
      </c>
      <c r="E4717">
        <v>99222</v>
      </c>
      <c r="F4717">
        <v>99212</v>
      </c>
      <c r="G4717" t="s">
        <v>3170</v>
      </c>
      <c r="H4717" s="34">
        <v>76204</v>
      </c>
      <c r="I4717" s="7">
        <v>59439</v>
      </c>
      <c r="J4717" s="7">
        <v>25076.2</v>
      </c>
      <c r="K4717" s="7">
        <v>22475</v>
      </c>
      <c r="L4717" s="7">
        <v>11887.8</v>
      </c>
      <c r="M4717" s="5">
        <v>0.2</v>
      </c>
      <c r="N4717" t="s">
        <v>3140</v>
      </c>
      <c r="O4717" t="s">
        <v>27</v>
      </c>
      <c r="P4717" t="s">
        <v>18</v>
      </c>
      <c r="Q4717" t="s">
        <v>32</v>
      </c>
      <c r="R4717" t="s">
        <v>27</v>
      </c>
      <c r="S4717" t="s">
        <v>21</v>
      </c>
      <c r="T4717" t="s">
        <v>13312</v>
      </c>
      <c r="U4717" s="1">
        <v>45618</v>
      </c>
      <c r="V4717">
        <v>105</v>
      </c>
      <c r="W4717" t="str">
        <f t="shared" si="120"/>
        <v>90-119</v>
      </c>
    </row>
    <row r="4718" spans="1:23" x14ac:dyDescent="0.25">
      <c r="A4718" t="s">
        <v>4967</v>
      </c>
      <c r="B4718">
        <v>6405692117</v>
      </c>
      <c r="C4718">
        <v>8232203863</v>
      </c>
      <c r="D4718" s="1">
        <v>45363</v>
      </c>
      <c r="E4718">
        <v>99221</v>
      </c>
      <c r="F4718">
        <v>99215</v>
      </c>
      <c r="G4718" t="s">
        <v>3152</v>
      </c>
      <c r="H4718" s="34">
        <v>54154</v>
      </c>
      <c r="I4718" s="7">
        <v>43323</v>
      </c>
      <c r="J4718" s="7">
        <v>26028.78</v>
      </c>
      <c r="K4718" s="7">
        <v>11229</v>
      </c>
      <c r="L4718" s="7">
        <v>6065.22</v>
      </c>
      <c r="M4718" s="5">
        <v>0.14000000000000001</v>
      </c>
      <c r="N4718" t="s">
        <v>1135</v>
      </c>
      <c r="O4718" t="s">
        <v>27</v>
      </c>
      <c r="P4718" t="s">
        <v>58</v>
      </c>
      <c r="Q4718" t="s">
        <v>32</v>
      </c>
      <c r="R4718" t="s">
        <v>21</v>
      </c>
      <c r="S4718" t="s">
        <v>17</v>
      </c>
      <c r="T4718" t="s">
        <v>13312</v>
      </c>
      <c r="U4718" s="1">
        <v>45463</v>
      </c>
      <c r="V4718">
        <v>100</v>
      </c>
      <c r="W4718" t="str">
        <f t="shared" si="120"/>
        <v>90-119</v>
      </c>
    </row>
    <row r="4719" spans="1:23" x14ac:dyDescent="0.25">
      <c r="A4719" t="s">
        <v>4968</v>
      </c>
      <c r="B4719">
        <v>3437934757</v>
      </c>
      <c r="C4719">
        <v>1542396012</v>
      </c>
      <c r="D4719" s="1">
        <v>45732</v>
      </c>
      <c r="E4719">
        <v>99238</v>
      </c>
      <c r="F4719">
        <v>99291</v>
      </c>
      <c r="G4719" t="s">
        <v>3505</v>
      </c>
      <c r="H4719" s="34">
        <v>48606</v>
      </c>
      <c r="I4719" s="7">
        <v>39857</v>
      </c>
      <c r="J4719" s="7">
        <v>32682.74</v>
      </c>
      <c r="K4719" s="7">
        <v>0</v>
      </c>
      <c r="L4719" s="7">
        <v>7174.26</v>
      </c>
      <c r="M4719" s="5">
        <v>0.18</v>
      </c>
      <c r="N4719" t="s">
        <v>3141</v>
      </c>
      <c r="O4719" t="s">
        <v>17</v>
      </c>
      <c r="P4719" t="s">
        <v>3149</v>
      </c>
      <c r="Q4719" t="s">
        <v>32</v>
      </c>
      <c r="R4719" t="s">
        <v>21</v>
      </c>
      <c r="S4719" t="s">
        <v>27</v>
      </c>
      <c r="T4719" t="s">
        <v>13311</v>
      </c>
      <c r="U4719" s="1">
        <v>45859</v>
      </c>
      <c r="V4719">
        <v>127</v>
      </c>
      <c r="W4719" t="str">
        <f t="shared" si="120"/>
        <v>120-149</v>
      </c>
    </row>
    <row r="4720" spans="1:23" x14ac:dyDescent="0.25">
      <c r="A4720" t="s">
        <v>4969</v>
      </c>
      <c r="B4720">
        <v>6080601740</v>
      </c>
      <c r="C4720">
        <v>6648193889</v>
      </c>
      <c r="D4720" s="1">
        <v>45875</v>
      </c>
      <c r="E4720">
        <v>99233</v>
      </c>
      <c r="F4720">
        <v>99204</v>
      </c>
      <c r="G4720" t="s">
        <v>3337</v>
      </c>
      <c r="H4720" s="34">
        <v>99607</v>
      </c>
      <c r="I4720" s="7">
        <v>79686</v>
      </c>
      <c r="J4720" s="7">
        <v>68529.960000000006</v>
      </c>
      <c r="K4720" s="7">
        <v>0</v>
      </c>
      <c r="L4720" s="7">
        <v>11156.04</v>
      </c>
      <c r="M4720" s="5">
        <v>0.14000000000000001</v>
      </c>
      <c r="N4720" t="s">
        <v>1135</v>
      </c>
      <c r="O4720" t="s">
        <v>17</v>
      </c>
      <c r="P4720" t="s">
        <v>35</v>
      </c>
      <c r="Q4720" t="s">
        <v>32</v>
      </c>
      <c r="R4720" t="s">
        <v>38</v>
      </c>
      <c r="S4720" t="s">
        <v>27</v>
      </c>
      <c r="T4720" t="s">
        <v>13311</v>
      </c>
      <c r="U4720" s="1">
        <v>46017</v>
      </c>
      <c r="V4720">
        <v>142</v>
      </c>
      <c r="W4720" t="str">
        <f t="shared" si="120"/>
        <v>120-149</v>
      </c>
    </row>
    <row r="4721" spans="1:23" x14ac:dyDescent="0.25">
      <c r="A4721" t="s">
        <v>4970</v>
      </c>
      <c r="B4721">
        <v>469268484</v>
      </c>
      <c r="C4721">
        <v>7982692315</v>
      </c>
      <c r="D4721" s="1">
        <v>45884</v>
      </c>
      <c r="E4721">
        <v>99233</v>
      </c>
      <c r="F4721">
        <v>99202</v>
      </c>
      <c r="G4721" t="s">
        <v>3281</v>
      </c>
      <c r="H4721" s="34">
        <v>75920</v>
      </c>
      <c r="I4721" s="7">
        <v>59218</v>
      </c>
      <c r="J4721" s="7">
        <v>36674.400000000001</v>
      </c>
      <c r="K4721" s="7">
        <v>10700</v>
      </c>
      <c r="L4721" s="7">
        <v>11843.6</v>
      </c>
      <c r="M4721" s="5">
        <v>0.2</v>
      </c>
      <c r="N4721" t="s">
        <v>3140</v>
      </c>
      <c r="O4721" t="s">
        <v>27</v>
      </c>
      <c r="P4721" t="s">
        <v>3149</v>
      </c>
      <c r="Q4721" t="s">
        <v>32</v>
      </c>
      <c r="R4721" t="s">
        <v>27</v>
      </c>
      <c r="S4721" t="s">
        <v>17</v>
      </c>
      <c r="T4721" t="s">
        <v>13310</v>
      </c>
      <c r="U4721" s="1">
        <v>45988</v>
      </c>
      <c r="V4721">
        <v>104</v>
      </c>
      <c r="W4721" t="str">
        <f t="shared" si="120"/>
        <v>90-119</v>
      </c>
    </row>
    <row r="4722" spans="1:23" x14ac:dyDescent="0.25">
      <c r="A4722" t="s">
        <v>4971</v>
      </c>
      <c r="B4722">
        <v>6203911875</v>
      </c>
      <c r="C4722">
        <v>6007702880</v>
      </c>
      <c r="D4722" s="1">
        <v>45681</v>
      </c>
      <c r="E4722">
        <v>99232</v>
      </c>
      <c r="F4722">
        <v>36415</v>
      </c>
      <c r="G4722" t="s">
        <v>142</v>
      </c>
      <c r="H4722" s="34">
        <v>65760</v>
      </c>
      <c r="I4722" s="7">
        <v>51950</v>
      </c>
      <c r="J4722" s="7">
        <v>33413</v>
      </c>
      <c r="K4722" s="7">
        <v>10225</v>
      </c>
      <c r="L4722" s="7">
        <v>8312</v>
      </c>
      <c r="M4722" s="5">
        <v>0.16</v>
      </c>
      <c r="N4722" t="s">
        <v>1138</v>
      </c>
      <c r="O4722" t="s">
        <v>27</v>
      </c>
      <c r="P4722" t="s">
        <v>31</v>
      </c>
      <c r="Q4722" t="s">
        <v>19</v>
      </c>
      <c r="R4722" t="s">
        <v>20</v>
      </c>
      <c r="S4722" t="s">
        <v>17</v>
      </c>
      <c r="T4722" t="s">
        <v>13311</v>
      </c>
      <c r="U4722" s="1">
        <v>45717</v>
      </c>
      <c r="V4722">
        <v>36</v>
      </c>
      <c r="W4722" t="str">
        <f t="shared" si="120"/>
        <v>30-59</v>
      </c>
    </row>
    <row r="4723" spans="1:23" x14ac:dyDescent="0.25">
      <c r="A4723" t="s">
        <v>4972</v>
      </c>
      <c r="B4723">
        <v>2332217990</v>
      </c>
      <c r="C4723">
        <v>8544667839</v>
      </c>
      <c r="D4723" s="1">
        <v>45311</v>
      </c>
      <c r="E4723">
        <v>99221</v>
      </c>
      <c r="F4723">
        <v>36415</v>
      </c>
      <c r="G4723" t="s">
        <v>83</v>
      </c>
      <c r="H4723" s="34">
        <v>81305</v>
      </c>
      <c r="I4723" s="7">
        <v>58540</v>
      </c>
      <c r="J4723" s="7">
        <v>37511.800000000003</v>
      </c>
      <c r="K4723" s="7">
        <v>16345</v>
      </c>
      <c r="L4723" s="7">
        <v>4683.2</v>
      </c>
      <c r="M4723" s="5">
        <v>0.08</v>
      </c>
      <c r="N4723" t="s">
        <v>24</v>
      </c>
      <c r="O4723" t="s">
        <v>27</v>
      </c>
      <c r="P4723" t="s">
        <v>58</v>
      </c>
      <c r="Q4723" t="s">
        <v>32</v>
      </c>
      <c r="R4723" t="s">
        <v>38</v>
      </c>
      <c r="S4723" t="s">
        <v>27</v>
      </c>
      <c r="T4723" t="s">
        <v>13312</v>
      </c>
      <c r="U4723" s="1">
        <v>45354</v>
      </c>
      <c r="V4723">
        <v>43</v>
      </c>
      <c r="W4723" t="str">
        <f t="shared" si="120"/>
        <v>30-59</v>
      </c>
    </row>
    <row r="4724" spans="1:23" x14ac:dyDescent="0.25">
      <c r="A4724" t="s">
        <v>4973</v>
      </c>
      <c r="B4724">
        <v>7297898968</v>
      </c>
      <c r="C4724">
        <v>9645134852</v>
      </c>
      <c r="D4724" s="1">
        <v>45920</v>
      </c>
      <c r="E4724">
        <v>99233</v>
      </c>
      <c r="F4724">
        <v>99282</v>
      </c>
      <c r="G4724" t="s">
        <v>89</v>
      </c>
      <c r="H4724" s="34">
        <v>60036</v>
      </c>
      <c r="I4724" s="7">
        <v>47428</v>
      </c>
      <c r="J4724" s="7">
        <v>39839.519999999997</v>
      </c>
      <c r="K4724" s="7">
        <v>0</v>
      </c>
      <c r="L4724" s="7">
        <v>7588.48</v>
      </c>
      <c r="M4724" s="5">
        <v>0.16</v>
      </c>
      <c r="N4724" t="s">
        <v>1138</v>
      </c>
      <c r="O4724" t="s">
        <v>17</v>
      </c>
      <c r="P4724" t="s">
        <v>58</v>
      </c>
      <c r="Q4724" t="s">
        <v>32</v>
      </c>
      <c r="R4724" t="s">
        <v>43</v>
      </c>
      <c r="S4724" t="s">
        <v>21</v>
      </c>
      <c r="T4724" t="s">
        <v>13311</v>
      </c>
      <c r="U4724" s="1">
        <v>46047</v>
      </c>
      <c r="V4724">
        <v>128</v>
      </c>
      <c r="W4724" t="str">
        <f t="shared" si="120"/>
        <v>120-149</v>
      </c>
    </row>
    <row r="4725" spans="1:23" x14ac:dyDescent="0.25">
      <c r="A4725" t="s">
        <v>4974</v>
      </c>
      <c r="B4725">
        <v>5653547019</v>
      </c>
      <c r="C4725">
        <v>4640904083</v>
      </c>
      <c r="D4725" s="1">
        <v>45850</v>
      </c>
      <c r="E4725">
        <v>99222</v>
      </c>
      <c r="F4725">
        <v>99205</v>
      </c>
      <c r="G4725" t="s">
        <v>3405</v>
      </c>
      <c r="H4725" s="34">
        <v>81060</v>
      </c>
      <c r="I4725" s="7">
        <v>64848</v>
      </c>
      <c r="J4725" s="7">
        <v>32998.28</v>
      </c>
      <c r="K4725" s="7">
        <v>22771</v>
      </c>
      <c r="L4725" s="7">
        <v>9078.7199999999993</v>
      </c>
      <c r="M4725" s="5">
        <v>0.14000000000000001</v>
      </c>
      <c r="N4725" t="s">
        <v>1135</v>
      </c>
      <c r="O4725" t="s">
        <v>27</v>
      </c>
      <c r="P4725" t="s">
        <v>18</v>
      </c>
      <c r="Q4725" t="s">
        <v>32</v>
      </c>
      <c r="R4725" t="s">
        <v>26</v>
      </c>
      <c r="S4725" t="s">
        <v>27</v>
      </c>
      <c r="T4725" t="s">
        <v>13310</v>
      </c>
      <c r="U4725" s="1">
        <v>45989</v>
      </c>
      <c r="V4725">
        <v>139</v>
      </c>
      <c r="W4725" t="str">
        <f t="shared" si="120"/>
        <v>120-149</v>
      </c>
    </row>
    <row r="4726" spans="1:23" x14ac:dyDescent="0.25">
      <c r="A4726" t="s">
        <v>4975</v>
      </c>
      <c r="B4726">
        <v>2193616726</v>
      </c>
      <c r="C4726">
        <v>1802207437</v>
      </c>
      <c r="D4726" s="1">
        <v>45620</v>
      </c>
      <c r="E4726">
        <v>99215</v>
      </c>
      <c r="F4726">
        <v>99202</v>
      </c>
      <c r="G4726" t="s">
        <v>154</v>
      </c>
      <c r="H4726" s="34">
        <v>70323</v>
      </c>
      <c r="I4726" s="7">
        <v>54852</v>
      </c>
      <c r="J4726" s="7">
        <v>28052.6</v>
      </c>
      <c r="K4726" s="7">
        <v>15829</v>
      </c>
      <c r="L4726" s="7">
        <v>10970.4</v>
      </c>
      <c r="M4726" s="5">
        <v>0.2</v>
      </c>
      <c r="N4726" t="s">
        <v>3140</v>
      </c>
      <c r="O4726" t="s">
        <v>27</v>
      </c>
      <c r="P4726" t="s">
        <v>40</v>
      </c>
      <c r="Q4726" t="s">
        <v>19</v>
      </c>
      <c r="R4726" t="s">
        <v>27</v>
      </c>
      <c r="S4726" t="s">
        <v>17</v>
      </c>
      <c r="T4726" t="s">
        <v>13312</v>
      </c>
      <c r="U4726" s="1">
        <v>45733</v>
      </c>
      <c r="V4726">
        <v>113</v>
      </c>
      <c r="W4726" t="str">
        <f t="shared" si="120"/>
        <v>90-119</v>
      </c>
    </row>
    <row r="4727" spans="1:23" x14ac:dyDescent="0.25">
      <c r="A4727" t="s">
        <v>4976</v>
      </c>
      <c r="B4727">
        <v>8707469158</v>
      </c>
      <c r="C4727">
        <v>2389763318</v>
      </c>
      <c r="D4727" s="1">
        <v>45476</v>
      </c>
      <c r="E4727">
        <v>99215</v>
      </c>
      <c r="F4727">
        <v>93000</v>
      </c>
      <c r="G4727" t="s">
        <v>3537</v>
      </c>
      <c r="H4727" s="34">
        <v>58415</v>
      </c>
      <c r="I4727" s="7">
        <v>46148</v>
      </c>
      <c r="J4727" s="7">
        <v>38764.32</v>
      </c>
      <c r="K4727" s="7">
        <v>0</v>
      </c>
      <c r="L4727" s="7">
        <v>7383.68</v>
      </c>
      <c r="M4727" s="5">
        <v>0.16</v>
      </c>
      <c r="N4727" t="s">
        <v>1138</v>
      </c>
      <c r="O4727" t="s">
        <v>17</v>
      </c>
      <c r="P4727" t="s">
        <v>97</v>
      </c>
      <c r="Q4727" t="s">
        <v>19</v>
      </c>
      <c r="R4727" t="s">
        <v>21</v>
      </c>
      <c r="S4727" t="s">
        <v>17</v>
      </c>
      <c r="T4727" t="s">
        <v>13310</v>
      </c>
      <c r="U4727" s="1">
        <v>45605</v>
      </c>
      <c r="V4727">
        <v>129</v>
      </c>
      <c r="W4727" t="str">
        <f t="shared" si="120"/>
        <v>120-149</v>
      </c>
    </row>
    <row r="4728" spans="1:23" x14ac:dyDescent="0.25">
      <c r="A4728" t="s">
        <v>4977</v>
      </c>
      <c r="B4728">
        <v>8919703924</v>
      </c>
      <c r="C4728">
        <v>9423120434</v>
      </c>
      <c r="D4728" s="1">
        <v>45618</v>
      </c>
      <c r="E4728">
        <v>99222</v>
      </c>
      <c r="F4728">
        <v>99281</v>
      </c>
      <c r="G4728" t="s">
        <v>3548</v>
      </c>
      <c r="H4728" s="34">
        <v>65132</v>
      </c>
      <c r="I4728" s="7">
        <v>42336</v>
      </c>
      <c r="J4728" s="7">
        <v>37255.68</v>
      </c>
      <c r="K4728" s="7">
        <v>0</v>
      </c>
      <c r="L4728" s="7">
        <v>5080.32</v>
      </c>
      <c r="M4728" s="5">
        <v>0.12</v>
      </c>
      <c r="N4728" t="s">
        <v>46</v>
      </c>
      <c r="O4728" t="s">
        <v>17</v>
      </c>
      <c r="P4728" t="s">
        <v>3146</v>
      </c>
      <c r="Q4728" t="s">
        <v>32</v>
      </c>
      <c r="R4728" t="s">
        <v>43</v>
      </c>
      <c r="S4728" t="s">
        <v>27</v>
      </c>
      <c r="T4728" t="s">
        <v>13311</v>
      </c>
      <c r="U4728" s="1">
        <v>45723</v>
      </c>
      <c r="V4728">
        <v>105</v>
      </c>
      <c r="W4728" t="str">
        <f t="shared" si="120"/>
        <v>90-119</v>
      </c>
    </row>
    <row r="4729" spans="1:23" x14ac:dyDescent="0.25">
      <c r="A4729" t="s">
        <v>4978</v>
      </c>
      <c r="B4729">
        <v>2101944205</v>
      </c>
      <c r="C4729">
        <v>3016987950</v>
      </c>
      <c r="D4729" s="1">
        <v>45881</v>
      </c>
      <c r="E4729">
        <v>99221</v>
      </c>
      <c r="F4729">
        <v>99284</v>
      </c>
      <c r="G4729" t="s">
        <v>248</v>
      </c>
      <c r="H4729" s="34">
        <v>64072</v>
      </c>
      <c r="I4729" s="7">
        <v>52539</v>
      </c>
      <c r="J4729" s="7">
        <v>35880.980000000003</v>
      </c>
      <c r="K4729" s="7">
        <v>7201</v>
      </c>
      <c r="L4729" s="7">
        <v>9457.02</v>
      </c>
      <c r="M4729" s="5">
        <v>0.18</v>
      </c>
      <c r="N4729" t="s">
        <v>3141</v>
      </c>
      <c r="O4729" t="s">
        <v>30</v>
      </c>
      <c r="P4729" t="s">
        <v>3148</v>
      </c>
      <c r="Q4729" t="s">
        <v>32</v>
      </c>
      <c r="R4729" t="s">
        <v>26</v>
      </c>
      <c r="S4729" t="s">
        <v>27</v>
      </c>
      <c r="T4729" t="s">
        <v>13311</v>
      </c>
      <c r="U4729" s="1">
        <v>45949</v>
      </c>
      <c r="V4729">
        <v>68</v>
      </c>
      <c r="W4729" t="str">
        <f t="shared" si="120"/>
        <v>60-89</v>
      </c>
    </row>
    <row r="4730" spans="1:23" x14ac:dyDescent="0.25">
      <c r="A4730" t="s">
        <v>4979</v>
      </c>
      <c r="B4730">
        <v>6745851228</v>
      </c>
      <c r="C4730">
        <v>3164175401</v>
      </c>
      <c r="D4730" s="1">
        <v>45442</v>
      </c>
      <c r="E4730">
        <v>99213</v>
      </c>
      <c r="F4730">
        <v>99283</v>
      </c>
      <c r="G4730" t="s">
        <v>3220</v>
      </c>
      <c r="H4730" s="34">
        <v>75892</v>
      </c>
      <c r="I4730" s="7">
        <v>54642</v>
      </c>
      <c r="J4730" s="7">
        <v>44582.64</v>
      </c>
      <c r="K4730" s="7">
        <v>5688</v>
      </c>
      <c r="L4730" s="7">
        <v>4371.3599999999997</v>
      </c>
      <c r="M4730" s="5">
        <v>0.08</v>
      </c>
      <c r="N4730" t="s">
        <v>24</v>
      </c>
      <c r="O4730" t="s">
        <v>30</v>
      </c>
      <c r="P4730" t="s">
        <v>31</v>
      </c>
      <c r="Q4730" t="s">
        <v>19</v>
      </c>
      <c r="R4730" t="s">
        <v>20</v>
      </c>
      <c r="S4730" t="s">
        <v>27</v>
      </c>
      <c r="T4730" t="s">
        <v>13311</v>
      </c>
      <c r="U4730" s="1">
        <v>45543</v>
      </c>
      <c r="V4730">
        <v>101</v>
      </c>
      <c r="W4730" t="str">
        <f t="shared" si="120"/>
        <v>90-119</v>
      </c>
    </row>
    <row r="4731" spans="1:23" x14ac:dyDescent="0.25">
      <c r="A4731" t="s">
        <v>4980</v>
      </c>
      <c r="B4731">
        <v>5160983999</v>
      </c>
      <c r="C4731">
        <v>697867001</v>
      </c>
      <c r="D4731" s="1">
        <v>45499</v>
      </c>
      <c r="E4731">
        <v>99223</v>
      </c>
      <c r="F4731">
        <v>99212</v>
      </c>
      <c r="G4731" t="s">
        <v>3424</v>
      </c>
      <c r="H4731" s="34">
        <v>91749</v>
      </c>
      <c r="I4731" s="7">
        <v>66059</v>
      </c>
      <c r="J4731" s="7">
        <v>60774.28</v>
      </c>
      <c r="K4731" s="7">
        <v>0</v>
      </c>
      <c r="L4731" s="7">
        <v>5284.72</v>
      </c>
      <c r="M4731" s="5">
        <v>0.08</v>
      </c>
      <c r="N4731" t="s">
        <v>24</v>
      </c>
      <c r="O4731" t="s">
        <v>17</v>
      </c>
      <c r="P4731" t="s">
        <v>3148</v>
      </c>
      <c r="Q4731" t="s">
        <v>32</v>
      </c>
      <c r="R4731" t="s">
        <v>26</v>
      </c>
      <c r="S4731" t="s">
        <v>17</v>
      </c>
      <c r="T4731" t="s">
        <v>13311</v>
      </c>
      <c r="U4731" s="1">
        <v>45552</v>
      </c>
      <c r="V4731">
        <v>53</v>
      </c>
      <c r="W4731" t="str">
        <f t="shared" si="120"/>
        <v>30-59</v>
      </c>
    </row>
    <row r="4732" spans="1:23" x14ac:dyDescent="0.25">
      <c r="A4732" t="s">
        <v>4981</v>
      </c>
      <c r="B4732">
        <v>4194338788</v>
      </c>
      <c r="C4732">
        <v>1347566674</v>
      </c>
      <c r="D4732" s="1">
        <v>45560</v>
      </c>
      <c r="E4732">
        <v>99215</v>
      </c>
      <c r="F4732">
        <v>93000</v>
      </c>
      <c r="G4732" t="s">
        <v>3673</v>
      </c>
      <c r="H4732" s="34">
        <v>60439</v>
      </c>
      <c r="I4732" s="7">
        <v>49560</v>
      </c>
      <c r="J4732" s="7">
        <v>40639.199999999997</v>
      </c>
      <c r="K4732" s="7">
        <v>0</v>
      </c>
      <c r="L4732" s="7">
        <v>8920.7999999999993</v>
      </c>
      <c r="M4732" s="5">
        <v>0.18</v>
      </c>
      <c r="N4732" t="s">
        <v>3141</v>
      </c>
      <c r="O4732" t="s">
        <v>17</v>
      </c>
      <c r="P4732" t="s">
        <v>3148</v>
      </c>
      <c r="Q4732" t="s">
        <v>19</v>
      </c>
      <c r="R4732" t="s">
        <v>38</v>
      </c>
      <c r="S4732" t="s">
        <v>21</v>
      </c>
      <c r="T4732" t="s">
        <v>13312</v>
      </c>
      <c r="U4732" s="1">
        <v>45725</v>
      </c>
      <c r="V4732">
        <v>165</v>
      </c>
      <c r="W4732" t="str">
        <f t="shared" si="120"/>
        <v>150-179</v>
      </c>
    </row>
    <row r="4733" spans="1:23" x14ac:dyDescent="0.25">
      <c r="A4733" t="s">
        <v>4982</v>
      </c>
      <c r="B4733">
        <v>784814061</v>
      </c>
      <c r="C4733">
        <v>4530610141</v>
      </c>
      <c r="D4733" s="1">
        <v>45722</v>
      </c>
      <c r="E4733">
        <v>99231</v>
      </c>
      <c r="F4733">
        <v>99201</v>
      </c>
      <c r="G4733" t="s">
        <v>3258</v>
      </c>
      <c r="H4733" s="34">
        <v>35955</v>
      </c>
      <c r="I4733" s="7">
        <v>28045</v>
      </c>
      <c r="J4733" s="7">
        <v>22436</v>
      </c>
      <c r="K4733" s="7">
        <v>0</v>
      </c>
      <c r="L4733" s="7">
        <v>5609</v>
      </c>
      <c r="M4733" s="5">
        <v>0.2</v>
      </c>
      <c r="N4733" t="s">
        <v>3140</v>
      </c>
      <c r="O4733" t="s">
        <v>17</v>
      </c>
      <c r="P4733" t="s">
        <v>18</v>
      </c>
      <c r="Q4733" t="s">
        <v>32</v>
      </c>
      <c r="R4733" t="s">
        <v>38</v>
      </c>
      <c r="S4733" t="s">
        <v>21</v>
      </c>
      <c r="T4733" t="s">
        <v>13310</v>
      </c>
      <c r="U4733" s="1">
        <v>45826</v>
      </c>
      <c r="V4733">
        <v>104</v>
      </c>
      <c r="W4733" t="str">
        <f t="shared" si="120"/>
        <v>90-119</v>
      </c>
    </row>
    <row r="4734" spans="1:23" x14ac:dyDescent="0.25">
      <c r="A4734" t="s">
        <v>4983</v>
      </c>
      <c r="B4734">
        <v>3961168678</v>
      </c>
      <c r="C4734">
        <v>6013386021</v>
      </c>
      <c r="D4734" s="1">
        <v>45562</v>
      </c>
      <c r="E4734">
        <v>99238</v>
      </c>
      <c r="F4734">
        <v>99281</v>
      </c>
      <c r="G4734" t="s">
        <v>134</v>
      </c>
      <c r="H4734" s="34">
        <v>28414</v>
      </c>
      <c r="I4734" s="7">
        <v>18469</v>
      </c>
      <c r="J4734" s="7">
        <v>14347.72</v>
      </c>
      <c r="K4734" s="7">
        <v>1905</v>
      </c>
      <c r="L4734" s="7">
        <v>2216.2800000000002</v>
      </c>
      <c r="M4734" s="5">
        <v>0.12</v>
      </c>
      <c r="N4734" t="s">
        <v>46</v>
      </c>
      <c r="O4734" t="s">
        <v>27</v>
      </c>
      <c r="P4734" t="s">
        <v>3147</v>
      </c>
      <c r="Q4734" t="s">
        <v>19</v>
      </c>
      <c r="R4734" t="s">
        <v>20</v>
      </c>
      <c r="S4734" t="s">
        <v>17</v>
      </c>
      <c r="T4734" t="s">
        <v>13311</v>
      </c>
      <c r="U4734" s="1">
        <v>45661</v>
      </c>
      <c r="V4734">
        <v>99</v>
      </c>
      <c r="W4734" t="str">
        <f t="shared" si="120"/>
        <v>90-119</v>
      </c>
    </row>
    <row r="4735" spans="1:23" x14ac:dyDescent="0.25">
      <c r="A4735" t="s">
        <v>4984</v>
      </c>
      <c r="B4735">
        <v>1706340809</v>
      </c>
      <c r="C4735">
        <v>1157123819</v>
      </c>
      <c r="D4735" s="1">
        <v>45886</v>
      </c>
      <c r="E4735">
        <v>99223</v>
      </c>
      <c r="F4735">
        <v>97110</v>
      </c>
      <c r="G4735" t="s">
        <v>23</v>
      </c>
      <c r="H4735" s="34">
        <v>9828</v>
      </c>
      <c r="I4735" s="7">
        <v>7371</v>
      </c>
      <c r="J4735" s="7">
        <v>4814.3500000000004</v>
      </c>
      <c r="K4735" s="7">
        <v>1451</v>
      </c>
      <c r="L4735" s="7">
        <v>1105.6500000000001</v>
      </c>
      <c r="M4735" s="5">
        <v>0.15</v>
      </c>
      <c r="N4735" t="s">
        <v>1139</v>
      </c>
      <c r="O4735" t="s">
        <v>27</v>
      </c>
      <c r="P4735" t="s">
        <v>40</v>
      </c>
      <c r="Q4735" t="s">
        <v>19</v>
      </c>
      <c r="R4735" t="s">
        <v>27</v>
      </c>
      <c r="S4735" t="s">
        <v>17</v>
      </c>
      <c r="T4735" t="s">
        <v>13312</v>
      </c>
      <c r="U4735" s="1">
        <v>46053</v>
      </c>
      <c r="V4735">
        <v>167</v>
      </c>
      <c r="W4735" t="str">
        <f t="shared" si="120"/>
        <v>150-179</v>
      </c>
    </row>
    <row r="4736" spans="1:23" x14ac:dyDescent="0.25">
      <c r="A4736" t="s">
        <v>4985</v>
      </c>
      <c r="B4736">
        <v>2624914728</v>
      </c>
      <c r="C4736">
        <v>5789985466</v>
      </c>
      <c r="D4736" s="1">
        <v>45575</v>
      </c>
      <c r="E4736">
        <v>99222</v>
      </c>
      <c r="F4736">
        <v>99211</v>
      </c>
      <c r="G4736" t="s">
        <v>288</v>
      </c>
      <c r="H4736" s="34">
        <v>58362</v>
      </c>
      <c r="I4736" s="7">
        <v>49608</v>
      </c>
      <c r="J4736" s="7">
        <v>27665.84</v>
      </c>
      <c r="K4736" s="7">
        <v>20950</v>
      </c>
      <c r="L4736" s="7">
        <v>992.16</v>
      </c>
      <c r="M4736" s="5">
        <v>0.02</v>
      </c>
      <c r="N4736" t="s">
        <v>16</v>
      </c>
      <c r="O4736" t="s">
        <v>27</v>
      </c>
      <c r="P4736" t="s">
        <v>3148</v>
      </c>
      <c r="Q4736" t="s">
        <v>32</v>
      </c>
      <c r="R4736" t="s">
        <v>43</v>
      </c>
      <c r="S4736" t="s">
        <v>21</v>
      </c>
      <c r="T4736" t="s">
        <v>13312</v>
      </c>
      <c r="U4736" s="1">
        <v>45627</v>
      </c>
      <c r="V4736">
        <v>52</v>
      </c>
      <c r="W4736" t="str">
        <f t="shared" si="120"/>
        <v>30-59</v>
      </c>
    </row>
    <row r="4737" spans="1:23" x14ac:dyDescent="0.25">
      <c r="A4737" t="s">
        <v>4986</v>
      </c>
      <c r="B4737">
        <v>1193073844</v>
      </c>
      <c r="C4737">
        <v>9573136673</v>
      </c>
      <c r="D4737" s="1">
        <v>45851</v>
      </c>
      <c r="E4737">
        <v>99238</v>
      </c>
      <c r="F4737">
        <v>93000</v>
      </c>
      <c r="G4737" t="s">
        <v>79</v>
      </c>
      <c r="H4737" s="34">
        <v>39581</v>
      </c>
      <c r="I4737" s="7">
        <v>31665</v>
      </c>
      <c r="J4737" s="7">
        <v>19871.900000000001</v>
      </c>
      <c r="K4737" s="7">
        <v>7360</v>
      </c>
      <c r="L4737" s="7">
        <v>4433.1000000000004</v>
      </c>
      <c r="M4737" s="5">
        <v>0.14000000000000001</v>
      </c>
      <c r="N4737" t="s">
        <v>1135</v>
      </c>
      <c r="O4737" t="s">
        <v>27</v>
      </c>
      <c r="P4737" t="s">
        <v>3150</v>
      </c>
      <c r="Q4737" t="s">
        <v>32</v>
      </c>
      <c r="R4737" t="s">
        <v>21</v>
      </c>
      <c r="S4737" t="s">
        <v>21</v>
      </c>
      <c r="T4737" t="s">
        <v>13311</v>
      </c>
      <c r="U4737" s="1">
        <v>45967</v>
      </c>
      <c r="V4737">
        <v>116</v>
      </c>
      <c r="W4737" t="str">
        <f t="shared" si="120"/>
        <v>90-119</v>
      </c>
    </row>
    <row r="4738" spans="1:23" x14ac:dyDescent="0.25">
      <c r="A4738" t="s">
        <v>4987</v>
      </c>
      <c r="B4738">
        <v>3003683086</v>
      </c>
      <c r="C4738">
        <v>7738092058</v>
      </c>
      <c r="D4738" s="1">
        <v>45403</v>
      </c>
      <c r="E4738">
        <v>99223</v>
      </c>
      <c r="F4738">
        <v>99213</v>
      </c>
      <c r="G4738" t="s">
        <v>114</v>
      </c>
      <c r="H4738" s="34">
        <v>89106</v>
      </c>
      <c r="I4738" s="7">
        <v>75740</v>
      </c>
      <c r="J4738" s="7">
        <v>74225.2</v>
      </c>
      <c r="K4738" s="7">
        <v>0</v>
      </c>
      <c r="L4738" s="7">
        <v>1514.8</v>
      </c>
      <c r="M4738" s="5">
        <v>0.02</v>
      </c>
      <c r="N4738" t="s">
        <v>16</v>
      </c>
      <c r="O4738" t="s">
        <v>17</v>
      </c>
      <c r="P4738" t="s">
        <v>3149</v>
      </c>
      <c r="Q4738" t="s">
        <v>32</v>
      </c>
      <c r="R4738" t="s">
        <v>43</v>
      </c>
      <c r="S4738" t="s">
        <v>21</v>
      </c>
      <c r="T4738" t="s">
        <v>13311</v>
      </c>
      <c r="U4738" s="1">
        <v>45517</v>
      </c>
      <c r="V4738">
        <v>114</v>
      </c>
      <c r="W4738" t="str">
        <f t="shared" si="120"/>
        <v>90-119</v>
      </c>
    </row>
    <row r="4739" spans="1:23" x14ac:dyDescent="0.25">
      <c r="A4739" t="s">
        <v>4988</v>
      </c>
      <c r="B4739">
        <v>4024051568</v>
      </c>
      <c r="C4739">
        <v>3778433191</v>
      </c>
      <c r="D4739" s="1">
        <v>45740</v>
      </c>
      <c r="E4739">
        <v>99215</v>
      </c>
      <c r="F4739">
        <v>99281</v>
      </c>
      <c r="G4739" t="s">
        <v>3424</v>
      </c>
      <c r="H4739" s="34">
        <v>33059</v>
      </c>
      <c r="I4739" s="7">
        <v>21488</v>
      </c>
      <c r="J4739" s="7">
        <v>16091.439999999999</v>
      </c>
      <c r="K4739" s="7">
        <v>2818</v>
      </c>
      <c r="L4739" s="7">
        <v>2578.56</v>
      </c>
      <c r="M4739" s="5">
        <v>0.12</v>
      </c>
      <c r="N4739" t="s">
        <v>46</v>
      </c>
      <c r="O4739" t="s">
        <v>30</v>
      </c>
      <c r="P4739" t="s">
        <v>55</v>
      </c>
      <c r="Q4739" t="s">
        <v>32</v>
      </c>
      <c r="R4739" t="s">
        <v>20</v>
      </c>
      <c r="S4739" t="s">
        <v>27</v>
      </c>
      <c r="T4739" t="s">
        <v>13312</v>
      </c>
      <c r="U4739" s="1">
        <v>45868</v>
      </c>
      <c r="V4739">
        <v>128</v>
      </c>
      <c r="W4739" t="str">
        <f t="shared" ref="W4739:W4802" si="121">IF(V4739="","",IF(V4739&lt;30,"0-29",IF(V4739&lt;60,"30-59",IF(V4739&lt;90,"60-89",IF(V4739&lt;120,"90-119",IF(V4739&lt;150,"120-149",IF(V4739&lt;180,"150-179",IF(V4739&lt;210,"180-209",IF(V4739&lt;240,"210-239",IF(V4739&lt;270,"240-269",IF(V4739&lt;300,"270-299",IF(V4739&lt;330,"300-329",IF(V4739&lt;360,"330-359","360+")))))))))))))</f>
        <v>120-149</v>
      </c>
    </row>
    <row r="4740" spans="1:23" x14ac:dyDescent="0.25">
      <c r="A4740" t="s">
        <v>4989</v>
      </c>
      <c r="B4740">
        <v>9164198096</v>
      </c>
      <c r="C4740">
        <v>7019064212</v>
      </c>
      <c r="D4740" s="1">
        <v>45415</v>
      </c>
      <c r="E4740">
        <v>99238</v>
      </c>
      <c r="F4740">
        <v>80053</v>
      </c>
      <c r="G4740" t="s">
        <v>3371</v>
      </c>
      <c r="H4740" s="34">
        <v>99412</v>
      </c>
      <c r="I4740" s="7">
        <v>81518</v>
      </c>
      <c r="J4740" s="7">
        <v>66844.759999999995</v>
      </c>
      <c r="K4740" s="7">
        <v>0</v>
      </c>
      <c r="L4740" s="7">
        <v>14673.24</v>
      </c>
      <c r="M4740" s="5">
        <v>0.18</v>
      </c>
      <c r="N4740" t="s">
        <v>3141</v>
      </c>
      <c r="O4740" t="s">
        <v>17</v>
      </c>
      <c r="P4740" t="s">
        <v>31</v>
      </c>
      <c r="Q4740" t="s">
        <v>32</v>
      </c>
      <c r="R4740" t="s">
        <v>43</v>
      </c>
      <c r="S4740" t="s">
        <v>21</v>
      </c>
      <c r="T4740" t="s">
        <v>13310</v>
      </c>
      <c r="U4740" s="1">
        <v>45468</v>
      </c>
      <c r="V4740">
        <v>53</v>
      </c>
      <c r="W4740" t="str">
        <f t="shared" si="121"/>
        <v>30-59</v>
      </c>
    </row>
    <row r="4741" spans="1:23" x14ac:dyDescent="0.25">
      <c r="A4741" t="s">
        <v>4990</v>
      </c>
      <c r="B4741">
        <v>130112478</v>
      </c>
      <c r="C4741">
        <v>7331929725</v>
      </c>
      <c r="D4741" s="1">
        <v>45748</v>
      </c>
      <c r="E4741">
        <v>99222</v>
      </c>
      <c r="F4741">
        <v>99202</v>
      </c>
      <c r="G4741" t="s">
        <v>3225</v>
      </c>
      <c r="H4741" s="34">
        <v>31977</v>
      </c>
      <c r="I4741" s="7">
        <v>24942</v>
      </c>
      <c r="J4741" s="7">
        <v>15794.6</v>
      </c>
      <c r="K4741" s="7">
        <v>4159</v>
      </c>
      <c r="L4741" s="7">
        <v>4988.3999999999996</v>
      </c>
      <c r="M4741" s="5">
        <v>0.2</v>
      </c>
      <c r="N4741" t="s">
        <v>3140</v>
      </c>
      <c r="O4741" t="s">
        <v>27</v>
      </c>
      <c r="P4741" t="s">
        <v>35</v>
      </c>
      <c r="Q4741" t="s">
        <v>19</v>
      </c>
      <c r="R4741" t="s">
        <v>21</v>
      </c>
      <c r="S4741" t="s">
        <v>27</v>
      </c>
      <c r="T4741" t="s">
        <v>13312</v>
      </c>
      <c r="U4741" s="1">
        <v>45926</v>
      </c>
      <c r="V4741">
        <v>178</v>
      </c>
      <c r="W4741" t="str">
        <f t="shared" si="121"/>
        <v>150-179</v>
      </c>
    </row>
    <row r="4742" spans="1:23" x14ac:dyDescent="0.25">
      <c r="A4742" t="s">
        <v>4991</v>
      </c>
      <c r="B4742">
        <v>1443249342</v>
      </c>
      <c r="C4742">
        <v>1261589825</v>
      </c>
      <c r="D4742" s="1">
        <v>45391</v>
      </c>
      <c r="E4742">
        <v>99222</v>
      </c>
      <c r="F4742">
        <v>99204</v>
      </c>
      <c r="G4742" t="s">
        <v>102</v>
      </c>
      <c r="H4742" s="34">
        <v>90438</v>
      </c>
      <c r="I4742" s="7">
        <v>67829</v>
      </c>
      <c r="J4742" s="7">
        <v>37987.65</v>
      </c>
      <c r="K4742" s="7">
        <v>19667</v>
      </c>
      <c r="L4742" s="7">
        <v>10174.35</v>
      </c>
      <c r="M4742" s="5">
        <v>0.15</v>
      </c>
      <c r="N4742" t="s">
        <v>1139</v>
      </c>
      <c r="O4742" t="s">
        <v>27</v>
      </c>
      <c r="P4742" t="s">
        <v>3150</v>
      </c>
      <c r="Q4742" t="s">
        <v>32</v>
      </c>
      <c r="R4742" t="s">
        <v>26</v>
      </c>
      <c r="S4742" t="s">
        <v>27</v>
      </c>
      <c r="T4742" t="s">
        <v>13310</v>
      </c>
      <c r="U4742" s="1">
        <v>45524</v>
      </c>
      <c r="V4742">
        <v>133</v>
      </c>
      <c r="W4742" t="str">
        <f t="shared" si="121"/>
        <v>120-149</v>
      </c>
    </row>
    <row r="4743" spans="1:23" x14ac:dyDescent="0.25">
      <c r="A4743" t="s">
        <v>4992</v>
      </c>
      <c r="B4743">
        <v>7848280199</v>
      </c>
      <c r="C4743">
        <v>309671304</v>
      </c>
      <c r="D4743" s="1">
        <v>45839</v>
      </c>
      <c r="E4743">
        <v>99232</v>
      </c>
      <c r="F4743">
        <v>99211</v>
      </c>
      <c r="G4743" t="s">
        <v>203</v>
      </c>
      <c r="H4743" s="34">
        <v>26986</v>
      </c>
      <c r="I4743" s="7">
        <v>22938</v>
      </c>
      <c r="J4743" s="7">
        <v>22479.24</v>
      </c>
      <c r="K4743" s="7">
        <v>0</v>
      </c>
      <c r="L4743" s="7">
        <v>458.76</v>
      </c>
      <c r="M4743" s="5">
        <v>0.02</v>
      </c>
      <c r="N4743" t="s">
        <v>16</v>
      </c>
      <c r="O4743" t="s">
        <v>17</v>
      </c>
      <c r="P4743" t="s">
        <v>18</v>
      </c>
      <c r="Q4743" t="s">
        <v>32</v>
      </c>
      <c r="R4743" t="s">
        <v>43</v>
      </c>
      <c r="S4743" t="s">
        <v>21</v>
      </c>
      <c r="T4743" t="s">
        <v>13311</v>
      </c>
      <c r="U4743" s="1">
        <v>45990</v>
      </c>
      <c r="V4743">
        <v>151</v>
      </c>
      <c r="W4743" t="str">
        <f t="shared" si="121"/>
        <v>150-179</v>
      </c>
    </row>
    <row r="4744" spans="1:23" x14ac:dyDescent="0.25">
      <c r="A4744" t="s">
        <v>4993</v>
      </c>
      <c r="B4744">
        <v>2780267977</v>
      </c>
      <c r="C4744">
        <v>6379880971</v>
      </c>
      <c r="D4744" s="1">
        <v>45905</v>
      </c>
      <c r="E4744">
        <v>99223</v>
      </c>
      <c r="F4744">
        <v>99204</v>
      </c>
      <c r="G4744" t="s">
        <v>3288</v>
      </c>
      <c r="H4744" s="34">
        <v>77324</v>
      </c>
      <c r="I4744" s="7">
        <v>61086</v>
      </c>
      <c r="J4744" s="7">
        <v>46549.24</v>
      </c>
      <c r="K4744" s="7">
        <v>4763</v>
      </c>
      <c r="L4744" s="7">
        <v>9773.76</v>
      </c>
      <c r="M4744" s="5">
        <v>0.16</v>
      </c>
      <c r="N4744" t="s">
        <v>1138</v>
      </c>
      <c r="O4744" t="s">
        <v>30</v>
      </c>
      <c r="P4744" t="s">
        <v>3148</v>
      </c>
      <c r="Q4744" t="s">
        <v>32</v>
      </c>
      <c r="R4744" t="s">
        <v>43</v>
      </c>
      <c r="S4744" t="s">
        <v>21</v>
      </c>
      <c r="T4744" t="s">
        <v>13312</v>
      </c>
      <c r="U4744" s="1">
        <v>46008</v>
      </c>
      <c r="V4744">
        <v>103</v>
      </c>
      <c r="W4744" t="str">
        <f t="shared" si="121"/>
        <v>90-119</v>
      </c>
    </row>
    <row r="4745" spans="1:23" x14ac:dyDescent="0.25">
      <c r="A4745" t="s">
        <v>4994</v>
      </c>
      <c r="B4745">
        <v>9396969603</v>
      </c>
      <c r="C4745">
        <v>7227894679</v>
      </c>
      <c r="D4745" s="1">
        <v>45491</v>
      </c>
      <c r="E4745">
        <v>99232</v>
      </c>
      <c r="F4745">
        <v>90834</v>
      </c>
      <c r="G4745" t="s">
        <v>85</v>
      </c>
      <c r="H4745" s="34">
        <v>44620</v>
      </c>
      <c r="I4745" s="7">
        <v>37927</v>
      </c>
      <c r="J4745" s="7">
        <v>21378.46</v>
      </c>
      <c r="K4745" s="7">
        <v>15790</v>
      </c>
      <c r="L4745" s="7">
        <v>758.54</v>
      </c>
      <c r="M4745" s="5">
        <v>0.02</v>
      </c>
      <c r="N4745" t="s">
        <v>16</v>
      </c>
      <c r="O4745" t="s">
        <v>27</v>
      </c>
      <c r="P4745" t="s">
        <v>3146</v>
      </c>
      <c r="Q4745" t="s">
        <v>19</v>
      </c>
      <c r="R4745" t="s">
        <v>38</v>
      </c>
      <c r="S4745" t="s">
        <v>17</v>
      </c>
      <c r="T4745" t="s">
        <v>13311</v>
      </c>
      <c r="U4745" s="1">
        <v>45550</v>
      </c>
      <c r="V4745">
        <v>59</v>
      </c>
      <c r="W4745" t="str">
        <f t="shared" si="121"/>
        <v>30-59</v>
      </c>
    </row>
    <row r="4746" spans="1:23" x14ac:dyDescent="0.25">
      <c r="A4746" t="s">
        <v>4995</v>
      </c>
      <c r="B4746">
        <v>4391982724</v>
      </c>
      <c r="C4746">
        <v>3755851882</v>
      </c>
      <c r="D4746" s="1">
        <v>45408</v>
      </c>
      <c r="E4746">
        <v>99231</v>
      </c>
      <c r="F4746">
        <v>36415</v>
      </c>
      <c r="G4746" t="s">
        <v>131</v>
      </c>
      <c r="H4746" s="34">
        <v>96880</v>
      </c>
      <c r="I4746" s="7">
        <v>82348</v>
      </c>
      <c r="J4746" s="7">
        <v>69919.039999999994</v>
      </c>
      <c r="K4746" s="7">
        <v>10782</v>
      </c>
      <c r="L4746" s="7">
        <v>1646.96</v>
      </c>
      <c r="M4746" s="5">
        <v>0.02</v>
      </c>
      <c r="N4746" t="s">
        <v>16</v>
      </c>
      <c r="O4746" t="s">
        <v>30</v>
      </c>
      <c r="P4746" t="s">
        <v>3147</v>
      </c>
      <c r="Q4746" t="s">
        <v>19</v>
      </c>
      <c r="R4746" t="s">
        <v>38</v>
      </c>
      <c r="S4746" t="s">
        <v>21</v>
      </c>
      <c r="T4746" t="s">
        <v>13311</v>
      </c>
      <c r="U4746" s="1">
        <v>45455</v>
      </c>
      <c r="V4746">
        <v>47</v>
      </c>
      <c r="W4746" t="str">
        <f t="shared" si="121"/>
        <v>30-59</v>
      </c>
    </row>
    <row r="4747" spans="1:23" x14ac:dyDescent="0.25">
      <c r="A4747" t="s">
        <v>4996</v>
      </c>
      <c r="B4747">
        <v>3088973434</v>
      </c>
      <c r="C4747">
        <v>6276528914</v>
      </c>
      <c r="D4747" s="1">
        <v>45317</v>
      </c>
      <c r="E4747">
        <v>99221</v>
      </c>
      <c r="F4747">
        <v>85025</v>
      </c>
      <c r="G4747" t="s">
        <v>3202</v>
      </c>
      <c r="H4747" s="34">
        <v>33521</v>
      </c>
      <c r="I4747" s="7">
        <v>21789</v>
      </c>
      <c r="J4747" s="7">
        <v>15160.32</v>
      </c>
      <c r="K4747" s="7">
        <v>4014</v>
      </c>
      <c r="L4747" s="7">
        <v>2614.6799999999998</v>
      </c>
      <c r="M4747" s="5">
        <v>0.12</v>
      </c>
      <c r="N4747" t="s">
        <v>46</v>
      </c>
      <c r="O4747" t="s">
        <v>27</v>
      </c>
      <c r="P4747" t="s">
        <v>3147</v>
      </c>
      <c r="Q4747" t="s">
        <v>32</v>
      </c>
      <c r="R4747" t="s">
        <v>20</v>
      </c>
      <c r="S4747" t="s">
        <v>27</v>
      </c>
      <c r="T4747" t="s">
        <v>13311</v>
      </c>
      <c r="U4747" s="1">
        <v>45427</v>
      </c>
      <c r="V4747">
        <v>110</v>
      </c>
      <c r="W4747" t="str">
        <f t="shared" si="121"/>
        <v>90-119</v>
      </c>
    </row>
    <row r="4748" spans="1:23" x14ac:dyDescent="0.25">
      <c r="A4748" t="s">
        <v>4997</v>
      </c>
      <c r="B4748">
        <v>9200168974</v>
      </c>
      <c r="C4748">
        <v>5147075502</v>
      </c>
      <c r="D4748" s="1">
        <v>45935</v>
      </c>
      <c r="E4748">
        <v>99222</v>
      </c>
      <c r="F4748">
        <v>99215</v>
      </c>
      <c r="G4748" t="s">
        <v>263</v>
      </c>
      <c r="H4748" s="34">
        <v>74020</v>
      </c>
      <c r="I4748" s="7">
        <v>55515</v>
      </c>
      <c r="J4748" s="7">
        <v>38971.75</v>
      </c>
      <c r="K4748" s="7">
        <v>8216</v>
      </c>
      <c r="L4748" s="7">
        <v>8327.25</v>
      </c>
      <c r="M4748" s="5">
        <v>0.15</v>
      </c>
      <c r="N4748" t="s">
        <v>1139</v>
      </c>
      <c r="O4748" t="s">
        <v>27</v>
      </c>
      <c r="P4748" t="s">
        <v>3149</v>
      </c>
      <c r="Q4748" t="s">
        <v>32</v>
      </c>
      <c r="R4748" t="s">
        <v>38</v>
      </c>
      <c r="S4748" t="s">
        <v>27</v>
      </c>
      <c r="T4748" t="s">
        <v>13312</v>
      </c>
      <c r="U4748" s="1">
        <v>46038</v>
      </c>
      <c r="V4748">
        <v>103</v>
      </c>
      <c r="W4748" t="str">
        <f t="shared" si="121"/>
        <v>90-119</v>
      </c>
    </row>
    <row r="4749" spans="1:23" x14ac:dyDescent="0.25">
      <c r="A4749" t="s">
        <v>4998</v>
      </c>
      <c r="B4749">
        <v>8847153032</v>
      </c>
      <c r="C4749">
        <v>4986308578</v>
      </c>
      <c r="D4749" s="1">
        <v>45548</v>
      </c>
      <c r="E4749">
        <v>99214</v>
      </c>
      <c r="F4749">
        <v>99211</v>
      </c>
      <c r="G4749" t="s">
        <v>209</v>
      </c>
      <c r="H4749" s="34">
        <v>45701</v>
      </c>
      <c r="I4749" s="7">
        <v>38846</v>
      </c>
      <c r="J4749" s="7">
        <v>33693.08</v>
      </c>
      <c r="K4749" s="7">
        <v>4376</v>
      </c>
      <c r="L4749" s="7">
        <v>776.92</v>
      </c>
      <c r="M4749" s="5">
        <v>0.02</v>
      </c>
      <c r="N4749" t="s">
        <v>16</v>
      </c>
      <c r="O4749" t="s">
        <v>30</v>
      </c>
      <c r="P4749" t="s">
        <v>97</v>
      </c>
      <c r="Q4749" t="s">
        <v>32</v>
      </c>
      <c r="R4749" t="s">
        <v>43</v>
      </c>
      <c r="S4749" t="s">
        <v>21</v>
      </c>
      <c r="T4749" t="s">
        <v>13312</v>
      </c>
      <c r="U4749" s="1">
        <v>45641</v>
      </c>
      <c r="V4749">
        <v>93</v>
      </c>
      <c r="W4749" t="str">
        <f t="shared" si="121"/>
        <v>90-119</v>
      </c>
    </row>
    <row r="4750" spans="1:23" x14ac:dyDescent="0.25">
      <c r="A4750" t="s">
        <v>4999</v>
      </c>
      <c r="B4750">
        <v>4433052722</v>
      </c>
      <c r="C4750">
        <v>7766947739</v>
      </c>
      <c r="D4750" s="1">
        <v>45362</v>
      </c>
      <c r="E4750">
        <v>99222</v>
      </c>
      <c r="F4750">
        <v>36415</v>
      </c>
      <c r="G4750" t="s">
        <v>15</v>
      </c>
      <c r="H4750" s="34">
        <v>56882</v>
      </c>
      <c r="I4750" s="7">
        <v>44937</v>
      </c>
      <c r="J4750" s="7">
        <v>32477.08</v>
      </c>
      <c r="K4750" s="7">
        <v>5270</v>
      </c>
      <c r="L4750" s="7">
        <v>7189.92</v>
      </c>
      <c r="M4750" s="5">
        <v>0.16</v>
      </c>
      <c r="N4750" t="s">
        <v>1138</v>
      </c>
      <c r="O4750" t="s">
        <v>27</v>
      </c>
      <c r="P4750" t="s">
        <v>18</v>
      </c>
      <c r="Q4750" t="s">
        <v>19</v>
      </c>
      <c r="R4750" t="s">
        <v>26</v>
      </c>
      <c r="S4750" t="s">
        <v>27</v>
      </c>
      <c r="T4750" t="s">
        <v>13310</v>
      </c>
      <c r="U4750" s="1">
        <v>45407</v>
      </c>
      <c r="V4750">
        <v>45</v>
      </c>
      <c r="W4750" t="str">
        <f t="shared" si="121"/>
        <v>30-59</v>
      </c>
    </row>
    <row r="4751" spans="1:23" x14ac:dyDescent="0.25">
      <c r="A4751" t="s">
        <v>5000</v>
      </c>
      <c r="B4751">
        <v>7734874029</v>
      </c>
      <c r="C4751">
        <v>5176093887</v>
      </c>
      <c r="D4751" s="1">
        <v>45489</v>
      </c>
      <c r="E4751">
        <v>99214</v>
      </c>
      <c r="F4751">
        <v>85025</v>
      </c>
      <c r="G4751" t="s">
        <v>124</v>
      </c>
      <c r="H4751" s="34">
        <v>86508</v>
      </c>
      <c r="I4751" s="7">
        <v>73532</v>
      </c>
      <c r="J4751" s="7">
        <v>66364.36</v>
      </c>
      <c r="K4751" s="7">
        <v>5697</v>
      </c>
      <c r="L4751" s="7">
        <v>1470.64</v>
      </c>
      <c r="M4751" s="5">
        <v>0.02</v>
      </c>
      <c r="N4751" t="s">
        <v>16</v>
      </c>
      <c r="O4751" t="s">
        <v>30</v>
      </c>
      <c r="P4751" t="s">
        <v>40</v>
      </c>
      <c r="Q4751" t="s">
        <v>32</v>
      </c>
      <c r="R4751" t="s">
        <v>43</v>
      </c>
      <c r="S4751" t="s">
        <v>27</v>
      </c>
      <c r="T4751" t="s">
        <v>13311</v>
      </c>
      <c r="U4751" s="1">
        <v>45650</v>
      </c>
      <c r="V4751">
        <v>161</v>
      </c>
      <c r="W4751" t="str">
        <f t="shared" si="121"/>
        <v>150-179</v>
      </c>
    </row>
    <row r="4752" spans="1:23" x14ac:dyDescent="0.25">
      <c r="A4752" t="s">
        <v>5001</v>
      </c>
      <c r="B4752">
        <v>7284276157</v>
      </c>
      <c r="C4752">
        <v>3216706255</v>
      </c>
      <c r="D4752" s="1">
        <v>45664</v>
      </c>
      <c r="E4752">
        <v>99213</v>
      </c>
      <c r="F4752">
        <v>81000</v>
      </c>
      <c r="G4752" t="s">
        <v>3187</v>
      </c>
      <c r="H4752" s="34">
        <v>96734</v>
      </c>
      <c r="I4752" s="7">
        <v>69648</v>
      </c>
      <c r="J4752" s="7">
        <v>39527.160000000003</v>
      </c>
      <c r="K4752" s="7">
        <v>24549</v>
      </c>
      <c r="L4752" s="7">
        <v>5571.84</v>
      </c>
      <c r="M4752" s="5">
        <v>0.08</v>
      </c>
      <c r="N4752" t="s">
        <v>24</v>
      </c>
      <c r="O4752" t="s">
        <v>27</v>
      </c>
      <c r="P4752" t="s">
        <v>3147</v>
      </c>
      <c r="Q4752" t="s">
        <v>19</v>
      </c>
      <c r="R4752" t="s">
        <v>38</v>
      </c>
      <c r="S4752" t="s">
        <v>27</v>
      </c>
      <c r="T4752" t="s">
        <v>13310</v>
      </c>
      <c r="U4752" s="1">
        <v>45744</v>
      </c>
      <c r="V4752">
        <v>80</v>
      </c>
      <c r="W4752" t="str">
        <f t="shared" si="121"/>
        <v>60-89</v>
      </c>
    </row>
    <row r="4753" spans="1:23" x14ac:dyDescent="0.25">
      <c r="A4753" t="s">
        <v>5002</v>
      </c>
      <c r="B4753">
        <v>9163606956</v>
      </c>
      <c r="C4753">
        <v>2207647460</v>
      </c>
      <c r="D4753" s="1">
        <v>45830</v>
      </c>
      <c r="E4753">
        <v>99223</v>
      </c>
      <c r="F4753">
        <v>99212</v>
      </c>
      <c r="G4753" t="s">
        <v>3269</v>
      </c>
      <c r="H4753" s="34">
        <v>61017</v>
      </c>
      <c r="I4753" s="7">
        <v>50034</v>
      </c>
      <c r="J4753" s="7">
        <v>36495.879999999997</v>
      </c>
      <c r="K4753" s="7">
        <v>4532</v>
      </c>
      <c r="L4753" s="7">
        <v>9006.1200000000008</v>
      </c>
      <c r="M4753" s="5">
        <v>0.18</v>
      </c>
      <c r="N4753" t="s">
        <v>3141</v>
      </c>
      <c r="O4753" t="s">
        <v>30</v>
      </c>
      <c r="P4753" t="s">
        <v>55</v>
      </c>
      <c r="Q4753" t="s">
        <v>19</v>
      </c>
      <c r="R4753" t="s">
        <v>26</v>
      </c>
      <c r="S4753" t="s">
        <v>17</v>
      </c>
      <c r="T4753" t="s">
        <v>13311</v>
      </c>
      <c r="U4753" s="1">
        <v>45953</v>
      </c>
      <c r="V4753">
        <v>123</v>
      </c>
      <c r="W4753" t="str">
        <f t="shared" si="121"/>
        <v>120-149</v>
      </c>
    </row>
    <row r="4754" spans="1:23" x14ac:dyDescent="0.25">
      <c r="A4754" t="s">
        <v>5003</v>
      </c>
      <c r="B4754">
        <v>2891144268</v>
      </c>
      <c r="C4754">
        <v>6497317342</v>
      </c>
      <c r="D4754" s="1">
        <v>45744</v>
      </c>
      <c r="E4754">
        <v>99231</v>
      </c>
      <c r="F4754">
        <v>99283</v>
      </c>
      <c r="G4754" t="s">
        <v>3371</v>
      </c>
      <c r="H4754" s="34">
        <v>80781</v>
      </c>
      <c r="I4754" s="7">
        <v>64625</v>
      </c>
      <c r="J4754" s="7">
        <v>39114.5</v>
      </c>
      <c r="K4754" s="7">
        <v>16463</v>
      </c>
      <c r="L4754" s="7">
        <v>9047.5</v>
      </c>
      <c r="M4754" s="5">
        <v>0.14000000000000001</v>
      </c>
      <c r="N4754" t="s">
        <v>1135</v>
      </c>
      <c r="O4754" t="s">
        <v>27</v>
      </c>
      <c r="P4754" t="s">
        <v>31</v>
      </c>
      <c r="Q4754" t="s">
        <v>32</v>
      </c>
      <c r="R4754" t="s">
        <v>27</v>
      </c>
      <c r="S4754" t="s">
        <v>27</v>
      </c>
      <c r="T4754" t="s">
        <v>13312</v>
      </c>
      <c r="U4754" s="1">
        <v>45835</v>
      </c>
      <c r="V4754">
        <v>91</v>
      </c>
      <c r="W4754" t="str">
        <f t="shared" si="121"/>
        <v>90-119</v>
      </c>
    </row>
    <row r="4755" spans="1:23" x14ac:dyDescent="0.25">
      <c r="A4755" t="s">
        <v>5004</v>
      </c>
      <c r="B4755">
        <v>7641435923</v>
      </c>
      <c r="C4755">
        <v>2251807056</v>
      </c>
      <c r="D4755" s="1">
        <v>45553</v>
      </c>
      <c r="E4755">
        <v>99213</v>
      </c>
      <c r="F4755">
        <v>97110</v>
      </c>
      <c r="G4755" t="s">
        <v>3283</v>
      </c>
      <c r="H4755" s="34">
        <v>73079</v>
      </c>
      <c r="I4755" s="7">
        <v>52617</v>
      </c>
      <c r="J4755" s="7">
        <v>40731.64</v>
      </c>
      <c r="K4755" s="7">
        <v>7676</v>
      </c>
      <c r="L4755" s="7">
        <v>4209.3599999999997</v>
      </c>
      <c r="M4755" s="5">
        <v>0.08</v>
      </c>
      <c r="N4755" t="s">
        <v>24</v>
      </c>
      <c r="O4755" t="s">
        <v>30</v>
      </c>
      <c r="P4755" t="s">
        <v>3148</v>
      </c>
      <c r="Q4755" t="s">
        <v>19</v>
      </c>
      <c r="R4755" t="s">
        <v>38</v>
      </c>
      <c r="S4755" t="s">
        <v>17</v>
      </c>
      <c r="T4755" t="s">
        <v>13311</v>
      </c>
      <c r="U4755" s="1">
        <v>45639</v>
      </c>
      <c r="V4755">
        <v>86</v>
      </c>
      <c r="W4755" t="str">
        <f t="shared" si="121"/>
        <v>60-89</v>
      </c>
    </row>
    <row r="4756" spans="1:23" x14ac:dyDescent="0.25">
      <c r="A4756" t="s">
        <v>5005</v>
      </c>
      <c r="B4756">
        <v>4794344077</v>
      </c>
      <c r="C4756">
        <v>4489426215</v>
      </c>
      <c r="D4756" s="1">
        <v>45594</v>
      </c>
      <c r="E4756">
        <v>99233</v>
      </c>
      <c r="F4756">
        <v>99212</v>
      </c>
      <c r="G4756" t="s">
        <v>194</v>
      </c>
      <c r="H4756" s="34">
        <v>73180</v>
      </c>
      <c r="I4756" s="7">
        <v>60008</v>
      </c>
      <c r="J4756" s="7">
        <v>44463.56</v>
      </c>
      <c r="K4756" s="7">
        <v>4743</v>
      </c>
      <c r="L4756" s="7">
        <v>10801.44</v>
      </c>
      <c r="M4756" s="5">
        <v>0.18</v>
      </c>
      <c r="N4756" t="s">
        <v>3141</v>
      </c>
      <c r="O4756" t="s">
        <v>30</v>
      </c>
      <c r="P4756" t="s">
        <v>97</v>
      </c>
      <c r="Q4756" t="s">
        <v>32</v>
      </c>
      <c r="R4756" t="s">
        <v>26</v>
      </c>
      <c r="S4756" t="s">
        <v>21</v>
      </c>
      <c r="T4756" t="s">
        <v>13311</v>
      </c>
      <c r="U4756" s="1">
        <v>45761</v>
      </c>
      <c r="V4756">
        <v>167</v>
      </c>
      <c r="W4756" t="str">
        <f t="shared" si="121"/>
        <v>150-179</v>
      </c>
    </row>
    <row r="4757" spans="1:23" x14ac:dyDescent="0.25">
      <c r="A4757" t="s">
        <v>5006</v>
      </c>
      <c r="B4757">
        <v>8532943852</v>
      </c>
      <c r="C4757">
        <v>7540306430</v>
      </c>
      <c r="D4757" s="1">
        <v>45431</v>
      </c>
      <c r="E4757">
        <v>99214</v>
      </c>
      <c r="F4757">
        <v>99282</v>
      </c>
      <c r="G4757" t="s">
        <v>3288</v>
      </c>
      <c r="H4757" s="34">
        <v>30496</v>
      </c>
      <c r="I4757" s="7">
        <v>22872</v>
      </c>
      <c r="J4757" s="7">
        <v>17507.2</v>
      </c>
      <c r="K4757" s="7">
        <v>1934</v>
      </c>
      <c r="L4757" s="7">
        <v>3430.8</v>
      </c>
      <c r="M4757" s="5">
        <v>0.15</v>
      </c>
      <c r="N4757" t="s">
        <v>1139</v>
      </c>
      <c r="O4757" t="s">
        <v>30</v>
      </c>
      <c r="P4757" t="s">
        <v>3150</v>
      </c>
      <c r="Q4757" t="s">
        <v>32</v>
      </c>
      <c r="R4757" t="s">
        <v>21</v>
      </c>
      <c r="S4757" t="s">
        <v>17</v>
      </c>
      <c r="T4757" t="s">
        <v>13312</v>
      </c>
      <c r="U4757" s="1">
        <v>45522</v>
      </c>
      <c r="V4757">
        <v>91</v>
      </c>
      <c r="W4757" t="str">
        <f t="shared" si="121"/>
        <v>90-119</v>
      </c>
    </row>
    <row r="4758" spans="1:23" x14ac:dyDescent="0.25">
      <c r="A4758" t="s">
        <v>5007</v>
      </c>
      <c r="B4758">
        <v>3850448527</v>
      </c>
      <c r="C4758">
        <v>8155133777</v>
      </c>
      <c r="D4758" s="1">
        <v>45524</v>
      </c>
      <c r="E4758">
        <v>99233</v>
      </c>
      <c r="F4758">
        <v>99211</v>
      </c>
      <c r="G4758" t="s">
        <v>152</v>
      </c>
      <c r="H4758" s="34">
        <v>96124</v>
      </c>
      <c r="I4758" s="7">
        <v>74977</v>
      </c>
      <c r="J4758" s="7">
        <v>59981.599999999999</v>
      </c>
      <c r="K4758" s="7">
        <v>0</v>
      </c>
      <c r="L4758" s="7">
        <v>14995.4</v>
      </c>
      <c r="M4758" s="5">
        <v>0.2</v>
      </c>
      <c r="N4758" t="s">
        <v>3140</v>
      </c>
      <c r="O4758" t="s">
        <v>17</v>
      </c>
      <c r="P4758" t="s">
        <v>58</v>
      </c>
      <c r="Q4758" t="s">
        <v>19</v>
      </c>
      <c r="R4758" t="s">
        <v>43</v>
      </c>
      <c r="S4758" t="s">
        <v>21</v>
      </c>
      <c r="T4758" t="s">
        <v>13311</v>
      </c>
      <c r="U4758" s="1">
        <v>45570</v>
      </c>
      <c r="V4758">
        <v>46</v>
      </c>
      <c r="W4758" t="str">
        <f t="shared" si="121"/>
        <v>30-59</v>
      </c>
    </row>
    <row r="4759" spans="1:23" x14ac:dyDescent="0.25">
      <c r="A4759" t="s">
        <v>5008</v>
      </c>
      <c r="B4759">
        <v>1180165530</v>
      </c>
      <c r="C4759">
        <v>864949456</v>
      </c>
      <c r="D4759" s="1">
        <v>45838</v>
      </c>
      <c r="E4759">
        <v>99213</v>
      </c>
      <c r="F4759">
        <v>99213</v>
      </c>
      <c r="G4759" t="s">
        <v>3702</v>
      </c>
      <c r="H4759" s="34">
        <v>33047</v>
      </c>
      <c r="I4759" s="7">
        <v>23794</v>
      </c>
      <c r="J4759" s="7">
        <v>19592.48</v>
      </c>
      <c r="K4759" s="7">
        <v>2298</v>
      </c>
      <c r="L4759" s="7">
        <v>1903.52</v>
      </c>
      <c r="M4759" s="5">
        <v>0.08</v>
      </c>
      <c r="N4759" t="s">
        <v>24</v>
      </c>
      <c r="O4759" t="s">
        <v>30</v>
      </c>
      <c r="P4759" t="s">
        <v>35</v>
      </c>
      <c r="Q4759" t="s">
        <v>19</v>
      </c>
      <c r="R4759" t="s">
        <v>26</v>
      </c>
      <c r="S4759" t="s">
        <v>17</v>
      </c>
      <c r="T4759" t="s">
        <v>13311</v>
      </c>
      <c r="U4759" s="1">
        <v>45964</v>
      </c>
      <c r="V4759">
        <v>126</v>
      </c>
      <c r="W4759" t="str">
        <f t="shared" si="121"/>
        <v>120-149</v>
      </c>
    </row>
    <row r="4760" spans="1:23" x14ac:dyDescent="0.25">
      <c r="A4760" t="s">
        <v>5009</v>
      </c>
      <c r="B4760">
        <v>7145236582</v>
      </c>
      <c r="C4760">
        <v>5484385923</v>
      </c>
      <c r="D4760" s="1">
        <v>45955</v>
      </c>
      <c r="E4760">
        <v>99233</v>
      </c>
      <c r="F4760">
        <v>99215</v>
      </c>
      <c r="G4760" t="s">
        <v>3204</v>
      </c>
      <c r="H4760" s="34">
        <v>51362</v>
      </c>
      <c r="I4760" s="7">
        <v>43658</v>
      </c>
      <c r="J4760" s="7">
        <v>23984.84</v>
      </c>
      <c r="K4760" s="7">
        <v>18800</v>
      </c>
      <c r="L4760" s="7">
        <v>873.16</v>
      </c>
      <c r="M4760" s="5">
        <v>0.02</v>
      </c>
      <c r="N4760" t="s">
        <v>16</v>
      </c>
      <c r="O4760" t="s">
        <v>27</v>
      </c>
      <c r="P4760" t="s">
        <v>3147</v>
      </c>
      <c r="Q4760" t="s">
        <v>19</v>
      </c>
      <c r="R4760" t="s">
        <v>27</v>
      </c>
      <c r="S4760" t="s">
        <v>21</v>
      </c>
      <c r="T4760" t="s">
        <v>13312</v>
      </c>
      <c r="U4760" s="1">
        <v>46082</v>
      </c>
      <c r="V4760">
        <v>127</v>
      </c>
      <c r="W4760" t="str">
        <f t="shared" si="121"/>
        <v>120-149</v>
      </c>
    </row>
    <row r="4761" spans="1:23" x14ac:dyDescent="0.25">
      <c r="A4761" t="s">
        <v>5010</v>
      </c>
      <c r="B4761">
        <v>5422461506</v>
      </c>
      <c r="C4761">
        <v>2663370914</v>
      </c>
      <c r="D4761" s="1">
        <v>45570</v>
      </c>
      <c r="E4761">
        <v>99214</v>
      </c>
      <c r="F4761">
        <v>99285</v>
      </c>
      <c r="G4761" t="s">
        <v>3174</v>
      </c>
      <c r="H4761" s="34">
        <v>48259</v>
      </c>
      <c r="I4761" s="7">
        <v>41020</v>
      </c>
      <c r="J4761" s="7">
        <v>40199.599999999999</v>
      </c>
      <c r="K4761" s="7">
        <v>0</v>
      </c>
      <c r="L4761" s="7">
        <v>820.4</v>
      </c>
      <c r="M4761" s="5">
        <v>0.02</v>
      </c>
      <c r="N4761" t="s">
        <v>16</v>
      </c>
      <c r="O4761" t="s">
        <v>17</v>
      </c>
      <c r="P4761" t="s">
        <v>35</v>
      </c>
      <c r="Q4761" t="s">
        <v>19</v>
      </c>
      <c r="R4761" t="s">
        <v>21</v>
      </c>
      <c r="S4761" t="s">
        <v>21</v>
      </c>
      <c r="T4761" t="s">
        <v>13311</v>
      </c>
      <c r="U4761" s="1">
        <v>45643</v>
      </c>
      <c r="V4761">
        <v>73</v>
      </c>
      <c r="W4761" t="str">
        <f t="shared" si="121"/>
        <v>60-89</v>
      </c>
    </row>
    <row r="4762" spans="1:23" x14ac:dyDescent="0.25">
      <c r="A4762" t="s">
        <v>5011</v>
      </c>
      <c r="B4762">
        <v>9787636116</v>
      </c>
      <c r="C4762">
        <v>2699355723</v>
      </c>
      <c r="D4762" s="1">
        <v>45343</v>
      </c>
      <c r="E4762">
        <v>99233</v>
      </c>
      <c r="F4762">
        <v>99201</v>
      </c>
      <c r="G4762" t="s">
        <v>3225</v>
      </c>
      <c r="H4762" s="34">
        <v>5527</v>
      </c>
      <c r="I4762" s="7">
        <v>4532</v>
      </c>
      <c r="J4762" s="7">
        <v>3081.24</v>
      </c>
      <c r="K4762" s="7">
        <v>635</v>
      </c>
      <c r="L4762" s="7">
        <v>815.76</v>
      </c>
      <c r="M4762" s="5">
        <v>0.18</v>
      </c>
      <c r="N4762" t="s">
        <v>3141</v>
      </c>
      <c r="O4762" t="s">
        <v>30</v>
      </c>
      <c r="P4762" t="s">
        <v>3146</v>
      </c>
      <c r="Q4762" t="s">
        <v>19</v>
      </c>
      <c r="R4762" t="s">
        <v>21</v>
      </c>
      <c r="S4762" t="s">
        <v>27</v>
      </c>
      <c r="T4762" t="s">
        <v>13312</v>
      </c>
      <c r="U4762" s="1">
        <v>45461</v>
      </c>
      <c r="V4762">
        <v>118</v>
      </c>
      <c r="W4762" t="str">
        <f t="shared" si="121"/>
        <v>90-119</v>
      </c>
    </row>
    <row r="4763" spans="1:23" x14ac:dyDescent="0.25">
      <c r="A4763" t="s">
        <v>5012</v>
      </c>
      <c r="B4763">
        <v>7784704015</v>
      </c>
      <c r="C4763">
        <v>294434877</v>
      </c>
      <c r="D4763" s="1">
        <v>45814</v>
      </c>
      <c r="E4763">
        <v>99215</v>
      </c>
      <c r="F4763">
        <v>99201</v>
      </c>
      <c r="G4763" t="s">
        <v>559</v>
      </c>
      <c r="H4763" s="34">
        <v>46375</v>
      </c>
      <c r="I4763" s="7">
        <v>33390</v>
      </c>
      <c r="J4763" s="7">
        <v>28668.799999999999</v>
      </c>
      <c r="K4763" s="7">
        <v>2050</v>
      </c>
      <c r="L4763" s="7">
        <v>2671.2</v>
      </c>
      <c r="M4763" s="5">
        <v>0.08</v>
      </c>
      <c r="N4763" t="s">
        <v>24</v>
      </c>
      <c r="O4763" t="s">
        <v>30</v>
      </c>
      <c r="P4763" t="s">
        <v>35</v>
      </c>
      <c r="Q4763" t="s">
        <v>32</v>
      </c>
      <c r="R4763" t="s">
        <v>43</v>
      </c>
      <c r="S4763" t="s">
        <v>27</v>
      </c>
      <c r="T4763" t="s">
        <v>13311</v>
      </c>
      <c r="U4763" s="1">
        <v>45898</v>
      </c>
      <c r="V4763">
        <v>84</v>
      </c>
      <c r="W4763" t="str">
        <f t="shared" si="121"/>
        <v>60-89</v>
      </c>
    </row>
    <row r="4764" spans="1:23" x14ac:dyDescent="0.25">
      <c r="A4764" t="s">
        <v>5013</v>
      </c>
      <c r="B4764">
        <v>7206315686</v>
      </c>
      <c r="C4764">
        <v>3077304327</v>
      </c>
      <c r="D4764" s="1">
        <v>45517</v>
      </c>
      <c r="E4764">
        <v>99232</v>
      </c>
      <c r="F4764">
        <v>71046</v>
      </c>
      <c r="G4764" t="s">
        <v>89</v>
      </c>
      <c r="H4764" s="34">
        <v>93668</v>
      </c>
      <c r="I4764" s="7">
        <v>67441</v>
      </c>
      <c r="J4764" s="7">
        <v>52059.72</v>
      </c>
      <c r="K4764" s="7">
        <v>9986</v>
      </c>
      <c r="L4764" s="7">
        <v>5395.28</v>
      </c>
      <c r="M4764" s="5">
        <v>0.08</v>
      </c>
      <c r="N4764" t="s">
        <v>24</v>
      </c>
      <c r="O4764" t="s">
        <v>30</v>
      </c>
      <c r="P4764" t="s">
        <v>40</v>
      </c>
      <c r="Q4764" t="s">
        <v>19</v>
      </c>
      <c r="R4764" t="s">
        <v>43</v>
      </c>
      <c r="S4764" t="s">
        <v>17</v>
      </c>
      <c r="T4764" t="s">
        <v>13311</v>
      </c>
      <c r="U4764" s="1">
        <v>45584</v>
      </c>
      <c r="V4764">
        <v>67</v>
      </c>
      <c r="W4764" t="str">
        <f t="shared" si="121"/>
        <v>60-89</v>
      </c>
    </row>
    <row r="4765" spans="1:23" x14ac:dyDescent="0.25">
      <c r="A4765" t="s">
        <v>5014</v>
      </c>
      <c r="B4765">
        <v>6962985066</v>
      </c>
      <c r="C4765">
        <v>2750734154</v>
      </c>
      <c r="D4765" s="1">
        <v>45592</v>
      </c>
      <c r="E4765">
        <v>99221</v>
      </c>
      <c r="F4765">
        <v>93000</v>
      </c>
      <c r="G4765" t="s">
        <v>108</v>
      </c>
      <c r="H4765" s="34">
        <v>86025</v>
      </c>
      <c r="I4765" s="7">
        <v>67960</v>
      </c>
      <c r="J4765" s="7">
        <v>37216.400000000001</v>
      </c>
      <c r="K4765" s="7">
        <v>19870</v>
      </c>
      <c r="L4765" s="7">
        <v>10873.6</v>
      </c>
      <c r="M4765" s="5">
        <v>0.16</v>
      </c>
      <c r="N4765" t="s">
        <v>1138</v>
      </c>
      <c r="O4765" t="s">
        <v>27</v>
      </c>
      <c r="P4765" t="s">
        <v>35</v>
      </c>
      <c r="Q4765" t="s">
        <v>32</v>
      </c>
      <c r="R4765" t="s">
        <v>20</v>
      </c>
      <c r="S4765" t="s">
        <v>27</v>
      </c>
      <c r="T4765" t="s">
        <v>13311</v>
      </c>
      <c r="U4765" s="1">
        <v>45684</v>
      </c>
      <c r="V4765">
        <v>92</v>
      </c>
      <c r="W4765" t="str">
        <f t="shared" si="121"/>
        <v>90-119</v>
      </c>
    </row>
    <row r="4766" spans="1:23" x14ac:dyDescent="0.25">
      <c r="A4766" t="s">
        <v>5015</v>
      </c>
      <c r="B4766">
        <v>5626058016</v>
      </c>
      <c r="C4766">
        <v>6311926262</v>
      </c>
      <c r="D4766" s="1">
        <v>45349</v>
      </c>
      <c r="E4766">
        <v>99221</v>
      </c>
      <c r="F4766">
        <v>99284</v>
      </c>
      <c r="G4766" t="s">
        <v>3337</v>
      </c>
      <c r="H4766" s="34">
        <v>60970</v>
      </c>
      <c r="I4766" s="7">
        <v>49995</v>
      </c>
      <c r="J4766" s="7">
        <v>37294.9</v>
      </c>
      <c r="K4766" s="7">
        <v>3701</v>
      </c>
      <c r="L4766" s="7">
        <v>8999.1</v>
      </c>
      <c r="M4766" s="5">
        <v>0.18</v>
      </c>
      <c r="N4766" t="s">
        <v>3141</v>
      </c>
      <c r="O4766" t="s">
        <v>30</v>
      </c>
      <c r="P4766" t="s">
        <v>31</v>
      </c>
      <c r="Q4766" t="s">
        <v>32</v>
      </c>
      <c r="R4766" t="s">
        <v>21</v>
      </c>
      <c r="S4766" t="s">
        <v>21</v>
      </c>
      <c r="T4766" t="s">
        <v>13311</v>
      </c>
      <c r="U4766" s="1">
        <v>45478</v>
      </c>
      <c r="V4766">
        <v>129</v>
      </c>
      <c r="W4766" t="str">
        <f t="shared" si="121"/>
        <v>120-149</v>
      </c>
    </row>
    <row r="4767" spans="1:23" x14ac:dyDescent="0.25">
      <c r="A4767" t="s">
        <v>5016</v>
      </c>
      <c r="B4767">
        <v>5763417982</v>
      </c>
      <c r="C4767">
        <v>2370505575</v>
      </c>
      <c r="D4767" s="1">
        <v>45869</v>
      </c>
      <c r="E4767">
        <v>99215</v>
      </c>
      <c r="F4767">
        <v>99284</v>
      </c>
      <c r="G4767" t="s">
        <v>99</v>
      </c>
      <c r="H4767" s="34">
        <v>44095</v>
      </c>
      <c r="I4767" s="7">
        <v>35276</v>
      </c>
      <c r="J4767" s="7">
        <v>17927.36</v>
      </c>
      <c r="K4767" s="7">
        <v>12410</v>
      </c>
      <c r="L4767" s="7">
        <v>4938.6400000000003</v>
      </c>
      <c r="M4767" s="5">
        <v>0.14000000000000001</v>
      </c>
      <c r="N4767" t="s">
        <v>1135</v>
      </c>
      <c r="O4767" t="s">
        <v>27</v>
      </c>
      <c r="P4767" t="s">
        <v>31</v>
      </c>
      <c r="Q4767" t="s">
        <v>32</v>
      </c>
      <c r="R4767" t="s">
        <v>26</v>
      </c>
      <c r="S4767" t="s">
        <v>17</v>
      </c>
      <c r="T4767" t="s">
        <v>13311</v>
      </c>
      <c r="U4767" s="1">
        <v>46036</v>
      </c>
      <c r="V4767">
        <v>167</v>
      </c>
      <c r="W4767" t="str">
        <f t="shared" si="121"/>
        <v>150-179</v>
      </c>
    </row>
    <row r="4768" spans="1:23" x14ac:dyDescent="0.25">
      <c r="A4768" t="s">
        <v>5017</v>
      </c>
      <c r="B4768">
        <v>9257379401</v>
      </c>
      <c r="C4768">
        <v>6861168858</v>
      </c>
      <c r="D4768" s="1">
        <v>45393</v>
      </c>
      <c r="E4768">
        <v>99232</v>
      </c>
      <c r="F4768">
        <v>99205</v>
      </c>
      <c r="G4768" t="s">
        <v>3253</v>
      </c>
      <c r="H4768" s="34">
        <v>46994</v>
      </c>
      <c r="I4768" s="7">
        <v>38535</v>
      </c>
      <c r="J4768" s="7">
        <v>31598.7</v>
      </c>
      <c r="K4768" s="7">
        <v>0</v>
      </c>
      <c r="L4768" s="7">
        <v>6936.3</v>
      </c>
      <c r="M4768" s="5">
        <v>0.18</v>
      </c>
      <c r="N4768" t="s">
        <v>3141</v>
      </c>
      <c r="O4768" t="s">
        <v>17</v>
      </c>
      <c r="P4768" t="s">
        <v>3149</v>
      </c>
      <c r="Q4768" t="s">
        <v>19</v>
      </c>
      <c r="R4768" t="s">
        <v>27</v>
      </c>
      <c r="S4768" t="s">
        <v>27</v>
      </c>
      <c r="T4768" t="s">
        <v>13312</v>
      </c>
      <c r="U4768" s="1">
        <v>45513</v>
      </c>
      <c r="V4768">
        <v>120</v>
      </c>
      <c r="W4768" t="str">
        <f t="shared" si="121"/>
        <v>120-149</v>
      </c>
    </row>
    <row r="4769" spans="1:23" x14ac:dyDescent="0.25">
      <c r="A4769" t="s">
        <v>5018</v>
      </c>
      <c r="B4769">
        <v>1261008968</v>
      </c>
      <c r="C4769">
        <v>385909644</v>
      </c>
      <c r="D4769" s="1">
        <v>45811</v>
      </c>
      <c r="E4769">
        <v>99238</v>
      </c>
      <c r="F4769">
        <v>93000</v>
      </c>
      <c r="G4769" t="s">
        <v>3309</v>
      </c>
      <c r="H4769" s="34">
        <v>79367</v>
      </c>
      <c r="I4769" s="7">
        <v>51589</v>
      </c>
      <c r="J4769" s="7">
        <v>40114.32</v>
      </c>
      <c r="K4769" s="7">
        <v>5284</v>
      </c>
      <c r="L4769" s="7">
        <v>6190.68</v>
      </c>
      <c r="M4769" s="5">
        <v>0.12</v>
      </c>
      <c r="N4769" t="s">
        <v>46</v>
      </c>
      <c r="O4769" t="s">
        <v>30</v>
      </c>
      <c r="P4769" t="s">
        <v>3150</v>
      </c>
      <c r="Q4769" t="s">
        <v>32</v>
      </c>
      <c r="R4769" t="s">
        <v>21</v>
      </c>
      <c r="S4769" t="s">
        <v>17</v>
      </c>
      <c r="T4769" t="s">
        <v>13311</v>
      </c>
      <c r="U4769" s="1">
        <v>45980</v>
      </c>
      <c r="V4769">
        <v>169</v>
      </c>
      <c r="W4769" t="str">
        <f t="shared" si="121"/>
        <v>150-179</v>
      </c>
    </row>
    <row r="4770" spans="1:23" x14ac:dyDescent="0.25">
      <c r="A4770" t="s">
        <v>5019</v>
      </c>
      <c r="B4770">
        <v>4268814669</v>
      </c>
      <c r="C4770">
        <v>7207631656</v>
      </c>
      <c r="D4770" s="1">
        <v>45945</v>
      </c>
      <c r="E4770">
        <v>99221</v>
      </c>
      <c r="F4770">
        <v>99202</v>
      </c>
      <c r="G4770" t="s">
        <v>3570</v>
      </c>
      <c r="H4770" s="34">
        <v>76664</v>
      </c>
      <c r="I4770" s="7">
        <v>59798</v>
      </c>
      <c r="J4770" s="7">
        <v>47838.400000000001</v>
      </c>
      <c r="K4770" s="7">
        <v>0</v>
      </c>
      <c r="L4770" s="7">
        <v>11959.6</v>
      </c>
      <c r="M4770" s="5">
        <v>0.2</v>
      </c>
      <c r="N4770" t="s">
        <v>3140</v>
      </c>
      <c r="O4770" t="s">
        <v>17</v>
      </c>
      <c r="P4770" t="s">
        <v>31</v>
      </c>
      <c r="Q4770" t="s">
        <v>19</v>
      </c>
      <c r="R4770" t="s">
        <v>43</v>
      </c>
      <c r="S4770" t="s">
        <v>27</v>
      </c>
      <c r="T4770" t="s">
        <v>13310</v>
      </c>
      <c r="U4770" s="1">
        <v>46103</v>
      </c>
      <c r="V4770">
        <v>158</v>
      </c>
      <c r="W4770" t="str">
        <f t="shared" si="121"/>
        <v>150-179</v>
      </c>
    </row>
    <row r="4771" spans="1:23" x14ac:dyDescent="0.25">
      <c r="A4771" t="s">
        <v>5020</v>
      </c>
      <c r="B4771">
        <v>4686046399</v>
      </c>
      <c r="C4771">
        <v>6960297699</v>
      </c>
      <c r="D4771" s="1">
        <v>45477</v>
      </c>
      <c r="E4771">
        <v>99213</v>
      </c>
      <c r="F4771">
        <v>97110</v>
      </c>
      <c r="G4771" t="s">
        <v>224</v>
      </c>
      <c r="H4771" s="34">
        <v>84675</v>
      </c>
      <c r="I4771" s="7">
        <v>66047</v>
      </c>
      <c r="J4771" s="7">
        <v>46432.6</v>
      </c>
      <c r="K4771" s="7">
        <v>6405</v>
      </c>
      <c r="L4771" s="7">
        <v>13209.4</v>
      </c>
      <c r="M4771" s="5">
        <v>0.2</v>
      </c>
      <c r="N4771" t="s">
        <v>3140</v>
      </c>
      <c r="O4771" t="s">
        <v>30</v>
      </c>
      <c r="P4771" t="s">
        <v>3148</v>
      </c>
      <c r="Q4771" t="s">
        <v>32</v>
      </c>
      <c r="R4771" t="s">
        <v>21</v>
      </c>
      <c r="S4771" t="s">
        <v>27</v>
      </c>
      <c r="T4771" t="s">
        <v>13312</v>
      </c>
      <c r="U4771" s="1">
        <v>45537</v>
      </c>
      <c r="V4771">
        <v>60</v>
      </c>
      <c r="W4771" t="str">
        <f t="shared" si="121"/>
        <v>60-89</v>
      </c>
    </row>
    <row r="4772" spans="1:23" x14ac:dyDescent="0.25">
      <c r="A4772" t="s">
        <v>5021</v>
      </c>
      <c r="B4772">
        <v>2636470043</v>
      </c>
      <c r="C4772">
        <v>8881572125</v>
      </c>
      <c r="D4772" s="1">
        <v>45809</v>
      </c>
      <c r="E4772">
        <v>99221</v>
      </c>
      <c r="F4772">
        <v>99204</v>
      </c>
      <c r="G4772" t="s">
        <v>154</v>
      </c>
      <c r="H4772" s="34">
        <v>75422</v>
      </c>
      <c r="I4772" s="7">
        <v>60338</v>
      </c>
      <c r="J4772" s="7">
        <v>46687.68</v>
      </c>
      <c r="K4772" s="7">
        <v>5203</v>
      </c>
      <c r="L4772" s="7">
        <v>8447.32</v>
      </c>
      <c r="M4772" s="5">
        <v>0.14000000000000001</v>
      </c>
      <c r="N4772" t="s">
        <v>1135</v>
      </c>
      <c r="O4772" t="s">
        <v>30</v>
      </c>
      <c r="P4772" t="s">
        <v>55</v>
      </c>
      <c r="Q4772" t="s">
        <v>32</v>
      </c>
      <c r="R4772" t="s">
        <v>27</v>
      </c>
      <c r="S4772" t="s">
        <v>21</v>
      </c>
      <c r="T4772" t="s">
        <v>13312</v>
      </c>
      <c r="U4772" s="1">
        <v>45858</v>
      </c>
      <c r="V4772">
        <v>49</v>
      </c>
      <c r="W4772" t="str">
        <f t="shared" si="121"/>
        <v>30-59</v>
      </c>
    </row>
    <row r="4773" spans="1:23" x14ac:dyDescent="0.25">
      <c r="A4773" t="s">
        <v>5022</v>
      </c>
      <c r="B4773">
        <v>3039594390</v>
      </c>
      <c r="C4773">
        <v>2327072621</v>
      </c>
      <c r="D4773" s="1">
        <v>45545</v>
      </c>
      <c r="E4773">
        <v>99214</v>
      </c>
      <c r="F4773">
        <v>99202</v>
      </c>
      <c r="G4773" t="s">
        <v>3176</v>
      </c>
      <c r="H4773" s="34">
        <v>71624</v>
      </c>
      <c r="I4773" s="7">
        <v>55867</v>
      </c>
      <c r="J4773" s="7">
        <v>40143.599999999999</v>
      </c>
      <c r="K4773" s="7">
        <v>4550</v>
      </c>
      <c r="L4773" s="7">
        <v>11173.4</v>
      </c>
      <c r="M4773" s="5">
        <v>0.2</v>
      </c>
      <c r="N4773" t="s">
        <v>3140</v>
      </c>
      <c r="O4773" t="s">
        <v>27</v>
      </c>
      <c r="P4773" t="s">
        <v>25</v>
      </c>
      <c r="Q4773" t="s">
        <v>19</v>
      </c>
      <c r="R4773" t="s">
        <v>20</v>
      </c>
      <c r="S4773" t="s">
        <v>17</v>
      </c>
      <c r="T4773" t="s">
        <v>13312</v>
      </c>
      <c r="U4773" s="1">
        <v>45707</v>
      </c>
      <c r="V4773">
        <v>162</v>
      </c>
      <c r="W4773" t="str">
        <f t="shared" si="121"/>
        <v>150-179</v>
      </c>
    </row>
    <row r="4774" spans="1:23" x14ac:dyDescent="0.25">
      <c r="A4774" t="s">
        <v>5023</v>
      </c>
      <c r="B4774">
        <v>8061255533</v>
      </c>
      <c r="C4774">
        <v>1096641935</v>
      </c>
      <c r="D4774" s="1">
        <v>45335</v>
      </c>
      <c r="E4774">
        <v>99214</v>
      </c>
      <c r="F4774">
        <v>99282</v>
      </c>
      <c r="G4774" t="s">
        <v>3320</v>
      </c>
      <c r="H4774" s="34">
        <v>83016</v>
      </c>
      <c r="I4774" s="7">
        <v>68073</v>
      </c>
      <c r="J4774" s="7">
        <v>50635.86</v>
      </c>
      <c r="K4774" s="7">
        <v>5184</v>
      </c>
      <c r="L4774" s="7">
        <v>12253.14</v>
      </c>
      <c r="M4774" s="5">
        <v>0.18</v>
      </c>
      <c r="N4774" t="s">
        <v>3141</v>
      </c>
      <c r="O4774" t="s">
        <v>30</v>
      </c>
      <c r="P4774" t="s">
        <v>25</v>
      </c>
      <c r="Q4774" t="s">
        <v>32</v>
      </c>
      <c r="R4774" t="s">
        <v>27</v>
      </c>
      <c r="S4774" t="s">
        <v>27</v>
      </c>
      <c r="T4774" t="s">
        <v>13311</v>
      </c>
      <c r="U4774" s="1">
        <v>45464</v>
      </c>
      <c r="V4774">
        <v>129</v>
      </c>
      <c r="W4774" t="str">
        <f t="shared" si="121"/>
        <v>120-149</v>
      </c>
    </row>
    <row r="4775" spans="1:23" x14ac:dyDescent="0.25">
      <c r="A4775" t="s">
        <v>5024</v>
      </c>
      <c r="B4775">
        <v>5147966374</v>
      </c>
      <c r="C4775">
        <v>7315875921</v>
      </c>
      <c r="D4775" s="1">
        <v>45412</v>
      </c>
      <c r="E4775">
        <v>99233</v>
      </c>
      <c r="F4775">
        <v>99292</v>
      </c>
      <c r="G4775" t="s">
        <v>3505</v>
      </c>
      <c r="H4775" s="34">
        <v>84879</v>
      </c>
      <c r="I4775" s="7">
        <v>67054</v>
      </c>
      <c r="J4775" s="7">
        <v>49970.36</v>
      </c>
      <c r="K4775" s="7">
        <v>6355</v>
      </c>
      <c r="L4775" s="7">
        <v>10728.64</v>
      </c>
      <c r="M4775" s="5">
        <v>0.16</v>
      </c>
      <c r="N4775" t="s">
        <v>1138</v>
      </c>
      <c r="O4775" t="s">
        <v>30</v>
      </c>
      <c r="P4775" t="s">
        <v>58</v>
      </c>
      <c r="Q4775" t="s">
        <v>19</v>
      </c>
      <c r="R4775" t="s">
        <v>27</v>
      </c>
      <c r="S4775" t="s">
        <v>21</v>
      </c>
      <c r="T4775" t="s">
        <v>13312</v>
      </c>
      <c r="U4775" s="1">
        <v>45556</v>
      </c>
      <c r="V4775">
        <v>144</v>
      </c>
      <c r="W4775" t="str">
        <f t="shared" si="121"/>
        <v>120-149</v>
      </c>
    </row>
    <row r="4776" spans="1:23" x14ac:dyDescent="0.25">
      <c r="A4776" t="s">
        <v>5025</v>
      </c>
      <c r="B4776">
        <v>6575930089</v>
      </c>
      <c r="C4776">
        <v>9854288756</v>
      </c>
      <c r="D4776" s="1">
        <v>45917</v>
      </c>
      <c r="E4776">
        <v>99231</v>
      </c>
      <c r="F4776">
        <v>99215</v>
      </c>
      <c r="G4776" t="s">
        <v>3323</v>
      </c>
      <c r="H4776" s="34">
        <v>72143</v>
      </c>
      <c r="I4776" s="7">
        <v>57714</v>
      </c>
      <c r="J4776" s="7">
        <v>43613.04</v>
      </c>
      <c r="K4776" s="7">
        <v>6021</v>
      </c>
      <c r="L4776" s="7">
        <v>8079.96</v>
      </c>
      <c r="M4776" s="5">
        <v>0.14000000000000001</v>
      </c>
      <c r="N4776" t="s">
        <v>1135</v>
      </c>
      <c r="O4776" t="s">
        <v>30</v>
      </c>
      <c r="P4776" t="s">
        <v>3146</v>
      </c>
      <c r="Q4776" t="s">
        <v>19</v>
      </c>
      <c r="R4776" t="s">
        <v>27</v>
      </c>
      <c r="S4776" t="s">
        <v>17</v>
      </c>
      <c r="T4776" t="s">
        <v>13310</v>
      </c>
      <c r="U4776" s="1">
        <v>45982</v>
      </c>
      <c r="V4776">
        <v>65</v>
      </c>
      <c r="W4776" t="str">
        <f t="shared" si="121"/>
        <v>60-89</v>
      </c>
    </row>
    <row r="4777" spans="1:23" x14ac:dyDescent="0.25">
      <c r="A4777" t="s">
        <v>5026</v>
      </c>
      <c r="B4777">
        <v>900843095</v>
      </c>
      <c r="C4777">
        <v>8923850633</v>
      </c>
      <c r="D4777" s="1">
        <v>45562</v>
      </c>
      <c r="E4777">
        <v>99215</v>
      </c>
      <c r="F4777">
        <v>99201</v>
      </c>
      <c r="G4777" t="s">
        <v>3220</v>
      </c>
      <c r="H4777" s="34">
        <v>47858</v>
      </c>
      <c r="I4777" s="7">
        <v>37329</v>
      </c>
      <c r="J4777" s="7">
        <v>25917.200000000001</v>
      </c>
      <c r="K4777" s="7">
        <v>3946</v>
      </c>
      <c r="L4777" s="7">
        <v>7465.8</v>
      </c>
      <c r="M4777" s="5">
        <v>0.2</v>
      </c>
      <c r="N4777" t="s">
        <v>3140</v>
      </c>
      <c r="O4777" t="s">
        <v>30</v>
      </c>
      <c r="P4777" t="s">
        <v>3147</v>
      </c>
      <c r="Q4777" t="s">
        <v>32</v>
      </c>
      <c r="R4777" t="s">
        <v>27</v>
      </c>
      <c r="S4777" t="s">
        <v>21</v>
      </c>
      <c r="T4777" t="s">
        <v>13312</v>
      </c>
      <c r="U4777" s="1">
        <v>45704</v>
      </c>
      <c r="V4777">
        <v>142</v>
      </c>
      <c r="W4777" t="str">
        <f t="shared" si="121"/>
        <v>120-149</v>
      </c>
    </row>
    <row r="4778" spans="1:23" x14ac:dyDescent="0.25">
      <c r="A4778" t="s">
        <v>5027</v>
      </c>
      <c r="B4778">
        <v>1809682899</v>
      </c>
      <c r="C4778">
        <v>3513001358</v>
      </c>
      <c r="D4778" s="1">
        <v>45830</v>
      </c>
      <c r="E4778">
        <v>99233</v>
      </c>
      <c r="F4778">
        <v>99284</v>
      </c>
      <c r="G4778" t="s">
        <v>3215</v>
      </c>
      <c r="H4778" s="34">
        <v>24108</v>
      </c>
      <c r="I4778" s="7">
        <v>19045</v>
      </c>
      <c r="J4778" s="7">
        <v>14262.8</v>
      </c>
      <c r="K4778" s="7">
        <v>1735</v>
      </c>
      <c r="L4778" s="7">
        <v>3047.2</v>
      </c>
      <c r="M4778" s="5">
        <v>0.16</v>
      </c>
      <c r="N4778" t="s">
        <v>1138</v>
      </c>
      <c r="O4778" t="s">
        <v>27</v>
      </c>
      <c r="P4778" t="s">
        <v>3149</v>
      </c>
      <c r="Q4778" t="s">
        <v>19</v>
      </c>
      <c r="R4778" t="s">
        <v>27</v>
      </c>
      <c r="S4778" t="s">
        <v>21</v>
      </c>
      <c r="T4778" t="s">
        <v>13311</v>
      </c>
      <c r="U4778" s="1">
        <v>45975</v>
      </c>
      <c r="V4778">
        <v>145</v>
      </c>
      <c r="W4778" t="str">
        <f t="shared" si="121"/>
        <v>120-149</v>
      </c>
    </row>
    <row r="4779" spans="1:23" x14ac:dyDescent="0.25">
      <c r="A4779" t="s">
        <v>5028</v>
      </c>
      <c r="B4779">
        <v>6944599979</v>
      </c>
      <c r="C4779">
        <v>7144608986</v>
      </c>
      <c r="D4779" s="1">
        <v>45578</v>
      </c>
      <c r="E4779">
        <v>99214</v>
      </c>
      <c r="F4779">
        <v>99285</v>
      </c>
      <c r="G4779" t="s">
        <v>73</v>
      </c>
      <c r="H4779" s="34">
        <v>50907</v>
      </c>
      <c r="I4779" s="7">
        <v>43271</v>
      </c>
      <c r="J4779" s="7">
        <v>38370.58</v>
      </c>
      <c r="K4779" s="7">
        <v>4035</v>
      </c>
      <c r="L4779" s="7">
        <v>865.42</v>
      </c>
      <c r="M4779" s="5">
        <v>0.02</v>
      </c>
      <c r="N4779" t="s">
        <v>16</v>
      </c>
      <c r="O4779" t="s">
        <v>30</v>
      </c>
      <c r="P4779" t="s">
        <v>58</v>
      </c>
      <c r="Q4779" t="s">
        <v>19</v>
      </c>
      <c r="R4779" t="s">
        <v>27</v>
      </c>
      <c r="S4779" t="s">
        <v>21</v>
      </c>
      <c r="T4779" t="s">
        <v>13312</v>
      </c>
      <c r="U4779" s="1">
        <v>45633</v>
      </c>
      <c r="V4779">
        <v>55</v>
      </c>
      <c r="W4779" t="str">
        <f t="shared" si="121"/>
        <v>30-59</v>
      </c>
    </row>
    <row r="4780" spans="1:23" x14ac:dyDescent="0.25">
      <c r="A4780" t="s">
        <v>5029</v>
      </c>
      <c r="B4780">
        <v>7536609813</v>
      </c>
      <c r="C4780">
        <v>4587026036</v>
      </c>
      <c r="D4780" s="1">
        <v>45905</v>
      </c>
      <c r="E4780">
        <v>99222</v>
      </c>
      <c r="F4780">
        <v>99292</v>
      </c>
      <c r="G4780" t="s">
        <v>148</v>
      </c>
      <c r="H4780" s="34">
        <v>15773</v>
      </c>
      <c r="I4780" s="7">
        <v>13407</v>
      </c>
      <c r="J4780" s="7">
        <v>13138.86</v>
      </c>
      <c r="K4780" s="7">
        <v>0</v>
      </c>
      <c r="L4780" s="7">
        <v>268.14</v>
      </c>
      <c r="M4780" s="5">
        <v>0.02</v>
      </c>
      <c r="N4780" t="s">
        <v>16</v>
      </c>
      <c r="O4780" t="s">
        <v>17</v>
      </c>
      <c r="P4780" t="s">
        <v>3149</v>
      </c>
      <c r="Q4780" t="s">
        <v>19</v>
      </c>
      <c r="R4780" t="s">
        <v>21</v>
      </c>
      <c r="S4780" t="s">
        <v>21</v>
      </c>
      <c r="T4780" t="s">
        <v>13311</v>
      </c>
      <c r="U4780" s="1">
        <v>45954</v>
      </c>
      <c r="V4780">
        <v>49</v>
      </c>
      <c r="W4780" t="str">
        <f t="shared" si="121"/>
        <v>30-59</v>
      </c>
    </row>
    <row r="4781" spans="1:23" x14ac:dyDescent="0.25">
      <c r="A4781" t="s">
        <v>5030</v>
      </c>
      <c r="B4781">
        <v>8387334805</v>
      </c>
      <c r="C4781">
        <v>7064383171</v>
      </c>
      <c r="D4781" s="1">
        <v>45517</v>
      </c>
      <c r="E4781">
        <v>99238</v>
      </c>
      <c r="F4781">
        <v>81000</v>
      </c>
      <c r="G4781" t="s">
        <v>268</v>
      </c>
      <c r="H4781" s="34">
        <v>70647</v>
      </c>
      <c r="I4781" s="7">
        <v>57931</v>
      </c>
      <c r="J4781" s="7">
        <v>25113.42</v>
      </c>
      <c r="K4781" s="7">
        <v>22390</v>
      </c>
      <c r="L4781" s="7">
        <v>10427.58</v>
      </c>
      <c r="M4781" s="5">
        <v>0.18</v>
      </c>
      <c r="N4781" t="s">
        <v>3141</v>
      </c>
      <c r="O4781" t="s">
        <v>27</v>
      </c>
      <c r="P4781" t="s">
        <v>3146</v>
      </c>
      <c r="Q4781" t="s">
        <v>32</v>
      </c>
      <c r="R4781" t="s">
        <v>20</v>
      </c>
      <c r="S4781" t="s">
        <v>27</v>
      </c>
      <c r="T4781" t="s">
        <v>13310</v>
      </c>
      <c r="U4781" s="1">
        <v>45596</v>
      </c>
      <c r="V4781">
        <v>79</v>
      </c>
      <c r="W4781" t="str">
        <f t="shared" si="121"/>
        <v>60-89</v>
      </c>
    </row>
    <row r="4782" spans="1:23" x14ac:dyDescent="0.25">
      <c r="A4782" t="s">
        <v>5031</v>
      </c>
      <c r="B4782">
        <v>1078356613</v>
      </c>
      <c r="C4782">
        <v>3129918754</v>
      </c>
      <c r="D4782" s="1">
        <v>45579</v>
      </c>
      <c r="E4782">
        <v>99233</v>
      </c>
      <c r="F4782">
        <v>93000</v>
      </c>
      <c r="G4782" t="s">
        <v>559</v>
      </c>
      <c r="H4782" s="34">
        <v>69249</v>
      </c>
      <c r="I4782" s="7">
        <v>55399</v>
      </c>
      <c r="J4782" s="7">
        <v>47643.14</v>
      </c>
      <c r="K4782" s="7">
        <v>0</v>
      </c>
      <c r="L4782" s="7">
        <v>7755.86</v>
      </c>
      <c r="M4782" s="5">
        <v>0.14000000000000001</v>
      </c>
      <c r="N4782" t="s">
        <v>1135</v>
      </c>
      <c r="O4782" t="s">
        <v>17</v>
      </c>
      <c r="P4782" t="s">
        <v>3150</v>
      </c>
      <c r="Q4782" t="s">
        <v>32</v>
      </c>
      <c r="R4782" t="s">
        <v>20</v>
      </c>
      <c r="S4782" t="s">
        <v>21</v>
      </c>
      <c r="T4782" t="s">
        <v>13312</v>
      </c>
      <c r="U4782" s="1">
        <v>45624</v>
      </c>
      <c r="V4782">
        <v>46</v>
      </c>
      <c r="W4782" t="str">
        <f t="shared" si="121"/>
        <v>30-59</v>
      </c>
    </row>
    <row r="4783" spans="1:23" x14ac:dyDescent="0.25">
      <c r="A4783" t="s">
        <v>5032</v>
      </c>
      <c r="B4783">
        <v>4817877019</v>
      </c>
      <c r="C4783">
        <v>8127240463</v>
      </c>
      <c r="D4783" s="1">
        <v>45508</v>
      </c>
      <c r="E4783">
        <v>99223</v>
      </c>
      <c r="F4783">
        <v>99212</v>
      </c>
      <c r="G4783" t="s">
        <v>3410</v>
      </c>
      <c r="H4783" s="34">
        <v>91118</v>
      </c>
      <c r="I4783" s="7">
        <v>65605</v>
      </c>
      <c r="J4783" s="7">
        <v>37093.599999999999</v>
      </c>
      <c r="K4783" s="7">
        <v>23263</v>
      </c>
      <c r="L4783" s="7">
        <v>5248.4</v>
      </c>
      <c r="M4783" s="5">
        <v>0.08</v>
      </c>
      <c r="N4783" t="s">
        <v>24</v>
      </c>
      <c r="O4783" t="s">
        <v>27</v>
      </c>
      <c r="P4783" t="s">
        <v>3148</v>
      </c>
      <c r="Q4783" t="s">
        <v>32</v>
      </c>
      <c r="R4783" t="s">
        <v>38</v>
      </c>
      <c r="S4783" t="s">
        <v>27</v>
      </c>
      <c r="T4783" t="s">
        <v>13310</v>
      </c>
      <c r="U4783" s="1">
        <v>45600</v>
      </c>
      <c r="V4783">
        <v>92</v>
      </c>
      <c r="W4783" t="str">
        <f t="shared" si="121"/>
        <v>90-119</v>
      </c>
    </row>
    <row r="4784" spans="1:23" x14ac:dyDescent="0.25">
      <c r="A4784" t="s">
        <v>5033</v>
      </c>
      <c r="B4784">
        <v>6933739725</v>
      </c>
      <c r="C4784">
        <v>4131946777</v>
      </c>
      <c r="D4784" s="1">
        <v>45324</v>
      </c>
      <c r="E4784">
        <v>99214</v>
      </c>
      <c r="F4784">
        <v>97110</v>
      </c>
      <c r="G4784" t="s">
        <v>166</v>
      </c>
      <c r="H4784" s="34">
        <v>92116</v>
      </c>
      <c r="I4784" s="7">
        <v>69087</v>
      </c>
      <c r="J4784" s="7">
        <v>51309.95</v>
      </c>
      <c r="K4784" s="7">
        <v>7414</v>
      </c>
      <c r="L4784" s="7">
        <v>10363.049999999999</v>
      </c>
      <c r="M4784" s="5">
        <v>0.15</v>
      </c>
      <c r="N4784" t="s">
        <v>1139</v>
      </c>
      <c r="O4784" t="s">
        <v>30</v>
      </c>
      <c r="P4784" t="s">
        <v>31</v>
      </c>
      <c r="Q4784" t="s">
        <v>32</v>
      </c>
      <c r="R4784" t="s">
        <v>27</v>
      </c>
      <c r="S4784" t="s">
        <v>17</v>
      </c>
      <c r="T4784" t="s">
        <v>13311</v>
      </c>
      <c r="U4784" s="1">
        <v>45439</v>
      </c>
      <c r="V4784">
        <v>115</v>
      </c>
      <c r="W4784" t="str">
        <f t="shared" si="121"/>
        <v>90-119</v>
      </c>
    </row>
    <row r="4785" spans="1:23" x14ac:dyDescent="0.25">
      <c r="A4785" t="s">
        <v>5034</v>
      </c>
      <c r="B4785">
        <v>9504353210</v>
      </c>
      <c r="C4785">
        <v>6896985603</v>
      </c>
      <c r="D4785" s="1">
        <v>45780</v>
      </c>
      <c r="E4785">
        <v>99238</v>
      </c>
      <c r="F4785">
        <v>99283</v>
      </c>
      <c r="G4785" t="s">
        <v>3394</v>
      </c>
      <c r="H4785" s="34">
        <v>58755</v>
      </c>
      <c r="I4785" s="7">
        <v>49942</v>
      </c>
      <c r="J4785" s="7">
        <v>48943.16</v>
      </c>
      <c r="K4785" s="7">
        <v>0</v>
      </c>
      <c r="L4785" s="7">
        <v>998.84</v>
      </c>
      <c r="M4785" s="5">
        <v>0.02</v>
      </c>
      <c r="N4785" t="s">
        <v>16</v>
      </c>
      <c r="O4785" t="s">
        <v>17</v>
      </c>
      <c r="P4785" t="s">
        <v>3149</v>
      </c>
      <c r="Q4785" t="s">
        <v>19</v>
      </c>
      <c r="R4785" t="s">
        <v>27</v>
      </c>
      <c r="S4785" t="s">
        <v>27</v>
      </c>
      <c r="T4785" t="s">
        <v>13312</v>
      </c>
      <c r="U4785" s="1">
        <v>45823</v>
      </c>
      <c r="V4785">
        <v>43</v>
      </c>
      <c r="W4785" t="str">
        <f t="shared" si="121"/>
        <v>30-59</v>
      </c>
    </row>
    <row r="4786" spans="1:23" x14ac:dyDescent="0.25">
      <c r="A4786" t="s">
        <v>5035</v>
      </c>
      <c r="B4786">
        <v>5695013105</v>
      </c>
      <c r="C4786">
        <v>6481325635</v>
      </c>
      <c r="D4786" s="1">
        <v>45828</v>
      </c>
      <c r="E4786">
        <v>99213</v>
      </c>
      <c r="F4786">
        <v>99291</v>
      </c>
      <c r="G4786" t="s">
        <v>124</v>
      </c>
      <c r="H4786" s="34">
        <v>62038</v>
      </c>
      <c r="I4786" s="7">
        <v>46529</v>
      </c>
      <c r="J4786" s="7">
        <v>39549.65</v>
      </c>
      <c r="K4786" s="7">
        <v>0</v>
      </c>
      <c r="L4786" s="7">
        <v>6979.35</v>
      </c>
      <c r="M4786" s="5">
        <v>0.15</v>
      </c>
      <c r="N4786" t="s">
        <v>1139</v>
      </c>
      <c r="O4786" t="s">
        <v>17</v>
      </c>
      <c r="P4786" t="s">
        <v>3149</v>
      </c>
      <c r="Q4786" t="s">
        <v>32</v>
      </c>
      <c r="R4786" t="s">
        <v>38</v>
      </c>
      <c r="S4786" t="s">
        <v>21</v>
      </c>
      <c r="T4786" t="s">
        <v>13312</v>
      </c>
      <c r="U4786" s="1">
        <v>45859</v>
      </c>
      <c r="V4786">
        <v>31</v>
      </c>
      <c r="W4786" t="str">
        <f t="shared" si="121"/>
        <v>30-59</v>
      </c>
    </row>
    <row r="4787" spans="1:23" x14ac:dyDescent="0.25">
      <c r="A4787" t="s">
        <v>5036</v>
      </c>
      <c r="B4787">
        <v>6976057501</v>
      </c>
      <c r="C4787">
        <v>3380497387</v>
      </c>
      <c r="D4787" s="1">
        <v>45561</v>
      </c>
      <c r="E4787">
        <v>99215</v>
      </c>
      <c r="F4787">
        <v>85025</v>
      </c>
      <c r="G4787" t="s">
        <v>48</v>
      </c>
      <c r="H4787" s="34">
        <v>79830</v>
      </c>
      <c r="I4787" s="7">
        <v>63864</v>
      </c>
      <c r="J4787" s="7">
        <v>48905.04</v>
      </c>
      <c r="K4787" s="7">
        <v>6018</v>
      </c>
      <c r="L4787" s="7">
        <v>8940.9599999999991</v>
      </c>
      <c r="M4787" s="5">
        <v>0.14000000000000001</v>
      </c>
      <c r="N4787" t="s">
        <v>1135</v>
      </c>
      <c r="O4787" t="s">
        <v>30</v>
      </c>
      <c r="P4787" t="s">
        <v>97</v>
      </c>
      <c r="Q4787" t="s">
        <v>19</v>
      </c>
      <c r="R4787" t="s">
        <v>27</v>
      </c>
      <c r="S4787" t="s">
        <v>21</v>
      </c>
      <c r="T4787" t="s">
        <v>13310</v>
      </c>
      <c r="U4787" s="1">
        <v>45711</v>
      </c>
      <c r="V4787">
        <v>150</v>
      </c>
      <c r="W4787" t="str">
        <f t="shared" si="121"/>
        <v>150-179</v>
      </c>
    </row>
    <row r="4788" spans="1:23" x14ac:dyDescent="0.25">
      <c r="A4788" t="s">
        <v>5037</v>
      </c>
      <c r="B4788">
        <v>3671667881</v>
      </c>
      <c r="C4788">
        <v>1297160770</v>
      </c>
      <c r="D4788" s="1">
        <v>45732</v>
      </c>
      <c r="E4788">
        <v>99238</v>
      </c>
      <c r="F4788">
        <v>97110</v>
      </c>
      <c r="G4788" t="s">
        <v>81</v>
      </c>
      <c r="H4788" s="34">
        <v>34212</v>
      </c>
      <c r="I4788" s="7">
        <v>28054</v>
      </c>
      <c r="J4788" s="7">
        <v>21686.28</v>
      </c>
      <c r="K4788" s="7">
        <v>1318</v>
      </c>
      <c r="L4788" s="7">
        <v>5049.72</v>
      </c>
      <c r="M4788" s="5">
        <v>0.18</v>
      </c>
      <c r="N4788" t="s">
        <v>3141</v>
      </c>
      <c r="O4788" t="s">
        <v>30</v>
      </c>
      <c r="P4788" t="s">
        <v>18</v>
      </c>
      <c r="Q4788" t="s">
        <v>32</v>
      </c>
      <c r="R4788" t="s">
        <v>43</v>
      </c>
      <c r="S4788" t="s">
        <v>21</v>
      </c>
      <c r="T4788" t="s">
        <v>13310</v>
      </c>
      <c r="U4788" s="1">
        <v>45779</v>
      </c>
      <c r="V4788">
        <v>47</v>
      </c>
      <c r="W4788" t="str">
        <f t="shared" si="121"/>
        <v>30-59</v>
      </c>
    </row>
    <row r="4789" spans="1:23" x14ac:dyDescent="0.25">
      <c r="A4789" t="s">
        <v>5038</v>
      </c>
      <c r="B4789">
        <v>3195966160</v>
      </c>
      <c r="C4789">
        <v>9761727672</v>
      </c>
      <c r="D4789" s="1">
        <v>45446</v>
      </c>
      <c r="E4789">
        <v>99222</v>
      </c>
      <c r="F4789">
        <v>99203</v>
      </c>
      <c r="G4789" t="s">
        <v>3431</v>
      </c>
      <c r="H4789" s="34">
        <v>30272</v>
      </c>
      <c r="I4789" s="7">
        <v>25731</v>
      </c>
      <c r="J4789" s="7">
        <v>25216.38</v>
      </c>
      <c r="K4789" s="7">
        <v>0</v>
      </c>
      <c r="L4789" s="7">
        <v>514.62</v>
      </c>
      <c r="M4789" s="5">
        <v>0.02</v>
      </c>
      <c r="N4789" t="s">
        <v>16</v>
      </c>
      <c r="O4789" t="s">
        <v>17</v>
      </c>
      <c r="P4789" t="s">
        <v>18</v>
      </c>
      <c r="Q4789" t="s">
        <v>19</v>
      </c>
      <c r="R4789" t="s">
        <v>21</v>
      </c>
      <c r="S4789" t="s">
        <v>17</v>
      </c>
      <c r="T4789" t="s">
        <v>13312</v>
      </c>
      <c r="U4789" s="1">
        <v>45548</v>
      </c>
      <c r="V4789">
        <v>102</v>
      </c>
      <c r="W4789" t="str">
        <f t="shared" si="121"/>
        <v>90-119</v>
      </c>
    </row>
    <row r="4790" spans="1:23" x14ac:dyDescent="0.25">
      <c r="A4790" t="s">
        <v>5039</v>
      </c>
      <c r="B4790">
        <v>1856683309</v>
      </c>
      <c r="C4790">
        <v>6756750716</v>
      </c>
      <c r="D4790" s="1">
        <v>45638</v>
      </c>
      <c r="E4790">
        <v>99223</v>
      </c>
      <c r="F4790">
        <v>97110</v>
      </c>
      <c r="G4790" t="s">
        <v>3377</v>
      </c>
      <c r="H4790" s="34">
        <v>96737</v>
      </c>
      <c r="I4790" s="7">
        <v>77390</v>
      </c>
      <c r="J4790" s="7">
        <v>66555.399999999994</v>
      </c>
      <c r="K4790" s="7">
        <v>0</v>
      </c>
      <c r="L4790" s="7">
        <v>10834.6</v>
      </c>
      <c r="M4790" s="5">
        <v>0.14000000000000001</v>
      </c>
      <c r="N4790" t="s">
        <v>1135</v>
      </c>
      <c r="O4790" t="s">
        <v>17</v>
      </c>
      <c r="P4790" t="s">
        <v>3150</v>
      </c>
      <c r="Q4790" t="s">
        <v>32</v>
      </c>
      <c r="R4790" t="s">
        <v>20</v>
      </c>
      <c r="S4790" t="s">
        <v>21</v>
      </c>
      <c r="T4790" t="s">
        <v>13310</v>
      </c>
      <c r="U4790" s="1">
        <v>45738</v>
      </c>
      <c r="V4790">
        <v>100</v>
      </c>
      <c r="W4790" t="str">
        <f t="shared" si="121"/>
        <v>90-119</v>
      </c>
    </row>
    <row r="4791" spans="1:23" x14ac:dyDescent="0.25">
      <c r="A4791" t="s">
        <v>5040</v>
      </c>
      <c r="B4791">
        <v>3971871852</v>
      </c>
      <c r="C4791">
        <v>4746760015</v>
      </c>
      <c r="D4791" s="1">
        <v>45611</v>
      </c>
      <c r="E4791">
        <v>99232</v>
      </c>
      <c r="F4791">
        <v>99213</v>
      </c>
      <c r="G4791" t="s">
        <v>71</v>
      </c>
      <c r="H4791" s="34">
        <v>88024</v>
      </c>
      <c r="I4791" s="7">
        <v>70419</v>
      </c>
      <c r="J4791" s="7">
        <v>60560.34</v>
      </c>
      <c r="K4791" s="7">
        <v>0</v>
      </c>
      <c r="L4791" s="7">
        <v>9858.66</v>
      </c>
      <c r="M4791" s="5">
        <v>0.14000000000000001</v>
      </c>
      <c r="N4791" t="s">
        <v>1135</v>
      </c>
      <c r="O4791" t="s">
        <v>17</v>
      </c>
      <c r="P4791" t="s">
        <v>55</v>
      </c>
      <c r="Q4791" t="s">
        <v>32</v>
      </c>
      <c r="R4791" t="s">
        <v>43</v>
      </c>
      <c r="S4791" t="s">
        <v>21</v>
      </c>
      <c r="T4791" t="s">
        <v>13310</v>
      </c>
      <c r="U4791" s="1">
        <v>45654</v>
      </c>
      <c r="V4791">
        <v>43</v>
      </c>
      <c r="W4791" t="str">
        <f t="shared" si="121"/>
        <v>30-59</v>
      </c>
    </row>
    <row r="4792" spans="1:23" x14ac:dyDescent="0.25">
      <c r="A4792" t="s">
        <v>5041</v>
      </c>
      <c r="B4792">
        <v>263708022</v>
      </c>
      <c r="C4792">
        <v>6075847335</v>
      </c>
      <c r="D4792" s="1">
        <v>45450</v>
      </c>
      <c r="E4792">
        <v>99223</v>
      </c>
      <c r="F4792">
        <v>71046</v>
      </c>
      <c r="G4792" t="s">
        <v>69</v>
      </c>
      <c r="H4792" s="34">
        <v>43444</v>
      </c>
      <c r="I4792" s="7">
        <v>33886</v>
      </c>
      <c r="J4792" s="7">
        <v>23210.799999999999</v>
      </c>
      <c r="K4792" s="7">
        <v>3898</v>
      </c>
      <c r="L4792" s="7">
        <v>6777.2</v>
      </c>
      <c r="M4792" s="5">
        <v>0.2</v>
      </c>
      <c r="N4792" t="s">
        <v>3140</v>
      </c>
      <c r="O4792" t="s">
        <v>30</v>
      </c>
      <c r="P4792" t="s">
        <v>35</v>
      </c>
      <c r="Q4792" t="s">
        <v>19</v>
      </c>
      <c r="R4792" t="s">
        <v>43</v>
      </c>
      <c r="S4792" t="s">
        <v>27</v>
      </c>
      <c r="T4792" t="s">
        <v>13310</v>
      </c>
      <c r="U4792" s="1">
        <v>45486</v>
      </c>
      <c r="V4792">
        <v>36</v>
      </c>
      <c r="W4792" t="str">
        <f t="shared" si="121"/>
        <v>30-59</v>
      </c>
    </row>
    <row r="4793" spans="1:23" x14ac:dyDescent="0.25">
      <c r="A4793" t="s">
        <v>5042</v>
      </c>
      <c r="B4793">
        <v>8984515614</v>
      </c>
      <c r="C4793">
        <v>6046964084</v>
      </c>
      <c r="D4793" s="1">
        <v>45866</v>
      </c>
      <c r="E4793">
        <v>99232</v>
      </c>
      <c r="F4793">
        <v>80053</v>
      </c>
      <c r="G4793" t="s">
        <v>108</v>
      </c>
      <c r="H4793" s="34">
        <v>39218</v>
      </c>
      <c r="I4793" s="7">
        <v>32159</v>
      </c>
      <c r="J4793" s="7">
        <v>22348.38</v>
      </c>
      <c r="K4793" s="7">
        <v>4022</v>
      </c>
      <c r="L4793" s="7">
        <v>5788.62</v>
      </c>
      <c r="M4793" s="5">
        <v>0.18</v>
      </c>
      <c r="N4793" t="s">
        <v>3141</v>
      </c>
      <c r="O4793" t="s">
        <v>30</v>
      </c>
      <c r="P4793" t="s">
        <v>3147</v>
      </c>
      <c r="Q4793" t="s">
        <v>19</v>
      </c>
      <c r="R4793" t="s">
        <v>21</v>
      </c>
      <c r="S4793" t="s">
        <v>21</v>
      </c>
      <c r="T4793" t="s">
        <v>13310</v>
      </c>
      <c r="U4793" s="1">
        <v>46020</v>
      </c>
      <c r="V4793">
        <v>155</v>
      </c>
      <c r="W4793" t="str">
        <f t="shared" si="121"/>
        <v>150-179</v>
      </c>
    </row>
    <row r="4794" spans="1:23" x14ac:dyDescent="0.25">
      <c r="A4794" t="s">
        <v>5043</v>
      </c>
      <c r="B4794">
        <v>3462231320</v>
      </c>
      <c r="C4794">
        <v>8697862152</v>
      </c>
      <c r="D4794" s="1">
        <v>45688</v>
      </c>
      <c r="E4794">
        <v>99223</v>
      </c>
      <c r="F4794">
        <v>99204</v>
      </c>
      <c r="G4794" t="s">
        <v>3204</v>
      </c>
      <c r="H4794" s="34">
        <v>77529</v>
      </c>
      <c r="I4794" s="7">
        <v>61248</v>
      </c>
      <c r="J4794" s="7">
        <v>47981.32</v>
      </c>
      <c r="K4794" s="7">
        <v>3467</v>
      </c>
      <c r="L4794" s="7">
        <v>9799.68</v>
      </c>
      <c r="M4794" s="5">
        <v>0.16</v>
      </c>
      <c r="N4794" t="s">
        <v>1138</v>
      </c>
      <c r="O4794" t="s">
        <v>30</v>
      </c>
      <c r="P4794" t="s">
        <v>40</v>
      </c>
      <c r="Q4794" t="s">
        <v>32</v>
      </c>
      <c r="R4794" t="s">
        <v>26</v>
      </c>
      <c r="S4794" t="s">
        <v>17</v>
      </c>
      <c r="T4794" t="s">
        <v>13311</v>
      </c>
      <c r="U4794" s="1">
        <v>45751</v>
      </c>
      <c r="V4794">
        <v>63</v>
      </c>
      <c r="W4794" t="str">
        <f t="shared" si="121"/>
        <v>60-89</v>
      </c>
    </row>
    <row r="4795" spans="1:23" x14ac:dyDescent="0.25">
      <c r="A4795" t="s">
        <v>5044</v>
      </c>
      <c r="B4795">
        <v>7211356568</v>
      </c>
      <c r="C4795">
        <v>5887267990</v>
      </c>
      <c r="D4795" s="1">
        <v>45637</v>
      </c>
      <c r="E4795">
        <v>99213</v>
      </c>
      <c r="F4795">
        <v>99214</v>
      </c>
      <c r="G4795" t="s">
        <v>142</v>
      </c>
      <c r="H4795" s="34">
        <v>87799</v>
      </c>
      <c r="I4795" s="7">
        <v>71995</v>
      </c>
      <c r="J4795" s="7">
        <v>38038.9</v>
      </c>
      <c r="K4795" s="7">
        <v>20997</v>
      </c>
      <c r="L4795" s="7">
        <v>12959.1</v>
      </c>
      <c r="M4795" s="5">
        <v>0.18</v>
      </c>
      <c r="N4795" t="s">
        <v>3141</v>
      </c>
      <c r="O4795" t="s">
        <v>27</v>
      </c>
      <c r="P4795" t="s">
        <v>55</v>
      </c>
      <c r="Q4795" t="s">
        <v>19</v>
      </c>
      <c r="R4795" t="s">
        <v>27</v>
      </c>
      <c r="S4795" t="s">
        <v>27</v>
      </c>
      <c r="T4795" t="s">
        <v>13312</v>
      </c>
      <c r="U4795" s="1">
        <v>45747</v>
      </c>
      <c r="V4795">
        <v>110</v>
      </c>
      <c r="W4795" t="str">
        <f t="shared" si="121"/>
        <v>90-119</v>
      </c>
    </row>
    <row r="4796" spans="1:23" x14ac:dyDescent="0.25">
      <c r="A4796" t="s">
        <v>5045</v>
      </c>
      <c r="B4796">
        <v>2630196626</v>
      </c>
      <c r="C4796">
        <v>5331985519</v>
      </c>
      <c r="D4796" s="1">
        <v>45744</v>
      </c>
      <c r="E4796">
        <v>99238</v>
      </c>
      <c r="F4796">
        <v>99203</v>
      </c>
      <c r="G4796" t="s">
        <v>3412</v>
      </c>
      <c r="H4796" s="34">
        <v>9006</v>
      </c>
      <c r="I4796" s="7">
        <v>6484</v>
      </c>
      <c r="J4796" s="7">
        <v>4682.28</v>
      </c>
      <c r="K4796" s="7">
        <v>1283</v>
      </c>
      <c r="L4796" s="7">
        <v>518.72</v>
      </c>
      <c r="M4796" s="5">
        <v>0.08</v>
      </c>
      <c r="N4796" t="s">
        <v>24</v>
      </c>
      <c r="O4796" t="s">
        <v>27</v>
      </c>
      <c r="P4796" t="s">
        <v>3150</v>
      </c>
      <c r="Q4796" t="s">
        <v>19</v>
      </c>
      <c r="R4796" t="s">
        <v>38</v>
      </c>
      <c r="S4796" t="s">
        <v>27</v>
      </c>
      <c r="T4796" t="s">
        <v>13311</v>
      </c>
      <c r="U4796" s="1">
        <v>45901</v>
      </c>
      <c r="V4796">
        <v>157</v>
      </c>
      <c r="W4796" t="str">
        <f t="shared" si="121"/>
        <v>150-179</v>
      </c>
    </row>
    <row r="4797" spans="1:23" x14ac:dyDescent="0.25">
      <c r="A4797" t="s">
        <v>5046</v>
      </c>
      <c r="B4797">
        <v>4633730064</v>
      </c>
      <c r="C4797">
        <v>8923854079</v>
      </c>
      <c r="D4797" s="1">
        <v>45331</v>
      </c>
      <c r="E4797">
        <v>99213</v>
      </c>
      <c r="F4797">
        <v>99281</v>
      </c>
      <c r="G4797" t="s">
        <v>134</v>
      </c>
      <c r="H4797" s="34">
        <v>89042</v>
      </c>
      <c r="I4797" s="7">
        <v>66782</v>
      </c>
      <c r="J4797" s="7">
        <v>36106.699999999997</v>
      </c>
      <c r="K4797" s="7">
        <v>20658</v>
      </c>
      <c r="L4797" s="7">
        <v>10017.299999999999</v>
      </c>
      <c r="M4797" s="5">
        <v>0.15</v>
      </c>
      <c r="N4797" t="s">
        <v>1139</v>
      </c>
      <c r="O4797" t="s">
        <v>27</v>
      </c>
      <c r="P4797" t="s">
        <v>35</v>
      </c>
      <c r="Q4797" t="s">
        <v>32</v>
      </c>
      <c r="R4797" t="s">
        <v>27</v>
      </c>
      <c r="S4797" t="s">
        <v>21</v>
      </c>
      <c r="T4797" t="s">
        <v>13312</v>
      </c>
      <c r="U4797" s="1">
        <v>45418</v>
      </c>
      <c r="V4797">
        <v>87</v>
      </c>
      <c r="W4797" t="str">
        <f t="shared" si="121"/>
        <v>60-89</v>
      </c>
    </row>
    <row r="4798" spans="1:23" x14ac:dyDescent="0.25">
      <c r="A4798" t="s">
        <v>5047</v>
      </c>
      <c r="B4798">
        <v>5853874937</v>
      </c>
      <c r="C4798">
        <v>9135724237</v>
      </c>
      <c r="D4798" s="1">
        <v>45511</v>
      </c>
      <c r="E4798">
        <v>99238</v>
      </c>
      <c r="F4798">
        <v>93000</v>
      </c>
      <c r="G4798" t="s">
        <v>237</v>
      </c>
      <c r="H4798" s="34">
        <v>89919</v>
      </c>
      <c r="I4798" s="7">
        <v>71036</v>
      </c>
      <c r="J4798" s="7">
        <v>37874.239999999998</v>
      </c>
      <c r="K4798" s="7">
        <v>21796</v>
      </c>
      <c r="L4798" s="7">
        <v>11365.76</v>
      </c>
      <c r="M4798" s="5">
        <v>0.16</v>
      </c>
      <c r="N4798" t="s">
        <v>1138</v>
      </c>
      <c r="O4798" t="s">
        <v>27</v>
      </c>
      <c r="P4798" t="s">
        <v>18</v>
      </c>
      <c r="Q4798" t="s">
        <v>32</v>
      </c>
      <c r="R4798" t="s">
        <v>26</v>
      </c>
      <c r="S4798" t="s">
        <v>27</v>
      </c>
      <c r="T4798" t="s">
        <v>13310</v>
      </c>
      <c r="U4798" s="1">
        <v>45608</v>
      </c>
      <c r="V4798">
        <v>97</v>
      </c>
      <c r="W4798" t="str">
        <f t="shared" si="121"/>
        <v>90-119</v>
      </c>
    </row>
    <row r="4799" spans="1:23" x14ac:dyDescent="0.25">
      <c r="A4799" t="s">
        <v>5048</v>
      </c>
      <c r="B4799">
        <v>2206339112</v>
      </c>
      <c r="C4799">
        <v>5439622373</v>
      </c>
      <c r="D4799" s="1">
        <v>45646</v>
      </c>
      <c r="E4799">
        <v>99223</v>
      </c>
      <c r="F4799">
        <v>99291</v>
      </c>
      <c r="G4799" t="s">
        <v>3176</v>
      </c>
      <c r="H4799" s="34">
        <v>72345</v>
      </c>
      <c r="I4799" s="7">
        <v>57876</v>
      </c>
      <c r="J4799" s="7">
        <v>41236.36</v>
      </c>
      <c r="K4799" s="7">
        <v>8537</v>
      </c>
      <c r="L4799" s="7">
        <v>8102.64</v>
      </c>
      <c r="M4799" s="5">
        <v>0.14000000000000001</v>
      </c>
      <c r="N4799" t="s">
        <v>1135</v>
      </c>
      <c r="O4799" t="s">
        <v>30</v>
      </c>
      <c r="P4799" t="s">
        <v>18</v>
      </c>
      <c r="Q4799" t="s">
        <v>19</v>
      </c>
      <c r="R4799" t="s">
        <v>20</v>
      </c>
      <c r="S4799" t="s">
        <v>17</v>
      </c>
      <c r="T4799" t="s">
        <v>13310</v>
      </c>
      <c r="U4799" s="1">
        <v>45787</v>
      </c>
      <c r="V4799">
        <v>141</v>
      </c>
      <c r="W4799" t="str">
        <f t="shared" si="121"/>
        <v>120-149</v>
      </c>
    </row>
    <row r="4800" spans="1:23" x14ac:dyDescent="0.25">
      <c r="A4800" t="s">
        <v>5049</v>
      </c>
      <c r="B4800">
        <v>6050213192</v>
      </c>
      <c r="C4800">
        <v>865056434</v>
      </c>
      <c r="D4800" s="1">
        <v>45808</v>
      </c>
      <c r="E4800">
        <v>99213</v>
      </c>
      <c r="F4800">
        <v>99204</v>
      </c>
      <c r="G4800" t="s">
        <v>3453</v>
      </c>
      <c r="H4800" s="34">
        <v>83380</v>
      </c>
      <c r="I4800" s="7">
        <v>54197</v>
      </c>
      <c r="J4800" s="7">
        <v>47693.36</v>
      </c>
      <c r="K4800" s="7">
        <v>0</v>
      </c>
      <c r="L4800" s="7">
        <v>6503.64</v>
      </c>
      <c r="M4800" s="5">
        <v>0.12</v>
      </c>
      <c r="N4800" t="s">
        <v>46</v>
      </c>
      <c r="O4800" t="s">
        <v>17</v>
      </c>
      <c r="P4800" t="s">
        <v>40</v>
      </c>
      <c r="Q4800" t="s">
        <v>32</v>
      </c>
      <c r="R4800" t="s">
        <v>21</v>
      </c>
      <c r="S4800" t="s">
        <v>17</v>
      </c>
      <c r="T4800" t="s">
        <v>13312</v>
      </c>
      <c r="U4800" s="1">
        <v>45949</v>
      </c>
      <c r="V4800">
        <v>141</v>
      </c>
      <c r="W4800" t="str">
        <f t="shared" si="121"/>
        <v>120-149</v>
      </c>
    </row>
    <row r="4801" spans="1:23" x14ac:dyDescent="0.25">
      <c r="A4801" t="s">
        <v>5050</v>
      </c>
      <c r="B4801">
        <v>1811915225</v>
      </c>
      <c r="C4801">
        <v>1219634765</v>
      </c>
      <c r="D4801" s="1">
        <v>45661</v>
      </c>
      <c r="E4801">
        <v>99233</v>
      </c>
      <c r="F4801">
        <v>99282</v>
      </c>
      <c r="G4801" t="s">
        <v>3494</v>
      </c>
      <c r="H4801" s="34">
        <v>45596</v>
      </c>
      <c r="I4801" s="7">
        <v>35565</v>
      </c>
      <c r="J4801" s="7">
        <v>21781</v>
      </c>
      <c r="K4801" s="7">
        <v>6671</v>
      </c>
      <c r="L4801" s="7">
        <v>7113</v>
      </c>
      <c r="M4801" s="5">
        <v>0.2</v>
      </c>
      <c r="N4801" t="s">
        <v>3140</v>
      </c>
      <c r="O4801" t="s">
        <v>27</v>
      </c>
      <c r="P4801" t="s">
        <v>35</v>
      </c>
      <c r="Q4801" t="s">
        <v>19</v>
      </c>
      <c r="R4801" t="s">
        <v>43</v>
      </c>
      <c r="S4801" t="s">
        <v>21</v>
      </c>
      <c r="T4801" t="s">
        <v>13311</v>
      </c>
      <c r="U4801" s="1">
        <v>45766</v>
      </c>
      <c r="V4801">
        <v>105</v>
      </c>
      <c r="W4801" t="str">
        <f t="shared" si="121"/>
        <v>90-119</v>
      </c>
    </row>
    <row r="4802" spans="1:23" x14ac:dyDescent="0.25">
      <c r="A4802" t="s">
        <v>5051</v>
      </c>
      <c r="B4802">
        <v>7216732187</v>
      </c>
      <c r="C4802">
        <v>1859407137</v>
      </c>
      <c r="D4802" s="1">
        <v>45732</v>
      </c>
      <c r="E4802">
        <v>99223</v>
      </c>
      <c r="F4802">
        <v>99203</v>
      </c>
      <c r="G4802" t="s">
        <v>3391</v>
      </c>
      <c r="H4802" s="34">
        <v>69767</v>
      </c>
      <c r="I4802" s="7">
        <v>55814</v>
      </c>
      <c r="J4802" s="7">
        <v>48000.04</v>
      </c>
      <c r="K4802" s="7">
        <v>0</v>
      </c>
      <c r="L4802" s="7">
        <v>7813.96</v>
      </c>
      <c r="M4802" s="5">
        <v>0.14000000000000001</v>
      </c>
      <c r="N4802" t="s">
        <v>1135</v>
      </c>
      <c r="O4802" t="s">
        <v>17</v>
      </c>
      <c r="P4802" t="s">
        <v>35</v>
      </c>
      <c r="Q4802" t="s">
        <v>32</v>
      </c>
      <c r="R4802" t="s">
        <v>38</v>
      </c>
      <c r="S4802" t="s">
        <v>21</v>
      </c>
      <c r="T4802" t="s">
        <v>13312</v>
      </c>
      <c r="U4802" s="1">
        <v>45812</v>
      </c>
      <c r="V4802">
        <v>80</v>
      </c>
      <c r="W4802" t="str">
        <f t="shared" si="121"/>
        <v>60-89</v>
      </c>
    </row>
    <row r="4803" spans="1:23" x14ac:dyDescent="0.25">
      <c r="A4803" t="s">
        <v>5052</v>
      </c>
      <c r="B4803">
        <v>3148715211</v>
      </c>
      <c r="C4803">
        <v>1222259339</v>
      </c>
      <c r="D4803" s="1">
        <v>45947</v>
      </c>
      <c r="E4803">
        <v>99215</v>
      </c>
      <c r="F4803">
        <v>99292</v>
      </c>
      <c r="G4803" t="s">
        <v>142</v>
      </c>
      <c r="H4803" s="34">
        <v>77890</v>
      </c>
      <c r="I4803" s="7">
        <v>61533</v>
      </c>
      <c r="J4803" s="7">
        <v>45300.72</v>
      </c>
      <c r="K4803" s="7">
        <v>6387</v>
      </c>
      <c r="L4803" s="7">
        <v>9845.2800000000007</v>
      </c>
      <c r="M4803" s="5">
        <v>0.16</v>
      </c>
      <c r="N4803" t="s">
        <v>1138</v>
      </c>
      <c r="O4803" t="s">
        <v>30</v>
      </c>
      <c r="P4803" t="s">
        <v>31</v>
      </c>
      <c r="Q4803" t="s">
        <v>19</v>
      </c>
      <c r="R4803" t="s">
        <v>26</v>
      </c>
      <c r="S4803" t="s">
        <v>27</v>
      </c>
      <c r="T4803" t="s">
        <v>13310</v>
      </c>
      <c r="U4803" s="1">
        <v>46081</v>
      </c>
      <c r="V4803">
        <v>134</v>
      </c>
      <c r="W4803" t="str">
        <f t="shared" ref="W4803:W4866" si="122">IF(V4803="","",IF(V4803&lt;30,"0-29",IF(V4803&lt;60,"30-59",IF(V4803&lt;90,"60-89",IF(V4803&lt;120,"90-119",IF(V4803&lt;150,"120-149",IF(V4803&lt;180,"150-179",IF(V4803&lt;210,"180-209",IF(V4803&lt;240,"210-239",IF(V4803&lt;270,"240-269",IF(V4803&lt;300,"270-299",IF(V4803&lt;330,"300-329",IF(V4803&lt;360,"330-359","360+")))))))))))))</f>
        <v>120-149</v>
      </c>
    </row>
    <row r="4804" spans="1:23" x14ac:dyDescent="0.25">
      <c r="A4804" t="s">
        <v>5053</v>
      </c>
      <c r="B4804">
        <v>4921260181</v>
      </c>
      <c r="C4804">
        <v>9990778378</v>
      </c>
      <c r="D4804" s="1">
        <v>45522</v>
      </c>
      <c r="E4804">
        <v>99213</v>
      </c>
      <c r="F4804">
        <v>99291</v>
      </c>
      <c r="G4804" t="s">
        <v>3377</v>
      </c>
      <c r="H4804" s="34">
        <v>76625</v>
      </c>
      <c r="I4804" s="7">
        <v>49806</v>
      </c>
      <c r="J4804" s="7">
        <v>43829.279999999999</v>
      </c>
      <c r="K4804" s="7">
        <v>0</v>
      </c>
      <c r="L4804" s="7">
        <v>5976.72</v>
      </c>
      <c r="M4804" s="5">
        <v>0.12</v>
      </c>
      <c r="N4804" t="s">
        <v>46</v>
      </c>
      <c r="O4804" t="s">
        <v>17</v>
      </c>
      <c r="P4804" t="s">
        <v>3147</v>
      </c>
      <c r="Q4804" t="s">
        <v>19</v>
      </c>
      <c r="R4804" t="s">
        <v>26</v>
      </c>
      <c r="S4804" t="s">
        <v>27</v>
      </c>
      <c r="T4804" t="s">
        <v>13312</v>
      </c>
      <c r="U4804" s="1">
        <v>45658</v>
      </c>
      <c r="V4804">
        <v>136</v>
      </c>
      <c r="W4804" t="str">
        <f t="shared" si="122"/>
        <v>120-149</v>
      </c>
    </row>
    <row r="4805" spans="1:23" x14ac:dyDescent="0.25">
      <c r="A4805" t="s">
        <v>5054</v>
      </c>
      <c r="B4805">
        <v>6070722844</v>
      </c>
      <c r="C4805">
        <v>6055962261</v>
      </c>
      <c r="D4805" s="1">
        <v>45782</v>
      </c>
      <c r="E4805">
        <v>99223</v>
      </c>
      <c r="F4805">
        <v>99291</v>
      </c>
      <c r="G4805" t="s">
        <v>122</v>
      </c>
      <c r="H4805" s="34">
        <v>53108</v>
      </c>
      <c r="I4805" s="7">
        <v>41424</v>
      </c>
      <c r="J4805" s="7">
        <v>33139.199999999997</v>
      </c>
      <c r="K4805" s="7">
        <v>0</v>
      </c>
      <c r="L4805" s="7">
        <v>8284.7999999999993</v>
      </c>
      <c r="M4805" s="5">
        <v>0.2</v>
      </c>
      <c r="N4805" t="s">
        <v>3140</v>
      </c>
      <c r="O4805" t="s">
        <v>17</v>
      </c>
      <c r="P4805" t="s">
        <v>58</v>
      </c>
      <c r="Q4805" t="s">
        <v>32</v>
      </c>
      <c r="R4805" t="s">
        <v>43</v>
      </c>
      <c r="S4805" t="s">
        <v>21</v>
      </c>
      <c r="T4805" t="s">
        <v>13311</v>
      </c>
      <c r="U4805" s="1">
        <v>45917</v>
      </c>
      <c r="V4805">
        <v>135</v>
      </c>
      <c r="W4805" t="str">
        <f t="shared" si="122"/>
        <v>120-149</v>
      </c>
    </row>
    <row r="4806" spans="1:23" x14ac:dyDescent="0.25">
      <c r="A4806" t="s">
        <v>5055</v>
      </c>
      <c r="B4806">
        <v>6721103770</v>
      </c>
      <c r="C4806">
        <v>5088468626</v>
      </c>
      <c r="D4806" s="1">
        <v>45788</v>
      </c>
      <c r="E4806">
        <v>99213</v>
      </c>
      <c r="F4806">
        <v>99205</v>
      </c>
      <c r="G4806" t="s">
        <v>122</v>
      </c>
      <c r="H4806" s="34">
        <v>72391</v>
      </c>
      <c r="I4806" s="7">
        <v>61532</v>
      </c>
      <c r="J4806" s="7">
        <v>47693.36</v>
      </c>
      <c r="K4806" s="7">
        <v>12608</v>
      </c>
      <c r="L4806" s="7">
        <v>1230.6400000000001</v>
      </c>
      <c r="M4806" s="5">
        <v>0.02</v>
      </c>
      <c r="N4806" t="s">
        <v>16</v>
      </c>
      <c r="O4806" t="s">
        <v>27</v>
      </c>
      <c r="P4806" t="s">
        <v>3146</v>
      </c>
      <c r="Q4806" t="s">
        <v>32</v>
      </c>
      <c r="R4806" t="s">
        <v>38</v>
      </c>
      <c r="S4806" t="s">
        <v>27</v>
      </c>
      <c r="T4806" t="s">
        <v>13312</v>
      </c>
      <c r="U4806" s="1">
        <v>45929</v>
      </c>
      <c r="V4806">
        <v>141</v>
      </c>
      <c r="W4806" t="str">
        <f t="shared" si="122"/>
        <v>120-149</v>
      </c>
    </row>
    <row r="4807" spans="1:23" x14ac:dyDescent="0.25">
      <c r="A4807" t="s">
        <v>5056</v>
      </c>
      <c r="B4807">
        <v>7612237041</v>
      </c>
      <c r="C4807">
        <v>6284651504</v>
      </c>
      <c r="D4807" s="1">
        <v>45432</v>
      </c>
      <c r="E4807">
        <v>99232</v>
      </c>
      <c r="F4807">
        <v>99202</v>
      </c>
      <c r="G4807" t="s">
        <v>3488</v>
      </c>
      <c r="H4807" s="34">
        <v>95617</v>
      </c>
      <c r="I4807" s="7">
        <v>68844</v>
      </c>
      <c r="J4807" s="7">
        <v>63336.480000000003</v>
      </c>
      <c r="K4807" s="7">
        <v>0</v>
      </c>
      <c r="L4807" s="7">
        <v>5507.52</v>
      </c>
      <c r="M4807" s="5">
        <v>0.08</v>
      </c>
      <c r="N4807" t="s">
        <v>24</v>
      </c>
      <c r="O4807" t="s">
        <v>17</v>
      </c>
      <c r="P4807" t="s">
        <v>3149</v>
      </c>
      <c r="Q4807" t="s">
        <v>32</v>
      </c>
      <c r="R4807" t="s">
        <v>26</v>
      </c>
      <c r="S4807" t="s">
        <v>17</v>
      </c>
      <c r="T4807" t="s">
        <v>13312</v>
      </c>
      <c r="U4807" s="1">
        <v>45466</v>
      </c>
      <c r="V4807">
        <v>34</v>
      </c>
      <c r="W4807" t="str">
        <f t="shared" si="122"/>
        <v>30-59</v>
      </c>
    </row>
    <row r="4808" spans="1:23" x14ac:dyDescent="0.25">
      <c r="A4808" t="s">
        <v>5057</v>
      </c>
      <c r="B4808">
        <v>4952594906</v>
      </c>
      <c r="C4808">
        <v>4474279346</v>
      </c>
      <c r="D4808" s="1">
        <v>45302</v>
      </c>
      <c r="E4808">
        <v>99233</v>
      </c>
      <c r="F4808">
        <v>99292</v>
      </c>
      <c r="G4808" t="s">
        <v>3490</v>
      </c>
      <c r="H4808" s="34">
        <v>82095</v>
      </c>
      <c r="I4808" s="7">
        <v>59108</v>
      </c>
      <c r="J4808" s="7">
        <v>47231.360000000001</v>
      </c>
      <c r="K4808" s="7">
        <v>7148</v>
      </c>
      <c r="L4808" s="7">
        <v>4728.6400000000003</v>
      </c>
      <c r="M4808" s="5">
        <v>0.08</v>
      </c>
      <c r="N4808" t="s">
        <v>24</v>
      </c>
      <c r="O4808" t="s">
        <v>30</v>
      </c>
      <c r="P4808" t="s">
        <v>58</v>
      </c>
      <c r="Q4808" t="s">
        <v>19</v>
      </c>
      <c r="R4808" t="s">
        <v>27</v>
      </c>
      <c r="S4808" t="s">
        <v>27</v>
      </c>
      <c r="T4808" t="s">
        <v>13310</v>
      </c>
      <c r="U4808" s="1">
        <v>45421</v>
      </c>
      <c r="V4808">
        <v>118</v>
      </c>
      <c r="W4808" t="str">
        <f t="shared" si="122"/>
        <v>90-119</v>
      </c>
    </row>
    <row r="4809" spans="1:23" x14ac:dyDescent="0.25">
      <c r="A4809" t="s">
        <v>5058</v>
      </c>
      <c r="B4809">
        <v>1350138084</v>
      </c>
      <c r="C4809">
        <v>2019470530</v>
      </c>
      <c r="D4809" s="1">
        <v>45568</v>
      </c>
      <c r="E4809">
        <v>99232</v>
      </c>
      <c r="F4809">
        <v>99285</v>
      </c>
      <c r="G4809" t="s">
        <v>3283</v>
      </c>
      <c r="H4809" s="34">
        <v>56396</v>
      </c>
      <c r="I4809" s="7">
        <v>43989</v>
      </c>
      <c r="J4809" s="7">
        <v>20875.2</v>
      </c>
      <c r="K4809" s="7">
        <v>14316</v>
      </c>
      <c r="L4809" s="7">
        <v>8797.7999999999993</v>
      </c>
      <c r="M4809" s="5">
        <v>0.2</v>
      </c>
      <c r="N4809" t="s">
        <v>3140</v>
      </c>
      <c r="O4809" t="s">
        <v>27</v>
      </c>
      <c r="P4809" t="s">
        <v>25</v>
      </c>
      <c r="Q4809" t="s">
        <v>32</v>
      </c>
      <c r="R4809" t="s">
        <v>20</v>
      </c>
      <c r="S4809" t="s">
        <v>27</v>
      </c>
      <c r="T4809" t="s">
        <v>13312</v>
      </c>
      <c r="U4809" s="1">
        <v>45682</v>
      </c>
      <c r="V4809">
        <v>114</v>
      </c>
      <c r="W4809" t="str">
        <f t="shared" si="122"/>
        <v>90-119</v>
      </c>
    </row>
    <row r="4810" spans="1:23" x14ac:dyDescent="0.25">
      <c r="A4810" t="s">
        <v>5059</v>
      </c>
      <c r="B4810">
        <v>7177336708</v>
      </c>
      <c r="C4810">
        <v>3287775564</v>
      </c>
      <c r="D4810" s="1">
        <v>45643</v>
      </c>
      <c r="E4810">
        <v>99214</v>
      </c>
      <c r="F4810">
        <v>99214</v>
      </c>
      <c r="G4810" t="s">
        <v>67</v>
      </c>
      <c r="H4810" s="34">
        <v>81717</v>
      </c>
      <c r="I4810" s="7">
        <v>61288</v>
      </c>
      <c r="J4810" s="7">
        <v>52094.8</v>
      </c>
      <c r="K4810" s="7">
        <v>0</v>
      </c>
      <c r="L4810" s="7">
        <v>9193.2000000000007</v>
      </c>
      <c r="M4810" s="5">
        <v>0.15</v>
      </c>
      <c r="N4810" t="s">
        <v>1139</v>
      </c>
      <c r="O4810" t="s">
        <v>17</v>
      </c>
      <c r="P4810" t="s">
        <v>35</v>
      </c>
      <c r="Q4810" t="s">
        <v>32</v>
      </c>
      <c r="R4810" t="s">
        <v>20</v>
      </c>
      <c r="S4810" t="s">
        <v>21</v>
      </c>
      <c r="T4810" t="s">
        <v>13311</v>
      </c>
      <c r="U4810" s="1">
        <v>45776</v>
      </c>
      <c r="V4810">
        <v>133</v>
      </c>
      <c r="W4810" t="str">
        <f t="shared" si="122"/>
        <v>120-149</v>
      </c>
    </row>
    <row r="4811" spans="1:23" x14ac:dyDescent="0.25">
      <c r="A4811" t="s">
        <v>5060</v>
      </c>
      <c r="B4811">
        <v>978585884</v>
      </c>
      <c r="C4811">
        <v>5804407970</v>
      </c>
      <c r="D4811" s="1">
        <v>45699</v>
      </c>
      <c r="E4811">
        <v>99221</v>
      </c>
      <c r="F4811">
        <v>97110</v>
      </c>
      <c r="G4811" t="s">
        <v>4083</v>
      </c>
      <c r="H4811" s="34">
        <v>61149</v>
      </c>
      <c r="I4811" s="7">
        <v>50142</v>
      </c>
      <c r="J4811" s="7">
        <v>32174.44</v>
      </c>
      <c r="K4811" s="7">
        <v>8942</v>
      </c>
      <c r="L4811" s="7">
        <v>9025.56</v>
      </c>
      <c r="M4811" s="5">
        <v>0.18</v>
      </c>
      <c r="N4811" t="s">
        <v>3141</v>
      </c>
      <c r="O4811" t="s">
        <v>27</v>
      </c>
      <c r="P4811" t="s">
        <v>25</v>
      </c>
      <c r="Q4811" t="s">
        <v>32</v>
      </c>
      <c r="R4811" t="s">
        <v>20</v>
      </c>
      <c r="S4811" t="s">
        <v>17</v>
      </c>
      <c r="T4811" t="s">
        <v>13312</v>
      </c>
      <c r="U4811" s="1">
        <v>45860</v>
      </c>
      <c r="V4811">
        <v>161</v>
      </c>
      <c r="W4811" t="str">
        <f t="shared" si="122"/>
        <v>150-179</v>
      </c>
    </row>
    <row r="4812" spans="1:23" x14ac:dyDescent="0.25">
      <c r="A4812" t="s">
        <v>5061</v>
      </c>
      <c r="B4812">
        <v>4109189458</v>
      </c>
      <c r="C4812">
        <v>9722099368</v>
      </c>
      <c r="D4812" s="1">
        <v>45892</v>
      </c>
      <c r="E4812">
        <v>99222</v>
      </c>
      <c r="F4812">
        <v>99282</v>
      </c>
      <c r="G4812" t="s">
        <v>318</v>
      </c>
      <c r="H4812" s="34">
        <v>40125</v>
      </c>
      <c r="I4812" s="7">
        <v>34106</v>
      </c>
      <c r="J4812" s="7">
        <v>16806.88</v>
      </c>
      <c r="K4812" s="7">
        <v>16617</v>
      </c>
      <c r="L4812" s="7">
        <v>682.12</v>
      </c>
      <c r="M4812" s="5">
        <v>0.02</v>
      </c>
      <c r="N4812" t="s">
        <v>16</v>
      </c>
      <c r="O4812" t="s">
        <v>27</v>
      </c>
      <c r="P4812" t="s">
        <v>31</v>
      </c>
      <c r="Q4812" t="s">
        <v>19</v>
      </c>
      <c r="R4812" t="s">
        <v>26</v>
      </c>
      <c r="S4812" t="s">
        <v>21</v>
      </c>
      <c r="T4812" t="s">
        <v>13310</v>
      </c>
      <c r="U4812" s="1">
        <v>45965</v>
      </c>
      <c r="V4812">
        <v>73</v>
      </c>
      <c r="W4812" t="str">
        <f t="shared" si="122"/>
        <v>60-89</v>
      </c>
    </row>
    <row r="4813" spans="1:23" x14ac:dyDescent="0.25">
      <c r="A4813" t="s">
        <v>5062</v>
      </c>
      <c r="B4813">
        <v>5984111549</v>
      </c>
      <c r="C4813">
        <v>6162435827</v>
      </c>
      <c r="D4813" s="1">
        <v>45856</v>
      </c>
      <c r="E4813">
        <v>99215</v>
      </c>
      <c r="F4813">
        <v>99284</v>
      </c>
      <c r="G4813" t="s">
        <v>574</v>
      </c>
      <c r="H4813" s="34">
        <v>78510</v>
      </c>
      <c r="I4813" s="7">
        <v>58883</v>
      </c>
      <c r="J4813" s="7">
        <v>44048.55</v>
      </c>
      <c r="K4813" s="7">
        <v>6002</v>
      </c>
      <c r="L4813" s="7">
        <v>8832.4500000000007</v>
      </c>
      <c r="M4813" s="5">
        <v>0.15</v>
      </c>
      <c r="N4813" t="s">
        <v>1139</v>
      </c>
      <c r="O4813" t="s">
        <v>30</v>
      </c>
      <c r="P4813" t="s">
        <v>97</v>
      </c>
      <c r="Q4813" t="s">
        <v>19</v>
      </c>
      <c r="R4813" t="s">
        <v>21</v>
      </c>
      <c r="S4813" t="s">
        <v>21</v>
      </c>
      <c r="T4813" t="s">
        <v>13312</v>
      </c>
      <c r="U4813" s="1">
        <v>46023</v>
      </c>
      <c r="V4813">
        <v>167</v>
      </c>
      <c r="W4813" t="str">
        <f t="shared" si="122"/>
        <v>150-179</v>
      </c>
    </row>
    <row r="4814" spans="1:23" x14ac:dyDescent="0.25">
      <c r="A4814" t="s">
        <v>5063</v>
      </c>
      <c r="B4814">
        <v>5518727058</v>
      </c>
      <c r="C4814">
        <v>1353109183</v>
      </c>
      <c r="D4814" s="1">
        <v>45590</v>
      </c>
      <c r="E4814">
        <v>99232</v>
      </c>
      <c r="F4814">
        <v>93000</v>
      </c>
      <c r="G4814" t="s">
        <v>120</v>
      </c>
      <c r="H4814" s="34">
        <v>54199</v>
      </c>
      <c r="I4814" s="7">
        <v>35229</v>
      </c>
      <c r="J4814" s="7">
        <v>31001.52</v>
      </c>
      <c r="K4814" s="7">
        <v>0</v>
      </c>
      <c r="L4814" s="7">
        <v>4227.4799999999996</v>
      </c>
      <c r="M4814" s="5">
        <v>0.12</v>
      </c>
      <c r="N4814" t="s">
        <v>46</v>
      </c>
      <c r="O4814" t="s">
        <v>17</v>
      </c>
      <c r="P4814" t="s">
        <v>3147</v>
      </c>
      <c r="Q4814" t="s">
        <v>32</v>
      </c>
      <c r="R4814" t="s">
        <v>20</v>
      </c>
      <c r="S4814" t="s">
        <v>27</v>
      </c>
      <c r="T4814" t="s">
        <v>13310</v>
      </c>
      <c r="U4814" s="1">
        <v>45624</v>
      </c>
      <c r="V4814">
        <v>34</v>
      </c>
      <c r="W4814" t="str">
        <f t="shared" si="122"/>
        <v>30-59</v>
      </c>
    </row>
    <row r="4815" spans="1:23" x14ac:dyDescent="0.25">
      <c r="A4815" t="s">
        <v>5064</v>
      </c>
      <c r="B4815">
        <v>2075946944</v>
      </c>
      <c r="C4815">
        <v>7822156496</v>
      </c>
      <c r="D4815" s="1">
        <v>45902</v>
      </c>
      <c r="E4815">
        <v>99214</v>
      </c>
      <c r="F4815">
        <v>81000</v>
      </c>
      <c r="G4815" t="s">
        <v>237</v>
      </c>
      <c r="H4815" s="34">
        <v>49375</v>
      </c>
      <c r="I4815" s="7">
        <v>32094</v>
      </c>
      <c r="J4815" s="7">
        <v>25059.72</v>
      </c>
      <c r="K4815" s="7">
        <v>3183</v>
      </c>
      <c r="L4815" s="7">
        <v>3851.28</v>
      </c>
      <c r="M4815" s="5">
        <v>0.12</v>
      </c>
      <c r="N4815" t="s">
        <v>46</v>
      </c>
      <c r="O4815" t="s">
        <v>27</v>
      </c>
      <c r="P4815" t="s">
        <v>3150</v>
      </c>
      <c r="Q4815" t="s">
        <v>32</v>
      </c>
      <c r="R4815" t="s">
        <v>27</v>
      </c>
      <c r="S4815" t="s">
        <v>27</v>
      </c>
      <c r="T4815" t="s">
        <v>13311</v>
      </c>
      <c r="U4815" s="1">
        <v>46020</v>
      </c>
      <c r="V4815">
        <v>118</v>
      </c>
      <c r="W4815" t="str">
        <f t="shared" si="122"/>
        <v>90-119</v>
      </c>
    </row>
    <row r="4816" spans="1:23" x14ac:dyDescent="0.25">
      <c r="A4816" t="s">
        <v>5065</v>
      </c>
      <c r="B4816">
        <v>7793061820</v>
      </c>
      <c r="C4816">
        <v>2862517293</v>
      </c>
      <c r="D4816" s="1">
        <v>45715</v>
      </c>
      <c r="E4816">
        <v>99231</v>
      </c>
      <c r="F4816">
        <v>99281</v>
      </c>
      <c r="G4816" t="s">
        <v>288</v>
      </c>
      <c r="H4816" s="34">
        <v>87947</v>
      </c>
      <c r="I4816" s="7">
        <v>74755</v>
      </c>
      <c r="J4816" s="7">
        <v>64139.899999999994</v>
      </c>
      <c r="K4816" s="7">
        <v>9120</v>
      </c>
      <c r="L4816" s="7">
        <v>1495.1</v>
      </c>
      <c r="M4816" s="5">
        <v>0.02</v>
      </c>
      <c r="N4816" t="s">
        <v>16</v>
      </c>
      <c r="O4816" t="s">
        <v>30</v>
      </c>
      <c r="P4816" t="s">
        <v>58</v>
      </c>
      <c r="Q4816" t="s">
        <v>32</v>
      </c>
      <c r="R4816" t="s">
        <v>21</v>
      </c>
      <c r="S4816" t="s">
        <v>27</v>
      </c>
      <c r="T4816" t="s">
        <v>13311</v>
      </c>
      <c r="U4816" s="1">
        <v>45887</v>
      </c>
      <c r="V4816">
        <v>172</v>
      </c>
      <c r="W4816" t="str">
        <f t="shared" si="122"/>
        <v>150-179</v>
      </c>
    </row>
    <row r="4817" spans="1:23" x14ac:dyDescent="0.25">
      <c r="A4817" t="s">
        <v>5066</v>
      </c>
      <c r="B4817">
        <v>9741942947</v>
      </c>
      <c r="C4817">
        <v>5168950484</v>
      </c>
      <c r="D4817" s="1">
        <v>45514</v>
      </c>
      <c r="E4817">
        <v>99222</v>
      </c>
      <c r="F4817">
        <v>93000</v>
      </c>
      <c r="G4817" t="s">
        <v>3247</v>
      </c>
      <c r="H4817" s="34">
        <v>44159</v>
      </c>
      <c r="I4817" s="7">
        <v>34444</v>
      </c>
      <c r="J4817" s="7">
        <v>27555.200000000001</v>
      </c>
      <c r="K4817" s="7">
        <v>0</v>
      </c>
      <c r="L4817" s="7">
        <v>6888.8</v>
      </c>
      <c r="M4817" s="5">
        <v>0.2</v>
      </c>
      <c r="N4817" t="s">
        <v>3140</v>
      </c>
      <c r="O4817" t="s">
        <v>17</v>
      </c>
      <c r="P4817" t="s">
        <v>40</v>
      </c>
      <c r="Q4817" t="s">
        <v>32</v>
      </c>
      <c r="R4817" t="s">
        <v>27</v>
      </c>
      <c r="S4817" t="s">
        <v>21</v>
      </c>
      <c r="T4817" t="s">
        <v>13312</v>
      </c>
      <c r="U4817" s="1">
        <v>45681</v>
      </c>
      <c r="V4817">
        <v>167</v>
      </c>
      <c r="W4817" t="str">
        <f t="shared" si="122"/>
        <v>150-179</v>
      </c>
    </row>
    <row r="4818" spans="1:23" x14ac:dyDescent="0.25">
      <c r="A4818" t="s">
        <v>5067</v>
      </c>
      <c r="B4818">
        <v>1147680157</v>
      </c>
      <c r="C4818">
        <v>3356483732</v>
      </c>
      <c r="D4818" s="1">
        <v>45718</v>
      </c>
      <c r="E4818">
        <v>99214</v>
      </c>
      <c r="F4818">
        <v>99285</v>
      </c>
      <c r="G4818" t="s">
        <v>187</v>
      </c>
      <c r="H4818" s="34">
        <v>41323</v>
      </c>
      <c r="I4818" s="7">
        <v>32232</v>
      </c>
      <c r="J4818" s="7">
        <v>25785.599999999999</v>
      </c>
      <c r="K4818" s="7">
        <v>0</v>
      </c>
      <c r="L4818" s="7">
        <v>6446.4</v>
      </c>
      <c r="M4818" s="5">
        <v>0.2</v>
      </c>
      <c r="N4818" t="s">
        <v>3140</v>
      </c>
      <c r="O4818" t="s">
        <v>17</v>
      </c>
      <c r="P4818" t="s">
        <v>58</v>
      </c>
      <c r="Q4818" t="s">
        <v>19</v>
      </c>
      <c r="R4818" t="s">
        <v>38</v>
      </c>
      <c r="S4818" t="s">
        <v>21</v>
      </c>
      <c r="T4818" t="s">
        <v>13310</v>
      </c>
      <c r="U4818" s="1">
        <v>45792</v>
      </c>
      <c r="V4818">
        <v>74</v>
      </c>
      <c r="W4818" t="str">
        <f t="shared" si="122"/>
        <v>60-89</v>
      </c>
    </row>
    <row r="4819" spans="1:23" x14ac:dyDescent="0.25">
      <c r="A4819" t="s">
        <v>5068</v>
      </c>
      <c r="B4819">
        <v>2048071317</v>
      </c>
      <c r="C4819">
        <v>3513886059</v>
      </c>
      <c r="D4819" s="1">
        <v>45344</v>
      </c>
      <c r="E4819">
        <v>99223</v>
      </c>
      <c r="F4819">
        <v>80053</v>
      </c>
      <c r="G4819" t="s">
        <v>65</v>
      </c>
      <c r="H4819" s="34">
        <v>91482</v>
      </c>
      <c r="I4819" s="7">
        <v>77760</v>
      </c>
      <c r="J4819" s="7">
        <v>46668.800000000003</v>
      </c>
      <c r="K4819" s="7">
        <v>29536</v>
      </c>
      <c r="L4819" s="7">
        <v>1555.2</v>
      </c>
      <c r="M4819" s="5">
        <v>0.02</v>
      </c>
      <c r="N4819" t="s">
        <v>16</v>
      </c>
      <c r="O4819" t="s">
        <v>27</v>
      </c>
      <c r="P4819" t="s">
        <v>40</v>
      </c>
      <c r="Q4819" t="s">
        <v>32</v>
      </c>
      <c r="R4819" t="s">
        <v>43</v>
      </c>
      <c r="S4819" t="s">
        <v>21</v>
      </c>
      <c r="T4819" t="s">
        <v>13310</v>
      </c>
      <c r="U4819" s="1">
        <v>45473</v>
      </c>
      <c r="V4819">
        <v>129</v>
      </c>
      <c r="W4819" t="str">
        <f t="shared" si="122"/>
        <v>120-149</v>
      </c>
    </row>
    <row r="4820" spans="1:23" x14ac:dyDescent="0.25">
      <c r="A4820" t="s">
        <v>5069</v>
      </c>
      <c r="B4820">
        <v>9833565815</v>
      </c>
      <c r="C4820">
        <v>4559923539</v>
      </c>
      <c r="D4820" s="1">
        <v>45722</v>
      </c>
      <c r="E4820">
        <v>99222</v>
      </c>
      <c r="F4820">
        <v>99211</v>
      </c>
      <c r="G4820" t="s">
        <v>112</v>
      </c>
      <c r="H4820" s="34">
        <v>61305</v>
      </c>
      <c r="I4820" s="7">
        <v>52109</v>
      </c>
      <c r="J4820" s="7">
        <v>41490.82</v>
      </c>
      <c r="K4820" s="7">
        <v>9576</v>
      </c>
      <c r="L4820" s="7">
        <v>1042.18</v>
      </c>
      <c r="M4820" s="5">
        <v>0.02</v>
      </c>
      <c r="N4820" t="s">
        <v>16</v>
      </c>
      <c r="O4820" t="s">
        <v>27</v>
      </c>
      <c r="P4820" t="s">
        <v>3148</v>
      </c>
      <c r="Q4820" t="s">
        <v>19</v>
      </c>
      <c r="R4820" t="s">
        <v>20</v>
      </c>
      <c r="S4820" t="s">
        <v>17</v>
      </c>
      <c r="T4820" t="s">
        <v>13310</v>
      </c>
      <c r="U4820" s="1">
        <v>45888</v>
      </c>
      <c r="V4820">
        <v>166</v>
      </c>
      <c r="W4820" t="str">
        <f t="shared" si="122"/>
        <v>150-179</v>
      </c>
    </row>
    <row r="4821" spans="1:23" x14ac:dyDescent="0.25">
      <c r="A4821" t="s">
        <v>5070</v>
      </c>
      <c r="B4821">
        <v>4011445161</v>
      </c>
      <c r="C4821">
        <v>2941613769</v>
      </c>
      <c r="D4821" s="1">
        <v>45580</v>
      </c>
      <c r="E4821">
        <v>99238</v>
      </c>
      <c r="F4821">
        <v>99282</v>
      </c>
      <c r="G4821" t="s">
        <v>45</v>
      </c>
      <c r="H4821" s="34">
        <v>57726</v>
      </c>
      <c r="I4821" s="7">
        <v>37522</v>
      </c>
      <c r="J4821" s="7">
        <v>29456.36</v>
      </c>
      <c r="K4821" s="7">
        <v>3563</v>
      </c>
      <c r="L4821" s="7">
        <v>4502.6400000000003</v>
      </c>
      <c r="M4821" s="5">
        <v>0.12</v>
      </c>
      <c r="N4821" t="s">
        <v>46</v>
      </c>
      <c r="O4821" t="s">
        <v>30</v>
      </c>
      <c r="P4821" t="s">
        <v>25</v>
      </c>
      <c r="Q4821" t="s">
        <v>32</v>
      </c>
      <c r="R4821" t="s">
        <v>27</v>
      </c>
      <c r="S4821" t="s">
        <v>27</v>
      </c>
      <c r="T4821" t="s">
        <v>13311</v>
      </c>
      <c r="U4821" s="1">
        <v>45630</v>
      </c>
      <c r="V4821">
        <v>50</v>
      </c>
      <c r="W4821" t="str">
        <f t="shared" si="122"/>
        <v>30-59</v>
      </c>
    </row>
    <row r="4822" spans="1:23" x14ac:dyDescent="0.25">
      <c r="A4822" t="s">
        <v>5071</v>
      </c>
      <c r="B4822">
        <v>6037557202</v>
      </c>
      <c r="C4822">
        <v>7571318072</v>
      </c>
      <c r="D4822" s="1">
        <v>45400</v>
      </c>
      <c r="E4822">
        <v>99233</v>
      </c>
      <c r="F4822">
        <v>36415</v>
      </c>
      <c r="G4822" t="s">
        <v>3250</v>
      </c>
      <c r="H4822" s="34">
        <v>74942</v>
      </c>
      <c r="I4822" s="7">
        <v>59954</v>
      </c>
      <c r="J4822" s="7">
        <v>51560.44</v>
      </c>
      <c r="K4822" s="7">
        <v>0</v>
      </c>
      <c r="L4822" s="7">
        <v>8393.56</v>
      </c>
      <c r="M4822" s="5">
        <v>0.14000000000000001</v>
      </c>
      <c r="N4822" t="s">
        <v>1135</v>
      </c>
      <c r="O4822" t="s">
        <v>17</v>
      </c>
      <c r="P4822" t="s">
        <v>3150</v>
      </c>
      <c r="Q4822" t="s">
        <v>32</v>
      </c>
      <c r="R4822" t="s">
        <v>20</v>
      </c>
      <c r="S4822" t="s">
        <v>27</v>
      </c>
      <c r="T4822" t="s">
        <v>13311</v>
      </c>
      <c r="U4822" s="1">
        <v>45514</v>
      </c>
      <c r="V4822">
        <v>114</v>
      </c>
      <c r="W4822" t="str">
        <f t="shared" si="122"/>
        <v>90-119</v>
      </c>
    </row>
    <row r="4823" spans="1:23" x14ac:dyDescent="0.25">
      <c r="A4823" t="s">
        <v>5072</v>
      </c>
      <c r="B4823">
        <v>2476816744</v>
      </c>
      <c r="C4823">
        <v>3003616699</v>
      </c>
      <c r="D4823" s="1">
        <v>45424</v>
      </c>
      <c r="E4823">
        <v>99222</v>
      </c>
      <c r="F4823">
        <v>99213</v>
      </c>
      <c r="G4823" t="s">
        <v>73</v>
      </c>
      <c r="H4823" s="34">
        <v>35985</v>
      </c>
      <c r="I4823" s="7">
        <v>28788</v>
      </c>
      <c r="J4823" s="7">
        <v>22174.68</v>
      </c>
      <c r="K4823" s="7">
        <v>2583</v>
      </c>
      <c r="L4823" s="7">
        <v>4030.32</v>
      </c>
      <c r="M4823" s="5">
        <v>0.14000000000000001</v>
      </c>
      <c r="N4823" t="s">
        <v>1135</v>
      </c>
      <c r="O4823" t="s">
        <v>30</v>
      </c>
      <c r="P4823" t="s">
        <v>55</v>
      </c>
      <c r="Q4823" t="s">
        <v>19</v>
      </c>
      <c r="R4823" t="s">
        <v>20</v>
      </c>
      <c r="S4823" t="s">
        <v>21</v>
      </c>
      <c r="T4823" t="s">
        <v>13312</v>
      </c>
      <c r="U4823" s="1">
        <v>45603</v>
      </c>
      <c r="V4823">
        <v>179</v>
      </c>
      <c r="W4823" t="str">
        <f t="shared" si="122"/>
        <v>150-179</v>
      </c>
    </row>
    <row r="4824" spans="1:23" x14ac:dyDescent="0.25">
      <c r="A4824" t="s">
        <v>5073</v>
      </c>
      <c r="B4824">
        <v>9571973527</v>
      </c>
      <c r="C4824">
        <v>2760305111</v>
      </c>
      <c r="D4824" s="1">
        <v>45618</v>
      </c>
      <c r="E4824">
        <v>99223</v>
      </c>
      <c r="F4824">
        <v>99285</v>
      </c>
      <c r="G4824" t="s">
        <v>296</v>
      </c>
      <c r="H4824" s="34">
        <v>88531</v>
      </c>
      <c r="I4824" s="7">
        <v>72595</v>
      </c>
      <c r="J4824" s="7">
        <v>51273.9</v>
      </c>
      <c r="K4824" s="7">
        <v>8254</v>
      </c>
      <c r="L4824" s="7">
        <v>13067.1</v>
      </c>
      <c r="M4824" s="5">
        <v>0.18</v>
      </c>
      <c r="N4824" t="s">
        <v>3141</v>
      </c>
      <c r="O4824" t="s">
        <v>30</v>
      </c>
      <c r="P4824" t="s">
        <v>3150</v>
      </c>
      <c r="Q4824" t="s">
        <v>32</v>
      </c>
      <c r="R4824" t="s">
        <v>27</v>
      </c>
      <c r="S4824" t="s">
        <v>27</v>
      </c>
      <c r="T4824" t="s">
        <v>13311</v>
      </c>
      <c r="U4824" s="1">
        <v>45701</v>
      </c>
      <c r="V4824">
        <v>83</v>
      </c>
      <c r="W4824" t="str">
        <f t="shared" si="122"/>
        <v>60-89</v>
      </c>
    </row>
    <row r="4825" spans="1:23" x14ac:dyDescent="0.25">
      <c r="A4825" t="s">
        <v>5074</v>
      </c>
      <c r="B4825">
        <v>7883015375</v>
      </c>
      <c r="C4825">
        <v>6707635591</v>
      </c>
      <c r="D4825" s="1">
        <v>45738</v>
      </c>
      <c r="E4825">
        <v>99223</v>
      </c>
      <c r="F4825">
        <v>81000</v>
      </c>
      <c r="G4825" t="s">
        <v>73</v>
      </c>
      <c r="H4825" s="34">
        <v>80473</v>
      </c>
      <c r="I4825" s="7">
        <v>63574</v>
      </c>
      <c r="J4825" s="7">
        <v>46713.16</v>
      </c>
      <c r="K4825" s="7">
        <v>6689</v>
      </c>
      <c r="L4825" s="7">
        <v>10171.84</v>
      </c>
      <c r="M4825" s="5">
        <v>0.16</v>
      </c>
      <c r="N4825" t="s">
        <v>1138</v>
      </c>
      <c r="O4825" t="s">
        <v>30</v>
      </c>
      <c r="P4825" t="s">
        <v>97</v>
      </c>
      <c r="Q4825" t="s">
        <v>32</v>
      </c>
      <c r="R4825" t="s">
        <v>21</v>
      </c>
      <c r="S4825" t="s">
        <v>21</v>
      </c>
      <c r="T4825" t="s">
        <v>13312</v>
      </c>
      <c r="U4825" s="1">
        <v>45860</v>
      </c>
      <c r="V4825">
        <v>122</v>
      </c>
      <c r="W4825" t="str">
        <f t="shared" si="122"/>
        <v>120-149</v>
      </c>
    </row>
    <row r="4826" spans="1:23" x14ac:dyDescent="0.25">
      <c r="A4826" t="s">
        <v>5075</v>
      </c>
      <c r="B4826">
        <v>4821480704</v>
      </c>
      <c r="C4826">
        <v>9339544898</v>
      </c>
      <c r="D4826" s="1">
        <v>45949</v>
      </c>
      <c r="E4826">
        <v>99231</v>
      </c>
      <c r="F4826">
        <v>99285</v>
      </c>
      <c r="G4826" t="s">
        <v>3283</v>
      </c>
      <c r="H4826" s="34">
        <v>85655</v>
      </c>
      <c r="I4826" s="7">
        <v>70237</v>
      </c>
      <c r="J4826" s="7">
        <v>57594.34</v>
      </c>
      <c r="K4826" s="7">
        <v>0</v>
      </c>
      <c r="L4826" s="7">
        <v>12642.66</v>
      </c>
      <c r="M4826" s="5">
        <v>0.18</v>
      </c>
      <c r="N4826" t="s">
        <v>3141</v>
      </c>
      <c r="O4826" t="s">
        <v>17</v>
      </c>
      <c r="P4826" t="s">
        <v>35</v>
      </c>
      <c r="Q4826" t="s">
        <v>19</v>
      </c>
      <c r="R4826" t="s">
        <v>38</v>
      </c>
      <c r="S4826" t="s">
        <v>21</v>
      </c>
      <c r="T4826" t="s">
        <v>13311</v>
      </c>
      <c r="U4826" s="1">
        <v>46098</v>
      </c>
      <c r="V4826">
        <v>149</v>
      </c>
      <c r="W4826" t="str">
        <f t="shared" si="122"/>
        <v>120-149</v>
      </c>
    </row>
    <row r="4827" spans="1:23" x14ac:dyDescent="0.25">
      <c r="A4827" t="s">
        <v>5076</v>
      </c>
      <c r="B4827">
        <v>5453277948</v>
      </c>
      <c r="C4827">
        <v>3264494567</v>
      </c>
      <c r="D4827" s="1">
        <v>45420</v>
      </c>
      <c r="E4827">
        <v>99213</v>
      </c>
      <c r="F4827">
        <v>99201</v>
      </c>
      <c r="G4827" t="s">
        <v>65</v>
      </c>
      <c r="H4827" s="34">
        <v>3060</v>
      </c>
      <c r="I4827" s="7">
        <v>2387</v>
      </c>
      <c r="J4827" s="7">
        <v>1245.5999999999999</v>
      </c>
      <c r="K4827" s="7">
        <v>664</v>
      </c>
      <c r="L4827" s="7">
        <v>477.4</v>
      </c>
      <c r="M4827" s="5">
        <v>0.2</v>
      </c>
      <c r="N4827" t="s">
        <v>3140</v>
      </c>
      <c r="O4827" t="s">
        <v>27</v>
      </c>
      <c r="P4827" t="s">
        <v>35</v>
      </c>
      <c r="Q4827" t="s">
        <v>32</v>
      </c>
      <c r="R4827" t="s">
        <v>21</v>
      </c>
      <c r="S4827" t="s">
        <v>21</v>
      </c>
      <c r="T4827" t="s">
        <v>13311</v>
      </c>
      <c r="U4827" s="1">
        <v>45554</v>
      </c>
      <c r="V4827">
        <v>134</v>
      </c>
      <c r="W4827" t="str">
        <f t="shared" si="122"/>
        <v>120-149</v>
      </c>
    </row>
    <row r="4828" spans="1:23" x14ac:dyDescent="0.25">
      <c r="A4828" t="s">
        <v>5077</v>
      </c>
      <c r="B4828">
        <v>6896686164</v>
      </c>
      <c r="C4828">
        <v>3118030060</v>
      </c>
      <c r="D4828" s="1">
        <v>45466</v>
      </c>
      <c r="E4828">
        <v>99223</v>
      </c>
      <c r="F4828">
        <v>99203</v>
      </c>
      <c r="G4828" t="s">
        <v>3371</v>
      </c>
      <c r="H4828" s="34">
        <v>43528</v>
      </c>
      <c r="I4828" s="7">
        <v>31340</v>
      </c>
      <c r="J4828" s="7">
        <v>28832.799999999999</v>
      </c>
      <c r="K4828" s="7">
        <v>0</v>
      </c>
      <c r="L4828" s="7">
        <v>2507.1999999999998</v>
      </c>
      <c r="M4828" s="5">
        <v>0.08</v>
      </c>
      <c r="N4828" t="s">
        <v>24</v>
      </c>
      <c r="O4828" t="s">
        <v>17</v>
      </c>
      <c r="P4828" t="s">
        <v>31</v>
      </c>
      <c r="Q4828" t="s">
        <v>19</v>
      </c>
      <c r="R4828" t="s">
        <v>20</v>
      </c>
      <c r="S4828" t="s">
        <v>21</v>
      </c>
      <c r="T4828" t="s">
        <v>13312</v>
      </c>
      <c r="U4828" s="1">
        <v>45595</v>
      </c>
      <c r="V4828">
        <v>129</v>
      </c>
      <c r="W4828" t="str">
        <f t="shared" si="122"/>
        <v>120-149</v>
      </c>
    </row>
    <row r="4829" spans="1:23" x14ac:dyDescent="0.25">
      <c r="A4829" t="s">
        <v>5078</v>
      </c>
      <c r="B4829">
        <v>1665975425</v>
      </c>
      <c r="C4829">
        <v>3307436058</v>
      </c>
      <c r="D4829" s="1">
        <v>45662</v>
      </c>
      <c r="E4829">
        <v>99223</v>
      </c>
      <c r="F4829">
        <v>99291</v>
      </c>
      <c r="G4829" t="s">
        <v>209</v>
      </c>
      <c r="H4829" s="34">
        <v>56189</v>
      </c>
      <c r="I4829" s="7">
        <v>42142</v>
      </c>
      <c r="J4829" s="7">
        <v>35820.699999999997</v>
      </c>
      <c r="K4829" s="7">
        <v>0</v>
      </c>
      <c r="L4829" s="7">
        <v>6321.3</v>
      </c>
      <c r="M4829" s="5">
        <v>0.15</v>
      </c>
      <c r="N4829" t="s">
        <v>1139</v>
      </c>
      <c r="O4829" t="s">
        <v>17</v>
      </c>
      <c r="P4829" t="s">
        <v>31</v>
      </c>
      <c r="Q4829" t="s">
        <v>32</v>
      </c>
      <c r="R4829" t="s">
        <v>43</v>
      </c>
      <c r="S4829" t="s">
        <v>21</v>
      </c>
      <c r="T4829" t="s">
        <v>13311</v>
      </c>
      <c r="U4829" s="1">
        <v>45739</v>
      </c>
      <c r="V4829">
        <v>77</v>
      </c>
      <c r="W4829" t="str">
        <f t="shared" si="122"/>
        <v>60-89</v>
      </c>
    </row>
    <row r="4830" spans="1:23" x14ac:dyDescent="0.25">
      <c r="A4830" t="s">
        <v>5079</v>
      </c>
      <c r="B4830">
        <v>1038845242</v>
      </c>
      <c r="C4830">
        <v>1792852497</v>
      </c>
      <c r="D4830" s="1">
        <v>45819</v>
      </c>
      <c r="E4830">
        <v>99231</v>
      </c>
      <c r="F4830">
        <v>99285</v>
      </c>
      <c r="G4830" t="s">
        <v>3161</v>
      </c>
      <c r="H4830" s="34">
        <v>65132</v>
      </c>
      <c r="I4830" s="7">
        <v>46895</v>
      </c>
      <c r="J4830" s="7">
        <v>43143.4</v>
      </c>
      <c r="K4830" s="7">
        <v>0</v>
      </c>
      <c r="L4830" s="7">
        <v>3751.6</v>
      </c>
      <c r="M4830" s="5">
        <v>0.08</v>
      </c>
      <c r="N4830" t="s">
        <v>24</v>
      </c>
      <c r="O4830" t="s">
        <v>17</v>
      </c>
      <c r="P4830" t="s">
        <v>40</v>
      </c>
      <c r="Q4830" t="s">
        <v>19</v>
      </c>
      <c r="R4830" t="s">
        <v>38</v>
      </c>
      <c r="S4830" t="s">
        <v>27</v>
      </c>
      <c r="T4830" t="s">
        <v>13312</v>
      </c>
      <c r="U4830" s="1">
        <v>45930</v>
      </c>
      <c r="V4830">
        <v>111</v>
      </c>
      <c r="W4830" t="str">
        <f t="shared" si="122"/>
        <v>90-119</v>
      </c>
    </row>
    <row r="4831" spans="1:23" x14ac:dyDescent="0.25">
      <c r="A4831" t="s">
        <v>5080</v>
      </c>
      <c r="B4831">
        <v>9592442534</v>
      </c>
      <c r="C4831">
        <v>9294229955</v>
      </c>
      <c r="D4831" s="1">
        <v>45848</v>
      </c>
      <c r="E4831">
        <v>99214</v>
      </c>
      <c r="F4831">
        <v>99212</v>
      </c>
      <c r="G4831" t="s">
        <v>3505</v>
      </c>
      <c r="H4831" s="34">
        <v>61079</v>
      </c>
      <c r="I4831" s="7">
        <v>48252</v>
      </c>
      <c r="J4831" s="7">
        <v>36079.68</v>
      </c>
      <c r="K4831" s="7">
        <v>4452</v>
      </c>
      <c r="L4831" s="7">
        <v>7720.32</v>
      </c>
      <c r="M4831" s="5">
        <v>0.16</v>
      </c>
      <c r="N4831" t="s">
        <v>1138</v>
      </c>
      <c r="O4831" t="s">
        <v>30</v>
      </c>
      <c r="P4831" t="s">
        <v>31</v>
      </c>
      <c r="Q4831" t="s">
        <v>19</v>
      </c>
      <c r="R4831" t="s">
        <v>27</v>
      </c>
      <c r="S4831" t="s">
        <v>17</v>
      </c>
      <c r="T4831" t="s">
        <v>13310</v>
      </c>
      <c r="U4831" s="1">
        <v>46005</v>
      </c>
      <c r="V4831">
        <v>157</v>
      </c>
      <c r="W4831" t="str">
        <f t="shared" si="122"/>
        <v>150-179</v>
      </c>
    </row>
    <row r="4832" spans="1:23" x14ac:dyDescent="0.25">
      <c r="A4832" t="s">
        <v>5081</v>
      </c>
      <c r="B4832">
        <v>2518454788</v>
      </c>
      <c r="C4832">
        <v>345260967</v>
      </c>
      <c r="D4832" s="1">
        <v>45901</v>
      </c>
      <c r="E4832">
        <v>99215</v>
      </c>
      <c r="F4832">
        <v>97110</v>
      </c>
      <c r="G4832" t="s">
        <v>3438</v>
      </c>
      <c r="H4832" s="34">
        <v>77777</v>
      </c>
      <c r="I4832" s="7">
        <v>63777</v>
      </c>
      <c r="J4832" s="7">
        <v>42921.14</v>
      </c>
      <c r="K4832" s="7">
        <v>9376</v>
      </c>
      <c r="L4832" s="7">
        <v>11479.86</v>
      </c>
      <c r="M4832" s="5">
        <v>0.18</v>
      </c>
      <c r="N4832" t="s">
        <v>3141</v>
      </c>
      <c r="O4832" t="s">
        <v>27</v>
      </c>
      <c r="P4832" t="s">
        <v>35</v>
      </c>
      <c r="Q4832" t="s">
        <v>19</v>
      </c>
      <c r="R4832" t="s">
        <v>38</v>
      </c>
      <c r="S4832" t="s">
        <v>27</v>
      </c>
      <c r="T4832" t="s">
        <v>13310</v>
      </c>
      <c r="U4832" s="1">
        <v>46068</v>
      </c>
      <c r="V4832">
        <v>167</v>
      </c>
      <c r="W4832" t="str">
        <f t="shared" si="122"/>
        <v>150-179</v>
      </c>
    </row>
    <row r="4833" spans="1:23" x14ac:dyDescent="0.25">
      <c r="A4833" t="s">
        <v>5082</v>
      </c>
      <c r="B4833">
        <v>6936228409</v>
      </c>
      <c r="C4833">
        <v>7286801742</v>
      </c>
      <c r="D4833" s="1">
        <v>45835</v>
      </c>
      <c r="E4833">
        <v>99238</v>
      </c>
      <c r="F4833">
        <v>99213</v>
      </c>
      <c r="G4833" t="s">
        <v>362</v>
      </c>
      <c r="H4833" s="34">
        <v>26764</v>
      </c>
      <c r="I4833" s="7">
        <v>21411</v>
      </c>
      <c r="J4833" s="7">
        <v>18413.46</v>
      </c>
      <c r="K4833" s="7">
        <v>0</v>
      </c>
      <c r="L4833" s="7">
        <v>2997.54</v>
      </c>
      <c r="M4833" s="5">
        <v>0.14000000000000001</v>
      </c>
      <c r="N4833" t="s">
        <v>1135</v>
      </c>
      <c r="O4833" t="s">
        <v>17</v>
      </c>
      <c r="P4833" t="s">
        <v>35</v>
      </c>
      <c r="Q4833" t="s">
        <v>32</v>
      </c>
      <c r="R4833" t="s">
        <v>26</v>
      </c>
      <c r="S4833" t="s">
        <v>27</v>
      </c>
      <c r="T4833" t="s">
        <v>13310</v>
      </c>
      <c r="U4833" s="1">
        <v>45957</v>
      </c>
      <c r="V4833">
        <v>122</v>
      </c>
      <c r="W4833" t="str">
        <f t="shared" si="122"/>
        <v>120-149</v>
      </c>
    </row>
    <row r="4834" spans="1:23" x14ac:dyDescent="0.25">
      <c r="A4834" t="s">
        <v>5083</v>
      </c>
      <c r="B4834">
        <v>3270985622</v>
      </c>
      <c r="C4834">
        <v>8487435436</v>
      </c>
      <c r="D4834" s="1">
        <v>45898</v>
      </c>
      <c r="E4834">
        <v>99233</v>
      </c>
      <c r="F4834">
        <v>99292</v>
      </c>
      <c r="G4834" t="s">
        <v>67</v>
      </c>
      <c r="H4834" s="34">
        <v>82176</v>
      </c>
      <c r="I4834" s="7">
        <v>59167</v>
      </c>
      <c r="J4834" s="7">
        <v>45713.64</v>
      </c>
      <c r="K4834" s="7">
        <v>8720</v>
      </c>
      <c r="L4834" s="7">
        <v>4733.3599999999997</v>
      </c>
      <c r="M4834" s="5">
        <v>0.08</v>
      </c>
      <c r="N4834" t="s">
        <v>24</v>
      </c>
      <c r="O4834" t="s">
        <v>27</v>
      </c>
      <c r="P4834" t="s">
        <v>3149</v>
      </c>
      <c r="Q4834" t="s">
        <v>19</v>
      </c>
      <c r="R4834" t="s">
        <v>43</v>
      </c>
      <c r="S4834" t="s">
        <v>17</v>
      </c>
      <c r="T4834" t="s">
        <v>13312</v>
      </c>
      <c r="U4834" s="1">
        <v>46025</v>
      </c>
      <c r="V4834">
        <v>127</v>
      </c>
      <c r="W4834" t="str">
        <f t="shared" si="122"/>
        <v>120-149</v>
      </c>
    </row>
    <row r="4835" spans="1:23" x14ac:dyDescent="0.25">
      <c r="A4835" t="s">
        <v>5084</v>
      </c>
      <c r="B4835">
        <v>5169559419</v>
      </c>
      <c r="C4835">
        <v>3137439300</v>
      </c>
      <c r="D4835" s="1">
        <v>45956</v>
      </c>
      <c r="E4835">
        <v>99233</v>
      </c>
      <c r="F4835">
        <v>85025</v>
      </c>
      <c r="G4835" t="s">
        <v>3258</v>
      </c>
      <c r="H4835" s="34">
        <v>91933</v>
      </c>
      <c r="I4835" s="7">
        <v>66192</v>
      </c>
      <c r="J4835" s="7">
        <v>38049.64</v>
      </c>
      <c r="K4835" s="7">
        <v>22847</v>
      </c>
      <c r="L4835" s="7">
        <v>5295.36</v>
      </c>
      <c r="M4835" s="5">
        <v>0.08</v>
      </c>
      <c r="N4835" t="s">
        <v>24</v>
      </c>
      <c r="O4835" t="s">
        <v>27</v>
      </c>
      <c r="P4835" t="s">
        <v>40</v>
      </c>
      <c r="Q4835" t="s">
        <v>19</v>
      </c>
      <c r="R4835" t="s">
        <v>27</v>
      </c>
      <c r="S4835" t="s">
        <v>27</v>
      </c>
      <c r="T4835" t="s">
        <v>13311</v>
      </c>
      <c r="U4835" s="1">
        <v>46082</v>
      </c>
      <c r="V4835">
        <v>126</v>
      </c>
      <c r="W4835" t="str">
        <f t="shared" si="122"/>
        <v>120-149</v>
      </c>
    </row>
    <row r="4836" spans="1:23" x14ac:dyDescent="0.25">
      <c r="A4836" t="s">
        <v>5085</v>
      </c>
      <c r="B4836">
        <v>868094797</v>
      </c>
      <c r="C4836">
        <v>2246569185</v>
      </c>
      <c r="D4836" s="1">
        <v>45709</v>
      </c>
      <c r="E4836">
        <v>99215</v>
      </c>
      <c r="F4836">
        <v>99211</v>
      </c>
      <c r="G4836" t="s">
        <v>3562</v>
      </c>
      <c r="H4836" s="34">
        <v>80258</v>
      </c>
      <c r="I4836" s="7">
        <v>65812</v>
      </c>
      <c r="J4836" s="7">
        <v>53965.84</v>
      </c>
      <c r="K4836" s="7">
        <v>0</v>
      </c>
      <c r="L4836" s="7">
        <v>11846.16</v>
      </c>
      <c r="M4836" s="5">
        <v>0.18</v>
      </c>
      <c r="N4836" t="s">
        <v>3141</v>
      </c>
      <c r="O4836" t="s">
        <v>17</v>
      </c>
      <c r="P4836" t="s">
        <v>58</v>
      </c>
      <c r="Q4836" t="s">
        <v>32</v>
      </c>
      <c r="R4836" t="s">
        <v>21</v>
      </c>
      <c r="S4836" t="s">
        <v>27</v>
      </c>
      <c r="T4836" t="s">
        <v>13311</v>
      </c>
      <c r="U4836" s="1">
        <v>45744</v>
      </c>
      <c r="V4836">
        <v>35</v>
      </c>
      <c r="W4836" t="str">
        <f t="shared" si="122"/>
        <v>30-59</v>
      </c>
    </row>
    <row r="4837" spans="1:23" x14ac:dyDescent="0.25">
      <c r="A4837" t="s">
        <v>5086</v>
      </c>
      <c r="B4837">
        <v>6080809917</v>
      </c>
      <c r="C4837">
        <v>7622712514</v>
      </c>
      <c r="D4837" s="1">
        <v>45919</v>
      </c>
      <c r="E4837">
        <v>99214</v>
      </c>
      <c r="F4837">
        <v>81000</v>
      </c>
      <c r="G4837" t="s">
        <v>57</v>
      </c>
      <c r="H4837" s="34">
        <v>86948</v>
      </c>
      <c r="I4837" s="7">
        <v>62603</v>
      </c>
      <c r="J4837" s="7">
        <v>54341.760000000002</v>
      </c>
      <c r="K4837" s="7">
        <v>3253</v>
      </c>
      <c r="L4837" s="7">
        <v>5008.24</v>
      </c>
      <c r="M4837" s="5">
        <v>0.08</v>
      </c>
      <c r="N4837" t="s">
        <v>24</v>
      </c>
      <c r="O4837" t="s">
        <v>30</v>
      </c>
      <c r="P4837" t="s">
        <v>25</v>
      </c>
      <c r="Q4837" t="s">
        <v>19</v>
      </c>
      <c r="R4837" t="s">
        <v>43</v>
      </c>
      <c r="S4837" t="s">
        <v>21</v>
      </c>
      <c r="T4837" t="s">
        <v>13311</v>
      </c>
      <c r="U4837" s="1">
        <v>45997</v>
      </c>
      <c r="V4837">
        <v>78</v>
      </c>
      <c r="W4837" t="str">
        <f t="shared" si="122"/>
        <v>60-89</v>
      </c>
    </row>
    <row r="4838" spans="1:23" x14ac:dyDescent="0.25">
      <c r="A4838" t="s">
        <v>5087</v>
      </c>
      <c r="B4838">
        <v>475491983</v>
      </c>
      <c r="C4838">
        <v>2603058515</v>
      </c>
      <c r="D4838" s="1">
        <v>45485</v>
      </c>
      <c r="E4838">
        <v>99231</v>
      </c>
      <c r="F4838">
        <v>99281</v>
      </c>
      <c r="G4838" t="s">
        <v>559</v>
      </c>
      <c r="H4838" s="34">
        <v>73133</v>
      </c>
      <c r="I4838" s="7">
        <v>62163</v>
      </c>
      <c r="J4838" s="7">
        <v>60919.74</v>
      </c>
      <c r="K4838" s="7">
        <v>0</v>
      </c>
      <c r="L4838" s="7">
        <v>1243.26</v>
      </c>
      <c r="M4838" s="5">
        <v>0.02</v>
      </c>
      <c r="N4838" t="s">
        <v>16</v>
      </c>
      <c r="O4838" t="s">
        <v>17</v>
      </c>
      <c r="P4838" t="s">
        <v>3149</v>
      </c>
      <c r="Q4838" t="s">
        <v>32</v>
      </c>
      <c r="R4838" t="s">
        <v>20</v>
      </c>
      <c r="S4838" t="s">
        <v>21</v>
      </c>
      <c r="T4838" t="s">
        <v>13311</v>
      </c>
      <c r="U4838" s="1">
        <v>45539</v>
      </c>
      <c r="V4838">
        <v>54</v>
      </c>
      <c r="W4838" t="str">
        <f t="shared" si="122"/>
        <v>30-59</v>
      </c>
    </row>
    <row r="4839" spans="1:23" x14ac:dyDescent="0.25">
      <c r="A4839" t="s">
        <v>5088</v>
      </c>
      <c r="B4839">
        <v>7756822951</v>
      </c>
      <c r="C4839">
        <v>6200922629</v>
      </c>
      <c r="D4839" s="1">
        <v>45304</v>
      </c>
      <c r="E4839">
        <v>99221</v>
      </c>
      <c r="F4839">
        <v>99211</v>
      </c>
      <c r="G4839" t="s">
        <v>3309</v>
      </c>
      <c r="H4839" s="34">
        <v>32195</v>
      </c>
      <c r="I4839" s="7">
        <v>25434</v>
      </c>
      <c r="J4839" s="7">
        <v>15696.56</v>
      </c>
      <c r="K4839" s="7">
        <v>5668</v>
      </c>
      <c r="L4839" s="7">
        <v>4069.44</v>
      </c>
      <c r="M4839" s="5">
        <v>0.16</v>
      </c>
      <c r="N4839" t="s">
        <v>1138</v>
      </c>
      <c r="O4839" t="s">
        <v>27</v>
      </c>
      <c r="P4839" t="s">
        <v>3146</v>
      </c>
      <c r="Q4839" t="s">
        <v>32</v>
      </c>
      <c r="R4839" t="s">
        <v>26</v>
      </c>
      <c r="S4839" t="s">
        <v>17</v>
      </c>
      <c r="T4839" t="s">
        <v>13310</v>
      </c>
      <c r="U4839" s="1">
        <v>45388</v>
      </c>
      <c r="V4839">
        <v>84</v>
      </c>
      <c r="W4839" t="str">
        <f t="shared" si="122"/>
        <v>60-89</v>
      </c>
    </row>
    <row r="4840" spans="1:23" x14ac:dyDescent="0.25">
      <c r="A4840" t="s">
        <v>5089</v>
      </c>
      <c r="B4840">
        <v>7606659608</v>
      </c>
      <c r="C4840">
        <v>6188821087</v>
      </c>
      <c r="D4840" s="1">
        <v>45634</v>
      </c>
      <c r="E4840">
        <v>99213</v>
      </c>
      <c r="F4840">
        <v>71046</v>
      </c>
      <c r="G4840" t="s">
        <v>3306</v>
      </c>
      <c r="H4840" s="34">
        <v>64558</v>
      </c>
      <c r="I4840" s="7">
        <v>41963</v>
      </c>
      <c r="J4840" s="7">
        <v>30530.44</v>
      </c>
      <c r="K4840" s="7">
        <v>6397</v>
      </c>
      <c r="L4840" s="7">
        <v>5035.5600000000004</v>
      </c>
      <c r="M4840" s="5">
        <v>0.12</v>
      </c>
      <c r="N4840" t="s">
        <v>46</v>
      </c>
      <c r="O4840" t="s">
        <v>27</v>
      </c>
      <c r="P4840" t="s">
        <v>3148</v>
      </c>
      <c r="Q4840" t="s">
        <v>19</v>
      </c>
      <c r="R4840" t="s">
        <v>26</v>
      </c>
      <c r="S4840" t="s">
        <v>27</v>
      </c>
      <c r="T4840" t="s">
        <v>13311</v>
      </c>
      <c r="U4840" s="1">
        <v>45778</v>
      </c>
      <c r="V4840">
        <v>144</v>
      </c>
      <c r="W4840" t="str">
        <f t="shared" si="122"/>
        <v>120-149</v>
      </c>
    </row>
    <row r="4841" spans="1:23" x14ac:dyDescent="0.25">
      <c r="A4841" t="s">
        <v>5090</v>
      </c>
      <c r="B4841">
        <v>8711681265</v>
      </c>
      <c r="C4841">
        <v>9795360309</v>
      </c>
      <c r="D4841" s="1">
        <v>45630</v>
      </c>
      <c r="E4841">
        <v>99214</v>
      </c>
      <c r="F4841">
        <v>81000</v>
      </c>
      <c r="G4841" t="s">
        <v>3276</v>
      </c>
      <c r="H4841" s="34">
        <v>83694</v>
      </c>
      <c r="I4841" s="7">
        <v>62771</v>
      </c>
      <c r="J4841" s="7">
        <v>53355.35</v>
      </c>
      <c r="K4841" s="7">
        <v>0</v>
      </c>
      <c r="L4841" s="7">
        <v>9415.65</v>
      </c>
      <c r="M4841" s="5">
        <v>0.15</v>
      </c>
      <c r="N4841" t="s">
        <v>1139</v>
      </c>
      <c r="O4841" t="s">
        <v>17</v>
      </c>
      <c r="P4841" t="s">
        <v>3147</v>
      </c>
      <c r="Q4841" t="s">
        <v>19</v>
      </c>
      <c r="R4841" t="s">
        <v>38</v>
      </c>
      <c r="S4841" t="s">
        <v>17</v>
      </c>
      <c r="T4841" t="s">
        <v>13310</v>
      </c>
      <c r="U4841" s="1">
        <v>45774</v>
      </c>
      <c r="V4841">
        <v>144</v>
      </c>
      <c r="W4841" t="str">
        <f t="shared" si="122"/>
        <v>120-149</v>
      </c>
    </row>
    <row r="4842" spans="1:23" x14ac:dyDescent="0.25">
      <c r="A4842" t="s">
        <v>5091</v>
      </c>
      <c r="B4842">
        <v>4586005927</v>
      </c>
      <c r="C4842">
        <v>4588101489</v>
      </c>
      <c r="D4842" s="1">
        <v>45660</v>
      </c>
      <c r="E4842">
        <v>99233</v>
      </c>
      <c r="F4842">
        <v>80053</v>
      </c>
      <c r="G4842" t="s">
        <v>89</v>
      </c>
      <c r="H4842" s="34">
        <v>41136</v>
      </c>
      <c r="I4842" s="7">
        <v>26738</v>
      </c>
      <c r="J4842" s="7">
        <v>15515.44</v>
      </c>
      <c r="K4842" s="7">
        <v>8014</v>
      </c>
      <c r="L4842" s="7">
        <v>3208.56</v>
      </c>
      <c r="M4842" s="5">
        <v>0.12</v>
      </c>
      <c r="N4842" t="s">
        <v>46</v>
      </c>
      <c r="O4842" t="s">
        <v>27</v>
      </c>
      <c r="P4842" t="s">
        <v>31</v>
      </c>
      <c r="Q4842" t="s">
        <v>32</v>
      </c>
      <c r="R4842" t="s">
        <v>21</v>
      </c>
      <c r="S4842" t="s">
        <v>17</v>
      </c>
      <c r="T4842" t="s">
        <v>13312</v>
      </c>
      <c r="U4842" s="1">
        <v>45724</v>
      </c>
      <c r="V4842">
        <v>64</v>
      </c>
      <c r="W4842" t="str">
        <f t="shared" si="122"/>
        <v>60-89</v>
      </c>
    </row>
    <row r="4843" spans="1:23" x14ac:dyDescent="0.25">
      <c r="A4843" t="s">
        <v>5092</v>
      </c>
      <c r="B4843">
        <v>7890365216</v>
      </c>
      <c r="C4843">
        <v>5098420058</v>
      </c>
      <c r="D4843" s="1">
        <v>45572</v>
      </c>
      <c r="E4843">
        <v>99238</v>
      </c>
      <c r="F4843">
        <v>99211</v>
      </c>
      <c r="G4843" t="s">
        <v>91</v>
      </c>
      <c r="H4843" s="34">
        <v>66887</v>
      </c>
      <c r="I4843" s="7">
        <v>56854</v>
      </c>
      <c r="J4843" s="7">
        <v>31556.92</v>
      </c>
      <c r="K4843" s="7">
        <v>24160</v>
      </c>
      <c r="L4843" s="7">
        <v>1137.08</v>
      </c>
      <c r="M4843" s="5">
        <v>0.02</v>
      </c>
      <c r="N4843" t="s">
        <v>16</v>
      </c>
      <c r="O4843" t="s">
        <v>27</v>
      </c>
      <c r="P4843" t="s">
        <v>25</v>
      </c>
      <c r="Q4843" t="s">
        <v>32</v>
      </c>
      <c r="R4843" t="s">
        <v>21</v>
      </c>
      <c r="S4843" t="s">
        <v>17</v>
      </c>
      <c r="T4843" t="s">
        <v>13312</v>
      </c>
      <c r="U4843" s="1">
        <v>45713</v>
      </c>
      <c r="V4843">
        <v>141</v>
      </c>
      <c r="W4843" t="str">
        <f t="shared" si="122"/>
        <v>120-149</v>
      </c>
    </row>
    <row r="4844" spans="1:23" x14ac:dyDescent="0.25">
      <c r="A4844" t="s">
        <v>5093</v>
      </c>
      <c r="B4844">
        <v>4933524676</v>
      </c>
      <c r="C4844">
        <v>9662725776</v>
      </c>
      <c r="D4844" s="1">
        <v>45459</v>
      </c>
      <c r="E4844">
        <v>99222</v>
      </c>
      <c r="F4844">
        <v>36415</v>
      </c>
      <c r="G4844" t="s">
        <v>81</v>
      </c>
      <c r="H4844" s="34">
        <v>18833</v>
      </c>
      <c r="I4844" s="7">
        <v>16008</v>
      </c>
      <c r="J4844" s="7">
        <v>15687.84</v>
      </c>
      <c r="K4844" s="7">
        <v>0</v>
      </c>
      <c r="L4844" s="7">
        <v>320.16000000000003</v>
      </c>
      <c r="M4844" s="5">
        <v>0.02</v>
      </c>
      <c r="N4844" t="s">
        <v>16</v>
      </c>
      <c r="O4844" t="s">
        <v>17</v>
      </c>
      <c r="P4844" t="s">
        <v>3150</v>
      </c>
      <c r="Q4844" t="s">
        <v>32</v>
      </c>
      <c r="R4844" t="s">
        <v>43</v>
      </c>
      <c r="S4844" t="s">
        <v>17</v>
      </c>
      <c r="T4844" t="s">
        <v>13311</v>
      </c>
      <c r="U4844" s="1">
        <v>45535</v>
      </c>
      <c r="V4844">
        <v>76</v>
      </c>
      <c r="W4844" t="str">
        <f t="shared" si="122"/>
        <v>60-89</v>
      </c>
    </row>
    <row r="4845" spans="1:23" x14ac:dyDescent="0.25">
      <c r="A4845" t="s">
        <v>5094</v>
      </c>
      <c r="B4845">
        <v>7991034838</v>
      </c>
      <c r="C4845">
        <v>1034321745</v>
      </c>
      <c r="D4845" s="1">
        <v>45672</v>
      </c>
      <c r="E4845">
        <v>99215</v>
      </c>
      <c r="F4845">
        <v>99201</v>
      </c>
      <c r="G4845" t="s">
        <v>124</v>
      </c>
      <c r="H4845" s="34">
        <v>30784</v>
      </c>
      <c r="I4845" s="7">
        <v>24012</v>
      </c>
      <c r="J4845" s="7">
        <v>16248.599999999999</v>
      </c>
      <c r="K4845" s="7">
        <v>2961</v>
      </c>
      <c r="L4845" s="7">
        <v>4802.3999999999996</v>
      </c>
      <c r="M4845" s="5">
        <v>0.2</v>
      </c>
      <c r="N4845" t="s">
        <v>3140</v>
      </c>
      <c r="O4845" t="s">
        <v>30</v>
      </c>
      <c r="P4845" t="s">
        <v>3149</v>
      </c>
      <c r="Q4845" t="s">
        <v>19</v>
      </c>
      <c r="R4845" t="s">
        <v>21</v>
      </c>
      <c r="S4845" t="s">
        <v>27</v>
      </c>
      <c r="T4845" t="s">
        <v>13310</v>
      </c>
      <c r="U4845" s="1">
        <v>45710</v>
      </c>
      <c r="V4845">
        <v>38</v>
      </c>
      <c r="W4845" t="str">
        <f t="shared" si="122"/>
        <v>30-59</v>
      </c>
    </row>
    <row r="4846" spans="1:23" x14ac:dyDescent="0.25">
      <c r="A4846" t="s">
        <v>5095</v>
      </c>
      <c r="B4846">
        <v>5335859906</v>
      </c>
      <c r="C4846">
        <v>4383702585</v>
      </c>
      <c r="D4846" s="1">
        <v>45813</v>
      </c>
      <c r="E4846">
        <v>99221</v>
      </c>
      <c r="F4846">
        <v>90834</v>
      </c>
      <c r="G4846" t="s">
        <v>3357</v>
      </c>
      <c r="H4846" s="34">
        <v>52083</v>
      </c>
      <c r="I4846" s="7">
        <v>40625</v>
      </c>
      <c r="J4846" s="7">
        <v>27122</v>
      </c>
      <c r="K4846" s="7">
        <v>5378</v>
      </c>
      <c r="L4846" s="7">
        <v>8125</v>
      </c>
      <c r="M4846" s="5">
        <v>0.2</v>
      </c>
      <c r="N4846" t="s">
        <v>3140</v>
      </c>
      <c r="O4846" t="s">
        <v>27</v>
      </c>
      <c r="P4846" t="s">
        <v>35</v>
      </c>
      <c r="Q4846" t="s">
        <v>19</v>
      </c>
      <c r="R4846" t="s">
        <v>21</v>
      </c>
      <c r="S4846" t="s">
        <v>27</v>
      </c>
      <c r="T4846" t="s">
        <v>13312</v>
      </c>
      <c r="U4846" s="1">
        <v>45952</v>
      </c>
      <c r="V4846">
        <v>139</v>
      </c>
      <c r="W4846" t="str">
        <f t="shared" si="122"/>
        <v>120-149</v>
      </c>
    </row>
    <row r="4847" spans="1:23" x14ac:dyDescent="0.25">
      <c r="A4847" t="s">
        <v>5096</v>
      </c>
      <c r="B4847">
        <v>5102709078</v>
      </c>
      <c r="C4847">
        <v>994793685</v>
      </c>
      <c r="D4847" s="1">
        <v>45653</v>
      </c>
      <c r="E4847">
        <v>99231</v>
      </c>
      <c r="F4847">
        <v>97110</v>
      </c>
      <c r="G4847" t="s">
        <v>152</v>
      </c>
      <c r="H4847" s="34">
        <v>73421</v>
      </c>
      <c r="I4847" s="7">
        <v>57268</v>
      </c>
      <c r="J4847" s="7">
        <v>45814.400000000001</v>
      </c>
      <c r="K4847" s="7">
        <v>0</v>
      </c>
      <c r="L4847" s="7">
        <v>11453.6</v>
      </c>
      <c r="M4847" s="5">
        <v>0.2</v>
      </c>
      <c r="N4847" t="s">
        <v>3140</v>
      </c>
      <c r="O4847" t="s">
        <v>17</v>
      </c>
      <c r="P4847" t="s">
        <v>97</v>
      </c>
      <c r="Q4847" t="s">
        <v>32</v>
      </c>
      <c r="R4847" t="s">
        <v>21</v>
      </c>
      <c r="S4847" t="s">
        <v>17</v>
      </c>
      <c r="T4847" t="s">
        <v>13311</v>
      </c>
      <c r="U4847" s="1">
        <v>45791</v>
      </c>
      <c r="V4847">
        <v>138</v>
      </c>
      <c r="W4847" t="str">
        <f t="shared" si="122"/>
        <v>120-149</v>
      </c>
    </row>
    <row r="4848" spans="1:23" x14ac:dyDescent="0.25">
      <c r="A4848" t="s">
        <v>5097</v>
      </c>
      <c r="B4848">
        <v>6724454390</v>
      </c>
      <c r="C4848">
        <v>9515696034</v>
      </c>
      <c r="D4848" s="1">
        <v>45441</v>
      </c>
      <c r="E4848">
        <v>99223</v>
      </c>
      <c r="F4848">
        <v>99204</v>
      </c>
      <c r="G4848" t="s">
        <v>37</v>
      </c>
      <c r="H4848" s="34">
        <v>50722</v>
      </c>
      <c r="I4848" s="7">
        <v>40070</v>
      </c>
      <c r="J4848" s="7">
        <v>33658.800000000003</v>
      </c>
      <c r="K4848" s="7">
        <v>0</v>
      </c>
      <c r="L4848" s="7">
        <v>6411.2</v>
      </c>
      <c r="M4848" s="5">
        <v>0.16</v>
      </c>
      <c r="N4848" t="s">
        <v>1138</v>
      </c>
      <c r="O4848" t="s">
        <v>17</v>
      </c>
      <c r="P4848" t="s">
        <v>58</v>
      </c>
      <c r="Q4848" t="s">
        <v>19</v>
      </c>
      <c r="R4848" t="s">
        <v>38</v>
      </c>
      <c r="S4848" t="s">
        <v>27</v>
      </c>
      <c r="T4848" t="s">
        <v>13311</v>
      </c>
      <c r="U4848" s="1">
        <v>45555</v>
      </c>
      <c r="V4848">
        <v>114</v>
      </c>
      <c r="W4848" t="str">
        <f t="shared" si="122"/>
        <v>90-119</v>
      </c>
    </row>
    <row r="4849" spans="1:23" x14ac:dyDescent="0.25">
      <c r="A4849" t="s">
        <v>5098</v>
      </c>
      <c r="B4849">
        <v>5727371373</v>
      </c>
      <c r="C4849">
        <v>5148329955</v>
      </c>
      <c r="D4849" s="1">
        <v>45462</v>
      </c>
      <c r="E4849">
        <v>99238</v>
      </c>
      <c r="F4849">
        <v>99291</v>
      </c>
      <c r="G4849" t="s">
        <v>263</v>
      </c>
      <c r="H4849" s="34">
        <v>87132</v>
      </c>
      <c r="I4849" s="7">
        <v>71448</v>
      </c>
      <c r="J4849" s="7">
        <v>58587.360000000001</v>
      </c>
      <c r="K4849" s="7">
        <v>0</v>
      </c>
      <c r="L4849" s="7">
        <v>12860.64</v>
      </c>
      <c r="M4849" s="5">
        <v>0.18</v>
      </c>
      <c r="N4849" t="s">
        <v>3141</v>
      </c>
      <c r="O4849" t="s">
        <v>17</v>
      </c>
      <c r="P4849" t="s">
        <v>3148</v>
      </c>
      <c r="Q4849" t="s">
        <v>32</v>
      </c>
      <c r="R4849" t="s">
        <v>26</v>
      </c>
      <c r="S4849" t="s">
        <v>27</v>
      </c>
      <c r="T4849" t="s">
        <v>13312</v>
      </c>
      <c r="U4849" s="1">
        <v>45510</v>
      </c>
      <c r="V4849">
        <v>48</v>
      </c>
      <c r="W4849" t="str">
        <f t="shared" si="122"/>
        <v>30-59</v>
      </c>
    </row>
    <row r="4850" spans="1:23" x14ac:dyDescent="0.25">
      <c r="A4850" t="s">
        <v>5099</v>
      </c>
      <c r="B4850">
        <v>4390944930</v>
      </c>
      <c r="C4850">
        <v>9798372927</v>
      </c>
      <c r="D4850" s="1">
        <v>45818</v>
      </c>
      <c r="E4850">
        <v>99214</v>
      </c>
      <c r="F4850">
        <v>99283</v>
      </c>
      <c r="G4850" t="s">
        <v>574</v>
      </c>
      <c r="H4850" s="34">
        <v>95984</v>
      </c>
      <c r="I4850" s="7">
        <v>81586</v>
      </c>
      <c r="J4850" s="7">
        <v>61939.28</v>
      </c>
      <c r="K4850" s="7">
        <v>18015</v>
      </c>
      <c r="L4850" s="7">
        <v>1631.72</v>
      </c>
      <c r="M4850" s="5">
        <v>0.02</v>
      </c>
      <c r="N4850" t="s">
        <v>16</v>
      </c>
      <c r="O4850" t="s">
        <v>27</v>
      </c>
      <c r="P4850" t="s">
        <v>35</v>
      </c>
      <c r="Q4850" t="s">
        <v>19</v>
      </c>
      <c r="R4850" t="s">
        <v>21</v>
      </c>
      <c r="S4850" t="s">
        <v>21</v>
      </c>
      <c r="T4850" t="s">
        <v>13311</v>
      </c>
      <c r="U4850" s="1">
        <v>45968</v>
      </c>
      <c r="V4850">
        <v>150</v>
      </c>
      <c r="W4850" t="str">
        <f t="shared" si="122"/>
        <v>150-179</v>
      </c>
    </row>
    <row r="4851" spans="1:23" x14ac:dyDescent="0.25">
      <c r="A4851" t="s">
        <v>5100</v>
      </c>
      <c r="B4851">
        <v>9778126973</v>
      </c>
      <c r="C4851">
        <v>9152969542</v>
      </c>
      <c r="D4851" s="1">
        <v>45832</v>
      </c>
      <c r="E4851">
        <v>99232</v>
      </c>
      <c r="F4851">
        <v>97110</v>
      </c>
      <c r="G4851" t="s">
        <v>248</v>
      </c>
      <c r="H4851" s="34">
        <v>92302</v>
      </c>
      <c r="I4851" s="7">
        <v>71996</v>
      </c>
      <c r="J4851" s="7">
        <v>57596.800000000003</v>
      </c>
      <c r="K4851" s="7">
        <v>0</v>
      </c>
      <c r="L4851" s="7">
        <v>14399.2</v>
      </c>
      <c r="M4851" s="5">
        <v>0.2</v>
      </c>
      <c r="N4851" t="s">
        <v>3140</v>
      </c>
      <c r="O4851" t="s">
        <v>17</v>
      </c>
      <c r="P4851" t="s">
        <v>18</v>
      </c>
      <c r="Q4851" t="s">
        <v>32</v>
      </c>
      <c r="R4851" t="s">
        <v>21</v>
      </c>
      <c r="S4851" t="s">
        <v>17</v>
      </c>
      <c r="T4851" t="s">
        <v>13311</v>
      </c>
      <c r="U4851" s="1">
        <v>45893</v>
      </c>
      <c r="V4851">
        <v>61</v>
      </c>
      <c r="W4851" t="str">
        <f t="shared" si="122"/>
        <v>60-89</v>
      </c>
    </row>
    <row r="4852" spans="1:23" x14ac:dyDescent="0.25">
      <c r="A4852" t="s">
        <v>5101</v>
      </c>
      <c r="B4852">
        <v>4503750491</v>
      </c>
      <c r="C4852">
        <v>763794858</v>
      </c>
      <c r="D4852" s="1">
        <v>45608</v>
      </c>
      <c r="E4852">
        <v>99221</v>
      </c>
      <c r="F4852">
        <v>81000</v>
      </c>
      <c r="G4852" t="s">
        <v>3301</v>
      </c>
      <c r="H4852" s="34">
        <v>92123</v>
      </c>
      <c r="I4852" s="7">
        <v>73698</v>
      </c>
      <c r="J4852" s="7">
        <v>53317.279999999999</v>
      </c>
      <c r="K4852" s="7">
        <v>10063</v>
      </c>
      <c r="L4852" s="7">
        <v>10317.719999999999</v>
      </c>
      <c r="M4852" s="5">
        <v>0.14000000000000001</v>
      </c>
      <c r="N4852" t="s">
        <v>1135</v>
      </c>
      <c r="O4852" t="s">
        <v>27</v>
      </c>
      <c r="P4852" t="s">
        <v>31</v>
      </c>
      <c r="Q4852" t="s">
        <v>19</v>
      </c>
      <c r="R4852" t="s">
        <v>27</v>
      </c>
      <c r="S4852" t="s">
        <v>27</v>
      </c>
      <c r="T4852" t="s">
        <v>13312</v>
      </c>
      <c r="U4852" s="1">
        <v>45784</v>
      </c>
      <c r="V4852">
        <v>176</v>
      </c>
      <c r="W4852" t="str">
        <f t="shared" si="122"/>
        <v>150-179</v>
      </c>
    </row>
    <row r="4853" spans="1:23" x14ac:dyDescent="0.25">
      <c r="A4853" t="s">
        <v>5102</v>
      </c>
      <c r="B4853">
        <v>9265938974</v>
      </c>
      <c r="C4853">
        <v>9495402702</v>
      </c>
      <c r="D4853" s="1">
        <v>45815</v>
      </c>
      <c r="E4853">
        <v>99238</v>
      </c>
      <c r="F4853">
        <v>93000</v>
      </c>
      <c r="G4853" t="s">
        <v>182</v>
      </c>
      <c r="H4853" s="34">
        <v>80176</v>
      </c>
      <c r="I4853" s="7">
        <v>64141</v>
      </c>
      <c r="J4853" s="7">
        <v>55161.26</v>
      </c>
      <c r="K4853" s="7">
        <v>0</v>
      </c>
      <c r="L4853" s="7">
        <v>8979.74</v>
      </c>
      <c r="M4853" s="5">
        <v>0.14000000000000001</v>
      </c>
      <c r="N4853" t="s">
        <v>1135</v>
      </c>
      <c r="O4853" t="s">
        <v>17</v>
      </c>
      <c r="P4853" t="s">
        <v>40</v>
      </c>
      <c r="Q4853" t="s">
        <v>19</v>
      </c>
      <c r="R4853" t="s">
        <v>21</v>
      </c>
      <c r="S4853" t="s">
        <v>17</v>
      </c>
      <c r="T4853" t="s">
        <v>13311</v>
      </c>
      <c r="U4853" s="1">
        <v>45972</v>
      </c>
      <c r="V4853">
        <v>157</v>
      </c>
      <c r="W4853" t="str">
        <f t="shared" si="122"/>
        <v>150-179</v>
      </c>
    </row>
    <row r="4854" spans="1:23" x14ac:dyDescent="0.25">
      <c r="A4854" t="s">
        <v>5103</v>
      </c>
      <c r="B4854">
        <v>5260171366</v>
      </c>
      <c r="C4854">
        <v>388393605</v>
      </c>
      <c r="D4854" s="1">
        <v>45304</v>
      </c>
      <c r="E4854">
        <v>99233</v>
      </c>
      <c r="F4854">
        <v>99204</v>
      </c>
      <c r="G4854" t="s">
        <v>45</v>
      </c>
      <c r="H4854" s="34">
        <v>25785</v>
      </c>
      <c r="I4854" s="7">
        <v>21917</v>
      </c>
      <c r="J4854" s="7">
        <v>21478.66</v>
      </c>
      <c r="K4854" s="7">
        <v>0</v>
      </c>
      <c r="L4854" s="7">
        <v>438.34</v>
      </c>
      <c r="M4854" s="5">
        <v>0.02</v>
      </c>
      <c r="N4854" t="s">
        <v>16</v>
      </c>
      <c r="O4854" t="s">
        <v>17</v>
      </c>
      <c r="P4854" t="s">
        <v>25</v>
      </c>
      <c r="Q4854" t="s">
        <v>19</v>
      </c>
      <c r="R4854" t="s">
        <v>43</v>
      </c>
      <c r="S4854" t="s">
        <v>27</v>
      </c>
      <c r="T4854" t="s">
        <v>13312</v>
      </c>
      <c r="U4854" s="1">
        <v>45411</v>
      </c>
      <c r="V4854">
        <v>107</v>
      </c>
      <c r="W4854" t="str">
        <f t="shared" si="122"/>
        <v>90-119</v>
      </c>
    </row>
    <row r="4855" spans="1:23" x14ac:dyDescent="0.25">
      <c r="A4855" t="s">
        <v>5104</v>
      </c>
      <c r="B4855">
        <v>7941510414</v>
      </c>
      <c r="C4855">
        <v>5988582761</v>
      </c>
      <c r="D4855" s="1">
        <v>45812</v>
      </c>
      <c r="E4855">
        <v>99222</v>
      </c>
      <c r="F4855">
        <v>71046</v>
      </c>
      <c r="G4855" t="s">
        <v>3325</v>
      </c>
      <c r="H4855" s="34">
        <v>67366</v>
      </c>
      <c r="I4855" s="7">
        <v>52545</v>
      </c>
      <c r="J4855" s="7">
        <v>24193</v>
      </c>
      <c r="K4855" s="7">
        <v>17843</v>
      </c>
      <c r="L4855" s="7">
        <v>10509</v>
      </c>
      <c r="M4855" s="5">
        <v>0.2</v>
      </c>
      <c r="N4855" t="s">
        <v>3140</v>
      </c>
      <c r="O4855" t="s">
        <v>27</v>
      </c>
      <c r="P4855" t="s">
        <v>97</v>
      </c>
      <c r="Q4855" t="s">
        <v>32</v>
      </c>
      <c r="R4855" t="s">
        <v>27</v>
      </c>
      <c r="S4855" t="s">
        <v>27</v>
      </c>
      <c r="T4855" t="s">
        <v>13310</v>
      </c>
      <c r="U4855" s="1">
        <v>45905</v>
      </c>
      <c r="V4855">
        <v>93</v>
      </c>
      <c r="W4855" t="str">
        <f t="shared" si="122"/>
        <v>90-119</v>
      </c>
    </row>
    <row r="4856" spans="1:23" x14ac:dyDescent="0.25">
      <c r="A4856" t="s">
        <v>5105</v>
      </c>
      <c r="B4856">
        <v>6017174185</v>
      </c>
      <c r="C4856">
        <v>3354786051</v>
      </c>
      <c r="D4856" s="1">
        <v>45704</v>
      </c>
      <c r="E4856">
        <v>99221</v>
      </c>
      <c r="F4856">
        <v>80053</v>
      </c>
      <c r="G4856" t="s">
        <v>209</v>
      </c>
      <c r="H4856" s="34">
        <v>7239</v>
      </c>
      <c r="I4856" s="7">
        <v>5429</v>
      </c>
      <c r="J4856" s="7">
        <v>4031.6499999999996</v>
      </c>
      <c r="K4856" s="7">
        <v>583</v>
      </c>
      <c r="L4856" s="7">
        <v>814.35</v>
      </c>
      <c r="M4856" s="5">
        <v>0.15</v>
      </c>
      <c r="N4856" t="s">
        <v>1139</v>
      </c>
      <c r="O4856" t="s">
        <v>30</v>
      </c>
      <c r="P4856" t="s">
        <v>58</v>
      </c>
      <c r="Q4856" t="s">
        <v>32</v>
      </c>
      <c r="R4856" t="s">
        <v>38</v>
      </c>
      <c r="S4856" t="s">
        <v>21</v>
      </c>
      <c r="T4856" t="s">
        <v>13311</v>
      </c>
      <c r="U4856" s="1">
        <v>45868</v>
      </c>
      <c r="V4856">
        <v>164</v>
      </c>
      <c r="W4856" t="str">
        <f t="shared" si="122"/>
        <v>150-179</v>
      </c>
    </row>
    <row r="4857" spans="1:23" x14ac:dyDescent="0.25">
      <c r="A4857" t="s">
        <v>5106</v>
      </c>
      <c r="B4857">
        <v>7573912449</v>
      </c>
      <c r="C4857">
        <v>799667175</v>
      </c>
      <c r="D4857" s="1">
        <v>45888</v>
      </c>
      <c r="E4857">
        <v>99215</v>
      </c>
      <c r="F4857">
        <v>99283</v>
      </c>
      <c r="G4857" t="s">
        <v>63</v>
      </c>
      <c r="H4857" s="34">
        <v>17829</v>
      </c>
      <c r="I4857" s="7">
        <v>14085</v>
      </c>
      <c r="J4857" s="7">
        <v>7382.4</v>
      </c>
      <c r="K4857" s="7">
        <v>4449</v>
      </c>
      <c r="L4857" s="7">
        <v>2253.6</v>
      </c>
      <c r="M4857" s="5">
        <v>0.16</v>
      </c>
      <c r="N4857" t="s">
        <v>1138</v>
      </c>
      <c r="O4857" t="s">
        <v>27</v>
      </c>
      <c r="P4857" t="s">
        <v>40</v>
      </c>
      <c r="Q4857" t="s">
        <v>19</v>
      </c>
      <c r="R4857" t="s">
        <v>38</v>
      </c>
      <c r="S4857" t="s">
        <v>17</v>
      </c>
      <c r="T4857" t="s">
        <v>13311</v>
      </c>
      <c r="U4857" s="1">
        <v>45941</v>
      </c>
      <c r="V4857">
        <v>53</v>
      </c>
      <c r="W4857" t="str">
        <f t="shared" si="122"/>
        <v>30-59</v>
      </c>
    </row>
    <row r="4858" spans="1:23" x14ac:dyDescent="0.25">
      <c r="A4858" t="s">
        <v>5107</v>
      </c>
      <c r="B4858">
        <v>9999465586</v>
      </c>
      <c r="C4858">
        <v>7275540580</v>
      </c>
      <c r="D4858" s="1">
        <v>45931</v>
      </c>
      <c r="E4858">
        <v>99214</v>
      </c>
      <c r="F4858">
        <v>80053</v>
      </c>
      <c r="G4858" t="s">
        <v>3365</v>
      </c>
      <c r="H4858" s="34">
        <v>98710</v>
      </c>
      <c r="I4858" s="7">
        <v>80942</v>
      </c>
      <c r="J4858" s="7">
        <v>57511.44</v>
      </c>
      <c r="K4858" s="7">
        <v>8861</v>
      </c>
      <c r="L4858" s="7">
        <v>14569.56</v>
      </c>
      <c r="M4858" s="5">
        <v>0.18</v>
      </c>
      <c r="N4858" t="s">
        <v>3141</v>
      </c>
      <c r="O4858" t="s">
        <v>27</v>
      </c>
      <c r="P4858" t="s">
        <v>18</v>
      </c>
      <c r="Q4858" t="s">
        <v>32</v>
      </c>
      <c r="R4858" t="s">
        <v>20</v>
      </c>
      <c r="S4858" t="s">
        <v>21</v>
      </c>
      <c r="T4858" t="s">
        <v>13311</v>
      </c>
      <c r="U4858" s="1">
        <v>46080</v>
      </c>
      <c r="V4858">
        <v>149</v>
      </c>
      <c r="W4858" t="str">
        <f t="shared" si="122"/>
        <v>120-149</v>
      </c>
    </row>
    <row r="4859" spans="1:23" x14ac:dyDescent="0.25">
      <c r="A4859" t="s">
        <v>5108</v>
      </c>
      <c r="B4859">
        <v>8793510015</v>
      </c>
      <c r="C4859">
        <v>3327008581</v>
      </c>
      <c r="D4859" s="1">
        <v>45363</v>
      </c>
      <c r="E4859">
        <v>99231</v>
      </c>
      <c r="F4859">
        <v>99213</v>
      </c>
      <c r="G4859" t="s">
        <v>4314</v>
      </c>
      <c r="H4859" s="34">
        <v>83112</v>
      </c>
      <c r="I4859" s="7">
        <v>66490</v>
      </c>
      <c r="J4859" s="7">
        <v>57181.4</v>
      </c>
      <c r="K4859" s="7">
        <v>0</v>
      </c>
      <c r="L4859" s="7">
        <v>9308.6</v>
      </c>
      <c r="M4859" s="5">
        <v>0.14000000000000001</v>
      </c>
      <c r="N4859" t="s">
        <v>1135</v>
      </c>
      <c r="O4859" t="s">
        <v>17</v>
      </c>
      <c r="P4859" t="s">
        <v>3148</v>
      </c>
      <c r="Q4859" t="s">
        <v>19</v>
      </c>
      <c r="R4859" t="s">
        <v>38</v>
      </c>
      <c r="S4859" t="s">
        <v>27</v>
      </c>
      <c r="T4859" t="s">
        <v>13311</v>
      </c>
      <c r="U4859" s="1">
        <v>45442</v>
      </c>
      <c r="V4859">
        <v>79</v>
      </c>
      <c r="W4859" t="str">
        <f t="shared" si="122"/>
        <v>60-89</v>
      </c>
    </row>
    <row r="4860" spans="1:23" x14ac:dyDescent="0.25">
      <c r="A4860" t="s">
        <v>5109</v>
      </c>
      <c r="B4860">
        <v>3657824236</v>
      </c>
      <c r="C4860">
        <v>6095742702</v>
      </c>
      <c r="D4860" s="1">
        <v>45697</v>
      </c>
      <c r="E4860">
        <v>99238</v>
      </c>
      <c r="F4860">
        <v>99291</v>
      </c>
      <c r="G4860" t="s">
        <v>3204</v>
      </c>
      <c r="H4860" s="34">
        <v>41254</v>
      </c>
      <c r="I4860" s="7">
        <v>30941</v>
      </c>
      <c r="J4860" s="7">
        <v>26299.85</v>
      </c>
      <c r="K4860" s="7">
        <v>0</v>
      </c>
      <c r="L4860" s="7">
        <v>4641.1499999999996</v>
      </c>
      <c r="M4860" s="5">
        <v>0.15</v>
      </c>
      <c r="N4860" t="s">
        <v>1139</v>
      </c>
      <c r="O4860" t="s">
        <v>17</v>
      </c>
      <c r="P4860" t="s">
        <v>97</v>
      </c>
      <c r="Q4860" t="s">
        <v>19</v>
      </c>
      <c r="R4860" t="s">
        <v>38</v>
      </c>
      <c r="S4860" t="s">
        <v>27</v>
      </c>
      <c r="T4860" t="s">
        <v>13311</v>
      </c>
      <c r="U4860" s="1">
        <v>45830</v>
      </c>
      <c r="V4860">
        <v>133</v>
      </c>
      <c r="W4860" t="str">
        <f t="shared" si="122"/>
        <v>120-149</v>
      </c>
    </row>
    <row r="4861" spans="1:23" x14ac:dyDescent="0.25">
      <c r="A4861" t="s">
        <v>5110</v>
      </c>
      <c r="B4861">
        <v>4606176387</v>
      </c>
      <c r="C4861">
        <v>6551528250</v>
      </c>
      <c r="D4861" s="1">
        <v>45890</v>
      </c>
      <c r="E4861">
        <v>99231</v>
      </c>
      <c r="F4861">
        <v>99212</v>
      </c>
      <c r="G4861" t="s">
        <v>23</v>
      </c>
      <c r="H4861" s="34">
        <v>72881</v>
      </c>
      <c r="I4861" s="7">
        <v>58305</v>
      </c>
      <c r="J4861" s="7">
        <v>50142.3</v>
      </c>
      <c r="K4861" s="7">
        <v>0</v>
      </c>
      <c r="L4861" s="7">
        <v>8162.7</v>
      </c>
      <c r="M4861" s="5">
        <v>0.14000000000000001</v>
      </c>
      <c r="N4861" t="s">
        <v>1135</v>
      </c>
      <c r="O4861" t="s">
        <v>17</v>
      </c>
      <c r="P4861" t="s">
        <v>40</v>
      </c>
      <c r="Q4861" t="s">
        <v>19</v>
      </c>
      <c r="R4861" t="s">
        <v>38</v>
      </c>
      <c r="S4861" t="s">
        <v>27</v>
      </c>
      <c r="T4861" t="s">
        <v>13310</v>
      </c>
      <c r="U4861" s="1">
        <v>46051</v>
      </c>
      <c r="V4861">
        <v>161</v>
      </c>
      <c r="W4861" t="str">
        <f t="shared" si="122"/>
        <v>150-179</v>
      </c>
    </row>
    <row r="4862" spans="1:23" x14ac:dyDescent="0.25">
      <c r="A4862" t="s">
        <v>5111</v>
      </c>
      <c r="B4862">
        <v>4715309463</v>
      </c>
      <c r="C4862">
        <v>9659002137</v>
      </c>
      <c r="D4862" s="1">
        <v>45366</v>
      </c>
      <c r="E4862">
        <v>99231</v>
      </c>
      <c r="F4862">
        <v>99283</v>
      </c>
      <c r="G4862" t="s">
        <v>3240</v>
      </c>
      <c r="H4862" s="34">
        <v>68868</v>
      </c>
      <c r="I4862" s="7">
        <v>55094</v>
      </c>
      <c r="J4862" s="7">
        <v>25001.84</v>
      </c>
      <c r="K4862" s="7">
        <v>22379</v>
      </c>
      <c r="L4862" s="7">
        <v>7713.16</v>
      </c>
      <c r="M4862" s="5">
        <v>0.14000000000000001</v>
      </c>
      <c r="N4862" t="s">
        <v>1135</v>
      </c>
      <c r="O4862" t="s">
        <v>27</v>
      </c>
      <c r="P4862" t="s">
        <v>3146</v>
      </c>
      <c r="Q4862" t="s">
        <v>32</v>
      </c>
      <c r="R4862" t="s">
        <v>38</v>
      </c>
      <c r="S4862" t="s">
        <v>21</v>
      </c>
      <c r="T4862" t="s">
        <v>13312</v>
      </c>
      <c r="U4862" s="1">
        <v>45504</v>
      </c>
      <c r="V4862">
        <v>138</v>
      </c>
      <c r="W4862" t="str">
        <f t="shared" si="122"/>
        <v>120-149</v>
      </c>
    </row>
    <row r="4863" spans="1:23" x14ac:dyDescent="0.25">
      <c r="A4863" t="s">
        <v>5112</v>
      </c>
      <c r="B4863">
        <v>6895788610</v>
      </c>
      <c r="C4863">
        <v>4279186646</v>
      </c>
      <c r="D4863" s="1">
        <v>45514</v>
      </c>
      <c r="E4863">
        <v>99214</v>
      </c>
      <c r="F4863">
        <v>80053</v>
      </c>
      <c r="G4863" t="s">
        <v>3431</v>
      </c>
      <c r="H4863" s="34">
        <v>46033</v>
      </c>
      <c r="I4863" s="7">
        <v>33144</v>
      </c>
      <c r="J4863" s="7">
        <v>25364.48</v>
      </c>
      <c r="K4863" s="7">
        <v>5128</v>
      </c>
      <c r="L4863" s="7">
        <v>2651.52</v>
      </c>
      <c r="M4863" s="5">
        <v>0.08</v>
      </c>
      <c r="N4863" t="s">
        <v>24</v>
      </c>
      <c r="O4863" t="s">
        <v>30</v>
      </c>
      <c r="P4863" t="s">
        <v>18</v>
      </c>
      <c r="Q4863" t="s">
        <v>19</v>
      </c>
      <c r="R4863" t="s">
        <v>38</v>
      </c>
      <c r="S4863" t="s">
        <v>27</v>
      </c>
      <c r="T4863" t="s">
        <v>13312</v>
      </c>
      <c r="U4863" s="1">
        <v>45548</v>
      </c>
      <c r="V4863">
        <v>34</v>
      </c>
      <c r="W4863" t="str">
        <f t="shared" si="122"/>
        <v>30-59</v>
      </c>
    </row>
    <row r="4864" spans="1:23" x14ac:dyDescent="0.25">
      <c r="A4864" t="s">
        <v>5113</v>
      </c>
      <c r="B4864">
        <v>5710286581</v>
      </c>
      <c r="C4864">
        <v>9561611587</v>
      </c>
      <c r="D4864" s="1">
        <v>45422</v>
      </c>
      <c r="E4864">
        <v>99233</v>
      </c>
      <c r="F4864">
        <v>99291</v>
      </c>
      <c r="G4864" t="s">
        <v>203</v>
      </c>
      <c r="H4864" s="34">
        <v>45322</v>
      </c>
      <c r="I4864" s="7">
        <v>36258</v>
      </c>
      <c r="J4864" s="7">
        <v>31181.88</v>
      </c>
      <c r="K4864" s="7">
        <v>0</v>
      </c>
      <c r="L4864" s="7">
        <v>5076.12</v>
      </c>
      <c r="M4864" s="5">
        <v>0.14000000000000001</v>
      </c>
      <c r="N4864" t="s">
        <v>1135</v>
      </c>
      <c r="O4864" t="s">
        <v>17</v>
      </c>
      <c r="P4864" t="s">
        <v>31</v>
      </c>
      <c r="Q4864" t="s">
        <v>19</v>
      </c>
      <c r="R4864" t="s">
        <v>26</v>
      </c>
      <c r="S4864" t="s">
        <v>27</v>
      </c>
      <c r="T4864" t="s">
        <v>13310</v>
      </c>
      <c r="U4864" s="1">
        <v>45566</v>
      </c>
      <c r="V4864">
        <v>144</v>
      </c>
      <c r="W4864" t="str">
        <f t="shared" si="122"/>
        <v>120-149</v>
      </c>
    </row>
    <row r="4865" spans="1:23" x14ac:dyDescent="0.25">
      <c r="A4865" t="s">
        <v>5114</v>
      </c>
      <c r="B4865">
        <v>8796537922</v>
      </c>
      <c r="C4865">
        <v>7903941455</v>
      </c>
      <c r="D4865" s="1">
        <v>45371</v>
      </c>
      <c r="E4865">
        <v>99231</v>
      </c>
      <c r="F4865">
        <v>99215</v>
      </c>
      <c r="G4865" t="s">
        <v>3843</v>
      </c>
      <c r="H4865" s="34">
        <v>5080</v>
      </c>
      <c r="I4865" s="7">
        <v>4166</v>
      </c>
      <c r="J4865" s="7">
        <v>3416.12</v>
      </c>
      <c r="K4865" s="7">
        <v>0</v>
      </c>
      <c r="L4865" s="7">
        <v>749.88</v>
      </c>
      <c r="M4865" s="5">
        <v>0.18</v>
      </c>
      <c r="N4865" t="s">
        <v>3141</v>
      </c>
      <c r="O4865" t="s">
        <v>17</v>
      </c>
      <c r="P4865" t="s">
        <v>18</v>
      </c>
      <c r="Q4865" t="s">
        <v>19</v>
      </c>
      <c r="R4865" t="s">
        <v>43</v>
      </c>
      <c r="S4865" t="s">
        <v>27</v>
      </c>
      <c r="T4865" t="s">
        <v>13310</v>
      </c>
      <c r="U4865" s="1">
        <v>45484</v>
      </c>
      <c r="V4865">
        <v>113</v>
      </c>
      <c r="W4865" t="str">
        <f t="shared" si="122"/>
        <v>90-119</v>
      </c>
    </row>
    <row r="4866" spans="1:23" x14ac:dyDescent="0.25">
      <c r="A4866" t="s">
        <v>5115</v>
      </c>
      <c r="B4866">
        <v>1836240869</v>
      </c>
      <c r="C4866">
        <v>4658392530</v>
      </c>
      <c r="D4866" s="1">
        <v>45922</v>
      </c>
      <c r="E4866">
        <v>99221</v>
      </c>
      <c r="F4866">
        <v>99281</v>
      </c>
      <c r="G4866" t="s">
        <v>3641</v>
      </c>
      <c r="H4866" s="34">
        <v>74322</v>
      </c>
      <c r="I4866" s="7">
        <v>53512</v>
      </c>
      <c r="J4866" s="7">
        <v>49231.040000000001</v>
      </c>
      <c r="K4866" s="7">
        <v>0</v>
      </c>
      <c r="L4866" s="7">
        <v>4280.96</v>
      </c>
      <c r="M4866" s="5">
        <v>0.08</v>
      </c>
      <c r="N4866" t="s">
        <v>24</v>
      </c>
      <c r="O4866" t="s">
        <v>17</v>
      </c>
      <c r="P4866" t="s">
        <v>3147</v>
      </c>
      <c r="Q4866" t="s">
        <v>19</v>
      </c>
      <c r="R4866" t="s">
        <v>43</v>
      </c>
      <c r="S4866" t="s">
        <v>21</v>
      </c>
      <c r="T4866" t="s">
        <v>13312</v>
      </c>
      <c r="U4866" s="1">
        <v>46002</v>
      </c>
      <c r="V4866">
        <v>80</v>
      </c>
      <c r="W4866" t="str">
        <f t="shared" si="122"/>
        <v>60-89</v>
      </c>
    </row>
    <row r="4867" spans="1:23" x14ac:dyDescent="0.25">
      <c r="A4867" t="s">
        <v>5116</v>
      </c>
      <c r="B4867">
        <v>1928322586</v>
      </c>
      <c r="C4867">
        <v>2636487636</v>
      </c>
      <c r="D4867" s="1">
        <v>45297</v>
      </c>
      <c r="E4867">
        <v>99222</v>
      </c>
      <c r="F4867">
        <v>99214</v>
      </c>
      <c r="G4867" t="s">
        <v>34</v>
      </c>
      <c r="H4867" s="34">
        <v>43927</v>
      </c>
      <c r="I4867" s="7">
        <v>37338</v>
      </c>
      <c r="J4867" s="7">
        <v>24355.24</v>
      </c>
      <c r="K4867" s="7">
        <v>12236</v>
      </c>
      <c r="L4867" s="7">
        <v>746.76</v>
      </c>
      <c r="M4867" s="5">
        <v>0.02</v>
      </c>
      <c r="N4867" t="s">
        <v>16</v>
      </c>
      <c r="O4867" t="s">
        <v>27</v>
      </c>
      <c r="P4867" t="s">
        <v>18</v>
      </c>
      <c r="Q4867" t="s">
        <v>19</v>
      </c>
      <c r="R4867" t="s">
        <v>38</v>
      </c>
      <c r="S4867" t="s">
        <v>27</v>
      </c>
      <c r="T4867" t="s">
        <v>13311</v>
      </c>
      <c r="U4867" s="1">
        <v>45352</v>
      </c>
      <c r="V4867">
        <v>55</v>
      </c>
      <c r="W4867" t="str">
        <f t="shared" ref="W4867:W4930" si="123">IF(V4867="","",IF(V4867&lt;30,"0-29",IF(V4867&lt;60,"30-59",IF(V4867&lt;90,"60-89",IF(V4867&lt;120,"90-119",IF(V4867&lt;150,"120-149",IF(V4867&lt;180,"150-179",IF(V4867&lt;210,"180-209",IF(V4867&lt;240,"210-239",IF(V4867&lt;270,"240-269",IF(V4867&lt;300,"270-299",IF(V4867&lt;330,"300-329",IF(V4867&lt;360,"330-359","360+")))))))))))))</f>
        <v>30-59</v>
      </c>
    </row>
    <row r="4868" spans="1:23" x14ac:dyDescent="0.25">
      <c r="A4868" t="s">
        <v>5117</v>
      </c>
      <c r="B4868">
        <v>2397753901</v>
      </c>
      <c r="C4868">
        <v>5776153343</v>
      </c>
      <c r="D4868" s="1">
        <v>45541</v>
      </c>
      <c r="E4868">
        <v>99213</v>
      </c>
      <c r="F4868">
        <v>99204</v>
      </c>
      <c r="G4868" t="s">
        <v>224</v>
      </c>
      <c r="H4868" s="34">
        <v>82400</v>
      </c>
      <c r="I4868" s="7">
        <v>61800</v>
      </c>
      <c r="J4868" s="7">
        <v>45330</v>
      </c>
      <c r="K4868" s="7">
        <v>7200</v>
      </c>
      <c r="L4868" s="7">
        <v>9270</v>
      </c>
      <c r="M4868" s="5">
        <v>0.15</v>
      </c>
      <c r="N4868" t="s">
        <v>1139</v>
      </c>
      <c r="O4868" t="s">
        <v>30</v>
      </c>
      <c r="P4868" t="s">
        <v>58</v>
      </c>
      <c r="Q4868" t="s">
        <v>32</v>
      </c>
      <c r="R4868" t="s">
        <v>20</v>
      </c>
      <c r="S4868" t="s">
        <v>17</v>
      </c>
      <c r="T4868" t="s">
        <v>13310</v>
      </c>
      <c r="U4868" s="1">
        <v>45605</v>
      </c>
      <c r="V4868">
        <v>64</v>
      </c>
      <c r="W4868" t="str">
        <f t="shared" si="123"/>
        <v>60-89</v>
      </c>
    </row>
    <row r="4869" spans="1:23" x14ac:dyDescent="0.25">
      <c r="A4869" t="s">
        <v>5118</v>
      </c>
      <c r="B4869">
        <v>3146037058</v>
      </c>
      <c r="C4869">
        <v>7686174408</v>
      </c>
      <c r="D4869" s="1">
        <v>45672</v>
      </c>
      <c r="E4869">
        <v>99213</v>
      </c>
      <c r="F4869">
        <v>99291</v>
      </c>
      <c r="G4869" t="s">
        <v>3323</v>
      </c>
      <c r="H4869" s="34">
        <v>70097</v>
      </c>
      <c r="I4869" s="7">
        <v>52573</v>
      </c>
      <c r="J4869" s="7">
        <v>41175.050000000003</v>
      </c>
      <c r="K4869" s="7">
        <v>3512</v>
      </c>
      <c r="L4869" s="7">
        <v>7885.95</v>
      </c>
      <c r="M4869" s="5">
        <v>0.15</v>
      </c>
      <c r="N4869" t="s">
        <v>1139</v>
      </c>
      <c r="O4869" t="s">
        <v>30</v>
      </c>
      <c r="P4869" t="s">
        <v>40</v>
      </c>
      <c r="Q4869" t="s">
        <v>19</v>
      </c>
      <c r="R4869" t="s">
        <v>26</v>
      </c>
      <c r="S4869" t="s">
        <v>21</v>
      </c>
      <c r="T4869" t="s">
        <v>13310</v>
      </c>
      <c r="U4869" s="1">
        <v>45748</v>
      </c>
      <c r="V4869">
        <v>76</v>
      </c>
      <c r="W4869" t="str">
        <f t="shared" si="123"/>
        <v>60-89</v>
      </c>
    </row>
    <row r="4870" spans="1:23" x14ac:dyDescent="0.25">
      <c r="A4870" t="s">
        <v>5119</v>
      </c>
      <c r="B4870">
        <v>4818538149</v>
      </c>
      <c r="C4870">
        <v>4333627614</v>
      </c>
      <c r="D4870" s="1">
        <v>45890</v>
      </c>
      <c r="E4870">
        <v>99222</v>
      </c>
      <c r="F4870">
        <v>99202</v>
      </c>
      <c r="G4870" t="s">
        <v>3328</v>
      </c>
      <c r="H4870" s="34">
        <v>48125</v>
      </c>
      <c r="I4870" s="7">
        <v>39463</v>
      </c>
      <c r="J4870" s="7">
        <v>27832.66</v>
      </c>
      <c r="K4870" s="7">
        <v>4527</v>
      </c>
      <c r="L4870" s="7">
        <v>7103.34</v>
      </c>
      <c r="M4870" s="5">
        <v>0.18</v>
      </c>
      <c r="N4870" t="s">
        <v>3141</v>
      </c>
      <c r="O4870" t="s">
        <v>27</v>
      </c>
      <c r="P4870" t="s">
        <v>3148</v>
      </c>
      <c r="Q4870" t="s">
        <v>32</v>
      </c>
      <c r="R4870" t="s">
        <v>21</v>
      </c>
      <c r="S4870" t="s">
        <v>21</v>
      </c>
      <c r="T4870" t="s">
        <v>13311</v>
      </c>
      <c r="U4870" s="1">
        <v>45996</v>
      </c>
      <c r="V4870">
        <v>106</v>
      </c>
      <c r="W4870" t="str">
        <f t="shared" si="123"/>
        <v>90-119</v>
      </c>
    </row>
    <row r="4871" spans="1:23" x14ac:dyDescent="0.25">
      <c r="A4871" t="s">
        <v>5120</v>
      </c>
      <c r="B4871">
        <v>2388849972</v>
      </c>
      <c r="C4871">
        <v>8433134406</v>
      </c>
      <c r="D4871" s="1">
        <v>45934</v>
      </c>
      <c r="E4871">
        <v>99231</v>
      </c>
      <c r="F4871">
        <v>99202</v>
      </c>
      <c r="G4871" t="s">
        <v>3570</v>
      </c>
      <c r="H4871" s="34">
        <v>81399</v>
      </c>
      <c r="I4871" s="7">
        <v>52909</v>
      </c>
      <c r="J4871" s="7">
        <v>39738.92</v>
      </c>
      <c r="K4871" s="7">
        <v>6821</v>
      </c>
      <c r="L4871" s="7">
        <v>6349.08</v>
      </c>
      <c r="M4871" s="5">
        <v>0.12</v>
      </c>
      <c r="N4871" t="s">
        <v>46</v>
      </c>
      <c r="O4871" t="s">
        <v>30</v>
      </c>
      <c r="P4871" t="s">
        <v>3146</v>
      </c>
      <c r="Q4871" t="s">
        <v>19</v>
      </c>
      <c r="R4871" t="s">
        <v>26</v>
      </c>
      <c r="S4871" t="s">
        <v>21</v>
      </c>
      <c r="T4871" t="s">
        <v>13311</v>
      </c>
      <c r="U4871" s="1">
        <v>45971</v>
      </c>
      <c r="V4871">
        <v>37</v>
      </c>
      <c r="W4871" t="str">
        <f t="shared" si="123"/>
        <v>30-59</v>
      </c>
    </row>
    <row r="4872" spans="1:23" x14ac:dyDescent="0.25">
      <c r="A4872" t="s">
        <v>5121</v>
      </c>
      <c r="B4872">
        <v>4808971217</v>
      </c>
      <c r="C4872">
        <v>5964353204</v>
      </c>
      <c r="D4872" s="1">
        <v>45903</v>
      </c>
      <c r="E4872">
        <v>99213</v>
      </c>
      <c r="F4872">
        <v>71046</v>
      </c>
      <c r="G4872" t="s">
        <v>112</v>
      </c>
      <c r="H4872" s="34">
        <v>48449</v>
      </c>
      <c r="I4872" s="7">
        <v>36337</v>
      </c>
      <c r="J4872" s="7">
        <v>21086.45</v>
      </c>
      <c r="K4872" s="7">
        <v>9800</v>
      </c>
      <c r="L4872" s="7">
        <v>5450.55</v>
      </c>
      <c r="M4872" s="5">
        <v>0.15</v>
      </c>
      <c r="N4872" t="s">
        <v>1139</v>
      </c>
      <c r="O4872" t="s">
        <v>27</v>
      </c>
      <c r="P4872" t="s">
        <v>3146</v>
      </c>
      <c r="Q4872" t="s">
        <v>32</v>
      </c>
      <c r="R4872" t="s">
        <v>43</v>
      </c>
      <c r="S4872" t="s">
        <v>17</v>
      </c>
      <c r="T4872" t="s">
        <v>13310</v>
      </c>
      <c r="U4872" s="1">
        <v>46009</v>
      </c>
      <c r="V4872">
        <v>106</v>
      </c>
      <c r="W4872" t="str">
        <f t="shared" si="123"/>
        <v>90-119</v>
      </c>
    </row>
    <row r="4873" spans="1:23" x14ac:dyDescent="0.25">
      <c r="A4873" t="s">
        <v>5122</v>
      </c>
      <c r="B4873">
        <v>6208918534</v>
      </c>
      <c r="C4873">
        <v>3771223839</v>
      </c>
      <c r="D4873" s="1">
        <v>45294</v>
      </c>
      <c r="E4873">
        <v>99214</v>
      </c>
      <c r="F4873">
        <v>99281</v>
      </c>
      <c r="G4873" t="s">
        <v>3174</v>
      </c>
      <c r="H4873" s="34">
        <v>57109</v>
      </c>
      <c r="I4873" s="7">
        <v>45116</v>
      </c>
      <c r="J4873" s="7">
        <v>37897.440000000002</v>
      </c>
      <c r="K4873" s="7">
        <v>0</v>
      </c>
      <c r="L4873" s="7">
        <v>7218.56</v>
      </c>
      <c r="M4873" s="5">
        <v>0.16</v>
      </c>
      <c r="N4873" t="s">
        <v>1138</v>
      </c>
      <c r="O4873" t="s">
        <v>17</v>
      </c>
      <c r="P4873" t="s">
        <v>97</v>
      </c>
      <c r="Q4873" t="s">
        <v>19</v>
      </c>
      <c r="R4873" t="s">
        <v>38</v>
      </c>
      <c r="S4873" t="s">
        <v>27</v>
      </c>
      <c r="T4873" t="s">
        <v>13311</v>
      </c>
      <c r="U4873" s="1">
        <v>45434</v>
      </c>
      <c r="V4873">
        <v>140</v>
      </c>
      <c r="W4873" t="str">
        <f t="shared" si="123"/>
        <v>120-149</v>
      </c>
    </row>
    <row r="4874" spans="1:23" x14ac:dyDescent="0.25">
      <c r="A4874" t="s">
        <v>5123</v>
      </c>
      <c r="B4874">
        <v>7008510232</v>
      </c>
      <c r="C4874">
        <v>2497176224</v>
      </c>
      <c r="D4874" s="1">
        <v>45902</v>
      </c>
      <c r="E4874">
        <v>99215</v>
      </c>
      <c r="F4874">
        <v>99201</v>
      </c>
      <c r="G4874" t="s">
        <v>3316</v>
      </c>
      <c r="H4874" s="34">
        <v>82063</v>
      </c>
      <c r="I4874" s="7">
        <v>59085</v>
      </c>
      <c r="J4874" s="7">
        <v>48806.2</v>
      </c>
      <c r="K4874" s="7">
        <v>5552</v>
      </c>
      <c r="L4874" s="7">
        <v>4726.8</v>
      </c>
      <c r="M4874" s="5">
        <v>0.08</v>
      </c>
      <c r="N4874" t="s">
        <v>24</v>
      </c>
      <c r="O4874" t="s">
        <v>30</v>
      </c>
      <c r="P4874" t="s">
        <v>58</v>
      </c>
      <c r="Q4874" t="s">
        <v>32</v>
      </c>
      <c r="R4874" t="s">
        <v>43</v>
      </c>
      <c r="S4874" t="s">
        <v>21</v>
      </c>
      <c r="T4874" t="s">
        <v>13312</v>
      </c>
      <c r="U4874" s="1">
        <v>45943</v>
      </c>
      <c r="V4874">
        <v>41</v>
      </c>
      <c r="W4874" t="str">
        <f t="shared" si="123"/>
        <v>30-59</v>
      </c>
    </row>
    <row r="4875" spans="1:23" x14ac:dyDescent="0.25">
      <c r="A4875" t="s">
        <v>5124</v>
      </c>
      <c r="B4875">
        <v>2030181480</v>
      </c>
      <c r="C4875">
        <v>9759405663</v>
      </c>
      <c r="D4875" s="1">
        <v>45494</v>
      </c>
      <c r="E4875">
        <v>99213</v>
      </c>
      <c r="F4875">
        <v>99291</v>
      </c>
      <c r="G4875" t="s">
        <v>120</v>
      </c>
      <c r="H4875" s="34">
        <v>68868</v>
      </c>
      <c r="I4875" s="7">
        <v>44764</v>
      </c>
      <c r="J4875" s="7">
        <v>39392.32</v>
      </c>
      <c r="K4875" s="7">
        <v>0</v>
      </c>
      <c r="L4875" s="7">
        <v>5371.68</v>
      </c>
      <c r="M4875" s="5">
        <v>0.12</v>
      </c>
      <c r="N4875" t="s">
        <v>46</v>
      </c>
      <c r="O4875" t="s">
        <v>17</v>
      </c>
      <c r="P4875" t="s">
        <v>97</v>
      </c>
      <c r="Q4875" t="s">
        <v>19</v>
      </c>
      <c r="R4875" t="s">
        <v>27</v>
      </c>
      <c r="S4875" t="s">
        <v>27</v>
      </c>
      <c r="T4875" t="s">
        <v>13312</v>
      </c>
      <c r="U4875" s="1">
        <v>45587</v>
      </c>
      <c r="V4875">
        <v>93</v>
      </c>
      <c r="W4875" t="str">
        <f t="shared" si="123"/>
        <v>90-119</v>
      </c>
    </row>
    <row r="4876" spans="1:23" x14ac:dyDescent="0.25">
      <c r="A4876" t="s">
        <v>5125</v>
      </c>
      <c r="B4876">
        <v>6792946632</v>
      </c>
      <c r="C4876">
        <v>5821226774</v>
      </c>
      <c r="D4876" s="1">
        <v>45333</v>
      </c>
      <c r="E4876">
        <v>99221</v>
      </c>
      <c r="F4876">
        <v>93000</v>
      </c>
      <c r="G4876" t="s">
        <v>3288</v>
      </c>
      <c r="H4876" s="34">
        <v>70930</v>
      </c>
      <c r="I4876" s="7">
        <v>58163</v>
      </c>
      <c r="J4876" s="7">
        <v>47693.66</v>
      </c>
      <c r="K4876" s="7">
        <v>0</v>
      </c>
      <c r="L4876" s="7">
        <v>10469.34</v>
      </c>
      <c r="M4876" s="5">
        <v>0.18</v>
      </c>
      <c r="N4876" t="s">
        <v>3141</v>
      </c>
      <c r="O4876" t="s">
        <v>17</v>
      </c>
      <c r="P4876" t="s">
        <v>31</v>
      </c>
      <c r="Q4876" t="s">
        <v>19</v>
      </c>
      <c r="R4876" t="s">
        <v>20</v>
      </c>
      <c r="S4876" t="s">
        <v>21</v>
      </c>
      <c r="T4876" t="s">
        <v>13310</v>
      </c>
      <c r="U4876" s="1">
        <v>45380</v>
      </c>
      <c r="V4876">
        <v>47</v>
      </c>
      <c r="W4876" t="str">
        <f t="shared" si="123"/>
        <v>30-59</v>
      </c>
    </row>
    <row r="4877" spans="1:23" x14ac:dyDescent="0.25">
      <c r="A4877" t="s">
        <v>5126</v>
      </c>
      <c r="B4877">
        <v>385155008</v>
      </c>
      <c r="C4877">
        <v>4196886086</v>
      </c>
      <c r="D4877" s="1">
        <v>45475</v>
      </c>
      <c r="E4877">
        <v>99221</v>
      </c>
      <c r="F4877">
        <v>99205</v>
      </c>
      <c r="G4877" t="s">
        <v>3320</v>
      </c>
      <c r="H4877" s="34">
        <v>23704</v>
      </c>
      <c r="I4877" s="7">
        <v>18489</v>
      </c>
      <c r="J4877" s="7">
        <v>14791.2</v>
      </c>
      <c r="K4877" s="7">
        <v>0</v>
      </c>
      <c r="L4877" s="7">
        <v>3697.8</v>
      </c>
      <c r="M4877" s="5">
        <v>0.2</v>
      </c>
      <c r="N4877" t="s">
        <v>3140</v>
      </c>
      <c r="O4877" t="s">
        <v>17</v>
      </c>
      <c r="P4877" t="s">
        <v>3148</v>
      </c>
      <c r="Q4877" t="s">
        <v>19</v>
      </c>
      <c r="R4877" t="s">
        <v>20</v>
      </c>
      <c r="S4877" t="s">
        <v>21</v>
      </c>
      <c r="T4877" t="s">
        <v>13310</v>
      </c>
      <c r="U4877" s="1">
        <v>45597</v>
      </c>
      <c r="V4877">
        <v>122</v>
      </c>
      <c r="W4877" t="str">
        <f t="shared" si="123"/>
        <v>120-149</v>
      </c>
    </row>
    <row r="4878" spans="1:23" x14ac:dyDescent="0.25">
      <c r="A4878" t="s">
        <v>5127</v>
      </c>
      <c r="B4878">
        <v>6504404450</v>
      </c>
      <c r="C4878">
        <v>3012855343</v>
      </c>
      <c r="D4878" s="1">
        <v>45590</v>
      </c>
      <c r="E4878">
        <v>99222</v>
      </c>
      <c r="F4878">
        <v>99211</v>
      </c>
      <c r="G4878" t="s">
        <v>3320</v>
      </c>
      <c r="H4878" s="34">
        <v>53492</v>
      </c>
      <c r="I4878" s="7">
        <v>40119</v>
      </c>
      <c r="J4878" s="7">
        <v>34101.15</v>
      </c>
      <c r="K4878" s="7">
        <v>0</v>
      </c>
      <c r="L4878" s="7">
        <v>6017.85</v>
      </c>
      <c r="M4878" s="5">
        <v>0.15</v>
      </c>
      <c r="N4878" t="s">
        <v>1139</v>
      </c>
      <c r="O4878" t="s">
        <v>17</v>
      </c>
      <c r="P4878" t="s">
        <v>3150</v>
      </c>
      <c r="Q4878" t="s">
        <v>32</v>
      </c>
      <c r="R4878" t="s">
        <v>27</v>
      </c>
      <c r="S4878" t="s">
        <v>27</v>
      </c>
      <c r="T4878" t="s">
        <v>13311</v>
      </c>
      <c r="U4878" s="1">
        <v>45722</v>
      </c>
      <c r="V4878">
        <v>132</v>
      </c>
      <c r="W4878" t="str">
        <f t="shared" si="123"/>
        <v>120-149</v>
      </c>
    </row>
    <row r="4879" spans="1:23" x14ac:dyDescent="0.25">
      <c r="A4879" t="s">
        <v>5128</v>
      </c>
      <c r="B4879">
        <v>1900639024</v>
      </c>
      <c r="C4879">
        <v>2384098667</v>
      </c>
      <c r="D4879" s="1">
        <v>45300</v>
      </c>
      <c r="E4879">
        <v>99222</v>
      </c>
      <c r="F4879">
        <v>99213</v>
      </c>
      <c r="G4879" t="s">
        <v>54</v>
      </c>
      <c r="H4879" s="34">
        <v>23341</v>
      </c>
      <c r="I4879" s="7">
        <v>15172</v>
      </c>
      <c r="J4879" s="7">
        <v>13351.36</v>
      </c>
      <c r="K4879" s="7">
        <v>0</v>
      </c>
      <c r="L4879" s="7">
        <v>1820.64</v>
      </c>
      <c r="M4879" s="5">
        <v>0.12</v>
      </c>
      <c r="N4879" t="s">
        <v>46</v>
      </c>
      <c r="O4879" t="s">
        <v>17</v>
      </c>
      <c r="P4879" t="s">
        <v>25</v>
      </c>
      <c r="Q4879" t="s">
        <v>32</v>
      </c>
      <c r="R4879" t="s">
        <v>27</v>
      </c>
      <c r="S4879" t="s">
        <v>17</v>
      </c>
      <c r="T4879" t="s">
        <v>13310</v>
      </c>
      <c r="U4879" s="1">
        <v>45390</v>
      </c>
      <c r="V4879">
        <v>90</v>
      </c>
      <c r="W4879" t="str">
        <f t="shared" si="123"/>
        <v>90-119</v>
      </c>
    </row>
    <row r="4880" spans="1:23" x14ac:dyDescent="0.25">
      <c r="A4880" t="s">
        <v>5129</v>
      </c>
      <c r="B4880">
        <v>6016809421</v>
      </c>
      <c r="C4880">
        <v>5824121798</v>
      </c>
      <c r="D4880" s="1">
        <v>45816</v>
      </c>
      <c r="E4880">
        <v>99221</v>
      </c>
      <c r="F4880">
        <v>36415</v>
      </c>
      <c r="G4880" t="s">
        <v>574</v>
      </c>
      <c r="H4880" s="34">
        <v>82454</v>
      </c>
      <c r="I4880" s="7">
        <v>53595</v>
      </c>
      <c r="J4880" s="7">
        <v>37444.6</v>
      </c>
      <c r="K4880" s="7">
        <v>9719</v>
      </c>
      <c r="L4880" s="7">
        <v>6431.4</v>
      </c>
      <c r="M4880" s="5">
        <v>0.12</v>
      </c>
      <c r="N4880" t="s">
        <v>46</v>
      </c>
      <c r="O4880" t="s">
        <v>27</v>
      </c>
      <c r="P4880" t="s">
        <v>3147</v>
      </c>
      <c r="Q4880" t="s">
        <v>32</v>
      </c>
      <c r="R4880" t="s">
        <v>27</v>
      </c>
      <c r="S4880" t="s">
        <v>17</v>
      </c>
      <c r="T4880" t="s">
        <v>13312</v>
      </c>
      <c r="U4880" s="1">
        <v>45954</v>
      </c>
      <c r="V4880">
        <v>138</v>
      </c>
      <c r="W4880" t="str">
        <f t="shared" si="123"/>
        <v>120-149</v>
      </c>
    </row>
    <row r="4881" spans="1:23" x14ac:dyDescent="0.25">
      <c r="A4881" t="s">
        <v>5130</v>
      </c>
      <c r="B4881">
        <v>8580049648</v>
      </c>
      <c r="C4881">
        <v>3002779035</v>
      </c>
      <c r="D4881" s="1">
        <v>45717</v>
      </c>
      <c r="E4881">
        <v>99213</v>
      </c>
      <c r="F4881">
        <v>99285</v>
      </c>
      <c r="G4881" t="s">
        <v>3269</v>
      </c>
      <c r="H4881" s="34">
        <v>73915</v>
      </c>
      <c r="I4881" s="7">
        <v>60610</v>
      </c>
      <c r="J4881" s="7">
        <v>44506.2</v>
      </c>
      <c r="K4881" s="7">
        <v>5194</v>
      </c>
      <c r="L4881" s="7">
        <v>10909.8</v>
      </c>
      <c r="M4881" s="5">
        <v>0.18</v>
      </c>
      <c r="N4881" t="s">
        <v>3141</v>
      </c>
      <c r="O4881" t="s">
        <v>30</v>
      </c>
      <c r="P4881" t="s">
        <v>3149</v>
      </c>
      <c r="Q4881" t="s">
        <v>19</v>
      </c>
      <c r="R4881" t="s">
        <v>26</v>
      </c>
      <c r="S4881" t="s">
        <v>21</v>
      </c>
      <c r="T4881" t="s">
        <v>13311</v>
      </c>
      <c r="U4881" s="1">
        <v>45758</v>
      </c>
      <c r="V4881">
        <v>41</v>
      </c>
      <c r="W4881" t="str">
        <f t="shared" si="123"/>
        <v>30-59</v>
      </c>
    </row>
    <row r="4882" spans="1:23" x14ac:dyDescent="0.25">
      <c r="A4882" t="s">
        <v>5131</v>
      </c>
      <c r="B4882">
        <v>9044284397</v>
      </c>
      <c r="C4882">
        <v>9519399990</v>
      </c>
      <c r="D4882" s="1">
        <v>45343</v>
      </c>
      <c r="E4882">
        <v>99215</v>
      </c>
      <c r="F4882">
        <v>90834</v>
      </c>
      <c r="G4882" t="s">
        <v>495</v>
      </c>
      <c r="H4882" s="34">
        <v>81303</v>
      </c>
      <c r="I4882" s="7">
        <v>58538</v>
      </c>
      <c r="J4882" s="7">
        <v>46634.96</v>
      </c>
      <c r="K4882" s="7">
        <v>7220</v>
      </c>
      <c r="L4882" s="7">
        <v>4683.04</v>
      </c>
      <c r="M4882" s="5">
        <v>0.08</v>
      </c>
      <c r="N4882" t="s">
        <v>24</v>
      </c>
      <c r="O4882" t="s">
        <v>30</v>
      </c>
      <c r="P4882" t="s">
        <v>3146</v>
      </c>
      <c r="Q4882" t="s">
        <v>19</v>
      </c>
      <c r="R4882" t="s">
        <v>27</v>
      </c>
      <c r="S4882" t="s">
        <v>17</v>
      </c>
      <c r="T4882" t="s">
        <v>13312</v>
      </c>
      <c r="U4882" s="1">
        <v>45493</v>
      </c>
      <c r="V4882">
        <v>150</v>
      </c>
      <c r="W4882" t="str">
        <f t="shared" si="123"/>
        <v>150-179</v>
      </c>
    </row>
    <row r="4883" spans="1:23" x14ac:dyDescent="0.25">
      <c r="A4883" t="s">
        <v>5132</v>
      </c>
      <c r="B4883">
        <v>7275625814</v>
      </c>
      <c r="C4883">
        <v>6480729274</v>
      </c>
      <c r="D4883" s="1">
        <v>45914</v>
      </c>
      <c r="E4883">
        <v>99233</v>
      </c>
      <c r="F4883">
        <v>99202</v>
      </c>
      <c r="G4883" t="s">
        <v>87</v>
      </c>
      <c r="H4883" s="34">
        <v>91225</v>
      </c>
      <c r="I4883" s="7">
        <v>77541</v>
      </c>
      <c r="J4883" s="7">
        <v>66572.179999999993</v>
      </c>
      <c r="K4883" s="7">
        <v>9418</v>
      </c>
      <c r="L4883" s="7">
        <v>1550.82</v>
      </c>
      <c r="M4883" s="5">
        <v>0.02</v>
      </c>
      <c r="N4883" t="s">
        <v>16</v>
      </c>
      <c r="O4883" t="s">
        <v>30</v>
      </c>
      <c r="P4883" t="s">
        <v>35</v>
      </c>
      <c r="Q4883" t="s">
        <v>19</v>
      </c>
      <c r="R4883" t="s">
        <v>21</v>
      </c>
      <c r="S4883" t="s">
        <v>17</v>
      </c>
      <c r="T4883" t="s">
        <v>13310</v>
      </c>
      <c r="U4883" s="1">
        <v>45970</v>
      </c>
      <c r="V4883">
        <v>56</v>
      </c>
      <c r="W4883" t="str">
        <f t="shared" si="123"/>
        <v>30-59</v>
      </c>
    </row>
    <row r="4884" spans="1:23" x14ac:dyDescent="0.25">
      <c r="A4884" t="s">
        <v>5133</v>
      </c>
      <c r="B4884">
        <v>4799538099</v>
      </c>
      <c r="C4884">
        <v>2753023287</v>
      </c>
      <c r="D4884" s="1">
        <v>45859</v>
      </c>
      <c r="E4884">
        <v>99223</v>
      </c>
      <c r="F4884">
        <v>99215</v>
      </c>
      <c r="G4884" t="s">
        <v>3158</v>
      </c>
      <c r="H4884" s="34">
        <v>71154</v>
      </c>
      <c r="I4884" s="7">
        <v>55500</v>
      </c>
      <c r="J4884" s="7">
        <v>30992</v>
      </c>
      <c r="K4884" s="7">
        <v>13408</v>
      </c>
      <c r="L4884" s="7">
        <v>11100</v>
      </c>
      <c r="M4884" s="5">
        <v>0.2</v>
      </c>
      <c r="N4884" t="s">
        <v>3140</v>
      </c>
      <c r="O4884" t="s">
        <v>27</v>
      </c>
      <c r="P4884" t="s">
        <v>97</v>
      </c>
      <c r="Q4884" t="s">
        <v>19</v>
      </c>
      <c r="R4884" t="s">
        <v>38</v>
      </c>
      <c r="S4884" t="s">
        <v>27</v>
      </c>
      <c r="T4884" t="s">
        <v>13311</v>
      </c>
      <c r="U4884" s="1">
        <v>45933</v>
      </c>
      <c r="V4884">
        <v>74</v>
      </c>
      <c r="W4884" t="str">
        <f t="shared" si="123"/>
        <v>60-89</v>
      </c>
    </row>
    <row r="4885" spans="1:23" x14ac:dyDescent="0.25">
      <c r="A4885" t="s">
        <v>5134</v>
      </c>
      <c r="B4885">
        <v>157529935</v>
      </c>
      <c r="C4885">
        <v>9831997432</v>
      </c>
      <c r="D4885" s="1">
        <v>45319</v>
      </c>
      <c r="E4885">
        <v>99214</v>
      </c>
      <c r="F4885">
        <v>71046</v>
      </c>
      <c r="G4885" t="s">
        <v>142</v>
      </c>
      <c r="H4885" s="34">
        <v>83002</v>
      </c>
      <c r="I4885" s="7">
        <v>64742</v>
      </c>
      <c r="J4885" s="7">
        <v>51793.599999999999</v>
      </c>
      <c r="K4885" s="7">
        <v>0</v>
      </c>
      <c r="L4885" s="7">
        <v>12948.4</v>
      </c>
      <c r="M4885" s="5">
        <v>0.2</v>
      </c>
      <c r="N4885" t="s">
        <v>3140</v>
      </c>
      <c r="O4885" t="s">
        <v>17</v>
      </c>
      <c r="P4885" t="s">
        <v>3150</v>
      </c>
      <c r="Q4885" t="s">
        <v>32</v>
      </c>
      <c r="R4885" t="s">
        <v>27</v>
      </c>
      <c r="S4885" t="s">
        <v>27</v>
      </c>
      <c r="T4885" t="s">
        <v>13311</v>
      </c>
      <c r="U4885" s="1">
        <v>45394</v>
      </c>
      <c r="V4885">
        <v>75</v>
      </c>
      <c r="W4885" t="str">
        <f t="shared" si="123"/>
        <v>60-89</v>
      </c>
    </row>
    <row r="4886" spans="1:23" x14ac:dyDescent="0.25">
      <c r="A4886" t="s">
        <v>5135</v>
      </c>
      <c r="B4886">
        <v>2174299047</v>
      </c>
      <c r="C4886">
        <v>4991110504</v>
      </c>
      <c r="D4886" s="1">
        <v>45926</v>
      </c>
      <c r="E4886">
        <v>99238</v>
      </c>
      <c r="F4886">
        <v>99204</v>
      </c>
      <c r="G4886" t="s">
        <v>42</v>
      </c>
      <c r="H4886" s="34">
        <v>92280</v>
      </c>
      <c r="I4886" s="7">
        <v>72901</v>
      </c>
      <c r="J4886" s="7">
        <v>50454.84</v>
      </c>
      <c r="K4886" s="7">
        <v>10782</v>
      </c>
      <c r="L4886" s="7">
        <v>11664.16</v>
      </c>
      <c r="M4886" s="5">
        <v>0.16</v>
      </c>
      <c r="N4886" t="s">
        <v>1138</v>
      </c>
      <c r="O4886" t="s">
        <v>30</v>
      </c>
      <c r="P4886" t="s">
        <v>3146</v>
      </c>
      <c r="Q4886" t="s">
        <v>32</v>
      </c>
      <c r="R4886" t="s">
        <v>21</v>
      </c>
      <c r="S4886" t="s">
        <v>17</v>
      </c>
      <c r="T4886" t="s">
        <v>13312</v>
      </c>
      <c r="U4886" s="1">
        <v>46085</v>
      </c>
      <c r="V4886">
        <v>159</v>
      </c>
      <c r="W4886" t="str">
        <f t="shared" si="123"/>
        <v>150-179</v>
      </c>
    </row>
    <row r="4887" spans="1:23" x14ac:dyDescent="0.25">
      <c r="A4887" t="s">
        <v>5136</v>
      </c>
      <c r="B4887">
        <v>684309867</v>
      </c>
      <c r="C4887">
        <v>9812660256</v>
      </c>
      <c r="D4887" s="1">
        <v>45628</v>
      </c>
      <c r="E4887">
        <v>99231</v>
      </c>
      <c r="F4887">
        <v>99201</v>
      </c>
      <c r="G4887" t="s">
        <v>171</v>
      </c>
      <c r="H4887" s="34">
        <v>76031</v>
      </c>
      <c r="I4887" s="7">
        <v>60064</v>
      </c>
      <c r="J4887" s="7">
        <v>46315.76</v>
      </c>
      <c r="K4887" s="7">
        <v>4138</v>
      </c>
      <c r="L4887" s="7">
        <v>9610.24</v>
      </c>
      <c r="M4887" s="5">
        <v>0.16</v>
      </c>
      <c r="N4887" t="s">
        <v>1138</v>
      </c>
      <c r="O4887" t="s">
        <v>30</v>
      </c>
      <c r="P4887" t="s">
        <v>58</v>
      </c>
      <c r="Q4887" t="s">
        <v>32</v>
      </c>
      <c r="R4887" t="s">
        <v>27</v>
      </c>
      <c r="S4887" t="s">
        <v>21</v>
      </c>
      <c r="T4887" t="s">
        <v>13310</v>
      </c>
      <c r="U4887" s="1">
        <v>45684</v>
      </c>
      <c r="V4887">
        <v>56</v>
      </c>
      <c r="W4887" t="str">
        <f t="shared" si="123"/>
        <v>30-59</v>
      </c>
    </row>
    <row r="4888" spans="1:23" x14ac:dyDescent="0.25">
      <c r="A4888" t="s">
        <v>5137</v>
      </c>
      <c r="B4888">
        <v>6165599207</v>
      </c>
      <c r="C4888">
        <v>4535218108</v>
      </c>
      <c r="D4888" s="1">
        <v>45852</v>
      </c>
      <c r="E4888">
        <v>99232</v>
      </c>
      <c r="F4888">
        <v>99211</v>
      </c>
      <c r="G4888" t="s">
        <v>3250</v>
      </c>
      <c r="H4888" s="34">
        <v>40038</v>
      </c>
      <c r="I4888" s="7">
        <v>30029</v>
      </c>
      <c r="J4888" s="7">
        <v>25524.65</v>
      </c>
      <c r="K4888" s="7">
        <v>0</v>
      </c>
      <c r="L4888" s="7">
        <v>4504.3500000000004</v>
      </c>
      <c r="M4888" s="5">
        <v>0.15</v>
      </c>
      <c r="N4888" t="s">
        <v>1139</v>
      </c>
      <c r="O4888" t="s">
        <v>17</v>
      </c>
      <c r="P4888" t="s">
        <v>58</v>
      </c>
      <c r="Q4888" t="s">
        <v>32</v>
      </c>
      <c r="R4888" t="s">
        <v>21</v>
      </c>
      <c r="S4888" t="s">
        <v>21</v>
      </c>
      <c r="T4888" t="s">
        <v>13312</v>
      </c>
      <c r="U4888" s="1">
        <v>45936</v>
      </c>
      <c r="V4888">
        <v>84</v>
      </c>
      <c r="W4888" t="str">
        <f t="shared" si="123"/>
        <v>60-89</v>
      </c>
    </row>
    <row r="4889" spans="1:23" x14ac:dyDescent="0.25">
      <c r="A4889" t="s">
        <v>5138</v>
      </c>
      <c r="B4889">
        <v>6230612377</v>
      </c>
      <c r="C4889">
        <v>3984103070</v>
      </c>
      <c r="D4889" s="1">
        <v>45399</v>
      </c>
      <c r="E4889">
        <v>99233</v>
      </c>
      <c r="F4889">
        <v>99283</v>
      </c>
      <c r="G4889" t="s">
        <v>272</v>
      </c>
      <c r="H4889" s="34">
        <v>93334</v>
      </c>
      <c r="I4889" s="7">
        <v>67200</v>
      </c>
      <c r="J4889" s="7">
        <v>54723</v>
      </c>
      <c r="K4889" s="7">
        <v>7101</v>
      </c>
      <c r="L4889" s="7">
        <v>5376</v>
      </c>
      <c r="M4889" s="5">
        <v>0.08</v>
      </c>
      <c r="N4889" t="s">
        <v>24</v>
      </c>
      <c r="O4889" t="s">
        <v>30</v>
      </c>
      <c r="P4889" t="s">
        <v>25</v>
      </c>
      <c r="Q4889" t="s">
        <v>19</v>
      </c>
      <c r="R4889" t="s">
        <v>26</v>
      </c>
      <c r="S4889" t="s">
        <v>21</v>
      </c>
      <c r="T4889" t="s">
        <v>13310</v>
      </c>
      <c r="U4889" s="1">
        <v>45502</v>
      </c>
      <c r="V4889">
        <v>103</v>
      </c>
      <c r="W4889" t="str">
        <f t="shared" si="123"/>
        <v>90-119</v>
      </c>
    </row>
    <row r="4890" spans="1:23" x14ac:dyDescent="0.25">
      <c r="A4890" t="s">
        <v>5139</v>
      </c>
      <c r="B4890">
        <v>2252531276</v>
      </c>
      <c r="C4890">
        <v>8994332333</v>
      </c>
      <c r="D4890" s="1">
        <v>45629</v>
      </c>
      <c r="E4890">
        <v>99221</v>
      </c>
      <c r="F4890">
        <v>99203</v>
      </c>
      <c r="G4890" t="s">
        <v>3505</v>
      </c>
      <c r="H4890" s="34">
        <v>28800</v>
      </c>
      <c r="I4890" s="7">
        <v>22464</v>
      </c>
      <c r="J4890" s="7">
        <v>17971.2</v>
      </c>
      <c r="K4890" s="7">
        <v>0</v>
      </c>
      <c r="L4890" s="7">
        <v>4492.8</v>
      </c>
      <c r="M4890" s="5">
        <v>0.2</v>
      </c>
      <c r="N4890" t="s">
        <v>3140</v>
      </c>
      <c r="O4890" t="s">
        <v>17</v>
      </c>
      <c r="P4890" t="s">
        <v>3148</v>
      </c>
      <c r="Q4890" t="s">
        <v>19</v>
      </c>
      <c r="R4890" t="s">
        <v>38</v>
      </c>
      <c r="S4890" t="s">
        <v>27</v>
      </c>
      <c r="T4890" t="s">
        <v>13310</v>
      </c>
      <c r="U4890" s="1">
        <v>45675</v>
      </c>
      <c r="V4890">
        <v>46</v>
      </c>
      <c r="W4890" t="str">
        <f t="shared" si="123"/>
        <v>30-59</v>
      </c>
    </row>
    <row r="4891" spans="1:23" x14ac:dyDescent="0.25">
      <c r="A4891" t="s">
        <v>5140</v>
      </c>
      <c r="B4891">
        <v>7568289854</v>
      </c>
      <c r="C4891">
        <v>3628201172</v>
      </c>
      <c r="D4891" s="1">
        <v>45538</v>
      </c>
      <c r="E4891">
        <v>99232</v>
      </c>
      <c r="F4891">
        <v>99285</v>
      </c>
      <c r="G4891" t="s">
        <v>112</v>
      </c>
      <c r="H4891" s="34">
        <v>54932</v>
      </c>
      <c r="I4891" s="7">
        <v>42847</v>
      </c>
      <c r="J4891" s="7">
        <v>23467.599999999999</v>
      </c>
      <c r="K4891" s="7">
        <v>10810</v>
      </c>
      <c r="L4891" s="7">
        <v>8569.4</v>
      </c>
      <c r="M4891" s="5">
        <v>0.2</v>
      </c>
      <c r="N4891" t="s">
        <v>3140</v>
      </c>
      <c r="O4891" t="s">
        <v>27</v>
      </c>
      <c r="P4891" t="s">
        <v>35</v>
      </c>
      <c r="Q4891" t="s">
        <v>19</v>
      </c>
      <c r="R4891" t="s">
        <v>20</v>
      </c>
      <c r="S4891" t="s">
        <v>21</v>
      </c>
      <c r="T4891" t="s">
        <v>13310</v>
      </c>
      <c r="U4891" s="1">
        <v>45593</v>
      </c>
      <c r="V4891">
        <v>55</v>
      </c>
      <c r="W4891" t="str">
        <f t="shared" si="123"/>
        <v>30-59</v>
      </c>
    </row>
    <row r="4892" spans="1:23" x14ac:dyDescent="0.25">
      <c r="A4892" t="s">
        <v>5141</v>
      </c>
      <c r="B4892">
        <v>5832118859</v>
      </c>
      <c r="C4892">
        <v>5664176882</v>
      </c>
      <c r="D4892" s="1">
        <v>45744</v>
      </c>
      <c r="E4892">
        <v>99215</v>
      </c>
      <c r="F4892">
        <v>36415</v>
      </c>
      <c r="G4892" t="s">
        <v>152</v>
      </c>
      <c r="H4892" s="34">
        <v>89958</v>
      </c>
      <c r="I4892" s="7">
        <v>58473</v>
      </c>
      <c r="J4892" s="7">
        <v>51456.24</v>
      </c>
      <c r="K4892" s="7">
        <v>0</v>
      </c>
      <c r="L4892" s="7">
        <v>7016.76</v>
      </c>
      <c r="M4892" s="5">
        <v>0.12</v>
      </c>
      <c r="N4892" t="s">
        <v>46</v>
      </c>
      <c r="O4892" t="s">
        <v>17</v>
      </c>
      <c r="P4892" t="s">
        <v>40</v>
      </c>
      <c r="Q4892" t="s">
        <v>32</v>
      </c>
      <c r="R4892" t="s">
        <v>21</v>
      </c>
      <c r="S4892" t="s">
        <v>21</v>
      </c>
      <c r="T4892" t="s">
        <v>13310</v>
      </c>
      <c r="U4892" s="1">
        <v>45797</v>
      </c>
      <c r="V4892">
        <v>53</v>
      </c>
      <c r="W4892" t="str">
        <f t="shared" si="123"/>
        <v>30-59</v>
      </c>
    </row>
    <row r="4893" spans="1:23" x14ac:dyDescent="0.25">
      <c r="A4893" t="s">
        <v>5142</v>
      </c>
      <c r="B4893">
        <v>5756030065</v>
      </c>
      <c r="C4893">
        <v>8694718595</v>
      </c>
      <c r="D4893" s="1">
        <v>45322</v>
      </c>
      <c r="E4893">
        <v>99231</v>
      </c>
      <c r="F4893">
        <v>99203</v>
      </c>
      <c r="G4893" t="s">
        <v>3262</v>
      </c>
      <c r="H4893" s="34">
        <v>89549</v>
      </c>
      <c r="I4893" s="7">
        <v>58207</v>
      </c>
      <c r="J4893" s="7">
        <v>45590.16</v>
      </c>
      <c r="K4893" s="7">
        <v>5632</v>
      </c>
      <c r="L4893" s="7">
        <v>6984.84</v>
      </c>
      <c r="M4893" s="5">
        <v>0.12</v>
      </c>
      <c r="N4893" t="s">
        <v>46</v>
      </c>
      <c r="O4893" t="s">
        <v>30</v>
      </c>
      <c r="P4893" t="s">
        <v>18</v>
      </c>
      <c r="Q4893" t="s">
        <v>19</v>
      </c>
      <c r="R4893" t="s">
        <v>26</v>
      </c>
      <c r="S4893" t="s">
        <v>21</v>
      </c>
      <c r="T4893" t="s">
        <v>13311</v>
      </c>
      <c r="U4893" s="1">
        <v>45447</v>
      </c>
      <c r="V4893">
        <v>125</v>
      </c>
      <c r="W4893" t="str">
        <f t="shared" si="123"/>
        <v>120-149</v>
      </c>
    </row>
    <row r="4894" spans="1:23" x14ac:dyDescent="0.25">
      <c r="A4894" t="s">
        <v>5143</v>
      </c>
      <c r="B4894">
        <v>3181145707</v>
      </c>
      <c r="C4894">
        <v>3728371669</v>
      </c>
      <c r="D4894" s="1">
        <v>45768</v>
      </c>
      <c r="E4894">
        <v>99221</v>
      </c>
      <c r="F4894">
        <v>99281</v>
      </c>
      <c r="G4894" t="s">
        <v>3316</v>
      </c>
      <c r="H4894" s="34">
        <v>53403</v>
      </c>
      <c r="I4894" s="7">
        <v>43790</v>
      </c>
      <c r="J4894" s="7">
        <v>30377.8</v>
      </c>
      <c r="K4894" s="7">
        <v>5530</v>
      </c>
      <c r="L4894" s="7">
        <v>7882.2</v>
      </c>
      <c r="M4894" s="5">
        <v>0.18</v>
      </c>
      <c r="N4894" t="s">
        <v>3141</v>
      </c>
      <c r="O4894" t="s">
        <v>27</v>
      </c>
      <c r="P4894" t="s">
        <v>3146</v>
      </c>
      <c r="Q4894" t="s">
        <v>32</v>
      </c>
      <c r="R4894" t="s">
        <v>26</v>
      </c>
      <c r="S4894" t="s">
        <v>21</v>
      </c>
      <c r="T4894" t="s">
        <v>13310</v>
      </c>
      <c r="U4894" s="1">
        <v>45823</v>
      </c>
      <c r="V4894">
        <v>55</v>
      </c>
      <c r="W4894" t="str">
        <f t="shared" si="123"/>
        <v>30-59</v>
      </c>
    </row>
    <row r="4895" spans="1:23" x14ac:dyDescent="0.25">
      <c r="A4895" t="s">
        <v>5144</v>
      </c>
      <c r="B4895">
        <v>2266112389</v>
      </c>
      <c r="C4895">
        <v>5934681905</v>
      </c>
      <c r="D4895" s="1">
        <v>45737</v>
      </c>
      <c r="E4895">
        <v>99223</v>
      </c>
      <c r="F4895">
        <v>99203</v>
      </c>
      <c r="G4895" t="s">
        <v>171</v>
      </c>
      <c r="H4895" s="34">
        <v>61487</v>
      </c>
      <c r="I4895" s="7">
        <v>49190</v>
      </c>
      <c r="J4895" s="7">
        <v>37776.400000000001</v>
      </c>
      <c r="K4895" s="7">
        <v>4527</v>
      </c>
      <c r="L4895" s="7">
        <v>6886.6</v>
      </c>
      <c r="M4895" s="5">
        <v>0.14000000000000001</v>
      </c>
      <c r="N4895" t="s">
        <v>1135</v>
      </c>
      <c r="O4895" t="s">
        <v>30</v>
      </c>
      <c r="P4895" t="s">
        <v>35</v>
      </c>
      <c r="Q4895" t="s">
        <v>19</v>
      </c>
      <c r="R4895" t="s">
        <v>20</v>
      </c>
      <c r="S4895" t="s">
        <v>21</v>
      </c>
      <c r="T4895" t="s">
        <v>13311</v>
      </c>
      <c r="U4895" s="1">
        <v>45844</v>
      </c>
      <c r="V4895">
        <v>107</v>
      </c>
      <c r="W4895" t="str">
        <f t="shared" si="123"/>
        <v>90-119</v>
      </c>
    </row>
    <row r="4896" spans="1:23" x14ac:dyDescent="0.25">
      <c r="A4896" t="s">
        <v>5145</v>
      </c>
      <c r="B4896">
        <v>661895542</v>
      </c>
      <c r="C4896">
        <v>9256768859</v>
      </c>
      <c r="D4896" s="1">
        <v>45460</v>
      </c>
      <c r="E4896">
        <v>99222</v>
      </c>
      <c r="F4896">
        <v>93000</v>
      </c>
      <c r="G4896" t="s">
        <v>3192</v>
      </c>
      <c r="H4896" s="34">
        <v>97559</v>
      </c>
      <c r="I4896" s="7">
        <v>63413</v>
      </c>
      <c r="J4896" s="7">
        <v>51985.440000000002</v>
      </c>
      <c r="K4896" s="7">
        <v>3818</v>
      </c>
      <c r="L4896" s="7">
        <v>7609.56</v>
      </c>
      <c r="M4896" s="5">
        <v>0.12</v>
      </c>
      <c r="N4896" t="s">
        <v>46</v>
      </c>
      <c r="O4896" t="s">
        <v>30</v>
      </c>
      <c r="P4896" t="s">
        <v>55</v>
      </c>
      <c r="Q4896" t="s">
        <v>19</v>
      </c>
      <c r="R4896" t="s">
        <v>43</v>
      </c>
      <c r="S4896" t="s">
        <v>17</v>
      </c>
      <c r="T4896" t="s">
        <v>13310</v>
      </c>
      <c r="U4896" s="1">
        <v>45528</v>
      </c>
      <c r="V4896">
        <v>68</v>
      </c>
      <c r="W4896" t="str">
        <f t="shared" si="123"/>
        <v>60-89</v>
      </c>
    </row>
    <row r="4897" spans="1:23" x14ac:dyDescent="0.25">
      <c r="A4897" t="s">
        <v>5146</v>
      </c>
      <c r="B4897">
        <v>8348657839</v>
      </c>
      <c r="C4897">
        <v>2645648060</v>
      </c>
      <c r="D4897" s="1">
        <v>45548</v>
      </c>
      <c r="E4897">
        <v>99214</v>
      </c>
      <c r="F4897">
        <v>90834</v>
      </c>
      <c r="G4897" t="s">
        <v>219</v>
      </c>
      <c r="H4897" s="34">
        <v>51149</v>
      </c>
      <c r="I4897" s="7">
        <v>36827</v>
      </c>
      <c r="J4897" s="7">
        <v>30536.839999999997</v>
      </c>
      <c r="K4897" s="7">
        <v>3344</v>
      </c>
      <c r="L4897" s="7">
        <v>2946.16</v>
      </c>
      <c r="M4897" s="5">
        <v>0.08</v>
      </c>
      <c r="N4897" t="s">
        <v>24</v>
      </c>
      <c r="O4897" t="s">
        <v>30</v>
      </c>
      <c r="P4897" t="s">
        <v>40</v>
      </c>
      <c r="Q4897" t="s">
        <v>32</v>
      </c>
      <c r="R4897" t="s">
        <v>38</v>
      </c>
      <c r="S4897" t="s">
        <v>17</v>
      </c>
      <c r="T4897" t="s">
        <v>13312</v>
      </c>
      <c r="U4897" s="1">
        <v>45633</v>
      </c>
      <c r="V4897">
        <v>85</v>
      </c>
      <c r="W4897" t="str">
        <f t="shared" si="123"/>
        <v>60-89</v>
      </c>
    </row>
    <row r="4898" spans="1:23" x14ac:dyDescent="0.25">
      <c r="A4898" t="s">
        <v>5147</v>
      </c>
      <c r="B4898">
        <v>1310151265</v>
      </c>
      <c r="C4898">
        <v>8643820441</v>
      </c>
      <c r="D4898" s="1">
        <v>45419</v>
      </c>
      <c r="E4898">
        <v>99215</v>
      </c>
      <c r="F4898">
        <v>99214</v>
      </c>
      <c r="G4898" t="s">
        <v>3843</v>
      </c>
      <c r="H4898" s="34">
        <v>63807</v>
      </c>
      <c r="I4898" s="7">
        <v>49769</v>
      </c>
      <c r="J4898" s="7">
        <v>39815.199999999997</v>
      </c>
      <c r="K4898" s="7">
        <v>0</v>
      </c>
      <c r="L4898" s="7">
        <v>9953.7999999999993</v>
      </c>
      <c r="M4898" s="5">
        <v>0.2</v>
      </c>
      <c r="N4898" t="s">
        <v>3140</v>
      </c>
      <c r="O4898" t="s">
        <v>17</v>
      </c>
      <c r="P4898" t="s">
        <v>58</v>
      </c>
      <c r="Q4898" t="s">
        <v>19</v>
      </c>
      <c r="R4898" t="s">
        <v>21</v>
      </c>
      <c r="S4898" t="s">
        <v>21</v>
      </c>
      <c r="T4898" t="s">
        <v>13312</v>
      </c>
      <c r="U4898" s="1">
        <v>45547</v>
      </c>
      <c r="V4898">
        <v>128</v>
      </c>
      <c r="W4898" t="str">
        <f t="shared" si="123"/>
        <v>120-149</v>
      </c>
    </row>
    <row r="4899" spans="1:23" x14ac:dyDescent="0.25">
      <c r="A4899" t="s">
        <v>5148</v>
      </c>
      <c r="B4899">
        <v>5631785099</v>
      </c>
      <c r="C4899">
        <v>3180724477</v>
      </c>
      <c r="D4899" s="1">
        <v>45743</v>
      </c>
      <c r="E4899">
        <v>99223</v>
      </c>
      <c r="F4899">
        <v>99212</v>
      </c>
      <c r="G4899" t="s">
        <v>3279</v>
      </c>
      <c r="H4899" s="34">
        <v>32049</v>
      </c>
      <c r="I4899" s="7">
        <v>25639</v>
      </c>
      <c r="J4899" s="7">
        <v>19693.54</v>
      </c>
      <c r="K4899" s="7">
        <v>2356</v>
      </c>
      <c r="L4899" s="7">
        <v>3589.46</v>
      </c>
      <c r="M4899" s="5">
        <v>0.14000000000000001</v>
      </c>
      <c r="N4899" t="s">
        <v>1135</v>
      </c>
      <c r="O4899" t="s">
        <v>30</v>
      </c>
      <c r="P4899" t="s">
        <v>18</v>
      </c>
      <c r="Q4899" t="s">
        <v>19</v>
      </c>
      <c r="R4899" t="s">
        <v>27</v>
      </c>
      <c r="S4899" t="s">
        <v>27</v>
      </c>
      <c r="T4899" t="s">
        <v>13311</v>
      </c>
      <c r="U4899" s="1">
        <v>45895</v>
      </c>
      <c r="V4899">
        <v>152</v>
      </c>
      <c r="W4899" t="str">
        <f t="shared" si="123"/>
        <v>150-179</v>
      </c>
    </row>
    <row r="4900" spans="1:23" x14ac:dyDescent="0.25">
      <c r="A4900" t="s">
        <v>5149</v>
      </c>
      <c r="B4900">
        <v>1167382309</v>
      </c>
      <c r="C4900">
        <v>5704187217</v>
      </c>
      <c r="D4900" s="1">
        <v>45439</v>
      </c>
      <c r="E4900">
        <v>99232</v>
      </c>
      <c r="F4900">
        <v>99202</v>
      </c>
      <c r="G4900" t="s">
        <v>237</v>
      </c>
      <c r="H4900" s="34">
        <v>81150</v>
      </c>
      <c r="I4900" s="7">
        <v>66543</v>
      </c>
      <c r="J4900" s="7">
        <v>33526.26</v>
      </c>
      <c r="K4900" s="7">
        <v>21039</v>
      </c>
      <c r="L4900" s="7">
        <v>11977.74</v>
      </c>
      <c r="M4900" s="5">
        <v>0.18</v>
      </c>
      <c r="N4900" t="s">
        <v>3141</v>
      </c>
      <c r="O4900" t="s">
        <v>27</v>
      </c>
      <c r="P4900" t="s">
        <v>40</v>
      </c>
      <c r="Q4900" t="s">
        <v>32</v>
      </c>
      <c r="R4900" t="s">
        <v>26</v>
      </c>
      <c r="S4900" t="s">
        <v>21</v>
      </c>
      <c r="T4900" t="s">
        <v>13312</v>
      </c>
      <c r="U4900" s="1">
        <v>45591</v>
      </c>
      <c r="V4900">
        <v>152</v>
      </c>
      <c r="W4900" t="str">
        <f t="shared" si="123"/>
        <v>150-179</v>
      </c>
    </row>
    <row r="4901" spans="1:23" x14ac:dyDescent="0.25">
      <c r="A4901" t="s">
        <v>5150</v>
      </c>
      <c r="B4901">
        <v>2332923183</v>
      </c>
      <c r="C4901">
        <v>8813990736</v>
      </c>
      <c r="D4901" s="1">
        <v>45769</v>
      </c>
      <c r="E4901">
        <v>99232</v>
      </c>
      <c r="F4901">
        <v>93000</v>
      </c>
      <c r="G4901" t="s">
        <v>320</v>
      </c>
      <c r="H4901" s="34">
        <v>73146</v>
      </c>
      <c r="I4901" s="7">
        <v>57785</v>
      </c>
      <c r="J4901" s="7">
        <v>41928.400000000001</v>
      </c>
      <c r="K4901" s="7">
        <v>6611</v>
      </c>
      <c r="L4901" s="7">
        <v>9245.6</v>
      </c>
      <c r="M4901" s="5">
        <v>0.16</v>
      </c>
      <c r="N4901" t="s">
        <v>1138</v>
      </c>
      <c r="O4901" t="s">
        <v>30</v>
      </c>
      <c r="P4901" t="s">
        <v>40</v>
      </c>
      <c r="Q4901" t="s">
        <v>19</v>
      </c>
      <c r="R4901" t="s">
        <v>43</v>
      </c>
      <c r="S4901" t="s">
        <v>27</v>
      </c>
      <c r="T4901" t="s">
        <v>13310</v>
      </c>
      <c r="U4901" s="1">
        <v>45919</v>
      </c>
      <c r="V4901">
        <v>150</v>
      </c>
      <c r="W4901" t="str">
        <f t="shared" si="123"/>
        <v>150-179</v>
      </c>
    </row>
    <row r="4902" spans="1:23" x14ac:dyDescent="0.25">
      <c r="A4902" t="s">
        <v>5151</v>
      </c>
      <c r="B4902">
        <v>2864695697</v>
      </c>
      <c r="C4902">
        <v>342832803</v>
      </c>
      <c r="D4902" s="1">
        <v>45833</v>
      </c>
      <c r="E4902">
        <v>99214</v>
      </c>
      <c r="F4902">
        <v>71046</v>
      </c>
      <c r="G4902" t="s">
        <v>3281</v>
      </c>
      <c r="H4902" s="34">
        <v>68527</v>
      </c>
      <c r="I4902" s="7">
        <v>54136</v>
      </c>
      <c r="J4902" s="7">
        <v>36972.239999999998</v>
      </c>
      <c r="K4902" s="7">
        <v>8502</v>
      </c>
      <c r="L4902" s="7">
        <v>8661.76</v>
      </c>
      <c r="M4902" s="5">
        <v>0.16</v>
      </c>
      <c r="N4902" t="s">
        <v>1138</v>
      </c>
      <c r="O4902" t="s">
        <v>30</v>
      </c>
      <c r="P4902" t="s">
        <v>31</v>
      </c>
      <c r="Q4902" t="s">
        <v>19</v>
      </c>
      <c r="R4902" t="s">
        <v>26</v>
      </c>
      <c r="S4902" t="s">
        <v>27</v>
      </c>
      <c r="T4902" t="s">
        <v>13310</v>
      </c>
      <c r="U4902" s="1">
        <v>45866</v>
      </c>
      <c r="V4902">
        <v>33</v>
      </c>
      <c r="W4902" t="str">
        <f t="shared" si="123"/>
        <v>30-59</v>
      </c>
    </row>
    <row r="4903" spans="1:23" x14ac:dyDescent="0.25">
      <c r="A4903" t="s">
        <v>5152</v>
      </c>
      <c r="B4903">
        <v>6031650737</v>
      </c>
      <c r="C4903">
        <v>1948451559</v>
      </c>
      <c r="D4903" s="1">
        <v>45903</v>
      </c>
      <c r="E4903">
        <v>99223</v>
      </c>
      <c r="F4903">
        <v>99284</v>
      </c>
      <c r="G4903" t="s">
        <v>270</v>
      </c>
      <c r="H4903" s="34">
        <v>94460</v>
      </c>
      <c r="I4903" s="7">
        <v>68011</v>
      </c>
      <c r="J4903" s="7">
        <v>53795.12</v>
      </c>
      <c r="K4903" s="7">
        <v>8775</v>
      </c>
      <c r="L4903" s="7">
        <v>5440.88</v>
      </c>
      <c r="M4903" s="5">
        <v>0.08</v>
      </c>
      <c r="N4903" t="s">
        <v>24</v>
      </c>
      <c r="O4903" t="s">
        <v>30</v>
      </c>
      <c r="P4903" t="s">
        <v>3147</v>
      </c>
      <c r="Q4903" t="s">
        <v>19</v>
      </c>
      <c r="R4903" t="s">
        <v>27</v>
      </c>
      <c r="S4903" t="s">
        <v>27</v>
      </c>
      <c r="T4903" t="s">
        <v>13311</v>
      </c>
      <c r="U4903" s="1">
        <v>45962</v>
      </c>
      <c r="V4903">
        <v>59</v>
      </c>
      <c r="W4903" t="str">
        <f t="shared" si="123"/>
        <v>30-59</v>
      </c>
    </row>
    <row r="4904" spans="1:23" x14ac:dyDescent="0.25">
      <c r="A4904" t="s">
        <v>5153</v>
      </c>
      <c r="B4904">
        <v>5633091169</v>
      </c>
      <c r="C4904">
        <v>1093740258</v>
      </c>
      <c r="D4904" s="1">
        <v>45678</v>
      </c>
      <c r="E4904">
        <v>99213</v>
      </c>
      <c r="F4904">
        <v>99211</v>
      </c>
      <c r="G4904" t="s">
        <v>3276</v>
      </c>
      <c r="H4904" s="34">
        <v>22909</v>
      </c>
      <c r="I4904" s="7">
        <v>19473</v>
      </c>
      <c r="J4904" s="7">
        <v>10944.54</v>
      </c>
      <c r="K4904" s="7">
        <v>8139</v>
      </c>
      <c r="L4904" s="7">
        <v>389.46</v>
      </c>
      <c r="M4904" s="5">
        <v>0.02</v>
      </c>
      <c r="N4904" t="s">
        <v>16</v>
      </c>
      <c r="O4904" t="s">
        <v>27</v>
      </c>
      <c r="P4904" t="s">
        <v>40</v>
      </c>
      <c r="Q4904" t="s">
        <v>32</v>
      </c>
      <c r="R4904" t="s">
        <v>38</v>
      </c>
      <c r="S4904" t="s">
        <v>21</v>
      </c>
      <c r="T4904" t="s">
        <v>13312</v>
      </c>
      <c r="U4904" s="1">
        <v>45753</v>
      </c>
      <c r="V4904">
        <v>75</v>
      </c>
      <c r="W4904" t="str">
        <f t="shared" si="123"/>
        <v>60-89</v>
      </c>
    </row>
    <row r="4905" spans="1:23" x14ac:dyDescent="0.25">
      <c r="A4905" t="s">
        <v>5154</v>
      </c>
      <c r="B4905">
        <v>2849821851</v>
      </c>
      <c r="C4905">
        <v>6050530740</v>
      </c>
      <c r="D4905" s="1">
        <v>45463</v>
      </c>
      <c r="E4905">
        <v>99213</v>
      </c>
      <c r="F4905">
        <v>99202</v>
      </c>
      <c r="G4905" t="s">
        <v>182</v>
      </c>
      <c r="H4905" s="34">
        <v>53917</v>
      </c>
      <c r="I4905" s="7">
        <v>44212</v>
      </c>
      <c r="J4905" s="7">
        <v>36253.839999999997</v>
      </c>
      <c r="K4905" s="7">
        <v>0</v>
      </c>
      <c r="L4905" s="7">
        <v>7958.16</v>
      </c>
      <c r="M4905" s="5">
        <v>0.18</v>
      </c>
      <c r="N4905" t="s">
        <v>3141</v>
      </c>
      <c r="O4905" t="s">
        <v>17</v>
      </c>
      <c r="P4905" t="s">
        <v>97</v>
      </c>
      <c r="Q4905" t="s">
        <v>19</v>
      </c>
      <c r="R4905" t="s">
        <v>21</v>
      </c>
      <c r="S4905" t="s">
        <v>17</v>
      </c>
      <c r="T4905" t="s">
        <v>13311</v>
      </c>
      <c r="U4905" s="1">
        <v>45555</v>
      </c>
      <c r="V4905">
        <v>92</v>
      </c>
      <c r="W4905" t="str">
        <f t="shared" si="123"/>
        <v>90-119</v>
      </c>
    </row>
    <row r="4906" spans="1:23" x14ac:dyDescent="0.25">
      <c r="A4906" t="s">
        <v>5155</v>
      </c>
      <c r="B4906">
        <v>8260053973</v>
      </c>
      <c r="C4906">
        <v>6499379273</v>
      </c>
      <c r="D4906" s="1">
        <v>45349</v>
      </c>
      <c r="E4906">
        <v>99222</v>
      </c>
      <c r="F4906">
        <v>85025</v>
      </c>
      <c r="G4906" t="s">
        <v>365</v>
      </c>
      <c r="H4906" s="34">
        <v>35389</v>
      </c>
      <c r="I4906" s="7">
        <v>30081</v>
      </c>
      <c r="J4906" s="7">
        <v>25219.38</v>
      </c>
      <c r="K4906" s="7">
        <v>4260</v>
      </c>
      <c r="L4906" s="7">
        <v>601.62</v>
      </c>
      <c r="M4906" s="5">
        <v>0.02</v>
      </c>
      <c r="N4906" t="s">
        <v>16</v>
      </c>
      <c r="O4906" t="s">
        <v>30</v>
      </c>
      <c r="P4906" t="s">
        <v>58</v>
      </c>
      <c r="Q4906" t="s">
        <v>32</v>
      </c>
      <c r="R4906" t="s">
        <v>20</v>
      </c>
      <c r="S4906" t="s">
        <v>17</v>
      </c>
      <c r="T4906" t="s">
        <v>13310</v>
      </c>
      <c r="U4906" s="1">
        <v>45481</v>
      </c>
      <c r="V4906">
        <v>132</v>
      </c>
      <c r="W4906" t="str">
        <f t="shared" si="123"/>
        <v>120-149</v>
      </c>
    </row>
    <row r="4907" spans="1:23" x14ac:dyDescent="0.25">
      <c r="A4907" t="s">
        <v>5156</v>
      </c>
      <c r="B4907">
        <v>7614442872</v>
      </c>
      <c r="C4907">
        <v>9442931730</v>
      </c>
      <c r="D4907" s="1">
        <v>45459</v>
      </c>
      <c r="E4907">
        <v>99214</v>
      </c>
      <c r="F4907">
        <v>85025</v>
      </c>
      <c r="G4907" t="s">
        <v>296</v>
      </c>
      <c r="H4907" s="34">
        <v>56968</v>
      </c>
      <c r="I4907" s="7">
        <v>42726</v>
      </c>
      <c r="J4907" s="7">
        <v>30946.1</v>
      </c>
      <c r="K4907" s="7">
        <v>5371</v>
      </c>
      <c r="L4907" s="7">
        <v>6408.9</v>
      </c>
      <c r="M4907" s="5">
        <v>0.15</v>
      </c>
      <c r="N4907" t="s">
        <v>1139</v>
      </c>
      <c r="O4907" t="s">
        <v>30</v>
      </c>
      <c r="P4907" t="s">
        <v>40</v>
      </c>
      <c r="Q4907" t="s">
        <v>19</v>
      </c>
      <c r="R4907" t="s">
        <v>20</v>
      </c>
      <c r="S4907" t="s">
        <v>27</v>
      </c>
      <c r="T4907" t="s">
        <v>13311</v>
      </c>
      <c r="U4907" s="1">
        <v>45534</v>
      </c>
      <c r="V4907">
        <v>75</v>
      </c>
      <c r="W4907" t="str">
        <f t="shared" si="123"/>
        <v>60-89</v>
      </c>
    </row>
    <row r="4908" spans="1:23" x14ac:dyDescent="0.25">
      <c r="A4908" t="s">
        <v>5157</v>
      </c>
      <c r="B4908">
        <v>1675972149</v>
      </c>
      <c r="C4908">
        <v>194006467</v>
      </c>
      <c r="D4908" s="1">
        <v>45626</v>
      </c>
      <c r="E4908">
        <v>99231</v>
      </c>
      <c r="F4908">
        <v>81000</v>
      </c>
      <c r="G4908" t="s">
        <v>142</v>
      </c>
      <c r="H4908" s="34">
        <v>68425</v>
      </c>
      <c r="I4908" s="7">
        <v>44476</v>
      </c>
      <c r="J4908" s="7">
        <v>39138.879999999997</v>
      </c>
      <c r="K4908" s="7">
        <v>0</v>
      </c>
      <c r="L4908" s="7">
        <v>5337.12</v>
      </c>
      <c r="M4908" s="5">
        <v>0.12</v>
      </c>
      <c r="N4908" t="s">
        <v>46</v>
      </c>
      <c r="O4908" t="s">
        <v>17</v>
      </c>
      <c r="P4908" t="s">
        <v>55</v>
      </c>
      <c r="Q4908" t="s">
        <v>19</v>
      </c>
      <c r="R4908" t="s">
        <v>27</v>
      </c>
      <c r="S4908" t="s">
        <v>17</v>
      </c>
      <c r="T4908" t="s">
        <v>13312</v>
      </c>
      <c r="U4908" s="1">
        <v>45715</v>
      </c>
      <c r="V4908">
        <v>89</v>
      </c>
      <c r="W4908" t="str">
        <f t="shared" si="123"/>
        <v>60-89</v>
      </c>
    </row>
    <row r="4909" spans="1:23" x14ac:dyDescent="0.25">
      <c r="A4909" t="s">
        <v>5158</v>
      </c>
      <c r="B4909">
        <v>8971057419</v>
      </c>
      <c r="C4909">
        <v>3455049585</v>
      </c>
      <c r="D4909" s="1">
        <v>45317</v>
      </c>
      <c r="E4909">
        <v>99233</v>
      </c>
      <c r="F4909">
        <v>99215</v>
      </c>
      <c r="G4909" t="s">
        <v>593</v>
      </c>
      <c r="H4909" s="34">
        <v>89821</v>
      </c>
      <c r="I4909" s="7">
        <v>67366</v>
      </c>
      <c r="J4909" s="7">
        <v>39648.1</v>
      </c>
      <c r="K4909" s="7">
        <v>17613</v>
      </c>
      <c r="L4909" s="7">
        <v>10104.9</v>
      </c>
      <c r="M4909" s="5">
        <v>0.15</v>
      </c>
      <c r="N4909" t="s">
        <v>1139</v>
      </c>
      <c r="O4909" t="s">
        <v>27</v>
      </c>
      <c r="P4909" t="s">
        <v>35</v>
      </c>
      <c r="Q4909" t="s">
        <v>32</v>
      </c>
      <c r="R4909" t="s">
        <v>38</v>
      </c>
      <c r="S4909" t="s">
        <v>27</v>
      </c>
      <c r="T4909" t="s">
        <v>13310</v>
      </c>
      <c r="U4909" s="1">
        <v>45374</v>
      </c>
      <c r="V4909">
        <v>57</v>
      </c>
      <c r="W4909" t="str">
        <f t="shared" si="123"/>
        <v>30-59</v>
      </c>
    </row>
    <row r="4910" spans="1:23" x14ac:dyDescent="0.25">
      <c r="A4910" t="s">
        <v>5159</v>
      </c>
      <c r="B4910">
        <v>8980964209</v>
      </c>
      <c r="C4910">
        <v>7951600714</v>
      </c>
      <c r="D4910" s="1">
        <v>45602</v>
      </c>
      <c r="E4910">
        <v>99213</v>
      </c>
      <c r="F4910">
        <v>90834</v>
      </c>
      <c r="G4910" t="s">
        <v>3170</v>
      </c>
      <c r="H4910" s="34">
        <v>99894</v>
      </c>
      <c r="I4910" s="7">
        <v>64931</v>
      </c>
      <c r="J4910" s="7">
        <v>57139.28</v>
      </c>
      <c r="K4910" s="7">
        <v>0</v>
      </c>
      <c r="L4910" s="7">
        <v>7791.72</v>
      </c>
      <c r="M4910" s="5">
        <v>0.12</v>
      </c>
      <c r="N4910" t="s">
        <v>46</v>
      </c>
      <c r="O4910" t="s">
        <v>17</v>
      </c>
      <c r="P4910" t="s">
        <v>25</v>
      </c>
      <c r="Q4910" t="s">
        <v>19</v>
      </c>
      <c r="R4910" t="s">
        <v>43</v>
      </c>
      <c r="S4910" t="s">
        <v>17</v>
      </c>
      <c r="T4910" t="s">
        <v>13310</v>
      </c>
      <c r="U4910" s="1">
        <v>45698</v>
      </c>
      <c r="V4910">
        <v>96</v>
      </c>
      <c r="W4910" t="str">
        <f t="shared" si="123"/>
        <v>90-119</v>
      </c>
    </row>
    <row r="4911" spans="1:23" x14ac:dyDescent="0.25">
      <c r="A4911" t="s">
        <v>5160</v>
      </c>
      <c r="B4911">
        <v>4730521182</v>
      </c>
      <c r="C4911">
        <v>565058264</v>
      </c>
      <c r="D4911" s="1">
        <v>45406</v>
      </c>
      <c r="E4911">
        <v>99214</v>
      </c>
      <c r="F4911">
        <v>99282</v>
      </c>
      <c r="G4911" t="s">
        <v>3453</v>
      </c>
      <c r="H4911" s="34">
        <v>32874</v>
      </c>
      <c r="I4911" s="7">
        <v>21368</v>
      </c>
      <c r="J4911" s="7">
        <v>18803.84</v>
      </c>
      <c r="K4911" s="7">
        <v>0</v>
      </c>
      <c r="L4911" s="7">
        <v>2564.16</v>
      </c>
      <c r="M4911" s="5">
        <v>0.12</v>
      </c>
      <c r="N4911" t="s">
        <v>46</v>
      </c>
      <c r="O4911" t="s">
        <v>17</v>
      </c>
      <c r="P4911" t="s">
        <v>3146</v>
      </c>
      <c r="Q4911" t="s">
        <v>19</v>
      </c>
      <c r="R4911" t="s">
        <v>20</v>
      </c>
      <c r="S4911" t="s">
        <v>27</v>
      </c>
      <c r="T4911" t="s">
        <v>13311</v>
      </c>
      <c r="U4911" s="1">
        <v>45503</v>
      </c>
      <c r="V4911">
        <v>97</v>
      </c>
      <c r="W4911" t="str">
        <f t="shared" si="123"/>
        <v>90-119</v>
      </c>
    </row>
    <row r="4912" spans="1:23" x14ac:dyDescent="0.25">
      <c r="A4912" t="s">
        <v>5161</v>
      </c>
      <c r="B4912">
        <v>6927856596</v>
      </c>
      <c r="C4912">
        <v>8520626428</v>
      </c>
      <c r="D4912" s="1">
        <v>45369</v>
      </c>
      <c r="E4912">
        <v>99213</v>
      </c>
      <c r="F4912">
        <v>36415</v>
      </c>
      <c r="G4912" t="s">
        <v>96</v>
      </c>
      <c r="H4912" s="34">
        <v>88248</v>
      </c>
      <c r="I4912" s="7">
        <v>68833</v>
      </c>
      <c r="J4912" s="7">
        <v>40824.400000000001</v>
      </c>
      <c r="K4912" s="7">
        <v>14242</v>
      </c>
      <c r="L4912" s="7">
        <v>13766.6</v>
      </c>
      <c r="M4912" s="5">
        <v>0.2</v>
      </c>
      <c r="N4912" t="s">
        <v>3140</v>
      </c>
      <c r="O4912" t="s">
        <v>27</v>
      </c>
      <c r="P4912" t="s">
        <v>97</v>
      </c>
      <c r="Q4912" t="s">
        <v>19</v>
      </c>
      <c r="R4912" t="s">
        <v>43</v>
      </c>
      <c r="S4912" t="s">
        <v>27</v>
      </c>
      <c r="T4912" t="s">
        <v>13312</v>
      </c>
      <c r="U4912" s="1">
        <v>45537</v>
      </c>
      <c r="V4912">
        <v>168</v>
      </c>
      <c r="W4912" t="str">
        <f t="shared" si="123"/>
        <v>150-179</v>
      </c>
    </row>
    <row r="4913" spans="1:23" x14ac:dyDescent="0.25">
      <c r="A4913" t="s">
        <v>5162</v>
      </c>
      <c r="B4913">
        <v>8892070494</v>
      </c>
      <c r="C4913">
        <v>3576334470</v>
      </c>
      <c r="D4913" s="1">
        <v>45861</v>
      </c>
      <c r="E4913">
        <v>99222</v>
      </c>
      <c r="F4913">
        <v>36415</v>
      </c>
      <c r="G4913" t="s">
        <v>293</v>
      </c>
      <c r="H4913" s="34">
        <v>63463</v>
      </c>
      <c r="I4913" s="7">
        <v>47597</v>
      </c>
      <c r="J4913" s="7">
        <v>40457.449999999997</v>
      </c>
      <c r="K4913" s="7">
        <v>0</v>
      </c>
      <c r="L4913" s="7">
        <v>7139.55</v>
      </c>
      <c r="M4913" s="5">
        <v>0.15</v>
      </c>
      <c r="N4913" t="s">
        <v>1139</v>
      </c>
      <c r="O4913" t="s">
        <v>17</v>
      </c>
      <c r="P4913" t="s">
        <v>58</v>
      </c>
      <c r="Q4913" t="s">
        <v>19</v>
      </c>
      <c r="R4913" t="s">
        <v>27</v>
      </c>
      <c r="S4913" t="s">
        <v>17</v>
      </c>
      <c r="T4913" t="s">
        <v>13310</v>
      </c>
      <c r="U4913" s="1">
        <v>45988</v>
      </c>
      <c r="V4913">
        <v>127</v>
      </c>
      <c r="W4913" t="str">
        <f t="shared" si="123"/>
        <v>120-149</v>
      </c>
    </row>
    <row r="4914" spans="1:23" x14ac:dyDescent="0.25">
      <c r="A4914" t="s">
        <v>5163</v>
      </c>
      <c r="B4914">
        <v>490643696</v>
      </c>
      <c r="C4914">
        <v>616455655</v>
      </c>
      <c r="D4914" s="1">
        <v>45580</v>
      </c>
      <c r="E4914">
        <v>99222</v>
      </c>
      <c r="F4914">
        <v>99215</v>
      </c>
      <c r="G4914" t="s">
        <v>45</v>
      </c>
      <c r="H4914" s="34">
        <v>32535</v>
      </c>
      <c r="I4914" s="7">
        <v>27655</v>
      </c>
      <c r="J4914" s="7">
        <v>18893.900000000001</v>
      </c>
      <c r="K4914" s="7">
        <v>8208</v>
      </c>
      <c r="L4914" s="7">
        <v>553.1</v>
      </c>
      <c r="M4914" s="5">
        <v>0.02</v>
      </c>
      <c r="N4914" t="s">
        <v>16</v>
      </c>
      <c r="O4914" t="s">
        <v>27</v>
      </c>
      <c r="P4914" t="s">
        <v>31</v>
      </c>
      <c r="Q4914" t="s">
        <v>32</v>
      </c>
      <c r="R4914" t="s">
        <v>20</v>
      </c>
      <c r="S4914" t="s">
        <v>17</v>
      </c>
      <c r="T4914" t="s">
        <v>13311</v>
      </c>
      <c r="U4914" s="1">
        <v>45744</v>
      </c>
      <c r="V4914">
        <v>164</v>
      </c>
      <c r="W4914" t="str">
        <f t="shared" si="123"/>
        <v>150-179</v>
      </c>
    </row>
    <row r="4915" spans="1:23" x14ac:dyDescent="0.25">
      <c r="A4915" t="s">
        <v>5164</v>
      </c>
      <c r="B4915">
        <v>4252053069</v>
      </c>
      <c r="C4915">
        <v>6499584989</v>
      </c>
      <c r="D4915" s="1">
        <v>45589</v>
      </c>
      <c r="E4915">
        <v>99215</v>
      </c>
      <c r="F4915">
        <v>99291</v>
      </c>
      <c r="G4915" t="s">
        <v>3158</v>
      </c>
      <c r="H4915" s="34">
        <v>29120</v>
      </c>
      <c r="I4915" s="7">
        <v>23296</v>
      </c>
      <c r="J4915" s="7">
        <v>20034.560000000001</v>
      </c>
      <c r="K4915" s="7">
        <v>0</v>
      </c>
      <c r="L4915" s="7">
        <v>3261.44</v>
      </c>
      <c r="M4915" s="5">
        <v>0.14000000000000001</v>
      </c>
      <c r="N4915" t="s">
        <v>1135</v>
      </c>
      <c r="O4915" t="s">
        <v>17</v>
      </c>
      <c r="P4915" t="s">
        <v>25</v>
      </c>
      <c r="Q4915" t="s">
        <v>32</v>
      </c>
      <c r="R4915" t="s">
        <v>43</v>
      </c>
      <c r="S4915" t="s">
        <v>21</v>
      </c>
      <c r="T4915" t="s">
        <v>13312</v>
      </c>
      <c r="U4915" s="1">
        <v>45742</v>
      </c>
      <c r="V4915">
        <v>153</v>
      </c>
      <c r="W4915" t="str">
        <f t="shared" si="123"/>
        <v>150-179</v>
      </c>
    </row>
    <row r="4916" spans="1:23" x14ac:dyDescent="0.25">
      <c r="A4916" t="s">
        <v>5165</v>
      </c>
      <c r="B4916">
        <v>2658759172</v>
      </c>
      <c r="C4916">
        <v>5689832208</v>
      </c>
      <c r="D4916" s="1">
        <v>45426</v>
      </c>
      <c r="E4916">
        <v>99238</v>
      </c>
      <c r="F4916">
        <v>99215</v>
      </c>
      <c r="G4916" t="s">
        <v>3250</v>
      </c>
      <c r="H4916" s="34">
        <v>56623</v>
      </c>
      <c r="I4916" s="7">
        <v>46431</v>
      </c>
      <c r="J4916" s="7">
        <v>25092.42</v>
      </c>
      <c r="K4916" s="7">
        <v>12981</v>
      </c>
      <c r="L4916" s="7">
        <v>8357.58</v>
      </c>
      <c r="M4916" s="5">
        <v>0.18</v>
      </c>
      <c r="N4916" t="s">
        <v>3141</v>
      </c>
      <c r="O4916" t="s">
        <v>27</v>
      </c>
      <c r="P4916" t="s">
        <v>55</v>
      </c>
      <c r="Q4916" t="s">
        <v>32</v>
      </c>
      <c r="R4916" t="s">
        <v>38</v>
      </c>
      <c r="S4916" t="s">
        <v>27</v>
      </c>
      <c r="T4916" t="s">
        <v>13311</v>
      </c>
      <c r="U4916" s="1">
        <v>45538</v>
      </c>
      <c r="V4916">
        <v>112</v>
      </c>
      <c r="W4916" t="str">
        <f t="shared" si="123"/>
        <v>90-119</v>
      </c>
    </row>
    <row r="4917" spans="1:23" x14ac:dyDescent="0.25">
      <c r="A4917" t="s">
        <v>5166</v>
      </c>
      <c r="B4917">
        <v>2453264787</v>
      </c>
      <c r="C4917">
        <v>1194242785</v>
      </c>
      <c r="D4917" s="1">
        <v>45928</v>
      </c>
      <c r="E4917">
        <v>99222</v>
      </c>
      <c r="F4917">
        <v>90834</v>
      </c>
      <c r="G4917" t="s">
        <v>91</v>
      </c>
      <c r="H4917" s="34">
        <v>71775</v>
      </c>
      <c r="I4917" s="7">
        <v>55985</v>
      </c>
      <c r="J4917" s="7">
        <v>27640</v>
      </c>
      <c r="K4917" s="7">
        <v>17148</v>
      </c>
      <c r="L4917" s="7">
        <v>11197</v>
      </c>
      <c r="M4917" s="5">
        <v>0.2</v>
      </c>
      <c r="N4917" t="s">
        <v>3140</v>
      </c>
      <c r="O4917" t="s">
        <v>27</v>
      </c>
      <c r="P4917" t="s">
        <v>35</v>
      </c>
      <c r="Q4917" t="s">
        <v>32</v>
      </c>
      <c r="R4917" t="s">
        <v>26</v>
      </c>
      <c r="S4917" t="s">
        <v>21</v>
      </c>
      <c r="T4917" t="s">
        <v>13311</v>
      </c>
      <c r="U4917" s="1">
        <v>45976</v>
      </c>
      <c r="V4917">
        <v>48</v>
      </c>
      <c r="W4917" t="str">
        <f t="shared" si="123"/>
        <v>30-59</v>
      </c>
    </row>
    <row r="4918" spans="1:23" x14ac:dyDescent="0.25">
      <c r="A4918" t="s">
        <v>5167</v>
      </c>
      <c r="B4918">
        <v>8956029531</v>
      </c>
      <c r="C4918">
        <v>7541670870</v>
      </c>
      <c r="D4918" s="1">
        <v>45505</v>
      </c>
      <c r="E4918">
        <v>99222</v>
      </c>
      <c r="F4918">
        <v>90834</v>
      </c>
      <c r="G4918" t="s">
        <v>3552</v>
      </c>
      <c r="H4918" s="34">
        <v>52411</v>
      </c>
      <c r="I4918" s="7">
        <v>37736</v>
      </c>
      <c r="J4918" s="7">
        <v>32145.120000000003</v>
      </c>
      <c r="K4918" s="7">
        <v>2572</v>
      </c>
      <c r="L4918" s="7">
        <v>3018.88</v>
      </c>
      <c r="M4918" s="5">
        <v>0.08</v>
      </c>
      <c r="N4918" t="s">
        <v>24</v>
      </c>
      <c r="O4918" t="s">
        <v>30</v>
      </c>
      <c r="P4918" t="s">
        <v>55</v>
      </c>
      <c r="Q4918" t="s">
        <v>19</v>
      </c>
      <c r="R4918" t="s">
        <v>21</v>
      </c>
      <c r="S4918" t="s">
        <v>27</v>
      </c>
      <c r="T4918" t="s">
        <v>13311</v>
      </c>
      <c r="U4918" s="1">
        <v>45540</v>
      </c>
      <c r="V4918">
        <v>35</v>
      </c>
      <c r="W4918" t="str">
        <f t="shared" si="123"/>
        <v>30-59</v>
      </c>
    </row>
    <row r="4919" spans="1:23" x14ac:dyDescent="0.25">
      <c r="A4919" t="s">
        <v>5168</v>
      </c>
      <c r="B4919">
        <v>373804154</v>
      </c>
      <c r="C4919">
        <v>1735048190</v>
      </c>
      <c r="D4919" s="1">
        <v>45531</v>
      </c>
      <c r="E4919">
        <v>99231</v>
      </c>
      <c r="F4919">
        <v>99201</v>
      </c>
      <c r="G4919" t="s">
        <v>42</v>
      </c>
      <c r="H4919" s="34">
        <v>90909</v>
      </c>
      <c r="I4919" s="7">
        <v>74545</v>
      </c>
      <c r="J4919" s="7">
        <v>43546.9</v>
      </c>
      <c r="K4919" s="7">
        <v>17580</v>
      </c>
      <c r="L4919" s="7">
        <v>13418.1</v>
      </c>
      <c r="M4919" s="5">
        <v>0.18</v>
      </c>
      <c r="N4919" t="s">
        <v>3141</v>
      </c>
      <c r="O4919" t="s">
        <v>27</v>
      </c>
      <c r="P4919" t="s">
        <v>25</v>
      </c>
      <c r="Q4919" t="s">
        <v>19</v>
      </c>
      <c r="R4919" t="s">
        <v>21</v>
      </c>
      <c r="S4919" t="s">
        <v>17</v>
      </c>
      <c r="T4919" t="s">
        <v>13310</v>
      </c>
      <c r="U4919" s="1">
        <v>45585</v>
      </c>
      <c r="V4919">
        <v>54</v>
      </c>
      <c r="W4919" t="str">
        <f t="shared" si="123"/>
        <v>30-59</v>
      </c>
    </row>
    <row r="4920" spans="1:23" x14ac:dyDescent="0.25">
      <c r="A4920" t="s">
        <v>5169</v>
      </c>
      <c r="B4920">
        <v>9757895928</v>
      </c>
      <c r="C4920">
        <v>9307556906</v>
      </c>
      <c r="D4920" s="1">
        <v>45584</v>
      </c>
      <c r="E4920">
        <v>99215</v>
      </c>
      <c r="F4920">
        <v>99282</v>
      </c>
      <c r="G4920" t="s">
        <v>3232</v>
      </c>
      <c r="H4920" s="34">
        <v>61656</v>
      </c>
      <c r="I4920" s="7">
        <v>46242</v>
      </c>
      <c r="J4920" s="7">
        <v>33932.699999999997</v>
      </c>
      <c r="K4920" s="7">
        <v>5373</v>
      </c>
      <c r="L4920" s="7">
        <v>6936.3</v>
      </c>
      <c r="M4920" s="5">
        <v>0.15</v>
      </c>
      <c r="N4920" t="s">
        <v>1139</v>
      </c>
      <c r="O4920" t="s">
        <v>30</v>
      </c>
      <c r="P4920" t="s">
        <v>55</v>
      </c>
      <c r="Q4920" t="s">
        <v>32</v>
      </c>
      <c r="R4920" t="s">
        <v>26</v>
      </c>
      <c r="S4920" t="s">
        <v>27</v>
      </c>
      <c r="T4920" t="s">
        <v>13311</v>
      </c>
      <c r="U4920" s="1">
        <v>45696</v>
      </c>
      <c r="V4920">
        <v>112</v>
      </c>
      <c r="W4920" t="str">
        <f t="shared" si="123"/>
        <v>90-119</v>
      </c>
    </row>
    <row r="4921" spans="1:23" x14ac:dyDescent="0.25">
      <c r="A4921" t="s">
        <v>5170</v>
      </c>
      <c r="B4921">
        <v>8539676130</v>
      </c>
      <c r="C4921">
        <v>5825745330</v>
      </c>
      <c r="D4921" s="1">
        <v>45620</v>
      </c>
      <c r="E4921">
        <v>99238</v>
      </c>
      <c r="F4921">
        <v>99211</v>
      </c>
      <c r="G4921" t="s">
        <v>3494</v>
      </c>
      <c r="H4921" s="34">
        <v>87374</v>
      </c>
      <c r="I4921" s="7">
        <v>69025</v>
      </c>
      <c r="J4921" s="7">
        <v>54605</v>
      </c>
      <c r="K4921" s="7">
        <v>3376</v>
      </c>
      <c r="L4921" s="7">
        <v>11044</v>
      </c>
      <c r="M4921" s="5">
        <v>0.16</v>
      </c>
      <c r="N4921" t="s">
        <v>1138</v>
      </c>
      <c r="O4921" t="s">
        <v>30</v>
      </c>
      <c r="P4921" t="s">
        <v>3146</v>
      </c>
      <c r="Q4921" t="s">
        <v>19</v>
      </c>
      <c r="R4921" t="s">
        <v>27</v>
      </c>
      <c r="S4921" t="s">
        <v>21</v>
      </c>
      <c r="T4921" t="s">
        <v>13311</v>
      </c>
      <c r="U4921" s="1">
        <v>45672</v>
      </c>
      <c r="V4921">
        <v>52</v>
      </c>
      <c r="W4921" t="str">
        <f t="shared" si="123"/>
        <v>30-59</v>
      </c>
    </row>
    <row r="4922" spans="1:23" x14ac:dyDescent="0.25">
      <c r="A4922" t="s">
        <v>5171</v>
      </c>
      <c r="B4922">
        <v>883760943</v>
      </c>
      <c r="C4922">
        <v>3079832783</v>
      </c>
      <c r="D4922" s="1">
        <v>45866</v>
      </c>
      <c r="E4922">
        <v>99222</v>
      </c>
      <c r="F4922">
        <v>99291</v>
      </c>
      <c r="G4922" t="s">
        <v>191</v>
      </c>
      <c r="H4922" s="34">
        <v>31703</v>
      </c>
      <c r="I4922" s="7">
        <v>25996</v>
      </c>
      <c r="J4922" s="7">
        <v>18958.72</v>
      </c>
      <c r="K4922" s="7">
        <v>2358</v>
      </c>
      <c r="L4922" s="7">
        <v>4679.28</v>
      </c>
      <c r="M4922" s="5">
        <v>0.18</v>
      </c>
      <c r="N4922" t="s">
        <v>3141</v>
      </c>
      <c r="O4922" t="s">
        <v>30</v>
      </c>
      <c r="P4922" t="s">
        <v>3148</v>
      </c>
      <c r="Q4922" t="s">
        <v>19</v>
      </c>
      <c r="R4922" t="s">
        <v>20</v>
      </c>
      <c r="S4922" t="s">
        <v>21</v>
      </c>
      <c r="T4922" t="s">
        <v>13312</v>
      </c>
      <c r="U4922" s="1">
        <v>45920</v>
      </c>
      <c r="V4922">
        <v>54</v>
      </c>
      <c r="W4922" t="str">
        <f t="shared" si="123"/>
        <v>30-59</v>
      </c>
    </row>
    <row r="4923" spans="1:23" x14ac:dyDescent="0.25">
      <c r="A4923" t="s">
        <v>5172</v>
      </c>
      <c r="B4923">
        <v>5446878571</v>
      </c>
      <c r="C4923">
        <v>9546625454</v>
      </c>
      <c r="D4923" s="1">
        <v>45674</v>
      </c>
      <c r="E4923">
        <v>99223</v>
      </c>
      <c r="F4923">
        <v>99213</v>
      </c>
      <c r="G4923" t="s">
        <v>73</v>
      </c>
      <c r="H4923" s="34">
        <v>34634</v>
      </c>
      <c r="I4923" s="7">
        <v>22512</v>
      </c>
      <c r="J4923" s="7">
        <v>17113.560000000001</v>
      </c>
      <c r="K4923" s="7">
        <v>2697</v>
      </c>
      <c r="L4923" s="7">
        <v>2701.44</v>
      </c>
      <c r="M4923" s="5">
        <v>0.12</v>
      </c>
      <c r="N4923" t="s">
        <v>46</v>
      </c>
      <c r="O4923" t="s">
        <v>30</v>
      </c>
      <c r="P4923" t="s">
        <v>3147</v>
      </c>
      <c r="Q4923" t="s">
        <v>32</v>
      </c>
      <c r="R4923" t="s">
        <v>21</v>
      </c>
      <c r="S4923" t="s">
        <v>27</v>
      </c>
      <c r="T4923" t="s">
        <v>13311</v>
      </c>
      <c r="U4923" s="1">
        <v>45804</v>
      </c>
      <c r="V4923">
        <v>130</v>
      </c>
      <c r="W4923" t="str">
        <f t="shared" si="123"/>
        <v>120-149</v>
      </c>
    </row>
    <row r="4924" spans="1:23" x14ac:dyDescent="0.25">
      <c r="A4924" t="s">
        <v>5173</v>
      </c>
      <c r="B4924">
        <v>3775130616</v>
      </c>
      <c r="C4924">
        <v>1686434296</v>
      </c>
      <c r="D4924" s="1">
        <v>45537</v>
      </c>
      <c r="E4924">
        <v>99232</v>
      </c>
      <c r="F4924">
        <v>99214</v>
      </c>
      <c r="G4924" t="s">
        <v>3412</v>
      </c>
      <c r="H4924" s="34">
        <v>72639</v>
      </c>
      <c r="I4924" s="7">
        <v>61743</v>
      </c>
      <c r="J4924" s="7">
        <v>60508.14</v>
      </c>
      <c r="K4924" s="7">
        <v>0</v>
      </c>
      <c r="L4924" s="7">
        <v>1234.8599999999999</v>
      </c>
      <c r="M4924" s="5">
        <v>0.02</v>
      </c>
      <c r="N4924" t="s">
        <v>16</v>
      </c>
      <c r="O4924" t="s">
        <v>17</v>
      </c>
      <c r="P4924" t="s">
        <v>3146</v>
      </c>
      <c r="Q4924" t="s">
        <v>32</v>
      </c>
      <c r="R4924" t="s">
        <v>20</v>
      </c>
      <c r="S4924" t="s">
        <v>17</v>
      </c>
      <c r="T4924" t="s">
        <v>13311</v>
      </c>
      <c r="U4924" s="1">
        <v>45709</v>
      </c>
      <c r="V4924">
        <v>172</v>
      </c>
      <c r="W4924" t="str">
        <f t="shared" si="123"/>
        <v>150-179</v>
      </c>
    </row>
    <row r="4925" spans="1:23" x14ac:dyDescent="0.25">
      <c r="A4925" t="s">
        <v>5174</v>
      </c>
      <c r="B4925">
        <v>2142474740</v>
      </c>
      <c r="C4925">
        <v>6137334265</v>
      </c>
      <c r="D4925" s="1">
        <v>45555</v>
      </c>
      <c r="E4925">
        <v>99213</v>
      </c>
      <c r="F4925">
        <v>85025</v>
      </c>
      <c r="G4925" t="s">
        <v>3548</v>
      </c>
      <c r="H4925" s="34">
        <v>53471</v>
      </c>
      <c r="I4925" s="7">
        <v>42242</v>
      </c>
      <c r="J4925" s="7">
        <v>27821.279999999999</v>
      </c>
      <c r="K4925" s="7">
        <v>7662</v>
      </c>
      <c r="L4925" s="7">
        <v>6758.72</v>
      </c>
      <c r="M4925" s="5">
        <v>0.16</v>
      </c>
      <c r="N4925" t="s">
        <v>1138</v>
      </c>
      <c r="O4925" t="s">
        <v>27</v>
      </c>
      <c r="P4925" t="s">
        <v>18</v>
      </c>
      <c r="Q4925" t="s">
        <v>19</v>
      </c>
      <c r="R4925" t="s">
        <v>27</v>
      </c>
      <c r="S4925" t="s">
        <v>27</v>
      </c>
      <c r="T4925" t="s">
        <v>13311</v>
      </c>
      <c r="U4925" s="1">
        <v>45590</v>
      </c>
      <c r="V4925">
        <v>35</v>
      </c>
      <c r="W4925" t="str">
        <f t="shared" si="123"/>
        <v>30-59</v>
      </c>
    </row>
    <row r="4926" spans="1:23" x14ac:dyDescent="0.25">
      <c r="A4926" t="s">
        <v>5175</v>
      </c>
      <c r="B4926">
        <v>5843568247</v>
      </c>
      <c r="C4926">
        <v>7393765836</v>
      </c>
      <c r="D4926" s="1">
        <v>45750</v>
      </c>
      <c r="E4926">
        <v>99214</v>
      </c>
      <c r="F4926">
        <v>99213</v>
      </c>
      <c r="G4926" t="s">
        <v>3309</v>
      </c>
      <c r="H4926" s="34">
        <v>55868</v>
      </c>
      <c r="I4926" s="7">
        <v>43577</v>
      </c>
      <c r="J4926" s="7">
        <v>30662.6</v>
      </c>
      <c r="K4926" s="7">
        <v>4199</v>
      </c>
      <c r="L4926" s="7">
        <v>8715.4</v>
      </c>
      <c r="M4926" s="5">
        <v>0.2</v>
      </c>
      <c r="N4926" t="s">
        <v>3140</v>
      </c>
      <c r="O4926" t="s">
        <v>27</v>
      </c>
      <c r="P4926" t="s">
        <v>40</v>
      </c>
      <c r="Q4926" t="s">
        <v>19</v>
      </c>
      <c r="R4926" t="s">
        <v>38</v>
      </c>
      <c r="S4926" t="s">
        <v>27</v>
      </c>
      <c r="T4926" t="s">
        <v>13310</v>
      </c>
      <c r="U4926" s="1">
        <v>45820</v>
      </c>
      <c r="V4926">
        <v>70</v>
      </c>
      <c r="W4926" t="str">
        <f t="shared" si="123"/>
        <v>60-89</v>
      </c>
    </row>
    <row r="4927" spans="1:23" x14ac:dyDescent="0.25">
      <c r="A4927" t="s">
        <v>5176</v>
      </c>
      <c r="B4927">
        <v>4205667449</v>
      </c>
      <c r="C4927">
        <v>7316724003</v>
      </c>
      <c r="D4927" s="1">
        <v>45552</v>
      </c>
      <c r="E4927">
        <v>99213</v>
      </c>
      <c r="F4927">
        <v>99212</v>
      </c>
      <c r="G4927" t="s">
        <v>3342</v>
      </c>
      <c r="H4927" s="34">
        <v>68601</v>
      </c>
      <c r="I4927" s="7">
        <v>54195</v>
      </c>
      <c r="J4927" s="7">
        <v>29301.8</v>
      </c>
      <c r="K4927" s="7">
        <v>16222</v>
      </c>
      <c r="L4927" s="7">
        <v>8671.2000000000007</v>
      </c>
      <c r="M4927" s="5">
        <v>0.16</v>
      </c>
      <c r="N4927" t="s">
        <v>1138</v>
      </c>
      <c r="O4927" t="s">
        <v>27</v>
      </c>
      <c r="P4927" t="s">
        <v>3149</v>
      </c>
      <c r="Q4927" t="s">
        <v>19</v>
      </c>
      <c r="R4927" t="s">
        <v>26</v>
      </c>
      <c r="S4927" t="s">
        <v>17</v>
      </c>
      <c r="T4927" t="s">
        <v>13311</v>
      </c>
      <c r="U4927" s="1">
        <v>45653</v>
      </c>
      <c r="V4927">
        <v>101</v>
      </c>
      <c r="W4927" t="str">
        <f t="shared" si="123"/>
        <v>90-119</v>
      </c>
    </row>
    <row r="4928" spans="1:23" x14ac:dyDescent="0.25">
      <c r="A4928" t="s">
        <v>5177</v>
      </c>
      <c r="B4928">
        <v>7506800877</v>
      </c>
      <c r="C4928">
        <v>8568102293</v>
      </c>
      <c r="D4928" s="1">
        <v>45778</v>
      </c>
      <c r="E4928">
        <v>99233</v>
      </c>
      <c r="F4928">
        <v>85025</v>
      </c>
      <c r="G4928" t="s">
        <v>3702</v>
      </c>
      <c r="H4928" s="34">
        <v>17894</v>
      </c>
      <c r="I4928" s="7">
        <v>14673</v>
      </c>
      <c r="J4928" s="7">
        <v>12031.86</v>
      </c>
      <c r="K4928" s="7">
        <v>0</v>
      </c>
      <c r="L4928" s="7">
        <v>2641.14</v>
      </c>
      <c r="M4928" s="5">
        <v>0.18</v>
      </c>
      <c r="N4928" t="s">
        <v>3141</v>
      </c>
      <c r="O4928" t="s">
        <v>17</v>
      </c>
      <c r="P4928" t="s">
        <v>3147</v>
      </c>
      <c r="Q4928" t="s">
        <v>32</v>
      </c>
      <c r="R4928" t="s">
        <v>38</v>
      </c>
      <c r="S4928" t="s">
        <v>27</v>
      </c>
      <c r="T4928" t="s">
        <v>13311</v>
      </c>
      <c r="U4928" s="1">
        <v>45860</v>
      </c>
      <c r="V4928">
        <v>82</v>
      </c>
      <c r="W4928" t="str">
        <f t="shared" si="123"/>
        <v>60-89</v>
      </c>
    </row>
    <row r="4929" spans="1:23" x14ac:dyDescent="0.25">
      <c r="A4929" t="s">
        <v>5178</v>
      </c>
      <c r="B4929">
        <v>1347698306</v>
      </c>
      <c r="C4929">
        <v>710191136</v>
      </c>
      <c r="D4929" s="1">
        <v>45796</v>
      </c>
      <c r="E4929">
        <v>99223</v>
      </c>
      <c r="F4929">
        <v>85025</v>
      </c>
      <c r="G4929" t="s">
        <v>3453</v>
      </c>
      <c r="H4929" s="34">
        <v>29903</v>
      </c>
      <c r="I4929" s="7">
        <v>23623</v>
      </c>
      <c r="J4929" s="7">
        <v>11923.32</v>
      </c>
      <c r="K4929" s="7">
        <v>7920</v>
      </c>
      <c r="L4929" s="7">
        <v>3779.68</v>
      </c>
      <c r="M4929" s="5">
        <v>0.16</v>
      </c>
      <c r="N4929" t="s">
        <v>1138</v>
      </c>
      <c r="O4929" t="s">
        <v>27</v>
      </c>
      <c r="P4929" t="s">
        <v>3146</v>
      </c>
      <c r="Q4929" t="s">
        <v>19</v>
      </c>
      <c r="R4929" t="s">
        <v>27</v>
      </c>
      <c r="S4929" t="s">
        <v>27</v>
      </c>
      <c r="T4929" t="s">
        <v>13312</v>
      </c>
      <c r="U4929" s="1">
        <v>45921</v>
      </c>
      <c r="V4929">
        <v>125</v>
      </c>
      <c r="W4929" t="str">
        <f t="shared" si="123"/>
        <v>120-149</v>
      </c>
    </row>
    <row r="4930" spans="1:23" x14ac:dyDescent="0.25">
      <c r="A4930" t="s">
        <v>5179</v>
      </c>
      <c r="B4930">
        <v>4631167515</v>
      </c>
      <c r="C4930">
        <v>2802800272</v>
      </c>
      <c r="D4930" s="1">
        <v>45845</v>
      </c>
      <c r="E4930">
        <v>99233</v>
      </c>
      <c r="F4930">
        <v>99214</v>
      </c>
      <c r="G4930" t="s">
        <v>174</v>
      </c>
      <c r="H4930" s="34">
        <v>86870</v>
      </c>
      <c r="I4930" s="7">
        <v>69496</v>
      </c>
      <c r="J4930" s="7">
        <v>59766.559999999998</v>
      </c>
      <c r="K4930" s="7">
        <v>0</v>
      </c>
      <c r="L4930" s="7">
        <v>9729.44</v>
      </c>
      <c r="M4930" s="5">
        <v>0.14000000000000001</v>
      </c>
      <c r="N4930" t="s">
        <v>1135</v>
      </c>
      <c r="O4930" t="s">
        <v>17</v>
      </c>
      <c r="P4930" t="s">
        <v>25</v>
      </c>
      <c r="Q4930" t="s">
        <v>19</v>
      </c>
      <c r="R4930" t="s">
        <v>27</v>
      </c>
      <c r="S4930" t="s">
        <v>17</v>
      </c>
      <c r="T4930" t="s">
        <v>13312</v>
      </c>
      <c r="U4930" s="1">
        <v>45960</v>
      </c>
      <c r="V4930">
        <v>115</v>
      </c>
      <c r="W4930" t="str">
        <f t="shared" si="123"/>
        <v>90-119</v>
      </c>
    </row>
    <row r="4931" spans="1:23" x14ac:dyDescent="0.25">
      <c r="A4931" t="s">
        <v>5180</v>
      </c>
      <c r="B4931">
        <v>7125003855</v>
      </c>
      <c r="C4931">
        <v>4650911707</v>
      </c>
      <c r="D4931" s="1">
        <v>45458</v>
      </c>
      <c r="E4931">
        <v>99222</v>
      </c>
      <c r="F4931">
        <v>99292</v>
      </c>
      <c r="G4931" t="s">
        <v>150</v>
      </c>
      <c r="H4931" s="34">
        <v>62741</v>
      </c>
      <c r="I4931" s="7">
        <v>48938</v>
      </c>
      <c r="J4931" s="7">
        <v>34564.400000000001</v>
      </c>
      <c r="K4931" s="7">
        <v>4586</v>
      </c>
      <c r="L4931" s="7">
        <v>9787.6</v>
      </c>
      <c r="M4931" s="5">
        <v>0.2</v>
      </c>
      <c r="N4931" t="s">
        <v>3140</v>
      </c>
      <c r="O4931" t="s">
        <v>30</v>
      </c>
      <c r="P4931" t="s">
        <v>31</v>
      </c>
      <c r="Q4931" t="s">
        <v>32</v>
      </c>
      <c r="R4931" t="s">
        <v>38</v>
      </c>
      <c r="S4931" t="s">
        <v>17</v>
      </c>
      <c r="T4931" t="s">
        <v>13311</v>
      </c>
      <c r="U4931" s="1">
        <v>45603</v>
      </c>
      <c r="V4931">
        <v>145</v>
      </c>
      <c r="W4931" t="str">
        <f t="shared" ref="W4931:W4994" si="124">IF(V4931="","",IF(V4931&lt;30,"0-29",IF(V4931&lt;60,"30-59",IF(V4931&lt;90,"60-89",IF(V4931&lt;120,"90-119",IF(V4931&lt;150,"120-149",IF(V4931&lt;180,"150-179",IF(V4931&lt;210,"180-209",IF(V4931&lt;240,"210-239",IF(V4931&lt;270,"240-269",IF(V4931&lt;300,"270-299",IF(V4931&lt;330,"300-329",IF(V4931&lt;360,"330-359","360+")))))))))))))</f>
        <v>120-149</v>
      </c>
    </row>
    <row r="4932" spans="1:23" x14ac:dyDescent="0.25">
      <c r="A4932" t="s">
        <v>5181</v>
      </c>
      <c r="B4932">
        <v>9162081610</v>
      </c>
      <c r="C4932">
        <v>6646005515</v>
      </c>
      <c r="D4932" s="1">
        <v>45428</v>
      </c>
      <c r="E4932">
        <v>99232</v>
      </c>
      <c r="F4932">
        <v>71046</v>
      </c>
      <c r="G4932" t="s">
        <v>3265</v>
      </c>
      <c r="H4932" s="34">
        <v>80405</v>
      </c>
      <c r="I4932" s="7">
        <v>52263</v>
      </c>
      <c r="J4932" s="7">
        <v>45991.44</v>
      </c>
      <c r="K4932" s="7">
        <v>0</v>
      </c>
      <c r="L4932" s="7">
        <v>6271.56</v>
      </c>
      <c r="M4932" s="5">
        <v>0.12</v>
      </c>
      <c r="N4932" t="s">
        <v>46</v>
      </c>
      <c r="O4932" t="s">
        <v>17</v>
      </c>
      <c r="P4932" t="s">
        <v>55</v>
      </c>
      <c r="Q4932" t="s">
        <v>32</v>
      </c>
      <c r="R4932" t="s">
        <v>26</v>
      </c>
      <c r="S4932" t="s">
        <v>17</v>
      </c>
      <c r="T4932" t="s">
        <v>13310</v>
      </c>
      <c r="U4932" s="1">
        <v>45565</v>
      </c>
      <c r="V4932">
        <v>137</v>
      </c>
      <c r="W4932" t="str">
        <f t="shared" si="124"/>
        <v>120-149</v>
      </c>
    </row>
    <row r="4933" spans="1:23" x14ac:dyDescent="0.25">
      <c r="A4933" t="s">
        <v>5182</v>
      </c>
      <c r="B4933">
        <v>2989126312</v>
      </c>
      <c r="C4933">
        <v>6986816471</v>
      </c>
      <c r="D4933" s="1">
        <v>45475</v>
      </c>
      <c r="E4933">
        <v>99214</v>
      </c>
      <c r="F4933">
        <v>99292</v>
      </c>
      <c r="G4933" t="s">
        <v>65</v>
      </c>
      <c r="H4933" s="34">
        <v>97309</v>
      </c>
      <c r="I4933" s="7">
        <v>70062</v>
      </c>
      <c r="J4933" s="7">
        <v>64457.04</v>
      </c>
      <c r="K4933" s="7">
        <v>0</v>
      </c>
      <c r="L4933" s="7">
        <v>5604.96</v>
      </c>
      <c r="M4933" s="5">
        <v>0.08</v>
      </c>
      <c r="N4933" t="s">
        <v>24</v>
      </c>
      <c r="O4933" t="s">
        <v>17</v>
      </c>
      <c r="P4933" t="s">
        <v>55</v>
      </c>
      <c r="Q4933" t="s">
        <v>32</v>
      </c>
      <c r="R4933" t="s">
        <v>38</v>
      </c>
      <c r="S4933" t="s">
        <v>17</v>
      </c>
      <c r="T4933" t="s">
        <v>13312</v>
      </c>
      <c r="U4933" s="1">
        <v>45629</v>
      </c>
      <c r="V4933">
        <v>154</v>
      </c>
      <c r="W4933" t="str">
        <f t="shared" si="124"/>
        <v>150-179</v>
      </c>
    </row>
    <row r="4934" spans="1:23" x14ac:dyDescent="0.25">
      <c r="A4934" t="s">
        <v>5183</v>
      </c>
      <c r="B4934">
        <v>2811274205</v>
      </c>
      <c r="C4934">
        <v>847398122</v>
      </c>
      <c r="D4934" s="1">
        <v>45912</v>
      </c>
      <c r="E4934">
        <v>99221</v>
      </c>
      <c r="F4934">
        <v>97110</v>
      </c>
      <c r="G4934" t="s">
        <v>3312</v>
      </c>
      <c r="H4934" s="34">
        <v>62411</v>
      </c>
      <c r="I4934" s="7">
        <v>53049</v>
      </c>
      <c r="J4934" s="7">
        <v>51988.02</v>
      </c>
      <c r="K4934" s="7">
        <v>0</v>
      </c>
      <c r="L4934" s="7">
        <v>1060.98</v>
      </c>
      <c r="M4934" s="5">
        <v>0.02</v>
      </c>
      <c r="N4934" t="s">
        <v>16</v>
      </c>
      <c r="O4934" t="s">
        <v>17</v>
      </c>
      <c r="P4934" t="s">
        <v>55</v>
      </c>
      <c r="Q4934" t="s">
        <v>19</v>
      </c>
      <c r="R4934" t="s">
        <v>21</v>
      </c>
      <c r="S4934" t="s">
        <v>17</v>
      </c>
      <c r="T4934" t="s">
        <v>13310</v>
      </c>
      <c r="U4934" s="1">
        <v>46082</v>
      </c>
      <c r="V4934">
        <v>170</v>
      </c>
      <c r="W4934" t="str">
        <f t="shared" si="124"/>
        <v>150-179</v>
      </c>
    </row>
    <row r="4935" spans="1:23" x14ac:dyDescent="0.25">
      <c r="A4935" t="s">
        <v>5184</v>
      </c>
      <c r="B4935">
        <v>3818687894</v>
      </c>
      <c r="C4935">
        <v>2746549534</v>
      </c>
      <c r="D4935" s="1">
        <v>45683</v>
      </c>
      <c r="E4935">
        <v>99223</v>
      </c>
      <c r="F4935">
        <v>99215</v>
      </c>
      <c r="G4935" t="s">
        <v>3320</v>
      </c>
      <c r="H4935" s="34">
        <v>53281</v>
      </c>
      <c r="I4935" s="7">
        <v>45289</v>
      </c>
      <c r="J4935" s="7">
        <v>31553.22</v>
      </c>
      <c r="K4935" s="7">
        <v>12830</v>
      </c>
      <c r="L4935" s="7">
        <v>905.78</v>
      </c>
      <c r="M4935" s="5">
        <v>0.02</v>
      </c>
      <c r="N4935" t="s">
        <v>16</v>
      </c>
      <c r="O4935" t="s">
        <v>27</v>
      </c>
      <c r="P4935" t="s">
        <v>35</v>
      </c>
      <c r="Q4935" t="s">
        <v>19</v>
      </c>
      <c r="R4935" t="s">
        <v>21</v>
      </c>
      <c r="S4935" t="s">
        <v>27</v>
      </c>
      <c r="T4935" t="s">
        <v>13312</v>
      </c>
      <c r="U4935" s="1">
        <v>45804</v>
      </c>
      <c r="V4935">
        <v>121</v>
      </c>
      <c r="W4935" t="str">
        <f t="shared" si="124"/>
        <v>120-149</v>
      </c>
    </row>
    <row r="4936" spans="1:23" x14ac:dyDescent="0.25">
      <c r="A4936" t="s">
        <v>5185</v>
      </c>
      <c r="B4936">
        <v>7659842763</v>
      </c>
      <c r="C4936">
        <v>2200116054</v>
      </c>
      <c r="D4936" s="1">
        <v>45881</v>
      </c>
      <c r="E4936">
        <v>99213</v>
      </c>
      <c r="F4936">
        <v>99211</v>
      </c>
      <c r="G4936" t="s">
        <v>129</v>
      </c>
      <c r="H4936" s="34">
        <v>58571</v>
      </c>
      <c r="I4936" s="7">
        <v>42171</v>
      </c>
      <c r="J4936" s="7">
        <v>33804.32</v>
      </c>
      <c r="K4936" s="7">
        <v>4993</v>
      </c>
      <c r="L4936" s="7">
        <v>3373.68</v>
      </c>
      <c r="M4936" s="5">
        <v>0.08</v>
      </c>
      <c r="N4936" t="s">
        <v>24</v>
      </c>
      <c r="O4936" t="s">
        <v>27</v>
      </c>
      <c r="P4936" t="s">
        <v>3147</v>
      </c>
      <c r="Q4936" t="s">
        <v>32</v>
      </c>
      <c r="R4936" t="s">
        <v>21</v>
      </c>
      <c r="S4936" t="s">
        <v>17</v>
      </c>
      <c r="T4936" t="s">
        <v>13310</v>
      </c>
      <c r="U4936" s="1">
        <v>45991</v>
      </c>
      <c r="V4936">
        <v>110</v>
      </c>
      <c r="W4936" t="str">
        <f t="shared" si="124"/>
        <v>90-119</v>
      </c>
    </row>
    <row r="4937" spans="1:23" x14ac:dyDescent="0.25">
      <c r="A4937" t="s">
        <v>5186</v>
      </c>
      <c r="B4937">
        <v>7212657438</v>
      </c>
      <c r="C4937">
        <v>7102432631</v>
      </c>
      <c r="D4937" s="1">
        <v>45670</v>
      </c>
      <c r="E4937">
        <v>99233</v>
      </c>
      <c r="F4937">
        <v>99205</v>
      </c>
      <c r="G4937" t="s">
        <v>73</v>
      </c>
      <c r="H4937" s="34">
        <v>81866</v>
      </c>
      <c r="I4937" s="7">
        <v>65493</v>
      </c>
      <c r="J4937" s="7">
        <v>50945.98</v>
      </c>
      <c r="K4937" s="7">
        <v>5378</v>
      </c>
      <c r="L4937" s="7">
        <v>9169.02</v>
      </c>
      <c r="M4937" s="5">
        <v>0.14000000000000001</v>
      </c>
      <c r="N4937" t="s">
        <v>1135</v>
      </c>
      <c r="O4937" t="s">
        <v>30</v>
      </c>
      <c r="P4937" t="s">
        <v>3149</v>
      </c>
      <c r="Q4937" t="s">
        <v>32</v>
      </c>
      <c r="R4937" t="s">
        <v>43</v>
      </c>
      <c r="S4937" t="s">
        <v>17</v>
      </c>
      <c r="T4937" t="s">
        <v>13311</v>
      </c>
      <c r="U4937" s="1">
        <v>45736</v>
      </c>
      <c r="V4937">
        <v>66</v>
      </c>
      <c r="W4937" t="str">
        <f t="shared" si="124"/>
        <v>60-89</v>
      </c>
    </row>
    <row r="4938" spans="1:23" x14ac:dyDescent="0.25">
      <c r="A4938" t="s">
        <v>5187</v>
      </c>
      <c r="B4938">
        <v>2571293599</v>
      </c>
      <c r="C4938">
        <v>6742673321</v>
      </c>
      <c r="D4938" s="1">
        <v>45731</v>
      </c>
      <c r="E4938">
        <v>99223</v>
      </c>
      <c r="F4938">
        <v>85025</v>
      </c>
      <c r="G4938" t="s">
        <v>65</v>
      </c>
      <c r="H4938" s="34">
        <v>49567</v>
      </c>
      <c r="I4938" s="7">
        <v>32219</v>
      </c>
      <c r="J4938" s="7">
        <v>23392.720000000001</v>
      </c>
      <c r="K4938" s="7">
        <v>4960</v>
      </c>
      <c r="L4938" s="7">
        <v>3866.28</v>
      </c>
      <c r="M4938" s="5">
        <v>0.12</v>
      </c>
      <c r="N4938" t="s">
        <v>46</v>
      </c>
      <c r="O4938" t="s">
        <v>27</v>
      </c>
      <c r="P4938" t="s">
        <v>18</v>
      </c>
      <c r="Q4938" t="s">
        <v>19</v>
      </c>
      <c r="R4938" t="s">
        <v>27</v>
      </c>
      <c r="S4938" t="s">
        <v>17</v>
      </c>
      <c r="T4938" t="s">
        <v>13311</v>
      </c>
      <c r="U4938" s="1">
        <v>45763</v>
      </c>
      <c r="V4938">
        <v>32</v>
      </c>
      <c r="W4938" t="str">
        <f t="shared" si="124"/>
        <v>30-59</v>
      </c>
    </row>
    <row r="4939" spans="1:23" x14ac:dyDescent="0.25">
      <c r="A4939" t="s">
        <v>5188</v>
      </c>
      <c r="B4939">
        <v>9901912879</v>
      </c>
      <c r="C4939">
        <v>1546528440</v>
      </c>
      <c r="D4939" s="1">
        <v>45933</v>
      </c>
      <c r="E4939">
        <v>99215</v>
      </c>
      <c r="F4939">
        <v>99215</v>
      </c>
      <c r="G4939" t="s">
        <v>4314</v>
      </c>
      <c r="H4939" s="34">
        <v>42562</v>
      </c>
      <c r="I4939" s="7">
        <v>30645</v>
      </c>
      <c r="J4939" s="7">
        <v>24643.4</v>
      </c>
      <c r="K4939" s="7">
        <v>3550</v>
      </c>
      <c r="L4939" s="7">
        <v>2451.6</v>
      </c>
      <c r="M4939" s="5">
        <v>0.08</v>
      </c>
      <c r="N4939" t="s">
        <v>24</v>
      </c>
      <c r="O4939" t="s">
        <v>30</v>
      </c>
      <c r="P4939" t="s">
        <v>18</v>
      </c>
      <c r="Q4939" t="s">
        <v>19</v>
      </c>
      <c r="R4939" t="s">
        <v>21</v>
      </c>
      <c r="S4939" t="s">
        <v>21</v>
      </c>
      <c r="T4939" t="s">
        <v>13311</v>
      </c>
      <c r="U4939" s="1">
        <v>46045</v>
      </c>
      <c r="V4939">
        <v>112</v>
      </c>
      <c r="W4939" t="str">
        <f t="shared" si="124"/>
        <v>90-119</v>
      </c>
    </row>
    <row r="4940" spans="1:23" x14ac:dyDescent="0.25">
      <c r="A4940" t="s">
        <v>5189</v>
      </c>
      <c r="B4940">
        <v>7403680725</v>
      </c>
      <c r="C4940">
        <v>4158789931</v>
      </c>
      <c r="D4940" s="1">
        <v>45345</v>
      </c>
      <c r="E4940">
        <v>99221</v>
      </c>
      <c r="F4940">
        <v>99201</v>
      </c>
      <c r="G4940" t="s">
        <v>85</v>
      </c>
      <c r="H4940" s="34">
        <v>96201</v>
      </c>
      <c r="I4940" s="7">
        <v>75999</v>
      </c>
      <c r="J4940" s="7">
        <v>63839.16</v>
      </c>
      <c r="K4940" s="7">
        <v>0</v>
      </c>
      <c r="L4940" s="7">
        <v>12159.84</v>
      </c>
      <c r="M4940" s="5">
        <v>0.16</v>
      </c>
      <c r="N4940" t="s">
        <v>1138</v>
      </c>
      <c r="O4940" t="s">
        <v>17</v>
      </c>
      <c r="P4940" t="s">
        <v>25</v>
      </c>
      <c r="Q4940" t="s">
        <v>32</v>
      </c>
      <c r="R4940" t="s">
        <v>21</v>
      </c>
      <c r="S4940" t="s">
        <v>27</v>
      </c>
      <c r="T4940" t="s">
        <v>13311</v>
      </c>
      <c r="U4940" s="1">
        <v>45415</v>
      </c>
      <c r="V4940">
        <v>70</v>
      </c>
      <c r="W4940" t="str">
        <f t="shared" si="124"/>
        <v>60-89</v>
      </c>
    </row>
    <row r="4941" spans="1:23" x14ac:dyDescent="0.25">
      <c r="A4941" t="s">
        <v>5190</v>
      </c>
      <c r="B4941">
        <v>692275372</v>
      </c>
      <c r="C4941">
        <v>5911921794</v>
      </c>
      <c r="D4941" s="1">
        <v>45652</v>
      </c>
      <c r="E4941">
        <v>99214</v>
      </c>
      <c r="F4941">
        <v>81000</v>
      </c>
      <c r="G4941" t="s">
        <v>3337</v>
      </c>
      <c r="H4941" s="34">
        <v>67169</v>
      </c>
      <c r="I4941" s="7">
        <v>55079</v>
      </c>
      <c r="J4941" s="7">
        <v>45164.78</v>
      </c>
      <c r="K4941" s="7">
        <v>0</v>
      </c>
      <c r="L4941" s="7">
        <v>9914.2199999999993</v>
      </c>
      <c r="M4941" s="5">
        <v>0.18</v>
      </c>
      <c r="N4941" t="s">
        <v>3141</v>
      </c>
      <c r="O4941" t="s">
        <v>17</v>
      </c>
      <c r="P4941" t="s">
        <v>18</v>
      </c>
      <c r="Q4941" t="s">
        <v>19</v>
      </c>
      <c r="R4941" t="s">
        <v>43</v>
      </c>
      <c r="S4941" t="s">
        <v>17</v>
      </c>
      <c r="T4941" t="s">
        <v>13312</v>
      </c>
      <c r="U4941" s="1">
        <v>45761</v>
      </c>
      <c r="V4941">
        <v>109</v>
      </c>
      <c r="W4941" t="str">
        <f t="shared" si="124"/>
        <v>90-119</v>
      </c>
    </row>
    <row r="4942" spans="1:23" x14ac:dyDescent="0.25">
      <c r="A4942" t="s">
        <v>5191</v>
      </c>
      <c r="B4942">
        <v>1911743786</v>
      </c>
      <c r="C4942">
        <v>2618256971</v>
      </c>
      <c r="D4942" s="1">
        <v>45431</v>
      </c>
      <c r="E4942">
        <v>99213</v>
      </c>
      <c r="F4942">
        <v>71046</v>
      </c>
      <c r="G4942" t="s">
        <v>3301</v>
      </c>
      <c r="H4942" s="34">
        <v>45029</v>
      </c>
      <c r="I4942" s="7">
        <v>35573</v>
      </c>
      <c r="J4942" s="7">
        <v>29881.32</v>
      </c>
      <c r="K4942" s="7">
        <v>0</v>
      </c>
      <c r="L4942" s="7">
        <v>5691.68</v>
      </c>
      <c r="M4942" s="5">
        <v>0.16</v>
      </c>
      <c r="N4942" t="s">
        <v>1138</v>
      </c>
      <c r="O4942" t="s">
        <v>17</v>
      </c>
      <c r="P4942" t="s">
        <v>40</v>
      </c>
      <c r="Q4942" t="s">
        <v>19</v>
      </c>
      <c r="R4942" t="s">
        <v>27</v>
      </c>
      <c r="S4942" t="s">
        <v>27</v>
      </c>
      <c r="T4942" t="s">
        <v>13310</v>
      </c>
      <c r="U4942" s="1">
        <v>45605</v>
      </c>
      <c r="V4942">
        <v>174</v>
      </c>
      <c r="W4942" t="str">
        <f t="shared" si="124"/>
        <v>150-179</v>
      </c>
    </row>
    <row r="4943" spans="1:23" x14ac:dyDescent="0.25">
      <c r="A4943" t="s">
        <v>5192</v>
      </c>
      <c r="B4943">
        <v>7683267270</v>
      </c>
      <c r="C4943">
        <v>235077258</v>
      </c>
      <c r="D4943" s="1">
        <v>45720</v>
      </c>
      <c r="E4943">
        <v>99223</v>
      </c>
      <c r="F4943">
        <v>99213</v>
      </c>
      <c r="G4943" t="s">
        <v>270</v>
      </c>
      <c r="H4943" s="34">
        <v>98096</v>
      </c>
      <c r="I4943" s="7">
        <v>78477</v>
      </c>
      <c r="J4943" s="7">
        <v>67490.22</v>
      </c>
      <c r="K4943" s="7">
        <v>0</v>
      </c>
      <c r="L4943" s="7">
        <v>10986.78</v>
      </c>
      <c r="M4943" s="5">
        <v>0.14000000000000001</v>
      </c>
      <c r="N4943" t="s">
        <v>1135</v>
      </c>
      <c r="O4943" t="s">
        <v>17</v>
      </c>
      <c r="P4943" t="s">
        <v>3148</v>
      </c>
      <c r="Q4943" t="s">
        <v>19</v>
      </c>
      <c r="R4943" t="s">
        <v>20</v>
      </c>
      <c r="S4943" t="s">
        <v>17</v>
      </c>
      <c r="T4943" t="s">
        <v>13310</v>
      </c>
      <c r="U4943" s="1">
        <v>45888</v>
      </c>
      <c r="V4943">
        <v>168</v>
      </c>
      <c r="W4943" t="str">
        <f t="shared" si="124"/>
        <v>150-179</v>
      </c>
    </row>
    <row r="4944" spans="1:23" x14ac:dyDescent="0.25">
      <c r="A4944" t="s">
        <v>5193</v>
      </c>
      <c r="B4944">
        <v>5364261954</v>
      </c>
      <c r="C4944">
        <v>1658745308</v>
      </c>
      <c r="D4944" s="1">
        <v>45514</v>
      </c>
      <c r="E4944">
        <v>99222</v>
      </c>
      <c r="F4944">
        <v>99284</v>
      </c>
      <c r="G4944" t="s">
        <v>3400</v>
      </c>
      <c r="H4944" s="34">
        <v>96679</v>
      </c>
      <c r="I4944" s="7">
        <v>69609</v>
      </c>
      <c r="J4944" s="7">
        <v>64040.28</v>
      </c>
      <c r="K4944" s="7">
        <v>0</v>
      </c>
      <c r="L4944" s="7">
        <v>5568.72</v>
      </c>
      <c r="M4944" s="5">
        <v>0.08</v>
      </c>
      <c r="N4944" t="s">
        <v>24</v>
      </c>
      <c r="O4944" t="s">
        <v>17</v>
      </c>
      <c r="P4944" t="s">
        <v>3149</v>
      </c>
      <c r="Q4944" t="s">
        <v>32</v>
      </c>
      <c r="R4944" t="s">
        <v>26</v>
      </c>
      <c r="S4944" t="s">
        <v>21</v>
      </c>
      <c r="T4944" t="s">
        <v>13311</v>
      </c>
      <c r="U4944" s="1">
        <v>45626</v>
      </c>
      <c r="V4944">
        <v>112</v>
      </c>
      <c r="W4944" t="str">
        <f t="shared" si="124"/>
        <v>90-119</v>
      </c>
    </row>
    <row r="4945" spans="1:23" x14ac:dyDescent="0.25">
      <c r="A4945" t="s">
        <v>5194</v>
      </c>
      <c r="B4945">
        <v>8432344314</v>
      </c>
      <c r="C4945">
        <v>1246363640</v>
      </c>
      <c r="D4945" s="1">
        <v>45954</v>
      </c>
      <c r="E4945">
        <v>99214</v>
      </c>
      <c r="F4945">
        <v>90834</v>
      </c>
      <c r="G4945" t="s">
        <v>3673</v>
      </c>
      <c r="H4945" s="34">
        <v>56804</v>
      </c>
      <c r="I4945" s="7">
        <v>45443</v>
      </c>
      <c r="J4945" s="7">
        <v>39080.980000000003</v>
      </c>
      <c r="K4945" s="7">
        <v>0</v>
      </c>
      <c r="L4945" s="7">
        <v>6362.02</v>
      </c>
      <c r="M4945" s="5">
        <v>0.14000000000000001</v>
      </c>
      <c r="N4945" t="s">
        <v>1135</v>
      </c>
      <c r="O4945" t="s">
        <v>17</v>
      </c>
      <c r="P4945" t="s">
        <v>3146</v>
      </c>
      <c r="Q4945" t="s">
        <v>19</v>
      </c>
      <c r="R4945" t="s">
        <v>21</v>
      </c>
      <c r="S4945" t="s">
        <v>21</v>
      </c>
      <c r="T4945" t="s">
        <v>13310</v>
      </c>
      <c r="U4945" s="1">
        <v>46043</v>
      </c>
      <c r="V4945">
        <v>89</v>
      </c>
      <c r="W4945" t="str">
        <f t="shared" si="124"/>
        <v>60-89</v>
      </c>
    </row>
    <row r="4946" spans="1:23" x14ac:dyDescent="0.25">
      <c r="A4946" t="s">
        <v>5195</v>
      </c>
      <c r="B4946">
        <v>3759495709</v>
      </c>
      <c r="C4946">
        <v>2661222972</v>
      </c>
      <c r="D4946" s="1">
        <v>45496</v>
      </c>
      <c r="E4946">
        <v>99214</v>
      </c>
      <c r="F4946">
        <v>99201</v>
      </c>
      <c r="G4946" t="s">
        <v>3673</v>
      </c>
      <c r="H4946" s="34">
        <v>54434</v>
      </c>
      <c r="I4946" s="7">
        <v>46269</v>
      </c>
      <c r="J4946" s="7">
        <v>33214.620000000003</v>
      </c>
      <c r="K4946" s="7">
        <v>12129</v>
      </c>
      <c r="L4946" s="7">
        <v>925.38</v>
      </c>
      <c r="M4946" s="5">
        <v>0.02</v>
      </c>
      <c r="N4946" t="s">
        <v>16</v>
      </c>
      <c r="O4946" t="s">
        <v>27</v>
      </c>
      <c r="P4946" t="s">
        <v>25</v>
      </c>
      <c r="Q4946" t="s">
        <v>19</v>
      </c>
      <c r="R4946" t="s">
        <v>38</v>
      </c>
      <c r="S4946" t="s">
        <v>21</v>
      </c>
      <c r="T4946" t="s">
        <v>13312</v>
      </c>
      <c r="U4946" s="1">
        <v>45575</v>
      </c>
      <c r="V4946">
        <v>79</v>
      </c>
      <c r="W4946" t="str">
        <f t="shared" si="124"/>
        <v>60-89</v>
      </c>
    </row>
    <row r="4947" spans="1:23" x14ac:dyDescent="0.25">
      <c r="A4947" t="s">
        <v>5196</v>
      </c>
      <c r="B4947">
        <v>7327236572</v>
      </c>
      <c r="C4947">
        <v>1823956808</v>
      </c>
      <c r="D4947" s="1">
        <v>45752</v>
      </c>
      <c r="E4947">
        <v>99213</v>
      </c>
      <c r="F4947">
        <v>99291</v>
      </c>
      <c r="G4947" t="s">
        <v>3352</v>
      </c>
      <c r="H4947" s="34">
        <v>83824</v>
      </c>
      <c r="I4947" s="7">
        <v>68736</v>
      </c>
      <c r="J4947" s="7">
        <v>51535.519999999997</v>
      </c>
      <c r="K4947" s="7">
        <v>4828</v>
      </c>
      <c r="L4947" s="7">
        <v>12372.48</v>
      </c>
      <c r="M4947" s="5">
        <v>0.18</v>
      </c>
      <c r="N4947" t="s">
        <v>3141</v>
      </c>
      <c r="O4947" t="s">
        <v>30</v>
      </c>
      <c r="P4947" t="s">
        <v>18</v>
      </c>
      <c r="Q4947" t="s">
        <v>19</v>
      </c>
      <c r="R4947" t="s">
        <v>21</v>
      </c>
      <c r="S4947" t="s">
        <v>21</v>
      </c>
      <c r="T4947" t="s">
        <v>13311</v>
      </c>
      <c r="U4947" s="1">
        <v>45902</v>
      </c>
      <c r="V4947">
        <v>150</v>
      </c>
      <c r="W4947" t="str">
        <f t="shared" si="124"/>
        <v>150-179</v>
      </c>
    </row>
    <row r="4948" spans="1:23" x14ac:dyDescent="0.25">
      <c r="A4948" t="s">
        <v>5197</v>
      </c>
      <c r="B4948">
        <v>1311155027</v>
      </c>
      <c r="C4948">
        <v>283128194</v>
      </c>
      <c r="D4948" s="1">
        <v>45588</v>
      </c>
      <c r="E4948">
        <v>99213</v>
      </c>
      <c r="F4948">
        <v>99203</v>
      </c>
      <c r="G4948" t="s">
        <v>3453</v>
      </c>
      <c r="H4948" s="34">
        <v>75501</v>
      </c>
      <c r="I4948" s="7">
        <v>61911</v>
      </c>
      <c r="J4948" s="7">
        <v>42809.02</v>
      </c>
      <c r="K4948" s="7">
        <v>7958</v>
      </c>
      <c r="L4948" s="7">
        <v>11143.98</v>
      </c>
      <c r="M4948" s="5">
        <v>0.18</v>
      </c>
      <c r="N4948" t="s">
        <v>3141</v>
      </c>
      <c r="O4948" t="s">
        <v>27</v>
      </c>
      <c r="P4948" t="s">
        <v>3149</v>
      </c>
      <c r="Q4948" t="s">
        <v>19</v>
      </c>
      <c r="R4948" t="s">
        <v>43</v>
      </c>
      <c r="S4948" t="s">
        <v>17</v>
      </c>
      <c r="T4948" t="s">
        <v>13311</v>
      </c>
      <c r="U4948" s="1">
        <v>45669</v>
      </c>
      <c r="V4948">
        <v>81</v>
      </c>
      <c r="W4948" t="str">
        <f t="shared" si="124"/>
        <v>60-89</v>
      </c>
    </row>
    <row r="4949" spans="1:23" x14ac:dyDescent="0.25">
      <c r="A4949" t="s">
        <v>5198</v>
      </c>
      <c r="B4949">
        <v>542811559</v>
      </c>
      <c r="C4949">
        <v>6475711942</v>
      </c>
      <c r="D4949" s="1">
        <v>45598</v>
      </c>
      <c r="E4949">
        <v>99231</v>
      </c>
      <c r="F4949">
        <v>99215</v>
      </c>
      <c r="G4949" t="s">
        <v>3405</v>
      </c>
      <c r="H4949" s="34">
        <v>24220</v>
      </c>
      <c r="I4949" s="7">
        <v>18165</v>
      </c>
      <c r="J4949" s="7">
        <v>7752.25</v>
      </c>
      <c r="K4949" s="7">
        <v>7688</v>
      </c>
      <c r="L4949" s="7">
        <v>2724.75</v>
      </c>
      <c r="M4949" s="5">
        <v>0.15</v>
      </c>
      <c r="N4949" t="s">
        <v>1139</v>
      </c>
      <c r="O4949" t="s">
        <v>27</v>
      </c>
      <c r="P4949" t="s">
        <v>3149</v>
      </c>
      <c r="Q4949" t="s">
        <v>32</v>
      </c>
      <c r="R4949" t="s">
        <v>20</v>
      </c>
      <c r="S4949" t="s">
        <v>21</v>
      </c>
      <c r="T4949" t="s">
        <v>13310</v>
      </c>
      <c r="U4949" s="1">
        <v>45639</v>
      </c>
      <c r="V4949">
        <v>41</v>
      </c>
      <c r="W4949" t="str">
        <f t="shared" si="124"/>
        <v>30-59</v>
      </c>
    </row>
    <row r="4950" spans="1:23" x14ac:dyDescent="0.25">
      <c r="A4950" t="s">
        <v>5199</v>
      </c>
      <c r="B4950">
        <v>8168872343</v>
      </c>
      <c r="C4950">
        <v>1647995077</v>
      </c>
      <c r="D4950" s="1">
        <v>45653</v>
      </c>
      <c r="E4950">
        <v>99222</v>
      </c>
      <c r="F4950">
        <v>99215</v>
      </c>
      <c r="G4950" t="s">
        <v>365</v>
      </c>
      <c r="H4950" s="34">
        <v>82677</v>
      </c>
      <c r="I4950" s="7">
        <v>67795</v>
      </c>
      <c r="J4950" s="7">
        <v>31897.9</v>
      </c>
      <c r="K4950" s="7">
        <v>23694</v>
      </c>
      <c r="L4950" s="7">
        <v>12203.1</v>
      </c>
      <c r="M4950" s="5">
        <v>0.18</v>
      </c>
      <c r="N4950" t="s">
        <v>3141</v>
      </c>
      <c r="O4950" t="s">
        <v>27</v>
      </c>
      <c r="P4950" t="s">
        <v>3149</v>
      </c>
      <c r="Q4950" t="s">
        <v>32</v>
      </c>
      <c r="R4950" t="s">
        <v>20</v>
      </c>
      <c r="S4950" t="s">
        <v>21</v>
      </c>
      <c r="T4950" t="s">
        <v>13310</v>
      </c>
      <c r="U4950" s="1">
        <v>45720</v>
      </c>
      <c r="V4950">
        <v>67</v>
      </c>
      <c r="W4950" t="str">
        <f t="shared" si="124"/>
        <v>60-89</v>
      </c>
    </row>
    <row r="4951" spans="1:23" x14ac:dyDescent="0.25">
      <c r="A4951" t="s">
        <v>5200</v>
      </c>
      <c r="B4951">
        <v>9654886782</v>
      </c>
      <c r="C4951">
        <v>106800946</v>
      </c>
      <c r="D4951" s="1">
        <v>45547</v>
      </c>
      <c r="E4951">
        <v>99233</v>
      </c>
      <c r="F4951">
        <v>99284</v>
      </c>
      <c r="G4951" t="s">
        <v>209</v>
      </c>
      <c r="H4951" s="34">
        <v>17537</v>
      </c>
      <c r="I4951" s="7">
        <v>14906</v>
      </c>
      <c r="J4951" s="7">
        <v>13460.88</v>
      </c>
      <c r="K4951" s="7">
        <v>1147</v>
      </c>
      <c r="L4951" s="7">
        <v>298.12</v>
      </c>
      <c r="M4951" s="5">
        <v>0.02</v>
      </c>
      <c r="N4951" t="s">
        <v>16</v>
      </c>
      <c r="O4951" t="s">
        <v>30</v>
      </c>
      <c r="P4951" t="s">
        <v>3147</v>
      </c>
      <c r="Q4951" t="s">
        <v>32</v>
      </c>
      <c r="R4951" t="s">
        <v>38</v>
      </c>
      <c r="S4951" t="s">
        <v>17</v>
      </c>
      <c r="T4951" t="s">
        <v>13312</v>
      </c>
      <c r="U4951" s="1">
        <v>45627</v>
      </c>
      <c r="V4951">
        <v>80</v>
      </c>
      <c r="W4951" t="str">
        <f t="shared" si="124"/>
        <v>60-89</v>
      </c>
    </row>
    <row r="4952" spans="1:23" x14ac:dyDescent="0.25">
      <c r="A4952" t="s">
        <v>5201</v>
      </c>
      <c r="B4952">
        <v>8907805962</v>
      </c>
      <c r="C4952">
        <v>5435755056</v>
      </c>
      <c r="D4952" s="1">
        <v>45528</v>
      </c>
      <c r="E4952">
        <v>99213</v>
      </c>
      <c r="F4952">
        <v>99292</v>
      </c>
      <c r="G4952" t="s">
        <v>48</v>
      </c>
      <c r="H4952" s="34">
        <v>63285</v>
      </c>
      <c r="I4952" s="7">
        <v>50628</v>
      </c>
      <c r="J4952" s="7">
        <v>31585.08</v>
      </c>
      <c r="K4952" s="7">
        <v>11955</v>
      </c>
      <c r="L4952" s="7">
        <v>7087.92</v>
      </c>
      <c r="M4952" s="5">
        <v>0.14000000000000001</v>
      </c>
      <c r="N4952" t="s">
        <v>1135</v>
      </c>
      <c r="O4952" t="s">
        <v>27</v>
      </c>
      <c r="P4952" t="s">
        <v>25</v>
      </c>
      <c r="Q4952" t="s">
        <v>32</v>
      </c>
      <c r="R4952" t="s">
        <v>21</v>
      </c>
      <c r="S4952" t="s">
        <v>21</v>
      </c>
      <c r="T4952" t="s">
        <v>13310</v>
      </c>
      <c r="U4952" s="1">
        <v>45685</v>
      </c>
      <c r="V4952">
        <v>157</v>
      </c>
      <c r="W4952" t="str">
        <f t="shared" si="124"/>
        <v>150-179</v>
      </c>
    </row>
    <row r="4953" spans="1:23" x14ac:dyDescent="0.25">
      <c r="A4953" t="s">
        <v>5202</v>
      </c>
      <c r="B4953">
        <v>7608588075</v>
      </c>
      <c r="C4953">
        <v>4708554568</v>
      </c>
      <c r="D4953" s="1">
        <v>45554</v>
      </c>
      <c r="E4953">
        <v>99223</v>
      </c>
      <c r="F4953">
        <v>99213</v>
      </c>
      <c r="G4953" t="s">
        <v>3152</v>
      </c>
      <c r="H4953" s="34">
        <v>77175</v>
      </c>
      <c r="I4953" s="7">
        <v>60968</v>
      </c>
      <c r="J4953" s="7">
        <v>45433.120000000003</v>
      </c>
      <c r="K4953" s="7">
        <v>5780</v>
      </c>
      <c r="L4953" s="7">
        <v>9754.8799999999992</v>
      </c>
      <c r="M4953" s="5">
        <v>0.16</v>
      </c>
      <c r="N4953" t="s">
        <v>1138</v>
      </c>
      <c r="O4953" t="s">
        <v>30</v>
      </c>
      <c r="P4953" t="s">
        <v>18</v>
      </c>
      <c r="Q4953" t="s">
        <v>32</v>
      </c>
      <c r="R4953" t="s">
        <v>20</v>
      </c>
      <c r="S4953" t="s">
        <v>21</v>
      </c>
      <c r="T4953" t="s">
        <v>13311</v>
      </c>
      <c r="U4953" s="1">
        <v>45713</v>
      </c>
      <c r="V4953">
        <v>159</v>
      </c>
      <c r="W4953" t="str">
        <f t="shared" si="124"/>
        <v>150-179</v>
      </c>
    </row>
    <row r="4954" spans="1:23" x14ac:dyDescent="0.25">
      <c r="A4954" t="s">
        <v>5203</v>
      </c>
      <c r="B4954">
        <v>1182652645</v>
      </c>
      <c r="C4954">
        <v>2146816687</v>
      </c>
      <c r="D4954" s="1">
        <v>45626</v>
      </c>
      <c r="E4954">
        <v>99214</v>
      </c>
      <c r="F4954">
        <v>99205</v>
      </c>
      <c r="G4954" t="s">
        <v>3281</v>
      </c>
      <c r="H4954" s="34">
        <v>90515</v>
      </c>
      <c r="I4954" s="7">
        <v>72412</v>
      </c>
      <c r="J4954" s="7">
        <v>62274.32</v>
      </c>
      <c r="K4954" s="7">
        <v>0</v>
      </c>
      <c r="L4954" s="7">
        <v>10137.68</v>
      </c>
      <c r="M4954" s="5">
        <v>0.14000000000000001</v>
      </c>
      <c r="N4954" t="s">
        <v>1135</v>
      </c>
      <c r="O4954" t="s">
        <v>17</v>
      </c>
      <c r="P4954" t="s">
        <v>18</v>
      </c>
      <c r="Q4954" t="s">
        <v>19</v>
      </c>
      <c r="R4954" t="s">
        <v>27</v>
      </c>
      <c r="S4954" t="s">
        <v>27</v>
      </c>
      <c r="T4954" t="s">
        <v>13312</v>
      </c>
      <c r="U4954" s="1">
        <v>45717</v>
      </c>
      <c r="V4954">
        <v>91</v>
      </c>
      <c r="W4954" t="str">
        <f t="shared" si="124"/>
        <v>90-119</v>
      </c>
    </row>
    <row r="4955" spans="1:23" x14ac:dyDescent="0.25">
      <c r="A4955" t="s">
        <v>5204</v>
      </c>
      <c r="B4955">
        <v>943176508</v>
      </c>
      <c r="C4955">
        <v>4044755412</v>
      </c>
      <c r="D4955" s="1">
        <v>45350</v>
      </c>
      <c r="E4955">
        <v>99221</v>
      </c>
      <c r="F4955">
        <v>99215</v>
      </c>
      <c r="G4955" t="s">
        <v>3258</v>
      </c>
      <c r="H4955" s="34">
        <v>49973</v>
      </c>
      <c r="I4955" s="7">
        <v>38979</v>
      </c>
      <c r="J4955" s="7">
        <v>31183.200000000001</v>
      </c>
      <c r="K4955" s="7">
        <v>0</v>
      </c>
      <c r="L4955" s="7">
        <v>7795.8</v>
      </c>
      <c r="M4955" s="5">
        <v>0.2</v>
      </c>
      <c r="N4955" t="s">
        <v>3140</v>
      </c>
      <c r="O4955" t="s">
        <v>17</v>
      </c>
      <c r="P4955" t="s">
        <v>55</v>
      </c>
      <c r="Q4955" t="s">
        <v>19</v>
      </c>
      <c r="R4955" t="s">
        <v>43</v>
      </c>
      <c r="S4955" t="s">
        <v>21</v>
      </c>
      <c r="T4955" t="s">
        <v>13310</v>
      </c>
      <c r="U4955" s="1">
        <v>45400</v>
      </c>
      <c r="V4955">
        <v>50</v>
      </c>
      <c r="W4955" t="str">
        <f t="shared" si="124"/>
        <v>30-59</v>
      </c>
    </row>
    <row r="4956" spans="1:23" x14ac:dyDescent="0.25">
      <c r="A4956" t="s">
        <v>5205</v>
      </c>
      <c r="B4956">
        <v>3982283458</v>
      </c>
      <c r="C4956">
        <v>8264780016</v>
      </c>
      <c r="D4956" s="1">
        <v>45403</v>
      </c>
      <c r="E4956">
        <v>99233</v>
      </c>
      <c r="F4956">
        <v>80053</v>
      </c>
      <c r="G4956" t="s">
        <v>129</v>
      </c>
      <c r="H4956" s="34">
        <v>99893</v>
      </c>
      <c r="I4956" s="7">
        <v>71923</v>
      </c>
      <c r="J4956" s="7">
        <v>66169.16</v>
      </c>
      <c r="K4956" s="7">
        <v>0</v>
      </c>
      <c r="L4956" s="7">
        <v>5753.84</v>
      </c>
      <c r="M4956" s="5">
        <v>0.08</v>
      </c>
      <c r="N4956" t="s">
        <v>24</v>
      </c>
      <c r="O4956" t="s">
        <v>17</v>
      </c>
      <c r="P4956" t="s">
        <v>3148</v>
      </c>
      <c r="Q4956" t="s">
        <v>19</v>
      </c>
      <c r="R4956" t="s">
        <v>26</v>
      </c>
      <c r="S4956" t="s">
        <v>17</v>
      </c>
      <c r="T4956" t="s">
        <v>13310</v>
      </c>
      <c r="U4956" s="1">
        <v>45515</v>
      </c>
      <c r="V4956">
        <v>112</v>
      </c>
      <c r="W4956" t="str">
        <f t="shared" si="124"/>
        <v>90-119</v>
      </c>
    </row>
    <row r="4957" spans="1:23" x14ac:dyDescent="0.25">
      <c r="A4957" t="s">
        <v>5206</v>
      </c>
      <c r="B4957">
        <v>9123122099</v>
      </c>
      <c r="C4957">
        <v>7323837222</v>
      </c>
      <c r="D4957" s="1">
        <v>45847</v>
      </c>
      <c r="E4957">
        <v>99238</v>
      </c>
      <c r="F4957">
        <v>99285</v>
      </c>
      <c r="G4957" t="s">
        <v>3170</v>
      </c>
      <c r="H4957" s="34">
        <v>39887</v>
      </c>
      <c r="I4957" s="7">
        <v>29915</v>
      </c>
      <c r="J4957" s="7">
        <v>25427.75</v>
      </c>
      <c r="K4957" s="7">
        <v>0</v>
      </c>
      <c r="L4957" s="7">
        <v>4487.25</v>
      </c>
      <c r="M4957" s="5">
        <v>0.15</v>
      </c>
      <c r="N4957" t="s">
        <v>1139</v>
      </c>
      <c r="O4957" t="s">
        <v>17</v>
      </c>
      <c r="P4957" t="s">
        <v>3147</v>
      </c>
      <c r="Q4957" t="s">
        <v>19</v>
      </c>
      <c r="R4957" t="s">
        <v>20</v>
      </c>
      <c r="S4957" t="s">
        <v>21</v>
      </c>
      <c r="T4957" t="s">
        <v>13310</v>
      </c>
      <c r="U4957" s="1">
        <v>46001</v>
      </c>
      <c r="V4957">
        <v>154</v>
      </c>
      <c r="W4957" t="str">
        <f t="shared" si="124"/>
        <v>150-179</v>
      </c>
    </row>
    <row r="4958" spans="1:23" x14ac:dyDescent="0.25">
      <c r="A4958" t="s">
        <v>5207</v>
      </c>
      <c r="B4958">
        <v>672473372</v>
      </c>
      <c r="C4958">
        <v>9583633815</v>
      </c>
      <c r="D4958" s="1">
        <v>45384</v>
      </c>
      <c r="E4958">
        <v>99215</v>
      </c>
      <c r="F4958">
        <v>99205</v>
      </c>
      <c r="G4958" t="s">
        <v>77</v>
      </c>
      <c r="H4958" s="34">
        <v>94918</v>
      </c>
      <c r="I4958" s="7">
        <v>71189</v>
      </c>
      <c r="J4958" s="7">
        <v>54951.65</v>
      </c>
      <c r="K4958" s="7">
        <v>5559</v>
      </c>
      <c r="L4958" s="7">
        <v>10678.35</v>
      </c>
      <c r="M4958" s="5">
        <v>0.15</v>
      </c>
      <c r="N4958" t="s">
        <v>1139</v>
      </c>
      <c r="O4958" t="s">
        <v>30</v>
      </c>
      <c r="P4958" t="s">
        <v>40</v>
      </c>
      <c r="Q4958" t="s">
        <v>32</v>
      </c>
      <c r="R4958" t="s">
        <v>38</v>
      </c>
      <c r="S4958" t="s">
        <v>27</v>
      </c>
      <c r="T4958" t="s">
        <v>13310</v>
      </c>
      <c r="U4958" s="1">
        <v>45540</v>
      </c>
      <c r="V4958">
        <v>156</v>
      </c>
      <c r="W4958" t="str">
        <f t="shared" si="124"/>
        <v>150-179</v>
      </c>
    </row>
    <row r="4959" spans="1:23" x14ac:dyDescent="0.25">
      <c r="A4959" t="s">
        <v>5208</v>
      </c>
      <c r="B4959">
        <v>3847046945</v>
      </c>
      <c r="C4959">
        <v>2209677897</v>
      </c>
      <c r="D4959" s="1">
        <v>45369</v>
      </c>
      <c r="E4959">
        <v>99223</v>
      </c>
      <c r="F4959">
        <v>99202</v>
      </c>
      <c r="G4959" t="s">
        <v>159</v>
      </c>
      <c r="H4959" s="34">
        <v>92412</v>
      </c>
      <c r="I4959" s="7">
        <v>73005</v>
      </c>
      <c r="J4959" s="7">
        <v>52635.199999999997</v>
      </c>
      <c r="K4959" s="7">
        <v>8689</v>
      </c>
      <c r="L4959" s="7">
        <v>11680.8</v>
      </c>
      <c r="M4959" s="5">
        <v>0.16</v>
      </c>
      <c r="N4959" t="s">
        <v>1138</v>
      </c>
      <c r="O4959" t="s">
        <v>30</v>
      </c>
      <c r="P4959" t="s">
        <v>3147</v>
      </c>
      <c r="Q4959" t="s">
        <v>32</v>
      </c>
      <c r="R4959" t="s">
        <v>38</v>
      </c>
      <c r="S4959" t="s">
        <v>27</v>
      </c>
      <c r="T4959" t="s">
        <v>13310</v>
      </c>
      <c r="U4959" s="1">
        <v>45444</v>
      </c>
      <c r="V4959">
        <v>75</v>
      </c>
      <c r="W4959" t="str">
        <f t="shared" si="124"/>
        <v>60-89</v>
      </c>
    </row>
    <row r="4960" spans="1:23" x14ac:dyDescent="0.25">
      <c r="A4960" t="s">
        <v>5209</v>
      </c>
      <c r="B4960">
        <v>9778974830</v>
      </c>
      <c r="C4960">
        <v>9581072872</v>
      </c>
      <c r="D4960" s="1">
        <v>45723</v>
      </c>
      <c r="E4960">
        <v>99233</v>
      </c>
      <c r="F4960">
        <v>81000</v>
      </c>
      <c r="G4960" t="s">
        <v>3394</v>
      </c>
      <c r="H4960" s="34">
        <v>73119</v>
      </c>
      <c r="I4960" s="7">
        <v>58495</v>
      </c>
      <c r="J4960" s="7">
        <v>50305.7</v>
      </c>
      <c r="K4960" s="7">
        <v>0</v>
      </c>
      <c r="L4960" s="7">
        <v>8189.3</v>
      </c>
      <c r="M4960" s="5">
        <v>0.14000000000000001</v>
      </c>
      <c r="N4960" t="s">
        <v>1135</v>
      </c>
      <c r="O4960" t="s">
        <v>17</v>
      </c>
      <c r="P4960" t="s">
        <v>3149</v>
      </c>
      <c r="Q4960" t="s">
        <v>32</v>
      </c>
      <c r="R4960" t="s">
        <v>27</v>
      </c>
      <c r="S4960" t="s">
        <v>27</v>
      </c>
      <c r="T4960" t="s">
        <v>13312</v>
      </c>
      <c r="U4960" s="1">
        <v>45846</v>
      </c>
      <c r="V4960">
        <v>123</v>
      </c>
      <c r="W4960" t="str">
        <f t="shared" si="124"/>
        <v>120-149</v>
      </c>
    </row>
    <row r="4961" spans="1:23" x14ac:dyDescent="0.25">
      <c r="A4961" t="s">
        <v>5210</v>
      </c>
      <c r="B4961">
        <v>4773349692</v>
      </c>
      <c r="C4961">
        <v>8218727025</v>
      </c>
      <c r="D4961" s="1">
        <v>45829</v>
      </c>
      <c r="E4961">
        <v>99223</v>
      </c>
      <c r="F4961">
        <v>99281</v>
      </c>
      <c r="G4961" t="s">
        <v>3283</v>
      </c>
      <c r="H4961" s="34">
        <v>46878</v>
      </c>
      <c r="I4961" s="7">
        <v>39846</v>
      </c>
      <c r="J4961" s="7">
        <v>34457.08</v>
      </c>
      <c r="K4961" s="7">
        <v>4592</v>
      </c>
      <c r="L4961" s="7">
        <v>796.92</v>
      </c>
      <c r="M4961" s="5">
        <v>0.02</v>
      </c>
      <c r="N4961" t="s">
        <v>16</v>
      </c>
      <c r="O4961" t="s">
        <v>27</v>
      </c>
      <c r="P4961" t="s">
        <v>3149</v>
      </c>
      <c r="Q4961" t="s">
        <v>32</v>
      </c>
      <c r="R4961" t="s">
        <v>38</v>
      </c>
      <c r="S4961" t="s">
        <v>27</v>
      </c>
      <c r="T4961" t="s">
        <v>13311</v>
      </c>
      <c r="U4961" s="1">
        <v>45955</v>
      </c>
      <c r="V4961">
        <v>126</v>
      </c>
      <c r="W4961" t="str">
        <f t="shared" si="124"/>
        <v>120-149</v>
      </c>
    </row>
    <row r="4962" spans="1:23" x14ac:dyDescent="0.25">
      <c r="A4962" t="s">
        <v>5211</v>
      </c>
      <c r="B4962">
        <v>5820149497</v>
      </c>
      <c r="C4962">
        <v>4986351459</v>
      </c>
      <c r="D4962" s="1">
        <v>45815</v>
      </c>
      <c r="E4962">
        <v>99232</v>
      </c>
      <c r="F4962">
        <v>99201</v>
      </c>
      <c r="G4962" t="s">
        <v>3265</v>
      </c>
      <c r="H4962" s="34">
        <v>81983</v>
      </c>
      <c r="I4962" s="7">
        <v>65586</v>
      </c>
      <c r="J4962" s="7">
        <v>50178.96</v>
      </c>
      <c r="K4962" s="7">
        <v>6225</v>
      </c>
      <c r="L4962" s="7">
        <v>9182.0400000000009</v>
      </c>
      <c r="M4962" s="5">
        <v>0.14000000000000001</v>
      </c>
      <c r="N4962" t="s">
        <v>1135</v>
      </c>
      <c r="O4962" t="s">
        <v>30</v>
      </c>
      <c r="P4962" t="s">
        <v>3150</v>
      </c>
      <c r="Q4962" t="s">
        <v>19</v>
      </c>
      <c r="R4962" t="s">
        <v>27</v>
      </c>
      <c r="S4962" t="s">
        <v>17</v>
      </c>
      <c r="T4962" t="s">
        <v>13311</v>
      </c>
      <c r="U4962" s="1">
        <v>45975</v>
      </c>
      <c r="V4962">
        <v>160</v>
      </c>
      <c r="W4962" t="str">
        <f t="shared" si="124"/>
        <v>150-179</v>
      </c>
    </row>
    <row r="4963" spans="1:23" x14ac:dyDescent="0.25">
      <c r="A4963" t="s">
        <v>5212</v>
      </c>
      <c r="B4963">
        <v>3744914174</v>
      </c>
      <c r="C4963">
        <v>3178858734</v>
      </c>
      <c r="D4963" s="1">
        <v>45324</v>
      </c>
      <c r="E4963">
        <v>99238</v>
      </c>
      <c r="F4963">
        <v>90834</v>
      </c>
      <c r="G4963" t="s">
        <v>3247</v>
      </c>
      <c r="H4963" s="34">
        <v>86037</v>
      </c>
      <c r="I4963" s="7">
        <v>67109</v>
      </c>
      <c r="J4963" s="7">
        <v>27133.200000000001</v>
      </c>
      <c r="K4963" s="7">
        <v>26554</v>
      </c>
      <c r="L4963" s="7">
        <v>13421.8</v>
      </c>
      <c r="M4963" s="5">
        <v>0.2</v>
      </c>
      <c r="N4963" t="s">
        <v>3140</v>
      </c>
      <c r="O4963" t="s">
        <v>27</v>
      </c>
      <c r="P4963" t="s">
        <v>3146</v>
      </c>
      <c r="Q4963" t="s">
        <v>32</v>
      </c>
      <c r="R4963" t="s">
        <v>27</v>
      </c>
      <c r="S4963" t="s">
        <v>21</v>
      </c>
      <c r="T4963" t="s">
        <v>13310</v>
      </c>
      <c r="U4963" s="1">
        <v>45394</v>
      </c>
      <c r="V4963">
        <v>70</v>
      </c>
      <c r="W4963" t="str">
        <f t="shared" si="124"/>
        <v>60-89</v>
      </c>
    </row>
    <row r="4964" spans="1:23" x14ac:dyDescent="0.25">
      <c r="A4964" t="s">
        <v>5213</v>
      </c>
      <c r="B4964">
        <v>1442211476</v>
      </c>
      <c r="C4964">
        <v>1119651543</v>
      </c>
      <c r="D4964" s="1">
        <v>45529</v>
      </c>
      <c r="E4964">
        <v>99215</v>
      </c>
      <c r="F4964">
        <v>99285</v>
      </c>
      <c r="G4964" t="s">
        <v>4092</v>
      </c>
      <c r="H4964" s="34">
        <v>65372</v>
      </c>
      <c r="I4964" s="7">
        <v>49029</v>
      </c>
      <c r="J4964" s="7">
        <v>41674.65</v>
      </c>
      <c r="K4964" s="7">
        <v>0</v>
      </c>
      <c r="L4964" s="7">
        <v>7354.35</v>
      </c>
      <c r="M4964" s="5">
        <v>0.15</v>
      </c>
      <c r="N4964" t="s">
        <v>1139</v>
      </c>
      <c r="O4964" t="s">
        <v>17</v>
      </c>
      <c r="P4964" t="s">
        <v>18</v>
      </c>
      <c r="Q4964" t="s">
        <v>19</v>
      </c>
      <c r="R4964" t="s">
        <v>21</v>
      </c>
      <c r="S4964" t="s">
        <v>27</v>
      </c>
      <c r="T4964" t="s">
        <v>13312</v>
      </c>
      <c r="U4964" s="1">
        <v>45640</v>
      </c>
      <c r="V4964">
        <v>111</v>
      </c>
      <c r="W4964" t="str">
        <f t="shared" si="124"/>
        <v>90-119</v>
      </c>
    </row>
    <row r="4965" spans="1:23" x14ac:dyDescent="0.25">
      <c r="A4965" t="s">
        <v>5214</v>
      </c>
      <c r="B4965">
        <v>3635620593</v>
      </c>
      <c r="C4965">
        <v>8122296924</v>
      </c>
      <c r="D4965" s="1">
        <v>45561</v>
      </c>
      <c r="E4965">
        <v>99233</v>
      </c>
      <c r="F4965">
        <v>99284</v>
      </c>
      <c r="G4965" t="s">
        <v>3301</v>
      </c>
      <c r="H4965" s="34">
        <v>62094</v>
      </c>
      <c r="I4965" s="7">
        <v>48433</v>
      </c>
      <c r="J4965" s="7">
        <v>34328.400000000001</v>
      </c>
      <c r="K4965" s="7">
        <v>4418</v>
      </c>
      <c r="L4965" s="7">
        <v>9686.6</v>
      </c>
      <c r="M4965" s="5">
        <v>0.2</v>
      </c>
      <c r="N4965" t="s">
        <v>3140</v>
      </c>
      <c r="O4965" t="s">
        <v>30</v>
      </c>
      <c r="P4965" t="s">
        <v>31</v>
      </c>
      <c r="Q4965" t="s">
        <v>32</v>
      </c>
      <c r="R4965" t="s">
        <v>27</v>
      </c>
      <c r="S4965" t="s">
        <v>27</v>
      </c>
      <c r="T4965" t="s">
        <v>13310</v>
      </c>
      <c r="U4965" s="1">
        <v>45600</v>
      </c>
      <c r="V4965">
        <v>39</v>
      </c>
      <c r="W4965" t="str">
        <f t="shared" si="124"/>
        <v>30-59</v>
      </c>
    </row>
    <row r="4966" spans="1:23" x14ac:dyDescent="0.25">
      <c r="A4966" t="s">
        <v>5215</v>
      </c>
      <c r="B4966">
        <v>2880849774</v>
      </c>
      <c r="C4966">
        <v>7490013135</v>
      </c>
      <c r="D4966" s="1">
        <v>45840</v>
      </c>
      <c r="E4966">
        <v>99221</v>
      </c>
      <c r="F4966">
        <v>99202</v>
      </c>
      <c r="G4966" t="s">
        <v>15</v>
      </c>
      <c r="H4966" s="34">
        <v>49398</v>
      </c>
      <c r="I4966" s="7">
        <v>39518</v>
      </c>
      <c r="J4966" s="7">
        <v>27323.48</v>
      </c>
      <c r="K4966" s="7">
        <v>6662</v>
      </c>
      <c r="L4966" s="7">
        <v>5532.52</v>
      </c>
      <c r="M4966" s="5">
        <v>0.14000000000000001</v>
      </c>
      <c r="N4966" t="s">
        <v>1135</v>
      </c>
      <c r="O4966" t="s">
        <v>27</v>
      </c>
      <c r="P4966" t="s">
        <v>58</v>
      </c>
      <c r="Q4966" t="s">
        <v>19</v>
      </c>
      <c r="R4966" t="s">
        <v>21</v>
      </c>
      <c r="S4966" t="s">
        <v>17</v>
      </c>
      <c r="T4966" t="s">
        <v>13311</v>
      </c>
      <c r="U4966" s="1">
        <v>45930</v>
      </c>
      <c r="V4966">
        <v>90</v>
      </c>
      <c r="W4966" t="str">
        <f t="shared" si="124"/>
        <v>90-119</v>
      </c>
    </row>
    <row r="4967" spans="1:23" x14ac:dyDescent="0.25">
      <c r="A4967" t="s">
        <v>5216</v>
      </c>
      <c r="B4967">
        <v>1995115351</v>
      </c>
      <c r="C4967">
        <v>1440794858</v>
      </c>
      <c r="D4967" s="1">
        <v>45518</v>
      </c>
      <c r="E4967">
        <v>99213</v>
      </c>
      <c r="F4967">
        <v>99203</v>
      </c>
      <c r="G4967" t="s">
        <v>3286</v>
      </c>
      <c r="H4967" s="34">
        <v>18041</v>
      </c>
      <c r="I4967" s="7">
        <v>15335</v>
      </c>
      <c r="J4967" s="7">
        <v>15028.3</v>
      </c>
      <c r="K4967" s="7">
        <v>0</v>
      </c>
      <c r="L4967" s="7">
        <v>306.7</v>
      </c>
      <c r="M4967" s="5">
        <v>0.02</v>
      </c>
      <c r="N4967" t="s">
        <v>16</v>
      </c>
      <c r="O4967" t="s">
        <v>17</v>
      </c>
      <c r="P4967" t="s">
        <v>18</v>
      </c>
      <c r="Q4967" t="s">
        <v>32</v>
      </c>
      <c r="R4967" t="s">
        <v>38</v>
      </c>
      <c r="S4967" t="s">
        <v>27</v>
      </c>
      <c r="T4967" t="s">
        <v>13311</v>
      </c>
      <c r="U4967" s="1">
        <v>45626</v>
      </c>
      <c r="V4967">
        <v>108</v>
      </c>
      <c r="W4967" t="str">
        <f t="shared" si="124"/>
        <v>90-119</v>
      </c>
    </row>
    <row r="4968" spans="1:23" x14ac:dyDescent="0.25">
      <c r="A4968" t="s">
        <v>5217</v>
      </c>
      <c r="B4968">
        <v>7558583057</v>
      </c>
      <c r="C4968">
        <v>5955966423</v>
      </c>
      <c r="D4968" s="1">
        <v>45672</v>
      </c>
      <c r="E4968">
        <v>99214</v>
      </c>
      <c r="F4968">
        <v>99215</v>
      </c>
      <c r="G4968" t="s">
        <v>174</v>
      </c>
      <c r="H4968" s="34">
        <v>32926</v>
      </c>
      <c r="I4968" s="7">
        <v>21402</v>
      </c>
      <c r="J4968" s="7">
        <v>18833.759999999998</v>
      </c>
      <c r="K4968" s="7">
        <v>0</v>
      </c>
      <c r="L4968" s="7">
        <v>2568.2399999999998</v>
      </c>
      <c r="M4968" s="5">
        <v>0.12</v>
      </c>
      <c r="N4968" t="s">
        <v>46</v>
      </c>
      <c r="O4968" t="s">
        <v>17</v>
      </c>
      <c r="P4968" t="s">
        <v>35</v>
      </c>
      <c r="Q4968" t="s">
        <v>19</v>
      </c>
      <c r="R4968" t="s">
        <v>27</v>
      </c>
      <c r="S4968" t="s">
        <v>27</v>
      </c>
      <c r="T4968" t="s">
        <v>13310</v>
      </c>
      <c r="U4968" s="1">
        <v>45837</v>
      </c>
      <c r="V4968">
        <v>165</v>
      </c>
      <c r="W4968" t="str">
        <f t="shared" si="124"/>
        <v>150-179</v>
      </c>
    </row>
    <row r="4969" spans="1:23" x14ac:dyDescent="0.25">
      <c r="A4969" t="s">
        <v>5218</v>
      </c>
      <c r="B4969">
        <v>8707329867</v>
      </c>
      <c r="C4969">
        <v>841543023</v>
      </c>
      <c r="D4969" s="1">
        <v>45749</v>
      </c>
      <c r="E4969">
        <v>99233</v>
      </c>
      <c r="F4969">
        <v>90834</v>
      </c>
      <c r="G4969" t="s">
        <v>200</v>
      </c>
      <c r="H4969" s="34">
        <v>64673</v>
      </c>
      <c r="I4969" s="7">
        <v>46565</v>
      </c>
      <c r="J4969" s="7">
        <v>23222.799999999999</v>
      </c>
      <c r="K4969" s="7">
        <v>19617</v>
      </c>
      <c r="L4969" s="7">
        <v>3725.2</v>
      </c>
      <c r="M4969" s="5">
        <v>0.08</v>
      </c>
      <c r="N4969" t="s">
        <v>24</v>
      </c>
      <c r="O4969" t="s">
        <v>27</v>
      </c>
      <c r="P4969" t="s">
        <v>55</v>
      </c>
      <c r="Q4969" t="s">
        <v>32</v>
      </c>
      <c r="R4969" t="s">
        <v>21</v>
      </c>
      <c r="S4969" t="s">
        <v>21</v>
      </c>
      <c r="T4969" t="s">
        <v>13311</v>
      </c>
      <c r="U4969" s="1">
        <v>45847</v>
      </c>
      <c r="V4969">
        <v>98</v>
      </c>
      <c r="W4969" t="str">
        <f t="shared" si="124"/>
        <v>90-119</v>
      </c>
    </row>
    <row r="4970" spans="1:23" x14ac:dyDescent="0.25">
      <c r="A4970" t="s">
        <v>5219</v>
      </c>
      <c r="B4970">
        <v>1309156754</v>
      </c>
      <c r="C4970">
        <v>5382560485</v>
      </c>
      <c r="D4970" s="1">
        <v>45813</v>
      </c>
      <c r="E4970">
        <v>99231</v>
      </c>
      <c r="F4970">
        <v>97110</v>
      </c>
      <c r="G4970" t="s">
        <v>3716</v>
      </c>
      <c r="H4970" s="34">
        <v>63610</v>
      </c>
      <c r="I4970" s="7">
        <v>54069</v>
      </c>
      <c r="J4970" s="7">
        <v>48674.62</v>
      </c>
      <c r="K4970" s="7">
        <v>4313</v>
      </c>
      <c r="L4970" s="7">
        <v>1081.3800000000001</v>
      </c>
      <c r="M4970" s="5">
        <v>0.02</v>
      </c>
      <c r="N4970" t="s">
        <v>16</v>
      </c>
      <c r="O4970" t="s">
        <v>30</v>
      </c>
      <c r="P4970" t="s">
        <v>3148</v>
      </c>
      <c r="Q4970" t="s">
        <v>32</v>
      </c>
      <c r="R4970" t="s">
        <v>21</v>
      </c>
      <c r="S4970" t="s">
        <v>21</v>
      </c>
      <c r="T4970" t="s">
        <v>13312</v>
      </c>
      <c r="U4970" s="1">
        <v>45964</v>
      </c>
      <c r="V4970">
        <v>151</v>
      </c>
      <c r="W4970" t="str">
        <f t="shared" si="124"/>
        <v>150-179</v>
      </c>
    </row>
    <row r="4971" spans="1:23" x14ac:dyDescent="0.25">
      <c r="A4971" t="s">
        <v>5220</v>
      </c>
      <c r="B4971">
        <v>5724884961</v>
      </c>
      <c r="C4971">
        <v>273763675</v>
      </c>
      <c r="D4971" s="1">
        <v>45497</v>
      </c>
      <c r="E4971">
        <v>99215</v>
      </c>
      <c r="F4971">
        <v>99202</v>
      </c>
      <c r="G4971" t="s">
        <v>270</v>
      </c>
      <c r="H4971" s="34">
        <v>91267</v>
      </c>
      <c r="I4971" s="7">
        <v>72101</v>
      </c>
      <c r="J4971" s="7">
        <v>60564.84</v>
      </c>
      <c r="K4971" s="7">
        <v>0</v>
      </c>
      <c r="L4971" s="7">
        <v>11536.16</v>
      </c>
      <c r="M4971" s="5">
        <v>0.16</v>
      </c>
      <c r="N4971" t="s">
        <v>1138</v>
      </c>
      <c r="O4971" t="s">
        <v>17</v>
      </c>
      <c r="P4971" t="s">
        <v>3147</v>
      </c>
      <c r="Q4971" t="s">
        <v>19</v>
      </c>
      <c r="R4971" t="s">
        <v>26</v>
      </c>
      <c r="S4971" t="s">
        <v>27</v>
      </c>
      <c r="T4971" t="s">
        <v>13312</v>
      </c>
      <c r="U4971" s="1">
        <v>45555</v>
      </c>
      <c r="V4971">
        <v>58</v>
      </c>
      <c r="W4971" t="str">
        <f t="shared" si="124"/>
        <v>30-59</v>
      </c>
    </row>
    <row r="4972" spans="1:23" x14ac:dyDescent="0.25">
      <c r="A4972" t="s">
        <v>5221</v>
      </c>
      <c r="B4972">
        <v>8079557828</v>
      </c>
      <c r="C4972">
        <v>8301870192</v>
      </c>
      <c r="D4972" s="1">
        <v>45528</v>
      </c>
      <c r="E4972">
        <v>99238</v>
      </c>
      <c r="F4972">
        <v>99202</v>
      </c>
      <c r="G4972" t="s">
        <v>150</v>
      </c>
      <c r="H4972" s="34">
        <v>59029</v>
      </c>
      <c r="I4972" s="7">
        <v>44272</v>
      </c>
      <c r="J4972" s="7">
        <v>33485.199999999997</v>
      </c>
      <c r="K4972" s="7">
        <v>4146</v>
      </c>
      <c r="L4972" s="7">
        <v>6640.8</v>
      </c>
      <c r="M4972" s="5">
        <v>0.15</v>
      </c>
      <c r="N4972" t="s">
        <v>1139</v>
      </c>
      <c r="O4972" t="s">
        <v>30</v>
      </c>
      <c r="P4972" t="s">
        <v>55</v>
      </c>
      <c r="Q4972" t="s">
        <v>32</v>
      </c>
      <c r="R4972" t="s">
        <v>20</v>
      </c>
      <c r="S4972" t="s">
        <v>27</v>
      </c>
      <c r="T4972" t="s">
        <v>13310</v>
      </c>
      <c r="U4972" s="1">
        <v>45700</v>
      </c>
      <c r="V4972">
        <v>172</v>
      </c>
      <c r="W4972" t="str">
        <f t="shared" si="124"/>
        <v>150-179</v>
      </c>
    </row>
    <row r="4973" spans="1:23" x14ac:dyDescent="0.25">
      <c r="A4973" t="s">
        <v>5222</v>
      </c>
      <c r="B4973">
        <v>7191593348</v>
      </c>
      <c r="C4973">
        <v>1004473689</v>
      </c>
      <c r="D4973" s="1">
        <v>45534</v>
      </c>
      <c r="E4973">
        <v>99222</v>
      </c>
      <c r="F4973">
        <v>80053</v>
      </c>
      <c r="G4973" t="s">
        <v>296</v>
      </c>
      <c r="H4973" s="34">
        <v>33625</v>
      </c>
      <c r="I4973" s="7">
        <v>26564</v>
      </c>
      <c r="J4973" s="7">
        <v>22313.759999999998</v>
      </c>
      <c r="K4973" s="7">
        <v>0</v>
      </c>
      <c r="L4973" s="7">
        <v>4250.24</v>
      </c>
      <c r="M4973" s="5">
        <v>0.16</v>
      </c>
      <c r="N4973" t="s">
        <v>1138</v>
      </c>
      <c r="O4973" t="s">
        <v>17</v>
      </c>
      <c r="P4973" t="s">
        <v>40</v>
      </c>
      <c r="Q4973" t="s">
        <v>19</v>
      </c>
      <c r="R4973" t="s">
        <v>26</v>
      </c>
      <c r="S4973" t="s">
        <v>17</v>
      </c>
      <c r="T4973" t="s">
        <v>13312</v>
      </c>
      <c r="U4973" s="1">
        <v>45654</v>
      </c>
      <c r="V4973">
        <v>120</v>
      </c>
      <c r="W4973" t="str">
        <f t="shared" si="124"/>
        <v>120-149</v>
      </c>
    </row>
    <row r="4974" spans="1:23" x14ac:dyDescent="0.25">
      <c r="A4974" t="s">
        <v>5223</v>
      </c>
      <c r="B4974">
        <v>3523247451</v>
      </c>
      <c r="C4974">
        <v>2739216646</v>
      </c>
      <c r="D4974" s="1">
        <v>45554</v>
      </c>
      <c r="E4974">
        <v>99214</v>
      </c>
      <c r="F4974">
        <v>99213</v>
      </c>
      <c r="G4974" t="s">
        <v>154</v>
      </c>
      <c r="H4974" s="34">
        <v>81134</v>
      </c>
      <c r="I4974" s="7">
        <v>52737</v>
      </c>
      <c r="J4974" s="7">
        <v>27016.560000000001</v>
      </c>
      <c r="K4974" s="7">
        <v>19392</v>
      </c>
      <c r="L4974" s="7">
        <v>6328.44</v>
      </c>
      <c r="M4974" s="5">
        <v>0.12</v>
      </c>
      <c r="N4974" t="s">
        <v>46</v>
      </c>
      <c r="O4974" t="s">
        <v>27</v>
      </c>
      <c r="P4974" t="s">
        <v>3150</v>
      </c>
      <c r="Q4974" t="s">
        <v>32</v>
      </c>
      <c r="R4974" t="s">
        <v>27</v>
      </c>
      <c r="S4974" t="s">
        <v>27</v>
      </c>
      <c r="T4974" t="s">
        <v>13311</v>
      </c>
      <c r="U4974" s="1">
        <v>45605</v>
      </c>
      <c r="V4974">
        <v>51</v>
      </c>
      <c r="W4974" t="str">
        <f t="shared" si="124"/>
        <v>30-59</v>
      </c>
    </row>
    <row r="4975" spans="1:23" x14ac:dyDescent="0.25">
      <c r="A4975" t="s">
        <v>5224</v>
      </c>
      <c r="B4975">
        <v>6691175215</v>
      </c>
      <c r="C4975">
        <v>7445133722</v>
      </c>
      <c r="D4975" s="1">
        <v>45778</v>
      </c>
      <c r="E4975">
        <v>99238</v>
      </c>
      <c r="F4975">
        <v>99215</v>
      </c>
      <c r="G4975" t="s">
        <v>136</v>
      </c>
      <c r="H4975" s="34">
        <v>30753</v>
      </c>
      <c r="I4975" s="7">
        <v>23065</v>
      </c>
      <c r="J4975" s="7">
        <v>13364.25</v>
      </c>
      <c r="K4975" s="7">
        <v>6241</v>
      </c>
      <c r="L4975" s="7">
        <v>3459.75</v>
      </c>
      <c r="M4975" s="5">
        <v>0.15</v>
      </c>
      <c r="N4975" t="s">
        <v>1139</v>
      </c>
      <c r="O4975" t="s">
        <v>27</v>
      </c>
      <c r="P4975" t="s">
        <v>18</v>
      </c>
      <c r="Q4975" t="s">
        <v>19</v>
      </c>
      <c r="R4975" t="s">
        <v>27</v>
      </c>
      <c r="S4975" t="s">
        <v>17</v>
      </c>
      <c r="T4975" t="s">
        <v>13312</v>
      </c>
      <c r="U4975" s="1">
        <v>45816</v>
      </c>
      <c r="V4975">
        <v>38</v>
      </c>
      <c r="W4975" t="str">
        <f t="shared" si="124"/>
        <v>30-59</v>
      </c>
    </row>
    <row r="4976" spans="1:23" x14ac:dyDescent="0.25">
      <c r="A4976" t="s">
        <v>5225</v>
      </c>
      <c r="B4976">
        <v>6356589371</v>
      </c>
      <c r="C4976">
        <v>5486495475</v>
      </c>
      <c r="D4976" s="1">
        <v>45301</v>
      </c>
      <c r="E4976">
        <v>99222</v>
      </c>
      <c r="F4976">
        <v>99201</v>
      </c>
      <c r="G4976" t="s">
        <v>3323</v>
      </c>
      <c r="H4976" s="34">
        <v>94798</v>
      </c>
      <c r="I4976" s="7">
        <v>61619</v>
      </c>
      <c r="J4976" s="7">
        <v>47406.720000000001</v>
      </c>
      <c r="K4976" s="7">
        <v>6818</v>
      </c>
      <c r="L4976" s="7">
        <v>7394.28</v>
      </c>
      <c r="M4976" s="5">
        <v>0.12</v>
      </c>
      <c r="N4976" t="s">
        <v>46</v>
      </c>
      <c r="O4976" t="s">
        <v>30</v>
      </c>
      <c r="P4976" t="s">
        <v>3146</v>
      </c>
      <c r="Q4976" t="s">
        <v>19</v>
      </c>
      <c r="R4976" t="s">
        <v>27</v>
      </c>
      <c r="S4976" t="s">
        <v>27</v>
      </c>
      <c r="T4976" t="s">
        <v>13312</v>
      </c>
      <c r="U4976" s="1">
        <v>45446</v>
      </c>
      <c r="V4976">
        <v>145</v>
      </c>
      <c r="W4976" t="str">
        <f t="shared" si="124"/>
        <v>120-149</v>
      </c>
    </row>
    <row r="4977" spans="1:23" x14ac:dyDescent="0.25">
      <c r="A4977" t="s">
        <v>5226</v>
      </c>
      <c r="B4977">
        <v>4443547836</v>
      </c>
      <c r="C4977">
        <v>5746236089</v>
      </c>
      <c r="D4977" s="1">
        <v>45408</v>
      </c>
      <c r="E4977">
        <v>99215</v>
      </c>
      <c r="F4977">
        <v>99285</v>
      </c>
      <c r="G4977" t="s">
        <v>198</v>
      </c>
      <c r="H4977" s="34">
        <v>82265</v>
      </c>
      <c r="I4977" s="7">
        <v>67457</v>
      </c>
      <c r="J4977" s="7">
        <v>49364.74</v>
      </c>
      <c r="K4977" s="7">
        <v>5950</v>
      </c>
      <c r="L4977" s="7">
        <v>12142.26</v>
      </c>
      <c r="M4977" s="5">
        <v>0.18</v>
      </c>
      <c r="N4977" t="s">
        <v>3141</v>
      </c>
      <c r="O4977" t="s">
        <v>30</v>
      </c>
      <c r="P4977" t="s">
        <v>40</v>
      </c>
      <c r="Q4977" t="s">
        <v>19</v>
      </c>
      <c r="R4977" t="s">
        <v>21</v>
      </c>
      <c r="S4977" t="s">
        <v>17</v>
      </c>
      <c r="T4977" t="s">
        <v>13311</v>
      </c>
      <c r="U4977" s="1">
        <v>45454</v>
      </c>
      <c r="V4977">
        <v>46</v>
      </c>
      <c r="W4977" t="str">
        <f t="shared" si="124"/>
        <v>30-59</v>
      </c>
    </row>
    <row r="4978" spans="1:23" x14ac:dyDescent="0.25">
      <c r="A4978" t="s">
        <v>5227</v>
      </c>
      <c r="B4978">
        <v>7138366809</v>
      </c>
      <c r="C4978">
        <v>7894304707</v>
      </c>
      <c r="D4978" s="1">
        <v>45424</v>
      </c>
      <c r="E4978">
        <v>99232</v>
      </c>
      <c r="F4978">
        <v>99284</v>
      </c>
      <c r="G4978" t="s">
        <v>198</v>
      </c>
      <c r="H4978" s="34">
        <v>65455</v>
      </c>
      <c r="I4978" s="7">
        <v>53673</v>
      </c>
      <c r="J4978" s="7">
        <v>30510.86</v>
      </c>
      <c r="K4978" s="7">
        <v>13501</v>
      </c>
      <c r="L4978" s="7">
        <v>9661.14</v>
      </c>
      <c r="M4978" s="5">
        <v>0.18</v>
      </c>
      <c r="N4978" t="s">
        <v>3141</v>
      </c>
      <c r="O4978" t="s">
        <v>27</v>
      </c>
      <c r="P4978" t="s">
        <v>3148</v>
      </c>
      <c r="Q4978" t="s">
        <v>32</v>
      </c>
      <c r="R4978" t="s">
        <v>26</v>
      </c>
      <c r="S4978" t="s">
        <v>17</v>
      </c>
      <c r="T4978" t="s">
        <v>13312</v>
      </c>
      <c r="U4978" s="1">
        <v>45480</v>
      </c>
      <c r="V4978">
        <v>56</v>
      </c>
      <c r="W4978" t="str">
        <f t="shared" si="124"/>
        <v>30-59</v>
      </c>
    </row>
    <row r="4979" spans="1:23" x14ac:dyDescent="0.25">
      <c r="A4979" t="s">
        <v>5228</v>
      </c>
      <c r="B4979">
        <v>1689886559</v>
      </c>
      <c r="C4979">
        <v>4290136270</v>
      </c>
      <c r="D4979" s="1">
        <v>45394</v>
      </c>
      <c r="E4979">
        <v>99231</v>
      </c>
      <c r="F4979">
        <v>99281</v>
      </c>
      <c r="G4979" t="s">
        <v>3265</v>
      </c>
      <c r="H4979" s="34">
        <v>11308</v>
      </c>
      <c r="I4979" s="7">
        <v>9273</v>
      </c>
      <c r="J4979" s="7">
        <v>7603.86</v>
      </c>
      <c r="K4979" s="7">
        <v>0</v>
      </c>
      <c r="L4979" s="7">
        <v>1669.14</v>
      </c>
      <c r="M4979" s="5">
        <v>0.18</v>
      </c>
      <c r="N4979" t="s">
        <v>3141</v>
      </c>
      <c r="O4979" t="s">
        <v>17</v>
      </c>
      <c r="P4979" t="s">
        <v>3147</v>
      </c>
      <c r="Q4979" t="s">
        <v>19</v>
      </c>
      <c r="R4979" t="s">
        <v>21</v>
      </c>
      <c r="S4979" t="s">
        <v>21</v>
      </c>
      <c r="T4979" t="s">
        <v>13310</v>
      </c>
      <c r="U4979" s="1">
        <v>45485</v>
      </c>
      <c r="V4979">
        <v>91</v>
      </c>
      <c r="W4979" t="str">
        <f t="shared" si="124"/>
        <v>90-119</v>
      </c>
    </row>
    <row r="4980" spans="1:23" x14ac:dyDescent="0.25">
      <c r="A4980" t="s">
        <v>5229</v>
      </c>
      <c r="B4980">
        <v>9645293821</v>
      </c>
      <c r="C4980">
        <v>7118938613</v>
      </c>
      <c r="D4980" s="1">
        <v>45910</v>
      </c>
      <c r="E4980">
        <v>99233</v>
      </c>
      <c r="F4980">
        <v>99283</v>
      </c>
      <c r="G4980" t="s">
        <v>3494</v>
      </c>
      <c r="H4980" s="34">
        <v>60648</v>
      </c>
      <c r="I4980" s="7">
        <v>45486</v>
      </c>
      <c r="J4980" s="7">
        <v>38663.1</v>
      </c>
      <c r="K4980" s="7">
        <v>0</v>
      </c>
      <c r="L4980" s="7">
        <v>6822.9</v>
      </c>
      <c r="M4980" s="5">
        <v>0.15</v>
      </c>
      <c r="N4980" t="s">
        <v>1139</v>
      </c>
      <c r="O4980" t="s">
        <v>17</v>
      </c>
      <c r="P4980" t="s">
        <v>3147</v>
      </c>
      <c r="Q4980" t="s">
        <v>19</v>
      </c>
      <c r="R4980" t="s">
        <v>27</v>
      </c>
      <c r="S4980" t="s">
        <v>17</v>
      </c>
      <c r="T4980" t="s">
        <v>13310</v>
      </c>
      <c r="U4980" s="1">
        <v>45950</v>
      </c>
      <c r="V4980">
        <v>40</v>
      </c>
      <c r="W4980" t="str">
        <f t="shared" si="124"/>
        <v>30-59</v>
      </c>
    </row>
    <row r="4981" spans="1:23" x14ac:dyDescent="0.25">
      <c r="A4981" t="s">
        <v>5230</v>
      </c>
      <c r="B4981">
        <v>8788116599</v>
      </c>
      <c r="C4981">
        <v>3798484888</v>
      </c>
      <c r="D4981" s="1">
        <v>45298</v>
      </c>
      <c r="E4981">
        <v>99222</v>
      </c>
      <c r="F4981">
        <v>99285</v>
      </c>
      <c r="G4981" t="s">
        <v>362</v>
      </c>
      <c r="H4981" s="34">
        <v>60095</v>
      </c>
      <c r="I4981" s="7">
        <v>47475</v>
      </c>
      <c r="J4981" s="7">
        <v>35100</v>
      </c>
      <c r="K4981" s="7">
        <v>4779</v>
      </c>
      <c r="L4981" s="7">
        <v>7596</v>
      </c>
      <c r="M4981" s="5">
        <v>0.16</v>
      </c>
      <c r="N4981" t="s">
        <v>1138</v>
      </c>
      <c r="O4981" t="s">
        <v>30</v>
      </c>
      <c r="P4981" t="s">
        <v>55</v>
      </c>
      <c r="Q4981" t="s">
        <v>19</v>
      </c>
      <c r="R4981" t="s">
        <v>21</v>
      </c>
      <c r="S4981" t="s">
        <v>21</v>
      </c>
      <c r="T4981" t="s">
        <v>13311</v>
      </c>
      <c r="U4981" s="1">
        <v>45430</v>
      </c>
      <c r="V4981">
        <v>132</v>
      </c>
      <c r="W4981" t="str">
        <f t="shared" si="124"/>
        <v>120-149</v>
      </c>
    </row>
    <row r="4982" spans="1:23" x14ac:dyDescent="0.25">
      <c r="A4982" t="s">
        <v>5231</v>
      </c>
      <c r="B4982">
        <v>9956492009</v>
      </c>
      <c r="C4982">
        <v>2888364329</v>
      </c>
      <c r="D4982" s="1">
        <v>45713</v>
      </c>
      <c r="E4982">
        <v>99221</v>
      </c>
      <c r="F4982">
        <v>99215</v>
      </c>
      <c r="G4982" t="s">
        <v>194</v>
      </c>
      <c r="H4982" s="34">
        <v>59100</v>
      </c>
      <c r="I4982" s="7">
        <v>44325</v>
      </c>
      <c r="J4982" s="7">
        <v>37676.25</v>
      </c>
      <c r="K4982" s="7">
        <v>0</v>
      </c>
      <c r="L4982" s="7">
        <v>6648.75</v>
      </c>
      <c r="M4982" s="5">
        <v>0.15</v>
      </c>
      <c r="N4982" t="s">
        <v>1139</v>
      </c>
      <c r="O4982" t="s">
        <v>17</v>
      </c>
      <c r="P4982" t="s">
        <v>40</v>
      </c>
      <c r="Q4982" t="s">
        <v>32</v>
      </c>
      <c r="R4982" t="s">
        <v>20</v>
      </c>
      <c r="S4982" t="s">
        <v>21</v>
      </c>
      <c r="T4982" t="s">
        <v>13310</v>
      </c>
      <c r="U4982" s="1">
        <v>45801</v>
      </c>
      <c r="V4982">
        <v>88</v>
      </c>
      <c r="W4982" t="str">
        <f t="shared" si="124"/>
        <v>60-89</v>
      </c>
    </row>
    <row r="4983" spans="1:23" x14ac:dyDescent="0.25">
      <c r="A4983" t="s">
        <v>5232</v>
      </c>
      <c r="B4983">
        <v>1883346146</v>
      </c>
      <c r="C4983">
        <v>8574400284</v>
      </c>
      <c r="D4983" s="1">
        <v>45345</v>
      </c>
      <c r="E4983">
        <v>99232</v>
      </c>
      <c r="F4983">
        <v>99285</v>
      </c>
      <c r="G4983" t="s">
        <v>3598</v>
      </c>
      <c r="H4983" s="34">
        <v>97520</v>
      </c>
      <c r="I4983" s="7">
        <v>76066</v>
      </c>
      <c r="J4983" s="7">
        <v>50188.800000000003</v>
      </c>
      <c r="K4983" s="7">
        <v>10664</v>
      </c>
      <c r="L4983" s="7">
        <v>15213.2</v>
      </c>
      <c r="M4983" s="5">
        <v>0.2</v>
      </c>
      <c r="N4983" t="s">
        <v>3140</v>
      </c>
      <c r="O4983" t="s">
        <v>27</v>
      </c>
      <c r="P4983" t="s">
        <v>55</v>
      </c>
      <c r="Q4983" t="s">
        <v>19</v>
      </c>
      <c r="R4983" t="s">
        <v>38</v>
      </c>
      <c r="S4983" t="s">
        <v>21</v>
      </c>
      <c r="T4983" t="s">
        <v>13312</v>
      </c>
      <c r="U4983" s="1">
        <v>45467</v>
      </c>
      <c r="V4983">
        <v>122</v>
      </c>
      <c r="W4983" t="str">
        <f t="shared" si="124"/>
        <v>120-149</v>
      </c>
    </row>
    <row r="4984" spans="1:23" x14ac:dyDescent="0.25">
      <c r="A4984" t="s">
        <v>5233</v>
      </c>
      <c r="B4984">
        <v>9734002899</v>
      </c>
      <c r="C4984">
        <v>6625337712</v>
      </c>
      <c r="D4984" s="1">
        <v>45796</v>
      </c>
      <c r="E4984">
        <v>99233</v>
      </c>
      <c r="F4984">
        <v>99283</v>
      </c>
      <c r="G4984" t="s">
        <v>3357</v>
      </c>
      <c r="H4984" s="34">
        <v>83263</v>
      </c>
      <c r="I4984" s="7">
        <v>54121</v>
      </c>
      <c r="J4984" s="7">
        <v>41081.480000000003</v>
      </c>
      <c r="K4984" s="7">
        <v>6545</v>
      </c>
      <c r="L4984" s="7">
        <v>6494.52</v>
      </c>
      <c r="M4984" s="5">
        <v>0.12</v>
      </c>
      <c r="N4984" t="s">
        <v>46</v>
      </c>
      <c r="O4984" t="s">
        <v>27</v>
      </c>
      <c r="P4984" t="s">
        <v>3146</v>
      </c>
      <c r="Q4984" t="s">
        <v>19</v>
      </c>
      <c r="R4984" t="s">
        <v>38</v>
      </c>
      <c r="S4984" t="s">
        <v>17</v>
      </c>
      <c r="T4984" t="s">
        <v>13311</v>
      </c>
      <c r="U4984" s="1">
        <v>45959</v>
      </c>
      <c r="V4984">
        <v>163</v>
      </c>
      <c r="W4984" t="str">
        <f t="shared" si="124"/>
        <v>150-179</v>
      </c>
    </row>
    <row r="4985" spans="1:23" x14ac:dyDescent="0.25">
      <c r="A4985" t="s">
        <v>5234</v>
      </c>
      <c r="B4985">
        <v>355918947</v>
      </c>
      <c r="C4985">
        <v>1509146215</v>
      </c>
      <c r="D4985" s="1">
        <v>45334</v>
      </c>
      <c r="E4985">
        <v>99222</v>
      </c>
      <c r="F4985">
        <v>99292</v>
      </c>
      <c r="G4985" t="s">
        <v>293</v>
      </c>
      <c r="H4985" s="34">
        <v>57704</v>
      </c>
      <c r="I4985" s="7">
        <v>47317</v>
      </c>
      <c r="J4985" s="7">
        <v>34805.94</v>
      </c>
      <c r="K4985" s="7">
        <v>3994</v>
      </c>
      <c r="L4985" s="7">
        <v>8517.06</v>
      </c>
      <c r="M4985" s="5">
        <v>0.18</v>
      </c>
      <c r="N4985" t="s">
        <v>3141</v>
      </c>
      <c r="O4985" t="s">
        <v>30</v>
      </c>
      <c r="P4985" t="s">
        <v>18</v>
      </c>
      <c r="Q4985" t="s">
        <v>19</v>
      </c>
      <c r="R4985" t="s">
        <v>27</v>
      </c>
      <c r="S4985" t="s">
        <v>27</v>
      </c>
      <c r="T4985" t="s">
        <v>13310</v>
      </c>
      <c r="U4985" s="1">
        <v>45382</v>
      </c>
      <c r="V4985">
        <v>48</v>
      </c>
      <c r="W4985" t="str">
        <f t="shared" si="124"/>
        <v>30-59</v>
      </c>
    </row>
    <row r="4986" spans="1:23" x14ac:dyDescent="0.25">
      <c r="A4986" t="s">
        <v>5235</v>
      </c>
      <c r="B4986">
        <v>9237857977</v>
      </c>
      <c r="C4986">
        <v>2475722866</v>
      </c>
      <c r="D4986" s="1">
        <v>45318</v>
      </c>
      <c r="E4986">
        <v>99214</v>
      </c>
      <c r="F4986">
        <v>90834</v>
      </c>
      <c r="G4986" t="s">
        <v>3253</v>
      </c>
      <c r="H4986" s="34">
        <v>81897</v>
      </c>
      <c r="I4986" s="7">
        <v>67156</v>
      </c>
      <c r="J4986" s="7">
        <v>55067.92</v>
      </c>
      <c r="K4986" s="7">
        <v>0</v>
      </c>
      <c r="L4986" s="7">
        <v>12088.08</v>
      </c>
      <c r="M4986" s="5">
        <v>0.18</v>
      </c>
      <c r="N4986" t="s">
        <v>3141</v>
      </c>
      <c r="O4986" t="s">
        <v>17</v>
      </c>
      <c r="P4986" t="s">
        <v>40</v>
      </c>
      <c r="Q4986" t="s">
        <v>19</v>
      </c>
      <c r="R4986" t="s">
        <v>38</v>
      </c>
      <c r="S4986" t="s">
        <v>27</v>
      </c>
      <c r="T4986" t="s">
        <v>13311</v>
      </c>
      <c r="U4986" s="1">
        <v>45481</v>
      </c>
      <c r="V4986">
        <v>163</v>
      </c>
      <c r="W4986" t="str">
        <f t="shared" si="124"/>
        <v>150-179</v>
      </c>
    </row>
    <row r="4987" spans="1:23" x14ac:dyDescent="0.25">
      <c r="A4987" t="s">
        <v>5236</v>
      </c>
      <c r="B4987">
        <v>5350192982</v>
      </c>
      <c r="C4987">
        <v>4835856585</v>
      </c>
      <c r="D4987" s="1">
        <v>45536</v>
      </c>
      <c r="E4987">
        <v>99221</v>
      </c>
      <c r="F4987">
        <v>99201</v>
      </c>
      <c r="G4987" t="s">
        <v>3161</v>
      </c>
      <c r="H4987" s="34">
        <v>61479</v>
      </c>
      <c r="I4987" s="7">
        <v>44265</v>
      </c>
      <c r="J4987" s="7">
        <v>35581.800000000003</v>
      </c>
      <c r="K4987" s="7">
        <v>5142</v>
      </c>
      <c r="L4987" s="7">
        <v>3541.2</v>
      </c>
      <c r="M4987" s="5">
        <v>0.08</v>
      </c>
      <c r="N4987" t="s">
        <v>24</v>
      </c>
      <c r="O4987" t="s">
        <v>27</v>
      </c>
      <c r="P4987" t="s">
        <v>55</v>
      </c>
      <c r="Q4987" t="s">
        <v>32</v>
      </c>
      <c r="R4987" t="s">
        <v>27</v>
      </c>
      <c r="S4987" t="s">
        <v>17</v>
      </c>
      <c r="T4987" t="s">
        <v>13311</v>
      </c>
      <c r="U4987" s="1">
        <v>45590</v>
      </c>
      <c r="V4987">
        <v>54</v>
      </c>
      <c r="W4987" t="str">
        <f t="shared" si="124"/>
        <v>30-59</v>
      </c>
    </row>
    <row r="4988" spans="1:23" x14ac:dyDescent="0.25">
      <c r="A4988" t="s">
        <v>5237</v>
      </c>
      <c r="B4988">
        <v>857839463</v>
      </c>
      <c r="C4988">
        <v>7418444149</v>
      </c>
      <c r="D4988" s="1">
        <v>45899</v>
      </c>
      <c r="E4988">
        <v>99222</v>
      </c>
      <c r="F4988">
        <v>97110</v>
      </c>
      <c r="G4988" t="s">
        <v>3531</v>
      </c>
      <c r="H4988" s="34">
        <v>49981</v>
      </c>
      <c r="I4988" s="7">
        <v>32488</v>
      </c>
      <c r="J4988" s="7">
        <v>28589.439999999999</v>
      </c>
      <c r="K4988" s="7">
        <v>0</v>
      </c>
      <c r="L4988" s="7">
        <v>3898.56</v>
      </c>
      <c r="M4988" s="5">
        <v>0.12</v>
      </c>
      <c r="N4988" t="s">
        <v>46</v>
      </c>
      <c r="O4988" t="s">
        <v>17</v>
      </c>
      <c r="P4988" t="s">
        <v>35</v>
      </c>
      <c r="Q4988" t="s">
        <v>32</v>
      </c>
      <c r="R4988" t="s">
        <v>21</v>
      </c>
      <c r="S4988" t="s">
        <v>21</v>
      </c>
      <c r="T4988" t="s">
        <v>13310</v>
      </c>
      <c r="U4988" s="1">
        <v>45973</v>
      </c>
      <c r="V4988">
        <v>74</v>
      </c>
      <c r="W4988" t="str">
        <f t="shared" si="124"/>
        <v>60-89</v>
      </c>
    </row>
    <row r="4989" spans="1:23" x14ac:dyDescent="0.25">
      <c r="A4989" t="s">
        <v>5238</v>
      </c>
      <c r="B4989">
        <v>7741597848</v>
      </c>
      <c r="C4989">
        <v>4367678398</v>
      </c>
      <c r="D4989" s="1">
        <v>45593</v>
      </c>
      <c r="E4989">
        <v>99215</v>
      </c>
      <c r="F4989">
        <v>99201</v>
      </c>
      <c r="G4989" t="s">
        <v>45</v>
      </c>
      <c r="H4989" s="34">
        <v>58292</v>
      </c>
      <c r="I4989" s="7">
        <v>49548</v>
      </c>
      <c r="J4989" s="7">
        <v>37765.040000000001</v>
      </c>
      <c r="K4989" s="7">
        <v>10792</v>
      </c>
      <c r="L4989" s="7">
        <v>990.96</v>
      </c>
      <c r="M4989" s="5">
        <v>0.02</v>
      </c>
      <c r="N4989" t="s">
        <v>16</v>
      </c>
      <c r="O4989" t="s">
        <v>27</v>
      </c>
      <c r="P4989" t="s">
        <v>25</v>
      </c>
      <c r="Q4989" t="s">
        <v>32</v>
      </c>
      <c r="R4989" t="s">
        <v>21</v>
      </c>
      <c r="S4989" t="s">
        <v>21</v>
      </c>
      <c r="T4989" t="s">
        <v>13310</v>
      </c>
      <c r="U4989" s="1">
        <v>45700</v>
      </c>
      <c r="V4989">
        <v>107</v>
      </c>
      <c r="W4989" t="str">
        <f t="shared" si="124"/>
        <v>90-119</v>
      </c>
    </row>
    <row r="4990" spans="1:23" x14ac:dyDescent="0.25">
      <c r="A4990" t="s">
        <v>5239</v>
      </c>
      <c r="B4990">
        <v>646836094</v>
      </c>
      <c r="C4990">
        <v>5484270278</v>
      </c>
      <c r="D4990" s="1">
        <v>45597</v>
      </c>
      <c r="E4990">
        <v>99214</v>
      </c>
      <c r="F4990">
        <v>99292</v>
      </c>
      <c r="G4990" t="s">
        <v>174</v>
      </c>
      <c r="H4990" s="34">
        <v>51448</v>
      </c>
      <c r="I4990" s="7">
        <v>38586</v>
      </c>
      <c r="J4990" s="7">
        <v>21436.1</v>
      </c>
      <c r="K4990" s="7">
        <v>11362</v>
      </c>
      <c r="L4990" s="7">
        <v>5787.9</v>
      </c>
      <c r="M4990" s="5">
        <v>0.15</v>
      </c>
      <c r="N4990" t="s">
        <v>1139</v>
      </c>
      <c r="O4990" t="s">
        <v>27</v>
      </c>
      <c r="P4990" t="s">
        <v>55</v>
      </c>
      <c r="Q4990" t="s">
        <v>32</v>
      </c>
      <c r="R4990" t="s">
        <v>21</v>
      </c>
      <c r="S4990" t="s">
        <v>17</v>
      </c>
      <c r="T4990" t="s">
        <v>13311</v>
      </c>
      <c r="U4990" s="1">
        <v>45631</v>
      </c>
      <c r="V4990">
        <v>34</v>
      </c>
      <c r="W4990" t="str">
        <f t="shared" si="124"/>
        <v>30-59</v>
      </c>
    </row>
    <row r="4991" spans="1:23" x14ac:dyDescent="0.25">
      <c r="A4991" t="s">
        <v>5240</v>
      </c>
      <c r="B4991">
        <v>6135144733</v>
      </c>
      <c r="C4991">
        <v>9207007549</v>
      </c>
      <c r="D4991" s="1">
        <v>45671</v>
      </c>
      <c r="E4991">
        <v>99215</v>
      </c>
      <c r="F4991">
        <v>99215</v>
      </c>
      <c r="G4991" t="s">
        <v>116</v>
      </c>
      <c r="H4991" s="34">
        <v>72274</v>
      </c>
      <c r="I4991" s="7">
        <v>54206</v>
      </c>
      <c r="J4991" s="7">
        <v>35622.1</v>
      </c>
      <c r="K4991" s="7">
        <v>10453</v>
      </c>
      <c r="L4991" s="7">
        <v>8130.9</v>
      </c>
      <c r="M4991" s="5">
        <v>0.15</v>
      </c>
      <c r="N4991" t="s">
        <v>1139</v>
      </c>
      <c r="O4991" t="s">
        <v>27</v>
      </c>
      <c r="P4991" t="s">
        <v>40</v>
      </c>
      <c r="Q4991" t="s">
        <v>19</v>
      </c>
      <c r="R4991" t="s">
        <v>20</v>
      </c>
      <c r="S4991" t="s">
        <v>27</v>
      </c>
      <c r="T4991" t="s">
        <v>13312</v>
      </c>
      <c r="U4991" s="1">
        <v>45759</v>
      </c>
      <c r="V4991">
        <v>88</v>
      </c>
      <c r="W4991" t="str">
        <f t="shared" si="124"/>
        <v>60-89</v>
      </c>
    </row>
    <row r="4992" spans="1:23" x14ac:dyDescent="0.25">
      <c r="A4992" t="s">
        <v>5241</v>
      </c>
      <c r="B4992">
        <v>2914644029</v>
      </c>
      <c r="C4992">
        <v>9339715204</v>
      </c>
      <c r="D4992" s="1">
        <v>45954</v>
      </c>
      <c r="E4992">
        <v>99223</v>
      </c>
      <c r="F4992">
        <v>99211</v>
      </c>
      <c r="G4992" t="s">
        <v>3174</v>
      </c>
      <c r="H4992" s="34">
        <v>36994</v>
      </c>
      <c r="I4992" s="7">
        <v>29595</v>
      </c>
      <c r="J4992" s="7">
        <v>22592.7</v>
      </c>
      <c r="K4992" s="7">
        <v>2859</v>
      </c>
      <c r="L4992" s="7">
        <v>4143.3</v>
      </c>
      <c r="M4992" s="5">
        <v>0.14000000000000001</v>
      </c>
      <c r="N4992" t="s">
        <v>1135</v>
      </c>
      <c r="O4992" t="s">
        <v>30</v>
      </c>
      <c r="P4992" t="s">
        <v>3148</v>
      </c>
      <c r="Q4992" t="s">
        <v>32</v>
      </c>
      <c r="R4992" t="s">
        <v>38</v>
      </c>
      <c r="S4992" t="s">
        <v>17</v>
      </c>
      <c r="T4992" t="s">
        <v>13312</v>
      </c>
      <c r="U4992" s="1">
        <v>46127</v>
      </c>
      <c r="V4992">
        <v>173</v>
      </c>
      <c r="W4992" t="str">
        <f t="shared" si="124"/>
        <v>150-179</v>
      </c>
    </row>
    <row r="4993" spans="1:23" x14ac:dyDescent="0.25">
      <c r="A4993" t="s">
        <v>5242</v>
      </c>
      <c r="B4993">
        <v>6656367661</v>
      </c>
      <c r="C4993">
        <v>2721822846</v>
      </c>
      <c r="D4993" s="1">
        <v>45641</v>
      </c>
      <c r="E4993">
        <v>99221</v>
      </c>
      <c r="F4993">
        <v>99212</v>
      </c>
      <c r="G4993" t="s">
        <v>127</v>
      </c>
      <c r="H4993" s="34">
        <v>86167</v>
      </c>
      <c r="I4993" s="7">
        <v>67210</v>
      </c>
      <c r="J4993" s="7">
        <v>53768</v>
      </c>
      <c r="K4993" s="7">
        <v>0</v>
      </c>
      <c r="L4993" s="7">
        <v>13442</v>
      </c>
      <c r="M4993" s="5">
        <v>0.2</v>
      </c>
      <c r="N4993" t="s">
        <v>3140</v>
      </c>
      <c r="O4993" t="s">
        <v>17</v>
      </c>
      <c r="P4993" t="s">
        <v>3150</v>
      </c>
      <c r="Q4993" t="s">
        <v>19</v>
      </c>
      <c r="R4993" t="s">
        <v>26</v>
      </c>
      <c r="S4993" t="s">
        <v>21</v>
      </c>
      <c r="T4993" t="s">
        <v>13311</v>
      </c>
      <c r="U4993" s="1">
        <v>45768</v>
      </c>
      <c r="V4993">
        <v>127</v>
      </c>
      <c r="W4993" t="str">
        <f t="shared" si="124"/>
        <v>120-149</v>
      </c>
    </row>
    <row r="4994" spans="1:23" x14ac:dyDescent="0.25">
      <c r="A4994" t="s">
        <v>5243</v>
      </c>
      <c r="B4994">
        <v>4840565801</v>
      </c>
      <c r="C4994">
        <v>1450726434</v>
      </c>
      <c r="D4994" s="1">
        <v>45790</v>
      </c>
      <c r="E4994">
        <v>99238</v>
      </c>
      <c r="F4994">
        <v>99282</v>
      </c>
      <c r="G4994" t="s">
        <v>131</v>
      </c>
      <c r="H4994" s="34">
        <v>99184</v>
      </c>
      <c r="I4994" s="7">
        <v>84306</v>
      </c>
      <c r="J4994" s="7">
        <v>76526.880000000005</v>
      </c>
      <c r="K4994" s="7">
        <v>6093</v>
      </c>
      <c r="L4994" s="7">
        <v>1686.12</v>
      </c>
      <c r="M4994" s="5">
        <v>0.02</v>
      </c>
      <c r="N4994" t="s">
        <v>16</v>
      </c>
      <c r="O4994" t="s">
        <v>30</v>
      </c>
      <c r="P4994" t="s">
        <v>3146</v>
      </c>
      <c r="Q4994" t="s">
        <v>32</v>
      </c>
      <c r="R4994" t="s">
        <v>20</v>
      </c>
      <c r="S4994" t="s">
        <v>21</v>
      </c>
      <c r="T4994" t="s">
        <v>13312</v>
      </c>
      <c r="U4994" s="1">
        <v>45839</v>
      </c>
      <c r="V4994">
        <v>49</v>
      </c>
      <c r="W4994" t="str">
        <f t="shared" si="124"/>
        <v>30-59</v>
      </c>
    </row>
    <row r="4995" spans="1:23" x14ac:dyDescent="0.25">
      <c r="A4995" t="s">
        <v>5244</v>
      </c>
      <c r="B4995">
        <v>2542416274</v>
      </c>
      <c r="C4995">
        <v>9690064029</v>
      </c>
      <c r="D4995" s="1">
        <v>45741</v>
      </c>
      <c r="E4995">
        <v>99232</v>
      </c>
      <c r="F4995">
        <v>99213</v>
      </c>
      <c r="G4995" t="s">
        <v>3161</v>
      </c>
      <c r="H4995" s="34">
        <v>23160</v>
      </c>
      <c r="I4995" s="7">
        <v>16675</v>
      </c>
      <c r="J4995" s="7">
        <v>13512</v>
      </c>
      <c r="K4995" s="7">
        <v>1829</v>
      </c>
      <c r="L4995" s="7">
        <v>1334</v>
      </c>
      <c r="M4995" s="5">
        <v>0.08</v>
      </c>
      <c r="N4995" t="s">
        <v>24</v>
      </c>
      <c r="O4995" t="s">
        <v>30</v>
      </c>
      <c r="P4995" t="s">
        <v>3150</v>
      </c>
      <c r="Q4995" t="s">
        <v>32</v>
      </c>
      <c r="R4995" t="s">
        <v>26</v>
      </c>
      <c r="S4995" t="s">
        <v>27</v>
      </c>
      <c r="T4995" t="s">
        <v>13310</v>
      </c>
      <c r="U4995" s="1">
        <v>45872</v>
      </c>
      <c r="V4995">
        <v>131</v>
      </c>
      <c r="W4995" t="str">
        <f t="shared" ref="W4995:W5058" si="125">IF(V4995="","",IF(V4995&lt;30,"0-29",IF(V4995&lt;60,"30-59",IF(V4995&lt;90,"60-89",IF(V4995&lt;120,"90-119",IF(V4995&lt;150,"120-149",IF(V4995&lt;180,"150-179",IF(V4995&lt;210,"180-209",IF(V4995&lt;240,"210-239",IF(V4995&lt;270,"240-269",IF(V4995&lt;300,"270-299",IF(V4995&lt;330,"300-329",IF(V4995&lt;360,"330-359","360+")))))))))))))</f>
        <v>120-149</v>
      </c>
    </row>
    <row r="4996" spans="1:23" x14ac:dyDescent="0.25">
      <c r="A4996" t="s">
        <v>5245</v>
      </c>
      <c r="B4996">
        <v>6956911424</v>
      </c>
      <c r="C4996">
        <v>8666271034</v>
      </c>
      <c r="D4996" s="1">
        <v>45701</v>
      </c>
      <c r="E4996">
        <v>99222</v>
      </c>
      <c r="F4996">
        <v>36415</v>
      </c>
      <c r="G4996" t="s">
        <v>67</v>
      </c>
      <c r="H4996" s="34">
        <v>29013</v>
      </c>
      <c r="I4996" s="7">
        <v>18858</v>
      </c>
      <c r="J4996" s="7">
        <v>14735.04</v>
      </c>
      <c r="K4996" s="7">
        <v>1860</v>
      </c>
      <c r="L4996" s="7">
        <v>2262.96</v>
      </c>
      <c r="M4996" s="5">
        <v>0.12</v>
      </c>
      <c r="N4996" t="s">
        <v>46</v>
      </c>
      <c r="O4996" t="s">
        <v>30</v>
      </c>
      <c r="P4996" t="s">
        <v>35</v>
      </c>
      <c r="Q4996" t="s">
        <v>32</v>
      </c>
      <c r="R4996" t="s">
        <v>38</v>
      </c>
      <c r="S4996" t="s">
        <v>17</v>
      </c>
      <c r="T4996" t="s">
        <v>13312</v>
      </c>
      <c r="U4996" s="1">
        <v>45757</v>
      </c>
      <c r="V4996">
        <v>56</v>
      </c>
      <c r="W4996" t="str">
        <f t="shared" si="125"/>
        <v>30-59</v>
      </c>
    </row>
    <row r="4997" spans="1:23" x14ac:dyDescent="0.25">
      <c r="A4997" t="s">
        <v>5246</v>
      </c>
      <c r="B4997">
        <v>553938074</v>
      </c>
      <c r="C4997">
        <v>3214361218</v>
      </c>
      <c r="D4997" s="1">
        <v>45577</v>
      </c>
      <c r="E4997">
        <v>99231</v>
      </c>
      <c r="F4997">
        <v>99214</v>
      </c>
      <c r="G4997" t="s">
        <v>288</v>
      </c>
      <c r="H4997" s="34">
        <v>68703</v>
      </c>
      <c r="I4997" s="7">
        <v>53588</v>
      </c>
      <c r="J4997" s="7">
        <v>39711.4</v>
      </c>
      <c r="K4997" s="7">
        <v>3159</v>
      </c>
      <c r="L4997" s="7">
        <v>10717.6</v>
      </c>
      <c r="M4997" s="5">
        <v>0.2</v>
      </c>
      <c r="N4997" t="s">
        <v>3140</v>
      </c>
      <c r="O4997" t="s">
        <v>30</v>
      </c>
      <c r="P4997" t="s">
        <v>3146</v>
      </c>
      <c r="Q4997" t="s">
        <v>32</v>
      </c>
      <c r="R4997" t="s">
        <v>27</v>
      </c>
      <c r="S4997" t="s">
        <v>17</v>
      </c>
      <c r="T4997" t="s">
        <v>13310</v>
      </c>
      <c r="U4997" s="1">
        <v>45688</v>
      </c>
      <c r="V4997">
        <v>111</v>
      </c>
      <c r="W4997" t="str">
        <f t="shared" si="125"/>
        <v>90-119</v>
      </c>
    </row>
    <row r="4998" spans="1:23" x14ac:dyDescent="0.25">
      <c r="A4998" t="s">
        <v>5247</v>
      </c>
      <c r="B4998">
        <v>4772486311</v>
      </c>
      <c r="C4998">
        <v>6660013349</v>
      </c>
      <c r="D4998" s="1">
        <v>45491</v>
      </c>
      <c r="E4998">
        <v>99233</v>
      </c>
      <c r="F4998">
        <v>93000</v>
      </c>
      <c r="G4998" t="s">
        <v>3208</v>
      </c>
      <c r="H4998" s="34">
        <v>34257</v>
      </c>
      <c r="I4998" s="7">
        <v>27406</v>
      </c>
      <c r="J4998" s="7">
        <v>20131.16</v>
      </c>
      <c r="K4998" s="7">
        <v>3438</v>
      </c>
      <c r="L4998" s="7">
        <v>3836.84</v>
      </c>
      <c r="M4998" s="5">
        <v>0.14000000000000001</v>
      </c>
      <c r="N4998" t="s">
        <v>1135</v>
      </c>
      <c r="O4998" t="s">
        <v>30</v>
      </c>
      <c r="P4998" t="s">
        <v>3146</v>
      </c>
      <c r="Q4998" t="s">
        <v>19</v>
      </c>
      <c r="R4998" t="s">
        <v>20</v>
      </c>
      <c r="S4998" t="s">
        <v>21</v>
      </c>
      <c r="T4998" t="s">
        <v>13311</v>
      </c>
      <c r="U4998" s="1">
        <v>45577</v>
      </c>
      <c r="V4998">
        <v>86</v>
      </c>
      <c r="W4998" t="str">
        <f t="shared" si="125"/>
        <v>60-89</v>
      </c>
    </row>
    <row r="4999" spans="1:23" x14ac:dyDescent="0.25">
      <c r="A4999" t="s">
        <v>5248</v>
      </c>
      <c r="B4999">
        <v>8723019947</v>
      </c>
      <c r="C4999">
        <v>715491294</v>
      </c>
      <c r="D4999" s="1">
        <v>45581</v>
      </c>
      <c r="E4999">
        <v>99238</v>
      </c>
      <c r="F4999">
        <v>93000</v>
      </c>
      <c r="G4999" t="s">
        <v>114</v>
      </c>
      <c r="H4999" s="34">
        <v>23894</v>
      </c>
      <c r="I4999" s="7">
        <v>19115</v>
      </c>
      <c r="J4999" s="7">
        <v>14645.9</v>
      </c>
      <c r="K4999" s="7">
        <v>1793</v>
      </c>
      <c r="L4999" s="7">
        <v>2676.1</v>
      </c>
      <c r="M4999" s="5">
        <v>0.14000000000000001</v>
      </c>
      <c r="N4999" t="s">
        <v>1135</v>
      </c>
      <c r="O4999" t="s">
        <v>27</v>
      </c>
      <c r="P4999" t="s">
        <v>3149</v>
      </c>
      <c r="Q4999" t="s">
        <v>19</v>
      </c>
      <c r="R4999" t="s">
        <v>20</v>
      </c>
      <c r="S4999" t="s">
        <v>27</v>
      </c>
      <c r="T4999" t="s">
        <v>13312</v>
      </c>
      <c r="U4999" s="1">
        <v>45694</v>
      </c>
      <c r="V4999">
        <v>113</v>
      </c>
      <c r="W4999" t="str">
        <f t="shared" si="125"/>
        <v>90-119</v>
      </c>
    </row>
    <row r="5000" spans="1:23" x14ac:dyDescent="0.25">
      <c r="A5000" t="s">
        <v>5249</v>
      </c>
      <c r="B5000">
        <v>3754163035</v>
      </c>
      <c r="C5000">
        <v>5849770454</v>
      </c>
      <c r="D5000" s="1">
        <v>45484</v>
      </c>
      <c r="E5000">
        <v>99215</v>
      </c>
      <c r="F5000">
        <v>99205</v>
      </c>
      <c r="G5000" t="s">
        <v>3428</v>
      </c>
      <c r="H5000" s="34">
        <v>86521</v>
      </c>
      <c r="I5000" s="7">
        <v>56239</v>
      </c>
      <c r="J5000" s="7">
        <v>41500.32</v>
      </c>
      <c r="K5000" s="7">
        <v>7990</v>
      </c>
      <c r="L5000" s="7">
        <v>6748.68</v>
      </c>
      <c r="M5000" s="5">
        <v>0.12</v>
      </c>
      <c r="N5000" t="s">
        <v>46</v>
      </c>
      <c r="O5000" t="s">
        <v>27</v>
      </c>
      <c r="P5000" t="s">
        <v>97</v>
      </c>
      <c r="Q5000" t="s">
        <v>19</v>
      </c>
      <c r="R5000" t="s">
        <v>43</v>
      </c>
      <c r="S5000" t="s">
        <v>17</v>
      </c>
      <c r="T5000" t="s">
        <v>13311</v>
      </c>
      <c r="U5000" s="1">
        <v>45594</v>
      </c>
      <c r="V5000">
        <v>110</v>
      </c>
      <c r="W5000" t="str">
        <f t="shared" si="125"/>
        <v>90-119</v>
      </c>
    </row>
    <row r="5001" spans="1:23" x14ac:dyDescent="0.25">
      <c r="A5001" t="s">
        <v>5250</v>
      </c>
      <c r="B5001">
        <v>7765285159</v>
      </c>
      <c r="C5001">
        <v>3693412524</v>
      </c>
      <c r="D5001" s="1">
        <v>45619</v>
      </c>
      <c r="E5001">
        <v>99213</v>
      </c>
      <c r="F5001">
        <v>99201</v>
      </c>
      <c r="G5001" t="s">
        <v>3548</v>
      </c>
      <c r="H5001" s="34">
        <v>40342</v>
      </c>
      <c r="I5001" s="7">
        <v>34291</v>
      </c>
      <c r="J5001" s="7">
        <v>19568.18</v>
      </c>
      <c r="K5001" s="7">
        <v>14037</v>
      </c>
      <c r="L5001" s="7">
        <v>685.82</v>
      </c>
      <c r="M5001" s="5">
        <v>0.02</v>
      </c>
      <c r="N5001" t="s">
        <v>16</v>
      </c>
      <c r="O5001" t="s">
        <v>27</v>
      </c>
      <c r="P5001" t="s">
        <v>18</v>
      </c>
      <c r="Q5001" t="s">
        <v>32</v>
      </c>
      <c r="R5001" t="s">
        <v>26</v>
      </c>
      <c r="S5001" t="s">
        <v>17</v>
      </c>
      <c r="T5001" t="s">
        <v>13311</v>
      </c>
      <c r="U5001" s="1">
        <v>45677</v>
      </c>
      <c r="V5001">
        <v>58</v>
      </c>
      <c r="W5001" t="str">
        <f t="shared" si="125"/>
        <v>30-59</v>
      </c>
    </row>
    <row r="5002" spans="1:23" x14ac:dyDescent="0.25">
      <c r="A5002" t="s">
        <v>5251</v>
      </c>
      <c r="B5002">
        <v>5964579704</v>
      </c>
      <c r="C5002">
        <v>3170630216</v>
      </c>
      <c r="D5002" s="1">
        <v>45356</v>
      </c>
      <c r="E5002">
        <v>99213</v>
      </c>
      <c r="F5002">
        <v>99205</v>
      </c>
      <c r="G5002" t="s">
        <v>203</v>
      </c>
      <c r="H5002" s="34">
        <v>30334</v>
      </c>
      <c r="I5002" s="7">
        <v>24874</v>
      </c>
      <c r="J5002" s="7">
        <v>20396.68</v>
      </c>
      <c r="K5002" s="7">
        <v>0</v>
      </c>
      <c r="L5002" s="7">
        <v>4477.32</v>
      </c>
      <c r="M5002" s="5">
        <v>0.18</v>
      </c>
      <c r="N5002" t="s">
        <v>3141</v>
      </c>
      <c r="O5002" t="s">
        <v>17</v>
      </c>
      <c r="P5002" t="s">
        <v>18</v>
      </c>
      <c r="Q5002" t="s">
        <v>19</v>
      </c>
      <c r="R5002" t="s">
        <v>27</v>
      </c>
      <c r="S5002" t="s">
        <v>21</v>
      </c>
      <c r="T5002" t="s">
        <v>13310</v>
      </c>
      <c r="U5002" s="1">
        <v>45510</v>
      </c>
      <c r="V5002">
        <v>154</v>
      </c>
      <c r="W5002" t="str">
        <f t="shared" si="125"/>
        <v>150-179</v>
      </c>
    </row>
    <row r="5003" spans="1:23" x14ac:dyDescent="0.25">
      <c r="A5003" t="s">
        <v>5252</v>
      </c>
      <c r="B5003">
        <v>9387021356</v>
      </c>
      <c r="C5003">
        <v>2531587801</v>
      </c>
      <c r="D5003" s="1">
        <v>45561</v>
      </c>
      <c r="E5003">
        <v>99232</v>
      </c>
      <c r="F5003">
        <v>99291</v>
      </c>
      <c r="G5003" t="s">
        <v>65</v>
      </c>
      <c r="H5003" s="34">
        <v>68350</v>
      </c>
      <c r="I5003" s="7">
        <v>53997</v>
      </c>
      <c r="J5003" s="7">
        <v>35419.480000000003</v>
      </c>
      <c r="K5003" s="7">
        <v>9938</v>
      </c>
      <c r="L5003" s="7">
        <v>8639.52</v>
      </c>
      <c r="M5003" s="5">
        <v>0.16</v>
      </c>
      <c r="N5003" t="s">
        <v>1138</v>
      </c>
      <c r="O5003" t="s">
        <v>27</v>
      </c>
      <c r="P5003" t="s">
        <v>31</v>
      </c>
      <c r="Q5003" t="s">
        <v>19</v>
      </c>
      <c r="R5003" t="s">
        <v>21</v>
      </c>
      <c r="S5003" t="s">
        <v>17</v>
      </c>
      <c r="T5003" t="s">
        <v>13310</v>
      </c>
      <c r="U5003" s="1">
        <v>45647</v>
      </c>
      <c r="V5003">
        <v>86</v>
      </c>
      <c r="W5003" t="str">
        <f t="shared" si="125"/>
        <v>60-89</v>
      </c>
    </row>
    <row r="5004" spans="1:23" x14ac:dyDescent="0.25">
      <c r="A5004" t="s">
        <v>5253</v>
      </c>
      <c r="B5004">
        <v>2596404875</v>
      </c>
      <c r="C5004">
        <v>9424061761</v>
      </c>
      <c r="D5004" s="1">
        <v>45866</v>
      </c>
      <c r="E5004">
        <v>99214</v>
      </c>
      <c r="F5004">
        <v>99212</v>
      </c>
      <c r="G5004" t="s">
        <v>102</v>
      </c>
      <c r="H5004" s="34">
        <v>55989</v>
      </c>
      <c r="I5004" s="7">
        <v>45911</v>
      </c>
      <c r="J5004" s="7">
        <v>37647.019999999997</v>
      </c>
      <c r="K5004" s="7">
        <v>0</v>
      </c>
      <c r="L5004" s="7">
        <v>8263.98</v>
      </c>
      <c r="M5004" s="5">
        <v>0.18</v>
      </c>
      <c r="N5004" t="s">
        <v>3141</v>
      </c>
      <c r="O5004" t="s">
        <v>17</v>
      </c>
      <c r="P5004" t="s">
        <v>3148</v>
      </c>
      <c r="Q5004" t="s">
        <v>32</v>
      </c>
      <c r="R5004" t="s">
        <v>21</v>
      </c>
      <c r="S5004" t="s">
        <v>27</v>
      </c>
      <c r="T5004" t="s">
        <v>13311</v>
      </c>
      <c r="U5004" s="1">
        <v>45971</v>
      </c>
      <c r="V5004">
        <v>105</v>
      </c>
      <c r="W5004" t="str">
        <f t="shared" si="125"/>
        <v>90-119</v>
      </c>
    </row>
    <row r="5005" spans="1:23" x14ac:dyDescent="0.25">
      <c r="A5005" t="s">
        <v>5254</v>
      </c>
      <c r="B5005">
        <v>6257068213</v>
      </c>
      <c r="C5005">
        <v>1708147228</v>
      </c>
      <c r="D5005" s="1">
        <v>45341</v>
      </c>
      <c r="E5005">
        <v>99222</v>
      </c>
      <c r="F5005">
        <v>93000</v>
      </c>
      <c r="G5005" t="s">
        <v>3357</v>
      </c>
      <c r="H5005" s="34">
        <v>63668</v>
      </c>
      <c r="I5005" s="7">
        <v>49661</v>
      </c>
      <c r="J5005" s="7">
        <v>22049.8</v>
      </c>
      <c r="K5005" s="7">
        <v>17679</v>
      </c>
      <c r="L5005" s="7">
        <v>9932.2000000000007</v>
      </c>
      <c r="M5005" s="5">
        <v>0.2</v>
      </c>
      <c r="N5005" t="s">
        <v>3140</v>
      </c>
      <c r="O5005" t="s">
        <v>27</v>
      </c>
      <c r="P5005" t="s">
        <v>3147</v>
      </c>
      <c r="Q5005" t="s">
        <v>32</v>
      </c>
      <c r="R5005" t="s">
        <v>20</v>
      </c>
      <c r="S5005" t="s">
        <v>17</v>
      </c>
      <c r="T5005" t="s">
        <v>13312</v>
      </c>
      <c r="U5005" s="1">
        <v>45388</v>
      </c>
      <c r="V5005">
        <v>47</v>
      </c>
      <c r="W5005" t="str">
        <f t="shared" si="125"/>
        <v>30-59</v>
      </c>
    </row>
    <row r="5006" spans="1:23" x14ac:dyDescent="0.25">
      <c r="A5006" t="s">
        <v>5255</v>
      </c>
      <c r="B5006">
        <v>7373970823</v>
      </c>
      <c r="C5006">
        <v>5531412496</v>
      </c>
      <c r="D5006" s="1">
        <v>45621</v>
      </c>
      <c r="E5006">
        <v>99232</v>
      </c>
      <c r="F5006">
        <v>99203</v>
      </c>
      <c r="G5006" t="s">
        <v>3323</v>
      </c>
      <c r="H5006" s="34">
        <v>80057</v>
      </c>
      <c r="I5006" s="7">
        <v>52037</v>
      </c>
      <c r="J5006" s="7">
        <v>34482.559999999998</v>
      </c>
      <c r="K5006" s="7">
        <v>11310</v>
      </c>
      <c r="L5006" s="7">
        <v>6244.44</v>
      </c>
      <c r="M5006" s="5">
        <v>0.12</v>
      </c>
      <c r="N5006" t="s">
        <v>46</v>
      </c>
      <c r="O5006" t="s">
        <v>27</v>
      </c>
      <c r="P5006" t="s">
        <v>3146</v>
      </c>
      <c r="Q5006" t="s">
        <v>19</v>
      </c>
      <c r="R5006" t="s">
        <v>43</v>
      </c>
      <c r="S5006" t="s">
        <v>21</v>
      </c>
      <c r="T5006" t="s">
        <v>13311</v>
      </c>
      <c r="U5006" s="1">
        <v>45792</v>
      </c>
      <c r="V5006">
        <v>171</v>
      </c>
      <c r="W5006" t="str">
        <f t="shared" si="125"/>
        <v>150-179</v>
      </c>
    </row>
    <row r="5007" spans="1:23" x14ac:dyDescent="0.25">
      <c r="A5007" t="s">
        <v>5256</v>
      </c>
      <c r="B5007">
        <v>4783426548</v>
      </c>
      <c r="C5007">
        <v>6786120456</v>
      </c>
      <c r="D5007" s="1">
        <v>45459</v>
      </c>
      <c r="E5007">
        <v>99222</v>
      </c>
      <c r="F5007">
        <v>99283</v>
      </c>
      <c r="G5007" t="s">
        <v>3309</v>
      </c>
      <c r="H5007" s="34">
        <v>38776</v>
      </c>
      <c r="I5007" s="7">
        <v>29082</v>
      </c>
      <c r="J5007" s="7">
        <v>19006.7</v>
      </c>
      <c r="K5007" s="7">
        <v>5713</v>
      </c>
      <c r="L5007" s="7">
        <v>4362.3</v>
      </c>
      <c r="M5007" s="5">
        <v>0.15</v>
      </c>
      <c r="N5007" t="s">
        <v>1139</v>
      </c>
      <c r="O5007" t="s">
        <v>27</v>
      </c>
      <c r="P5007" t="s">
        <v>18</v>
      </c>
      <c r="Q5007" t="s">
        <v>32</v>
      </c>
      <c r="R5007" t="s">
        <v>21</v>
      </c>
      <c r="S5007" t="s">
        <v>17</v>
      </c>
      <c r="T5007" t="s">
        <v>13311</v>
      </c>
      <c r="U5007" s="1">
        <v>45599</v>
      </c>
      <c r="V5007">
        <v>140</v>
      </c>
      <c r="W5007" t="str">
        <f t="shared" si="125"/>
        <v>120-149</v>
      </c>
    </row>
    <row r="5008" spans="1:23" x14ac:dyDescent="0.25">
      <c r="A5008" t="s">
        <v>5257</v>
      </c>
      <c r="B5008">
        <v>8441155636</v>
      </c>
      <c r="C5008">
        <v>3909689137</v>
      </c>
      <c r="D5008" s="1">
        <v>45378</v>
      </c>
      <c r="E5008">
        <v>99214</v>
      </c>
      <c r="F5008">
        <v>99211</v>
      </c>
      <c r="G5008" t="s">
        <v>3342</v>
      </c>
      <c r="H5008" s="34">
        <v>62670</v>
      </c>
      <c r="I5008" s="7">
        <v>49509</v>
      </c>
      <c r="J5008" s="7">
        <v>41587.56</v>
      </c>
      <c r="K5008" s="7">
        <v>0</v>
      </c>
      <c r="L5008" s="7">
        <v>7921.44</v>
      </c>
      <c r="M5008" s="5">
        <v>0.16</v>
      </c>
      <c r="N5008" t="s">
        <v>1138</v>
      </c>
      <c r="O5008" t="s">
        <v>17</v>
      </c>
      <c r="P5008" t="s">
        <v>35</v>
      </c>
      <c r="Q5008" t="s">
        <v>19</v>
      </c>
      <c r="R5008" t="s">
        <v>27</v>
      </c>
      <c r="S5008" t="s">
        <v>27</v>
      </c>
      <c r="T5008" t="s">
        <v>13311</v>
      </c>
      <c r="U5008" s="1">
        <v>45508</v>
      </c>
      <c r="V5008">
        <v>130</v>
      </c>
      <c r="W5008" t="str">
        <f t="shared" si="125"/>
        <v>120-149</v>
      </c>
    </row>
    <row r="5009" spans="1:23" x14ac:dyDescent="0.25">
      <c r="A5009" t="s">
        <v>5258</v>
      </c>
      <c r="B5009">
        <v>2176911314</v>
      </c>
      <c r="C5009">
        <v>6483474088</v>
      </c>
      <c r="D5009" s="1">
        <v>45598</v>
      </c>
      <c r="E5009">
        <v>99214</v>
      </c>
      <c r="F5009">
        <v>93000</v>
      </c>
      <c r="G5009" t="s">
        <v>248</v>
      </c>
      <c r="H5009" s="34">
        <v>65094</v>
      </c>
      <c r="I5009" s="7">
        <v>46868</v>
      </c>
      <c r="J5009" s="7">
        <v>31204.560000000001</v>
      </c>
      <c r="K5009" s="7">
        <v>11914</v>
      </c>
      <c r="L5009" s="7">
        <v>3749.44</v>
      </c>
      <c r="M5009" s="5">
        <v>0.08</v>
      </c>
      <c r="N5009" t="s">
        <v>24</v>
      </c>
      <c r="O5009" t="s">
        <v>27</v>
      </c>
      <c r="P5009" t="s">
        <v>18</v>
      </c>
      <c r="Q5009" t="s">
        <v>32</v>
      </c>
      <c r="R5009" t="s">
        <v>43</v>
      </c>
      <c r="S5009" t="s">
        <v>27</v>
      </c>
      <c r="T5009" t="s">
        <v>13312</v>
      </c>
      <c r="U5009" s="1">
        <v>45634</v>
      </c>
      <c r="V5009">
        <v>36</v>
      </c>
      <c r="W5009" t="str">
        <f t="shared" si="125"/>
        <v>30-59</v>
      </c>
    </row>
    <row r="5010" spans="1:23" x14ac:dyDescent="0.25">
      <c r="A5010" t="s">
        <v>5259</v>
      </c>
      <c r="B5010">
        <v>668495578</v>
      </c>
      <c r="C5010">
        <v>6442252178</v>
      </c>
      <c r="D5010" s="1">
        <v>45296</v>
      </c>
      <c r="E5010">
        <v>99238</v>
      </c>
      <c r="F5010">
        <v>99212</v>
      </c>
      <c r="G5010" t="s">
        <v>94</v>
      </c>
      <c r="H5010" s="34">
        <v>69158</v>
      </c>
      <c r="I5010" s="7">
        <v>56710</v>
      </c>
      <c r="J5010" s="7">
        <v>46502.2</v>
      </c>
      <c r="K5010" s="7">
        <v>0</v>
      </c>
      <c r="L5010" s="7">
        <v>10207.799999999999</v>
      </c>
      <c r="M5010" s="5">
        <v>0.18</v>
      </c>
      <c r="N5010" t="s">
        <v>3141</v>
      </c>
      <c r="O5010" t="s">
        <v>17</v>
      </c>
      <c r="P5010" t="s">
        <v>97</v>
      </c>
      <c r="Q5010" t="s">
        <v>19</v>
      </c>
      <c r="R5010" t="s">
        <v>21</v>
      </c>
      <c r="S5010" t="s">
        <v>21</v>
      </c>
      <c r="T5010" t="s">
        <v>13311</v>
      </c>
      <c r="U5010" s="1">
        <v>45394</v>
      </c>
      <c r="V5010">
        <v>98</v>
      </c>
      <c r="W5010" t="str">
        <f t="shared" si="125"/>
        <v>90-119</v>
      </c>
    </row>
    <row r="5011" spans="1:23" x14ac:dyDescent="0.25">
      <c r="A5011" t="s">
        <v>5260</v>
      </c>
      <c r="B5011">
        <v>4204759479</v>
      </c>
      <c r="C5011">
        <v>7315774000</v>
      </c>
      <c r="D5011" s="1">
        <v>45768</v>
      </c>
      <c r="E5011">
        <v>99213</v>
      </c>
      <c r="F5011">
        <v>99211</v>
      </c>
      <c r="G5011" t="s">
        <v>495</v>
      </c>
      <c r="H5011" s="34">
        <v>97602</v>
      </c>
      <c r="I5011" s="7">
        <v>80034</v>
      </c>
      <c r="J5011" s="7">
        <v>59679.88</v>
      </c>
      <c r="K5011" s="7">
        <v>5948</v>
      </c>
      <c r="L5011" s="7">
        <v>14406.12</v>
      </c>
      <c r="M5011" s="5">
        <v>0.18</v>
      </c>
      <c r="N5011" t="s">
        <v>3141</v>
      </c>
      <c r="O5011" t="s">
        <v>30</v>
      </c>
      <c r="P5011" t="s">
        <v>40</v>
      </c>
      <c r="Q5011" t="s">
        <v>32</v>
      </c>
      <c r="R5011" t="s">
        <v>38</v>
      </c>
      <c r="S5011" t="s">
        <v>21</v>
      </c>
      <c r="T5011" t="s">
        <v>13311</v>
      </c>
      <c r="U5011" s="1">
        <v>45806</v>
      </c>
      <c r="V5011">
        <v>38</v>
      </c>
      <c r="W5011" t="str">
        <f t="shared" si="125"/>
        <v>30-59</v>
      </c>
    </row>
    <row r="5012" spans="1:23" x14ac:dyDescent="0.25">
      <c r="A5012" t="s">
        <v>5261</v>
      </c>
      <c r="B5012">
        <v>8409823534</v>
      </c>
      <c r="C5012">
        <v>9765383510</v>
      </c>
      <c r="D5012" s="1">
        <v>45503</v>
      </c>
      <c r="E5012">
        <v>99231</v>
      </c>
      <c r="F5012">
        <v>99204</v>
      </c>
      <c r="G5012" t="s">
        <v>3218</v>
      </c>
      <c r="H5012" s="34">
        <v>83547</v>
      </c>
      <c r="I5012" s="7">
        <v>66002</v>
      </c>
      <c r="J5012" s="7">
        <v>55441.68</v>
      </c>
      <c r="K5012" s="7">
        <v>0</v>
      </c>
      <c r="L5012" s="7">
        <v>10560.32</v>
      </c>
      <c r="M5012" s="5">
        <v>0.16</v>
      </c>
      <c r="N5012" t="s">
        <v>1138</v>
      </c>
      <c r="O5012" t="s">
        <v>17</v>
      </c>
      <c r="P5012" t="s">
        <v>58</v>
      </c>
      <c r="Q5012" t="s">
        <v>19</v>
      </c>
      <c r="R5012" t="s">
        <v>43</v>
      </c>
      <c r="S5012" t="s">
        <v>21</v>
      </c>
      <c r="T5012" t="s">
        <v>13310</v>
      </c>
      <c r="U5012" s="1">
        <v>45622</v>
      </c>
      <c r="V5012">
        <v>119</v>
      </c>
      <c r="W5012" t="str">
        <f t="shared" si="125"/>
        <v>90-119</v>
      </c>
    </row>
    <row r="5013" spans="1:23" x14ac:dyDescent="0.25">
      <c r="A5013" t="s">
        <v>5262</v>
      </c>
      <c r="B5013">
        <v>9831972730</v>
      </c>
      <c r="C5013">
        <v>4719753924</v>
      </c>
      <c r="D5013" s="1">
        <v>45503</v>
      </c>
      <c r="E5013">
        <v>99238</v>
      </c>
      <c r="F5013">
        <v>99213</v>
      </c>
      <c r="G5013" t="s">
        <v>3301</v>
      </c>
      <c r="H5013" s="34">
        <v>52780</v>
      </c>
      <c r="I5013" s="7">
        <v>39585</v>
      </c>
      <c r="J5013" s="7">
        <v>30408.25</v>
      </c>
      <c r="K5013" s="7">
        <v>3239</v>
      </c>
      <c r="L5013" s="7">
        <v>5937.75</v>
      </c>
      <c r="M5013" s="5">
        <v>0.15</v>
      </c>
      <c r="N5013" t="s">
        <v>1139</v>
      </c>
      <c r="O5013" t="s">
        <v>30</v>
      </c>
      <c r="P5013" t="s">
        <v>31</v>
      </c>
      <c r="Q5013" t="s">
        <v>19</v>
      </c>
      <c r="R5013" t="s">
        <v>38</v>
      </c>
      <c r="S5013" t="s">
        <v>17</v>
      </c>
      <c r="T5013" t="s">
        <v>13310</v>
      </c>
      <c r="U5013" s="1">
        <v>45607</v>
      </c>
      <c r="V5013">
        <v>104</v>
      </c>
      <c r="W5013" t="str">
        <f t="shared" si="125"/>
        <v>90-119</v>
      </c>
    </row>
    <row r="5014" spans="1:23" x14ac:dyDescent="0.25">
      <c r="A5014" t="s">
        <v>5263</v>
      </c>
      <c r="B5014">
        <v>2325222547</v>
      </c>
      <c r="C5014">
        <v>8574950946</v>
      </c>
      <c r="D5014" s="1">
        <v>45656</v>
      </c>
      <c r="E5014">
        <v>99223</v>
      </c>
      <c r="F5014">
        <v>81000</v>
      </c>
      <c r="G5014" t="s">
        <v>77</v>
      </c>
      <c r="H5014" s="34">
        <v>74871</v>
      </c>
      <c r="I5014" s="7">
        <v>59897</v>
      </c>
      <c r="J5014" s="7">
        <v>42775.42</v>
      </c>
      <c r="K5014" s="7">
        <v>8736</v>
      </c>
      <c r="L5014" s="7">
        <v>8385.58</v>
      </c>
      <c r="M5014" s="5">
        <v>0.14000000000000001</v>
      </c>
      <c r="N5014" t="s">
        <v>1135</v>
      </c>
      <c r="O5014" t="s">
        <v>30</v>
      </c>
      <c r="P5014" t="s">
        <v>40</v>
      </c>
      <c r="Q5014" t="s">
        <v>19</v>
      </c>
      <c r="R5014" t="s">
        <v>21</v>
      </c>
      <c r="S5014" t="s">
        <v>21</v>
      </c>
      <c r="T5014" t="s">
        <v>13312</v>
      </c>
      <c r="U5014" s="1">
        <v>45780</v>
      </c>
      <c r="V5014">
        <v>124</v>
      </c>
      <c r="W5014" t="str">
        <f t="shared" si="125"/>
        <v>120-149</v>
      </c>
    </row>
    <row r="5015" spans="1:23" x14ac:dyDescent="0.25">
      <c r="A5015" t="s">
        <v>5264</v>
      </c>
      <c r="B5015">
        <v>2341821964</v>
      </c>
      <c r="C5015">
        <v>8030856477</v>
      </c>
      <c r="D5015" s="1">
        <v>45960</v>
      </c>
      <c r="E5015">
        <v>99213</v>
      </c>
      <c r="F5015">
        <v>81000</v>
      </c>
      <c r="G5015" t="s">
        <v>122</v>
      </c>
      <c r="H5015" s="34">
        <v>81928</v>
      </c>
      <c r="I5015" s="7">
        <v>58988</v>
      </c>
      <c r="J5015" s="7">
        <v>38979.96</v>
      </c>
      <c r="K5015" s="7">
        <v>15289</v>
      </c>
      <c r="L5015" s="7">
        <v>4719.04</v>
      </c>
      <c r="M5015" s="5">
        <v>0.08</v>
      </c>
      <c r="N5015" t="s">
        <v>24</v>
      </c>
      <c r="O5015" t="s">
        <v>27</v>
      </c>
      <c r="P5015" t="s">
        <v>3148</v>
      </c>
      <c r="Q5015" t="s">
        <v>32</v>
      </c>
      <c r="R5015" t="s">
        <v>20</v>
      </c>
      <c r="S5015" t="s">
        <v>17</v>
      </c>
      <c r="T5015" t="s">
        <v>13310</v>
      </c>
      <c r="U5015" s="1">
        <v>46015</v>
      </c>
      <c r="V5015">
        <v>55</v>
      </c>
      <c r="W5015" t="str">
        <f t="shared" si="125"/>
        <v>30-59</v>
      </c>
    </row>
    <row r="5016" spans="1:23" x14ac:dyDescent="0.25">
      <c r="A5016" t="s">
        <v>5265</v>
      </c>
      <c r="B5016">
        <v>7074358628</v>
      </c>
      <c r="C5016">
        <v>2971065161</v>
      </c>
      <c r="D5016" s="1">
        <v>45634</v>
      </c>
      <c r="E5016">
        <v>99214</v>
      </c>
      <c r="F5016">
        <v>99204</v>
      </c>
      <c r="G5016" t="s">
        <v>3199</v>
      </c>
      <c r="H5016" s="34">
        <v>71184</v>
      </c>
      <c r="I5016" s="7">
        <v>46270</v>
      </c>
      <c r="J5016" s="7">
        <v>36488.6</v>
      </c>
      <c r="K5016" s="7">
        <v>4229</v>
      </c>
      <c r="L5016" s="7">
        <v>5552.4</v>
      </c>
      <c r="M5016" s="5">
        <v>0.12</v>
      </c>
      <c r="N5016" t="s">
        <v>46</v>
      </c>
      <c r="O5016" t="s">
        <v>27</v>
      </c>
      <c r="P5016" t="s">
        <v>40</v>
      </c>
      <c r="Q5016" t="s">
        <v>19</v>
      </c>
      <c r="R5016" t="s">
        <v>43</v>
      </c>
      <c r="S5016" t="s">
        <v>17</v>
      </c>
      <c r="T5016" t="s">
        <v>13310</v>
      </c>
      <c r="U5016" s="1">
        <v>45683</v>
      </c>
      <c r="V5016">
        <v>49</v>
      </c>
      <c r="W5016" t="str">
        <f t="shared" si="125"/>
        <v>30-59</v>
      </c>
    </row>
    <row r="5017" spans="1:23" x14ac:dyDescent="0.25">
      <c r="A5017" t="s">
        <v>5266</v>
      </c>
      <c r="B5017">
        <v>2843159613</v>
      </c>
      <c r="C5017">
        <v>1900537327</v>
      </c>
      <c r="D5017" s="1">
        <v>45456</v>
      </c>
      <c r="E5017">
        <v>99213</v>
      </c>
      <c r="F5017">
        <v>99292</v>
      </c>
      <c r="G5017" t="s">
        <v>3154</v>
      </c>
      <c r="H5017" s="34">
        <v>81037</v>
      </c>
      <c r="I5017" s="7">
        <v>68881</v>
      </c>
      <c r="J5017" s="7">
        <v>57454.38</v>
      </c>
      <c r="K5017" s="7">
        <v>10049</v>
      </c>
      <c r="L5017" s="7">
        <v>1377.62</v>
      </c>
      <c r="M5017" s="5">
        <v>0.02</v>
      </c>
      <c r="N5017" t="s">
        <v>16</v>
      </c>
      <c r="O5017" t="s">
        <v>30</v>
      </c>
      <c r="P5017" t="s">
        <v>3146</v>
      </c>
      <c r="Q5017" t="s">
        <v>19</v>
      </c>
      <c r="R5017" t="s">
        <v>20</v>
      </c>
      <c r="S5017" t="s">
        <v>17</v>
      </c>
      <c r="T5017" t="s">
        <v>13310</v>
      </c>
      <c r="U5017" s="1">
        <v>45630</v>
      </c>
      <c r="V5017">
        <v>175</v>
      </c>
      <c r="W5017" t="str">
        <f t="shared" si="125"/>
        <v>150-179</v>
      </c>
    </row>
    <row r="5018" spans="1:23" x14ac:dyDescent="0.25">
      <c r="A5018" t="s">
        <v>5267</v>
      </c>
      <c r="B5018">
        <v>7468579157</v>
      </c>
      <c r="C5018">
        <v>4646279582</v>
      </c>
      <c r="D5018" s="1">
        <v>45464</v>
      </c>
      <c r="E5018">
        <v>99233</v>
      </c>
      <c r="F5018">
        <v>99201</v>
      </c>
      <c r="G5018" t="s">
        <v>3562</v>
      </c>
      <c r="H5018" s="34">
        <v>41280</v>
      </c>
      <c r="I5018" s="7">
        <v>33024</v>
      </c>
      <c r="J5018" s="7">
        <v>28400.639999999999</v>
      </c>
      <c r="K5018" s="7">
        <v>0</v>
      </c>
      <c r="L5018" s="7">
        <v>4623.3599999999997</v>
      </c>
      <c r="M5018" s="5">
        <v>0.14000000000000001</v>
      </c>
      <c r="N5018" t="s">
        <v>1135</v>
      </c>
      <c r="O5018" t="s">
        <v>17</v>
      </c>
      <c r="P5018" t="s">
        <v>3148</v>
      </c>
      <c r="Q5018" t="s">
        <v>32</v>
      </c>
      <c r="R5018" t="s">
        <v>20</v>
      </c>
      <c r="S5018" t="s">
        <v>21</v>
      </c>
      <c r="T5018" t="s">
        <v>13312</v>
      </c>
      <c r="U5018" s="1">
        <v>45520</v>
      </c>
      <c r="V5018">
        <v>56</v>
      </c>
      <c r="W5018" t="str">
        <f t="shared" si="125"/>
        <v>30-59</v>
      </c>
    </row>
    <row r="5019" spans="1:23" x14ac:dyDescent="0.25">
      <c r="A5019" t="s">
        <v>5268</v>
      </c>
      <c r="B5019">
        <v>200644555</v>
      </c>
      <c r="C5019">
        <v>8413089360</v>
      </c>
      <c r="D5019" s="1">
        <v>45630</v>
      </c>
      <c r="E5019">
        <v>99231</v>
      </c>
      <c r="F5019">
        <v>99203</v>
      </c>
      <c r="G5019" t="s">
        <v>61</v>
      </c>
      <c r="H5019" s="34">
        <v>75930</v>
      </c>
      <c r="I5019" s="7">
        <v>59985</v>
      </c>
      <c r="J5019" s="7">
        <v>37699.4</v>
      </c>
      <c r="K5019" s="7">
        <v>12688</v>
      </c>
      <c r="L5019" s="7">
        <v>9597.6</v>
      </c>
      <c r="M5019" s="5">
        <v>0.16</v>
      </c>
      <c r="N5019" t="s">
        <v>1138</v>
      </c>
      <c r="O5019" t="s">
        <v>27</v>
      </c>
      <c r="P5019" t="s">
        <v>97</v>
      </c>
      <c r="Q5019" t="s">
        <v>32</v>
      </c>
      <c r="R5019" t="s">
        <v>20</v>
      </c>
      <c r="S5019" t="s">
        <v>27</v>
      </c>
      <c r="T5019" t="s">
        <v>13312</v>
      </c>
      <c r="U5019" s="1">
        <v>45665</v>
      </c>
      <c r="V5019">
        <v>35</v>
      </c>
      <c r="W5019" t="str">
        <f t="shared" si="125"/>
        <v>30-59</v>
      </c>
    </row>
    <row r="5020" spans="1:23" x14ac:dyDescent="0.25">
      <c r="A5020" t="s">
        <v>5269</v>
      </c>
      <c r="B5020">
        <v>2524488782</v>
      </c>
      <c r="C5020">
        <v>5519901778</v>
      </c>
      <c r="D5020" s="1">
        <v>45913</v>
      </c>
      <c r="E5020">
        <v>99214</v>
      </c>
      <c r="F5020">
        <v>36415</v>
      </c>
      <c r="G5020" t="s">
        <v>244</v>
      </c>
      <c r="H5020" s="34">
        <v>74010</v>
      </c>
      <c r="I5020" s="7">
        <v>48107</v>
      </c>
      <c r="J5020" s="7">
        <v>36381.160000000003</v>
      </c>
      <c r="K5020" s="7">
        <v>5953</v>
      </c>
      <c r="L5020" s="7">
        <v>5772.84</v>
      </c>
      <c r="M5020" s="5">
        <v>0.12</v>
      </c>
      <c r="N5020" t="s">
        <v>46</v>
      </c>
      <c r="O5020" t="s">
        <v>30</v>
      </c>
      <c r="P5020" t="s">
        <v>3146</v>
      </c>
      <c r="Q5020" t="s">
        <v>32</v>
      </c>
      <c r="R5020" t="s">
        <v>20</v>
      </c>
      <c r="S5020" t="s">
        <v>21</v>
      </c>
      <c r="T5020" t="s">
        <v>13312</v>
      </c>
      <c r="U5020" s="1">
        <v>45951</v>
      </c>
      <c r="V5020">
        <v>38</v>
      </c>
      <c r="W5020" t="str">
        <f t="shared" si="125"/>
        <v>30-59</v>
      </c>
    </row>
    <row r="5021" spans="1:23" x14ac:dyDescent="0.25">
      <c r="A5021" t="s">
        <v>5270</v>
      </c>
      <c r="B5021">
        <v>5513745678</v>
      </c>
      <c r="C5021">
        <v>5698276562</v>
      </c>
      <c r="D5021" s="1">
        <v>45326</v>
      </c>
      <c r="E5021">
        <v>99214</v>
      </c>
      <c r="F5021">
        <v>99283</v>
      </c>
      <c r="G5021" t="s">
        <v>61</v>
      </c>
      <c r="H5021" s="34">
        <v>36891</v>
      </c>
      <c r="I5021" s="7">
        <v>26562</v>
      </c>
      <c r="J5021" s="7">
        <v>21406.04</v>
      </c>
      <c r="K5021" s="7">
        <v>3031</v>
      </c>
      <c r="L5021" s="7">
        <v>2124.96</v>
      </c>
      <c r="M5021" s="5">
        <v>0.08</v>
      </c>
      <c r="N5021" t="s">
        <v>24</v>
      </c>
      <c r="O5021" t="s">
        <v>30</v>
      </c>
      <c r="P5021" t="s">
        <v>3149</v>
      </c>
      <c r="Q5021" t="s">
        <v>19</v>
      </c>
      <c r="R5021" t="s">
        <v>38</v>
      </c>
      <c r="S5021" t="s">
        <v>17</v>
      </c>
      <c r="T5021" t="s">
        <v>13312</v>
      </c>
      <c r="U5021" s="1">
        <v>45434</v>
      </c>
      <c r="V5021">
        <v>108</v>
      </c>
      <c r="W5021" t="str">
        <f t="shared" si="125"/>
        <v>90-119</v>
      </c>
    </row>
    <row r="5022" spans="1:23" x14ac:dyDescent="0.25">
      <c r="A5022" t="s">
        <v>5271</v>
      </c>
      <c r="B5022">
        <v>7962128052</v>
      </c>
      <c r="C5022">
        <v>7509961270</v>
      </c>
      <c r="D5022" s="1">
        <v>45625</v>
      </c>
      <c r="E5022">
        <v>99213</v>
      </c>
      <c r="F5022">
        <v>99214</v>
      </c>
      <c r="G5022" t="s">
        <v>3272</v>
      </c>
      <c r="H5022" s="34">
        <v>98576</v>
      </c>
      <c r="I5022" s="7">
        <v>80832</v>
      </c>
      <c r="J5022" s="7">
        <v>66282.240000000005</v>
      </c>
      <c r="K5022" s="7">
        <v>0</v>
      </c>
      <c r="L5022" s="7">
        <v>14549.76</v>
      </c>
      <c r="M5022" s="5">
        <v>0.18</v>
      </c>
      <c r="N5022" t="s">
        <v>3141</v>
      </c>
      <c r="O5022" t="s">
        <v>17</v>
      </c>
      <c r="P5022" t="s">
        <v>55</v>
      </c>
      <c r="Q5022" t="s">
        <v>32</v>
      </c>
      <c r="R5022" t="s">
        <v>38</v>
      </c>
      <c r="S5022" t="s">
        <v>27</v>
      </c>
      <c r="T5022" t="s">
        <v>13310</v>
      </c>
      <c r="U5022" s="1">
        <v>45671</v>
      </c>
      <c r="V5022">
        <v>46</v>
      </c>
      <c r="W5022" t="str">
        <f t="shared" si="125"/>
        <v>30-59</v>
      </c>
    </row>
    <row r="5023" spans="1:23" x14ac:dyDescent="0.25">
      <c r="A5023" t="s">
        <v>5272</v>
      </c>
      <c r="B5023">
        <v>3164722814</v>
      </c>
      <c r="C5023">
        <v>5502065955</v>
      </c>
      <c r="D5023" s="1">
        <v>45529</v>
      </c>
      <c r="E5023">
        <v>99233</v>
      </c>
      <c r="F5023">
        <v>85025</v>
      </c>
      <c r="G5023" t="s">
        <v>3482</v>
      </c>
      <c r="H5023" s="34">
        <v>69269</v>
      </c>
      <c r="I5023" s="7">
        <v>58879</v>
      </c>
      <c r="J5023" s="7">
        <v>52467.42</v>
      </c>
      <c r="K5023" s="7">
        <v>5234</v>
      </c>
      <c r="L5023" s="7">
        <v>1177.58</v>
      </c>
      <c r="M5023" s="5">
        <v>0.02</v>
      </c>
      <c r="N5023" t="s">
        <v>16</v>
      </c>
      <c r="O5023" t="s">
        <v>30</v>
      </c>
      <c r="P5023" t="s">
        <v>3147</v>
      </c>
      <c r="Q5023" t="s">
        <v>32</v>
      </c>
      <c r="R5023" t="s">
        <v>43</v>
      </c>
      <c r="S5023" t="s">
        <v>17</v>
      </c>
      <c r="T5023" t="s">
        <v>13310</v>
      </c>
      <c r="U5023" s="1">
        <v>45665</v>
      </c>
      <c r="V5023">
        <v>136</v>
      </c>
      <c r="W5023" t="str">
        <f t="shared" si="125"/>
        <v>120-149</v>
      </c>
    </row>
    <row r="5024" spans="1:23" x14ac:dyDescent="0.25">
      <c r="A5024" t="s">
        <v>5273</v>
      </c>
      <c r="B5024">
        <v>6596474018</v>
      </c>
      <c r="C5024">
        <v>7173193487</v>
      </c>
      <c r="D5024" s="1">
        <v>45645</v>
      </c>
      <c r="E5024">
        <v>99231</v>
      </c>
      <c r="F5024">
        <v>97110</v>
      </c>
      <c r="G5024" t="s">
        <v>106</v>
      </c>
      <c r="H5024" s="34">
        <v>83914</v>
      </c>
      <c r="I5024" s="7">
        <v>62936</v>
      </c>
      <c r="J5024" s="7">
        <v>42711.6</v>
      </c>
      <c r="K5024" s="7">
        <v>10784</v>
      </c>
      <c r="L5024" s="7">
        <v>9440.4</v>
      </c>
      <c r="M5024" s="5">
        <v>0.15</v>
      </c>
      <c r="N5024" t="s">
        <v>1139</v>
      </c>
      <c r="O5024" t="s">
        <v>27</v>
      </c>
      <c r="P5024" t="s">
        <v>3148</v>
      </c>
      <c r="Q5024" t="s">
        <v>19</v>
      </c>
      <c r="R5024" t="s">
        <v>38</v>
      </c>
      <c r="S5024" t="s">
        <v>27</v>
      </c>
      <c r="T5024" t="s">
        <v>13312</v>
      </c>
      <c r="U5024" s="1">
        <v>45677</v>
      </c>
      <c r="V5024">
        <v>32</v>
      </c>
      <c r="W5024" t="str">
        <f t="shared" si="125"/>
        <v>30-59</v>
      </c>
    </row>
    <row r="5025" spans="1:23" x14ac:dyDescent="0.25">
      <c r="A5025" t="s">
        <v>5274</v>
      </c>
      <c r="B5025">
        <v>5519510603</v>
      </c>
      <c r="C5025">
        <v>560431516</v>
      </c>
      <c r="D5025" s="1">
        <v>45871</v>
      </c>
      <c r="E5025">
        <v>99238</v>
      </c>
      <c r="F5025">
        <v>99284</v>
      </c>
      <c r="G5025" t="s">
        <v>3741</v>
      </c>
      <c r="H5025" s="34">
        <v>86547</v>
      </c>
      <c r="I5025" s="7">
        <v>70969</v>
      </c>
      <c r="J5025" s="7">
        <v>42846.58</v>
      </c>
      <c r="K5025" s="7">
        <v>15348</v>
      </c>
      <c r="L5025" s="7">
        <v>12774.42</v>
      </c>
      <c r="M5025" s="5">
        <v>0.18</v>
      </c>
      <c r="N5025" t="s">
        <v>3141</v>
      </c>
      <c r="O5025" t="s">
        <v>27</v>
      </c>
      <c r="P5025" t="s">
        <v>3149</v>
      </c>
      <c r="Q5025" t="s">
        <v>32</v>
      </c>
      <c r="R5025" t="s">
        <v>26</v>
      </c>
      <c r="S5025" t="s">
        <v>21</v>
      </c>
      <c r="T5025" t="s">
        <v>13311</v>
      </c>
      <c r="U5025" s="1">
        <v>45948</v>
      </c>
      <c r="V5025">
        <v>77</v>
      </c>
      <c r="W5025" t="str">
        <f t="shared" si="125"/>
        <v>60-89</v>
      </c>
    </row>
    <row r="5026" spans="1:23" x14ac:dyDescent="0.25">
      <c r="A5026" t="s">
        <v>5275</v>
      </c>
      <c r="B5026">
        <v>9672244431</v>
      </c>
      <c r="C5026">
        <v>1758524778</v>
      </c>
      <c r="D5026" s="1">
        <v>45652</v>
      </c>
      <c r="E5026">
        <v>99215</v>
      </c>
      <c r="F5026">
        <v>99282</v>
      </c>
      <c r="G5026" t="s">
        <v>4314</v>
      </c>
      <c r="H5026" s="34">
        <v>47795</v>
      </c>
      <c r="I5026" s="7">
        <v>37280</v>
      </c>
      <c r="J5026" s="7">
        <v>23776</v>
      </c>
      <c r="K5026" s="7">
        <v>6048</v>
      </c>
      <c r="L5026" s="7">
        <v>7456</v>
      </c>
      <c r="M5026" s="5">
        <v>0.2</v>
      </c>
      <c r="N5026" t="s">
        <v>3140</v>
      </c>
      <c r="O5026" t="s">
        <v>27</v>
      </c>
      <c r="P5026" t="s">
        <v>58</v>
      </c>
      <c r="Q5026" t="s">
        <v>19</v>
      </c>
      <c r="R5026" t="s">
        <v>27</v>
      </c>
      <c r="S5026" t="s">
        <v>21</v>
      </c>
      <c r="T5026" t="s">
        <v>13312</v>
      </c>
      <c r="U5026" s="1">
        <v>45724</v>
      </c>
      <c r="V5026">
        <v>72</v>
      </c>
      <c r="W5026" t="str">
        <f t="shared" si="125"/>
        <v>60-89</v>
      </c>
    </row>
    <row r="5027" spans="1:23" x14ac:dyDescent="0.25">
      <c r="A5027" t="s">
        <v>5276</v>
      </c>
      <c r="B5027">
        <v>7126893087</v>
      </c>
      <c r="C5027">
        <v>1938556261</v>
      </c>
      <c r="D5027" s="1">
        <v>45456</v>
      </c>
      <c r="E5027">
        <v>99214</v>
      </c>
      <c r="F5027">
        <v>99201</v>
      </c>
      <c r="G5027" t="s">
        <v>3276</v>
      </c>
      <c r="H5027" s="34">
        <v>73411</v>
      </c>
      <c r="I5027" s="7">
        <v>58729</v>
      </c>
      <c r="J5027" s="7">
        <v>30143.94</v>
      </c>
      <c r="K5027" s="7">
        <v>20363</v>
      </c>
      <c r="L5027" s="7">
        <v>8222.06</v>
      </c>
      <c r="M5027" s="5">
        <v>0.14000000000000001</v>
      </c>
      <c r="N5027" t="s">
        <v>1135</v>
      </c>
      <c r="O5027" t="s">
        <v>27</v>
      </c>
      <c r="P5027" t="s">
        <v>40</v>
      </c>
      <c r="Q5027" t="s">
        <v>19</v>
      </c>
      <c r="R5027" t="s">
        <v>26</v>
      </c>
      <c r="S5027" t="s">
        <v>17</v>
      </c>
      <c r="T5027" t="s">
        <v>13312</v>
      </c>
      <c r="U5027" s="1">
        <v>45497</v>
      </c>
      <c r="V5027">
        <v>41</v>
      </c>
      <c r="W5027" t="str">
        <f t="shared" si="125"/>
        <v>30-59</v>
      </c>
    </row>
    <row r="5028" spans="1:23" x14ac:dyDescent="0.25">
      <c r="A5028" t="s">
        <v>5277</v>
      </c>
      <c r="B5028">
        <v>7155051729</v>
      </c>
      <c r="C5028">
        <v>5016727749</v>
      </c>
      <c r="D5028" s="1">
        <v>45470</v>
      </c>
      <c r="E5028">
        <v>99214</v>
      </c>
      <c r="F5028">
        <v>36415</v>
      </c>
      <c r="G5028" t="s">
        <v>3215</v>
      </c>
      <c r="H5028" s="34">
        <v>98492</v>
      </c>
      <c r="I5028" s="7">
        <v>76824</v>
      </c>
      <c r="J5028" s="7">
        <v>53584.2</v>
      </c>
      <c r="K5028" s="7">
        <v>7875</v>
      </c>
      <c r="L5028" s="7">
        <v>15364.8</v>
      </c>
      <c r="M5028" s="5">
        <v>0.2</v>
      </c>
      <c r="N5028" t="s">
        <v>3140</v>
      </c>
      <c r="O5028" t="s">
        <v>30</v>
      </c>
      <c r="P5028" t="s">
        <v>97</v>
      </c>
      <c r="Q5028" t="s">
        <v>32</v>
      </c>
      <c r="R5028" t="s">
        <v>21</v>
      </c>
      <c r="S5028" t="s">
        <v>17</v>
      </c>
      <c r="T5028" t="s">
        <v>13312</v>
      </c>
      <c r="U5028" s="1">
        <v>45536</v>
      </c>
      <c r="V5028">
        <v>66</v>
      </c>
      <c r="W5028" t="str">
        <f t="shared" si="125"/>
        <v>60-89</v>
      </c>
    </row>
    <row r="5029" spans="1:23" x14ac:dyDescent="0.25">
      <c r="A5029" t="s">
        <v>5278</v>
      </c>
      <c r="B5029">
        <v>1240184576</v>
      </c>
      <c r="C5029">
        <v>9694971091</v>
      </c>
      <c r="D5029" s="1">
        <v>45492</v>
      </c>
      <c r="E5029">
        <v>99231</v>
      </c>
      <c r="F5029">
        <v>99204</v>
      </c>
      <c r="G5029" t="s">
        <v>23</v>
      </c>
      <c r="H5029" s="34">
        <v>88591</v>
      </c>
      <c r="I5029" s="7">
        <v>57584</v>
      </c>
      <c r="J5029" s="7">
        <v>45628.92</v>
      </c>
      <c r="K5029" s="7">
        <v>5045</v>
      </c>
      <c r="L5029" s="7">
        <v>6910.08</v>
      </c>
      <c r="M5029" s="5">
        <v>0.12</v>
      </c>
      <c r="N5029" t="s">
        <v>46</v>
      </c>
      <c r="O5029" t="s">
        <v>30</v>
      </c>
      <c r="P5029" t="s">
        <v>40</v>
      </c>
      <c r="Q5029" t="s">
        <v>32</v>
      </c>
      <c r="R5029" t="s">
        <v>20</v>
      </c>
      <c r="S5029" t="s">
        <v>27</v>
      </c>
      <c r="T5029" t="s">
        <v>13310</v>
      </c>
      <c r="U5029" s="1">
        <v>45553</v>
      </c>
      <c r="V5029">
        <v>61</v>
      </c>
      <c r="W5029" t="str">
        <f t="shared" si="125"/>
        <v>60-89</v>
      </c>
    </row>
    <row r="5030" spans="1:23" x14ac:dyDescent="0.25">
      <c r="A5030" t="s">
        <v>5279</v>
      </c>
      <c r="B5030">
        <v>7112481574</v>
      </c>
      <c r="C5030">
        <v>7125158553</v>
      </c>
      <c r="D5030" s="1">
        <v>45367</v>
      </c>
      <c r="E5030">
        <v>99231</v>
      </c>
      <c r="F5030">
        <v>99284</v>
      </c>
      <c r="G5030" t="s">
        <v>187</v>
      </c>
      <c r="H5030" s="34">
        <v>63520</v>
      </c>
      <c r="I5030" s="7">
        <v>53992</v>
      </c>
      <c r="J5030" s="7">
        <v>52912.160000000003</v>
      </c>
      <c r="K5030" s="7">
        <v>0</v>
      </c>
      <c r="L5030" s="7">
        <v>1079.8399999999999</v>
      </c>
      <c r="M5030" s="5">
        <v>0.02</v>
      </c>
      <c r="N5030" t="s">
        <v>16</v>
      </c>
      <c r="O5030" t="s">
        <v>17</v>
      </c>
      <c r="P5030" t="s">
        <v>3147</v>
      </c>
      <c r="Q5030" t="s">
        <v>32</v>
      </c>
      <c r="R5030" t="s">
        <v>26</v>
      </c>
      <c r="S5030" t="s">
        <v>21</v>
      </c>
      <c r="T5030" t="s">
        <v>13310</v>
      </c>
      <c r="U5030" s="1">
        <v>45466</v>
      </c>
      <c r="V5030">
        <v>99</v>
      </c>
      <c r="W5030" t="str">
        <f t="shared" si="125"/>
        <v>90-119</v>
      </c>
    </row>
    <row r="5031" spans="1:23" x14ac:dyDescent="0.25">
      <c r="A5031" t="s">
        <v>5280</v>
      </c>
      <c r="B5031">
        <v>9645929757</v>
      </c>
      <c r="C5031">
        <v>9522425789</v>
      </c>
      <c r="D5031" s="1">
        <v>45948</v>
      </c>
      <c r="E5031">
        <v>99238</v>
      </c>
      <c r="F5031">
        <v>71046</v>
      </c>
      <c r="G5031" t="s">
        <v>3371</v>
      </c>
      <c r="H5031" s="34">
        <v>33546</v>
      </c>
      <c r="I5031" s="7">
        <v>26166</v>
      </c>
      <c r="J5031" s="7">
        <v>20932.8</v>
      </c>
      <c r="K5031" s="7">
        <v>0</v>
      </c>
      <c r="L5031" s="7">
        <v>5233.2</v>
      </c>
      <c r="M5031" s="5">
        <v>0.2</v>
      </c>
      <c r="N5031" t="s">
        <v>3140</v>
      </c>
      <c r="O5031" t="s">
        <v>17</v>
      </c>
      <c r="P5031" t="s">
        <v>58</v>
      </c>
      <c r="Q5031" t="s">
        <v>19</v>
      </c>
      <c r="R5031" t="s">
        <v>38</v>
      </c>
      <c r="S5031" t="s">
        <v>27</v>
      </c>
      <c r="T5031" t="s">
        <v>13311</v>
      </c>
      <c r="U5031" s="1">
        <v>45989</v>
      </c>
      <c r="V5031">
        <v>41</v>
      </c>
      <c r="W5031" t="str">
        <f t="shared" si="125"/>
        <v>30-59</v>
      </c>
    </row>
    <row r="5032" spans="1:23" x14ac:dyDescent="0.25">
      <c r="A5032" t="s">
        <v>5281</v>
      </c>
      <c r="B5032">
        <v>8832894756</v>
      </c>
      <c r="C5032">
        <v>5657908726</v>
      </c>
      <c r="D5032" s="1">
        <v>45298</v>
      </c>
      <c r="E5032">
        <v>99238</v>
      </c>
      <c r="F5032">
        <v>97110</v>
      </c>
      <c r="G5032" t="s">
        <v>288</v>
      </c>
      <c r="H5032" s="34">
        <v>29498</v>
      </c>
      <c r="I5032" s="7">
        <v>19174</v>
      </c>
      <c r="J5032" s="7">
        <v>13984.12</v>
      </c>
      <c r="K5032" s="7">
        <v>2889</v>
      </c>
      <c r="L5032" s="7">
        <v>2300.88</v>
      </c>
      <c r="M5032" s="5">
        <v>0.12</v>
      </c>
      <c r="N5032" t="s">
        <v>46</v>
      </c>
      <c r="O5032" t="s">
        <v>27</v>
      </c>
      <c r="P5032" t="s">
        <v>40</v>
      </c>
      <c r="Q5032" t="s">
        <v>32</v>
      </c>
      <c r="R5032" t="s">
        <v>38</v>
      </c>
      <c r="S5032" t="s">
        <v>17</v>
      </c>
      <c r="T5032" t="s">
        <v>13311</v>
      </c>
      <c r="U5032" s="1">
        <v>45439</v>
      </c>
      <c r="V5032">
        <v>141</v>
      </c>
      <c r="W5032" t="str">
        <f t="shared" si="125"/>
        <v>120-149</v>
      </c>
    </row>
    <row r="5033" spans="1:23" x14ac:dyDescent="0.25">
      <c r="A5033" t="s">
        <v>5282</v>
      </c>
      <c r="B5033">
        <v>3710350059</v>
      </c>
      <c r="C5033">
        <v>4916798751</v>
      </c>
      <c r="D5033" s="1">
        <v>45925</v>
      </c>
      <c r="E5033">
        <v>99222</v>
      </c>
      <c r="F5033">
        <v>99213</v>
      </c>
      <c r="G5033" t="s">
        <v>291</v>
      </c>
      <c r="H5033" s="34">
        <v>36308</v>
      </c>
      <c r="I5033" s="7">
        <v>29046</v>
      </c>
      <c r="J5033" s="7">
        <v>14340.56</v>
      </c>
      <c r="K5033" s="7">
        <v>10639</v>
      </c>
      <c r="L5033" s="7">
        <v>4066.44</v>
      </c>
      <c r="M5033" s="5">
        <v>0.14000000000000001</v>
      </c>
      <c r="N5033" t="s">
        <v>1135</v>
      </c>
      <c r="O5033" t="s">
        <v>27</v>
      </c>
      <c r="P5033" t="s">
        <v>55</v>
      </c>
      <c r="Q5033" t="s">
        <v>32</v>
      </c>
      <c r="R5033" t="s">
        <v>26</v>
      </c>
      <c r="S5033" t="s">
        <v>17</v>
      </c>
      <c r="T5033" t="s">
        <v>13310</v>
      </c>
      <c r="U5033" s="1">
        <v>46071</v>
      </c>
      <c r="V5033">
        <v>146</v>
      </c>
      <c r="W5033" t="str">
        <f t="shared" si="125"/>
        <v>120-149</v>
      </c>
    </row>
    <row r="5034" spans="1:23" x14ac:dyDescent="0.25">
      <c r="A5034" t="s">
        <v>5283</v>
      </c>
      <c r="B5034">
        <v>2841046984</v>
      </c>
      <c r="C5034">
        <v>2002711034</v>
      </c>
      <c r="D5034" s="1">
        <v>45504</v>
      </c>
      <c r="E5034">
        <v>99238</v>
      </c>
      <c r="F5034">
        <v>71046</v>
      </c>
      <c r="G5034" t="s">
        <v>3325</v>
      </c>
      <c r="H5034" s="34">
        <v>54864</v>
      </c>
      <c r="I5034" s="7">
        <v>44988</v>
      </c>
      <c r="J5034" s="7">
        <v>36890.160000000003</v>
      </c>
      <c r="K5034" s="7">
        <v>0</v>
      </c>
      <c r="L5034" s="7">
        <v>8097.84</v>
      </c>
      <c r="M5034" s="5">
        <v>0.18</v>
      </c>
      <c r="N5034" t="s">
        <v>3141</v>
      </c>
      <c r="O5034" t="s">
        <v>17</v>
      </c>
      <c r="P5034" t="s">
        <v>3147</v>
      </c>
      <c r="Q5034" t="s">
        <v>19</v>
      </c>
      <c r="R5034" t="s">
        <v>20</v>
      </c>
      <c r="S5034" t="s">
        <v>27</v>
      </c>
      <c r="T5034" t="s">
        <v>13311</v>
      </c>
      <c r="U5034" s="1">
        <v>45544</v>
      </c>
      <c r="V5034">
        <v>40</v>
      </c>
      <c r="W5034" t="str">
        <f t="shared" si="125"/>
        <v>30-59</v>
      </c>
    </row>
    <row r="5035" spans="1:23" x14ac:dyDescent="0.25">
      <c r="A5035" t="s">
        <v>5284</v>
      </c>
      <c r="B5035">
        <v>156718733</v>
      </c>
      <c r="C5035">
        <v>8842821321</v>
      </c>
      <c r="D5035" s="1">
        <v>45358</v>
      </c>
      <c r="E5035">
        <v>99232</v>
      </c>
      <c r="F5035">
        <v>99212</v>
      </c>
      <c r="G5035" t="s">
        <v>118</v>
      </c>
      <c r="H5035" s="34">
        <v>52368</v>
      </c>
      <c r="I5035" s="7">
        <v>39276</v>
      </c>
      <c r="J5035" s="7">
        <v>25993.599999999999</v>
      </c>
      <c r="K5035" s="7">
        <v>7391</v>
      </c>
      <c r="L5035" s="7">
        <v>5891.4</v>
      </c>
      <c r="M5035" s="5">
        <v>0.15</v>
      </c>
      <c r="N5035" t="s">
        <v>1139</v>
      </c>
      <c r="O5035" t="s">
        <v>27</v>
      </c>
      <c r="P5035" t="s">
        <v>3149</v>
      </c>
      <c r="Q5035" t="s">
        <v>19</v>
      </c>
      <c r="R5035" t="s">
        <v>38</v>
      </c>
      <c r="S5035" t="s">
        <v>21</v>
      </c>
      <c r="T5035" t="s">
        <v>13310</v>
      </c>
      <c r="U5035" s="1">
        <v>45393</v>
      </c>
      <c r="V5035">
        <v>35</v>
      </c>
      <c r="W5035" t="str">
        <f t="shared" si="125"/>
        <v>30-59</v>
      </c>
    </row>
    <row r="5036" spans="1:23" x14ac:dyDescent="0.25">
      <c r="A5036" t="s">
        <v>5285</v>
      </c>
      <c r="B5036">
        <v>7354867337</v>
      </c>
      <c r="C5036">
        <v>4914329797</v>
      </c>
      <c r="D5036" s="1">
        <v>45779</v>
      </c>
      <c r="E5036">
        <v>99221</v>
      </c>
      <c r="F5036">
        <v>99211</v>
      </c>
      <c r="G5036" t="s">
        <v>91</v>
      </c>
      <c r="H5036" s="34">
        <v>33904</v>
      </c>
      <c r="I5036" s="7">
        <v>26445</v>
      </c>
      <c r="J5036" s="7">
        <v>18846</v>
      </c>
      <c r="K5036" s="7">
        <v>2310</v>
      </c>
      <c r="L5036" s="7">
        <v>5289</v>
      </c>
      <c r="M5036" s="5">
        <v>0.2</v>
      </c>
      <c r="N5036" t="s">
        <v>3140</v>
      </c>
      <c r="O5036" t="s">
        <v>30</v>
      </c>
      <c r="P5036" t="s">
        <v>3150</v>
      </c>
      <c r="Q5036" t="s">
        <v>32</v>
      </c>
      <c r="R5036" t="s">
        <v>21</v>
      </c>
      <c r="S5036" t="s">
        <v>27</v>
      </c>
      <c r="T5036" t="s">
        <v>13312</v>
      </c>
      <c r="U5036" s="1">
        <v>45949</v>
      </c>
      <c r="V5036">
        <v>170</v>
      </c>
      <c r="W5036" t="str">
        <f t="shared" si="125"/>
        <v>150-179</v>
      </c>
    </row>
    <row r="5037" spans="1:23" x14ac:dyDescent="0.25">
      <c r="A5037" t="s">
        <v>5286</v>
      </c>
      <c r="B5037">
        <v>3342846893</v>
      </c>
      <c r="C5037">
        <v>5175211026</v>
      </c>
      <c r="D5037" s="1">
        <v>45668</v>
      </c>
      <c r="E5037">
        <v>99214</v>
      </c>
      <c r="F5037">
        <v>81000</v>
      </c>
      <c r="G5037" t="s">
        <v>574</v>
      </c>
      <c r="H5037" s="34">
        <v>73422</v>
      </c>
      <c r="I5037" s="7">
        <v>47724</v>
      </c>
      <c r="J5037" s="7">
        <v>34856.120000000003</v>
      </c>
      <c r="K5037" s="7">
        <v>7141</v>
      </c>
      <c r="L5037" s="7">
        <v>5726.88</v>
      </c>
      <c r="M5037" s="5">
        <v>0.12</v>
      </c>
      <c r="N5037" t="s">
        <v>46</v>
      </c>
      <c r="O5037" t="s">
        <v>30</v>
      </c>
      <c r="P5037" t="s">
        <v>31</v>
      </c>
      <c r="Q5037" t="s">
        <v>19</v>
      </c>
      <c r="R5037" t="s">
        <v>26</v>
      </c>
      <c r="S5037" t="s">
        <v>27</v>
      </c>
      <c r="T5037" t="s">
        <v>13310</v>
      </c>
      <c r="U5037" s="1">
        <v>45815</v>
      </c>
      <c r="V5037">
        <v>147</v>
      </c>
      <c r="W5037" t="str">
        <f t="shared" si="125"/>
        <v>120-149</v>
      </c>
    </row>
    <row r="5038" spans="1:23" x14ac:dyDescent="0.25">
      <c r="A5038" t="s">
        <v>5287</v>
      </c>
      <c r="B5038">
        <v>1474583053</v>
      </c>
      <c r="C5038">
        <v>7410646414</v>
      </c>
      <c r="D5038" s="1">
        <v>45882</v>
      </c>
      <c r="E5038">
        <v>99231</v>
      </c>
      <c r="F5038">
        <v>99214</v>
      </c>
      <c r="G5038" t="s">
        <v>112</v>
      </c>
      <c r="H5038" s="34">
        <v>74171</v>
      </c>
      <c r="I5038" s="7">
        <v>60820</v>
      </c>
      <c r="J5038" s="7">
        <v>43152.4</v>
      </c>
      <c r="K5038" s="7">
        <v>6720</v>
      </c>
      <c r="L5038" s="7">
        <v>10947.6</v>
      </c>
      <c r="M5038" s="5">
        <v>0.18</v>
      </c>
      <c r="N5038" t="s">
        <v>3141</v>
      </c>
      <c r="O5038" t="s">
        <v>30</v>
      </c>
      <c r="P5038" t="s">
        <v>3150</v>
      </c>
      <c r="Q5038" t="s">
        <v>19</v>
      </c>
      <c r="R5038" t="s">
        <v>21</v>
      </c>
      <c r="S5038" t="s">
        <v>17</v>
      </c>
      <c r="T5038" t="s">
        <v>13312</v>
      </c>
      <c r="U5038" s="1">
        <v>45952</v>
      </c>
      <c r="V5038">
        <v>70</v>
      </c>
      <c r="W5038" t="str">
        <f t="shared" si="125"/>
        <v>60-89</v>
      </c>
    </row>
    <row r="5039" spans="1:23" x14ac:dyDescent="0.25">
      <c r="A5039" t="s">
        <v>5288</v>
      </c>
      <c r="B5039">
        <v>6628541174</v>
      </c>
      <c r="C5039">
        <v>1468806341</v>
      </c>
      <c r="D5039" s="1">
        <v>45719</v>
      </c>
      <c r="E5039">
        <v>99215</v>
      </c>
      <c r="F5039">
        <v>99204</v>
      </c>
      <c r="G5039" t="s">
        <v>3244</v>
      </c>
      <c r="H5039" s="34">
        <v>99841</v>
      </c>
      <c r="I5039" s="7">
        <v>78874</v>
      </c>
      <c r="J5039" s="7">
        <v>66254.16</v>
      </c>
      <c r="K5039" s="7">
        <v>0</v>
      </c>
      <c r="L5039" s="7">
        <v>12619.84</v>
      </c>
      <c r="M5039" s="5">
        <v>0.16</v>
      </c>
      <c r="N5039" t="s">
        <v>1138</v>
      </c>
      <c r="O5039" t="s">
        <v>17</v>
      </c>
      <c r="P5039" t="s">
        <v>3150</v>
      </c>
      <c r="Q5039" t="s">
        <v>32</v>
      </c>
      <c r="R5039" t="s">
        <v>38</v>
      </c>
      <c r="S5039" t="s">
        <v>27</v>
      </c>
      <c r="T5039" t="s">
        <v>13312</v>
      </c>
      <c r="U5039" s="1">
        <v>45877</v>
      </c>
      <c r="V5039">
        <v>158</v>
      </c>
      <c r="W5039" t="str">
        <f t="shared" si="125"/>
        <v>150-179</v>
      </c>
    </row>
    <row r="5040" spans="1:23" x14ac:dyDescent="0.25">
      <c r="A5040" t="s">
        <v>5289</v>
      </c>
      <c r="B5040">
        <v>7971009102</v>
      </c>
      <c r="C5040">
        <v>6901809803</v>
      </c>
      <c r="D5040" s="1">
        <v>45729</v>
      </c>
      <c r="E5040">
        <v>99231</v>
      </c>
      <c r="F5040">
        <v>80053</v>
      </c>
      <c r="G5040" t="s">
        <v>209</v>
      </c>
      <c r="H5040" s="34">
        <v>60993</v>
      </c>
      <c r="I5040" s="7">
        <v>50014</v>
      </c>
      <c r="J5040" s="7">
        <v>36551.480000000003</v>
      </c>
      <c r="K5040" s="7">
        <v>4460</v>
      </c>
      <c r="L5040" s="7">
        <v>9002.52</v>
      </c>
      <c r="M5040" s="5">
        <v>0.18</v>
      </c>
      <c r="N5040" t="s">
        <v>3141</v>
      </c>
      <c r="O5040" t="s">
        <v>30</v>
      </c>
      <c r="P5040" t="s">
        <v>3148</v>
      </c>
      <c r="Q5040" t="s">
        <v>19</v>
      </c>
      <c r="R5040" t="s">
        <v>20</v>
      </c>
      <c r="S5040" t="s">
        <v>27</v>
      </c>
      <c r="T5040" t="s">
        <v>13311</v>
      </c>
      <c r="U5040" s="1">
        <v>45876</v>
      </c>
      <c r="V5040">
        <v>147</v>
      </c>
      <c r="W5040" t="str">
        <f t="shared" si="125"/>
        <v>120-149</v>
      </c>
    </row>
    <row r="5041" spans="1:23" x14ac:dyDescent="0.25">
      <c r="A5041" t="s">
        <v>5290</v>
      </c>
      <c r="B5041">
        <v>7613090932</v>
      </c>
      <c r="C5041">
        <v>909203435</v>
      </c>
      <c r="D5041" s="1">
        <v>45558</v>
      </c>
      <c r="E5041">
        <v>99215</v>
      </c>
      <c r="F5041">
        <v>99283</v>
      </c>
      <c r="G5041" t="s">
        <v>3410</v>
      </c>
      <c r="H5041" s="34">
        <v>49466</v>
      </c>
      <c r="I5041" s="7">
        <v>39573</v>
      </c>
      <c r="J5041" s="7">
        <v>29077.78</v>
      </c>
      <c r="K5041" s="7">
        <v>4955</v>
      </c>
      <c r="L5041" s="7">
        <v>5540.22</v>
      </c>
      <c r="M5041" s="5">
        <v>0.14000000000000001</v>
      </c>
      <c r="N5041" t="s">
        <v>1135</v>
      </c>
      <c r="O5041" t="s">
        <v>30</v>
      </c>
      <c r="P5041" t="s">
        <v>25</v>
      </c>
      <c r="Q5041" t="s">
        <v>32</v>
      </c>
      <c r="R5041" t="s">
        <v>27</v>
      </c>
      <c r="S5041" t="s">
        <v>17</v>
      </c>
      <c r="T5041" t="s">
        <v>13310</v>
      </c>
      <c r="U5041" s="1">
        <v>45669</v>
      </c>
      <c r="V5041">
        <v>111</v>
      </c>
      <c r="W5041" t="str">
        <f t="shared" si="125"/>
        <v>90-119</v>
      </c>
    </row>
    <row r="5042" spans="1:23" x14ac:dyDescent="0.25">
      <c r="A5042" t="s">
        <v>5291</v>
      </c>
      <c r="B5042">
        <v>378477453</v>
      </c>
      <c r="C5042">
        <v>9886201446</v>
      </c>
      <c r="D5042" s="1">
        <v>45909</v>
      </c>
      <c r="E5042">
        <v>99231</v>
      </c>
      <c r="F5042">
        <v>80053</v>
      </c>
      <c r="G5042" t="s">
        <v>3192</v>
      </c>
      <c r="H5042" s="34">
        <v>97703</v>
      </c>
      <c r="I5042" s="7">
        <v>73277</v>
      </c>
      <c r="J5042" s="7">
        <v>52794.45</v>
      </c>
      <c r="K5042" s="7">
        <v>9491</v>
      </c>
      <c r="L5042" s="7">
        <v>10991.55</v>
      </c>
      <c r="M5042" s="5">
        <v>0.15</v>
      </c>
      <c r="N5042" t="s">
        <v>1139</v>
      </c>
      <c r="O5042" t="s">
        <v>27</v>
      </c>
      <c r="P5042" t="s">
        <v>31</v>
      </c>
      <c r="Q5042" t="s">
        <v>32</v>
      </c>
      <c r="R5042" t="s">
        <v>43</v>
      </c>
      <c r="S5042" t="s">
        <v>27</v>
      </c>
      <c r="T5042" t="s">
        <v>13312</v>
      </c>
      <c r="U5042" s="1">
        <v>46002</v>
      </c>
      <c r="V5042">
        <v>93</v>
      </c>
      <c r="W5042" t="str">
        <f t="shared" si="125"/>
        <v>90-119</v>
      </c>
    </row>
    <row r="5043" spans="1:23" x14ac:dyDescent="0.25">
      <c r="A5043" t="s">
        <v>5292</v>
      </c>
      <c r="B5043">
        <v>8902979246</v>
      </c>
      <c r="C5043">
        <v>4033607067</v>
      </c>
      <c r="D5043" s="1">
        <v>45459</v>
      </c>
      <c r="E5043">
        <v>99223</v>
      </c>
      <c r="F5043">
        <v>71046</v>
      </c>
      <c r="G5043" t="s">
        <v>73</v>
      </c>
      <c r="H5043" s="34">
        <v>73744</v>
      </c>
      <c r="I5043" s="7">
        <v>55308</v>
      </c>
      <c r="J5043" s="7">
        <v>47011.8</v>
      </c>
      <c r="K5043" s="7">
        <v>0</v>
      </c>
      <c r="L5043" s="7">
        <v>8296.2000000000007</v>
      </c>
      <c r="M5043" s="5">
        <v>0.15</v>
      </c>
      <c r="N5043" t="s">
        <v>1139</v>
      </c>
      <c r="O5043" t="s">
        <v>17</v>
      </c>
      <c r="P5043" t="s">
        <v>40</v>
      </c>
      <c r="Q5043" t="s">
        <v>19</v>
      </c>
      <c r="R5043" t="s">
        <v>38</v>
      </c>
      <c r="S5043" t="s">
        <v>21</v>
      </c>
      <c r="T5043" t="s">
        <v>13311</v>
      </c>
      <c r="U5043" s="1">
        <v>45563</v>
      </c>
      <c r="V5043">
        <v>104</v>
      </c>
      <c r="W5043" t="str">
        <f t="shared" si="125"/>
        <v>90-119</v>
      </c>
    </row>
    <row r="5044" spans="1:23" x14ac:dyDescent="0.25">
      <c r="A5044" t="s">
        <v>5293</v>
      </c>
      <c r="B5044">
        <v>3091580139</v>
      </c>
      <c r="C5044">
        <v>278827231</v>
      </c>
      <c r="D5044" s="1">
        <v>45898</v>
      </c>
      <c r="E5044">
        <v>99215</v>
      </c>
      <c r="F5044">
        <v>99284</v>
      </c>
      <c r="G5044" t="s">
        <v>3335</v>
      </c>
      <c r="H5044" s="34">
        <v>31904</v>
      </c>
      <c r="I5044" s="7">
        <v>24885</v>
      </c>
      <c r="J5044" s="7">
        <v>19908</v>
      </c>
      <c r="K5044" s="7">
        <v>0</v>
      </c>
      <c r="L5044" s="7">
        <v>4977</v>
      </c>
      <c r="M5044" s="5">
        <v>0.2</v>
      </c>
      <c r="N5044" t="s">
        <v>3140</v>
      </c>
      <c r="O5044" t="s">
        <v>17</v>
      </c>
      <c r="P5044" t="s">
        <v>40</v>
      </c>
      <c r="Q5044" t="s">
        <v>32</v>
      </c>
      <c r="R5044" t="s">
        <v>38</v>
      </c>
      <c r="S5044" t="s">
        <v>27</v>
      </c>
      <c r="T5044" t="s">
        <v>13311</v>
      </c>
      <c r="U5044" s="1">
        <v>45966</v>
      </c>
      <c r="V5044">
        <v>68</v>
      </c>
      <c r="W5044" t="str">
        <f t="shared" si="125"/>
        <v>60-89</v>
      </c>
    </row>
    <row r="5045" spans="1:23" x14ac:dyDescent="0.25">
      <c r="A5045" t="s">
        <v>5294</v>
      </c>
      <c r="B5045">
        <v>4350757905</v>
      </c>
      <c r="C5045">
        <v>8469292271</v>
      </c>
      <c r="D5045" s="1">
        <v>45870</v>
      </c>
      <c r="E5045">
        <v>99238</v>
      </c>
      <c r="F5045">
        <v>99281</v>
      </c>
      <c r="G5045" t="s">
        <v>3410</v>
      </c>
      <c r="H5045" s="34">
        <v>93530</v>
      </c>
      <c r="I5045" s="7">
        <v>79501</v>
      </c>
      <c r="J5045" s="7">
        <v>69616.98</v>
      </c>
      <c r="K5045" s="7">
        <v>8294</v>
      </c>
      <c r="L5045" s="7">
        <v>1590.02</v>
      </c>
      <c r="M5045" s="5">
        <v>0.02</v>
      </c>
      <c r="N5045" t="s">
        <v>16</v>
      </c>
      <c r="O5045" t="s">
        <v>30</v>
      </c>
      <c r="P5045" t="s">
        <v>58</v>
      </c>
      <c r="Q5045" t="s">
        <v>32</v>
      </c>
      <c r="R5045" t="s">
        <v>43</v>
      </c>
      <c r="S5045" t="s">
        <v>21</v>
      </c>
      <c r="T5045" t="s">
        <v>13312</v>
      </c>
      <c r="U5045" s="1">
        <v>45954</v>
      </c>
      <c r="V5045">
        <v>84</v>
      </c>
      <c r="W5045" t="str">
        <f t="shared" si="125"/>
        <v>60-89</v>
      </c>
    </row>
    <row r="5046" spans="1:23" x14ac:dyDescent="0.25">
      <c r="A5046" t="s">
        <v>5295</v>
      </c>
      <c r="B5046">
        <v>7243555423</v>
      </c>
      <c r="C5046">
        <v>9708097153</v>
      </c>
      <c r="D5046" s="1">
        <v>45907</v>
      </c>
      <c r="E5046">
        <v>99231</v>
      </c>
      <c r="F5046">
        <v>99285</v>
      </c>
      <c r="G5046" t="s">
        <v>23</v>
      </c>
      <c r="H5046" s="34">
        <v>79864</v>
      </c>
      <c r="I5046" s="7">
        <v>51912</v>
      </c>
      <c r="J5046" s="7">
        <v>28508.560000000001</v>
      </c>
      <c r="K5046" s="7">
        <v>17174</v>
      </c>
      <c r="L5046" s="7">
        <v>6229.44</v>
      </c>
      <c r="M5046" s="5">
        <v>0.12</v>
      </c>
      <c r="N5046" t="s">
        <v>46</v>
      </c>
      <c r="O5046" t="s">
        <v>27</v>
      </c>
      <c r="P5046" t="s">
        <v>3149</v>
      </c>
      <c r="Q5046" t="s">
        <v>32</v>
      </c>
      <c r="R5046" t="s">
        <v>43</v>
      </c>
      <c r="S5046" t="s">
        <v>17</v>
      </c>
      <c r="T5046" t="s">
        <v>13312</v>
      </c>
      <c r="U5046" s="1">
        <v>46015</v>
      </c>
      <c r="V5046">
        <v>108</v>
      </c>
      <c r="W5046" t="str">
        <f t="shared" si="125"/>
        <v>90-119</v>
      </c>
    </row>
    <row r="5047" spans="1:23" x14ac:dyDescent="0.25">
      <c r="A5047" t="s">
        <v>5296</v>
      </c>
      <c r="B5047">
        <v>8046602510</v>
      </c>
      <c r="C5047">
        <v>1320659287</v>
      </c>
      <c r="D5047" s="1">
        <v>45792</v>
      </c>
      <c r="E5047">
        <v>99213</v>
      </c>
      <c r="F5047">
        <v>99211</v>
      </c>
      <c r="G5047" t="s">
        <v>136</v>
      </c>
      <c r="H5047" s="34">
        <v>68780</v>
      </c>
      <c r="I5047" s="7">
        <v>58463</v>
      </c>
      <c r="J5047" s="7">
        <v>52643.74</v>
      </c>
      <c r="K5047" s="7">
        <v>4650</v>
      </c>
      <c r="L5047" s="7">
        <v>1169.26</v>
      </c>
      <c r="M5047" s="5">
        <v>0.02</v>
      </c>
      <c r="N5047" t="s">
        <v>16</v>
      </c>
      <c r="O5047" t="s">
        <v>30</v>
      </c>
      <c r="P5047" t="s">
        <v>25</v>
      </c>
      <c r="Q5047" t="s">
        <v>32</v>
      </c>
      <c r="R5047" t="s">
        <v>26</v>
      </c>
      <c r="S5047" t="s">
        <v>27</v>
      </c>
      <c r="T5047" t="s">
        <v>13311</v>
      </c>
      <c r="U5047" s="1">
        <v>45862</v>
      </c>
      <c r="V5047">
        <v>70</v>
      </c>
      <c r="W5047" t="str">
        <f t="shared" si="125"/>
        <v>60-89</v>
      </c>
    </row>
    <row r="5048" spans="1:23" x14ac:dyDescent="0.25">
      <c r="A5048" t="s">
        <v>5297</v>
      </c>
      <c r="B5048">
        <v>7210184782</v>
      </c>
      <c r="C5048">
        <v>3823271264</v>
      </c>
      <c r="D5048" s="1">
        <v>45925</v>
      </c>
      <c r="E5048">
        <v>99222</v>
      </c>
      <c r="F5048">
        <v>97110</v>
      </c>
      <c r="G5048" t="s">
        <v>3258</v>
      </c>
      <c r="H5048" s="34">
        <v>76718</v>
      </c>
      <c r="I5048" s="7">
        <v>62909</v>
      </c>
      <c r="J5048" s="7">
        <v>51585.38</v>
      </c>
      <c r="K5048" s="7">
        <v>0</v>
      </c>
      <c r="L5048" s="7">
        <v>11323.62</v>
      </c>
      <c r="M5048" s="5">
        <v>0.18</v>
      </c>
      <c r="N5048" t="s">
        <v>3141</v>
      </c>
      <c r="O5048" t="s">
        <v>17</v>
      </c>
      <c r="P5048" t="s">
        <v>40</v>
      </c>
      <c r="Q5048" t="s">
        <v>32</v>
      </c>
      <c r="R5048" t="s">
        <v>27</v>
      </c>
      <c r="S5048" t="s">
        <v>27</v>
      </c>
      <c r="T5048" t="s">
        <v>13312</v>
      </c>
      <c r="U5048" s="1">
        <v>46087</v>
      </c>
      <c r="V5048">
        <v>162</v>
      </c>
      <c r="W5048" t="str">
        <f t="shared" si="125"/>
        <v>150-179</v>
      </c>
    </row>
    <row r="5049" spans="1:23" x14ac:dyDescent="0.25">
      <c r="A5049" t="s">
        <v>5298</v>
      </c>
      <c r="B5049">
        <v>8514515794</v>
      </c>
      <c r="C5049">
        <v>1523331882</v>
      </c>
      <c r="D5049" s="1">
        <v>45881</v>
      </c>
      <c r="E5049">
        <v>99215</v>
      </c>
      <c r="F5049">
        <v>36415</v>
      </c>
      <c r="G5049" t="s">
        <v>3548</v>
      </c>
      <c r="H5049" s="34">
        <v>57594</v>
      </c>
      <c r="I5049" s="7">
        <v>47227</v>
      </c>
      <c r="J5049" s="7">
        <v>38726.14</v>
      </c>
      <c r="K5049" s="7">
        <v>0</v>
      </c>
      <c r="L5049" s="7">
        <v>8500.86</v>
      </c>
      <c r="M5049" s="5">
        <v>0.18</v>
      </c>
      <c r="N5049" t="s">
        <v>3141</v>
      </c>
      <c r="O5049" t="s">
        <v>17</v>
      </c>
      <c r="P5049" t="s">
        <v>18</v>
      </c>
      <c r="Q5049" t="s">
        <v>19</v>
      </c>
      <c r="R5049" t="s">
        <v>26</v>
      </c>
      <c r="S5049" t="s">
        <v>21</v>
      </c>
      <c r="T5049" t="s">
        <v>13311</v>
      </c>
      <c r="U5049" s="1">
        <v>46044</v>
      </c>
      <c r="V5049">
        <v>163</v>
      </c>
      <c r="W5049" t="str">
        <f t="shared" si="125"/>
        <v>150-179</v>
      </c>
    </row>
    <row r="5050" spans="1:23" x14ac:dyDescent="0.25">
      <c r="A5050" t="s">
        <v>5299</v>
      </c>
      <c r="B5050">
        <v>1917830919</v>
      </c>
      <c r="C5050">
        <v>295525490</v>
      </c>
      <c r="D5050" s="1">
        <v>45344</v>
      </c>
      <c r="E5050">
        <v>99238</v>
      </c>
      <c r="F5050">
        <v>99201</v>
      </c>
      <c r="G5050" t="s">
        <v>3431</v>
      </c>
      <c r="H5050" s="34">
        <v>58489</v>
      </c>
      <c r="I5050" s="7">
        <v>46791</v>
      </c>
      <c r="J5050" s="7">
        <v>34067.26</v>
      </c>
      <c r="K5050" s="7">
        <v>6173</v>
      </c>
      <c r="L5050" s="7">
        <v>6550.74</v>
      </c>
      <c r="M5050" s="5">
        <v>0.14000000000000001</v>
      </c>
      <c r="N5050" t="s">
        <v>1135</v>
      </c>
      <c r="O5050" t="s">
        <v>30</v>
      </c>
      <c r="P5050" t="s">
        <v>35</v>
      </c>
      <c r="Q5050" t="s">
        <v>32</v>
      </c>
      <c r="R5050" t="s">
        <v>38</v>
      </c>
      <c r="S5050" t="s">
        <v>27</v>
      </c>
      <c r="T5050" t="s">
        <v>13312</v>
      </c>
      <c r="U5050" s="1">
        <v>45467</v>
      </c>
      <c r="V5050">
        <v>123</v>
      </c>
      <c r="W5050" t="str">
        <f t="shared" si="125"/>
        <v>120-149</v>
      </c>
    </row>
    <row r="5051" spans="1:23" x14ac:dyDescent="0.25">
      <c r="A5051" t="s">
        <v>5300</v>
      </c>
      <c r="B5051">
        <v>4102529345</v>
      </c>
      <c r="C5051">
        <v>6247396765</v>
      </c>
      <c r="D5051" s="1">
        <v>45420</v>
      </c>
      <c r="E5051">
        <v>99238</v>
      </c>
      <c r="F5051">
        <v>36415</v>
      </c>
      <c r="G5051" t="s">
        <v>593</v>
      </c>
      <c r="H5051" s="34">
        <v>48595</v>
      </c>
      <c r="I5051" s="7">
        <v>34988</v>
      </c>
      <c r="J5051" s="7">
        <v>18195.96</v>
      </c>
      <c r="K5051" s="7">
        <v>13993</v>
      </c>
      <c r="L5051" s="7">
        <v>2799.04</v>
      </c>
      <c r="M5051" s="5">
        <v>0.08</v>
      </c>
      <c r="N5051" t="s">
        <v>24</v>
      </c>
      <c r="O5051" t="s">
        <v>27</v>
      </c>
      <c r="P5051" t="s">
        <v>58</v>
      </c>
      <c r="Q5051" t="s">
        <v>19</v>
      </c>
      <c r="R5051" t="s">
        <v>38</v>
      </c>
      <c r="S5051" t="s">
        <v>17</v>
      </c>
      <c r="T5051" t="s">
        <v>13311</v>
      </c>
      <c r="U5051" s="1">
        <v>45553</v>
      </c>
      <c r="V5051">
        <v>133</v>
      </c>
      <c r="W5051" t="str">
        <f t="shared" si="125"/>
        <v>120-149</v>
      </c>
    </row>
    <row r="5052" spans="1:23" x14ac:dyDescent="0.25">
      <c r="A5052" t="s">
        <v>5301</v>
      </c>
      <c r="B5052">
        <v>4927042018</v>
      </c>
      <c r="C5052">
        <v>5007448560</v>
      </c>
      <c r="D5052" s="1">
        <v>45882</v>
      </c>
      <c r="E5052">
        <v>99232</v>
      </c>
      <c r="F5052">
        <v>99291</v>
      </c>
      <c r="G5052" t="s">
        <v>37</v>
      </c>
      <c r="H5052" s="34">
        <v>43915</v>
      </c>
      <c r="I5052" s="7">
        <v>37328</v>
      </c>
      <c r="J5052" s="7">
        <v>22074.44</v>
      </c>
      <c r="K5052" s="7">
        <v>14507</v>
      </c>
      <c r="L5052" s="7">
        <v>746.56</v>
      </c>
      <c r="M5052" s="5">
        <v>0.02</v>
      </c>
      <c r="N5052" t="s">
        <v>16</v>
      </c>
      <c r="O5052" t="s">
        <v>27</v>
      </c>
      <c r="P5052" t="s">
        <v>55</v>
      </c>
      <c r="Q5052" t="s">
        <v>32</v>
      </c>
      <c r="R5052" t="s">
        <v>38</v>
      </c>
      <c r="S5052" t="s">
        <v>27</v>
      </c>
      <c r="T5052" t="s">
        <v>13310</v>
      </c>
      <c r="U5052" s="1">
        <v>45931</v>
      </c>
      <c r="V5052">
        <v>49</v>
      </c>
      <c r="W5052" t="str">
        <f t="shared" si="125"/>
        <v>30-59</v>
      </c>
    </row>
    <row r="5053" spans="1:23" x14ac:dyDescent="0.25">
      <c r="A5053" t="s">
        <v>5302</v>
      </c>
      <c r="B5053">
        <v>9305892118</v>
      </c>
      <c r="C5053">
        <v>9369795323</v>
      </c>
      <c r="D5053" s="1">
        <v>45700</v>
      </c>
      <c r="E5053">
        <v>99231</v>
      </c>
      <c r="F5053">
        <v>99202</v>
      </c>
      <c r="G5053" t="s">
        <v>244</v>
      </c>
      <c r="H5053" s="34">
        <v>42349</v>
      </c>
      <c r="I5053" s="7">
        <v>35997</v>
      </c>
      <c r="J5053" s="7">
        <v>35277.06</v>
      </c>
      <c r="K5053" s="7">
        <v>0</v>
      </c>
      <c r="L5053" s="7">
        <v>719.94</v>
      </c>
      <c r="M5053" s="5">
        <v>0.02</v>
      </c>
      <c r="N5053" t="s">
        <v>16</v>
      </c>
      <c r="O5053" t="s">
        <v>17</v>
      </c>
      <c r="P5053" t="s">
        <v>3149</v>
      </c>
      <c r="Q5053" t="s">
        <v>19</v>
      </c>
      <c r="R5053" t="s">
        <v>20</v>
      </c>
      <c r="S5053" t="s">
        <v>27</v>
      </c>
      <c r="T5053" t="s">
        <v>13312</v>
      </c>
      <c r="U5053" s="1">
        <v>45773</v>
      </c>
      <c r="V5053">
        <v>73</v>
      </c>
      <c r="W5053" t="str">
        <f t="shared" si="125"/>
        <v>60-89</v>
      </c>
    </row>
    <row r="5054" spans="1:23" x14ac:dyDescent="0.25">
      <c r="A5054" t="s">
        <v>5303</v>
      </c>
      <c r="B5054">
        <v>547070552</v>
      </c>
      <c r="C5054">
        <v>6397793006</v>
      </c>
      <c r="D5054" s="1">
        <v>45541</v>
      </c>
      <c r="E5054">
        <v>99238</v>
      </c>
      <c r="F5054">
        <v>99292</v>
      </c>
      <c r="G5054" t="s">
        <v>191</v>
      </c>
      <c r="H5054" s="34">
        <v>26195</v>
      </c>
      <c r="I5054" s="7">
        <v>17027</v>
      </c>
      <c r="J5054" s="7">
        <v>14983.76</v>
      </c>
      <c r="K5054" s="7">
        <v>0</v>
      </c>
      <c r="L5054" s="7">
        <v>2043.24</v>
      </c>
      <c r="M5054" s="5">
        <v>0.12</v>
      </c>
      <c r="N5054" t="s">
        <v>46</v>
      </c>
      <c r="O5054" t="s">
        <v>17</v>
      </c>
      <c r="P5054" t="s">
        <v>3149</v>
      </c>
      <c r="Q5054" t="s">
        <v>32</v>
      </c>
      <c r="R5054" t="s">
        <v>38</v>
      </c>
      <c r="S5054" t="s">
        <v>21</v>
      </c>
      <c r="T5054" t="s">
        <v>13311</v>
      </c>
      <c r="U5054" s="1">
        <v>45621</v>
      </c>
      <c r="V5054">
        <v>80</v>
      </c>
      <c r="W5054" t="str">
        <f t="shared" si="125"/>
        <v>60-89</v>
      </c>
    </row>
    <row r="5055" spans="1:23" x14ac:dyDescent="0.25">
      <c r="A5055" t="s">
        <v>5304</v>
      </c>
      <c r="B5055">
        <v>8043596726</v>
      </c>
      <c r="C5055">
        <v>2558376131</v>
      </c>
      <c r="D5055" s="1">
        <v>45674</v>
      </c>
      <c r="E5055">
        <v>99214</v>
      </c>
      <c r="F5055">
        <v>93000</v>
      </c>
      <c r="G5055" t="s">
        <v>3490</v>
      </c>
      <c r="H5055" s="34">
        <v>71420</v>
      </c>
      <c r="I5055" s="7">
        <v>58564</v>
      </c>
      <c r="J5055" s="7">
        <v>48022.48</v>
      </c>
      <c r="K5055" s="7">
        <v>0</v>
      </c>
      <c r="L5055" s="7">
        <v>10541.52</v>
      </c>
      <c r="M5055" s="5">
        <v>0.18</v>
      </c>
      <c r="N5055" t="s">
        <v>3141</v>
      </c>
      <c r="O5055" t="s">
        <v>17</v>
      </c>
      <c r="P5055" t="s">
        <v>55</v>
      </c>
      <c r="Q5055" t="s">
        <v>32</v>
      </c>
      <c r="R5055" t="s">
        <v>27</v>
      </c>
      <c r="S5055" t="s">
        <v>17</v>
      </c>
      <c r="T5055" t="s">
        <v>13311</v>
      </c>
      <c r="U5055" s="1">
        <v>45733</v>
      </c>
      <c r="V5055">
        <v>59</v>
      </c>
      <c r="W5055" t="str">
        <f t="shared" si="125"/>
        <v>30-59</v>
      </c>
    </row>
    <row r="5056" spans="1:23" x14ac:dyDescent="0.25">
      <c r="A5056" t="s">
        <v>5305</v>
      </c>
      <c r="B5056">
        <v>6440989726</v>
      </c>
      <c r="C5056">
        <v>7517634010</v>
      </c>
      <c r="D5056" s="1">
        <v>45808</v>
      </c>
      <c r="E5056">
        <v>99233</v>
      </c>
      <c r="F5056">
        <v>99201</v>
      </c>
      <c r="G5056" t="s">
        <v>3225</v>
      </c>
      <c r="H5056" s="34">
        <v>75838</v>
      </c>
      <c r="I5056" s="7">
        <v>64462</v>
      </c>
      <c r="J5056" s="7">
        <v>47549.760000000002</v>
      </c>
      <c r="K5056" s="7">
        <v>15623</v>
      </c>
      <c r="L5056" s="7">
        <v>1289.24</v>
      </c>
      <c r="M5056" s="5">
        <v>0.02</v>
      </c>
      <c r="N5056" t="s">
        <v>16</v>
      </c>
      <c r="O5056" t="s">
        <v>27</v>
      </c>
      <c r="P5056" t="s">
        <v>97</v>
      </c>
      <c r="Q5056" t="s">
        <v>32</v>
      </c>
      <c r="R5056" t="s">
        <v>43</v>
      </c>
      <c r="S5056" t="s">
        <v>27</v>
      </c>
      <c r="T5056" t="s">
        <v>13310</v>
      </c>
      <c r="U5056" s="1">
        <v>45844</v>
      </c>
      <c r="V5056">
        <v>36</v>
      </c>
      <c r="W5056" t="str">
        <f t="shared" si="125"/>
        <v>30-59</v>
      </c>
    </row>
    <row r="5057" spans="1:23" x14ac:dyDescent="0.25">
      <c r="A5057" t="s">
        <v>5306</v>
      </c>
      <c r="B5057">
        <v>5717021396</v>
      </c>
      <c r="C5057">
        <v>8784916434</v>
      </c>
      <c r="D5057" s="1">
        <v>45317</v>
      </c>
      <c r="E5057">
        <v>99231</v>
      </c>
      <c r="F5057">
        <v>99282</v>
      </c>
      <c r="G5057" t="s">
        <v>134</v>
      </c>
      <c r="H5057" s="34">
        <v>59156</v>
      </c>
      <c r="I5057" s="7">
        <v>38451</v>
      </c>
      <c r="J5057" s="7">
        <v>29419.88</v>
      </c>
      <c r="K5057" s="7">
        <v>4417</v>
      </c>
      <c r="L5057" s="7">
        <v>4614.12</v>
      </c>
      <c r="M5057" s="5">
        <v>0.12</v>
      </c>
      <c r="N5057" t="s">
        <v>46</v>
      </c>
      <c r="O5057" t="s">
        <v>30</v>
      </c>
      <c r="P5057" t="s">
        <v>3146</v>
      </c>
      <c r="Q5057" t="s">
        <v>19</v>
      </c>
      <c r="R5057" t="s">
        <v>21</v>
      </c>
      <c r="S5057" t="s">
        <v>17</v>
      </c>
      <c r="T5057" t="s">
        <v>13311</v>
      </c>
      <c r="U5057" s="1">
        <v>45468</v>
      </c>
      <c r="V5057">
        <v>151</v>
      </c>
      <c r="W5057" t="str">
        <f t="shared" si="125"/>
        <v>150-179</v>
      </c>
    </row>
    <row r="5058" spans="1:23" x14ac:dyDescent="0.25">
      <c r="A5058" t="s">
        <v>5307</v>
      </c>
      <c r="B5058">
        <v>8258783453</v>
      </c>
      <c r="C5058">
        <v>9973922576</v>
      </c>
      <c r="D5058" s="1">
        <v>45310</v>
      </c>
      <c r="E5058">
        <v>99214</v>
      </c>
      <c r="F5058">
        <v>85025</v>
      </c>
      <c r="G5058" t="s">
        <v>263</v>
      </c>
      <c r="H5058" s="34">
        <v>72805</v>
      </c>
      <c r="I5058" s="7">
        <v>58244</v>
      </c>
      <c r="J5058" s="7">
        <v>50089.84</v>
      </c>
      <c r="K5058" s="7">
        <v>0</v>
      </c>
      <c r="L5058" s="7">
        <v>8154.16</v>
      </c>
      <c r="M5058" s="5">
        <v>0.14000000000000001</v>
      </c>
      <c r="N5058" t="s">
        <v>1135</v>
      </c>
      <c r="O5058" t="s">
        <v>17</v>
      </c>
      <c r="P5058" t="s">
        <v>25</v>
      </c>
      <c r="Q5058" t="s">
        <v>32</v>
      </c>
      <c r="R5058" t="s">
        <v>38</v>
      </c>
      <c r="S5058" t="s">
        <v>21</v>
      </c>
      <c r="T5058" t="s">
        <v>13311</v>
      </c>
      <c r="U5058" s="1">
        <v>45475</v>
      </c>
      <c r="V5058">
        <v>165</v>
      </c>
      <c r="W5058" t="str">
        <f t="shared" si="125"/>
        <v>150-179</v>
      </c>
    </row>
    <row r="5059" spans="1:23" x14ac:dyDescent="0.25">
      <c r="A5059" t="s">
        <v>5308</v>
      </c>
      <c r="B5059">
        <v>3197896639</v>
      </c>
      <c r="C5059">
        <v>9933779691</v>
      </c>
      <c r="D5059" s="1">
        <v>45913</v>
      </c>
      <c r="E5059">
        <v>99214</v>
      </c>
      <c r="F5059">
        <v>81000</v>
      </c>
      <c r="G5059" t="s">
        <v>110</v>
      </c>
      <c r="H5059" s="34">
        <v>16917</v>
      </c>
      <c r="I5059" s="7">
        <v>14379</v>
      </c>
      <c r="J5059" s="7">
        <v>9224.42</v>
      </c>
      <c r="K5059" s="7">
        <v>4867</v>
      </c>
      <c r="L5059" s="7">
        <v>287.58</v>
      </c>
      <c r="M5059" s="5">
        <v>0.02</v>
      </c>
      <c r="N5059" t="s">
        <v>16</v>
      </c>
      <c r="O5059" t="s">
        <v>27</v>
      </c>
      <c r="P5059" t="s">
        <v>3150</v>
      </c>
      <c r="Q5059" t="s">
        <v>32</v>
      </c>
      <c r="R5059" t="s">
        <v>38</v>
      </c>
      <c r="S5059" t="s">
        <v>17</v>
      </c>
      <c r="T5059" t="s">
        <v>13311</v>
      </c>
      <c r="U5059" s="1">
        <v>45967</v>
      </c>
      <c r="V5059">
        <v>54</v>
      </c>
      <c r="W5059" t="str">
        <f t="shared" ref="W5059:W5122" si="126">IF(V5059="","",IF(V5059&lt;30,"0-29",IF(V5059&lt;60,"30-59",IF(V5059&lt;90,"60-89",IF(V5059&lt;120,"90-119",IF(V5059&lt;150,"120-149",IF(V5059&lt;180,"150-179",IF(V5059&lt;210,"180-209",IF(V5059&lt;240,"210-239",IF(V5059&lt;270,"240-269",IF(V5059&lt;300,"270-299",IF(V5059&lt;330,"300-329",IF(V5059&lt;360,"330-359","360+")))))))))))))</f>
        <v>30-59</v>
      </c>
    </row>
    <row r="5060" spans="1:23" x14ac:dyDescent="0.25">
      <c r="A5060" t="s">
        <v>5309</v>
      </c>
      <c r="B5060">
        <v>1324221049</v>
      </c>
      <c r="C5060">
        <v>879287908</v>
      </c>
      <c r="D5060" s="1">
        <v>45691</v>
      </c>
      <c r="E5060">
        <v>99231</v>
      </c>
      <c r="F5060">
        <v>99205</v>
      </c>
      <c r="G5060" t="s">
        <v>3320</v>
      </c>
      <c r="H5060" s="34">
        <v>76462</v>
      </c>
      <c r="I5060" s="7">
        <v>64993</v>
      </c>
      <c r="J5060" s="7">
        <v>58312.14</v>
      </c>
      <c r="K5060" s="7">
        <v>5381</v>
      </c>
      <c r="L5060" s="7">
        <v>1299.8599999999999</v>
      </c>
      <c r="M5060" s="5">
        <v>0.02</v>
      </c>
      <c r="N5060" t="s">
        <v>16</v>
      </c>
      <c r="O5060" t="s">
        <v>30</v>
      </c>
      <c r="P5060" t="s">
        <v>58</v>
      </c>
      <c r="Q5060" t="s">
        <v>32</v>
      </c>
      <c r="R5060" t="s">
        <v>27</v>
      </c>
      <c r="S5060" t="s">
        <v>21</v>
      </c>
      <c r="T5060" t="s">
        <v>13311</v>
      </c>
      <c r="U5060" s="1">
        <v>45830</v>
      </c>
      <c r="V5060">
        <v>139</v>
      </c>
      <c r="W5060" t="str">
        <f t="shared" si="126"/>
        <v>120-149</v>
      </c>
    </row>
    <row r="5061" spans="1:23" x14ac:dyDescent="0.25">
      <c r="A5061" t="s">
        <v>5310</v>
      </c>
      <c r="B5061">
        <v>7367525063</v>
      </c>
      <c r="C5061">
        <v>8645010650</v>
      </c>
      <c r="D5061" s="1">
        <v>45392</v>
      </c>
      <c r="E5061">
        <v>99232</v>
      </c>
      <c r="F5061">
        <v>99214</v>
      </c>
      <c r="G5061" t="s">
        <v>29</v>
      </c>
      <c r="H5061" s="34">
        <v>73568</v>
      </c>
      <c r="I5061" s="7">
        <v>57383</v>
      </c>
      <c r="J5061" s="7">
        <v>33763.4</v>
      </c>
      <c r="K5061" s="7">
        <v>12143</v>
      </c>
      <c r="L5061" s="7">
        <v>11476.6</v>
      </c>
      <c r="M5061" s="5">
        <v>0.2</v>
      </c>
      <c r="N5061" t="s">
        <v>3140</v>
      </c>
      <c r="O5061" t="s">
        <v>27</v>
      </c>
      <c r="P5061" t="s">
        <v>40</v>
      </c>
      <c r="Q5061" t="s">
        <v>32</v>
      </c>
      <c r="R5061" t="s">
        <v>21</v>
      </c>
      <c r="S5061" t="s">
        <v>21</v>
      </c>
      <c r="T5061" t="s">
        <v>13312</v>
      </c>
      <c r="U5061" s="1">
        <v>45515</v>
      </c>
      <c r="V5061">
        <v>123</v>
      </c>
      <c r="W5061" t="str">
        <f t="shared" si="126"/>
        <v>120-149</v>
      </c>
    </row>
    <row r="5062" spans="1:23" x14ac:dyDescent="0.25">
      <c r="A5062" t="s">
        <v>5311</v>
      </c>
      <c r="B5062">
        <v>3347431012</v>
      </c>
      <c r="C5062">
        <v>5751851787</v>
      </c>
      <c r="D5062" s="1">
        <v>45358</v>
      </c>
      <c r="E5062">
        <v>99215</v>
      </c>
      <c r="F5062">
        <v>90834</v>
      </c>
      <c r="G5062" t="s">
        <v>159</v>
      </c>
      <c r="H5062" s="34">
        <v>86210</v>
      </c>
      <c r="I5062" s="7">
        <v>68106</v>
      </c>
      <c r="J5062" s="7">
        <v>36873.040000000001</v>
      </c>
      <c r="K5062" s="7">
        <v>20336</v>
      </c>
      <c r="L5062" s="7">
        <v>10896.96</v>
      </c>
      <c r="M5062" s="5">
        <v>0.16</v>
      </c>
      <c r="N5062" t="s">
        <v>1138</v>
      </c>
      <c r="O5062" t="s">
        <v>27</v>
      </c>
      <c r="P5062" t="s">
        <v>40</v>
      </c>
      <c r="Q5062" t="s">
        <v>32</v>
      </c>
      <c r="R5062" t="s">
        <v>21</v>
      </c>
      <c r="S5062" t="s">
        <v>17</v>
      </c>
      <c r="T5062" t="s">
        <v>13312</v>
      </c>
      <c r="U5062" s="1">
        <v>45483</v>
      </c>
      <c r="V5062">
        <v>125</v>
      </c>
      <c r="W5062" t="str">
        <f t="shared" si="126"/>
        <v>120-149</v>
      </c>
    </row>
    <row r="5063" spans="1:23" x14ac:dyDescent="0.25">
      <c r="A5063" t="s">
        <v>5312</v>
      </c>
      <c r="B5063">
        <v>4589520552</v>
      </c>
      <c r="C5063">
        <v>9559549669</v>
      </c>
      <c r="D5063" s="1">
        <v>45304</v>
      </c>
      <c r="E5063">
        <v>99223</v>
      </c>
      <c r="F5063">
        <v>99201</v>
      </c>
      <c r="G5063" t="s">
        <v>3283</v>
      </c>
      <c r="H5063" s="34">
        <v>82359</v>
      </c>
      <c r="I5063" s="7">
        <v>64240</v>
      </c>
      <c r="J5063" s="7">
        <v>45091</v>
      </c>
      <c r="K5063" s="7">
        <v>6301</v>
      </c>
      <c r="L5063" s="7">
        <v>12848</v>
      </c>
      <c r="M5063" s="5">
        <v>0.2</v>
      </c>
      <c r="N5063" t="s">
        <v>3140</v>
      </c>
      <c r="O5063" t="s">
        <v>27</v>
      </c>
      <c r="P5063" t="s">
        <v>3147</v>
      </c>
      <c r="Q5063" t="s">
        <v>19</v>
      </c>
      <c r="R5063" t="s">
        <v>21</v>
      </c>
      <c r="S5063" t="s">
        <v>21</v>
      </c>
      <c r="T5063" t="s">
        <v>13310</v>
      </c>
      <c r="U5063" s="1">
        <v>45359</v>
      </c>
      <c r="V5063">
        <v>55</v>
      </c>
      <c r="W5063" t="str">
        <f t="shared" si="126"/>
        <v>30-59</v>
      </c>
    </row>
    <row r="5064" spans="1:23" x14ac:dyDescent="0.25">
      <c r="A5064" t="s">
        <v>5313</v>
      </c>
      <c r="B5064">
        <v>240302193</v>
      </c>
      <c r="C5064">
        <v>6711941798</v>
      </c>
      <c r="D5064" s="1">
        <v>45848</v>
      </c>
      <c r="E5064">
        <v>99213</v>
      </c>
      <c r="F5064">
        <v>99201</v>
      </c>
      <c r="G5064" t="s">
        <v>293</v>
      </c>
      <c r="H5064" s="34">
        <v>47104</v>
      </c>
      <c r="I5064" s="7">
        <v>38625</v>
      </c>
      <c r="J5064" s="7">
        <v>28032.5</v>
      </c>
      <c r="K5064" s="7">
        <v>3640</v>
      </c>
      <c r="L5064" s="7">
        <v>6952.5</v>
      </c>
      <c r="M5064" s="5">
        <v>0.18</v>
      </c>
      <c r="N5064" t="s">
        <v>3141</v>
      </c>
      <c r="O5064" t="s">
        <v>27</v>
      </c>
      <c r="P5064" t="s">
        <v>18</v>
      </c>
      <c r="Q5064" t="s">
        <v>32</v>
      </c>
      <c r="R5064" t="s">
        <v>20</v>
      </c>
      <c r="S5064" t="s">
        <v>21</v>
      </c>
      <c r="T5064" t="s">
        <v>13312</v>
      </c>
      <c r="U5064" s="1">
        <v>46025</v>
      </c>
      <c r="V5064">
        <v>177</v>
      </c>
      <c r="W5064" t="str">
        <f t="shared" si="126"/>
        <v>150-179</v>
      </c>
    </row>
    <row r="5065" spans="1:23" x14ac:dyDescent="0.25">
      <c r="A5065" t="s">
        <v>5314</v>
      </c>
      <c r="B5065">
        <v>5526183018</v>
      </c>
      <c r="C5065">
        <v>4697551425</v>
      </c>
      <c r="D5065" s="1">
        <v>45386</v>
      </c>
      <c r="E5065">
        <v>99233</v>
      </c>
      <c r="F5065">
        <v>99291</v>
      </c>
      <c r="G5065" t="s">
        <v>3232</v>
      </c>
      <c r="H5065" s="34">
        <v>16568</v>
      </c>
      <c r="I5065" s="7">
        <v>10769</v>
      </c>
      <c r="J5065" s="7">
        <v>8200.7199999999993</v>
      </c>
      <c r="K5065" s="7">
        <v>1276</v>
      </c>
      <c r="L5065" s="7">
        <v>1292.28</v>
      </c>
      <c r="M5065" s="5">
        <v>0.12</v>
      </c>
      <c r="N5065" t="s">
        <v>46</v>
      </c>
      <c r="O5065" t="s">
        <v>30</v>
      </c>
      <c r="P5065" t="s">
        <v>35</v>
      </c>
      <c r="Q5065" t="s">
        <v>32</v>
      </c>
      <c r="R5065" t="s">
        <v>20</v>
      </c>
      <c r="S5065" t="s">
        <v>27</v>
      </c>
      <c r="T5065" t="s">
        <v>13310</v>
      </c>
      <c r="U5065" s="1">
        <v>45458</v>
      </c>
      <c r="V5065">
        <v>72</v>
      </c>
      <c r="W5065" t="str">
        <f t="shared" si="126"/>
        <v>60-89</v>
      </c>
    </row>
    <row r="5066" spans="1:23" x14ac:dyDescent="0.25">
      <c r="A5066" t="s">
        <v>5315</v>
      </c>
      <c r="B5066">
        <v>2355559781</v>
      </c>
      <c r="C5066">
        <v>3586686915</v>
      </c>
      <c r="D5066" s="1">
        <v>45668</v>
      </c>
      <c r="E5066">
        <v>99223</v>
      </c>
      <c r="F5066">
        <v>81000</v>
      </c>
      <c r="G5066" t="s">
        <v>3673</v>
      </c>
      <c r="H5066" s="34">
        <v>69331</v>
      </c>
      <c r="I5066" s="7">
        <v>56851</v>
      </c>
      <c r="J5066" s="7">
        <v>34601.82</v>
      </c>
      <c r="K5066" s="7">
        <v>12016</v>
      </c>
      <c r="L5066" s="7">
        <v>10233.18</v>
      </c>
      <c r="M5066" s="5">
        <v>0.18</v>
      </c>
      <c r="N5066" t="s">
        <v>3141</v>
      </c>
      <c r="O5066" t="s">
        <v>27</v>
      </c>
      <c r="P5066" t="s">
        <v>40</v>
      </c>
      <c r="Q5066" t="s">
        <v>19</v>
      </c>
      <c r="R5066" t="s">
        <v>26</v>
      </c>
      <c r="S5066" t="s">
        <v>27</v>
      </c>
      <c r="T5066" t="s">
        <v>13310</v>
      </c>
      <c r="U5066" s="1">
        <v>45705</v>
      </c>
      <c r="V5066">
        <v>37</v>
      </c>
      <c r="W5066" t="str">
        <f t="shared" si="126"/>
        <v>30-59</v>
      </c>
    </row>
    <row r="5067" spans="1:23" x14ac:dyDescent="0.25">
      <c r="A5067" t="s">
        <v>5316</v>
      </c>
      <c r="B5067">
        <v>6829113440</v>
      </c>
      <c r="C5067">
        <v>5257815140</v>
      </c>
      <c r="D5067" s="1">
        <v>45478</v>
      </c>
      <c r="E5067">
        <v>99213</v>
      </c>
      <c r="F5067">
        <v>71046</v>
      </c>
      <c r="G5067" t="s">
        <v>3552</v>
      </c>
      <c r="H5067" s="34">
        <v>77569</v>
      </c>
      <c r="I5067" s="7">
        <v>62055</v>
      </c>
      <c r="J5067" s="7">
        <v>53367.3</v>
      </c>
      <c r="K5067" s="7">
        <v>0</v>
      </c>
      <c r="L5067" s="7">
        <v>8687.7000000000007</v>
      </c>
      <c r="M5067" s="5">
        <v>0.14000000000000001</v>
      </c>
      <c r="N5067" t="s">
        <v>1135</v>
      </c>
      <c r="O5067" t="s">
        <v>17</v>
      </c>
      <c r="P5067" t="s">
        <v>40</v>
      </c>
      <c r="Q5067" t="s">
        <v>19</v>
      </c>
      <c r="R5067" t="s">
        <v>27</v>
      </c>
      <c r="S5067" t="s">
        <v>17</v>
      </c>
      <c r="T5067" t="s">
        <v>13312</v>
      </c>
      <c r="U5067" s="1">
        <v>45561</v>
      </c>
      <c r="V5067">
        <v>83</v>
      </c>
      <c r="W5067" t="str">
        <f t="shared" si="126"/>
        <v>60-89</v>
      </c>
    </row>
    <row r="5068" spans="1:23" x14ac:dyDescent="0.25">
      <c r="A5068" t="s">
        <v>5317</v>
      </c>
      <c r="B5068">
        <v>6870768383</v>
      </c>
      <c r="C5068">
        <v>8007210403</v>
      </c>
      <c r="D5068" s="1">
        <v>45584</v>
      </c>
      <c r="E5068">
        <v>99214</v>
      </c>
      <c r="F5068">
        <v>99214</v>
      </c>
      <c r="G5068" t="s">
        <v>3337</v>
      </c>
      <c r="H5068" s="34">
        <v>96382</v>
      </c>
      <c r="I5068" s="7">
        <v>77106</v>
      </c>
      <c r="J5068" s="7">
        <v>66311.16</v>
      </c>
      <c r="K5068" s="7">
        <v>0</v>
      </c>
      <c r="L5068" s="7">
        <v>10794.84</v>
      </c>
      <c r="M5068" s="5">
        <v>0.14000000000000001</v>
      </c>
      <c r="N5068" t="s">
        <v>1135</v>
      </c>
      <c r="O5068" t="s">
        <v>17</v>
      </c>
      <c r="P5068" t="s">
        <v>35</v>
      </c>
      <c r="Q5068" t="s">
        <v>19</v>
      </c>
      <c r="R5068" t="s">
        <v>20</v>
      </c>
      <c r="S5068" t="s">
        <v>17</v>
      </c>
      <c r="T5068" t="s">
        <v>13311</v>
      </c>
      <c r="U5068" s="1">
        <v>45650</v>
      </c>
      <c r="V5068">
        <v>66</v>
      </c>
      <c r="W5068" t="str">
        <f t="shared" si="126"/>
        <v>60-89</v>
      </c>
    </row>
    <row r="5069" spans="1:23" x14ac:dyDescent="0.25">
      <c r="A5069" t="s">
        <v>5318</v>
      </c>
      <c r="B5069">
        <v>6587409031</v>
      </c>
      <c r="C5069">
        <v>9180708815</v>
      </c>
      <c r="D5069" s="1">
        <v>45769</v>
      </c>
      <c r="E5069">
        <v>99221</v>
      </c>
      <c r="F5069">
        <v>36415</v>
      </c>
      <c r="G5069" t="s">
        <v>148</v>
      </c>
      <c r="H5069" s="34">
        <v>95091</v>
      </c>
      <c r="I5069" s="7">
        <v>75122</v>
      </c>
      <c r="J5069" s="7">
        <v>63102.48</v>
      </c>
      <c r="K5069" s="7">
        <v>0</v>
      </c>
      <c r="L5069" s="7">
        <v>12019.52</v>
      </c>
      <c r="M5069" s="5">
        <v>0.16</v>
      </c>
      <c r="N5069" t="s">
        <v>1138</v>
      </c>
      <c r="O5069" t="s">
        <v>17</v>
      </c>
      <c r="P5069" t="s">
        <v>3150</v>
      </c>
      <c r="Q5069" t="s">
        <v>19</v>
      </c>
      <c r="R5069" t="s">
        <v>26</v>
      </c>
      <c r="S5069" t="s">
        <v>27</v>
      </c>
      <c r="T5069" t="s">
        <v>13310</v>
      </c>
      <c r="U5069" s="1">
        <v>45854</v>
      </c>
      <c r="V5069">
        <v>85</v>
      </c>
      <c r="W5069" t="str">
        <f t="shared" si="126"/>
        <v>60-89</v>
      </c>
    </row>
    <row r="5070" spans="1:23" x14ac:dyDescent="0.25">
      <c r="A5070" t="s">
        <v>5319</v>
      </c>
      <c r="B5070">
        <v>4847330876</v>
      </c>
      <c r="C5070">
        <v>3387290424</v>
      </c>
      <c r="D5070" s="1">
        <v>45592</v>
      </c>
      <c r="E5070">
        <v>99214</v>
      </c>
      <c r="F5070">
        <v>99291</v>
      </c>
      <c r="G5070" t="s">
        <v>3192</v>
      </c>
      <c r="H5070" s="34">
        <v>55159</v>
      </c>
      <c r="I5070" s="7">
        <v>41369</v>
      </c>
      <c r="J5070" s="7">
        <v>30152.65</v>
      </c>
      <c r="K5070" s="7">
        <v>5011</v>
      </c>
      <c r="L5070" s="7">
        <v>6205.35</v>
      </c>
      <c r="M5070" s="5">
        <v>0.15</v>
      </c>
      <c r="N5070" t="s">
        <v>1139</v>
      </c>
      <c r="O5070" t="s">
        <v>27</v>
      </c>
      <c r="P5070" t="s">
        <v>3150</v>
      </c>
      <c r="Q5070" t="s">
        <v>32</v>
      </c>
      <c r="R5070" t="s">
        <v>26</v>
      </c>
      <c r="S5070" t="s">
        <v>27</v>
      </c>
      <c r="T5070" t="s">
        <v>13310</v>
      </c>
      <c r="U5070" s="1">
        <v>45665</v>
      </c>
      <c r="V5070">
        <v>73</v>
      </c>
      <c r="W5070" t="str">
        <f t="shared" si="126"/>
        <v>60-89</v>
      </c>
    </row>
    <row r="5071" spans="1:23" x14ac:dyDescent="0.25">
      <c r="A5071" t="s">
        <v>5320</v>
      </c>
      <c r="B5071">
        <v>7737039916</v>
      </c>
      <c r="C5071">
        <v>2101348223</v>
      </c>
      <c r="D5071" s="1">
        <v>45855</v>
      </c>
      <c r="E5071">
        <v>99213</v>
      </c>
      <c r="F5071">
        <v>99202</v>
      </c>
      <c r="G5071" t="s">
        <v>48</v>
      </c>
      <c r="H5071" s="34">
        <v>64666</v>
      </c>
      <c r="I5071" s="7">
        <v>46560</v>
      </c>
      <c r="J5071" s="7">
        <v>38706.199999999997</v>
      </c>
      <c r="K5071" s="7">
        <v>4129</v>
      </c>
      <c r="L5071" s="7">
        <v>3724.8</v>
      </c>
      <c r="M5071" s="5">
        <v>0.08</v>
      </c>
      <c r="N5071" t="s">
        <v>24</v>
      </c>
      <c r="O5071" t="s">
        <v>30</v>
      </c>
      <c r="P5071" t="s">
        <v>40</v>
      </c>
      <c r="Q5071" t="s">
        <v>32</v>
      </c>
      <c r="R5071" t="s">
        <v>20</v>
      </c>
      <c r="S5071" t="s">
        <v>17</v>
      </c>
      <c r="T5071" t="s">
        <v>13311</v>
      </c>
      <c r="U5071" s="1">
        <v>45894</v>
      </c>
      <c r="V5071">
        <v>39</v>
      </c>
      <c r="W5071" t="str">
        <f t="shared" si="126"/>
        <v>30-59</v>
      </c>
    </row>
    <row r="5072" spans="1:23" x14ac:dyDescent="0.25">
      <c r="A5072" t="s">
        <v>5321</v>
      </c>
      <c r="B5072">
        <v>7541682420</v>
      </c>
      <c r="C5072">
        <v>783226055</v>
      </c>
      <c r="D5072" s="1">
        <v>45390</v>
      </c>
      <c r="E5072">
        <v>99233</v>
      </c>
      <c r="F5072">
        <v>99283</v>
      </c>
      <c r="G5072" t="s">
        <v>3537</v>
      </c>
      <c r="H5072" s="34">
        <v>62472</v>
      </c>
      <c r="I5072" s="7">
        <v>53101</v>
      </c>
      <c r="J5072" s="7">
        <v>38522.980000000003</v>
      </c>
      <c r="K5072" s="7">
        <v>13516</v>
      </c>
      <c r="L5072" s="7">
        <v>1062.02</v>
      </c>
      <c r="M5072" s="5">
        <v>0.02</v>
      </c>
      <c r="N5072" t="s">
        <v>16</v>
      </c>
      <c r="O5072" t="s">
        <v>27</v>
      </c>
      <c r="P5072" t="s">
        <v>97</v>
      </c>
      <c r="Q5072" t="s">
        <v>32</v>
      </c>
      <c r="R5072" t="s">
        <v>38</v>
      </c>
      <c r="S5072" t="s">
        <v>27</v>
      </c>
      <c r="T5072" t="s">
        <v>13311</v>
      </c>
      <c r="U5072" s="1">
        <v>45466</v>
      </c>
      <c r="V5072">
        <v>76</v>
      </c>
      <c r="W5072" t="str">
        <f t="shared" si="126"/>
        <v>60-89</v>
      </c>
    </row>
    <row r="5073" spans="1:23" x14ac:dyDescent="0.25">
      <c r="A5073" t="s">
        <v>5322</v>
      </c>
      <c r="B5073">
        <v>2115846518</v>
      </c>
      <c r="C5073">
        <v>953491698</v>
      </c>
      <c r="D5073" s="1">
        <v>45729</v>
      </c>
      <c r="E5073">
        <v>99221</v>
      </c>
      <c r="F5073">
        <v>85025</v>
      </c>
      <c r="G5073" t="s">
        <v>291</v>
      </c>
      <c r="H5073" s="34">
        <v>60353</v>
      </c>
      <c r="I5073" s="7">
        <v>47075</v>
      </c>
      <c r="J5073" s="7">
        <v>34214</v>
      </c>
      <c r="K5073" s="7">
        <v>3446</v>
      </c>
      <c r="L5073" s="7">
        <v>9415</v>
      </c>
      <c r="M5073" s="5">
        <v>0.2</v>
      </c>
      <c r="N5073" t="s">
        <v>3140</v>
      </c>
      <c r="O5073" t="s">
        <v>30</v>
      </c>
      <c r="P5073" t="s">
        <v>3149</v>
      </c>
      <c r="Q5073" t="s">
        <v>32</v>
      </c>
      <c r="R5073" t="s">
        <v>43</v>
      </c>
      <c r="S5073" t="s">
        <v>17</v>
      </c>
      <c r="T5073" t="s">
        <v>13310</v>
      </c>
      <c r="U5073" s="1">
        <v>45893</v>
      </c>
      <c r="V5073">
        <v>164</v>
      </c>
      <c r="W5073" t="str">
        <f t="shared" si="126"/>
        <v>150-179</v>
      </c>
    </row>
    <row r="5074" spans="1:23" x14ac:dyDescent="0.25">
      <c r="A5074" t="s">
        <v>5323</v>
      </c>
      <c r="B5074">
        <v>3063467466</v>
      </c>
      <c r="C5074">
        <v>3582063584</v>
      </c>
      <c r="D5074" s="1">
        <v>45359</v>
      </c>
      <c r="E5074">
        <v>99214</v>
      </c>
      <c r="F5074">
        <v>36415</v>
      </c>
      <c r="G5074" t="s">
        <v>131</v>
      </c>
      <c r="H5074" s="34">
        <v>65934</v>
      </c>
      <c r="I5074" s="7">
        <v>42857</v>
      </c>
      <c r="J5074" s="7">
        <v>33224.160000000003</v>
      </c>
      <c r="K5074" s="7">
        <v>4490</v>
      </c>
      <c r="L5074" s="7">
        <v>5142.84</v>
      </c>
      <c r="M5074" s="5">
        <v>0.12</v>
      </c>
      <c r="N5074" t="s">
        <v>46</v>
      </c>
      <c r="O5074" t="s">
        <v>30</v>
      </c>
      <c r="P5074" t="s">
        <v>3149</v>
      </c>
      <c r="Q5074" t="s">
        <v>19</v>
      </c>
      <c r="R5074" t="s">
        <v>21</v>
      </c>
      <c r="S5074" t="s">
        <v>21</v>
      </c>
      <c r="T5074" t="s">
        <v>13312</v>
      </c>
      <c r="U5074" s="1">
        <v>45436</v>
      </c>
      <c r="V5074">
        <v>77</v>
      </c>
      <c r="W5074" t="str">
        <f t="shared" si="126"/>
        <v>60-89</v>
      </c>
    </row>
    <row r="5075" spans="1:23" x14ac:dyDescent="0.25">
      <c r="A5075" t="s">
        <v>5324</v>
      </c>
      <c r="B5075">
        <v>6841373609</v>
      </c>
      <c r="C5075">
        <v>3300721990</v>
      </c>
      <c r="D5075" s="1">
        <v>45751</v>
      </c>
      <c r="E5075">
        <v>99221</v>
      </c>
      <c r="F5075">
        <v>90834</v>
      </c>
      <c r="G5075" t="s">
        <v>203</v>
      </c>
      <c r="H5075" s="34">
        <v>41608</v>
      </c>
      <c r="I5075" s="7">
        <v>31206</v>
      </c>
      <c r="J5075" s="7">
        <v>26525.1</v>
      </c>
      <c r="K5075" s="7">
        <v>0</v>
      </c>
      <c r="L5075" s="7">
        <v>4680.8999999999996</v>
      </c>
      <c r="M5075" s="5">
        <v>0.15</v>
      </c>
      <c r="N5075" t="s">
        <v>1139</v>
      </c>
      <c r="O5075" t="s">
        <v>17</v>
      </c>
      <c r="P5075" t="s">
        <v>3147</v>
      </c>
      <c r="Q5075" t="s">
        <v>19</v>
      </c>
      <c r="R5075" t="s">
        <v>43</v>
      </c>
      <c r="S5075" t="s">
        <v>17</v>
      </c>
      <c r="T5075" t="s">
        <v>13310</v>
      </c>
      <c r="U5075" s="1">
        <v>45924</v>
      </c>
      <c r="V5075">
        <v>173</v>
      </c>
      <c r="W5075" t="str">
        <f t="shared" si="126"/>
        <v>150-179</v>
      </c>
    </row>
    <row r="5076" spans="1:23" x14ac:dyDescent="0.25">
      <c r="A5076" t="s">
        <v>5325</v>
      </c>
      <c r="B5076">
        <v>5848557640</v>
      </c>
      <c r="C5076">
        <v>2280199242</v>
      </c>
      <c r="D5076" s="1">
        <v>45447</v>
      </c>
      <c r="E5076">
        <v>99233</v>
      </c>
      <c r="F5076">
        <v>99213</v>
      </c>
      <c r="G5076" t="s">
        <v>106</v>
      </c>
      <c r="H5076" s="34">
        <v>93796</v>
      </c>
      <c r="I5076" s="7">
        <v>73161</v>
      </c>
      <c r="J5076" s="7">
        <v>58528.800000000003</v>
      </c>
      <c r="K5076" s="7">
        <v>0</v>
      </c>
      <c r="L5076" s="7">
        <v>14632.2</v>
      </c>
      <c r="M5076" s="5">
        <v>0.2</v>
      </c>
      <c r="N5076" t="s">
        <v>3140</v>
      </c>
      <c r="O5076" t="s">
        <v>17</v>
      </c>
      <c r="P5076" t="s">
        <v>3147</v>
      </c>
      <c r="Q5076" t="s">
        <v>19</v>
      </c>
      <c r="R5076" t="s">
        <v>43</v>
      </c>
      <c r="S5076" t="s">
        <v>17</v>
      </c>
      <c r="T5076" t="s">
        <v>13311</v>
      </c>
      <c r="U5076" s="1">
        <v>45497</v>
      </c>
      <c r="V5076">
        <v>50</v>
      </c>
      <c r="W5076" t="str">
        <f t="shared" si="126"/>
        <v>30-59</v>
      </c>
    </row>
    <row r="5077" spans="1:23" x14ac:dyDescent="0.25">
      <c r="A5077" t="s">
        <v>5326</v>
      </c>
      <c r="B5077">
        <v>6971242689</v>
      </c>
      <c r="C5077">
        <v>1690038382</v>
      </c>
      <c r="D5077" s="1">
        <v>45500</v>
      </c>
      <c r="E5077">
        <v>99232</v>
      </c>
      <c r="F5077">
        <v>99201</v>
      </c>
      <c r="G5077" t="s">
        <v>73</v>
      </c>
      <c r="H5077" s="34">
        <v>25151</v>
      </c>
      <c r="I5077" s="7">
        <v>19618</v>
      </c>
      <c r="J5077" s="7">
        <v>13918.4</v>
      </c>
      <c r="K5077" s="7">
        <v>1776</v>
      </c>
      <c r="L5077" s="7">
        <v>3923.6</v>
      </c>
      <c r="M5077" s="5">
        <v>0.2</v>
      </c>
      <c r="N5077" t="s">
        <v>3140</v>
      </c>
      <c r="O5077" t="s">
        <v>30</v>
      </c>
      <c r="P5077" t="s">
        <v>18</v>
      </c>
      <c r="Q5077" t="s">
        <v>19</v>
      </c>
      <c r="R5077" t="s">
        <v>43</v>
      </c>
      <c r="S5077" t="s">
        <v>21</v>
      </c>
      <c r="T5077" t="s">
        <v>13311</v>
      </c>
      <c r="U5077" s="1">
        <v>45603</v>
      </c>
      <c r="V5077">
        <v>103</v>
      </c>
      <c r="W5077" t="str">
        <f t="shared" si="126"/>
        <v>90-119</v>
      </c>
    </row>
    <row r="5078" spans="1:23" x14ac:dyDescent="0.25">
      <c r="A5078" t="s">
        <v>5327</v>
      </c>
      <c r="B5078">
        <v>5492408443</v>
      </c>
      <c r="C5078">
        <v>5329016127</v>
      </c>
      <c r="D5078" s="1">
        <v>45710</v>
      </c>
      <c r="E5078">
        <v>99232</v>
      </c>
      <c r="F5078">
        <v>99202</v>
      </c>
      <c r="G5078" t="s">
        <v>3258</v>
      </c>
      <c r="H5078" s="34">
        <v>96633</v>
      </c>
      <c r="I5078" s="7">
        <v>76340</v>
      </c>
      <c r="J5078" s="7">
        <v>33486.6</v>
      </c>
      <c r="K5078" s="7">
        <v>30639</v>
      </c>
      <c r="L5078" s="7">
        <v>12214.4</v>
      </c>
      <c r="M5078" s="5">
        <v>0.16</v>
      </c>
      <c r="N5078" t="s">
        <v>1138</v>
      </c>
      <c r="O5078" t="s">
        <v>27</v>
      </c>
      <c r="P5078" t="s">
        <v>97</v>
      </c>
      <c r="Q5078" t="s">
        <v>19</v>
      </c>
      <c r="R5078" t="s">
        <v>26</v>
      </c>
      <c r="S5078" t="s">
        <v>27</v>
      </c>
      <c r="T5078" t="s">
        <v>13310</v>
      </c>
      <c r="U5078" s="1">
        <v>45806</v>
      </c>
      <c r="V5078">
        <v>96</v>
      </c>
      <c r="W5078" t="str">
        <f t="shared" si="126"/>
        <v>90-119</v>
      </c>
    </row>
    <row r="5079" spans="1:23" x14ac:dyDescent="0.25">
      <c r="A5079" t="s">
        <v>5328</v>
      </c>
      <c r="B5079">
        <v>1181987303</v>
      </c>
      <c r="C5079">
        <v>5086769347</v>
      </c>
      <c r="D5079" s="1">
        <v>45704</v>
      </c>
      <c r="E5079">
        <v>99221</v>
      </c>
      <c r="F5079">
        <v>85025</v>
      </c>
      <c r="G5079" t="s">
        <v>203</v>
      </c>
      <c r="H5079" s="34">
        <v>54973</v>
      </c>
      <c r="I5079" s="7">
        <v>43978</v>
      </c>
      <c r="J5079" s="7">
        <v>31012.080000000002</v>
      </c>
      <c r="K5079" s="7">
        <v>6809</v>
      </c>
      <c r="L5079" s="7">
        <v>6156.92</v>
      </c>
      <c r="M5079" s="5">
        <v>0.14000000000000001</v>
      </c>
      <c r="N5079" t="s">
        <v>1135</v>
      </c>
      <c r="O5079" t="s">
        <v>30</v>
      </c>
      <c r="P5079" t="s">
        <v>3148</v>
      </c>
      <c r="Q5079" t="s">
        <v>32</v>
      </c>
      <c r="R5079" t="s">
        <v>20</v>
      </c>
      <c r="S5079" t="s">
        <v>21</v>
      </c>
      <c r="T5079" t="s">
        <v>13312</v>
      </c>
      <c r="U5079" s="1">
        <v>45765</v>
      </c>
      <c r="V5079">
        <v>61</v>
      </c>
      <c r="W5079" t="str">
        <f t="shared" si="126"/>
        <v>60-89</v>
      </c>
    </row>
    <row r="5080" spans="1:23" x14ac:dyDescent="0.25">
      <c r="A5080" t="s">
        <v>5329</v>
      </c>
      <c r="B5080">
        <v>2159294330</v>
      </c>
      <c r="C5080">
        <v>4610860528</v>
      </c>
      <c r="D5080" s="1">
        <v>45929</v>
      </c>
      <c r="E5080">
        <v>99233</v>
      </c>
      <c r="F5080">
        <v>97110</v>
      </c>
      <c r="G5080" t="s">
        <v>3258</v>
      </c>
      <c r="H5080" s="34">
        <v>84193</v>
      </c>
      <c r="I5080" s="7">
        <v>54725</v>
      </c>
      <c r="J5080" s="7">
        <v>27062</v>
      </c>
      <c r="K5080" s="7">
        <v>21096</v>
      </c>
      <c r="L5080" s="7">
        <v>6567</v>
      </c>
      <c r="M5080" s="5">
        <v>0.12</v>
      </c>
      <c r="N5080" t="s">
        <v>46</v>
      </c>
      <c r="O5080" t="s">
        <v>27</v>
      </c>
      <c r="P5080" t="s">
        <v>25</v>
      </c>
      <c r="Q5080" t="s">
        <v>19</v>
      </c>
      <c r="R5080" t="s">
        <v>21</v>
      </c>
      <c r="S5080" t="s">
        <v>27</v>
      </c>
      <c r="T5080" t="s">
        <v>13311</v>
      </c>
      <c r="U5080" s="1">
        <v>46033</v>
      </c>
      <c r="V5080">
        <v>104</v>
      </c>
      <c r="W5080" t="str">
        <f t="shared" si="126"/>
        <v>90-119</v>
      </c>
    </row>
    <row r="5081" spans="1:23" x14ac:dyDescent="0.25">
      <c r="A5081" t="s">
        <v>5330</v>
      </c>
      <c r="B5081">
        <v>7305751800</v>
      </c>
      <c r="C5081">
        <v>4333325503</v>
      </c>
      <c r="D5081" s="1">
        <v>45315</v>
      </c>
      <c r="E5081">
        <v>99238</v>
      </c>
      <c r="F5081">
        <v>99282</v>
      </c>
      <c r="G5081" t="s">
        <v>3176</v>
      </c>
      <c r="H5081" s="34">
        <v>47616</v>
      </c>
      <c r="I5081" s="7">
        <v>34284</v>
      </c>
      <c r="J5081" s="7">
        <v>28506.28</v>
      </c>
      <c r="K5081" s="7">
        <v>3035</v>
      </c>
      <c r="L5081" s="7">
        <v>2742.72</v>
      </c>
      <c r="M5081" s="5">
        <v>0.08</v>
      </c>
      <c r="N5081" t="s">
        <v>24</v>
      </c>
      <c r="O5081" t="s">
        <v>30</v>
      </c>
      <c r="P5081" t="s">
        <v>55</v>
      </c>
      <c r="Q5081" t="s">
        <v>32</v>
      </c>
      <c r="R5081" t="s">
        <v>27</v>
      </c>
      <c r="S5081" t="s">
        <v>27</v>
      </c>
      <c r="T5081" t="s">
        <v>13312</v>
      </c>
      <c r="U5081" s="1">
        <v>45438</v>
      </c>
      <c r="V5081">
        <v>123</v>
      </c>
      <c r="W5081" t="str">
        <f t="shared" si="126"/>
        <v>120-149</v>
      </c>
    </row>
    <row r="5082" spans="1:23" x14ac:dyDescent="0.25">
      <c r="A5082" t="s">
        <v>5331</v>
      </c>
      <c r="B5082">
        <v>1026406651</v>
      </c>
      <c r="C5082">
        <v>1980434665</v>
      </c>
      <c r="D5082" s="1">
        <v>45771</v>
      </c>
      <c r="E5082">
        <v>99221</v>
      </c>
      <c r="F5082">
        <v>81000</v>
      </c>
      <c r="G5082" t="s">
        <v>3276</v>
      </c>
      <c r="H5082" s="34">
        <v>84482</v>
      </c>
      <c r="I5082" s="7">
        <v>65896</v>
      </c>
      <c r="J5082" s="7">
        <v>46973.8</v>
      </c>
      <c r="K5082" s="7">
        <v>5743</v>
      </c>
      <c r="L5082" s="7">
        <v>13179.2</v>
      </c>
      <c r="M5082" s="5">
        <v>0.2</v>
      </c>
      <c r="N5082" t="s">
        <v>3140</v>
      </c>
      <c r="O5082" t="s">
        <v>30</v>
      </c>
      <c r="P5082" t="s">
        <v>25</v>
      </c>
      <c r="Q5082" t="s">
        <v>19</v>
      </c>
      <c r="R5082" t="s">
        <v>21</v>
      </c>
      <c r="S5082" t="s">
        <v>21</v>
      </c>
      <c r="T5082" t="s">
        <v>13311</v>
      </c>
      <c r="U5082" s="1">
        <v>45826</v>
      </c>
      <c r="V5082">
        <v>55</v>
      </c>
      <c r="W5082" t="str">
        <f t="shared" si="126"/>
        <v>30-59</v>
      </c>
    </row>
    <row r="5083" spans="1:23" x14ac:dyDescent="0.25">
      <c r="A5083" t="s">
        <v>5332</v>
      </c>
      <c r="B5083">
        <v>9719258849</v>
      </c>
      <c r="C5083">
        <v>5207912914</v>
      </c>
      <c r="D5083" s="1">
        <v>45544</v>
      </c>
      <c r="E5083">
        <v>99232</v>
      </c>
      <c r="F5083">
        <v>36415</v>
      </c>
      <c r="G5083" t="s">
        <v>3598</v>
      </c>
      <c r="H5083" s="34">
        <v>76158</v>
      </c>
      <c r="I5083" s="7">
        <v>60165</v>
      </c>
      <c r="J5083" s="7">
        <v>44210.6</v>
      </c>
      <c r="K5083" s="7">
        <v>6328</v>
      </c>
      <c r="L5083" s="7">
        <v>9626.4</v>
      </c>
      <c r="M5083" s="5">
        <v>0.16</v>
      </c>
      <c r="N5083" t="s">
        <v>1138</v>
      </c>
      <c r="O5083" t="s">
        <v>30</v>
      </c>
      <c r="P5083" t="s">
        <v>3146</v>
      </c>
      <c r="Q5083" t="s">
        <v>19</v>
      </c>
      <c r="R5083" t="s">
        <v>26</v>
      </c>
      <c r="S5083" t="s">
        <v>17</v>
      </c>
      <c r="T5083" t="s">
        <v>13312</v>
      </c>
      <c r="U5083" s="1">
        <v>45714</v>
      </c>
      <c r="V5083">
        <v>170</v>
      </c>
      <c r="W5083" t="str">
        <f t="shared" si="126"/>
        <v>150-179</v>
      </c>
    </row>
    <row r="5084" spans="1:23" x14ac:dyDescent="0.25">
      <c r="A5084" t="s">
        <v>5333</v>
      </c>
      <c r="B5084">
        <v>3175648572</v>
      </c>
      <c r="C5084">
        <v>4417652765</v>
      </c>
      <c r="D5084" s="1">
        <v>45655</v>
      </c>
      <c r="E5084">
        <v>99231</v>
      </c>
      <c r="F5084">
        <v>99291</v>
      </c>
      <c r="G5084" t="s">
        <v>114</v>
      </c>
      <c r="H5084" s="34">
        <v>83682</v>
      </c>
      <c r="I5084" s="7">
        <v>66946</v>
      </c>
      <c r="J5084" s="7">
        <v>34782.559999999998</v>
      </c>
      <c r="K5084" s="7">
        <v>22791</v>
      </c>
      <c r="L5084" s="7">
        <v>9372.44</v>
      </c>
      <c r="M5084" s="5">
        <v>0.14000000000000001</v>
      </c>
      <c r="N5084" t="s">
        <v>1135</v>
      </c>
      <c r="O5084" t="s">
        <v>27</v>
      </c>
      <c r="P5084" t="s">
        <v>18</v>
      </c>
      <c r="Q5084" t="s">
        <v>32</v>
      </c>
      <c r="R5084" t="s">
        <v>27</v>
      </c>
      <c r="S5084" t="s">
        <v>17</v>
      </c>
      <c r="T5084" t="s">
        <v>13310</v>
      </c>
      <c r="U5084" s="1">
        <v>45695</v>
      </c>
      <c r="V5084">
        <v>40</v>
      </c>
      <c r="W5084" t="str">
        <f t="shared" si="126"/>
        <v>30-59</v>
      </c>
    </row>
    <row r="5085" spans="1:23" x14ac:dyDescent="0.25">
      <c r="A5085" t="s">
        <v>5334</v>
      </c>
      <c r="B5085">
        <v>2568557453</v>
      </c>
      <c r="C5085">
        <v>7142080527</v>
      </c>
      <c r="D5085" s="1">
        <v>45396</v>
      </c>
      <c r="E5085">
        <v>99222</v>
      </c>
      <c r="F5085">
        <v>99205</v>
      </c>
      <c r="G5085" t="s">
        <v>174</v>
      </c>
      <c r="H5085" s="34">
        <v>98372</v>
      </c>
      <c r="I5085" s="7">
        <v>77714</v>
      </c>
      <c r="J5085" s="7">
        <v>65279.76</v>
      </c>
      <c r="K5085" s="7">
        <v>0</v>
      </c>
      <c r="L5085" s="7">
        <v>12434.24</v>
      </c>
      <c r="M5085" s="5">
        <v>0.16</v>
      </c>
      <c r="N5085" t="s">
        <v>1138</v>
      </c>
      <c r="O5085" t="s">
        <v>17</v>
      </c>
      <c r="P5085" t="s">
        <v>25</v>
      </c>
      <c r="Q5085" t="s">
        <v>32</v>
      </c>
      <c r="R5085" t="s">
        <v>43</v>
      </c>
      <c r="S5085" t="s">
        <v>27</v>
      </c>
      <c r="T5085" t="s">
        <v>13310</v>
      </c>
      <c r="U5085" s="1">
        <v>45530</v>
      </c>
      <c r="V5085">
        <v>134</v>
      </c>
      <c r="W5085" t="str">
        <f t="shared" si="126"/>
        <v>120-149</v>
      </c>
    </row>
    <row r="5086" spans="1:23" x14ac:dyDescent="0.25">
      <c r="A5086" t="s">
        <v>5335</v>
      </c>
      <c r="B5086">
        <v>4717782630</v>
      </c>
      <c r="C5086">
        <v>5932522018</v>
      </c>
      <c r="D5086" s="1">
        <v>45405</v>
      </c>
      <c r="E5086">
        <v>99233</v>
      </c>
      <c r="F5086">
        <v>99284</v>
      </c>
      <c r="G5086" t="s">
        <v>3412</v>
      </c>
      <c r="H5086" s="34">
        <v>45131</v>
      </c>
      <c r="I5086" s="7">
        <v>36105</v>
      </c>
      <c r="J5086" s="7">
        <v>26695.3</v>
      </c>
      <c r="K5086" s="7">
        <v>4355</v>
      </c>
      <c r="L5086" s="7">
        <v>5054.7</v>
      </c>
      <c r="M5086" s="5">
        <v>0.14000000000000001</v>
      </c>
      <c r="N5086" t="s">
        <v>1135</v>
      </c>
      <c r="O5086" t="s">
        <v>30</v>
      </c>
      <c r="P5086" t="s">
        <v>97</v>
      </c>
      <c r="Q5086" t="s">
        <v>32</v>
      </c>
      <c r="R5086" t="s">
        <v>21</v>
      </c>
      <c r="S5086" t="s">
        <v>21</v>
      </c>
      <c r="T5086" t="s">
        <v>13310</v>
      </c>
      <c r="U5086" s="1">
        <v>45557</v>
      </c>
      <c r="V5086">
        <v>152</v>
      </c>
      <c r="W5086" t="str">
        <f t="shared" si="126"/>
        <v>150-179</v>
      </c>
    </row>
    <row r="5087" spans="1:23" x14ac:dyDescent="0.25">
      <c r="A5087" t="s">
        <v>5336</v>
      </c>
      <c r="B5087">
        <v>7770908297</v>
      </c>
      <c r="C5087">
        <v>4888701032</v>
      </c>
      <c r="D5087" s="1">
        <v>45462</v>
      </c>
      <c r="E5087">
        <v>99221</v>
      </c>
      <c r="F5087">
        <v>99203</v>
      </c>
      <c r="G5087" t="s">
        <v>3152</v>
      </c>
      <c r="H5087" s="34">
        <v>79098</v>
      </c>
      <c r="I5087" s="7">
        <v>56951</v>
      </c>
      <c r="J5087" s="7">
        <v>45172.92</v>
      </c>
      <c r="K5087" s="7">
        <v>7222</v>
      </c>
      <c r="L5087" s="7">
        <v>4556.08</v>
      </c>
      <c r="M5087" s="5">
        <v>0.08</v>
      </c>
      <c r="N5087" t="s">
        <v>24</v>
      </c>
      <c r="O5087" t="s">
        <v>30</v>
      </c>
      <c r="P5087" t="s">
        <v>3147</v>
      </c>
      <c r="Q5087" t="s">
        <v>32</v>
      </c>
      <c r="R5087" t="s">
        <v>43</v>
      </c>
      <c r="S5087" t="s">
        <v>27</v>
      </c>
      <c r="T5087" t="s">
        <v>13310</v>
      </c>
      <c r="U5087" s="1">
        <v>45532</v>
      </c>
      <c r="V5087">
        <v>70</v>
      </c>
      <c r="W5087" t="str">
        <f t="shared" si="126"/>
        <v>60-89</v>
      </c>
    </row>
    <row r="5088" spans="1:23" x14ac:dyDescent="0.25">
      <c r="A5088" t="s">
        <v>5337</v>
      </c>
      <c r="B5088">
        <v>9096803997</v>
      </c>
      <c r="C5088">
        <v>1844010674</v>
      </c>
      <c r="D5088" s="1">
        <v>45489</v>
      </c>
      <c r="E5088">
        <v>99213</v>
      </c>
      <c r="F5088">
        <v>93000</v>
      </c>
      <c r="G5088" t="s">
        <v>203</v>
      </c>
      <c r="H5088" s="34">
        <v>39199</v>
      </c>
      <c r="I5088" s="7">
        <v>25479</v>
      </c>
      <c r="J5088" s="7">
        <v>19742.52</v>
      </c>
      <c r="K5088" s="7">
        <v>2679</v>
      </c>
      <c r="L5088" s="7">
        <v>3057.48</v>
      </c>
      <c r="M5088" s="5">
        <v>0.12</v>
      </c>
      <c r="N5088" t="s">
        <v>46</v>
      </c>
      <c r="O5088" t="s">
        <v>30</v>
      </c>
      <c r="P5088" t="s">
        <v>55</v>
      </c>
      <c r="Q5088" t="s">
        <v>19</v>
      </c>
      <c r="R5088" t="s">
        <v>27</v>
      </c>
      <c r="S5088" t="s">
        <v>27</v>
      </c>
      <c r="T5088" t="s">
        <v>13312</v>
      </c>
      <c r="U5088" s="1">
        <v>45667</v>
      </c>
      <c r="V5088">
        <v>178</v>
      </c>
      <c r="W5088" t="str">
        <f t="shared" si="126"/>
        <v>150-179</v>
      </c>
    </row>
    <row r="5089" spans="1:23" x14ac:dyDescent="0.25">
      <c r="A5089" t="s">
        <v>5338</v>
      </c>
      <c r="B5089">
        <v>3994095013</v>
      </c>
      <c r="C5089">
        <v>4801222342</v>
      </c>
      <c r="D5089" s="1">
        <v>45525</v>
      </c>
      <c r="E5089">
        <v>99232</v>
      </c>
      <c r="F5089">
        <v>99203</v>
      </c>
      <c r="G5089" t="s">
        <v>77</v>
      </c>
      <c r="H5089" s="34">
        <v>85887</v>
      </c>
      <c r="I5089" s="7">
        <v>66992</v>
      </c>
      <c r="J5089" s="7">
        <v>42974.6</v>
      </c>
      <c r="K5089" s="7">
        <v>10619</v>
      </c>
      <c r="L5089" s="7">
        <v>13398.4</v>
      </c>
      <c r="M5089" s="5">
        <v>0.2</v>
      </c>
      <c r="N5089" t="s">
        <v>3140</v>
      </c>
      <c r="O5089" t="s">
        <v>27</v>
      </c>
      <c r="P5089" t="s">
        <v>3147</v>
      </c>
      <c r="Q5089" t="s">
        <v>32</v>
      </c>
      <c r="R5089" t="s">
        <v>27</v>
      </c>
      <c r="S5089" t="s">
        <v>27</v>
      </c>
      <c r="T5089" t="s">
        <v>13310</v>
      </c>
      <c r="U5089" s="1">
        <v>45663</v>
      </c>
      <c r="V5089">
        <v>138</v>
      </c>
      <c r="W5089" t="str">
        <f t="shared" si="126"/>
        <v>120-149</v>
      </c>
    </row>
    <row r="5090" spans="1:23" x14ac:dyDescent="0.25">
      <c r="A5090" t="s">
        <v>5339</v>
      </c>
      <c r="B5090">
        <v>7318199453</v>
      </c>
      <c r="C5090">
        <v>3883404802</v>
      </c>
      <c r="D5090" s="1">
        <v>45418</v>
      </c>
      <c r="E5090">
        <v>99213</v>
      </c>
      <c r="F5090">
        <v>99203</v>
      </c>
      <c r="G5090" t="s">
        <v>3174</v>
      </c>
      <c r="H5090" s="34">
        <v>81205</v>
      </c>
      <c r="I5090" s="7">
        <v>64964</v>
      </c>
      <c r="J5090" s="7">
        <v>49219.040000000001</v>
      </c>
      <c r="K5090" s="7">
        <v>6650</v>
      </c>
      <c r="L5090" s="7">
        <v>9094.9599999999991</v>
      </c>
      <c r="M5090" s="5">
        <v>0.14000000000000001</v>
      </c>
      <c r="N5090" t="s">
        <v>1135</v>
      </c>
      <c r="O5090" t="s">
        <v>30</v>
      </c>
      <c r="P5090" t="s">
        <v>35</v>
      </c>
      <c r="Q5090" t="s">
        <v>32</v>
      </c>
      <c r="R5090" t="s">
        <v>21</v>
      </c>
      <c r="S5090" t="s">
        <v>17</v>
      </c>
      <c r="T5090" t="s">
        <v>13311</v>
      </c>
      <c r="U5090" s="1">
        <v>45496</v>
      </c>
      <c r="V5090">
        <v>78</v>
      </c>
      <c r="W5090" t="str">
        <f t="shared" si="126"/>
        <v>60-89</v>
      </c>
    </row>
    <row r="5091" spans="1:23" x14ac:dyDescent="0.25">
      <c r="A5091" t="s">
        <v>5340</v>
      </c>
      <c r="B5091">
        <v>7795153465</v>
      </c>
      <c r="C5091">
        <v>165687130</v>
      </c>
      <c r="D5091" s="1">
        <v>45331</v>
      </c>
      <c r="E5091">
        <v>99214</v>
      </c>
      <c r="F5091">
        <v>99211</v>
      </c>
      <c r="G5091" t="s">
        <v>559</v>
      </c>
      <c r="H5091" s="34">
        <v>91289</v>
      </c>
      <c r="I5091" s="7">
        <v>73031</v>
      </c>
      <c r="J5091" s="7">
        <v>56999.66</v>
      </c>
      <c r="K5091" s="7">
        <v>5807</v>
      </c>
      <c r="L5091" s="7">
        <v>10224.34</v>
      </c>
      <c r="M5091" s="5">
        <v>0.14000000000000001</v>
      </c>
      <c r="N5091" t="s">
        <v>1135</v>
      </c>
      <c r="O5091" t="s">
        <v>30</v>
      </c>
      <c r="P5091" t="s">
        <v>31</v>
      </c>
      <c r="Q5091" t="s">
        <v>32</v>
      </c>
      <c r="R5091" t="s">
        <v>26</v>
      </c>
      <c r="S5091" t="s">
        <v>27</v>
      </c>
      <c r="T5091" t="s">
        <v>13310</v>
      </c>
      <c r="U5091" s="1">
        <v>45374</v>
      </c>
      <c r="V5091">
        <v>43</v>
      </c>
      <c r="W5091" t="str">
        <f t="shared" si="126"/>
        <v>30-59</v>
      </c>
    </row>
    <row r="5092" spans="1:23" x14ac:dyDescent="0.25">
      <c r="A5092" t="s">
        <v>5341</v>
      </c>
      <c r="B5092">
        <v>850872840</v>
      </c>
      <c r="C5092">
        <v>9605364042</v>
      </c>
      <c r="D5092" s="1">
        <v>45410</v>
      </c>
      <c r="E5092">
        <v>99215</v>
      </c>
      <c r="F5092">
        <v>99212</v>
      </c>
      <c r="G5092" t="s">
        <v>445</v>
      </c>
      <c r="H5092" s="34">
        <v>48596</v>
      </c>
      <c r="I5092" s="7">
        <v>31587</v>
      </c>
      <c r="J5092" s="7">
        <v>27796.560000000001</v>
      </c>
      <c r="K5092" s="7">
        <v>0</v>
      </c>
      <c r="L5092" s="7">
        <v>3790.44</v>
      </c>
      <c r="M5092" s="5">
        <v>0.12</v>
      </c>
      <c r="N5092" t="s">
        <v>46</v>
      </c>
      <c r="O5092" t="s">
        <v>17</v>
      </c>
      <c r="P5092" t="s">
        <v>3149</v>
      </c>
      <c r="Q5092" t="s">
        <v>32</v>
      </c>
      <c r="R5092" t="s">
        <v>38</v>
      </c>
      <c r="S5092" t="s">
        <v>17</v>
      </c>
      <c r="T5092" t="s">
        <v>13310</v>
      </c>
      <c r="U5092" s="1">
        <v>45561</v>
      </c>
      <c r="V5092">
        <v>151</v>
      </c>
      <c r="W5092" t="str">
        <f t="shared" si="126"/>
        <v>150-179</v>
      </c>
    </row>
    <row r="5093" spans="1:23" x14ac:dyDescent="0.25">
      <c r="A5093" t="s">
        <v>5342</v>
      </c>
      <c r="B5093">
        <v>4538177308</v>
      </c>
      <c r="C5093">
        <v>4848652063</v>
      </c>
      <c r="D5093" s="1">
        <v>45399</v>
      </c>
      <c r="E5093">
        <v>99232</v>
      </c>
      <c r="F5093">
        <v>99201</v>
      </c>
      <c r="G5093" t="s">
        <v>219</v>
      </c>
      <c r="H5093" s="34">
        <v>46939</v>
      </c>
      <c r="I5093" s="7">
        <v>37082</v>
      </c>
      <c r="J5093" s="7">
        <v>22229.88</v>
      </c>
      <c r="K5093" s="7">
        <v>8919</v>
      </c>
      <c r="L5093" s="7">
        <v>5933.12</v>
      </c>
      <c r="M5093" s="5">
        <v>0.16</v>
      </c>
      <c r="N5093" t="s">
        <v>1138</v>
      </c>
      <c r="O5093" t="s">
        <v>27</v>
      </c>
      <c r="P5093" t="s">
        <v>3148</v>
      </c>
      <c r="Q5093" t="s">
        <v>19</v>
      </c>
      <c r="R5093" t="s">
        <v>38</v>
      </c>
      <c r="S5093" t="s">
        <v>21</v>
      </c>
      <c r="T5093" t="s">
        <v>13310</v>
      </c>
      <c r="U5093" s="1">
        <v>45543</v>
      </c>
      <c r="V5093">
        <v>144</v>
      </c>
      <c r="W5093" t="str">
        <f t="shared" si="126"/>
        <v>120-149</v>
      </c>
    </row>
    <row r="5094" spans="1:23" x14ac:dyDescent="0.25">
      <c r="A5094" t="s">
        <v>5343</v>
      </c>
      <c r="B5094">
        <v>317499709</v>
      </c>
      <c r="C5094">
        <v>3639029038</v>
      </c>
      <c r="D5094" s="1">
        <v>45679</v>
      </c>
      <c r="E5094">
        <v>99232</v>
      </c>
      <c r="F5094">
        <v>81000</v>
      </c>
      <c r="G5094" t="s">
        <v>4092</v>
      </c>
      <c r="H5094" s="34">
        <v>57010</v>
      </c>
      <c r="I5094" s="7">
        <v>45608</v>
      </c>
      <c r="J5094" s="7">
        <v>32554.879999999997</v>
      </c>
      <c r="K5094" s="7">
        <v>6668</v>
      </c>
      <c r="L5094" s="7">
        <v>6385.12</v>
      </c>
      <c r="M5094" s="5">
        <v>0.14000000000000001</v>
      </c>
      <c r="N5094" t="s">
        <v>1135</v>
      </c>
      <c r="O5094" t="s">
        <v>30</v>
      </c>
      <c r="P5094" t="s">
        <v>97</v>
      </c>
      <c r="Q5094" t="s">
        <v>32</v>
      </c>
      <c r="R5094" t="s">
        <v>26</v>
      </c>
      <c r="S5094" t="s">
        <v>21</v>
      </c>
      <c r="T5094" t="s">
        <v>13312</v>
      </c>
      <c r="U5094" s="1">
        <v>45725</v>
      </c>
      <c r="V5094">
        <v>46</v>
      </c>
      <c r="W5094" t="str">
        <f t="shared" si="126"/>
        <v>30-59</v>
      </c>
    </row>
    <row r="5095" spans="1:23" x14ac:dyDescent="0.25">
      <c r="A5095" t="s">
        <v>5344</v>
      </c>
      <c r="B5095">
        <v>5249520141</v>
      </c>
      <c r="C5095">
        <v>7014557463</v>
      </c>
      <c r="D5095" s="1">
        <v>45739</v>
      </c>
      <c r="E5095">
        <v>99231</v>
      </c>
      <c r="F5095">
        <v>97110</v>
      </c>
      <c r="G5095" t="s">
        <v>3428</v>
      </c>
      <c r="H5095" s="34">
        <v>75839</v>
      </c>
      <c r="I5095" s="7">
        <v>59154</v>
      </c>
      <c r="J5095" s="7">
        <v>42444.2</v>
      </c>
      <c r="K5095" s="7">
        <v>4879</v>
      </c>
      <c r="L5095" s="7">
        <v>11830.8</v>
      </c>
      <c r="M5095" s="5">
        <v>0.2</v>
      </c>
      <c r="N5095" t="s">
        <v>3140</v>
      </c>
      <c r="O5095" t="s">
        <v>27</v>
      </c>
      <c r="P5095" t="s">
        <v>40</v>
      </c>
      <c r="Q5095" t="s">
        <v>19</v>
      </c>
      <c r="R5095" t="s">
        <v>38</v>
      </c>
      <c r="S5095" t="s">
        <v>21</v>
      </c>
      <c r="T5095" t="s">
        <v>13310</v>
      </c>
      <c r="U5095" s="1">
        <v>45847</v>
      </c>
      <c r="V5095">
        <v>108</v>
      </c>
      <c r="W5095" t="str">
        <f t="shared" si="126"/>
        <v>90-119</v>
      </c>
    </row>
    <row r="5096" spans="1:23" x14ac:dyDescent="0.25">
      <c r="A5096" t="s">
        <v>5345</v>
      </c>
      <c r="B5096">
        <v>7149435147</v>
      </c>
      <c r="C5096">
        <v>4237803388</v>
      </c>
      <c r="D5096" s="1">
        <v>45855</v>
      </c>
      <c r="E5096">
        <v>99214</v>
      </c>
      <c r="F5096">
        <v>93000</v>
      </c>
      <c r="G5096" t="s">
        <v>3218</v>
      </c>
      <c r="H5096" s="34">
        <v>96946</v>
      </c>
      <c r="I5096" s="7">
        <v>69801</v>
      </c>
      <c r="J5096" s="7">
        <v>56709.919999999998</v>
      </c>
      <c r="K5096" s="7">
        <v>7507</v>
      </c>
      <c r="L5096" s="7">
        <v>5584.08</v>
      </c>
      <c r="M5096" s="5">
        <v>0.08</v>
      </c>
      <c r="N5096" t="s">
        <v>24</v>
      </c>
      <c r="O5096" t="s">
        <v>27</v>
      </c>
      <c r="P5096" t="s">
        <v>97</v>
      </c>
      <c r="Q5096" t="s">
        <v>32</v>
      </c>
      <c r="R5096" t="s">
        <v>38</v>
      </c>
      <c r="S5096" t="s">
        <v>17</v>
      </c>
      <c r="T5096" t="s">
        <v>13311</v>
      </c>
      <c r="U5096" s="1">
        <v>46013</v>
      </c>
      <c r="V5096">
        <v>158</v>
      </c>
      <c r="W5096" t="str">
        <f t="shared" si="126"/>
        <v>150-179</v>
      </c>
    </row>
    <row r="5097" spans="1:23" x14ac:dyDescent="0.25">
      <c r="A5097" t="s">
        <v>5346</v>
      </c>
      <c r="B5097">
        <v>4574831585</v>
      </c>
      <c r="C5097">
        <v>8759453326</v>
      </c>
      <c r="D5097" s="1">
        <v>45687</v>
      </c>
      <c r="E5097">
        <v>99231</v>
      </c>
      <c r="F5097">
        <v>71046</v>
      </c>
      <c r="G5097" t="s">
        <v>3170</v>
      </c>
      <c r="H5097" s="34">
        <v>85330</v>
      </c>
      <c r="I5097" s="7">
        <v>72531</v>
      </c>
      <c r="J5097" s="7">
        <v>54066.38</v>
      </c>
      <c r="K5097" s="7">
        <v>17014</v>
      </c>
      <c r="L5097" s="7">
        <v>1450.62</v>
      </c>
      <c r="M5097" s="5">
        <v>0.02</v>
      </c>
      <c r="N5097" t="s">
        <v>16</v>
      </c>
      <c r="O5097" t="s">
        <v>27</v>
      </c>
      <c r="P5097" t="s">
        <v>18</v>
      </c>
      <c r="Q5097" t="s">
        <v>19</v>
      </c>
      <c r="R5097" t="s">
        <v>21</v>
      </c>
      <c r="S5097" t="s">
        <v>27</v>
      </c>
      <c r="T5097" t="s">
        <v>13310</v>
      </c>
      <c r="U5097" s="1">
        <v>45808</v>
      </c>
      <c r="V5097">
        <v>121</v>
      </c>
      <c r="W5097" t="str">
        <f t="shared" si="126"/>
        <v>120-149</v>
      </c>
    </row>
    <row r="5098" spans="1:23" x14ac:dyDescent="0.25">
      <c r="A5098" t="s">
        <v>5347</v>
      </c>
      <c r="B5098">
        <v>1035139747</v>
      </c>
      <c r="C5098">
        <v>6293956991</v>
      </c>
      <c r="D5098" s="1">
        <v>45692</v>
      </c>
      <c r="E5098">
        <v>99222</v>
      </c>
      <c r="F5098">
        <v>99204</v>
      </c>
      <c r="G5098" t="s">
        <v>3215</v>
      </c>
      <c r="H5098" s="34">
        <v>92363</v>
      </c>
      <c r="I5098" s="7">
        <v>72043</v>
      </c>
      <c r="J5098" s="7">
        <v>50902.400000000001</v>
      </c>
      <c r="K5098" s="7">
        <v>6732</v>
      </c>
      <c r="L5098" s="7">
        <v>14408.6</v>
      </c>
      <c r="M5098" s="5">
        <v>0.2</v>
      </c>
      <c r="N5098" t="s">
        <v>3140</v>
      </c>
      <c r="O5098" t="s">
        <v>30</v>
      </c>
      <c r="P5098" t="s">
        <v>35</v>
      </c>
      <c r="Q5098" t="s">
        <v>32</v>
      </c>
      <c r="R5098" t="s">
        <v>26</v>
      </c>
      <c r="S5098" t="s">
        <v>27</v>
      </c>
      <c r="T5098" t="s">
        <v>13312</v>
      </c>
      <c r="U5098" s="1">
        <v>45747</v>
      </c>
      <c r="V5098">
        <v>55</v>
      </c>
      <c r="W5098" t="str">
        <f t="shared" si="126"/>
        <v>30-59</v>
      </c>
    </row>
    <row r="5099" spans="1:23" x14ac:dyDescent="0.25">
      <c r="A5099" t="s">
        <v>5348</v>
      </c>
      <c r="B5099">
        <v>6502051224</v>
      </c>
      <c r="C5099">
        <v>2649465414</v>
      </c>
      <c r="D5099" s="1">
        <v>45579</v>
      </c>
      <c r="E5099">
        <v>99214</v>
      </c>
      <c r="F5099">
        <v>99204</v>
      </c>
      <c r="G5099" t="s">
        <v>57</v>
      </c>
      <c r="H5099" s="34">
        <v>92659</v>
      </c>
      <c r="I5099" s="7">
        <v>72274</v>
      </c>
      <c r="J5099" s="7">
        <v>57819.199999999997</v>
      </c>
      <c r="K5099" s="7">
        <v>0</v>
      </c>
      <c r="L5099" s="7">
        <v>14454.8</v>
      </c>
      <c r="M5099" s="5">
        <v>0.2</v>
      </c>
      <c r="N5099" t="s">
        <v>3140</v>
      </c>
      <c r="O5099" t="s">
        <v>17</v>
      </c>
      <c r="P5099" t="s">
        <v>3148</v>
      </c>
      <c r="Q5099" t="s">
        <v>19</v>
      </c>
      <c r="R5099" t="s">
        <v>38</v>
      </c>
      <c r="S5099" t="s">
        <v>17</v>
      </c>
      <c r="T5099" t="s">
        <v>13310</v>
      </c>
      <c r="U5099" s="1">
        <v>45728</v>
      </c>
      <c r="V5099">
        <v>149</v>
      </c>
      <c r="W5099" t="str">
        <f t="shared" si="126"/>
        <v>120-149</v>
      </c>
    </row>
    <row r="5100" spans="1:23" x14ac:dyDescent="0.25">
      <c r="A5100" t="s">
        <v>5349</v>
      </c>
      <c r="B5100">
        <v>413841767</v>
      </c>
      <c r="C5100">
        <v>5911690953</v>
      </c>
      <c r="D5100" s="1">
        <v>45539</v>
      </c>
      <c r="E5100">
        <v>99232</v>
      </c>
      <c r="F5100">
        <v>36415</v>
      </c>
      <c r="G5100" t="s">
        <v>3202</v>
      </c>
      <c r="H5100" s="34">
        <v>41871</v>
      </c>
      <c r="I5100" s="7">
        <v>31403</v>
      </c>
      <c r="J5100" s="7">
        <v>17867.55</v>
      </c>
      <c r="K5100" s="7">
        <v>8825</v>
      </c>
      <c r="L5100" s="7">
        <v>4710.45</v>
      </c>
      <c r="M5100" s="5">
        <v>0.15</v>
      </c>
      <c r="N5100" t="s">
        <v>1139</v>
      </c>
      <c r="O5100" t="s">
        <v>27</v>
      </c>
      <c r="P5100" t="s">
        <v>97</v>
      </c>
      <c r="Q5100" t="s">
        <v>32</v>
      </c>
      <c r="R5100" t="s">
        <v>26</v>
      </c>
      <c r="S5100" t="s">
        <v>17</v>
      </c>
      <c r="T5100" t="s">
        <v>13312</v>
      </c>
      <c r="U5100" s="1">
        <v>45587</v>
      </c>
      <c r="V5100">
        <v>48</v>
      </c>
      <c r="W5100" t="str">
        <f t="shared" si="126"/>
        <v>30-59</v>
      </c>
    </row>
    <row r="5101" spans="1:23" x14ac:dyDescent="0.25">
      <c r="A5101" t="s">
        <v>5350</v>
      </c>
      <c r="B5101">
        <v>5503132011</v>
      </c>
      <c r="C5101">
        <v>7924397759</v>
      </c>
      <c r="D5101" s="1">
        <v>45543</v>
      </c>
      <c r="E5101">
        <v>99233</v>
      </c>
      <c r="F5101">
        <v>85025</v>
      </c>
      <c r="G5101" t="s">
        <v>140</v>
      </c>
      <c r="H5101" s="34">
        <v>39635</v>
      </c>
      <c r="I5101" s="7">
        <v>30915</v>
      </c>
      <c r="J5101" s="7">
        <v>17199</v>
      </c>
      <c r="K5101" s="7">
        <v>7533</v>
      </c>
      <c r="L5101" s="7">
        <v>6183</v>
      </c>
      <c r="M5101" s="5">
        <v>0.2</v>
      </c>
      <c r="N5101" t="s">
        <v>3140</v>
      </c>
      <c r="O5101" t="s">
        <v>27</v>
      </c>
      <c r="P5101" t="s">
        <v>40</v>
      </c>
      <c r="Q5101" t="s">
        <v>19</v>
      </c>
      <c r="R5101" t="s">
        <v>20</v>
      </c>
      <c r="S5101" t="s">
        <v>17</v>
      </c>
      <c r="T5101" t="s">
        <v>13312</v>
      </c>
      <c r="U5101" s="1">
        <v>45602</v>
      </c>
      <c r="V5101">
        <v>59</v>
      </c>
      <c r="W5101" t="str">
        <f t="shared" si="126"/>
        <v>30-59</v>
      </c>
    </row>
    <row r="5102" spans="1:23" x14ac:dyDescent="0.25">
      <c r="A5102" t="s">
        <v>5351</v>
      </c>
      <c r="B5102">
        <v>9452524660</v>
      </c>
      <c r="C5102">
        <v>340476980</v>
      </c>
      <c r="D5102" s="1">
        <v>45834</v>
      </c>
      <c r="E5102">
        <v>99214</v>
      </c>
      <c r="F5102">
        <v>99215</v>
      </c>
      <c r="G5102" t="s">
        <v>85</v>
      </c>
      <c r="H5102" s="34">
        <v>94995</v>
      </c>
      <c r="I5102" s="7">
        <v>68396</v>
      </c>
      <c r="J5102" s="7">
        <v>38225.32</v>
      </c>
      <c r="K5102" s="7">
        <v>24699</v>
      </c>
      <c r="L5102" s="7">
        <v>5471.68</v>
      </c>
      <c r="M5102" s="5">
        <v>0.08</v>
      </c>
      <c r="N5102" t="s">
        <v>24</v>
      </c>
      <c r="O5102" t="s">
        <v>27</v>
      </c>
      <c r="P5102" t="s">
        <v>3150</v>
      </c>
      <c r="Q5102" t="s">
        <v>32</v>
      </c>
      <c r="R5102" t="s">
        <v>26</v>
      </c>
      <c r="S5102" t="s">
        <v>17</v>
      </c>
      <c r="T5102" t="s">
        <v>13311</v>
      </c>
      <c r="U5102" s="1">
        <v>45958</v>
      </c>
      <c r="V5102">
        <v>124</v>
      </c>
      <c r="W5102" t="str">
        <f t="shared" si="126"/>
        <v>120-149</v>
      </c>
    </row>
    <row r="5103" spans="1:23" x14ac:dyDescent="0.25">
      <c r="A5103" t="s">
        <v>5352</v>
      </c>
      <c r="B5103">
        <v>1052006914</v>
      </c>
      <c r="C5103">
        <v>5454730956</v>
      </c>
      <c r="D5103" s="1">
        <v>45809</v>
      </c>
      <c r="E5103">
        <v>99233</v>
      </c>
      <c r="F5103">
        <v>36415</v>
      </c>
      <c r="G5103" t="s">
        <v>3410</v>
      </c>
      <c r="H5103" s="34">
        <v>50476</v>
      </c>
      <c r="I5103" s="7">
        <v>36343</v>
      </c>
      <c r="J5103" s="7">
        <v>33435.56</v>
      </c>
      <c r="K5103" s="7">
        <v>0</v>
      </c>
      <c r="L5103" s="7">
        <v>2907.44</v>
      </c>
      <c r="M5103" s="5">
        <v>0.08</v>
      </c>
      <c r="N5103" t="s">
        <v>24</v>
      </c>
      <c r="O5103" t="s">
        <v>17</v>
      </c>
      <c r="P5103" t="s">
        <v>18</v>
      </c>
      <c r="Q5103" t="s">
        <v>19</v>
      </c>
      <c r="R5103" t="s">
        <v>27</v>
      </c>
      <c r="S5103" t="s">
        <v>21</v>
      </c>
      <c r="T5103" t="s">
        <v>13311</v>
      </c>
      <c r="U5103" s="1">
        <v>45918</v>
      </c>
      <c r="V5103">
        <v>109</v>
      </c>
      <c r="W5103" t="str">
        <f t="shared" si="126"/>
        <v>90-119</v>
      </c>
    </row>
    <row r="5104" spans="1:23" x14ac:dyDescent="0.25">
      <c r="A5104" t="s">
        <v>5353</v>
      </c>
      <c r="B5104">
        <v>2196300543</v>
      </c>
      <c r="C5104">
        <v>9539463084</v>
      </c>
      <c r="D5104" s="1">
        <v>45846</v>
      </c>
      <c r="E5104">
        <v>99213</v>
      </c>
      <c r="F5104">
        <v>99285</v>
      </c>
      <c r="G5104" t="s">
        <v>3232</v>
      </c>
      <c r="H5104" s="34">
        <v>67938</v>
      </c>
      <c r="I5104" s="7">
        <v>54350</v>
      </c>
      <c r="J5104" s="7">
        <v>42547</v>
      </c>
      <c r="K5104" s="7">
        <v>4194</v>
      </c>
      <c r="L5104" s="7">
        <v>7609</v>
      </c>
      <c r="M5104" s="5">
        <v>0.14000000000000001</v>
      </c>
      <c r="N5104" t="s">
        <v>1135</v>
      </c>
      <c r="O5104" t="s">
        <v>30</v>
      </c>
      <c r="P5104" t="s">
        <v>3147</v>
      </c>
      <c r="Q5104" t="s">
        <v>32</v>
      </c>
      <c r="R5104" t="s">
        <v>20</v>
      </c>
      <c r="S5104" t="s">
        <v>21</v>
      </c>
      <c r="T5104" t="s">
        <v>13312</v>
      </c>
      <c r="U5104" s="1">
        <v>45917</v>
      </c>
      <c r="V5104">
        <v>71</v>
      </c>
      <c r="W5104" t="str">
        <f t="shared" si="126"/>
        <v>60-89</v>
      </c>
    </row>
    <row r="5105" spans="1:23" x14ac:dyDescent="0.25">
      <c r="A5105" t="s">
        <v>5354</v>
      </c>
      <c r="B5105">
        <v>5564113952</v>
      </c>
      <c r="C5105">
        <v>7153851221</v>
      </c>
      <c r="D5105" s="1">
        <v>45698</v>
      </c>
      <c r="E5105">
        <v>99222</v>
      </c>
      <c r="F5105">
        <v>99201</v>
      </c>
      <c r="G5105" t="s">
        <v>3265</v>
      </c>
      <c r="H5105" s="34">
        <v>40389</v>
      </c>
      <c r="I5105" s="7">
        <v>31907</v>
      </c>
      <c r="J5105" s="7">
        <v>23544.880000000001</v>
      </c>
      <c r="K5105" s="7">
        <v>3257</v>
      </c>
      <c r="L5105" s="7">
        <v>5105.12</v>
      </c>
      <c r="M5105" s="5">
        <v>0.16</v>
      </c>
      <c r="N5105" t="s">
        <v>1138</v>
      </c>
      <c r="O5105" t="s">
        <v>30</v>
      </c>
      <c r="P5105" t="s">
        <v>3148</v>
      </c>
      <c r="Q5105" t="s">
        <v>19</v>
      </c>
      <c r="R5105" t="s">
        <v>27</v>
      </c>
      <c r="S5105" t="s">
        <v>17</v>
      </c>
      <c r="T5105" t="s">
        <v>13310</v>
      </c>
      <c r="U5105" s="1">
        <v>45772</v>
      </c>
      <c r="V5105">
        <v>74</v>
      </c>
      <c r="W5105" t="str">
        <f t="shared" si="126"/>
        <v>60-89</v>
      </c>
    </row>
    <row r="5106" spans="1:23" x14ac:dyDescent="0.25">
      <c r="A5106" t="s">
        <v>5355</v>
      </c>
      <c r="B5106">
        <v>1047078857</v>
      </c>
      <c r="C5106">
        <v>3840486378</v>
      </c>
      <c r="D5106" s="1">
        <v>45345</v>
      </c>
      <c r="E5106">
        <v>99215</v>
      </c>
      <c r="F5106">
        <v>99215</v>
      </c>
      <c r="G5106" t="s">
        <v>3410</v>
      </c>
      <c r="H5106" s="34">
        <v>57654</v>
      </c>
      <c r="I5106" s="7">
        <v>49006</v>
      </c>
      <c r="J5106" s="7">
        <v>41867.879999999997</v>
      </c>
      <c r="K5106" s="7">
        <v>6158</v>
      </c>
      <c r="L5106" s="7">
        <v>980.12</v>
      </c>
      <c r="M5106" s="5">
        <v>0.02</v>
      </c>
      <c r="N5106" t="s">
        <v>16</v>
      </c>
      <c r="O5106" t="s">
        <v>27</v>
      </c>
      <c r="P5106" t="s">
        <v>3150</v>
      </c>
      <c r="Q5106" t="s">
        <v>19</v>
      </c>
      <c r="R5106" t="s">
        <v>27</v>
      </c>
      <c r="S5106" t="s">
        <v>27</v>
      </c>
      <c r="T5106" t="s">
        <v>13310</v>
      </c>
      <c r="U5106" s="1">
        <v>45401</v>
      </c>
      <c r="V5106">
        <v>55</v>
      </c>
      <c r="W5106" t="str">
        <f t="shared" si="126"/>
        <v>30-59</v>
      </c>
    </row>
    <row r="5107" spans="1:23" x14ac:dyDescent="0.25">
      <c r="A5107" t="s">
        <v>5356</v>
      </c>
      <c r="B5107">
        <v>9695110161</v>
      </c>
      <c r="C5107">
        <v>2377860260</v>
      </c>
      <c r="D5107" s="1">
        <v>45615</v>
      </c>
      <c r="E5107">
        <v>99215</v>
      </c>
      <c r="F5107">
        <v>99203</v>
      </c>
      <c r="G5107" t="s">
        <v>495</v>
      </c>
      <c r="H5107" s="34">
        <v>71710</v>
      </c>
      <c r="I5107" s="7">
        <v>57368</v>
      </c>
      <c r="J5107" s="7">
        <v>44172.480000000003</v>
      </c>
      <c r="K5107" s="7">
        <v>5164</v>
      </c>
      <c r="L5107" s="7">
        <v>8031.52</v>
      </c>
      <c r="M5107" s="5">
        <v>0.14000000000000001</v>
      </c>
      <c r="N5107" t="s">
        <v>1135</v>
      </c>
      <c r="O5107" t="s">
        <v>30</v>
      </c>
      <c r="P5107" t="s">
        <v>97</v>
      </c>
      <c r="Q5107" t="s">
        <v>19</v>
      </c>
      <c r="R5107" t="s">
        <v>27</v>
      </c>
      <c r="S5107" t="s">
        <v>17</v>
      </c>
      <c r="T5107" t="s">
        <v>13311</v>
      </c>
      <c r="U5107" s="1">
        <v>45705</v>
      </c>
      <c r="V5107">
        <v>90</v>
      </c>
      <c r="W5107" t="str">
        <f t="shared" si="126"/>
        <v>90-119</v>
      </c>
    </row>
    <row r="5108" spans="1:23" x14ac:dyDescent="0.25">
      <c r="A5108" t="s">
        <v>5357</v>
      </c>
      <c r="B5108">
        <v>3481756343</v>
      </c>
      <c r="C5108">
        <v>4472880493</v>
      </c>
      <c r="D5108" s="1">
        <v>45747</v>
      </c>
      <c r="E5108">
        <v>99231</v>
      </c>
      <c r="F5108">
        <v>99215</v>
      </c>
      <c r="G5108" t="s">
        <v>3357</v>
      </c>
      <c r="H5108" s="34">
        <v>25247</v>
      </c>
      <c r="I5108" s="7">
        <v>19693</v>
      </c>
      <c r="J5108" s="7">
        <v>13714.4</v>
      </c>
      <c r="K5108" s="7">
        <v>2040</v>
      </c>
      <c r="L5108" s="7">
        <v>3938.6</v>
      </c>
      <c r="M5108" s="5">
        <v>0.2</v>
      </c>
      <c r="N5108" t="s">
        <v>3140</v>
      </c>
      <c r="O5108" t="s">
        <v>30</v>
      </c>
      <c r="P5108" t="s">
        <v>18</v>
      </c>
      <c r="Q5108" t="s">
        <v>19</v>
      </c>
      <c r="R5108" t="s">
        <v>38</v>
      </c>
      <c r="S5108" t="s">
        <v>27</v>
      </c>
      <c r="T5108" t="s">
        <v>13312</v>
      </c>
      <c r="U5108" s="1">
        <v>45870</v>
      </c>
      <c r="V5108">
        <v>123</v>
      </c>
      <c r="W5108" t="str">
        <f t="shared" si="126"/>
        <v>120-149</v>
      </c>
    </row>
    <row r="5109" spans="1:23" x14ac:dyDescent="0.25">
      <c r="A5109" t="s">
        <v>5358</v>
      </c>
      <c r="B5109">
        <v>2979446334</v>
      </c>
      <c r="C5109">
        <v>1467435793</v>
      </c>
      <c r="D5109" s="1">
        <v>45314</v>
      </c>
      <c r="E5109">
        <v>99231</v>
      </c>
      <c r="F5109">
        <v>71046</v>
      </c>
      <c r="G5109" t="s">
        <v>23</v>
      </c>
      <c r="H5109" s="34">
        <v>50011</v>
      </c>
      <c r="I5109" s="7">
        <v>41009</v>
      </c>
      <c r="J5109" s="7">
        <v>27100.38</v>
      </c>
      <c r="K5109" s="7">
        <v>6527</v>
      </c>
      <c r="L5109" s="7">
        <v>7381.62</v>
      </c>
      <c r="M5109" s="5">
        <v>0.18</v>
      </c>
      <c r="N5109" t="s">
        <v>3141</v>
      </c>
      <c r="O5109" t="s">
        <v>27</v>
      </c>
      <c r="P5109" t="s">
        <v>55</v>
      </c>
      <c r="Q5109" t="s">
        <v>19</v>
      </c>
      <c r="R5109" t="s">
        <v>20</v>
      </c>
      <c r="S5109" t="s">
        <v>27</v>
      </c>
      <c r="T5109" t="s">
        <v>13311</v>
      </c>
      <c r="U5109" s="1">
        <v>45458</v>
      </c>
      <c r="V5109">
        <v>144</v>
      </c>
      <c r="W5109" t="str">
        <f t="shared" si="126"/>
        <v>120-149</v>
      </c>
    </row>
    <row r="5110" spans="1:23" x14ac:dyDescent="0.25">
      <c r="A5110" t="s">
        <v>5359</v>
      </c>
      <c r="B5110">
        <v>924816546</v>
      </c>
      <c r="C5110">
        <v>7946419318</v>
      </c>
      <c r="D5110" s="1">
        <v>45945</v>
      </c>
      <c r="E5110">
        <v>99221</v>
      </c>
      <c r="F5110">
        <v>90834</v>
      </c>
      <c r="G5110" t="s">
        <v>134</v>
      </c>
      <c r="H5110" s="34">
        <v>68639</v>
      </c>
      <c r="I5110" s="7">
        <v>54911</v>
      </c>
      <c r="J5110" s="7">
        <v>40491.46</v>
      </c>
      <c r="K5110" s="7">
        <v>6732</v>
      </c>
      <c r="L5110" s="7">
        <v>7687.54</v>
      </c>
      <c r="M5110" s="5">
        <v>0.14000000000000001</v>
      </c>
      <c r="N5110" t="s">
        <v>1135</v>
      </c>
      <c r="O5110" t="s">
        <v>30</v>
      </c>
      <c r="P5110" t="s">
        <v>3149</v>
      </c>
      <c r="Q5110" t="s">
        <v>32</v>
      </c>
      <c r="R5110" t="s">
        <v>26</v>
      </c>
      <c r="S5110" t="s">
        <v>27</v>
      </c>
      <c r="T5110" t="s">
        <v>13310</v>
      </c>
      <c r="U5110" s="1">
        <v>46031</v>
      </c>
      <c r="V5110">
        <v>86</v>
      </c>
      <c r="W5110" t="str">
        <f t="shared" si="126"/>
        <v>60-89</v>
      </c>
    </row>
    <row r="5111" spans="1:23" x14ac:dyDescent="0.25">
      <c r="A5111" t="s">
        <v>5360</v>
      </c>
      <c r="B5111">
        <v>4680914019</v>
      </c>
      <c r="C5111">
        <v>3960308162</v>
      </c>
      <c r="D5111" s="1">
        <v>45719</v>
      </c>
      <c r="E5111">
        <v>99231</v>
      </c>
      <c r="F5111">
        <v>99201</v>
      </c>
      <c r="G5111" t="s">
        <v>3286</v>
      </c>
      <c r="H5111" s="34">
        <v>78048</v>
      </c>
      <c r="I5111" s="7">
        <v>61658</v>
      </c>
      <c r="J5111" s="7">
        <v>46108.72</v>
      </c>
      <c r="K5111" s="7">
        <v>5684</v>
      </c>
      <c r="L5111" s="7">
        <v>9865.2800000000007</v>
      </c>
      <c r="M5111" s="5">
        <v>0.16</v>
      </c>
      <c r="N5111" t="s">
        <v>1138</v>
      </c>
      <c r="O5111" t="s">
        <v>30</v>
      </c>
      <c r="P5111" t="s">
        <v>18</v>
      </c>
      <c r="Q5111" t="s">
        <v>19</v>
      </c>
      <c r="R5111" t="s">
        <v>21</v>
      </c>
      <c r="S5111" t="s">
        <v>17</v>
      </c>
      <c r="T5111" t="s">
        <v>13312</v>
      </c>
      <c r="U5111" s="1">
        <v>45781</v>
      </c>
      <c r="V5111">
        <v>62</v>
      </c>
      <c r="W5111" t="str">
        <f t="shared" si="126"/>
        <v>60-89</v>
      </c>
    </row>
    <row r="5112" spans="1:23" x14ac:dyDescent="0.25">
      <c r="A5112" t="s">
        <v>5361</v>
      </c>
      <c r="B5112">
        <v>8309577051</v>
      </c>
      <c r="C5112">
        <v>4344947324</v>
      </c>
      <c r="D5112" s="1">
        <v>45292</v>
      </c>
      <c r="E5112">
        <v>99231</v>
      </c>
      <c r="F5112">
        <v>97110</v>
      </c>
      <c r="G5112" t="s">
        <v>71</v>
      </c>
      <c r="H5112" s="34">
        <v>66525</v>
      </c>
      <c r="I5112" s="7">
        <v>49894</v>
      </c>
      <c r="J5112" s="7">
        <v>42409.9</v>
      </c>
      <c r="K5112" s="7">
        <v>0</v>
      </c>
      <c r="L5112" s="7">
        <v>7484.1</v>
      </c>
      <c r="M5112" s="5">
        <v>0.15</v>
      </c>
      <c r="N5112" t="s">
        <v>1139</v>
      </c>
      <c r="O5112" t="s">
        <v>17</v>
      </c>
      <c r="P5112" t="s">
        <v>3146</v>
      </c>
      <c r="Q5112" t="s">
        <v>32</v>
      </c>
      <c r="R5112" t="s">
        <v>21</v>
      </c>
      <c r="S5112" t="s">
        <v>17</v>
      </c>
      <c r="T5112" t="s">
        <v>13310</v>
      </c>
      <c r="U5112" s="1">
        <v>45458</v>
      </c>
      <c r="V5112">
        <v>166</v>
      </c>
      <c r="W5112" t="str">
        <f t="shared" si="126"/>
        <v>150-179</v>
      </c>
    </row>
    <row r="5113" spans="1:23" x14ac:dyDescent="0.25">
      <c r="A5113" t="s">
        <v>5362</v>
      </c>
      <c r="B5113">
        <v>857679301</v>
      </c>
      <c r="C5113">
        <v>5505566633</v>
      </c>
      <c r="D5113" s="1">
        <v>45878</v>
      </c>
      <c r="E5113">
        <v>99213</v>
      </c>
      <c r="F5113">
        <v>99291</v>
      </c>
      <c r="G5113" t="s">
        <v>3537</v>
      </c>
      <c r="H5113" s="34">
        <v>10843</v>
      </c>
      <c r="I5113" s="7">
        <v>7807</v>
      </c>
      <c r="J5113" s="7">
        <v>7182.44</v>
      </c>
      <c r="K5113" s="7">
        <v>0</v>
      </c>
      <c r="L5113" s="7">
        <v>624.55999999999995</v>
      </c>
      <c r="M5113" s="5">
        <v>0.08</v>
      </c>
      <c r="N5113" t="s">
        <v>24</v>
      </c>
      <c r="O5113" t="s">
        <v>17</v>
      </c>
      <c r="P5113" t="s">
        <v>25</v>
      </c>
      <c r="Q5113" t="s">
        <v>19</v>
      </c>
      <c r="R5113" t="s">
        <v>27</v>
      </c>
      <c r="S5113" t="s">
        <v>21</v>
      </c>
      <c r="T5113" t="s">
        <v>13311</v>
      </c>
      <c r="U5113" s="1">
        <v>45996</v>
      </c>
      <c r="V5113">
        <v>118</v>
      </c>
      <c r="W5113" t="str">
        <f t="shared" si="126"/>
        <v>90-119</v>
      </c>
    </row>
    <row r="5114" spans="1:23" x14ac:dyDescent="0.25">
      <c r="A5114" t="s">
        <v>5363</v>
      </c>
      <c r="B5114">
        <v>2948066827</v>
      </c>
      <c r="C5114">
        <v>8700062173</v>
      </c>
      <c r="D5114" s="1">
        <v>45487</v>
      </c>
      <c r="E5114">
        <v>99221</v>
      </c>
      <c r="F5114">
        <v>99205</v>
      </c>
      <c r="G5114" t="s">
        <v>81</v>
      </c>
      <c r="H5114" s="34">
        <v>44202</v>
      </c>
      <c r="I5114" s="7">
        <v>33152</v>
      </c>
      <c r="J5114" s="7">
        <v>22629.200000000001</v>
      </c>
      <c r="K5114" s="7">
        <v>5550</v>
      </c>
      <c r="L5114" s="7">
        <v>4972.8</v>
      </c>
      <c r="M5114" s="5">
        <v>0.15</v>
      </c>
      <c r="N5114" t="s">
        <v>1139</v>
      </c>
      <c r="O5114" t="s">
        <v>27</v>
      </c>
      <c r="P5114" t="s">
        <v>3147</v>
      </c>
      <c r="Q5114" t="s">
        <v>19</v>
      </c>
      <c r="R5114" t="s">
        <v>21</v>
      </c>
      <c r="S5114" t="s">
        <v>21</v>
      </c>
      <c r="T5114" t="s">
        <v>13310</v>
      </c>
      <c r="U5114" s="1">
        <v>45539</v>
      </c>
      <c r="V5114">
        <v>52</v>
      </c>
      <c r="W5114" t="str">
        <f t="shared" si="126"/>
        <v>30-59</v>
      </c>
    </row>
    <row r="5115" spans="1:23" x14ac:dyDescent="0.25">
      <c r="A5115" t="s">
        <v>5364</v>
      </c>
      <c r="B5115">
        <v>9768558124</v>
      </c>
      <c r="C5115">
        <v>9922123795</v>
      </c>
      <c r="D5115" s="1">
        <v>45815</v>
      </c>
      <c r="E5115">
        <v>99221</v>
      </c>
      <c r="F5115">
        <v>99215</v>
      </c>
      <c r="G5115" t="s">
        <v>3286</v>
      </c>
      <c r="H5115" s="34">
        <v>9066</v>
      </c>
      <c r="I5115" s="7">
        <v>7434</v>
      </c>
      <c r="J5115" s="7">
        <v>6095.88</v>
      </c>
      <c r="K5115" s="7">
        <v>0</v>
      </c>
      <c r="L5115" s="7">
        <v>1338.12</v>
      </c>
      <c r="M5115" s="5">
        <v>0.18</v>
      </c>
      <c r="N5115" t="s">
        <v>3141</v>
      </c>
      <c r="O5115" t="s">
        <v>17</v>
      </c>
      <c r="P5115" t="s">
        <v>18</v>
      </c>
      <c r="Q5115" t="s">
        <v>19</v>
      </c>
      <c r="R5115" t="s">
        <v>21</v>
      </c>
      <c r="S5115" t="s">
        <v>27</v>
      </c>
      <c r="T5115" t="s">
        <v>13312</v>
      </c>
      <c r="U5115" s="1">
        <v>45925</v>
      </c>
      <c r="V5115">
        <v>110</v>
      </c>
      <c r="W5115" t="str">
        <f t="shared" si="126"/>
        <v>90-119</v>
      </c>
    </row>
    <row r="5116" spans="1:23" x14ac:dyDescent="0.25">
      <c r="A5116" t="s">
        <v>5365</v>
      </c>
      <c r="B5116">
        <v>965954788</v>
      </c>
      <c r="C5116">
        <v>9706153585</v>
      </c>
      <c r="D5116" s="1">
        <v>45871</v>
      </c>
      <c r="E5116">
        <v>99221</v>
      </c>
      <c r="F5116">
        <v>99204</v>
      </c>
      <c r="G5116" t="s">
        <v>3331</v>
      </c>
      <c r="H5116" s="34">
        <v>51058</v>
      </c>
      <c r="I5116" s="7">
        <v>40336</v>
      </c>
      <c r="J5116" s="7">
        <v>33882.239999999998</v>
      </c>
      <c r="K5116" s="7">
        <v>0</v>
      </c>
      <c r="L5116" s="7">
        <v>6453.76</v>
      </c>
      <c r="M5116" s="5">
        <v>0.16</v>
      </c>
      <c r="N5116" t="s">
        <v>1138</v>
      </c>
      <c r="O5116" t="s">
        <v>17</v>
      </c>
      <c r="P5116" t="s">
        <v>3146</v>
      </c>
      <c r="Q5116" t="s">
        <v>32</v>
      </c>
      <c r="R5116" t="s">
        <v>20</v>
      </c>
      <c r="S5116" t="s">
        <v>21</v>
      </c>
      <c r="T5116" t="s">
        <v>13312</v>
      </c>
      <c r="U5116" s="1">
        <v>45954</v>
      </c>
      <c r="V5116">
        <v>83</v>
      </c>
      <c r="W5116" t="str">
        <f t="shared" si="126"/>
        <v>60-89</v>
      </c>
    </row>
    <row r="5117" spans="1:23" x14ac:dyDescent="0.25">
      <c r="A5117" t="s">
        <v>5366</v>
      </c>
      <c r="B5117">
        <v>1550053255</v>
      </c>
      <c r="C5117">
        <v>9677203702</v>
      </c>
      <c r="D5117" s="1">
        <v>45803</v>
      </c>
      <c r="E5117">
        <v>99221</v>
      </c>
      <c r="F5117">
        <v>99203</v>
      </c>
      <c r="G5117" t="s">
        <v>291</v>
      </c>
      <c r="H5117" s="34">
        <v>38299</v>
      </c>
      <c r="I5117" s="7">
        <v>31405</v>
      </c>
      <c r="J5117" s="7">
        <v>25752.1</v>
      </c>
      <c r="K5117" s="7">
        <v>0</v>
      </c>
      <c r="L5117" s="7">
        <v>5652.9</v>
      </c>
      <c r="M5117" s="5">
        <v>0.18</v>
      </c>
      <c r="N5117" t="s">
        <v>3141</v>
      </c>
      <c r="O5117" t="s">
        <v>17</v>
      </c>
      <c r="P5117" t="s">
        <v>58</v>
      </c>
      <c r="Q5117" t="s">
        <v>32</v>
      </c>
      <c r="R5117" t="s">
        <v>27</v>
      </c>
      <c r="S5117" t="s">
        <v>21</v>
      </c>
      <c r="T5117" t="s">
        <v>13310</v>
      </c>
      <c r="U5117" s="1">
        <v>45875</v>
      </c>
      <c r="V5117">
        <v>72</v>
      </c>
      <c r="W5117" t="str">
        <f t="shared" si="126"/>
        <v>60-89</v>
      </c>
    </row>
    <row r="5118" spans="1:23" x14ac:dyDescent="0.25">
      <c r="A5118" t="s">
        <v>5367</v>
      </c>
      <c r="B5118">
        <v>9950175506</v>
      </c>
      <c r="C5118">
        <v>3945860481</v>
      </c>
      <c r="D5118" s="1">
        <v>45676</v>
      </c>
      <c r="E5118">
        <v>99238</v>
      </c>
      <c r="F5118">
        <v>99202</v>
      </c>
      <c r="G5118" t="s">
        <v>296</v>
      </c>
      <c r="H5118" s="34">
        <v>52048</v>
      </c>
      <c r="I5118" s="7">
        <v>37475</v>
      </c>
      <c r="J5118" s="7">
        <v>34477</v>
      </c>
      <c r="K5118" s="7">
        <v>0</v>
      </c>
      <c r="L5118" s="7">
        <v>2998</v>
      </c>
      <c r="M5118" s="5">
        <v>0.08</v>
      </c>
      <c r="N5118" t="s">
        <v>24</v>
      </c>
      <c r="O5118" t="s">
        <v>17</v>
      </c>
      <c r="P5118" t="s">
        <v>3148</v>
      </c>
      <c r="Q5118" t="s">
        <v>32</v>
      </c>
      <c r="R5118" t="s">
        <v>27</v>
      </c>
      <c r="S5118" t="s">
        <v>21</v>
      </c>
      <c r="T5118" t="s">
        <v>13311</v>
      </c>
      <c r="U5118" s="1">
        <v>45825</v>
      </c>
      <c r="V5118">
        <v>149</v>
      </c>
      <c r="W5118" t="str">
        <f t="shared" si="126"/>
        <v>120-149</v>
      </c>
    </row>
    <row r="5119" spans="1:23" x14ac:dyDescent="0.25">
      <c r="A5119" t="s">
        <v>5368</v>
      </c>
      <c r="B5119">
        <v>6235742059</v>
      </c>
      <c r="C5119">
        <v>3841327425</v>
      </c>
      <c r="D5119" s="1">
        <v>45776</v>
      </c>
      <c r="E5119">
        <v>99233</v>
      </c>
      <c r="F5119">
        <v>99203</v>
      </c>
      <c r="G5119" t="s">
        <v>3220</v>
      </c>
      <c r="H5119" s="34">
        <v>62295</v>
      </c>
      <c r="I5119" s="7">
        <v>40492</v>
      </c>
      <c r="J5119" s="7">
        <v>35632.959999999999</v>
      </c>
      <c r="K5119" s="7">
        <v>0</v>
      </c>
      <c r="L5119" s="7">
        <v>4859.04</v>
      </c>
      <c r="M5119" s="5">
        <v>0.12</v>
      </c>
      <c r="N5119" t="s">
        <v>46</v>
      </c>
      <c r="O5119" t="s">
        <v>17</v>
      </c>
      <c r="P5119" t="s">
        <v>18</v>
      </c>
      <c r="Q5119" t="s">
        <v>32</v>
      </c>
      <c r="R5119" t="s">
        <v>26</v>
      </c>
      <c r="S5119" t="s">
        <v>21</v>
      </c>
      <c r="T5119" t="s">
        <v>13311</v>
      </c>
      <c r="U5119" s="1">
        <v>45821</v>
      </c>
      <c r="V5119">
        <v>45</v>
      </c>
      <c r="W5119" t="str">
        <f t="shared" si="126"/>
        <v>30-59</v>
      </c>
    </row>
    <row r="5120" spans="1:23" x14ac:dyDescent="0.25">
      <c r="A5120" t="s">
        <v>5369</v>
      </c>
      <c r="B5120">
        <v>5412689146</v>
      </c>
      <c r="C5120">
        <v>2759247647</v>
      </c>
      <c r="D5120" s="1">
        <v>45715</v>
      </c>
      <c r="E5120">
        <v>99213</v>
      </c>
      <c r="F5120">
        <v>99203</v>
      </c>
      <c r="G5120" t="s">
        <v>3365</v>
      </c>
      <c r="H5120" s="34">
        <v>66606</v>
      </c>
      <c r="I5120" s="7">
        <v>43294</v>
      </c>
      <c r="J5120" s="7">
        <v>33314.720000000001</v>
      </c>
      <c r="K5120" s="7">
        <v>4784</v>
      </c>
      <c r="L5120" s="7">
        <v>5195.28</v>
      </c>
      <c r="M5120" s="5">
        <v>0.12</v>
      </c>
      <c r="N5120" t="s">
        <v>46</v>
      </c>
      <c r="O5120" t="s">
        <v>30</v>
      </c>
      <c r="P5120" t="s">
        <v>31</v>
      </c>
      <c r="Q5120" t="s">
        <v>19</v>
      </c>
      <c r="R5120" t="s">
        <v>20</v>
      </c>
      <c r="S5120" t="s">
        <v>21</v>
      </c>
      <c r="T5120" t="s">
        <v>13310</v>
      </c>
      <c r="U5120" s="1">
        <v>45777</v>
      </c>
      <c r="V5120">
        <v>62</v>
      </c>
      <c r="W5120" t="str">
        <f t="shared" si="126"/>
        <v>60-89</v>
      </c>
    </row>
    <row r="5121" spans="1:23" x14ac:dyDescent="0.25">
      <c r="A5121" t="s">
        <v>5370</v>
      </c>
      <c r="B5121">
        <v>2645484987</v>
      </c>
      <c r="C5121">
        <v>5478088724</v>
      </c>
      <c r="D5121" s="1">
        <v>45336</v>
      </c>
      <c r="E5121">
        <v>99232</v>
      </c>
      <c r="F5121">
        <v>93000</v>
      </c>
      <c r="G5121" t="s">
        <v>99</v>
      </c>
      <c r="H5121" s="34">
        <v>46532</v>
      </c>
      <c r="I5121" s="7">
        <v>36760</v>
      </c>
      <c r="J5121" s="7">
        <v>30878.400000000001</v>
      </c>
      <c r="K5121" s="7">
        <v>0</v>
      </c>
      <c r="L5121" s="7">
        <v>5881.6</v>
      </c>
      <c r="M5121" s="5">
        <v>0.16</v>
      </c>
      <c r="N5121" t="s">
        <v>1138</v>
      </c>
      <c r="O5121" t="s">
        <v>17</v>
      </c>
      <c r="P5121" t="s">
        <v>18</v>
      </c>
      <c r="Q5121" t="s">
        <v>19</v>
      </c>
      <c r="R5121" t="s">
        <v>27</v>
      </c>
      <c r="S5121" t="s">
        <v>21</v>
      </c>
      <c r="T5121" t="s">
        <v>13312</v>
      </c>
      <c r="U5121" s="1">
        <v>45510</v>
      </c>
      <c r="V5121">
        <v>173</v>
      </c>
      <c r="W5121" t="str">
        <f t="shared" si="126"/>
        <v>150-179</v>
      </c>
    </row>
    <row r="5122" spans="1:23" x14ac:dyDescent="0.25">
      <c r="A5122" t="s">
        <v>5371</v>
      </c>
      <c r="B5122">
        <v>3320443478</v>
      </c>
      <c r="C5122">
        <v>7851750205</v>
      </c>
      <c r="D5122" s="1">
        <v>45620</v>
      </c>
      <c r="E5122">
        <v>99221</v>
      </c>
      <c r="F5122">
        <v>99285</v>
      </c>
      <c r="G5122" t="s">
        <v>3174</v>
      </c>
      <c r="H5122" s="34">
        <v>27582</v>
      </c>
      <c r="I5122" s="7">
        <v>20687</v>
      </c>
      <c r="J5122" s="7">
        <v>15818.95</v>
      </c>
      <c r="K5122" s="7">
        <v>1765</v>
      </c>
      <c r="L5122" s="7">
        <v>3103.05</v>
      </c>
      <c r="M5122" s="5">
        <v>0.15</v>
      </c>
      <c r="N5122" t="s">
        <v>1139</v>
      </c>
      <c r="O5122" t="s">
        <v>30</v>
      </c>
      <c r="P5122" t="s">
        <v>3148</v>
      </c>
      <c r="Q5122" t="s">
        <v>19</v>
      </c>
      <c r="R5122" t="s">
        <v>26</v>
      </c>
      <c r="S5122" t="s">
        <v>21</v>
      </c>
      <c r="T5122" t="s">
        <v>13310</v>
      </c>
      <c r="U5122" s="1">
        <v>45775</v>
      </c>
      <c r="V5122">
        <v>155</v>
      </c>
      <c r="W5122" t="str">
        <f t="shared" si="126"/>
        <v>150-179</v>
      </c>
    </row>
    <row r="5123" spans="1:23" x14ac:dyDescent="0.25">
      <c r="A5123" t="s">
        <v>5372</v>
      </c>
      <c r="B5123">
        <v>2645288243</v>
      </c>
      <c r="C5123">
        <v>1378221835</v>
      </c>
      <c r="D5123" s="1">
        <v>45551</v>
      </c>
      <c r="E5123">
        <v>99221</v>
      </c>
      <c r="F5123">
        <v>71046</v>
      </c>
      <c r="G5123" t="s">
        <v>3531</v>
      </c>
      <c r="H5123" s="34">
        <v>32028</v>
      </c>
      <c r="I5123" s="7">
        <v>23060</v>
      </c>
      <c r="J5123" s="7">
        <v>21215.200000000001</v>
      </c>
      <c r="K5123" s="7">
        <v>0</v>
      </c>
      <c r="L5123" s="7">
        <v>1844.8</v>
      </c>
      <c r="M5123" s="5">
        <v>0.08</v>
      </c>
      <c r="N5123" t="s">
        <v>24</v>
      </c>
      <c r="O5123" t="s">
        <v>17</v>
      </c>
      <c r="P5123" t="s">
        <v>31</v>
      </c>
      <c r="Q5123" t="s">
        <v>19</v>
      </c>
      <c r="R5123" t="s">
        <v>27</v>
      </c>
      <c r="S5123" t="s">
        <v>27</v>
      </c>
      <c r="T5123" t="s">
        <v>13312</v>
      </c>
      <c r="U5123" s="1">
        <v>45613</v>
      </c>
      <c r="V5123">
        <v>62</v>
      </c>
      <c r="W5123" t="str">
        <f t="shared" ref="W5123:W5186" si="127">IF(V5123="","",IF(V5123&lt;30,"0-29",IF(V5123&lt;60,"30-59",IF(V5123&lt;90,"60-89",IF(V5123&lt;120,"90-119",IF(V5123&lt;150,"120-149",IF(V5123&lt;180,"150-179",IF(V5123&lt;210,"180-209",IF(V5123&lt;240,"210-239",IF(V5123&lt;270,"240-269",IF(V5123&lt;300,"270-299",IF(V5123&lt;330,"300-329",IF(V5123&lt;360,"330-359","360+")))))))))))))</f>
        <v>60-89</v>
      </c>
    </row>
    <row r="5124" spans="1:23" x14ac:dyDescent="0.25">
      <c r="A5124" t="s">
        <v>5373</v>
      </c>
      <c r="B5124">
        <v>6725565608</v>
      </c>
      <c r="C5124">
        <v>3706649189</v>
      </c>
      <c r="D5124" s="1">
        <v>45764</v>
      </c>
      <c r="E5124">
        <v>99221</v>
      </c>
      <c r="F5124">
        <v>85025</v>
      </c>
      <c r="G5124" t="s">
        <v>146</v>
      </c>
      <c r="H5124" s="34">
        <v>33987</v>
      </c>
      <c r="I5124" s="7">
        <v>25490</v>
      </c>
      <c r="J5124" s="7">
        <v>17906.5</v>
      </c>
      <c r="K5124" s="7">
        <v>3760</v>
      </c>
      <c r="L5124" s="7">
        <v>3823.5</v>
      </c>
      <c r="M5124" s="5">
        <v>0.15</v>
      </c>
      <c r="N5124" t="s">
        <v>1139</v>
      </c>
      <c r="O5124" t="s">
        <v>27</v>
      </c>
      <c r="P5124" t="s">
        <v>25</v>
      </c>
      <c r="Q5124" t="s">
        <v>19</v>
      </c>
      <c r="R5124" t="s">
        <v>21</v>
      </c>
      <c r="S5124" t="s">
        <v>17</v>
      </c>
      <c r="T5124" t="s">
        <v>13311</v>
      </c>
      <c r="U5124" s="1">
        <v>45850</v>
      </c>
      <c r="V5124">
        <v>86</v>
      </c>
      <c r="W5124" t="str">
        <f t="shared" si="127"/>
        <v>60-89</v>
      </c>
    </row>
    <row r="5125" spans="1:23" x14ac:dyDescent="0.25">
      <c r="A5125" t="s">
        <v>5374</v>
      </c>
      <c r="B5125">
        <v>638614547</v>
      </c>
      <c r="C5125">
        <v>7516496176</v>
      </c>
      <c r="D5125" s="1">
        <v>45348</v>
      </c>
      <c r="E5125">
        <v>99214</v>
      </c>
      <c r="F5125">
        <v>99284</v>
      </c>
      <c r="G5125" t="s">
        <v>42</v>
      </c>
      <c r="H5125" s="34">
        <v>44973</v>
      </c>
      <c r="I5125" s="7">
        <v>35978</v>
      </c>
      <c r="J5125" s="7">
        <v>30941.08</v>
      </c>
      <c r="K5125" s="7">
        <v>0</v>
      </c>
      <c r="L5125" s="7">
        <v>5036.92</v>
      </c>
      <c r="M5125" s="5">
        <v>0.14000000000000001</v>
      </c>
      <c r="N5125" t="s">
        <v>1135</v>
      </c>
      <c r="O5125" t="s">
        <v>17</v>
      </c>
      <c r="P5125" t="s">
        <v>3147</v>
      </c>
      <c r="Q5125" t="s">
        <v>32</v>
      </c>
      <c r="R5125" t="s">
        <v>20</v>
      </c>
      <c r="S5125" t="s">
        <v>21</v>
      </c>
      <c r="T5125" t="s">
        <v>13311</v>
      </c>
      <c r="U5125" s="1">
        <v>45407</v>
      </c>
      <c r="V5125">
        <v>59</v>
      </c>
      <c r="W5125" t="str">
        <f t="shared" si="127"/>
        <v>30-59</v>
      </c>
    </row>
    <row r="5126" spans="1:23" x14ac:dyDescent="0.25">
      <c r="A5126" t="s">
        <v>5375</v>
      </c>
      <c r="B5126">
        <v>5284286476</v>
      </c>
      <c r="C5126">
        <v>5172372652</v>
      </c>
      <c r="D5126" s="1">
        <v>45695</v>
      </c>
      <c r="E5126">
        <v>99231</v>
      </c>
      <c r="F5126">
        <v>99282</v>
      </c>
      <c r="G5126" t="s">
        <v>415</v>
      </c>
      <c r="H5126" s="34">
        <v>78359</v>
      </c>
      <c r="I5126" s="7">
        <v>66605</v>
      </c>
      <c r="J5126" s="7">
        <v>45112.9</v>
      </c>
      <c r="K5126" s="7">
        <v>20160</v>
      </c>
      <c r="L5126" s="7">
        <v>1332.1</v>
      </c>
      <c r="M5126" s="5">
        <v>0.02</v>
      </c>
      <c r="N5126" t="s">
        <v>16</v>
      </c>
      <c r="O5126" t="s">
        <v>27</v>
      </c>
      <c r="P5126" t="s">
        <v>25</v>
      </c>
      <c r="Q5126" t="s">
        <v>32</v>
      </c>
      <c r="R5126" t="s">
        <v>26</v>
      </c>
      <c r="S5126" t="s">
        <v>27</v>
      </c>
      <c r="T5126" t="s">
        <v>13310</v>
      </c>
      <c r="U5126" s="1">
        <v>45734</v>
      </c>
      <c r="V5126">
        <v>39</v>
      </c>
      <c r="W5126" t="str">
        <f t="shared" si="127"/>
        <v>30-59</v>
      </c>
    </row>
    <row r="5127" spans="1:23" x14ac:dyDescent="0.25">
      <c r="A5127" t="s">
        <v>5376</v>
      </c>
      <c r="B5127">
        <v>3076943535</v>
      </c>
      <c r="C5127">
        <v>6099101899</v>
      </c>
      <c r="D5127" s="1">
        <v>45347</v>
      </c>
      <c r="E5127">
        <v>99233</v>
      </c>
      <c r="F5127">
        <v>99211</v>
      </c>
      <c r="G5127" t="s">
        <v>87</v>
      </c>
      <c r="H5127" s="34">
        <v>36573</v>
      </c>
      <c r="I5127" s="7">
        <v>28527</v>
      </c>
      <c r="J5127" s="7">
        <v>21305.599999999999</v>
      </c>
      <c r="K5127" s="7">
        <v>1516</v>
      </c>
      <c r="L5127" s="7">
        <v>5705.4</v>
      </c>
      <c r="M5127" s="5">
        <v>0.2</v>
      </c>
      <c r="N5127" t="s">
        <v>3140</v>
      </c>
      <c r="O5127" t="s">
        <v>30</v>
      </c>
      <c r="P5127" t="s">
        <v>55</v>
      </c>
      <c r="Q5127" t="s">
        <v>32</v>
      </c>
      <c r="R5127" t="s">
        <v>20</v>
      </c>
      <c r="S5127" t="s">
        <v>21</v>
      </c>
      <c r="T5127" t="s">
        <v>13311</v>
      </c>
      <c r="U5127" s="1">
        <v>45383</v>
      </c>
      <c r="V5127">
        <v>36</v>
      </c>
      <c r="W5127" t="str">
        <f t="shared" si="127"/>
        <v>30-59</v>
      </c>
    </row>
    <row r="5128" spans="1:23" x14ac:dyDescent="0.25">
      <c r="A5128" t="s">
        <v>5377</v>
      </c>
      <c r="B5128">
        <v>2636733339</v>
      </c>
      <c r="C5128">
        <v>5750788988</v>
      </c>
      <c r="D5128" s="1">
        <v>45861</v>
      </c>
      <c r="E5128">
        <v>99233</v>
      </c>
      <c r="F5128">
        <v>99204</v>
      </c>
      <c r="G5128" t="s">
        <v>3218</v>
      </c>
      <c r="H5128" s="34">
        <v>54667</v>
      </c>
      <c r="I5128" s="7">
        <v>41000</v>
      </c>
      <c r="J5128" s="7">
        <v>30352</v>
      </c>
      <c r="K5128" s="7">
        <v>4498</v>
      </c>
      <c r="L5128" s="7">
        <v>6150</v>
      </c>
      <c r="M5128" s="5">
        <v>0.15</v>
      </c>
      <c r="N5128" t="s">
        <v>1139</v>
      </c>
      <c r="O5128" t="s">
        <v>27</v>
      </c>
      <c r="P5128" t="s">
        <v>25</v>
      </c>
      <c r="Q5128" t="s">
        <v>32</v>
      </c>
      <c r="R5128" t="s">
        <v>21</v>
      </c>
      <c r="S5128" t="s">
        <v>27</v>
      </c>
      <c r="T5128" t="s">
        <v>13310</v>
      </c>
      <c r="U5128" s="1">
        <v>45967</v>
      </c>
      <c r="V5128">
        <v>106</v>
      </c>
      <c r="W5128" t="str">
        <f t="shared" si="127"/>
        <v>90-119</v>
      </c>
    </row>
    <row r="5129" spans="1:23" x14ac:dyDescent="0.25">
      <c r="A5129" t="s">
        <v>5378</v>
      </c>
      <c r="B5129">
        <v>7665860112</v>
      </c>
      <c r="C5129">
        <v>6591999826</v>
      </c>
      <c r="D5129" s="1">
        <v>45486</v>
      </c>
      <c r="E5129">
        <v>99214</v>
      </c>
      <c r="F5129">
        <v>90834</v>
      </c>
      <c r="G5129" t="s">
        <v>3537</v>
      </c>
      <c r="H5129" s="34">
        <v>99432</v>
      </c>
      <c r="I5129" s="7">
        <v>84517</v>
      </c>
      <c r="J5129" s="7">
        <v>71656.66</v>
      </c>
      <c r="K5129" s="7">
        <v>11170</v>
      </c>
      <c r="L5129" s="7">
        <v>1690.34</v>
      </c>
      <c r="M5129" s="5">
        <v>0.02</v>
      </c>
      <c r="N5129" t="s">
        <v>16</v>
      </c>
      <c r="O5129" t="s">
        <v>30</v>
      </c>
      <c r="P5129" t="s">
        <v>35</v>
      </c>
      <c r="Q5129" t="s">
        <v>19</v>
      </c>
      <c r="R5129" t="s">
        <v>26</v>
      </c>
      <c r="S5129" t="s">
        <v>21</v>
      </c>
      <c r="T5129" t="s">
        <v>13310</v>
      </c>
      <c r="U5129" s="1">
        <v>45612</v>
      </c>
      <c r="V5129">
        <v>126</v>
      </c>
      <c r="W5129" t="str">
        <f t="shared" si="127"/>
        <v>120-149</v>
      </c>
    </row>
    <row r="5130" spans="1:23" x14ac:dyDescent="0.25">
      <c r="A5130" t="s">
        <v>5379</v>
      </c>
      <c r="B5130">
        <v>7567396097</v>
      </c>
      <c r="C5130">
        <v>9596902154</v>
      </c>
      <c r="D5130" s="1">
        <v>45410</v>
      </c>
      <c r="E5130">
        <v>99231</v>
      </c>
      <c r="F5130">
        <v>99291</v>
      </c>
      <c r="G5130" t="s">
        <v>106</v>
      </c>
      <c r="H5130" s="34">
        <v>16666</v>
      </c>
      <c r="I5130" s="7">
        <v>13333</v>
      </c>
      <c r="J5130" s="7">
        <v>9737.3799999999992</v>
      </c>
      <c r="K5130" s="7">
        <v>1729</v>
      </c>
      <c r="L5130" s="7">
        <v>1866.62</v>
      </c>
      <c r="M5130" s="5">
        <v>0.14000000000000001</v>
      </c>
      <c r="N5130" t="s">
        <v>1135</v>
      </c>
      <c r="O5130" t="s">
        <v>27</v>
      </c>
      <c r="P5130" t="s">
        <v>31</v>
      </c>
      <c r="Q5130" t="s">
        <v>19</v>
      </c>
      <c r="R5130" t="s">
        <v>20</v>
      </c>
      <c r="S5130" t="s">
        <v>27</v>
      </c>
      <c r="T5130" t="s">
        <v>13312</v>
      </c>
      <c r="U5130" s="1">
        <v>45446</v>
      </c>
      <c r="V5130">
        <v>36</v>
      </c>
      <c r="W5130" t="str">
        <f t="shared" si="127"/>
        <v>30-59</v>
      </c>
    </row>
    <row r="5131" spans="1:23" x14ac:dyDescent="0.25">
      <c r="A5131" t="s">
        <v>5380</v>
      </c>
      <c r="B5131">
        <v>7549485897</v>
      </c>
      <c r="C5131">
        <v>5677950252</v>
      </c>
      <c r="D5131" s="1">
        <v>45920</v>
      </c>
      <c r="E5131">
        <v>99231</v>
      </c>
      <c r="F5131">
        <v>81000</v>
      </c>
      <c r="G5131" t="s">
        <v>127</v>
      </c>
      <c r="H5131" s="34">
        <v>28260</v>
      </c>
      <c r="I5131" s="7">
        <v>18369</v>
      </c>
      <c r="J5131" s="7">
        <v>16164.72</v>
      </c>
      <c r="K5131" s="7">
        <v>0</v>
      </c>
      <c r="L5131" s="7">
        <v>2204.2800000000002</v>
      </c>
      <c r="M5131" s="5">
        <v>0.12</v>
      </c>
      <c r="N5131" t="s">
        <v>46</v>
      </c>
      <c r="O5131" t="s">
        <v>17</v>
      </c>
      <c r="P5131" t="s">
        <v>3147</v>
      </c>
      <c r="Q5131" t="s">
        <v>32</v>
      </c>
      <c r="R5131" t="s">
        <v>43</v>
      </c>
      <c r="S5131" t="s">
        <v>21</v>
      </c>
      <c r="T5131" t="s">
        <v>13312</v>
      </c>
      <c r="U5131" s="1">
        <v>45996</v>
      </c>
      <c r="V5131">
        <v>76</v>
      </c>
      <c r="W5131" t="str">
        <f t="shared" si="127"/>
        <v>60-89</v>
      </c>
    </row>
    <row r="5132" spans="1:23" x14ac:dyDescent="0.25">
      <c r="A5132" t="s">
        <v>5381</v>
      </c>
      <c r="B5132">
        <v>7878615665</v>
      </c>
      <c r="C5132">
        <v>4624973851</v>
      </c>
      <c r="D5132" s="1">
        <v>45618</v>
      </c>
      <c r="E5132">
        <v>99223</v>
      </c>
      <c r="F5132">
        <v>99204</v>
      </c>
      <c r="G5132" t="s">
        <v>3325</v>
      </c>
      <c r="H5132" s="34">
        <v>16736</v>
      </c>
      <c r="I5132" s="7">
        <v>13389</v>
      </c>
      <c r="J5132" s="7">
        <v>11514.54</v>
      </c>
      <c r="K5132" s="7">
        <v>0</v>
      </c>
      <c r="L5132" s="7">
        <v>1874.46</v>
      </c>
      <c r="M5132" s="5">
        <v>0.14000000000000001</v>
      </c>
      <c r="N5132" t="s">
        <v>1135</v>
      </c>
      <c r="O5132" t="s">
        <v>17</v>
      </c>
      <c r="P5132" t="s">
        <v>3150</v>
      </c>
      <c r="Q5132" t="s">
        <v>19</v>
      </c>
      <c r="R5132" t="s">
        <v>27</v>
      </c>
      <c r="S5132" t="s">
        <v>21</v>
      </c>
      <c r="T5132" t="s">
        <v>13310</v>
      </c>
      <c r="U5132" s="1">
        <v>45653</v>
      </c>
      <c r="V5132">
        <v>35</v>
      </c>
      <c r="W5132" t="str">
        <f t="shared" si="127"/>
        <v>30-59</v>
      </c>
    </row>
    <row r="5133" spans="1:23" x14ac:dyDescent="0.25">
      <c r="A5133" t="s">
        <v>5382</v>
      </c>
      <c r="B5133">
        <v>2137437558</v>
      </c>
      <c r="C5133">
        <v>6509071922</v>
      </c>
      <c r="D5133" s="1">
        <v>45934</v>
      </c>
      <c r="E5133">
        <v>99231</v>
      </c>
      <c r="F5133">
        <v>99281</v>
      </c>
      <c r="G5133" t="s">
        <v>81</v>
      </c>
      <c r="H5133" s="34">
        <v>84490</v>
      </c>
      <c r="I5133" s="7">
        <v>71817</v>
      </c>
      <c r="J5133" s="7">
        <v>70380.66</v>
      </c>
      <c r="K5133" s="7">
        <v>0</v>
      </c>
      <c r="L5133" s="7">
        <v>1436.34</v>
      </c>
      <c r="M5133" s="5">
        <v>0.02</v>
      </c>
      <c r="N5133" t="s">
        <v>16</v>
      </c>
      <c r="O5133" t="s">
        <v>17</v>
      </c>
      <c r="P5133" t="s">
        <v>55</v>
      </c>
      <c r="Q5133" t="s">
        <v>19</v>
      </c>
      <c r="R5133" t="s">
        <v>21</v>
      </c>
      <c r="S5133" t="s">
        <v>27</v>
      </c>
      <c r="T5133" t="s">
        <v>13311</v>
      </c>
      <c r="U5133" s="1">
        <v>46028</v>
      </c>
      <c r="V5133">
        <v>94</v>
      </c>
      <c r="W5133" t="str">
        <f t="shared" si="127"/>
        <v>90-119</v>
      </c>
    </row>
    <row r="5134" spans="1:23" x14ac:dyDescent="0.25">
      <c r="A5134" t="s">
        <v>5383</v>
      </c>
      <c r="B5134">
        <v>7989855563</v>
      </c>
      <c r="C5134">
        <v>3437633431</v>
      </c>
      <c r="D5134" s="1">
        <v>45931</v>
      </c>
      <c r="E5134">
        <v>99214</v>
      </c>
      <c r="F5134">
        <v>99212</v>
      </c>
      <c r="G5134" t="s">
        <v>3843</v>
      </c>
      <c r="H5134" s="34">
        <v>65310</v>
      </c>
      <c r="I5134" s="7">
        <v>47023</v>
      </c>
      <c r="J5134" s="7">
        <v>39222.160000000003</v>
      </c>
      <c r="K5134" s="7">
        <v>4039</v>
      </c>
      <c r="L5134" s="7">
        <v>3761.84</v>
      </c>
      <c r="M5134" s="5">
        <v>0.08</v>
      </c>
      <c r="N5134" t="s">
        <v>24</v>
      </c>
      <c r="O5134" t="s">
        <v>30</v>
      </c>
      <c r="P5134" t="s">
        <v>55</v>
      </c>
      <c r="Q5134" t="s">
        <v>19</v>
      </c>
      <c r="R5134" t="s">
        <v>43</v>
      </c>
      <c r="S5134" t="s">
        <v>17</v>
      </c>
      <c r="T5134" t="s">
        <v>13312</v>
      </c>
      <c r="U5134" s="1">
        <v>46088</v>
      </c>
      <c r="V5134">
        <v>157</v>
      </c>
      <c r="W5134" t="str">
        <f t="shared" si="127"/>
        <v>150-179</v>
      </c>
    </row>
    <row r="5135" spans="1:23" x14ac:dyDescent="0.25">
      <c r="A5135" t="s">
        <v>5384</v>
      </c>
      <c r="B5135">
        <v>5752136359</v>
      </c>
      <c r="C5135">
        <v>241341294</v>
      </c>
      <c r="D5135" s="1">
        <v>45658</v>
      </c>
      <c r="E5135">
        <v>99233</v>
      </c>
      <c r="F5135">
        <v>99214</v>
      </c>
      <c r="G5135" t="s">
        <v>203</v>
      </c>
      <c r="H5135" s="34">
        <v>37035</v>
      </c>
      <c r="I5135" s="7">
        <v>28887</v>
      </c>
      <c r="J5135" s="7">
        <v>23109.599999999999</v>
      </c>
      <c r="K5135" s="7">
        <v>0</v>
      </c>
      <c r="L5135" s="7">
        <v>5777.4</v>
      </c>
      <c r="M5135" s="5">
        <v>0.2</v>
      </c>
      <c r="N5135" t="s">
        <v>3140</v>
      </c>
      <c r="O5135" t="s">
        <v>17</v>
      </c>
      <c r="P5135" t="s">
        <v>31</v>
      </c>
      <c r="Q5135" t="s">
        <v>19</v>
      </c>
      <c r="R5135" t="s">
        <v>20</v>
      </c>
      <c r="S5135" t="s">
        <v>27</v>
      </c>
      <c r="T5135" t="s">
        <v>13312</v>
      </c>
      <c r="U5135" s="1">
        <v>45770</v>
      </c>
      <c r="V5135">
        <v>112</v>
      </c>
      <c r="W5135" t="str">
        <f t="shared" si="127"/>
        <v>90-119</v>
      </c>
    </row>
    <row r="5136" spans="1:23" x14ac:dyDescent="0.25">
      <c r="A5136" t="s">
        <v>5385</v>
      </c>
      <c r="B5136">
        <v>6211586005</v>
      </c>
      <c r="C5136">
        <v>7178843992</v>
      </c>
      <c r="D5136" s="1">
        <v>45852</v>
      </c>
      <c r="E5136">
        <v>99221</v>
      </c>
      <c r="F5136">
        <v>99211</v>
      </c>
      <c r="G5136" t="s">
        <v>3669</v>
      </c>
      <c r="H5136" s="34">
        <v>9487</v>
      </c>
      <c r="I5136" s="7">
        <v>7495</v>
      </c>
      <c r="J5136" s="7">
        <v>5241.8</v>
      </c>
      <c r="K5136" s="7">
        <v>1054</v>
      </c>
      <c r="L5136" s="7">
        <v>1199.2</v>
      </c>
      <c r="M5136" s="5">
        <v>0.16</v>
      </c>
      <c r="N5136" t="s">
        <v>1138</v>
      </c>
      <c r="O5136" t="s">
        <v>30</v>
      </c>
      <c r="P5136" t="s">
        <v>3146</v>
      </c>
      <c r="Q5136" t="s">
        <v>19</v>
      </c>
      <c r="R5136" t="s">
        <v>38</v>
      </c>
      <c r="S5136" t="s">
        <v>27</v>
      </c>
      <c r="T5136" t="s">
        <v>13310</v>
      </c>
      <c r="U5136" s="1">
        <v>46013</v>
      </c>
      <c r="V5136">
        <v>161</v>
      </c>
      <c r="W5136" t="str">
        <f t="shared" si="127"/>
        <v>150-179</v>
      </c>
    </row>
    <row r="5137" spans="1:23" x14ac:dyDescent="0.25">
      <c r="A5137" t="s">
        <v>5386</v>
      </c>
      <c r="B5137">
        <v>7717735345</v>
      </c>
      <c r="C5137">
        <v>5257280833</v>
      </c>
      <c r="D5137" s="1">
        <v>45817</v>
      </c>
      <c r="E5137">
        <v>99238</v>
      </c>
      <c r="F5137">
        <v>93000</v>
      </c>
      <c r="G5137" t="s">
        <v>559</v>
      </c>
      <c r="H5137" s="34">
        <v>89964</v>
      </c>
      <c r="I5137" s="7">
        <v>58477</v>
      </c>
      <c r="J5137" s="7">
        <v>51459.76</v>
      </c>
      <c r="K5137" s="7">
        <v>0</v>
      </c>
      <c r="L5137" s="7">
        <v>7017.24</v>
      </c>
      <c r="M5137" s="5">
        <v>0.12</v>
      </c>
      <c r="N5137" t="s">
        <v>46</v>
      </c>
      <c r="O5137" t="s">
        <v>17</v>
      </c>
      <c r="P5137" t="s">
        <v>3149</v>
      </c>
      <c r="Q5137" t="s">
        <v>19</v>
      </c>
      <c r="R5137" t="s">
        <v>27</v>
      </c>
      <c r="S5137" t="s">
        <v>17</v>
      </c>
      <c r="T5137" t="s">
        <v>13312</v>
      </c>
      <c r="U5137" s="1">
        <v>45990</v>
      </c>
      <c r="V5137">
        <v>174</v>
      </c>
      <c r="W5137" t="str">
        <f t="shared" si="127"/>
        <v>150-179</v>
      </c>
    </row>
    <row r="5138" spans="1:23" x14ac:dyDescent="0.25">
      <c r="A5138" t="s">
        <v>5387</v>
      </c>
      <c r="B5138">
        <v>8550120935</v>
      </c>
      <c r="C5138">
        <v>5054133283</v>
      </c>
      <c r="D5138" s="1">
        <v>45935</v>
      </c>
      <c r="E5138">
        <v>99221</v>
      </c>
      <c r="F5138">
        <v>90834</v>
      </c>
      <c r="G5138" t="s">
        <v>3220</v>
      </c>
      <c r="H5138" s="34">
        <v>88346</v>
      </c>
      <c r="I5138" s="7">
        <v>57425</v>
      </c>
      <c r="J5138" s="7">
        <v>50534</v>
      </c>
      <c r="K5138" s="7">
        <v>0</v>
      </c>
      <c r="L5138" s="7">
        <v>6891</v>
      </c>
      <c r="M5138" s="5">
        <v>0.12</v>
      </c>
      <c r="N5138" t="s">
        <v>46</v>
      </c>
      <c r="O5138" t="s">
        <v>17</v>
      </c>
      <c r="P5138" t="s">
        <v>31</v>
      </c>
      <c r="Q5138" t="s">
        <v>19</v>
      </c>
      <c r="R5138" t="s">
        <v>27</v>
      </c>
      <c r="S5138" t="s">
        <v>27</v>
      </c>
      <c r="T5138" t="s">
        <v>13311</v>
      </c>
      <c r="U5138" s="1">
        <v>46015</v>
      </c>
      <c r="V5138">
        <v>80</v>
      </c>
      <c r="W5138" t="str">
        <f t="shared" si="127"/>
        <v>60-89</v>
      </c>
    </row>
    <row r="5139" spans="1:23" x14ac:dyDescent="0.25">
      <c r="A5139" t="s">
        <v>5388</v>
      </c>
      <c r="B5139">
        <v>7891631166</v>
      </c>
      <c r="C5139">
        <v>9049463509</v>
      </c>
      <c r="D5139" s="1">
        <v>45648</v>
      </c>
      <c r="E5139">
        <v>99222</v>
      </c>
      <c r="F5139">
        <v>99292</v>
      </c>
      <c r="G5139" t="s">
        <v>120</v>
      </c>
      <c r="H5139" s="34">
        <v>41503</v>
      </c>
      <c r="I5139" s="7">
        <v>35278</v>
      </c>
      <c r="J5139" s="7">
        <v>17916.439999999999</v>
      </c>
      <c r="K5139" s="7">
        <v>16656</v>
      </c>
      <c r="L5139" s="7">
        <v>705.56</v>
      </c>
      <c r="M5139" s="5">
        <v>0.02</v>
      </c>
      <c r="N5139" t="s">
        <v>16</v>
      </c>
      <c r="O5139" t="s">
        <v>27</v>
      </c>
      <c r="P5139" t="s">
        <v>25</v>
      </c>
      <c r="Q5139" t="s">
        <v>19</v>
      </c>
      <c r="R5139" t="s">
        <v>43</v>
      </c>
      <c r="S5139" t="s">
        <v>17</v>
      </c>
      <c r="T5139" t="s">
        <v>13310</v>
      </c>
      <c r="U5139" s="1">
        <v>45718</v>
      </c>
      <c r="V5139">
        <v>70</v>
      </c>
      <c r="W5139" t="str">
        <f t="shared" si="127"/>
        <v>60-89</v>
      </c>
    </row>
    <row r="5140" spans="1:23" x14ac:dyDescent="0.25">
      <c r="A5140" t="s">
        <v>5389</v>
      </c>
      <c r="B5140">
        <v>6954588057</v>
      </c>
      <c r="C5140">
        <v>9997861805</v>
      </c>
      <c r="D5140" s="1">
        <v>45830</v>
      </c>
      <c r="E5140">
        <v>99223</v>
      </c>
      <c r="F5140">
        <v>99202</v>
      </c>
      <c r="G5140" t="s">
        <v>65</v>
      </c>
      <c r="H5140" s="34">
        <v>51361</v>
      </c>
      <c r="I5140" s="7">
        <v>43657</v>
      </c>
      <c r="J5140" s="7">
        <v>42783.86</v>
      </c>
      <c r="K5140" s="7">
        <v>0</v>
      </c>
      <c r="L5140" s="7">
        <v>873.14</v>
      </c>
      <c r="M5140" s="5">
        <v>0.02</v>
      </c>
      <c r="N5140" t="s">
        <v>16</v>
      </c>
      <c r="O5140" t="s">
        <v>17</v>
      </c>
      <c r="P5140" t="s">
        <v>25</v>
      </c>
      <c r="Q5140" t="s">
        <v>19</v>
      </c>
      <c r="R5140" t="s">
        <v>27</v>
      </c>
      <c r="S5140" t="s">
        <v>27</v>
      </c>
      <c r="T5140" t="s">
        <v>13311</v>
      </c>
      <c r="U5140" s="1">
        <v>45882</v>
      </c>
      <c r="V5140">
        <v>52</v>
      </c>
      <c r="W5140" t="str">
        <f t="shared" si="127"/>
        <v>30-59</v>
      </c>
    </row>
    <row r="5141" spans="1:23" x14ac:dyDescent="0.25">
      <c r="A5141" t="s">
        <v>5390</v>
      </c>
      <c r="B5141">
        <v>4849078569</v>
      </c>
      <c r="C5141">
        <v>4224783178</v>
      </c>
      <c r="D5141" s="1">
        <v>45742</v>
      </c>
      <c r="E5141">
        <v>99231</v>
      </c>
      <c r="F5141">
        <v>99283</v>
      </c>
      <c r="G5141" t="s">
        <v>365</v>
      </c>
      <c r="H5141" s="34">
        <v>80557</v>
      </c>
      <c r="I5141" s="7">
        <v>63640</v>
      </c>
      <c r="J5141" s="7">
        <v>48936.6</v>
      </c>
      <c r="K5141" s="7">
        <v>4521</v>
      </c>
      <c r="L5141" s="7">
        <v>10182.4</v>
      </c>
      <c r="M5141" s="5">
        <v>0.16</v>
      </c>
      <c r="N5141" t="s">
        <v>1138</v>
      </c>
      <c r="O5141" t="s">
        <v>30</v>
      </c>
      <c r="P5141" t="s">
        <v>3147</v>
      </c>
      <c r="Q5141" t="s">
        <v>32</v>
      </c>
      <c r="R5141" t="s">
        <v>27</v>
      </c>
      <c r="S5141" t="s">
        <v>17</v>
      </c>
      <c r="T5141" t="s">
        <v>13311</v>
      </c>
      <c r="U5141" s="1">
        <v>45775</v>
      </c>
      <c r="V5141">
        <v>33</v>
      </c>
      <c r="W5141" t="str">
        <f t="shared" si="127"/>
        <v>30-59</v>
      </c>
    </row>
    <row r="5142" spans="1:23" x14ac:dyDescent="0.25">
      <c r="A5142" t="s">
        <v>5391</v>
      </c>
      <c r="B5142">
        <v>8322838810</v>
      </c>
      <c r="C5142">
        <v>6102458598</v>
      </c>
      <c r="D5142" s="1">
        <v>45501</v>
      </c>
      <c r="E5142">
        <v>99223</v>
      </c>
      <c r="F5142">
        <v>99201</v>
      </c>
      <c r="G5142" t="s">
        <v>3158</v>
      </c>
      <c r="H5142" s="34">
        <v>50145</v>
      </c>
      <c r="I5142" s="7">
        <v>32594</v>
      </c>
      <c r="J5142" s="7">
        <v>28682.720000000001</v>
      </c>
      <c r="K5142" s="7">
        <v>0</v>
      </c>
      <c r="L5142" s="7">
        <v>3911.28</v>
      </c>
      <c r="M5142" s="5">
        <v>0.12</v>
      </c>
      <c r="N5142" t="s">
        <v>46</v>
      </c>
      <c r="O5142" t="s">
        <v>17</v>
      </c>
      <c r="P5142" t="s">
        <v>3148</v>
      </c>
      <c r="Q5142" t="s">
        <v>19</v>
      </c>
      <c r="R5142" t="s">
        <v>43</v>
      </c>
      <c r="S5142" t="s">
        <v>17</v>
      </c>
      <c r="T5142" t="s">
        <v>13311</v>
      </c>
      <c r="U5142" s="1">
        <v>45663</v>
      </c>
      <c r="V5142">
        <v>162</v>
      </c>
      <c r="W5142" t="str">
        <f t="shared" si="127"/>
        <v>150-179</v>
      </c>
    </row>
    <row r="5143" spans="1:23" x14ac:dyDescent="0.25">
      <c r="A5143" t="s">
        <v>5392</v>
      </c>
      <c r="B5143">
        <v>3966316378</v>
      </c>
      <c r="C5143">
        <v>9960884998</v>
      </c>
      <c r="D5143" s="1">
        <v>45483</v>
      </c>
      <c r="E5143">
        <v>99231</v>
      </c>
      <c r="F5143">
        <v>99211</v>
      </c>
      <c r="G5143" t="s">
        <v>124</v>
      </c>
      <c r="H5143" s="34">
        <v>53548</v>
      </c>
      <c r="I5143" s="7">
        <v>42838</v>
      </c>
      <c r="J5143" s="7">
        <v>33085.68</v>
      </c>
      <c r="K5143" s="7">
        <v>3755</v>
      </c>
      <c r="L5143" s="7">
        <v>5997.32</v>
      </c>
      <c r="M5143" s="5">
        <v>0.14000000000000001</v>
      </c>
      <c r="N5143" t="s">
        <v>1135</v>
      </c>
      <c r="O5143" t="s">
        <v>30</v>
      </c>
      <c r="P5143" t="s">
        <v>18</v>
      </c>
      <c r="Q5143" t="s">
        <v>19</v>
      </c>
      <c r="R5143" t="s">
        <v>43</v>
      </c>
      <c r="S5143" t="s">
        <v>21</v>
      </c>
      <c r="T5143" t="s">
        <v>13312</v>
      </c>
      <c r="U5143" s="1">
        <v>45644</v>
      </c>
      <c r="V5143">
        <v>161</v>
      </c>
      <c r="W5143" t="str">
        <f t="shared" si="127"/>
        <v>150-179</v>
      </c>
    </row>
    <row r="5144" spans="1:23" x14ac:dyDescent="0.25">
      <c r="A5144" t="s">
        <v>5393</v>
      </c>
      <c r="B5144">
        <v>2624902913</v>
      </c>
      <c r="C5144">
        <v>9548735730</v>
      </c>
      <c r="D5144" s="1">
        <v>45932</v>
      </c>
      <c r="E5144">
        <v>99233</v>
      </c>
      <c r="F5144">
        <v>81000</v>
      </c>
      <c r="G5144" t="s">
        <v>3244</v>
      </c>
      <c r="H5144" s="34">
        <v>53235</v>
      </c>
      <c r="I5144" s="7">
        <v>34603</v>
      </c>
      <c r="J5144" s="7">
        <v>26766.639999999999</v>
      </c>
      <c r="K5144" s="7">
        <v>3684</v>
      </c>
      <c r="L5144" s="7">
        <v>4152.3599999999997</v>
      </c>
      <c r="M5144" s="5">
        <v>0.12</v>
      </c>
      <c r="N5144" t="s">
        <v>46</v>
      </c>
      <c r="O5144" t="s">
        <v>30</v>
      </c>
      <c r="P5144" t="s">
        <v>3148</v>
      </c>
      <c r="Q5144" t="s">
        <v>32</v>
      </c>
      <c r="R5144" t="s">
        <v>43</v>
      </c>
      <c r="S5144" t="s">
        <v>17</v>
      </c>
      <c r="T5144" t="s">
        <v>13312</v>
      </c>
      <c r="U5144" s="1">
        <v>46077</v>
      </c>
      <c r="V5144">
        <v>145</v>
      </c>
      <c r="W5144" t="str">
        <f t="shared" si="127"/>
        <v>120-149</v>
      </c>
    </row>
    <row r="5145" spans="1:23" x14ac:dyDescent="0.25">
      <c r="A5145" t="s">
        <v>5394</v>
      </c>
      <c r="B5145">
        <v>4344594871</v>
      </c>
      <c r="C5145">
        <v>3757189642</v>
      </c>
      <c r="D5145" s="1">
        <v>45359</v>
      </c>
      <c r="E5145">
        <v>99221</v>
      </c>
      <c r="F5145">
        <v>99282</v>
      </c>
      <c r="G5145" t="s">
        <v>3306</v>
      </c>
      <c r="H5145" s="34">
        <v>91047</v>
      </c>
      <c r="I5145" s="7">
        <v>74659</v>
      </c>
      <c r="J5145" s="7">
        <v>53711.38</v>
      </c>
      <c r="K5145" s="7">
        <v>7509</v>
      </c>
      <c r="L5145" s="7">
        <v>13438.62</v>
      </c>
      <c r="M5145" s="5">
        <v>0.18</v>
      </c>
      <c r="N5145" t="s">
        <v>3141</v>
      </c>
      <c r="O5145" t="s">
        <v>30</v>
      </c>
      <c r="P5145" t="s">
        <v>3148</v>
      </c>
      <c r="Q5145" t="s">
        <v>19</v>
      </c>
      <c r="R5145" t="s">
        <v>38</v>
      </c>
      <c r="S5145" t="s">
        <v>27</v>
      </c>
      <c r="T5145" t="s">
        <v>13310</v>
      </c>
      <c r="U5145" s="1">
        <v>45439</v>
      </c>
      <c r="V5145">
        <v>79</v>
      </c>
      <c r="W5145" t="str">
        <f t="shared" si="127"/>
        <v>60-89</v>
      </c>
    </row>
    <row r="5146" spans="1:23" x14ac:dyDescent="0.25">
      <c r="A5146" t="s">
        <v>5395</v>
      </c>
      <c r="B5146">
        <v>2098017898</v>
      </c>
      <c r="C5146">
        <v>1678575255</v>
      </c>
      <c r="D5146" s="1">
        <v>45475</v>
      </c>
      <c r="E5146">
        <v>99222</v>
      </c>
      <c r="F5146">
        <v>99203</v>
      </c>
      <c r="G5146" t="s">
        <v>120</v>
      </c>
      <c r="H5146" s="34">
        <v>47580</v>
      </c>
      <c r="I5146" s="7">
        <v>35685</v>
      </c>
      <c r="J5146" s="7">
        <v>26412.25</v>
      </c>
      <c r="K5146" s="7">
        <v>3920</v>
      </c>
      <c r="L5146" s="7">
        <v>5352.75</v>
      </c>
      <c r="M5146" s="5">
        <v>0.15</v>
      </c>
      <c r="N5146" t="s">
        <v>1139</v>
      </c>
      <c r="O5146" t="s">
        <v>27</v>
      </c>
      <c r="P5146" t="s">
        <v>3146</v>
      </c>
      <c r="Q5146" t="s">
        <v>19</v>
      </c>
      <c r="R5146" t="s">
        <v>27</v>
      </c>
      <c r="S5146" t="s">
        <v>27</v>
      </c>
      <c r="T5146" t="s">
        <v>13311</v>
      </c>
      <c r="U5146" s="1">
        <v>45636</v>
      </c>
      <c r="V5146">
        <v>161</v>
      </c>
      <c r="W5146" t="str">
        <f t="shared" si="127"/>
        <v>150-179</v>
      </c>
    </row>
    <row r="5147" spans="1:23" x14ac:dyDescent="0.25">
      <c r="A5147" t="s">
        <v>5396</v>
      </c>
      <c r="B5147">
        <v>249551171</v>
      </c>
      <c r="C5147">
        <v>5903870912</v>
      </c>
      <c r="D5147" s="1">
        <v>45477</v>
      </c>
      <c r="E5147">
        <v>99223</v>
      </c>
      <c r="F5147">
        <v>99203</v>
      </c>
      <c r="G5147" t="s">
        <v>129</v>
      </c>
      <c r="H5147" s="34">
        <v>84975</v>
      </c>
      <c r="I5147" s="7">
        <v>69680</v>
      </c>
      <c r="J5147" s="7">
        <v>57137.599999999999</v>
      </c>
      <c r="K5147" s="7">
        <v>0</v>
      </c>
      <c r="L5147" s="7">
        <v>12542.4</v>
      </c>
      <c r="M5147" s="5">
        <v>0.18</v>
      </c>
      <c r="N5147" t="s">
        <v>3141</v>
      </c>
      <c r="O5147" t="s">
        <v>17</v>
      </c>
      <c r="P5147" t="s">
        <v>35</v>
      </c>
      <c r="Q5147" t="s">
        <v>19</v>
      </c>
      <c r="R5147" t="s">
        <v>21</v>
      </c>
      <c r="S5147" t="s">
        <v>27</v>
      </c>
      <c r="T5147" t="s">
        <v>13311</v>
      </c>
      <c r="U5147" s="1">
        <v>45619</v>
      </c>
      <c r="V5147">
        <v>143</v>
      </c>
      <c r="W5147" t="str">
        <f t="shared" si="127"/>
        <v>120-149</v>
      </c>
    </row>
    <row r="5148" spans="1:23" x14ac:dyDescent="0.25">
      <c r="A5148" t="s">
        <v>5397</v>
      </c>
      <c r="B5148">
        <v>8321150174</v>
      </c>
      <c r="C5148">
        <v>4998049379</v>
      </c>
      <c r="D5148" s="1">
        <v>45903</v>
      </c>
      <c r="E5148">
        <v>99221</v>
      </c>
      <c r="F5148">
        <v>80053</v>
      </c>
      <c r="G5148" t="s">
        <v>154</v>
      </c>
      <c r="H5148" s="34">
        <v>63450</v>
      </c>
      <c r="I5148" s="7">
        <v>49491</v>
      </c>
      <c r="J5148" s="7">
        <v>39592.800000000003</v>
      </c>
      <c r="K5148" s="7">
        <v>0</v>
      </c>
      <c r="L5148" s="7">
        <v>9898.2000000000007</v>
      </c>
      <c r="M5148" s="5">
        <v>0.2</v>
      </c>
      <c r="N5148" t="s">
        <v>3140</v>
      </c>
      <c r="O5148" t="s">
        <v>17</v>
      </c>
      <c r="P5148" t="s">
        <v>3146</v>
      </c>
      <c r="Q5148" t="s">
        <v>19</v>
      </c>
      <c r="R5148" t="s">
        <v>21</v>
      </c>
      <c r="S5148" t="s">
        <v>21</v>
      </c>
      <c r="T5148" t="s">
        <v>13311</v>
      </c>
      <c r="U5148" s="1">
        <v>46057</v>
      </c>
      <c r="V5148">
        <v>154</v>
      </c>
      <c r="W5148" t="str">
        <f t="shared" si="127"/>
        <v>150-179</v>
      </c>
    </row>
    <row r="5149" spans="1:23" x14ac:dyDescent="0.25">
      <c r="A5149" t="s">
        <v>5398</v>
      </c>
      <c r="B5149">
        <v>5921169652</v>
      </c>
      <c r="C5149">
        <v>8811191314</v>
      </c>
      <c r="D5149" s="1">
        <v>45855</v>
      </c>
      <c r="E5149">
        <v>99238</v>
      </c>
      <c r="F5149">
        <v>97110</v>
      </c>
      <c r="G5149" t="s">
        <v>3357</v>
      </c>
      <c r="H5149" s="34">
        <v>86824</v>
      </c>
      <c r="I5149" s="7">
        <v>56436</v>
      </c>
      <c r="J5149" s="7">
        <v>41713.68</v>
      </c>
      <c r="K5149" s="7">
        <v>7950</v>
      </c>
      <c r="L5149" s="7">
        <v>6772.32</v>
      </c>
      <c r="M5149" s="5">
        <v>0.12</v>
      </c>
      <c r="N5149" t="s">
        <v>46</v>
      </c>
      <c r="O5149" t="s">
        <v>27</v>
      </c>
      <c r="P5149" t="s">
        <v>18</v>
      </c>
      <c r="Q5149" t="s">
        <v>32</v>
      </c>
      <c r="R5149" t="s">
        <v>20</v>
      </c>
      <c r="S5149" t="s">
        <v>17</v>
      </c>
      <c r="T5149" t="s">
        <v>13310</v>
      </c>
      <c r="U5149" s="1">
        <v>45920</v>
      </c>
      <c r="V5149">
        <v>65</v>
      </c>
      <c r="W5149" t="str">
        <f t="shared" si="127"/>
        <v>60-89</v>
      </c>
    </row>
    <row r="5150" spans="1:23" x14ac:dyDescent="0.25">
      <c r="A5150" t="s">
        <v>5399</v>
      </c>
      <c r="B5150">
        <v>3533397596</v>
      </c>
      <c r="C5150">
        <v>8630231329</v>
      </c>
      <c r="D5150" s="1">
        <v>45522</v>
      </c>
      <c r="E5150">
        <v>99221</v>
      </c>
      <c r="F5150">
        <v>99203</v>
      </c>
      <c r="G5150" t="s">
        <v>3247</v>
      </c>
      <c r="H5150" s="34">
        <v>86708</v>
      </c>
      <c r="I5150" s="7">
        <v>56360</v>
      </c>
      <c r="J5150" s="7">
        <v>26176.799999999999</v>
      </c>
      <c r="K5150" s="7">
        <v>23420</v>
      </c>
      <c r="L5150" s="7">
        <v>6763.2</v>
      </c>
      <c r="M5150" s="5">
        <v>0.12</v>
      </c>
      <c r="N5150" t="s">
        <v>46</v>
      </c>
      <c r="O5150" t="s">
        <v>27</v>
      </c>
      <c r="P5150" t="s">
        <v>31</v>
      </c>
      <c r="Q5150" t="s">
        <v>32</v>
      </c>
      <c r="R5150" t="s">
        <v>21</v>
      </c>
      <c r="S5150" t="s">
        <v>17</v>
      </c>
      <c r="T5150" t="s">
        <v>13311</v>
      </c>
      <c r="U5150" s="1">
        <v>45675</v>
      </c>
      <c r="V5150">
        <v>153</v>
      </c>
      <c r="W5150" t="str">
        <f t="shared" si="127"/>
        <v>150-179</v>
      </c>
    </row>
    <row r="5151" spans="1:23" x14ac:dyDescent="0.25">
      <c r="A5151" t="s">
        <v>5400</v>
      </c>
      <c r="B5151">
        <v>4809544356</v>
      </c>
      <c r="C5151">
        <v>7285889304</v>
      </c>
      <c r="D5151" s="1">
        <v>45667</v>
      </c>
      <c r="E5151">
        <v>99215</v>
      </c>
      <c r="F5151">
        <v>99203</v>
      </c>
      <c r="G5151" t="s">
        <v>3187</v>
      </c>
      <c r="H5151" s="34">
        <v>39724</v>
      </c>
      <c r="I5151" s="7">
        <v>28601</v>
      </c>
      <c r="J5151" s="7">
        <v>26312.92</v>
      </c>
      <c r="K5151" s="7">
        <v>0</v>
      </c>
      <c r="L5151" s="7">
        <v>2288.08</v>
      </c>
      <c r="M5151" s="5">
        <v>0.08</v>
      </c>
      <c r="N5151" t="s">
        <v>24</v>
      </c>
      <c r="O5151" t="s">
        <v>17</v>
      </c>
      <c r="P5151" t="s">
        <v>3147</v>
      </c>
      <c r="Q5151" t="s">
        <v>32</v>
      </c>
      <c r="R5151" t="s">
        <v>21</v>
      </c>
      <c r="S5151" t="s">
        <v>27</v>
      </c>
      <c r="T5151" t="s">
        <v>13312</v>
      </c>
      <c r="U5151" s="1">
        <v>45720</v>
      </c>
      <c r="V5151">
        <v>53</v>
      </c>
      <c r="W5151" t="str">
        <f t="shared" si="127"/>
        <v>30-59</v>
      </c>
    </row>
    <row r="5152" spans="1:23" x14ac:dyDescent="0.25">
      <c r="A5152" t="s">
        <v>5401</v>
      </c>
      <c r="B5152">
        <v>4085417374</v>
      </c>
      <c r="C5152">
        <v>7592320882</v>
      </c>
      <c r="D5152" s="1">
        <v>45373</v>
      </c>
      <c r="E5152">
        <v>99214</v>
      </c>
      <c r="F5152">
        <v>99205</v>
      </c>
      <c r="G5152" t="s">
        <v>3335</v>
      </c>
      <c r="H5152" s="34">
        <v>80025</v>
      </c>
      <c r="I5152" s="7">
        <v>63220</v>
      </c>
      <c r="J5152" s="7">
        <v>44613.8</v>
      </c>
      <c r="K5152" s="7">
        <v>8491</v>
      </c>
      <c r="L5152" s="7">
        <v>10115.200000000001</v>
      </c>
      <c r="M5152" s="5">
        <v>0.16</v>
      </c>
      <c r="N5152" t="s">
        <v>1138</v>
      </c>
      <c r="O5152" t="s">
        <v>27</v>
      </c>
      <c r="P5152" t="s">
        <v>3149</v>
      </c>
      <c r="Q5152" t="s">
        <v>19</v>
      </c>
      <c r="R5152" t="s">
        <v>38</v>
      </c>
      <c r="S5152" t="s">
        <v>21</v>
      </c>
      <c r="T5152" t="s">
        <v>13310</v>
      </c>
      <c r="U5152" s="1">
        <v>45413</v>
      </c>
      <c r="V5152">
        <v>40</v>
      </c>
      <c r="W5152" t="str">
        <f t="shared" si="127"/>
        <v>30-59</v>
      </c>
    </row>
    <row r="5153" spans="1:23" x14ac:dyDescent="0.25">
      <c r="A5153" t="s">
        <v>5402</v>
      </c>
      <c r="B5153">
        <v>2971082263</v>
      </c>
      <c r="C5153">
        <v>6179100760</v>
      </c>
      <c r="D5153" s="1">
        <v>45673</v>
      </c>
      <c r="E5153">
        <v>99222</v>
      </c>
      <c r="F5153">
        <v>99212</v>
      </c>
      <c r="G5153" t="s">
        <v>116</v>
      </c>
      <c r="H5153" s="34">
        <v>18595</v>
      </c>
      <c r="I5153" s="7">
        <v>14504</v>
      </c>
      <c r="J5153" s="7">
        <v>11603.2</v>
      </c>
      <c r="K5153" s="7">
        <v>0</v>
      </c>
      <c r="L5153" s="7">
        <v>2900.8</v>
      </c>
      <c r="M5153" s="5">
        <v>0.2</v>
      </c>
      <c r="N5153" t="s">
        <v>3140</v>
      </c>
      <c r="O5153" t="s">
        <v>17</v>
      </c>
      <c r="P5153" t="s">
        <v>3148</v>
      </c>
      <c r="Q5153" t="s">
        <v>32</v>
      </c>
      <c r="R5153" t="s">
        <v>20</v>
      </c>
      <c r="S5153" t="s">
        <v>17</v>
      </c>
      <c r="T5153" t="s">
        <v>13311</v>
      </c>
      <c r="U5153" s="1">
        <v>45708</v>
      </c>
      <c r="V5153">
        <v>35</v>
      </c>
      <c r="W5153" t="str">
        <f t="shared" si="127"/>
        <v>30-59</v>
      </c>
    </row>
    <row r="5154" spans="1:23" x14ac:dyDescent="0.25">
      <c r="A5154" t="s">
        <v>5403</v>
      </c>
      <c r="B5154">
        <v>3000576449</v>
      </c>
      <c r="C5154">
        <v>1453589396</v>
      </c>
      <c r="D5154" s="1">
        <v>45336</v>
      </c>
      <c r="E5154">
        <v>99231</v>
      </c>
      <c r="F5154">
        <v>97110</v>
      </c>
      <c r="G5154" t="s">
        <v>307</v>
      </c>
      <c r="H5154" s="34">
        <v>83910</v>
      </c>
      <c r="I5154" s="7">
        <v>60415</v>
      </c>
      <c r="J5154" s="7">
        <v>32019.8</v>
      </c>
      <c r="K5154" s="7">
        <v>23562</v>
      </c>
      <c r="L5154" s="7">
        <v>4833.2</v>
      </c>
      <c r="M5154" s="5">
        <v>0.08</v>
      </c>
      <c r="N5154" t="s">
        <v>24</v>
      </c>
      <c r="O5154" t="s">
        <v>27</v>
      </c>
      <c r="P5154" t="s">
        <v>40</v>
      </c>
      <c r="Q5154" t="s">
        <v>19</v>
      </c>
      <c r="R5154" t="s">
        <v>27</v>
      </c>
      <c r="S5154" t="s">
        <v>17</v>
      </c>
      <c r="T5154" t="s">
        <v>13311</v>
      </c>
      <c r="U5154" s="1">
        <v>45430</v>
      </c>
      <c r="V5154">
        <v>94</v>
      </c>
      <c r="W5154" t="str">
        <f t="shared" si="127"/>
        <v>90-119</v>
      </c>
    </row>
    <row r="5155" spans="1:23" x14ac:dyDescent="0.25">
      <c r="A5155" t="s">
        <v>5404</v>
      </c>
      <c r="B5155">
        <v>7979918499</v>
      </c>
      <c r="C5155">
        <v>3642801799</v>
      </c>
      <c r="D5155" s="1">
        <v>45568</v>
      </c>
      <c r="E5155">
        <v>99223</v>
      </c>
      <c r="F5155">
        <v>90834</v>
      </c>
      <c r="G5155" t="s">
        <v>73</v>
      </c>
      <c r="H5155" s="34">
        <v>51904</v>
      </c>
      <c r="I5155" s="7">
        <v>37371</v>
      </c>
      <c r="J5155" s="7">
        <v>17302.32</v>
      </c>
      <c r="K5155" s="7">
        <v>17079</v>
      </c>
      <c r="L5155" s="7">
        <v>2989.68</v>
      </c>
      <c r="M5155" s="5">
        <v>0.08</v>
      </c>
      <c r="N5155" t="s">
        <v>24</v>
      </c>
      <c r="O5155" t="s">
        <v>27</v>
      </c>
      <c r="P5155" t="s">
        <v>3147</v>
      </c>
      <c r="Q5155" t="s">
        <v>32</v>
      </c>
      <c r="R5155" t="s">
        <v>21</v>
      </c>
      <c r="S5155" t="s">
        <v>21</v>
      </c>
      <c r="T5155" t="s">
        <v>13312</v>
      </c>
      <c r="U5155" s="1">
        <v>45649</v>
      </c>
      <c r="V5155">
        <v>81</v>
      </c>
      <c r="W5155" t="str">
        <f t="shared" si="127"/>
        <v>60-89</v>
      </c>
    </row>
    <row r="5156" spans="1:23" x14ac:dyDescent="0.25">
      <c r="A5156" t="s">
        <v>5405</v>
      </c>
      <c r="B5156">
        <v>5116164797</v>
      </c>
      <c r="C5156">
        <v>4402232787</v>
      </c>
      <c r="D5156" s="1">
        <v>45776</v>
      </c>
      <c r="E5156">
        <v>99232</v>
      </c>
      <c r="F5156">
        <v>99284</v>
      </c>
      <c r="G5156" t="s">
        <v>102</v>
      </c>
      <c r="H5156" s="34">
        <v>96559</v>
      </c>
      <c r="I5156" s="7">
        <v>76282</v>
      </c>
      <c r="J5156" s="7">
        <v>58132.88</v>
      </c>
      <c r="K5156" s="7">
        <v>5944</v>
      </c>
      <c r="L5156" s="7">
        <v>12205.12</v>
      </c>
      <c r="M5156" s="5">
        <v>0.16</v>
      </c>
      <c r="N5156" t="s">
        <v>1138</v>
      </c>
      <c r="O5156" t="s">
        <v>30</v>
      </c>
      <c r="P5156" t="s">
        <v>35</v>
      </c>
      <c r="Q5156" t="s">
        <v>19</v>
      </c>
      <c r="R5156" t="s">
        <v>43</v>
      </c>
      <c r="S5156" t="s">
        <v>27</v>
      </c>
      <c r="T5156" t="s">
        <v>13312</v>
      </c>
      <c r="U5156" s="1">
        <v>45861</v>
      </c>
      <c r="V5156">
        <v>85</v>
      </c>
      <c r="W5156" t="str">
        <f t="shared" si="127"/>
        <v>60-89</v>
      </c>
    </row>
    <row r="5157" spans="1:23" x14ac:dyDescent="0.25">
      <c r="A5157" t="s">
        <v>5406</v>
      </c>
      <c r="B5157">
        <v>8199877929</v>
      </c>
      <c r="C5157">
        <v>147731276</v>
      </c>
      <c r="D5157" s="1">
        <v>45833</v>
      </c>
      <c r="E5157">
        <v>99214</v>
      </c>
      <c r="F5157">
        <v>99205</v>
      </c>
      <c r="G5157" t="s">
        <v>291</v>
      </c>
      <c r="H5157" s="34">
        <v>85736</v>
      </c>
      <c r="I5157" s="7">
        <v>61730</v>
      </c>
      <c r="J5157" s="7">
        <v>56791.6</v>
      </c>
      <c r="K5157" s="7">
        <v>0</v>
      </c>
      <c r="L5157" s="7">
        <v>4938.3999999999996</v>
      </c>
      <c r="M5157" s="5">
        <v>0.08</v>
      </c>
      <c r="N5157" t="s">
        <v>24</v>
      </c>
      <c r="O5157" t="s">
        <v>17</v>
      </c>
      <c r="P5157" t="s">
        <v>25</v>
      </c>
      <c r="Q5157" t="s">
        <v>32</v>
      </c>
      <c r="R5157" t="s">
        <v>26</v>
      </c>
      <c r="S5157" t="s">
        <v>17</v>
      </c>
      <c r="T5157" t="s">
        <v>13312</v>
      </c>
      <c r="U5157" s="1">
        <v>45919</v>
      </c>
      <c r="V5157">
        <v>86</v>
      </c>
      <c r="W5157" t="str">
        <f t="shared" si="127"/>
        <v>60-89</v>
      </c>
    </row>
    <row r="5158" spans="1:23" x14ac:dyDescent="0.25">
      <c r="A5158" t="s">
        <v>5407</v>
      </c>
      <c r="B5158">
        <v>8472944012</v>
      </c>
      <c r="C5158">
        <v>1666441611</v>
      </c>
      <c r="D5158" s="1">
        <v>45452</v>
      </c>
      <c r="E5158">
        <v>99215</v>
      </c>
      <c r="F5158">
        <v>93000</v>
      </c>
      <c r="G5158" t="s">
        <v>3316</v>
      </c>
      <c r="H5158" s="34">
        <v>25510</v>
      </c>
      <c r="I5158" s="7">
        <v>18367</v>
      </c>
      <c r="J5158" s="7">
        <v>16897.64</v>
      </c>
      <c r="K5158" s="7">
        <v>0</v>
      </c>
      <c r="L5158" s="7">
        <v>1469.36</v>
      </c>
      <c r="M5158" s="5">
        <v>0.08</v>
      </c>
      <c r="N5158" t="s">
        <v>24</v>
      </c>
      <c r="O5158" t="s">
        <v>17</v>
      </c>
      <c r="P5158" t="s">
        <v>31</v>
      </c>
      <c r="Q5158" t="s">
        <v>32</v>
      </c>
      <c r="R5158" t="s">
        <v>38</v>
      </c>
      <c r="S5158" t="s">
        <v>27</v>
      </c>
      <c r="T5158" t="s">
        <v>13312</v>
      </c>
      <c r="U5158" s="1">
        <v>45614</v>
      </c>
      <c r="V5158">
        <v>162</v>
      </c>
      <c r="W5158" t="str">
        <f t="shared" si="127"/>
        <v>150-179</v>
      </c>
    </row>
    <row r="5159" spans="1:23" x14ac:dyDescent="0.25">
      <c r="A5159" t="s">
        <v>5408</v>
      </c>
      <c r="B5159">
        <v>6308391232</v>
      </c>
      <c r="C5159">
        <v>4884050509</v>
      </c>
      <c r="D5159" s="1">
        <v>45741</v>
      </c>
      <c r="E5159">
        <v>99232</v>
      </c>
      <c r="F5159">
        <v>99215</v>
      </c>
      <c r="G5159" t="s">
        <v>495</v>
      </c>
      <c r="H5159" s="34">
        <v>74219</v>
      </c>
      <c r="I5159" s="7">
        <v>57891</v>
      </c>
      <c r="J5159" s="7">
        <v>30577.8</v>
      </c>
      <c r="K5159" s="7">
        <v>15735</v>
      </c>
      <c r="L5159" s="7">
        <v>11578.2</v>
      </c>
      <c r="M5159" s="5">
        <v>0.2</v>
      </c>
      <c r="N5159" t="s">
        <v>3140</v>
      </c>
      <c r="O5159" t="s">
        <v>27</v>
      </c>
      <c r="P5159" t="s">
        <v>18</v>
      </c>
      <c r="Q5159" t="s">
        <v>32</v>
      </c>
      <c r="R5159" t="s">
        <v>20</v>
      </c>
      <c r="S5159" t="s">
        <v>17</v>
      </c>
      <c r="T5159" t="s">
        <v>13311</v>
      </c>
      <c r="U5159" s="1">
        <v>45905</v>
      </c>
      <c r="V5159">
        <v>164</v>
      </c>
      <c r="W5159" t="str">
        <f t="shared" si="127"/>
        <v>150-179</v>
      </c>
    </row>
    <row r="5160" spans="1:23" x14ac:dyDescent="0.25">
      <c r="A5160" t="s">
        <v>5409</v>
      </c>
      <c r="B5160">
        <v>8367471194</v>
      </c>
      <c r="C5160">
        <v>1521272687</v>
      </c>
      <c r="D5160" s="1">
        <v>45814</v>
      </c>
      <c r="E5160">
        <v>99232</v>
      </c>
      <c r="F5160">
        <v>99282</v>
      </c>
      <c r="G5160" t="s">
        <v>127</v>
      </c>
      <c r="H5160" s="34">
        <v>56052</v>
      </c>
      <c r="I5160" s="7">
        <v>40357</v>
      </c>
      <c r="J5160" s="7">
        <v>37128.44</v>
      </c>
      <c r="K5160" s="7">
        <v>0</v>
      </c>
      <c r="L5160" s="7">
        <v>3228.56</v>
      </c>
      <c r="M5160" s="5">
        <v>0.08</v>
      </c>
      <c r="N5160" t="s">
        <v>24</v>
      </c>
      <c r="O5160" t="s">
        <v>17</v>
      </c>
      <c r="P5160" t="s">
        <v>25</v>
      </c>
      <c r="Q5160" t="s">
        <v>32</v>
      </c>
      <c r="R5160" t="s">
        <v>21</v>
      </c>
      <c r="S5160" t="s">
        <v>27</v>
      </c>
      <c r="T5160" t="s">
        <v>13311</v>
      </c>
      <c r="U5160" s="1">
        <v>45854</v>
      </c>
      <c r="V5160">
        <v>40</v>
      </c>
      <c r="W5160" t="str">
        <f t="shared" si="127"/>
        <v>30-59</v>
      </c>
    </row>
    <row r="5161" spans="1:23" x14ac:dyDescent="0.25">
      <c r="A5161" t="s">
        <v>5410</v>
      </c>
      <c r="B5161">
        <v>3060902653</v>
      </c>
      <c r="C5161">
        <v>7047744123</v>
      </c>
      <c r="D5161" s="1">
        <v>45520</v>
      </c>
      <c r="E5161">
        <v>99233</v>
      </c>
      <c r="F5161">
        <v>93000</v>
      </c>
      <c r="G5161" t="s">
        <v>79</v>
      </c>
      <c r="H5161" s="34">
        <v>76551</v>
      </c>
      <c r="I5161" s="7">
        <v>61241</v>
      </c>
      <c r="J5161" s="7">
        <v>35877.26</v>
      </c>
      <c r="K5161" s="7">
        <v>16790</v>
      </c>
      <c r="L5161" s="7">
        <v>8573.74</v>
      </c>
      <c r="M5161" s="5">
        <v>0.14000000000000001</v>
      </c>
      <c r="N5161" t="s">
        <v>1135</v>
      </c>
      <c r="O5161" t="s">
        <v>27</v>
      </c>
      <c r="P5161" t="s">
        <v>3147</v>
      </c>
      <c r="Q5161" t="s">
        <v>19</v>
      </c>
      <c r="R5161" t="s">
        <v>27</v>
      </c>
      <c r="S5161" t="s">
        <v>27</v>
      </c>
      <c r="T5161" t="s">
        <v>13311</v>
      </c>
      <c r="U5161" s="1">
        <v>45612</v>
      </c>
      <c r="V5161">
        <v>92</v>
      </c>
      <c r="W5161" t="str">
        <f t="shared" si="127"/>
        <v>90-119</v>
      </c>
    </row>
    <row r="5162" spans="1:23" x14ac:dyDescent="0.25">
      <c r="A5162" t="s">
        <v>5411</v>
      </c>
      <c r="B5162">
        <v>6829718323</v>
      </c>
      <c r="C5162">
        <v>587533238</v>
      </c>
      <c r="D5162" s="1">
        <v>45426</v>
      </c>
      <c r="E5162">
        <v>99232</v>
      </c>
      <c r="F5162">
        <v>99285</v>
      </c>
      <c r="G5162" t="s">
        <v>3154</v>
      </c>
      <c r="H5162" s="34">
        <v>20570</v>
      </c>
      <c r="I5162" s="7">
        <v>16456</v>
      </c>
      <c r="J5162" s="7">
        <v>12767.16</v>
      </c>
      <c r="K5162" s="7">
        <v>1385</v>
      </c>
      <c r="L5162" s="7">
        <v>2303.84</v>
      </c>
      <c r="M5162" s="5">
        <v>0.14000000000000001</v>
      </c>
      <c r="N5162" t="s">
        <v>1135</v>
      </c>
      <c r="O5162" t="s">
        <v>30</v>
      </c>
      <c r="P5162" t="s">
        <v>3146</v>
      </c>
      <c r="Q5162" t="s">
        <v>32</v>
      </c>
      <c r="R5162" t="s">
        <v>26</v>
      </c>
      <c r="S5162" t="s">
        <v>27</v>
      </c>
      <c r="T5162" t="s">
        <v>13310</v>
      </c>
      <c r="U5162" s="1">
        <v>45551</v>
      </c>
      <c r="V5162">
        <v>125</v>
      </c>
      <c r="W5162" t="str">
        <f t="shared" si="127"/>
        <v>120-149</v>
      </c>
    </row>
    <row r="5163" spans="1:23" x14ac:dyDescent="0.25">
      <c r="A5163" t="s">
        <v>5412</v>
      </c>
      <c r="B5163">
        <v>9211361746</v>
      </c>
      <c r="C5163">
        <v>1725166160</v>
      </c>
      <c r="D5163" s="1">
        <v>45443</v>
      </c>
      <c r="E5163">
        <v>99223</v>
      </c>
      <c r="F5163">
        <v>97110</v>
      </c>
      <c r="G5163" t="s">
        <v>318</v>
      </c>
      <c r="H5163" s="34">
        <v>69282</v>
      </c>
      <c r="I5163" s="7">
        <v>58890</v>
      </c>
      <c r="J5163" s="7">
        <v>51554.2</v>
      </c>
      <c r="K5163" s="7">
        <v>6158</v>
      </c>
      <c r="L5163" s="7">
        <v>1177.8</v>
      </c>
      <c r="M5163" s="5">
        <v>0.02</v>
      </c>
      <c r="N5163" t="s">
        <v>16</v>
      </c>
      <c r="O5163" t="s">
        <v>30</v>
      </c>
      <c r="P5163" t="s">
        <v>55</v>
      </c>
      <c r="Q5163" t="s">
        <v>19</v>
      </c>
      <c r="R5163" t="s">
        <v>27</v>
      </c>
      <c r="S5163" t="s">
        <v>17</v>
      </c>
      <c r="T5163" t="s">
        <v>13310</v>
      </c>
      <c r="U5163" s="1">
        <v>45525</v>
      </c>
      <c r="V5163">
        <v>82</v>
      </c>
      <c r="W5163" t="str">
        <f t="shared" si="127"/>
        <v>60-89</v>
      </c>
    </row>
    <row r="5164" spans="1:23" x14ac:dyDescent="0.25">
      <c r="A5164" t="s">
        <v>5413</v>
      </c>
      <c r="B5164">
        <v>3401109484</v>
      </c>
      <c r="C5164">
        <v>3892122074</v>
      </c>
      <c r="D5164" s="1">
        <v>45438</v>
      </c>
      <c r="E5164">
        <v>99232</v>
      </c>
      <c r="F5164">
        <v>99283</v>
      </c>
      <c r="G5164" t="s">
        <v>3265</v>
      </c>
      <c r="H5164" s="34">
        <v>61344</v>
      </c>
      <c r="I5164" s="7">
        <v>49075</v>
      </c>
      <c r="J5164" s="7">
        <v>37801.5</v>
      </c>
      <c r="K5164" s="7">
        <v>4403</v>
      </c>
      <c r="L5164" s="7">
        <v>6870.5</v>
      </c>
      <c r="M5164" s="5">
        <v>0.14000000000000001</v>
      </c>
      <c r="N5164" t="s">
        <v>1135</v>
      </c>
      <c r="O5164" t="s">
        <v>30</v>
      </c>
      <c r="P5164" t="s">
        <v>31</v>
      </c>
      <c r="Q5164" t="s">
        <v>19</v>
      </c>
      <c r="R5164" t="s">
        <v>21</v>
      </c>
      <c r="S5164" t="s">
        <v>21</v>
      </c>
      <c r="T5164" t="s">
        <v>13310</v>
      </c>
      <c r="U5164" s="1">
        <v>45476</v>
      </c>
      <c r="V5164">
        <v>38</v>
      </c>
      <c r="W5164" t="str">
        <f t="shared" si="127"/>
        <v>30-59</v>
      </c>
    </row>
    <row r="5165" spans="1:23" x14ac:dyDescent="0.25">
      <c r="A5165" t="s">
        <v>5414</v>
      </c>
      <c r="B5165">
        <v>7086264158</v>
      </c>
      <c r="C5165">
        <v>8182016754</v>
      </c>
      <c r="D5165" s="1">
        <v>45503</v>
      </c>
      <c r="E5165">
        <v>99221</v>
      </c>
      <c r="F5165">
        <v>80053</v>
      </c>
      <c r="G5165" t="s">
        <v>3431</v>
      </c>
      <c r="H5165" s="34">
        <v>44928</v>
      </c>
      <c r="I5165" s="7">
        <v>35044</v>
      </c>
      <c r="J5165" s="7">
        <v>28035.200000000001</v>
      </c>
      <c r="K5165" s="7">
        <v>0</v>
      </c>
      <c r="L5165" s="7">
        <v>7008.8</v>
      </c>
      <c r="M5165" s="5">
        <v>0.2</v>
      </c>
      <c r="N5165" t="s">
        <v>3140</v>
      </c>
      <c r="O5165" t="s">
        <v>17</v>
      </c>
      <c r="P5165" t="s">
        <v>58</v>
      </c>
      <c r="Q5165" t="s">
        <v>19</v>
      </c>
      <c r="R5165" t="s">
        <v>43</v>
      </c>
      <c r="S5165" t="s">
        <v>27</v>
      </c>
      <c r="T5165" t="s">
        <v>13310</v>
      </c>
      <c r="U5165" s="1">
        <v>45653</v>
      </c>
      <c r="V5165">
        <v>150</v>
      </c>
      <c r="W5165" t="str">
        <f t="shared" si="127"/>
        <v>150-179</v>
      </c>
    </row>
    <row r="5166" spans="1:23" x14ac:dyDescent="0.25">
      <c r="A5166" t="s">
        <v>5415</v>
      </c>
      <c r="B5166">
        <v>4385516446</v>
      </c>
      <c r="C5166">
        <v>8113882101</v>
      </c>
      <c r="D5166" s="1">
        <v>45819</v>
      </c>
      <c r="E5166">
        <v>99213</v>
      </c>
      <c r="F5166">
        <v>85025</v>
      </c>
      <c r="G5166" t="s">
        <v>61</v>
      </c>
      <c r="H5166" s="34">
        <v>11816</v>
      </c>
      <c r="I5166" s="7">
        <v>9335</v>
      </c>
      <c r="J5166" s="7">
        <v>7841.4</v>
      </c>
      <c r="K5166" s="7">
        <v>0</v>
      </c>
      <c r="L5166" s="7">
        <v>1493.6</v>
      </c>
      <c r="M5166" s="5">
        <v>0.16</v>
      </c>
      <c r="N5166" t="s">
        <v>1138</v>
      </c>
      <c r="O5166" t="s">
        <v>17</v>
      </c>
      <c r="P5166" t="s">
        <v>18</v>
      </c>
      <c r="Q5166" t="s">
        <v>32</v>
      </c>
      <c r="R5166" t="s">
        <v>21</v>
      </c>
      <c r="S5166" t="s">
        <v>27</v>
      </c>
      <c r="T5166" t="s">
        <v>13311</v>
      </c>
      <c r="U5166" s="1">
        <v>45903</v>
      </c>
      <c r="V5166">
        <v>84</v>
      </c>
      <c r="W5166" t="str">
        <f t="shared" si="127"/>
        <v>60-89</v>
      </c>
    </row>
    <row r="5167" spans="1:23" x14ac:dyDescent="0.25">
      <c r="A5167" t="s">
        <v>5416</v>
      </c>
      <c r="B5167">
        <v>6515579033</v>
      </c>
      <c r="C5167">
        <v>6542451235</v>
      </c>
      <c r="D5167" s="1">
        <v>45676</v>
      </c>
      <c r="E5167">
        <v>99231</v>
      </c>
      <c r="F5167">
        <v>99284</v>
      </c>
      <c r="G5167" t="s">
        <v>3331</v>
      </c>
      <c r="H5167" s="34">
        <v>76715</v>
      </c>
      <c r="I5167" s="7">
        <v>61372</v>
      </c>
      <c r="J5167" s="7">
        <v>52779.92</v>
      </c>
      <c r="K5167" s="7">
        <v>0</v>
      </c>
      <c r="L5167" s="7">
        <v>8592.08</v>
      </c>
      <c r="M5167" s="5">
        <v>0.14000000000000001</v>
      </c>
      <c r="N5167" t="s">
        <v>1135</v>
      </c>
      <c r="O5167" t="s">
        <v>17</v>
      </c>
      <c r="P5167" t="s">
        <v>3149</v>
      </c>
      <c r="Q5167" t="s">
        <v>32</v>
      </c>
      <c r="R5167" t="s">
        <v>27</v>
      </c>
      <c r="S5167" t="s">
        <v>21</v>
      </c>
      <c r="T5167" t="s">
        <v>13312</v>
      </c>
      <c r="U5167" s="1">
        <v>45834</v>
      </c>
      <c r="V5167">
        <v>158</v>
      </c>
      <c r="W5167" t="str">
        <f t="shared" si="127"/>
        <v>150-179</v>
      </c>
    </row>
    <row r="5168" spans="1:23" x14ac:dyDescent="0.25">
      <c r="A5168" t="s">
        <v>5417</v>
      </c>
      <c r="B5168">
        <v>9474216000</v>
      </c>
      <c r="C5168">
        <v>5525109233</v>
      </c>
      <c r="D5168" s="1">
        <v>45885</v>
      </c>
      <c r="E5168">
        <v>99232</v>
      </c>
      <c r="F5168">
        <v>80053</v>
      </c>
      <c r="G5168" t="s">
        <v>3641</v>
      </c>
      <c r="H5168" s="34">
        <v>81265</v>
      </c>
      <c r="I5168" s="7">
        <v>69075</v>
      </c>
      <c r="J5168" s="7">
        <v>37281.5</v>
      </c>
      <c r="K5168" s="7">
        <v>30412</v>
      </c>
      <c r="L5168" s="7">
        <v>1381.5</v>
      </c>
      <c r="M5168" s="5">
        <v>0.02</v>
      </c>
      <c r="N5168" t="s">
        <v>16</v>
      </c>
      <c r="O5168" t="s">
        <v>27</v>
      </c>
      <c r="P5168" t="s">
        <v>55</v>
      </c>
      <c r="Q5168" t="s">
        <v>19</v>
      </c>
      <c r="R5168" t="s">
        <v>43</v>
      </c>
      <c r="S5168" t="s">
        <v>21</v>
      </c>
      <c r="T5168" t="s">
        <v>13312</v>
      </c>
      <c r="U5168" s="1">
        <v>46046</v>
      </c>
      <c r="V5168">
        <v>161</v>
      </c>
      <c r="W5168" t="str">
        <f t="shared" si="127"/>
        <v>150-179</v>
      </c>
    </row>
    <row r="5169" spans="1:23" x14ac:dyDescent="0.25">
      <c r="A5169" t="s">
        <v>5418</v>
      </c>
      <c r="B5169">
        <v>3487510344</v>
      </c>
      <c r="C5169">
        <v>6187258757</v>
      </c>
      <c r="D5169" s="1">
        <v>45880</v>
      </c>
      <c r="E5169">
        <v>99233</v>
      </c>
      <c r="F5169">
        <v>99284</v>
      </c>
      <c r="G5169" t="s">
        <v>134</v>
      </c>
      <c r="H5169" s="34">
        <v>73745</v>
      </c>
      <c r="I5169" s="7">
        <v>58259</v>
      </c>
      <c r="J5169" s="7">
        <v>39243.56</v>
      </c>
      <c r="K5169" s="7">
        <v>9694</v>
      </c>
      <c r="L5169" s="7">
        <v>9321.44</v>
      </c>
      <c r="M5169" s="5">
        <v>0.16</v>
      </c>
      <c r="N5169" t="s">
        <v>1138</v>
      </c>
      <c r="O5169" t="s">
        <v>27</v>
      </c>
      <c r="P5169" t="s">
        <v>97</v>
      </c>
      <c r="Q5169" t="s">
        <v>32</v>
      </c>
      <c r="R5169" t="s">
        <v>20</v>
      </c>
      <c r="S5169" t="s">
        <v>17</v>
      </c>
      <c r="T5169" t="s">
        <v>13311</v>
      </c>
      <c r="U5169" s="1">
        <v>46046</v>
      </c>
      <c r="V5169">
        <v>166</v>
      </c>
      <c r="W5169" t="str">
        <f t="shared" si="127"/>
        <v>150-179</v>
      </c>
    </row>
    <row r="5170" spans="1:23" x14ac:dyDescent="0.25">
      <c r="A5170" t="s">
        <v>5419</v>
      </c>
      <c r="B5170">
        <v>112215667</v>
      </c>
      <c r="C5170">
        <v>5099108722</v>
      </c>
      <c r="D5170" s="1">
        <v>45646</v>
      </c>
      <c r="E5170">
        <v>99213</v>
      </c>
      <c r="F5170">
        <v>99205</v>
      </c>
      <c r="G5170" t="s">
        <v>347</v>
      </c>
      <c r="H5170" s="34">
        <v>82640</v>
      </c>
      <c r="I5170" s="7">
        <v>65286</v>
      </c>
      <c r="J5170" s="7">
        <v>54840.24</v>
      </c>
      <c r="K5170" s="7">
        <v>0</v>
      </c>
      <c r="L5170" s="7">
        <v>10445.76</v>
      </c>
      <c r="M5170" s="5">
        <v>0.16</v>
      </c>
      <c r="N5170" t="s">
        <v>1138</v>
      </c>
      <c r="O5170" t="s">
        <v>17</v>
      </c>
      <c r="P5170" t="s">
        <v>3148</v>
      </c>
      <c r="Q5170" t="s">
        <v>19</v>
      </c>
      <c r="R5170" t="s">
        <v>20</v>
      </c>
      <c r="S5170" t="s">
        <v>17</v>
      </c>
      <c r="T5170" t="s">
        <v>13312</v>
      </c>
      <c r="U5170" s="1">
        <v>45696</v>
      </c>
      <c r="V5170">
        <v>50</v>
      </c>
      <c r="W5170" t="str">
        <f t="shared" si="127"/>
        <v>30-59</v>
      </c>
    </row>
    <row r="5171" spans="1:23" x14ac:dyDescent="0.25">
      <c r="A5171" t="s">
        <v>5420</v>
      </c>
      <c r="B5171">
        <v>509177148</v>
      </c>
      <c r="C5171">
        <v>6511329468</v>
      </c>
      <c r="D5171" s="1">
        <v>45682</v>
      </c>
      <c r="E5171">
        <v>99214</v>
      </c>
      <c r="F5171">
        <v>99285</v>
      </c>
      <c r="G5171" t="s">
        <v>3360</v>
      </c>
      <c r="H5171" s="34">
        <v>49812</v>
      </c>
      <c r="I5171" s="7">
        <v>37359</v>
      </c>
      <c r="J5171" s="7">
        <v>31755.15</v>
      </c>
      <c r="K5171" s="7">
        <v>0</v>
      </c>
      <c r="L5171" s="7">
        <v>5603.85</v>
      </c>
      <c r="M5171" s="5">
        <v>0.15</v>
      </c>
      <c r="N5171" t="s">
        <v>1139</v>
      </c>
      <c r="O5171" t="s">
        <v>17</v>
      </c>
      <c r="P5171" t="s">
        <v>35</v>
      </c>
      <c r="Q5171" t="s">
        <v>19</v>
      </c>
      <c r="R5171" t="s">
        <v>27</v>
      </c>
      <c r="S5171" t="s">
        <v>21</v>
      </c>
      <c r="T5171" t="s">
        <v>13310</v>
      </c>
      <c r="U5171" s="1">
        <v>45750</v>
      </c>
      <c r="V5171">
        <v>68</v>
      </c>
      <c r="W5171" t="str">
        <f t="shared" si="127"/>
        <v>60-89</v>
      </c>
    </row>
    <row r="5172" spans="1:23" x14ac:dyDescent="0.25">
      <c r="A5172" t="s">
        <v>5421</v>
      </c>
      <c r="B5172">
        <v>2087548589</v>
      </c>
      <c r="C5172">
        <v>6662661466</v>
      </c>
      <c r="D5172" s="1">
        <v>45404</v>
      </c>
      <c r="E5172">
        <v>99238</v>
      </c>
      <c r="F5172">
        <v>99212</v>
      </c>
      <c r="G5172" t="s">
        <v>445</v>
      </c>
      <c r="H5172" s="34">
        <v>65216</v>
      </c>
      <c r="I5172" s="7">
        <v>42390</v>
      </c>
      <c r="J5172" s="7">
        <v>37303.199999999997</v>
      </c>
      <c r="K5172" s="7">
        <v>0</v>
      </c>
      <c r="L5172" s="7">
        <v>5086.8</v>
      </c>
      <c r="M5172" s="5">
        <v>0.12</v>
      </c>
      <c r="N5172" t="s">
        <v>46</v>
      </c>
      <c r="O5172" t="s">
        <v>17</v>
      </c>
      <c r="P5172" t="s">
        <v>58</v>
      </c>
      <c r="Q5172" t="s">
        <v>32</v>
      </c>
      <c r="R5172" t="s">
        <v>27</v>
      </c>
      <c r="S5172" t="s">
        <v>21</v>
      </c>
      <c r="T5172" t="s">
        <v>13310</v>
      </c>
      <c r="U5172" s="1">
        <v>45497</v>
      </c>
      <c r="V5172">
        <v>93</v>
      </c>
      <c r="W5172" t="str">
        <f t="shared" si="127"/>
        <v>90-119</v>
      </c>
    </row>
    <row r="5173" spans="1:23" x14ac:dyDescent="0.25">
      <c r="A5173" t="s">
        <v>5422</v>
      </c>
      <c r="B5173">
        <v>1072455875</v>
      </c>
      <c r="C5173">
        <v>8863367828</v>
      </c>
      <c r="D5173" s="1">
        <v>45627</v>
      </c>
      <c r="E5173">
        <v>99214</v>
      </c>
      <c r="F5173">
        <v>99281</v>
      </c>
      <c r="G5173" t="s">
        <v>3331</v>
      </c>
      <c r="H5173" s="34">
        <v>49635</v>
      </c>
      <c r="I5173" s="7">
        <v>32263</v>
      </c>
      <c r="J5173" s="7">
        <v>28391.439999999999</v>
      </c>
      <c r="K5173" s="7">
        <v>0</v>
      </c>
      <c r="L5173" s="7">
        <v>3871.56</v>
      </c>
      <c r="M5173" s="5">
        <v>0.12</v>
      </c>
      <c r="N5173" t="s">
        <v>46</v>
      </c>
      <c r="O5173" t="s">
        <v>17</v>
      </c>
      <c r="P5173" t="s">
        <v>55</v>
      </c>
      <c r="Q5173" t="s">
        <v>32</v>
      </c>
      <c r="R5173" t="s">
        <v>43</v>
      </c>
      <c r="S5173" t="s">
        <v>27</v>
      </c>
      <c r="T5173" t="s">
        <v>13311</v>
      </c>
      <c r="U5173" s="1">
        <v>45659</v>
      </c>
      <c r="V5173">
        <v>32</v>
      </c>
      <c r="W5173" t="str">
        <f t="shared" si="127"/>
        <v>30-59</v>
      </c>
    </row>
    <row r="5174" spans="1:23" x14ac:dyDescent="0.25">
      <c r="A5174" t="s">
        <v>5423</v>
      </c>
      <c r="B5174">
        <v>5620504302</v>
      </c>
      <c r="C5174">
        <v>7980852090</v>
      </c>
      <c r="D5174" s="1">
        <v>45897</v>
      </c>
      <c r="E5174">
        <v>99215</v>
      </c>
      <c r="F5174">
        <v>99205</v>
      </c>
      <c r="G5174" t="s">
        <v>3242</v>
      </c>
      <c r="H5174" s="34">
        <v>64099</v>
      </c>
      <c r="I5174" s="7">
        <v>49997</v>
      </c>
      <c r="J5174" s="7">
        <v>36258.6</v>
      </c>
      <c r="K5174" s="7">
        <v>3739</v>
      </c>
      <c r="L5174" s="7">
        <v>9999.4</v>
      </c>
      <c r="M5174" s="5">
        <v>0.2</v>
      </c>
      <c r="N5174" t="s">
        <v>3140</v>
      </c>
      <c r="O5174" t="s">
        <v>30</v>
      </c>
      <c r="P5174" t="s">
        <v>35</v>
      </c>
      <c r="Q5174" t="s">
        <v>32</v>
      </c>
      <c r="R5174" t="s">
        <v>21</v>
      </c>
      <c r="S5174" t="s">
        <v>17</v>
      </c>
      <c r="T5174" t="s">
        <v>13311</v>
      </c>
      <c r="U5174" s="1">
        <v>46018</v>
      </c>
      <c r="V5174">
        <v>121</v>
      </c>
      <c r="W5174" t="str">
        <f t="shared" si="127"/>
        <v>120-149</v>
      </c>
    </row>
    <row r="5175" spans="1:23" x14ac:dyDescent="0.25">
      <c r="A5175" t="s">
        <v>5424</v>
      </c>
      <c r="B5175">
        <v>529946485</v>
      </c>
      <c r="C5175">
        <v>6778566760</v>
      </c>
      <c r="D5175" s="1">
        <v>45603</v>
      </c>
      <c r="E5175">
        <v>99233</v>
      </c>
      <c r="F5175">
        <v>99282</v>
      </c>
      <c r="G5175" t="s">
        <v>3223</v>
      </c>
      <c r="H5175" s="34">
        <v>96445</v>
      </c>
      <c r="I5175" s="7">
        <v>81978</v>
      </c>
      <c r="J5175" s="7">
        <v>71575.44</v>
      </c>
      <c r="K5175" s="7">
        <v>8763</v>
      </c>
      <c r="L5175" s="7">
        <v>1639.56</v>
      </c>
      <c r="M5175" s="5">
        <v>0.02</v>
      </c>
      <c r="N5175" t="s">
        <v>16</v>
      </c>
      <c r="O5175" t="s">
        <v>30</v>
      </c>
      <c r="P5175" t="s">
        <v>35</v>
      </c>
      <c r="Q5175" t="s">
        <v>19</v>
      </c>
      <c r="R5175" t="s">
        <v>27</v>
      </c>
      <c r="S5175" t="s">
        <v>21</v>
      </c>
      <c r="T5175" t="s">
        <v>13311</v>
      </c>
      <c r="U5175" s="1">
        <v>45699</v>
      </c>
      <c r="V5175">
        <v>96</v>
      </c>
      <c r="W5175" t="str">
        <f t="shared" si="127"/>
        <v>90-119</v>
      </c>
    </row>
    <row r="5176" spans="1:23" x14ac:dyDescent="0.25">
      <c r="A5176" t="s">
        <v>5425</v>
      </c>
      <c r="B5176">
        <v>6827490634</v>
      </c>
      <c r="C5176">
        <v>6748460057</v>
      </c>
      <c r="D5176" s="1">
        <v>45778</v>
      </c>
      <c r="E5176">
        <v>99213</v>
      </c>
      <c r="F5176">
        <v>99204</v>
      </c>
      <c r="G5176" t="s">
        <v>3508</v>
      </c>
      <c r="H5176" s="34">
        <v>88233</v>
      </c>
      <c r="I5176" s="7">
        <v>72351</v>
      </c>
      <c r="J5176" s="7">
        <v>52682.82</v>
      </c>
      <c r="K5176" s="7">
        <v>6645</v>
      </c>
      <c r="L5176" s="7">
        <v>13023.18</v>
      </c>
      <c r="M5176" s="5">
        <v>0.18</v>
      </c>
      <c r="N5176" t="s">
        <v>3141</v>
      </c>
      <c r="O5176" t="s">
        <v>30</v>
      </c>
      <c r="P5176" t="s">
        <v>3149</v>
      </c>
      <c r="Q5176" t="s">
        <v>19</v>
      </c>
      <c r="R5176" t="s">
        <v>38</v>
      </c>
      <c r="S5176" t="s">
        <v>27</v>
      </c>
      <c r="T5176" t="s">
        <v>13310</v>
      </c>
      <c r="U5176" s="1">
        <v>45914</v>
      </c>
      <c r="V5176">
        <v>136</v>
      </c>
      <c r="W5176" t="str">
        <f t="shared" si="127"/>
        <v>120-149</v>
      </c>
    </row>
    <row r="5177" spans="1:23" x14ac:dyDescent="0.25">
      <c r="A5177" t="s">
        <v>5426</v>
      </c>
      <c r="B5177">
        <v>434696613</v>
      </c>
      <c r="C5177">
        <v>3254110744</v>
      </c>
      <c r="D5177" s="1">
        <v>45548</v>
      </c>
      <c r="E5177">
        <v>99213</v>
      </c>
      <c r="F5177">
        <v>81000</v>
      </c>
      <c r="G5177" t="s">
        <v>3279</v>
      </c>
      <c r="H5177" s="34">
        <v>92088</v>
      </c>
      <c r="I5177" s="7">
        <v>72750</v>
      </c>
      <c r="J5177" s="7">
        <v>53822</v>
      </c>
      <c r="K5177" s="7">
        <v>7288</v>
      </c>
      <c r="L5177" s="7">
        <v>11640</v>
      </c>
      <c r="M5177" s="5">
        <v>0.16</v>
      </c>
      <c r="N5177" t="s">
        <v>1138</v>
      </c>
      <c r="O5177" t="s">
        <v>30</v>
      </c>
      <c r="P5177" t="s">
        <v>3149</v>
      </c>
      <c r="Q5177" t="s">
        <v>32</v>
      </c>
      <c r="R5177" t="s">
        <v>38</v>
      </c>
      <c r="S5177" t="s">
        <v>21</v>
      </c>
      <c r="T5177" t="s">
        <v>13310</v>
      </c>
      <c r="U5177" s="1">
        <v>45595</v>
      </c>
      <c r="V5177">
        <v>47</v>
      </c>
      <c r="W5177" t="str">
        <f t="shared" si="127"/>
        <v>30-59</v>
      </c>
    </row>
    <row r="5178" spans="1:23" x14ac:dyDescent="0.25">
      <c r="A5178" t="s">
        <v>5427</v>
      </c>
      <c r="B5178">
        <v>3038405995</v>
      </c>
      <c r="C5178">
        <v>6608277576</v>
      </c>
      <c r="D5178" s="1">
        <v>45502</v>
      </c>
      <c r="E5178">
        <v>99232</v>
      </c>
      <c r="F5178">
        <v>99292</v>
      </c>
      <c r="G5178" t="s">
        <v>3419</v>
      </c>
      <c r="H5178" s="34">
        <v>90332</v>
      </c>
      <c r="I5178" s="7">
        <v>71362</v>
      </c>
      <c r="J5178" s="7">
        <v>59944.08</v>
      </c>
      <c r="K5178" s="7">
        <v>0</v>
      </c>
      <c r="L5178" s="7">
        <v>11417.92</v>
      </c>
      <c r="M5178" s="5">
        <v>0.16</v>
      </c>
      <c r="N5178" t="s">
        <v>1138</v>
      </c>
      <c r="O5178" t="s">
        <v>17</v>
      </c>
      <c r="P5178" t="s">
        <v>31</v>
      </c>
      <c r="Q5178" t="s">
        <v>19</v>
      </c>
      <c r="R5178" t="s">
        <v>38</v>
      </c>
      <c r="S5178" t="s">
        <v>17</v>
      </c>
      <c r="T5178" t="s">
        <v>13312</v>
      </c>
      <c r="U5178" s="1">
        <v>45629</v>
      </c>
      <c r="V5178">
        <v>127</v>
      </c>
      <c r="W5178" t="str">
        <f t="shared" si="127"/>
        <v>120-149</v>
      </c>
    </row>
    <row r="5179" spans="1:23" x14ac:dyDescent="0.25">
      <c r="A5179" t="s">
        <v>5428</v>
      </c>
      <c r="B5179">
        <v>628914314</v>
      </c>
      <c r="C5179">
        <v>6699213073</v>
      </c>
      <c r="D5179" s="1">
        <v>45852</v>
      </c>
      <c r="E5179">
        <v>99238</v>
      </c>
      <c r="F5179">
        <v>99283</v>
      </c>
      <c r="G5179" t="s">
        <v>182</v>
      </c>
      <c r="H5179" s="34">
        <v>84058</v>
      </c>
      <c r="I5179" s="7">
        <v>66406</v>
      </c>
      <c r="J5179" s="7">
        <v>55781.04</v>
      </c>
      <c r="K5179" s="7">
        <v>0</v>
      </c>
      <c r="L5179" s="7">
        <v>10624.96</v>
      </c>
      <c r="M5179" s="5">
        <v>0.16</v>
      </c>
      <c r="N5179" t="s">
        <v>1138</v>
      </c>
      <c r="O5179" t="s">
        <v>17</v>
      </c>
      <c r="P5179" t="s">
        <v>40</v>
      </c>
      <c r="Q5179" t="s">
        <v>19</v>
      </c>
      <c r="R5179" t="s">
        <v>21</v>
      </c>
      <c r="S5179" t="s">
        <v>17</v>
      </c>
      <c r="T5179" t="s">
        <v>13310</v>
      </c>
      <c r="U5179" s="1">
        <v>46017</v>
      </c>
      <c r="V5179">
        <v>165</v>
      </c>
      <c r="W5179" t="str">
        <f t="shared" si="127"/>
        <v>150-179</v>
      </c>
    </row>
    <row r="5180" spans="1:23" x14ac:dyDescent="0.25">
      <c r="A5180" t="s">
        <v>5429</v>
      </c>
      <c r="B5180">
        <v>9827454918</v>
      </c>
      <c r="C5180">
        <v>9329061593</v>
      </c>
      <c r="D5180" s="1">
        <v>45860</v>
      </c>
      <c r="E5180">
        <v>99214</v>
      </c>
      <c r="F5180">
        <v>90834</v>
      </c>
      <c r="G5180" t="s">
        <v>122</v>
      </c>
      <c r="H5180" s="34">
        <v>47744</v>
      </c>
      <c r="I5180" s="7">
        <v>37240</v>
      </c>
      <c r="J5180" s="7">
        <v>29792</v>
      </c>
      <c r="K5180" s="7">
        <v>0</v>
      </c>
      <c r="L5180" s="7">
        <v>7448</v>
      </c>
      <c r="M5180" s="5">
        <v>0.2</v>
      </c>
      <c r="N5180" t="s">
        <v>3140</v>
      </c>
      <c r="O5180" t="s">
        <v>17</v>
      </c>
      <c r="P5180" t="s">
        <v>3148</v>
      </c>
      <c r="Q5180" t="s">
        <v>19</v>
      </c>
      <c r="R5180" t="s">
        <v>21</v>
      </c>
      <c r="S5180" t="s">
        <v>27</v>
      </c>
      <c r="T5180" t="s">
        <v>13312</v>
      </c>
      <c r="U5180" s="1">
        <v>45931</v>
      </c>
      <c r="V5180">
        <v>71</v>
      </c>
      <c r="W5180" t="str">
        <f t="shared" si="127"/>
        <v>60-89</v>
      </c>
    </row>
    <row r="5181" spans="1:23" x14ac:dyDescent="0.25">
      <c r="A5181" t="s">
        <v>5430</v>
      </c>
      <c r="B5181">
        <v>5111702027</v>
      </c>
      <c r="C5181">
        <v>1696320219</v>
      </c>
      <c r="D5181" s="1">
        <v>45841</v>
      </c>
      <c r="E5181">
        <v>99222</v>
      </c>
      <c r="F5181">
        <v>93000</v>
      </c>
      <c r="G5181" t="s">
        <v>3365</v>
      </c>
      <c r="H5181" s="34">
        <v>53013</v>
      </c>
      <c r="I5181" s="7">
        <v>45061</v>
      </c>
      <c r="J5181" s="7">
        <v>33869.78</v>
      </c>
      <c r="K5181" s="7">
        <v>10290</v>
      </c>
      <c r="L5181" s="7">
        <v>901.22</v>
      </c>
      <c r="M5181" s="5">
        <v>0.02</v>
      </c>
      <c r="N5181" t="s">
        <v>16</v>
      </c>
      <c r="O5181" t="s">
        <v>27</v>
      </c>
      <c r="P5181" t="s">
        <v>18</v>
      </c>
      <c r="Q5181" t="s">
        <v>19</v>
      </c>
      <c r="R5181" t="s">
        <v>27</v>
      </c>
      <c r="S5181" t="s">
        <v>21</v>
      </c>
      <c r="T5181" t="s">
        <v>13312</v>
      </c>
      <c r="U5181" s="1">
        <v>45879</v>
      </c>
      <c r="V5181">
        <v>38</v>
      </c>
      <c r="W5181" t="str">
        <f t="shared" si="127"/>
        <v>30-59</v>
      </c>
    </row>
    <row r="5182" spans="1:23" x14ac:dyDescent="0.25">
      <c r="A5182" t="s">
        <v>5431</v>
      </c>
      <c r="B5182">
        <v>9430287056</v>
      </c>
      <c r="C5182">
        <v>3266907383</v>
      </c>
      <c r="D5182" s="1">
        <v>45655</v>
      </c>
      <c r="E5182">
        <v>99214</v>
      </c>
      <c r="F5182">
        <v>97110</v>
      </c>
      <c r="G5182" t="s">
        <v>3328</v>
      </c>
      <c r="H5182" s="34">
        <v>68867</v>
      </c>
      <c r="I5182" s="7">
        <v>51650</v>
      </c>
      <c r="J5182" s="7">
        <v>37034.5</v>
      </c>
      <c r="K5182" s="7">
        <v>6868</v>
      </c>
      <c r="L5182" s="7">
        <v>7747.5</v>
      </c>
      <c r="M5182" s="5">
        <v>0.15</v>
      </c>
      <c r="N5182" t="s">
        <v>1139</v>
      </c>
      <c r="O5182" t="s">
        <v>30</v>
      </c>
      <c r="P5182" t="s">
        <v>3147</v>
      </c>
      <c r="Q5182" t="s">
        <v>19</v>
      </c>
      <c r="R5182" t="s">
        <v>43</v>
      </c>
      <c r="S5182" t="s">
        <v>27</v>
      </c>
      <c r="T5182" t="s">
        <v>13310</v>
      </c>
      <c r="U5182" s="1">
        <v>45778</v>
      </c>
      <c r="V5182">
        <v>123</v>
      </c>
      <c r="W5182" t="str">
        <f t="shared" si="127"/>
        <v>120-149</v>
      </c>
    </row>
    <row r="5183" spans="1:23" x14ac:dyDescent="0.25">
      <c r="A5183" t="s">
        <v>5432</v>
      </c>
      <c r="B5183">
        <v>6556942756</v>
      </c>
      <c r="C5183">
        <v>5039678736</v>
      </c>
      <c r="D5183" s="1">
        <v>45335</v>
      </c>
      <c r="E5183">
        <v>99222</v>
      </c>
      <c r="F5183">
        <v>71046</v>
      </c>
      <c r="G5183" t="s">
        <v>3276</v>
      </c>
      <c r="H5183" s="34">
        <v>97739</v>
      </c>
      <c r="I5183" s="7">
        <v>73304</v>
      </c>
      <c r="J5183" s="7">
        <v>53005.4</v>
      </c>
      <c r="K5183" s="7">
        <v>9303</v>
      </c>
      <c r="L5183" s="7">
        <v>10995.6</v>
      </c>
      <c r="M5183" s="5">
        <v>0.15</v>
      </c>
      <c r="N5183" t="s">
        <v>1139</v>
      </c>
      <c r="O5183" t="s">
        <v>30</v>
      </c>
      <c r="P5183" t="s">
        <v>3148</v>
      </c>
      <c r="Q5183" t="s">
        <v>32</v>
      </c>
      <c r="R5183" t="s">
        <v>26</v>
      </c>
      <c r="S5183" t="s">
        <v>27</v>
      </c>
      <c r="T5183" t="s">
        <v>13311</v>
      </c>
      <c r="U5183" s="1">
        <v>45380</v>
      </c>
      <c r="V5183">
        <v>45</v>
      </c>
      <c r="W5183" t="str">
        <f t="shared" si="127"/>
        <v>30-59</v>
      </c>
    </row>
    <row r="5184" spans="1:23" x14ac:dyDescent="0.25">
      <c r="A5184" t="s">
        <v>5433</v>
      </c>
      <c r="B5184">
        <v>7712792778</v>
      </c>
      <c r="C5184">
        <v>7951602463</v>
      </c>
      <c r="D5184" s="1">
        <v>45308</v>
      </c>
      <c r="E5184">
        <v>99232</v>
      </c>
      <c r="F5184">
        <v>99202</v>
      </c>
      <c r="G5184" t="s">
        <v>63</v>
      </c>
      <c r="H5184" s="34">
        <v>78155</v>
      </c>
      <c r="I5184" s="7">
        <v>58616</v>
      </c>
      <c r="J5184" s="7">
        <v>49823.6</v>
      </c>
      <c r="K5184" s="7">
        <v>0</v>
      </c>
      <c r="L5184" s="7">
        <v>8792.4</v>
      </c>
      <c r="M5184" s="5">
        <v>0.15</v>
      </c>
      <c r="N5184" t="s">
        <v>1139</v>
      </c>
      <c r="O5184" t="s">
        <v>17</v>
      </c>
      <c r="P5184" t="s">
        <v>3146</v>
      </c>
      <c r="Q5184" t="s">
        <v>32</v>
      </c>
      <c r="R5184" t="s">
        <v>21</v>
      </c>
      <c r="S5184" t="s">
        <v>21</v>
      </c>
      <c r="T5184" t="s">
        <v>13312</v>
      </c>
      <c r="U5184" s="1">
        <v>45445</v>
      </c>
      <c r="V5184">
        <v>137</v>
      </c>
      <c r="W5184" t="str">
        <f t="shared" si="127"/>
        <v>120-149</v>
      </c>
    </row>
    <row r="5185" spans="1:23" x14ac:dyDescent="0.25">
      <c r="A5185" t="s">
        <v>5434</v>
      </c>
      <c r="B5185">
        <v>5438757284</v>
      </c>
      <c r="C5185">
        <v>4618646051</v>
      </c>
      <c r="D5185" s="1">
        <v>45607</v>
      </c>
      <c r="E5185">
        <v>99223</v>
      </c>
      <c r="F5185">
        <v>99202</v>
      </c>
      <c r="G5185" t="s">
        <v>89</v>
      </c>
      <c r="H5185" s="34">
        <v>95216</v>
      </c>
      <c r="I5185" s="7">
        <v>75221</v>
      </c>
      <c r="J5185" s="7">
        <v>55370.64</v>
      </c>
      <c r="K5185" s="7">
        <v>7815</v>
      </c>
      <c r="L5185" s="7">
        <v>12035.36</v>
      </c>
      <c r="M5185" s="5">
        <v>0.16</v>
      </c>
      <c r="N5185" t="s">
        <v>1138</v>
      </c>
      <c r="O5185" t="s">
        <v>30</v>
      </c>
      <c r="P5185" t="s">
        <v>58</v>
      </c>
      <c r="Q5185" t="s">
        <v>19</v>
      </c>
      <c r="R5185" t="s">
        <v>20</v>
      </c>
      <c r="S5185" t="s">
        <v>21</v>
      </c>
      <c r="T5185" t="s">
        <v>13310</v>
      </c>
      <c r="U5185" s="1">
        <v>45683</v>
      </c>
      <c r="V5185">
        <v>76</v>
      </c>
      <c r="W5185" t="str">
        <f t="shared" si="127"/>
        <v>60-89</v>
      </c>
    </row>
    <row r="5186" spans="1:23" x14ac:dyDescent="0.25">
      <c r="A5186" t="s">
        <v>5435</v>
      </c>
      <c r="B5186">
        <v>6366914826</v>
      </c>
      <c r="C5186">
        <v>2948381276</v>
      </c>
      <c r="D5186" s="1">
        <v>45510</v>
      </c>
      <c r="E5186">
        <v>99213</v>
      </c>
      <c r="F5186">
        <v>99291</v>
      </c>
      <c r="G5186" t="s">
        <v>3242</v>
      </c>
      <c r="H5186" s="34">
        <v>80962</v>
      </c>
      <c r="I5186" s="7">
        <v>63960</v>
      </c>
      <c r="J5186" s="7">
        <v>53726.400000000001</v>
      </c>
      <c r="K5186" s="7">
        <v>0</v>
      </c>
      <c r="L5186" s="7">
        <v>10233.6</v>
      </c>
      <c r="M5186" s="5">
        <v>0.16</v>
      </c>
      <c r="N5186" t="s">
        <v>1138</v>
      </c>
      <c r="O5186" t="s">
        <v>17</v>
      </c>
      <c r="P5186" t="s">
        <v>18</v>
      </c>
      <c r="Q5186" t="s">
        <v>32</v>
      </c>
      <c r="R5186" t="s">
        <v>20</v>
      </c>
      <c r="S5186" t="s">
        <v>27</v>
      </c>
      <c r="T5186" t="s">
        <v>13311</v>
      </c>
      <c r="U5186" s="1">
        <v>45659</v>
      </c>
      <c r="V5186">
        <v>149</v>
      </c>
      <c r="W5186" t="str">
        <f t="shared" si="127"/>
        <v>120-149</v>
      </c>
    </row>
    <row r="5187" spans="1:23" x14ac:dyDescent="0.25">
      <c r="A5187" t="s">
        <v>5436</v>
      </c>
      <c r="B5187">
        <v>9256706315</v>
      </c>
      <c r="C5187">
        <v>6096756721</v>
      </c>
      <c r="D5187" s="1">
        <v>45611</v>
      </c>
      <c r="E5187">
        <v>99222</v>
      </c>
      <c r="F5187">
        <v>99203</v>
      </c>
      <c r="G5187" t="s">
        <v>445</v>
      </c>
      <c r="H5187" s="34">
        <v>72055</v>
      </c>
      <c r="I5187" s="7">
        <v>59085</v>
      </c>
      <c r="J5187" s="7">
        <v>42308.7</v>
      </c>
      <c r="K5187" s="7">
        <v>6141</v>
      </c>
      <c r="L5187" s="7">
        <v>10635.3</v>
      </c>
      <c r="M5187" s="5">
        <v>0.18</v>
      </c>
      <c r="N5187" t="s">
        <v>3141</v>
      </c>
      <c r="O5187" t="s">
        <v>30</v>
      </c>
      <c r="P5187" t="s">
        <v>25</v>
      </c>
      <c r="Q5187" t="s">
        <v>19</v>
      </c>
      <c r="R5187" t="s">
        <v>20</v>
      </c>
      <c r="S5187" t="s">
        <v>17</v>
      </c>
      <c r="T5187" t="s">
        <v>13311</v>
      </c>
      <c r="U5187" s="1">
        <v>45648</v>
      </c>
      <c r="V5187">
        <v>37</v>
      </c>
      <c r="W5187" t="str">
        <f t="shared" ref="W5187:W5250" si="128">IF(V5187="","",IF(V5187&lt;30,"0-29",IF(V5187&lt;60,"30-59",IF(V5187&lt;90,"60-89",IF(V5187&lt;120,"90-119",IF(V5187&lt;150,"120-149",IF(V5187&lt;180,"150-179",IF(V5187&lt;210,"180-209",IF(V5187&lt;240,"210-239",IF(V5187&lt;270,"240-269",IF(V5187&lt;300,"270-299",IF(V5187&lt;330,"300-329",IF(V5187&lt;360,"330-359","360+")))))))))))))</f>
        <v>30-59</v>
      </c>
    </row>
    <row r="5188" spans="1:23" x14ac:dyDescent="0.25">
      <c r="A5188" t="s">
        <v>5437</v>
      </c>
      <c r="B5188">
        <v>3928766986</v>
      </c>
      <c r="C5188">
        <v>7831582530</v>
      </c>
      <c r="D5188" s="1">
        <v>45327</v>
      </c>
      <c r="E5188">
        <v>99213</v>
      </c>
      <c r="F5188">
        <v>99202</v>
      </c>
      <c r="G5188" t="s">
        <v>3283</v>
      </c>
      <c r="H5188" s="34">
        <v>98858</v>
      </c>
      <c r="I5188" s="7">
        <v>71178</v>
      </c>
      <c r="J5188" s="7">
        <v>65483.76</v>
      </c>
      <c r="K5188" s="7">
        <v>0</v>
      </c>
      <c r="L5188" s="7">
        <v>5694.24</v>
      </c>
      <c r="M5188" s="5">
        <v>0.08</v>
      </c>
      <c r="N5188" t="s">
        <v>24</v>
      </c>
      <c r="O5188" t="s">
        <v>17</v>
      </c>
      <c r="P5188" t="s">
        <v>3148</v>
      </c>
      <c r="Q5188" t="s">
        <v>19</v>
      </c>
      <c r="R5188" t="s">
        <v>20</v>
      </c>
      <c r="S5188" t="s">
        <v>21</v>
      </c>
      <c r="T5188" t="s">
        <v>13312</v>
      </c>
      <c r="U5188" s="1">
        <v>45360</v>
      </c>
      <c r="V5188">
        <v>33</v>
      </c>
      <c r="W5188" t="str">
        <f t="shared" si="128"/>
        <v>30-59</v>
      </c>
    </row>
    <row r="5189" spans="1:23" x14ac:dyDescent="0.25">
      <c r="A5189" t="s">
        <v>5438</v>
      </c>
      <c r="B5189">
        <v>7623071903</v>
      </c>
      <c r="C5189">
        <v>1583932977</v>
      </c>
      <c r="D5189" s="1">
        <v>45347</v>
      </c>
      <c r="E5189">
        <v>99232</v>
      </c>
      <c r="F5189">
        <v>71046</v>
      </c>
      <c r="G5189" t="s">
        <v>3562</v>
      </c>
      <c r="H5189" s="34">
        <v>67334</v>
      </c>
      <c r="I5189" s="7">
        <v>43767</v>
      </c>
      <c r="J5189" s="7">
        <v>31984.959999999999</v>
      </c>
      <c r="K5189" s="7">
        <v>6530</v>
      </c>
      <c r="L5189" s="7">
        <v>5252.04</v>
      </c>
      <c r="M5189" s="5">
        <v>0.12</v>
      </c>
      <c r="N5189" t="s">
        <v>46</v>
      </c>
      <c r="O5189" t="s">
        <v>27</v>
      </c>
      <c r="P5189" t="s">
        <v>97</v>
      </c>
      <c r="Q5189" t="s">
        <v>32</v>
      </c>
      <c r="R5189" t="s">
        <v>20</v>
      </c>
      <c r="S5189" t="s">
        <v>21</v>
      </c>
      <c r="T5189" t="s">
        <v>13312</v>
      </c>
      <c r="U5189" s="1">
        <v>45454</v>
      </c>
      <c r="V5189">
        <v>107</v>
      </c>
      <c r="W5189" t="str">
        <f t="shared" si="128"/>
        <v>90-119</v>
      </c>
    </row>
    <row r="5190" spans="1:23" x14ac:dyDescent="0.25">
      <c r="A5190" t="s">
        <v>5439</v>
      </c>
      <c r="B5190">
        <v>2819619524</v>
      </c>
      <c r="C5190">
        <v>3986134458</v>
      </c>
      <c r="D5190" s="1">
        <v>45835</v>
      </c>
      <c r="E5190">
        <v>99231</v>
      </c>
      <c r="F5190">
        <v>99214</v>
      </c>
      <c r="G5190" t="s">
        <v>146</v>
      </c>
      <c r="H5190" s="34">
        <v>57255</v>
      </c>
      <c r="I5190" s="7">
        <v>48667</v>
      </c>
      <c r="J5190" s="7">
        <v>43352.66</v>
      </c>
      <c r="K5190" s="7">
        <v>4341</v>
      </c>
      <c r="L5190" s="7">
        <v>973.34</v>
      </c>
      <c r="M5190" s="5">
        <v>0.02</v>
      </c>
      <c r="N5190" t="s">
        <v>16</v>
      </c>
      <c r="O5190" t="s">
        <v>30</v>
      </c>
      <c r="P5190" t="s">
        <v>25</v>
      </c>
      <c r="Q5190" t="s">
        <v>32</v>
      </c>
      <c r="R5190" t="s">
        <v>27</v>
      </c>
      <c r="S5190" t="s">
        <v>27</v>
      </c>
      <c r="T5190" t="s">
        <v>13312</v>
      </c>
      <c r="U5190" s="1">
        <v>45950</v>
      </c>
      <c r="V5190">
        <v>115</v>
      </c>
      <c r="W5190" t="str">
        <f t="shared" si="128"/>
        <v>90-119</v>
      </c>
    </row>
    <row r="5191" spans="1:23" x14ac:dyDescent="0.25">
      <c r="A5191" t="s">
        <v>5440</v>
      </c>
      <c r="B5191">
        <v>5176330278</v>
      </c>
      <c r="C5191">
        <v>9394973837</v>
      </c>
      <c r="D5191" s="1">
        <v>45871</v>
      </c>
      <c r="E5191">
        <v>99233</v>
      </c>
      <c r="F5191">
        <v>71046</v>
      </c>
      <c r="G5191" t="s">
        <v>3357</v>
      </c>
      <c r="H5191" s="34">
        <v>27123</v>
      </c>
      <c r="I5191" s="7">
        <v>20342</v>
      </c>
      <c r="J5191" s="7">
        <v>15137.7</v>
      </c>
      <c r="K5191" s="7">
        <v>2153</v>
      </c>
      <c r="L5191" s="7">
        <v>3051.3</v>
      </c>
      <c r="M5191" s="5">
        <v>0.15</v>
      </c>
      <c r="N5191" t="s">
        <v>1139</v>
      </c>
      <c r="O5191" t="s">
        <v>30</v>
      </c>
      <c r="P5191" t="s">
        <v>25</v>
      </c>
      <c r="Q5191" t="s">
        <v>32</v>
      </c>
      <c r="R5191" t="s">
        <v>27</v>
      </c>
      <c r="S5191" t="s">
        <v>21</v>
      </c>
      <c r="T5191" t="s">
        <v>13310</v>
      </c>
      <c r="U5191" s="1">
        <v>45954</v>
      </c>
      <c r="V5191">
        <v>83</v>
      </c>
      <c r="W5191" t="str">
        <f t="shared" si="128"/>
        <v>60-89</v>
      </c>
    </row>
    <row r="5192" spans="1:23" x14ac:dyDescent="0.25">
      <c r="A5192" t="s">
        <v>5441</v>
      </c>
      <c r="B5192">
        <v>6041992323</v>
      </c>
      <c r="C5192">
        <v>9023449081</v>
      </c>
      <c r="D5192" s="1">
        <v>45344</v>
      </c>
      <c r="E5192">
        <v>99213</v>
      </c>
      <c r="F5192">
        <v>99213</v>
      </c>
      <c r="G5192" t="s">
        <v>114</v>
      </c>
      <c r="H5192" s="34">
        <v>49159</v>
      </c>
      <c r="I5192" s="7">
        <v>38344</v>
      </c>
      <c r="J5192" s="7">
        <v>27769.200000000001</v>
      </c>
      <c r="K5192" s="7">
        <v>2906</v>
      </c>
      <c r="L5192" s="7">
        <v>7668.8</v>
      </c>
      <c r="M5192" s="5">
        <v>0.2</v>
      </c>
      <c r="N5192" t="s">
        <v>3140</v>
      </c>
      <c r="O5192" t="s">
        <v>30</v>
      </c>
      <c r="P5192" t="s">
        <v>3150</v>
      </c>
      <c r="Q5192" t="s">
        <v>19</v>
      </c>
      <c r="R5192" t="s">
        <v>26</v>
      </c>
      <c r="S5192" t="s">
        <v>27</v>
      </c>
      <c r="T5192" t="s">
        <v>13312</v>
      </c>
      <c r="U5192" s="1">
        <v>45523</v>
      </c>
      <c r="V5192">
        <v>179</v>
      </c>
      <c r="W5192" t="str">
        <f t="shared" si="128"/>
        <v>150-179</v>
      </c>
    </row>
    <row r="5193" spans="1:23" x14ac:dyDescent="0.25">
      <c r="A5193" t="s">
        <v>5442</v>
      </c>
      <c r="B5193">
        <v>9515415398</v>
      </c>
      <c r="C5193">
        <v>5605908500</v>
      </c>
      <c r="D5193" s="1">
        <v>45372</v>
      </c>
      <c r="E5193">
        <v>99221</v>
      </c>
      <c r="F5193">
        <v>99214</v>
      </c>
      <c r="G5193" t="s">
        <v>91</v>
      </c>
      <c r="H5193" s="34">
        <v>56071</v>
      </c>
      <c r="I5193" s="7">
        <v>40371</v>
      </c>
      <c r="J5193" s="7">
        <v>37141.32</v>
      </c>
      <c r="K5193" s="7">
        <v>0</v>
      </c>
      <c r="L5193" s="7">
        <v>3229.68</v>
      </c>
      <c r="M5193" s="5">
        <v>0.08</v>
      </c>
      <c r="N5193" t="s">
        <v>24</v>
      </c>
      <c r="O5193" t="s">
        <v>17</v>
      </c>
      <c r="P5193" t="s">
        <v>25</v>
      </c>
      <c r="Q5193" t="s">
        <v>19</v>
      </c>
      <c r="R5193" t="s">
        <v>27</v>
      </c>
      <c r="S5193" t="s">
        <v>27</v>
      </c>
      <c r="T5193" t="s">
        <v>13312</v>
      </c>
      <c r="U5193" s="1">
        <v>45406</v>
      </c>
      <c r="V5193">
        <v>34</v>
      </c>
      <c r="W5193" t="str">
        <f t="shared" si="128"/>
        <v>30-59</v>
      </c>
    </row>
    <row r="5194" spans="1:23" x14ac:dyDescent="0.25">
      <c r="A5194" t="s">
        <v>5443</v>
      </c>
      <c r="B5194">
        <v>1879977050</v>
      </c>
      <c r="C5194">
        <v>728902416</v>
      </c>
      <c r="D5194" s="1">
        <v>45944</v>
      </c>
      <c r="E5194">
        <v>99238</v>
      </c>
      <c r="F5194">
        <v>99211</v>
      </c>
      <c r="G5194" t="s">
        <v>3288</v>
      </c>
      <c r="H5194" s="34">
        <v>52845</v>
      </c>
      <c r="I5194" s="7">
        <v>41219</v>
      </c>
      <c r="J5194" s="7">
        <v>32975.199999999997</v>
      </c>
      <c r="K5194" s="7">
        <v>0</v>
      </c>
      <c r="L5194" s="7">
        <v>8243.7999999999993</v>
      </c>
      <c r="M5194" s="5">
        <v>0.2</v>
      </c>
      <c r="N5194" t="s">
        <v>3140</v>
      </c>
      <c r="O5194" t="s">
        <v>17</v>
      </c>
      <c r="P5194" t="s">
        <v>3148</v>
      </c>
      <c r="Q5194" t="s">
        <v>32</v>
      </c>
      <c r="R5194" t="s">
        <v>43</v>
      </c>
      <c r="S5194" t="s">
        <v>17</v>
      </c>
      <c r="T5194" t="s">
        <v>13312</v>
      </c>
      <c r="U5194" s="1">
        <v>46097</v>
      </c>
      <c r="V5194">
        <v>153</v>
      </c>
      <c r="W5194" t="str">
        <f t="shared" si="128"/>
        <v>150-179</v>
      </c>
    </row>
    <row r="5195" spans="1:23" x14ac:dyDescent="0.25">
      <c r="A5195" t="s">
        <v>5444</v>
      </c>
      <c r="B5195">
        <v>3800452513</v>
      </c>
      <c r="C5195">
        <v>7305583067</v>
      </c>
      <c r="D5195" s="1">
        <v>45407</v>
      </c>
      <c r="E5195">
        <v>99215</v>
      </c>
      <c r="F5195">
        <v>99212</v>
      </c>
      <c r="G5195" t="s">
        <v>112</v>
      </c>
      <c r="H5195" s="34">
        <v>95300</v>
      </c>
      <c r="I5195" s="7">
        <v>75287</v>
      </c>
      <c r="J5195" s="7">
        <v>63241.08</v>
      </c>
      <c r="K5195" s="7">
        <v>0</v>
      </c>
      <c r="L5195" s="7">
        <v>12045.92</v>
      </c>
      <c r="M5195" s="5">
        <v>0.16</v>
      </c>
      <c r="N5195" t="s">
        <v>1138</v>
      </c>
      <c r="O5195" t="s">
        <v>17</v>
      </c>
      <c r="P5195" t="s">
        <v>3150</v>
      </c>
      <c r="Q5195" t="s">
        <v>32</v>
      </c>
      <c r="R5195" t="s">
        <v>38</v>
      </c>
      <c r="S5195" t="s">
        <v>21</v>
      </c>
      <c r="T5195" t="s">
        <v>13311</v>
      </c>
      <c r="U5195" s="1">
        <v>45507</v>
      </c>
      <c r="V5195">
        <v>100</v>
      </c>
      <c r="W5195" t="str">
        <f t="shared" si="128"/>
        <v>90-119</v>
      </c>
    </row>
    <row r="5196" spans="1:23" x14ac:dyDescent="0.25">
      <c r="A5196" t="s">
        <v>5445</v>
      </c>
      <c r="B5196">
        <v>8065218944</v>
      </c>
      <c r="C5196">
        <v>6523386794</v>
      </c>
      <c r="D5196" s="1">
        <v>45929</v>
      </c>
      <c r="E5196">
        <v>99238</v>
      </c>
      <c r="F5196">
        <v>85025</v>
      </c>
      <c r="G5196" t="s">
        <v>3328</v>
      </c>
      <c r="H5196" s="34">
        <v>31303</v>
      </c>
      <c r="I5196" s="7">
        <v>24729</v>
      </c>
      <c r="J5196" s="7">
        <v>20772.36</v>
      </c>
      <c r="K5196" s="7">
        <v>0</v>
      </c>
      <c r="L5196" s="7">
        <v>3956.64</v>
      </c>
      <c r="M5196" s="5">
        <v>0.16</v>
      </c>
      <c r="N5196" t="s">
        <v>1138</v>
      </c>
      <c r="O5196" t="s">
        <v>17</v>
      </c>
      <c r="P5196" t="s">
        <v>3147</v>
      </c>
      <c r="Q5196" t="s">
        <v>19</v>
      </c>
      <c r="R5196" t="s">
        <v>20</v>
      </c>
      <c r="S5196" t="s">
        <v>27</v>
      </c>
      <c r="T5196" t="s">
        <v>13310</v>
      </c>
      <c r="U5196" s="1">
        <v>45976</v>
      </c>
      <c r="V5196">
        <v>47</v>
      </c>
      <c r="W5196" t="str">
        <f t="shared" si="128"/>
        <v>30-59</v>
      </c>
    </row>
    <row r="5197" spans="1:23" x14ac:dyDescent="0.25">
      <c r="A5197" t="s">
        <v>5446</v>
      </c>
      <c r="B5197">
        <v>4139994201</v>
      </c>
      <c r="C5197">
        <v>7764529175</v>
      </c>
      <c r="D5197" s="1">
        <v>45702</v>
      </c>
      <c r="E5197">
        <v>99223</v>
      </c>
      <c r="F5197">
        <v>99285</v>
      </c>
      <c r="G5197" t="s">
        <v>129</v>
      </c>
      <c r="H5197" s="34">
        <v>87907</v>
      </c>
      <c r="I5197" s="7">
        <v>68567</v>
      </c>
      <c r="J5197" s="7">
        <v>54853.599999999999</v>
      </c>
      <c r="K5197" s="7">
        <v>0</v>
      </c>
      <c r="L5197" s="7">
        <v>13713.4</v>
      </c>
      <c r="M5197" s="5">
        <v>0.2</v>
      </c>
      <c r="N5197" t="s">
        <v>3140</v>
      </c>
      <c r="O5197" t="s">
        <v>17</v>
      </c>
      <c r="P5197" t="s">
        <v>3149</v>
      </c>
      <c r="Q5197" t="s">
        <v>19</v>
      </c>
      <c r="R5197" t="s">
        <v>38</v>
      </c>
      <c r="S5197" t="s">
        <v>21</v>
      </c>
      <c r="T5197" t="s">
        <v>13311</v>
      </c>
      <c r="U5197" s="1">
        <v>45824</v>
      </c>
      <c r="V5197">
        <v>122</v>
      </c>
      <c r="W5197" t="str">
        <f t="shared" si="128"/>
        <v>120-149</v>
      </c>
    </row>
    <row r="5198" spans="1:23" x14ac:dyDescent="0.25">
      <c r="A5198" t="s">
        <v>5447</v>
      </c>
      <c r="B5198">
        <v>3853321234</v>
      </c>
      <c r="C5198">
        <v>8345366412</v>
      </c>
      <c r="D5198" s="1">
        <v>45411</v>
      </c>
      <c r="E5198">
        <v>99215</v>
      </c>
      <c r="F5198">
        <v>99213</v>
      </c>
      <c r="G5198" t="s">
        <v>52</v>
      </c>
      <c r="H5198" s="34">
        <v>83046</v>
      </c>
      <c r="I5198" s="7">
        <v>68098</v>
      </c>
      <c r="J5198" s="7">
        <v>38929.360000000001</v>
      </c>
      <c r="K5198" s="7">
        <v>16911</v>
      </c>
      <c r="L5198" s="7">
        <v>12257.64</v>
      </c>
      <c r="M5198" s="5">
        <v>0.18</v>
      </c>
      <c r="N5198" t="s">
        <v>3141</v>
      </c>
      <c r="O5198" t="s">
        <v>27</v>
      </c>
      <c r="P5198" t="s">
        <v>3146</v>
      </c>
      <c r="Q5198" t="s">
        <v>32</v>
      </c>
      <c r="R5198" t="s">
        <v>38</v>
      </c>
      <c r="S5198" t="s">
        <v>21</v>
      </c>
      <c r="T5198" t="s">
        <v>13311</v>
      </c>
      <c r="U5198" s="1">
        <v>45477</v>
      </c>
      <c r="V5198">
        <v>66</v>
      </c>
      <c r="W5198" t="str">
        <f t="shared" si="128"/>
        <v>60-89</v>
      </c>
    </row>
    <row r="5199" spans="1:23" x14ac:dyDescent="0.25">
      <c r="A5199" t="s">
        <v>5448</v>
      </c>
      <c r="B5199">
        <v>2084893658</v>
      </c>
      <c r="C5199">
        <v>8923709661</v>
      </c>
      <c r="D5199" s="1">
        <v>45753</v>
      </c>
      <c r="E5199">
        <v>99231</v>
      </c>
      <c r="F5199">
        <v>99201</v>
      </c>
      <c r="G5199" t="s">
        <v>3371</v>
      </c>
      <c r="H5199" s="34">
        <v>69790</v>
      </c>
      <c r="I5199" s="7">
        <v>55832</v>
      </c>
      <c r="J5199" s="7">
        <v>39483.519999999997</v>
      </c>
      <c r="K5199" s="7">
        <v>8532</v>
      </c>
      <c r="L5199" s="7">
        <v>7816.48</v>
      </c>
      <c r="M5199" s="5">
        <v>0.14000000000000001</v>
      </c>
      <c r="N5199" t="s">
        <v>1135</v>
      </c>
      <c r="O5199" t="s">
        <v>27</v>
      </c>
      <c r="P5199" t="s">
        <v>25</v>
      </c>
      <c r="Q5199" t="s">
        <v>19</v>
      </c>
      <c r="R5199" t="s">
        <v>20</v>
      </c>
      <c r="S5199" t="s">
        <v>17</v>
      </c>
      <c r="T5199" t="s">
        <v>13312</v>
      </c>
      <c r="U5199" s="1">
        <v>45830</v>
      </c>
      <c r="V5199">
        <v>77</v>
      </c>
      <c r="W5199" t="str">
        <f t="shared" si="128"/>
        <v>60-89</v>
      </c>
    </row>
    <row r="5200" spans="1:23" x14ac:dyDescent="0.25">
      <c r="A5200" t="s">
        <v>5449</v>
      </c>
      <c r="B5200">
        <v>5196239504</v>
      </c>
      <c r="C5200">
        <v>1909295832</v>
      </c>
      <c r="D5200" s="1">
        <v>45304</v>
      </c>
      <c r="E5200">
        <v>99232</v>
      </c>
      <c r="F5200">
        <v>85025</v>
      </c>
      <c r="G5200" t="s">
        <v>3253</v>
      </c>
      <c r="H5200" s="34">
        <v>74658</v>
      </c>
      <c r="I5200" s="7">
        <v>58980</v>
      </c>
      <c r="J5200" s="7">
        <v>41585.199999999997</v>
      </c>
      <c r="K5200" s="7">
        <v>7958</v>
      </c>
      <c r="L5200" s="7">
        <v>9436.7999999999993</v>
      </c>
      <c r="M5200" s="5">
        <v>0.16</v>
      </c>
      <c r="N5200" t="s">
        <v>1138</v>
      </c>
      <c r="O5200" t="s">
        <v>30</v>
      </c>
      <c r="P5200" t="s">
        <v>3150</v>
      </c>
      <c r="Q5200" t="s">
        <v>32</v>
      </c>
      <c r="R5200" t="s">
        <v>43</v>
      </c>
      <c r="S5200" t="s">
        <v>27</v>
      </c>
      <c r="T5200" t="s">
        <v>13310</v>
      </c>
      <c r="U5200" s="1">
        <v>45414</v>
      </c>
      <c r="V5200">
        <v>110</v>
      </c>
      <c r="W5200" t="str">
        <f t="shared" si="128"/>
        <v>90-119</v>
      </c>
    </row>
    <row r="5201" spans="1:23" x14ac:dyDescent="0.25">
      <c r="A5201" t="s">
        <v>5450</v>
      </c>
      <c r="B5201">
        <v>4927249055</v>
      </c>
      <c r="C5201">
        <v>9015195952</v>
      </c>
      <c r="D5201" s="1">
        <v>45764</v>
      </c>
      <c r="E5201">
        <v>99221</v>
      </c>
      <c r="F5201">
        <v>99201</v>
      </c>
      <c r="G5201" t="s">
        <v>248</v>
      </c>
      <c r="H5201" s="34">
        <v>97021</v>
      </c>
      <c r="I5201" s="7">
        <v>69855</v>
      </c>
      <c r="J5201" s="7">
        <v>58849.599999999999</v>
      </c>
      <c r="K5201" s="7">
        <v>5417</v>
      </c>
      <c r="L5201" s="7">
        <v>5588.4</v>
      </c>
      <c r="M5201" s="5">
        <v>0.08</v>
      </c>
      <c r="N5201" t="s">
        <v>24</v>
      </c>
      <c r="O5201" t="s">
        <v>30</v>
      </c>
      <c r="P5201" t="s">
        <v>3146</v>
      </c>
      <c r="Q5201" t="s">
        <v>19</v>
      </c>
      <c r="R5201" t="s">
        <v>26</v>
      </c>
      <c r="S5201" t="s">
        <v>17</v>
      </c>
      <c r="T5201" t="s">
        <v>13312</v>
      </c>
      <c r="U5201" s="1">
        <v>45896</v>
      </c>
      <c r="V5201">
        <v>132</v>
      </c>
      <c r="W5201" t="str">
        <f t="shared" si="128"/>
        <v>120-149</v>
      </c>
    </row>
    <row r="5202" spans="1:23" x14ac:dyDescent="0.25">
      <c r="A5202" t="s">
        <v>5451</v>
      </c>
      <c r="B5202">
        <v>3266296057</v>
      </c>
      <c r="C5202">
        <v>7241926679</v>
      </c>
      <c r="D5202" s="1">
        <v>45651</v>
      </c>
      <c r="E5202">
        <v>99231</v>
      </c>
      <c r="F5202">
        <v>99292</v>
      </c>
      <c r="G5202" t="s">
        <v>3218</v>
      </c>
      <c r="H5202" s="34">
        <v>46628</v>
      </c>
      <c r="I5202" s="7">
        <v>36370</v>
      </c>
      <c r="J5202" s="7">
        <v>29096</v>
      </c>
      <c r="K5202" s="7">
        <v>0</v>
      </c>
      <c r="L5202" s="7">
        <v>7274</v>
      </c>
      <c r="M5202" s="5">
        <v>0.2</v>
      </c>
      <c r="N5202" t="s">
        <v>3140</v>
      </c>
      <c r="O5202" t="s">
        <v>17</v>
      </c>
      <c r="P5202" t="s">
        <v>40</v>
      </c>
      <c r="Q5202" t="s">
        <v>32</v>
      </c>
      <c r="R5202" t="s">
        <v>27</v>
      </c>
      <c r="S5202" t="s">
        <v>17</v>
      </c>
      <c r="T5202" t="s">
        <v>13312</v>
      </c>
      <c r="U5202" s="1">
        <v>45754</v>
      </c>
      <c r="V5202">
        <v>103</v>
      </c>
      <c r="W5202" t="str">
        <f t="shared" si="128"/>
        <v>90-119</v>
      </c>
    </row>
    <row r="5203" spans="1:23" x14ac:dyDescent="0.25">
      <c r="A5203" t="s">
        <v>5452</v>
      </c>
      <c r="B5203">
        <v>1320117105</v>
      </c>
      <c r="C5203">
        <v>5747302951</v>
      </c>
      <c r="D5203" s="1">
        <v>45549</v>
      </c>
      <c r="E5203">
        <v>99232</v>
      </c>
      <c r="F5203">
        <v>90834</v>
      </c>
      <c r="G5203" t="s">
        <v>3394</v>
      </c>
      <c r="H5203" s="34">
        <v>93034</v>
      </c>
      <c r="I5203" s="7">
        <v>74427</v>
      </c>
      <c r="J5203" s="7">
        <v>49185.22</v>
      </c>
      <c r="K5203" s="7">
        <v>14822</v>
      </c>
      <c r="L5203" s="7">
        <v>10419.780000000001</v>
      </c>
      <c r="M5203" s="5">
        <v>0.14000000000000001</v>
      </c>
      <c r="N5203" t="s">
        <v>1135</v>
      </c>
      <c r="O5203" t="s">
        <v>27</v>
      </c>
      <c r="P5203" t="s">
        <v>3150</v>
      </c>
      <c r="Q5203" t="s">
        <v>19</v>
      </c>
      <c r="R5203" t="s">
        <v>43</v>
      </c>
      <c r="S5203" t="s">
        <v>21</v>
      </c>
      <c r="T5203" t="s">
        <v>13312</v>
      </c>
      <c r="U5203" s="1">
        <v>45652</v>
      </c>
      <c r="V5203">
        <v>103</v>
      </c>
      <c r="W5203" t="str">
        <f t="shared" si="128"/>
        <v>90-119</v>
      </c>
    </row>
    <row r="5204" spans="1:23" x14ac:dyDescent="0.25">
      <c r="A5204" t="s">
        <v>5453</v>
      </c>
      <c r="B5204">
        <v>6194465441</v>
      </c>
      <c r="C5204">
        <v>6209605509</v>
      </c>
      <c r="D5204" s="1">
        <v>45713</v>
      </c>
      <c r="E5204">
        <v>99221</v>
      </c>
      <c r="F5204">
        <v>99215</v>
      </c>
      <c r="G5204" t="s">
        <v>148</v>
      </c>
      <c r="H5204" s="34">
        <v>97974</v>
      </c>
      <c r="I5204" s="7">
        <v>80339</v>
      </c>
      <c r="J5204" s="7">
        <v>58222.98</v>
      </c>
      <c r="K5204" s="7">
        <v>7655</v>
      </c>
      <c r="L5204" s="7">
        <v>14461.02</v>
      </c>
      <c r="M5204" s="5">
        <v>0.18</v>
      </c>
      <c r="N5204" t="s">
        <v>3141</v>
      </c>
      <c r="O5204" t="s">
        <v>30</v>
      </c>
      <c r="P5204" t="s">
        <v>3147</v>
      </c>
      <c r="Q5204" t="s">
        <v>19</v>
      </c>
      <c r="R5204" t="s">
        <v>27</v>
      </c>
      <c r="S5204" t="s">
        <v>17</v>
      </c>
      <c r="T5204" t="s">
        <v>13311</v>
      </c>
      <c r="U5204" s="1">
        <v>45769</v>
      </c>
      <c r="V5204">
        <v>56</v>
      </c>
      <c r="W5204" t="str">
        <f t="shared" si="128"/>
        <v>30-59</v>
      </c>
    </row>
    <row r="5205" spans="1:23" x14ac:dyDescent="0.25">
      <c r="A5205" t="s">
        <v>5454</v>
      </c>
      <c r="B5205">
        <v>2426127965</v>
      </c>
      <c r="C5205">
        <v>9754575170</v>
      </c>
      <c r="D5205" s="1">
        <v>45521</v>
      </c>
      <c r="E5205">
        <v>99231</v>
      </c>
      <c r="F5205">
        <v>36415</v>
      </c>
      <c r="G5205" t="s">
        <v>3244</v>
      </c>
      <c r="H5205" s="34">
        <v>59296</v>
      </c>
      <c r="I5205" s="7">
        <v>42693</v>
      </c>
      <c r="J5205" s="7">
        <v>26003.56</v>
      </c>
      <c r="K5205" s="7">
        <v>13274</v>
      </c>
      <c r="L5205" s="7">
        <v>3415.44</v>
      </c>
      <c r="M5205" s="5">
        <v>0.08</v>
      </c>
      <c r="N5205" t="s">
        <v>24</v>
      </c>
      <c r="O5205" t="s">
        <v>27</v>
      </c>
      <c r="P5205" t="s">
        <v>3146</v>
      </c>
      <c r="Q5205" t="s">
        <v>32</v>
      </c>
      <c r="R5205" t="s">
        <v>38</v>
      </c>
      <c r="S5205" t="s">
        <v>17</v>
      </c>
      <c r="T5205" t="s">
        <v>13312</v>
      </c>
      <c r="U5205" s="1">
        <v>45677</v>
      </c>
      <c r="V5205">
        <v>156</v>
      </c>
      <c r="W5205" t="str">
        <f t="shared" si="128"/>
        <v>150-179</v>
      </c>
    </row>
    <row r="5206" spans="1:23" x14ac:dyDescent="0.25">
      <c r="A5206" t="s">
        <v>5455</v>
      </c>
      <c r="B5206">
        <v>4834968891</v>
      </c>
      <c r="C5206">
        <v>5845977205</v>
      </c>
      <c r="D5206" s="1">
        <v>45611</v>
      </c>
      <c r="E5206">
        <v>99233</v>
      </c>
      <c r="F5206">
        <v>99212</v>
      </c>
      <c r="G5206" t="s">
        <v>347</v>
      </c>
      <c r="H5206" s="34">
        <v>50829</v>
      </c>
      <c r="I5206" s="7">
        <v>40663</v>
      </c>
      <c r="J5206" s="7">
        <v>34970.18</v>
      </c>
      <c r="K5206" s="7">
        <v>0</v>
      </c>
      <c r="L5206" s="7">
        <v>5692.82</v>
      </c>
      <c r="M5206" s="5">
        <v>0.14000000000000001</v>
      </c>
      <c r="N5206" t="s">
        <v>1135</v>
      </c>
      <c r="O5206" t="s">
        <v>17</v>
      </c>
      <c r="P5206" t="s">
        <v>3147</v>
      </c>
      <c r="Q5206" t="s">
        <v>32</v>
      </c>
      <c r="R5206" t="s">
        <v>21</v>
      </c>
      <c r="S5206" t="s">
        <v>27</v>
      </c>
      <c r="T5206" t="s">
        <v>13312</v>
      </c>
      <c r="U5206" s="1">
        <v>45685</v>
      </c>
      <c r="V5206">
        <v>74</v>
      </c>
      <c r="W5206" t="str">
        <f t="shared" si="128"/>
        <v>60-89</v>
      </c>
    </row>
    <row r="5207" spans="1:23" x14ac:dyDescent="0.25">
      <c r="A5207" t="s">
        <v>5456</v>
      </c>
      <c r="B5207">
        <v>391580141</v>
      </c>
      <c r="C5207">
        <v>403862842</v>
      </c>
      <c r="D5207" s="1">
        <v>45631</v>
      </c>
      <c r="E5207">
        <v>99213</v>
      </c>
      <c r="F5207">
        <v>99214</v>
      </c>
      <c r="G5207" t="s">
        <v>3570</v>
      </c>
      <c r="H5207" s="34">
        <v>73796</v>
      </c>
      <c r="I5207" s="7">
        <v>58299</v>
      </c>
      <c r="J5207" s="7">
        <v>48971.16</v>
      </c>
      <c r="K5207" s="7">
        <v>0</v>
      </c>
      <c r="L5207" s="7">
        <v>9327.84</v>
      </c>
      <c r="M5207" s="5">
        <v>0.16</v>
      </c>
      <c r="N5207" t="s">
        <v>1138</v>
      </c>
      <c r="O5207" t="s">
        <v>17</v>
      </c>
      <c r="P5207" t="s">
        <v>3149</v>
      </c>
      <c r="Q5207" t="s">
        <v>19</v>
      </c>
      <c r="R5207" t="s">
        <v>26</v>
      </c>
      <c r="S5207" t="s">
        <v>21</v>
      </c>
      <c r="T5207" t="s">
        <v>13310</v>
      </c>
      <c r="U5207" s="1">
        <v>45712</v>
      </c>
      <c r="V5207">
        <v>81</v>
      </c>
      <c r="W5207" t="str">
        <f t="shared" si="128"/>
        <v>60-89</v>
      </c>
    </row>
    <row r="5208" spans="1:23" x14ac:dyDescent="0.25">
      <c r="A5208" t="s">
        <v>5457</v>
      </c>
      <c r="B5208">
        <v>9832893727</v>
      </c>
      <c r="C5208">
        <v>7799595182</v>
      </c>
      <c r="D5208" s="1">
        <v>45764</v>
      </c>
      <c r="E5208">
        <v>99215</v>
      </c>
      <c r="F5208">
        <v>99281</v>
      </c>
      <c r="G5208" t="s">
        <v>237</v>
      </c>
      <c r="H5208" s="34">
        <v>84495</v>
      </c>
      <c r="I5208" s="7">
        <v>65906</v>
      </c>
      <c r="J5208" s="7">
        <v>26874.799999999999</v>
      </c>
      <c r="K5208" s="7">
        <v>25850</v>
      </c>
      <c r="L5208" s="7">
        <v>13181.2</v>
      </c>
      <c r="M5208" s="5">
        <v>0.2</v>
      </c>
      <c r="N5208" t="s">
        <v>3140</v>
      </c>
      <c r="O5208" t="s">
        <v>27</v>
      </c>
      <c r="P5208" t="s">
        <v>35</v>
      </c>
      <c r="Q5208" t="s">
        <v>19</v>
      </c>
      <c r="R5208" t="s">
        <v>27</v>
      </c>
      <c r="S5208" t="s">
        <v>17</v>
      </c>
      <c r="T5208" t="s">
        <v>13310</v>
      </c>
      <c r="U5208" s="1">
        <v>45814</v>
      </c>
      <c r="V5208">
        <v>50</v>
      </c>
      <c r="W5208" t="str">
        <f t="shared" si="128"/>
        <v>30-59</v>
      </c>
    </row>
    <row r="5209" spans="1:23" x14ac:dyDescent="0.25">
      <c r="A5209" t="s">
        <v>5458</v>
      </c>
      <c r="B5209">
        <v>3884277800</v>
      </c>
      <c r="C5209">
        <v>2222695415</v>
      </c>
      <c r="D5209" s="1">
        <v>45719</v>
      </c>
      <c r="E5209">
        <v>99222</v>
      </c>
      <c r="F5209">
        <v>85025</v>
      </c>
      <c r="G5209" t="s">
        <v>286</v>
      </c>
      <c r="H5209" s="34">
        <v>46927</v>
      </c>
      <c r="I5209" s="7">
        <v>38480</v>
      </c>
      <c r="J5209" s="7">
        <v>28119.599999999999</v>
      </c>
      <c r="K5209" s="7">
        <v>3434</v>
      </c>
      <c r="L5209" s="7">
        <v>6926.4</v>
      </c>
      <c r="M5209" s="5">
        <v>0.18</v>
      </c>
      <c r="N5209" t="s">
        <v>3141</v>
      </c>
      <c r="O5209" t="s">
        <v>30</v>
      </c>
      <c r="P5209" t="s">
        <v>18</v>
      </c>
      <c r="Q5209" t="s">
        <v>32</v>
      </c>
      <c r="R5209" t="s">
        <v>43</v>
      </c>
      <c r="S5209" t="s">
        <v>21</v>
      </c>
      <c r="T5209" t="s">
        <v>13310</v>
      </c>
      <c r="U5209" s="1">
        <v>45801</v>
      </c>
      <c r="V5209">
        <v>82</v>
      </c>
      <c r="W5209" t="str">
        <f t="shared" si="128"/>
        <v>60-89</v>
      </c>
    </row>
    <row r="5210" spans="1:23" x14ac:dyDescent="0.25">
      <c r="A5210" t="s">
        <v>5459</v>
      </c>
      <c r="B5210">
        <v>5189102832</v>
      </c>
      <c r="C5210">
        <v>3632311605</v>
      </c>
      <c r="D5210" s="1">
        <v>45830</v>
      </c>
      <c r="E5210">
        <v>99222</v>
      </c>
      <c r="F5210">
        <v>99204</v>
      </c>
      <c r="G5210" t="s">
        <v>34</v>
      </c>
      <c r="H5210" s="34">
        <v>30232</v>
      </c>
      <c r="I5210" s="7">
        <v>22674</v>
      </c>
      <c r="J5210" s="7">
        <v>19272.900000000001</v>
      </c>
      <c r="K5210" s="7">
        <v>0</v>
      </c>
      <c r="L5210" s="7">
        <v>3401.1</v>
      </c>
      <c r="M5210" s="5">
        <v>0.15</v>
      </c>
      <c r="N5210" t="s">
        <v>1139</v>
      </c>
      <c r="O5210" t="s">
        <v>17</v>
      </c>
      <c r="P5210" t="s">
        <v>3150</v>
      </c>
      <c r="Q5210" t="s">
        <v>32</v>
      </c>
      <c r="R5210" t="s">
        <v>27</v>
      </c>
      <c r="S5210" t="s">
        <v>21</v>
      </c>
      <c r="T5210" t="s">
        <v>13311</v>
      </c>
      <c r="U5210" s="1">
        <v>45930</v>
      </c>
      <c r="V5210">
        <v>100</v>
      </c>
      <c r="W5210" t="str">
        <f t="shared" si="128"/>
        <v>90-119</v>
      </c>
    </row>
    <row r="5211" spans="1:23" x14ac:dyDescent="0.25">
      <c r="A5211" t="s">
        <v>5460</v>
      </c>
      <c r="B5211">
        <v>3883920566</v>
      </c>
      <c r="C5211">
        <v>5262837206</v>
      </c>
      <c r="D5211" s="1">
        <v>45748</v>
      </c>
      <c r="E5211">
        <v>99221</v>
      </c>
      <c r="F5211">
        <v>80053</v>
      </c>
      <c r="G5211" t="s">
        <v>99</v>
      </c>
      <c r="H5211" s="34">
        <v>27006</v>
      </c>
      <c r="I5211" s="7">
        <v>21065</v>
      </c>
      <c r="J5211" s="7">
        <v>14941</v>
      </c>
      <c r="K5211" s="7">
        <v>1911</v>
      </c>
      <c r="L5211" s="7">
        <v>4213</v>
      </c>
      <c r="M5211" s="5">
        <v>0.2</v>
      </c>
      <c r="N5211" t="s">
        <v>3140</v>
      </c>
      <c r="O5211" t="s">
        <v>30</v>
      </c>
      <c r="P5211" t="s">
        <v>3147</v>
      </c>
      <c r="Q5211" t="s">
        <v>19</v>
      </c>
      <c r="R5211" t="s">
        <v>21</v>
      </c>
      <c r="S5211" t="s">
        <v>21</v>
      </c>
      <c r="T5211" t="s">
        <v>13310</v>
      </c>
      <c r="U5211" s="1">
        <v>45818</v>
      </c>
      <c r="V5211">
        <v>70</v>
      </c>
      <c r="W5211" t="str">
        <f t="shared" si="128"/>
        <v>60-89</v>
      </c>
    </row>
    <row r="5212" spans="1:23" x14ac:dyDescent="0.25">
      <c r="A5212" t="s">
        <v>5461</v>
      </c>
      <c r="B5212">
        <v>2629601820</v>
      </c>
      <c r="C5212">
        <v>7069117684</v>
      </c>
      <c r="D5212" s="1">
        <v>45362</v>
      </c>
      <c r="E5212">
        <v>99213</v>
      </c>
      <c r="F5212">
        <v>99203</v>
      </c>
      <c r="G5212" t="s">
        <v>288</v>
      </c>
      <c r="H5212" s="34">
        <v>71399</v>
      </c>
      <c r="I5212" s="7">
        <v>57119</v>
      </c>
      <c r="J5212" s="7">
        <v>32514.34</v>
      </c>
      <c r="K5212" s="7">
        <v>16608</v>
      </c>
      <c r="L5212" s="7">
        <v>7996.66</v>
      </c>
      <c r="M5212" s="5">
        <v>0.14000000000000001</v>
      </c>
      <c r="N5212" t="s">
        <v>1135</v>
      </c>
      <c r="O5212" t="s">
        <v>27</v>
      </c>
      <c r="P5212" t="s">
        <v>3149</v>
      </c>
      <c r="Q5212" t="s">
        <v>19</v>
      </c>
      <c r="R5212" t="s">
        <v>21</v>
      </c>
      <c r="S5212" t="s">
        <v>17</v>
      </c>
      <c r="T5212" t="s">
        <v>13312</v>
      </c>
      <c r="U5212" s="1">
        <v>45463</v>
      </c>
      <c r="V5212">
        <v>101</v>
      </c>
      <c r="W5212" t="str">
        <f t="shared" si="128"/>
        <v>90-119</v>
      </c>
    </row>
    <row r="5213" spans="1:23" x14ac:dyDescent="0.25">
      <c r="A5213" t="s">
        <v>5462</v>
      </c>
      <c r="B5213">
        <v>5918290701</v>
      </c>
      <c r="C5213">
        <v>9215490341</v>
      </c>
      <c r="D5213" s="1">
        <v>45829</v>
      </c>
      <c r="E5213">
        <v>99213</v>
      </c>
      <c r="F5213">
        <v>99284</v>
      </c>
      <c r="G5213" t="s">
        <v>63</v>
      </c>
      <c r="H5213" s="34">
        <v>1460</v>
      </c>
      <c r="I5213" s="7">
        <v>1095</v>
      </c>
      <c r="J5213" s="7">
        <v>930.75</v>
      </c>
      <c r="K5213" s="7">
        <v>0</v>
      </c>
      <c r="L5213" s="7">
        <v>164.25</v>
      </c>
      <c r="M5213" s="5">
        <v>0.15</v>
      </c>
      <c r="N5213" t="s">
        <v>1139</v>
      </c>
      <c r="O5213" t="s">
        <v>17</v>
      </c>
      <c r="P5213" t="s">
        <v>31</v>
      </c>
      <c r="Q5213" t="s">
        <v>32</v>
      </c>
      <c r="R5213" t="s">
        <v>43</v>
      </c>
      <c r="S5213" t="s">
        <v>17</v>
      </c>
      <c r="T5213" t="s">
        <v>13310</v>
      </c>
      <c r="U5213" s="1">
        <v>45908</v>
      </c>
      <c r="V5213">
        <v>79</v>
      </c>
      <c r="W5213" t="str">
        <f t="shared" si="128"/>
        <v>60-89</v>
      </c>
    </row>
    <row r="5214" spans="1:23" x14ac:dyDescent="0.25">
      <c r="A5214" t="s">
        <v>5463</v>
      </c>
      <c r="B5214">
        <v>5006066030</v>
      </c>
      <c r="C5214">
        <v>3794084664</v>
      </c>
      <c r="D5214" s="1">
        <v>45308</v>
      </c>
      <c r="E5214">
        <v>99231</v>
      </c>
      <c r="F5214">
        <v>99201</v>
      </c>
      <c r="G5214" t="s">
        <v>3262</v>
      </c>
      <c r="H5214" s="34">
        <v>38654</v>
      </c>
      <c r="I5214" s="7">
        <v>30537</v>
      </c>
      <c r="J5214" s="7">
        <v>15573.08</v>
      </c>
      <c r="K5214" s="7">
        <v>10078</v>
      </c>
      <c r="L5214" s="7">
        <v>4885.92</v>
      </c>
      <c r="M5214" s="5">
        <v>0.16</v>
      </c>
      <c r="N5214" t="s">
        <v>1138</v>
      </c>
      <c r="O5214" t="s">
        <v>27</v>
      </c>
      <c r="P5214" t="s">
        <v>18</v>
      </c>
      <c r="Q5214" t="s">
        <v>19</v>
      </c>
      <c r="R5214" t="s">
        <v>27</v>
      </c>
      <c r="S5214" t="s">
        <v>17</v>
      </c>
      <c r="T5214" t="s">
        <v>13310</v>
      </c>
      <c r="U5214" s="1">
        <v>45383</v>
      </c>
      <c r="V5214">
        <v>75</v>
      </c>
      <c r="W5214" t="str">
        <f t="shared" si="128"/>
        <v>60-89</v>
      </c>
    </row>
    <row r="5215" spans="1:23" x14ac:dyDescent="0.25">
      <c r="A5215" t="s">
        <v>5464</v>
      </c>
      <c r="B5215">
        <v>6594829524</v>
      </c>
      <c r="C5215">
        <v>6520304629</v>
      </c>
      <c r="D5215" s="1">
        <v>45623</v>
      </c>
      <c r="E5215">
        <v>99233</v>
      </c>
      <c r="F5215">
        <v>99285</v>
      </c>
      <c r="G5215" t="s">
        <v>3488</v>
      </c>
      <c r="H5215" s="34">
        <v>89136</v>
      </c>
      <c r="I5215" s="7">
        <v>73092</v>
      </c>
      <c r="J5215" s="7">
        <v>59935.44</v>
      </c>
      <c r="K5215" s="7">
        <v>0</v>
      </c>
      <c r="L5215" s="7">
        <v>13156.56</v>
      </c>
      <c r="M5215" s="5">
        <v>0.18</v>
      </c>
      <c r="N5215" t="s">
        <v>3141</v>
      </c>
      <c r="O5215" t="s">
        <v>17</v>
      </c>
      <c r="P5215" t="s">
        <v>58</v>
      </c>
      <c r="Q5215" t="s">
        <v>32</v>
      </c>
      <c r="R5215" t="s">
        <v>43</v>
      </c>
      <c r="S5215" t="s">
        <v>17</v>
      </c>
      <c r="T5215" t="s">
        <v>13310</v>
      </c>
      <c r="U5215" s="1">
        <v>45769</v>
      </c>
      <c r="V5215">
        <v>146</v>
      </c>
      <c r="W5215" t="str">
        <f t="shared" si="128"/>
        <v>120-149</v>
      </c>
    </row>
    <row r="5216" spans="1:23" x14ac:dyDescent="0.25">
      <c r="A5216" t="s">
        <v>5465</v>
      </c>
      <c r="B5216">
        <v>1649713178</v>
      </c>
      <c r="C5216">
        <v>4359128189</v>
      </c>
      <c r="D5216" s="1">
        <v>45833</v>
      </c>
      <c r="E5216">
        <v>99222</v>
      </c>
      <c r="F5216">
        <v>99203</v>
      </c>
      <c r="G5216" t="s">
        <v>3754</v>
      </c>
      <c r="H5216" s="34">
        <v>55666</v>
      </c>
      <c r="I5216" s="7">
        <v>43976</v>
      </c>
      <c r="J5216" s="7">
        <v>36939.839999999997</v>
      </c>
      <c r="K5216" s="7">
        <v>0</v>
      </c>
      <c r="L5216" s="7">
        <v>7036.16</v>
      </c>
      <c r="M5216" s="5">
        <v>0.16</v>
      </c>
      <c r="N5216" t="s">
        <v>1138</v>
      </c>
      <c r="O5216" t="s">
        <v>17</v>
      </c>
      <c r="P5216" t="s">
        <v>31</v>
      </c>
      <c r="Q5216" t="s">
        <v>19</v>
      </c>
      <c r="R5216" t="s">
        <v>38</v>
      </c>
      <c r="S5216" t="s">
        <v>27</v>
      </c>
      <c r="T5216" t="s">
        <v>13311</v>
      </c>
      <c r="U5216" s="1">
        <v>45998</v>
      </c>
      <c r="V5216">
        <v>165</v>
      </c>
      <c r="W5216" t="str">
        <f t="shared" si="128"/>
        <v>150-179</v>
      </c>
    </row>
    <row r="5217" spans="1:23" x14ac:dyDescent="0.25">
      <c r="A5217" t="s">
        <v>5466</v>
      </c>
      <c r="B5217">
        <v>5185265397</v>
      </c>
      <c r="C5217">
        <v>3098988678</v>
      </c>
      <c r="D5217" s="1">
        <v>45866</v>
      </c>
      <c r="E5217">
        <v>99233</v>
      </c>
      <c r="F5217">
        <v>99202</v>
      </c>
      <c r="G5217" t="s">
        <v>3286</v>
      </c>
      <c r="H5217" s="34">
        <v>91133</v>
      </c>
      <c r="I5217" s="7">
        <v>71084</v>
      </c>
      <c r="J5217" s="7">
        <v>48798.2</v>
      </c>
      <c r="K5217" s="7">
        <v>8069</v>
      </c>
      <c r="L5217" s="7">
        <v>14216.8</v>
      </c>
      <c r="M5217" s="5">
        <v>0.2</v>
      </c>
      <c r="N5217" t="s">
        <v>3140</v>
      </c>
      <c r="O5217" t="s">
        <v>27</v>
      </c>
      <c r="P5217" t="s">
        <v>55</v>
      </c>
      <c r="Q5217" t="s">
        <v>19</v>
      </c>
      <c r="R5217" t="s">
        <v>20</v>
      </c>
      <c r="S5217" t="s">
        <v>27</v>
      </c>
      <c r="T5217" t="s">
        <v>13312</v>
      </c>
      <c r="U5217" s="1">
        <v>46028</v>
      </c>
      <c r="V5217">
        <v>162</v>
      </c>
      <c r="W5217" t="str">
        <f t="shared" si="128"/>
        <v>150-179</v>
      </c>
    </row>
    <row r="5218" spans="1:23" x14ac:dyDescent="0.25">
      <c r="A5218" t="s">
        <v>5467</v>
      </c>
      <c r="B5218">
        <v>9050401467</v>
      </c>
      <c r="C5218">
        <v>8236329434</v>
      </c>
      <c r="D5218" s="1">
        <v>45651</v>
      </c>
      <c r="E5218">
        <v>99233</v>
      </c>
      <c r="F5218">
        <v>90834</v>
      </c>
      <c r="G5218" t="s">
        <v>593</v>
      </c>
      <c r="H5218" s="34">
        <v>29911</v>
      </c>
      <c r="I5218" s="7">
        <v>23630</v>
      </c>
      <c r="J5218" s="7">
        <v>13153.2</v>
      </c>
      <c r="K5218" s="7">
        <v>6696</v>
      </c>
      <c r="L5218" s="7">
        <v>3780.8</v>
      </c>
      <c r="M5218" s="5">
        <v>0.16</v>
      </c>
      <c r="N5218" t="s">
        <v>1138</v>
      </c>
      <c r="O5218" t="s">
        <v>27</v>
      </c>
      <c r="P5218" t="s">
        <v>58</v>
      </c>
      <c r="Q5218" t="s">
        <v>32</v>
      </c>
      <c r="R5218" t="s">
        <v>26</v>
      </c>
      <c r="S5218" t="s">
        <v>17</v>
      </c>
      <c r="T5218" t="s">
        <v>13311</v>
      </c>
      <c r="U5218" s="1">
        <v>45770</v>
      </c>
      <c r="V5218">
        <v>119</v>
      </c>
      <c r="W5218" t="str">
        <f t="shared" si="128"/>
        <v>90-119</v>
      </c>
    </row>
    <row r="5219" spans="1:23" x14ac:dyDescent="0.25">
      <c r="A5219" t="s">
        <v>5468</v>
      </c>
      <c r="B5219">
        <v>1129738308</v>
      </c>
      <c r="C5219">
        <v>8964787220</v>
      </c>
      <c r="D5219" s="1">
        <v>45747</v>
      </c>
      <c r="E5219">
        <v>99231</v>
      </c>
      <c r="F5219">
        <v>99291</v>
      </c>
      <c r="G5219" t="s">
        <v>52</v>
      </c>
      <c r="H5219" s="34">
        <v>38758</v>
      </c>
      <c r="I5219" s="7">
        <v>32944</v>
      </c>
      <c r="J5219" s="7">
        <v>32285.119999999999</v>
      </c>
      <c r="K5219" s="7">
        <v>0</v>
      </c>
      <c r="L5219" s="7">
        <v>658.88</v>
      </c>
      <c r="M5219" s="5">
        <v>0.02</v>
      </c>
      <c r="N5219" t="s">
        <v>16</v>
      </c>
      <c r="O5219" t="s">
        <v>17</v>
      </c>
      <c r="P5219" t="s">
        <v>55</v>
      </c>
      <c r="Q5219" t="s">
        <v>32</v>
      </c>
      <c r="R5219" t="s">
        <v>26</v>
      </c>
      <c r="S5219" t="s">
        <v>17</v>
      </c>
      <c r="T5219" t="s">
        <v>13312</v>
      </c>
      <c r="U5219" s="1">
        <v>45792</v>
      </c>
      <c r="V5219">
        <v>45</v>
      </c>
      <c r="W5219" t="str">
        <f t="shared" si="128"/>
        <v>30-59</v>
      </c>
    </row>
    <row r="5220" spans="1:23" x14ac:dyDescent="0.25">
      <c r="A5220" t="s">
        <v>5469</v>
      </c>
      <c r="B5220">
        <v>7120545875</v>
      </c>
      <c r="C5220">
        <v>833303984</v>
      </c>
      <c r="D5220" s="1">
        <v>45699</v>
      </c>
      <c r="E5220">
        <v>99233</v>
      </c>
      <c r="F5220">
        <v>81000</v>
      </c>
      <c r="G5220" t="s">
        <v>3161</v>
      </c>
      <c r="H5220" s="34">
        <v>86349</v>
      </c>
      <c r="I5220" s="7">
        <v>69079</v>
      </c>
      <c r="J5220" s="7">
        <v>49618.94</v>
      </c>
      <c r="K5220" s="7">
        <v>9789</v>
      </c>
      <c r="L5220" s="7">
        <v>9671.06</v>
      </c>
      <c r="M5220" s="5">
        <v>0.14000000000000001</v>
      </c>
      <c r="N5220" t="s">
        <v>1135</v>
      </c>
      <c r="O5220" t="s">
        <v>27</v>
      </c>
      <c r="P5220" t="s">
        <v>97</v>
      </c>
      <c r="Q5220" t="s">
        <v>32</v>
      </c>
      <c r="R5220" t="s">
        <v>21</v>
      </c>
      <c r="S5220" t="s">
        <v>21</v>
      </c>
      <c r="T5220" t="s">
        <v>13310</v>
      </c>
      <c r="U5220" s="1">
        <v>45774</v>
      </c>
      <c r="V5220">
        <v>75</v>
      </c>
      <c r="W5220" t="str">
        <f t="shared" si="128"/>
        <v>60-89</v>
      </c>
    </row>
    <row r="5221" spans="1:23" x14ac:dyDescent="0.25">
      <c r="A5221" t="s">
        <v>5470</v>
      </c>
      <c r="B5221">
        <v>825056350</v>
      </c>
      <c r="C5221">
        <v>7231996203</v>
      </c>
      <c r="D5221" s="1">
        <v>45838</v>
      </c>
      <c r="E5221">
        <v>99221</v>
      </c>
      <c r="F5221">
        <v>97110</v>
      </c>
      <c r="G5221" t="s">
        <v>122</v>
      </c>
      <c r="H5221" s="34">
        <v>69007</v>
      </c>
      <c r="I5221" s="7">
        <v>53825</v>
      </c>
      <c r="J5221" s="7">
        <v>43060</v>
      </c>
      <c r="K5221" s="7">
        <v>0</v>
      </c>
      <c r="L5221" s="7">
        <v>10765</v>
      </c>
      <c r="M5221" s="5">
        <v>0.2</v>
      </c>
      <c r="N5221" t="s">
        <v>3140</v>
      </c>
      <c r="O5221" t="s">
        <v>17</v>
      </c>
      <c r="P5221" t="s">
        <v>25</v>
      </c>
      <c r="Q5221" t="s">
        <v>19</v>
      </c>
      <c r="R5221" t="s">
        <v>43</v>
      </c>
      <c r="S5221" t="s">
        <v>21</v>
      </c>
      <c r="T5221" t="s">
        <v>13312</v>
      </c>
      <c r="U5221" s="1">
        <v>45904</v>
      </c>
      <c r="V5221">
        <v>66</v>
      </c>
      <c r="W5221" t="str">
        <f t="shared" si="128"/>
        <v>60-89</v>
      </c>
    </row>
    <row r="5222" spans="1:23" x14ac:dyDescent="0.25">
      <c r="A5222" t="s">
        <v>5471</v>
      </c>
      <c r="B5222">
        <v>459078959</v>
      </c>
      <c r="C5222">
        <v>8258051948</v>
      </c>
      <c r="D5222" s="1">
        <v>45383</v>
      </c>
      <c r="E5222">
        <v>99232</v>
      </c>
      <c r="F5222">
        <v>99292</v>
      </c>
      <c r="G5222" t="s">
        <v>89</v>
      </c>
      <c r="H5222" s="34">
        <v>90398</v>
      </c>
      <c r="I5222" s="7">
        <v>70510</v>
      </c>
      <c r="J5222" s="7">
        <v>36032</v>
      </c>
      <c r="K5222" s="7">
        <v>20376</v>
      </c>
      <c r="L5222" s="7">
        <v>14102</v>
      </c>
      <c r="M5222" s="5">
        <v>0.2</v>
      </c>
      <c r="N5222" t="s">
        <v>3140</v>
      </c>
      <c r="O5222" t="s">
        <v>27</v>
      </c>
      <c r="P5222" t="s">
        <v>25</v>
      </c>
      <c r="Q5222" t="s">
        <v>19</v>
      </c>
      <c r="R5222" t="s">
        <v>38</v>
      </c>
      <c r="S5222" t="s">
        <v>27</v>
      </c>
      <c r="T5222" t="s">
        <v>13310</v>
      </c>
      <c r="U5222" s="1">
        <v>45489</v>
      </c>
      <c r="V5222">
        <v>106</v>
      </c>
      <c r="W5222" t="str">
        <f t="shared" si="128"/>
        <v>90-119</v>
      </c>
    </row>
    <row r="5223" spans="1:23" x14ac:dyDescent="0.25">
      <c r="A5223" t="s">
        <v>5472</v>
      </c>
      <c r="B5223">
        <v>8873998748</v>
      </c>
      <c r="C5223">
        <v>5181136113</v>
      </c>
      <c r="D5223" s="1">
        <v>45392</v>
      </c>
      <c r="E5223">
        <v>99232</v>
      </c>
      <c r="F5223">
        <v>99214</v>
      </c>
      <c r="G5223" t="s">
        <v>3537</v>
      </c>
      <c r="H5223" s="34">
        <v>45736</v>
      </c>
      <c r="I5223" s="7">
        <v>32930</v>
      </c>
      <c r="J5223" s="7">
        <v>20801.599999999999</v>
      </c>
      <c r="K5223" s="7">
        <v>9494</v>
      </c>
      <c r="L5223" s="7">
        <v>2634.4</v>
      </c>
      <c r="M5223" s="5">
        <v>0.08</v>
      </c>
      <c r="N5223" t="s">
        <v>24</v>
      </c>
      <c r="O5223" t="s">
        <v>27</v>
      </c>
      <c r="P5223" t="s">
        <v>3148</v>
      </c>
      <c r="Q5223" t="s">
        <v>32</v>
      </c>
      <c r="R5223" t="s">
        <v>38</v>
      </c>
      <c r="S5223" t="s">
        <v>17</v>
      </c>
      <c r="T5223" t="s">
        <v>13311</v>
      </c>
      <c r="U5223" s="1">
        <v>45485</v>
      </c>
      <c r="V5223">
        <v>93</v>
      </c>
      <c r="W5223" t="str">
        <f t="shared" si="128"/>
        <v>90-119</v>
      </c>
    </row>
    <row r="5224" spans="1:23" x14ac:dyDescent="0.25">
      <c r="A5224" t="s">
        <v>5473</v>
      </c>
      <c r="B5224">
        <v>8090966252</v>
      </c>
      <c r="C5224">
        <v>1075879996</v>
      </c>
      <c r="D5224" s="1">
        <v>45408</v>
      </c>
      <c r="E5224">
        <v>99213</v>
      </c>
      <c r="F5224">
        <v>99214</v>
      </c>
      <c r="G5224" t="s">
        <v>29</v>
      </c>
      <c r="H5224" s="34">
        <v>52644</v>
      </c>
      <c r="I5224" s="7">
        <v>44747</v>
      </c>
      <c r="J5224" s="7">
        <v>36766.06</v>
      </c>
      <c r="K5224" s="7">
        <v>7086</v>
      </c>
      <c r="L5224" s="7">
        <v>894.94</v>
      </c>
      <c r="M5224" s="5">
        <v>0.02</v>
      </c>
      <c r="N5224" t="s">
        <v>16</v>
      </c>
      <c r="O5224" t="s">
        <v>30</v>
      </c>
      <c r="P5224" t="s">
        <v>40</v>
      </c>
      <c r="Q5224" t="s">
        <v>32</v>
      </c>
      <c r="R5224" t="s">
        <v>20</v>
      </c>
      <c r="S5224" t="s">
        <v>27</v>
      </c>
      <c r="T5224" t="s">
        <v>13311</v>
      </c>
      <c r="U5224" s="1">
        <v>45477</v>
      </c>
      <c r="V5224">
        <v>69</v>
      </c>
      <c r="W5224" t="str">
        <f t="shared" si="128"/>
        <v>60-89</v>
      </c>
    </row>
    <row r="5225" spans="1:23" x14ac:dyDescent="0.25">
      <c r="A5225" t="s">
        <v>5474</v>
      </c>
      <c r="B5225">
        <v>495892723</v>
      </c>
      <c r="C5225">
        <v>8946013934</v>
      </c>
      <c r="D5225" s="1">
        <v>45772</v>
      </c>
      <c r="E5225">
        <v>99231</v>
      </c>
      <c r="F5225">
        <v>99213</v>
      </c>
      <c r="G5225" t="s">
        <v>574</v>
      </c>
      <c r="H5225" s="34">
        <v>46795</v>
      </c>
      <c r="I5225" s="7">
        <v>36968</v>
      </c>
      <c r="J5225" s="7">
        <v>20268.12</v>
      </c>
      <c r="K5225" s="7">
        <v>10785</v>
      </c>
      <c r="L5225" s="7">
        <v>5914.88</v>
      </c>
      <c r="M5225" s="5">
        <v>0.16</v>
      </c>
      <c r="N5225" t="s">
        <v>1138</v>
      </c>
      <c r="O5225" t="s">
        <v>27</v>
      </c>
      <c r="P5225" t="s">
        <v>25</v>
      </c>
      <c r="Q5225" t="s">
        <v>19</v>
      </c>
      <c r="R5225" t="s">
        <v>20</v>
      </c>
      <c r="S5225" t="s">
        <v>17</v>
      </c>
      <c r="T5225" t="s">
        <v>13312</v>
      </c>
      <c r="U5225" s="1">
        <v>45937</v>
      </c>
      <c r="V5225">
        <v>165</v>
      </c>
      <c r="W5225" t="str">
        <f t="shared" si="128"/>
        <v>150-179</v>
      </c>
    </row>
    <row r="5226" spans="1:23" x14ac:dyDescent="0.25">
      <c r="A5226" t="s">
        <v>5475</v>
      </c>
      <c r="B5226">
        <v>8610564935</v>
      </c>
      <c r="C5226">
        <v>9751890270</v>
      </c>
      <c r="D5226" s="1">
        <v>45404</v>
      </c>
      <c r="E5226">
        <v>99221</v>
      </c>
      <c r="F5226">
        <v>71046</v>
      </c>
      <c r="G5226" t="s">
        <v>3494</v>
      </c>
      <c r="H5226" s="34">
        <v>88173</v>
      </c>
      <c r="I5226" s="7">
        <v>70538</v>
      </c>
      <c r="J5226" s="7">
        <v>36107.68</v>
      </c>
      <c r="K5226" s="7">
        <v>24555</v>
      </c>
      <c r="L5226" s="7">
        <v>9875.32</v>
      </c>
      <c r="M5226" s="5">
        <v>0.14000000000000001</v>
      </c>
      <c r="N5226" t="s">
        <v>1135</v>
      </c>
      <c r="O5226" t="s">
        <v>27</v>
      </c>
      <c r="P5226" t="s">
        <v>3148</v>
      </c>
      <c r="Q5226" t="s">
        <v>19</v>
      </c>
      <c r="R5226" t="s">
        <v>20</v>
      </c>
      <c r="S5226" t="s">
        <v>27</v>
      </c>
      <c r="T5226" t="s">
        <v>13312</v>
      </c>
      <c r="U5226" s="1">
        <v>45517</v>
      </c>
      <c r="V5226">
        <v>113</v>
      </c>
      <c r="W5226" t="str">
        <f t="shared" si="128"/>
        <v>90-119</v>
      </c>
    </row>
    <row r="5227" spans="1:23" x14ac:dyDescent="0.25">
      <c r="A5227" t="s">
        <v>5476</v>
      </c>
      <c r="B5227">
        <v>876553861</v>
      </c>
      <c r="C5227">
        <v>2469957940</v>
      </c>
      <c r="D5227" s="1">
        <v>45358</v>
      </c>
      <c r="E5227">
        <v>99223</v>
      </c>
      <c r="F5227">
        <v>99211</v>
      </c>
      <c r="G5227" t="s">
        <v>3419</v>
      </c>
      <c r="H5227" s="34">
        <v>43640</v>
      </c>
      <c r="I5227" s="7">
        <v>28366</v>
      </c>
      <c r="J5227" s="7">
        <v>24962.080000000002</v>
      </c>
      <c r="K5227" s="7">
        <v>0</v>
      </c>
      <c r="L5227" s="7">
        <v>3403.92</v>
      </c>
      <c r="M5227" s="5">
        <v>0.12</v>
      </c>
      <c r="N5227" t="s">
        <v>46</v>
      </c>
      <c r="O5227" t="s">
        <v>17</v>
      </c>
      <c r="P5227" t="s">
        <v>97</v>
      </c>
      <c r="Q5227" t="s">
        <v>19</v>
      </c>
      <c r="R5227" t="s">
        <v>20</v>
      </c>
      <c r="S5227" t="s">
        <v>17</v>
      </c>
      <c r="T5227" t="s">
        <v>13311</v>
      </c>
      <c r="U5227" s="1">
        <v>45511</v>
      </c>
      <c r="V5227">
        <v>153</v>
      </c>
      <c r="W5227" t="str">
        <f t="shared" si="128"/>
        <v>150-179</v>
      </c>
    </row>
    <row r="5228" spans="1:23" x14ac:dyDescent="0.25">
      <c r="A5228" t="s">
        <v>5477</v>
      </c>
      <c r="B5228">
        <v>2438973303</v>
      </c>
      <c r="C5228">
        <v>9390889668</v>
      </c>
      <c r="D5228" s="1">
        <v>45534</v>
      </c>
      <c r="E5228">
        <v>99238</v>
      </c>
      <c r="F5228">
        <v>99215</v>
      </c>
      <c r="G5228" t="s">
        <v>3394</v>
      </c>
      <c r="H5228" s="34">
        <v>26244</v>
      </c>
      <c r="I5228" s="7">
        <v>18896</v>
      </c>
      <c r="J5228" s="7">
        <v>15940.32</v>
      </c>
      <c r="K5228" s="7">
        <v>1444</v>
      </c>
      <c r="L5228" s="7">
        <v>1511.68</v>
      </c>
      <c r="M5228" s="5">
        <v>0.08</v>
      </c>
      <c r="N5228" t="s">
        <v>24</v>
      </c>
      <c r="O5228" t="s">
        <v>30</v>
      </c>
      <c r="P5228" t="s">
        <v>35</v>
      </c>
      <c r="Q5228" t="s">
        <v>19</v>
      </c>
      <c r="R5228" t="s">
        <v>43</v>
      </c>
      <c r="S5228" t="s">
        <v>17</v>
      </c>
      <c r="T5228" t="s">
        <v>13311</v>
      </c>
      <c r="U5228" s="1">
        <v>45641</v>
      </c>
      <c r="V5228">
        <v>107</v>
      </c>
      <c r="W5228" t="str">
        <f t="shared" si="128"/>
        <v>90-119</v>
      </c>
    </row>
    <row r="5229" spans="1:23" x14ac:dyDescent="0.25">
      <c r="A5229" t="s">
        <v>5478</v>
      </c>
      <c r="B5229">
        <v>1313768903</v>
      </c>
      <c r="C5229">
        <v>8984456052</v>
      </c>
      <c r="D5229" s="1">
        <v>45529</v>
      </c>
      <c r="E5229">
        <v>99213</v>
      </c>
      <c r="F5229">
        <v>99204</v>
      </c>
      <c r="G5229" t="s">
        <v>75</v>
      </c>
      <c r="H5229" s="34">
        <v>39873</v>
      </c>
      <c r="I5229" s="7">
        <v>33892</v>
      </c>
      <c r="J5229" s="7">
        <v>18131.16</v>
      </c>
      <c r="K5229" s="7">
        <v>15083</v>
      </c>
      <c r="L5229" s="7">
        <v>677.84</v>
      </c>
      <c r="M5229" s="5">
        <v>0.02</v>
      </c>
      <c r="N5229" t="s">
        <v>16</v>
      </c>
      <c r="O5229" t="s">
        <v>27</v>
      </c>
      <c r="P5229" t="s">
        <v>3147</v>
      </c>
      <c r="Q5229" t="s">
        <v>19</v>
      </c>
      <c r="R5229" t="s">
        <v>27</v>
      </c>
      <c r="S5229" t="s">
        <v>21</v>
      </c>
      <c r="T5229" t="s">
        <v>13311</v>
      </c>
      <c r="U5229" s="1">
        <v>45577</v>
      </c>
      <c r="V5229">
        <v>48</v>
      </c>
      <c r="W5229" t="str">
        <f t="shared" si="128"/>
        <v>30-59</v>
      </c>
    </row>
    <row r="5230" spans="1:23" x14ac:dyDescent="0.25">
      <c r="A5230" t="s">
        <v>5479</v>
      </c>
      <c r="B5230">
        <v>3410449435</v>
      </c>
      <c r="C5230">
        <v>8167714920</v>
      </c>
      <c r="D5230" s="1">
        <v>45935</v>
      </c>
      <c r="E5230">
        <v>99214</v>
      </c>
      <c r="F5230">
        <v>99284</v>
      </c>
      <c r="G5230" t="s">
        <v>48</v>
      </c>
      <c r="H5230" s="34">
        <v>87028</v>
      </c>
      <c r="I5230" s="7">
        <v>73974</v>
      </c>
      <c r="J5230" s="7">
        <v>64367.520000000004</v>
      </c>
      <c r="K5230" s="7">
        <v>8127</v>
      </c>
      <c r="L5230" s="7">
        <v>1479.48</v>
      </c>
      <c r="M5230" s="5">
        <v>0.02</v>
      </c>
      <c r="N5230" t="s">
        <v>16</v>
      </c>
      <c r="O5230" t="s">
        <v>30</v>
      </c>
      <c r="P5230" t="s">
        <v>3147</v>
      </c>
      <c r="Q5230" t="s">
        <v>19</v>
      </c>
      <c r="R5230" t="s">
        <v>20</v>
      </c>
      <c r="S5230" t="s">
        <v>17</v>
      </c>
      <c r="T5230" t="s">
        <v>13312</v>
      </c>
      <c r="U5230" s="1">
        <v>46083</v>
      </c>
      <c r="V5230">
        <v>149</v>
      </c>
      <c r="W5230" t="str">
        <f t="shared" si="128"/>
        <v>120-149</v>
      </c>
    </row>
    <row r="5231" spans="1:23" x14ac:dyDescent="0.25">
      <c r="A5231" t="s">
        <v>5480</v>
      </c>
      <c r="B5231">
        <v>6992496301</v>
      </c>
      <c r="C5231">
        <v>129294413</v>
      </c>
      <c r="D5231" s="1">
        <v>45441</v>
      </c>
      <c r="E5231">
        <v>99238</v>
      </c>
      <c r="F5231">
        <v>97110</v>
      </c>
      <c r="G5231" t="s">
        <v>224</v>
      </c>
      <c r="H5231" s="34">
        <v>65700</v>
      </c>
      <c r="I5231" s="7">
        <v>47304</v>
      </c>
      <c r="J5231" s="7">
        <v>38431.68</v>
      </c>
      <c r="K5231" s="7">
        <v>5088</v>
      </c>
      <c r="L5231" s="7">
        <v>3784.32</v>
      </c>
      <c r="M5231" s="5">
        <v>0.08</v>
      </c>
      <c r="N5231" t="s">
        <v>24</v>
      </c>
      <c r="O5231" t="s">
        <v>27</v>
      </c>
      <c r="P5231" t="s">
        <v>18</v>
      </c>
      <c r="Q5231" t="s">
        <v>32</v>
      </c>
      <c r="R5231" t="s">
        <v>21</v>
      </c>
      <c r="S5231" t="s">
        <v>21</v>
      </c>
      <c r="T5231" t="s">
        <v>13311</v>
      </c>
      <c r="U5231" s="1">
        <v>45593</v>
      </c>
      <c r="V5231">
        <v>152</v>
      </c>
      <c r="W5231" t="str">
        <f t="shared" si="128"/>
        <v>150-179</v>
      </c>
    </row>
    <row r="5232" spans="1:23" x14ac:dyDescent="0.25">
      <c r="A5232" t="s">
        <v>5481</v>
      </c>
      <c r="B5232">
        <v>3268157069</v>
      </c>
      <c r="C5232">
        <v>3446251643</v>
      </c>
      <c r="D5232" s="1">
        <v>45341</v>
      </c>
      <c r="E5232">
        <v>99222</v>
      </c>
      <c r="F5232">
        <v>99282</v>
      </c>
      <c r="G5232" t="s">
        <v>3400</v>
      </c>
      <c r="H5232" s="34">
        <v>76749</v>
      </c>
      <c r="I5232" s="7">
        <v>65237</v>
      </c>
      <c r="J5232" s="7">
        <v>63932.26</v>
      </c>
      <c r="K5232" s="7">
        <v>0</v>
      </c>
      <c r="L5232" s="7">
        <v>1304.74</v>
      </c>
      <c r="M5232" s="5">
        <v>0.02</v>
      </c>
      <c r="N5232" t="s">
        <v>16</v>
      </c>
      <c r="O5232" t="s">
        <v>17</v>
      </c>
      <c r="P5232" t="s">
        <v>55</v>
      </c>
      <c r="Q5232" t="s">
        <v>19</v>
      </c>
      <c r="R5232" t="s">
        <v>26</v>
      </c>
      <c r="S5232" t="s">
        <v>17</v>
      </c>
      <c r="T5232" t="s">
        <v>13310</v>
      </c>
      <c r="U5232" s="1">
        <v>45375</v>
      </c>
      <c r="V5232">
        <v>34</v>
      </c>
      <c r="W5232" t="str">
        <f t="shared" si="128"/>
        <v>30-59</v>
      </c>
    </row>
    <row r="5233" spans="1:23" x14ac:dyDescent="0.25">
      <c r="A5233" t="s">
        <v>5482</v>
      </c>
      <c r="B5233">
        <v>4078109256</v>
      </c>
      <c r="C5233">
        <v>324396781</v>
      </c>
      <c r="D5233" s="1">
        <v>45443</v>
      </c>
      <c r="E5233">
        <v>99213</v>
      </c>
      <c r="F5233">
        <v>99213</v>
      </c>
      <c r="G5233" t="s">
        <v>263</v>
      </c>
      <c r="H5233" s="34">
        <v>92251</v>
      </c>
      <c r="I5233" s="7">
        <v>66421</v>
      </c>
      <c r="J5233" s="7">
        <v>50596.32</v>
      </c>
      <c r="K5233" s="7">
        <v>10511</v>
      </c>
      <c r="L5233" s="7">
        <v>5313.68</v>
      </c>
      <c r="M5233" s="5">
        <v>0.08</v>
      </c>
      <c r="N5233" t="s">
        <v>24</v>
      </c>
      <c r="O5233" t="s">
        <v>30</v>
      </c>
      <c r="P5233" t="s">
        <v>25</v>
      </c>
      <c r="Q5233" t="s">
        <v>32</v>
      </c>
      <c r="R5233" t="s">
        <v>27</v>
      </c>
      <c r="S5233" t="s">
        <v>21</v>
      </c>
      <c r="T5233" t="s">
        <v>13312</v>
      </c>
      <c r="U5233" s="1">
        <v>45592</v>
      </c>
      <c r="V5233">
        <v>149</v>
      </c>
      <c r="W5233" t="str">
        <f t="shared" si="128"/>
        <v>120-149</v>
      </c>
    </row>
    <row r="5234" spans="1:23" x14ac:dyDescent="0.25">
      <c r="A5234" t="s">
        <v>5483</v>
      </c>
      <c r="B5234">
        <v>4086476668</v>
      </c>
      <c r="C5234">
        <v>1963868110</v>
      </c>
      <c r="D5234" s="1">
        <v>45581</v>
      </c>
      <c r="E5234">
        <v>99232</v>
      </c>
      <c r="F5234">
        <v>90834</v>
      </c>
      <c r="G5234" t="s">
        <v>91</v>
      </c>
      <c r="H5234" s="34">
        <v>27888</v>
      </c>
      <c r="I5234" s="7">
        <v>18127</v>
      </c>
      <c r="J5234" s="7">
        <v>15951.76</v>
      </c>
      <c r="K5234" s="7">
        <v>0</v>
      </c>
      <c r="L5234" s="7">
        <v>2175.2399999999998</v>
      </c>
      <c r="M5234" s="5">
        <v>0.12</v>
      </c>
      <c r="N5234" t="s">
        <v>46</v>
      </c>
      <c r="O5234" t="s">
        <v>17</v>
      </c>
      <c r="P5234" t="s">
        <v>3148</v>
      </c>
      <c r="Q5234" t="s">
        <v>19</v>
      </c>
      <c r="R5234" t="s">
        <v>20</v>
      </c>
      <c r="S5234" t="s">
        <v>27</v>
      </c>
      <c r="T5234" t="s">
        <v>13311</v>
      </c>
      <c r="U5234" s="1">
        <v>45661</v>
      </c>
      <c r="V5234">
        <v>80</v>
      </c>
      <c r="W5234" t="str">
        <f t="shared" si="128"/>
        <v>60-89</v>
      </c>
    </row>
    <row r="5235" spans="1:23" x14ac:dyDescent="0.25">
      <c r="A5235" t="s">
        <v>5484</v>
      </c>
      <c r="B5235">
        <v>9165506312</v>
      </c>
      <c r="C5235">
        <v>794008500</v>
      </c>
      <c r="D5235" s="1">
        <v>45524</v>
      </c>
      <c r="E5235">
        <v>99233</v>
      </c>
      <c r="F5235">
        <v>99201</v>
      </c>
      <c r="G5235" t="s">
        <v>3320</v>
      </c>
      <c r="H5235" s="34">
        <v>80447</v>
      </c>
      <c r="I5235" s="7">
        <v>65967</v>
      </c>
      <c r="J5235" s="7">
        <v>54092.94</v>
      </c>
      <c r="K5235" s="7">
        <v>0</v>
      </c>
      <c r="L5235" s="7">
        <v>11874.06</v>
      </c>
      <c r="M5235" s="5">
        <v>0.18</v>
      </c>
      <c r="N5235" t="s">
        <v>3141</v>
      </c>
      <c r="O5235" t="s">
        <v>17</v>
      </c>
      <c r="P5235" t="s">
        <v>55</v>
      </c>
      <c r="Q5235" t="s">
        <v>32</v>
      </c>
      <c r="R5235" t="s">
        <v>43</v>
      </c>
      <c r="S5235" t="s">
        <v>17</v>
      </c>
      <c r="T5235" t="s">
        <v>13311</v>
      </c>
      <c r="U5235" s="1">
        <v>45591</v>
      </c>
      <c r="V5235">
        <v>67</v>
      </c>
      <c r="W5235" t="str">
        <f t="shared" si="128"/>
        <v>60-89</v>
      </c>
    </row>
    <row r="5236" spans="1:23" x14ac:dyDescent="0.25">
      <c r="A5236" t="s">
        <v>5485</v>
      </c>
      <c r="B5236">
        <v>1073877985</v>
      </c>
      <c r="C5236">
        <v>9438958539</v>
      </c>
      <c r="D5236" s="1">
        <v>45609</v>
      </c>
      <c r="E5236">
        <v>99222</v>
      </c>
      <c r="F5236">
        <v>81000</v>
      </c>
      <c r="G5236" t="s">
        <v>106</v>
      </c>
      <c r="H5236" s="34">
        <v>95621</v>
      </c>
      <c r="I5236" s="7">
        <v>71716</v>
      </c>
      <c r="J5236" s="7">
        <v>60958.6</v>
      </c>
      <c r="K5236" s="7">
        <v>0</v>
      </c>
      <c r="L5236" s="7">
        <v>10757.4</v>
      </c>
      <c r="M5236" s="5">
        <v>0.15</v>
      </c>
      <c r="N5236" t="s">
        <v>1139</v>
      </c>
      <c r="O5236" t="s">
        <v>17</v>
      </c>
      <c r="P5236" t="s">
        <v>18</v>
      </c>
      <c r="Q5236" t="s">
        <v>19</v>
      </c>
      <c r="R5236" t="s">
        <v>43</v>
      </c>
      <c r="S5236" t="s">
        <v>21</v>
      </c>
      <c r="T5236" t="s">
        <v>13310</v>
      </c>
      <c r="U5236" s="1">
        <v>45730</v>
      </c>
      <c r="V5236">
        <v>121</v>
      </c>
      <c r="W5236" t="str">
        <f t="shared" si="128"/>
        <v>120-149</v>
      </c>
    </row>
    <row r="5237" spans="1:23" x14ac:dyDescent="0.25">
      <c r="A5237" t="s">
        <v>5486</v>
      </c>
      <c r="B5237">
        <v>6360234904</v>
      </c>
      <c r="C5237">
        <v>5124633142</v>
      </c>
      <c r="D5237" s="1">
        <v>45607</v>
      </c>
      <c r="E5237">
        <v>99214</v>
      </c>
      <c r="F5237">
        <v>99282</v>
      </c>
      <c r="G5237" t="s">
        <v>129</v>
      </c>
      <c r="H5237" s="34">
        <v>94083</v>
      </c>
      <c r="I5237" s="7">
        <v>79971</v>
      </c>
      <c r="J5237" s="7">
        <v>48669.58</v>
      </c>
      <c r="K5237" s="7">
        <v>29702</v>
      </c>
      <c r="L5237" s="7">
        <v>1599.42</v>
      </c>
      <c r="M5237" s="5">
        <v>0.02</v>
      </c>
      <c r="N5237" t="s">
        <v>16</v>
      </c>
      <c r="O5237" t="s">
        <v>27</v>
      </c>
      <c r="P5237" t="s">
        <v>31</v>
      </c>
      <c r="Q5237" t="s">
        <v>19</v>
      </c>
      <c r="R5237" t="s">
        <v>27</v>
      </c>
      <c r="S5237" t="s">
        <v>27</v>
      </c>
      <c r="T5237" t="s">
        <v>13312</v>
      </c>
      <c r="U5237" s="1">
        <v>45787</v>
      </c>
      <c r="V5237">
        <v>180</v>
      </c>
      <c r="W5237" t="str">
        <f t="shared" si="128"/>
        <v>180-209</v>
      </c>
    </row>
    <row r="5238" spans="1:23" x14ac:dyDescent="0.25">
      <c r="A5238" t="s">
        <v>5487</v>
      </c>
      <c r="B5238">
        <v>3037673350</v>
      </c>
      <c r="C5238">
        <v>5647647819</v>
      </c>
      <c r="D5238" s="1">
        <v>45506</v>
      </c>
      <c r="E5238">
        <v>99221</v>
      </c>
      <c r="F5238">
        <v>99211</v>
      </c>
      <c r="G5238" t="s">
        <v>593</v>
      </c>
      <c r="H5238" s="34">
        <v>72471</v>
      </c>
      <c r="I5238" s="7">
        <v>54353</v>
      </c>
      <c r="J5238" s="7">
        <v>42500.05</v>
      </c>
      <c r="K5238" s="7">
        <v>3700</v>
      </c>
      <c r="L5238" s="7">
        <v>8152.95</v>
      </c>
      <c r="M5238" s="5">
        <v>0.15</v>
      </c>
      <c r="N5238" t="s">
        <v>1139</v>
      </c>
      <c r="O5238" t="s">
        <v>30</v>
      </c>
      <c r="P5238" t="s">
        <v>18</v>
      </c>
      <c r="Q5238" t="s">
        <v>19</v>
      </c>
      <c r="R5238" t="s">
        <v>20</v>
      </c>
      <c r="S5238" t="s">
        <v>21</v>
      </c>
      <c r="T5238" t="s">
        <v>13312</v>
      </c>
      <c r="U5238" s="1">
        <v>45639</v>
      </c>
      <c r="V5238">
        <v>133</v>
      </c>
      <c r="W5238" t="str">
        <f t="shared" si="128"/>
        <v>120-149</v>
      </c>
    </row>
    <row r="5239" spans="1:23" x14ac:dyDescent="0.25">
      <c r="A5239" t="s">
        <v>5488</v>
      </c>
      <c r="B5239">
        <v>6621942292</v>
      </c>
      <c r="C5239">
        <v>5678125182</v>
      </c>
      <c r="D5239" s="1">
        <v>45559</v>
      </c>
      <c r="E5239">
        <v>99233</v>
      </c>
      <c r="F5239">
        <v>99215</v>
      </c>
      <c r="G5239" t="s">
        <v>3288</v>
      </c>
      <c r="H5239" s="34">
        <v>69864</v>
      </c>
      <c r="I5239" s="7">
        <v>59384</v>
      </c>
      <c r="J5239" s="7">
        <v>58196.32</v>
      </c>
      <c r="K5239" s="7">
        <v>0</v>
      </c>
      <c r="L5239" s="7">
        <v>1187.68</v>
      </c>
      <c r="M5239" s="5">
        <v>0.02</v>
      </c>
      <c r="N5239" t="s">
        <v>16</v>
      </c>
      <c r="O5239" t="s">
        <v>17</v>
      </c>
      <c r="P5239" t="s">
        <v>97</v>
      </c>
      <c r="Q5239" t="s">
        <v>19</v>
      </c>
      <c r="R5239" t="s">
        <v>38</v>
      </c>
      <c r="S5239" t="s">
        <v>21</v>
      </c>
      <c r="T5239" t="s">
        <v>13311</v>
      </c>
      <c r="U5239" s="1">
        <v>45675</v>
      </c>
      <c r="V5239">
        <v>116</v>
      </c>
      <c r="W5239" t="str">
        <f t="shared" si="128"/>
        <v>90-119</v>
      </c>
    </row>
    <row r="5240" spans="1:23" x14ac:dyDescent="0.25">
      <c r="A5240" t="s">
        <v>5489</v>
      </c>
      <c r="B5240">
        <v>9447539929</v>
      </c>
      <c r="C5240">
        <v>9449077709</v>
      </c>
      <c r="D5240" s="1">
        <v>45538</v>
      </c>
      <c r="E5240">
        <v>99214</v>
      </c>
      <c r="F5240">
        <v>97110</v>
      </c>
      <c r="G5240" t="s">
        <v>3598</v>
      </c>
      <c r="H5240" s="34">
        <v>49965</v>
      </c>
      <c r="I5240" s="7">
        <v>39472</v>
      </c>
      <c r="J5240" s="7">
        <v>30022.48</v>
      </c>
      <c r="K5240" s="7">
        <v>3134</v>
      </c>
      <c r="L5240" s="7">
        <v>6315.52</v>
      </c>
      <c r="M5240" s="5">
        <v>0.16</v>
      </c>
      <c r="N5240" t="s">
        <v>1138</v>
      </c>
      <c r="O5240" t="s">
        <v>30</v>
      </c>
      <c r="P5240" t="s">
        <v>25</v>
      </c>
      <c r="Q5240" t="s">
        <v>32</v>
      </c>
      <c r="R5240" t="s">
        <v>26</v>
      </c>
      <c r="S5240" t="s">
        <v>21</v>
      </c>
      <c r="T5240" t="s">
        <v>13312</v>
      </c>
      <c r="U5240" s="1">
        <v>45691</v>
      </c>
      <c r="V5240">
        <v>153</v>
      </c>
      <c r="W5240" t="str">
        <f t="shared" si="128"/>
        <v>150-179</v>
      </c>
    </row>
    <row r="5241" spans="1:23" x14ac:dyDescent="0.25">
      <c r="A5241" t="s">
        <v>5490</v>
      </c>
      <c r="B5241">
        <v>7892565137</v>
      </c>
      <c r="C5241">
        <v>1825492303</v>
      </c>
      <c r="D5241" s="1">
        <v>45602</v>
      </c>
      <c r="E5241">
        <v>99232</v>
      </c>
      <c r="F5241">
        <v>99204</v>
      </c>
      <c r="G5241" t="s">
        <v>182</v>
      </c>
      <c r="H5241" s="34">
        <v>92274</v>
      </c>
      <c r="I5241" s="7">
        <v>75665</v>
      </c>
      <c r="J5241" s="7">
        <v>62045.3</v>
      </c>
      <c r="K5241" s="7">
        <v>0</v>
      </c>
      <c r="L5241" s="7">
        <v>13619.7</v>
      </c>
      <c r="M5241" s="5">
        <v>0.18</v>
      </c>
      <c r="N5241" t="s">
        <v>3141</v>
      </c>
      <c r="O5241" t="s">
        <v>17</v>
      </c>
      <c r="P5241" t="s">
        <v>55</v>
      </c>
      <c r="Q5241" t="s">
        <v>32</v>
      </c>
      <c r="R5241" t="s">
        <v>43</v>
      </c>
      <c r="S5241" t="s">
        <v>27</v>
      </c>
      <c r="T5241" t="s">
        <v>13312</v>
      </c>
      <c r="U5241" s="1">
        <v>45756</v>
      </c>
      <c r="V5241">
        <v>154</v>
      </c>
      <c r="W5241" t="str">
        <f t="shared" si="128"/>
        <v>150-179</v>
      </c>
    </row>
    <row r="5242" spans="1:23" x14ac:dyDescent="0.25">
      <c r="A5242" t="s">
        <v>5491</v>
      </c>
      <c r="B5242">
        <v>5876117036</v>
      </c>
      <c r="C5242">
        <v>1681921036</v>
      </c>
      <c r="D5242" s="1">
        <v>45831</v>
      </c>
      <c r="E5242">
        <v>99223</v>
      </c>
      <c r="F5242">
        <v>80053</v>
      </c>
      <c r="G5242" t="s">
        <v>3176</v>
      </c>
      <c r="H5242" s="34">
        <v>84144</v>
      </c>
      <c r="I5242" s="7">
        <v>63108</v>
      </c>
      <c r="J5242" s="7">
        <v>31985.8</v>
      </c>
      <c r="K5242" s="7">
        <v>21656</v>
      </c>
      <c r="L5242" s="7">
        <v>9466.2000000000007</v>
      </c>
      <c r="M5242" s="5">
        <v>0.15</v>
      </c>
      <c r="N5242" t="s">
        <v>1139</v>
      </c>
      <c r="O5242" t="s">
        <v>27</v>
      </c>
      <c r="P5242" t="s">
        <v>97</v>
      </c>
      <c r="Q5242" t="s">
        <v>32</v>
      </c>
      <c r="R5242" t="s">
        <v>43</v>
      </c>
      <c r="S5242" t="s">
        <v>27</v>
      </c>
      <c r="T5242" t="s">
        <v>13312</v>
      </c>
      <c r="U5242" s="1">
        <v>45946</v>
      </c>
      <c r="V5242">
        <v>115</v>
      </c>
      <c r="W5242" t="str">
        <f t="shared" si="128"/>
        <v>90-119</v>
      </c>
    </row>
    <row r="5243" spans="1:23" x14ac:dyDescent="0.25">
      <c r="A5243" t="s">
        <v>5492</v>
      </c>
      <c r="B5243">
        <v>2482555890</v>
      </c>
      <c r="C5243">
        <v>1377025840</v>
      </c>
      <c r="D5243" s="1">
        <v>45325</v>
      </c>
      <c r="E5243">
        <v>99221</v>
      </c>
      <c r="F5243">
        <v>99202</v>
      </c>
      <c r="G5243" t="s">
        <v>77</v>
      </c>
      <c r="H5243" s="34">
        <v>79148</v>
      </c>
      <c r="I5243" s="7">
        <v>61735</v>
      </c>
      <c r="J5243" s="7">
        <v>49388</v>
      </c>
      <c r="K5243" s="7">
        <v>0</v>
      </c>
      <c r="L5243" s="7">
        <v>12347</v>
      </c>
      <c r="M5243" s="5">
        <v>0.2</v>
      </c>
      <c r="N5243" t="s">
        <v>3140</v>
      </c>
      <c r="O5243" t="s">
        <v>17</v>
      </c>
      <c r="P5243" t="s">
        <v>3146</v>
      </c>
      <c r="Q5243" t="s">
        <v>32</v>
      </c>
      <c r="R5243" t="s">
        <v>21</v>
      </c>
      <c r="S5243" t="s">
        <v>17</v>
      </c>
      <c r="T5243" t="s">
        <v>13312</v>
      </c>
      <c r="U5243" s="1">
        <v>45475</v>
      </c>
      <c r="V5243">
        <v>150</v>
      </c>
      <c r="W5243" t="str">
        <f t="shared" si="128"/>
        <v>150-179</v>
      </c>
    </row>
    <row r="5244" spans="1:23" x14ac:dyDescent="0.25">
      <c r="A5244" t="s">
        <v>5493</v>
      </c>
      <c r="B5244">
        <v>2294308994</v>
      </c>
      <c r="C5244">
        <v>3643710138</v>
      </c>
      <c r="D5244" s="1">
        <v>45527</v>
      </c>
      <c r="E5244">
        <v>99222</v>
      </c>
      <c r="F5244">
        <v>99201</v>
      </c>
      <c r="G5244" t="s">
        <v>150</v>
      </c>
      <c r="H5244" s="34">
        <v>29711</v>
      </c>
      <c r="I5244" s="7">
        <v>19312</v>
      </c>
      <c r="J5244" s="7">
        <v>11409.56</v>
      </c>
      <c r="K5244" s="7">
        <v>5585</v>
      </c>
      <c r="L5244" s="7">
        <v>2317.44</v>
      </c>
      <c r="M5244" s="5">
        <v>0.12</v>
      </c>
      <c r="N5244" t="s">
        <v>46</v>
      </c>
      <c r="O5244" t="s">
        <v>27</v>
      </c>
      <c r="P5244" t="s">
        <v>31</v>
      </c>
      <c r="Q5244" t="s">
        <v>32</v>
      </c>
      <c r="R5244" t="s">
        <v>20</v>
      </c>
      <c r="S5244" t="s">
        <v>27</v>
      </c>
      <c r="T5244" t="s">
        <v>13311</v>
      </c>
      <c r="U5244" s="1">
        <v>45624</v>
      </c>
      <c r="V5244">
        <v>97</v>
      </c>
      <c r="W5244" t="str">
        <f t="shared" si="128"/>
        <v>90-119</v>
      </c>
    </row>
    <row r="5245" spans="1:23" x14ac:dyDescent="0.25">
      <c r="A5245" t="s">
        <v>5494</v>
      </c>
      <c r="B5245">
        <v>7286401305</v>
      </c>
      <c r="C5245">
        <v>8915101668</v>
      </c>
      <c r="D5245" s="1">
        <v>45684</v>
      </c>
      <c r="E5245">
        <v>99232</v>
      </c>
      <c r="F5245">
        <v>99284</v>
      </c>
      <c r="G5245" t="s">
        <v>3170</v>
      </c>
      <c r="H5245" s="34">
        <v>30638</v>
      </c>
      <c r="I5245" s="7">
        <v>24510</v>
      </c>
      <c r="J5245" s="7">
        <v>21078.6</v>
      </c>
      <c r="K5245" s="7">
        <v>0</v>
      </c>
      <c r="L5245" s="7">
        <v>3431.4</v>
      </c>
      <c r="M5245" s="5">
        <v>0.14000000000000001</v>
      </c>
      <c r="N5245" t="s">
        <v>1135</v>
      </c>
      <c r="O5245" t="s">
        <v>17</v>
      </c>
      <c r="P5245" t="s">
        <v>58</v>
      </c>
      <c r="Q5245" t="s">
        <v>32</v>
      </c>
      <c r="R5245" t="s">
        <v>21</v>
      </c>
      <c r="S5245" t="s">
        <v>27</v>
      </c>
      <c r="T5245" t="s">
        <v>13310</v>
      </c>
      <c r="U5245" s="1">
        <v>45828</v>
      </c>
      <c r="V5245">
        <v>144</v>
      </c>
      <c r="W5245" t="str">
        <f t="shared" si="128"/>
        <v>120-149</v>
      </c>
    </row>
    <row r="5246" spans="1:23" x14ac:dyDescent="0.25">
      <c r="A5246" t="s">
        <v>5495</v>
      </c>
      <c r="B5246">
        <v>6396377614</v>
      </c>
      <c r="C5246">
        <v>4810609456</v>
      </c>
      <c r="D5246" s="1">
        <v>45295</v>
      </c>
      <c r="E5246">
        <v>99213</v>
      </c>
      <c r="F5246">
        <v>99203</v>
      </c>
      <c r="G5246" t="s">
        <v>3176</v>
      </c>
      <c r="H5246" s="34">
        <v>84748</v>
      </c>
      <c r="I5246" s="7">
        <v>66951</v>
      </c>
      <c r="J5246" s="7">
        <v>50548.84</v>
      </c>
      <c r="K5246" s="7">
        <v>5690</v>
      </c>
      <c r="L5246" s="7">
        <v>10712.16</v>
      </c>
      <c r="M5246" s="5">
        <v>0.16</v>
      </c>
      <c r="N5246" t="s">
        <v>1138</v>
      </c>
      <c r="O5246" t="s">
        <v>27</v>
      </c>
      <c r="P5246" t="s">
        <v>40</v>
      </c>
      <c r="Q5246" t="s">
        <v>32</v>
      </c>
      <c r="R5246" t="s">
        <v>26</v>
      </c>
      <c r="S5246" t="s">
        <v>17</v>
      </c>
      <c r="T5246" t="s">
        <v>13311</v>
      </c>
      <c r="U5246" s="1">
        <v>45422</v>
      </c>
      <c r="V5246">
        <v>127</v>
      </c>
      <c r="W5246" t="str">
        <f t="shared" si="128"/>
        <v>120-149</v>
      </c>
    </row>
    <row r="5247" spans="1:23" x14ac:dyDescent="0.25">
      <c r="A5247" t="s">
        <v>5496</v>
      </c>
      <c r="B5247">
        <v>7391123179</v>
      </c>
      <c r="C5247">
        <v>7965129802</v>
      </c>
      <c r="D5247" s="1">
        <v>45713</v>
      </c>
      <c r="E5247">
        <v>99232</v>
      </c>
      <c r="F5247">
        <v>81000</v>
      </c>
      <c r="G5247" t="s">
        <v>3505</v>
      </c>
      <c r="H5247" s="34">
        <v>61005</v>
      </c>
      <c r="I5247" s="7">
        <v>43924</v>
      </c>
      <c r="J5247" s="7">
        <v>40410.080000000002</v>
      </c>
      <c r="K5247" s="7">
        <v>0</v>
      </c>
      <c r="L5247" s="7">
        <v>3513.92</v>
      </c>
      <c r="M5247" s="5">
        <v>0.08</v>
      </c>
      <c r="N5247" t="s">
        <v>24</v>
      </c>
      <c r="O5247" t="s">
        <v>17</v>
      </c>
      <c r="P5247" t="s">
        <v>97</v>
      </c>
      <c r="Q5247" t="s">
        <v>19</v>
      </c>
      <c r="R5247" t="s">
        <v>43</v>
      </c>
      <c r="S5247" t="s">
        <v>27</v>
      </c>
      <c r="T5247" t="s">
        <v>13312</v>
      </c>
      <c r="U5247" s="1">
        <v>45765</v>
      </c>
      <c r="V5247">
        <v>52</v>
      </c>
      <c r="W5247" t="str">
        <f t="shared" si="128"/>
        <v>30-59</v>
      </c>
    </row>
    <row r="5248" spans="1:23" x14ac:dyDescent="0.25">
      <c r="A5248" t="s">
        <v>5497</v>
      </c>
      <c r="B5248">
        <v>1829453828</v>
      </c>
      <c r="C5248">
        <v>738971294</v>
      </c>
      <c r="D5248" s="1">
        <v>45648</v>
      </c>
      <c r="E5248">
        <v>99215</v>
      </c>
      <c r="F5248">
        <v>99282</v>
      </c>
      <c r="G5248" t="s">
        <v>3192</v>
      </c>
      <c r="H5248" s="34">
        <v>64350</v>
      </c>
      <c r="I5248" s="7">
        <v>48263</v>
      </c>
      <c r="J5248" s="7">
        <v>27691.55</v>
      </c>
      <c r="K5248" s="7">
        <v>13332</v>
      </c>
      <c r="L5248" s="7">
        <v>7239.45</v>
      </c>
      <c r="M5248" s="5">
        <v>0.15</v>
      </c>
      <c r="N5248" t="s">
        <v>1139</v>
      </c>
      <c r="O5248" t="s">
        <v>27</v>
      </c>
      <c r="P5248" t="s">
        <v>25</v>
      </c>
      <c r="Q5248" t="s">
        <v>19</v>
      </c>
      <c r="R5248" t="s">
        <v>38</v>
      </c>
      <c r="S5248" t="s">
        <v>21</v>
      </c>
      <c r="T5248" t="s">
        <v>13310</v>
      </c>
      <c r="U5248" s="1">
        <v>45827</v>
      </c>
      <c r="V5248">
        <v>179</v>
      </c>
      <c r="W5248" t="str">
        <f t="shared" si="128"/>
        <v>150-179</v>
      </c>
    </row>
    <row r="5249" spans="1:23" x14ac:dyDescent="0.25">
      <c r="A5249" t="s">
        <v>5498</v>
      </c>
      <c r="B5249">
        <v>552990579</v>
      </c>
      <c r="C5249">
        <v>5078200545</v>
      </c>
      <c r="D5249" s="1">
        <v>45357</v>
      </c>
      <c r="E5249">
        <v>99233</v>
      </c>
      <c r="F5249">
        <v>99281</v>
      </c>
      <c r="G5249" t="s">
        <v>174</v>
      </c>
      <c r="H5249" s="34">
        <v>65726</v>
      </c>
      <c r="I5249" s="7">
        <v>51924</v>
      </c>
      <c r="J5249" s="7">
        <v>43616.160000000003</v>
      </c>
      <c r="K5249" s="7">
        <v>0</v>
      </c>
      <c r="L5249" s="7">
        <v>8307.84</v>
      </c>
      <c r="M5249" s="5">
        <v>0.16</v>
      </c>
      <c r="N5249" t="s">
        <v>1138</v>
      </c>
      <c r="O5249" t="s">
        <v>17</v>
      </c>
      <c r="P5249" t="s">
        <v>31</v>
      </c>
      <c r="Q5249" t="s">
        <v>32</v>
      </c>
      <c r="R5249" t="s">
        <v>43</v>
      </c>
      <c r="S5249" t="s">
        <v>17</v>
      </c>
      <c r="T5249" t="s">
        <v>13312</v>
      </c>
      <c r="U5249" s="1">
        <v>45497</v>
      </c>
      <c r="V5249">
        <v>140</v>
      </c>
      <c r="W5249" t="str">
        <f t="shared" si="128"/>
        <v>120-149</v>
      </c>
    </row>
    <row r="5250" spans="1:23" x14ac:dyDescent="0.25">
      <c r="A5250" t="s">
        <v>5499</v>
      </c>
      <c r="B5250">
        <v>4221439719</v>
      </c>
      <c r="C5250">
        <v>7675552624</v>
      </c>
      <c r="D5250" s="1">
        <v>45898</v>
      </c>
      <c r="E5250">
        <v>99233</v>
      </c>
      <c r="F5250">
        <v>99285</v>
      </c>
      <c r="G5250" t="s">
        <v>3316</v>
      </c>
      <c r="H5250" s="34">
        <v>98909</v>
      </c>
      <c r="I5250" s="7">
        <v>74182</v>
      </c>
      <c r="J5250" s="7">
        <v>56945.7</v>
      </c>
      <c r="K5250" s="7">
        <v>6109</v>
      </c>
      <c r="L5250" s="7">
        <v>11127.3</v>
      </c>
      <c r="M5250" s="5">
        <v>0.15</v>
      </c>
      <c r="N5250" t="s">
        <v>1139</v>
      </c>
      <c r="O5250" t="s">
        <v>30</v>
      </c>
      <c r="P5250" t="s">
        <v>97</v>
      </c>
      <c r="Q5250" t="s">
        <v>32</v>
      </c>
      <c r="R5250" t="s">
        <v>20</v>
      </c>
      <c r="S5250" t="s">
        <v>21</v>
      </c>
      <c r="T5250" t="s">
        <v>13311</v>
      </c>
      <c r="U5250" s="1">
        <v>46038</v>
      </c>
      <c r="V5250">
        <v>140</v>
      </c>
      <c r="W5250" t="str">
        <f t="shared" si="128"/>
        <v>120-149</v>
      </c>
    </row>
    <row r="5251" spans="1:23" x14ac:dyDescent="0.25">
      <c r="A5251" t="s">
        <v>5500</v>
      </c>
      <c r="B5251">
        <v>4507391343</v>
      </c>
      <c r="C5251">
        <v>3351266747</v>
      </c>
      <c r="D5251" s="1">
        <v>45331</v>
      </c>
      <c r="E5251">
        <v>99215</v>
      </c>
      <c r="F5251">
        <v>81000</v>
      </c>
      <c r="G5251" t="s">
        <v>154</v>
      </c>
      <c r="H5251" s="34">
        <v>72195</v>
      </c>
      <c r="I5251" s="7">
        <v>61366</v>
      </c>
      <c r="J5251" s="7">
        <v>60138.68</v>
      </c>
      <c r="K5251" s="7">
        <v>0</v>
      </c>
      <c r="L5251" s="7">
        <v>1227.32</v>
      </c>
      <c r="M5251" s="5">
        <v>0.02</v>
      </c>
      <c r="N5251" t="s">
        <v>16</v>
      </c>
      <c r="O5251" t="s">
        <v>17</v>
      </c>
      <c r="P5251" t="s">
        <v>3147</v>
      </c>
      <c r="Q5251" t="s">
        <v>19</v>
      </c>
      <c r="R5251" t="s">
        <v>21</v>
      </c>
      <c r="S5251" t="s">
        <v>17</v>
      </c>
      <c r="T5251" t="s">
        <v>13310</v>
      </c>
      <c r="U5251" s="1">
        <v>45447</v>
      </c>
      <c r="V5251">
        <v>116</v>
      </c>
      <c r="W5251" t="str">
        <f t="shared" ref="W5251:W5314" si="129">IF(V5251="","",IF(V5251&lt;30,"0-29",IF(V5251&lt;60,"30-59",IF(V5251&lt;90,"60-89",IF(V5251&lt;120,"90-119",IF(V5251&lt;150,"120-149",IF(V5251&lt;180,"150-179",IF(V5251&lt;210,"180-209",IF(V5251&lt;240,"210-239",IF(V5251&lt;270,"240-269",IF(V5251&lt;300,"270-299",IF(V5251&lt;330,"300-329",IF(V5251&lt;360,"330-359","360+")))))))))))))</f>
        <v>90-119</v>
      </c>
    </row>
    <row r="5252" spans="1:23" x14ac:dyDescent="0.25">
      <c r="A5252" t="s">
        <v>5501</v>
      </c>
      <c r="B5252">
        <v>2775703913</v>
      </c>
      <c r="C5252">
        <v>7239817643</v>
      </c>
      <c r="D5252" s="1">
        <v>45390</v>
      </c>
      <c r="E5252">
        <v>99223</v>
      </c>
      <c r="F5252">
        <v>99212</v>
      </c>
      <c r="G5252" t="s">
        <v>291</v>
      </c>
      <c r="H5252" s="34">
        <v>31338</v>
      </c>
      <c r="I5252" s="7">
        <v>25070</v>
      </c>
      <c r="J5252" s="7">
        <v>17494.2</v>
      </c>
      <c r="K5252" s="7">
        <v>4066</v>
      </c>
      <c r="L5252" s="7">
        <v>3509.8</v>
      </c>
      <c r="M5252" s="5">
        <v>0.14000000000000001</v>
      </c>
      <c r="N5252" t="s">
        <v>1135</v>
      </c>
      <c r="O5252" t="s">
        <v>27</v>
      </c>
      <c r="P5252" t="s">
        <v>25</v>
      </c>
      <c r="Q5252" t="s">
        <v>19</v>
      </c>
      <c r="R5252" t="s">
        <v>20</v>
      </c>
      <c r="S5252" t="s">
        <v>21</v>
      </c>
      <c r="T5252" t="s">
        <v>13312</v>
      </c>
      <c r="U5252" s="1">
        <v>45534</v>
      </c>
      <c r="V5252">
        <v>144</v>
      </c>
      <c r="W5252" t="str">
        <f t="shared" si="129"/>
        <v>120-149</v>
      </c>
    </row>
    <row r="5253" spans="1:23" x14ac:dyDescent="0.25">
      <c r="A5253" t="s">
        <v>5502</v>
      </c>
      <c r="B5253">
        <v>8938874085</v>
      </c>
      <c r="C5253">
        <v>5161442567</v>
      </c>
      <c r="D5253" s="1">
        <v>45596</v>
      </c>
      <c r="E5253">
        <v>99238</v>
      </c>
      <c r="F5253">
        <v>99283</v>
      </c>
      <c r="G5253" t="s">
        <v>3242</v>
      </c>
      <c r="H5253" s="34">
        <v>67949</v>
      </c>
      <c r="I5253" s="7">
        <v>54359</v>
      </c>
      <c r="J5253" s="7">
        <v>29977.74</v>
      </c>
      <c r="K5253" s="7">
        <v>16771</v>
      </c>
      <c r="L5253" s="7">
        <v>7610.26</v>
      </c>
      <c r="M5253" s="5">
        <v>0.14000000000000001</v>
      </c>
      <c r="N5253" t="s">
        <v>1135</v>
      </c>
      <c r="O5253" t="s">
        <v>27</v>
      </c>
      <c r="P5253" t="s">
        <v>40</v>
      </c>
      <c r="Q5253" t="s">
        <v>19</v>
      </c>
      <c r="R5253" t="s">
        <v>20</v>
      </c>
      <c r="S5253" t="s">
        <v>17</v>
      </c>
      <c r="T5253" t="s">
        <v>13312</v>
      </c>
      <c r="U5253" s="1">
        <v>45700</v>
      </c>
      <c r="V5253">
        <v>104</v>
      </c>
      <c r="W5253" t="str">
        <f t="shared" si="129"/>
        <v>90-119</v>
      </c>
    </row>
    <row r="5254" spans="1:23" x14ac:dyDescent="0.25">
      <c r="A5254" t="s">
        <v>5503</v>
      </c>
      <c r="B5254">
        <v>3328610756</v>
      </c>
      <c r="C5254">
        <v>6270217346</v>
      </c>
      <c r="D5254" s="1">
        <v>45951</v>
      </c>
      <c r="E5254">
        <v>99222</v>
      </c>
      <c r="F5254">
        <v>93000</v>
      </c>
      <c r="G5254" t="s">
        <v>3247</v>
      </c>
      <c r="H5254" s="34">
        <v>64420</v>
      </c>
      <c r="I5254" s="7">
        <v>51536</v>
      </c>
      <c r="J5254" s="7">
        <v>22614.959999999999</v>
      </c>
      <c r="K5254" s="7">
        <v>21706</v>
      </c>
      <c r="L5254" s="7">
        <v>7215.04</v>
      </c>
      <c r="M5254" s="5">
        <v>0.14000000000000001</v>
      </c>
      <c r="N5254" t="s">
        <v>1135</v>
      </c>
      <c r="O5254" t="s">
        <v>27</v>
      </c>
      <c r="P5254" t="s">
        <v>31</v>
      </c>
      <c r="Q5254" t="s">
        <v>19</v>
      </c>
      <c r="R5254" t="s">
        <v>21</v>
      </c>
      <c r="S5254" t="s">
        <v>27</v>
      </c>
      <c r="T5254" t="s">
        <v>13311</v>
      </c>
      <c r="U5254" s="1">
        <v>46033</v>
      </c>
      <c r="V5254">
        <v>82</v>
      </c>
      <c r="W5254" t="str">
        <f t="shared" si="129"/>
        <v>60-89</v>
      </c>
    </row>
    <row r="5255" spans="1:23" x14ac:dyDescent="0.25">
      <c r="A5255" t="s">
        <v>5504</v>
      </c>
      <c r="B5255">
        <v>6014559836</v>
      </c>
      <c r="C5255">
        <v>8705970486</v>
      </c>
      <c r="D5255" s="1">
        <v>45592</v>
      </c>
      <c r="E5255">
        <v>99233</v>
      </c>
      <c r="F5255">
        <v>99292</v>
      </c>
      <c r="G5255" t="s">
        <v>104</v>
      </c>
      <c r="H5255" s="34">
        <v>68235</v>
      </c>
      <c r="I5255" s="7">
        <v>53223</v>
      </c>
      <c r="J5255" s="7">
        <v>37063.4</v>
      </c>
      <c r="K5255" s="7">
        <v>5515</v>
      </c>
      <c r="L5255" s="7">
        <v>10644.6</v>
      </c>
      <c r="M5255" s="5">
        <v>0.2</v>
      </c>
      <c r="N5255" t="s">
        <v>3140</v>
      </c>
      <c r="O5255" t="s">
        <v>27</v>
      </c>
      <c r="P5255" t="s">
        <v>3146</v>
      </c>
      <c r="Q5255" t="s">
        <v>19</v>
      </c>
      <c r="R5255" t="s">
        <v>21</v>
      </c>
      <c r="S5255" t="s">
        <v>27</v>
      </c>
      <c r="T5255" t="s">
        <v>13310</v>
      </c>
      <c r="U5255" s="1">
        <v>45665</v>
      </c>
      <c r="V5255">
        <v>73</v>
      </c>
      <c r="W5255" t="str">
        <f t="shared" si="129"/>
        <v>60-89</v>
      </c>
    </row>
    <row r="5256" spans="1:23" x14ac:dyDescent="0.25">
      <c r="A5256" t="s">
        <v>5505</v>
      </c>
      <c r="B5256">
        <v>1168775676</v>
      </c>
      <c r="C5256">
        <v>6428540158</v>
      </c>
      <c r="D5256" s="1">
        <v>45311</v>
      </c>
      <c r="E5256">
        <v>99232</v>
      </c>
      <c r="F5256">
        <v>71046</v>
      </c>
      <c r="G5256" t="s">
        <v>296</v>
      </c>
      <c r="H5256" s="34">
        <v>90968</v>
      </c>
      <c r="I5256" s="7">
        <v>68226</v>
      </c>
      <c r="J5256" s="7">
        <v>52781.1</v>
      </c>
      <c r="K5256" s="7">
        <v>5211</v>
      </c>
      <c r="L5256" s="7">
        <v>10233.9</v>
      </c>
      <c r="M5256" s="5">
        <v>0.15</v>
      </c>
      <c r="N5256" t="s">
        <v>1139</v>
      </c>
      <c r="O5256" t="s">
        <v>30</v>
      </c>
      <c r="P5256" t="s">
        <v>3150</v>
      </c>
      <c r="Q5256" t="s">
        <v>32</v>
      </c>
      <c r="R5256" t="s">
        <v>43</v>
      </c>
      <c r="S5256" t="s">
        <v>21</v>
      </c>
      <c r="T5256" t="s">
        <v>13311</v>
      </c>
      <c r="U5256" s="1">
        <v>45379</v>
      </c>
      <c r="V5256">
        <v>68</v>
      </c>
      <c r="W5256" t="str">
        <f t="shared" si="129"/>
        <v>60-89</v>
      </c>
    </row>
    <row r="5257" spans="1:23" x14ac:dyDescent="0.25">
      <c r="A5257" t="s">
        <v>5506</v>
      </c>
      <c r="B5257">
        <v>9310571923</v>
      </c>
      <c r="C5257">
        <v>5356651801</v>
      </c>
      <c r="D5257" s="1">
        <v>45525</v>
      </c>
      <c r="E5257">
        <v>99215</v>
      </c>
      <c r="F5257">
        <v>99282</v>
      </c>
      <c r="G5257" t="s">
        <v>108</v>
      </c>
      <c r="H5257" s="34">
        <v>39723</v>
      </c>
      <c r="I5257" s="7">
        <v>25820</v>
      </c>
      <c r="J5257" s="7">
        <v>14948.6</v>
      </c>
      <c r="K5257" s="7">
        <v>7773</v>
      </c>
      <c r="L5257" s="7">
        <v>3098.4</v>
      </c>
      <c r="M5257" s="5">
        <v>0.12</v>
      </c>
      <c r="N5257" t="s">
        <v>46</v>
      </c>
      <c r="O5257" t="s">
        <v>27</v>
      </c>
      <c r="P5257" t="s">
        <v>25</v>
      </c>
      <c r="Q5257" t="s">
        <v>19</v>
      </c>
      <c r="R5257" t="s">
        <v>21</v>
      </c>
      <c r="S5257" t="s">
        <v>21</v>
      </c>
      <c r="T5257" t="s">
        <v>13311</v>
      </c>
      <c r="U5257" s="1">
        <v>45626</v>
      </c>
      <c r="V5257">
        <v>101</v>
      </c>
      <c r="W5257" t="str">
        <f t="shared" si="129"/>
        <v>90-119</v>
      </c>
    </row>
    <row r="5258" spans="1:23" x14ac:dyDescent="0.25">
      <c r="A5258" t="s">
        <v>5507</v>
      </c>
      <c r="B5258">
        <v>3723573197</v>
      </c>
      <c r="C5258">
        <v>299508228</v>
      </c>
      <c r="D5258" s="1">
        <v>45510</v>
      </c>
      <c r="E5258">
        <v>99232</v>
      </c>
      <c r="F5258">
        <v>85025</v>
      </c>
      <c r="G5258" t="s">
        <v>3337</v>
      </c>
      <c r="H5258" s="34">
        <v>90383</v>
      </c>
      <c r="I5258" s="7">
        <v>65076</v>
      </c>
      <c r="J5258" s="7">
        <v>59869.919999999998</v>
      </c>
      <c r="K5258" s="7">
        <v>0</v>
      </c>
      <c r="L5258" s="7">
        <v>5206.08</v>
      </c>
      <c r="M5258" s="5">
        <v>0.08</v>
      </c>
      <c r="N5258" t="s">
        <v>24</v>
      </c>
      <c r="O5258" t="s">
        <v>17</v>
      </c>
      <c r="P5258" t="s">
        <v>3149</v>
      </c>
      <c r="Q5258" t="s">
        <v>19</v>
      </c>
      <c r="R5258" t="s">
        <v>21</v>
      </c>
      <c r="S5258" t="s">
        <v>17</v>
      </c>
      <c r="T5258" t="s">
        <v>13312</v>
      </c>
      <c r="U5258" s="1">
        <v>45676</v>
      </c>
      <c r="V5258">
        <v>166</v>
      </c>
      <c r="W5258" t="str">
        <f t="shared" si="129"/>
        <v>150-179</v>
      </c>
    </row>
    <row r="5259" spans="1:23" x14ac:dyDescent="0.25">
      <c r="A5259" t="s">
        <v>5508</v>
      </c>
      <c r="B5259">
        <v>2281734402</v>
      </c>
      <c r="C5259">
        <v>5822479751</v>
      </c>
      <c r="D5259" s="1">
        <v>45514</v>
      </c>
      <c r="E5259">
        <v>99214</v>
      </c>
      <c r="F5259">
        <v>99284</v>
      </c>
      <c r="G5259" t="s">
        <v>3669</v>
      </c>
      <c r="H5259" s="34">
        <v>93640</v>
      </c>
      <c r="I5259" s="7">
        <v>74912</v>
      </c>
      <c r="J5259" s="7">
        <v>42218.32</v>
      </c>
      <c r="K5259" s="7">
        <v>22206</v>
      </c>
      <c r="L5259" s="7">
        <v>10487.68</v>
      </c>
      <c r="M5259" s="5">
        <v>0.14000000000000001</v>
      </c>
      <c r="N5259" t="s">
        <v>1135</v>
      </c>
      <c r="O5259" t="s">
        <v>27</v>
      </c>
      <c r="P5259" t="s">
        <v>58</v>
      </c>
      <c r="Q5259" t="s">
        <v>19</v>
      </c>
      <c r="R5259" t="s">
        <v>38</v>
      </c>
      <c r="S5259" t="s">
        <v>17</v>
      </c>
      <c r="T5259" t="s">
        <v>13311</v>
      </c>
      <c r="U5259" s="1">
        <v>45666</v>
      </c>
      <c r="V5259">
        <v>152</v>
      </c>
      <c r="W5259" t="str">
        <f t="shared" si="129"/>
        <v>150-179</v>
      </c>
    </row>
    <row r="5260" spans="1:23" x14ac:dyDescent="0.25">
      <c r="A5260" t="s">
        <v>5509</v>
      </c>
      <c r="B5260">
        <v>1613541427</v>
      </c>
      <c r="C5260">
        <v>7396014738</v>
      </c>
      <c r="D5260" s="1">
        <v>45411</v>
      </c>
      <c r="E5260">
        <v>99231</v>
      </c>
      <c r="F5260">
        <v>99202</v>
      </c>
      <c r="G5260" t="s">
        <v>3262</v>
      </c>
      <c r="H5260" s="34">
        <v>77036</v>
      </c>
      <c r="I5260" s="7">
        <v>50073</v>
      </c>
      <c r="J5260" s="7">
        <v>25398.240000000002</v>
      </c>
      <c r="K5260" s="7">
        <v>18666</v>
      </c>
      <c r="L5260" s="7">
        <v>6008.76</v>
      </c>
      <c r="M5260" s="5">
        <v>0.12</v>
      </c>
      <c r="N5260" t="s">
        <v>46</v>
      </c>
      <c r="O5260" t="s">
        <v>27</v>
      </c>
      <c r="P5260" t="s">
        <v>3146</v>
      </c>
      <c r="Q5260" t="s">
        <v>32</v>
      </c>
      <c r="R5260" t="s">
        <v>27</v>
      </c>
      <c r="S5260" t="s">
        <v>21</v>
      </c>
      <c r="T5260" t="s">
        <v>13312</v>
      </c>
      <c r="U5260" s="1">
        <v>45565</v>
      </c>
      <c r="V5260">
        <v>154</v>
      </c>
      <c r="W5260" t="str">
        <f t="shared" si="129"/>
        <v>150-179</v>
      </c>
    </row>
    <row r="5261" spans="1:23" x14ac:dyDescent="0.25">
      <c r="A5261" t="s">
        <v>5510</v>
      </c>
      <c r="B5261">
        <v>3189488692</v>
      </c>
      <c r="C5261">
        <v>4222563342</v>
      </c>
      <c r="D5261" s="1">
        <v>45461</v>
      </c>
      <c r="E5261">
        <v>99231</v>
      </c>
      <c r="F5261">
        <v>99211</v>
      </c>
      <c r="G5261" t="s">
        <v>122</v>
      </c>
      <c r="H5261" s="34">
        <v>43558</v>
      </c>
      <c r="I5261" s="7">
        <v>35718</v>
      </c>
      <c r="J5261" s="7">
        <v>16386.759999999998</v>
      </c>
      <c r="K5261" s="7">
        <v>12902</v>
      </c>
      <c r="L5261" s="7">
        <v>6429.24</v>
      </c>
      <c r="M5261" s="5">
        <v>0.18</v>
      </c>
      <c r="N5261" t="s">
        <v>3141</v>
      </c>
      <c r="O5261" t="s">
        <v>27</v>
      </c>
      <c r="P5261" t="s">
        <v>3148</v>
      </c>
      <c r="Q5261" t="s">
        <v>32</v>
      </c>
      <c r="R5261" t="s">
        <v>38</v>
      </c>
      <c r="S5261" t="s">
        <v>27</v>
      </c>
      <c r="T5261" t="s">
        <v>13312</v>
      </c>
      <c r="U5261" s="1">
        <v>45537</v>
      </c>
      <c r="V5261">
        <v>76</v>
      </c>
      <c r="W5261" t="str">
        <f t="shared" si="129"/>
        <v>60-89</v>
      </c>
    </row>
    <row r="5262" spans="1:23" x14ac:dyDescent="0.25">
      <c r="A5262" t="s">
        <v>5511</v>
      </c>
      <c r="B5262">
        <v>2547095149</v>
      </c>
      <c r="C5262">
        <v>9733233826</v>
      </c>
      <c r="D5262" s="1">
        <v>45670</v>
      </c>
      <c r="E5262">
        <v>99222</v>
      </c>
      <c r="F5262">
        <v>99212</v>
      </c>
      <c r="G5262" t="s">
        <v>3208</v>
      </c>
      <c r="H5262" s="34">
        <v>71669</v>
      </c>
      <c r="I5262" s="7">
        <v>53752</v>
      </c>
      <c r="J5262" s="7">
        <v>35886.199999999997</v>
      </c>
      <c r="K5262" s="7">
        <v>9803</v>
      </c>
      <c r="L5262" s="7">
        <v>8062.8</v>
      </c>
      <c r="M5262" s="5">
        <v>0.15</v>
      </c>
      <c r="N5262" t="s">
        <v>1139</v>
      </c>
      <c r="O5262" t="s">
        <v>27</v>
      </c>
      <c r="P5262" t="s">
        <v>3146</v>
      </c>
      <c r="Q5262" t="s">
        <v>19</v>
      </c>
      <c r="R5262" t="s">
        <v>26</v>
      </c>
      <c r="S5262" t="s">
        <v>27</v>
      </c>
      <c r="T5262" t="s">
        <v>13312</v>
      </c>
      <c r="U5262" s="1">
        <v>45789</v>
      </c>
      <c r="V5262">
        <v>119</v>
      </c>
      <c r="W5262" t="str">
        <f t="shared" si="129"/>
        <v>90-119</v>
      </c>
    </row>
    <row r="5263" spans="1:23" x14ac:dyDescent="0.25">
      <c r="A5263" t="s">
        <v>5512</v>
      </c>
      <c r="B5263">
        <v>4438491215</v>
      </c>
      <c r="C5263">
        <v>4745253246</v>
      </c>
      <c r="D5263" s="1">
        <v>45659</v>
      </c>
      <c r="E5263">
        <v>99213</v>
      </c>
      <c r="F5263">
        <v>36415</v>
      </c>
      <c r="G5263" t="s">
        <v>34</v>
      </c>
      <c r="H5263" s="34">
        <v>28245</v>
      </c>
      <c r="I5263" s="7">
        <v>18359</v>
      </c>
      <c r="J5263" s="7">
        <v>14143.92</v>
      </c>
      <c r="K5263" s="7">
        <v>2012</v>
      </c>
      <c r="L5263" s="7">
        <v>2203.08</v>
      </c>
      <c r="M5263" s="5">
        <v>0.12</v>
      </c>
      <c r="N5263" t="s">
        <v>46</v>
      </c>
      <c r="O5263" t="s">
        <v>30</v>
      </c>
      <c r="P5263" t="s">
        <v>3147</v>
      </c>
      <c r="Q5263" t="s">
        <v>32</v>
      </c>
      <c r="R5263" t="s">
        <v>27</v>
      </c>
      <c r="S5263" t="s">
        <v>21</v>
      </c>
      <c r="T5263" t="s">
        <v>13312</v>
      </c>
      <c r="U5263" s="1">
        <v>45708</v>
      </c>
      <c r="V5263">
        <v>49</v>
      </c>
      <c r="W5263" t="str">
        <f t="shared" si="129"/>
        <v>30-59</v>
      </c>
    </row>
    <row r="5264" spans="1:23" x14ac:dyDescent="0.25">
      <c r="A5264" t="s">
        <v>5513</v>
      </c>
      <c r="B5264">
        <v>444921512</v>
      </c>
      <c r="C5264">
        <v>1846199323</v>
      </c>
      <c r="D5264" s="1">
        <v>45491</v>
      </c>
      <c r="E5264">
        <v>99221</v>
      </c>
      <c r="F5264">
        <v>99212</v>
      </c>
      <c r="G5264" t="s">
        <v>37</v>
      </c>
      <c r="H5264" s="34">
        <v>70292</v>
      </c>
      <c r="I5264" s="7">
        <v>59748</v>
      </c>
      <c r="J5264" s="7">
        <v>34139.040000000001</v>
      </c>
      <c r="K5264" s="7">
        <v>24414</v>
      </c>
      <c r="L5264" s="7">
        <v>1194.96</v>
      </c>
      <c r="M5264" s="5">
        <v>0.02</v>
      </c>
      <c r="N5264" t="s">
        <v>16</v>
      </c>
      <c r="O5264" t="s">
        <v>27</v>
      </c>
      <c r="P5264" t="s">
        <v>55</v>
      </c>
      <c r="Q5264" t="s">
        <v>19</v>
      </c>
      <c r="R5264" t="s">
        <v>38</v>
      </c>
      <c r="S5264" t="s">
        <v>21</v>
      </c>
      <c r="T5264" t="s">
        <v>13311</v>
      </c>
      <c r="U5264" s="1">
        <v>45612</v>
      </c>
      <c r="V5264">
        <v>121</v>
      </c>
      <c r="W5264" t="str">
        <f t="shared" si="129"/>
        <v>120-149</v>
      </c>
    </row>
    <row r="5265" spans="1:23" x14ac:dyDescent="0.25">
      <c r="A5265" t="s">
        <v>5514</v>
      </c>
      <c r="B5265">
        <v>5088976467</v>
      </c>
      <c r="C5265">
        <v>7468186717</v>
      </c>
      <c r="D5265" s="1">
        <v>45662</v>
      </c>
      <c r="E5265">
        <v>99233</v>
      </c>
      <c r="F5265">
        <v>99202</v>
      </c>
      <c r="G5265" t="s">
        <v>3192</v>
      </c>
      <c r="H5265" s="34">
        <v>99816</v>
      </c>
      <c r="I5265" s="7">
        <v>74862</v>
      </c>
      <c r="J5265" s="7">
        <v>63632.7</v>
      </c>
      <c r="K5265" s="7">
        <v>0</v>
      </c>
      <c r="L5265" s="7">
        <v>11229.3</v>
      </c>
      <c r="M5265" s="5">
        <v>0.15</v>
      </c>
      <c r="N5265" t="s">
        <v>1139</v>
      </c>
      <c r="O5265" t="s">
        <v>17</v>
      </c>
      <c r="P5265" t="s">
        <v>3150</v>
      </c>
      <c r="Q5265" t="s">
        <v>32</v>
      </c>
      <c r="R5265" t="s">
        <v>27</v>
      </c>
      <c r="S5265" t="s">
        <v>27</v>
      </c>
      <c r="T5265" t="s">
        <v>13310</v>
      </c>
      <c r="U5265" s="1">
        <v>45729</v>
      </c>
      <c r="V5265">
        <v>67</v>
      </c>
      <c r="W5265" t="str">
        <f t="shared" si="129"/>
        <v>60-89</v>
      </c>
    </row>
    <row r="5266" spans="1:23" x14ac:dyDescent="0.25">
      <c r="A5266" t="s">
        <v>5515</v>
      </c>
      <c r="B5266">
        <v>5497430191</v>
      </c>
      <c r="C5266">
        <v>5995530824</v>
      </c>
      <c r="D5266" s="1">
        <v>45912</v>
      </c>
      <c r="E5266">
        <v>99223</v>
      </c>
      <c r="F5266">
        <v>93000</v>
      </c>
      <c r="G5266" t="s">
        <v>91</v>
      </c>
      <c r="H5266" s="34">
        <v>99543</v>
      </c>
      <c r="I5266" s="7">
        <v>77644</v>
      </c>
      <c r="J5266" s="7">
        <v>42955.199999999997</v>
      </c>
      <c r="K5266" s="7">
        <v>19160</v>
      </c>
      <c r="L5266" s="7">
        <v>15528.8</v>
      </c>
      <c r="M5266" s="5">
        <v>0.2</v>
      </c>
      <c r="N5266" t="s">
        <v>3140</v>
      </c>
      <c r="O5266" t="s">
        <v>27</v>
      </c>
      <c r="P5266" t="s">
        <v>25</v>
      </c>
      <c r="Q5266" t="s">
        <v>19</v>
      </c>
      <c r="R5266" t="s">
        <v>21</v>
      </c>
      <c r="S5266" t="s">
        <v>17</v>
      </c>
      <c r="T5266" t="s">
        <v>13312</v>
      </c>
      <c r="U5266" s="1">
        <v>46072</v>
      </c>
      <c r="V5266">
        <v>160</v>
      </c>
      <c r="W5266" t="str">
        <f t="shared" si="129"/>
        <v>150-179</v>
      </c>
    </row>
    <row r="5267" spans="1:23" x14ac:dyDescent="0.25">
      <c r="A5267" t="s">
        <v>5516</v>
      </c>
      <c r="B5267">
        <v>4601942117</v>
      </c>
      <c r="C5267">
        <v>4691194981</v>
      </c>
      <c r="D5267" s="1">
        <v>45428</v>
      </c>
      <c r="E5267">
        <v>99221</v>
      </c>
      <c r="F5267">
        <v>85025</v>
      </c>
      <c r="G5267" t="s">
        <v>85</v>
      </c>
      <c r="H5267" s="34">
        <v>84111</v>
      </c>
      <c r="I5267" s="7">
        <v>60560</v>
      </c>
      <c r="J5267" s="7">
        <v>40144.199999999997</v>
      </c>
      <c r="K5267" s="7">
        <v>15571</v>
      </c>
      <c r="L5267" s="7">
        <v>4844.8</v>
      </c>
      <c r="M5267" s="5">
        <v>0.08</v>
      </c>
      <c r="N5267" t="s">
        <v>24</v>
      </c>
      <c r="O5267" t="s">
        <v>27</v>
      </c>
      <c r="P5267" t="s">
        <v>25</v>
      </c>
      <c r="Q5267" t="s">
        <v>19</v>
      </c>
      <c r="R5267" t="s">
        <v>21</v>
      </c>
      <c r="S5267" t="s">
        <v>17</v>
      </c>
      <c r="T5267" t="s">
        <v>13311</v>
      </c>
      <c r="U5267" s="1">
        <v>45508</v>
      </c>
      <c r="V5267">
        <v>80</v>
      </c>
      <c r="W5267" t="str">
        <f t="shared" si="129"/>
        <v>60-89</v>
      </c>
    </row>
    <row r="5268" spans="1:23" x14ac:dyDescent="0.25">
      <c r="A5268" t="s">
        <v>5517</v>
      </c>
      <c r="B5268">
        <v>7321681420</v>
      </c>
      <c r="C5268">
        <v>7438336916</v>
      </c>
      <c r="D5268" s="1">
        <v>45882</v>
      </c>
      <c r="E5268">
        <v>99215</v>
      </c>
      <c r="F5268">
        <v>99281</v>
      </c>
      <c r="G5268" t="s">
        <v>362</v>
      </c>
      <c r="H5268" s="34">
        <v>67457</v>
      </c>
      <c r="I5268" s="7">
        <v>50593</v>
      </c>
      <c r="J5268" s="7">
        <v>24800.05</v>
      </c>
      <c r="K5268" s="7">
        <v>18204</v>
      </c>
      <c r="L5268" s="7">
        <v>7588.95</v>
      </c>
      <c r="M5268" s="5">
        <v>0.15</v>
      </c>
      <c r="N5268" t="s">
        <v>1139</v>
      </c>
      <c r="O5268" t="s">
        <v>27</v>
      </c>
      <c r="P5268" t="s">
        <v>18</v>
      </c>
      <c r="Q5268" t="s">
        <v>32</v>
      </c>
      <c r="R5268" t="s">
        <v>20</v>
      </c>
      <c r="S5268" t="s">
        <v>27</v>
      </c>
      <c r="T5268" t="s">
        <v>13311</v>
      </c>
      <c r="U5268" s="1">
        <v>46011</v>
      </c>
      <c r="V5268">
        <v>129</v>
      </c>
      <c r="W5268" t="str">
        <f t="shared" si="129"/>
        <v>120-149</v>
      </c>
    </row>
    <row r="5269" spans="1:23" x14ac:dyDescent="0.25">
      <c r="A5269" t="s">
        <v>5518</v>
      </c>
      <c r="B5269">
        <v>2035100876</v>
      </c>
      <c r="C5269">
        <v>6642917638</v>
      </c>
      <c r="D5269" s="1">
        <v>45304</v>
      </c>
      <c r="E5269">
        <v>99238</v>
      </c>
      <c r="F5269">
        <v>99291</v>
      </c>
      <c r="G5269" t="s">
        <v>102</v>
      </c>
      <c r="H5269" s="34">
        <v>44664</v>
      </c>
      <c r="I5269" s="7">
        <v>37964</v>
      </c>
      <c r="J5269" s="7">
        <v>37204.720000000001</v>
      </c>
      <c r="K5269" s="7">
        <v>0</v>
      </c>
      <c r="L5269" s="7">
        <v>759.28</v>
      </c>
      <c r="M5269" s="5">
        <v>0.02</v>
      </c>
      <c r="N5269" t="s">
        <v>16</v>
      </c>
      <c r="O5269" t="s">
        <v>17</v>
      </c>
      <c r="P5269" t="s">
        <v>3149</v>
      </c>
      <c r="Q5269" t="s">
        <v>19</v>
      </c>
      <c r="R5269" t="s">
        <v>20</v>
      </c>
      <c r="S5269" t="s">
        <v>17</v>
      </c>
      <c r="T5269" t="s">
        <v>13311</v>
      </c>
      <c r="U5269" s="1">
        <v>45362</v>
      </c>
      <c r="V5269">
        <v>58</v>
      </c>
      <c r="W5269" t="str">
        <f t="shared" si="129"/>
        <v>30-59</v>
      </c>
    </row>
    <row r="5270" spans="1:23" x14ac:dyDescent="0.25">
      <c r="A5270" t="s">
        <v>5519</v>
      </c>
      <c r="B5270">
        <v>3173164072</v>
      </c>
      <c r="C5270">
        <v>1964892171</v>
      </c>
      <c r="D5270" s="1">
        <v>45739</v>
      </c>
      <c r="E5270">
        <v>99221</v>
      </c>
      <c r="F5270">
        <v>36415</v>
      </c>
      <c r="G5270" t="s">
        <v>3232</v>
      </c>
      <c r="H5270" s="34">
        <v>70713</v>
      </c>
      <c r="I5270" s="7">
        <v>45963</v>
      </c>
      <c r="J5270" s="7">
        <v>24864.44</v>
      </c>
      <c r="K5270" s="7">
        <v>15583</v>
      </c>
      <c r="L5270" s="7">
        <v>5515.56</v>
      </c>
      <c r="M5270" s="5">
        <v>0.12</v>
      </c>
      <c r="N5270" t="s">
        <v>46</v>
      </c>
      <c r="O5270" t="s">
        <v>27</v>
      </c>
      <c r="P5270" t="s">
        <v>35</v>
      </c>
      <c r="Q5270" t="s">
        <v>19</v>
      </c>
      <c r="R5270" t="s">
        <v>20</v>
      </c>
      <c r="S5270" t="s">
        <v>17</v>
      </c>
      <c r="T5270" t="s">
        <v>13311</v>
      </c>
      <c r="U5270" s="1">
        <v>45872</v>
      </c>
      <c r="V5270">
        <v>133</v>
      </c>
      <c r="W5270" t="str">
        <f t="shared" si="129"/>
        <v>120-149</v>
      </c>
    </row>
    <row r="5271" spans="1:23" x14ac:dyDescent="0.25">
      <c r="A5271" t="s">
        <v>5520</v>
      </c>
      <c r="B5271">
        <v>9383341621</v>
      </c>
      <c r="C5271">
        <v>9066803259</v>
      </c>
      <c r="D5271" s="1">
        <v>45611</v>
      </c>
      <c r="E5271">
        <v>99214</v>
      </c>
      <c r="F5271">
        <v>90834</v>
      </c>
      <c r="G5271" t="s">
        <v>3424</v>
      </c>
      <c r="H5271" s="34">
        <v>80121</v>
      </c>
      <c r="I5271" s="7">
        <v>52079</v>
      </c>
      <c r="J5271" s="7">
        <v>39657.519999999997</v>
      </c>
      <c r="K5271" s="7">
        <v>6172</v>
      </c>
      <c r="L5271" s="7">
        <v>6249.48</v>
      </c>
      <c r="M5271" s="5">
        <v>0.12</v>
      </c>
      <c r="N5271" t="s">
        <v>46</v>
      </c>
      <c r="O5271" t="s">
        <v>30</v>
      </c>
      <c r="P5271" t="s">
        <v>40</v>
      </c>
      <c r="Q5271" t="s">
        <v>19</v>
      </c>
      <c r="R5271" t="s">
        <v>38</v>
      </c>
      <c r="S5271" t="s">
        <v>21</v>
      </c>
      <c r="T5271" t="s">
        <v>13312</v>
      </c>
      <c r="U5271" s="1">
        <v>45652</v>
      </c>
      <c r="V5271">
        <v>41</v>
      </c>
      <c r="W5271" t="str">
        <f t="shared" si="129"/>
        <v>30-59</v>
      </c>
    </row>
    <row r="5272" spans="1:23" x14ac:dyDescent="0.25">
      <c r="A5272" t="s">
        <v>5521</v>
      </c>
      <c r="B5272">
        <v>7798786311</v>
      </c>
      <c r="C5272">
        <v>8988018747</v>
      </c>
      <c r="D5272" s="1">
        <v>45829</v>
      </c>
      <c r="E5272">
        <v>99238</v>
      </c>
      <c r="F5272">
        <v>99285</v>
      </c>
      <c r="G5272" t="s">
        <v>3488</v>
      </c>
      <c r="H5272" s="34">
        <v>82309</v>
      </c>
      <c r="I5272" s="7">
        <v>65847</v>
      </c>
      <c r="J5272" s="7">
        <v>56628.42</v>
      </c>
      <c r="K5272" s="7">
        <v>0</v>
      </c>
      <c r="L5272" s="7">
        <v>9218.58</v>
      </c>
      <c r="M5272" s="5">
        <v>0.14000000000000001</v>
      </c>
      <c r="N5272" t="s">
        <v>1135</v>
      </c>
      <c r="O5272" t="s">
        <v>17</v>
      </c>
      <c r="P5272" t="s">
        <v>3149</v>
      </c>
      <c r="Q5272" t="s">
        <v>32</v>
      </c>
      <c r="R5272" t="s">
        <v>27</v>
      </c>
      <c r="S5272" t="s">
        <v>21</v>
      </c>
      <c r="T5272" t="s">
        <v>13312</v>
      </c>
      <c r="U5272" s="1">
        <v>45975</v>
      </c>
      <c r="V5272">
        <v>146</v>
      </c>
      <c r="W5272" t="str">
        <f t="shared" si="129"/>
        <v>120-149</v>
      </c>
    </row>
    <row r="5273" spans="1:23" x14ac:dyDescent="0.25">
      <c r="A5273" t="s">
        <v>5522</v>
      </c>
      <c r="B5273">
        <v>2812649425</v>
      </c>
      <c r="C5273">
        <v>5505970713</v>
      </c>
      <c r="D5273" s="1">
        <v>45955</v>
      </c>
      <c r="E5273">
        <v>99213</v>
      </c>
      <c r="F5273">
        <v>99292</v>
      </c>
      <c r="G5273" t="s">
        <v>178</v>
      </c>
      <c r="H5273" s="34">
        <v>51894</v>
      </c>
      <c r="I5273" s="7">
        <v>41515</v>
      </c>
      <c r="J5273" s="7">
        <v>30093.9</v>
      </c>
      <c r="K5273" s="7">
        <v>5609</v>
      </c>
      <c r="L5273" s="7">
        <v>5812.1</v>
      </c>
      <c r="M5273" s="5">
        <v>0.14000000000000001</v>
      </c>
      <c r="N5273" t="s">
        <v>1135</v>
      </c>
      <c r="O5273" t="s">
        <v>30</v>
      </c>
      <c r="P5273" t="s">
        <v>18</v>
      </c>
      <c r="Q5273" t="s">
        <v>32</v>
      </c>
      <c r="R5273" t="s">
        <v>20</v>
      </c>
      <c r="S5273" t="s">
        <v>21</v>
      </c>
      <c r="T5273" t="s">
        <v>13310</v>
      </c>
      <c r="U5273" s="1">
        <v>45992</v>
      </c>
      <c r="V5273">
        <v>37</v>
      </c>
      <c r="W5273" t="str">
        <f t="shared" si="129"/>
        <v>30-59</v>
      </c>
    </row>
    <row r="5274" spans="1:23" x14ac:dyDescent="0.25">
      <c r="A5274" t="s">
        <v>5523</v>
      </c>
      <c r="B5274">
        <v>1380064964</v>
      </c>
      <c r="C5274">
        <v>6759081736</v>
      </c>
      <c r="D5274" s="1">
        <v>45789</v>
      </c>
      <c r="E5274">
        <v>99232</v>
      </c>
      <c r="F5274">
        <v>99285</v>
      </c>
      <c r="G5274" t="s">
        <v>3419</v>
      </c>
      <c r="H5274" s="34">
        <v>99257</v>
      </c>
      <c r="I5274" s="7">
        <v>71465</v>
      </c>
      <c r="J5274" s="7">
        <v>39514.800000000003</v>
      </c>
      <c r="K5274" s="7">
        <v>26233</v>
      </c>
      <c r="L5274" s="7">
        <v>5717.2</v>
      </c>
      <c r="M5274" s="5">
        <v>0.08</v>
      </c>
      <c r="N5274" t="s">
        <v>24</v>
      </c>
      <c r="O5274" t="s">
        <v>27</v>
      </c>
      <c r="P5274" t="s">
        <v>3149</v>
      </c>
      <c r="Q5274" t="s">
        <v>19</v>
      </c>
      <c r="R5274" t="s">
        <v>20</v>
      </c>
      <c r="S5274" t="s">
        <v>17</v>
      </c>
      <c r="T5274" t="s">
        <v>13312</v>
      </c>
      <c r="U5274" s="1">
        <v>45859</v>
      </c>
      <c r="V5274">
        <v>70</v>
      </c>
      <c r="W5274" t="str">
        <f t="shared" si="129"/>
        <v>60-89</v>
      </c>
    </row>
    <row r="5275" spans="1:23" x14ac:dyDescent="0.25">
      <c r="A5275" t="s">
        <v>5524</v>
      </c>
      <c r="B5275">
        <v>5149282695</v>
      </c>
      <c r="C5275">
        <v>650890776</v>
      </c>
      <c r="D5275" s="1">
        <v>45525</v>
      </c>
      <c r="E5275">
        <v>99222</v>
      </c>
      <c r="F5275">
        <v>99283</v>
      </c>
      <c r="G5275" t="s">
        <v>3570</v>
      </c>
      <c r="H5275" s="34">
        <v>53205</v>
      </c>
      <c r="I5275" s="7">
        <v>43628</v>
      </c>
      <c r="J5275" s="7">
        <v>31753.96</v>
      </c>
      <c r="K5275" s="7">
        <v>4021</v>
      </c>
      <c r="L5275" s="7">
        <v>7853.04</v>
      </c>
      <c r="M5275" s="5">
        <v>0.18</v>
      </c>
      <c r="N5275" t="s">
        <v>3141</v>
      </c>
      <c r="O5275" t="s">
        <v>30</v>
      </c>
      <c r="P5275" t="s">
        <v>35</v>
      </c>
      <c r="Q5275" t="s">
        <v>32</v>
      </c>
      <c r="R5275" t="s">
        <v>20</v>
      </c>
      <c r="S5275" t="s">
        <v>21</v>
      </c>
      <c r="T5275" t="s">
        <v>13312</v>
      </c>
      <c r="U5275" s="1">
        <v>45599</v>
      </c>
      <c r="V5275">
        <v>75</v>
      </c>
      <c r="W5275" t="str">
        <f t="shared" si="129"/>
        <v>60-89</v>
      </c>
    </row>
    <row r="5276" spans="1:23" x14ac:dyDescent="0.25">
      <c r="A5276" t="s">
        <v>5525</v>
      </c>
      <c r="B5276">
        <v>3627148993</v>
      </c>
      <c r="C5276">
        <v>3643601193</v>
      </c>
      <c r="D5276" s="1">
        <v>45740</v>
      </c>
      <c r="E5276">
        <v>99215</v>
      </c>
      <c r="F5276">
        <v>99282</v>
      </c>
      <c r="G5276" t="s">
        <v>279</v>
      </c>
      <c r="H5276" s="34">
        <v>76969</v>
      </c>
      <c r="I5276" s="7">
        <v>63115</v>
      </c>
      <c r="J5276" s="7">
        <v>47395.3</v>
      </c>
      <c r="K5276" s="7">
        <v>4359</v>
      </c>
      <c r="L5276" s="7">
        <v>11360.7</v>
      </c>
      <c r="M5276" s="5">
        <v>0.18</v>
      </c>
      <c r="N5276" t="s">
        <v>3141</v>
      </c>
      <c r="O5276" t="s">
        <v>30</v>
      </c>
      <c r="P5276" t="s">
        <v>97</v>
      </c>
      <c r="Q5276" t="s">
        <v>32</v>
      </c>
      <c r="R5276" t="s">
        <v>26</v>
      </c>
      <c r="S5276" t="s">
        <v>27</v>
      </c>
      <c r="T5276" t="s">
        <v>13311</v>
      </c>
      <c r="U5276" s="1">
        <v>45903</v>
      </c>
      <c r="V5276">
        <v>163</v>
      </c>
      <c r="W5276" t="str">
        <f t="shared" si="129"/>
        <v>150-179</v>
      </c>
    </row>
    <row r="5277" spans="1:23" x14ac:dyDescent="0.25">
      <c r="A5277" t="s">
        <v>5526</v>
      </c>
      <c r="B5277">
        <v>3426828072</v>
      </c>
      <c r="C5277">
        <v>5938708869</v>
      </c>
      <c r="D5277" s="1">
        <v>45532</v>
      </c>
      <c r="E5277">
        <v>99222</v>
      </c>
      <c r="F5277">
        <v>99285</v>
      </c>
      <c r="G5277" t="s">
        <v>75</v>
      </c>
      <c r="H5277" s="34">
        <v>26086</v>
      </c>
      <c r="I5277" s="7">
        <v>22173</v>
      </c>
      <c r="J5277" s="7">
        <v>19286.54</v>
      </c>
      <c r="K5277" s="7">
        <v>2443</v>
      </c>
      <c r="L5277" s="7">
        <v>443.46</v>
      </c>
      <c r="M5277" s="5">
        <v>0.02</v>
      </c>
      <c r="N5277" t="s">
        <v>16</v>
      </c>
      <c r="O5277" t="s">
        <v>30</v>
      </c>
      <c r="P5277" t="s">
        <v>3146</v>
      </c>
      <c r="Q5277" t="s">
        <v>19</v>
      </c>
      <c r="R5277" t="s">
        <v>43</v>
      </c>
      <c r="S5277" t="s">
        <v>27</v>
      </c>
      <c r="T5277" t="s">
        <v>13311</v>
      </c>
      <c r="U5277" s="1">
        <v>45653</v>
      </c>
      <c r="V5277">
        <v>121</v>
      </c>
      <c r="W5277" t="str">
        <f t="shared" si="129"/>
        <v>120-149</v>
      </c>
    </row>
    <row r="5278" spans="1:23" x14ac:dyDescent="0.25">
      <c r="A5278" t="s">
        <v>5527</v>
      </c>
      <c r="B5278">
        <v>9567192902</v>
      </c>
      <c r="C5278">
        <v>2069176878</v>
      </c>
      <c r="D5278" s="1">
        <v>45450</v>
      </c>
      <c r="E5278">
        <v>99222</v>
      </c>
      <c r="F5278">
        <v>97110</v>
      </c>
      <c r="G5278" t="s">
        <v>3419</v>
      </c>
      <c r="H5278" s="34">
        <v>81101</v>
      </c>
      <c r="I5278" s="7">
        <v>64881</v>
      </c>
      <c r="J5278" s="7">
        <v>50888.66</v>
      </c>
      <c r="K5278" s="7">
        <v>4909</v>
      </c>
      <c r="L5278" s="7">
        <v>9083.34</v>
      </c>
      <c r="M5278" s="5">
        <v>0.14000000000000001</v>
      </c>
      <c r="N5278" t="s">
        <v>1135</v>
      </c>
      <c r="O5278" t="s">
        <v>30</v>
      </c>
      <c r="P5278" t="s">
        <v>18</v>
      </c>
      <c r="Q5278" t="s">
        <v>32</v>
      </c>
      <c r="R5278" t="s">
        <v>43</v>
      </c>
      <c r="S5278" t="s">
        <v>27</v>
      </c>
      <c r="T5278" t="s">
        <v>13312</v>
      </c>
      <c r="U5278" s="1">
        <v>45496</v>
      </c>
      <c r="V5278">
        <v>46</v>
      </c>
      <c r="W5278" t="str">
        <f t="shared" si="129"/>
        <v>30-59</v>
      </c>
    </row>
    <row r="5279" spans="1:23" x14ac:dyDescent="0.25">
      <c r="A5279" t="s">
        <v>5528</v>
      </c>
      <c r="B5279">
        <v>7176960895</v>
      </c>
      <c r="C5279">
        <v>9659106398</v>
      </c>
      <c r="D5279" s="1">
        <v>45612</v>
      </c>
      <c r="E5279">
        <v>99222</v>
      </c>
      <c r="F5279">
        <v>85025</v>
      </c>
      <c r="G5279" t="s">
        <v>279</v>
      </c>
      <c r="H5279" s="34">
        <v>84879</v>
      </c>
      <c r="I5279" s="7">
        <v>63659</v>
      </c>
      <c r="J5279" s="7">
        <v>46316.15</v>
      </c>
      <c r="K5279" s="7">
        <v>7794</v>
      </c>
      <c r="L5279" s="7">
        <v>9548.85</v>
      </c>
      <c r="M5279" s="5">
        <v>0.15</v>
      </c>
      <c r="N5279" t="s">
        <v>1139</v>
      </c>
      <c r="O5279" t="s">
        <v>30</v>
      </c>
      <c r="P5279" t="s">
        <v>40</v>
      </c>
      <c r="Q5279" t="s">
        <v>19</v>
      </c>
      <c r="R5279" t="s">
        <v>26</v>
      </c>
      <c r="S5279" t="s">
        <v>21</v>
      </c>
      <c r="T5279" t="s">
        <v>13311</v>
      </c>
      <c r="U5279" s="1">
        <v>45678</v>
      </c>
      <c r="V5279">
        <v>66</v>
      </c>
      <c r="W5279" t="str">
        <f t="shared" si="129"/>
        <v>60-89</v>
      </c>
    </row>
    <row r="5280" spans="1:23" x14ac:dyDescent="0.25">
      <c r="A5280" t="s">
        <v>5529</v>
      </c>
      <c r="B5280">
        <v>2010295501</v>
      </c>
      <c r="C5280">
        <v>1766397193</v>
      </c>
      <c r="D5280" s="1">
        <v>45902</v>
      </c>
      <c r="E5280">
        <v>99221</v>
      </c>
      <c r="F5280">
        <v>99284</v>
      </c>
      <c r="G5280" t="s">
        <v>263</v>
      </c>
      <c r="H5280" s="34">
        <v>92083</v>
      </c>
      <c r="I5280" s="7">
        <v>66300</v>
      </c>
      <c r="J5280" s="7">
        <v>51345</v>
      </c>
      <c r="K5280" s="7">
        <v>9651</v>
      </c>
      <c r="L5280" s="7">
        <v>5304</v>
      </c>
      <c r="M5280" s="5">
        <v>0.08</v>
      </c>
      <c r="N5280" t="s">
        <v>24</v>
      </c>
      <c r="O5280" t="s">
        <v>30</v>
      </c>
      <c r="P5280" t="s">
        <v>97</v>
      </c>
      <c r="Q5280" t="s">
        <v>19</v>
      </c>
      <c r="R5280" t="s">
        <v>27</v>
      </c>
      <c r="S5280" t="s">
        <v>17</v>
      </c>
      <c r="T5280" t="s">
        <v>13310</v>
      </c>
      <c r="U5280" s="1">
        <v>46020</v>
      </c>
      <c r="V5280">
        <v>118</v>
      </c>
      <c r="W5280" t="str">
        <f t="shared" si="129"/>
        <v>90-119</v>
      </c>
    </row>
    <row r="5281" spans="1:23" x14ac:dyDescent="0.25">
      <c r="A5281" t="s">
        <v>5530</v>
      </c>
      <c r="B5281">
        <v>6284418391</v>
      </c>
      <c r="C5281">
        <v>4615232515</v>
      </c>
      <c r="D5281" s="1">
        <v>45940</v>
      </c>
      <c r="E5281">
        <v>99231</v>
      </c>
      <c r="F5281">
        <v>99281</v>
      </c>
      <c r="G5281" t="s">
        <v>94</v>
      </c>
      <c r="H5281" s="34">
        <v>95811</v>
      </c>
      <c r="I5281" s="7">
        <v>74733</v>
      </c>
      <c r="J5281" s="7">
        <v>54403.4</v>
      </c>
      <c r="K5281" s="7">
        <v>5383</v>
      </c>
      <c r="L5281" s="7">
        <v>14946.6</v>
      </c>
      <c r="M5281" s="5">
        <v>0.2</v>
      </c>
      <c r="N5281" t="s">
        <v>3140</v>
      </c>
      <c r="O5281" t="s">
        <v>30</v>
      </c>
      <c r="P5281" t="s">
        <v>35</v>
      </c>
      <c r="Q5281" t="s">
        <v>19</v>
      </c>
      <c r="R5281" t="s">
        <v>43</v>
      </c>
      <c r="S5281" t="s">
        <v>27</v>
      </c>
      <c r="T5281" t="s">
        <v>13312</v>
      </c>
      <c r="U5281" s="1">
        <v>46001</v>
      </c>
      <c r="V5281">
        <v>62</v>
      </c>
      <c r="W5281" t="str">
        <f t="shared" si="129"/>
        <v>60-89</v>
      </c>
    </row>
    <row r="5282" spans="1:23" x14ac:dyDescent="0.25">
      <c r="A5282" t="s">
        <v>5531</v>
      </c>
      <c r="B5282">
        <v>9089512224</v>
      </c>
      <c r="C5282">
        <v>2517654533</v>
      </c>
      <c r="D5282" s="1">
        <v>45663</v>
      </c>
      <c r="E5282">
        <v>99222</v>
      </c>
      <c r="F5282">
        <v>99214</v>
      </c>
      <c r="G5282" t="s">
        <v>209</v>
      </c>
      <c r="H5282" s="34">
        <v>83606</v>
      </c>
      <c r="I5282" s="7">
        <v>54344</v>
      </c>
      <c r="J5282" s="7">
        <v>47822.720000000001</v>
      </c>
      <c r="K5282" s="7">
        <v>0</v>
      </c>
      <c r="L5282" s="7">
        <v>6521.28</v>
      </c>
      <c r="M5282" s="5">
        <v>0.12</v>
      </c>
      <c r="N5282" t="s">
        <v>46</v>
      </c>
      <c r="O5282" t="s">
        <v>17</v>
      </c>
      <c r="P5282" t="s">
        <v>58</v>
      </c>
      <c r="Q5282" t="s">
        <v>19</v>
      </c>
      <c r="R5282" t="s">
        <v>21</v>
      </c>
      <c r="S5282" t="s">
        <v>17</v>
      </c>
      <c r="T5282" t="s">
        <v>13311</v>
      </c>
      <c r="U5282" s="1">
        <v>45759</v>
      </c>
      <c r="V5282">
        <v>96</v>
      </c>
      <c r="W5282" t="str">
        <f t="shared" si="129"/>
        <v>90-119</v>
      </c>
    </row>
    <row r="5283" spans="1:23" x14ac:dyDescent="0.25">
      <c r="A5283" t="s">
        <v>5532</v>
      </c>
      <c r="B5283">
        <v>8383786082</v>
      </c>
      <c r="C5283">
        <v>5169453024</v>
      </c>
      <c r="D5283" s="1">
        <v>45381</v>
      </c>
      <c r="E5283">
        <v>99213</v>
      </c>
      <c r="F5283">
        <v>99213</v>
      </c>
      <c r="G5283" t="s">
        <v>174</v>
      </c>
      <c r="H5283" s="34">
        <v>78173</v>
      </c>
      <c r="I5283" s="7">
        <v>58630</v>
      </c>
      <c r="J5283" s="7">
        <v>36685.5</v>
      </c>
      <c r="K5283" s="7">
        <v>13150</v>
      </c>
      <c r="L5283" s="7">
        <v>8794.5</v>
      </c>
      <c r="M5283" s="5">
        <v>0.15</v>
      </c>
      <c r="N5283" t="s">
        <v>1139</v>
      </c>
      <c r="O5283" t="s">
        <v>27</v>
      </c>
      <c r="P5283" t="s">
        <v>3146</v>
      </c>
      <c r="Q5283" t="s">
        <v>19</v>
      </c>
      <c r="R5283" t="s">
        <v>21</v>
      </c>
      <c r="S5283" t="s">
        <v>27</v>
      </c>
      <c r="T5283" t="s">
        <v>13312</v>
      </c>
      <c r="U5283" s="1">
        <v>45438</v>
      </c>
      <c r="V5283">
        <v>57</v>
      </c>
      <c r="W5283" t="str">
        <f t="shared" si="129"/>
        <v>30-59</v>
      </c>
    </row>
    <row r="5284" spans="1:23" x14ac:dyDescent="0.25">
      <c r="A5284" t="s">
        <v>5533</v>
      </c>
      <c r="B5284">
        <v>8826672030</v>
      </c>
      <c r="C5284">
        <v>6323543737</v>
      </c>
      <c r="D5284" s="1">
        <v>45622</v>
      </c>
      <c r="E5284">
        <v>99214</v>
      </c>
      <c r="F5284">
        <v>99214</v>
      </c>
      <c r="G5284" t="s">
        <v>198</v>
      </c>
      <c r="H5284" s="34">
        <v>56414</v>
      </c>
      <c r="I5284" s="7">
        <v>45131</v>
      </c>
      <c r="J5284" s="7">
        <v>33912.660000000003</v>
      </c>
      <c r="K5284" s="7">
        <v>4900</v>
      </c>
      <c r="L5284" s="7">
        <v>6318.34</v>
      </c>
      <c r="M5284" s="5">
        <v>0.14000000000000001</v>
      </c>
      <c r="N5284" t="s">
        <v>1135</v>
      </c>
      <c r="O5284" t="s">
        <v>30</v>
      </c>
      <c r="P5284" t="s">
        <v>3147</v>
      </c>
      <c r="Q5284" t="s">
        <v>32</v>
      </c>
      <c r="R5284" t="s">
        <v>21</v>
      </c>
      <c r="S5284" t="s">
        <v>21</v>
      </c>
      <c r="T5284" t="s">
        <v>13311</v>
      </c>
      <c r="U5284" s="1">
        <v>45666</v>
      </c>
      <c r="V5284">
        <v>44</v>
      </c>
      <c r="W5284" t="str">
        <f t="shared" si="129"/>
        <v>30-59</v>
      </c>
    </row>
    <row r="5285" spans="1:23" x14ac:dyDescent="0.25">
      <c r="A5285" t="s">
        <v>5534</v>
      </c>
      <c r="B5285">
        <v>2846808730</v>
      </c>
      <c r="C5285">
        <v>7424941435</v>
      </c>
      <c r="D5285" s="1">
        <v>45343</v>
      </c>
      <c r="E5285">
        <v>99238</v>
      </c>
      <c r="F5285">
        <v>99285</v>
      </c>
      <c r="G5285" t="s">
        <v>81</v>
      </c>
      <c r="H5285" s="34">
        <v>80037</v>
      </c>
      <c r="I5285" s="7">
        <v>64030</v>
      </c>
      <c r="J5285" s="7">
        <v>47688.800000000003</v>
      </c>
      <c r="K5285" s="7">
        <v>7377</v>
      </c>
      <c r="L5285" s="7">
        <v>8964.2000000000007</v>
      </c>
      <c r="M5285" s="5">
        <v>0.14000000000000001</v>
      </c>
      <c r="N5285" t="s">
        <v>1135</v>
      </c>
      <c r="O5285" t="s">
        <v>30</v>
      </c>
      <c r="P5285" t="s">
        <v>3149</v>
      </c>
      <c r="Q5285" t="s">
        <v>19</v>
      </c>
      <c r="R5285" t="s">
        <v>21</v>
      </c>
      <c r="S5285" t="s">
        <v>17</v>
      </c>
      <c r="T5285" t="s">
        <v>13311</v>
      </c>
      <c r="U5285" s="1">
        <v>45387</v>
      </c>
      <c r="V5285">
        <v>44</v>
      </c>
      <c r="W5285" t="str">
        <f t="shared" si="129"/>
        <v>30-59</v>
      </c>
    </row>
    <row r="5286" spans="1:23" x14ac:dyDescent="0.25">
      <c r="A5286" t="s">
        <v>5535</v>
      </c>
      <c r="B5286">
        <v>2540863091</v>
      </c>
      <c r="C5286">
        <v>7485303705</v>
      </c>
      <c r="D5286" s="1">
        <v>45430</v>
      </c>
      <c r="E5286">
        <v>99238</v>
      </c>
      <c r="F5286">
        <v>99211</v>
      </c>
      <c r="G5286" t="s">
        <v>3424</v>
      </c>
      <c r="H5286" s="34">
        <v>51005</v>
      </c>
      <c r="I5286" s="7">
        <v>43354</v>
      </c>
      <c r="J5286" s="7">
        <v>22259.919999999998</v>
      </c>
      <c r="K5286" s="7">
        <v>20227</v>
      </c>
      <c r="L5286" s="7">
        <v>867.08</v>
      </c>
      <c r="M5286" s="5">
        <v>0.02</v>
      </c>
      <c r="N5286" t="s">
        <v>16</v>
      </c>
      <c r="O5286" t="s">
        <v>27</v>
      </c>
      <c r="P5286" t="s">
        <v>3146</v>
      </c>
      <c r="Q5286" t="s">
        <v>32</v>
      </c>
      <c r="R5286" t="s">
        <v>38</v>
      </c>
      <c r="S5286" t="s">
        <v>21</v>
      </c>
      <c r="T5286" t="s">
        <v>13311</v>
      </c>
      <c r="U5286" s="1">
        <v>45571</v>
      </c>
      <c r="V5286">
        <v>141</v>
      </c>
      <c r="W5286" t="str">
        <f t="shared" si="129"/>
        <v>120-149</v>
      </c>
    </row>
    <row r="5287" spans="1:23" x14ac:dyDescent="0.25">
      <c r="A5287" t="s">
        <v>5536</v>
      </c>
      <c r="B5287">
        <v>2594587499</v>
      </c>
      <c r="C5287">
        <v>4887066906</v>
      </c>
      <c r="D5287" s="1">
        <v>45500</v>
      </c>
      <c r="E5287">
        <v>99238</v>
      </c>
      <c r="F5287">
        <v>99292</v>
      </c>
      <c r="G5287" t="s">
        <v>3223</v>
      </c>
      <c r="H5287" s="34">
        <v>59425</v>
      </c>
      <c r="I5287" s="7">
        <v>44569</v>
      </c>
      <c r="J5287" s="7">
        <v>24457.65</v>
      </c>
      <c r="K5287" s="7">
        <v>13426</v>
      </c>
      <c r="L5287" s="7">
        <v>6685.35</v>
      </c>
      <c r="M5287" s="5">
        <v>0.15</v>
      </c>
      <c r="N5287" t="s">
        <v>1139</v>
      </c>
      <c r="O5287" t="s">
        <v>27</v>
      </c>
      <c r="P5287" t="s">
        <v>58</v>
      </c>
      <c r="Q5287" t="s">
        <v>19</v>
      </c>
      <c r="R5287" t="s">
        <v>27</v>
      </c>
      <c r="S5287" t="s">
        <v>27</v>
      </c>
      <c r="T5287" t="s">
        <v>13312</v>
      </c>
      <c r="U5287" s="1">
        <v>45542</v>
      </c>
      <c r="V5287">
        <v>42</v>
      </c>
      <c r="W5287" t="str">
        <f t="shared" si="129"/>
        <v>30-59</v>
      </c>
    </row>
    <row r="5288" spans="1:23" x14ac:dyDescent="0.25">
      <c r="A5288" t="s">
        <v>5537</v>
      </c>
      <c r="B5288">
        <v>9781264786</v>
      </c>
      <c r="C5288">
        <v>2380172539</v>
      </c>
      <c r="D5288" s="1">
        <v>45927</v>
      </c>
      <c r="E5288">
        <v>99213</v>
      </c>
      <c r="F5288">
        <v>93000</v>
      </c>
      <c r="G5288" t="s">
        <v>54</v>
      </c>
      <c r="H5288" s="34">
        <v>83992</v>
      </c>
      <c r="I5288" s="7">
        <v>68873</v>
      </c>
      <c r="J5288" s="7">
        <v>45844.86</v>
      </c>
      <c r="K5288" s="7">
        <v>10631</v>
      </c>
      <c r="L5288" s="7">
        <v>12397.14</v>
      </c>
      <c r="M5288" s="5">
        <v>0.18</v>
      </c>
      <c r="N5288" t="s">
        <v>3141</v>
      </c>
      <c r="O5288" t="s">
        <v>27</v>
      </c>
      <c r="P5288" t="s">
        <v>3147</v>
      </c>
      <c r="Q5288" t="s">
        <v>32</v>
      </c>
      <c r="R5288" t="s">
        <v>38</v>
      </c>
      <c r="S5288" t="s">
        <v>21</v>
      </c>
      <c r="T5288" t="s">
        <v>13312</v>
      </c>
      <c r="U5288" s="1">
        <v>46013</v>
      </c>
      <c r="V5288">
        <v>86</v>
      </c>
      <c r="W5288" t="str">
        <f t="shared" si="129"/>
        <v>60-89</v>
      </c>
    </row>
    <row r="5289" spans="1:23" x14ac:dyDescent="0.25">
      <c r="A5289" t="s">
        <v>5538</v>
      </c>
      <c r="B5289">
        <v>8686987733</v>
      </c>
      <c r="C5289">
        <v>2419726833</v>
      </c>
      <c r="D5289" s="1">
        <v>45672</v>
      </c>
      <c r="E5289">
        <v>99232</v>
      </c>
      <c r="F5289">
        <v>99282</v>
      </c>
      <c r="G5289" t="s">
        <v>3220</v>
      </c>
      <c r="H5289" s="34">
        <v>68113</v>
      </c>
      <c r="I5289" s="7">
        <v>49041</v>
      </c>
      <c r="J5289" s="7">
        <v>45117.72</v>
      </c>
      <c r="K5289" s="7">
        <v>0</v>
      </c>
      <c r="L5289" s="7">
        <v>3923.28</v>
      </c>
      <c r="M5289" s="5">
        <v>0.08</v>
      </c>
      <c r="N5289" t="s">
        <v>24</v>
      </c>
      <c r="O5289" t="s">
        <v>17</v>
      </c>
      <c r="P5289" t="s">
        <v>18</v>
      </c>
      <c r="Q5289" t="s">
        <v>19</v>
      </c>
      <c r="R5289" t="s">
        <v>26</v>
      </c>
      <c r="S5289" t="s">
        <v>21</v>
      </c>
      <c r="T5289" t="s">
        <v>13312</v>
      </c>
      <c r="U5289" s="1">
        <v>45720</v>
      </c>
      <c r="V5289">
        <v>48</v>
      </c>
      <c r="W5289" t="str">
        <f t="shared" si="129"/>
        <v>30-59</v>
      </c>
    </row>
    <row r="5290" spans="1:23" x14ac:dyDescent="0.25">
      <c r="A5290" t="s">
        <v>5539</v>
      </c>
      <c r="B5290">
        <v>3983252187</v>
      </c>
      <c r="C5290">
        <v>944116513</v>
      </c>
      <c r="D5290" s="1">
        <v>45673</v>
      </c>
      <c r="E5290">
        <v>99223</v>
      </c>
      <c r="F5290">
        <v>93000</v>
      </c>
      <c r="G5290" t="s">
        <v>3281</v>
      </c>
      <c r="H5290" s="34">
        <v>56136</v>
      </c>
      <c r="I5290" s="7">
        <v>44909</v>
      </c>
      <c r="J5290" s="7">
        <v>38621.74</v>
      </c>
      <c r="K5290" s="7">
        <v>0</v>
      </c>
      <c r="L5290" s="7">
        <v>6287.26</v>
      </c>
      <c r="M5290" s="5">
        <v>0.14000000000000001</v>
      </c>
      <c r="N5290" t="s">
        <v>1135</v>
      </c>
      <c r="O5290" t="s">
        <v>17</v>
      </c>
      <c r="P5290" t="s">
        <v>97</v>
      </c>
      <c r="Q5290" t="s">
        <v>32</v>
      </c>
      <c r="R5290" t="s">
        <v>26</v>
      </c>
      <c r="S5290" t="s">
        <v>17</v>
      </c>
      <c r="T5290" t="s">
        <v>13310</v>
      </c>
      <c r="U5290" s="1">
        <v>45717</v>
      </c>
      <c r="V5290">
        <v>44</v>
      </c>
      <c r="W5290" t="str">
        <f t="shared" si="129"/>
        <v>30-59</v>
      </c>
    </row>
    <row r="5291" spans="1:23" x14ac:dyDescent="0.25">
      <c r="A5291" t="s">
        <v>5540</v>
      </c>
      <c r="B5291">
        <v>4018071571</v>
      </c>
      <c r="C5291">
        <v>4007349832</v>
      </c>
      <c r="D5291" s="1">
        <v>45439</v>
      </c>
      <c r="E5291">
        <v>99223</v>
      </c>
      <c r="F5291">
        <v>99291</v>
      </c>
      <c r="G5291" t="s">
        <v>293</v>
      </c>
      <c r="H5291" s="34">
        <v>73388</v>
      </c>
      <c r="I5291" s="7">
        <v>52839</v>
      </c>
      <c r="J5291" s="7">
        <v>48611.88</v>
      </c>
      <c r="K5291" s="7">
        <v>0</v>
      </c>
      <c r="L5291" s="7">
        <v>4227.12</v>
      </c>
      <c r="M5291" s="5">
        <v>0.08</v>
      </c>
      <c r="N5291" t="s">
        <v>24</v>
      </c>
      <c r="O5291" t="s">
        <v>17</v>
      </c>
      <c r="P5291" t="s">
        <v>3147</v>
      </c>
      <c r="Q5291" t="s">
        <v>32</v>
      </c>
      <c r="R5291" t="s">
        <v>26</v>
      </c>
      <c r="S5291" t="s">
        <v>21</v>
      </c>
      <c r="T5291" t="s">
        <v>13310</v>
      </c>
      <c r="U5291" s="1">
        <v>45537</v>
      </c>
      <c r="V5291">
        <v>98</v>
      </c>
      <c r="W5291" t="str">
        <f t="shared" si="129"/>
        <v>90-119</v>
      </c>
    </row>
    <row r="5292" spans="1:23" x14ac:dyDescent="0.25">
      <c r="A5292" t="s">
        <v>5541</v>
      </c>
      <c r="B5292">
        <v>3997090961</v>
      </c>
      <c r="C5292">
        <v>9738487620</v>
      </c>
      <c r="D5292" s="1">
        <v>45725</v>
      </c>
      <c r="E5292">
        <v>99214</v>
      </c>
      <c r="F5292">
        <v>99292</v>
      </c>
      <c r="G5292" t="s">
        <v>171</v>
      </c>
      <c r="H5292" s="34">
        <v>70805</v>
      </c>
      <c r="I5292" s="7">
        <v>46023</v>
      </c>
      <c r="J5292" s="7">
        <v>40500.239999999998</v>
      </c>
      <c r="K5292" s="7">
        <v>0</v>
      </c>
      <c r="L5292" s="7">
        <v>5522.76</v>
      </c>
      <c r="M5292" s="5">
        <v>0.12</v>
      </c>
      <c r="N5292" t="s">
        <v>46</v>
      </c>
      <c r="O5292" t="s">
        <v>17</v>
      </c>
      <c r="P5292" t="s">
        <v>3149</v>
      </c>
      <c r="Q5292" t="s">
        <v>32</v>
      </c>
      <c r="R5292" t="s">
        <v>38</v>
      </c>
      <c r="S5292" t="s">
        <v>21</v>
      </c>
      <c r="T5292" t="s">
        <v>13311</v>
      </c>
      <c r="U5292" s="1">
        <v>45849</v>
      </c>
      <c r="V5292">
        <v>124</v>
      </c>
      <c r="W5292" t="str">
        <f t="shared" si="129"/>
        <v>120-149</v>
      </c>
    </row>
    <row r="5293" spans="1:23" x14ac:dyDescent="0.25">
      <c r="A5293" t="s">
        <v>5542</v>
      </c>
      <c r="B5293">
        <v>3383443990</v>
      </c>
      <c r="C5293">
        <v>5673337793</v>
      </c>
      <c r="D5293" s="1">
        <v>45463</v>
      </c>
      <c r="E5293">
        <v>99214</v>
      </c>
      <c r="F5293">
        <v>99201</v>
      </c>
      <c r="G5293" t="s">
        <v>3256</v>
      </c>
      <c r="H5293" s="34">
        <v>89508</v>
      </c>
      <c r="I5293" s="7">
        <v>67131</v>
      </c>
      <c r="J5293" s="7">
        <v>57061.35</v>
      </c>
      <c r="K5293" s="7">
        <v>0</v>
      </c>
      <c r="L5293" s="7">
        <v>10069.65</v>
      </c>
      <c r="M5293" s="5">
        <v>0.15</v>
      </c>
      <c r="N5293" t="s">
        <v>1139</v>
      </c>
      <c r="O5293" t="s">
        <v>17</v>
      </c>
      <c r="P5293" t="s">
        <v>18</v>
      </c>
      <c r="Q5293" t="s">
        <v>19</v>
      </c>
      <c r="R5293" t="s">
        <v>38</v>
      </c>
      <c r="S5293" t="s">
        <v>21</v>
      </c>
      <c r="T5293" t="s">
        <v>13312</v>
      </c>
      <c r="U5293" s="1">
        <v>45550</v>
      </c>
      <c r="V5293">
        <v>87</v>
      </c>
      <c r="W5293" t="str">
        <f t="shared" si="129"/>
        <v>60-89</v>
      </c>
    </row>
    <row r="5294" spans="1:23" x14ac:dyDescent="0.25">
      <c r="A5294" t="s">
        <v>5543</v>
      </c>
      <c r="B5294">
        <v>8572339488</v>
      </c>
      <c r="C5294">
        <v>4502655952</v>
      </c>
      <c r="D5294" s="1">
        <v>45621</v>
      </c>
      <c r="E5294">
        <v>99238</v>
      </c>
      <c r="F5294">
        <v>99203</v>
      </c>
      <c r="G5294" t="s">
        <v>191</v>
      </c>
      <c r="H5294" s="34">
        <v>23651</v>
      </c>
      <c r="I5294" s="7">
        <v>17029</v>
      </c>
      <c r="J5294" s="7">
        <v>11586.68</v>
      </c>
      <c r="K5294" s="7">
        <v>4080</v>
      </c>
      <c r="L5294" s="7">
        <v>1362.32</v>
      </c>
      <c r="M5294" s="5">
        <v>0.08</v>
      </c>
      <c r="N5294" t="s">
        <v>24</v>
      </c>
      <c r="O5294" t="s">
        <v>27</v>
      </c>
      <c r="P5294" t="s">
        <v>25</v>
      </c>
      <c r="Q5294" t="s">
        <v>32</v>
      </c>
      <c r="R5294" t="s">
        <v>26</v>
      </c>
      <c r="S5294" t="s">
        <v>21</v>
      </c>
      <c r="T5294" t="s">
        <v>13310</v>
      </c>
      <c r="U5294" s="1">
        <v>45724</v>
      </c>
      <c r="V5294">
        <v>103</v>
      </c>
      <c r="W5294" t="str">
        <f t="shared" si="129"/>
        <v>90-119</v>
      </c>
    </row>
    <row r="5295" spans="1:23" x14ac:dyDescent="0.25">
      <c r="A5295" t="s">
        <v>5544</v>
      </c>
      <c r="B5295">
        <v>223692488</v>
      </c>
      <c r="C5295">
        <v>9234565544</v>
      </c>
      <c r="D5295" s="1">
        <v>45589</v>
      </c>
      <c r="E5295">
        <v>99223</v>
      </c>
      <c r="F5295">
        <v>99215</v>
      </c>
      <c r="G5295" t="s">
        <v>3170</v>
      </c>
      <c r="H5295" s="34">
        <v>58053</v>
      </c>
      <c r="I5295" s="7">
        <v>45281</v>
      </c>
      <c r="J5295" s="7">
        <v>34306.800000000003</v>
      </c>
      <c r="K5295" s="7">
        <v>1918</v>
      </c>
      <c r="L5295" s="7">
        <v>9056.2000000000007</v>
      </c>
      <c r="M5295" s="5">
        <v>0.2</v>
      </c>
      <c r="N5295" t="s">
        <v>3140</v>
      </c>
      <c r="O5295" t="s">
        <v>30</v>
      </c>
      <c r="P5295" t="s">
        <v>3149</v>
      </c>
      <c r="Q5295" t="s">
        <v>32</v>
      </c>
      <c r="R5295" t="s">
        <v>27</v>
      </c>
      <c r="S5295" t="s">
        <v>21</v>
      </c>
      <c r="T5295" t="s">
        <v>13310</v>
      </c>
      <c r="U5295" s="1">
        <v>45671</v>
      </c>
      <c r="V5295">
        <v>82</v>
      </c>
      <c r="W5295" t="str">
        <f t="shared" si="129"/>
        <v>60-89</v>
      </c>
    </row>
    <row r="5296" spans="1:23" x14ac:dyDescent="0.25">
      <c r="A5296" t="s">
        <v>5545</v>
      </c>
      <c r="B5296">
        <v>8297217741</v>
      </c>
      <c r="C5296">
        <v>5689449729</v>
      </c>
      <c r="D5296" s="1">
        <v>45938</v>
      </c>
      <c r="E5296">
        <v>99221</v>
      </c>
      <c r="F5296">
        <v>99203</v>
      </c>
      <c r="G5296" t="s">
        <v>3244</v>
      </c>
      <c r="H5296" s="34">
        <v>72680</v>
      </c>
      <c r="I5296" s="7">
        <v>59598</v>
      </c>
      <c r="J5296" s="7">
        <v>48870.36</v>
      </c>
      <c r="K5296" s="7">
        <v>0</v>
      </c>
      <c r="L5296" s="7">
        <v>10727.64</v>
      </c>
      <c r="M5296" s="5">
        <v>0.18</v>
      </c>
      <c r="N5296" t="s">
        <v>3141</v>
      </c>
      <c r="O5296" t="s">
        <v>17</v>
      </c>
      <c r="P5296" t="s">
        <v>55</v>
      </c>
      <c r="Q5296" t="s">
        <v>19</v>
      </c>
      <c r="R5296" t="s">
        <v>27</v>
      </c>
      <c r="S5296" t="s">
        <v>17</v>
      </c>
      <c r="T5296" t="s">
        <v>13312</v>
      </c>
      <c r="U5296" s="1">
        <v>46026</v>
      </c>
      <c r="V5296">
        <v>88</v>
      </c>
      <c r="W5296" t="str">
        <f t="shared" si="129"/>
        <v>60-89</v>
      </c>
    </row>
    <row r="5297" spans="1:23" x14ac:dyDescent="0.25">
      <c r="A5297" t="s">
        <v>5546</v>
      </c>
      <c r="B5297">
        <v>5561991789</v>
      </c>
      <c r="C5297">
        <v>7341255318</v>
      </c>
      <c r="D5297" s="1">
        <v>45424</v>
      </c>
      <c r="E5297">
        <v>99231</v>
      </c>
      <c r="F5297">
        <v>99282</v>
      </c>
      <c r="G5297" t="s">
        <v>37</v>
      </c>
      <c r="H5297" s="34">
        <v>94142</v>
      </c>
      <c r="I5297" s="7">
        <v>74372</v>
      </c>
      <c r="J5297" s="7">
        <v>62472.480000000003</v>
      </c>
      <c r="K5297" s="7">
        <v>0</v>
      </c>
      <c r="L5297" s="7">
        <v>11899.52</v>
      </c>
      <c r="M5297" s="5">
        <v>0.16</v>
      </c>
      <c r="N5297" t="s">
        <v>1138</v>
      </c>
      <c r="O5297" t="s">
        <v>17</v>
      </c>
      <c r="P5297" t="s">
        <v>40</v>
      </c>
      <c r="Q5297" t="s">
        <v>32</v>
      </c>
      <c r="R5297" t="s">
        <v>43</v>
      </c>
      <c r="S5297" t="s">
        <v>21</v>
      </c>
      <c r="T5297" t="s">
        <v>13311</v>
      </c>
      <c r="U5297" s="1">
        <v>45464</v>
      </c>
      <c r="V5297">
        <v>40</v>
      </c>
      <c r="W5297" t="str">
        <f t="shared" si="129"/>
        <v>30-59</v>
      </c>
    </row>
    <row r="5298" spans="1:23" x14ac:dyDescent="0.25">
      <c r="A5298" t="s">
        <v>5547</v>
      </c>
      <c r="B5298">
        <v>4705767793</v>
      </c>
      <c r="C5298">
        <v>514863141</v>
      </c>
      <c r="D5298" s="1">
        <v>45890</v>
      </c>
      <c r="E5298">
        <v>99238</v>
      </c>
      <c r="F5298">
        <v>99202</v>
      </c>
      <c r="G5298" t="s">
        <v>116</v>
      </c>
      <c r="H5298" s="34">
        <v>81392</v>
      </c>
      <c r="I5298" s="7">
        <v>63486</v>
      </c>
      <c r="J5298" s="7">
        <v>50788.800000000003</v>
      </c>
      <c r="K5298" s="7">
        <v>0</v>
      </c>
      <c r="L5298" s="7">
        <v>12697.2</v>
      </c>
      <c r="M5298" s="5">
        <v>0.2</v>
      </c>
      <c r="N5298" t="s">
        <v>3140</v>
      </c>
      <c r="O5298" t="s">
        <v>17</v>
      </c>
      <c r="P5298" t="s">
        <v>25</v>
      </c>
      <c r="Q5298" t="s">
        <v>19</v>
      </c>
      <c r="R5298" t="s">
        <v>26</v>
      </c>
      <c r="S5298" t="s">
        <v>17</v>
      </c>
      <c r="T5298" t="s">
        <v>13311</v>
      </c>
      <c r="U5298" s="1">
        <v>45932</v>
      </c>
      <c r="V5298">
        <v>42</v>
      </c>
      <c r="W5298" t="str">
        <f t="shared" si="129"/>
        <v>30-59</v>
      </c>
    </row>
    <row r="5299" spans="1:23" x14ac:dyDescent="0.25">
      <c r="A5299" t="s">
        <v>5548</v>
      </c>
      <c r="B5299">
        <v>2859807569</v>
      </c>
      <c r="C5299">
        <v>3517091784</v>
      </c>
      <c r="D5299" s="1">
        <v>45933</v>
      </c>
      <c r="E5299">
        <v>99214</v>
      </c>
      <c r="F5299">
        <v>93000</v>
      </c>
      <c r="G5299" t="s">
        <v>85</v>
      </c>
      <c r="H5299" s="34">
        <v>90572</v>
      </c>
      <c r="I5299" s="7">
        <v>67929</v>
      </c>
      <c r="J5299" s="7">
        <v>50773.65</v>
      </c>
      <c r="K5299" s="7">
        <v>6966</v>
      </c>
      <c r="L5299" s="7">
        <v>10189.35</v>
      </c>
      <c r="M5299" s="5">
        <v>0.15</v>
      </c>
      <c r="N5299" t="s">
        <v>1139</v>
      </c>
      <c r="O5299" t="s">
        <v>27</v>
      </c>
      <c r="P5299" t="s">
        <v>40</v>
      </c>
      <c r="Q5299" t="s">
        <v>19</v>
      </c>
      <c r="R5299" t="s">
        <v>26</v>
      </c>
      <c r="S5299" t="s">
        <v>27</v>
      </c>
      <c r="T5299" t="s">
        <v>13310</v>
      </c>
      <c r="U5299" s="1">
        <v>46009</v>
      </c>
      <c r="V5299">
        <v>76</v>
      </c>
      <c r="W5299" t="str">
        <f t="shared" si="129"/>
        <v>60-89</v>
      </c>
    </row>
    <row r="5300" spans="1:23" x14ac:dyDescent="0.25">
      <c r="A5300" t="s">
        <v>5549</v>
      </c>
      <c r="B5300">
        <v>3891170581</v>
      </c>
      <c r="C5300">
        <v>5859447495</v>
      </c>
      <c r="D5300" s="1">
        <v>45364</v>
      </c>
      <c r="E5300">
        <v>99231</v>
      </c>
      <c r="F5300">
        <v>99213</v>
      </c>
      <c r="G5300" t="s">
        <v>200</v>
      </c>
      <c r="H5300" s="34">
        <v>92321</v>
      </c>
      <c r="I5300" s="7">
        <v>72010</v>
      </c>
      <c r="J5300" s="7">
        <v>30198</v>
      </c>
      <c r="K5300" s="7">
        <v>27410</v>
      </c>
      <c r="L5300" s="7">
        <v>14402</v>
      </c>
      <c r="M5300" s="5">
        <v>0.2</v>
      </c>
      <c r="N5300" t="s">
        <v>3140</v>
      </c>
      <c r="O5300" t="s">
        <v>27</v>
      </c>
      <c r="P5300" t="s">
        <v>18</v>
      </c>
      <c r="Q5300" t="s">
        <v>19</v>
      </c>
      <c r="R5300" t="s">
        <v>21</v>
      </c>
      <c r="S5300" t="s">
        <v>17</v>
      </c>
      <c r="T5300" t="s">
        <v>13312</v>
      </c>
      <c r="U5300" s="1">
        <v>45529</v>
      </c>
      <c r="V5300">
        <v>165</v>
      </c>
      <c r="W5300" t="str">
        <f t="shared" si="129"/>
        <v>150-179</v>
      </c>
    </row>
    <row r="5301" spans="1:23" x14ac:dyDescent="0.25">
      <c r="A5301" t="s">
        <v>5550</v>
      </c>
      <c r="B5301">
        <v>7584209861</v>
      </c>
      <c r="C5301">
        <v>3416008538</v>
      </c>
      <c r="D5301" s="1">
        <v>45347</v>
      </c>
      <c r="E5301">
        <v>99223</v>
      </c>
      <c r="F5301">
        <v>99205</v>
      </c>
      <c r="G5301" t="s">
        <v>3419</v>
      </c>
      <c r="H5301" s="34">
        <v>25534</v>
      </c>
      <c r="I5301" s="7">
        <v>20172</v>
      </c>
      <c r="J5301" s="7">
        <v>11492.48</v>
      </c>
      <c r="K5301" s="7">
        <v>5452</v>
      </c>
      <c r="L5301" s="7">
        <v>3227.52</v>
      </c>
      <c r="M5301" s="5">
        <v>0.16</v>
      </c>
      <c r="N5301" t="s">
        <v>1138</v>
      </c>
      <c r="O5301" t="s">
        <v>27</v>
      </c>
      <c r="P5301" t="s">
        <v>40</v>
      </c>
      <c r="Q5301" t="s">
        <v>19</v>
      </c>
      <c r="R5301" t="s">
        <v>21</v>
      </c>
      <c r="S5301" t="s">
        <v>17</v>
      </c>
      <c r="T5301" t="s">
        <v>13310</v>
      </c>
      <c r="U5301" s="1">
        <v>45521</v>
      </c>
      <c r="V5301">
        <v>174</v>
      </c>
      <c r="W5301" t="str">
        <f t="shared" si="129"/>
        <v>150-179</v>
      </c>
    </row>
    <row r="5302" spans="1:23" x14ac:dyDescent="0.25">
      <c r="A5302" t="s">
        <v>5551</v>
      </c>
      <c r="B5302">
        <v>330069902</v>
      </c>
      <c r="C5302">
        <v>939753121</v>
      </c>
      <c r="D5302" s="1">
        <v>45439</v>
      </c>
      <c r="E5302">
        <v>99238</v>
      </c>
      <c r="F5302">
        <v>99213</v>
      </c>
      <c r="G5302" t="s">
        <v>222</v>
      </c>
      <c r="H5302" s="34">
        <v>79985</v>
      </c>
      <c r="I5302" s="7">
        <v>59989</v>
      </c>
      <c r="J5302" s="7">
        <v>30042.65</v>
      </c>
      <c r="K5302" s="7">
        <v>20948</v>
      </c>
      <c r="L5302" s="7">
        <v>8998.35</v>
      </c>
      <c r="M5302" s="5">
        <v>0.15</v>
      </c>
      <c r="N5302" t="s">
        <v>1139</v>
      </c>
      <c r="O5302" t="s">
        <v>27</v>
      </c>
      <c r="P5302" t="s">
        <v>18</v>
      </c>
      <c r="Q5302" t="s">
        <v>32</v>
      </c>
      <c r="R5302" t="s">
        <v>26</v>
      </c>
      <c r="S5302" t="s">
        <v>21</v>
      </c>
      <c r="T5302" t="s">
        <v>13311</v>
      </c>
      <c r="U5302" s="1">
        <v>45476</v>
      </c>
      <c r="V5302">
        <v>37</v>
      </c>
      <c r="W5302" t="str">
        <f t="shared" si="129"/>
        <v>30-59</v>
      </c>
    </row>
    <row r="5303" spans="1:23" x14ac:dyDescent="0.25">
      <c r="A5303" t="s">
        <v>5552</v>
      </c>
      <c r="B5303">
        <v>9598154269</v>
      </c>
      <c r="C5303">
        <v>9332446153</v>
      </c>
      <c r="D5303" s="1">
        <v>45623</v>
      </c>
      <c r="E5303">
        <v>99231</v>
      </c>
      <c r="F5303">
        <v>85025</v>
      </c>
      <c r="G5303" t="s">
        <v>34</v>
      </c>
      <c r="H5303" s="34">
        <v>92503</v>
      </c>
      <c r="I5303" s="7">
        <v>73077</v>
      </c>
      <c r="J5303" s="7">
        <v>41667.68</v>
      </c>
      <c r="K5303" s="7">
        <v>19717</v>
      </c>
      <c r="L5303" s="7">
        <v>11692.32</v>
      </c>
      <c r="M5303" s="5">
        <v>0.16</v>
      </c>
      <c r="N5303" t="s">
        <v>1138</v>
      </c>
      <c r="O5303" t="s">
        <v>27</v>
      </c>
      <c r="P5303" t="s">
        <v>3147</v>
      </c>
      <c r="Q5303" t="s">
        <v>32</v>
      </c>
      <c r="R5303" t="s">
        <v>27</v>
      </c>
      <c r="S5303" t="s">
        <v>17</v>
      </c>
      <c r="T5303" t="s">
        <v>13312</v>
      </c>
      <c r="U5303" s="1">
        <v>45775</v>
      </c>
      <c r="V5303">
        <v>152</v>
      </c>
      <c r="W5303" t="str">
        <f t="shared" si="129"/>
        <v>150-179</v>
      </c>
    </row>
    <row r="5304" spans="1:23" x14ac:dyDescent="0.25">
      <c r="A5304" t="s">
        <v>5553</v>
      </c>
      <c r="B5304">
        <v>1956760039</v>
      </c>
      <c r="C5304">
        <v>4354506334</v>
      </c>
      <c r="D5304" s="1">
        <v>45325</v>
      </c>
      <c r="E5304">
        <v>99213</v>
      </c>
      <c r="F5304">
        <v>99202</v>
      </c>
      <c r="G5304" t="s">
        <v>91</v>
      </c>
      <c r="H5304" s="34">
        <v>87674</v>
      </c>
      <c r="I5304" s="7">
        <v>71893</v>
      </c>
      <c r="J5304" s="7">
        <v>29773.26</v>
      </c>
      <c r="K5304" s="7">
        <v>29179</v>
      </c>
      <c r="L5304" s="7">
        <v>12940.74</v>
      </c>
      <c r="M5304" s="5">
        <v>0.18</v>
      </c>
      <c r="N5304" t="s">
        <v>3141</v>
      </c>
      <c r="O5304" t="s">
        <v>27</v>
      </c>
      <c r="P5304" t="s">
        <v>58</v>
      </c>
      <c r="Q5304" t="s">
        <v>32</v>
      </c>
      <c r="R5304" t="s">
        <v>38</v>
      </c>
      <c r="S5304" t="s">
        <v>17</v>
      </c>
      <c r="T5304" t="s">
        <v>13310</v>
      </c>
      <c r="U5304" s="1">
        <v>45420</v>
      </c>
      <c r="V5304">
        <v>95</v>
      </c>
      <c r="W5304" t="str">
        <f t="shared" si="129"/>
        <v>90-119</v>
      </c>
    </row>
    <row r="5305" spans="1:23" x14ac:dyDescent="0.25">
      <c r="A5305" t="s">
        <v>5554</v>
      </c>
      <c r="B5305">
        <v>3609079160</v>
      </c>
      <c r="C5305">
        <v>5198436546</v>
      </c>
      <c r="D5305" s="1">
        <v>45786</v>
      </c>
      <c r="E5305">
        <v>99214</v>
      </c>
      <c r="F5305">
        <v>80053</v>
      </c>
      <c r="G5305" t="s">
        <v>3505</v>
      </c>
      <c r="H5305" s="34">
        <v>28920</v>
      </c>
      <c r="I5305" s="7">
        <v>21690</v>
      </c>
      <c r="J5305" s="7">
        <v>18436.5</v>
      </c>
      <c r="K5305" s="7">
        <v>0</v>
      </c>
      <c r="L5305" s="7">
        <v>3253.5</v>
      </c>
      <c r="M5305" s="5">
        <v>0.15</v>
      </c>
      <c r="N5305" t="s">
        <v>1139</v>
      </c>
      <c r="O5305" t="s">
        <v>17</v>
      </c>
      <c r="P5305" t="s">
        <v>55</v>
      </c>
      <c r="Q5305" t="s">
        <v>32</v>
      </c>
      <c r="R5305" t="s">
        <v>21</v>
      </c>
      <c r="S5305" t="s">
        <v>21</v>
      </c>
      <c r="T5305" t="s">
        <v>13311</v>
      </c>
      <c r="U5305" s="1">
        <v>45903</v>
      </c>
      <c r="V5305">
        <v>117</v>
      </c>
      <c r="W5305" t="str">
        <f t="shared" si="129"/>
        <v>90-119</v>
      </c>
    </row>
    <row r="5306" spans="1:23" x14ac:dyDescent="0.25">
      <c r="A5306" t="s">
        <v>5555</v>
      </c>
      <c r="B5306">
        <v>8642641390</v>
      </c>
      <c r="C5306">
        <v>210614571</v>
      </c>
      <c r="D5306" s="1">
        <v>45727</v>
      </c>
      <c r="E5306">
        <v>99231</v>
      </c>
      <c r="F5306">
        <v>36415</v>
      </c>
      <c r="G5306" t="s">
        <v>3843</v>
      </c>
      <c r="H5306" s="34">
        <v>75394</v>
      </c>
      <c r="I5306" s="7">
        <v>59561</v>
      </c>
      <c r="J5306" s="7">
        <v>43995.24</v>
      </c>
      <c r="K5306" s="7">
        <v>6036</v>
      </c>
      <c r="L5306" s="7">
        <v>9529.76</v>
      </c>
      <c r="M5306" s="5">
        <v>0.16</v>
      </c>
      <c r="N5306" t="s">
        <v>1138</v>
      </c>
      <c r="O5306" t="s">
        <v>30</v>
      </c>
      <c r="P5306" t="s">
        <v>3147</v>
      </c>
      <c r="Q5306" t="s">
        <v>32</v>
      </c>
      <c r="R5306" t="s">
        <v>38</v>
      </c>
      <c r="S5306" t="s">
        <v>21</v>
      </c>
      <c r="T5306" t="s">
        <v>13311</v>
      </c>
      <c r="U5306" s="1">
        <v>45888</v>
      </c>
      <c r="V5306">
        <v>161</v>
      </c>
      <c r="W5306" t="str">
        <f t="shared" si="129"/>
        <v>150-179</v>
      </c>
    </row>
    <row r="5307" spans="1:23" x14ac:dyDescent="0.25">
      <c r="A5307" t="s">
        <v>5556</v>
      </c>
      <c r="B5307">
        <v>8423265157</v>
      </c>
      <c r="C5307">
        <v>8232925034</v>
      </c>
      <c r="D5307" s="1">
        <v>45621</v>
      </c>
      <c r="E5307">
        <v>99213</v>
      </c>
      <c r="F5307">
        <v>99291</v>
      </c>
      <c r="G5307" t="s">
        <v>351</v>
      </c>
      <c r="H5307" s="34">
        <v>53546</v>
      </c>
      <c r="I5307" s="7">
        <v>42301</v>
      </c>
      <c r="J5307" s="7">
        <v>35532.839999999997</v>
      </c>
      <c r="K5307" s="7">
        <v>0</v>
      </c>
      <c r="L5307" s="7">
        <v>6768.16</v>
      </c>
      <c r="M5307" s="5">
        <v>0.16</v>
      </c>
      <c r="N5307" t="s">
        <v>1138</v>
      </c>
      <c r="O5307" t="s">
        <v>17</v>
      </c>
      <c r="P5307" t="s">
        <v>58</v>
      </c>
      <c r="Q5307" t="s">
        <v>32</v>
      </c>
      <c r="R5307" t="s">
        <v>27</v>
      </c>
      <c r="S5307" t="s">
        <v>17</v>
      </c>
      <c r="T5307" t="s">
        <v>13312</v>
      </c>
      <c r="U5307" s="1">
        <v>45715</v>
      </c>
      <c r="V5307">
        <v>94</v>
      </c>
      <c r="W5307" t="str">
        <f t="shared" si="129"/>
        <v>90-119</v>
      </c>
    </row>
    <row r="5308" spans="1:23" x14ac:dyDescent="0.25">
      <c r="A5308" t="s">
        <v>5557</v>
      </c>
      <c r="B5308">
        <v>9789490870</v>
      </c>
      <c r="C5308">
        <v>7888884130</v>
      </c>
      <c r="D5308" s="1">
        <v>45640</v>
      </c>
      <c r="E5308">
        <v>99223</v>
      </c>
      <c r="F5308">
        <v>80053</v>
      </c>
      <c r="G5308" t="s">
        <v>3337</v>
      </c>
      <c r="H5308" s="34">
        <v>69435</v>
      </c>
      <c r="I5308" s="7">
        <v>56937</v>
      </c>
      <c r="J5308" s="7">
        <v>46688.34</v>
      </c>
      <c r="K5308" s="7">
        <v>0</v>
      </c>
      <c r="L5308" s="7">
        <v>10248.66</v>
      </c>
      <c r="M5308" s="5">
        <v>0.18</v>
      </c>
      <c r="N5308" t="s">
        <v>3141</v>
      </c>
      <c r="O5308" t="s">
        <v>17</v>
      </c>
      <c r="P5308" t="s">
        <v>55</v>
      </c>
      <c r="Q5308" t="s">
        <v>19</v>
      </c>
      <c r="R5308" t="s">
        <v>27</v>
      </c>
      <c r="S5308" t="s">
        <v>17</v>
      </c>
      <c r="T5308" t="s">
        <v>13311</v>
      </c>
      <c r="U5308" s="1">
        <v>45716</v>
      </c>
      <c r="V5308">
        <v>76</v>
      </c>
      <c r="W5308" t="str">
        <f t="shared" si="129"/>
        <v>60-89</v>
      </c>
    </row>
    <row r="5309" spans="1:23" x14ac:dyDescent="0.25">
      <c r="A5309" t="s">
        <v>5558</v>
      </c>
      <c r="B5309">
        <v>4998634735</v>
      </c>
      <c r="C5309">
        <v>1703796597</v>
      </c>
      <c r="D5309" s="1">
        <v>45739</v>
      </c>
      <c r="E5309">
        <v>99215</v>
      </c>
      <c r="F5309">
        <v>85025</v>
      </c>
      <c r="G5309" t="s">
        <v>3192</v>
      </c>
      <c r="H5309" s="34">
        <v>83945</v>
      </c>
      <c r="I5309" s="7">
        <v>62959</v>
      </c>
      <c r="J5309" s="7">
        <v>49110.15</v>
      </c>
      <c r="K5309" s="7">
        <v>4405</v>
      </c>
      <c r="L5309" s="7">
        <v>9443.85</v>
      </c>
      <c r="M5309" s="5">
        <v>0.15</v>
      </c>
      <c r="N5309" t="s">
        <v>1139</v>
      </c>
      <c r="O5309" t="s">
        <v>30</v>
      </c>
      <c r="P5309" t="s">
        <v>18</v>
      </c>
      <c r="Q5309" t="s">
        <v>19</v>
      </c>
      <c r="R5309" t="s">
        <v>26</v>
      </c>
      <c r="S5309" t="s">
        <v>27</v>
      </c>
      <c r="T5309" t="s">
        <v>13311</v>
      </c>
      <c r="U5309" s="1">
        <v>45850</v>
      </c>
      <c r="V5309">
        <v>111</v>
      </c>
      <c r="W5309" t="str">
        <f t="shared" si="129"/>
        <v>90-119</v>
      </c>
    </row>
    <row r="5310" spans="1:23" x14ac:dyDescent="0.25">
      <c r="A5310" t="s">
        <v>5559</v>
      </c>
      <c r="B5310">
        <v>2819273093</v>
      </c>
      <c r="C5310">
        <v>8266406888</v>
      </c>
      <c r="D5310" s="1">
        <v>45908</v>
      </c>
      <c r="E5310">
        <v>99233</v>
      </c>
      <c r="F5310">
        <v>99281</v>
      </c>
      <c r="G5310" t="s">
        <v>34</v>
      </c>
      <c r="H5310" s="34">
        <v>64551</v>
      </c>
      <c r="I5310" s="7">
        <v>41958</v>
      </c>
      <c r="J5310" s="7">
        <v>20292.04</v>
      </c>
      <c r="K5310" s="7">
        <v>16631</v>
      </c>
      <c r="L5310" s="7">
        <v>5034.96</v>
      </c>
      <c r="M5310" s="5">
        <v>0.12</v>
      </c>
      <c r="N5310" t="s">
        <v>46</v>
      </c>
      <c r="O5310" t="s">
        <v>27</v>
      </c>
      <c r="P5310" t="s">
        <v>55</v>
      </c>
      <c r="Q5310" t="s">
        <v>19</v>
      </c>
      <c r="R5310" t="s">
        <v>26</v>
      </c>
      <c r="S5310" t="s">
        <v>27</v>
      </c>
      <c r="T5310" t="s">
        <v>13310</v>
      </c>
      <c r="U5310" s="1">
        <v>45973</v>
      </c>
      <c r="V5310">
        <v>65</v>
      </c>
      <c r="W5310" t="str">
        <f t="shared" si="129"/>
        <v>60-89</v>
      </c>
    </row>
    <row r="5311" spans="1:23" x14ac:dyDescent="0.25">
      <c r="A5311" t="s">
        <v>5560</v>
      </c>
      <c r="B5311">
        <v>9287515037</v>
      </c>
      <c r="C5311">
        <v>7458773449</v>
      </c>
      <c r="D5311" s="1">
        <v>45643</v>
      </c>
      <c r="E5311">
        <v>99223</v>
      </c>
      <c r="F5311">
        <v>99283</v>
      </c>
      <c r="G5311" t="s">
        <v>124</v>
      </c>
      <c r="H5311" s="34">
        <v>93527</v>
      </c>
      <c r="I5311" s="7">
        <v>70145</v>
      </c>
      <c r="J5311" s="7">
        <v>59623.25</v>
      </c>
      <c r="K5311" s="7">
        <v>0</v>
      </c>
      <c r="L5311" s="7">
        <v>10521.75</v>
      </c>
      <c r="M5311" s="5">
        <v>0.15</v>
      </c>
      <c r="N5311" t="s">
        <v>1139</v>
      </c>
      <c r="O5311" t="s">
        <v>17</v>
      </c>
      <c r="P5311" t="s">
        <v>3150</v>
      </c>
      <c r="Q5311" t="s">
        <v>32</v>
      </c>
      <c r="R5311" t="s">
        <v>43</v>
      </c>
      <c r="S5311" t="s">
        <v>21</v>
      </c>
      <c r="T5311" t="s">
        <v>13310</v>
      </c>
      <c r="U5311" s="1">
        <v>45747</v>
      </c>
      <c r="V5311">
        <v>104</v>
      </c>
      <c r="W5311" t="str">
        <f t="shared" si="129"/>
        <v>90-119</v>
      </c>
    </row>
    <row r="5312" spans="1:23" x14ac:dyDescent="0.25">
      <c r="A5312" t="s">
        <v>5561</v>
      </c>
      <c r="B5312">
        <v>8498879466</v>
      </c>
      <c r="C5312">
        <v>9852416185</v>
      </c>
      <c r="D5312" s="1">
        <v>45748</v>
      </c>
      <c r="E5312">
        <v>99222</v>
      </c>
      <c r="F5312">
        <v>99285</v>
      </c>
      <c r="G5312" t="s">
        <v>3548</v>
      </c>
      <c r="H5312" s="34">
        <v>81953</v>
      </c>
      <c r="I5312" s="7">
        <v>67201</v>
      </c>
      <c r="J5312" s="7">
        <v>55104.82</v>
      </c>
      <c r="K5312" s="7">
        <v>0</v>
      </c>
      <c r="L5312" s="7">
        <v>12096.18</v>
      </c>
      <c r="M5312" s="5">
        <v>0.18</v>
      </c>
      <c r="N5312" t="s">
        <v>3141</v>
      </c>
      <c r="O5312" t="s">
        <v>17</v>
      </c>
      <c r="P5312" t="s">
        <v>97</v>
      </c>
      <c r="Q5312" t="s">
        <v>32</v>
      </c>
      <c r="R5312" t="s">
        <v>43</v>
      </c>
      <c r="S5312" t="s">
        <v>17</v>
      </c>
      <c r="T5312" t="s">
        <v>13310</v>
      </c>
      <c r="U5312" s="1">
        <v>45873</v>
      </c>
      <c r="V5312">
        <v>125</v>
      </c>
      <c r="W5312" t="str">
        <f t="shared" si="129"/>
        <v>120-149</v>
      </c>
    </row>
    <row r="5313" spans="1:23" x14ac:dyDescent="0.25">
      <c r="A5313" t="s">
        <v>5562</v>
      </c>
      <c r="B5313">
        <v>4562234382</v>
      </c>
      <c r="C5313">
        <v>6450821323</v>
      </c>
      <c r="D5313" s="1">
        <v>45371</v>
      </c>
      <c r="E5313">
        <v>99221</v>
      </c>
      <c r="F5313">
        <v>99214</v>
      </c>
      <c r="G5313" t="s">
        <v>89</v>
      </c>
      <c r="H5313" s="34">
        <v>93497</v>
      </c>
      <c r="I5313" s="7">
        <v>67318</v>
      </c>
      <c r="J5313" s="7">
        <v>48074.559999999998</v>
      </c>
      <c r="K5313" s="7">
        <v>13858</v>
      </c>
      <c r="L5313" s="7">
        <v>5385.44</v>
      </c>
      <c r="M5313" s="5">
        <v>0.08</v>
      </c>
      <c r="N5313" t="s">
        <v>24</v>
      </c>
      <c r="O5313" t="s">
        <v>27</v>
      </c>
      <c r="P5313" t="s">
        <v>3146</v>
      </c>
      <c r="Q5313" t="s">
        <v>32</v>
      </c>
      <c r="R5313" t="s">
        <v>27</v>
      </c>
      <c r="S5313" t="s">
        <v>17</v>
      </c>
      <c r="T5313" t="s">
        <v>13310</v>
      </c>
      <c r="U5313" s="1">
        <v>45488</v>
      </c>
      <c r="V5313">
        <v>117</v>
      </c>
      <c r="W5313" t="str">
        <f t="shared" si="129"/>
        <v>90-119</v>
      </c>
    </row>
    <row r="5314" spans="1:23" x14ac:dyDescent="0.25">
      <c r="A5314" t="s">
        <v>5563</v>
      </c>
      <c r="B5314">
        <v>8425787509</v>
      </c>
      <c r="C5314">
        <v>303961936</v>
      </c>
      <c r="D5314" s="1">
        <v>45956</v>
      </c>
      <c r="E5314">
        <v>99232</v>
      </c>
      <c r="F5314">
        <v>99202</v>
      </c>
      <c r="G5314" t="s">
        <v>110</v>
      </c>
      <c r="H5314" s="34">
        <v>97223</v>
      </c>
      <c r="I5314" s="7">
        <v>72917</v>
      </c>
      <c r="J5314" s="7">
        <v>42345.45</v>
      </c>
      <c r="K5314" s="7">
        <v>19634</v>
      </c>
      <c r="L5314" s="7">
        <v>10937.55</v>
      </c>
      <c r="M5314" s="5">
        <v>0.15</v>
      </c>
      <c r="N5314" t="s">
        <v>1139</v>
      </c>
      <c r="O5314" t="s">
        <v>27</v>
      </c>
      <c r="P5314" t="s">
        <v>25</v>
      </c>
      <c r="Q5314" t="s">
        <v>19</v>
      </c>
      <c r="R5314" t="s">
        <v>21</v>
      </c>
      <c r="S5314" t="s">
        <v>17</v>
      </c>
      <c r="T5314" t="s">
        <v>13311</v>
      </c>
      <c r="U5314" s="1">
        <v>46101</v>
      </c>
      <c r="V5314">
        <v>145</v>
      </c>
      <c r="W5314" t="str">
        <f t="shared" si="129"/>
        <v>120-149</v>
      </c>
    </row>
    <row r="5315" spans="1:23" x14ac:dyDescent="0.25">
      <c r="A5315" t="s">
        <v>5564</v>
      </c>
      <c r="B5315">
        <v>2248457820</v>
      </c>
      <c r="C5315">
        <v>4136747861</v>
      </c>
      <c r="D5315" s="1">
        <v>45404</v>
      </c>
      <c r="E5315">
        <v>99213</v>
      </c>
      <c r="F5315">
        <v>71046</v>
      </c>
      <c r="G5315" t="s">
        <v>3247</v>
      </c>
      <c r="H5315" s="34">
        <v>81055</v>
      </c>
      <c r="I5315" s="7">
        <v>66465</v>
      </c>
      <c r="J5315" s="7">
        <v>54501.3</v>
      </c>
      <c r="K5315" s="7">
        <v>0</v>
      </c>
      <c r="L5315" s="7">
        <v>11963.7</v>
      </c>
      <c r="M5315" s="5">
        <v>0.18</v>
      </c>
      <c r="N5315" t="s">
        <v>3141</v>
      </c>
      <c r="O5315" t="s">
        <v>17</v>
      </c>
      <c r="P5315" t="s">
        <v>25</v>
      </c>
      <c r="Q5315" t="s">
        <v>32</v>
      </c>
      <c r="R5315" t="s">
        <v>43</v>
      </c>
      <c r="S5315" t="s">
        <v>21</v>
      </c>
      <c r="T5315" t="s">
        <v>13310</v>
      </c>
      <c r="U5315" s="1">
        <v>45563</v>
      </c>
      <c r="V5315">
        <v>159</v>
      </c>
      <c r="W5315" t="str">
        <f t="shared" ref="W5315:W5378" si="130">IF(V5315="","",IF(V5315&lt;30,"0-29",IF(V5315&lt;60,"30-59",IF(V5315&lt;90,"60-89",IF(V5315&lt;120,"90-119",IF(V5315&lt;150,"120-149",IF(V5315&lt;180,"150-179",IF(V5315&lt;210,"180-209",IF(V5315&lt;240,"210-239",IF(V5315&lt;270,"240-269",IF(V5315&lt;300,"270-299",IF(V5315&lt;330,"300-329",IF(V5315&lt;360,"330-359","360+")))))))))))))</f>
        <v>150-179</v>
      </c>
    </row>
    <row r="5316" spans="1:23" x14ac:dyDescent="0.25">
      <c r="A5316" t="s">
        <v>5565</v>
      </c>
      <c r="B5316">
        <v>2853376186</v>
      </c>
      <c r="C5316">
        <v>8958659171</v>
      </c>
      <c r="D5316" s="1">
        <v>45395</v>
      </c>
      <c r="E5316">
        <v>99223</v>
      </c>
      <c r="F5316">
        <v>90834</v>
      </c>
      <c r="G5316" t="s">
        <v>131</v>
      </c>
      <c r="H5316" s="34">
        <v>93233</v>
      </c>
      <c r="I5316" s="7">
        <v>72722</v>
      </c>
      <c r="J5316" s="7">
        <v>43259.6</v>
      </c>
      <c r="K5316" s="7">
        <v>14918</v>
      </c>
      <c r="L5316" s="7">
        <v>14544.4</v>
      </c>
      <c r="M5316" s="5">
        <v>0.2</v>
      </c>
      <c r="N5316" t="s">
        <v>3140</v>
      </c>
      <c r="O5316" t="s">
        <v>27</v>
      </c>
      <c r="P5316" t="s">
        <v>3146</v>
      </c>
      <c r="Q5316" t="s">
        <v>19</v>
      </c>
      <c r="R5316" t="s">
        <v>38</v>
      </c>
      <c r="S5316" t="s">
        <v>21</v>
      </c>
      <c r="T5316" t="s">
        <v>13312</v>
      </c>
      <c r="U5316" s="1">
        <v>45493</v>
      </c>
      <c r="V5316">
        <v>98</v>
      </c>
      <c r="W5316" t="str">
        <f t="shared" si="130"/>
        <v>90-119</v>
      </c>
    </row>
    <row r="5317" spans="1:23" x14ac:dyDescent="0.25">
      <c r="A5317" t="s">
        <v>5566</v>
      </c>
      <c r="B5317">
        <v>5547664329</v>
      </c>
      <c r="C5317">
        <v>9804721692</v>
      </c>
      <c r="D5317" s="1">
        <v>45617</v>
      </c>
      <c r="E5317">
        <v>99223</v>
      </c>
      <c r="F5317">
        <v>80053</v>
      </c>
      <c r="G5317" t="s">
        <v>3488</v>
      </c>
      <c r="H5317" s="34">
        <v>23788</v>
      </c>
      <c r="I5317" s="7">
        <v>18555</v>
      </c>
      <c r="J5317" s="7">
        <v>7826</v>
      </c>
      <c r="K5317" s="7">
        <v>7018</v>
      </c>
      <c r="L5317" s="7">
        <v>3711</v>
      </c>
      <c r="M5317" s="5">
        <v>0.2</v>
      </c>
      <c r="N5317" t="s">
        <v>3140</v>
      </c>
      <c r="O5317" t="s">
        <v>27</v>
      </c>
      <c r="P5317" t="s">
        <v>97</v>
      </c>
      <c r="Q5317" t="s">
        <v>19</v>
      </c>
      <c r="R5317" t="s">
        <v>26</v>
      </c>
      <c r="S5317" t="s">
        <v>21</v>
      </c>
      <c r="T5317" t="s">
        <v>13312</v>
      </c>
      <c r="U5317" s="1">
        <v>45651</v>
      </c>
      <c r="V5317">
        <v>34</v>
      </c>
      <c r="W5317" t="str">
        <f t="shared" si="130"/>
        <v>30-59</v>
      </c>
    </row>
    <row r="5318" spans="1:23" x14ac:dyDescent="0.25">
      <c r="A5318" t="s">
        <v>5567</v>
      </c>
      <c r="B5318">
        <v>9125814541</v>
      </c>
      <c r="C5318">
        <v>3038281466</v>
      </c>
      <c r="D5318" s="1">
        <v>45335</v>
      </c>
      <c r="E5318">
        <v>99213</v>
      </c>
      <c r="F5318">
        <v>99285</v>
      </c>
      <c r="G5318" t="s">
        <v>291</v>
      </c>
      <c r="H5318" s="34">
        <v>92239</v>
      </c>
      <c r="I5318" s="7">
        <v>59955</v>
      </c>
      <c r="J5318" s="7">
        <v>27602.400000000001</v>
      </c>
      <c r="K5318" s="7">
        <v>25158</v>
      </c>
      <c r="L5318" s="7">
        <v>7194.6</v>
      </c>
      <c r="M5318" s="5">
        <v>0.12</v>
      </c>
      <c r="N5318" t="s">
        <v>46</v>
      </c>
      <c r="O5318" t="s">
        <v>27</v>
      </c>
      <c r="P5318" t="s">
        <v>58</v>
      </c>
      <c r="Q5318" t="s">
        <v>32</v>
      </c>
      <c r="R5318" t="s">
        <v>43</v>
      </c>
      <c r="S5318" t="s">
        <v>17</v>
      </c>
      <c r="T5318" t="s">
        <v>13310</v>
      </c>
      <c r="U5318" s="1">
        <v>45464</v>
      </c>
      <c r="V5318">
        <v>129</v>
      </c>
      <c r="W5318" t="str">
        <f t="shared" si="130"/>
        <v>120-149</v>
      </c>
    </row>
    <row r="5319" spans="1:23" x14ac:dyDescent="0.25">
      <c r="A5319" t="s">
        <v>5568</v>
      </c>
      <c r="B5319">
        <v>6322455613</v>
      </c>
      <c r="C5319">
        <v>805967589</v>
      </c>
      <c r="D5319" s="1">
        <v>45935</v>
      </c>
      <c r="E5319">
        <v>99213</v>
      </c>
      <c r="F5319">
        <v>80053</v>
      </c>
      <c r="G5319" t="s">
        <v>3328</v>
      </c>
      <c r="H5319" s="34">
        <v>94009</v>
      </c>
      <c r="I5319" s="7">
        <v>75207</v>
      </c>
      <c r="J5319" s="7">
        <v>64678.02</v>
      </c>
      <c r="K5319" s="7">
        <v>0</v>
      </c>
      <c r="L5319" s="7">
        <v>10528.98</v>
      </c>
      <c r="M5319" s="5">
        <v>0.14000000000000001</v>
      </c>
      <c r="N5319" t="s">
        <v>1135</v>
      </c>
      <c r="O5319" t="s">
        <v>17</v>
      </c>
      <c r="P5319" t="s">
        <v>97</v>
      </c>
      <c r="Q5319" t="s">
        <v>32</v>
      </c>
      <c r="R5319" t="s">
        <v>26</v>
      </c>
      <c r="S5319" t="s">
        <v>27</v>
      </c>
      <c r="T5319" t="s">
        <v>13310</v>
      </c>
      <c r="U5319" s="1">
        <v>46043</v>
      </c>
      <c r="V5319">
        <v>108</v>
      </c>
      <c r="W5319" t="str">
        <f t="shared" si="130"/>
        <v>90-119</v>
      </c>
    </row>
    <row r="5320" spans="1:23" x14ac:dyDescent="0.25">
      <c r="A5320" t="s">
        <v>5569</v>
      </c>
      <c r="B5320">
        <v>4035204945</v>
      </c>
      <c r="C5320">
        <v>4141314809</v>
      </c>
      <c r="D5320" s="1">
        <v>45804</v>
      </c>
      <c r="E5320">
        <v>99238</v>
      </c>
      <c r="F5320">
        <v>99285</v>
      </c>
      <c r="G5320" t="s">
        <v>3262</v>
      </c>
      <c r="H5320" s="34">
        <v>29946</v>
      </c>
      <c r="I5320" s="7">
        <v>22460</v>
      </c>
      <c r="J5320" s="7">
        <v>12414</v>
      </c>
      <c r="K5320" s="7">
        <v>6677</v>
      </c>
      <c r="L5320" s="7">
        <v>3369</v>
      </c>
      <c r="M5320" s="5">
        <v>0.15</v>
      </c>
      <c r="N5320" t="s">
        <v>1139</v>
      </c>
      <c r="O5320" t="s">
        <v>27</v>
      </c>
      <c r="P5320" t="s">
        <v>55</v>
      </c>
      <c r="Q5320" t="s">
        <v>19</v>
      </c>
      <c r="R5320" t="s">
        <v>26</v>
      </c>
      <c r="S5320" t="s">
        <v>17</v>
      </c>
      <c r="T5320" t="s">
        <v>13310</v>
      </c>
      <c r="U5320" s="1">
        <v>45974</v>
      </c>
      <c r="V5320">
        <v>170</v>
      </c>
      <c r="W5320" t="str">
        <f t="shared" si="130"/>
        <v>150-179</v>
      </c>
    </row>
    <row r="5321" spans="1:23" x14ac:dyDescent="0.25">
      <c r="A5321" t="s">
        <v>5570</v>
      </c>
      <c r="B5321">
        <v>9824323968</v>
      </c>
      <c r="C5321">
        <v>7659361200</v>
      </c>
      <c r="D5321" s="1">
        <v>45853</v>
      </c>
      <c r="E5321">
        <v>99213</v>
      </c>
      <c r="F5321">
        <v>93000</v>
      </c>
      <c r="G5321" t="s">
        <v>3394</v>
      </c>
      <c r="H5321" s="34">
        <v>39061</v>
      </c>
      <c r="I5321" s="7">
        <v>25390</v>
      </c>
      <c r="J5321" s="7">
        <v>19578.2</v>
      </c>
      <c r="K5321" s="7">
        <v>2765</v>
      </c>
      <c r="L5321" s="7">
        <v>3046.8</v>
      </c>
      <c r="M5321" s="5">
        <v>0.12</v>
      </c>
      <c r="N5321" t="s">
        <v>46</v>
      </c>
      <c r="O5321" t="s">
        <v>30</v>
      </c>
      <c r="P5321" t="s">
        <v>18</v>
      </c>
      <c r="Q5321" t="s">
        <v>32</v>
      </c>
      <c r="R5321" t="s">
        <v>21</v>
      </c>
      <c r="S5321" t="s">
        <v>27</v>
      </c>
      <c r="T5321" t="s">
        <v>13312</v>
      </c>
      <c r="U5321" s="1">
        <v>45977</v>
      </c>
      <c r="V5321">
        <v>124</v>
      </c>
      <c r="W5321" t="str">
        <f t="shared" si="130"/>
        <v>120-149</v>
      </c>
    </row>
    <row r="5322" spans="1:23" x14ac:dyDescent="0.25">
      <c r="A5322" t="s">
        <v>5571</v>
      </c>
      <c r="B5322">
        <v>9296918715</v>
      </c>
      <c r="C5322">
        <v>3516087352</v>
      </c>
      <c r="D5322" s="1">
        <v>45692</v>
      </c>
      <c r="E5322">
        <v>99213</v>
      </c>
      <c r="F5322">
        <v>99291</v>
      </c>
      <c r="G5322" t="s">
        <v>3410</v>
      </c>
      <c r="H5322" s="34">
        <v>70620</v>
      </c>
      <c r="I5322" s="7">
        <v>45903</v>
      </c>
      <c r="J5322" s="7">
        <v>33559.64</v>
      </c>
      <c r="K5322" s="7">
        <v>6835</v>
      </c>
      <c r="L5322" s="7">
        <v>5508.36</v>
      </c>
      <c r="M5322" s="5">
        <v>0.12</v>
      </c>
      <c r="N5322" t="s">
        <v>46</v>
      </c>
      <c r="O5322" t="s">
        <v>30</v>
      </c>
      <c r="P5322" t="s">
        <v>3150</v>
      </c>
      <c r="Q5322" t="s">
        <v>32</v>
      </c>
      <c r="R5322" t="s">
        <v>43</v>
      </c>
      <c r="S5322" t="s">
        <v>21</v>
      </c>
      <c r="T5322" t="s">
        <v>13310</v>
      </c>
      <c r="U5322" s="1">
        <v>45855</v>
      </c>
      <c r="V5322">
        <v>163</v>
      </c>
      <c r="W5322" t="str">
        <f t="shared" si="130"/>
        <v>150-179</v>
      </c>
    </row>
    <row r="5323" spans="1:23" x14ac:dyDescent="0.25">
      <c r="A5323" t="s">
        <v>5572</v>
      </c>
      <c r="B5323">
        <v>7739467018</v>
      </c>
      <c r="C5323">
        <v>6698171248</v>
      </c>
      <c r="D5323" s="1">
        <v>45486</v>
      </c>
      <c r="E5323">
        <v>99213</v>
      </c>
      <c r="F5323">
        <v>90834</v>
      </c>
      <c r="G5323" t="s">
        <v>3523</v>
      </c>
      <c r="H5323" s="34">
        <v>77676</v>
      </c>
      <c r="I5323" s="7">
        <v>60587</v>
      </c>
      <c r="J5323" s="7">
        <v>33542.6</v>
      </c>
      <c r="K5323" s="7">
        <v>14927</v>
      </c>
      <c r="L5323" s="7">
        <v>12117.4</v>
      </c>
      <c r="M5323" s="5">
        <v>0.2</v>
      </c>
      <c r="N5323" t="s">
        <v>3140</v>
      </c>
      <c r="O5323" t="s">
        <v>27</v>
      </c>
      <c r="P5323" t="s">
        <v>18</v>
      </c>
      <c r="Q5323" t="s">
        <v>32</v>
      </c>
      <c r="R5323" t="s">
        <v>27</v>
      </c>
      <c r="S5323" t="s">
        <v>21</v>
      </c>
      <c r="T5323" t="s">
        <v>13312</v>
      </c>
      <c r="U5323" s="1">
        <v>45581</v>
      </c>
      <c r="V5323">
        <v>95</v>
      </c>
      <c r="W5323" t="str">
        <f t="shared" si="130"/>
        <v>90-119</v>
      </c>
    </row>
    <row r="5324" spans="1:23" x14ac:dyDescent="0.25">
      <c r="A5324" t="s">
        <v>5573</v>
      </c>
      <c r="B5324">
        <v>6666608493</v>
      </c>
      <c r="C5324">
        <v>903637240</v>
      </c>
      <c r="D5324" s="1">
        <v>45418</v>
      </c>
      <c r="E5324">
        <v>99223</v>
      </c>
      <c r="F5324">
        <v>99201</v>
      </c>
      <c r="G5324" t="s">
        <v>150</v>
      </c>
      <c r="H5324" s="34">
        <v>78661</v>
      </c>
      <c r="I5324" s="7">
        <v>66862</v>
      </c>
      <c r="J5324" s="7">
        <v>60536.76</v>
      </c>
      <c r="K5324" s="7">
        <v>4988</v>
      </c>
      <c r="L5324" s="7">
        <v>1337.24</v>
      </c>
      <c r="M5324" s="5">
        <v>0.02</v>
      </c>
      <c r="N5324" t="s">
        <v>16</v>
      </c>
      <c r="O5324" t="s">
        <v>30</v>
      </c>
      <c r="P5324" t="s">
        <v>3149</v>
      </c>
      <c r="Q5324" t="s">
        <v>19</v>
      </c>
      <c r="R5324" t="s">
        <v>43</v>
      </c>
      <c r="S5324" t="s">
        <v>17</v>
      </c>
      <c r="T5324" t="s">
        <v>13310</v>
      </c>
      <c r="U5324" s="1">
        <v>45475</v>
      </c>
      <c r="V5324">
        <v>57</v>
      </c>
      <c r="W5324" t="str">
        <f t="shared" si="130"/>
        <v>30-59</v>
      </c>
    </row>
    <row r="5325" spans="1:23" x14ac:dyDescent="0.25">
      <c r="A5325" t="s">
        <v>5574</v>
      </c>
      <c r="B5325">
        <v>1868378436</v>
      </c>
      <c r="C5325">
        <v>2528485918</v>
      </c>
      <c r="D5325" s="1">
        <v>45823</v>
      </c>
      <c r="E5325">
        <v>99213</v>
      </c>
      <c r="F5325">
        <v>99283</v>
      </c>
      <c r="G5325" t="s">
        <v>99</v>
      </c>
      <c r="H5325" s="34">
        <v>27965</v>
      </c>
      <c r="I5325" s="7">
        <v>22372</v>
      </c>
      <c r="J5325" s="7">
        <v>19239.919999999998</v>
      </c>
      <c r="K5325" s="7">
        <v>0</v>
      </c>
      <c r="L5325" s="7">
        <v>3132.08</v>
      </c>
      <c r="M5325" s="5">
        <v>0.14000000000000001</v>
      </c>
      <c r="N5325" t="s">
        <v>1135</v>
      </c>
      <c r="O5325" t="s">
        <v>17</v>
      </c>
      <c r="P5325" t="s">
        <v>3149</v>
      </c>
      <c r="Q5325" t="s">
        <v>19</v>
      </c>
      <c r="R5325" t="s">
        <v>26</v>
      </c>
      <c r="S5325" t="s">
        <v>27</v>
      </c>
      <c r="T5325" t="s">
        <v>13310</v>
      </c>
      <c r="U5325" s="1">
        <v>45870</v>
      </c>
      <c r="V5325">
        <v>47</v>
      </c>
      <c r="W5325" t="str">
        <f t="shared" si="130"/>
        <v>30-59</v>
      </c>
    </row>
    <row r="5326" spans="1:23" x14ac:dyDescent="0.25">
      <c r="A5326" t="s">
        <v>5575</v>
      </c>
      <c r="B5326">
        <v>9730559883</v>
      </c>
      <c r="C5326">
        <v>5324259886</v>
      </c>
      <c r="D5326" s="1">
        <v>45696</v>
      </c>
      <c r="E5326">
        <v>99214</v>
      </c>
      <c r="F5326">
        <v>71046</v>
      </c>
      <c r="G5326" t="s">
        <v>3552</v>
      </c>
      <c r="H5326" s="34">
        <v>95891</v>
      </c>
      <c r="I5326" s="7">
        <v>78631</v>
      </c>
      <c r="J5326" s="7">
        <v>64477.42</v>
      </c>
      <c r="K5326" s="7">
        <v>0</v>
      </c>
      <c r="L5326" s="7">
        <v>14153.58</v>
      </c>
      <c r="M5326" s="5">
        <v>0.18</v>
      </c>
      <c r="N5326" t="s">
        <v>3141</v>
      </c>
      <c r="O5326" t="s">
        <v>17</v>
      </c>
      <c r="P5326" t="s">
        <v>31</v>
      </c>
      <c r="Q5326" t="s">
        <v>32</v>
      </c>
      <c r="R5326" t="s">
        <v>27</v>
      </c>
      <c r="S5326" t="s">
        <v>17</v>
      </c>
      <c r="T5326" t="s">
        <v>13312</v>
      </c>
      <c r="U5326" s="1">
        <v>45875</v>
      </c>
      <c r="V5326">
        <v>179</v>
      </c>
      <c r="W5326" t="str">
        <f t="shared" si="130"/>
        <v>150-179</v>
      </c>
    </row>
    <row r="5327" spans="1:23" x14ac:dyDescent="0.25">
      <c r="A5327" t="s">
        <v>5576</v>
      </c>
      <c r="B5327">
        <v>543164604</v>
      </c>
      <c r="C5327">
        <v>9134118668</v>
      </c>
      <c r="D5327" s="1">
        <v>45673</v>
      </c>
      <c r="E5327">
        <v>99233</v>
      </c>
      <c r="F5327">
        <v>99215</v>
      </c>
      <c r="G5327" t="s">
        <v>3438</v>
      </c>
      <c r="H5327" s="34">
        <v>85380</v>
      </c>
      <c r="I5327" s="7">
        <v>72573</v>
      </c>
      <c r="J5327" s="7">
        <v>71121.539999999994</v>
      </c>
      <c r="K5327" s="7">
        <v>0</v>
      </c>
      <c r="L5327" s="7">
        <v>1451.46</v>
      </c>
      <c r="M5327" s="5">
        <v>0.02</v>
      </c>
      <c r="N5327" t="s">
        <v>16</v>
      </c>
      <c r="O5327" t="s">
        <v>17</v>
      </c>
      <c r="P5327" t="s">
        <v>3146</v>
      </c>
      <c r="Q5327" t="s">
        <v>32</v>
      </c>
      <c r="R5327" t="s">
        <v>43</v>
      </c>
      <c r="S5327" t="s">
        <v>27</v>
      </c>
      <c r="T5327" t="s">
        <v>13312</v>
      </c>
      <c r="U5327" s="1">
        <v>45715</v>
      </c>
      <c r="V5327">
        <v>42</v>
      </c>
      <c r="W5327" t="str">
        <f t="shared" si="130"/>
        <v>30-59</v>
      </c>
    </row>
    <row r="5328" spans="1:23" x14ac:dyDescent="0.25">
      <c r="A5328" t="s">
        <v>5577</v>
      </c>
      <c r="B5328">
        <v>7665402001</v>
      </c>
      <c r="C5328">
        <v>4157757692</v>
      </c>
      <c r="D5328" s="1">
        <v>45955</v>
      </c>
      <c r="E5328">
        <v>99215</v>
      </c>
      <c r="F5328">
        <v>99283</v>
      </c>
      <c r="G5328" t="s">
        <v>61</v>
      </c>
      <c r="H5328" s="34">
        <v>42130</v>
      </c>
      <c r="I5328" s="7">
        <v>35811</v>
      </c>
      <c r="J5328" s="7">
        <v>35094.78</v>
      </c>
      <c r="K5328" s="7">
        <v>0</v>
      </c>
      <c r="L5328" s="7">
        <v>716.22</v>
      </c>
      <c r="M5328" s="5">
        <v>0.02</v>
      </c>
      <c r="N5328" t="s">
        <v>16</v>
      </c>
      <c r="O5328" t="s">
        <v>17</v>
      </c>
      <c r="P5328" t="s">
        <v>18</v>
      </c>
      <c r="Q5328" t="s">
        <v>32</v>
      </c>
      <c r="R5328" t="s">
        <v>26</v>
      </c>
      <c r="S5328" t="s">
        <v>27</v>
      </c>
      <c r="T5328" t="s">
        <v>13312</v>
      </c>
      <c r="U5328" s="1">
        <v>46124</v>
      </c>
      <c r="V5328">
        <v>169</v>
      </c>
      <c r="W5328" t="str">
        <f t="shared" si="130"/>
        <v>150-179</v>
      </c>
    </row>
    <row r="5329" spans="1:23" x14ac:dyDescent="0.25">
      <c r="A5329" t="s">
        <v>5578</v>
      </c>
      <c r="B5329">
        <v>6471866523</v>
      </c>
      <c r="C5329">
        <v>627156569</v>
      </c>
      <c r="D5329" s="1">
        <v>45732</v>
      </c>
      <c r="E5329">
        <v>99223</v>
      </c>
      <c r="F5329">
        <v>99281</v>
      </c>
      <c r="G5329" t="s">
        <v>23</v>
      </c>
      <c r="H5329" s="34">
        <v>92365</v>
      </c>
      <c r="I5329" s="7">
        <v>73892</v>
      </c>
      <c r="J5329" s="7">
        <v>58624.12</v>
      </c>
      <c r="K5329" s="7">
        <v>4923</v>
      </c>
      <c r="L5329" s="7">
        <v>10344.879999999999</v>
      </c>
      <c r="M5329" s="5">
        <v>0.14000000000000001</v>
      </c>
      <c r="N5329" t="s">
        <v>1135</v>
      </c>
      <c r="O5329" t="s">
        <v>30</v>
      </c>
      <c r="P5329" t="s">
        <v>25</v>
      </c>
      <c r="Q5329" t="s">
        <v>32</v>
      </c>
      <c r="R5329" t="s">
        <v>26</v>
      </c>
      <c r="S5329" t="s">
        <v>17</v>
      </c>
      <c r="T5329" t="s">
        <v>13312</v>
      </c>
      <c r="U5329" s="1">
        <v>45887</v>
      </c>
      <c r="V5329">
        <v>155</v>
      </c>
      <c r="W5329" t="str">
        <f t="shared" si="130"/>
        <v>150-179</v>
      </c>
    </row>
    <row r="5330" spans="1:23" x14ac:dyDescent="0.25">
      <c r="A5330" t="s">
        <v>5579</v>
      </c>
      <c r="B5330">
        <v>8469505266</v>
      </c>
      <c r="C5330">
        <v>9948689412</v>
      </c>
      <c r="D5330" s="1">
        <v>45414</v>
      </c>
      <c r="E5330">
        <v>99215</v>
      </c>
      <c r="F5330">
        <v>99291</v>
      </c>
      <c r="G5330" t="s">
        <v>61</v>
      </c>
      <c r="H5330" s="34">
        <v>87983</v>
      </c>
      <c r="I5330" s="7">
        <v>69507</v>
      </c>
      <c r="J5330" s="7">
        <v>31826.880000000001</v>
      </c>
      <c r="K5330" s="7">
        <v>26559</v>
      </c>
      <c r="L5330" s="7">
        <v>11121.12</v>
      </c>
      <c r="M5330" s="5">
        <v>0.16</v>
      </c>
      <c r="N5330" t="s">
        <v>1138</v>
      </c>
      <c r="O5330" t="s">
        <v>27</v>
      </c>
      <c r="P5330" t="s">
        <v>3148</v>
      </c>
      <c r="Q5330" t="s">
        <v>19</v>
      </c>
      <c r="R5330" t="s">
        <v>27</v>
      </c>
      <c r="S5330" t="s">
        <v>21</v>
      </c>
      <c r="T5330" t="s">
        <v>13311</v>
      </c>
      <c r="U5330" s="1">
        <v>45461</v>
      </c>
      <c r="V5330">
        <v>47</v>
      </c>
      <c r="W5330" t="str">
        <f t="shared" si="130"/>
        <v>30-59</v>
      </c>
    </row>
    <row r="5331" spans="1:23" x14ac:dyDescent="0.25">
      <c r="A5331" t="s">
        <v>5580</v>
      </c>
      <c r="B5331">
        <v>1753214891</v>
      </c>
      <c r="C5331">
        <v>3243835472</v>
      </c>
      <c r="D5331" s="1">
        <v>45886</v>
      </c>
      <c r="E5331">
        <v>99238</v>
      </c>
      <c r="F5331">
        <v>99281</v>
      </c>
      <c r="G5331" t="s">
        <v>3523</v>
      </c>
      <c r="H5331" s="34">
        <v>92865</v>
      </c>
      <c r="I5331" s="7">
        <v>76149</v>
      </c>
      <c r="J5331" s="7">
        <v>56105.18</v>
      </c>
      <c r="K5331" s="7">
        <v>6337</v>
      </c>
      <c r="L5331" s="7">
        <v>13706.82</v>
      </c>
      <c r="M5331" s="5">
        <v>0.18</v>
      </c>
      <c r="N5331" t="s">
        <v>3141</v>
      </c>
      <c r="O5331" t="s">
        <v>30</v>
      </c>
      <c r="P5331" t="s">
        <v>3148</v>
      </c>
      <c r="Q5331" t="s">
        <v>32</v>
      </c>
      <c r="R5331" t="s">
        <v>21</v>
      </c>
      <c r="S5331" t="s">
        <v>27</v>
      </c>
      <c r="T5331" t="s">
        <v>13310</v>
      </c>
      <c r="U5331" s="1">
        <v>45986</v>
      </c>
      <c r="V5331">
        <v>100</v>
      </c>
      <c r="W5331" t="str">
        <f t="shared" si="130"/>
        <v>90-119</v>
      </c>
    </row>
    <row r="5332" spans="1:23" x14ac:dyDescent="0.25">
      <c r="A5332" t="s">
        <v>5581</v>
      </c>
      <c r="B5332">
        <v>6282231427</v>
      </c>
      <c r="C5332">
        <v>9596748949</v>
      </c>
      <c r="D5332" s="1">
        <v>45517</v>
      </c>
      <c r="E5332">
        <v>99215</v>
      </c>
      <c r="F5332">
        <v>99215</v>
      </c>
      <c r="G5332" t="s">
        <v>131</v>
      </c>
      <c r="H5332" s="34">
        <v>81097</v>
      </c>
      <c r="I5332" s="7">
        <v>68932</v>
      </c>
      <c r="J5332" s="7">
        <v>55690.36</v>
      </c>
      <c r="K5332" s="7">
        <v>11863</v>
      </c>
      <c r="L5332" s="7">
        <v>1378.64</v>
      </c>
      <c r="M5332" s="5">
        <v>0.02</v>
      </c>
      <c r="N5332" t="s">
        <v>16</v>
      </c>
      <c r="O5332" t="s">
        <v>27</v>
      </c>
      <c r="P5332" t="s">
        <v>3146</v>
      </c>
      <c r="Q5332" t="s">
        <v>32</v>
      </c>
      <c r="R5332" t="s">
        <v>38</v>
      </c>
      <c r="S5332" t="s">
        <v>27</v>
      </c>
      <c r="T5332" t="s">
        <v>13310</v>
      </c>
      <c r="U5332" s="1">
        <v>45663</v>
      </c>
      <c r="V5332">
        <v>146</v>
      </c>
      <c r="W5332" t="str">
        <f t="shared" si="130"/>
        <v>120-149</v>
      </c>
    </row>
    <row r="5333" spans="1:23" x14ac:dyDescent="0.25">
      <c r="A5333" t="s">
        <v>5582</v>
      </c>
      <c r="B5333">
        <v>7509890679</v>
      </c>
      <c r="C5333">
        <v>7475594677</v>
      </c>
      <c r="D5333" s="1">
        <v>45922</v>
      </c>
      <c r="E5333">
        <v>99223</v>
      </c>
      <c r="F5333">
        <v>85025</v>
      </c>
      <c r="G5333" t="s">
        <v>3537</v>
      </c>
      <c r="H5333" s="34">
        <v>88855</v>
      </c>
      <c r="I5333" s="7">
        <v>57756</v>
      </c>
      <c r="J5333" s="7">
        <v>50825.279999999999</v>
      </c>
      <c r="K5333" s="7">
        <v>0</v>
      </c>
      <c r="L5333" s="7">
        <v>6930.72</v>
      </c>
      <c r="M5333" s="5">
        <v>0.12</v>
      </c>
      <c r="N5333" t="s">
        <v>46</v>
      </c>
      <c r="O5333" t="s">
        <v>17</v>
      </c>
      <c r="P5333" t="s">
        <v>40</v>
      </c>
      <c r="Q5333" t="s">
        <v>19</v>
      </c>
      <c r="R5333" t="s">
        <v>20</v>
      </c>
      <c r="S5333" t="s">
        <v>17</v>
      </c>
      <c r="T5333" t="s">
        <v>13311</v>
      </c>
      <c r="U5333" s="1">
        <v>45952</v>
      </c>
      <c r="V5333">
        <v>30</v>
      </c>
      <c r="W5333" t="str">
        <f t="shared" si="130"/>
        <v>30-59</v>
      </c>
    </row>
    <row r="5334" spans="1:23" x14ac:dyDescent="0.25">
      <c r="A5334" t="s">
        <v>5583</v>
      </c>
      <c r="B5334">
        <v>3533739035</v>
      </c>
      <c r="C5334">
        <v>9189103604</v>
      </c>
      <c r="D5334" s="1">
        <v>45501</v>
      </c>
      <c r="E5334">
        <v>99231</v>
      </c>
      <c r="F5334">
        <v>99292</v>
      </c>
      <c r="G5334" t="s">
        <v>131</v>
      </c>
      <c r="H5334" s="34">
        <v>77425</v>
      </c>
      <c r="I5334" s="7">
        <v>65811</v>
      </c>
      <c r="J5334" s="7">
        <v>50041.78</v>
      </c>
      <c r="K5334" s="7">
        <v>14453</v>
      </c>
      <c r="L5334" s="7">
        <v>1316.22</v>
      </c>
      <c r="M5334" s="5">
        <v>0.02</v>
      </c>
      <c r="N5334" t="s">
        <v>16</v>
      </c>
      <c r="O5334" t="s">
        <v>27</v>
      </c>
      <c r="P5334" t="s">
        <v>40</v>
      </c>
      <c r="Q5334" t="s">
        <v>32</v>
      </c>
      <c r="R5334" t="s">
        <v>43</v>
      </c>
      <c r="S5334" t="s">
        <v>21</v>
      </c>
      <c r="T5334" t="s">
        <v>13310</v>
      </c>
      <c r="U5334" s="1">
        <v>45681</v>
      </c>
      <c r="V5334">
        <v>180</v>
      </c>
      <c r="W5334" t="str">
        <f t="shared" si="130"/>
        <v>180-209</v>
      </c>
    </row>
    <row r="5335" spans="1:23" x14ac:dyDescent="0.25">
      <c r="A5335" t="s">
        <v>5584</v>
      </c>
      <c r="B5335">
        <v>6504863748</v>
      </c>
      <c r="C5335">
        <v>1238190567</v>
      </c>
      <c r="D5335" s="1">
        <v>45446</v>
      </c>
      <c r="E5335">
        <v>99231</v>
      </c>
      <c r="F5335">
        <v>99211</v>
      </c>
      <c r="G5335" t="s">
        <v>166</v>
      </c>
      <c r="H5335" s="34">
        <v>86276</v>
      </c>
      <c r="I5335" s="7">
        <v>62119</v>
      </c>
      <c r="J5335" s="7">
        <v>51343.48</v>
      </c>
      <c r="K5335" s="7">
        <v>5806</v>
      </c>
      <c r="L5335" s="7">
        <v>4969.5200000000004</v>
      </c>
      <c r="M5335" s="5">
        <v>0.08</v>
      </c>
      <c r="N5335" t="s">
        <v>24</v>
      </c>
      <c r="O5335" t="s">
        <v>30</v>
      </c>
      <c r="P5335" t="s">
        <v>3147</v>
      </c>
      <c r="Q5335" t="s">
        <v>32</v>
      </c>
      <c r="R5335" t="s">
        <v>27</v>
      </c>
      <c r="S5335" t="s">
        <v>27</v>
      </c>
      <c r="T5335" t="s">
        <v>13310</v>
      </c>
      <c r="U5335" s="1">
        <v>45547</v>
      </c>
      <c r="V5335">
        <v>101</v>
      </c>
      <c r="W5335" t="str">
        <f t="shared" si="130"/>
        <v>90-119</v>
      </c>
    </row>
    <row r="5336" spans="1:23" x14ac:dyDescent="0.25">
      <c r="A5336" t="s">
        <v>5585</v>
      </c>
      <c r="B5336">
        <v>2632759812</v>
      </c>
      <c r="C5336">
        <v>8381177675</v>
      </c>
      <c r="D5336" s="1">
        <v>45799</v>
      </c>
      <c r="E5336">
        <v>99231</v>
      </c>
      <c r="F5336">
        <v>99203</v>
      </c>
      <c r="G5336" t="s">
        <v>3843</v>
      </c>
      <c r="H5336" s="34">
        <v>52563</v>
      </c>
      <c r="I5336" s="7">
        <v>40999</v>
      </c>
      <c r="J5336" s="7">
        <v>17891.2</v>
      </c>
      <c r="K5336" s="7">
        <v>14908</v>
      </c>
      <c r="L5336" s="7">
        <v>8199.7999999999993</v>
      </c>
      <c r="M5336" s="5">
        <v>0.2</v>
      </c>
      <c r="N5336" t="s">
        <v>3140</v>
      </c>
      <c r="O5336" t="s">
        <v>27</v>
      </c>
      <c r="P5336" t="s">
        <v>97</v>
      </c>
      <c r="Q5336" t="s">
        <v>32</v>
      </c>
      <c r="R5336" t="s">
        <v>21</v>
      </c>
      <c r="S5336" t="s">
        <v>21</v>
      </c>
      <c r="T5336" t="s">
        <v>13310</v>
      </c>
      <c r="U5336" s="1">
        <v>45874</v>
      </c>
      <c r="V5336">
        <v>75</v>
      </c>
      <c r="W5336" t="str">
        <f t="shared" si="130"/>
        <v>60-89</v>
      </c>
    </row>
    <row r="5337" spans="1:23" x14ac:dyDescent="0.25">
      <c r="A5337" t="s">
        <v>5586</v>
      </c>
      <c r="B5337">
        <v>381764083</v>
      </c>
      <c r="C5337">
        <v>3363375739</v>
      </c>
      <c r="D5337" s="1">
        <v>45545</v>
      </c>
      <c r="E5337">
        <v>99222</v>
      </c>
      <c r="F5337">
        <v>99213</v>
      </c>
      <c r="G5337" t="s">
        <v>29</v>
      </c>
      <c r="H5337" s="34">
        <v>64715</v>
      </c>
      <c r="I5337" s="7">
        <v>53066</v>
      </c>
      <c r="J5337" s="7">
        <v>25711.119999999999</v>
      </c>
      <c r="K5337" s="7">
        <v>17803</v>
      </c>
      <c r="L5337" s="7">
        <v>9551.8799999999992</v>
      </c>
      <c r="M5337" s="5">
        <v>0.18</v>
      </c>
      <c r="N5337" t="s">
        <v>3141</v>
      </c>
      <c r="O5337" t="s">
        <v>27</v>
      </c>
      <c r="P5337" t="s">
        <v>25</v>
      </c>
      <c r="Q5337" t="s">
        <v>19</v>
      </c>
      <c r="R5337" t="s">
        <v>43</v>
      </c>
      <c r="S5337" t="s">
        <v>17</v>
      </c>
      <c r="T5337" t="s">
        <v>13310</v>
      </c>
      <c r="U5337" s="1">
        <v>45699</v>
      </c>
      <c r="V5337">
        <v>154</v>
      </c>
      <c r="W5337" t="str">
        <f t="shared" si="130"/>
        <v>150-179</v>
      </c>
    </row>
    <row r="5338" spans="1:23" x14ac:dyDescent="0.25">
      <c r="A5338" t="s">
        <v>5587</v>
      </c>
      <c r="B5338">
        <v>4335084761</v>
      </c>
      <c r="C5338">
        <v>7744937709</v>
      </c>
      <c r="D5338" s="1">
        <v>45495</v>
      </c>
      <c r="E5338">
        <v>99222</v>
      </c>
      <c r="F5338">
        <v>36415</v>
      </c>
      <c r="G5338" t="s">
        <v>29</v>
      </c>
      <c r="H5338" s="34">
        <v>39012</v>
      </c>
      <c r="I5338" s="7">
        <v>30429</v>
      </c>
      <c r="J5338" s="7">
        <v>24343.200000000001</v>
      </c>
      <c r="K5338" s="7">
        <v>0</v>
      </c>
      <c r="L5338" s="7">
        <v>6085.8</v>
      </c>
      <c r="M5338" s="5">
        <v>0.2</v>
      </c>
      <c r="N5338" t="s">
        <v>3140</v>
      </c>
      <c r="O5338" t="s">
        <v>17</v>
      </c>
      <c r="P5338" t="s">
        <v>58</v>
      </c>
      <c r="Q5338" t="s">
        <v>19</v>
      </c>
      <c r="R5338" t="s">
        <v>20</v>
      </c>
      <c r="S5338" t="s">
        <v>17</v>
      </c>
      <c r="T5338" t="s">
        <v>13311</v>
      </c>
      <c r="U5338" s="1">
        <v>45643</v>
      </c>
      <c r="V5338">
        <v>148</v>
      </c>
      <c r="W5338" t="str">
        <f t="shared" si="130"/>
        <v>120-149</v>
      </c>
    </row>
    <row r="5339" spans="1:23" x14ac:dyDescent="0.25">
      <c r="A5339" t="s">
        <v>5588</v>
      </c>
      <c r="B5339">
        <v>6449344867</v>
      </c>
      <c r="C5339">
        <v>4760857773</v>
      </c>
      <c r="D5339" s="1">
        <v>45578</v>
      </c>
      <c r="E5339">
        <v>99223</v>
      </c>
      <c r="F5339">
        <v>99201</v>
      </c>
      <c r="G5339" t="s">
        <v>3323</v>
      </c>
      <c r="H5339" s="34">
        <v>98768</v>
      </c>
      <c r="I5339" s="7">
        <v>79014</v>
      </c>
      <c r="J5339" s="7">
        <v>49458.04</v>
      </c>
      <c r="K5339" s="7">
        <v>18494</v>
      </c>
      <c r="L5339" s="7">
        <v>11061.96</v>
      </c>
      <c r="M5339" s="5">
        <v>0.14000000000000001</v>
      </c>
      <c r="N5339" t="s">
        <v>1135</v>
      </c>
      <c r="O5339" t="s">
        <v>27</v>
      </c>
      <c r="P5339" t="s">
        <v>25</v>
      </c>
      <c r="Q5339" t="s">
        <v>32</v>
      </c>
      <c r="R5339" t="s">
        <v>26</v>
      </c>
      <c r="S5339" t="s">
        <v>21</v>
      </c>
      <c r="T5339" t="s">
        <v>13311</v>
      </c>
      <c r="U5339" s="1">
        <v>45709</v>
      </c>
      <c r="V5339">
        <v>131</v>
      </c>
      <c r="W5339" t="str">
        <f t="shared" si="130"/>
        <v>120-149</v>
      </c>
    </row>
    <row r="5340" spans="1:23" x14ac:dyDescent="0.25">
      <c r="A5340" t="s">
        <v>5589</v>
      </c>
      <c r="B5340">
        <v>1622478896</v>
      </c>
      <c r="C5340">
        <v>7301736170</v>
      </c>
      <c r="D5340" s="1">
        <v>45650</v>
      </c>
      <c r="E5340">
        <v>99233</v>
      </c>
      <c r="F5340">
        <v>99203</v>
      </c>
      <c r="G5340" t="s">
        <v>3306</v>
      </c>
      <c r="H5340" s="34">
        <v>36206</v>
      </c>
      <c r="I5340" s="7">
        <v>27155</v>
      </c>
      <c r="J5340" s="7">
        <v>20462.75</v>
      </c>
      <c r="K5340" s="7">
        <v>2619</v>
      </c>
      <c r="L5340" s="7">
        <v>4073.25</v>
      </c>
      <c r="M5340" s="5">
        <v>0.15</v>
      </c>
      <c r="N5340" t="s">
        <v>1139</v>
      </c>
      <c r="O5340" t="s">
        <v>30</v>
      </c>
      <c r="P5340" t="s">
        <v>35</v>
      </c>
      <c r="Q5340" t="s">
        <v>19</v>
      </c>
      <c r="R5340" t="s">
        <v>38</v>
      </c>
      <c r="S5340" t="s">
        <v>27</v>
      </c>
      <c r="T5340" t="s">
        <v>13312</v>
      </c>
      <c r="U5340" s="1">
        <v>45694</v>
      </c>
      <c r="V5340">
        <v>44</v>
      </c>
      <c r="W5340" t="str">
        <f t="shared" si="130"/>
        <v>30-59</v>
      </c>
    </row>
    <row r="5341" spans="1:23" x14ac:dyDescent="0.25">
      <c r="A5341" t="s">
        <v>5590</v>
      </c>
      <c r="B5341">
        <v>5255189556</v>
      </c>
      <c r="C5341">
        <v>2226922992</v>
      </c>
      <c r="D5341" s="1">
        <v>45326</v>
      </c>
      <c r="E5341">
        <v>99238</v>
      </c>
      <c r="F5341">
        <v>71046</v>
      </c>
      <c r="G5341" t="s">
        <v>83</v>
      </c>
      <c r="H5341" s="34">
        <v>66744</v>
      </c>
      <c r="I5341" s="7">
        <v>56732</v>
      </c>
      <c r="J5341" s="7">
        <v>55597.36</v>
      </c>
      <c r="K5341" s="7">
        <v>0</v>
      </c>
      <c r="L5341" s="7">
        <v>1134.6400000000001</v>
      </c>
      <c r="M5341" s="5">
        <v>0.02</v>
      </c>
      <c r="N5341" t="s">
        <v>16</v>
      </c>
      <c r="O5341" t="s">
        <v>17</v>
      </c>
      <c r="P5341" t="s">
        <v>3149</v>
      </c>
      <c r="Q5341" t="s">
        <v>19</v>
      </c>
      <c r="R5341" t="s">
        <v>20</v>
      </c>
      <c r="S5341" t="s">
        <v>21</v>
      </c>
      <c r="T5341" t="s">
        <v>13312</v>
      </c>
      <c r="U5341" s="1">
        <v>45492</v>
      </c>
      <c r="V5341">
        <v>165</v>
      </c>
      <c r="W5341" t="str">
        <f t="shared" si="130"/>
        <v>150-179</v>
      </c>
    </row>
    <row r="5342" spans="1:23" x14ac:dyDescent="0.25">
      <c r="A5342" t="s">
        <v>5591</v>
      </c>
      <c r="B5342">
        <v>5612577063</v>
      </c>
      <c r="C5342">
        <v>6188255180</v>
      </c>
      <c r="D5342" s="1">
        <v>45690</v>
      </c>
      <c r="E5342">
        <v>99231</v>
      </c>
      <c r="F5342">
        <v>99284</v>
      </c>
      <c r="G5342" t="s">
        <v>140</v>
      </c>
      <c r="H5342" s="34">
        <v>59130</v>
      </c>
      <c r="I5342" s="7">
        <v>48487</v>
      </c>
      <c r="J5342" s="7">
        <v>35048.339999999997</v>
      </c>
      <c r="K5342" s="7">
        <v>4711</v>
      </c>
      <c r="L5342" s="7">
        <v>8727.66</v>
      </c>
      <c r="M5342" s="5">
        <v>0.18</v>
      </c>
      <c r="N5342" t="s">
        <v>3141</v>
      </c>
      <c r="O5342" t="s">
        <v>27</v>
      </c>
      <c r="P5342" t="s">
        <v>31</v>
      </c>
      <c r="Q5342" t="s">
        <v>32</v>
      </c>
      <c r="R5342" t="s">
        <v>21</v>
      </c>
      <c r="S5342" t="s">
        <v>17</v>
      </c>
      <c r="T5342" t="s">
        <v>13311</v>
      </c>
      <c r="U5342" s="1">
        <v>45784</v>
      </c>
      <c r="V5342">
        <v>94</v>
      </c>
      <c r="W5342" t="str">
        <f t="shared" si="130"/>
        <v>90-119</v>
      </c>
    </row>
    <row r="5343" spans="1:23" x14ac:dyDescent="0.25">
      <c r="A5343" t="s">
        <v>5592</v>
      </c>
      <c r="B5343">
        <v>3291491943</v>
      </c>
      <c r="C5343">
        <v>7430912212</v>
      </c>
      <c r="D5343" s="1">
        <v>45383</v>
      </c>
      <c r="E5343">
        <v>99232</v>
      </c>
      <c r="F5343">
        <v>93000</v>
      </c>
      <c r="G5343" t="s">
        <v>207</v>
      </c>
      <c r="H5343" s="34">
        <v>46886</v>
      </c>
      <c r="I5343" s="7">
        <v>37040</v>
      </c>
      <c r="J5343" s="7">
        <v>26758.6</v>
      </c>
      <c r="K5343" s="7">
        <v>4355</v>
      </c>
      <c r="L5343" s="7">
        <v>5926.4</v>
      </c>
      <c r="M5343" s="5">
        <v>0.16</v>
      </c>
      <c r="N5343" t="s">
        <v>1138</v>
      </c>
      <c r="O5343" t="s">
        <v>30</v>
      </c>
      <c r="P5343" t="s">
        <v>3147</v>
      </c>
      <c r="Q5343" t="s">
        <v>19</v>
      </c>
      <c r="R5343" t="s">
        <v>43</v>
      </c>
      <c r="S5343" t="s">
        <v>21</v>
      </c>
      <c r="T5343" t="s">
        <v>13310</v>
      </c>
      <c r="U5343" s="1">
        <v>45548</v>
      </c>
      <c r="V5343">
        <v>165</v>
      </c>
      <c r="W5343" t="str">
        <f t="shared" si="130"/>
        <v>150-179</v>
      </c>
    </row>
    <row r="5344" spans="1:23" x14ac:dyDescent="0.25">
      <c r="A5344" t="s">
        <v>5593</v>
      </c>
      <c r="B5344">
        <v>8313299513</v>
      </c>
      <c r="C5344">
        <v>9087326892</v>
      </c>
      <c r="D5344" s="1">
        <v>45744</v>
      </c>
      <c r="E5344">
        <v>99232</v>
      </c>
      <c r="F5344">
        <v>99285</v>
      </c>
      <c r="G5344" t="s">
        <v>3272</v>
      </c>
      <c r="H5344" s="34">
        <v>29686</v>
      </c>
      <c r="I5344" s="7">
        <v>23452</v>
      </c>
      <c r="J5344" s="7">
        <v>11526.68</v>
      </c>
      <c r="K5344" s="7">
        <v>8173</v>
      </c>
      <c r="L5344" s="7">
        <v>3752.32</v>
      </c>
      <c r="M5344" s="5">
        <v>0.16</v>
      </c>
      <c r="N5344" t="s">
        <v>1138</v>
      </c>
      <c r="O5344" t="s">
        <v>27</v>
      </c>
      <c r="P5344" t="s">
        <v>25</v>
      </c>
      <c r="Q5344" t="s">
        <v>32</v>
      </c>
      <c r="R5344" t="s">
        <v>27</v>
      </c>
      <c r="S5344" t="s">
        <v>21</v>
      </c>
      <c r="T5344" t="s">
        <v>13311</v>
      </c>
      <c r="U5344" s="1">
        <v>45862</v>
      </c>
      <c r="V5344">
        <v>118</v>
      </c>
      <c r="W5344" t="str">
        <f t="shared" si="130"/>
        <v>90-119</v>
      </c>
    </row>
    <row r="5345" spans="1:23" x14ac:dyDescent="0.25">
      <c r="A5345" t="s">
        <v>5594</v>
      </c>
      <c r="B5345">
        <v>4676096398</v>
      </c>
      <c r="C5345">
        <v>2660273900</v>
      </c>
      <c r="D5345" s="1">
        <v>45389</v>
      </c>
      <c r="E5345">
        <v>99223</v>
      </c>
      <c r="F5345">
        <v>99211</v>
      </c>
      <c r="G5345" t="s">
        <v>3218</v>
      </c>
      <c r="H5345" s="34">
        <v>88974</v>
      </c>
      <c r="I5345" s="7">
        <v>69400</v>
      </c>
      <c r="J5345" s="7">
        <v>55520</v>
      </c>
      <c r="K5345" s="7">
        <v>0</v>
      </c>
      <c r="L5345" s="7">
        <v>13880</v>
      </c>
      <c r="M5345" s="5">
        <v>0.2</v>
      </c>
      <c r="N5345" t="s">
        <v>3140</v>
      </c>
      <c r="O5345" t="s">
        <v>17</v>
      </c>
      <c r="P5345" t="s">
        <v>97</v>
      </c>
      <c r="Q5345" t="s">
        <v>19</v>
      </c>
      <c r="R5345" t="s">
        <v>20</v>
      </c>
      <c r="S5345" t="s">
        <v>27</v>
      </c>
      <c r="T5345" t="s">
        <v>13310</v>
      </c>
      <c r="U5345" s="1">
        <v>45437</v>
      </c>
      <c r="V5345">
        <v>48</v>
      </c>
      <c r="W5345" t="str">
        <f t="shared" si="130"/>
        <v>30-59</v>
      </c>
    </row>
    <row r="5346" spans="1:23" x14ac:dyDescent="0.25">
      <c r="A5346" t="s">
        <v>5595</v>
      </c>
      <c r="B5346">
        <v>6287283396</v>
      </c>
      <c r="C5346">
        <v>4721979086</v>
      </c>
      <c r="D5346" s="1">
        <v>45744</v>
      </c>
      <c r="E5346">
        <v>99231</v>
      </c>
      <c r="F5346">
        <v>81000</v>
      </c>
      <c r="G5346" t="s">
        <v>3428</v>
      </c>
      <c r="H5346" s="34">
        <v>88041</v>
      </c>
      <c r="I5346" s="7">
        <v>68672</v>
      </c>
      <c r="J5346" s="7">
        <v>54937.599999999999</v>
      </c>
      <c r="K5346" s="7">
        <v>0</v>
      </c>
      <c r="L5346" s="7">
        <v>13734.4</v>
      </c>
      <c r="M5346" s="5">
        <v>0.2</v>
      </c>
      <c r="N5346" t="s">
        <v>3140</v>
      </c>
      <c r="O5346" t="s">
        <v>17</v>
      </c>
      <c r="P5346" t="s">
        <v>97</v>
      </c>
      <c r="Q5346" t="s">
        <v>32</v>
      </c>
      <c r="R5346" t="s">
        <v>21</v>
      </c>
      <c r="S5346" t="s">
        <v>21</v>
      </c>
      <c r="T5346" t="s">
        <v>13311</v>
      </c>
      <c r="U5346" s="1">
        <v>45853</v>
      </c>
      <c r="V5346">
        <v>109</v>
      </c>
      <c r="W5346" t="str">
        <f t="shared" si="130"/>
        <v>90-119</v>
      </c>
    </row>
    <row r="5347" spans="1:23" x14ac:dyDescent="0.25">
      <c r="A5347" t="s">
        <v>5596</v>
      </c>
      <c r="B5347">
        <v>5950024871</v>
      </c>
      <c r="C5347">
        <v>7490657961</v>
      </c>
      <c r="D5347" s="1">
        <v>45844</v>
      </c>
      <c r="E5347">
        <v>99223</v>
      </c>
      <c r="F5347">
        <v>99215</v>
      </c>
      <c r="G5347" t="s">
        <v>198</v>
      </c>
      <c r="H5347" s="34">
        <v>53488</v>
      </c>
      <c r="I5347" s="7">
        <v>34767</v>
      </c>
      <c r="J5347" s="7">
        <v>26817.96</v>
      </c>
      <c r="K5347" s="7">
        <v>3777</v>
      </c>
      <c r="L5347" s="7">
        <v>4172.04</v>
      </c>
      <c r="M5347" s="5">
        <v>0.12</v>
      </c>
      <c r="N5347" t="s">
        <v>46</v>
      </c>
      <c r="O5347" t="s">
        <v>30</v>
      </c>
      <c r="P5347" t="s">
        <v>3146</v>
      </c>
      <c r="Q5347" t="s">
        <v>32</v>
      </c>
      <c r="R5347" t="s">
        <v>43</v>
      </c>
      <c r="S5347" t="s">
        <v>21</v>
      </c>
      <c r="T5347" t="s">
        <v>13312</v>
      </c>
      <c r="U5347" s="1">
        <v>45960</v>
      </c>
      <c r="V5347">
        <v>116</v>
      </c>
      <c r="W5347" t="str">
        <f t="shared" si="130"/>
        <v>90-119</v>
      </c>
    </row>
    <row r="5348" spans="1:23" x14ac:dyDescent="0.25">
      <c r="A5348" t="s">
        <v>5597</v>
      </c>
      <c r="B5348">
        <v>434941878</v>
      </c>
      <c r="C5348">
        <v>8352630267</v>
      </c>
      <c r="D5348" s="1">
        <v>45515</v>
      </c>
      <c r="E5348">
        <v>99222</v>
      </c>
      <c r="F5348">
        <v>99282</v>
      </c>
      <c r="G5348" t="s">
        <v>67</v>
      </c>
      <c r="H5348" s="34">
        <v>24627</v>
      </c>
      <c r="I5348" s="7">
        <v>19455</v>
      </c>
      <c r="J5348" s="7">
        <v>16342.2</v>
      </c>
      <c r="K5348" s="7">
        <v>0</v>
      </c>
      <c r="L5348" s="7">
        <v>3112.8</v>
      </c>
      <c r="M5348" s="5">
        <v>0.16</v>
      </c>
      <c r="N5348" t="s">
        <v>1138</v>
      </c>
      <c r="O5348" t="s">
        <v>17</v>
      </c>
      <c r="P5348" t="s">
        <v>3148</v>
      </c>
      <c r="Q5348" t="s">
        <v>19</v>
      </c>
      <c r="R5348" t="s">
        <v>26</v>
      </c>
      <c r="S5348" t="s">
        <v>27</v>
      </c>
      <c r="T5348" t="s">
        <v>13310</v>
      </c>
      <c r="U5348" s="1">
        <v>45613</v>
      </c>
      <c r="V5348">
        <v>98</v>
      </c>
      <c r="W5348" t="str">
        <f t="shared" si="130"/>
        <v>90-119</v>
      </c>
    </row>
    <row r="5349" spans="1:23" x14ac:dyDescent="0.25">
      <c r="A5349" t="s">
        <v>5598</v>
      </c>
      <c r="B5349">
        <v>9410454008</v>
      </c>
      <c r="C5349">
        <v>969328587</v>
      </c>
      <c r="D5349" s="1">
        <v>45713</v>
      </c>
      <c r="E5349">
        <v>99232</v>
      </c>
      <c r="F5349">
        <v>80053</v>
      </c>
      <c r="G5349" t="s">
        <v>171</v>
      </c>
      <c r="H5349" s="34">
        <v>78711</v>
      </c>
      <c r="I5349" s="7">
        <v>64543</v>
      </c>
      <c r="J5349" s="7">
        <v>28630.26</v>
      </c>
      <c r="K5349" s="7">
        <v>24295</v>
      </c>
      <c r="L5349" s="7">
        <v>11617.74</v>
      </c>
      <c r="M5349" s="5">
        <v>0.18</v>
      </c>
      <c r="N5349" t="s">
        <v>3141</v>
      </c>
      <c r="O5349" t="s">
        <v>27</v>
      </c>
      <c r="P5349" t="s">
        <v>55</v>
      </c>
      <c r="Q5349" t="s">
        <v>19</v>
      </c>
      <c r="R5349" t="s">
        <v>20</v>
      </c>
      <c r="S5349" t="s">
        <v>17</v>
      </c>
      <c r="T5349" t="s">
        <v>13311</v>
      </c>
      <c r="U5349" s="1">
        <v>45806</v>
      </c>
      <c r="V5349">
        <v>93</v>
      </c>
      <c r="W5349" t="str">
        <f t="shared" si="130"/>
        <v>90-119</v>
      </c>
    </row>
    <row r="5350" spans="1:23" x14ac:dyDescent="0.25">
      <c r="A5350" t="s">
        <v>5599</v>
      </c>
      <c r="B5350">
        <v>1173824170</v>
      </c>
      <c r="C5350">
        <v>4598826511</v>
      </c>
      <c r="D5350" s="1">
        <v>45378</v>
      </c>
      <c r="E5350">
        <v>99222</v>
      </c>
      <c r="F5350">
        <v>80053</v>
      </c>
      <c r="G5350" t="s">
        <v>3232</v>
      </c>
      <c r="H5350" s="34">
        <v>61620</v>
      </c>
      <c r="I5350" s="7">
        <v>46215</v>
      </c>
      <c r="J5350" s="7">
        <v>33445.75</v>
      </c>
      <c r="K5350" s="7">
        <v>5837</v>
      </c>
      <c r="L5350" s="7">
        <v>6932.25</v>
      </c>
      <c r="M5350" s="5">
        <v>0.15</v>
      </c>
      <c r="N5350" t="s">
        <v>1139</v>
      </c>
      <c r="O5350" t="s">
        <v>30</v>
      </c>
      <c r="P5350" t="s">
        <v>55</v>
      </c>
      <c r="Q5350" t="s">
        <v>19</v>
      </c>
      <c r="R5350" t="s">
        <v>38</v>
      </c>
      <c r="S5350" t="s">
        <v>21</v>
      </c>
      <c r="T5350" t="s">
        <v>13312</v>
      </c>
      <c r="U5350" s="1">
        <v>45416</v>
      </c>
      <c r="V5350">
        <v>38</v>
      </c>
      <c r="W5350" t="str">
        <f t="shared" si="130"/>
        <v>30-59</v>
      </c>
    </row>
    <row r="5351" spans="1:23" x14ac:dyDescent="0.25">
      <c r="A5351" t="s">
        <v>5600</v>
      </c>
      <c r="B5351">
        <v>6361255790</v>
      </c>
      <c r="C5351">
        <v>5206193892</v>
      </c>
      <c r="D5351" s="1">
        <v>45369</v>
      </c>
      <c r="E5351">
        <v>99215</v>
      </c>
      <c r="F5351">
        <v>93000</v>
      </c>
      <c r="G5351" t="s">
        <v>3192</v>
      </c>
      <c r="H5351" s="34">
        <v>34191</v>
      </c>
      <c r="I5351" s="7">
        <v>27011</v>
      </c>
      <c r="J5351" s="7">
        <v>22689.24</v>
      </c>
      <c r="K5351" s="7">
        <v>0</v>
      </c>
      <c r="L5351" s="7">
        <v>4321.76</v>
      </c>
      <c r="M5351" s="5">
        <v>0.16</v>
      </c>
      <c r="N5351" t="s">
        <v>1138</v>
      </c>
      <c r="O5351" t="s">
        <v>17</v>
      </c>
      <c r="P5351" t="s">
        <v>31</v>
      </c>
      <c r="Q5351" t="s">
        <v>32</v>
      </c>
      <c r="R5351" t="s">
        <v>20</v>
      </c>
      <c r="S5351" t="s">
        <v>17</v>
      </c>
      <c r="T5351" t="s">
        <v>13310</v>
      </c>
      <c r="U5351" s="1">
        <v>45469</v>
      </c>
      <c r="V5351">
        <v>100</v>
      </c>
      <c r="W5351" t="str">
        <f t="shared" si="130"/>
        <v>90-119</v>
      </c>
    </row>
    <row r="5352" spans="1:23" x14ac:dyDescent="0.25">
      <c r="A5352" t="s">
        <v>5601</v>
      </c>
      <c r="B5352">
        <v>8856500901</v>
      </c>
      <c r="C5352">
        <v>874292075</v>
      </c>
      <c r="D5352" s="1">
        <v>45475</v>
      </c>
      <c r="E5352">
        <v>99214</v>
      </c>
      <c r="F5352">
        <v>99215</v>
      </c>
      <c r="G5352" t="s">
        <v>3232</v>
      </c>
      <c r="H5352" s="34">
        <v>28281</v>
      </c>
      <c r="I5352" s="7">
        <v>24039</v>
      </c>
      <c r="J5352" s="7">
        <v>20247.22</v>
      </c>
      <c r="K5352" s="7">
        <v>3311</v>
      </c>
      <c r="L5352" s="7">
        <v>480.78</v>
      </c>
      <c r="M5352" s="5">
        <v>0.02</v>
      </c>
      <c r="N5352" t="s">
        <v>16</v>
      </c>
      <c r="O5352" t="s">
        <v>30</v>
      </c>
      <c r="P5352" t="s">
        <v>3149</v>
      </c>
      <c r="Q5352" t="s">
        <v>19</v>
      </c>
      <c r="R5352" t="s">
        <v>43</v>
      </c>
      <c r="S5352" t="s">
        <v>21</v>
      </c>
      <c r="T5352" t="s">
        <v>13312</v>
      </c>
      <c r="U5352" s="1">
        <v>45616</v>
      </c>
      <c r="V5352">
        <v>141</v>
      </c>
      <c r="W5352" t="str">
        <f t="shared" si="130"/>
        <v>120-149</v>
      </c>
    </row>
    <row r="5353" spans="1:23" x14ac:dyDescent="0.25">
      <c r="A5353" t="s">
        <v>5602</v>
      </c>
      <c r="B5353">
        <v>871951240</v>
      </c>
      <c r="C5353">
        <v>7030383852</v>
      </c>
      <c r="D5353" s="1">
        <v>45590</v>
      </c>
      <c r="E5353">
        <v>99213</v>
      </c>
      <c r="F5353">
        <v>93000</v>
      </c>
      <c r="G5353" t="s">
        <v>3187</v>
      </c>
      <c r="H5353" s="34">
        <v>54448</v>
      </c>
      <c r="I5353" s="7">
        <v>44647</v>
      </c>
      <c r="J5353" s="7">
        <v>36610.54</v>
      </c>
      <c r="K5353" s="7">
        <v>0</v>
      </c>
      <c r="L5353" s="7">
        <v>8036.46</v>
      </c>
      <c r="M5353" s="5">
        <v>0.18</v>
      </c>
      <c r="N5353" t="s">
        <v>3141</v>
      </c>
      <c r="O5353" t="s">
        <v>17</v>
      </c>
      <c r="P5353" t="s">
        <v>40</v>
      </c>
      <c r="Q5353" t="s">
        <v>19</v>
      </c>
      <c r="R5353" t="s">
        <v>26</v>
      </c>
      <c r="S5353" t="s">
        <v>17</v>
      </c>
      <c r="T5353" t="s">
        <v>13310</v>
      </c>
      <c r="U5353" s="1">
        <v>45699</v>
      </c>
      <c r="V5353">
        <v>109</v>
      </c>
      <c r="W5353" t="str">
        <f t="shared" si="130"/>
        <v>90-119</v>
      </c>
    </row>
    <row r="5354" spans="1:23" x14ac:dyDescent="0.25">
      <c r="A5354" t="s">
        <v>5603</v>
      </c>
      <c r="B5354">
        <v>3944817759</v>
      </c>
      <c r="C5354">
        <v>1878908762</v>
      </c>
      <c r="D5354" s="1">
        <v>45457</v>
      </c>
      <c r="E5354">
        <v>99238</v>
      </c>
      <c r="F5354">
        <v>99281</v>
      </c>
      <c r="G5354" t="s">
        <v>3673</v>
      </c>
      <c r="H5354" s="34">
        <v>56421</v>
      </c>
      <c r="I5354" s="7">
        <v>42316</v>
      </c>
      <c r="J5354" s="7">
        <v>27754.6</v>
      </c>
      <c r="K5354" s="7">
        <v>8214</v>
      </c>
      <c r="L5354" s="7">
        <v>6347.4</v>
      </c>
      <c r="M5354" s="5">
        <v>0.15</v>
      </c>
      <c r="N5354" t="s">
        <v>1139</v>
      </c>
      <c r="O5354" t="s">
        <v>27</v>
      </c>
      <c r="P5354" t="s">
        <v>3150</v>
      </c>
      <c r="Q5354" t="s">
        <v>32</v>
      </c>
      <c r="R5354" t="s">
        <v>43</v>
      </c>
      <c r="S5354" t="s">
        <v>17</v>
      </c>
      <c r="T5354" t="s">
        <v>13312</v>
      </c>
      <c r="U5354" s="1">
        <v>45557</v>
      </c>
      <c r="V5354">
        <v>100</v>
      </c>
      <c r="W5354" t="str">
        <f t="shared" si="130"/>
        <v>90-119</v>
      </c>
    </row>
    <row r="5355" spans="1:23" x14ac:dyDescent="0.25">
      <c r="A5355" t="s">
        <v>5604</v>
      </c>
      <c r="B5355">
        <v>3154409021</v>
      </c>
      <c r="C5355">
        <v>4293953075</v>
      </c>
      <c r="D5355" s="1">
        <v>45564</v>
      </c>
      <c r="E5355">
        <v>99215</v>
      </c>
      <c r="F5355">
        <v>99215</v>
      </c>
      <c r="G5355" t="s">
        <v>57</v>
      </c>
      <c r="H5355" s="34">
        <v>14155</v>
      </c>
      <c r="I5355" s="7">
        <v>12032</v>
      </c>
      <c r="J5355" s="7">
        <v>11791.36</v>
      </c>
      <c r="K5355" s="7">
        <v>0</v>
      </c>
      <c r="L5355" s="7">
        <v>240.64</v>
      </c>
      <c r="M5355" s="5">
        <v>0.02</v>
      </c>
      <c r="N5355" t="s">
        <v>16</v>
      </c>
      <c r="O5355" t="s">
        <v>17</v>
      </c>
      <c r="P5355" t="s">
        <v>3147</v>
      </c>
      <c r="Q5355" t="s">
        <v>19</v>
      </c>
      <c r="R5355" t="s">
        <v>20</v>
      </c>
      <c r="S5355" t="s">
        <v>17</v>
      </c>
      <c r="T5355" t="s">
        <v>13312</v>
      </c>
      <c r="U5355" s="1">
        <v>45648</v>
      </c>
      <c r="V5355">
        <v>84</v>
      </c>
      <c r="W5355" t="str">
        <f t="shared" si="130"/>
        <v>60-89</v>
      </c>
    </row>
    <row r="5356" spans="1:23" x14ac:dyDescent="0.25">
      <c r="A5356" t="s">
        <v>5605</v>
      </c>
      <c r="B5356">
        <v>2649482895</v>
      </c>
      <c r="C5356">
        <v>4142100397</v>
      </c>
      <c r="D5356" s="1">
        <v>45636</v>
      </c>
      <c r="E5356">
        <v>99238</v>
      </c>
      <c r="F5356">
        <v>99291</v>
      </c>
      <c r="G5356" t="s">
        <v>81</v>
      </c>
      <c r="H5356" s="34">
        <v>77492</v>
      </c>
      <c r="I5356" s="7">
        <v>58119</v>
      </c>
      <c r="J5356" s="7">
        <v>49401.15</v>
      </c>
      <c r="K5356" s="7">
        <v>0</v>
      </c>
      <c r="L5356" s="7">
        <v>8717.85</v>
      </c>
      <c r="M5356" s="5">
        <v>0.15</v>
      </c>
      <c r="N5356" t="s">
        <v>1139</v>
      </c>
      <c r="O5356" t="s">
        <v>17</v>
      </c>
      <c r="P5356" t="s">
        <v>58</v>
      </c>
      <c r="Q5356" t="s">
        <v>19</v>
      </c>
      <c r="R5356" t="s">
        <v>38</v>
      </c>
      <c r="S5356" t="s">
        <v>21</v>
      </c>
      <c r="T5356" t="s">
        <v>13311</v>
      </c>
      <c r="U5356" s="1">
        <v>45712</v>
      </c>
      <c r="V5356">
        <v>76</v>
      </c>
      <c r="W5356" t="str">
        <f t="shared" si="130"/>
        <v>60-89</v>
      </c>
    </row>
    <row r="5357" spans="1:23" x14ac:dyDescent="0.25">
      <c r="A5357" t="s">
        <v>5606</v>
      </c>
      <c r="B5357">
        <v>5230123479</v>
      </c>
      <c r="C5357">
        <v>6993441527</v>
      </c>
      <c r="D5357" s="1">
        <v>45466</v>
      </c>
      <c r="E5357">
        <v>99213</v>
      </c>
      <c r="F5357">
        <v>99284</v>
      </c>
      <c r="G5357" t="s">
        <v>3158</v>
      </c>
      <c r="H5357" s="34">
        <v>57538</v>
      </c>
      <c r="I5357" s="7">
        <v>48907</v>
      </c>
      <c r="J5357" s="7">
        <v>39599.86</v>
      </c>
      <c r="K5357" s="7">
        <v>8329</v>
      </c>
      <c r="L5357" s="7">
        <v>978.14</v>
      </c>
      <c r="M5357" s="5">
        <v>0.02</v>
      </c>
      <c r="N5357" t="s">
        <v>16</v>
      </c>
      <c r="O5357" t="s">
        <v>27</v>
      </c>
      <c r="P5357" t="s">
        <v>58</v>
      </c>
      <c r="Q5357" t="s">
        <v>32</v>
      </c>
      <c r="R5357" t="s">
        <v>38</v>
      </c>
      <c r="S5357" t="s">
        <v>17</v>
      </c>
      <c r="T5357" t="s">
        <v>13312</v>
      </c>
      <c r="U5357" s="1">
        <v>45597</v>
      </c>
      <c r="V5357">
        <v>131</v>
      </c>
      <c r="W5357" t="str">
        <f t="shared" si="130"/>
        <v>120-149</v>
      </c>
    </row>
    <row r="5358" spans="1:23" x14ac:dyDescent="0.25">
      <c r="A5358" t="s">
        <v>5607</v>
      </c>
      <c r="B5358">
        <v>4039628666</v>
      </c>
      <c r="C5358">
        <v>7884832480</v>
      </c>
      <c r="D5358" s="1">
        <v>45351</v>
      </c>
      <c r="E5358">
        <v>99223</v>
      </c>
      <c r="F5358">
        <v>99292</v>
      </c>
      <c r="G5358" t="s">
        <v>34</v>
      </c>
      <c r="H5358" s="34">
        <v>56709</v>
      </c>
      <c r="I5358" s="7">
        <v>42532</v>
      </c>
      <c r="J5358" s="7">
        <v>32090.199999999997</v>
      </c>
      <c r="K5358" s="7">
        <v>4062</v>
      </c>
      <c r="L5358" s="7">
        <v>6379.8</v>
      </c>
      <c r="M5358" s="5">
        <v>0.15</v>
      </c>
      <c r="N5358" t="s">
        <v>1139</v>
      </c>
      <c r="O5358" t="s">
        <v>30</v>
      </c>
      <c r="P5358" t="s">
        <v>58</v>
      </c>
      <c r="Q5358" t="s">
        <v>32</v>
      </c>
      <c r="R5358" t="s">
        <v>27</v>
      </c>
      <c r="S5358" t="s">
        <v>17</v>
      </c>
      <c r="T5358" t="s">
        <v>13311</v>
      </c>
      <c r="U5358" s="1">
        <v>45404</v>
      </c>
      <c r="V5358">
        <v>53</v>
      </c>
      <c r="W5358" t="str">
        <f t="shared" si="130"/>
        <v>30-59</v>
      </c>
    </row>
    <row r="5359" spans="1:23" x14ac:dyDescent="0.25">
      <c r="A5359" t="s">
        <v>5608</v>
      </c>
      <c r="B5359">
        <v>3475608771</v>
      </c>
      <c r="C5359">
        <v>4057211017</v>
      </c>
      <c r="D5359" s="1">
        <v>45707</v>
      </c>
      <c r="E5359">
        <v>99238</v>
      </c>
      <c r="F5359">
        <v>36415</v>
      </c>
      <c r="G5359" t="s">
        <v>219</v>
      </c>
      <c r="H5359" s="34">
        <v>35495</v>
      </c>
      <c r="I5359" s="7">
        <v>23072</v>
      </c>
      <c r="J5359" s="7">
        <v>13918.36</v>
      </c>
      <c r="K5359" s="7">
        <v>6385</v>
      </c>
      <c r="L5359" s="7">
        <v>2768.64</v>
      </c>
      <c r="M5359" s="5">
        <v>0.12</v>
      </c>
      <c r="N5359" t="s">
        <v>46</v>
      </c>
      <c r="O5359" t="s">
        <v>27</v>
      </c>
      <c r="P5359" t="s">
        <v>35</v>
      </c>
      <c r="Q5359" t="s">
        <v>32</v>
      </c>
      <c r="R5359" t="s">
        <v>43</v>
      </c>
      <c r="S5359" t="s">
        <v>27</v>
      </c>
      <c r="T5359" t="s">
        <v>13312</v>
      </c>
      <c r="U5359" s="1">
        <v>45844</v>
      </c>
      <c r="V5359">
        <v>137</v>
      </c>
      <c r="W5359" t="str">
        <f t="shared" si="130"/>
        <v>120-149</v>
      </c>
    </row>
    <row r="5360" spans="1:23" x14ac:dyDescent="0.25">
      <c r="A5360" t="s">
        <v>5609</v>
      </c>
      <c r="B5360">
        <v>5237239035</v>
      </c>
      <c r="C5360">
        <v>9811138733</v>
      </c>
      <c r="D5360" s="1">
        <v>45939</v>
      </c>
      <c r="E5360">
        <v>99214</v>
      </c>
      <c r="F5360">
        <v>90834</v>
      </c>
      <c r="G5360" t="s">
        <v>307</v>
      </c>
      <c r="H5360" s="34">
        <v>79321</v>
      </c>
      <c r="I5360" s="7">
        <v>65043</v>
      </c>
      <c r="J5360" s="7">
        <v>53335.26</v>
      </c>
      <c r="K5360" s="7">
        <v>0</v>
      </c>
      <c r="L5360" s="7">
        <v>11707.74</v>
      </c>
      <c r="M5360" s="5">
        <v>0.18</v>
      </c>
      <c r="N5360" t="s">
        <v>3141</v>
      </c>
      <c r="O5360" t="s">
        <v>17</v>
      </c>
      <c r="P5360" t="s">
        <v>3148</v>
      </c>
      <c r="Q5360" t="s">
        <v>32</v>
      </c>
      <c r="R5360" t="s">
        <v>27</v>
      </c>
      <c r="S5360" t="s">
        <v>17</v>
      </c>
      <c r="T5360" t="s">
        <v>13311</v>
      </c>
      <c r="U5360" s="1">
        <v>46059</v>
      </c>
      <c r="V5360">
        <v>120</v>
      </c>
      <c r="W5360" t="str">
        <f t="shared" si="130"/>
        <v>120-149</v>
      </c>
    </row>
    <row r="5361" spans="1:23" x14ac:dyDescent="0.25">
      <c r="A5361" t="s">
        <v>5610</v>
      </c>
      <c r="B5361">
        <v>692747396</v>
      </c>
      <c r="C5361">
        <v>5284800050</v>
      </c>
      <c r="D5361" s="1">
        <v>45548</v>
      </c>
      <c r="E5361">
        <v>99213</v>
      </c>
      <c r="F5361">
        <v>99283</v>
      </c>
      <c r="G5361" t="s">
        <v>191</v>
      </c>
      <c r="H5361" s="34">
        <v>57532</v>
      </c>
      <c r="I5361" s="7">
        <v>43149</v>
      </c>
      <c r="J5361" s="7">
        <v>36676.65</v>
      </c>
      <c r="K5361" s="7">
        <v>0</v>
      </c>
      <c r="L5361" s="7">
        <v>6472.35</v>
      </c>
      <c r="M5361" s="5">
        <v>0.15</v>
      </c>
      <c r="N5361" t="s">
        <v>1139</v>
      </c>
      <c r="O5361" t="s">
        <v>17</v>
      </c>
      <c r="P5361" t="s">
        <v>55</v>
      </c>
      <c r="Q5361" t="s">
        <v>19</v>
      </c>
      <c r="R5361" t="s">
        <v>21</v>
      </c>
      <c r="S5361" t="s">
        <v>21</v>
      </c>
      <c r="T5361" t="s">
        <v>13310</v>
      </c>
      <c r="U5361" s="1">
        <v>45663</v>
      </c>
      <c r="V5361">
        <v>115</v>
      </c>
      <c r="W5361" t="str">
        <f t="shared" si="130"/>
        <v>90-119</v>
      </c>
    </row>
    <row r="5362" spans="1:23" x14ac:dyDescent="0.25">
      <c r="A5362" t="s">
        <v>5611</v>
      </c>
      <c r="B5362">
        <v>815788810</v>
      </c>
      <c r="C5362">
        <v>3141386792</v>
      </c>
      <c r="D5362" s="1">
        <v>45764</v>
      </c>
      <c r="E5362">
        <v>99213</v>
      </c>
      <c r="F5362">
        <v>99284</v>
      </c>
      <c r="G5362" t="s">
        <v>3394</v>
      </c>
      <c r="H5362" s="34">
        <v>20169</v>
      </c>
      <c r="I5362" s="7">
        <v>13110</v>
      </c>
      <c r="J5362" s="7">
        <v>11536.8</v>
      </c>
      <c r="K5362" s="7">
        <v>0</v>
      </c>
      <c r="L5362" s="7">
        <v>1573.2</v>
      </c>
      <c r="M5362" s="5">
        <v>0.12</v>
      </c>
      <c r="N5362" t="s">
        <v>46</v>
      </c>
      <c r="O5362" t="s">
        <v>17</v>
      </c>
      <c r="P5362" t="s">
        <v>3149</v>
      </c>
      <c r="Q5362" t="s">
        <v>19</v>
      </c>
      <c r="R5362" t="s">
        <v>26</v>
      </c>
      <c r="S5362" t="s">
        <v>17</v>
      </c>
      <c r="T5362" t="s">
        <v>13311</v>
      </c>
      <c r="U5362" s="1">
        <v>45859</v>
      </c>
      <c r="V5362">
        <v>95</v>
      </c>
      <c r="W5362" t="str">
        <f t="shared" si="130"/>
        <v>90-119</v>
      </c>
    </row>
    <row r="5363" spans="1:23" x14ac:dyDescent="0.25">
      <c r="A5363" t="s">
        <v>5612</v>
      </c>
      <c r="B5363">
        <v>645342306</v>
      </c>
      <c r="C5363">
        <v>8282123925</v>
      </c>
      <c r="D5363" s="1">
        <v>45605</v>
      </c>
      <c r="E5363">
        <v>99232</v>
      </c>
      <c r="F5363">
        <v>99214</v>
      </c>
      <c r="G5363" t="s">
        <v>178</v>
      </c>
      <c r="H5363" s="34">
        <v>89776</v>
      </c>
      <c r="I5363" s="7">
        <v>64639</v>
      </c>
      <c r="J5363" s="7">
        <v>32359.88</v>
      </c>
      <c r="K5363" s="7">
        <v>27108</v>
      </c>
      <c r="L5363" s="7">
        <v>5171.12</v>
      </c>
      <c r="M5363" s="5">
        <v>0.08</v>
      </c>
      <c r="N5363" t="s">
        <v>24</v>
      </c>
      <c r="O5363" t="s">
        <v>27</v>
      </c>
      <c r="P5363" t="s">
        <v>97</v>
      </c>
      <c r="Q5363" t="s">
        <v>19</v>
      </c>
      <c r="R5363" t="s">
        <v>43</v>
      </c>
      <c r="S5363" t="s">
        <v>21</v>
      </c>
      <c r="T5363" t="s">
        <v>13311</v>
      </c>
      <c r="U5363" s="1">
        <v>45764</v>
      </c>
      <c r="V5363">
        <v>159</v>
      </c>
      <c r="W5363" t="str">
        <f t="shared" si="130"/>
        <v>150-179</v>
      </c>
    </row>
    <row r="5364" spans="1:23" x14ac:dyDescent="0.25">
      <c r="A5364" t="s">
        <v>5613</v>
      </c>
      <c r="B5364">
        <v>6002729322</v>
      </c>
      <c r="C5364">
        <v>4659965042</v>
      </c>
      <c r="D5364" s="1">
        <v>45807</v>
      </c>
      <c r="E5364">
        <v>99233</v>
      </c>
      <c r="F5364">
        <v>85025</v>
      </c>
      <c r="G5364" t="s">
        <v>63</v>
      </c>
      <c r="H5364" s="34">
        <v>61318</v>
      </c>
      <c r="I5364" s="7">
        <v>44149</v>
      </c>
      <c r="J5364" s="7">
        <v>40617.08</v>
      </c>
      <c r="K5364" s="7">
        <v>0</v>
      </c>
      <c r="L5364" s="7">
        <v>3531.92</v>
      </c>
      <c r="M5364" s="5">
        <v>0.08</v>
      </c>
      <c r="N5364" t="s">
        <v>24</v>
      </c>
      <c r="O5364" t="s">
        <v>17</v>
      </c>
      <c r="P5364" t="s">
        <v>18</v>
      </c>
      <c r="Q5364" t="s">
        <v>32</v>
      </c>
      <c r="R5364" t="s">
        <v>27</v>
      </c>
      <c r="S5364" t="s">
        <v>21</v>
      </c>
      <c r="T5364" t="s">
        <v>13310</v>
      </c>
      <c r="U5364" s="1">
        <v>45872</v>
      </c>
      <c r="V5364">
        <v>65</v>
      </c>
      <c r="W5364" t="str">
        <f t="shared" si="130"/>
        <v>60-89</v>
      </c>
    </row>
    <row r="5365" spans="1:23" x14ac:dyDescent="0.25">
      <c r="A5365" t="s">
        <v>5614</v>
      </c>
      <c r="B5365">
        <v>3669745279</v>
      </c>
      <c r="C5365">
        <v>2401568533</v>
      </c>
      <c r="D5365" s="1">
        <v>45666</v>
      </c>
      <c r="E5365">
        <v>99223</v>
      </c>
      <c r="F5365">
        <v>99291</v>
      </c>
      <c r="G5365" t="s">
        <v>3154</v>
      </c>
      <c r="H5365" s="34">
        <v>57046</v>
      </c>
      <c r="I5365" s="7">
        <v>44496</v>
      </c>
      <c r="J5365" s="7">
        <v>31901.800000000003</v>
      </c>
      <c r="K5365" s="7">
        <v>3695</v>
      </c>
      <c r="L5365" s="7">
        <v>8899.2000000000007</v>
      </c>
      <c r="M5365" s="5">
        <v>0.2</v>
      </c>
      <c r="N5365" t="s">
        <v>3140</v>
      </c>
      <c r="O5365" t="s">
        <v>30</v>
      </c>
      <c r="P5365" t="s">
        <v>3149</v>
      </c>
      <c r="Q5365" t="s">
        <v>32</v>
      </c>
      <c r="R5365" t="s">
        <v>43</v>
      </c>
      <c r="S5365" t="s">
        <v>27</v>
      </c>
      <c r="T5365" t="s">
        <v>13312</v>
      </c>
      <c r="U5365" s="1">
        <v>45755</v>
      </c>
      <c r="V5365">
        <v>89</v>
      </c>
      <c r="W5365" t="str">
        <f t="shared" si="130"/>
        <v>60-89</v>
      </c>
    </row>
    <row r="5366" spans="1:23" x14ac:dyDescent="0.25">
      <c r="A5366" t="s">
        <v>5615</v>
      </c>
      <c r="B5366">
        <v>7217988721</v>
      </c>
      <c r="C5366">
        <v>3755010281</v>
      </c>
      <c r="D5366" s="1">
        <v>45399</v>
      </c>
      <c r="E5366">
        <v>99213</v>
      </c>
      <c r="F5366">
        <v>99291</v>
      </c>
      <c r="G5366" t="s">
        <v>45</v>
      </c>
      <c r="H5366" s="34">
        <v>96489</v>
      </c>
      <c r="I5366" s="7">
        <v>76226</v>
      </c>
      <c r="J5366" s="7">
        <v>55020.84</v>
      </c>
      <c r="K5366" s="7">
        <v>9009</v>
      </c>
      <c r="L5366" s="7">
        <v>12196.16</v>
      </c>
      <c r="M5366" s="5">
        <v>0.16</v>
      </c>
      <c r="N5366" t="s">
        <v>1138</v>
      </c>
      <c r="O5366" t="s">
        <v>30</v>
      </c>
      <c r="P5366" t="s">
        <v>40</v>
      </c>
      <c r="Q5366" t="s">
        <v>32</v>
      </c>
      <c r="R5366" t="s">
        <v>26</v>
      </c>
      <c r="S5366" t="s">
        <v>27</v>
      </c>
      <c r="T5366" t="s">
        <v>13312</v>
      </c>
      <c r="U5366" s="1">
        <v>45571</v>
      </c>
      <c r="V5366">
        <v>172</v>
      </c>
      <c r="W5366" t="str">
        <f t="shared" si="130"/>
        <v>150-179</v>
      </c>
    </row>
    <row r="5367" spans="1:23" x14ac:dyDescent="0.25">
      <c r="A5367" t="s">
        <v>5616</v>
      </c>
      <c r="B5367">
        <v>1577243338</v>
      </c>
      <c r="C5367">
        <v>1905235675</v>
      </c>
      <c r="D5367" s="1">
        <v>45902</v>
      </c>
      <c r="E5367">
        <v>99223</v>
      </c>
      <c r="F5367">
        <v>99203</v>
      </c>
      <c r="G5367" t="s">
        <v>3431</v>
      </c>
      <c r="H5367" s="34">
        <v>48952</v>
      </c>
      <c r="I5367" s="7">
        <v>31819</v>
      </c>
      <c r="J5367" s="7">
        <v>28000.720000000001</v>
      </c>
      <c r="K5367" s="7">
        <v>0</v>
      </c>
      <c r="L5367" s="7">
        <v>3818.28</v>
      </c>
      <c r="M5367" s="5">
        <v>0.12</v>
      </c>
      <c r="N5367" t="s">
        <v>46</v>
      </c>
      <c r="O5367" t="s">
        <v>17</v>
      </c>
      <c r="P5367" t="s">
        <v>35</v>
      </c>
      <c r="Q5367" t="s">
        <v>32</v>
      </c>
      <c r="R5367" t="s">
        <v>20</v>
      </c>
      <c r="S5367" t="s">
        <v>27</v>
      </c>
      <c r="T5367" t="s">
        <v>13312</v>
      </c>
      <c r="U5367" s="1">
        <v>45965</v>
      </c>
      <c r="V5367">
        <v>63</v>
      </c>
      <c r="W5367" t="str">
        <f t="shared" si="130"/>
        <v>60-89</v>
      </c>
    </row>
    <row r="5368" spans="1:23" x14ac:dyDescent="0.25">
      <c r="A5368" t="s">
        <v>5617</v>
      </c>
      <c r="B5368">
        <v>1549600972</v>
      </c>
      <c r="C5368">
        <v>5231722939</v>
      </c>
      <c r="D5368" s="1">
        <v>45738</v>
      </c>
      <c r="E5368">
        <v>99233</v>
      </c>
      <c r="F5368">
        <v>90834</v>
      </c>
      <c r="G5368" t="s">
        <v>81</v>
      </c>
      <c r="H5368" s="34">
        <v>85044</v>
      </c>
      <c r="I5368" s="7">
        <v>68035</v>
      </c>
      <c r="J5368" s="7">
        <v>58510.1</v>
      </c>
      <c r="K5368" s="7">
        <v>0</v>
      </c>
      <c r="L5368" s="7">
        <v>9524.9</v>
      </c>
      <c r="M5368" s="5">
        <v>0.14000000000000001</v>
      </c>
      <c r="N5368" t="s">
        <v>1135</v>
      </c>
      <c r="O5368" t="s">
        <v>17</v>
      </c>
      <c r="P5368" t="s">
        <v>3146</v>
      </c>
      <c r="Q5368" t="s">
        <v>32</v>
      </c>
      <c r="R5368" t="s">
        <v>38</v>
      </c>
      <c r="S5368" t="s">
        <v>17</v>
      </c>
      <c r="T5368" t="s">
        <v>13311</v>
      </c>
      <c r="U5368" s="1">
        <v>45793</v>
      </c>
      <c r="V5368">
        <v>55</v>
      </c>
      <c r="W5368" t="str">
        <f t="shared" si="130"/>
        <v>30-59</v>
      </c>
    </row>
    <row r="5369" spans="1:23" x14ac:dyDescent="0.25">
      <c r="A5369" t="s">
        <v>5618</v>
      </c>
      <c r="B5369">
        <v>5626272254</v>
      </c>
      <c r="C5369">
        <v>9481525278</v>
      </c>
      <c r="D5369" s="1">
        <v>45496</v>
      </c>
      <c r="E5369">
        <v>99213</v>
      </c>
      <c r="F5369">
        <v>99213</v>
      </c>
      <c r="G5369" t="s">
        <v>222</v>
      </c>
      <c r="H5369" s="34">
        <v>23884</v>
      </c>
      <c r="I5369" s="7">
        <v>20301</v>
      </c>
      <c r="J5369" s="7">
        <v>17567.98</v>
      </c>
      <c r="K5369" s="7">
        <v>2327</v>
      </c>
      <c r="L5369" s="7">
        <v>406.02</v>
      </c>
      <c r="M5369" s="5">
        <v>0.02</v>
      </c>
      <c r="N5369" t="s">
        <v>16</v>
      </c>
      <c r="O5369" t="s">
        <v>27</v>
      </c>
      <c r="P5369" t="s">
        <v>58</v>
      </c>
      <c r="Q5369" t="s">
        <v>19</v>
      </c>
      <c r="R5369" t="s">
        <v>26</v>
      </c>
      <c r="S5369" t="s">
        <v>27</v>
      </c>
      <c r="T5369" t="s">
        <v>13312</v>
      </c>
      <c r="U5369" s="1">
        <v>45637</v>
      </c>
      <c r="V5369">
        <v>141</v>
      </c>
      <c r="W5369" t="str">
        <f t="shared" si="130"/>
        <v>120-149</v>
      </c>
    </row>
    <row r="5370" spans="1:23" x14ac:dyDescent="0.25">
      <c r="A5370" t="s">
        <v>5619</v>
      </c>
      <c r="B5370">
        <v>1833887948</v>
      </c>
      <c r="C5370">
        <v>6447121920</v>
      </c>
      <c r="D5370" s="1">
        <v>45951</v>
      </c>
      <c r="E5370">
        <v>99232</v>
      </c>
      <c r="F5370">
        <v>85025</v>
      </c>
      <c r="G5370" t="s">
        <v>3335</v>
      </c>
      <c r="H5370" s="34">
        <v>50157</v>
      </c>
      <c r="I5370" s="7">
        <v>41129</v>
      </c>
      <c r="J5370" s="7">
        <v>33725.78</v>
      </c>
      <c r="K5370" s="7">
        <v>0</v>
      </c>
      <c r="L5370" s="7">
        <v>7403.22</v>
      </c>
      <c r="M5370" s="5">
        <v>0.18</v>
      </c>
      <c r="N5370" t="s">
        <v>3141</v>
      </c>
      <c r="O5370" t="s">
        <v>17</v>
      </c>
      <c r="P5370" t="s">
        <v>25</v>
      </c>
      <c r="Q5370" t="s">
        <v>32</v>
      </c>
      <c r="R5370" t="s">
        <v>20</v>
      </c>
      <c r="S5370" t="s">
        <v>27</v>
      </c>
      <c r="T5370" t="s">
        <v>13312</v>
      </c>
      <c r="U5370" s="1">
        <v>46101</v>
      </c>
      <c r="V5370">
        <v>150</v>
      </c>
      <c r="W5370" t="str">
        <f t="shared" si="130"/>
        <v>150-179</v>
      </c>
    </row>
    <row r="5371" spans="1:23" x14ac:dyDescent="0.25">
      <c r="A5371" t="s">
        <v>5620</v>
      </c>
      <c r="B5371">
        <v>2150667158</v>
      </c>
      <c r="C5371">
        <v>1418849550</v>
      </c>
      <c r="D5371" s="1">
        <v>45942</v>
      </c>
      <c r="E5371">
        <v>99231</v>
      </c>
      <c r="F5371">
        <v>99202</v>
      </c>
      <c r="G5371" t="s">
        <v>194</v>
      </c>
      <c r="H5371" s="34">
        <v>25208</v>
      </c>
      <c r="I5371" s="7">
        <v>18906</v>
      </c>
      <c r="J5371" s="7">
        <v>16070.1</v>
      </c>
      <c r="K5371" s="7">
        <v>0</v>
      </c>
      <c r="L5371" s="7">
        <v>2835.9</v>
      </c>
      <c r="M5371" s="5">
        <v>0.15</v>
      </c>
      <c r="N5371" t="s">
        <v>1139</v>
      </c>
      <c r="O5371" t="s">
        <v>17</v>
      </c>
      <c r="P5371" t="s">
        <v>97</v>
      </c>
      <c r="Q5371" t="s">
        <v>19</v>
      </c>
      <c r="R5371" t="s">
        <v>26</v>
      </c>
      <c r="S5371" t="s">
        <v>21</v>
      </c>
      <c r="T5371" t="s">
        <v>13312</v>
      </c>
      <c r="U5371" s="1">
        <v>46057</v>
      </c>
      <c r="V5371">
        <v>115</v>
      </c>
      <c r="W5371" t="str">
        <f t="shared" si="130"/>
        <v>90-119</v>
      </c>
    </row>
    <row r="5372" spans="1:23" x14ac:dyDescent="0.25">
      <c r="A5372" t="s">
        <v>5621</v>
      </c>
      <c r="B5372">
        <v>2142992179</v>
      </c>
      <c r="C5372">
        <v>7417636296</v>
      </c>
      <c r="D5372" s="1">
        <v>45457</v>
      </c>
      <c r="E5372">
        <v>99222</v>
      </c>
      <c r="F5372">
        <v>71046</v>
      </c>
      <c r="G5372" t="s">
        <v>3754</v>
      </c>
      <c r="H5372" s="34">
        <v>31179</v>
      </c>
      <c r="I5372" s="7">
        <v>24631</v>
      </c>
      <c r="J5372" s="7">
        <v>18041.04</v>
      </c>
      <c r="K5372" s="7">
        <v>2649</v>
      </c>
      <c r="L5372" s="7">
        <v>3940.96</v>
      </c>
      <c r="M5372" s="5">
        <v>0.16</v>
      </c>
      <c r="N5372" t="s">
        <v>1138</v>
      </c>
      <c r="O5372" t="s">
        <v>30</v>
      </c>
      <c r="P5372" t="s">
        <v>18</v>
      </c>
      <c r="Q5372" t="s">
        <v>32</v>
      </c>
      <c r="R5372" t="s">
        <v>27</v>
      </c>
      <c r="S5372" t="s">
        <v>17</v>
      </c>
      <c r="T5372" t="s">
        <v>13312</v>
      </c>
      <c r="U5372" s="1">
        <v>45529</v>
      </c>
      <c r="V5372">
        <v>72</v>
      </c>
      <c r="W5372" t="str">
        <f t="shared" si="130"/>
        <v>60-89</v>
      </c>
    </row>
    <row r="5373" spans="1:23" x14ac:dyDescent="0.25">
      <c r="A5373" t="s">
        <v>5622</v>
      </c>
      <c r="B5373">
        <v>7495734061</v>
      </c>
      <c r="C5373">
        <v>645641528</v>
      </c>
      <c r="D5373" s="1">
        <v>45574</v>
      </c>
      <c r="E5373">
        <v>99222</v>
      </c>
      <c r="F5373">
        <v>99214</v>
      </c>
      <c r="G5373" t="s">
        <v>3412</v>
      </c>
      <c r="H5373" s="34">
        <v>87984</v>
      </c>
      <c r="I5373" s="7">
        <v>63348</v>
      </c>
      <c r="J5373" s="7">
        <v>58280.160000000003</v>
      </c>
      <c r="K5373" s="7">
        <v>0</v>
      </c>
      <c r="L5373" s="7">
        <v>5067.84</v>
      </c>
      <c r="M5373" s="5">
        <v>0.08</v>
      </c>
      <c r="N5373" t="s">
        <v>24</v>
      </c>
      <c r="O5373" t="s">
        <v>17</v>
      </c>
      <c r="P5373" t="s">
        <v>40</v>
      </c>
      <c r="Q5373" t="s">
        <v>19</v>
      </c>
      <c r="R5373" t="s">
        <v>43</v>
      </c>
      <c r="S5373" t="s">
        <v>21</v>
      </c>
      <c r="T5373" t="s">
        <v>13312</v>
      </c>
      <c r="U5373" s="1">
        <v>45723</v>
      </c>
      <c r="V5373">
        <v>149</v>
      </c>
      <c r="W5373" t="str">
        <f t="shared" si="130"/>
        <v>120-149</v>
      </c>
    </row>
    <row r="5374" spans="1:23" x14ac:dyDescent="0.25">
      <c r="A5374" t="s">
        <v>5623</v>
      </c>
      <c r="B5374">
        <v>4730920279</v>
      </c>
      <c r="C5374">
        <v>253946670</v>
      </c>
      <c r="D5374" s="1">
        <v>45324</v>
      </c>
      <c r="E5374">
        <v>99233</v>
      </c>
      <c r="F5374">
        <v>99203</v>
      </c>
      <c r="G5374" t="s">
        <v>3365</v>
      </c>
      <c r="H5374" s="34">
        <v>26003</v>
      </c>
      <c r="I5374" s="7">
        <v>18722</v>
      </c>
      <c r="J5374" s="7">
        <v>8636.24</v>
      </c>
      <c r="K5374" s="7">
        <v>8588</v>
      </c>
      <c r="L5374" s="7">
        <v>1497.76</v>
      </c>
      <c r="M5374" s="5">
        <v>0.08</v>
      </c>
      <c r="N5374" t="s">
        <v>24</v>
      </c>
      <c r="O5374" t="s">
        <v>27</v>
      </c>
      <c r="P5374" t="s">
        <v>3150</v>
      </c>
      <c r="Q5374" t="s">
        <v>19</v>
      </c>
      <c r="R5374" t="s">
        <v>27</v>
      </c>
      <c r="S5374" t="s">
        <v>21</v>
      </c>
      <c r="T5374" t="s">
        <v>13310</v>
      </c>
      <c r="U5374" s="1">
        <v>45450</v>
      </c>
      <c r="V5374">
        <v>126</v>
      </c>
      <c r="W5374" t="str">
        <f t="shared" si="130"/>
        <v>120-149</v>
      </c>
    </row>
    <row r="5375" spans="1:23" x14ac:dyDescent="0.25">
      <c r="A5375" t="s">
        <v>5624</v>
      </c>
      <c r="B5375">
        <v>5382904675</v>
      </c>
      <c r="C5375">
        <v>701091258</v>
      </c>
      <c r="D5375" s="1">
        <v>45647</v>
      </c>
      <c r="E5375">
        <v>99233</v>
      </c>
      <c r="F5375">
        <v>99291</v>
      </c>
      <c r="G5375" t="s">
        <v>351</v>
      </c>
      <c r="H5375" s="34">
        <v>52445</v>
      </c>
      <c r="I5375" s="7">
        <v>41956</v>
      </c>
      <c r="J5375" s="7">
        <v>21986.16</v>
      </c>
      <c r="K5375" s="7">
        <v>14096</v>
      </c>
      <c r="L5375" s="7">
        <v>5873.84</v>
      </c>
      <c r="M5375" s="5">
        <v>0.14000000000000001</v>
      </c>
      <c r="N5375" t="s">
        <v>1135</v>
      </c>
      <c r="O5375" t="s">
        <v>27</v>
      </c>
      <c r="P5375" t="s">
        <v>97</v>
      </c>
      <c r="Q5375" t="s">
        <v>19</v>
      </c>
      <c r="R5375" t="s">
        <v>20</v>
      </c>
      <c r="S5375" t="s">
        <v>27</v>
      </c>
      <c r="T5375" t="s">
        <v>13312</v>
      </c>
      <c r="U5375" s="1">
        <v>45716</v>
      </c>
      <c r="V5375">
        <v>69</v>
      </c>
      <c r="W5375" t="str">
        <f t="shared" si="130"/>
        <v>60-89</v>
      </c>
    </row>
    <row r="5376" spans="1:23" x14ac:dyDescent="0.25">
      <c r="A5376" t="s">
        <v>5625</v>
      </c>
      <c r="B5376">
        <v>5061732550</v>
      </c>
      <c r="C5376">
        <v>2567730237</v>
      </c>
      <c r="D5376" s="1">
        <v>45428</v>
      </c>
      <c r="E5376">
        <v>99238</v>
      </c>
      <c r="F5376">
        <v>99214</v>
      </c>
      <c r="G5376" t="s">
        <v>3669</v>
      </c>
      <c r="H5376" s="34">
        <v>96345</v>
      </c>
      <c r="I5376" s="7">
        <v>77076</v>
      </c>
      <c r="J5376" s="7">
        <v>66285.36</v>
      </c>
      <c r="K5376" s="7">
        <v>0</v>
      </c>
      <c r="L5376" s="7">
        <v>10790.64</v>
      </c>
      <c r="M5376" s="5">
        <v>0.14000000000000001</v>
      </c>
      <c r="N5376" t="s">
        <v>1135</v>
      </c>
      <c r="O5376" t="s">
        <v>17</v>
      </c>
      <c r="P5376" t="s">
        <v>3148</v>
      </c>
      <c r="Q5376" t="s">
        <v>32</v>
      </c>
      <c r="R5376" t="s">
        <v>27</v>
      </c>
      <c r="S5376" t="s">
        <v>21</v>
      </c>
      <c r="T5376" t="s">
        <v>13310</v>
      </c>
      <c r="U5376" s="1">
        <v>45580</v>
      </c>
      <c r="V5376">
        <v>152</v>
      </c>
      <c r="W5376" t="str">
        <f t="shared" si="130"/>
        <v>150-179</v>
      </c>
    </row>
    <row r="5377" spans="1:23" x14ac:dyDescent="0.25">
      <c r="A5377" t="s">
        <v>5626</v>
      </c>
      <c r="B5377">
        <v>176083867</v>
      </c>
      <c r="C5377">
        <v>773584337</v>
      </c>
      <c r="D5377" s="1">
        <v>45725</v>
      </c>
      <c r="E5377">
        <v>99238</v>
      </c>
      <c r="F5377">
        <v>99203</v>
      </c>
      <c r="G5377" t="s">
        <v>3265</v>
      </c>
      <c r="H5377" s="34">
        <v>99284</v>
      </c>
      <c r="I5377" s="7">
        <v>84391</v>
      </c>
      <c r="J5377" s="7">
        <v>71614.179999999993</v>
      </c>
      <c r="K5377" s="7">
        <v>11089</v>
      </c>
      <c r="L5377" s="7">
        <v>1687.82</v>
      </c>
      <c r="M5377" s="5">
        <v>0.02</v>
      </c>
      <c r="N5377" t="s">
        <v>16</v>
      </c>
      <c r="O5377" t="s">
        <v>27</v>
      </c>
      <c r="P5377" t="s">
        <v>58</v>
      </c>
      <c r="Q5377" t="s">
        <v>32</v>
      </c>
      <c r="R5377" t="s">
        <v>21</v>
      </c>
      <c r="S5377" t="s">
        <v>17</v>
      </c>
      <c r="T5377" t="s">
        <v>13310</v>
      </c>
      <c r="U5377" s="1">
        <v>45849</v>
      </c>
      <c r="V5377">
        <v>124</v>
      </c>
      <c r="W5377" t="str">
        <f t="shared" si="130"/>
        <v>120-149</v>
      </c>
    </row>
    <row r="5378" spans="1:23" x14ac:dyDescent="0.25">
      <c r="A5378" t="s">
        <v>5627</v>
      </c>
      <c r="B5378">
        <v>3408670103</v>
      </c>
      <c r="C5378">
        <v>3277912904</v>
      </c>
      <c r="D5378" s="1">
        <v>45793</v>
      </c>
      <c r="E5378">
        <v>99223</v>
      </c>
      <c r="F5378">
        <v>99202</v>
      </c>
      <c r="G5378" t="s">
        <v>207</v>
      </c>
      <c r="H5378" s="34">
        <v>90370</v>
      </c>
      <c r="I5378" s="7">
        <v>76815</v>
      </c>
      <c r="J5378" s="7">
        <v>75278.7</v>
      </c>
      <c r="K5378" s="7">
        <v>0</v>
      </c>
      <c r="L5378" s="7">
        <v>1536.3</v>
      </c>
      <c r="M5378" s="5">
        <v>0.02</v>
      </c>
      <c r="N5378" t="s">
        <v>16</v>
      </c>
      <c r="O5378" t="s">
        <v>17</v>
      </c>
      <c r="P5378" t="s">
        <v>35</v>
      </c>
      <c r="Q5378" t="s">
        <v>19</v>
      </c>
      <c r="R5378" t="s">
        <v>38</v>
      </c>
      <c r="S5378" t="s">
        <v>21</v>
      </c>
      <c r="T5378" t="s">
        <v>13311</v>
      </c>
      <c r="U5378" s="1">
        <v>45968</v>
      </c>
      <c r="V5378">
        <v>175</v>
      </c>
      <c r="W5378" t="str">
        <f t="shared" si="130"/>
        <v>150-179</v>
      </c>
    </row>
    <row r="5379" spans="1:23" x14ac:dyDescent="0.25">
      <c r="A5379" t="s">
        <v>5628</v>
      </c>
      <c r="B5379">
        <v>1310977144</v>
      </c>
      <c r="C5379">
        <v>9491209769</v>
      </c>
      <c r="D5379" s="1">
        <v>45676</v>
      </c>
      <c r="E5379">
        <v>99221</v>
      </c>
      <c r="F5379">
        <v>99285</v>
      </c>
      <c r="G5379" t="s">
        <v>73</v>
      </c>
      <c r="H5379" s="34">
        <v>76072</v>
      </c>
      <c r="I5379" s="7">
        <v>49447</v>
      </c>
      <c r="J5379" s="7">
        <v>36734.36</v>
      </c>
      <c r="K5379" s="7">
        <v>6779</v>
      </c>
      <c r="L5379" s="7">
        <v>5933.64</v>
      </c>
      <c r="M5379" s="5">
        <v>0.12</v>
      </c>
      <c r="N5379" t="s">
        <v>46</v>
      </c>
      <c r="O5379" t="s">
        <v>30</v>
      </c>
      <c r="P5379" t="s">
        <v>3147</v>
      </c>
      <c r="Q5379" t="s">
        <v>19</v>
      </c>
      <c r="R5379" t="s">
        <v>20</v>
      </c>
      <c r="S5379" t="s">
        <v>17</v>
      </c>
      <c r="T5379" t="s">
        <v>13312</v>
      </c>
      <c r="U5379" s="1">
        <v>45760</v>
      </c>
      <c r="V5379">
        <v>84</v>
      </c>
      <c r="W5379" t="str">
        <f t="shared" ref="W5379:W5442" si="131">IF(V5379="","",IF(V5379&lt;30,"0-29",IF(V5379&lt;60,"30-59",IF(V5379&lt;90,"60-89",IF(V5379&lt;120,"90-119",IF(V5379&lt;150,"120-149",IF(V5379&lt;180,"150-179",IF(V5379&lt;210,"180-209",IF(V5379&lt;240,"210-239",IF(V5379&lt;270,"240-269",IF(V5379&lt;300,"270-299",IF(V5379&lt;330,"300-329",IF(V5379&lt;360,"330-359","360+")))))))))))))</f>
        <v>60-89</v>
      </c>
    </row>
    <row r="5380" spans="1:23" x14ac:dyDescent="0.25">
      <c r="A5380" t="s">
        <v>5629</v>
      </c>
      <c r="B5380">
        <v>1705414901</v>
      </c>
      <c r="C5380">
        <v>9657814279</v>
      </c>
      <c r="D5380" s="1">
        <v>45703</v>
      </c>
      <c r="E5380">
        <v>99213</v>
      </c>
      <c r="F5380">
        <v>99213</v>
      </c>
      <c r="G5380" t="s">
        <v>3394</v>
      </c>
      <c r="H5380" s="34">
        <v>31310</v>
      </c>
      <c r="I5380" s="7">
        <v>22543</v>
      </c>
      <c r="J5380" s="7">
        <v>11734.56</v>
      </c>
      <c r="K5380" s="7">
        <v>9005</v>
      </c>
      <c r="L5380" s="7">
        <v>1803.44</v>
      </c>
      <c r="M5380" s="5">
        <v>0.08</v>
      </c>
      <c r="N5380" t="s">
        <v>24</v>
      </c>
      <c r="O5380" t="s">
        <v>27</v>
      </c>
      <c r="P5380" t="s">
        <v>31</v>
      </c>
      <c r="Q5380" t="s">
        <v>32</v>
      </c>
      <c r="R5380" t="s">
        <v>38</v>
      </c>
      <c r="S5380" t="s">
        <v>27</v>
      </c>
      <c r="T5380" t="s">
        <v>13310</v>
      </c>
      <c r="U5380" s="1">
        <v>45792</v>
      </c>
      <c r="V5380">
        <v>89</v>
      </c>
      <c r="W5380" t="str">
        <f t="shared" si="131"/>
        <v>60-89</v>
      </c>
    </row>
    <row r="5381" spans="1:23" x14ac:dyDescent="0.25">
      <c r="A5381" t="s">
        <v>5630</v>
      </c>
      <c r="B5381">
        <v>8280522582</v>
      </c>
      <c r="C5381">
        <v>6842934997</v>
      </c>
      <c r="D5381" s="1">
        <v>45368</v>
      </c>
      <c r="E5381">
        <v>99221</v>
      </c>
      <c r="F5381">
        <v>80053</v>
      </c>
      <c r="G5381" t="s">
        <v>3223</v>
      </c>
      <c r="H5381" s="34">
        <v>83416</v>
      </c>
      <c r="I5381" s="7">
        <v>68401</v>
      </c>
      <c r="J5381" s="7">
        <v>48570.82</v>
      </c>
      <c r="K5381" s="7">
        <v>7518</v>
      </c>
      <c r="L5381" s="7">
        <v>12312.18</v>
      </c>
      <c r="M5381" s="5">
        <v>0.18</v>
      </c>
      <c r="N5381" t="s">
        <v>3141</v>
      </c>
      <c r="O5381" t="s">
        <v>30</v>
      </c>
      <c r="P5381" t="s">
        <v>31</v>
      </c>
      <c r="Q5381" t="s">
        <v>32</v>
      </c>
      <c r="R5381" t="s">
        <v>20</v>
      </c>
      <c r="S5381" t="s">
        <v>27</v>
      </c>
      <c r="T5381" t="s">
        <v>13310</v>
      </c>
      <c r="U5381" s="1">
        <v>45460</v>
      </c>
      <c r="V5381">
        <v>92</v>
      </c>
      <c r="W5381" t="str">
        <f t="shared" si="131"/>
        <v>90-119</v>
      </c>
    </row>
    <row r="5382" spans="1:23" x14ac:dyDescent="0.25">
      <c r="A5382" t="s">
        <v>5631</v>
      </c>
      <c r="B5382">
        <v>5654654715</v>
      </c>
      <c r="C5382">
        <v>4155504436</v>
      </c>
      <c r="D5382" s="1">
        <v>45911</v>
      </c>
      <c r="E5382">
        <v>99215</v>
      </c>
      <c r="F5382">
        <v>99205</v>
      </c>
      <c r="G5382" t="s">
        <v>3371</v>
      </c>
      <c r="H5382" s="34">
        <v>70319</v>
      </c>
      <c r="I5382" s="7">
        <v>45707</v>
      </c>
      <c r="J5382" s="7">
        <v>27745.16</v>
      </c>
      <c r="K5382" s="7">
        <v>12477</v>
      </c>
      <c r="L5382" s="7">
        <v>5484.84</v>
      </c>
      <c r="M5382" s="5">
        <v>0.12</v>
      </c>
      <c r="N5382" t="s">
        <v>46</v>
      </c>
      <c r="O5382" t="s">
        <v>27</v>
      </c>
      <c r="P5382" t="s">
        <v>40</v>
      </c>
      <c r="Q5382" t="s">
        <v>32</v>
      </c>
      <c r="R5382" t="s">
        <v>21</v>
      </c>
      <c r="S5382" t="s">
        <v>17</v>
      </c>
      <c r="T5382" t="s">
        <v>13312</v>
      </c>
      <c r="U5382" s="1">
        <v>46054</v>
      </c>
      <c r="V5382">
        <v>143</v>
      </c>
      <c r="W5382" t="str">
        <f t="shared" si="131"/>
        <v>120-149</v>
      </c>
    </row>
    <row r="5383" spans="1:23" x14ac:dyDescent="0.25">
      <c r="A5383" t="s">
        <v>5632</v>
      </c>
      <c r="B5383">
        <v>3446276828</v>
      </c>
      <c r="C5383">
        <v>9198155087</v>
      </c>
      <c r="D5383" s="1">
        <v>45488</v>
      </c>
      <c r="E5383">
        <v>99214</v>
      </c>
      <c r="F5383">
        <v>93000</v>
      </c>
      <c r="G5383" t="s">
        <v>29</v>
      </c>
      <c r="H5383" s="34">
        <v>54000</v>
      </c>
      <c r="I5383" s="7">
        <v>40500</v>
      </c>
      <c r="J5383" s="7">
        <v>31817</v>
      </c>
      <c r="K5383" s="7">
        <v>2608</v>
      </c>
      <c r="L5383" s="7">
        <v>6075</v>
      </c>
      <c r="M5383" s="5">
        <v>0.15</v>
      </c>
      <c r="N5383" t="s">
        <v>1139</v>
      </c>
      <c r="O5383" t="s">
        <v>30</v>
      </c>
      <c r="P5383" t="s">
        <v>25</v>
      </c>
      <c r="Q5383" t="s">
        <v>19</v>
      </c>
      <c r="R5383" t="s">
        <v>38</v>
      </c>
      <c r="S5383" t="s">
        <v>21</v>
      </c>
      <c r="T5383" t="s">
        <v>13312</v>
      </c>
      <c r="U5383" s="1">
        <v>45545</v>
      </c>
      <c r="V5383">
        <v>57</v>
      </c>
      <c r="W5383" t="str">
        <f t="shared" si="131"/>
        <v>30-59</v>
      </c>
    </row>
    <row r="5384" spans="1:23" x14ac:dyDescent="0.25">
      <c r="A5384" t="s">
        <v>5633</v>
      </c>
      <c r="B5384">
        <v>6424511109</v>
      </c>
      <c r="C5384">
        <v>6989756051</v>
      </c>
      <c r="D5384" s="1">
        <v>45456</v>
      </c>
      <c r="E5384">
        <v>99213</v>
      </c>
      <c r="F5384">
        <v>99281</v>
      </c>
      <c r="G5384" t="s">
        <v>187</v>
      </c>
      <c r="H5384" s="34">
        <v>55538</v>
      </c>
      <c r="I5384" s="7">
        <v>43320</v>
      </c>
      <c r="J5384" s="7">
        <v>18558</v>
      </c>
      <c r="K5384" s="7">
        <v>16098</v>
      </c>
      <c r="L5384" s="7">
        <v>8664</v>
      </c>
      <c r="M5384" s="5">
        <v>0.2</v>
      </c>
      <c r="N5384" t="s">
        <v>3140</v>
      </c>
      <c r="O5384" t="s">
        <v>27</v>
      </c>
      <c r="P5384" t="s">
        <v>40</v>
      </c>
      <c r="Q5384" t="s">
        <v>19</v>
      </c>
      <c r="R5384" t="s">
        <v>43</v>
      </c>
      <c r="S5384" t="s">
        <v>27</v>
      </c>
      <c r="T5384" t="s">
        <v>13312</v>
      </c>
      <c r="U5384" s="1">
        <v>45583</v>
      </c>
      <c r="V5384">
        <v>127</v>
      </c>
      <c r="W5384" t="str">
        <f t="shared" si="131"/>
        <v>120-149</v>
      </c>
    </row>
    <row r="5385" spans="1:23" x14ac:dyDescent="0.25">
      <c r="A5385" t="s">
        <v>5634</v>
      </c>
      <c r="B5385">
        <v>9067653245</v>
      </c>
      <c r="C5385">
        <v>8603948686</v>
      </c>
      <c r="D5385" s="1">
        <v>45348</v>
      </c>
      <c r="E5385">
        <v>99238</v>
      </c>
      <c r="F5385">
        <v>99281</v>
      </c>
      <c r="G5385" t="s">
        <v>3279</v>
      </c>
      <c r="H5385" s="34">
        <v>30755</v>
      </c>
      <c r="I5385" s="7">
        <v>19991</v>
      </c>
      <c r="J5385" s="7">
        <v>14996.080000000002</v>
      </c>
      <c r="K5385" s="7">
        <v>2596</v>
      </c>
      <c r="L5385" s="7">
        <v>2398.92</v>
      </c>
      <c r="M5385" s="5">
        <v>0.12</v>
      </c>
      <c r="N5385" t="s">
        <v>46</v>
      </c>
      <c r="O5385" t="s">
        <v>30</v>
      </c>
      <c r="P5385" t="s">
        <v>3150</v>
      </c>
      <c r="Q5385" t="s">
        <v>19</v>
      </c>
      <c r="R5385" t="s">
        <v>27</v>
      </c>
      <c r="S5385" t="s">
        <v>17</v>
      </c>
      <c r="T5385" t="s">
        <v>13311</v>
      </c>
      <c r="U5385" s="1">
        <v>45393</v>
      </c>
      <c r="V5385">
        <v>45</v>
      </c>
      <c r="W5385" t="str">
        <f t="shared" si="131"/>
        <v>30-59</v>
      </c>
    </row>
    <row r="5386" spans="1:23" x14ac:dyDescent="0.25">
      <c r="A5386" t="s">
        <v>5635</v>
      </c>
      <c r="B5386">
        <v>3040158839</v>
      </c>
      <c r="C5386">
        <v>937544897</v>
      </c>
      <c r="D5386" s="1">
        <v>45744</v>
      </c>
      <c r="E5386">
        <v>99223</v>
      </c>
      <c r="F5386">
        <v>80053</v>
      </c>
      <c r="G5386" t="s">
        <v>222</v>
      </c>
      <c r="H5386" s="34">
        <v>89473</v>
      </c>
      <c r="I5386" s="7">
        <v>73368</v>
      </c>
      <c r="J5386" s="7">
        <v>52755.76</v>
      </c>
      <c r="K5386" s="7">
        <v>7406</v>
      </c>
      <c r="L5386" s="7">
        <v>13206.24</v>
      </c>
      <c r="M5386" s="5">
        <v>0.18</v>
      </c>
      <c r="N5386" t="s">
        <v>3141</v>
      </c>
      <c r="O5386" t="s">
        <v>30</v>
      </c>
      <c r="P5386" t="s">
        <v>18</v>
      </c>
      <c r="Q5386" t="s">
        <v>19</v>
      </c>
      <c r="R5386" t="s">
        <v>38</v>
      </c>
      <c r="S5386" t="s">
        <v>17</v>
      </c>
      <c r="T5386" t="s">
        <v>13312</v>
      </c>
      <c r="U5386" s="1">
        <v>45793</v>
      </c>
      <c r="V5386">
        <v>49</v>
      </c>
      <c r="W5386" t="str">
        <f t="shared" si="131"/>
        <v>30-59</v>
      </c>
    </row>
    <row r="5387" spans="1:23" x14ac:dyDescent="0.25">
      <c r="A5387" t="s">
        <v>5636</v>
      </c>
      <c r="B5387">
        <v>3204323469</v>
      </c>
      <c r="C5387">
        <v>8233544712</v>
      </c>
      <c r="D5387" s="1">
        <v>45840</v>
      </c>
      <c r="E5387">
        <v>99232</v>
      </c>
      <c r="F5387">
        <v>80053</v>
      </c>
      <c r="G5387" t="s">
        <v>120</v>
      </c>
      <c r="H5387" s="34">
        <v>25866</v>
      </c>
      <c r="I5387" s="7">
        <v>20175</v>
      </c>
      <c r="J5387" s="7">
        <v>12160</v>
      </c>
      <c r="K5387" s="7">
        <v>3980</v>
      </c>
      <c r="L5387" s="7">
        <v>4035</v>
      </c>
      <c r="M5387" s="5">
        <v>0.2</v>
      </c>
      <c r="N5387" t="s">
        <v>3140</v>
      </c>
      <c r="O5387" t="s">
        <v>27</v>
      </c>
      <c r="P5387" t="s">
        <v>40</v>
      </c>
      <c r="Q5387" t="s">
        <v>32</v>
      </c>
      <c r="R5387" t="s">
        <v>20</v>
      </c>
      <c r="S5387" t="s">
        <v>17</v>
      </c>
      <c r="T5387" t="s">
        <v>13312</v>
      </c>
      <c r="U5387" s="1">
        <v>45912</v>
      </c>
      <c r="V5387">
        <v>72</v>
      </c>
      <c r="W5387" t="str">
        <f t="shared" si="131"/>
        <v>60-89</v>
      </c>
    </row>
    <row r="5388" spans="1:23" x14ac:dyDescent="0.25">
      <c r="A5388" t="s">
        <v>5637</v>
      </c>
      <c r="B5388">
        <v>8405612520</v>
      </c>
      <c r="C5388">
        <v>4338221720</v>
      </c>
      <c r="D5388" s="1">
        <v>45739</v>
      </c>
      <c r="E5388">
        <v>99214</v>
      </c>
      <c r="F5388">
        <v>90834</v>
      </c>
      <c r="G5388" t="s">
        <v>131</v>
      </c>
      <c r="H5388" s="34">
        <v>36270</v>
      </c>
      <c r="I5388" s="7">
        <v>28653</v>
      </c>
      <c r="J5388" s="7">
        <v>18633.52</v>
      </c>
      <c r="K5388" s="7">
        <v>5435</v>
      </c>
      <c r="L5388" s="7">
        <v>4584.4799999999996</v>
      </c>
      <c r="M5388" s="5">
        <v>0.16</v>
      </c>
      <c r="N5388" t="s">
        <v>1138</v>
      </c>
      <c r="O5388" t="s">
        <v>27</v>
      </c>
      <c r="P5388" t="s">
        <v>3147</v>
      </c>
      <c r="Q5388" t="s">
        <v>32</v>
      </c>
      <c r="R5388" t="s">
        <v>26</v>
      </c>
      <c r="S5388" t="s">
        <v>21</v>
      </c>
      <c r="T5388" t="s">
        <v>13311</v>
      </c>
      <c r="U5388" s="1">
        <v>45880</v>
      </c>
      <c r="V5388">
        <v>141</v>
      </c>
      <c r="W5388" t="str">
        <f t="shared" si="131"/>
        <v>120-149</v>
      </c>
    </row>
    <row r="5389" spans="1:23" x14ac:dyDescent="0.25">
      <c r="A5389" t="s">
        <v>5638</v>
      </c>
      <c r="B5389">
        <v>366469314</v>
      </c>
      <c r="C5389">
        <v>1465460049</v>
      </c>
      <c r="D5389" s="1">
        <v>45590</v>
      </c>
      <c r="E5389">
        <v>99222</v>
      </c>
      <c r="F5389">
        <v>99281</v>
      </c>
      <c r="G5389" t="s">
        <v>320</v>
      </c>
      <c r="H5389" s="34">
        <v>58634</v>
      </c>
      <c r="I5389" s="7">
        <v>46907</v>
      </c>
      <c r="J5389" s="7">
        <v>36393.019999999997</v>
      </c>
      <c r="K5389" s="7">
        <v>3947</v>
      </c>
      <c r="L5389" s="7">
        <v>6566.98</v>
      </c>
      <c r="M5389" s="5">
        <v>0.14000000000000001</v>
      </c>
      <c r="N5389" t="s">
        <v>1135</v>
      </c>
      <c r="O5389" t="s">
        <v>30</v>
      </c>
      <c r="P5389" t="s">
        <v>3147</v>
      </c>
      <c r="Q5389" t="s">
        <v>19</v>
      </c>
      <c r="R5389" t="s">
        <v>38</v>
      </c>
      <c r="S5389" t="s">
        <v>21</v>
      </c>
      <c r="T5389" t="s">
        <v>13311</v>
      </c>
      <c r="U5389" s="1">
        <v>45655</v>
      </c>
      <c r="V5389">
        <v>65</v>
      </c>
      <c r="W5389" t="str">
        <f t="shared" si="131"/>
        <v>60-89</v>
      </c>
    </row>
    <row r="5390" spans="1:23" x14ac:dyDescent="0.25">
      <c r="A5390" t="s">
        <v>5639</v>
      </c>
      <c r="B5390">
        <v>9920993364</v>
      </c>
      <c r="C5390">
        <v>7011559648</v>
      </c>
      <c r="D5390" s="1">
        <v>45564</v>
      </c>
      <c r="E5390">
        <v>99232</v>
      </c>
      <c r="F5390">
        <v>99292</v>
      </c>
      <c r="G5390" t="s">
        <v>15</v>
      </c>
      <c r="H5390" s="34">
        <v>38370</v>
      </c>
      <c r="I5390" s="7">
        <v>24941</v>
      </c>
      <c r="J5390" s="7">
        <v>20185.080000000002</v>
      </c>
      <c r="K5390" s="7">
        <v>1763</v>
      </c>
      <c r="L5390" s="7">
        <v>2992.92</v>
      </c>
      <c r="M5390" s="5">
        <v>0.12</v>
      </c>
      <c r="N5390" t="s">
        <v>46</v>
      </c>
      <c r="O5390" t="s">
        <v>30</v>
      </c>
      <c r="P5390" t="s">
        <v>58</v>
      </c>
      <c r="Q5390" t="s">
        <v>19</v>
      </c>
      <c r="R5390" t="s">
        <v>38</v>
      </c>
      <c r="S5390" t="s">
        <v>21</v>
      </c>
      <c r="T5390" t="s">
        <v>13312</v>
      </c>
      <c r="U5390" s="1">
        <v>45610</v>
      </c>
      <c r="V5390">
        <v>46</v>
      </c>
      <c r="W5390" t="str">
        <f t="shared" si="131"/>
        <v>30-59</v>
      </c>
    </row>
    <row r="5391" spans="1:23" x14ac:dyDescent="0.25">
      <c r="A5391" t="s">
        <v>5640</v>
      </c>
      <c r="B5391">
        <v>1571166381</v>
      </c>
      <c r="C5391">
        <v>1023705081</v>
      </c>
      <c r="D5391" s="1">
        <v>45636</v>
      </c>
      <c r="E5391">
        <v>99214</v>
      </c>
      <c r="F5391">
        <v>99285</v>
      </c>
      <c r="G5391" t="s">
        <v>3232</v>
      </c>
      <c r="H5391" s="34">
        <v>40531</v>
      </c>
      <c r="I5391" s="7">
        <v>34451</v>
      </c>
      <c r="J5391" s="7">
        <v>26739.98</v>
      </c>
      <c r="K5391" s="7">
        <v>7022</v>
      </c>
      <c r="L5391" s="7">
        <v>689.02</v>
      </c>
      <c r="M5391" s="5">
        <v>0.02</v>
      </c>
      <c r="N5391" t="s">
        <v>16</v>
      </c>
      <c r="O5391" t="s">
        <v>27</v>
      </c>
      <c r="P5391" t="s">
        <v>58</v>
      </c>
      <c r="Q5391" t="s">
        <v>19</v>
      </c>
      <c r="R5391" t="s">
        <v>43</v>
      </c>
      <c r="S5391" t="s">
        <v>17</v>
      </c>
      <c r="T5391" t="s">
        <v>13310</v>
      </c>
      <c r="U5391" s="1">
        <v>45737</v>
      </c>
      <c r="V5391">
        <v>101</v>
      </c>
      <c r="W5391" t="str">
        <f t="shared" si="131"/>
        <v>90-119</v>
      </c>
    </row>
    <row r="5392" spans="1:23" x14ac:dyDescent="0.25">
      <c r="A5392" t="s">
        <v>5641</v>
      </c>
      <c r="B5392">
        <v>178698138</v>
      </c>
      <c r="C5392">
        <v>5269161911</v>
      </c>
      <c r="D5392" s="1">
        <v>45510</v>
      </c>
      <c r="E5392">
        <v>99213</v>
      </c>
      <c r="F5392">
        <v>85025</v>
      </c>
      <c r="G5392" t="s">
        <v>3673</v>
      </c>
      <c r="H5392" s="34">
        <v>87353</v>
      </c>
      <c r="I5392" s="7">
        <v>69882</v>
      </c>
      <c r="J5392" s="7">
        <v>54592.52</v>
      </c>
      <c r="K5392" s="7">
        <v>5506</v>
      </c>
      <c r="L5392" s="7">
        <v>9783.48</v>
      </c>
      <c r="M5392" s="5">
        <v>0.14000000000000001</v>
      </c>
      <c r="N5392" t="s">
        <v>1135</v>
      </c>
      <c r="O5392" t="s">
        <v>30</v>
      </c>
      <c r="P5392" t="s">
        <v>18</v>
      </c>
      <c r="Q5392" t="s">
        <v>32</v>
      </c>
      <c r="R5392" t="s">
        <v>38</v>
      </c>
      <c r="S5392" t="s">
        <v>21</v>
      </c>
      <c r="T5392" t="s">
        <v>13310</v>
      </c>
      <c r="U5392" s="1">
        <v>45606</v>
      </c>
      <c r="V5392">
        <v>96</v>
      </c>
      <c r="W5392" t="str">
        <f t="shared" si="131"/>
        <v>90-119</v>
      </c>
    </row>
    <row r="5393" spans="1:23" x14ac:dyDescent="0.25">
      <c r="A5393" t="s">
        <v>5642</v>
      </c>
      <c r="B5393">
        <v>2748942001</v>
      </c>
      <c r="C5393">
        <v>510935100</v>
      </c>
      <c r="D5393" s="1">
        <v>45419</v>
      </c>
      <c r="E5393">
        <v>99231</v>
      </c>
      <c r="F5393">
        <v>99291</v>
      </c>
      <c r="G5393" t="s">
        <v>3192</v>
      </c>
      <c r="H5393" s="34">
        <v>70186</v>
      </c>
      <c r="I5393" s="7">
        <v>54745</v>
      </c>
      <c r="J5393" s="7">
        <v>43796</v>
      </c>
      <c r="K5393" s="7">
        <v>0</v>
      </c>
      <c r="L5393" s="7">
        <v>10949</v>
      </c>
      <c r="M5393" s="5">
        <v>0.2</v>
      </c>
      <c r="N5393" t="s">
        <v>3140</v>
      </c>
      <c r="O5393" t="s">
        <v>17</v>
      </c>
      <c r="P5393" t="s">
        <v>58</v>
      </c>
      <c r="Q5393" t="s">
        <v>19</v>
      </c>
      <c r="R5393" t="s">
        <v>38</v>
      </c>
      <c r="S5393" t="s">
        <v>21</v>
      </c>
      <c r="T5393" t="s">
        <v>13312</v>
      </c>
      <c r="U5393" s="1">
        <v>45471</v>
      </c>
      <c r="V5393">
        <v>52</v>
      </c>
      <c r="W5393" t="str">
        <f t="shared" si="131"/>
        <v>30-59</v>
      </c>
    </row>
    <row r="5394" spans="1:23" x14ac:dyDescent="0.25">
      <c r="A5394" t="s">
        <v>5643</v>
      </c>
      <c r="B5394">
        <v>4901199156</v>
      </c>
      <c r="C5394">
        <v>6952898379</v>
      </c>
      <c r="D5394" s="1">
        <v>45950</v>
      </c>
      <c r="E5394">
        <v>99215</v>
      </c>
      <c r="F5394">
        <v>99285</v>
      </c>
      <c r="G5394" t="s">
        <v>3269</v>
      </c>
      <c r="H5394" s="34">
        <v>89243</v>
      </c>
      <c r="I5394" s="7">
        <v>75857</v>
      </c>
      <c r="J5394" s="7">
        <v>66236.86</v>
      </c>
      <c r="K5394" s="7">
        <v>8103</v>
      </c>
      <c r="L5394" s="7">
        <v>1517.14</v>
      </c>
      <c r="M5394" s="5">
        <v>0.02</v>
      </c>
      <c r="N5394" t="s">
        <v>16</v>
      </c>
      <c r="O5394" t="s">
        <v>30</v>
      </c>
      <c r="P5394" t="s">
        <v>18</v>
      </c>
      <c r="Q5394" t="s">
        <v>19</v>
      </c>
      <c r="R5394" t="s">
        <v>21</v>
      </c>
      <c r="S5394" t="s">
        <v>17</v>
      </c>
      <c r="T5394" t="s">
        <v>13312</v>
      </c>
      <c r="U5394" s="1">
        <v>46088</v>
      </c>
      <c r="V5394">
        <v>138</v>
      </c>
      <c r="W5394" t="str">
        <f t="shared" si="131"/>
        <v>120-149</v>
      </c>
    </row>
    <row r="5395" spans="1:23" x14ac:dyDescent="0.25">
      <c r="A5395" t="s">
        <v>5644</v>
      </c>
      <c r="B5395">
        <v>7096236632</v>
      </c>
      <c r="C5395">
        <v>9309276649</v>
      </c>
      <c r="D5395" s="1">
        <v>45767</v>
      </c>
      <c r="E5395">
        <v>99221</v>
      </c>
      <c r="F5395">
        <v>99283</v>
      </c>
      <c r="G5395" t="s">
        <v>81</v>
      </c>
      <c r="H5395" s="34">
        <v>92856</v>
      </c>
      <c r="I5395" s="7">
        <v>78928</v>
      </c>
      <c r="J5395" s="7">
        <v>68141.440000000002</v>
      </c>
      <c r="K5395" s="7">
        <v>9208</v>
      </c>
      <c r="L5395" s="7">
        <v>1578.56</v>
      </c>
      <c r="M5395" s="5">
        <v>0.02</v>
      </c>
      <c r="N5395" t="s">
        <v>16</v>
      </c>
      <c r="O5395" t="s">
        <v>30</v>
      </c>
      <c r="P5395" t="s">
        <v>31</v>
      </c>
      <c r="Q5395" t="s">
        <v>32</v>
      </c>
      <c r="R5395" t="s">
        <v>27</v>
      </c>
      <c r="S5395" t="s">
        <v>21</v>
      </c>
      <c r="T5395" t="s">
        <v>13310</v>
      </c>
      <c r="U5395" s="1">
        <v>45945</v>
      </c>
      <c r="V5395">
        <v>178</v>
      </c>
      <c r="W5395" t="str">
        <f t="shared" si="131"/>
        <v>150-179</v>
      </c>
    </row>
    <row r="5396" spans="1:23" x14ac:dyDescent="0.25">
      <c r="A5396" t="s">
        <v>5645</v>
      </c>
      <c r="B5396">
        <v>1075632078</v>
      </c>
      <c r="C5396">
        <v>5353517028</v>
      </c>
      <c r="D5396" s="1">
        <v>45721</v>
      </c>
      <c r="E5396">
        <v>99215</v>
      </c>
      <c r="F5396">
        <v>36415</v>
      </c>
      <c r="G5396" t="s">
        <v>114</v>
      </c>
      <c r="H5396" s="34">
        <v>31037</v>
      </c>
      <c r="I5396" s="7">
        <v>20174</v>
      </c>
      <c r="J5396" s="7">
        <v>17753.12</v>
      </c>
      <c r="K5396" s="7">
        <v>0</v>
      </c>
      <c r="L5396" s="7">
        <v>2420.88</v>
      </c>
      <c r="M5396" s="5">
        <v>0.12</v>
      </c>
      <c r="N5396" t="s">
        <v>46</v>
      </c>
      <c r="O5396" t="s">
        <v>17</v>
      </c>
      <c r="P5396" t="s">
        <v>97</v>
      </c>
      <c r="Q5396" t="s">
        <v>19</v>
      </c>
      <c r="R5396" t="s">
        <v>27</v>
      </c>
      <c r="S5396" t="s">
        <v>27</v>
      </c>
      <c r="T5396" t="s">
        <v>13312</v>
      </c>
      <c r="U5396" s="1">
        <v>45809</v>
      </c>
      <c r="V5396">
        <v>88</v>
      </c>
      <c r="W5396" t="str">
        <f t="shared" si="131"/>
        <v>60-89</v>
      </c>
    </row>
    <row r="5397" spans="1:23" x14ac:dyDescent="0.25">
      <c r="A5397" t="s">
        <v>5646</v>
      </c>
      <c r="B5397">
        <v>1582556484</v>
      </c>
      <c r="C5397">
        <v>9548442529</v>
      </c>
      <c r="D5397" s="1">
        <v>45667</v>
      </c>
      <c r="E5397">
        <v>99221</v>
      </c>
      <c r="F5397">
        <v>99212</v>
      </c>
      <c r="G5397" t="s">
        <v>3523</v>
      </c>
      <c r="H5397" s="34">
        <v>93567</v>
      </c>
      <c r="I5397" s="7">
        <v>76725</v>
      </c>
      <c r="J5397" s="7">
        <v>62914.5</v>
      </c>
      <c r="K5397" s="7">
        <v>0</v>
      </c>
      <c r="L5397" s="7">
        <v>13810.5</v>
      </c>
      <c r="M5397" s="5">
        <v>0.18</v>
      </c>
      <c r="N5397" t="s">
        <v>3141</v>
      </c>
      <c r="O5397" t="s">
        <v>17</v>
      </c>
      <c r="P5397" t="s">
        <v>25</v>
      </c>
      <c r="Q5397" t="s">
        <v>19</v>
      </c>
      <c r="R5397" t="s">
        <v>43</v>
      </c>
      <c r="S5397" t="s">
        <v>27</v>
      </c>
      <c r="T5397" t="s">
        <v>13310</v>
      </c>
      <c r="U5397" s="1">
        <v>45813</v>
      </c>
      <c r="V5397">
        <v>146</v>
      </c>
      <c r="W5397" t="str">
        <f t="shared" si="131"/>
        <v>120-149</v>
      </c>
    </row>
    <row r="5398" spans="1:23" x14ac:dyDescent="0.25">
      <c r="A5398" t="s">
        <v>5647</v>
      </c>
      <c r="B5398">
        <v>720221835</v>
      </c>
      <c r="C5398">
        <v>3043255484</v>
      </c>
      <c r="D5398" s="1">
        <v>45548</v>
      </c>
      <c r="E5398">
        <v>99233</v>
      </c>
      <c r="F5398">
        <v>99201</v>
      </c>
      <c r="G5398" t="s">
        <v>3843</v>
      </c>
      <c r="H5398" s="34">
        <v>83425</v>
      </c>
      <c r="I5398" s="7">
        <v>62569</v>
      </c>
      <c r="J5398" s="7">
        <v>45568.65</v>
      </c>
      <c r="K5398" s="7">
        <v>7615</v>
      </c>
      <c r="L5398" s="7">
        <v>9385.35</v>
      </c>
      <c r="M5398" s="5">
        <v>0.15</v>
      </c>
      <c r="N5398" t="s">
        <v>1139</v>
      </c>
      <c r="O5398" t="s">
        <v>27</v>
      </c>
      <c r="P5398" t="s">
        <v>58</v>
      </c>
      <c r="Q5398" t="s">
        <v>19</v>
      </c>
      <c r="R5398" t="s">
        <v>43</v>
      </c>
      <c r="S5398" t="s">
        <v>27</v>
      </c>
      <c r="T5398" t="s">
        <v>13310</v>
      </c>
      <c r="U5398" s="1">
        <v>45599</v>
      </c>
      <c r="V5398">
        <v>51</v>
      </c>
      <c r="W5398" t="str">
        <f t="shared" si="131"/>
        <v>30-59</v>
      </c>
    </row>
    <row r="5399" spans="1:23" x14ac:dyDescent="0.25">
      <c r="A5399" t="s">
        <v>5648</v>
      </c>
      <c r="B5399">
        <v>9979028619</v>
      </c>
      <c r="C5399">
        <v>9921934580</v>
      </c>
      <c r="D5399" s="1">
        <v>45750</v>
      </c>
      <c r="E5399">
        <v>99221</v>
      </c>
      <c r="F5399">
        <v>99282</v>
      </c>
      <c r="G5399" t="s">
        <v>3265</v>
      </c>
      <c r="H5399" s="34">
        <v>86235</v>
      </c>
      <c r="I5399" s="7">
        <v>68988</v>
      </c>
      <c r="J5399" s="7">
        <v>52240.68</v>
      </c>
      <c r="K5399" s="7">
        <v>7089</v>
      </c>
      <c r="L5399" s="7">
        <v>9658.32</v>
      </c>
      <c r="M5399" s="5">
        <v>0.14000000000000001</v>
      </c>
      <c r="N5399" t="s">
        <v>1135</v>
      </c>
      <c r="O5399" t="s">
        <v>30</v>
      </c>
      <c r="P5399" t="s">
        <v>25</v>
      </c>
      <c r="Q5399" t="s">
        <v>19</v>
      </c>
      <c r="R5399" t="s">
        <v>20</v>
      </c>
      <c r="S5399" t="s">
        <v>17</v>
      </c>
      <c r="T5399" t="s">
        <v>13311</v>
      </c>
      <c r="U5399" s="1">
        <v>45836</v>
      </c>
      <c r="V5399">
        <v>86</v>
      </c>
      <c r="W5399" t="str">
        <f t="shared" si="131"/>
        <v>60-89</v>
      </c>
    </row>
    <row r="5400" spans="1:23" x14ac:dyDescent="0.25">
      <c r="A5400" t="s">
        <v>5649</v>
      </c>
      <c r="B5400">
        <v>4874185271</v>
      </c>
      <c r="C5400">
        <v>6230497116</v>
      </c>
      <c r="D5400" s="1">
        <v>45663</v>
      </c>
      <c r="E5400">
        <v>99222</v>
      </c>
      <c r="F5400">
        <v>99203</v>
      </c>
      <c r="G5400" t="s">
        <v>3494</v>
      </c>
      <c r="H5400" s="34">
        <v>72012</v>
      </c>
      <c r="I5400" s="7">
        <v>54009</v>
      </c>
      <c r="J5400" s="7">
        <v>42710.65</v>
      </c>
      <c r="K5400" s="7">
        <v>3197</v>
      </c>
      <c r="L5400" s="7">
        <v>8101.35</v>
      </c>
      <c r="M5400" s="5">
        <v>0.15</v>
      </c>
      <c r="N5400" t="s">
        <v>1139</v>
      </c>
      <c r="O5400" t="s">
        <v>30</v>
      </c>
      <c r="P5400" t="s">
        <v>18</v>
      </c>
      <c r="Q5400" t="s">
        <v>32</v>
      </c>
      <c r="R5400" t="s">
        <v>21</v>
      </c>
      <c r="S5400" t="s">
        <v>21</v>
      </c>
      <c r="T5400" t="s">
        <v>13312</v>
      </c>
      <c r="U5400" s="1">
        <v>45798</v>
      </c>
      <c r="V5400">
        <v>135</v>
      </c>
      <c r="W5400" t="str">
        <f t="shared" si="131"/>
        <v>120-149</v>
      </c>
    </row>
    <row r="5401" spans="1:23" x14ac:dyDescent="0.25">
      <c r="A5401" t="s">
        <v>5650</v>
      </c>
      <c r="B5401">
        <v>839008976</v>
      </c>
      <c r="C5401">
        <v>9723235058</v>
      </c>
      <c r="D5401" s="1">
        <v>45394</v>
      </c>
      <c r="E5401">
        <v>99222</v>
      </c>
      <c r="F5401">
        <v>99202</v>
      </c>
      <c r="G5401" t="s">
        <v>3400</v>
      </c>
      <c r="H5401" s="34">
        <v>86592</v>
      </c>
      <c r="I5401" s="7">
        <v>56285</v>
      </c>
      <c r="J5401" s="7">
        <v>47039.8</v>
      </c>
      <c r="K5401" s="7">
        <v>2491</v>
      </c>
      <c r="L5401" s="7">
        <v>6754.2</v>
      </c>
      <c r="M5401" s="5">
        <v>0.12</v>
      </c>
      <c r="N5401" t="s">
        <v>46</v>
      </c>
      <c r="O5401" t="s">
        <v>30</v>
      </c>
      <c r="P5401" t="s">
        <v>31</v>
      </c>
      <c r="Q5401" t="s">
        <v>32</v>
      </c>
      <c r="R5401" t="s">
        <v>26</v>
      </c>
      <c r="S5401" t="s">
        <v>27</v>
      </c>
      <c r="T5401" t="s">
        <v>13311</v>
      </c>
      <c r="U5401" s="1">
        <v>45546</v>
      </c>
      <c r="V5401">
        <v>152</v>
      </c>
      <c r="W5401" t="str">
        <f t="shared" si="131"/>
        <v>150-179</v>
      </c>
    </row>
    <row r="5402" spans="1:23" x14ac:dyDescent="0.25">
      <c r="A5402" t="s">
        <v>5651</v>
      </c>
      <c r="B5402">
        <v>1378482132</v>
      </c>
      <c r="C5402">
        <v>4385364860</v>
      </c>
      <c r="D5402" s="1">
        <v>45696</v>
      </c>
      <c r="E5402">
        <v>99233</v>
      </c>
      <c r="F5402">
        <v>36415</v>
      </c>
      <c r="G5402" t="s">
        <v>69</v>
      </c>
      <c r="H5402" s="34">
        <v>79693</v>
      </c>
      <c r="I5402" s="7">
        <v>65348</v>
      </c>
      <c r="J5402" s="7">
        <v>53585.36</v>
      </c>
      <c r="K5402" s="7">
        <v>0</v>
      </c>
      <c r="L5402" s="7">
        <v>11762.64</v>
      </c>
      <c r="M5402" s="5">
        <v>0.18</v>
      </c>
      <c r="N5402" t="s">
        <v>3141</v>
      </c>
      <c r="O5402" t="s">
        <v>17</v>
      </c>
      <c r="P5402" t="s">
        <v>18</v>
      </c>
      <c r="Q5402" t="s">
        <v>19</v>
      </c>
      <c r="R5402" t="s">
        <v>38</v>
      </c>
      <c r="S5402" t="s">
        <v>21</v>
      </c>
      <c r="T5402" t="s">
        <v>13311</v>
      </c>
      <c r="U5402" s="1">
        <v>45753</v>
      </c>
      <c r="V5402">
        <v>57</v>
      </c>
      <c r="W5402" t="str">
        <f t="shared" si="131"/>
        <v>30-59</v>
      </c>
    </row>
    <row r="5403" spans="1:23" x14ac:dyDescent="0.25">
      <c r="A5403" t="s">
        <v>5652</v>
      </c>
      <c r="B5403">
        <v>7652096916</v>
      </c>
      <c r="C5403">
        <v>8107990380</v>
      </c>
      <c r="D5403" s="1">
        <v>45604</v>
      </c>
      <c r="E5403">
        <v>99223</v>
      </c>
      <c r="F5403">
        <v>99201</v>
      </c>
      <c r="G5403" t="s">
        <v>3306</v>
      </c>
      <c r="H5403" s="34">
        <v>39104</v>
      </c>
      <c r="I5403" s="7">
        <v>25418</v>
      </c>
      <c r="J5403" s="7">
        <v>22367.84</v>
      </c>
      <c r="K5403" s="7">
        <v>0</v>
      </c>
      <c r="L5403" s="7">
        <v>3050.16</v>
      </c>
      <c r="M5403" s="5">
        <v>0.12</v>
      </c>
      <c r="N5403" t="s">
        <v>46</v>
      </c>
      <c r="O5403" t="s">
        <v>17</v>
      </c>
      <c r="P5403" t="s">
        <v>25</v>
      </c>
      <c r="Q5403" t="s">
        <v>32</v>
      </c>
      <c r="R5403" t="s">
        <v>20</v>
      </c>
      <c r="S5403" t="s">
        <v>27</v>
      </c>
      <c r="T5403" t="s">
        <v>13312</v>
      </c>
      <c r="U5403" s="1">
        <v>45759</v>
      </c>
      <c r="V5403">
        <v>155</v>
      </c>
      <c r="W5403" t="str">
        <f t="shared" si="131"/>
        <v>150-179</v>
      </c>
    </row>
    <row r="5404" spans="1:23" x14ac:dyDescent="0.25">
      <c r="A5404" t="s">
        <v>5653</v>
      </c>
      <c r="B5404">
        <v>2497100769</v>
      </c>
      <c r="C5404">
        <v>9245018190</v>
      </c>
      <c r="D5404" s="1">
        <v>45315</v>
      </c>
      <c r="E5404">
        <v>99232</v>
      </c>
      <c r="F5404">
        <v>97110</v>
      </c>
      <c r="G5404" t="s">
        <v>116</v>
      </c>
      <c r="H5404" s="34">
        <v>93189</v>
      </c>
      <c r="I5404" s="7">
        <v>76415</v>
      </c>
      <c r="J5404" s="7">
        <v>37663.300000000003</v>
      </c>
      <c r="K5404" s="7">
        <v>24997</v>
      </c>
      <c r="L5404" s="7">
        <v>13754.7</v>
      </c>
      <c r="M5404" s="5">
        <v>0.18</v>
      </c>
      <c r="N5404" t="s">
        <v>3141</v>
      </c>
      <c r="O5404" t="s">
        <v>27</v>
      </c>
      <c r="P5404" t="s">
        <v>40</v>
      </c>
      <c r="Q5404" t="s">
        <v>19</v>
      </c>
      <c r="R5404" t="s">
        <v>20</v>
      </c>
      <c r="S5404" t="s">
        <v>27</v>
      </c>
      <c r="T5404" t="s">
        <v>13310</v>
      </c>
      <c r="U5404" s="1">
        <v>45377</v>
      </c>
      <c r="V5404">
        <v>62</v>
      </c>
      <c r="W5404" t="str">
        <f t="shared" si="131"/>
        <v>60-89</v>
      </c>
    </row>
    <row r="5405" spans="1:23" x14ac:dyDescent="0.25">
      <c r="A5405" t="s">
        <v>5654</v>
      </c>
      <c r="B5405">
        <v>7606165169</v>
      </c>
      <c r="C5405">
        <v>3205145922</v>
      </c>
      <c r="D5405" s="1">
        <v>45875</v>
      </c>
      <c r="E5405">
        <v>99221</v>
      </c>
      <c r="F5405">
        <v>99213</v>
      </c>
      <c r="G5405" t="s">
        <v>203</v>
      </c>
      <c r="H5405" s="34">
        <v>31203</v>
      </c>
      <c r="I5405" s="7">
        <v>22466</v>
      </c>
      <c r="J5405" s="7">
        <v>13010.72</v>
      </c>
      <c r="K5405" s="7">
        <v>7658</v>
      </c>
      <c r="L5405" s="7">
        <v>1797.28</v>
      </c>
      <c r="M5405" s="5">
        <v>0.08</v>
      </c>
      <c r="N5405" t="s">
        <v>24</v>
      </c>
      <c r="O5405" t="s">
        <v>27</v>
      </c>
      <c r="P5405" t="s">
        <v>55</v>
      </c>
      <c r="Q5405" t="s">
        <v>19</v>
      </c>
      <c r="R5405" t="s">
        <v>20</v>
      </c>
      <c r="S5405" t="s">
        <v>21</v>
      </c>
      <c r="T5405" t="s">
        <v>13311</v>
      </c>
      <c r="U5405" s="1">
        <v>46035</v>
      </c>
      <c r="V5405">
        <v>160</v>
      </c>
      <c r="W5405" t="str">
        <f t="shared" si="131"/>
        <v>150-179</v>
      </c>
    </row>
    <row r="5406" spans="1:23" x14ac:dyDescent="0.25">
      <c r="A5406" t="s">
        <v>5655</v>
      </c>
      <c r="B5406">
        <v>4685240435</v>
      </c>
      <c r="C5406">
        <v>819653758</v>
      </c>
      <c r="D5406" s="1">
        <v>45861</v>
      </c>
      <c r="E5406">
        <v>99213</v>
      </c>
      <c r="F5406">
        <v>85025</v>
      </c>
      <c r="G5406" t="s">
        <v>3272</v>
      </c>
      <c r="H5406" s="34">
        <v>52411</v>
      </c>
      <c r="I5406" s="7">
        <v>37736</v>
      </c>
      <c r="J5406" s="7">
        <v>34717.120000000003</v>
      </c>
      <c r="K5406" s="7">
        <v>0</v>
      </c>
      <c r="L5406" s="7">
        <v>3018.88</v>
      </c>
      <c r="M5406" s="5">
        <v>0.08</v>
      </c>
      <c r="N5406" t="s">
        <v>24</v>
      </c>
      <c r="O5406" t="s">
        <v>17</v>
      </c>
      <c r="P5406" t="s">
        <v>3150</v>
      </c>
      <c r="Q5406" t="s">
        <v>19</v>
      </c>
      <c r="R5406" t="s">
        <v>38</v>
      </c>
      <c r="S5406" t="s">
        <v>21</v>
      </c>
      <c r="T5406" t="s">
        <v>13310</v>
      </c>
      <c r="U5406" s="1">
        <v>46038</v>
      </c>
      <c r="V5406">
        <v>177</v>
      </c>
      <c r="W5406" t="str">
        <f t="shared" si="131"/>
        <v>150-179</v>
      </c>
    </row>
    <row r="5407" spans="1:23" x14ac:dyDescent="0.25">
      <c r="A5407" t="s">
        <v>5656</v>
      </c>
      <c r="B5407">
        <v>5859305016</v>
      </c>
      <c r="C5407">
        <v>4554375052</v>
      </c>
      <c r="D5407" s="1">
        <v>45848</v>
      </c>
      <c r="E5407">
        <v>99238</v>
      </c>
      <c r="F5407">
        <v>99215</v>
      </c>
      <c r="G5407" t="s">
        <v>3449</v>
      </c>
      <c r="H5407" s="34">
        <v>55339</v>
      </c>
      <c r="I5407" s="7">
        <v>43718</v>
      </c>
      <c r="J5407" s="7">
        <v>32353.120000000003</v>
      </c>
      <c r="K5407" s="7">
        <v>4370</v>
      </c>
      <c r="L5407" s="7">
        <v>6994.88</v>
      </c>
      <c r="M5407" s="5">
        <v>0.16</v>
      </c>
      <c r="N5407" t="s">
        <v>1138</v>
      </c>
      <c r="O5407" t="s">
        <v>30</v>
      </c>
      <c r="P5407" t="s">
        <v>3147</v>
      </c>
      <c r="Q5407" t="s">
        <v>19</v>
      </c>
      <c r="R5407" t="s">
        <v>20</v>
      </c>
      <c r="S5407" t="s">
        <v>27</v>
      </c>
      <c r="T5407" t="s">
        <v>13312</v>
      </c>
      <c r="U5407" s="1">
        <v>46020</v>
      </c>
      <c r="V5407">
        <v>172</v>
      </c>
      <c r="W5407" t="str">
        <f t="shared" si="131"/>
        <v>150-179</v>
      </c>
    </row>
    <row r="5408" spans="1:23" x14ac:dyDescent="0.25">
      <c r="A5408" t="s">
        <v>5657</v>
      </c>
      <c r="B5408">
        <v>9013951035</v>
      </c>
      <c r="C5408">
        <v>5933430599</v>
      </c>
      <c r="D5408" s="1">
        <v>45529</v>
      </c>
      <c r="E5408">
        <v>99231</v>
      </c>
      <c r="F5408">
        <v>80053</v>
      </c>
      <c r="G5408" t="s">
        <v>94</v>
      </c>
      <c r="H5408" s="34">
        <v>83002</v>
      </c>
      <c r="I5408" s="7">
        <v>66402</v>
      </c>
      <c r="J5408" s="7">
        <v>49666.720000000001</v>
      </c>
      <c r="K5408" s="7">
        <v>7439</v>
      </c>
      <c r="L5408" s="7">
        <v>9296.2800000000007</v>
      </c>
      <c r="M5408" s="5">
        <v>0.14000000000000001</v>
      </c>
      <c r="N5408" t="s">
        <v>1135</v>
      </c>
      <c r="O5408" t="s">
        <v>30</v>
      </c>
      <c r="P5408" t="s">
        <v>3146</v>
      </c>
      <c r="Q5408" t="s">
        <v>32</v>
      </c>
      <c r="R5408" t="s">
        <v>26</v>
      </c>
      <c r="S5408" t="s">
        <v>21</v>
      </c>
      <c r="T5408" t="s">
        <v>13310</v>
      </c>
      <c r="U5408" s="1">
        <v>45626</v>
      </c>
      <c r="V5408">
        <v>97</v>
      </c>
      <c r="W5408" t="str">
        <f t="shared" si="131"/>
        <v>90-119</v>
      </c>
    </row>
    <row r="5409" spans="1:23" x14ac:dyDescent="0.25">
      <c r="A5409" t="s">
        <v>5658</v>
      </c>
      <c r="B5409">
        <v>7053357946</v>
      </c>
      <c r="C5409">
        <v>5072752071</v>
      </c>
      <c r="D5409" s="1">
        <v>45294</v>
      </c>
      <c r="E5409">
        <v>99213</v>
      </c>
      <c r="F5409">
        <v>99291</v>
      </c>
      <c r="G5409" t="s">
        <v>3562</v>
      </c>
      <c r="H5409" s="34">
        <v>73394</v>
      </c>
      <c r="I5409" s="7">
        <v>57247</v>
      </c>
      <c r="J5409" s="7">
        <v>29250.6</v>
      </c>
      <c r="K5409" s="7">
        <v>16547</v>
      </c>
      <c r="L5409" s="7">
        <v>11449.4</v>
      </c>
      <c r="M5409" s="5">
        <v>0.2</v>
      </c>
      <c r="N5409" t="s">
        <v>3140</v>
      </c>
      <c r="O5409" t="s">
        <v>27</v>
      </c>
      <c r="P5409" t="s">
        <v>3149</v>
      </c>
      <c r="Q5409" t="s">
        <v>19</v>
      </c>
      <c r="R5409" t="s">
        <v>26</v>
      </c>
      <c r="S5409" t="s">
        <v>27</v>
      </c>
      <c r="T5409" t="s">
        <v>13312</v>
      </c>
      <c r="U5409" s="1">
        <v>45373</v>
      </c>
      <c r="V5409">
        <v>79</v>
      </c>
      <c r="W5409" t="str">
        <f t="shared" si="131"/>
        <v>60-89</v>
      </c>
    </row>
    <row r="5410" spans="1:23" x14ac:dyDescent="0.25">
      <c r="A5410" t="s">
        <v>5659</v>
      </c>
      <c r="B5410">
        <v>8218680282</v>
      </c>
      <c r="C5410">
        <v>3738195295</v>
      </c>
      <c r="D5410" s="1">
        <v>45663</v>
      </c>
      <c r="E5410">
        <v>99221</v>
      </c>
      <c r="F5410">
        <v>99283</v>
      </c>
      <c r="G5410" t="s">
        <v>94</v>
      </c>
      <c r="H5410" s="34">
        <v>42210</v>
      </c>
      <c r="I5410" s="7">
        <v>35879</v>
      </c>
      <c r="J5410" s="7">
        <v>18483.419999999998</v>
      </c>
      <c r="K5410" s="7">
        <v>16678</v>
      </c>
      <c r="L5410" s="7">
        <v>717.58</v>
      </c>
      <c r="M5410" s="5">
        <v>0.02</v>
      </c>
      <c r="N5410" t="s">
        <v>16</v>
      </c>
      <c r="O5410" t="s">
        <v>27</v>
      </c>
      <c r="P5410" t="s">
        <v>97</v>
      </c>
      <c r="Q5410" t="s">
        <v>19</v>
      </c>
      <c r="R5410" t="s">
        <v>26</v>
      </c>
      <c r="S5410" t="s">
        <v>21</v>
      </c>
      <c r="T5410" t="s">
        <v>13312</v>
      </c>
      <c r="U5410" s="1">
        <v>45843</v>
      </c>
      <c r="V5410">
        <v>179</v>
      </c>
      <c r="W5410" t="str">
        <f t="shared" si="131"/>
        <v>150-179</v>
      </c>
    </row>
    <row r="5411" spans="1:23" x14ac:dyDescent="0.25">
      <c r="A5411" t="s">
        <v>5660</v>
      </c>
      <c r="B5411">
        <v>9087940096</v>
      </c>
      <c r="C5411">
        <v>9724483189</v>
      </c>
      <c r="D5411" s="1">
        <v>45542</v>
      </c>
      <c r="E5411">
        <v>99232</v>
      </c>
      <c r="F5411">
        <v>99282</v>
      </c>
      <c r="G5411" t="s">
        <v>65</v>
      </c>
      <c r="H5411" s="34">
        <v>21095</v>
      </c>
      <c r="I5411" s="7">
        <v>16454</v>
      </c>
      <c r="J5411" s="7">
        <v>10005.200000000001</v>
      </c>
      <c r="K5411" s="7">
        <v>3158</v>
      </c>
      <c r="L5411" s="7">
        <v>3290.8</v>
      </c>
      <c r="M5411" s="5">
        <v>0.2</v>
      </c>
      <c r="N5411" t="s">
        <v>3140</v>
      </c>
      <c r="O5411" t="s">
        <v>27</v>
      </c>
      <c r="P5411" t="s">
        <v>3146</v>
      </c>
      <c r="Q5411" t="s">
        <v>19</v>
      </c>
      <c r="R5411" t="s">
        <v>43</v>
      </c>
      <c r="S5411" t="s">
        <v>21</v>
      </c>
      <c r="T5411" t="s">
        <v>13310</v>
      </c>
      <c r="U5411" s="1">
        <v>45596</v>
      </c>
      <c r="V5411">
        <v>54</v>
      </c>
      <c r="W5411" t="str">
        <f t="shared" si="131"/>
        <v>30-59</v>
      </c>
    </row>
    <row r="5412" spans="1:23" x14ac:dyDescent="0.25">
      <c r="A5412" t="s">
        <v>5661</v>
      </c>
      <c r="B5412">
        <v>9998042305</v>
      </c>
      <c r="C5412">
        <v>7797519316</v>
      </c>
      <c r="D5412" s="1">
        <v>45630</v>
      </c>
      <c r="E5412">
        <v>99238</v>
      </c>
      <c r="F5412">
        <v>99205</v>
      </c>
      <c r="G5412" t="s">
        <v>207</v>
      </c>
      <c r="H5412" s="34">
        <v>29114</v>
      </c>
      <c r="I5412" s="7">
        <v>21836</v>
      </c>
      <c r="J5412" s="7">
        <v>16432.599999999999</v>
      </c>
      <c r="K5412" s="7">
        <v>2128</v>
      </c>
      <c r="L5412" s="7">
        <v>3275.4</v>
      </c>
      <c r="M5412" s="5">
        <v>0.15</v>
      </c>
      <c r="N5412" t="s">
        <v>1139</v>
      </c>
      <c r="O5412" t="s">
        <v>30</v>
      </c>
      <c r="P5412" t="s">
        <v>55</v>
      </c>
      <c r="Q5412" t="s">
        <v>32</v>
      </c>
      <c r="R5412" t="s">
        <v>21</v>
      </c>
      <c r="S5412" t="s">
        <v>21</v>
      </c>
      <c r="T5412" t="s">
        <v>13312</v>
      </c>
      <c r="U5412" s="1">
        <v>45753</v>
      </c>
      <c r="V5412">
        <v>123</v>
      </c>
      <c r="W5412" t="str">
        <f t="shared" si="131"/>
        <v>120-149</v>
      </c>
    </row>
    <row r="5413" spans="1:23" x14ac:dyDescent="0.25">
      <c r="A5413" t="s">
        <v>5662</v>
      </c>
      <c r="B5413">
        <v>4426236775</v>
      </c>
      <c r="C5413">
        <v>1051225772</v>
      </c>
      <c r="D5413" s="1">
        <v>45481</v>
      </c>
      <c r="E5413">
        <v>99231</v>
      </c>
      <c r="F5413">
        <v>99292</v>
      </c>
      <c r="G5413" t="s">
        <v>96</v>
      </c>
      <c r="H5413" s="34">
        <v>76208</v>
      </c>
      <c r="I5413" s="7">
        <v>49535</v>
      </c>
      <c r="J5413" s="7">
        <v>43590.8</v>
      </c>
      <c r="K5413" s="7">
        <v>0</v>
      </c>
      <c r="L5413" s="7">
        <v>5944.2</v>
      </c>
      <c r="M5413" s="5">
        <v>0.12</v>
      </c>
      <c r="N5413" t="s">
        <v>46</v>
      </c>
      <c r="O5413" t="s">
        <v>17</v>
      </c>
      <c r="P5413" t="s">
        <v>31</v>
      </c>
      <c r="Q5413" t="s">
        <v>19</v>
      </c>
      <c r="R5413" t="s">
        <v>43</v>
      </c>
      <c r="S5413" t="s">
        <v>27</v>
      </c>
      <c r="T5413" t="s">
        <v>13311</v>
      </c>
      <c r="U5413" s="1">
        <v>45595</v>
      </c>
      <c r="V5413">
        <v>114</v>
      </c>
      <c r="W5413" t="str">
        <f t="shared" si="131"/>
        <v>90-119</v>
      </c>
    </row>
    <row r="5414" spans="1:23" x14ac:dyDescent="0.25">
      <c r="A5414" t="s">
        <v>5663</v>
      </c>
      <c r="B5414">
        <v>9238343941</v>
      </c>
      <c r="C5414">
        <v>5741003409</v>
      </c>
      <c r="D5414" s="1">
        <v>45373</v>
      </c>
      <c r="E5414">
        <v>99223</v>
      </c>
      <c r="F5414">
        <v>99201</v>
      </c>
      <c r="G5414" t="s">
        <v>318</v>
      </c>
      <c r="H5414" s="34">
        <v>50709</v>
      </c>
      <c r="I5414" s="7">
        <v>41581</v>
      </c>
      <c r="J5414" s="7">
        <v>28580.42</v>
      </c>
      <c r="K5414" s="7">
        <v>5516</v>
      </c>
      <c r="L5414" s="7">
        <v>7484.58</v>
      </c>
      <c r="M5414" s="5">
        <v>0.18</v>
      </c>
      <c r="N5414" t="s">
        <v>3141</v>
      </c>
      <c r="O5414" t="s">
        <v>30</v>
      </c>
      <c r="P5414" t="s">
        <v>18</v>
      </c>
      <c r="Q5414" t="s">
        <v>32</v>
      </c>
      <c r="R5414" t="s">
        <v>38</v>
      </c>
      <c r="S5414" t="s">
        <v>27</v>
      </c>
      <c r="T5414" t="s">
        <v>13310</v>
      </c>
      <c r="U5414" s="1">
        <v>45477</v>
      </c>
      <c r="V5414">
        <v>104</v>
      </c>
      <c r="W5414" t="str">
        <f t="shared" si="131"/>
        <v>90-119</v>
      </c>
    </row>
    <row r="5415" spans="1:23" x14ac:dyDescent="0.25">
      <c r="A5415" t="s">
        <v>5664</v>
      </c>
      <c r="B5415">
        <v>3520249257</v>
      </c>
      <c r="C5415">
        <v>4008022408</v>
      </c>
      <c r="D5415" s="1">
        <v>45726</v>
      </c>
      <c r="E5415">
        <v>99214</v>
      </c>
      <c r="F5415">
        <v>99213</v>
      </c>
      <c r="G5415" t="s">
        <v>3220</v>
      </c>
      <c r="H5415" s="34">
        <v>45029</v>
      </c>
      <c r="I5415" s="7">
        <v>29269</v>
      </c>
      <c r="J5415" s="7">
        <v>22280.720000000001</v>
      </c>
      <c r="K5415" s="7">
        <v>3476</v>
      </c>
      <c r="L5415" s="7">
        <v>3512.28</v>
      </c>
      <c r="M5415" s="5">
        <v>0.12</v>
      </c>
      <c r="N5415" t="s">
        <v>46</v>
      </c>
      <c r="O5415" t="s">
        <v>27</v>
      </c>
      <c r="P5415" t="s">
        <v>58</v>
      </c>
      <c r="Q5415" t="s">
        <v>19</v>
      </c>
      <c r="R5415" t="s">
        <v>43</v>
      </c>
      <c r="S5415" t="s">
        <v>27</v>
      </c>
      <c r="T5415" t="s">
        <v>13312</v>
      </c>
      <c r="U5415" s="1">
        <v>45835</v>
      </c>
      <c r="V5415">
        <v>109</v>
      </c>
      <c r="W5415" t="str">
        <f t="shared" si="131"/>
        <v>90-119</v>
      </c>
    </row>
    <row r="5416" spans="1:23" x14ac:dyDescent="0.25">
      <c r="A5416" t="s">
        <v>5665</v>
      </c>
      <c r="B5416">
        <v>1650420913</v>
      </c>
      <c r="C5416">
        <v>7539182803</v>
      </c>
      <c r="D5416" s="1">
        <v>45396</v>
      </c>
      <c r="E5416">
        <v>99233</v>
      </c>
      <c r="F5416">
        <v>97110</v>
      </c>
      <c r="G5416" t="s">
        <v>87</v>
      </c>
      <c r="H5416" s="34">
        <v>28972</v>
      </c>
      <c r="I5416" s="7">
        <v>22888</v>
      </c>
      <c r="J5416" s="7">
        <v>19225.919999999998</v>
      </c>
      <c r="K5416" s="7">
        <v>0</v>
      </c>
      <c r="L5416" s="7">
        <v>3662.08</v>
      </c>
      <c r="M5416" s="5">
        <v>0.16</v>
      </c>
      <c r="N5416" t="s">
        <v>1138</v>
      </c>
      <c r="O5416" t="s">
        <v>17</v>
      </c>
      <c r="P5416" t="s">
        <v>55</v>
      </c>
      <c r="Q5416" t="s">
        <v>19</v>
      </c>
      <c r="R5416" t="s">
        <v>38</v>
      </c>
      <c r="S5416" t="s">
        <v>21</v>
      </c>
      <c r="T5416" t="s">
        <v>13311</v>
      </c>
      <c r="U5416" s="1">
        <v>45551</v>
      </c>
      <c r="V5416">
        <v>155</v>
      </c>
      <c r="W5416" t="str">
        <f t="shared" si="131"/>
        <v>150-179</v>
      </c>
    </row>
    <row r="5417" spans="1:23" x14ac:dyDescent="0.25">
      <c r="A5417" t="s">
        <v>5666</v>
      </c>
      <c r="B5417">
        <v>6912510935</v>
      </c>
      <c r="C5417">
        <v>3918773155</v>
      </c>
      <c r="D5417" s="1">
        <v>45409</v>
      </c>
      <c r="E5417">
        <v>99238</v>
      </c>
      <c r="F5417">
        <v>81000</v>
      </c>
      <c r="G5417" t="s">
        <v>54</v>
      </c>
      <c r="H5417" s="34">
        <v>77433</v>
      </c>
      <c r="I5417" s="7">
        <v>61172</v>
      </c>
      <c r="J5417" s="7">
        <v>51384.480000000003</v>
      </c>
      <c r="K5417" s="7">
        <v>0</v>
      </c>
      <c r="L5417" s="7">
        <v>9787.52</v>
      </c>
      <c r="M5417" s="5">
        <v>0.16</v>
      </c>
      <c r="N5417" t="s">
        <v>1138</v>
      </c>
      <c r="O5417" t="s">
        <v>17</v>
      </c>
      <c r="P5417" t="s">
        <v>58</v>
      </c>
      <c r="Q5417" t="s">
        <v>32</v>
      </c>
      <c r="R5417" t="s">
        <v>26</v>
      </c>
      <c r="S5417" t="s">
        <v>21</v>
      </c>
      <c r="T5417" t="s">
        <v>13310</v>
      </c>
      <c r="U5417" s="1">
        <v>45458</v>
      </c>
      <c r="V5417">
        <v>49</v>
      </c>
      <c r="W5417" t="str">
        <f t="shared" si="131"/>
        <v>30-59</v>
      </c>
    </row>
    <row r="5418" spans="1:23" x14ac:dyDescent="0.25">
      <c r="A5418" t="s">
        <v>5667</v>
      </c>
      <c r="B5418">
        <v>2208690870</v>
      </c>
      <c r="C5418">
        <v>131045644</v>
      </c>
      <c r="D5418" s="1">
        <v>45627</v>
      </c>
      <c r="E5418">
        <v>99221</v>
      </c>
      <c r="F5418">
        <v>99285</v>
      </c>
      <c r="G5418" t="s">
        <v>75</v>
      </c>
      <c r="H5418" s="34">
        <v>71171</v>
      </c>
      <c r="I5418" s="7">
        <v>56937</v>
      </c>
      <c r="J5418" s="7">
        <v>28736.82</v>
      </c>
      <c r="K5418" s="7">
        <v>20229</v>
      </c>
      <c r="L5418" s="7">
        <v>7971.18</v>
      </c>
      <c r="M5418" s="5">
        <v>0.14000000000000001</v>
      </c>
      <c r="N5418" t="s">
        <v>1135</v>
      </c>
      <c r="O5418" t="s">
        <v>27</v>
      </c>
      <c r="P5418" t="s">
        <v>25</v>
      </c>
      <c r="Q5418" t="s">
        <v>19</v>
      </c>
      <c r="R5418" t="s">
        <v>21</v>
      </c>
      <c r="S5418" t="s">
        <v>27</v>
      </c>
      <c r="T5418" t="s">
        <v>13311</v>
      </c>
      <c r="U5418" s="1">
        <v>45669</v>
      </c>
      <c r="V5418">
        <v>42</v>
      </c>
      <c r="W5418" t="str">
        <f t="shared" si="131"/>
        <v>30-59</v>
      </c>
    </row>
    <row r="5419" spans="1:23" x14ac:dyDescent="0.25">
      <c r="A5419" t="s">
        <v>5668</v>
      </c>
      <c r="B5419">
        <v>6458332512</v>
      </c>
      <c r="C5419">
        <v>3436317437</v>
      </c>
      <c r="D5419" s="1">
        <v>45689</v>
      </c>
      <c r="E5419">
        <v>99213</v>
      </c>
      <c r="F5419">
        <v>99211</v>
      </c>
      <c r="G5419" t="s">
        <v>85</v>
      </c>
      <c r="H5419" s="34">
        <v>77539</v>
      </c>
      <c r="I5419" s="7">
        <v>60480</v>
      </c>
      <c r="J5419" s="7">
        <v>39952</v>
      </c>
      <c r="K5419" s="7">
        <v>8432</v>
      </c>
      <c r="L5419" s="7">
        <v>12096</v>
      </c>
      <c r="M5419" s="5">
        <v>0.2</v>
      </c>
      <c r="N5419" t="s">
        <v>3140</v>
      </c>
      <c r="O5419" t="s">
        <v>27</v>
      </c>
      <c r="P5419" t="s">
        <v>3150</v>
      </c>
      <c r="Q5419" t="s">
        <v>19</v>
      </c>
      <c r="R5419" t="s">
        <v>43</v>
      </c>
      <c r="S5419" t="s">
        <v>17</v>
      </c>
      <c r="T5419" t="s">
        <v>13312</v>
      </c>
      <c r="U5419" s="1">
        <v>45817</v>
      </c>
      <c r="V5419">
        <v>128</v>
      </c>
      <c r="W5419" t="str">
        <f t="shared" si="131"/>
        <v>120-149</v>
      </c>
    </row>
    <row r="5420" spans="1:23" x14ac:dyDescent="0.25">
      <c r="A5420" t="s">
        <v>5669</v>
      </c>
      <c r="B5420">
        <v>3872866716</v>
      </c>
      <c r="C5420">
        <v>7853246648</v>
      </c>
      <c r="D5420" s="1">
        <v>45638</v>
      </c>
      <c r="E5420">
        <v>99221</v>
      </c>
      <c r="F5420">
        <v>90834</v>
      </c>
      <c r="G5420" t="s">
        <v>3161</v>
      </c>
      <c r="H5420" s="34">
        <v>79095</v>
      </c>
      <c r="I5420" s="7">
        <v>64858</v>
      </c>
      <c r="J5420" s="7">
        <v>34514.559999999998</v>
      </c>
      <c r="K5420" s="7">
        <v>18669</v>
      </c>
      <c r="L5420" s="7">
        <v>11674.44</v>
      </c>
      <c r="M5420" s="5">
        <v>0.18</v>
      </c>
      <c r="N5420" t="s">
        <v>3141</v>
      </c>
      <c r="O5420" t="s">
        <v>27</v>
      </c>
      <c r="P5420" t="s">
        <v>3149</v>
      </c>
      <c r="Q5420" t="s">
        <v>32</v>
      </c>
      <c r="R5420" t="s">
        <v>43</v>
      </c>
      <c r="S5420" t="s">
        <v>21</v>
      </c>
      <c r="T5420" t="s">
        <v>13310</v>
      </c>
      <c r="U5420" s="1">
        <v>45738</v>
      </c>
      <c r="V5420">
        <v>100</v>
      </c>
      <c r="W5420" t="str">
        <f t="shared" si="131"/>
        <v>90-119</v>
      </c>
    </row>
    <row r="5421" spans="1:23" x14ac:dyDescent="0.25">
      <c r="A5421" t="s">
        <v>5670</v>
      </c>
      <c r="B5421">
        <v>648134207</v>
      </c>
      <c r="C5421">
        <v>6745637573</v>
      </c>
      <c r="D5421" s="1">
        <v>45508</v>
      </c>
      <c r="E5421">
        <v>99222</v>
      </c>
      <c r="F5421">
        <v>99201</v>
      </c>
      <c r="G5421" t="s">
        <v>3570</v>
      </c>
      <c r="H5421" s="34">
        <v>89537</v>
      </c>
      <c r="I5421" s="7">
        <v>67153</v>
      </c>
      <c r="J5421" s="7">
        <v>31076.05</v>
      </c>
      <c r="K5421" s="7">
        <v>26004</v>
      </c>
      <c r="L5421" s="7">
        <v>10072.950000000001</v>
      </c>
      <c r="M5421" s="5">
        <v>0.15</v>
      </c>
      <c r="N5421" t="s">
        <v>1139</v>
      </c>
      <c r="O5421" t="s">
        <v>27</v>
      </c>
      <c r="P5421" t="s">
        <v>3149</v>
      </c>
      <c r="Q5421" t="s">
        <v>19</v>
      </c>
      <c r="R5421" t="s">
        <v>20</v>
      </c>
      <c r="S5421" t="s">
        <v>21</v>
      </c>
      <c r="T5421" t="s">
        <v>13312</v>
      </c>
      <c r="U5421" s="1">
        <v>45589</v>
      </c>
      <c r="V5421">
        <v>81</v>
      </c>
      <c r="W5421" t="str">
        <f t="shared" si="131"/>
        <v>60-89</v>
      </c>
    </row>
    <row r="5422" spans="1:23" x14ac:dyDescent="0.25">
      <c r="A5422" t="s">
        <v>5671</v>
      </c>
      <c r="B5422">
        <v>4605482755</v>
      </c>
      <c r="C5422">
        <v>5445556738</v>
      </c>
      <c r="D5422" s="1">
        <v>45588</v>
      </c>
      <c r="E5422">
        <v>99221</v>
      </c>
      <c r="F5422">
        <v>71046</v>
      </c>
      <c r="G5422" t="s">
        <v>3170</v>
      </c>
      <c r="H5422" s="34">
        <v>81791</v>
      </c>
      <c r="I5422" s="7">
        <v>58890</v>
      </c>
      <c r="J5422" s="7">
        <v>39596.800000000003</v>
      </c>
      <c r="K5422" s="7">
        <v>14582</v>
      </c>
      <c r="L5422" s="7">
        <v>4711.2</v>
      </c>
      <c r="M5422" s="5">
        <v>0.08</v>
      </c>
      <c r="N5422" t="s">
        <v>24</v>
      </c>
      <c r="O5422" t="s">
        <v>27</v>
      </c>
      <c r="P5422" t="s">
        <v>3149</v>
      </c>
      <c r="Q5422" t="s">
        <v>32</v>
      </c>
      <c r="R5422" t="s">
        <v>43</v>
      </c>
      <c r="S5422" t="s">
        <v>17</v>
      </c>
      <c r="T5422" t="s">
        <v>13310</v>
      </c>
      <c r="U5422" s="1">
        <v>45651</v>
      </c>
      <c r="V5422">
        <v>63</v>
      </c>
      <c r="W5422" t="str">
        <f t="shared" si="131"/>
        <v>60-89</v>
      </c>
    </row>
    <row r="5423" spans="1:23" x14ac:dyDescent="0.25">
      <c r="A5423" t="s">
        <v>5672</v>
      </c>
      <c r="B5423">
        <v>3753591816</v>
      </c>
      <c r="C5423">
        <v>2678222733</v>
      </c>
      <c r="D5423" s="1">
        <v>45877</v>
      </c>
      <c r="E5423">
        <v>99233</v>
      </c>
      <c r="F5423">
        <v>99215</v>
      </c>
      <c r="G5423" t="s">
        <v>3232</v>
      </c>
      <c r="H5423" s="34">
        <v>33944</v>
      </c>
      <c r="I5423" s="7">
        <v>27155</v>
      </c>
      <c r="J5423" s="7">
        <v>15739.3</v>
      </c>
      <c r="K5423" s="7">
        <v>7614</v>
      </c>
      <c r="L5423" s="7">
        <v>3801.7</v>
      </c>
      <c r="M5423" s="5">
        <v>0.14000000000000001</v>
      </c>
      <c r="N5423" t="s">
        <v>1135</v>
      </c>
      <c r="O5423" t="s">
        <v>27</v>
      </c>
      <c r="P5423" t="s">
        <v>3148</v>
      </c>
      <c r="Q5423" t="s">
        <v>19</v>
      </c>
      <c r="R5423" t="s">
        <v>20</v>
      </c>
      <c r="S5423" t="s">
        <v>27</v>
      </c>
      <c r="T5423" t="s">
        <v>13311</v>
      </c>
      <c r="U5423" s="1">
        <v>46007</v>
      </c>
      <c r="V5423">
        <v>130</v>
      </c>
      <c r="W5423" t="str">
        <f t="shared" si="131"/>
        <v>120-149</v>
      </c>
    </row>
    <row r="5424" spans="1:23" x14ac:dyDescent="0.25">
      <c r="A5424" t="s">
        <v>5673</v>
      </c>
      <c r="B5424">
        <v>2876571855</v>
      </c>
      <c r="C5424">
        <v>3652197346</v>
      </c>
      <c r="D5424" s="1">
        <v>45524</v>
      </c>
      <c r="E5424">
        <v>99231</v>
      </c>
      <c r="F5424">
        <v>99201</v>
      </c>
      <c r="G5424" t="s">
        <v>3641</v>
      </c>
      <c r="H5424" s="34">
        <v>62087</v>
      </c>
      <c r="I5424" s="7">
        <v>49049</v>
      </c>
      <c r="J5424" s="7">
        <v>21805.16</v>
      </c>
      <c r="K5424" s="7">
        <v>19396</v>
      </c>
      <c r="L5424" s="7">
        <v>7847.84</v>
      </c>
      <c r="M5424" s="5">
        <v>0.16</v>
      </c>
      <c r="N5424" t="s">
        <v>1138</v>
      </c>
      <c r="O5424" t="s">
        <v>27</v>
      </c>
      <c r="P5424" t="s">
        <v>97</v>
      </c>
      <c r="Q5424" t="s">
        <v>32</v>
      </c>
      <c r="R5424" t="s">
        <v>27</v>
      </c>
      <c r="S5424" t="s">
        <v>17</v>
      </c>
      <c r="T5424" t="s">
        <v>13310</v>
      </c>
      <c r="U5424" s="1">
        <v>45676</v>
      </c>
      <c r="V5424">
        <v>152</v>
      </c>
      <c r="W5424" t="str">
        <f t="shared" si="131"/>
        <v>150-179</v>
      </c>
    </row>
    <row r="5425" spans="1:23" x14ac:dyDescent="0.25">
      <c r="A5425" t="s">
        <v>5674</v>
      </c>
      <c r="B5425">
        <v>3142650728</v>
      </c>
      <c r="C5425">
        <v>3780938166</v>
      </c>
      <c r="D5425" s="1">
        <v>45498</v>
      </c>
      <c r="E5425">
        <v>99233</v>
      </c>
      <c r="F5425">
        <v>36415</v>
      </c>
      <c r="G5425" t="s">
        <v>3208</v>
      </c>
      <c r="H5425" s="34">
        <v>52845</v>
      </c>
      <c r="I5425" s="7">
        <v>41219</v>
      </c>
      <c r="J5425" s="7">
        <v>26803.200000000001</v>
      </c>
      <c r="K5425" s="7">
        <v>6172</v>
      </c>
      <c r="L5425" s="7">
        <v>8243.7999999999993</v>
      </c>
      <c r="M5425" s="5">
        <v>0.2</v>
      </c>
      <c r="N5425" t="s">
        <v>3140</v>
      </c>
      <c r="O5425" t="s">
        <v>27</v>
      </c>
      <c r="P5425" t="s">
        <v>3150</v>
      </c>
      <c r="Q5425" t="s">
        <v>32</v>
      </c>
      <c r="R5425" t="s">
        <v>26</v>
      </c>
      <c r="S5425" t="s">
        <v>17</v>
      </c>
      <c r="T5425" t="s">
        <v>13312</v>
      </c>
      <c r="U5425" s="1">
        <v>45607</v>
      </c>
      <c r="V5425">
        <v>109</v>
      </c>
      <c r="W5425" t="str">
        <f t="shared" si="131"/>
        <v>90-119</v>
      </c>
    </row>
    <row r="5426" spans="1:23" x14ac:dyDescent="0.25">
      <c r="A5426" t="s">
        <v>5675</v>
      </c>
      <c r="B5426">
        <v>7283684063</v>
      </c>
      <c r="C5426">
        <v>445802921</v>
      </c>
      <c r="D5426" s="1">
        <v>45691</v>
      </c>
      <c r="E5426">
        <v>99214</v>
      </c>
      <c r="F5426">
        <v>85025</v>
      </c>
      <c r="G5426" t="s">
        <v>3377</v>
      </c>
      <c r="H5426" s="34">
        <v>69999</v>
      </c>
      <c r="I5426" s="7">
        <v>57399</v>
      </c>
      <c r="J5426" s="7">
        <v>47067.18</v>
      </c>
      <c r="K5426" s="7">
        <v>0</v>
      </c>
      <c r="L5426" s="7">
        <v>10331.82</v>
      </c>
      <c r="M5426" s="5">
        <v>0.18</v>
      </c>
      <c r="N5426" t="s">
        <v>3141</v>
      </c>
      <c r="O5426" t="s">
        <v>17</v>
      </c>
      <c r="P5426" t="s">
        <v>3148</v>
      </c>
      <c r="Q5426" t="s">
        <v>19</v>
      </c>
      <c r="R5426" t="s">
        <v>26</v>
      </c>
      <c r="S5426" t="s">
        <v>17</v>
      </c>
      <c r="T5426" t="s">
        <v>13312</v>
      </c>
      <c r="U5426" s="1">
        <v>45731</v>
      </c>
      <c r="V5426">
        <v>40</v>
      </c>
      <c r="W5426" t="str">
        <f t="shared" si="131"/>
        <v>30-59</v>
      </c>
    </row>
    <row r="5427" spans="1:23" x14ac:dyDescent="0.25">
      <c r="A5427" t="s">
        <v>5676</v>
      </c>
      <c r="B5427">
        <v>765967446</v>
      </c>
      <c r="C5427">
        <v>7358039194</v>
      </c>
      <c r="D5427" s="1">
        <v>45932</v>
      </c>
      <c r="E5427">
        <v>99238</v>
      </c>
      <c r="F5427">
        <v>85025</v>
      </c>
      <c r="G5427" t="s">
        <v>142</v>
      </c>
      <c r="H5427" s="34">
        <v>97537</v>
      </c>
      <c r="I5427" s="7">
        <v>76079</v>
      </c>
      <c r="J5427" s="7">
        <v>55410.2</v>
      </c>
      <c r="K5427" s="7">
        <v>5453</v>
      </c>
      <c r="L5427" s="7">
        <v>15215.8</v>
      </c>
      <c r="M5427" s="5">
        <v>0.2</v>
      </c>
      <c r="N5427" t="s">
        <v>3140</v>
      </c>
      <c r="O5427" t="s">
        <v>30</v>
      </c>
      <c r="P5427" t="s">
        <v>3150</v>
      </c>
      <c r="Q5427" t="s">
        <v>32</v>
      </c>
      <c r="R5427" t="s">
        <v>26</v>
      </c>
      <c r="S5427" t="s">
        <v>21</v>
      </c>
      <c r="T5427" t="s">
        <v>13312</v>
      </c>
      <c r="U5427" s="1">
        <v>46040</v>
      </c>
      <c r="V5427">
        <v>108</v>
      </c>
      <c r="W5427" t="str">
        <f t="shared" si="131"/>
        <v>90-119</v>
      </c>
    </row>
    <row r="5428" spans="1:23" x14ac:dyDescent="0.25">
      <c r="A5428" t="s">
        <v>5677</v>
      </c>
      <c r="B5428">
        <v>2562929768</v>
      </c>
      <c r="C5428">
        <v>476102853</v>
      </c>
      <c r="D5428" s="1">
        <v>45886</v>
      </c>
      <c r="E5428">
        <v>99223</v>
      </c>
      <c r="F5428">
        <v>99214</v>
      </c>
      <c r="G5428" t="s">
        <v>3331</v>
      </c>
      <c r="H5428" s="34">
        <v>95665</v>
      </c>
      <c r="I5428" s="7">
        <v>74619</v>
      </c>
      <c r="J5428" s="7">
        <v>50358.2</v>
      </c>
      <c r="K5428" s="7">
        <v>9337</v>
      </c>
      <c r="L5428" s="7">
        <v>14923.8</v>
      </c>
      <c r="M5428" s="5">
        <v>0.2</v>
      </c>
      <c r="N5428" t="s">
        <v>3140</v>
      </c>
      <c r="O5428" t="s">
        <v>30</v>
      </c>
      <c r="P5428" t="s">
        <v>97</v>
      </c>
      <c r="Q5428" t="s">
        <v>32</v>
      </c>
      <c r="R5428" t="s">
        <v>26</v>
      </c>
      <c r="S5428" t="s">
        <v>17</v>
      </c>
      <c r="T5428" t="s">
        <v>13310</v>
      </c>
      <c r="U5428" s="1">
        <v>45987</v>
      </c>
      <c r="V5428">
        <v>101</v>
      </c>
      <c r="W5428" t="str">
        <f t="shared" si="131"/>
        <v>90-119</v>
      </c>
    </row>
    <row r="5429" spans="1:23" x14ac:dyDescent="0.25">
      <c r="A5429" t="s">
        <v>5678</v>
      </c>
      <c r="B5429">
        <v>7647279579</v>
      </c>
      <c r="C5429">
        <v>9903619850</v>
      </c>
      <c r="D5429" s="1">
        <v>45727</v>
      </c>
      <c r="E5429">
        <v>99215</v>
      </c>
      <c r="F5429">
        <v>99281</v>
      </c>
      <c r="G5429" t="s">
        <v>146</v>
      </c>
      <c r="H5429" s="34">
        <v>68498</v>
      </c>
      <c r="I5429" s="7">
        <v>44524</v>
      </c>
      <c r="J5429" s="7">
        <v>39181.120000000003</v>
      </c>
      <c r="K5429" s="7">
        <v>0</v>
      </c>
      <c r="L5429" s="7">
        <v>5342.88</v>
      </c>
      <c r="M5429" s="5">
        <v>0.12</v>
      </c>
      <c r="N5429" t="s">
        <v>46</v>
      </c>
      <c r="O5429" t="s">
        <v>17</v>
      </c>
      <c r="P5429" t="s">
        <v>3148</v>
      </c>
      <c r="Q5429" t="s">
        <v>32</v>
      </c>
      <c r="R5429" t="s">
        <v>20</v>
      </c>
      <c r="S5429" t="s">
        <v>27</v>
      </c>
      <c r="T5429" t="s">
        <v>13310</v>
      </c>
      <c r="U5429" s="1">
        <v>45905</v>
      </c>
      <c r="V5429">
        <v>178</v>
      </c>
      <c r="W5429" t="str">
        <f t="shared" si="131"/>
        <v>150-179</v>
      </c>
    </row>
    <row r="5430" spans="1:23" x14ac:dyDescent="0.25">
      <c r="A5430" t="s">
        <v>5679</v>
      </c>
      <c r="B5430">
        <v>869335702</v>
      </c>
      <c r="C5430">
        <v>2851304822</v>
      </c>
      <c r="D5430" s="1">
        <v>45628</v>
      </c>
      <c r="E5430">
        <v>99222</v>
      </c>
      <c r="F5430">
        <v>99291</v>
      </c>
      <c r="G5430" t="s">
        <v>3453</v>
      </c>
      <c r="H5430" s="34">
        <v>53256</v>
      </c>
      <c r="I5430" s="7">
        <v>45268</v>
      </c>
      <c r="J5430" s="7">
        <v>31112.639999999999</v>
      </c>
      <c r="K5430" s="7">
        <v>13250</v>
      </c>
      <c r="L5430" s="7">
        <v>905.36</v>
      </c>
      <c r="M5430" s="5">
        <v>0.02</v>
      </c>
      <c r="N5430" t="s">
        <v>16</v>
      </c>
      <c r="O5430" t="s">
        <v>27</v>
      </c>
      <c r="P5430" t="s">
        <v>58</v>
      </c>
      <c r="Q5430" t="s">
        <v>32</v>
      </c>
      <c r="R5430" t="s">
        <v>27</v>
      </c>
      <c r="S5430" t="s">
        <v>21</v>
      </c>
      <c r="T5430" t="s">
        <v>13310</v>
      </c>
      <c r="U5430" s="1">
        <v>45766</v>
      </c>
      <c r="V5430">
        <v>138</v>
      </c>
      <c r="W5430" t="str">
        <f t="shared" si="131"/>
        <v>120-149</v>
      </c>
    </row>
    <row r="5431" spans="1:23" x14ac:dyDescent="0.25">
      <c r="A5431" t="s">
        <v>5680</v>
      </c>
      <c r="B5431">
        <v>9431080670</v>
      </c>
      <c r="C5431">
        <v>8493531782</v>
      </c>
      <c r="D5431" s="1">
        <v>45623</v>
      </c>
      <c r="E5431">
        <v>99223</v>
      </c>
      <c r="F5431">
        <v>93000</v>
      </c>
      <c r="G5431" t="s">
        <v>3220</v>
      </c>
      <c r="H5431" s="34">
        <v>93972</v>
      </c>
      <c r="I5431" s="7">
        <v>73298</v>
      </c>
      <c r="J5431" s="7">
        <v>50810.400000000001</v>
      </c>
      <c r="K5431" s="7">
        <v>7828</v>
      </c>
      <c r="L5431" s="7">
        <v>14659.6</v>
      </c>
      <c r="M5431" s="5">
        <v>0.2</v>
      </c>
      <c r="N5431" t="s">
        <v>3140</v>
      </c>
      <c r="O5431" t="s">
        <v>30</v>
      </c>
      <c r="P5431" t="s">
        <v>40</v>
      </c>
      <c r="Q5431" t="s">
        <v>19</v>
      </c>
      <c r="R5431" t="s">
        <v>43</v>
      </c>
      <c r="S5431" t="s">
        <v>21</v>
      </c>
      <c r="T5431" t="s">
        <v>13312</v>
      </c>
      <c r="U5431" s="1">
        <v>45713</v>
      </c>
      <c r="V5431">
        <v>90</v>
      </c>
      <c r="W5431" t="str">
        <f t="shared" si="131"/>
        <v>90-119</v>
      </c>
    </row>
    <row r="5432" spans="1:23" x14ac:dyDescent="0.25">
      <c r="A5432" t="s">
        <v>5681</v>
      </c>
      <c r="B5432">
        <v>444337785</v>
      </c>
      <c r="C5432">
        <v>9842705756</v>
      </c>
      <c r="D5432" s="1">
        <v>45424</v>
      </c>
      <c r="E5432">
        <v>99232</v>
      </c>
      <c r="F5432">
        <v>71046</v>
      </c>
      <c r="G5432" t="s">
        <v>320</v>
      </c>
      <c r="H5432" s="34">
        <v>45406</v>
      </c>
      <c r="I5432" s="7">
        <v>35417</v>
      </c>
      <c r="J5432" s="7">
        <v>28333.599999999999</v>
      </c>
      <c r="K5432" s="7">
        <v>0</v>
      </c>
      <c r="L5432" s="7">
        <v>7083.4</v>
      </c>
      <c r="M5432" s="5">
        <v>0.2</v>
      </c>
      <c r="N5432" t="s">
        <v>3140</v>
      </c>
      <c r="O5432" t="s">
        <v>17</v>
      </c>
      <c r="P5432" t="s">
        <v>3147</v>
      </c>
      <c r="Q5432" t="s">
        <v>19</v>
      </c>
      <c r="R5432" t="s">
        <v>43</v>
      </c>
      <c r="S5432" t="s">
        <v>21</v>
      </c>
      <c r="T5432" t="s">
        <v>13310</v>
      </c>
      <c r="U5432" s="1">
        <v>45522</v>
      </c>
      <c r="V5432">
        <v>98</v>
      </c>
      <c r="W5432" t="str">
        <f t="shared" si="131"/>
        <v>90-119</v>
      </c>
    </row>
    <row r="5433" spans="1:23" x14ac:dyDescent="0.25">
      <c r="A5433" t="s">
        <v>5682</v>
      </c>
      <c r="B5433">
        <v>4960699256</v>
      </c>
      <c r="C5433">
        <v>410487979</v>
      </c>
      <c r="D5433" s="1">
        <v>45734</v>
      </c>
      <c r="E5433">
        <v>99233</v>
      </c>
      <c r="F5433">
        <v>81000</v>
      </c>
      <c r="G5433" t="s">
        <v>45</v>
      </c>
      <c r="H5433" s="34">
        <v>54781</v>
      </c>
      <c r="I5433" s="7">
        <v>44920</v>
      </c>
      <c r="J5433" s="7">
        <v>36834.400000000001</v>
      </c>
      <c r="K5433" s="7">
        <v>0</v>
      </c>
      <c r="L5433" s="7">
        <v>8085.6</v>
      </c>
      <c r="M5433" s="5">
        <v>0.18</v>
      </c>
      <c r="N5433" t="s">
        <v>3141</v>
      </c>
      <c r="O5433" t="s">
        <v>17</v>
      </c>
      <c r="P5433" t="s">
        <v>3150</v>
      </c>
      <c r="Q5433" t="s">
        <v>32</v>
      </c>
      <c r="R5433" t="s">
        <v>26</v>
      </c>
      <c r="S5433" t="s">
        <v>21</v>
      </c>
      <c r="T5433" t="s">
        <v>13310</v>
      </c>
      <c r="U5433" s="1">
        <v>45768</v>
      </c>
      <c r="V5433">
        <v>34</v>
      </c>
      <c r="W5433" t="str">
        <f t="shared" si="131"/>
        <v>30-59</v>
      </c>
    </row>
    <row r="5434" spans="1:23" x14ac:dyDescent="0.25">
      <c r="A5434" t="s">
        <v>5683</v>
      </c>
      <c r="B5434">
        <v>6714896640</v>
      </c>
      <c r="C5434">
        <v>3185699871</v>
      </c>
      <c r="D5434" s="1">
        <v>45907</v>
      </c>
      <c r="E5434">
        <v>99214</v>
      </c>
      <c r="F5434">
        <v>99201</v>
      </c>
      <c r="G5434" t="s">
        <v>83</v>
      </c>
      <c r="H5434" s="34">
        <v>80562</v>
      </c>
      <c r="I5434" s="7">
        <v>64450</v>
      </c>
      <c r="J5434" s="7">
        <v>47345</v>
      </c>
      <c r="K5434" s="7">
        <v>8082</v>
      </c>
      <c r="L5434" s="7">
        <v>9023</v>
      </c>
      <c r="M5434" s="5">
        <v>0.14000000000000001</v>
      </c>
      <c r="N5434" t="s">
        <v>1135</v>
      </c>
      <c r="O5434" t="s">
        <v>30</v>
      </c>
      <c r="P5434" t="s">
        <v>3150</v>
      </c>
      <c r="Q5434" t="s">
        <v>32</v>
      </c>
      <c r="R5434" t="s">
        <v>27</v>
      </c>
      <c r="S5434" t="s">
        <v>17</v>
      </c>
      <c r="T5434" t="s">
        <v>13311</v>
      </c>
      <c r="U5434" s="1">
        <v>46058</v>
      </c>
      <c r="V5434">
        <v>151</v>
      </c>
      <c r="W5434" t="str">
        <f t="shared" si="131"/>
        <v>150-179</v>
      </c>
    </row>
    <row r="5435" spans="1:23" x14ac:dyDescent="0.25">
      <c r="A5435" t="s">
        <v>5684</v>
      </c>
      <c r="B5435">
        <v>4002645787</v>
      </c>
      <c r="C5435">
        <v>9459369561</v>
      </c>
      <c r="D5435" s="1">
        <v>45863</v>
      </c>
      <c r="E5435">
        <v>99231</v>
      </c>
      <c r="F5435">
        <v>99282</v>
      </c>
      <c r="G5435" t="s">
        <v>73</v>
      </c>
      <c r="H5435" s="34">
        <v>75222</v>
      </c>
      <c r="I5435" s="7">
        <v>48894</v>
      </c>
      <c r="J5435" s="7">
        <v>43026.720000000001</v>
      </c>
      <c r="K5435" s="7">
        <v>0</v>
      </c>
      <c r="L5435" s="7">
        <v>5867.28</v>
      </c>
      <c r="M5435" s="5">
        <v>0.12</v>
      </c>
      <c r="N5435" t="s">
        <v>46</v>
      </c>
      <c r="O5435" t="s">
        <v>17</v>
      </c>
      <c r="P5435" t="s">
        <v>3147</v>
      </c>
      <c r="Q5435" t="s">
        <v>19</v>
      </c>
      <c r="R5435" t="s">
        <v>20</v>
      </c>
      <c r="S5435" t="s">
        <v>27</v>
      </c>
      <c r="T5435" t="s">
        <v>13312</v>
      </c>
      <c r="U5435" s="1">
        <v>45956</v>
      </c>
      <c r="V5435">
        <v>93</v>
      </c>
      <c r="W5435" t="str">
        <f t="shared" si="131"/>
        <v>90-119</v>
      </c>
    </row>
    <row r="5436" spans="1:23" x14ac:dyDescent="0.25">
      <c r="A5436" t="s">
        <v>5685</v>
      </c>
      <c r="B5436">
        <v>762284773</v>
      </c>
      <c r="C5436">
        <v>7239521812</v>
      </c>
      <c r="D5436" s="1">
        <v>45491</v>
      </c>
      <c r="E5436">
        <v>99213</v>
      </c>
      <c r="F5436">
        <v>99283</v>
      </c>
      <c r="G5436" t="s">
        <v>102</v>
      </c>
      <c r="H5436" s="34">
        <v>59447</v>
      </c>
      <c r="I5436" s="7">
        <v>38641</v>
      </c>
      <c r="J5436" s="7">
        <v>27411.08</v>
      </c>
      <c r="K5436" s="7">
        <v>6593</v>
      </c>
      <c r="L5436" s="7">
        <v>4636.92</v>
      </c>
      <c r="M5436" s="5">
        <v>0.12</v>
      </c>
      <c r="N5436" t="s">
        <v>46</v>
      </c>
      <c r="O5436" t="s">
        <v>27</v>
      </c>
      <c r="P5436" t="s">
        <v>58</v>
      </c>
      <c r="Q5436" t="s">
        <v>32</v>
      </c>
      <c r="R5436" t="s">
        <v>43</v>
      </c>
      <c r="S5436" t="s">
        <v>27</v>
      </c>
      <c r="T5436" t="s">
        <v>13310</v>
      </c>
      <c r="U5436" s="1">
        <v>45575</v>
      </c>
      <c r="V5436">
        <v>84</v>
      </c>
      <c r="W5436" t="str">
        <f t="shared" si="131"/>
        <v>60-89</v>
      </c>
    </row>
    <row r="5437" spans="1:23" x14ac:dyDescent="0.25">
      <c r="A5437" t="s">
        <v>5686</v>
      </c>
      <c r="B5437">
        <v>9190721017</v>
      </c>
      <c r="C5437">
        <v>5522692059</v>
      </c>
      <c r="D5437" s="1">
        <v>45562</v>
      </c>
      <c r="E5437">
        <v>99222</v>
      </c>
      <c r="F5437">
        <v>99202</v>
      </c>
      <c r="G5437" t="s">
        <v>71</v>
      </c>
      <c r="H5437" s="34">
        <v>88526</v>
      </c>
      <c r="I5437" s="7">
        <v>63739</v>
      </c>
      <c r="J5437" s="7">
        <v>49563.88</v>
      </c>
      <c r="K5437" s="7">
        <v>9076</v>
      </c>
      <c r="L5437" s="7">
        <v>5099.12</v>
      </c>
      <c r="M5437" s="5">
        <v>0.08</v>
      </c>
      <c r="N5437" t="s">
        <v>24</v>
      </c>
      <c r="O5437" t="s">
        <v>27</v>
      </c>
      <c r="P5437" t="s">
        <v>3150</v>
      </c>
      <c r="Q5437" t="s">
        <v>32</v>
      </c>
      <c r="R5437" t="s">
        <v>43</v>
      </c>
      <c r="S5437" t="s">
        <v>27</v>
      </c>
      <c r="T5437" t="s">
        <v>13311</v>
      </c>
      <c r="U5437" s="1">
        <v>45692</v>
      </c>
      <c r="V5437">
        <v>130</v>
      </c>
      <c r="W5437" t="str">
        <f t="shared" si="131"/>
        <v>120-149</v>
      </c>
    </row>
    <row r="5438" spans="1:23" x14ac:dyDescent="0.25">
      <c r="A5438" t="s">
        <v>5687</v>
      </c>
      <c r="B5438">
        <v>8554518669</v>
      </c>
      <c r="C5438">
        <v>1726719119</v>
      </c>
      <c r="D5438" s="1">
        <v>45484</v>
      </c>
      <c r="E5438">
        <v>99233</v>
      </c>
      <c r="F5438">
        <v>99203</v>
      </c>
      <c r="G5438" t="s">
        <v>222</v>
      </c>
      <c r="H5438" s="34">
        <v>39924</v>
      </c>
      <c r="I5438" s="7">
        <v>25951</v>
      </c>
      <c r="J5438" s="7">
        <v>22836.880000000001</v>
      </c>
      <c r="K5438" s="7">
        <v>0</v>
      </c>
      <c r="L5438" s="7">
        <v>3114.12</v>
      </c>
      <c r="M5438" s="5">
        <v>0.12</v>
      </c>
      <c r="N5438" t="s">
        <v>46</v>
      </c>
      <c r="O5438" t="s">
        <v>17</v>
      </c>
      <c r="P5438" t="s">
        <v>18</v>
      </c>
      <c r="Q5438" t="s">
        <v>32</v>
      </c>
      <c r="R5438" t="s">
        <v>20</v>
      </c>
      <c r="S5438" t="s">
        <v>21</v>
      </c>
      <c r="T5438" t="s">
        <v>13310</v>
      </c>
      <c r="U5438" s="1">
        <v>45570</v>
      </c>
      <c r="V5438">
        <v>86</v>
      </c>
      <c r="W5438" t="str">
        <f t="shared" si="131"/>
        <v>60-89</v>
      </c>
    </row>
    <row r="5439" spans="1:23" x14ac:dyDescent="0.25">
      <c r="A5439" t="s">
        <v>5688</v>
      </c>
      <c r="B5439">
        <v>3492539135</v>
      </c>
      <c r="C5439">
        <v>7963710854</v>
      </c>
      <c r="D5439" s="1">
        <v>45568</v>
      </c>
      <c r="E5439">
        <v>99213</v>
      </c>
      <c r="F5439">
        <v>80053</v>
      </c>
      <c r="G5439" t="s">
        <v>263</v>
      </c>
      <c r="H5439" s="34">
        <v>66174</v>
      </c>
      <c r="I5439" s="7">
        <v>51616</v>
      </c>
      <c r="J5439" s="7">
        <v>34398.800000000003</v>
      </c>
      <c r="K5439" s="7">
        <v>6894</v>
      </c>
      <c r="L5439" s="7">
        <v>10323.200000000001</v>
      </c>
      <c r="M5439" s="5">
        <v>0.2</v>
      </c>
      <c r="N5439" t="s">
        <v>3140</v>
      </c>
      <c r="O5439" t="s">
        <v>27</v>
      </c>
      <c r="P5439" t="s">
        <v>3149</v>
      </c>
      <c r="Q5439" t="s">
        <v>32</v>
      </c>
      <c r="R5439" t="s">
        <v>38</v>
      </c>
      <c r="S5439" t="s">
        <v>21</v>
      </c>
      <c r="T5439" t="s">
        <v>13311</v>
      </c>
      <c r="U5439" s="1">
        <v>45605</v>
      </c>
      <c r="V5439">
        <v>37</v>
      </c>
      <c r="W5439" t="str">
        <f t="shared" si="131"/>
        <v>30-59</v>
      </c>
    </row>
    <row r="5440" spans="1:23" x14ac:dyDescent="0.25">
      <c r="A5440" t="s">
        <v>5689</v>
      </c>
      <c r="B5440">
        <v>5057766955</v>
      </c>
      <c r="C5440">
        <v>5189151128</v>
      </c>
      <c r="D5440" s="1">
        <v>45928</v>
      </c>
      <c r="E5440">
        <v>99222</v>
      </c>
      <c r="F5440">
        <v>85025</v>
      </c>
      <c r="G5440" t="s">
        <v>87</v>
      </c>
      <c r="H5440" s="34">
        <v>76162</v>
      </c>
      <c r="I5440" s="7">
        <v>60930</v>
      </c>
      <c r="J5440" s="7">
        <v>45008.800000000003</v>
      </c>
      <c r="K5440" s="7">
        <v>7391</v>
      </c>
      <c r="L5440" s="7">
        <v>8530.2000000000007</v>
      </c>
      <c r="M5440" s="5">
        <v>0.14000000000000001</v>
      </c>
      <c r="N5440" t="s">
        <v>1135</v>
      </c>
      <c r="O5440" t="s">
        <v>30</v>
      </c>
      <c r="P5440" t="s">
        <v>3148</v>
      </c>
      <c r="Q5440" t="s">
        <v>32</v>
      </c>
      <c r="R5440" t="s">
        <v>20</v>
      </c>
      <c r="S5440" t="s">
        <v>21</v>
      </c>
      <c r="T5440" t="s">
        <v>13312</v>
      </c>
      <c r="U5440" s="1">
        <v>45984</v>
      </c>
      <c r="V5440">
        <v>56</v>
      </c>
      <c r="W5440" t="str">
        <f t="shared" si="131"/>
        <v>30-59</v>
      </c>
    </row>
    <row r="5441" spans="1:23" x14ac:dyDescent="0.25">
      <c r="A5441" t="s">
        <v>5690</v>
      </c>
      <c r="B5441">
        <v>440678890</v>
      </c>
      <c r="C5441">
        <v>7226756972</v>
      </c>
      <c r="D5441" s="1">
        <v>45357</v>
      </c>
      <c r="E5441">
        <v>99221</v>
      </c>
      <c r="F5441">
        <v>99214</v>
      </c>
      <c r="G5441" t="s">
        <v>240</v>
      </c>
      <c r="H5441" s="34">
        <v>77322</v>
      </c>
      <c r="I5441" s="7">
        <v>57992</v>
      </c>
      <c r="J5441" s="7">
        <v>43370.2</v>
      </c>
      <c r="K5441" s="7">
        <v>5923</v>
      </c>
      <c r="L5441" s="7">
        <v>8698.7999999999993</v>
      </c>
      <c r="M5441" s="5">
        <v>0.15</v>
      </c>
      <c r="N5441" t="s">
        <v>1139</v>
      </c>
      <c r="O5441" t="s">
        <v>30</v>
      </c>
      <c r="P5441" t="s">
        <v>3150</v>
      </c>
      <c r="Q5441" t="s">
        <v>19</v>
      </c>
      <c r="R5441" t="s">
        <v>21</v>
      </c>
      <c r="S5441" t="s">
        <v>21</v>
      </c>
      <c r="T5441" t="s">
        <v>13310</v>
      </c>
      <c r="U5441" s="1">
        <v>45406</v>
      </c>
      <c r="V5441">
        <v>49</v>
      </c>
      <c r="W5441" t="str">
        <f t="shared" si="131"/>
        <v>30-59</v>
      </c>
    </row>
    <row r="5442" spans="1:23" x14ac:dyDescent="0.25">
      <c r="A5442" t="s">
        <v>5691</v>
      </c>
      <c r="B5442">
        <v>8578322472</v>
      </c>
      <c r="C5442">
        <v>9539647314</v>
      </c>
      <c r="D5442" s="1">
        <v>45550</v>
      </c>
      <c r="E5442">
        <v>99215</v>
      </c>
      <c r="F5442">
        <v>99203</v>
      </c>
      <c r="G5442" t="s">
        <v>3373</v>
      </c>
      <c r="H5442" s="34">
        <v>28851</v>
      </c>
      <c r="I5442" s="7">
        <v>20773</v>
      </c>
      <c r="J5442" s="7">
        <v>19111.16</v>
      </c>
      <c r="K5442" s="7">
        <v>0</v>
      </c>
      <c r="L5442" s="7">
        <v>1661.84</v>
      </c>
      <c r="M5442" s="5">
        <v>0.08</v>
      </c>
      <c r="N5442" t="s">
        <v>24</v>
      </c>
      <c r="O5442" t="s">
        <v>17</v>
      </c>
      <c r="P5442" t="s">
        <v>58</v>
      </c>
      <c r="Q5442" t="s">
        <v>19</v>
      </c>
      <c r="R5442" t="s">
        <v>26</v>
      </c>
      <c r="S5442" t="s">
        <v>21</v>
      </c>
      <c r="T5442" t="s">
        <v>13310</v>
      </c>
      <c r="U5442" s="1">
        <v>45709</v>
      </c>
      <c r="V5442">
        <v>159</v>
      </c>
      <c r="W5442" t="str">
        <f t="shared" si="131"/>
        <v>150-179</v>
      </c>
    </row>
    <row r="5443" spans="1:23" x14ac:dyDescent="0.25">
      <c r="A5443" t="s">
        <v>5692</v>
      </c>
      <c r="B5443">
        <v>6000802606</v>
      </c>
      <c r="C5443">
        <v>633664889</v>
      </c>
      <c r="D5443" s="1">
        <v>45411</v>
      </c>
      <c r="E5443">
        <v>99232</v>
      </c>
      <c r="F5443">
        <v>99213</v>
      </c>
      <c r="G5443" t="s">
        <v>3552</v>
      </c>
      <c r="H5443" s="34">
        <v>56400</v>
      </c>
      <c r="I5443" s="7">
        <v>43992</v>
      </c>
      <c r="J5443" s="7">
        <v>35193.599999999999</v>
      </c>
      <c r="K5443" s="7">
        <v>0</v>
      </c>
      <c r="L5443" s="7">
        <v>8798.4</v>
      </c>
      <c r="M5443" s="5">
        <v>0.2</v>
      </c>
      <c r="N5443" t="s">
        <v>3140</v>
      </c>
      <c r="O5443" t="s">
        <v>17</v>
      </c>
      <c r="P5443" t="s">
        <v>3149</v>
      </c>
      <c r="Q5443" t="s">
        <v>32</v>
      </c>
      <c r="R5443" t="s">
        <v>27</v>
      </c>
      <c r="S5443" t="s">
        <v>21</v>
      </c>
      <c r="T5443" t="s">
        <v>13311</v>
      </c>
      <c r="U5443" s="1">
        <v>45512</v>
      </c>
      <c r="V5443">
        <v>101</v>
      </c>
      <c r="W5443" t="str">
        <f t="shared" ref="W5443:W5506" si="132">IF(V5443="","",IF(V5443&lt;30,"0-29",IF(V5443&lt;60,"30-59",IF(V5443&lt;90,"60-89",IF(V5443&lt;120,"90-119",IF(V5443&lt;150,"120-149",IF(V5443&lt;180,"150-179",IF(V5443&lt;210,"180-209",IF(V5443&lt;240,"210-239",IF(V5443&lt;270,"240-269",IF(V5443&lt;300,"270-299",IF(V5443&lt;330,"300-329",IF(V5443&lt;360,"330-359","360+")))))))))))))</f>
        <v>90-119</v>
      </c>
    </row>
    <row r="5444" spans="1:23" x14ac:dyDescent="0.25">
      <c r="A5444" t="s">
        <v>5693</v>
      </c>
      <c r="B5444">
        <v>2478888084</v>
      </c>
      <c r="C5444">
        <v>6091852266</v>
      </c>
      <c r="D5444" s="1">
        <v>45365</v>
      </c>
      <c r="E5444">
        <v>99233</v>
      </c>
      <c r="F5444">
        <v>99282</v>
      </c>
      <c r="G5444" t="s">
        <v>3428</v>
      </c>
      <c r="H5444" s="34">
        <v>67946</v>
      </c>
      <c r="I5444" s="7">
        <v>54357</v>
      </c>
      <c r="J5444" s="7">
        <v>40686.019999999997</v>
      </c>
      <c r="K5444" s="7">
        <v>6061</v>
      </c>
      <c r="L5444" s="7">
        <v>7609.98</v>
      </c>
      <c r="M5444" s="5">
        <v>0.14000000000000001</v>
      </c>
      <c r="N5444" t="s">
        <v>1135</v>
      </c>
      <c r="O5444" t="s">
        <v>30</v>
      </c>
      <c r="P5444" t="s">
        <v>25</v>
      </c>
      <c r="Q5444" t="s">
        <v>19</v>
      </c>
      <c r="R5444" t="s">
        <v>27</v>
      </c>
      <c r="S5444" t="s">
        <v>21</v>
      </c>
      <c r="T5444" t="s">
        <v>13311</v>
      </c>
      <c r="U5444" s="1">
        <v>45405</v>
      </c>
      <c r="V5444">
        <v>40</v>
      </c>
      <c r="W5444" t="str">
        <f t="shared" si="132"/>
        <v>30-59</v>
      </c>
    </row>
    <row r="5445" spans="1:23" x14ac:dyDescent="0.25">
      <c r="A5445" t="s">
        <v>5694</v>
      </c>
      <c r="B5445">
        <v>678126622</v>
      </c>
      <c r="C5445">
        <v>810608259</v>
      </c>
      <c r="D5445" s="1">
        <v>45857</v>
      </c>
      <c r="E5445">
        <v>99223</v>
      </c>
      <c r="F5445">
        <v>99203</v>
      </c>
      <c r="G5445" t="s">
        <v>146</v>
      </c>
      <c r="H5445" s="34">
        <v>99954</v>
      </c>
      <c r="I5445" s="7">
        <v>74966</v>
      </c>
      <c r="J5445" s="7">
        <v>63721.1</v>
      </c>
      <c r="K5445" s="7">
        <v>0</v>
      </c>
      <c r="L5445" s="7">
        <v>11244.9</v>
      </c>
      <c r="M5445" s="5">
        <v>0.15</v>
      </c>
      <c r="N5445" t="s">
        <v>1139</v>
      </c>
      <c r="O5445" t="s">
        <v>17</v>
      </c>
      <c r="P5445" t="s">
        <v>3148</v>
      </c>
      <c r="Q5445" t="s">
        <v>32</v>
      </c>
      <c r="R5445" t="s">
        <v>38</v>
      </c>
      <c r="S5445" t="s">
        <v>27</v>
      </c>
      <c r="T5445" t="s">
        <v>13312</v>
      </c>
      <c r="U5445" s="1">
        <v>45906</v>
      </c>
      <c r="V5445">
        <v>49</v>
      </c>
      <c r="W5445" t="str">
        <f t="shared" si="132"/>
        <v>30-59</v>
      </c>
    </row>
    <row r="5446" spans="1:23" x14ac:dyDescent="0.25">
      <c r="A5446" t="s">
        <v>5695</v>
      </c>
      <c r="B5446">
        <v>8796249815</v>
      </c>
      <c r="C5446">
        <v>1725064734</v>
      </c>
      <c r="D5446" s="1">
        <v>45529</v>
      </c>
      <c r="E5446">
        <v>99223</v>
      </c>
      <c r="F5446">
        <v>99204</v>
      </c>
      <c r="G5446" t="s">
        <v>91</v>
      </c>
      <c r="H5446" s="34">
        <v>88786</v>
      </c>
      <c r="I5446" s="7">
        <v>72805</v>
      </c>
      <c r="J5446" s="7">
        <v>43129.1</v>
      </c>
      <c r="K5446" s="7">
        <v>16571</v>
      </c>
      <c r="L5446" s="7">
        <v>13104.9</v>
      </c>
      <c r="M5446" s="5">
        <v>0.18</v>
      </c>
      <c r="N5446" t="s">
        <v>3141</v>
      </c>
      <c r="O5446" t="s">
        <v>27</v>
      </c>
      <c r="P5446" t="s">
        <v>3147</v>
      </c>
      <c r="Q5446" t="s">
        <v>19</v>
      </c>
      <c r="R5446" t="s">
        <v>26</v>
      </c>
      <c r="S5446" t="s">
        <v>21</v>
      </c>
      <c r="T5446" t="s">
        <v>13312</v>
      </c>
      <c r="U5446" s="1">
        <v>45587</v>
      </c>
      <c r="V5446">
        <v>58</v>
      </c>
      <c r="W5446" t="str">
        <f t="shared" si="132"/>
        <v>30-59</v>
      </c>
    </row>
    <row r="5447" spans="1:23" x14ac:dyDescent="0.25">
      <c r="A5447" t="s">
        <v>5696</v>
      </c>
      <c r="B5447">
        <v>492113689</v>
      </c>
      <c r="C5447">
        <v>379241496</v>
      </c>
      <c r="D5447" s="1">
        <v>45589</v>
      </c>
      <c r="E5447">
        <v>99215</v>
      </c>
      <c r="F5447">
        <v>90834</v>
      </c>
      <c r="G5447" t="s">
        <v>3331</v>
      </c>
      <c r="H5447" s="34">
        <v>55572</v>
      </c>
      <c r="I5447" s="7">
        <v>44458</v>
      </c>
      <c r="J5447" s="7">
        <v>38233.879999999997</v>
      </c>
      <c r="K5447" s="7">
        <v>0</v>
      </c>
      <c r="L5447" s="7">
        <v>6224.12</v>
      </c>
      <c r="M5447" s="5">
        <v>0.14000000000000001</v>
      </c>
      <c r="N5447" t="s">
        <v>1135</v>
      </c>
      <c r="O5447" t="s">
        <v>17</v>
      </c>
      <c r="P5447" t="s">
        <v>31</v>
      </c>
      <c r="Q5447" t="s">
        <v>32</v>
      </c>
      <c r="R5447" t="s">
        <v>43</v>
      </c>
      <c r="S5447" t="s">
        <v>27</v>
      </c>
      <c r="T5447" t="s">
        <v>13311</v>
      </c>
      <c r="U5447" s="1">
        <v>45659</v>
      </c>
      <c r="V5447">
        <v>71</v>
      </c>
      <c r="W5447" t="str">
        <f t="shared" si="132"/>
        <v>60-89</v>
      </c>
    </row>
    <row r="5448" spans="1:23" x14ac:dyDescent="0.25">
      <c r="A5448" t="s">
        <v>5697</v>
      </c>
      <c r="B5448">
        <v>3399782916</v>
      </c>
      <c r="C5448">
        <v>5647269814</v>
      </c>
      <c r="D5448" s="1">
        <v>45512</v>
      </c>
      <c r="E5448">
        <v>99238</v>
      </c>
      <c r="F5448">
        <v>71046</v>
      </c>
      <c r="G5448" t="s">
        <v>3451</v>
      </c>
      <c r="H5448" s="34">
        <v>87672</v>
      </c>
      <c r="I5448" s="7">
        <v>63124</v>
      </c>
      <c r="J5448" s="7">
        <v>34782.080000000002</v>
      </c>
      <c r="K5448" s="7">
        <v>23292</v>
      </c>
      <c r="L5448" s="7">
        <v>5049.92</v>
      </c>
      <c r="M5448" s="5">
        <v>0.08</v>
      </c>
      <c r="N5448" t="s">
        <v>24</v>
      </c>
      <c r="O5448" t="s">
        <v>27</v>
      </c>
      <c r="P5448" t="s">
        <v>3149</v>
      </c>
      <c r="Q5448" t="s">
        <v>32</v>
      </c>
      <c r="R5448" t="s">
        <v>43</v>
      </c>
      <c r="S5448" t="s">
        <v>27</v>
      </c>
      <c r="T5448" t="s">
        <v>13310</v>
      </c>
      <c r="U5448" s="1">
        <v>45649</v>
      </c>
      <c r="V5448">
        <v>137</v>
      </c>
      <c r="W5448" t="str">
        <f t="shared" si="132"/>
        <v>120-149</v>
      </c>
    </row>
    <row r="5449" spans="1:23" x14ac:dyDescent="0.25">
      <c r="A5449" t="s">
        <v>5698</v>
      </c>
      <c r="B5449">
        <v>9194364678</v>
      </c>
      <c r="C5449">
        <v>9789583739</v>
      </c>
      <c r="D5449" s="1">
        <v>45565</v>
      </c>
      <c r="E5449">
        <v>99233</v>
      </c>
      <c r="F5449">
        <v>81000</v>
      </c>
      <c r="G5449" t="s">
        <v>3598</v>
      </c>
      <c r="H5449" s="34">
        <v>58085</v>
      </c>
      <c r="I5449" s="7">
        <v>47630</v>
      </c>
      <c r="J5449" s="7">
        <v>28193.599999999999</v>
      </c>
      <c r="K5449" s="7">
        <v>10863</v>
      </c>
      <c r="L5449" s="7">
        <v>8573.4</v>
      </c>
      <c r="M5449" s="5">
        <v>0.18</v>
      </c>
      <c r="N5449" t="s">
        <v>3141</v>
      </c>
      <c r="O5449" t="s">
        <v>27</v>
      </c>
      <c r="P5449" t="s">
        <v>97</v>
      </c>
      <c r="Q5449" t="s">
        <v>19</v>
      </c>
      <c r="R5449" t="s">
        <v>26</v>
      </c>
      <c r="S5449" t="s">
        <v>27</v>
      </c>
      <c r="T5449" t="s">
        <v>13311</v>
      </c>
      <c r="U5449" s="1">
        <v>45647</v>
      </c>
      <c r="V5449">
        <v>83</v>
      </c>
      <c r="W5449" t="str">
        <f t="shared" si="132"/>
        <v>60-89</v>
      </c>
    </row>
    <row r="5450" spans="1:23" x14ac:dyDescent="0.25">
      <c r="A5450" t="s">
        <v>5699</v>
      </c>
      <c r="B5450">
        <v>1399103931</v>
      </c>
      <c r="C5450">
        <v>8540615156</v>
      </c>
      <c r="D5450" s="1">
        <v>45882</v>
      </c>
      <c r="E5450">
        <v>99221</v>
      </c>
      <c r="F5450">
        <v>99204</v>
      </c>
      <c r="G5450" t="s">
        <v>3373</v>
      </c>
      <c r="H5450" s="34">
        <v>78133</v>
      </c>
      <c r="I5450" s="7">
        <v>50786</v>
      </c>
      <c r="J5450" s="7">
        <v>44691.68</v>
      </c>
      <c r="K5450" s="7">
        <v>0</v>
      </c>
      <c r="L5450" s="7">
        <v>6094.32</v>
      </c>
      <c r="M5450" s="5">
        <v>0.12</v>
      </c>
      <c r="N5450" t="s">
        <v>46</v>
      </c>
      <c r="O5450" t="s">
        <v>17</v>
      </c>
      <c r="P5450" t="s">
        <v>3149</v>
      </c>
      <c r="Q5450" t="s">
        <v>32</v>
      </c>
      <c r="R5450" t="s">
        <v>27</v>
      </c>
      <c r="S5450" t="s">
        <v>27</v>
      </c>
      <c r="T5450" t="s">
        <v>13310</v>
      </c>
      <c r="U5450" s="1">
        <v>45942</v>
      </c>
      <c r="V5450">
        <v>60</v>
      </c>
      <c r="W5450" t="str">
        <f t="shared" si="132"/>
        <v>60-89</v>
      </c>
    </row>
    <row r="5451" spans="1:23" x14ac:dyDescent="0.25">
      <c r="A5451" t="s">
        <v>5700</v>
      </c>
      <c r="B5451">
        <v>8833203700</v>
      </c>
      <c r="C5451">
        <v>1875391761</v>
      </c>
      <c r="D5451" s="1">
        <v>45338</v>
      </c>
      <c r="E5451">
        <v>99213</v>
      </c>
      <c r="F5451">
        <v>71046</v>
      </c>
      <c r="G5451" t="s">
        <v>87</v>
      </c>
      <c r="H5451" s="34">
        <v>75173</v>
      </c>
      <c r="I5451" s="7">
        <v>61642</v>
      </c>
      <c r="J5451" s="7">
        <v>50546.44</v>
      </c>
      <c r="K5451" s="7">
        <v>0</v>
      </c>
      <c r="L5451" s="7">
        <v>11095.56</v>
      </c>
      <c r="M5451" s="5">
        <v>0.18</v>
      </c>
      <c r="N5451" t="s">
        <v>3141</v>
      </c>
      <c r="O5451" t="s">
        <v>17</v>
      </c>
      <c r="P5451" t="s">
        <v>55</v>
      </c>
      <c r="Q5451" t="s">
        <v>19</v>
      </c>
      <c r="R5451" t="s">
        <v>26</v>
      </c>
      <c r="S5451" t="s">
        <v>27</v>
      </c>
      <c r="T5451" t="s">
        <v>13312</v>
      </c>
      <c r="U5451" s="1">
        <v>45492</v>
      </c>
      <c r="V5451">
        <v>154</v>
      </c>
      <c r="W5451" t="str">
        <f t="shared" si="132"/>
        <v>150-179</v>
      </c>
    </row>
    <row r="5452" spans="1:23" x14ac:dyDescent="0.25">
      <c r="A5452" t="s">
        <v>5701</v>
      </c>
      <c r="B5452">
        <v>5252455793</v>
      </c>
      <c r="C5452">
        <v>2952106056</v>
      </c>
      <c r="D5452" s="1">
        <v>45717</v>
      </c>
      <c r="E5452">
        <v>99238</v>
      </c>
      <c r="F5452">
        <v>36415</v>
      </c>
      <c r="G5452" t="s">
        <v>3424</v>
      </c>
      <c r="H5452" s="34">
        <v>9959</v>
      </c>
      <c r="I5452" s="7">
        <v>7170</v>
      </c>
      <c r="J5452" s="7">
        <v>6017.4</v>
      </c>
      <c r="K5452" s="7">
        <v>579</v>
      </c>
      <c r="L5452" s="7">
        <v>573.6</v>
      </c>
      <c r="M5452" s="5">
        <v>0.08</v>
      </c>
      <c r="N5452" t="s">
        <v>24</v>
      </c>
      <c r="O5452" t="s">
        <v>30</v>
      </c>
      <c r="P5452" t="s">
        <v>3149</v>
      </c>
      <c r="Q5452" t="s">
        <v>32</v>
      </c>
      <c r="R5452" t="s">
        <v>21</v>
      </c>
      <c r="S5452" t="s">
        <v>17</v>
      </c>
      <c r="T5452" t="s">
        <v>13311</v>
      </c>
      <c r="U5452" s="1">
        <v>45784</v>
      </c>
      <c r="V5452">
        <v>67</v>
      </c>
      <c r="W5452" t="str">
        <f t="shared" si="132"/>
        <v>60-89</v>
      </c>
    </row>
    <row r="5453" spans="1:23" x14ac:dyDescent="0.25">
      <c r="A5453" t="s">
        <v>5702</v>
      </c>
      <c r="B5453">
        <v>7424249155</v>
      </c>
      <c r="C5453">
        <v>120861513</v>
      </c>
      <c r="D5453" s="1">
        <v>45625</v>
      </c>
      <c r="E5453">
        <v>99233</v>
      </c>
      <c r="F5453">
        <v>99285</v>
      </c>
      <c r="G5453" t="s">
        <v>3419</v>
      </c>
      <c r="H5453" s="34">
        <v>12016</v>
      </c>
      <c r="I5453" s="7">
        <v>8652</v>
      </c>
      <c r="J5453" s="7">
        <v>6425.84</v>
      </c>
      <c r="K5453" s="7">
        <v>1534</v>
      </c>
      <c r="L5453" s="7">
        <v>692.16</v>
      </c>
      <c r="M5453" s="5">
        <v>0.08</v>
      </c>
      <c r="N5453" t="s">
        <v>24</v>
      </c>
      <c r="O5453" t="s">
        <v>27</v>
      </c>
      <c r="P5453" t="s">
        <v>3148</v>
      </c>
      <c r="Q5453" t="s">
        <v>32</v>
      </c>
      <c r="R5453" t="s">
        <v>38</v>
      </c>
      <c r="S5453" t="s">
        <v>17</v>
      </c>
      <c r="T5453" t="s">
        <v>13311</v>
      </c>
      <c r="U5453" s="1">
        <v>45775</v>
      </c>
      <c r="V5453">
        <v>150</v>
      </c>
      <c r="W5453" t="str">
        <f t="shared" si="132"/>
        <v>150-179</v>
      </c>
    </row>
    <row r="5454" spans="1:23" x14ac:dyDescent="0.25">
      <c r="A5454" t="s">
        <v>5703</v>
      </c>
      <c r="B5454">
        <v>263165923</v>
      </c>
      <c r="C5454">
        <v>2152797804</v>
      </c>
      <c r="D5454" s="1">
        <v>45686</v>
      </c>
      <c r="E5454">
        <v>99214</v>
      </c>
      <c r="F5454">
        <v>99214</v>
      </c>
      <c r="G5454" t="s">
        <v>3438</v>
      </c>
      <c r="H5454" s="34">
        <v>63591</v>
      </c>
      <c r="I5454" s="7">
        <v>41334</v>
      </c>
      <c r="J5454" s="7">
        <v>30581.919999999998</v>
      </c>
      <c r="K5454" s="7">
        <v>5792</v>
      </c>
      <c r="L5454" s="7">
        <v>4960.08</v>
      </c>
      <c r="M5454" s="5">
        <v>0.12</v>
      </c>
      <c r="N5454" t="s">
        <v>46</v>
      </c>
      <c r="O5454" t="s">
        <v>30</v>
      </c>
      <c r="P5454" t="s">
        <v>55</v>
      </c>
      <c r="Q5454" t="s">
        <v>19</v>
      </c>
      <c r="R5454" t="s">
        <v>38</v>
      </c>
      <c r="S5454" t="s">
        <v>21</v>
      </c>
      <c r="T5454" t="s">
        <v>13310</v>
      </c>
      <c r="U5454" s="1">
        <v>45831</v>
      </c>
      <c r="V5454">
        <v>145</v>
      </c>
      <c r="W5454" t="str">
        <f t="shared" si="132"/>
        <v>120-149</v>
      </c>
    </row>
    <row r="5455" spans="1:23" x14ac:dyDescent="0.25">
      <c r="A5455" t="s">
        <v>5704</v>
      </c>
      <c r="B5455">
        <v>8521286505</v>
      </c>
      <c r="C5455">
        <v>9428705414</v>
      </c>
      <c r="D5455" s="1">
        <v>45760</v>
      </c>
      <c r="E5455">
        <v>99231</v>
      </c>
      <c r="F5455">
        <v>99283</v>
      </c>
      <c r="G5455" t="s">
        <v>3170</v>
      </c>
      <c r="H5455" s="34">
        <v>26275</v>
      </c>
      <c r="I5455" s="7">
        <v>18918</v>
      </c>
      <c r="J5455" s="7">
        <v>12093.56</v>
      </c>
      <c r="K5455" s="7">
        <v>5311</v>
      </c>
      <c r="L5455" s="7">
        <v>1513.44</v>
      </c>
      <c r="M5455" s="5">
        <v>0.08</v>
      </c>
      <c r="N5455" t="s">
        <v>24</v>
      </c>
      <c r="O5455" t="s">
        <v>27</v>
      </c>
      <c r="P5455" t="s">
        <v>3148</v>
      </c>
      <c r="Q5455" t="s">
        <v>19</v>
      </c>
      <c r="R5455" t="s">
        <v>43</v>
      </c>
      <c r="S5455" t="s">
        <v>17</v>
      </c>
      <c r="T5455" t="s">
        <v>13311</v>
      </c>
      <c r="U5455" s="1">
        <v>45881</v>
      </c>
      <c r="V5455">
        <v>121</v>
      </c>
      <c r="W5455" t="str">
        <f t="shared" si="132"/>
        <v>120-149</v>
      </c>
    </row>
    <row r="5456" spans="1:23" x14ac:dyDescent="0.25">
      <c r="A5456" t="s">
        <v>5705</v>
      </c>
      <c r="B5456">
        <v>828893848</v>
      </c>
      <c r="C5456">
        <v>1143017712</v>
      </c>
      <c r="D5456" s="1">
        <v>45786</v>
      </c>
      <c r="E5456">
        <v>99238</v>
      </c>
      <c r="F5456">
        <v>97110</v>
      </c>
      <c r="G5456" t="s">
        <v>142</v>
      </c>
      <c r="H5456" s="34">
        <v>37317</v>
      </c>
      <c r="I5456" s="7">
        <v>27988</v>
      </c>
      <c r="J5456" s="7">
        <v>21261.8</v>
      </c>
      <c r="K5456" s="7">
        <v>2528</v>
      </c>
      <c r="L5456" s="7">
        <v>4198.2</v>
      </c>
      <c r="M5456" s="5">
        <v>0.15</v>
      </c>
      <c r="N5456" t="s">
        <v>1139</v>
      </c>
      <c r="O5456" t="s">
        <v>30</v>
      </c>
      <c r="P5456" t="s">
        <v>55</v>
      </c>
      <c r="Q5456" t="s">
        <v>19</v>
      </c>
      <c r="R5456" t="s">
        <v>43</v>
      </c>
      <c r="S5456" t="s">
        <v>27</v>
      </c>
      <c r="T5456" t="s">
        <v>13312</v>
      </c>
      <c r="U5456" s="1">
        <v>45933</v>
      </c>
      <c r="V5456">
        <v>147</v>
      </c>
      <c r="W5456" t="str">
        <f t="shared" si="132"/>
        <v>120-149</v>
      </c>
    </row>
    <row r="5457" spans="1:23" x14ac:dyDescent="0.25">
      <c r="A5457" t="s">
        <v>5706</v>
      </c>
      <c r="B5457">
        <v>133242871</v>
      </c>
      <c r="C5457">
        <v>9488779386</v>
      </c>
      <c r="D5457" s="1">
        <v>45409</v>
      </c>
      <c r="E5457">
        <v>99215</v>
      </c>
      <c r="F5457">
        <v>99211</v>
      </c>
      <c r="G5457" t="s">
        <v>3187</v>
      </c>
      <c r="H5457" s="34">
        <v>91039</v>
      </c>
      <c r="I5457" s="7">
        <v>77383</v>
      </c>
      <c r="J5457" s="7">
        <v>40617.339999999997</v>
      </c>
      <c r="K5457" s="7">
        <v>35218</v>
      </c>
      <c r="L5457" s="7">
        <v>1547.66</v>
      </c>
      <c r="M5457" s="5">
        <v>0.02</v>
      </c>
      <c r="N5457" t="s">
        <v>16</v>
      </c>
      <c r="O5457" t="s">
        <v>27</v>
      </c>
      <c r="P5457" t="s">
        <v>25</v>
      </c>
      <c r="Q5457" t="s">
        <v>32</v>
      </c>
      <c r="R5457" t="s">
        <v>27</v>
      </c>
      <c r="S5457" t="s">
        <v>17</v>
      </c>
      <c r="T5457" t="s">
        <v>13310</v>
      </c>
      <c r="U5457" s="1">
        <v>45539</v>
      </c>
      <c r="V5457">
        <v>130</v>
      </c>
      <c r="W5457" t="str">
        <f t="shared" si="132"/>
        <v>120-149</v>
      </c>
    </row>
    <row r="5458" spans="1:23" x14ac:dyDescent="0.25">
      <c r="A5458" t="s">
        <v>5707</v>
      </c>
      <c r="B5458">
        <v>3107330966</v>
      </c>
      <c r="C5458">
        <v>5365147563</v>
      </c>
      <c r="D5458" s="1">
        <v>45409</v>
      </c>
      <c r="E5458">
        <v>99215</v>
      </c>
      <c r="F5458">
        <v>80053</v>
      </c>
      <c r="G5458" t="s">
        <v>3232</v>
      </c>
      <c r="H5458" s="34">
        <v>13757</v>
      </c>
      <c r="I5458" s="7">
        <v>11006</v>
      </c>
      <c r="J5458" s="7">
        <v>8064.16</v>
      </c>
      <c r="K5458" s="7">
        <v>1401</v>
      </c>
      <c r="L5458" s="7">
        <v>1540.84</v>
      </c>
      <c r="M5458" s="5">
        <v>0.14000000000000001</v>
      </c>
      <c r="N5458" t="s">
        <v>1135</v>
      </c>
      <c r="O5458" t="s">
        <v>30</v>
      </c>
      <c r="P5458" t="s">
        <v>25</v>
      </c>
      <c r="Q5458" t="s">
        <v>32</v>
      </c>
      <c r="R5458" t="s">
        <v>43</v>
      </c>
      <c r="S5458" t="s">
        <v>27</v>
      </c>
      <c r="T5458" t="s">
        <v>13311</v>
      </c>
      <c r="U5458" s="1">
        <v>45471</v>
      </c>
      <c r="V5458">
        <v>62</v>
      </c>
      <c r="W5458" t="str">
        <f t="shared" si="132"/>
        <v>60-89</v>
      </c>
    </row>
    <row r="5459" spans="1:23" x14ac:dyDescent="0.25">
      <c r="A5459" t="s">
        <v>5708</v>
      </c>
      <c r="B5459">
        <v>9607193695</v>
      </c>
      <c r="C5459">
        <v>7617951240</v>
      </c>
      <c r="D5459" s="1">
        <v>45641</v>
      </c>
      <c r="E5459">
        <v>99223</v>
      </c>
      <c r="F5459">
        <v>90834</v>
      </c>
      <c r="G5459" t="s">
        <v>148</v>
      </c>
      <c r="H5459" s="34">
        <v>89648</v>
      </c>
      <c r="I5459" s="7">
        <v>58271</v>
      </c>
      <c r="J5459" s="7">
        <v>51278.48</v>
      </c>
      <c r="K5459" s="7">
        <v>0</v>
      </c>
      <c r="L5459" s="7">
        <v>6992.52</v>
      </c>
      <c r="M5459" s="5">
        <v>0.12</v>
      </c>
      <c r="N5459" t="s">
        <v>46</v>
      </c>
      <c r="O5459" t="s">
        <v>17</v>
      </c>
      <c r="P5459" t="s">
        <v>31</v>
      </c>
      <c r="Q5459" t="s">
        <v>19</v>
      </c>
      <c r="R5459" t="s">
        <v>21</v>
      </c>
      <c r="S5459" t="s">
        <v>21</v>
      </c>
      <c r="T5459" t="s">
        <v>13311</v>
      </c>
      <c r="U5459" s="1">
        <v>45724</v>
      </c>
      <c r="V5459">
        <v>83</v>
      </c>
      <c r="W5459" t="str">
        <f t="shared" si="132"/>
        <v>60-89</v>
      </c>
    </row>
    <row r="5460" spans="1:23" x14ac:dyDescent="0.25">
      <c r="A5460" t="s">
        <v>5709</v>
      </c>
      <c r="B5460">
        <v>9709500654</v>
      </c>
      <c r="C5460">
        <v>1209553618</v>
      </c>
      <c r="D5460" s="1">
        <v>45532</v>
      </c>
      <c r="E5460">
        <v>99238</v>
      </c>
      <c r="F5460">
        <v>93000</v>
      </c>
      <c r="G5460" t="s">
        <v>3187</v>
      </c>
      <c r="H5460" s="34">
        <v>34163</v>
      </c>
      <c r="I5460" s="7">
        <v>25622</v>
      </c>
      <c r="J5460" s="7">
        <v>21778.7</v>
      </c>
      <c r="K5460" s="7">
        <v>0</v>
      </c>
      <c r="L5460" s="7">
        <v>3843.3</v>
      </c>
      <c r="M5460" s="5">
        <v>0.15</v>
      </c>
      <c r="N5460" t="s">
        <v>1139</v>
      </c>
      <c r="O5460" t="s">
        <v>17</v>
      </c>
      <c r="P5460" t="s">
        <v>97</v>
      </c>
      <c r="Q5460" t="s">
        <v>19</v>
      </c>
      <c r="R5460" t="s">
        <v>43</v>
      </c>
      <c r="S5460" t="s">
        <v>17</v>
      </c>
      <c r="T5460" t="s">
        <v>13310</v>
      </c>
      <c r="U5460" s="1">
        <v>45631</v>
      </c>
      <c r="V5460">
        <v>99</v>
      </c>
      <c r="W5460" t="str">
        <f t="shared" si="132"/>
        <v>90-119</v>
      </c>
    </row>
    <row r="5461" spans="1:23" x14ac:dyDescent="0.25">
      <c r="A5461" t="s">
        <v>5710</v>
      </c>
      <c r="B5461">
        <v>7019413926</v>
      </c>
      <c r="C5461">
        <v>9381798507</v>
      </c>
      <c r="D5461" s="1">
        <v>45321</v>
      </c>
      <c r="E5461">
        <v>99221</v>
      </c>
      <c r="F5461">
        <v>99214</v>
      </c>
      <c r="G5461" t="s">
        <v>3269</v>
      </c>
      <c r="H5461" s="34">
        <v>49287</v>
      </c>
      <c r="I5461" s="7">
        <v>35487</v>
      </c>
      <c r="J5461" s="7">
        <v>20393.04</v>
      </c>
      <c r="K5461" s="7">
        <v>12255</v>
      </c>
      <c r="L5461" s="7">
        <v>2838.96</v>
      </c>
      <c r="M5461" s="5">
        <v>0.08</v>
      </c>
      <c r="N5461" t="s">
        <v>24</v>
      </c>
      <c r="O5461" t="s">
        <v>27</v>
      </c>
      <c r="P5461" t="s">
        <v>97</v>
      </c>
      <c r="Q5461" t="s">
        <v>19</v>
      </c>
      <c r="R5461" t="s">
        <v>20</v>
      </c>
      <c r="S5461" t="s">
        <v>17</v>
      </c>
      <c r="T5461" t="s">
        <v>13311</v>
      </c>
      <c r="U5461" s="1">
        <v>45400</v>
      </c>
      <c r="V5461">
        <v>79</v>
      </c>
      <c r="W5461" t="str">
        <f t="shared" si="132"/>
        <v>60-89</v>
      </c>
    </row>
    <row r="5462" spans="1:23" x14ac:dyDescent="0.25">
      <c r="A5462" t="s">
        <v>5711</v>
      </c>
      <c r="B5462">
        <v>2603388753</v>
      </c>
      <c r="C5462">
        <v>5204500087</v>
      </c>
      <c r="D5462" s="1">
        <v>45627</v>
      </c>
      <c r="E5462">
        <v>99221</v>
      </c>
      <c r="F5462">
        <v>80053</v>
      </c>
      <c r="G5462" t="s">
        <v>3371</v>
      </c>
      <c r="H5462" s="34">
        <v>58907</v>
      </c>
      <c r="I5462" s="7">
        <v>50071</v>
      </c>
      <c r="J5462" s="7">
        <v>43020.58</v>
      </c>
      <c r="K5462" s="7">
        <v>6049</v>
      </c>
      <c r="L5462" s="7">
        <v>1001.42</v>
      </c>
      <c r="M5462" s="5">
        <v>0.02</v>
      </c>
      <c r="N5462" t="s">
        <v>16</v>
      </c>
      <c r="O5462" t="s">
        <v>30</v>
      </c>
      <c r="P5462" t="s">
        <v>97</v>
      </c>
      <c r="Q5462" t="s">
        <v>19</v>
      </c>
      <c r="R5462" t="s">
        <v>20</v>
      </c>
      <c r="S5462" t="s">
        <v>21</v>
      </c>
      <c r="T5462" t="s">
        <v>13312</v>
      </c>
      <c r="U5462" s="1">
        <v>45664</v>
      </c>
      <c r="V5462">
        <v>37</v>
      </c>
      <c r="W5462" t="str">
        <f t="shared" si="132"/>
        <v>30-59</v>
      </c>
    </row>
    <row r="5463" spans="1:23" x14ac:dyDescent="0.25">
      <c r="A5463" t="s">
        <v>5712</v>
      </c>
      <c r="B5463">
        <v>6282467933</v>
      </c>
      <c r="C5463">
        <v>7391968192</v>
      </c>
      <c r="D5463" s="1">
        <v>45875</v>
      </c>
      <c r="E5463">
        <v>99223</v>
      </c>
      <c r="F5463">
        <v>99291</v>
      </c>
      <c r="G5463" t="s">
        <v>3451</v>
      </c>
      <c r="H5463" s="34">
        <v>66795</v>
      </c>
      <c r="I5463" s="7">
        <v>54772</v>
      </c>
      <c r="J5463" s="7">
        <v>23869.040000000001</v>
      </c>
      <c r="K5463" s="7">
        <v>21044</v>
      </c>
      <c r="L5463" s="7">
        <v>9858.9599999999991</v>
      </c>
      <c r="M5463" s="5">
        <v>0.18</v>
      </c>
      <c r="N5463" t="s">
        <v>3141</v>
      </c>
      <c r="O5463" t="s">
        <v>27</v>
      </c>
      <c r="P5463" t="s">
        <v>40</v>
      </c>
      <c r="Q5463" t="s">
        <v>19</v>
      </c>
      <c r="R5463" t="s">
        <v>21</v>
      </c>
      <c r="S5463" t="s">
        <v>27</v>
      </c>
      <c r="T5463" t="s">
        <v>13310</v>
      </c>
      <c r="U5463" s="1">
        <v>46003</v>
      </c>
      <c r="V5463">
        <v>128</v>
      </c>
      <c r="W5463" t="str">
        <f t="shared" si="132"/>
        <v>120-149</v>
      </c>
    </row>
    <row r="5464" spans="1:23" x14ac:dyDescent="0.25">
      <c r="A5464" t="s">
        <v>5713</v>
      </c>
      <c r="B5464">
        <v>5514456661</v>
      </c>
      <c r="C5464">
        <v>875330734</v>
      </c>
      <c r="D5464" s="1">
        <v>45481</v>
      </c>
      <c r="E5464">
        <v>99238</v>
      </c>
      <c r="F5464">
        <v>97110</v>
      </c>
      <c r="G5464" t="s">
        <v>4314</v>
      </c>
      <c r="H5464" s="34">
        <v>96382</v>
      </c>
      <c r="I5464" s="7">
        <v>62648</v>
      </c>
      <c r="J5464" s="7">
        <v>51785.24</v>
      </c>
      <c r="K5464" s="7">
        <v>3345</v>
      </c>
      <c r="L5464" s="7">
        <v>7517.76</v>
      </c>
      <c r="M5464" s="5">
        <v>0.12</v>
      </c>
      <c r="N5464" t="s">
        <v>46</v>
      </c>
      <c r="O5464" t="s">
        <v>30</v>
      </c>
      <c r="P5464" t="s">
        <v>3148</v>
      </c>
      <c r="Q5464" t="s">
        <v>19</v>
      </c>
      <c r="R5464" t="s">
        <v>26</v>
      </c>
      <c r="S5464" t="s">
        <v>17</v>
      </c>
      <c r="T5464" t="s">
        <v>13310</v>
      </c>
      <c r="U5464" s="1">
        <v>45561</v>
      </c>
      <c r="V5464">
        <v>80</v>
      </c>
      <c r="W5464" t="str">
        <f t="shared" si="132"/>
        <v>60-89</v>
      </c>
    </row>
    <row r="5465" spans="1:23" x14ac:dyDescent="0.25">
      <c r="A5465" t="s">
        <v>5714</v>
      </c>
      <c r="B5465">
        <v>802653462</v>
      </c>
      <c r="C5465">
        <v>1235691693</v>
      </c>
      <c r="D5465" s="1">
        <v>45483</v>
      </c>
      <c r="E5465">
        <v>99214</v>
      </c>
      <c r="F5465">
        <v>99212</v>
      </c>
      <c r="G5465" t="s">
        <v>134</v>
      </c>
      <c r="H5465" s="34">
        <v>46711</v>
      </c>
      <c r="I5465" s="7">
        <v>38303</v>
      </c>
      <c r="J5465" s="7">
        <v>18024.46</v>
      </c>
      <c r="K5465" s="7">
        <v>13384</v>
      </c>
      <c r="L5465" s="7">
        <v>6894.54</v>
      </c>
      <c r="M5465" s="5">
        <v>0.18</v>
      </c>
      <c r="N5465" t="s">
        <v>3141</v>
      </c>
      <c r="O5465" t="s">
        <v>27</v>
      </c>
      <c r="P5465" t="s">
        <v>18</v>
      </c>
      <c r="Q5465" t="s">
        <v>32</v>
      </c>
      <c r="R5465" t="s">
        <v>20</v>
      </c>
      <c r="S5465" t="s">
        <v>21</v>
      </c>
      <c r="T5465" t="s">
        <v>13311</v>
      </c>
      <c r="U5465" s="1">
        <v>45545</v>
      </c>
      <c r="V5465">
        <v>62</v>
      </c>
      <c r="W5465" t="str">
        <f t="shared" si="132"/>
        <v>60-89</v>
      </c>
    </row>
    <row r="5466" spans="1:23" x14ac:dyDescent="0.25">
      <c r="A5466" t="s">
        <v>5715</v>
      </c>
      <c r="B5466">
        <v>2181558704</v>
      </c>
      <c r="C5466">
        <v>1636641294</v>
      </c>
      <c r="D5466" s="1">
        <v>45294</v>
      </c>
      <c r="E5466">
        <v>99222</v>
      </c>
      <c r="F5466">
        <v>80053</v>
      </c>
      <c r="G5466" t="s">
        <v>112</v>
      </c>
      <c r="H5466" s="34">
        <v>78868</v>
      </c>
      <c r="I5466" s="7">
        <v>67038</v>
      </c>
      <c r="J5466" s="7">
        <v>54572.24</v>
      </c>
      <c r="K5466" s="7">
        <v>11125</v>
      </c>
      <c r="L5466" s="7">
        <v>1340.76</v>
      </c>
      <c r="M5466" s="5">
        <v>0.02</v>
      </c>
      <c r="N5466" t="s">
        <v>16</v>
      </c>
      <c r="O5466" t="s">
        <v>30</v>
      </c>
      <c r="P5466" t="s">
        <v>3150</v>
      </c>
      <c r="Q5466" t="s">
        <v>32</v>
      </c>
      <c r="R5466" t="s">
        <v>38</v>
      </c>
      <c r="S5466" t="s">
        <v>17</v>
      </c>
      <c r="T5466" t="s">
        <v>13311</v>
      </c>
      <c r="U5466" s="1">
        <v>45463</v>
      </c>
      <c r="V5466">
        <v>169</v>
      </c>
      <c r="W5466" t="str">
        <f t="shared" si="132"/>
        <v>150-179</v>
      </c>
    </row>
    <row r="5467" spans="1:23" x14ac:dyDescent="0.25">
      <c r="A5467" t="s">
        <v>5716</v>
      </c>
      <c r="B5467">
        <v>8462816888</v>
      </c>
      <c r="C5467">
        <v>8945795457</v>
      </c>
      <c r="D5467" s="1">
        <v>45317</v>
      </c>
      <c r="E5467">
        <v>99214</v>
      </c>
      <c r="F5467">
        <v>90834</v>
      </c>
      <c r="G5467" t="s">
        <v>48</v>
      </c>
      <c r="H5467" s="34">
        <v>82734</v>
      </c>
      <c r="I5467" s="7">
        <v>62051</v>
      </c>
      <c r="J5467" s="7">
        <v>26611.35</v>
      </c>
      <c r="K5467" s="7">
        <v>26132</v>
      </c>
      <c r="L5467" s="7">
        <v>9307.65</v>
      </c>
      <c r="M5467" s="5">
        <v>0.15</v>
      </c>
      <c r="N5467" t="s">
        <v>1139</v>
      </c>
      <c r="O5467" t="s">
        <v>27</v>
      </c>
      <c r="P5467" t="s">
        <v>35</v>
      </c>
      <c r="Q5467" t="s">
        <v>19</v>
      </c>
      <c r="R5467" t="s">
        <v>21</v>
      </c>
      <c r="S5467" t="s">
        <v>27</v>
      </c>
      <c r="T5467" t="s">
        <v>13310</v>
      </c>
      <c r="U5467" s="1">
        <v>45485</v>
      </c>
      <c r="V5467">
        <v>168</v>
      </c>
      <c r="W5467" t="str">
        <f t="shared" si="132"/>
        <v>150-179</v>
      </c>
    </row>
    <row r="5468" spans="1:23" x14ac:dyDescent="0.25">
      <c r="A5468" t="s">
        <v>5717</v>
      </c>
      <c r="B5468">
        <v>7080308300</v>
      </c>
      <c r="C5468">
        <v>5781232728</v>
      </c>
      <c r="D5468" s="1">
        <v>45859</v>
      </c>
      <c r="E5468">
        <v>99213</v>
      </c>
      <c r="F5468">
        <v>99291</v>
      </c>
      <c r="G5468" t="s">
        <v>293</v>
      </c>
      <c r="H5468" s="34">
        <v>67891</v>
      </c>
      <c r="I5468" s="7">
        <v>55671</v>
      </c>
      <c r="J5468" s="7">
        <v>31666.22</v>
      </c>
      <c r="K5468" s="7">
        <v>13984</v>
      </c>
      <c r="L5468" s="7">
        <v>10020.780000000001</v>
      </c>
      <c r="M5468" s="5">
        <v>0.18</v>
      </c>
      <c r="N5468" t="s">
        <v>3141</v>
      </c>
      <c r="O5468" t="s">
        <v>27</v>
      </c>
      <c r="P5468" t="s">
        <v>3148</v>
      </c>
      <c r="Q5468" t="s">
        <v>32</v>
      </c>
      <c r="R5468" t="s">
        <v>21</v>
      </c>
      <c r="S5468" t="s">
        <v>27</v>
      </c>
      <c r="T5468" t="s">
        <v>13311</v>
      </c>
      <c r="U5468" s="1">
        <v>46011</v>
      </c>
      <c r="V5468">
        <v>152</v>
      </c>
      <c r="W5468" t="str">
        <f t="shared" si="132"/>
        <v>150-179</v>
      </c>
    </row>
    <row r="5469" spans="1:23" x14ac:dyDescent="0.25">
      <c r="A5469" t="s">
        <v>5718</v>
      </c>
      <c r="B5469">
        <v>7042868861</v>
      </c>
      <c r="C5469">
        <v>5513741692</v>
      </c>
      <c r="D5469" s="1">
        <v>45331</v>
      </c>
      <c r="E5469">
        <v>99213</v>
      </c>
      <c r="F5469">
        <v>93000</v>
      </c>
      <c r="G5469" t="s">
        <v>69</v>
      </c>
      <c r="H5469" s="34">
        <v>31867</v>
      </c>
      <c r="I5469" s="7">
        <v>25175</v>
      </c>
      <c r="J5469" s="7">
        <v>18356</v>
      </c>
      <c r="K5469" s="7">
        <v>2791</v>
      </c>
      <c r="L5469" s="7">
        <v>4028</v>
      </c>
      <c r="M5469" s="5">
        <v>0.16</v>
      </c>
      <c r="N5469" t="s">
        <v>1138</v>
      </c>
      <c r="O5469" t="s">
        <v>27</v>
      </c>
      <c r="P5469" t="s">
        <v>3148</v>
      </c>
      <c r="Q5469" t="s">
        <v>32</v>
      </c>
      <c r="R5469" t="s">
        <v>26</v>
      </c>
      <c r="S5469" t="s">
        <v>21</v>
      </c>
      <c r="T5469" t="s">
        <v>13312</v>
      </c>
      <c r="U5469" s="1">
        <v>45463</v>
      </c>
      <c r="V5469">
        <v>132</v>
      </c>
      <c r="W5469" t="str">
        <f t="shared" si="132"/>
        <v>120-149</v>
      </c>
    </row>
    <row r="5470" spans="1:23" x14ac:dyDescent="0.25">
      <c r="A5470" t="s">
        <v>5719</v>
      </c>
      <c r="B5470">
        <v>7654565454</v>
      </c>
      <c r="C5470">
        <v>6259637430</v>
      </c>
      <c r="D5470" s="1">
        <v>45439</v>
      </c>
      <c r="E5470">
        <v>99238</v>
      </c>
      <c r="F5470">
        <v>81000</v>
      </c>
      <c r="G5470" t="s">
        <v>3431</v>
      </c>
      <c r="H5470" s="34">
        <v>59517</v>
      </c>
      <c r="I5470" s="7">
        <v>47018</v>
      </c>
      <c r="J5470" s="7">
        <v>27324.12</v>
      </c>
      <c r="K5470" s="7">
        <v>12171</v>
      </c>
      <c r="L5470" s="7">
        <v>7522.88</v>
      </c>
      <c r="M5470" s="5">
        <v>0.16</v>
      </c>
      <c r="N5470" t="s">
        <v>1138</v>
      </c>
      <c r="O5470" t="s">
        <v>27</v>
      </c>
      <c r="P5470" t="s">
        <v>3146</v>
      </c>
      <c r="Q5470" t="s">
        <v>19</v>
      </c>
      <c r="R5470" t="s">
        <v>26</v>
      </c>
      <c r="S5470" t="s">
        <v>21</v>
      </c>
      <c r="T5470" t="s">
        <v>13311</v>
      </c>
      <c r="U5470" s="1">
        <v>45558</v>
      </c>
      <c r="V5470">
        <v>119</v>
      </c>
      <c r="W5470" t="str">
        <f t="shared" si="132"/>
        <v>90-119</v>
      </c>
    </row>
    <row r="5471" spans="1:23" x14ac:dyDescent="0.25">
      <c r="A5471" t="s">
        <v>5720</v>
      </c>
      <c r="B5471">
        <v>6864998163</v>
      </c>
      <c r="C5471">
        <v>412935684</v>
      </c>
      <c r="D5471" s="1">
        <v>45905</v>
      </c>
      <c r="E5471">
        <v>99233</v>
      </c>
      <c r="F5471">
        <v>99201</v>
      </c>
      <c r="G5471" t="s">
        <v>108</v>
      </c>
      <c r="H5471" s="34">
        <v>18023</v>
      </c>
      <c r="I5471" s="7">
        <v>15320</v>
      </c>
      <c r="J5471" s="7">
        <v>8750.6</v>
      </c>
      <c r="K5471" s="7">
        <v>6263</v>
      </c>
      <c r="L5471" s="7">
        <v>306.39999999999998</v>
      </c>
      <c r="M5471" s="5">
        <v>0.02</v>
      </c>
      <c r="N5471" t="s">
        <v>16</v>
      </c>
      <c r="O5471" t="s">
        <v>27</v>
      </c>
      <c r="P5471" t="s">
        <v>31</v>
      </c>
      <c r="Q5471" t="s">
        <v>19</v>
      </c>
      <c r="R5471" t="s">
        <v>21</v>
      </c>
      <c r="S5471" t="s">
        <v>21</v>
      </c>
      <c r="T5471" t="s">
        <v>13310</v>
      </c>
      <c r="U5471" s="1">
        <v>46007</v>
      </c>
      <c r="V5471">
        <v>102</v>
      </c>
      <c r="W5471" t="str">
        <f t="shared" si="132"/>
        <v>90-119</v>
      </c>
    </row>
    <row r="5472" spans="1:23" x14ac:dyDescent="0.25">
      <c r="A5472" t="s">
        <v>5721</v>
      </c>
      <c r="B5472">
        <v>6671517649</v>
      </c>
      <c r="C5472">
        <v>2101127135</v>
      </c>
      <c r="D5472" s="1">
        <v>45759</v>
      </c>
      <c r="E5472">
        <v>99233</v>
      </c>
      <c r="F5472">
        <v>99205</v>
      </c>
      <c r="G5472" t="s">
        <v>559</v>
      </c>
      <c r="H5472" s="34">
        <v>38198</v>
      </c>
      <c r="I5472" s="7">
        <v>27503</v>
      </c>
      <c r="J5472" s="7">
        <v>15556.76</v>
      </c>
      <c r="K5472" s="7">
        <v>9746</v>
      </c>
      <c r="L5472" s="7">
        <v>2200.2399999999998</v>
      </c>
      <c r="M5472" s="5">
        <v>0.08</v>
      </c>
      <c r="N5472" t="s">
        <v>24</v>
      </c>
      <c r="O5472" t="s">
        <v>27</v>
      </c>
      <c r="P5472" t="s">
        <v>31</v>
      </c>
      <c r="Q5472" t="s">
        <v>32</v>
      </c>
      <c r="R5472" t="s">
        <v>43</v>
      </c>
      <c r="S5472" t="s">
        <v>21</v>
      </c>
      <c r="T5472" t="s">
        <v>13310</v>
      </c>
      <c r="U5472" s="1">
        <v>45874</v>
      </c>
      <c r="V5472">
        <v>115</v>
      </c>
      <c r="W5472" t="str">
        <f t="shared" si="132"/>
        <v>90-119</v>
      </c>
    </row>
    <row r="5473" spans="1:23" x14ac:dyDescent="0.25">
      <c r="A5473" t="s">
        <v>5722</v>
      </c>
      <c r="B5473">
        <v>3403034641</v>
      </c>
      <c r="C5473">
        <v>3695855784</v>
      </c>
      <c r="D5473" s="1">
        <v>45419</v>
      </c>
      <c r="E5473">
        <v>99231</v>
      </c>
      <c r="F5473">
        <v>99202</v>
      </c>
      <c r="G5473" t="s">
        <v>3537</v>
      </c>
      <c r="H5473" s="34">
        <v>44025</v>
      </c>
      <c r="I5473" s="7">
        <v>34340</v>
      </c>
      <c r="J5473" s="7">
        <v>24931</v>
      </c>
      <c r="K5473" s="7">
        <v>2541</v>
      </c>
      <c r="L5473" s="7">
        <v>6868</v>
      </c>
      <c r="M5473" s="5">
        <v>0.2</v>
      </c>
      <c r="N5473" t="s">
        <v>3140</v>
      </c>
      <c r="O5473" t="s">
        <v>30</v>
      </c>
      <c r="P5473" t="s">
        <v>35</v>
      </c>
      <c r="Q5473" t="s">
        <v>32</v>
      </c>
      <c r="R5473" t="s">
        <v>43</v>
      </c>
      <c r="S5473" t="s">
        <v>17</v>
      </c>
      <c r="T5473" t="s">
        <v>13312</v>
      </c>
      <c r="U5473" s="1">
        <v>45587</v>
      </c>
      <c r="V5473">
        <v>168</v>
      </c>
      <c r="W5473" t="str">
        <f t="shared" si="132"/>
        <v>150-179</v>
      </c>
    </row>
    <row r="5474" spans="1:23" x14ac:dyDescent="0.25">
      <c r="A5474" t="s">
        <v>5723</v>
      </c>
      <c r="B5474">
        <v>4004077633</v>
      </c>
      <c r="C5474">
        <v>2338919303</v>
      </c>
      <c r="D5474" s="1">
        <v>45396</v>
      </c>
      <c r="E5474">
        <v>99214</v>
      </c>
      <c r="F5474">
        <v>99212</v>
      </c>
      <c r="G5474" t="s">
        <v>3562</v>
      </c>
      <c r="H5474" s="34">
        <v>68376</v>
      </c>
      <c r="I5474" s="7">
        <v>54017</v>
      </c>
      <c r="J5474" s="7">
        <v>45374.28</v>
      </c>
      <c r="K5474" s="7">
        <v>0</v>
      </c>
      <c r="L5474" s="7">
        <v>8642.7199999999993</v>
      </c>
      <c r="M5474" s="5">
        <v>0.16</v>
      </c>
      <c r="N5474" t="s">
        <v>1138</v>
      </c>
      <c r="O5474" t="s">
        <v>17</v>
      </c>
      <c r="P5474" t="s">
        <v>3148</v>
      </c>
      <c r="Q5474" t="s">
        <v>32</v>
      </c>
      <c r="R5474" t="s">
        <v>27</v>
      </c>
      <c r="S5474" t="s">
        <v>17</v>
      </c>
      <c r="T5474" t="s">
        <v>13312</v>
      </c>
      <c r="U5474" s="1">
        <v>45507</v>
      </c>
      <c r="V5474">
        <v>111</v>
      </c>
      <c r="W5474" t="str">
        <f t="shared" si="132"/>
        <v>90-119</v>
      </c>
    </row>
    <row r="5475" spans="1:23" x14ac:dyDescent="0.25">
      <c r="A5475" t="s">
        <v>5724</v>
      </c>
      <c r="B5475">
        <v>4888864946</v>
      </c>
      <c r="C5475">
        <v>1887081157</v>
      </c>
      <c r="D5475" s="1">
        <v>45936</v>
      </c>
      <c r="E5475">
        <v>99214</v>
      </c>
      <c r="F5475">
        <v>99213</v>
      </c>
      <c r="G5475" t="s">
        <v>3552</v>
      </c>
      <c r="H5475" s="34">
        <v>28156</v>
      </c>
      <c r="I5475" s="7">
        <v>18301</v>
      </c>
      <c r="J5475" s="7">
        <v>16104.88</v>
      </c>
      <c r="K5475" s="7">
        <v>0</v>
      </c>
      <c r="L5475" s="7">
        <v>2196.12</v>
      </c>
      <c r="M5475" s="5">
        <v>0.12</v>
      </c>
      <c r="N5475" t="s">
        <v>46</v>
      </c>
      <c r="O5475" t="s">
        <v>17</v>
      </c>
      <c r="P5475" t="s">
        <v>40</v>
      </c>
      <c r="Q5475" t="s">
        <v>19</v>
      </c>
      <c r="R5475" t="s">
        <v>43</v>
      </c>
      <c r="S5475" t="s">
        <v>21</v>
      </c>
      <c r="T5475" t="s">
        <v>13310</v>
      </c>
      <c r="U5475" s="1">
        <v>45979</v>
      </c>
      <c r="V5475">
        <v>43</v>
      </c>
      <c r="W5475" t="str">
        <f t="shared" si="132"/>
        <v>30-59</v>
      </c>
    </row>
    <row r="5476" spans="1:23" x14ac:dyDescent="0.25">
      <c r="A5476" t="s">
        <v>5725</v>
      </c>
      <c r="B5476">
        <v>9541702713</v>
      </c>
      <c r="C5476">
        <v>9475852969</v>
      </c>
      <c r="D5476" s="1">
        <v>45340</v>
      </c>
      <c r="E5476">
        <v>99214</v>
      </c>
      <c r="F5476">
        <v>99212</v>
      </c>
      <c r="G5476" t="s">
        <v>288</v>
      </c>
      <c r="H5476" s="34">
        <v>60254</v>
      </c>
      <c r="I5476" s="7">
        <v>45191</v>
      </c>
      <c r="J5476" s="7">
        <v>38412.35</v>
      </c>
      <c r="K5476" s="7">
        <v>0</v>
      </c>
      <c r="L5476" s="7">
        <v>6778.65</v>
      </c>
      <c r="M5476" s="5">
        <v>0.15</v>
      </c>
      <c r="N5476" t="s">
        <v>1139</v>
      </c>
      <c r="O5476" t="s">
        <v>17</v>
      </c>
      <c r="P5476" t="s">
        <v>31</v>
      </c>
      <c r="Q5476" t="s">
        <v>32</v>
      </c>
      <c r="R5476" t="s">
        <v>20</v>
      </c>
      <c r="S5476" t="s">
        <v>17</v>
      </c>
      <c r="T5476" t="s">
        <v>13312</v>
      </c>
      <c r="U5476" s="1">
        <v>45390</v>
      </c>
      <c r="V5476">
        <v>50</v>
      </c>
      <c r="W5476" t="str">
        <f t="shared" si="132"/>
        <v>30-59</v>
      </c>
    </row>
    <row r="5477" spans="1:23" x14ac:dyDescent="0.25">
      <c r="A5477" t="s">
        <v>5726</v>
      </c>
      <c r="B5477">
        <v>3952115159</v>
      </c>
      <c r="C5477">
        <v>4671225995</v>
      </c>
      <c r="D5477" s="1">
        <v>45600</v>
      </c>
      <c r="E5477">
        <v>99215</v>
      </c>
      <c r="F5477">
        <v>71046</v>
      </c>
      <c r="G5477" t="s">
        <v>3490</v>
      </c>
      <c r="H5477" s="34">
        <v>71886</v>
      </c>
      <c r="I5477" s="7">
        <v>57509</v>
      </c>
      <c r="J5477" s="7">
        <v>28874.74</v>
      </c>
      <c r="K5477" s="7">
        <v>20583</v>
      </c>
      <c r="L5477" s="7">
        <v>8051.26</v>
      </c>
      <c r="M5477" s="5">
        <v>0.14000000000000001</v>
      </c>
      <c r="N5477" t="s">
        <v>1135</v>
      </c>
      <c r="O5477" t="s">
        <v>27</v>
      </c>
      <c r="P5477" t="s">
        <v>58</v>
      </c>
      <c r="Q5477" t="s">
        <v>19</v>
      </c>
      <c r="R5477" t="s">
        <v>38</v>
      </c>
      <c r="S5477" t="s">
        <v>17</v>
      </c>
      <c r="T5477" t="s">
        <v>13312</v>
      </c>
      <c r="U5477" s="1">
        <v>45738</v>
      </c>
      <c r="V5477">
        <v>138</v>
      </c>
      <c r="W5477" t="str">
        <f t="shared" si="132"/>
        <v>120-149</v>
      </c>
    </row>
    <row r="5478" spans="1:23" x14ac:dyDescent="0.25">
      <c r="A5478" t="s">
        <v>5727</v>
      </c>
      <c r="B5478">
        <v>254049594</v>
      </c>
      <c r="C5478">
        <v>1441924679</v>
      </c>
      <c r="D5478" s="1">
        <v>45530</v>
      </c>
      <c r="E5478">
        <v>99233</v>
      </c>
      <c r="F5478">
        <v>99213</v>
      </c>
      <c r="G5478" t="s">
        <v>3331</v>
      </c>
      <c r="H5478" s="34">
        <v>50969</v>
      </c>
      <c r="I5478" s="7">
        <v>33130</v>
      </c>
      <c r="J5478" s="7">
        <v>26964.400000000001</v>
      </c>
      <c r="K5478" s="7">
        <v>2190</v>
      </c>
      <c r="L5478" s="7">
        <v>3975.6</v>
      </c>
      <c r="M5478" s="5">
        <v>0.12</v>
      </c>
      <c r="N5478" t="s">
        <v>46</v>
      </c>
      <c r="O5478" t="s">
        <v>30</v>
      </c>
      <c r="P5478" t="s">
        <v>3150</v>
      </c>
      <c r="Q5478" t="s">
        <v>19</v>
      </c>
      <c r="R5478" t="s">
        <v>21</v>
      </c>
      <c r="S5478" t="s">
        <v>21</v>
      </c>
      <c r="T5478" t="s">
        <v>13311</v>
      </c>
      <c r="U5478" s="1">
        <v>45581</v>
      </c>
      <c r="V5478">
        <v>51</v>
      </c>
      <c r="W5478" t="str">
        <f t="shared" si="132"/>
        <v>30-59</v>
      </c>
    </row>
    <row r="5479" spans="1:23" x14ac:dyDescent="0.25">
      <c r="A5479" t="s">
        <v>5728</v>
      </c>
      <c r="B5479">
        <v>1523269572</v>
      </c>
      <c r="C5479">
        <v>3985365322</v>
      </c>
      <c r="D5479" s="1">
        <v>45677</v>
      </c>
      <c r="E5479">
        <v>99223</v>
      </c>
      <c r="F5479">
        <v>99213</v>
      </c>
      <c r="G5479" t="s">
        <v>3306</v>
      </c>
      <c r="H5479" s="34">
        <v>72302</v>
      </c>
      <c r="I5479" s="7">
        <v>52057</v>
      </c>
      <c r="J5479" s="7">
        <v>47892.44</v>
      </c>
      <c r="K5479" s="7">
        <v>0</v>
      </c>
      <c r="L5479" s="7">
        <v>4164.5600000000004</v>
      </c>
      <c r="M5479" s="5">
        <v>0.08</v>
      </c>
      <c r="N5479" t="s">
        <v>24</v>
      </c>
      <c r="O5479" t="s">
        <v>17</v>
      </c>
      <c r="P5479" t="s">
        <v>3146</v>
      </c>
      <c r="Q5479" t="s">
        <v>19</v>
      </c>
      <c r="R5479" t="s">
        <v>38</v>
      </c>
      <c r="S5479" t="s">
        <v>17</v>
      </c>
      <c r="T5479" t="s">
        <v>13310</v>
      </c>
      <c r="U5479" s="1">
        <v>45787</v>
      </c>
      <c r="V5479">
        <v>110</v>
      </c>
      <c r="W5479" t="str">
        <f t="shared" si="132"/>
        <v>90-119</v>
      </c>
    </row>
    <row r="5480" spans="1:23" x14ac:dyDescent="0.25">
      <c r="A5480" t="s">
        <v>5729</v>
      </c>
      <c r="B5480">
        <v>5404092481</v>
      </c>
      <c r="C5480">
        <v>5188802489</v>
      </c>
      <c r="D5480" s="1">
        <v>45539</v>
      </c>
      <c r="E5480">
        <v>99238</v>
      </c>
      <c r="F5480">
        <v>99281</v>
      </c>
      <c r="G5480" t="s">
        <v>3286</v>
      </c>
      <c r="H5480" s="34">
        <v>22376</v>
      </c>
      <c r="I5480" s="7">
        <v>17453</v>
      </c>
      <c r="J5480" s="7">
        <v>7963.4</v>
      </c>
      <c r="K5480" s="7">
        <v>5999</v>
      </c>
      <c r="L5480" s="7">
        <v>3490.6</v>
      </c>
      <c r="M5480" s="5">
        <v>0.2</v>
      </c>
      <c r="N5480" t="s">
        <v>3140</v>
      </c>
      <c r="O5480" t="s">
        <v>27</v>
      </c>
      <c r="P5480" t="s">
        <v>31</v>
      </c>
      <c r="Q5480" t="s">
        <v>32</v>
      </c>
      <c r="R5480" t="s">
        <v>38</v>
      </c>
      <c r="S5480" t="s">
        <v>21</v>
      </c>
      <c r="T5480" t="s">
        <v>13311</v>
      </c>
      <c r="U5480" s="1">
        <v>45708</v>
      </c>
      <c r="V5480">
        <v>169</v>
      </c>
      <c r="W5480" t="str">
        <f t="shared" si="132"/>
        <v>150-179</v>
      </c>
    </row>
    <row r="5481" spans="1:23" x14ac:dyDescent="0.25">
      <c r="A5481" t="s">
        <v>5730</v>
      </c>
      <c r="B5481">
        <v>1845810330</v>
      </c>
      <c r="C5481">
        <v>497532484</v>
      </c>
      <c r="D5481" s="1">
        <v>45492</v>
      </c>
      <c r="E5481">
        <v>99213</v>
      </c>
      <c r="F5481">
        <v>99292</v>
      </c>
      <c r="G5481" t="s">
        <v>3337</v>
      </c>
      <c r="H5481" s="34">
        <v>31622</v>
      </c>
      <c r="I5481" s="7">
        <v>26879</v>
      </c>
      <c r="J5481" s="7">
        <v>16379.42</v>
      </c>
      <c r="K5481" s="7">
        <v>9962</v>
      </c>
      <c r="L5481" s="7">
        <v>537.58000000000004</v>
      </c>
      <c r="M5481" s="5">
        <v>0.02</v>
      </c>
      <c r="N5481" t="s">
        <v>16</v>
      </c>
      <c r="O5481" t="s">
        <v>27</v>
      </c>
      <c r="P5481" t="s">
        <v>18</v>
      </c>
      <c r="Q5481" t="s">
        <v>32</v>
      </c>
      <c r="R5481" t="s">
        <v>43</v>
      </c>
      <c r="S5481" t="s">
        <v>17</v>
      </c>
      <c r="T5481" t="s">
        <v>13311</v>
      </c>
      <c r="U5481" s="1">
        <v>45660</v>
      </c>
      <c r="V5481">
        <v>168</v>
      </c>
      <c r="W5481" t="str">
        <f t="shared" si="132"/>
        <v>150-179</v>
      </c>
    </row>
    <row r="5482" spans="1:23" x14ac:dyDescent="0.25">
      <c r="A5482" t="s">
        <v>5731</v>
      </c>
      <c r="B5482">
        <v>4081440575</v>
      </c>
      <c r="C5482">
        <v>3344268357</v>
      </c>
      <c r="D5482" s="1">
        <v>45763</v>
      </c>
      <c r="E5482">
        <v>99233</v>
      </c>
      <c r="F5482">
        <v>99201</v>
      </c>
      <c r="G5482" t="s">
        <v>263</v>
      </c>
      <c r="H5482" s="34">
        <v>50588</v>
      </c>
      <c r="I5482" s="7">
        <v>43000</v>
      </c>
      <c r="J5482" s="7">
        <v>42140</v>
      </c>
      <c r="K5482" s="7">
        <v>0</v>
      </c>
      <c r="L5482" s="7">
        <v>860</v>
      </c>
      <c r="M5482" s="5">
        <v>0.02</v>
      </c>
      <c r="N5482" t="s">
        <v>16</v>
      </c>
      <c r="O5482" t="s">
        <v>17</v>
      </c>
      <c r="P5482" t="s">
        <v>18</v>
      </c>
      <c r="Q5482" t="s">
        <v>19</v>
      </c>
      <c r="R5482" t="s">
        <v>21</v>
      </c>
      <c r="S5482" t="s">
        <v>27</v>
      </c>
      <c r="T5482" t="s">
        <v>13310</v>
      </c>
      <c r="U5482" s="1">
        <v>45797</v>
      </c>
      <c r="V5482">
        <v>34</v>
      </c>
      <c r="W5482" t="str">
        <f t="shared" si="132"/>
        <v>30-59</v>
      </c>
    </row>
    <row r="5483" spans="1:23" x14ac:dyDescent="0.25">
      <c r="A5483" t="s">
        <v>5732</v>
      </c>
      <c r="B5483">
        <v>4057397228</v>
      </c>
      <c r="C5483">
        <v>6453496899</v>
      </c>
      <c r="D5483" s="1">
        <v>45309</v>
      </c>
      <c r="E5483">
        <v>99222</v>
      </c>
      <c r="F5483">
        <v>99201</v>
      </c>
      <c r="G5483" t="s">
        <v>3394</v>
      </c>
      <c r="H5483" s="34">
        <v>62996</v>
      </c>
      <c r="I5483" s="7">
        <v>53547</v>
      </c>
      <c r="J5483" s="7">
        <v>46289.06</v>
      </c>
      <c r="K5483" s="7">
        <v>6187</v>
      </c>
      <c r="L5483" s="7">
        <v>1070.94</v>
      </c>
      <c r="M5483" s="5">
        <v>0.02</v>
      </c>
      <c r="N5483" t="s">
        <v>16</v>
      </c>
      <c r="O5483" t="s">
        <v>30</v>
      </c>
      <c r="P5483" t="s">
        <v>25</v>
      </c>
      <c r="Q5483" t="s">
        <v>19</v>
      </c>
      <c r="R5483" t="s">
        <v>20</v>
      </c>
      <c r="S5483" t="s">
        <v>21</v>
      </c>
      <c r="T5483" t="s">
        <v>13311</v>
      </c>
      <c r="U5483" s="1">
        <v>45386</v>
      </c>
      <c r="V5483">
        <v>77</v>
      </c>
      <c r="W5483" t="str">
        <f t="shared" si="132"/>
        <v>60-89</v>
      </c>
    </row>
    <row r="5484" spans="1:23" x14ac:dyDescent="0.25">
      <c r="A5484" t="s">
        <v>5733</v>
      </c>
      <c r="B5484">
        <v>9786980763</v>
      </c>
      <c r="C5484">
        <v>6039249575</v>
      </c>
      <c r="D5484" s="1">
        <v>45319</v>
      </c>
      <c r="E5484">
        <v>99223</v>
      </c>
      <c r="F5484">
        <v>71046</v>
      </c>
      <c r="G5484" t="s">
        <v>307</v>
      </c>
      <c r="H5484" s="34">
        <v>93796</v>
      </c>
      <c r="I5484" s="7">
        <v>67533</v>
      </c>
      <c r="J5484" s="7">
        <v>62130.36</v>
      </c>
      <c r="K5484" s="7">
        <v>0</v>
      </c>
      <c r="L5484" s="7">
        <v>5402.64</v>
      </c>
      <c r="M5484" s="5">
        <v>0.08</v>
      </c>
      <c r="N5484" t="s">
        <v>24</v>
      </c>
      <c r="O5484" t="s">
        <v>17</v>
      </c>
      <c r="P5484" t="s">
        <v>25</v>
      </c>
      <c r="Q5484" t="s">
        <v>19</v>
      </c>
      <c r="R5484" t="s">
        <v>20</v>
      </c>
      <c r="S5484" t="s">
        <v>17</v>
      </c>
      <c r="T5484" t="s">
        <v>13312</v>
      </c>
      <c r="U5484" s="1">
        <v>45425</v>
      </c>
      <c r="V5484">
        <v>106</v>
      </c>
      <c r="W5484" t="str">
        <f t="shared" si="132"/>
        <v>90-119</v>
      </c>
    </row>
    <row r="5485" spans="1:23" x14ac:dyDescent="0.25">
      <c r="A5485" t="s">
        <v>5734</v>
      </c>
      <c r="B5485">
        <v>9347193246</v>
      </c>
      <c r="C5485">
        <v>4929072317</v>
      </c>
      <c r="D5485" s="1">
        <v>45813</v>
      </c>
      <c r="E5485">
        <v>99214</v>
      </c>
      <c r="F5485">
        <v>99213</v>
      </c>
      <c r="G5485" t="s">
        <v>159</v>
      </c>
      <c r="H5485" s="34">
        <v>43195</v>
      </c>
      <c r="I5485" s="7">
        <v>34124</v>
      </c>
      <c r="J5485" s="7">
        <v>15916.16</v>
      </c>
      <c r="K5485" s="7">
        <v>12748</v>
      </c>
      <c r="L5485" s="7">
        <v>5459.84</v>
      </c>
      <c r="M5485" s="5">
        <v>0.16</v>
      </c>
      <c r="N5485" t="s">
        <v>1138</v>
      </c>
      <c r="O5485" t="s">
        <v>27</v>
      </c>
      <c r="P5485" t="s">
        <v>3146</v>
      </c>
      <c r="Q5485" t="s">
        <v>32</v>
      </c>
      <c r="R5485" t="s">
        <v>26</v>
      </c>
      <c r="S5485" t="s">
        <v>27</v>
      </c>
      <c r="T5485" t="s">
        <v>13312</v>
      </c>
      <c r="U5485" s="1">
        <v>45874</v>
      </c>
      <c r="V5485">
        <v>61</v>
      </c>
      <c r="W5485" t="str">
        <f t="shared" si="132"/>
        <v>60-89</v>
      </c>
    </row>
    <row r="5486" spans="1:23" x14ac:dyDescent="0.25">
      <c r="A5486" t="s">
        <v>5735</v>
      </c>
      <c r="B5486">
        <v>4571440109</v>
      </c>
      <c r="C5486">
        <v>7908282873</v>
      </c>
      <c r="D5486" s="1">
        <v>45791</v>
      </c>
      <c r="E5486">
        <v>99233</v>
      </c>
      <c r="F5486">
        <v>90834</v>
      </c>
      <c r="G5486" t="s">
        <v>159</v>
      </c>
      <c r="H5486" s="34">
        <v>12627</v>
      </c>
      <c r="I5486" s="7">
        <v>9975</v>
      </c>
      <c r="J5486" s="7">
        <v>4503</v>
      </c>
      <c r="K5486" s="7">
        <v>3876</v>
      </c>
      <c r="L5486" s="7">
        <v>1596</v>
      </c>
      <c r="M5486" s="5">
        <v>0.16</v>
      </c>
      <c r="N5486" t="s">
        <v>1138</v>
      </c>
      <c r="O5486" t="s">
        <v>27</v>
      </c>
      <c r="P5486" t="s">
        <v>3146</v>
      </c>
      <c r="Q5486" t="s">
        <v>19</v>
      </c>
      <c r="R5486" t="s">
        <v>27</v>
      </c>
      <c r="S5486" t="s">
        <v>21</v>
      </c>
      <c r="T5486" t="s">
        <v>13310</v>
      </c>
      <c r="U5486" s="1">
        <v>45937</v>
      </c>
      <c r="V5486">
        <v>146</v>
      </c>
      <c r="W5486" t="str">
        <f t="shared" si="132"/>
        <v>120-149</v>
      </c>
    </row>
    <row r="5487" spans="1:23" x14ac:dyDescent="0.25">
      <c r="A5487" t="s">
        <v>5736</v>
      </c>
      <c r="B5487">
        <v>3451134491</v>
      </c>
      <c r="C5487">
        <v>4463643493</v>
      </c>
      <c r="D5487" s="1">
        <v>45757</v>
      </c>
      <c r="E5487">
        <v>99214</v>
      </c>
      <c r="F5487">
        <v>99281</v>
      </c>
      <c r="G5487" t="s">
        <v>3741</v>
      </c>
      <c r="H5487" s="34">
        <v>71163</v>
      </c>
      <c r="I5487" s="7">
        <v>58354</v>
      </c>
      <c r="J5487" s="7">
        <v>40853.279999999999</v>
      </c>
      <c r="K5487" s="7">
        <v>6997</v>
      </c>
      <c r="L5487" s="7">
        <v>10503.72</v>
      </c>
      <c r="M5487" s="5">
        <v>0.18</v>
      </c>
      <c r="N5487" t="s">
        <v>3141</v>
      </c>
      <c r="O5487" t="s">
        <v>30</v>
      </c>
      <c r="P5487" t="s">
        <v>55</v>
      </c>
      <c r="Q5487" t="s">
        <v>19</v>
      </c>
      <c r="R5487" t="s">
        <v>38</v>
      </c>
      <c r="S5487" t="s">
        <v>21</v>
      </c>
      <c r="T5487" t="s">
        <v>13311</v>
      </c>
      <c r="U5487" s="1">
        <v>45805</v>
      </c>
      <c r="V5487">
        <v>48</v>
      </c>
      <c r="W5487" t="str">
        <f t="shared" si="132"/>
        <v>30-59</v>
      </c>
    </row>
    <row r="5488" spans="1:23" x14ac:dyDescent="0.25">
      <c r="A5488" t="s">
        <v>5737</v>
      </c>
      <c r="B5488">
        <v>8295302418</v>
      </c>
      <c r="C5488">
        <v>8575284880</v>
      </c>
      <c r="D5488" s="1">
        <v>45815</v>
      </c>
      <c r="E5488">
        <v>99223</v>
      </c>
      <c r="F5488">
        <v>99281</v>
      </c>
      <c r="G5488" t="s">
        <v>200</v>
      </c>
      <c r="H5488" s="34">
        <v>69969</v>
      </c>
      <c r="I5488" s="7">
        <v>45480</v>
      </c>
      <c r="J5488" s="7">
        <v>35009.4</v>
      </c>
      <c r="K5488" s="7">
        <v>5013</v>
      </c>
      <c r="L5488" s="7">
        <v>5457.6</v>
      </c>
      <c r="M5488" s="5">
        <v>0.12</v>
      </c>
      <c r="N5488" t="s">
        <v>46</v>
      </c>
      <c r="O5488" t="s">
        <v>27</v>
      </c>
      <c r="P5488" t="s">
        <v>18</v>
      </c>
      <c r="Q5488" t="s">
        <v>19</v>
      </c>
      <c r="R5488" t="s">
        <v>20</v>
      </c>
      <c r="S5488" t="s">
        <v>17</v>
      </c>
      <c r="T5488" t="s">
        <v>13310</v>
      </c>
      <c r="U5488" s="1">
        <v>45941</v>
      </c>
      <c r="V5488">
        <v>126</v>
      </c>
      <c r="W5488" t="str">
        <f t="shared" si="132"/>
        <v>120-149</v>
      </c>
    </row>
    <row r="5489" spans="1:23" x14ac:dyDescent="0.25">
      <c r="A5489" t="s">
        <v>5738</v>
      </c>
      <c r="B5489">
        <v>6400629221</v>
      </c>
      <c r="C5489">
        <v>6392889488</v>
      </c>
      <c r="D5489" s="1">
        <v>45805</v>
      </c>
      <c r="E5489">
        <v>99232</v>
      </c>
      <c r="F5489">
        <v>85025</v>
      </c>
      <c r="G5489" t="s">
        <v>3276</v>
      </c>
      <c r="H5489" s="34">
        <v>68740</v>
      </c>
      <c r="I5489" s="7">
        <v>56367</v>
      </c>
      <c r="J5489" s="7">
        <v>46220.94</v>
      </c>
      <c r="K5489" s="7">
        <v>0</v>
      </c>
      <c r="L5489" s="7">
        <v>10146.06</v>
      </c>
      <c r="M5489" s="5">
        <v>0.18</v>
      </c>
      <c r="N5489" t="s">
        <v>3141</v>
      </c>
      <c r="O5489" t="s">
        <v>17</v>
      </c>
      <c r="P5489" t="s">
        <v>58</v>
      </c>
      <c r="Q5489" t="s">
        <v>19</v>
      </c>
      <c r="R5489" t="s">
        <v>20</v>
      </c>
      <c r="S5489" t="s">
        <v>21</v>
      </c>
      <c r="T5489" t="s">
        <v>13311</v>
      </c>
      <c r="U5489" s="1">
        <v>45977</v>
      </c>
      <c r="V5489">
        <v>172</v>
      </c>
      <c r="W5489" t="str">
        <f t="shared" si="132"/>
        <v>150-179</v>
      </c>
    </row>
    <row r="5490" spans="1:23" x14ac:dyDescent="0.25">
      <c r="A5490" t="s">
        <v>5739</v>
      </c>
      <c r="B5490">
        <v>486512923</v>
      </c>
      <c r="C5490">
        <v>3576699027</v>
      </c>
      <c r="D5490" s="1">
        <v>45611</v>
      </c>
      <c r="E5490">
        <v>99213</v>
      </c>
      <c r="F5490">
        <v>71046</v>
      </c>
      <c r="G5490" t="s">
        <v>3309</v>
      </c>
      <c r="H5490" s="34">
        <v>99953</v>
      </c>
      <c r="I5490" s="7">
        <v>84960</v>
      </c>
      <c r="J5490" s="7">
        <v>76620.800000000003</v>
      </c>
      <c r="K5490" s="7">
        <v>6640</v>
      </c>
      <c r="L5490" s="7">
        <v>1699.2</v>
      </c>
      <c r="M5490" s="5">
        <v>0.02</v>
      </c>
      <c r="N5490" t="s">
        <v>16</v>
      </c>
      <c r="O5490" t="s">
        <v>30</v>
      </c>
      <c r="P5490" t="s">
        <v>3148</v>
      </c>
      <c r="Q5490" t="s">
        <v>19</v>
      </c>
      <c r="R5490" t="s">
        <v>43</v>
      </c>
      <c r="S5490" t="s">
        <v>21</v>
      </c>
      <c r="T5490" t="s">
        <v>13311</v>
      </c>
      <c r="U5490" s="1">
        <v>45729</v>
      </c>
      <c r="V5490">
        <v>118</v>
      </c>
      <c r="W5490" t="str">
        <f t="shared" si="132"/>
        <v>90-119</v>
      </c>
    </row>
    <row r="5491" spans="1:23" x14ac:dyDescent="0.25">
      <c r="A5491" t="s">
        <v>5740</v>
      </c>
      <c r="B5491">
        <v>5093619156</v>
      </c>
      <c r="C5491">
        <v>265259998</v>
      </c>
      <c r="D5491" s="1">
        <v>45819</v>
      </c>
      <c r="E5491">
        <v>99231</v>
      </c>
      <c r="F5491">
        <v>90834</v>
      </c>
      <c r="G5491" t="s">
        <v>3328</v>
      </c>
      <c r="H5491" s="34">
        <v>24131</v>
      </c>
      <c r="I5491" s="7">
        <v>20511</v>
      </c>
      <c r="J5491" s="7">
        <v>10532.78</v>
      </c>
      <c r="K5491" s="7">
        <v>9568</v>
      </c>
      <c r="L5491" s="7">
        <v>410.22</v>
      </c>
      <c r="M5491" s="5">
        <v>0.02</v>
      </c>
      <c r="N5491" t="s">
        <v>16</v>
      </c>
      <c r="O5491" t="s">
        <v>27</v>
      </c>
      <c r="P5491" t="s">
        <v>58</v>
      </c>
      <c r="Q5491" t="s">
        <v>19</v>
      </c>
      <c r="R5491" t="s">
        <v>43</v>
      </c>
      <c r="S5491" t="s">
        <v>27</v>
      </c>
      <c r="T5491" t="s">
        <v>13312</v>
      </c>
      <c r="U5491" s="1">
        <v>45954</v>
      </c>
      <c r="V5491">
        <v>135</v>
      </c>
      <c r="W5491" t="str">
        <f t="shared" si="132"/>
        <v>120-149</v>
      </c>
    </row>
    <row r="5492" spans="1:23" x14ac:dyDescent="0.25">
      <c r="A5492" t="s">
        <v>5741</v>
      </c>
      <c r="B5492">
        <v>2432567455</v>
      </c>
      <c r="C5492">
        <v>7037224847</v>
      </c>
      <c r="D5492" s="1">
        <v>45390</v>
      </c>
      <c r="E5492">
        <v>99221</v>
      </c>
      <c r="F5492">
        <v>99202</v>
      </c>
      <c r="G5492" t="s">
        <v>91</v>
      </c>
      <c r="H5492" s="34">
        <v>91436</v>
      </c>
      <c r="I5492" s="7">
        <v>65834</v>
      </c>
      <c r="J5492" s="7">
        <v>50832.28</v>
      </c>
      <c r="K5492" s="7">
        <v>9735</v>
      </c>
      <c r="L5492" s="7">
        <v>5266.72</v>
      </c>
      <c r="M5492" s="5">
        <v>0.08</v>
      </c>
      <c r="N5492" t="s">
        <v>24</v>
      </c>
      <c r="O5492" t="s">
        <v>30</v>
      </c>
      <c r="P5492" t="s">
        <v>25</v>
      </c>
      <c r="Q5492" t="s">
        <v>19</v>
      </c>
      <c r="R5492" t="s">
        <v>38</v>
      </c>
      <c r="S5492" t="s">
        <v>21</v>
      </c>
      <c r="T5492" t="s">
        <v>13310</v>
      </c>
      <c r="U5492" s="1">
        <v>45517</v>
      </c>
      <c r="V5492">
        <v>127</v>
      </c>
      <c r="W5492" t="str">
        <f t="shared" si="132"/>
        <v>120-149</v>
      </c>
    </row>
    <row r="5493" spans="1:23" x14ac:dyDescent="0.25">
      <c r="A5493" t="s">
        <v>5742</v>
      </c>
      <c r="B5493">
        <v>4556096954</v>
      </c>
      <c r="C5493">
        <v>905159932</v>
      </c>
      <c r="D5493" s="1">
        <v>45801</v>
      </c>
      <c r="E5493">
        <v>99215</v>
      </c>
      <c r="F5493">
        <v>99285</v>
      </c>
      <c r="G5493" t="s">
        <v>116</v>
      </c>
      <c r="H5493" s="34">
        <v>34197</v>
      </c>
      <c r="I5493" s="7">
        <v>22228</v>
      </c>
      <c r="J5493" s="7">
        <v>12755.64</v>
      </c>
      <c r="K5493" s="7">
        <v>6805</v>
      </c>
      <c r="L5493" s="7">
        <v>2667.36</v>
      </c>
      <c r="M5493" s="5">
        <v>0.12</v>
      </c>
      <c r="N5493" t="s">
        <v>46</v>
      </c>
      <c r="O5493" t="s">
        <v>27</v>
      </c>
      <c r="P5493" t="s">
        <v>3150</v>
      </c>
      <c r="Q5493" t="s">
        <v>19</v>
      </c>
      <c r="R5493" t="s">
        <v>43</v>
      </c>
      <c r="S5493" t="s">
        <v>21</v>
      </c>
      <c r="T5493" t="s">
        <v>13311</v>
      </c>
      <c r="U5493" s="1">
        <v>45885</v>
      </c>
      <c r="V5493">
        <v>84</v>
      </c>
      <c r="W5493" t="str">
        <f t="shared" si="132"/>
        <v>60-89</v>
      </c>
    </row>
    <row r="5494" spans="1:23" x14ac:dyDescent="0.25">
      <c r="A5494" t="s">
        <v>5743</v>
      </c>
      <c r="B5494">
        <v>3596382312</v>
      </c>
      <c r="C5494">
        <v>8694616927</v>
      </c>
      <c r="D5494" s="1">
        <v>45767</v>
      </c>
      <c r="E5494">
        <v>99233</v>
      </c>
      <c r="F5494">
        <v>99285</v>
      </c>
      <c r="G5494" t="s">
        <v>4092</v>
      </c>
      <c r="H5494" s="34">
        <v>53741</v>
      </c>
      <c r="I5494" s="7">
        <v>34932</v>
      </c>
      <c r="J5494" s="7">
        <v>30740.16</v>
      </c>
      <c r="K5494" s="7">
        <v>0</v>
      </c>
      <c r="L5494" s="7">
        <v>4191.84</v>
      </c>
      <c r="M5494" s="5">
        <v>0.12</v>
      </c>
      <c r="N5494" t="s">
        <v>46</v>
      </c>
      <c r="O5494" t="s">
        <v>17</v>
      </c>
      <c r="P5494" t="s">
        <v>55</v>
      </c>
      <c r="Q5494" t="s">
        <v>32</v>
      </c>
      <c r="R5494" t="s">
        <v>43</v>
      </c>
      <c r="S5494" t="s">
        <v>27</v>
      </c>
      <c r="T5494" t="s">
        <v>13312</v>
      </c>
      <c r="U5494" s="1">
        <v>45935</v>
      </c>
      <c r="V5494">
        <v>168</v>
      </c>
      <c r="W5494" t="str">
        <f t="shared" si="132"/>
        <v>150-179</v>
      </c>
    </row>
    <row r="5495" spans="1:23" x14ac:dyDescent="0.25">
      <c r="A5495" t="s">
        <v>5744</v>
      </c>
      <c r="B5495">
        <v>6874595943</v>
      </c>
      <c r="C5495">
        <v>3487945602</v>
      </c>
      <c r="D5495" s="1">
        <v>45449</v>
      </c>
      <c r="E5495">
        <v>99232</v>
      </c>
      <c r="F5495">
        <v>97110</v>
      </c>
      <c r="G5495" t="s">
        <v>3548</v>
      </c>
      <c r="H5495" s="34">
        <v>53672</v>
      </c>
      <c r="I5495" s="7">
        <v>42401</v>
      </c>
      <c r="J5495" s="7">
        <v>35616.839999999997</v>
      </c>
      <c r="K5495" s="7">
        <v>0</v>
      </c>
      <c r="L5495" s="7">
        <v>6784.16</v>
      </c>
      <c r="M5495" s="5">
        <v>0.16</v>
      </c>
      <c r="N5495" t="s">
        <v>1138</v>
      </c>
      <c r="O5495" t="s">
        <v>17</v>
      </c>
      <c r="P5495" t="s">
        <v>35</v>
      </c>
      <c r="Q5495" t="s">
        <v>19</v>
      </c>
      <c r="R5495" t="s">
        <v>20</v>
      </c>
      <c r="S5495" t="s">
        <v>27</v>
      </c>
      <c r="T5495" t="s">
        <v>13312</v>
      </c>
      <c r="U5495" s="1">
        <v>45580</v>
      </c>
      <c r="V5495">
        <v>131</v>
      </c>
      <c r="W5495" t="str">
        <f t="shared" si="132"/>
        <v>120-149</v>
      </c>
    </row>
    <row r="5496" spans="1:23" x14ac:dyDescent="0.25">
      <c r="A5496" t="s">
        <v>5745</v>
      </c>
      <c r="B5496">
        <v>5363879616</v>
      </c>
      <c r="C5496">
        <v>5440685343</v>
      </c>
      <c r="D5496" s="1">
        <v>45537</v>
      </c>
      <c r="E5496">
        <v>99233</v>
      </c>
      <c r="F5496">
        <v>99212</v>
      </c>
      <c r="G5496" t="s">
        <v>200</v>
      </c>
      <c r="H5496" s="34">
        <v>45027</v>
      </c>
      <c r="I5496" s="7">
        <v>32419</v>
      </c>
      <c r="J5496" s="7">
        <v>29825.48</v>
      </c>
      <c r="K5496" s="7">
        <v>0</v>
      </c>
      <c r="L5496" s="7">
        <v>2593.52</v>
      </c>
      <c r="M5496" s="5">
        <v>0.08</v>
      </c>
      <c r="N5496" t="s">
        <v>24</v>
      </c>
      <c r="O5496" t="s">
        <v>17</v>
      </c>
      <c r="P5496" t="s">
        <v>31</v>
      </c>
      <c r="Q5496" t="s">
        <v>19</v>
      </c>
      <c r="R5496" t="s">
        <v>27</v>
      </c>
      <c r="S5496" t="s">
        <v>27</v>
      </c>
      <c r="T5496" t="s">
        <v>13312</v>
      </c>
      <c r="U5496" s="1">
        <v>45677</v>
      </c>
      <c r="V5496">
        <v>140</v>
      </c>
      <c r="W5496" t="str">
        <f t="shared" si="132"/>
        <v>120-149</v>
      </c>
    </row>
    <row r="5497" spans="1:23" x14ac:dyDescent="0.25">
      <c r="A5497" t="s">
        <v>5746</v>
      </c>
      <c r="B5497">
        <v>8265795257</v>
      </c>
      <c r="C5497">
        <v>9512348491</v>
      </c>
      <c r="D5497" s="1">
        <v>45311</v>
      </c>
      <c r="E5497">
        <v>99233</v>
      </c>
      <c r="F5497">
        <v>99213</v>
      </c>
      <c r="G5497" t="s">
        <v>69</v>
      </c>
      <c r="H5497" s="34">
        <v>90469</v>
      </c>
      <c r="I5497" s="7">
        <v>65138</v>
      </c>
      <c r="J5497" s="7">
        <v>50466.96</v>
      </c>
      <c r="K5497" s="7">
        <v>9460</v>
      </c>
      <c r="L5497" s="7">
        <v>5211.04</v>
      </c>
      <c r="M5497" s="5">
        <v>0.08</v>
      </c>
      <c r="N5497" t="s">
        <v>24</v>
      </c>
      <c r="O5497" t="s">
        <v>30</v>
      </c>
      <c r="P5497" t="s">
        <v>58</v>
      </c>
      <c r="Q5497" t="s">
        <v>19</v>
      </c>
      <c r="R5497" t="s">
        <v>20</v>
      </c>
      <c r="S5497" t="s">
        <v>21</v>
      </c>
      <c r="T5497" t="s">
        <v>13311</v>
      </c>
      <c r="U5497" s="1">
        <v>45388</v>
      </c>
      <c r="V5497">
        <v>77</v>
      </c>
      <c r="W5497" t="str">
        <f t="shared" si="132"/>
        <v>60-89</v>
      </c>
    </row>
    <row r="5498" spans="1:23" x14ac:dyDescent="0.25">
      <c r="A5498" t="s">
        <v>5747</v>
      </c>
      <c r="B5498">
        <v>1948373416</v>
      </c>
      <c r="C5498">
        <v>9604344263</v>
      </c>
      <c r="D5498" s="1">
        <v>45527</v>
      </c>
      <c r="E5498">
        <v>99231</v>
      </c>
      <c r="F5498">
        <v>99201</v>
      </c>
      <c r="G5498" t="s">
        <v>3598</v>
      </c>
      <c r="H5498" s="34">
        <v>41156</v>
      </c>
      <c r="I5498" s="7">
        <v>33748</v>
      </c>
      <c r="J5498" s="7">
        <v>15238.36</v>
      </c>
      <c r="K5498" s="7">
        <v>12435</v>
      </c>
      <c r="L5498" s="7">
        <v>6074.64</v>
      </c>
      <c r="M5498" s="5">
        <v>0.18</v>
      </c>
      <c r="N5498" t="s">
        <v>3141</v>
      </c>
      <c r="O5498" t="s">
        <v>27</v>
      </c>
      <c r="P5498" t="s">
        <v>40</v>
      </c>
      <c r="Q5498" t="s">
        <v>19</v>
      </c>
      <c r="R5498" t="s">
        <v>26</v>
      </c>
      <c r="S5498" t="s">
        <v>27</v>
      </c>
      <c r="T5498" t="s">
        <v>13312</v>
      </c>
      <c r="U5498" s="1">
        <v>45641</v>
      </c>
      <c r="V5498">
        <v>114</v>
      </c>
      <c r="W5498" t="str">
        <f t="shared" si="132"/>
        <v>90-119</v>
      </c>
    </row>
    <row r="5499" spans="1:23" x14ac:dyDescent="0.25">
      <c r="A5499" t="s">
        <v>5748</v>
      </c>
      <c r="B5499">
        <v>4684979235</v>
      </c>
      <c r="C5499">
        <v>3573821227</v>
      </c>
      <c r="D5499" s="1">
        <v>45637</v>
      </c>
      <c r="E5499">
        <v>99215</v>
      </c>
      <c r="F5499">
        <v>80053</v>
      </c>
      <c r="G5499" t="s">
        <v>3258</v>
      </c>
      <c r="H5499" s="34">
        <v>62661</v>
      </c>
      <c r="I5499" s="7">
        <v>53262</v>
      </c>
      <c r="J5499" s="7">
        <v>45478.76</v>
      </c>
      <c r="K5499" s="7">
        <v>6718</v>
      </c>
      <c r="L5499" s="7">
        <v>1065.24</v>
      </c>
      <c r="M5499" s="5">
        <v>0.02</v>
      </c>
      <c r="N5499" t="s">
        <v>16</v>
      </c>
      <c r="O5499" t="s">
        <v>30</v>
      </c>
      <c r="P5499" t="s">
        <v>31</v>
      </c>
      <c r="Q5499" t="s">
        <v>19</v>
      </c>
      <c r="R5499" t="s">
        <v>27</v>
      </c>
      <c r="S5499" t="s">
        <v>21</v>
      </c>
      <c r="T5499" t="s">
        <v>13310</v>
      </c>
      <c r="U5499" s="1">
        <v>45789</v>
      </c>
      <c r="V5499">
        <v>152</v>
      </c>
      <c r="W5499" t="str">
        <f t="shared" si="132"/>
        <v>150-179</v>
      </c>
    </row>
    <row r="5500" spans="1:23" x14ac:dyDescent="0.25">
      <c r="A5500" t="s">
        <v>5749</v>
      </c>
      <c r="B5500">
        <v>6819983069</v>
      </c>
      <c r="C5500">
        <v>3391890270</v>
      </c>
      <c r="D5500" s="1">
        <v>45899</v>
      </c>
      <c r="E5500">
        <v>99215</v>
      </c>
      <c r="F5500">
        <v>97110</v>
      </c>
      <c r="G5500" t="s">
        <v>69</v>
      </c>
      <c r="H5500" s="34">
        <v>58746</v>
      </c>
      <c r="I5500" s="7">
        <v>46409</v>
      </c>
      <c r="J5500" s="7">
        <v>38983.56</v>
      </c>
      <c r="K5500" s="7">
        <v>0</v>
      </c>
      <c r="L5500" s="7">
        <v>7425.44</v>
      </c>
      <c r="M5500" s="5">
        <v>0.16</v>
      </c>
      <c r="N5500" t="s">
        <v>1138</v>
      </c>
      <c r="O5500" t="s">
        <v>17</v>
      </c>
      <c r="P5500" t="s">
        <v>3146</v>
      </c>
      <c r="Q5500" t="s">
        <v>32</v>
      </c>
      <c r="R5500" t="s">
        <v>43</v>
      </c>
      <c r="S5500" t="s">
        <v>27</v>
      </c>
      <c r="T5500" t="s">
        <v>13312</v>
      </c>
      <c r="U5500" s="1">
        <v>46073</v>
      </c>
      <c r="V5500">
        <v>174</v>
      </c>
      <c r="W5500" t="str">
        <f t="shared" si="132"/>
        <v>150-179</v>
      </c>
    </row>
    <row r="5501" spans="1:23" x14ac:dyDescent="0.25">
      <c r="A5501" t="s">
        <v>5750</v>
      </c>
      <c r="B5501">
        <v>8761042814</v>
      </c>
      <c r="C5501">
        <v>4443038982</v>
      </c>
      <c r="D5501" s="1">
        <v>45495</v>
      </c>
      <c r="E5501">
        <v>99231</v>
      </c>
      <c r="F5501">
        <v>81000</v>
      </c>
      <c r="G5501" t="s">
        <v>3258</v>
      </c>
      <c r="H5501" s="34">
        <v>55610</v>
      </c>
      <c r="I5501" s="7">
        <v>43376</v>
      </c>
      <c r="J5501" s="7">
        <v>26161.8</v>
      </c>
      <c r="K5501" s="7">
        <v>8539</v>
      </c>
      <c r="L5501" s="7">
        <v>8675.2000000000007</v>
      </c>
      <c r="M5501" s="5">
        <v>0.2</v>
      </c>
      <c r="N5501" t="s">
        <v>3140</v>
      </c>
      <c r="O5501" t="s">
        <v>27</v>
      </c>
      <c r="P5501" t="s">
        <v>97</v>
      </c>
      <c r="Q5501" t="s">
        <v>32</v>
      </c>
      <c r="R5501" t="s">
        <v>43</v>
      </c>
      <c r="S5501" t="s">
        <v>27</v>
      </c>
      <c r="T5501" t="s">
        <v>13312</v>
      </c>
      <c r="U5501" s="1">
        <v>45652</v>
      </c>
      <c r="V5501">
        <v>157</v>
      </c>
      <c r="W5501" t="str">
        <f t="shared" si="132"/>
        <v>150-179</v>
      </c>
    </row>
    <row r="5502" spans="1:23" x14ac:dyDescent="0.25">
      <c r="A5502" t="s">
        <v>5751</v>
      </c>
      <c r="B5502">
        <v>4204236832</v>
      </c>
      <c r="C5502">
        <v>833889578</v>
      </c>
      <c r="D5502" s="1">
        <v>45374</v>
      </c>
      <c r="E5502">
        <v>99231</v>
      </c>
      <c r="F5502">
        <v>85025</v>
      </c>
      <c r="G5502" t="s">
        <v>3247</v>
      </c>
      <c r="H5502" s="34">
        <v>39773</v>
      </c>
      <c r="I5502" s="7">
        <v>25852</v>
      </c>
      <c r="J5502" s="7">
        <v>18991.759999999998</v>
      </c>
      <c r="K5502" s="7">
        <v>3758</v>
      </c>
      <c r="L5502" s="7">
        <v>3102.24</v>
      </c>
      <c r="M5502" s="5">
        <v>0.12</v>
      </c>
      <c r="N5502" t="s">
        <v>46</v>
      </c>
      <c r="O5502" t="s">
        <v>27</v>
      </c>
      <c r="P5502" t="s">
        <v>3150</v>
      </c>
      <c r="Q5502" t="s">
        <v>32</v>
      </c>
      <c r="R5502" t="s">
        <v>26</v>
      </c>
      <c r="S5502" t="s">
        <v>21</v>
      </c>
      <c r="T5502" t="s">
        <v>13312</v>
      </c>
      <c r="U5502" s="1">
        <v>45547</v>
      </c>
      <c r="V5502">
        <v>173</v>
      </c>
      <c r="W5502" t="str">
        <f t="shared" si="132"/>
        <v>150-179</v>
      </c>
    </row>
    <row r="5503" spans="1:23" x14ac:dyDescent="0.25">
      <c r="A5503" t="s">
        <v>5752</v>
      </c>
      <c r="B5503">
        <v>2261103923</v>
      </c>
      <c r="C5503">
        <v>8271023482</v>
      </c>
      <c r="D5503" s="1">
        <v>45927</v>
      </c>
      <c r="E5503">
        <v>99213</v>
      </c>
      <c r="F5503">
        <v>99202</v>
      </c>
      <c r="G5503" t="s">
        <v>3357</v>
      </c>
      <c r="H5503" s="34">
        <v>55479</v>
      </c>
      <c r="I5503" s="7">
        <v>47157</v>
      </c>
      <c r="J5503" s="7">
        <v>38708.86</v>
      </c>
      <c r="K5503" s="7">
        <v>7505</v>
      </c>
      <c r="L5503" s="7">
        <v>943.14</v>
      </c>
      <c r="M5503" s="5">
        <v>0.02</v>
      </c>
      <c r="N5503" t="s">
        <v>16</v>
      </c>
      <c r="O5503" t="s">
        <v>30</v>
      </c>
      <c r="P5503" t="s">
        <v>3146</v>
      </c>
      <c r="Q5503" t="s">
        <v>19</v>
      </c>
      <c r="R5503" t="s">
        <v>27</v>
      </c>
      <c r="S5503" t="s">
        <v>27</v>
      </c>
      <c r="T5503" t="s">
        <v>13311</v>
      </c>
      <c r="U5503" s="1">
        <v>46067</v>
      </c>
      <c r="V5503">
        <v>140</v>
      </c>
      <c r="W5503" t="str">
        <f t="shared" si="132"/>
        <v>120-149</v>
      </c>
    </row>
    <row r="5504" spans="1:23" x14ac:dyDescent="0.25">
      <c r="A5504" t="s">
        <v>5753</v>
      </c>
      <c r="B5504">
        <v>935648184</v>
      </c>
      <c r="C5504">
        <v>468389474</v>
      </c>
      <c r="D5504" s="1">
        <v>45548</v>
      </c>
      <c r="E5504">
        <v>99231</v>
      </c>
      <c r="F5504">
        <v>99292</v>
      </c>
      <c r="G5504" t="s">
        <v>3360</v>
      </c>
      <c r="H5504" s="34">
        <v>61685</v>
      </c>
      <c r="I5504" s="7">
        <v>48731</v>
      </c>
      <c r="J5504" s="7">
        <v>35285.040000000001</v>
      </c>
      <c r="K5504" s="7">
        <v>5649</v>
      </c>
      <c r="L5504" s="7">
        <v>7796.96</v>
      </c>
      <c r="M5504" s="5">
        <v>0.16</v>
      </c>
      <c r="N5504" t="s">
        <v>1138</v>
      </c>
      <c r="O5504" t="s">
        <v>30</v>
      </c>
      <c r="P5504" t="s">
        <v>97</v>
      </c>
      <c r="Q5504" t="s">
        <v>32</v>
      </c>
      <c r="R5504" t="s">
        <v>38</v>
      </c>
      <c r="S5504" t="s">
        <v>17</v>
      </c>
      <c r="T5504" t="s">
        <v>13312</v>
      </c>
      <c r="U5504" s="1">
        <v>45680</v>
      </c>
      <c r="V5504">
        <v>132</v>
      </c>
      <c r="W5504" t="str">
        <f t="shared" si="132"/>
        <v>120-149</v>
      </c>
    </row>
    <row r="5505" spans="1:23" x14ac:dyDescent="0.25">
      <c r="A5505" t="s">
        <v>5754</v>
      </c>
      <c r="B5505">
        <v>8197255316</v>
      </c>
      <c r="C5505">
        <v>7211923044</v>
      </c>
      <c r="D5505" s="1">
        <v>45339</v>
      </c>
      <c r="E5505">
        <v>99233</v>
      </c>
      <c r="F5505">
        <v>99203</v>
      </c>
      <c r="G5505" t="s">
        <v>69</v>
      </c>
      <c r="H5505" s="34">
        <v>57534</v>
      </c>
      <c r="I5505" s="7">
        <v>37397</v>
      </c>
      <c r="J5505" s="7">
        <v>32909.360000000001</v>
      </c>
      <c r="K5505" s="7">
        <v>0</v>
      </c>
      <c r="L5505" s="7">
        <v>4487.6400000000003</v>
      </c>
      <c r="M5505" s="5">
        <v>0.12</v>
      </c>
      <c r="N5505" t="s">
        <v>46</v>
      </c>
      <c r="O5505" t="s">
        <v>17</v>
      </c>
      <c r="P5505" t="s">
        <v>31</v>
      </c>
      <c r="Q5505" t="s">
        <v>19</v>
      </c>
      <c r="R5505" t="s">
        <v>20</v>
      </c>
      <c r="S5505" t="s">
        <v>27</v>
      </c>
      <c r="T5505" t="s">
        <v>13312</v>
      </c>
      <c r="U5505" s="1">
        <v>45478</v>
      </c>
      <c r="V5505">
        <v>139</v>
      </c>
      <c r="W5505" t="str">
        <f t="shared" si="132"/>
        <v>120-149</v>
      </c>
    </row>
    <row r="5506" spans="1:23" x14ac:dyDescent="0.25">
      <c r="A5506" t="s">
        <v>5755</v>
      </c>
      <c r="B5506">
        <v>205515144</v>
      </c>
      <c r="C5506">
        <v>3323921031</v>
      </c>
      <c r="D5506" s="1">
        <v>45615</v>
      </c>
      <c r="E5506">
        <v>99221</v>
      </c>
      <c r="F5506">
        <v>99211</v>
      </c>
      <c r="G5506" t="s">
        <v>320</v>
      </c>
      <c r="H5506" s="34">
        <v>55050</v>
      </c>
      <c r="I5506" s="7">
        <v>35783</v>
      </c>
      <c r="J5506" s="7">
        <v>31489.040000000001</v>
      </c>
      <c r="K5506" s="7">
        <v>0</v>
      </c>
      <c r="L5506" s="7">
        <v>4293.96</v>
      </c>
      <c r="M5506" s="5">
        <v>0.12</v>
      </c>
      <c r="N5506" t="s">
        <v>46</v>
      </c>
      <c r="O5506" t="s">
        <v>17</v>
      </c>
      <c r="P5506" t="s">
        <v>3149</v>
      </c>
      <c r="Q5506" t="s">
        <v>19</v>
      </c>
      <c r="R5506" t="s">
        <v>38</v>
      </c>
      <c r="S5506" t="s">
        <v>27</v>
      </c>
      <c r="T5506" t="s">
        <v>13310</v>
      </c>
      <c r="U5506" s="1">
        <v>45660</v>
      </c>
      <c r="V5506">
        <v>45</v>
      </c>
      <c r="W5506" t="str">
        <f t="shared" si="132"/>
        <v>30-59</v>
      </c>
    </row>
    <row r="5507" spans="1:23" x14ac:dyDescent="0.25">
      <c r="A5507" t="s">
        <v>5756</v>
      </c>
      <c r="B5507">
        <v>9508614423</v>
      </c>
      <c r="C5507">
        <v>801316791</v>
      </c>
      <c r="D5507" s="1">
        <v>45340</v>
      </c>
      <c r="E5507">
        <v>99238</v>
      </c>
      <c r="F5507">
        <v>81000</v>
      </c>
      <c r="G5507" t="s">
        <v>52</v>
      </c>
      <c r="H5507" s="34">
        <v>82690</v>
      </c>
      <c r="I5507" s="7">
        <v>62018</v>
      </c>
      <c r="J5507" s="7">
        <v>48726.3</v>
      </c>
      <c r="K5507" s="7">
        <v>3989</v>
      </c>
      <c r="L5507" s="7">
        <v>9302.7000000000007</v>
      </c>
      <c r="M5507" s="5">
        <v>0.15</v>
      </c>
      <c r="N5507" t="s">
        <v>1139</v>
      </c>
      <c r="O5507" t="s">
        <v>30</v>
      </c>
      <c r="P5507" t="s">
        <v>18</v>
      </c>
      <c r="Q5507" t="s">
        <v>19</v>
      </c>
      <c r="R5507" t="s">
        <v>21</v>
      </c>
      <c r="S5507" t="s">
        <v>17</v>
      </c>
      <c r="T5507" t="s">
        <v>13310</v>
      </c>
      <c r="U5507" s="1">
        <v>45474</v>
      </c>
      <c r="V5507">
        <v>134</v>
      </c>
      <c r="W5507" t="str">
        <f t="shared" ref="W5507:W5570" si="133">IF(V5507="","",IF(V5507&lt;30,"0-29",IF(V5507&lt;60,"30-59",IF(V5507&lt;90,"60-89",IF(V5507&lt;120,"90-119",IF(V5507&lt;150,"120-149",IF(V5507&lt;180,"150-179",IF(V5507&lt;210,"180-209",IF(V5507&lt;240,"210-239",IF(V5507&lt;270,"240-269",IF(V5507&lt;300,"270-299",IF(V5507&lt;330,"300-329",IF(V5507&lt;360,"330-359","360+")))))))))))))</f>
        <v>120-149</v>
      </c>
    </row>
    <row r="5508" spans="1:23" x14ac:dyDescent="0.25">
      <c r="A5508" t="s">
        <v>5757</v>
      </c>
      <c r="B5508">
        <v>9230479829</v>
      </c>
      <c r="C5508">
        <v>3639317588</v>
      </c>
      <c r="D5508" s="1">
        <v>45894</v>
      </c>
      <c r="E5508">
        <v>99232</v>
      </c>
      <c r="F5508">
        <v>99205</v>
      </c>
      <c r="G5508" t="s">
        <v>3183</v>
      </c>
      <c r="H5508" s="34">
        <v>77852</v>
      </c>
      <c r="I5508" s="7">
        <v>50604</v>
      </c>
      <c r="J5508" s="7">
        <v>29187.52</v>
      </c>
      <c r="K5508" s="7">
        <v>15344</v>
      </c>
      <c r="L5508" s="7">
        <v>6072.48</v>
      </c>
      <c r="M5508" s="5">
        <v>0.12</v>
      </c>
      <c r="N5508" t="s">
        <v>46</v>
      </c>
      <c r="O5508" t="s">
        <v>27</v>
      </c>
      <c r="P5508" t="s">
        <v>55</v>
      </c>
      <c r="Q5508" t="s">
        <v>19</v>
      </c>
      <c r="R5508" t="s">
        <v>20</v>
      </c>
      <c r="S5508" t="s">
        <v>27</v>
      </c>
      <c r="T5508" t="s">
        <v>13311</v>
      </c>
      <c r="U5508" s="1">
        <v>45997</v>
      </c>
      <c r="V5508">
        <v>103</v>
      </c>
      <c r="W5508" t="str">
        <f t="shared" si="133"/>
        <v>90-119</v>
      </c>
    </row>
    <row r="5509" spans="1:23" x14ac:dyDescent="0.25">
      <c r="A5509" t="s">
        <v>5758</v>
      </c>
      <c r="B5509">
        <v>9507278990</v>
      </c>
      <c r="C5509">
        <v>8262527910</v>
      </c>
      <c r="D5509" s="1">
        <v>45928</v>
      </c>
      <c r="E5509">
        <v>99214</v>
      </c>
      <c r="F5509">
        <v>90834</v>
      </c>
      <c r="G5509" t="s">
        <v>3523</v>
      </c>
      <c r="H5509" s="34">
        <v>43370</v>
      </c>
      <c r="I5509" s="7">
        <v>35563</v>
      </c>
      <c r="J5509" s="7">
        <v>14594.66</v>
      </c>
      <c r="K5509" s="7">
        <v>14567</v>
      </c>
      <c r="L5509" s="7">
        <v>6401.34</v>
      </c>
      <c r="M5509" s="5">
        <v>0.18</v>
      </c>
      <c r="N5509" t="s">
        <v>3141</v>
      </c>
      <c r="O5509" t="s">
        <v>27</v>
      </c>
      <c r="P5509" t="s">
        <v>25</v>
      </c>
      <c r="Q5509" t="s">
        <v>19</v>
      </c>
      <c r="R5509" t="s">
        <v>27</v>
      </c>
      <c r="S5509" t="s">
        <v>17</v>
      </c>
      <c r="T5509" t="s">
        <v>13310</v>
      </c>
      <c r="U5509" s="1">
        <v>46072</v>
      </c>
      <c r="V5509">
        <v>144</v>
      </c>
      <c r="W5509" t="str">
        <f t="shared" si="133"/>
        <v>120-149</v>
      </c>
    </row>
    <row r="5510" spans="1:23" x14ac:dyDescent="0.25">
      <c r="A5510" t="s">
        <v>5759</v>
      </c>
      <c r="B5510">
        <v>8505102177</v>
      </c>
      <c r="C5510">
        <v>3683753507</v>
      </c>
      <c r="D5510" s="1">
        <v>45347</v>
      </c>
      <c r="E5510">
        <v>99238</v>
      </c>
      <c r="F5510">
        <v>99291</v>
      </c>
      <c r="G5510" t="s">
        <v>23</v>
      </c>
      <c r="H5510" s="34">
        <v>83676</v>
      </c>
      <c r="I5510" s="7">
        <v>66941</v>
      </c>
      <c r="J5510" s="7">
        <v>53938.26</v>
      </c>
      <c r="K5510" s="7">
        <v>3631</v>
      </c>
      <c r="L5510" s="7">
        <v>9371.74</v>
      </c>
      <c r="M5510" s="5">
        <v>0.14000000000000001</v>
      </c>
      <c r="N5510" t="s">
        <v>1135</v>
      </c>
      <c r="O5510" t="s">
        <v>30</v>
      </c>
      <c r="P5510" t="s">
        <v>3148</v>
      </c>
      <c r="Q5510" t="s">
        <v>19</v>
      </c>
      <c r="R5510" t="s">
        <v>27</v>
      </c>
      <c r="S5510" t="s">
        <v>17</v>
      </c>
      <c r="T5510" t="s">
        <v>13311</v>
      </c>
      <c r="U5510" s="1">
        <v>45515</v>
      </c>
      <c r="V5510">
        <v>168</v>
      </c>
      <c r="W5510" t="str">
        <f t="shared" si="133"/>
        <v>150-179</v>
      </c>
    </row>
    <row r="5511" spans="1:23" x14ac:dyDescent="0.25">
      <c r="A5511" t="s">
        <v>5760</v>
      </c>
      <c r="B5511">
        <v>7978024309</v>
      </c>
      <c r="C5511">
        <v>985274518</v>
      </c>
      <c r="D5511" s="1">
        <v>45338</v>
      </c>
      <c r="E5511">
        <v>99215</v>
      </c>
      <c r="F5511">
        <v>99281</v>
      </c>
      <c r="G5511" t="s">
        <v>150</v>
      </c>
      <c r="H5511" s="34">
        <v>34708</v>
      </c>
      <c r="I5511" s="7">
        <v>24990</v>
      </c>
      <c r="J5511" s="7">
        <v>11545.8</v>
      </c>
      <c r="K5511" s="7">
        <v>11445</v>
      </c>
      <c r="L5511" s="7">
        <v>1999.2</v>
      </c>
      <c r="M5511" s="5">
        <v>0.08</v>
      </c>
      <c r="N5511" t="s">
        <v>24</v>
      </c>
      <c r="O5511" t="s">
        <v>27</v>
      </c>
      <c r="P5511" t="s">
        <v>3147</v>
      </c>
      <c r="Q5511" t="s">
        <v>32</v>
      </c>
      <c r="R5511" t="s">
        <v>20</v>
      </c>
      <c r="S5511" t="s">
        <v>17</v>
      </c>
      <c r="T5511" t="s">
        <v>13310</v>
      </c>
      <c r="U5511" s="1">
        <v>45454</v>
      </c>
      <c r="V5511">
        <v>116</v>
      </c>
      <c r="W5511" t="str">
        <f t="shared" si="133"/>
        <v>90-119</v>
      </c>
    </row>
    <row r="5512" spans="1:23" x14ac:dyDescent="0.25">
      <c r="A5512" t="s">
        <v>5761</v>
      </c>
      <c r="B5512">
        <v>5483484082</v>
      </c>
      <c r="C5512">
        <v>2229206881</v>
      </c>
      <c r="D5512" s="1">
        <v>45512</v>
      </c>
      <c r="E5512">
        <v>99238</v>
      </c>
      <c r="F5512">
        <v>99285</v>
      </c>
      <c r="G5512" t="s">
        <v>3208</v>
      </c>
      <c r="H5512" s="34">
        <v>39122</v>
      </c>
      <c r="I5512" s="7">
        <v>25429</v>
      </c>
      <c r="J5512" s="7">
        <v>13100.52</v>
      </c>
      <c r="K5512" s="7">
        <v>9277</v>
      </c>
      <c r="L5512" s="7">
        <v>3051.48</v>
      </c>
      <c r="M5512" s="5">
        <v>0.12</v>
      </c>
      <c r="N5512" t="s">
        <v>46</v>
      </c>
      <c r="O5512" t="s">
        <v>27</v>
      </c>
      <c r="P5512" t="s">
        <v>97</v>
      </c>
      <c r="Q5512" t="s">
        <v>32</v>
      </c>
      <c r="R5512" t="s">
        <v>38</v>
      </c>
      <c r="S5512" t="s">
        <v>21</v>
      </c>
      <c r="T5512" t="s">
        <v>13312</v>
      </c>
      <c r="U5512" s="1">
        <v>45622</v>
      </c>
      <c r="V5512">
        <v>110</v>
      </c>
      <c r="W5512" t="str">
        <f t="shared" si="133"/>
        <v>90-119</v>
      </c>
    </row>
    <row r="5513" spans="1:23" x14ac:dyDescent="0.25">
      <c r="A5513" t="s">
        <v>5762</v>
      </c>
      <c r="B5513">
        <v>9971423342</v>
      </c>
      <c r="C5513">
        <v>5711387936</v>
      </c>
      <c r="D5513" s="1">
        <v>45935</v>
      </c>
      <c r="E5513">
        <v>99215</v>
      </c>
      <c r="F5513">
        <v>99284</v>
      </c>
      <c r="G5513" t="s">
        <v>45</v>
      </c>
      <c r="H5513" s="34">
        <v>59762</v>
      </c>
      <c r="I5513" s="7">
        <v>43029</v>
      </c>
      <c r="J5513" s="7">
        <v>24701.68</v>
      </c>
      <c r="K5513" s="7">
        <v>14885</v>
      </c>
      <c r="L5513" s="7">
        <v>3442.32</v>
      </c>
      <c r="M5513" s="5">
        <v>0.08</v>
      </c>
      <c r="N5513" t="s">
        <v>24</v>
      </c>
      <c r="O5513" t="s">
        <v>27</v>
      </c>
      <c r="P5513" t="s">
        <v>3149</v>
      </c>
      <c r="Q5513" t="s">
        <v>32</v>
      </c>
      <c r="R5513" t="s">
        <v>38</v>
      </c>
      <c r="S5513" t="s">
        <v>27</v>
      </c>
      <c r="T5513" t="s">
        <v>13310</v>
      </c>
      <c r="U5513" s="1">
        <v>45969</v>
      </c>
      <c r="V5513">
        <v>34</v>
      </c>
      <c r="W5513" t="str">
        <f t="shared" si="133"/>
        <v>30-59</v>
      </c>
    </row>
    <row r="5514" spans="1:23" x14ac:dyDescent="0.25">
      <c r="A5514" t="s">
        <v>5763</v>
      </c>
      <c r="B5514">
        <v>505855074</v>
      </c>
      <c r="C5514">
        <v>7524154946</v>
      </c>
      <c r="D5514" s="1">
        <v>45727</v>
      </c>
      <c r="E5514">
        <v>99215</v>
      </c>
      <c r="F5514">
        <v>99281</v>
      </c>
      <c r="G5514" t="s">
        <v>3269</v>
      </c>
      <c r="H5514" s="34">
        <v>51216</v>
      </c>
      <c r="I5514" s="7">
        <v>41997</v>
      </c>
      <c r="J5514" s="7">
        <v>34437.54</v>
      </c>
      <c r="K5514" s="7">
        <v>0</v>
      </c>
      <c r="L5514" s="7">
        <v>7559.46</v>
      </c>
      <c r="M5514" s="5">
        <v>0.18</v>
      </c>
      <c r="N5514" t="s">
        <v>3141</v>
      </c>
      <c r="O5514" t="s">
        <v>17</v>
      </c>
      <c r="P5514" t="s">
        <v>35</v>
      </c>
      <c r="Q5514" t="s">
        <v>32</v>
      </c>
      <c r="R5514" t="s">
        <v>26</v>
      </c>
      <c r="S5514" t="s">
        <v>21</v>
      </c>
      <c r="T5514" t="s">
        <v>13310</v>
      </c>
      <c r="U5514" s="1">
        <v>45844</v>
      </c>
      <c r="V5514">
        <v>117</v>
      </c>
      <c r="W5514" t="str">
        <f t="shared" si="133"/>
        <v>90-119</v>
      </c>
    </row>
    <row r="5515" spans="1:23" x14ac:dyDescent="0.25">
      <c r="A5515" t="s">
        <v>5764</v>
      </c>
      <c r="B5515">
        <v>8395335739</v>
      </c>
      <c r="C5515">
        <v>416774267</v>
      </c>
      <c r="D5515" s="1">
        <v>45810</v>
      </c>
      <c r="E5515">
        <v>99214</v>
      </c>
      <c r="F5515">
        <v>99215</v>
      </c>
      <c r="G5515" t="s">
        <v>81</v>
      </c>
      <c r="H5515" s="34">
        <v>46474</v>
      </c>
      <c r="I5515" s="7">
        <v>30208</v>
      </c>
      <c r="J5515" s="7">
        <v>22966.04</v>
      </c>
      <c r="K5515" s="7">
        <v>3617</v>
      </c>
      <c r="L5515" s="7">
        <v>3624.96</v>
      </c>
      <c r="M5515" s="5">
        <v>0.12</v>
      </c>
      <c r="N5515" t="s">
        <v>46</v>
      </c>
      <c r="O5515" t="s">
        <v>30</v>
      </c>
      <c r="P5515" t="s">
        <v>3147</v>
      </c>
      <c r="Q5515" t="s">
        <v>32</v>
      </c>
      <c r="R5515" t="s">
        <v>43</v>
      </c>
      <c r="S5515" t="s">
        <v>21</v>
      </c>
      <c r="T5515" t="s">
        <v>13311</v>
      </c>
      <c r="U5515" s="1">
        <v>45889</v>
      </c>
      <c r="V5515">
        <v>79</v>
      </c>
      <c r="W5515" t="str">
        <f t="shared" si="133"/>
        <v>60-89</v>
      </c>
    </row>
    <row r="5516" spans="1:23" x14ac:dyDescent="0.25">
      <c r="A5516" t="s">
        <v>5765</v>
      </c>
      <c r="B5516">
        <v>1080072810</v>
      </c>
      <c r="C5516">
        <v>6948892601</v>
      </c>
      <c r="D5516" s="1">
        <v>45591</v>
      </c>
      <c r="E5516">
        <v>99213</v>
      </c>
      <c r="F5516">
        <v>99201</v>
      </c>
      <c r="G5516" t="s">
        <v>3269</v>
      </c>
      <c r="H5516" s="34">
        <v>29901</v>
      </c>
      <c r="I5516" s="7">
        <v>23622</v>
      </c>
      <c r="J5516" s="7">
        <v>18483.48</v>
      </c>
      <c r="K5516" s="7">
        <v>1359</v>
      </c>
      <c r="L5516" s="7">
        <v>3779.52</v>
      </c>
      <c r="M5516" s="5">
        <v>0.16</v>
      </c>
      <c r="N5516" t="s">
        <v>1138</v>
      </c>
      <c r="O5516" t="s">
        <v>30</v>
      </c>
      <c r="P5516" t="s">
        <v>3150</v>
      </c>
      <c r="Q5516" t="s">
        <v>32</v>
      </c>
      <c r="R5516" t="s">
        <v>26</v>
      </c>
      <c r="S5516" t="s">
        <v>17</v>
      </c>
      <c r="T5516" t="s">
        <v>13311</v>
      </c>
      <c r="U5516" s="1">
        <v>45740</v>
      </c>
      <c r="V5516">
        <v>149</v>
      </c>
      <c r="W5516" t="str">
        <f t="shared" si="133"/>
        <v>120-149</v>
      </c>
    </row>
    <row r="5517" spans="1:23" x14ac:dyDescent="0.25">
      <c r="A5517" t="s">
        <v>5766</v>
      </c>
      <c r="B5517">
        <v>9258283462</v>
      </c>
      <c r="C5517">
        <v>5215172905</v>
      </c>
      <c r="D5517" s="1">
        <v>45585</v>
      </c>
      <c r="E5517">
        <v>99223</v>
      </c>
      <c r="F5517">
        <v>99203</v>
      </c>
      <c r="G5517" t="s">
        <v>351</v>
      </c>
      <c r="H5517" s="34">
        <v>32891</v>
      </c>
      <c r="I5517" s="7">
        <v>26313</v>
      </c>
      <c r="J5517" s="7">
        <v>22629.18</v>
      </c>
      <c r="K5517" s="7">
        <v>0</v>
      </c>
      <c r="L5517" s="7">
        <v>3683.82</v>
      </c>
      <c r="M5517" s="5">
        <v>0.14000000000000001</v>
      </c>
      <c r="N5517" t="s">
        <v>1135</v>
      </c>
      <c r="O5517" t="s">
        <v>17</v>
      </c>
      <c r="P5517" t="s">
        <v>3148</v>
      </c>
      <c r="Q5517" t="s">
        <v>32</v>
      </c>
      <c r="R5517" t="s">
        <v>38</v>
      </c>
      <c r="S5517" t="s">
        <v>21</v>
      </c>
      <c r="T5517" t="s">
        <v>13310</v>
      </c>
      <c r="U5517" s="1">
        <v>45620</v>
      </c>
      <c r="V5517">
        <v>35</v>
      </c>
      <c r="W5517" t="str">
        <f t="shared" si="133"/>
        <v>30-59</v>
      </c>
    </row>
    <row r="5518" spans="1:23" x14ac:dyDescent="0.25">
      <c r="A5518" t="s">
        <v>5767</v>
      </c>
      <c r="B5518">
        <v>3351405563</v>
      </c>
      <c r="C5518">
        <v>1505125603</v>
      </c>
      <c r="D5518" s="1">
        <v>45710</v>
      </c>
      <c r="E5518">
        <v>99214</v>
      </c>
      <c r="F5518">
        <v>36415</v>
      </c>
      <c r="G5518" t="s">
        <v>291</v>
      </c>
      <c r="H5518" s="34">
        <v>37806</v>
      </c>
      <c r="I5518" s="7">
        <v>31001</v>
      </c>
      <c r="J5518" s="7">
        <v>22077.82</v>
      </c>
      <c r="K5518" s="7">
        <v>3343</v>
      </c>
      <c r="L5518" s="7">
        <v>5580.18</v>
      </c>
      <c r="M5518" s="5">
        <v>0.18</v>
      </c>
      <c r="N5518" t="s">
        <v>3141</v>
      </c>
      <c r="O5518" t="s">
        <v>30</v>
      </c>
      <c r="P5518" t="s">
        <v>18</v>
      </c>
      <c r="Q5518" t="s">
        <v>19</v>
      </c>
      <c r="R5518" t="s">
        <v>43</v>
      </c>
      <c r="S5518" t="s">
        <v>21</v>
      </c>
      <c r="T5518" t="s">
        <v>13311</v>
      </c>
      <c r="U5518" s="1">
        <v>45872</v>
      </c>
      <c r="V5518">
        <v>162</v>
      </c>
      <c r="W5518" t="str">
        <f t="shared" si="133"/>
        <v>150-179</v>
      </c>
    </row>
    <row r="5519" spans="1:23" x14ac:dyDescent="0.25">
      <c r="A5519" t="s">
        <v>5768</v>
      </c>
      <c r="B5519">
        <v>5166100073</v>
      </c>
      <c r="C5519">
        <v>8886888576</v>
      </c>
      <c r="D5519" s="1">
        <v>45318</v>
      </c>
      <c r="E5519">
        <v>99223</v>
      </c>
      <c r="F5519">
        <v>99213</v>
      </c>
      <c r="G5519" t="s">
        <v>69</v>
      </c>
      <c r="H5519" s="34">
        <v>12936</v>
      </c>
      <c r="I5519" s="7">
        <v>9702</v>
      </c>
      <c r="J5519" s="7">
        <v>8246.7000000000007</v>
      </c>
      <c r="K5519" s="7">
        <v>0</v>
      </c>
      <c r="L5519" s="7">
        <v>1455.3</v>
      </c>
      <c r="M5519" s="5">
        <v>0.15</v>
      </c>
      <c r="N5519" t="s">
        <v>1139</v>
      </c>
      <c r="O5519" t="s">
        <v>17</v>
      </c>
      <c r="P5519" t="s">
        <v>3146</v>
      </c>
      <c r="Q5519" t="s">
        <v>32</v>
      </c>
      <c r="R5519" t="s">
        <v>43</v>
      </c>
      <c r="S5519" t="s">
        <v>27</v>
      </c>
      <c r="T5519" t="s">
        <v>13311</v>
      </c>
      <c r="U5519" s="1">
        <v>45471</v>
      </c>
      <c r="V5519">
        <v>153</v>
      </c>
      <c r="W5519" t="str">
        <f t="shared" si="133"/>
        <v>150-179</v>
      </c>
    </row>
    <row r="5520" spans="1:23" x14ac:dyDescent="0.25">
      <c r="A5520" t="s">
        <v>5769</v>
      </c>
      <c r="B5520">
        <v>5166979930</v>
      </c>
      <c r="C5520">
        <v>6300402789</v>
      </c>
      <c r="D5520" s="1">
        <v>45559</v>
      </c>
      <c r="E5520">
        <v>99232</v>
      </c>
      <c r="F5520">
        <v>99203</v>
      </c>
      <c r="G5520" t="s">
        <v>42</v>
      </c>
      <c r="H5520" s="34">
        <v>59586</v>
      </c>
      <c r="I5520" s="7">
        <v>47073</v>
      </c>
      <c r="J5520" s="7">
        <v>39541.32</v>
      </c>
      <c r="K5520" s="7">
        <v>0</v>
      </c>
      <c r="L5520" s="7">
        <v>7531.68</v>
      </c>
      <c r="M5520" s="5">
        <v>0.16</v>
      </c>
      <c r="N5520" t="s">
        <v>1138</v>
      </c>
      <c r="O5520" t="s">
        <v>17</v>
      </c>
      <c r="P5520" t="s">
        <v>58</v>
      </c>
      <c r="Q5520" t="s">
        <v>32</v>
      </c>
      <c r="R5520" t="s">
        <v>26</v>
      </c>
      <c r="S5520" t="s">
        <v>27</v>
      </c>
      <c r="T5520" t="s">
        <v>13312</v>
      </c>
      <c r="U5520" s="1">
        <v>45687</v>
      </c>
      <c r="V5520">
        <v>128</v>
      </c>
      <c r="W5520" t="str">
        <f t="shared" si="133"/>
        <v>120-149</v>
      </c>
    </row>
    <row r="5521" spans="1:23" x14ac:dyDescent="0.25">
      <c r="A5521" t="s">
        <v>5770</v>
      </c>
      <c r="B5521">
        <v>4338917225</v>
      </c>
      <c r="C5521">
        <v>7920922694</v>
      </c>
      <c r="D5521" s="1">
        <v>45700</v>
      </c>
      <c r="E5521">
        <v>99213</v>
      </c>
      <c r="F5521">
        <v>80053</v>
      </c>
      <c r="G5521" t="s">
        <v>75</v>
      </c>
      <c r="H5521" s="34">
        <v>61643</v>
      </c>
      <c r="I5521" s="7">
        <v>46232</v>
      </c>
      <c r="J5521" s="7">
        <v>33903.199999999997</v>
      </c>
      <c r="K5521" s="7">
        <v>5394</v>
      </c>
      <c r="L5521" s="7">
        <v>6934.8</v>
      </c>
      <c r="M5521" s="5">
        <v>0.15</v>
      </c>
      <c r="N5521" t="s">
        <v>1139</v>
      </c>
      <c r="O5521" t="s">
        <v>30</v>
      </c>
      <c r="P5521" t="s">
        <v>3150</v>
      </c>
      <c r="Q5521" t="s">
        <v>19</v>
      </c>
      <c r="R5521" t="s">
        <v>43</v>
      </c>
      <c r="S5521" t="s">
        <v>21</v>
      </c>
      <c r="T5521" t="s">
        <v>13312</v>
      </c>
      <c r="U5521" s="1">
        <v>45794</v>
      </c>
      <c r="V5521">
        <v>94</v>
      </c>
      <c r="W5521" t="str">
        <f t="shared" si="133"/>
        <v>90-119</v>
      </c>
    </row>
    <row r="5522" spans="1:23" x14ac:dyDescent="0.25">
      <c r="A5522" t="s">
        <v>5771</v>
      </c>
      <c r="B5522">
        <v>6329166594</v>
      </c>
      <c r="C5522">
        <v>6137093969</v>
      </c>
      <c r="D5522" s="1">
        <v>45890</v>
      </c>
      <c r="E5522">
        <v>99222</v>
      </c>
      <c r="F5522">
        <v>99291</v>
      </c>
      <c r="G5522" t="s">
        <v>3218</v>
      </c>
      <c r="H5522" s="34">
        <v>64200</v>
      </c>
      <c r="I5522" s="7">
        <v>51360</v>
      </c>
      <c r="J5522" s="7">
        <v>39689.599999999999</v>
      </c>
      <c r="K5522" s="7">
        <v>4480</v>
      </c>
      <c r="L5522" s="7">
        <v>7190.4</v>
      </c>
      <c r="M5522" s="5">
        <v>0.14000000000000001</v>
      </c>
      <c r="N5522" t="s">
        <v>1135</v>
      </c>
      <c r="O5522" t="s">
        <v>30</v>
      </c>
      <c r="P5522" t="s">
        <v>55</v>
      </c>
      <c r="Q5522" t="s">
        <v>32</v>
      </c>
      <c r="R5522" t="s">
        <v>21</v>
      </c>
      <c r="S5522" t="s">
        <v>27</v>
      </c>
      <c r="T5522" t="s">
        <v>13312</v>
      </c>
      <c r="U5522" s="1">
        <v>46028</v>
      </c>
      <c r="V5522">
        <v>138</v>
      </c>
      <c r="W5522" t="str">
        <f t="shared" si="133"/>
        <v>120-149</v>
      </c>
    </row>
    <row r="5523" spans="1:23" x14ac:dyDescent="0.25">
      <c r="A5523" t="s">
        <v>5772</v>
      </c>
      <c r="B5523">
        <v>8744241577</v>
      </c>
      <c r="C5523">
        <v>2709188419</v>
      </c>
      <c r="D5523" s="1">
        <v>45613</v>
      </c>
      <c r="E5523">
        <v>99238</v>
      </c>
      <c r="F5523">
        <v>99291</v>
      </c>
      <c r="G5523" t="s">
        <v>4083</v>
      </c>
      <c r="H5523" s="34">
        <v>88569</v>
      </c>
      <c r="I5523" s="7">
        <v>75284</v>
      </c>
      <c r="J5523" s="7">
        <v>73778.320000000007</v>
      </c>
      <c r="K5523" s="7">
        <v>0</v>
      </c>
      <c r="L5523" s="7">
        <v>1505.68</v>
      </c>
      <c r="M5523" s="5">
        <v>0.02</v>
      </c>
      <c r="N5523" t="s">
        <v>16</v>
      </c>
      <c r="O5523" t="s">
        <v>17</v>
      </c>
      <c r="P5523" t="s">
        <v>3149</v>
      </c>
      <c r="Q5523" t="s">
        <v>32</v>
      </c>
      <c r="R5523" t="s">
        <v>43</v>
      </c>
      <c r="S5523" t="s">
        <v>21</v>
      </c>
      <c r="T5523" t="s">
        <v>13312</v>
      </c>
      <c r="U5523" s="1">
        <v>45734</v>
      </c>
      <c r="V5523">
        <v>121</v>
      </c>
      <c r="W5523" t="str">
        <f t="shared" si="133"/>
        <v>120-149</v>
      </c>
    </row>
    <row r="5524" spans="1:23" x14ac:dyDescent="0.25">
      <c r="A5524" t="s">
        <v>5773</v>
      </c>
      <c r="B5524">
        <v>4527135593</v>
      </c>
      <c r="C5524">
        <v>258037344</v>
      </c>
      <c r="D5524" s="1">
        <v>45751</v>
      </c>
      <c r="E5524">
        <v>99233</v>
      </c>
      <c r="F5524">
        <v>80053</v>
      </c>
      <c r="G5524" t="s">
        <v>81</v>
      </c>
      <c r="H5524" s="34">
        <v>22897</v>
      </c>
      <c r="I5524" s="7">
        <v>18318</v>
      </c>
      <c r="J5524" s="7">
        <v>15753.48</v>
      </c>
      <c r="K5524" s="7">
        <v>0</v>
      </c>
      <c r="L5524" s="7">
        <v>2564.52</v>
      </c>
      <c r="M5524" s="5">
        <v>0.14000000000000001</v>
      </c>
      <c r="N5524" t="s">
        <v>1135</v>
      </c>
      <c r="O5524" t="s">
        <v>17</v>
      </c>
      <c r="P5524" t="s">
        <v>35</v>
      </c>
      <c r="Q5524" t="s">
        <v>19</v>
      </c>
      <c r="R5524" t="s">
        <v>20</v>
      </c>
      <c r="S5524" t="s">
        <v>27</v>
      </c>
      <c r="T5524" t="s">
        <v>13312</v>
      </c>
      <c r="U5524" s="1">
        <v>45798</v>
      </c>
      <c r="V5524">
        <v>47</v>
      </c>
      <c r="W5524" t="str">
        <f t="shared" si="133"/>
        <v>30-59</v>
      </c>
    </row>
    <row r="5525" spans="1:23" x14ac:dyDescent="0.25">
      <c r="A5525" t="s">
        <v>5774</v>
      </c>
      <c r="B5525">
        <v>889665613</v>
      </c>
      <c r="C5525">
        <v>5990751001</v>
      </c>
      <c r="D5525" s="1">
        <v>45941</v>
      </c>
      <c r="E5525">
        <v>99215</v>
      </c>
      <c r="F5525">
        <v>99285</v>
      </c>
      <c r="G5525" t="s">
        <v>152</v>
      </c>
      <c r="H5525" s="34">
        <v>99412</v>
      </c>
      <c r="I5525" s="7">
        <v>77541</v>
      </c>
      <c r="J5525" s="7">
        <v>55215.8</v>
      </c>
      <c r="K5525" s="7">
        <v>6817</v>
      </c>
      <c r="L5525" s="7">
        <v>15508.2</v>
      </c>
      <c r="M5525" s="5">
        <v>0.2</v>
      </c>
      <c r="N5525" t="s">
        <v>3140</v>
      </c>
      <c r="O5525" t="s">
        <v>27</v>
      </c>
      <c r="P5525" t="s">
        <v>31</v>
      </c>
      <c r="Q5525" t="s">
        <v>32</v>
      </c>
      <c r="R5525" t="s">
        <v>27</v>
      </c>
      <c r="S5525" t="s">
        <v>17</v>
      </c>
      <c r="T5525" t="s">
        <v>13310</v>
      </c>
      <c r="U5525" s="1">
        <v>46074</v>
      </c>
      <c r="V5525">
        <v>133</v>
      </c>
      <c r="W5525" t="str">
        <f t="shared" si="133"/>
        <v>120-149</v>
      </c>
    </row>
    <row r="5526" spans="1:23" x14ac:dyDescent="0.25">
      <c r="A5526" t="s">
        <v>5775</v>
      </c>
      <c r="B5526">
        <v>7552821997</v>
      </c>
      <c r="C5526">
        <v>4243061777</v>
      </c>
      <c r="D5526" s="1">
        <v>45746</v>
      </c>
      <c r="E5526">
        <v>99215</v>
      </c>
      <c r="F5526">
        <v>99202</v>
      </c>
      <c r="G5526" t="s">
        <v>75</v>
      </c>
      <c r="H5526" s="34">
        <v>92675</v>
      </c>
      <c r="I5526" s="7">
        <v>78774</v>
      </c>
      <c r="J5526" s="7">
        <v>67008.52</v>
      </c>
      <c r="K5526" s="7">
        <v>10190</v>
      </c>
      <c r="L5526" s="7">
        <v>1575.48</v>
      </c>
      <c r="M5526" s="5">
        <v>0.02</v>
      </c>
      <c r="N5526" t="s">
        <v>16</v>
      </c>
      <c r="O5526" t="s">
        <v>30</v>
      </c>
      <c r="P5526" t="s">
        <v>58</v>
      </c>
      <c r="Q5526" t="s">
        <v>32</v>
      </c>
      <c r="R5526" t="s">
        <v>27</v>
      </c>
      <c r="S5526" t="s">
        <v>27</v>
      </c>
      <c r="T5526" t="s">
        <v>13310</v>
      </c>
      <c r="U5526" s="1">
        <v>45887</v>
      </c>
      <c r="V5526">
        <v>141</v>
      </c>
      <c r="W5526" t="str">
        <f t="shared" si="133"/>
        <v>120-149</v>
      </c>
    </row>
    <row r="5527" spans="1:23" x14ac:dyDescent="0.25">
      <c r="A5527" t="s">
        <v>5776</v>
      </c>
      <c r="B5527">
        <v>1660634448</v>
      </c>
      <c r="C5527">
        <v>9602712445</v>
      </c>
      <c r="D5527" s="1">
        <v>45556</v>
      </c>
      <c r="E5527">
        <v>99223</v>
      </c>
      <c r="F5527">
        <v>99213</v>
      </c>
      <c r="G5527" t="s">
        <v>279</v>
      </c>
      <c r="H5527" s="34">
        <v>64908</v>
      </c>
      <c r="I5527" s="7">
        <v>42190</v>
      </c>
      <c r="J5527" s="7">
        <v>37127.199999999997</v>
      </c>
      <c r="K5527" s="7">
        <v>0</v>
      </c>
      <c r="L5527" s="7">
        <v>5062.8</v>
      </c>
      <c r="M5527" s="5">
        <v>0.12</v>
      </c>
      <c r="N5527" t="s">
        <v>46</v>
      </c>
      <c r="O5527" t="s">
        <v>17</v>
      </c>
      <c r="P5527" t="s">
        <v>58</v>
      </c>
      <c r="Q5527" t="s">
        <v>32</v>
      </c>
      <c r="R5527" t="s">
        <v>20</v>
      </c>
      <c r="S5527" t="s">
        <v>17</v>
      </c>
      <c r="T5527" t="s">
        <v>13311</v>
      </c>
      <c r="U5527" s="1">
        <v>45592</v>
      </c>
      <c r="V5527">
        <v>36</v>
      </c>
      <c r="W5527" t="str">
        <f t="shared" si="133"/>
        <v>30-59</v>
      </c>
    </row>
    <row r="5528" spans="1:23" x14ac:dyDescent="0.25">
      <c r="A5528" t="s">
        <v>5777</v>
      </c>
      <c r="B5528">
        <v>6372464278</v>
      </c>
      <c r="C5528">
        <v>7566976533</v>
      </c>
      <c r="D5528" s="1">
        <v>45725</v>
      </c>
      <c r="E5528">
        <v>99221</v>
      </c>
      <c r="F5528">
        <v>99281</v>
      </c>
      <c r="G5528" t="s">
        <v>3301</v>
      </c>
      <c r="H5528" s="34">
        <v>58049</v>
      </c>
      <c r="I5528" s="7">
        <v>49342</v>
      </c>
      <c r="J5528" s="7">
        <v>40792.160000000003</v>
      </c>
      <c r="K5528" s="7">
        <v>7563</v>
      </c>
      <c r="L5528" s="7">
        <v>986.84</v>
      </c>
      <c r="M5528" s="5">
        <v>0.02</v>
      </c>
      <c r="N5528" t="s">
        <v>16</v>
      </c>
      <c r="O5528" t="s">
        <v>30</v>
      </c>
      <c r="P5528" t="s">
        <v>55</v>
      </c>
      <c r="Q5528" t="s">
        <v>32</v>
      </c>
      <c r="R5528" t="s">
        <v>38</v>
      </c>
      <c r="S5528" t="s">
        <v>21</v>
      </c>
      <c r="T5528" t="s">
        <v>13312</v>
      </c>
      <c r="U5528" s="1">
        <v>45905</v>
      </c>
      <c r="V5528">
        <v>180</v>
      </c>
      <c r="W5528" t="str">
        <f t="shared" si="133"/>
        <v>180-209</v>
      </c>
    </row>
    <row r="5529" spans="1:23" x14ac:dyDescent="0.25">
      <c r="A5529" t="s">
        <v>5778</v>
      </c>
      <c r="B5529">
        <v>8780442040</v>
      </c>
      <c r="C5529">
        <v>2737828287</v>
      </c>
      <c r="D5529" s="1">
        <v>45303</v>
      </c>
      <c r="E5529">
        <v>99231</v>
      </c>
      <c r="F5529">
        <v>99211</v>
      </c>
      <c r="G5529" t="s">
        <v>3218</v>
      </c>
      <c r="H5529" s="34">
        <v>87016</v>
      </c>
      <c r="I5529" s="7">
        <v>67872</v>
      </c>
      <c r="J5529" s="7">
        <v>48583.6</v>
      </c>
      <c r="K5529" s="7">
        <v>5714</v>
      </c>
      <c r="L5529" s="7">
        <v>13574.4</v>
      </c>
      <c r="M5529" s="5">
        <v>0.2</v>
      </c>
      <c r="N5529" t="s">
        <v>3140</v>
      </c>
      <c r="O5529" t="s">
        <v>30</v>
      </c>
      <c r="P5529" t="s">
        <v>25</v>
      </c>
      <c r="Q5529" t="s">
        <v>32</v>
      </c>
      <c r="R5529" t="s">
        <v>26</v>
      </c>
      <c r="S5529" t="s">
        <v>21</v>
      </c>
      <c r="T5529" t="s">
        <v>13311</v>
      </c>
      <c r="U5529" s="1">
        <v>45370</v>
      </c>
      <c r="V5529">
        <v>67</v>
      </c>
      <c r="W5529" t="str">
        <f t="shared" si="133"/>
        <v>60-89</v>
      </c>
    </row>
    <row r="5530" spans="1:23" x14ac:dyDescent="0.25">
      <c r="A5530" t="s">
        <v>5779</v>
      </c>
      <c r="B5530">
        <v>3180018421</v>
      </c>
      <c r="C5530">
        <v>7504772317</v>
      </c>
      <c r="D5530" s="1">
        <v>45851</v>
      </c>
      <c r="E5530">
        <v>99223</v>
      </c>
      <c r="F5530">
        <v>99284</v>
      </c>
      <c r="G5530" t="s">
        <v>3505</v>
      </c>
      <c r="H5530" s="34">
        <v>17822</v>
      </c>
      <c r="I5530" s="7">
        <v>15149</v>
      </c>
      <c r="J5530" s="7">
        <v>13718.02</v>
      </c>
      <c r="K5530" s="7">
        <v>1128</v>
      </c>
      <c r="L5530" s="7">
        <v>302.98</v>
      </c>
      <c r="M5530" s="5">
        <v>0.02</v>
      </c>
      <c r="N5530" t="s">
        <v>16</v>
      </c>
      <c r="O5530" t="s">
        <v>30</v>
      </c>
      <c r="P5530" t="s">
        <v>3147</v>
      </c>
      <c r="Q5530" t="s">
        <v>32</v>
      </c>
      <c r="R5530" t="s">
        <v>27</v>
      </c>
      <c r="S5530" t="s">
        <v>17</v>
      </c>
      <c r="T5530" t="s">
        <v>13310</v>
      </c>
      <c r="U5530" s="1">
        <v>46020</v>
      </c>
      <c r="V5530">
        <v>169</v>
      </c>
      <c r="W5530" t="str">
        <f t="shared" si="133"/>
        <v>150-179</v>
      </c>
    </row>
    <row r="5531" spans="1:23" x14ac:dyDescent="0.25">
      <c r="A5531" t="s">
        <v>5780</v>
      </c>
      <c r="B5531">
        <v>197784355</v>
      </c>
      <c r="C5531">
        <v>4475930695</v>
      </c>
      <c r="D5531" s="1">
        <v>45731</v>
      </c>
      <c r="E5531">
        <v>99223</v>
      </c>
      <c r="F5531">
        <v>36415</v>
      </c>
      <c r="G5531" t="s">
        <v>75</v>
      </c>
      <c r="H5531" s="34">
        <v>79530</v>
      </c>
      <c r="I5531" s="7">
        <v>51695</v>
      </c>
      <c r="J5531" s="7">
        <v>45491.6</v>
      </c>
      <c r="K5531" s="7">
        <v>0</v>
      </c>
      <c r="L5531" s="7">
        <v>6203.4</v>
      </c>
      <c r="M5531" s="5">
        <v>0.12</v>
      </c>
      <c r="N5531" t="s">
        <v>46</v>
      </c>
      <c r="O5531" t="s">
        <v>17</v>
      </c>
      <c r="P5531" t="s">
        <v>35</v>
      </c>
      <c r="Q5531" t="s">
        <v>19</v>
      </c>
      <c r="R5531" t="s">
        <v>21</v>
      </c>
      <c r="S5531" t="s">
        <v>27</v>
      </c>
      <c r="T5531" t="s">
        <v>13311</v>
      </c>
      <c r="U5531" s="1">
        <v>45852</v>
      </c>
      <c r="V5531">
        <v>121</v>
      </c>
      <c r="W5531" t="str">
        <f t="shared" si="133"/>
        <v>120-149</v>
      </c>
    </row>
    <row r="5532" spans="1:23" x14ac:dyDescent="0.25">
      <c r="A5532" t="s">
        <v>5781</v>
      </c>
      <c r="B5532">
        <v>3828271402</v>
      </c>
      <c r="C5532">
        <v>9258481522</v>
      </c>
      <c r="D5532" s="1">
        <v>45699</v>
      </c>
      <c r="E5532">
        <v>99215</v>
      </c>
      <c r="F5532">
        <v>99202</v>
      </c>
      <c r="G5532" t="s">
        <v>3537</v>
      </c>
      <c r="H5532" s="34">
        <v>73653</v>
      </c>
      <c r="I5532" s="7">
        <v>53030</v>
      </c>
      <c r="J5532" s="7">
        <v>41356.6</v>
      </c>
      <c r="K5532" s="7">
        <v>7431</v>
      </c>
      <c r="L5532" s="7">
        <v>4242.3999999999996</v>
      </c>
      <c r="M5532" s="5">
        <v>0.08</v>
      </c>
      <c r="N5532" t="s">
        <v>24</v>
      </c>
      <c r="O5532" t="s">
        <v>30</v>
      </c>
      <c r="P5532" t="s">
        <v>55</v>
      </c>
      <c r="Q5532" t="s">
        <v>32</v>
      </c>
      <c r="R5532" t="s">
        <v>21</v>
      </c>
      <c r="S5532" t="s">
        <v>17</v>
      </c>
      <c r="T5532" t="s">
        <v>13311</v>
      </c>
      <c r="U5532" s="1">
        <v>45852</v>
      </c>
      <c r="V5532">
        <v>153</v>
      </c>
      <c r="W5532" t="str">
        <f t="shared" si="133"/>
        <v>150-179</v>
      </c>
    </row>
    <row r="5533" spans="1:23" x14ac:dyDescent="0.25">
      <c r="A5533" t="s">
        <v>5782</v>
      </c>
      <c r="B5533">
        <v>1812909564</v>
      </c>
      <c r="C5533">
        <v>7025791382</v>
      </c>
      <c r="D5533" s="1">
        <v>45739</v>
      </c>
      <c r="E5533">
        <v>99221</v>
      </c>
      <c r="F5533">
        <v>99211</v>
      </c>
      <c r="G5533" t="s">
        <v>3335</v>
      </c>
      <c r="H5533" s="34">
        <v>39604</v>
      </c>
      <c r="I5533" s="7">
        <v>30891</v>
      </c>
      <c r="J5533" s="7">
        <v>18889.8</v>
      </c>
      <c r="K5533" s="7">
        <v>5823</v>
      </c>
      <c r="L5533" s="7">
        <v>6178.2</v>
      </c>
      <c r="M5533" s="5">
        <v>0.2</v>
      </c>
      <c r="N5533" t="s">
        <v>3140</v>
      </c>
      <c r="O5533" t="s">
        <v>27</v>
      </c>
      <c r="P5533" t="s">
        <v>3146</v>
      </c>
      <c r="Q5533" t="s">
        <v>32</v>
      </c>
      <c r="R5533" t="s">
        <v>43</v>
      </c>
      <c r="S5533" t="s">
        <v>21</v>
      </c>
      <c r="T5533" t="s">
        <v>13310</v>
      </c>
      <c r="U5533" s="1">
        <v>45913</v>
      </c>
      <c r="V5533">
        <v>174</v>
      </c>
      <c r="W5533" t="str">
        <f t="shared" si="133"/>
        <v>150-179</v>
      </c>
    </row>
    <row r="5534" spans="1:23" x14ac:dyDescent="0.25">
      <c r="A5534" t="s">
        <v>5783</v>
      </c>
      <c r="B5534">
        <v>6301125220</v>
      </c>
      <c r="C5534">
        <v>6425198968</v>
      </c>
      <c r="D5534" s="1">
        <v>45725</v>
      </c>
      <c r="E5534">
        <v>99213</v>
      </c>
      <c r="F5534">
        <v>85025</v>
      </c>
      <c r="G5534" t="s">
        <v>307</v>
      </c>
      <c r="H5534" s="34">
        <v>54647</v>
      </c>
      <c r="I5534" s="7">
        <v>46450</v>
      </c>
      <c r="J5534" s="7">
        <v>45521</v>
      </c>
      <c r="K5534" s="7">
        <v>0</v>
      </c>
      <c r="L5534" s="7">
        <v>929</v>
      </c>
      <c r="M5534" s="5">
        <v>0.02</v>
      </c>
      <c r="N5534" t="s">
        <v>16</v>
      </c>
      <c r="O5534" t="s">
        <v>17</v>
      </c>
      <c r="P5534" t="s">
        <v>35</v>
      </c>
      <c r="Q5534" t="s">
        <v>32</v>
      </c>
      <c r="R5534" t="s">
        <v>20</v>
      </c>
      <c r="S5534" t="s">
        <v>27</v>
      </c>
      <c r="T5534" t="s">
        <v>13311</v>
      </c>
      <c r="U5534" s="1">
        <v>45787</v>
      </c>
      <c r="V5534">
        <v>62</v>
      </c>
      <c r="W5534" t="str">
        <f t="shared" si="133"/>
        <v>60-89</v>
      </c>
    </row>
    <row r="5535" spans="1:23" x14ac:dyDescent="0.25">
      <c r="A5535" t="s">
        <v>5784</v>
      </c>
      <c r="B5535">
        <v>9594987187</v>
      </c>
      <c r="C5535">
        <v>927018897</v>
      </c>
      <c r="D5535" s="1">
        <v>45456</v>
      </c>
      <c r="E5535">
        <v>99214</v>
      </c>
      <c r="F5535">
        <v>99202</v>
      </c>
      <c r="G5535" t="s">
        <v>104</v>
      </c>
      <c r="H5535" s="34">
        <v>88647</v>
      </c>
      <c r="I5535" s="7">
        <v>72691</v>
      </c>
      <c r="J5535" s="7">
        <v>59606.62</v>
      </c>
      <c r="K5535" s="7">
        <v>0</v>
      </c>
      <c r="L5535" s="7">
        <v>13084.38</v>
      </c>
      <c r="M5535" s="5">
        <v>0.18</v>
      </c>
      <c r="N5535" t="s">
        <v>3141</v>
      </c>
      <c r="O5535" t="s">
        <v>17</v>
      </c>
      <c r="P5535" t="s">
        <v>25</v>
      </c>
      <c r="Q5535" t="s">
        <v>19</v>
      </c>
      <c r="R5535" t="s">
        <v>43</v>
      </c>
      <c r="S5535" t="s">
        <v>27</v>
      </c>
      <c r="T5535" t="s">
        <v>13311</v>
      </c>
      <c r="U5535" s="1">
        <v>45571</v>
      </c>
      <c r="V5535">
        <v>115</v>
      </c>
      <c r="W5535" t="str">
        <f t="shared" si="133"/>
        <v>90-119</v>
      </c>
    </row>
    <row r="5536" spans="1:23" x14ac:dyDescent="0.25">
      <c r="A5536" t="s">
        <v>5785</v>
      </c>
      <c r="B5536">
        <v>5106065461</v>
      </c>
      <c r="C5536">
        <v>1112625471</v>
      </c>
      <c r="D5536" s="1">
        <v>45585</v>
      </c>
      <c r="E5536">
        <v>99238</v>
      </c>
      <c r="F5536">
        <v>99282</v>
      </c>
      <c r="G5536" t="s">
        <v>50</v>
      </c>
      <c r="H5536" s="34">
        <v>19434</v>
      </c>
      <c r="I5536" s="7">
        <v>15936</v>
      </c>
      <c r="J5536" s="7">
        <v>13067.52</v>
      </c>
      <c r="K5536" s="7">
        <v>0</v>
      </c>
      <c r="L5536" s="7">
        <v>2868.48</v>
      </c>
      <c r="M5536" s="5">
        <v>0.18</v>
      </c>
      <c r="N5536" t="s">
        <v>3141</v>
      </c>
      <c r="O5536" t="s">
        <v>17</v>
      </c>
      <c r="P5536" t="s">
        <v>18</v>
      </c>
      <c r="Q5536" t="s">
        <v>32</v>
      </c>
      <c r="R5536" t="s">
        <v>26</v>
      </c>
      <c r="S5536" t="s">
        <v>17</v>
      </c>
      <c r="T5536" t="s">
        <v>13312</v>
      </c>
      <c r="U5536" s="1">
        <v>45616</v>
      </c>
      <c r="V5536">
        <v>31</v>
      </c>
      <c r="W5536" t="str">
        <f t="shared" si="133"/>
        <v>30-59</v>
      </c>
    </row>
    <row r="5537" spans="1:23" x14ac:dyDescent="0.25">
      <c r="A5537" t="s">
        <v>5786</v>
      </c>
      <c r="B5537">
        <v>1662524126</v>
      </c>
      <c r="C5537">
        <v>6951460871</v>
      </c>
      <c r="D5537" s="1">
        <v>45470</v>
      </c>
      <c r="E5537">
        <v>99215</v>
      </c>
      <c r="F5537">
        <v>97110</v>
      </c>
      <c r="G5537" t="s">
        <v>207</v>
      </c>
      <c r="H5537" s="34">
        <v>63673</v>
      </c>
      <c r="I5537" s="7">
        <v>50302</v>
      </c>
      <c r="J5537" s="7">
        <v>42253.68</v>
      </c>
      <c r="K5537" s="7">
        <v>0</v>
      </c>
      <c r="L5537" s="7">
        <v>8048.32</v>
      </c>
      <c r="M5537" s="5">
        <v>0.16</v>
      </c>
      <c r="N5537" t="s">
        <v>1138</v>
      </c>
      <c r="O5537" t="s">
        <v>17</v>
      </c>
      <c r="P5537" t="s">
        <v>18</v>
      </c>
      <c r="Q5537" t="s">
        <v>19</v>
      </c>
      <c r="R5537" t="s">
        <v>43</v>
      </c>
      <c r="S5537" t="s">
        <v>27</v>
      </c>
      <c r="T5537" t="s">
        <v>13311</v>
      </c>
      <c r="U5537" s="1">
        <v>45570</v>
      </c>
      <c r="V5537">
        <v>100</v>
      </c>
      <c r="W5537" t="str">
        <f t="shared" si="133"/>
        <v>90-119</v>
      </c>
    </row>
    <row r="5538" spans="1:23" x14ac:dyDescent="0.25">
      <c r="A5538" t="s">
        <v>5787</v>
      </c>
      <c r="B5538">
        <v>5287183505</v>
      </c>
      <c r="C5538">
        <v>3705794299</v>
      </c>
      <c r="D5538" s="1">
        <v>45365</v>
      </c>
      <c r="E5538">
        <v>99232</v>
      </c>
      <c r="F5538">
        <v>99211</v>
      </c>
      <c r="G5538" t="s">
        <v>52</v>
      </c>
      <c r="H5538" s="34">
        <v>49847</v>
      </c>
      <c r="I5538" s="7">
        <v>40875</v>
      </c>
      <c r="J5538" s="7">
        <v>28825.5</v>
      </c>
      <c r="K5538" s="7">
        <v>4692</v>
      </c>
      <c r="L5538" s="7">
        <v>7357.5</v>
      </c>
      <c r="M5538" s="5">
        <v>0.18</v>
      </c>
      <c r="N5538" t="s">
        <v>3141</v>
      </c>
      <c r="O5538" t="s">
        <v>30</v>
      </c>
      <c r="P5538" t="s">
        <v>3146</v>
      </c>
      <c r="Q5538" t="s">
        <v>19</v>
      </c>
      <c r="R5538" t="s">
        <v>27</v>
      </c>
      <c r="S5538" t="s">
        <v>21</v>
      </c>
      <c r="T5538" t="s">
        <v>13311</v>
      </c>
      <c r="U5538" s="1">
        <v>45542</v>
      </c>
      <c r="V5538">
        <v>177</v>
      </c>
      <c r="W5538" t="str">
        <f t="shared" si="133"/>
        <v>150-179</v>
      </c>
    </row>
    <row r="5539" spans="1:23" x14ac:dyDescent="0.25">
      <c r="A5539" t="s">
        <v>5788</v>
      </c>
      <c r="B5539">
        <v>7713389132</v>
      </c>
      <c r="C5539">
        <v>1283559815</v>
      </c>
      <c r="D5539" s="1">
        <v>45635</v>
      </c>
      <c r="E5539">
        <v>99238</v>
      </c>
      <c r="F5539">
        <v>99215</v>
      </c>
      <c r="G5539" t="s">
        <v>61</v>
      </c>
      <c r="H5539" s="34">
        <v>81738</v>
      </c>
      <c r="I5539" s="7">
        <v>65390</v>
      </c>
      <c r="J5539" s="7">
        <v>34684.400000000001</v>
      </c>
      <c r="K5539" s="7">
        <v>21551</v>
      </c>
      <c r="L5539" s="7">
        <v>9154.6</v>
      </c>
      <c r="M5539" s="5">
        <v>0.14000000000000001</v>
      </c>
      <c r="N5539" t="s">
        <v>1135</v>
      </c>
      <c r="O5539" t="s">
        <v>27</v>
      </c>
      <c r="P5539" t="s">
        <v>35</v>
      </c>
      <c r="Q5539" t="s">
        <v>32</v>
      </c>
      <c r="R5539" t="s">
        <v>20</v>
      </c>
      <c r="S5539" t="s">
        <v>21</v>
      </c>
      <c r="T5539" t="s">
        <v>13312</v>
      </c>
      <c r="U5539" s="1">
        <v>45790</v>
      </c>
      <c r="V5539">
        <v>155</v>
      </c>
      <c r="W5539" t="str">
        <f t="shared" si="133"/>
        <v>150-179</v>
      </c>
    </row>
    <row r="5540" spans="1:23" x14ac:dyDescent="0.25">
      <c r="A5540" t="s">
        <v>5789</v>
      </c>
      <c r="B5540">
        <v>3497101465</v>
      </c>
      <c r="C5540">
        <v>9626487654</v>
      </c>
      <c r="D5540" s="1">
        <v>45326</v>
      </c>
      <c r="E5540">
        <v>99215</v>
      </c>
      <c r="F5540">
        <v>36415</v>
      </c>
      <c r="G5540" t="s">
        <v>3323</v>
      </c>
      <c r="H5540" s="34">
        <v>50132</v>
      </c>
      <c r="I5540" s="7">
        <v>41108</v>
      </c>
      <c r="J5540" s="7">
        <v>19259.560000000001</v>
      </c>
      <c r="K5540" s="7">
        <v>14449</v>
      </c>
      <c r="L5540" s="7">
        <v>7399.44</v>
      </c>
      <c r="M5540" s="5">
        <v>0.18</v>
      </c>
      <c r="N5540" t="s">
        <v>3141</v>
      </c>
      <c r="O5540" t="s">
        <v>27</v>
      </c>
      <c r="P5540" t="s">
        <v>40</v>
      </c>
      <c r="Q5540" t="s">
        <v>32</v>
      </c>
      <c r="R5540" t="s">
        <v>38</v>
      </c>
      <c r="S5540" t="s">
        <v>17</v>
      </c>
      <c r="T5540" t="s">
        <v>13311</v>
      </c>
      <c r="U5540" s="1">
        <v>45498</v>
      </c>
      <c r="V5540">
        <v>172</v>
      </c>
      <c r="W5540" t="str">
        <f t="shared" si="133"/>
        <v>150-179</v>
      </c>
    </row>
    <row r="5541" spans="1:23" x14ac:dyDescent="0.25">
      <c r="A5541" t="s">
        <v>5790</v>
      </c>
      <c r="B5541">
        <v>1288497536</v>
      </c>
      <c r="C5541">
        <v>5439582019</v>
      </c>
      <c r="D5541" s="1">
        <v>45756</v>
      </c>
      <c r="E5541">
        <v>99214</v>
      </c>
      <c r="F5541">
        <v>85025</v>
      </c>
      <c r="G5541" t="s">
        <v>3371</v>
      </c>
      <c r="H5541" s="34">
        <v>87644</v>
      </c>
      <c r="I5541" s="7">
        <v>74497</v>
      </c>
      <c r="J5541" s="7">
        <v>73007.06</v>
      </c>
      <c r="K5541" s="7">
        <v>0</v>
      </c>
      <c r="L5541" s="7">
        <v>1489.94</v>
      </c>
      <c r="M5541" s="5">
        <v>0.02</v>
      </c>
      <c r="N5541" t="s">
        <v>16</v>
      </c>
      <c r="O5541" t="s">
        <v>17</v>
      </c>
      <c r="P5541" t="s">
        <v>3149</v>
      </c>
      <c r="Q5541" t="s">
        <v>19</v>
      </c>
      <c r="R5541" t="s">
        <v>43</v>
      </c>
      <c r="S5541" t="s">
        <v>21</v>
      </c>
      <c r="T5541" t="s">
        <v>13312</v>
      </c>
      <c r="U5541" s="1">
        <v>45905</v>
      </c>
      <c r="V5541">
        <v>149</v>
      </c>
      <c r="W5541" t="str">
        <f t="shared" si="133"/>
        <v>120-149</v>
      </c>
    </row>
    <row r="5542" spans="1:23" x14ac:dyDescent="0.25">
      <c r="A5542" t="s">
        <v>5791</v>
      </c>
      <c r="B5542">
        <v>436341658</v>
      </c>
      <c r="C5542">
        <v>2024868477</v>
      </c>
      <c r="D5542" s="1">
        <v>45456</v>
      </c>
      <c r="E5542">
        <v>99232</v>
      </c>
      <c r="F5542">
        <v>99284</v>
      </c>
      <c r="G5542" t="s">
        <v>118</v>
      </c>
      <c r="H5542" s="34">
        <v>86636</v>
      </c>
      <c r="I5542" s="7">
        <v>62378</v>
      </c>
      <c r="J5542" s="7">
        <v>48803.76</v>
      </c>
      <c r="K5542" s="7">
        <v>8584</v>
      </c>
      <c r="L5542" s="7">
        <v>4990.24</v>
      </c>
      <c r="M5542" s="5">
        <v>0.08</v>
      </c>
      <c r="N5542" t="s">
        <v>24</v>
      </c>
      <c r="O5542" t="s">
        <v>27</v>
      </c>
      <c r="P5542" t="s">
        <v>31</v>
      </c>
      <c r="Q5542" t="s">
        <v>19</v>
      </c>
      <c r="R5542" t="s">
        <v>20</v>
      </c>
      <c r="S5542" t="s">
        <v>27</v>
      </c>
      <c r="T5542" t="s">
        <v>13312</v>
      </c>
      <c r="U5542" s="1">
        <v>45621</v>
      </c>
      <c r="V5542">
        <v>166</v>
      </c>
      <c r="W5542" t="str">
        <f t="shared" si="133"/>
        <v>150-179</v>
      </c>
    </row>
    <row r="5543" spans="1:23" x14ac:dyDescent="0.25">
      <c r="A5543" t="s">
        <v>5792</v>
      </c>
      <c r="B5543">
        <v>5020907843</v>
      </c>
      <c r="C5543">
        <v>9193545270</v>
      </c>
      <c r="D5543" s="1">
        <v>45843</v>
      </c>
      <c r="E5543">
        <v>99214</v>
      </c>
      <c r="F5543">
        <v>99205</v>
      </c>
      <c r="G5543" t="s">
        <v>63</v>
      </c>
      <c r="H5543" s="34">
        <v>96208</v>
      </c>
      <c r="I5543" s="7">
        <v>62535</v>
      </c>
      <c r="J5543" s="7">
        <v>55030.8</v>
      </c>
      <c r="K5543" s="7">
        <v>0</v>
      </c>
      <c r="L5543" s="7">
        <v>7504.2</v>
      </c>
      <c r="M5543" s="5">
        <v>0.12</v>
      </c>
      <c r="N5543" t="s">
        <v>46</v>
      </c>
      <c r="O5543" t="s">
        <v>17</v>
      </c>
      <c r="P5543" t="s">
        <v>97</v>
      </c>
      <c r="Q5543" t="s">
        <v>32</v>
      </c>
      <c r="R5543" t="s">
        <v>27</v>
      </c>
      <c r="S5543" t="s">
        <v>17</v>
      </c>
      <c r="T5543" t="s">
        <v>13311</v>
      </c>
      <c r="U5543" s="1">
        <v>45966</v>
      </c>
      <c r="V5543">
        <v>123</v>
      </c>
      <c r="W5543" t="str">
        <f t="shared" si="133"/>
        <v>120-149</v>
      </c>
    </row>
    <row r="5544" spans="1:23" x14ac:dyDescent="0.25">
      <c r="A5544" t="s">
        <v>5793</v>
      </c>
      <c r="B5544">
        <v>686167852</v>
      </c>
      <c r="C5544">
        <v>2490004943</v>
      </c>
      <c r="D5544" s="1">
        <v>45775</v>
      </c>
      <c r="E5544">
        <v>99214</v>
      </c>
      <c r="F5544">
        <v>99202</v>
      </c>
      <c r="G5544" t="s">
        <v>200</v>
      </c>
      <c r="H5544" s="34">
        <v>30379</v>
      </c>
      <c r="I5544" s="7">
        <v>23696</v>
      </c>
      <c r="J5544" s="7">
        <v>17302.8</v>
      </c>
      <c r="K5544" s="7">
        <v>1654</v>
      </c>
      <c r="L5544" s="7">
        <v>4739.2</v>
      </c>
      <c r="M5544" s="5">
        <v>0.2</v>
      </c>
      <c r="N5544" t="s">
        <v>3140</v>
      </c>
      <c r="O5544" t="s">
        <v>30</v>
      </c>
      <c r="P5544" t="s">
        <v>58</v>
      </c>
      <c r="Q5544" t="s">
        <v>32</v>
      </c>
      <c r="R5544" t="s">
        <v>43</v>
      </c>
      <c r="S5544" t="s">
        <v>21</v>
      </c>
      <c r="T5544" t="s">
        <v>13310</v>
      </c>
      <c r="U5544" s="1">
        <v>45922</v>
      </c>
      <c r="V5544">
        <v>147</v>
      </c>
      <c r="W5544" t="str">
        <f t="shared" si="133"/>
        <v>120-149</v>
      </c>
    </row>
    <row r="5545" spans="1:23" x14ac:dyDescent="0.25">
      <c r="A5545" t="s">
        <v>5794</v>
      </c>
      <c r="B5545">
        <v>3427207326</v>
      </c>
      <c r="C5545">
        <v>5234572804</v>
      </c>
      <c r="D5545" s="1">
        <v>45496</v>
      </c>
      <c r="E5545">
        <v>99221</v>
      </c>
      <c r="F5545">
        <v>99281</v>
      </c>
      <c r="G5545" t="s">
        <v>3286</v>
      </c>
      <c r="H5545" s="34">
        <v>50564</v>
      </c>
      <c r="I5545" s="7">
        <v>41462</v>
      </c>
      <c r="J5545" s="7">
        <v>33998.839999999997</v>
      </c>
      <c r="K5545" s="7">
        <v>0</v>
      </c>
      <c r="L5545" s="7">
        <v>7463.16</v>
      </c>
      <c r="M5545" s="5">
        <v>0.18</v>
      </c>
      <c r="N5545" t="s">
        <v>3141</v>
      </c>
      <c r="O5545" t="s">
        <v>17</v>
      </c>
      <c r="P5545" t="s">
        <v>3150</v>
      </c>
      <c r="Q5545" t="s">
        <v>19</v>
      </c>
      <c r="R5545" t="s">
        <v>20</v>
      </c>
      <c r="S5545" t="s">
        <v>21</v>
      </c>
      <c r="T5545" t="s">
        <v>13310</v>
      </c>
      <c r="U5545" s="1">
        <v>45558</v>
      </c>
      <c r="V5545">
        <v>62</v>
      </c>
      <c r="W5545" t="str">
        <f t="shared" si="133"/>
        <v>60-89</v>
      </c>
    </row>
    <row r="5546" spans="1:23" x14ac:dyDescent="0.25">
      <c r="A5546" t="s">
        <v>5795</v>
      </c>
      <c r="B5546">
        <v>1261651178</v>
      </c>
      <c r="C5546">
        <v>5153050917</v>
      </c>
      <c r="D5546" s="1">
        <v>45320</v>
      </c>
      <c r="E5546">
        <v>99238</v>
      </c>
      <c r="F5546">
        <v>99214</v>
      </c>
      <c r="G5546" t="s">
        <v>3262</v>
      </c>
      <c r="H5546" s="34">
        <v>76713</v>
      </c>
      <c r="I5546" s="7">
        <v>59836</v>
      </c>
      <c r="J5546" s="7">
        <v>38106.800000000003</v>
      </c>
      <c r="K5546" s="7">
        <v>9762</v>
      </c>
      <c r="L5546" s="7">
        <v>11967.2</v>
      </c>
      <c r="M5546" s="5">
        <v>0.2</v>
      </c>
      <c r="N5546" t="s">
        <v>3140</v>
      </c>
      <c r="O5546" t="s">
        <v>27</v>
      </c>
      <c r="P5546" t="s">
        <v>97</v>
      </c>
      <c r="Q5546" t="s">
        <v>32</v>
      </c>
      <c r="R5546" t="s">
        <v>43</v>
      </c>
      <c r="S5546" t="s">
        <v>21</v>
      </c>
      <c r="T5546" t="s">
        <v>13310</v>
      </c>
      <c r="U5546" s="1">
        <v>45358</v>
      </c>
      <c r="V5546">
        <v>38</v>
      </c>
      <c r="W5546" t="str">
        <f t="shared" si="133"/>
        <v>30-59</v>
      </c>
    </row>
    <row r="5547" spans="1:23" x14ac:dyDescent="0.25">
      <c r="A5547" t="s">
        <v>5796</v>
      </c>
      <c r="B5547">
        <v>4189159863</v>
      </c>
      <c r="C5547">
        <v>2566268490</v>
      </c>
      <c r="D5547" s="1">
        <v>45360</v>
      </c>
      <c r="E5547">
        <v>99221</v>
      </c>
      <c r="F5547">
        <v>80053</v>
      </c>
      <c r="G5547" t="s">
        <v>136</v>
      </c>
      <c r="H5547" s="34">
        <v>65423</v>
      </c>
      <c r="I5547" s="7">
        <v>51030</v>
      </c>
      <c r="J5547" s="7">
        <v>35414</v>
      </c>
      <c r="K5547" s="7">
        <v>5410</v>
      </c>
      <c r="L5547" s="7">
        <v>10206</v>
      </c>
      <c r="M5547" s="5">
        <v>0.2</v>
      </c>
      <c r="N5547" t="s">
        <v>3140</v>
      </c>
      <c r="O5547" t="s">
        <v>30</v>
      </c>
      <c r="P5547" t="s">
        <v>58</v>
      </c>
      <c r="Q5547" t="s">
        <v>32</v>
      </c>
      <c r="R5547" t="s">
        <v>38</v>
      </c>
      <c r="S5547" t="s">
        <v>27</v>
      </c>
      <c r="T5547" t="s">
        <v>13310</v>
      </c>
      <c r="U5547" s="1">
        <v>45421</v>
      </c>
      <c r="V5547">
        <v>61</v>
      </c>
      <c r="W5547" t="str">
        <f t="shared" si="133"/>
        <v>60-89</v>
      </c>
    </row>
    <row r="5548" spans="1:23" x14ac:dyDescent="0.25">
      <c r="A5548" t="s">
        <v>5797</v>
      </c>
      <c r="B5548">
        <v>7477882428</v>
      </c>
      <c r="C5548">
        <v>9768944892</v>
      </c>
      <c r="D5548" s="1">
        <v>45466</v>
      </c>
      <c r="E5548">
        <v>99221</v>
      </c>
      <c r="F5548">
        <v>99202</v>
      </c>
      <c r="G5548" t="s">
        <v>178</v>
      </c>
      <c r="H5548" s="34">
        <v>77788</v>
      </c>
      <c r="I5548" s="7">
        <v>66120</v>
      </c>
      <c r="J5548" s="7">
        <v>54006.6</v>
      </c>
      <c r="K5548" s="7">
        <v>10791</v>
      </c>
      <c r="L5548" s="7">
        <v>1322.4</v>
      </c>
      <c r="M5548" s="5">
        <v>0.02</v>
      </c>
      <c r="N5548" t="s">
        <v>16</v>
      </c>
      <c r="O5548" t="s">
        <v>30</v>
      </c>
      <c r="P5548" t="s">
        <v>58</v>
      </c>
      <c r="Q5548" t="s">
        <v>32</v>
      </c>
      <c r="R5548" t="s">
        <v>26</v>
      </c>
      <c r="S5548" t="s">
        <v>27</v>
      </c>
      <c r="T5548" t="s">
        <v>13310</v>
      </c>
      <c r="U5548" s="1">
        <v>45539</v>
      </c>
      <c r="V5548">
        <v>73</v>
      </c>
      <c r="W5548" t="str">
        <f t="shared" si="133"/>
        <v>60-89</v>
      </c>
    </row>
    <row r="5549" spans="1:23" x14ac:dyDescent="0.25">
      <c r="A5549" t="s">
        <v>5798</v>
      </c>
      <c r="B5549">
        <v>7837922025</v>
      </c>
      <c r="C5549">
        <v>852859347</v>
      </c>
      <c r="D5549" s="1">
        <v>45475</v>
      </c>
      <c r="E5549">
        <v>99222</v>
      </c>
      <c r="F5549">
        <v>99215</v>
      </c>
      <c r="G5549" t="s">
        <v>268</v>
      </c>
      <c r="H5549" s="34">
        <v>82250</v>
      </c>
      <c r="I5549" s="7">
        <v>61688</v>
      </c>
      <c r="J5549" s="7">
        <v>52434.8</v>
      </c>
      <c r="K5549" s="7">
        <v>0</v>
      </c>
      <c r="L5549" s="7">
        <v>9253.2000000000007</v>
      </c>
      <c r="M5549" s="5">
        <v>0.15</v>
      </c>
      <c r="N5549" t="s">
        <v>1139</v>
      </c>
      <c r="O5549" t="s">
        <v>17</v>
      </c>
      <c r="P5549" t="s">
        <v>25</v>
      </c>
      <c r="Q5549" t="s">
        <v>32</v>
      </c>
      <c r="R5549" t="s">
        <v>27</v>
      </c>
      <c r="S5549" t="s">
        <v>21</v>
      </c>
      <c r="T5549" t="s">
        <v>13310</v>
      </c>
      <c r="U5549" s="1">
        <v>45642</v>
      </c>
      <c r="V5549">
        <v>167</v>
      </c>
      <c r="W5549" t="str">
        <f t="shared" si="133"/>
        <v>150-179</v>
      </c>
    </row>
    <row r="5550" spans="1:23" x14ac:dyDescent="0.25">
      <c r="A5550" t="s">
        <v>5799</v>
      </c>
      <c r="B5550">
        <v>6398373315</v>
      </c>
      <c r="C5550">
        <v>7677379921</v>
      </c>
      <c r="D5550" s="1">
        <v>45385</v>
      </c>
      <c r="E5550">
        <v>99213</v>
      </c>
      <c r="F5550">
        <v>99215</v>
      </c>
      <c r="G5550" t="s">
        <v>116</v>
      </c>
      <c r="H5550" s="34">
        <v>47306</v>
      </c>
      <c r="I5550" s="7">
        <v>34060</v>
      </c>
      <c r="J5550" s="7">
        <v>28110.2</v>
      </c>
      <c r="K5550" s="7">
        <v>3225</v>
      </c>
      <c r="L5550" s="7">
        <v>2724.8</v>
      </c>
      <c r="M5550" s="5">
        <v>0.08</v>
      </c>
      <c r="N5550" t="s">
        <v>24</v>
      </c>
      <c r="O5550" t="s">
        <v>30</v>
      </c>
      <c r="P5550" t="s">
        <v>18</v>
      </c>
      <c r="Q5550" t="s">
        <v>32</v>
      </c>
      <c r="R5550" t="s">
        <v>38</v>
      </c>
      <c r="S5550" t="s">
        <v>17</v>
      </c>
      <c r="T5550" t="s">
        <v>13311</v>
      </c>
      <c r="U5550" s="1">
        <v>45493</v>
      </c>
      <c r="V5550">
        <v>108</v>
      </c>
      <c r="W5550" t="str">
        <f t="shared" si="133"/>
        <v>90-119</v>
      </c>
    </row>
    <row r="5551" spans="1:23" x14ac:dyDescent="0.25">
      <c r="A5551" t="s">
        <v>5800</v>
      </c>
      <c r="B5551">
        <v>4697441339</v>
      </c>
      <c r="C5551">
        <v>2410936458</v>
      </c>
      <c r="D5551" s="1">
        <v>45483</v>
      </c>
      <c r="E5551">
        <v>99221</v>
      </c>
      <c r="F5551">
        <v>99212</v>
      </c>
      <c r="G5551" t="s">
        <v>3316</v>
      </c>
      <c r="H5551" s="34">
        <v>66665</v>
      </c>
      <c r="I5551" s="7">
        <v>54665</v>
      </c>
      <c r="J5551" s="7">
        <v>44825.3</v>
      </c>
      <c r="K5551" s="7">
        <v>0</v>
      </c>
      <c r="L5551" s="7">
        <v>9839.7000000000007</v>
      </c>
      <c r="M5551" s="5">
        <v>0.18</v>
      </c>
      <c r="N5551" t="s">
        <v>3141</v>
      </c>
      <c r="O5551" t="s">
        <v>17</v>
      </c>
      <c r="P5551" t="s">
        <v>25</v>
      </c>
      <c r="Q5551" t="s">
        <v>19</v>
      </c>
      <c r="R5551" t="s">
        <v>43</v>
      </c>
      <c r="S5551" t="s">
        <v>27</v>
      </c>
      <c r="T5551" t="s">
        <v>13311</v>
      </c>
      <c r="U5551" s="1">
        <v>45646</v>
      </c>
      <c r="V5551">
        <v>163</v>
      </c>
      <c r="W5551" t="str">
        <f t="shared" si="133"/>
        <v>150-179</v>
      </c>
    </row>
    <row r="5552" spans="1:23" x14ac:dyDescent="0.25">
      <c r="A5552" t="s">
        <v>5801</v>
      </c>
      <c r="B5552">
        <v>609650225</v>
      </c>
      <c r="C5552">
        <v>7858485358</v>
      </c>
      <c r="D5552" s="1">
        <v>45922</v>
      </c>
      <c r="E5552">
        <v>99233</v>
      </c>
      <c r="F5552">
        <v>99283</v>
      </c>
      <c r="G5552" t="s">
        <v>129</v>
      </c>
      <c r="H5552" s="34">
        <v>56364</v>
      </c>
      <c r="I5552" s="7">
        <v>42273</v>
      </c>
      <c r="J5552" s="7">
        <v>35932.050000000003</v>
      </c>
      <c r="K5552" s="7">
        <v>0</v>
      </c>
      <c r="L5552" s="7">
        <v>6340.95</v>
      </c>
      <c r="M5552" s="5">
        <v>0.15</v>
      </c>
      <c r="N5552" t="s">
        <v>1139</v>
      </c>
      <c r="O5552" t="s">
        <v>17</v>
      </c>
      <c r="P5552" t="s">
        <v>25</v>
      </c>
      <c r="Q5552" t="s">
        <v>19</v>
      </c>
      <c r="R5552" t="s">
        <v>21</v>
      </c>
      <c r="S5552" t="s">
        <v>17</v>
      </c>
      <c r="T5552" t="s">
        <v>13310</v>
      </c>
      <c r="U5552" s="1">
        <v>46007</v>
      </c>
      <c r="V5552">
        <v>85</v>
      </c>
      <c r="W5552" t="str">
        <f t="shared" si="133"/>
        <v>60-89</v>
      </c>
    </row>
    <row r="5553" spans="1:23" x14ac:dyDescent="0.25">
      <c r="A5553" t="s">
        <v>5802</v>
      </c>
      <c r="B5553">
        <v>2326028296</v>
      </c>
      <c r="C5553">
        <v>107706402</v>
      </c>
      <c r="D5553" s="1">
        <v>45321</v>
      </c>
      <c r="E5553">
        <v>99215</v>
      </c>
      <c r="F5553">
        <v>99203</v>
      </c>
      <c r="G5553" t="s">
        <v>209</v>
      </c>
      <c r="H5553" s="34">
        <v>74790</v>
      </c>
      <c r="I5553" s="7">
        <v>53849</v>
      </c>
      <c r="J5553" s="7">
        <v>41973.08</v>
      </c>
      <c r="K5553" s="7">
        <v>7568</v>
      </c>
      <c r="L5553" s="7">
        <v>4307.92</v>
      </c>
      <c r="M5553" s="5">
        <v>0.08</v>
      </c>
      <c r="N5553" t="s">
        <v>24</v>
      </c>
      <c r="O5553" t="s">
        <v>30</v>
      </c>
      <c r="P5553" t="s">
        <v>55</v>
      </c>
      <c r="Q5553" t="s">
        <v>19</v>
      </c>
      <c r="R5553" t="s">
        <v>21</v>
      </c>
      <c r="S5553" t="s">
        <v>21</v>
      </c>
      <c r="T5553" t="s">
        <v>13312</v>
      </c>
      <c r="U5553" s="1">
        <v>45423</v>
      </c>
      <c r="V5553">
        <v>102</v>
      </c>
      <c r="W5553" t="str">
        <f t="shared" si="133"/>
        <v>90-119</v>
      </c>
    </row>
    <row r="5554" spans="1:23" x14ac:dyDescent="0.25">
      <c r="A5554" t="s">
        <v>5803</v>
      </c>
      <c r="B5554">
        <v>6055917395</v>
      </c>
      <c r="C5554">
        <v>7805710462</v>
      </c>
      <c r="D5554" s="1">
        <v>45358</v>
      </c>
      <c r="E5554">
        <v>99238</v>
      </c>
      <c r="F5554">
        <v>90834</v>
      </c>
      <c r="G5554" t="s">
        <v>91</v>
      </c>
      <c r="H5554" s="34">
        <v>86860</v>
      </c>
      <c r="I5554" s="7">
        <v>68619</v>
      </c>
      <c r="J5554" s="7">
        <v>50527.96</v>
      </c>
      <c r="K5554" s="7">
        <v>7112</v>
      </c>
      <c r="L5554" s="7">
        <v>10979.04</v>
      </c>
      <c r="M5554" s="5">
        <v>0.16</v>
      </c>
      <c r="N5554" t="s">
        <v>1138</v>
      </c>
      <c r="O5554" t="s">
        <v>30</v>
      </c>
      <c r="P5554" t="s">
        <v>97</v>
      </c>
      <c r="Q5554" t="s">
        <v>32</v>
      </c>
      <c r="R5554" t="s">
        <v>21</v>
      </c>
      <c r="S5554" t="s">
        <v>21</v>
      </c>
      <c r="T5554" t="s">
        <v>13312</v>
      </c>
      <c r="U5554" s="1">
        <v>45525</v>
      </c>
      <c r="V5554">
        <v>167</v>
      </c>
      <c r="W5554" t="str">
        <f t="shared" si="133"/>
        <v>150-179</v>
      </c>
    </row>
    <row r="5555" spans="1:23" x14ac:dyDescent="0.25">
      <c r="A5555" t="s">
        <v>5804</v>
      </c>
      <c r="B5555">
        <v>4279571192</v>
      </c>
      <c r="C5555">
        <v>1493285538</v>
      </c>
      <c r="D5555" s="1">
        <v>45567</v>
      </c>
      <c r="E5555">
        <v>99231</v>
      </c>
      <c r="F5555">
        <v>99211</v>
      </c>
      <c r="G5555" t="s">
        <v>150</v>
      </c>
      <c r="H5555" s="34">
        <v>73396</v>
      </c>
      <c r="I5555" s="7">
        <v>60185</v>
      </c>
      <c r="J5555" s="7">
        <v>29856.7</v>
      </c>
      <c r="K5555" s="7">
        <v>19495</v>
      </c>
      <c r="L5555" s="7">
        <v>10833.3</v>
      </c>
      <c r="M5555" s="5">
        <v>0.18</v>
      </c>
      <c r="N5555" t="s">
        <v>3141</v>
      </c>
      <c r="O5555" t="s">
        <v>27</v>
      </c>
      <c r="P5555" t="s">
        <v>3146</v>
      </c>
      <c r="Q5555" t="s">
        <v>19</v>
      </c>
      <c r="R5555" t="s">
        <v>43</v>
      </c>
      <c r="S5555" t="s">
        <v>21</v>
      </c>
      <c r="T5555" t="s">
        <v>13312</v>
      </c>
      <c r="U5555" s="1">
        <v>45648</v>
      </c>
      <c r="V5555">
        <v>81</v>
      </c>
      <c r="W5555" t="str">
        <f t="shared" si="133"/>
        <v>60-89</v>
      </c>
    </row>
    <row r="5556" spans="1:23" x14ac:dyDescent="0.25">
      <c r="A5556" t="s">
        <v>5805</v>
      </c>
      <c r="B5556">
        <v>1005499223</v>
      </c>
      <c r="C5556">
        <v>4012406565</v>
      </c>
      <c r="D5556" s="1">
        <v>45416</v>
      </c>
      <c r="E5556">
        <v>99222</v>
      </c>
      <c r="F5556">
        <v>81000</v>
      </c>
      <c r="G5556" t="s">
        <v>219</v>
      </c>
      <c r="H5556" s="34">
        <v>64771</v>
      </c>
      <c r="I5556" s="7">
        <v>53112</v>
      </c>
      <c r="J5556" s="7">
        <v>26646.84</v>
      </c>
      <c r="K5556" s="7">
        <v>16905</v>
      </c>
      <c r="L5556" s="7">
        <v>9560.16</v>
      </c>
      <c r="M5556" s="5">
        <v>0.18</v>
      </c>
      <c r="N5556" t="s">
        <v>3141</v>
      </c>
      <c r="O5556" t="s">
        <v>27</v>
      </c>
      <c r="P5556" t="s">
        <v>55</v>
      </c>
      <c r="Q5556" t="s">
        <v>32</v>
      </c>
      <c r="R5556" t="s">
        <v>20</v>
      </c>
      <c r="S5556" t="s">
        <v>21</v>
      </c>
      <c r="T5556" t="s">
        <v>13311</v>
      </c>
      <c r="U5556" s="1">
        <v>45511</v>
      </c>
      <c r="V5556">
        <v>95</v>
      </c>
      <c r="W5556" t="str">
        <f t="shared" si="133"/>
        <v>90-119</v>
      </c>
    </row>
    <row r="5557" spans="1:23" x14ac:dyDescent="0.25">
      <c r="A5557" t="s">
        <v>5806</v>
      </c>
      <c r="B5557">
        <v>884755275</v>
      </c>
      <c r="C5557">
        <v>9080077924</v>
      </c>
      <c r="D5557" s="1">
        <v>45487</v>
      </c>
      <c r="E5557">
        <v>99213</v>
      </c>
      <c r="F5557">
        <v>80053</v>
      </c>
      <c r="G5557" t="s">
        <v>3331</v>
      </c>
      <c r="H5557" s="34">
        <v>96736</v>
      </c>
      <c r="I5557" s="7">
        <v>75454</v>
      </c>
      <c r="J5557" s="7">
        <v>52548.2</v>
      </c>
      <c r="K5557" s="7">
        <v>7815</v>
      </c>
      <c r="L5557" s="7">
        <v>15090.8</v>
      </c>
      <c r="M5557" s="5">
        <v>0.2</v>
      </c>
      <c r="N5557" t="s">
        <v>3140</v>
      </c>
      <c r="O5557" t="s">
        <v>30</v>
      </c>
      <c r="P5557" t="s">
        <v>58</v>
      </c>
      <c r="Q5557" t="s">
        <v>19</v>
      </c>
      <c r="R5557" t="s">
        <v>43</v>
      </c>
      <c r="S5557" t="s">
        <v>17</v>
      </c>
      <c r="T5557" t="s">
        <v>13311</v>
      </c>
      <c r="U5557" s="1">
        <v>45614</v>
      </c>
      <c r="V5557">
        <v>127</v>
      </c>
      <c r="W5557" t="str">
        <f t="shared" si="133"/>
        <v>120-149</v>
      </c>
    </row>
    <row r="5558" spans="1:23" x14ac:dyDescent="0.25">
      <c r="A5558" t="s">
        <v>5807</v>
      </c>
      <c r="B5558">
        <v>2518852681</v>
      </c>
      <c r="C5558">
        <v>3768488700</v>
      </c>
      <c r="D5558" s="1">
        <v>45663</v>
      </c>
      <c r="E5558">
        <v>99233</v>
      </c>
      <c r="F5558">
        <v>36415</v>
      </c>
      <c r="G5558" t="s">
        <v>3154</v>
      </c>
      <c r="H5558" s="34">
        <v>7165</v>
      </c>
      <c r="I5558" s="7">
        <v>5589</v>
      </c>
      <c r="J5558" s="7">
        <v>4090.2</v>
      </c>
      <c r="K5558" s="7">
        <v>381</v>
      </c>
      <c r="L5558" s="7">
        <v>1117.8</v>
      </c>
      <c r="M5558" s="5">
        <v>0.2</v>
      </c>
      <c r="N5558" t="s">
        <v>3140</v>
      </c>
      <c r="O5558" t="s">
        <v>30</v>
      </c>
      <c r="P5558" t="s">
        <v>3148</v>
      </c>
      <c r="Q5558" t="s">
        <v>32</v>
      </c>
      <c r="R5558" t="s">
        <v>26</v>
      </c>
      <c r="S5558" t="s">
        <v>21</v>
      </c>
      <c r="T5558" t="s">
        <v>13312</v>
      </c>
      <c r="U5558" s="1">
        <v>45764</v>
      </c>
      <c r="V5558">
        <v>101</v>
      </c>
      <c r="W5558" t="str">
        <f t="shared" si="133"/>
        <v>90-119</v>
      </c>
    </row>
    <row r="5559" spans="1:23" x14ac:dyDescent="0.25">
      <c r="A5559" t="s">
        <v>5808</v>
      </c>
      <c r="B5559">
        <v>8959341578</v>
      </c>
      <c r="C5559">
        <v>8513974901</v>
      </c>
      <c r="D5559" s="1">
        <v>45712</v>
      </c>
      <c r="E5559">
        <v>99223</v>
      </c>
      <c r="F5559">
        <v>99205</v>
      </c>
      <c r="G5559" t="s">
        <v>187</v>
      </c>
      <c r="H5559" s="34">
        <v>8057</v>
      </c>
      <c r="I5559" s="7">
        <v>6848</v>
      </c>
      <c r="J5559" s="7">
        <v>5310.04</v>
      </c>
      <c r="K5559" s="7">
        <v>1401</v>
      </c>
      <c r="L5559" s="7">
        <v>136.96</v>
      </c>
      <c r="M5559" s="5">
        <v>0.02</v>
      </c>
      <c r="N5559" t="s">
        <v>16</v>
      </c>
      <c r="O5559" t="s">
        <v>27</v>
      </c>
      <c r="P5559" t="s">
        <v>3147</v>
      </c>
      <c r="Q5559" t="s">
        <v>32</v>
      </c>
      <c r="R5559" t="s">
        <v>26</v>
      </c>
      <c r="S5559" t="s">
        <v>21</v>
      </c>
      <c r="T5559" t="s">
        <v>13311</v>
      </c>
      <c r="U5559" s="1">
        <v>45780</v>
      </c>
      <c r="V5559">
        <v>68</v>
      </c>
      <c r="W5559" t="str">
        <f t="shared" si="133"/>
        <v>60-89</v>
      </c>
    </row>
    <row r="5560" spans="1:23" x14ac:dyDescent="0.25">
      <c r="A5560" t="s">
        <v>5809</v>
      </c>
      <c r="B5560">
        <v>310625562</v>
      </c>
      <c r="C5560">
        <v>5380676400</v>
      </c>
      <c r="D5560" s="1">
        <v>45485</v>
      </c>
      <c r="E5560">
        <v>99221</v>
      </c>
      <c r="F5560">
        <v>81000</v>
      </c>
      <c r="G5560" t="s">
        <v>3253</v>
      </c>
      <c r="H5560" s="34">
        <v>79064</v>
      </c>
      <c r="I5560" s="7">
        <v>51392</v>
      </c>
      <c r="J5560" s="7">
        <v>40943.96</v>
      </c>
      <c r="K5560" s="7">
        <v>4281</v>
      </c>
      <c r="L5560" s="7">
        <v>6167.04</v>
      </c>
      <c r="M5560" s="5">
        <v>0.12</v>
      </c>
      <c r="N5560" t="s">
        <v>46</v>
      </c>
      <c r="O5560" t="s">
        <v>30</v>
      </c>
      <c r="P5560" t="s">
        <v>3148</v>
      </c>
      <c r="Q5560" t="s">
        <v>19</v>
      </c>
      <c r="R5560" t="s">
        <v>21</v>
      </c>
      <c r="S5560" t="s">
        <v>27</v>
      </c>
      <c r="T5560" t="s">
        <v>13310</v>
      </c>
      <c r="U5560" s="1">
        <v>45599</v>
      </c>
      <c r="V5560">
        <v>114</v>
      </c>
      <c r="W5560" t="str">
        <f t="shared" si="133"/>
        <v>90-119</v>
      </c>
    </row>
    <row r="5561" spans="1:23" x14ac:dyDescent="0.25">
      <c r="A5561" t="s">
        <v>5810</v>
      </c>
      <c r="B5561">
        <v>6064863517</v>
      </c>
      <c r="C5561">
        <v>311606792</v>
      </c>
      <c r="D5561" s="1">
        <v>45909</v>
      </c>
      <c r="E5561">
        <v>99233</v>
      </c>
      <c r="F5561">
        <v>99292</v>
      </c>
      <c r="G5561" t="s">
        <v>3269</v>
      </c>
      <c r="H5561" s="34">
        <v>19640</v>
      </c>
      <c r="I5561" s="7">
        <v>16105</v>
      </c>
      <c r="J5561" s="7">
        <v>13206.1</v>
      </c>
      <c r="K5561" s="7">
        <v>0</v>
      </c>
      <c r="L5561" s="7">
        <v>2898.9</v>
      </c>
      <c r="M5561" s="5">
        <v>0.18</v>
      </c>
      <c r="N5561" t="s">
        <v>3141</v>
      </c>
      <c r="O5561" t="s">
        <v>17</v>
      </c>
      <c r="P5561" t="s">
        <v>3148</v>
      </c>
      <c r="Q5561" t="s">
        <v>32</v>
      </c>
      <c r="R5561" t="s">
        <v>26</v>
      </c>
      <c r="S5561" t="s">
        <v>17</v>
      </c>
      <c r="T5561" t="s">
        <v>13312</v>
      </c>
      <c r="U5561" s="1">
        <v>46035</v>
      </c>
      <c r="V5561">
        <v>126</v>
      </c>
      <c r="W5561" t="str">
        <f t="shared" si="133"/>
        <v>120-149</v>
      </c>
    </row>
    <row r="5562" spans="1:23" x14ac:dyDescent="0.25">
      <c r="A5562" t="s">
        <v>5811</v>
      </c>
      <c r="B5562">
        <v>1370977748</v>
      </c>
      <c r="C5562">
        <v>8735651473</v>
      </c>
      <c r="D5562" s="1">
        <v>45319</v>
      </c>
      <c r="E5562">
        <v>99223</v>
      </c>
      <c r="F5562">
        <v>99214</v>
      </c>
      <c r="G5562" t="s">
        <v>3488</v>
      </c>
      <c r="H5562" s="34">
        <v>75858</v>
      </c>
      <c r="I5562" s="7">
        <v>64479</v>
      </c>
      <c r="J5562" s="7">
        <v>46191.42</v>
      </c>
      <c r="K5562" s="7">
        <v>16998</v>
      </c>
      <c r="L5562" s="7">
        <v>1289.58</v>
      </c>
      <c r="M5562" s="5">
        <v>0.02</v>
      </c>
      <c r="N5562" t="s">
        <v>16</v>
      </c>
      <c r="O5562" t="s">
        <v>27</v>
      </c>
      <c r="P5562" t="s">
        <v>31</v>
      </c>
      <c r="Q5562" t="s">
        <v>19</v>
      </c>
      <c r="R5562" t="s">
        <v>27</v>
      </c>
      <c r="S5562" t="s">
        <v>17</v>
      </c>
      <c r="T5562" t="s">
        <v>13310</v>
      </c>
      <c r="U5562" s="1">
        <v>45382</v>
      </c>
      <c r="V5562">
        <v>63</v>
      </c>
      <c r="W5562" t="str">
        <f t="shared" si="133"/>
        <v>60-89</v>
      </c>
    </row>
    <row r="5563" spans="1:23" x14ac:dyDescent="0.25">
      <c r="A5563" t="s">
        <v>5812</v>
      </c>
      <c r="B5563">
        <v>439819150</v>
      </c>
      <c r="C5563">
        <v>9201844016</v>
      </c>
      <c r="D5563" s="1">
        <v>45349</v>
      </c>
      <c r="E5563">
        <v>99233</v>
      </c>
      <c r="F5563">
        <v>85025</v>
      </c>
      <c r="G5563" t="s">
        <v>65</v>
      </c>
      <c r="H5563" s="34">
        <v>73269</v>
      </c>
      <c r="I5563" s="7">
        <v>54952</v>
      </c>
      <c r="J5563" s="7">
        <v>41385.199999999997</v>
      </c>
      <c r="K5563" s="7">
        <v>5324</v>
      </c>
      <c r="L5563" s="7">
        <v>8242.7999999999993</v>
      </c>
      <c r="M5563" s="5">
        <v>0.15</v>
      </c>
      <c r="N5563" t="s">
        <v>1139</v>
      </c>
      <c r="O5563" t="s">
        <v>30</v>
      </c>
      <c r="P5563" t="s">
        <v>3148</v>
      </c>
      <c r="Q5563" t="s">
        <v>19</v>
      </c>
      <c r="R5563" t="s">
        <v>43</v>
      </c>
      <c r="S5563" t="s">
        <v>17</v>
      </c>
      <c r="T5563" t="s">
        <v>13310</v>
      </c>
      <c r="U5563" s="1">
        <v>45386</v>
      </c>
      <c r="V5563">
        <v>37</v>
      </c>
      <c r="W5563" t="str">
        <f t="shared" si="133"/>
        <v>30-59</v>
      </c>
    </row>
    <row r="5564" spans="1:23" x14ac:dyDescent="0.25">
      <c r="A5564" t="s">
        <v>5813</v>
      </c>
      <c r="B5564">
        <v>4813154002</v>
      </c>
      <c r="C5564">
        <v>6377183169</v>
      </c>
      <c r="D5564" s="1">
        <v>45401</v>
      </c>
      <c r="E5564">
        <v>99214</v>
      </c>
      <c r="F5564">
        <v>99291</v>
      </c>
      <c r="G5564" t="s">
        <v>3306</v>
      </c>
      <c r="H5564" s="34">
        <v>24049</v>
      </c>
      <c r="I5564" s="7">
        <v>15632</v>
      </c>
      <c r="J5564" s="7">
        <v>11591.16</v>
      </c>
      <c r="K5564" s="7">
        <v>2165</v>
      </c>
      <c r="L5564" s="7">
        <v>1875.84</v>
      </c>
      <c r="M5564" s="5">
        <v>0.12</v>
      </c>
      <c r="N5564" t="s">
        <v>46</v>
      </c>
      <c r="O5564" t="s">
        <v>27</v>
      </c>
      <c r="P5564" t="s">
        <v>97</v>
      </c>
      <c r="Q5564" t="s">
        <v>32</v>
      </c>
      <c r="R5564" t="s">
        <v>20</v>
      </c>
      <c r="S5564" t="s">
        <v>17</v>
      </c>
      <c r="T5564" t="s">
        <v>13310</v>
      </c>
      <c r="U5564" s="1">
        <v>45541</v>
      </c>
      <c r="V5564">
        <v>140</v>
      </c>
      <c r="W5564" t="str">
        <f t="shared" si="133"/>
        <v>120-149</v>
      </c>
    </row>
    <row r="5565" spans="1:23" x14ac:dyDescent="0.25">
      <c r="A5565" t="s">
        <v>5814</v>
      </c>
      <c r="B5565">
        <v>3123943683</v>
      </c>
      <c r="C5565">
        <v>1524682397</v>
      </c>
      <c r="D5565" s="1">
        <v>45362</v>
      </c>
      <c r="E5565">
        <v>99232</v>
      </c>
      <c r="F5565">
        <v>99291</v>
      </c>
      <c r="G5565" t="s">
        <v>3227</v>
      </c>
      <c r="H5565" s="34">
        <v>49244</v>
      </c>
      <c r="I5565" s="7">
        <v>39395</v>
      </c>
      <c r="J5565" s="7">
        <v>29850.7</v>
      </c>
      <c r="K5565" s="7">
        <v>4029</v>
      </c>
      <c r="L5565" s="7">
        <v>5515.3</v>
      </c>
      <c r="M5565" s="5">
        <v>0.14000000000000001</v>
      </c>
      <c r="N5565" t="s">
        <v>1135</v>
      </c>
      <c r="O5565" t="s">
        <v>30</v>
      </c>
      <c r="P5565" t="s">
        <v>3148</v>
      </c>
      <c r="Q5565" t="s">
        <v>32</v>
      </c>
      <c r="R5565" t="s">
        <v>27</v>
      </c>
      <c r="S5565" t="s">
        <v>27</v>
      </c>
      <c r="T5565" t="s">
        <v>13312</v>
      </c>
      <c r="U5565" s="1">
        <v>45466</v>
      </c>
      <c r="V5565">
        <v>104</v>
      </c>
      <c r="W5565" t="str">
        <f t="shared" si="133"/>
        <v>90-119</v>
      </c>
    </row>
    <row r="5566" spans="1:23" x14ac:dyDescent="0.25">
      <c r="A5566" t="s">
        <v>5815</v>
      </c>
      <c r="B5566">
        <v>7517887163</v>
      </c>
      <c r="C5566">
        <v>3208189875</v>
      </c>
      <c r="D5566" s="1">
        <v>45787</v>
      </c>
      <c r="E5566">
        <v>99215</v>
      </c>
      <c r="F5566">
        <v>80053</v>
      </c>
      <c r="G5566" t="s">
        <v>318</v>
      </c>
      <c r="H5566" s="34">
        <v>37426</v>
      </c>
      <c r="I5566" s="7">
        <v>28070</v>
      </c>
      <c r="J5566" s="7">
        <v>22080.5</v>
      </c>
      <c r="K5566" s="7">
        <v>1779</v>
      </c>
      <c r="L5566" s="7">
        <v>4210.5</v>
      </c>
      <c r="M5566" s="5">
        <v>0.15</v>
      </c>
      <c r="N5566" t="s">
        <v>1139</v>
      </c>
      <c r="O5566" t="s">
        <v>30</v>
      </c>
      <c r="P5566" t="s">
        <v>35</v>
      </c>
      <c r="Q5566" t="s">
        <v>32</v>
      </c>
      <c r="R5566" t="s">
        <v>20</v>
      </c>
      <c r="S5566" t="s">
        <v>21</v>
      </c>
      <c r="T5566" t="s">
        <v>13310</v>
      </c>
      <c r="U5566" s="1">
        <v>45834</v>
      </c>
      <c r="V5566">
        <v>47</v>
      </c>
      <c r="W5566" t="str">
        <f t="shared" si="133"/>
        <v>30-59</v>
      </c>
    </row>
    <row r="5567" spans="1:23" x14ac:dyDescent="0.25">
      <c r="A5567" t="s">
        <v>5816</v>
      </c>
      <c r="B5567">
        <v>7930069374</v>
      </c>
      <c r="C5567">
        <v>7237601905</v>
      </c>
      <c r="D5567" s="1">
        <v>45951</v>
      </c>
      <c r="E5567">
        <v>99231</v>
      </c>
      <c r="F5567">
        <v>99284</v>
      </c>
      <c r="G5567" t="s">
        <v>495</v>
      </c>
      <c r="H5567" s="34">
        <v>26566</v>
      </c>
      <c r="I5567" s="7">
        <v>19925</v>
      </c>
      <c r="J5567" s="7">
        <v>16936.25</v>
      </c>
      <c r="K5567" s="7">
        <v>0</v>
      </c>
      <c r="L5567" s="7">
        <v>2988.75</v>
      </c>
      <c r="M5567" s="5">
        <v>0.15</v>
      </c>
      <c r="N5567" t="s">
        <v>1139</v>
      </c>
      <c r="O5567" t="s">
        <v>17</v>
      </c>
      <c r="P5567" t="s">
        <v>3147</v>
      </c>
      <c r="Q5567" t="s">
        <v>19</v>
      </c>
      <c r="R5567" t="s">
        <v>20</v>
      </c>
      <c r="S5567" t="s">
        <v>27</v>
      </c>
      <c r="T5567" t="s">
        <v>13310</v>
      </c>
      <c r="U5567" s="1">
        <v>46077</v>
      </c>
      <c r="V5567">
        <v>126</v>
      </c>
      <c r="W5567" t="str">
        <f t="shared" si="133"/>
        <v>120-149</v>
      </c>
    </row>
    <row r="5568" spans="1:23" x14ac:dyDescent="0.25">
      <c r="A5568" t="s">
        <v>5817</v>
      </c>
      <c r="B5568">
        <v>6370284372</v>
      </c>
      <c r="C5568">
        <v>5327608353</v>
      </c>
      <c r="D5568" s="1">
        <v>45693</v>
      </c>
      <c r="E5568">
        <v>99232</v>
      </c>
      <c r="F5568">
        <v>99201</v>
      </c>
      <c r="G5568" t="s">
        <v>3269</v>
      </c>
      <c r="H5568" s="34">
        <v>59798</v>
      </c>
      <c r="I5568" s="7">
        <v>38869</v>
      </c>
      <c r="J5568" s="7">
        <v>34204.720000000001</v>
      </c>
      <c r="K5568" s="7">
        <v>0</v>
      </c>
      <c r="L5568" s="7">
        <v>4664.28</v>
      </c>
      <c r="M5568" s="5">
        <v>0.12</v>
      </c>
      <c r="N5568" t="s">
        <v>46</v>
      </c>
      <c r="O5568" t="s">
        <v>17</v>
      </c>
      <c r="P5568" t="s">
        <v>25</v>
      </c>
      <c r="Q5568" t="s">
        <v>32</v>
      </c>
      <c r="R5568" t="s">
        <v>38</v>
      </c>
      <c r="S5568" t="s">
        <v>17</v>
      </c>
      <c r="T5568" t="s">
        <v>13312</v>
      </c>
      <c r="U5568" s="1">
        <v>45851</v>
      </c>
      <c r="V5568">
        <v>158</v>
      </c>
      <c r="W5568" t="str">
        <f t="shared" si="133"/>
        <v>150-179</v>
      </c>
    </row>
    <row r="5569" spans="1:23" x14ac:dyDescent="0.25">
      <c r="A5569" t="s">
        <v>5818</v>
      </c>
      <c r="B5569">
        <v>6333881991</v>
      </c>
      <c r="C5569">
        <v>3930740833</v>
      </c>
      <c r="D5569" s="1">
        <v>45743</v>
      </c>
      <c r="E5569">
        <v>99213</v>
      </c>
      <c r="F5569">
        <v>99215</v>
      </c>
      <c r="G5569" t="s">
        <v>34</v>
      </c>
      <c r="H5569" s="34">
        <v>92894</v>
      </c>
      <c r="I5569" s="7">
        <v>78960</v>
      </c>
      <c r="J5569" s="7">
        <v>77380.800000000003</v>
      </c>
      <c r="K5569" s="7">
        <v>0</v>
      </c>
      <c r="L5569" s="7">
        <v>1579.2</v>
      </c>
      <c r="M5569" s="5">
        <v>0.02</v>
      </c>
      <c r="N5569" t="s">
        <v>16</v>
      </c>
      <c r="O5569" t="s">
        <v>17</v>
      </c>
      <c r="P5569" t="s">
        <v>40</v>
      </c>
      <c r="Q5569" t="s">
        <v>32</v>
      </c>
      <c r="R5569" t="s">
        <v>26</v>
      </c>
      <c r="S5569" t="s">
        <v>17</v>
      </c>
      <c r="T5569" t="s">
        <v>13311</v>
      </c>
      <c r="U5569" s="1">
        <v>45837</v>
      </c>
      <c r="V5569">
        <v>94</v>
      </c>
      <c r="W5569" t="str">
        <f t="shared" si="133"/>
        <v>90-119</v>
      </c>
    </row>
    <row r="5570" spans="1:23" x14ac:dyDescent="0.25">
      <c r="A5570" t="s">
        <v>5819</v>
      </c>
      <c r="B5570">
        <v>1791967865</v>
      </c>
      <c r="C5570">
        <v>837430742</v>
      </c>
      <c r="D5570" s="1">
        <v>45460</v>
      </c>
      <c r="E5570">
        <v>99238</v>
      </c>
      <c r="F5570">
        <v>71046</v>
      </c>
      <c r="G5570" t="s">
        <v>3337</v>
      </c>
      <c r="H5570" s="34">
        <v>62570</v>
      </c>
      <c r="I5570" s="7">
        <v>48805</v>
      </c>
      <c r="J5570" s="7">
        <v>36574</v>
      </c>
      <c r="K5570" s="7">
        <v>2470</v>
      </c>
      <c r="L5570" s="7">
        <v>9761</v>
      </c>
      <c r="M5570" s="5">
        <v>0.2</v>
      </c>
      <c r="N5570" t="s">
        <v>3140</v>
      </c>
      <c r="O5570" t="s">
        <v>30</v>
      </c>
      <c r="P5570" t="s">
        <v>3146</v>
      </c>
      <c r="Q5570" t="s">
        <v>19</v>
      </c>
      <c r="R5570" t="s">
        <v>26</v>
      </c>
      <c r="S5570" t="s">
        <v>21</v>
      </c>
      <c r="T5570" t="s">
        <v>13311</v>
      </c>
      <c r="U5570" s="1">
        <v>45562</v>
      </c>
      <c r="V5570">
        <v>102</v>
      </c>
      <c r="W5570" t="str">
        <f t="shared" si="133"/>
        <v>90-119</v>
      </c>
    </row>
    <row r="5571" spans="1:23" x14ac:dyDescent="0.25">
      <c r="A5571" t="s">
        <v>5820</v>
      </c>
      <c r="B5571">
        <v>9730865994</v>
      </c>
      <c r="C5571">
        <v>5087072441</v>
      </c>
      <c r="D5571" s="1">
        <v>45422</v>
      </c>
      <c r="E5571">
        <v>99232</v>
      </c>
      <c r="F5571">
        <v>99213</v>
      </c>
      <c r="G5571" t="s">
        <v>3258</v>
      </c>
      <c r="H5571" s="34">
        <v>99218</v>
      </c>
      <c r="I5571" s="7">
        <v>74414</v>
      </c>
      <c r="J5571" s="7">
        <v>52260.9</v>
      </c>
      <c r="K5571" s="7">
        <v>10991</v>
      </c>
      <c r="L5571" s="7">
        <v>11162.1</v>
      </c>
      <c r="M5571" s="5">
        <v>0.15</v>
      </c>
      <c r="N5571" t="s">
        <v>1139</v>
      </c>
      <c r="O5571" t="s">
        <v>30</v>
      </c>
      <c r="P5571" t="s">
        <v>18</v>
      </c>
      <c r="Q5571" t="s">
        <v>19</v>
      </c>
      <c r="R5571" t="s">
        <v>43</v>
      </c>
      <c r="S5571" t="s">
        <v>27</v>
      </c>
      <c r="T5571" t="s">
        <v>13311</v>
      </c>
      <c r="U5571" s="1">
        <v>45556</v>
      </c>
      <c r="V5571">
        <v>134</v>
      </c>
      <c r="W5571" t="str">
        <f t="shared" ref="W5571:W5634" si="134">IF(V5571="","",IF(V5571&lt;30,"0-29",IF(V5571&lt;60,"30-59",IF(V5571&lt;90,"60-89",IF(V5571&lt;120,"90-119",IF(V5571&lt;150,"120-149",IF(V5571&lt;180,"150-179",IF(V5571&lt;210,"180-209",IF(V5571&lt;240,"210-239",IF(V5571&lt;270,"240-269",IF(V5571&lt;300,"270-299",IF(V5571&lt;330,"300-329",IF(V5571&lt;360,"330-359","360+")))))))))))))</f>
        <v>120-149</v>
      </c>
    </row>
    <row r="5572" spans="1:23" x14ac:dyDescent="0.25">
      <c r="A5572" t="s">
        <v>5821</v>
      </c>
      <c r="B5572">
        <v>4742853736</v>
      </c>
      <c r="C5572">
        <v>7168712983</v>
      </c>
      <c r="D5572" s="1">
        <v>45700</v>
      </c>
      <c r="E5572">
        <v>99213</v>
      </c>
      <c r="F5572">
        <v>90834</v>
      </c>
      <c r="G5572" t="s">
        <v>320</v>
      </c>
      <c r="H5572" s="34">
        <v>41388</v>
      </c>
      <c r="I5572" s="7">
        <v>33938</v>
      </c>
      <c r="J5572" s="7">
        <v>22795.16</v>
      </c>
      <c r="K5572" s="7">
        <v>5034</v>
      </c>
      <c r="L5572" s="7">
        <v>6108.84</v>
      </c>
      <c r="M5572" s="5">
        <v>0.18</v>
      </c>
      <c r="N5572" t="s">
        <v>3141</v>
      </c>
      <c r="O5572" t="s">
        <v>27</v>
      </c>
      <c r="P5572" t="s">
        <v>3146</v>
      </c>
      <c r="Q5572" t="s">
        <v>32</v>
      </c>
      <c r="R5572" t="s">
        <v>21</v>
      </c>
      <c r="S5572" t="s">
        <v>27</v>
      </c>
      <c r="T5572" t="s">
        <v>13311</v>
      </c>
      <c r="U5572" s="1">
        <v>45737</v>
      </c>
      <c r="V5572">
        <v>37</v>
      </c>
      <c r="W5572" t="str">
        <f t="shared" si="134"/>
        <v>30-59</v>
      </c>
    </row>
    <row r="5573" spans="1:23" x14ac:dyDescent="0.25">
      <c r="A5573" t="s">
        <v>5822</v>
      </c>
      <c r="B5573">
        <v>886428624</v>
      </c>
      <c r="C5573">
        <v>6633660442</v>
      </c>
      <c r="D5573" s="1">
        <v>45464</v>
      </c>
      <c r="E5573">
        <v>99223</v>
      </c>
      <c r="F5573">
        <v>99204</v>
      </c>
      <c r="G5573" t="s">
        <v>3183</v>
      </c>
      <c r="H5573" s="34">
        <v>57503</v>
      </c>
      <c r="I5573" s="7">
        <v>41402</v>
      </c>
      <c r="J5573" s="7">
        <v>32709.84</v>
      </c>
      <c r="K5573" s="7">
        <v>5380</v>
      </c>
      <c r="L5573" s="7">
        <v>3312.16</v>
      </c>
      <c r="M5573" s="5">
        <v>0.08</v>
      </c>
      <c r="N5573" t="s">
        <v>24</v>
      </c>
      <c r="O5573" t="s">
        <v>27</v>
      </c>
      <c r="P5573" t="s">
        <v>3147</v>
      </c>
      <c r="Q5573" t="s">
        <v>32</v>
      </c>
      <c r="R5573" t="s">
        <v>21</v>
      </c>
      <c r="S5573" t="s">
        <v>27</v>
      </c>
      <c r="T5573" t="s">
        <v>13312</v>
      </c>
      <c r="U5573" s="1">
        <v>45536</v>
      </c>
      <c r="V5573">
        <v>72</v>
      </c>
      <c r="W5573" t="str">
        <f t="shared" si="134"/>
        <v>60-89</v>
      </c>
    </row>
    <row r="5574" spans="1:23" x14ac:dyDescent="0.25">
      <c r="A5574" t="s">
        <v>5823</v>
      </c>
      <c r="B5574">
        <v>9198335699</v>
      </c>
      <c r="C5574">
        <v>9279911452</v>
      </c>
      <c r="D5574" s="1">
        <v>45609</v>
      </c>
      <c r="E5574">
        <v>99221</v>
      </c>
      <c r="F5574">
        <v>99284</v>
      </c>
      <c r="G5574" t="s">
        <v>3702</v>
      </c>
      <c r="H5574" s="34">
        <v>89460</v>
      </c>
      <c r="I5574" s="7">
        <v>71568</v>
      </c>
      <c r="J5574" s="7">
        <v>61548.480000000003</v>
      </c>
      <c r="K5574" s="7">
        <v>0</v>
      </c>
      <c r="L5574" s="7">
        <v>10019.52</v>
      </c>
      <c r="M5574" s="5">
        <v>0.14000000000000001</v>
      </c>
      <c r="N5574" t="s">
        <v>1135</v>
      </c>
      <c r="O5574" t="s">
        <v>17</v>
      </c>
      <c r="P5574" t="s">
        <v>35</v>
      </c>
      <c r="Q5574" t="s">
        <v>19</v>
      </c>
      <c r="R5574" t="s">
        <v>27</v>
      </c>
      <c r="S5574" t="s">
        <v>17</v>
      </c>
      <c r="T5574" t="s">
        <v>13310</v>
      </c>
      <c r="U5574" s="1">
        <v>45723</v>
      </c>
      <c r="V5574">
        <v>114</v>
      </c>
      <c r="W5574" t="str">
        <f t="shared" si="134"/>
        <v>90-119</v>
      </c>
    </row>
    <row r="5575" spans="1:23" x14ac:dyDescent="0.25">
      <c r="A5575" t="s">
        <v>5824</v>
      </c>
      <c r="B5575">
        <v>214505235</v>
      </c>
      <c r="C5575">
        <v>306722257</v>
      </c>
      <c r="D5575" s="1">
        <v>45479</v>
      </c>
      <c r="E5575">
        <v>99214</v>
      </c>
      <c r="F5575">
        <v>99214</v>
      </c>
      <c r="G5575" t="s">
        <v>3741</v>
      </c>
      <c r="H5575" s="34">
        <v>15043</v>
      </c>
      <c r="I5575" s="7">
        <v>11884</v>
      </c>
      <c r="J5575" s="7">
        <v>9982.56</v>
      </c>
      <c r="K5575" s="7">
        <v>0</v>
      </c>
      <c r="L5575" s="7">
        <v>1901.44</v>
      </c>
      <c r="M5575" s="5">
        <v>0.16</v>
      </c>
      <c r="N5575" t="s">
        <v>1138</v>
      </c>
      <c r="O5575" t="s">
        <v>17</v>
      </c>
      <c r="P5575" t="s">
        <v>3148</v>
      </c>
      <c r="Q5575" t="s">
        <v>19</v>
      </c>
      <c r="R5575" t="s">
        <v>27</v>
      </c>
      <c r="S5575" t="s">
        <v>17</v>
      </c>
      <c r="T5575" t="s">
        <v>13311</v>
      </c>
      <c r="U5575" s="1">
        <v>45564</v>
      </c>
      <c r="V5575">
        <v>85</v>
      </c>
      <c r="W5575" t="str">
        <f t="shared" si="134"/>
        <v>60-89</v>
      </c>
    </row>
    <row r="5576" spans="1:23" x14ac:dyDescent="0.25">
      <c r="A5576" t="s">
        <v>5825</v>
      </c>
      <c r="B5576">
        <v>2481253198</v>
      </c>
      <c r="C5576">
        <v>2534380421</v>
      </c>
      <c r="D5576" s="1">
        <v>45343</v>
      </c>
      <c r="E5576">
        <v>99214</v>
      </c>
      <c r="F5576">
        <v>97110</v>
      </c>
      <c r="G5576" t="s">
        <v>3247</v>
      </c>
      <c r="H5576" s="34">
        <v>36395</v>
      </c>
      <c r="I5576" s="7">
        <v>28388</v>
      </c>
      <c r="J5576" s="7">
        <v>20540.400000000001</v>
      </c>
      <c r="K5576" s="7">
        <v>2170</v>
      </c>
      <c r="L5576" s="7">
        <v>5677.6</v>
      </c>
      <c r="M5576" s="5">
        <v>0.2</v>
      </c>
      <c r="N5576" t="s">
        <v>3140</v>
      </c>
      <c r="O5576" t="s">
        <v>30</v>
      </c>
      <c r="P5576" t="s">
        <v>3150</v>
      </c>
      <c r="Q5576" t="s">
        <v>32</v>
      </c>
      <c r="R5576" t="s">
        <v>26</v>
      </c>
      <c r="S5576" t="s">
        <v>21</v>
      </c>
      <c r="T5576" t="s">
        <v>13312</v>
      </c>
      <c r="U5576" s="1">
        <v>45421</v>
      </c>
      <c r="V5576">
        <v>78</v>
      </c>
      <c r="W5576" t="str">
        <f t="shared" si="134"/>
        <v>60-89</v>
      </c>
    </row>
    <row r="5577" spans="1:23" x14ac:dyDescent="0.25">
      <c r="A5577" t="s">
        <v>5826</v>
      </c>
      <c r="B5577">
        <v>8102379091</v>
      </c>
      <c r="C5577">
        <v>2492623465</v>
      </c>
      <c r="D5577" s="1">
        <v>45786</v>
      </c>
      <c r="E5577">
        <v>99215</v>
      </c>
      <c r="F5577">
        <v>99205</v>
      </c>
      <c r="G5577" t="s">
        <v>3187</v>
      </c>
      <c r="H5577" s="34">
        <v>25088</v>
      </c>
      <c r="I5577" s="7">
        <v>19820</v>
      </c>
      <c r="J5577" s="7">
        <v>10725.8</v>
      </c>
      <c r="K5577" s="7">
        <v>5923</v>
      </c>
      <c r="L5577" s="7">
        <v>3171.2</v>
      </c>
      <c r="M5577" s="5">
        <v>0.16</v>
      </c>
      <c r="N5577" t="s">
        <v>1138</v>
      </c>
      <c r="O5577" t="s">
        <v>27</v>
      </c>
      <c r="P5577" t="s">
        <v>25</v>
      </c>
      <c r="Q5577" t="s">
        <v>32</v>
      </c>
      <c r="R5577" t="s">
        <v>20</v>
      </c>
      <c r="S5577" t="s">
        <v>27</v>
      </c>
      <c r="T5577" t="s">
        <v>13310</v>
      </c>
      <c r="U5577" s="1">
        <v>45875</v>
      </c>
      <c r="V5577">
        <v>89</v>
      </c>
      <c r="W5577" t="str">
        <f t="shared" si="134"/>
        <v>60-89</v>
      </c>
    </row>
    <row r="5578" spans="1:23" x14ac:dyDescent="0.25">
      <c r="A5578" t="s">
        <v>5827</v>
      </c>
      <c r="B5578">
        <v>2930062336</v>
      </c>
      <c r="C5578">
        <v>1686650999</v>
      </c>
      <c r="D5578" s="1">
        <v>45540</v>
      </c>
      <c r="E5578">
        <v>99213</v>
      </c>
      <c r="F5578">
        <v>99281</v>
      </c>
      <c r="G5578" t="s">
        <v>104</v>
      </c>
      <c r="H5578" s="34">
        <v>73791</v>
      </c>
      <c r="I5578" s="7">
        <v>55343</v>
      </c>
      <c r="J5578" s="7">
        <v>47041.55</v>
      </c>
      <c r="K5578" s="7">
        <v>0</v>
      </c>
      <c r="L5578" s="7">
        <v>8301.4500000000007</v>
      </c>
      <c r="M5578" s="5">
        <v>0.15</v>
      </c>
      <c r="N5578" t="s">
        <v>1139</v>
      </c>
      <c r="O5578" t="s">
        <v>17</v>
      </c>
      <c r="P5578" t="s">
        <v>3147</v>
      </c>
      <c r="Q5578" t="s">
        <v>32</v>
      </c>
      <c r="R5578" t="s">
        <v>38</v>
      </c>
      <c r="S5578" t="s">
        <v>27</v>
      </c>
      <c r="T5578" t="s">
        <v>13310</v>
      </c>
      <c r="U5578" s="1">
        <v>45634</v>
      </c>
      <c r="V5578">
        <v>94</v>
      </c>
      <c r="W5578" t="str">
        <f t="shared" si="134"/>
        <v>90-119</v>
      </c>
    </row>
    <row r="5579" spans="1:23" x14ac:dyDescent="0.25">
      <c r="A5579" t="s">
        <v>5828</v>
      </c>
      <c r="B5579">
        <v>7072886877</v>
      </c>
      <c r="C5579">
        <v>8307496700</v>
      </c>
      <c r="D5579" s="1">
        <v>45606</v>
      </c>
      <c r="E5579">
        <v>99223</v>
      </c>
      <c r="F5579">
        <v>99282</v>
      </c>
      <c r="G5579" t="s">
        <v>50</v>
      </c>
      <c r="H5579" s="34">
        <v>88310</v>
      </c>
      <c r="I5579" s="7">
        <v>66233</v>
      </c>
      <c r="J5579" s="7">
        <v>56298.05</v>
      </c>
      <c r="K5579" s="7">
        <v>0</v>
      </c>
      <c r="L5579" s="7">
        <v>9934.9500000000007</v>
      </c>
      <c r="M5579" s="5">
        <v>0.15</v>
      </c>
      <c r="N5579" t="s">
        <v>1139</v>
      </c>
      <c r="O5579" t="s">
        <v>17</v>
      </c>
      <c r="P5579" t="s">
        <v>55</v>
      </c>
      <c r="Q5579" t="s">
        <v>32</v>
      </c>
      <c r="R5579" t="s">
        <v>38</v>
      </c>
      <c r="S5579" t="s">
        <v>21</v>
      </c>
      <c r="T5579" t="s">
        <v>13311</v>
      </c>
      <c r="U5579" s="1">
        <v>45640</v>
      </c>
      <c r="V5579">
        <v>34</v>
      </c>
      <c r="W5579" t="str">
        <f t="shared" si="134"/>
        <v>30-59</v>
      </c>
    </row>
    <row r="5580" spans="1:23" x14ac:dyDescent="0.25">
      <c r="A5580" t="s">
        <v>5829</v>
      </c>
      <c r="B5580">
        <v>754990039</v>
      </c>
      <c r="C5580">
        <v>2387543109</v>
      </c>
      <c r="D5580" s="1">
        <v>45949</v>
      </c>
      <c r="E5580">
        <v>99221</v>
      </c>
      <c r="F5580">
        <v>99292</v>
      </c>
      <c r="G5580" t="s">
        <v>3531</v>
      </c>
      <c r="H5580" s="34">
        <v>88598</v>
      </c>
      <c r="I5580" s="7">
        <v>57589</v>
      </c>
      <c r="J5580" s="7">
        <v>34726.32</v>
      </c>
      <c r="K5580" s="7">
        <v>15952</v>
      </c>
      <c r="L5580" s="7">
        <v>6910.68</v>
      </c>
      <c r="M5580" s="5">
        <v>0.12</v>
      </c>
      <c r="N5580" t="s">
        <v>46</v>
      </c>
      <c r="O5580" t="s">
        <v>27</v>
      </c>
      <c r="P5580" t="s">
        <v>40</v>
      </c>
      <c r="Q5580" t="s">
        <v>32</v>
      </c>
      <c r="R5580" t="s">
        <v>20</v>
      </c>
      <c r="S5580" t="s">
        <v>21</v>
      </c>
      <c r="T5580" t="s">
        <v>13311</v>
      </c>
      <c r="U5580" s="1">
        <v>46092</v>
      </c>
      <c r="V5580">
        <v>143</v>
      </c>
      <c r="W5580" t="str">
        <f t="shared" si="134"/>
        <v>120-149</v>
      </c>
    </row>
    <row r="5581" spans="1:23" x14ac:dyDescent="0.25">
      <c r="A5581" t="s">
        <v>5830</v>
      </c>
      <c r="B5581">
        <v>3794294420</v>
      </c>
      <c r="C5581">
        <v>9844203652</v>
      </c>
      <c r="D5581" s="1">
        <v>45794</v>
      </c>
      <c r="E5581">
        <v>99221</v>
      </c>
      <c r="F5581">
        <v>99202</v>
      </c>
      <c r="G5581" t="s">
        <v>293</v>
      </c>
      <c r="H5581" s="34">
        <v>88111</v>
      </c>
      <c r="I5581" s="7">
        <v>68727</v>
      </c>
      <c r="J5581" s="7">
        <v>54981.599999999999</v>
      </c>
      <c r="K5581" s="7">
        <v>0</v>
      </c>
      <c r="L5581" s="7">
        <v>13745.4</v>
      </c>
      <c r="M5581" s="5">
        <v>0.2</v>
      </c>
      <c r="N5581" t="s">
        <v>3140</v>
      </c>
      <c r="O5581" t="s">
        <v>17</v>
      </c>
      <c r="P5581" t="s">
        <v>40</v>
      </c>
      <c r="Q5581" t="s">
        <v>19</v>
      </c>
      <c r="R5581" t="s">
        <v>38</v>
      </c>
      <c r="S5581" t="s">
        <v>21</v>
      </c>
      <c r="T5581" t="s">
        <v>13310</v>
      </c>
      <c r="U5581" s="1">
        <v>45835</v>
      </c>
      <c r="V5581">
        <v>41</v>
      </c>
      <c r="W5581" t="str">
        <f t="shared" si="134"/>
        <v>30-59</v>
      </c>
    </row>
    <row r="5582" spans="1:23" x14ac:dyDescent="0.25">
      <c r="A5582" t="s">
        <v>5831</v>
      </c>
      <c r="B5582">
        <v>4409482054</v>
      </c>
      <c r="C5582">
        <v>4913012107</v>
      </c>
      <c r="D5582" s="1">
        <v>45709</v>
      </c>
      <c r="E5582">
        <v>99223</v>
      </c>
      <c r="F5582">
        <v>99282</v>
      </c>
      <c r="G5582" t="s">
        <v>248</v>
      </c>
      <c r="H5582" s="34">
        <v>42661</v>
      </c>
      <c r="I5582" s="7">
        <v>31996</v>
      </c>
      <c r="J5582" s="7">
        <v>23654.6</v>
      </c>
      <c r="K5582" s="7">
        <v>3542</v>
      </c>
      <c r="L5582" s="7">
        <v>4799.3999999999996</v>
      </c>
      <c r="M5582" s="5">
        <v>0.15</v>
      </c>
      <c r="N5582" t="s">
        <v>1139</v>
      </c>
      <c r="O5582" t="s">
        <v>30</v>
      </c>
      <c r="P5582" t="s">
        <v>97</v>
      </c>
      <c r="Q5582" t="s">
        <v>19</v>
      </c>
      <c r="R5582" t="s">
        <v>43</v>
      </c>
      <c r="S5582" t="s">
        <v>17</v>
      </c>
      <c r="T5582" t="s">
        <v>13312</v>
      </c>
      <c r="U5582" s="1">
        <v>45791</v>
      </c>
      <c r="V5582">
        <v>82</v>
      </c>
      <c r="W5582" t="str">
        <f t="shared" si="134"/>
        <v>60-89</v>
      </c>
    </row>
    <row r="5583" spans="1:23" x14ac:dyDescent="0.25">
      <c r="A5583" t="s">
        <v>5832</v>
      </c>
      <c r="B5583">
        <v>7823085845</v>
      </c>
      <c r="C5583">
        <v>5082677587</v>
      </c>
      <c r="D5583" s="1">
        <v>45804</v>
      </c>
      <c r="E5583">
        <v>99221</v>
      </c>
      <c r="F5583">
        <v>99214</v>
      </c>
      <c r="G5583" t="s">
        <v>3335</v>
      </c>
      <c r="H5583" s="34">
        <v>78065</v>
      </c>
      <c r="I5583" s="7">
        <v>60891</v>
      </c>
      <c r="J5583" s="7">
        <v>41798.800000000003</v>
      </c>
      <c r="K5583" s="7">
        <v>6914</v>
      </c>
      <c r="L5583" s="7">
        <v>12178.2</v>
      </c>
      <c r="M5583" s="5">
        <v>0.2</v>
      </c>
      <c r="N5583" t="s">
        <v>3140</v>
      </c>
      <c r="O5583" t="s">
        <v>30</v>
      </c>
      <c r="P5583" t="s">
        <v>3150</v>
      </c>
      <c r="Q5583" t="s">
        <v>32</v>
      </c>
      <c r="R5583" t="s">
        <v>43</v>
      </c>
      <c r="S5583" t="s">
        <v>27</v>
      </c>
      <c r="T5583" t="s">
        <v>13311</v>
      </c>
      <c r="U5583" s="1">
        <v>45888</v>
      </c>
      <c r="V5583">
        <v>84</v>
      </c>
      <c r="W5583" t="str">
        <f t="shared" si="134"/>
        <v>60-89</v>
      </c>
    </row>
    <row r="5584" spans="1:23" x14ac:dyDescent="0.25">
      <c r="A5584" t="s">
        <v>5833</v>
      </c>
      <c r="B5584">
        <v>6639032282</v>
      </c>
      <c r="C5584">
        <v>828089526</v>
      </c>
      <c r="D5584" s="1">
        <v>45696</v>
      </c>
      <c r="E5584">
        <v>99223</v>
      </c>
      <c r="F5584">
        <v>93000</v>
      </c>
      <c r="G5584" t="s">
        <v>3309</v>
      </c>
      <c r="H5584" s="34">
        <v>30118</v>
      </c>
      <c r="I5584" s="7">
        <v>25600</v>
      </c>
      <c r="J5584" s="7">
        <v>25088</v>
      </c>
      <c r="K5584" s="7">
        <v>0</v>
      </c>
      <c r="L5584" s="7">
        <v>512</v>
      </c>
      <c r="M5584" s="5">
        <v>0.02</v>
      </c>
      <c r="N5584" t="s">
        <v>16</v>
      </c>
      <c r="O5584" t="s">
        <v>17</v>
      </c>
      <c r="P5584" t="s">
        <v>25</v>
      </c>
      <c r="Q5584" t="s">
        <v>19</v>
      </c>
      <c r="R5584" t="s">
        <v>26</v>
      </c>
      <c r="S5584" t="s">
        <v>27</v>
      </c>
      <c r="T5584" t="s">
        <v>13311</v>
      </c>
      <c r="U5584" s="1">
        <v>45814</v>
      </c>
      <c r="V5584">
        <v>118</v>
      </c>
      <c r="W5584" t="str">
        <f t="shared" si="134"/>
        <v>90-119</v>
      </c>
    </row>
    <row r="5585" spans="1:23" x14ac:dyDescent="0.25">
      <c r="A5585" t="s">
        <v>5834</v>
      </c>
      <c r="B5585">
        <v>6679280277</v>
      </c>
      <c r="C5585">
        <v>3474826527</v>
      </c>
      <c r="D5585" s="1">
        <v>45863</v>
      </c>
      <c r="E5585">
        <v>99232</v>
      </c>
      <c r="F5585">
        <v>85025</v>
      </c>
      <c r="G5585" t="s">
        <v>3158</v>
      </c>
      <c r="H5585" s="34">
        <v>81573</v>
      </c>
      <c r="I5585" s="7">
        <v>58733</v>
      </c>
      <c r="J5585" s="7">
        <v>46965.36</v>
      </c>
      <c r="K5585" s="7">
        <v>7069</v>
      </c>
      <c r="L5585" s="7">
        <v>4698.6400000000003</v>
      </c>
      <c r="M5585" s="5">
        <v>0.08</v>
      </c>
      <c r="N5585" t="s">
        <v>24</v>
      </c>
      <c r="O5585" t="s">
        <v>27</v>
      </c>
      <c r="P5585" t="s">
        <v>3150</v>
      </c>
      <c r="Q5585" t="s">
        <v>19</v>
      </c>
      <c r="R5585" t="s">
        <v>20</v>
      </c>
      <c r="S5585" t="s">
        <v>21</v>
      </c>
      <c r="T5585" t="s">
        <v>13311</v>
      </c>
      <c r="U5585" s="1">
        <v>46028</v>
      </c>
      <c r="V5585">
        <v>165</v>
      </c>
      <c r="W5585" t="str">
        <f t="shared" si="134"/>
        <v>150-179</v>
      </c>
    </row>
    <row r="5586" spans="1:23" x14ac:dyDescent="0.25">
      <c r="A5586" t="s">
        <v>5835</v>
      </c>
      <c r="B5586">
        <v>8110492183</v>
      </c>
      <c r="C5586">
        <v>5971476149</v>
      </c>
      <c r="D5586" s="1">
        <v>45435</v>
      </c>
      <c r="E5586">
        <v>99213</v>
      </c>
      <c r="F5586">
        <v>80053</v>
      </c>
      <c r="G5586" t="s">
        <v>3164</v>
      </c>
      <c r="H5586" s="34">
        <v>46472</v>
      </c>
      <c r="I5586" s="7">
        <v>34854</v>
      </c>
      <c r="J5586" s="7">
        <v>18317.900000000001</v>
      </c>
      <c r="K5586" s="7">
        <v>11308</v>
      </c>
      <c r="L5586" s="7">
        <v>5228.1000000000004</v>
      </c>
      <c r="M5586" s="5">
        <v>0.15</v>
      </c>
      <c r="N5586" t="s">
        <v>1139</v>
      </c>
      <c r="O5586" t="s">
        <v>27</v>
      </c>
      <c r="P5586" t="s">
        <v>25</v>
      </c>
      <c r="Q5586" t="s">
        <v>19</v>
      </c>
      <c r="R5586" t="s">
        <v>27</v>
      </c>
      <c r="S5586" t="s">
        <v>21</v>
      </c>
      <c r="T5586" t="s">
        <v>13310</v>
      </c>
      <c r="U5586" s="1">
        <v>45606</v>
      </c>
      <c r="V5586">
        <v>171</v>
      </c>
      <c r="W5586" t="str">
        <f t="shared" si="134"/>
        <v>150-179</v>
      </c>
    </row>
    <row r="5587" spans="1:23" x14ac:dyDescent="0.25">
      <c r="A5587" t="s">
        <v>5836</v>
      </c>
      <c r="B5587">
        <v>1858724162</v>
      </c>
      <c r="C5587">
        <v>4441532917</v>
      </c>
      <c r="D5587" s="1">
        <v>45590</v>
      </c>
      <c r="E5587">
        <v>99214</v>
      </c>
      <c r="F5587">
        <v>36415</v>
      </c>
      <c r="G5587" t="s">
        <v>279</v>
      </c>
      <c r="H5587" s="34">
        <v>52690</v>
      </c>
      <c r="I5587" s="7">
        <v>34249</v>
      </c>
      <c r="J5587" s="7">
        <v>22260.12</v>
      </c>
      <c r="K5587" s="7">
        <v>7879</v>
      </c>
      <c r="L5587" s="7">
        <v>4109.88</v>
      </c>
      <c r="M5587" s="5">
        <v>0.12</v>
      </c>
      <c r="N5587" t="s">
        <v>46</v>
      </c>
      <c r="O5587" t="s">
        <v>27</v>
      </c>
      <c r="P5587" t="s">
        <v>55</v>
      </c>
      <c r="Q5587" t="s">
        <v>32</v>
      </c>
      <c r="R5587" t="s">
        <v>27</v>
      </c>
      <c r="S5587" t="s">
        <v>17</v>
      </c>
      <c r="T5587" t="s">
        <v>13310</v>
      </c>
      <c r="U5587" s="1">
        <v>45658</v>
      </c>
      <c r="V5587">
        <v>68</v>
      </c>
      <c r="W5587" t="str">
        <f t="shared" si="134"/>
        <v>60-89</v>
      </c>
    </row>
    <row r="5588" spans="1:23" x14ac:dyDescent="0.25">
      <c r="A5588" t="s">
        <v>5837</v>
      </c>
      <c r="B5588">
        <v>2315993196</v>
      </c>
      <c r="C5588">
        <v>8409069582</v>
      </c>
      <c r="D5588" s="1">
        <v>45668</v>
      </c>
      <c r="E5588">
        <v>99233</v>
      </c>
      <c r="F5588">
        <v>99215</v>
      </c>
      <c r="G5588" t="s">
        <v>154</v>
      </c>
      <c r="H5588" s="34">
        <v>62981</v>
      </c>
      <c r="I5588" s="7">
        <v>45346</v>
      </c>
      <c r="J5588" s="7">
        <v>30071.32</v>
      </c>
      <c r="K5588" s="7">
        <v>11647</v>
      </c>
      <c r="L5588" s="7">
        <v>3627.68</v>
      </c>
      <c r="M5588" s="5">
        <v>0.08</v>
      </c>
      <c r="N5588" t="s">
        <v>24</v>
      </c>
      <c r="O5588" t="s">
        <v>27</v>
      </c>
      <c r="P5588" t="s">
        <v>3149</v>
      </c>
      <c r="Q5588" t="s">
        <v>19</v>
      </c>
      <c r="R5588" t="s">
        <v>20</v>
      </c>
      <c r="S5588" t="s">
        <v>21</v>
      </c>
      <c r="T5588" t="s">
        <v>13312</v>
      </c>
      <c r="U5588" s="1">
        <v>45762</v>
      </c>
      <c r="V5588">
        <v>94</v>
      </c>
      <c r="W5588" t="str">
        <f t="shared" si="134"/>
        <v>90-119</v>
      </c>
    </row>
    <row r="5589" spans="1:23" x14ac:dyDescent="0.25">
      <c r="A5589" t="s">
        <v>5838</v>
      </c>
      <c r="B5589">
        <v>7558306059</v>
      </c>
      <c r="C5589">
        <v>1125288589</v>
      </c>
      <c r="D5589" s="1">
        <v>45471</v>
      </c>
      <c r="E5589">
        <v>99238</v>
      </c>
      <c r="F5589">
        <v>99214</v>
      </c>
      <c r="G5589" t="s">
        <v>96</v>
      </c>
      <c r="H5589" s="34">
        <v>96063</v>
      </c>
      <c r="I5589" s="7">
        <v>78772</v>
      </c>
      <c r="J5589" s="7">
        <v>58011.040000000001</v>
      </c>
      <c r="K5589" s="7">
        <v>6582</v>
      </c>
      <c r="L5589" s="7">
        <v>14178.96</v>
      </c>
      <c r="M5589" s="5">
        <v>0.18</v>
      </c>
      <c r="N5589" t="s">
        <v>3141</v>
      </c>
      <c r="O5589" t="s">
        <v>30</v>
      </c>
      <c r="P5589" t="s">
        <v>58</v>
      </c>
      <c r="Q5589" t="s">
        <v>32</v>
      </c>
      <c r="R5589" t="s">
        <v>20</v>
      </c>
      <c r="S5589" t="s">
        <v>21</v>
      </c>
      <c r="T5589" t="s">
        <v>13311</v>
      </c>
      <c r="U5589" s="1">
        <v>45565</v>
      </c>
      <c r="V5589">
        <v>94</v>
      </c>
      <c r="W5589" t="str">
        <f t="shared" si="134"/>
        <v>90-119</v>
      </c>
    </row>
    <row r="5590" spans="1:23" x14ac:dyDescent="0.25">
      <c r="A5590" t="s">
        <v>5839</v>
      </c>
      <c r="B5590">
        <v>4277298278</v>
      </c>
      <c r="C5590">
        <v>7562578265</v>
      </c>
      <c r="D5590" s="1">
        <v>45819</v>
      </c>
      <c r="E5590">
        <v>99231</v>
      </c>
      <c r="F5590">
        <v>97110</v>
      </c>
      <c r="G5590" t="s">
        <v>3641</v>
      </c>
      <c r="H5590" s="34">
        <v>60923</v>
      </c>
      <c r="I5590" s="7">
        <v>43865</v>
      </c>
      <c r="J5590" s="7">
        <v>36937.800000000003</v>
      </c>
      <c r="K5590" s="7">
        <v>3418</v>
      </c>
      <c r="L5590" s="7">
        <v>3509.2</v>
      </c>
      <c r="M5590" s="5">
        <v>0.08</v>
      </c>
      <c r="N5590" t="s">
        <v>24</v>
      </c>
      <c r="O5590" t="s">
        <v>30</v>
      </c>
      <c r="P5590" t="s">
        <v>35</v>
      </c>
      <c r="Q5590" t="s">
        <v>19</v>
      </c>
      <c r="R5590" t="s">
        <v>20</v>
      </c>
      <c r="S5590" t="s">
        <v>27</v>
      </c>
      <c r="T5590" t="s">
        <v>13312</v>
      </c>
      <c r="U5590" s="1">
        <v>45854</v>
      </c>
      <c r="V5590">
        <v>35</v>
      </c>
      <c r="W5590" t="str">
        <f t="shared" si="134"/>
        <v>30-59</v>
      </c>
    </row>
    <row r="5591" spans="1:23" x14ac:dyDescent="0.25">
      <c r="A5591" t="s">
        <v>5840</v>
      </c>
      <c r="B5591">
        <v>4247291411</v>
      </c>
      <c r="C5591">
        <v>3841909893</v>
      </c>
      <c r="D5591" s="1">
        <v>45483</v>
      </c>
      <c r="E5591">
        <v>99233</v>
      </c>
      <c r="F5591">
        <v>99281</v>
      </c>
      <c r="G5591" t="s">
        <v>3716</v>
      </c>
      <c r="H5591" s="34">
        <v>63891</v>
      </c>
      <c r="I5591" s="7">
        <v>51113</v>
      </c>
      <c r="J5591" s="7">
        <v>31080.18</v>
      </c>
      <c r="K5591" s="7">
        <v>12877</v>
      </c>
      <c r="L5591" s="7">
        <v>7155.82</v>
      </c>
      <c r="M5591" s="5">
        <v>0.14000000000000001</v>
      </c>
      <c r="N5591" t="s">
        <v>1135</v>
      </c>
      <c r="O5591" t="s">
        <v>27</v>
      </c>
      <c r="P5591" t="s">
        <v>97</v>
      </c>
      <c r="Q5591" t="s">
        <v>32</v>
      </c>
      <c r="R5591" t="s">
        <v>43</v>
      </c>
      <c r="S5591" t="s">
        <v>21</v>
      </c>
      <c r="T5591" t="s">
        <v>13310</v>
      </c>
      <c r="U5591" s="1">
        <v>45521</v>
      </c>
      <c r="V5591">
        <v>38</v>
      </c>
      <c r="W5591" t="str">
        <f t="shared" si="134"/>
        <v>30-59</v>
      </c>
    </row>
    <row r="5592" spans="1:23" x14ac:dyDescent="0.25">
      <c r="A5592" t="s">
        <v>5841</v>
      </c>
      <c r="B5592">
        <v>5303441545</v>
      </c>
      <c r="C5592">
        <v>3099960732</v>
      </c>
      <c r="D5592" s="1">
        <v>45690</v>
      </c>
      <c r="E5592">
        <v>99231</v>
      </c>
      <c r="F5592">
        <v>81000</v>
      </c>
      <c r="G5592" t="s">
        <v>67</v>
      </c>
      <c r="H5592" s="34">
        <v>38457</v>
      </c>
      <c r="I5592" s="7">
        <v>29996</v>
      </c>
      <c r="J5592" s="7">
        <v>12997.8</v>
      </c>
      <c r="K5592" s="7">
        <v>10999</v>
      </c>
      <c r="L5592" s="7">
        <v>5999.2</v>
      </c>
      <c r="M5592" s="5">
        <v>0.2</v>
      </c>
      <c r="N5592" t="s">
        <v>3140</v>
      </c>
      <c r="O5592" t="s">
        <v>27</v>
      </c>
      <c r="P5592" t="s">
        <v>3148</v>
      </c>
      <c r="Q5592" t="s">
        <v>32</v>
      </c>
      <c r="R5592" t="s">
        <v>26</v>
      </c>
      <c r="S5592" t="s">
        <v>17</v>
      </c>
      <c r="T5592" t="s">
        <v>13310</v>
      </c>
      <c r="U5592" s="1">
        <v>45770</v>
      </c>
      <c r="V5592">
        <v>80</v>
      </c>
      <c r="W5592" t="str">
        <f t="shared" si="134"/>
        <v>60-89</v>
      </c>
    </row>
    <row r="5593" spans="1:23" x14ac:dyDescent="0.25">
      <c r="A5593" t="s">
        <v>5842</v>
      </c>
      <c r="B5593">
        <v>1037119685</v>
      </c>
      <c r="C5593">
        <v>1030885584</v>
      </c>
      <c r="D5593" s="1">
        <v>45479</v>
      </c>
      <c r="E5593">
        <v>99222</v>
      </c>
      <c r="F5593">
        <v>93000</v>
      </c>
      <c r="G5593" t="s">
        <v>3673</v>
      </c>
      <c r="H5593" s="34">
        <v>76209</v>
      </c>
      <c r="I5593" s="7">
        <v>49536</v>
      </c>
      <c r="J5593" s="7">
        <v>37459.68</v>
      </c>
      <c r="K5593" s="7">
        <v>6132</v>
      </c>
      <c r="L5593" s="7">
        <v>5944.32</v>
      </c>
      <c r="M5593" s="5">
        <v>0.12</v>
      </c>
      <c r="N5593" t="s">
        <v>46</v>
      </c>
      <c r="O5593" t="s">
        <v>30</v>
      </c>
      <c r="P5593" t="s">
        <v>40</v>
      </c>
      <c r="Q5593" t="s">
        <v>32</v>
      </c>
      <c r="R5593" t="s">
        <v>20</v>
      </c>
      <c r="S5593" t="s">
        <v>21</v>
      </c>
      <c r="T5593" t="s">
        <v>13311</v>
      </c>
      <c r="U5593" s="1">
        <v>45531</v>
      </c>
      <c r="V5593">
        <v>52</v>
      </c>
      <c r="W5593" t="str">
        <f t="shared" si="134"/>
        <v>30-59</v>
      </c>
    </row>
    <row r="5594" spans="1:23" x14ac:dyDescent="0.25">
      <c r="A5594" t="s">
        <v>5843</v>
      </c>
      <c r="B5594">
        <v>509200270</v>
      </c>
      <c r="C5594">
        <v>1778715602</v>
      </c>
      <c r="D5594" s="1">
        <v>45402</v>
      </c>
      <c r="E5594">
        <v>99213</v>
      </c>
      <c r="F5594">
        <v>99201</v>
      </c>
      <c r="G5594" t="s">
        <v>3754</v>
      </c>
      <c r="H5594" s="34">
        <v>50338</v>
      </c>
      <c r="I5594" s="7">
        <v>39767</v>
      </c>
      <c r="J5594" s="7">
        <v>30286.28</v>
      </c>
      <c r="K5594" s="7">
        <v>3118</v>
      </c>
      <c r="L5594" s="7">
        <v>6362.72</v>
      </c>
      <c r="M5594" s="5">
        <v>0.16</v>
      </c>
      <c r="N5594" t="s">
        <v>1138</v>
      </c>
      <c r="O5594" t="s">
        <v>30</v>
      </c>
      <c r="P5594" t="s">
        <v>3149</v>
      </c>
      <c r="Q5594" t="s">
        <v>19</v>
      </c>
      <c r="R5594" t="s">
        <v>26</v>
      </c>
      <c r="S5594" t="s">
        <v>21</v>
      </c>
      <c r="T5594" t="s">
        <v>13310</v>
      </c>
      <c r="U5594" s="1">
        <v>45522</v>
      </c>
      <c r="V5594">
        <v>120</v>
      </c>
      <c r="W5594" t="str">
        <f t="shared" si="134"/>
        <v>120-149</v>
      </c>
    </row>
    <row r="5595" spans="1:23" x14ac:dyDescent="0.25">
      <c r="A5595" t="s">
        <v>5844</v>
      </c>
      <c r="B5595">
        <v>2314914068</v>
      </c>
      <c r="C5595">
        <v>9079058374</v>
      </c>
      <c r="D5595" s="1">
        <v>45815</v>
      </c>
      <c r="E5595">
        <v>99213</v>
      </c>
      <c r="F5595">
        <v>99201</v>
      </c>
      <c r="G5595" t="s">
        <v>3170</v>
      </c>
      <c r="H5595" s="34">
        <v>58746</v>
      </c>
      <c r="I5595" s="7">
        <v>44060</v>
      </c>
      <c r="J5595" s="7">
        <v>32623</v>
      </c>
      <c r="K5595" s="7">
        <v>4828</v>
      </c>
      <c r="L5595" s="7">
        <v>6609</v>
      </c>
      <c r="M5595" s="5">
        <v>0.15</v>
      </c>
      <c r="N5595" t="s">
        <v>1139</v>
      </c>
      <c r="O5595" t="s">
        <v>27</v>
      </c>
      <c r="P5595" t="s">
        <v>25</v>
      </c>
      <c r="Q5595" t="s">
        <v>32</v>
      </c>
      <c r="R5595" t="s">
        <v>43</v>
      </c>
      <c r="S5595" t="s">
        <v>17</v>
      </c>
      <c r="T5595" t="s">
        <v>13311</v>
      </c>
      <c r="U5595" s="1">
        <v>45900</v>
      </c>
      <c r="V5595">
        <v>85</v>
      </c>
      <c r="W5595" t="str">
        <f t="shared" si="134"/>
        <v>60-89</v>
      </c>
    </row>
    <row r="5596" spans="1:23" x14ac:dyDescent="0.25">
      <c r="A5596" t="s">
        <v>5845</v>
      </c>
      <c r="B5596">
        <v>6294240287</v>
      </c>
      <c r="C5596">
        <v>2154186380</v>
      </c>
      <c r="D5596" s="1">
        <v>45365</v>
      </c>
      <c r="E5596">
        <v>99221</v>
      </c>
      <c r="F5596">
        <v>99202</v>
      </c>
      <c r="G5596" t="s">
        <v>171</v>
      </c>
      <c r="H5596" s="34">
        <v>31994</v>
      </c>
      <c r="I5596" s="7">
        <v>27195</v>
      </c>
      <c r="J5596" s="7">
        <v>17425.099999999999</v>
      </c>
      <c r="K5596" s="7">
        <v>9226</v>
      </c>
      <c r="L5596" s="7">
        <v>543.9</v>
      </c>
      <c r="M5596" s="5">
        <v>0.02</v>
      </c>
      <c r="N5596" t="s">
        <v>16</v>
      </c>
      <c r="O5596" t="s">
        <v>27</v>
      </c>
      <c r="P5596" t="s">
        <v>40</v>
      </c>
      <c r="Q5596" t="s">
        <v>32</v>
      </c>
      <c r="R5596" t="s">
        <v>27</v>
      </c>
      <c r="S5596" t="s">
        <v>17</v>
      </c>
      <c r="T5596" t="s">
        <v>13311</v>
      </c>
      <c r="U5596" s="1">
        <v>45408</v>
      </c>
      <c r="V5596">
        <v>43</v>
      </c>
      <c r="W5596" t="str">
        <f t="shared" si="134"/>
        <v>30-59</v>
      </c>
    </row>
    <row r="5597" spans="1:23" x14ac:dyDescent="0.25">
      <c r="A5597" t="s">
        <v>5846</v>
      </c>
      <c r="B5597">
        <v>2203520525</v>
      </c>
      <c r="C5597">
        <v>3574645094</v>
      </c>
      <c r="D5597" s="1">
        <v>45408</v>
      </c>
      <c r="E5597">
        <v>99215</v>
      </c>
      <c r="F5597">
        <v>97110</v>
      </c>
      <c r="G5597" t="s">
        <v>219</v>
      </c>
      <c r="H5597" s="34">
        <v>43640</v>
      </c>
      <c r="I5597" s="7">
        <v>32730</v>
      </c>
      <c r="J5597" s="7">
        <v>23375.5</v>
      </c>
      <c r="K5597" s="7">
        <v>4445</v>
      </c>
      <c r="L5597" s="7">
        <v>4909.5</v>
      </c>
      <c r="M5597" s="5">
        <v>0.15</v>
      </c>
      <c r="N5597" t="s">
        <v>1139</v>
      </c>
      <c r="O5597" t="s">
        <v>27</v>
      </c>
      <c r="P5597" t="s">
        <v>40</v>
      </c>
      <c r="Q5597" t="s">
        <v>32</v>
      </c>
      <c r="R5597" t="s">
        <v>26</v>
      </c>
      <c r="S5597" t="s">
        <v>27</v>
      </c>
      <c r="T5597" t="s">
        <v>13312</v>
      </c>
      <c r="U5597" s="1">
        <v>45440</v>
      </c>
      <c r="V5597">
        <v>32</v>
      </c>
      <c r="W5597" t="str">
        <f t="shared" si="134"/>
        <v>30-59</v>
      </c>
    </row>
    <row r="5598" spans="1:23" x14ac:dyDescent="0.25">
      <c r="A5598" t="s">
        <v>5847</v>
      </c>
      <c r="B5598">
        <v>7701124675</v>
      </c>
      <c r="C5598">
        <v>1396046139</v>
      </c>
      <c r="D5598" s="1">
        <v>45648</v>
      </c>
      <c r="E5598">
        <v>99238</v>
      </c>
      <c r="F5598">
        <v>99285</v>
      </c>
      <c r="G5598" t="s">
        <v>3244</v>
      </c>
      <c r="H5598" s="34">
        <v>28570</v>
      </c>
      <c r="I5598" s="7">
        <v>22856</v>
      </c>
      <c r="J5598" s="7">
        <v>17078.16</v>
      </c>
      <c r="K5598" s="7">
        <v>2578</v>
      </c>
      <c r="L5598" s="7">
        <v>3199.84</v>
      </c>
      <c r="M5598" s="5">
        <v>0.14000000000000001</v>
      </c>
      <c r="N5598" t="s">
        <v>1135</v>
      </c>
      <c r="O5598" t="s">
        <v>30</v>
      </c>
      <c r="P5598" t="s">
        <v>31</v>
      </c>
      <c r="Q5598" t="s">
        <v>19</v>
      </c>
      <c r="R5598" t="s">
        <v>38</v>
      </c>
      <c r="S5598" t="s">
        <v>21</v>
      </c>
      <c r="T5598" t="s">
        <v>13310</v>
      </c>
      <c r="U5598" s="1">
        <v>45777</v>
      </c>
      <c r="V5598">
        <v>129</v>
      </c>
      <c r="W5598" t="str">
        <f t="shared" si="134"/>
        <v>120-149</v>
      </c>
    </row>
    <row r="5599" spans="1:23" x14ac:dyDescent="0.25">
      <c r="A5599" t="s">
        <v>5848</v>
      </c>
      <c r="B5599">
        <v>7698203452</v>
      </c>
      <c r="C5599">
        <v>8920268923</v>
      </c>
      <c r="D5599" s="1">
        <v>45890</v>
      </c>
      <c r="E5599">
        <v>99238</v>
      </c>
      <c r="F5599">
        <v>99211</v>
      </c>
      <c r="G5599" t="s">
        <v>3453</v>
      </c>
      <c r="H5599" s="34">
        <v>53336</v>
      </c>
      <c r="I5599" s="7">
        <v>45336</v>
      </c>
      <c r="J5599" s="7">
        <v>44429.279999999999</v>
      </c>
      <c r="K5599" s="7">
        <v>0</v>
      </c>
      <c r="L5599" s="7">
        <v>906.72</v>
      </c>
      <c r="M5599" s="5">
        <v>0.02</v>
      </c>
      <c r="N5599" t="s">
        <v>16</v>
      </c>
      <c r="O5599" t="s">
        <v>17</v>
      </c>
      <c r="P5599" t="s">
        <v>58</v>
      </c>
      <c r="Q5599" t="s">
        <v>32</v>
      </c>
      <c r="R5599" t="s">
        <v>38</v>
      </c>
      <c r="S5599" t="s">
        <v>21</v>
      </c>
      <c r="T5599" t="s">
        <v>13312</v>
      </c>
      <c r="U5599" s="1">
        <v>46040</v>
      </c>
      <c r="V5599">
        <v>150</v>
      </c>
      <c r="W5599" t="str">
        <f t="shared" si="134"/>
        <v>150-179</v>
      </c>
    </row>
    <row r="5600" spans="1:23" x14ac:dyDescent="0.25">
      <c r="A5600" t="s">
        <v>5849</v>
      </c>
      <c r="B5600">
        <v>3339145364</v>
      </c>
      <c r="C5600">
        <v>708485175</v>
      </c>
      <c r="D5600" s="1">
        <v>45422</v>
      </c>
      <c r="E5600">
        <v>99223</v>
      </c>
      <c r="F5600">
        <v>99213</v>
      </c>
      <c r="G5600" t="s">
        <v>203</v>
      </c>
      <c r="H5600" s="34">
        <v>90059</v>
      </c>
      <c r="I5600" s="7">
        <v>70246</v>
      </c>
      <c r="J5600" s="7">
        <v>48851.8</v>
      </c>
      <c r="K5600" s="7">
        <v>7345</v>
      </c>
      <c r="L5600" s="7">
        <v>14049.2</v>
      </c>
      <c r="M5600" s="5">
        <v>0.2</v>
      </c>
      <c r="N5600" t="s">
        <v>3140</v>
      </c>
      <c r="O5600" t="s">
        <v>30</v>
      </c>
      <c r="P5600" t="s">
        <v>3149</v>
      </c>
      <c r="Q5600" t="s">
        <v>19</v>
      </c>
      <c r="R5600" t="s">
        <v>38</v>
      </c>
      <c r="S5600" t="s">
        <v>27</v>
      </c>
      <c r="T5600" t="s">
        <v>13310</v>
      </c>
      <c r="U5600" s="1">
        <v>45554</v>
      </c>
      <c r="V5600">
        <v>132</v>
      </c>
      <c r="W5600" t="str">
        <f t="shared" si="134"/>
        <v>120-149</v>
      </c>
    </row>
    <row r="5601" spans="1:23" x14ac:dyDescent="0.25">
      <c r="A5601" t="s">
        <v>5850</v>
      </c>
      <c r="B5601">
        <v>5001957486</v>
      </c>
      <c r="C5601">
        <v>1372834127</v>
      </c>
      <c r="D5601" s="1">
        <v>45532</v>
      </c>
      <c r="E5601">
        <v>99223</v>
      </c>
      <c r="F5601">
        <v>99203</v>
      </c>
      <c r="G5601" t="s">
        <v>71</v>
      </c>
      <c r="H5601" s="34">
        <v>89003</v>
      </c>
      <c r="I5601" s="7">
        <v>66752</v>
      </c>
      <c r="J5601" s="7">
        <v>53003.199999999997</v>
      </c>
      <c r="K5601" s="7">
        <v>3736</v>
      </c>
      <c r="L5601" s="7">
        <v>10012.799999999999</v>
      </c>
      <c r="M5601" s="5">
        <v>0.15</v>
      </c>
      <c r="N5601" t="s">
        <v>1139</v>
      </c>
      <c r="O5601" t="s">
        <v>30</v>
      </c>
      <c r="P5601" t="s">
        <v>3146</v>
      </c>
      <c r="Q5601" t="s">
        <v>32</v>
      </c>
      <c r="R5601" t="s">
        <v>43</v>
      </c>
      <c r="S5601" t="s">
        <v>17</v>
      </c>
      <c r="T5601" t="s">
        <v>13310</v>
      </c>
      <c r="U5601" s="1">
        <v>45681</v>
      </c>
      <c r="V5601">
        <v>149</v>
      </c>
      <c r="W5601" t="str">
        <f t="shared" si="134"/>
        <v>120-149</v>
      </c>
    </row>
    <row r="5602" spans="1:23" x14ac:dyDescent="0.25">
      <c r="A5602" t="s">
        <v>5851</v>
      </c>
      <c r="B5602">
        <v>7215553883</v>
      </c>
      <c r="C5602">
        <v>2781361846</v>
      </c>
      <c r="D5602" s="1">
        <v>45761</v>
      </c>
      <c r="E5602">
        <v>99213</v>
      </c>
      <c r="F5602">
        <v>99201</v>
      </c>
      <c r="G5602" t="s">
        <v>3548</v>
      </c>
      <c r="H5602" s="34">
        <v>81451</v>
      </c>
      <c r="I5602" s="7">
        <v>52943</v>
      </c>
      <c r="J5602" s="7">
        <v>46589.84</v>
      </c>
      <c r="K5602" s="7">
        <v>0</v>
      </c>
      <c r="L5602" s="7">
        <v>6353.16</v>
      </c>
      <c r="M5602" s="5">
        <v>0.12</v>
      </c>
      <c r="N5602" t="s">
        <v>46</v>
      </c>
      <c r="O5602" t="s">
        <v>17</v>
      </c>
      <c r="P5602" t="s">
        <v>3147</v>
      </c>
      <c r="Q5602" t="s">
        <v>32</v>
      </c>
      <c r="R5602" t="s">
        <v>21</v>
      </c>
      <c r="S5602" t="s">
        <v>17</v>
      </c>
      <c r="T5602" t="s">
        <v>13312</v>
      </c>
      <c r="U5602" s="1">
        <v>45827</v>
      </c>
      <c r="V5602">
        <v>66</v>
      </c>
      <c r="W5602" t="str">
        <f t="shared" si="134"/>
        <v>60-89</v>
      </c>
    </row>
    <row r="5603" spans="1:23" x14ac:dyDescent="0.25">
      <c r="A5603" t="s">
        <v>5852</v>
      </c>
      <c r="B5603">
        <v>9269995094</v>
      </c>
      <c r="C5603">
        <v>3460394545</v>
      </c>
      <c r="D5603" s="1">
        <v>45695</v>
      </c>
      <c r="E5603">
        <v>99233</v>
      </c>
      <c r="F5603">
        <v>93000</v>
      </c>
      <c r="G5603" t="s">
        <v>3438</v>
      </c>
      <c r="H5603" s="34">
        <v>62278</v>
      </c>
      <c r="I5603" s="7">
        <v>48577</v>
      </c>
      <c r="J5603" s="7">
        <v>38861.599999999999</v>
      </c>
      <c r="K5603" s="7">
        <v>0</v>
      </c>
      <c r="L5603" s="7">
        <v>9715.4</v>
      </c>
      <c r="M5603" s="5">
        <v>0.2</v>
      </c>
      <c r="N5603" t="s">
        <v>3140</v>
      </c>
      <c r="O5603" t="s">
        <v>17</v>
      </c>
      <c r="P5603" t="s">
        <v>3150</v>
      </c>
      <c r="Q5603" t="s">
        <v>19</v>
      </c>
      <c r="R5603" t="s">
        <v>26</v>
      </c>
      <c r="S5603" t="s">
        <v>21</v>
      </c>
      <c r="T5603" t="s">
        <v>13311</v>
      </c>
      <c r="U5603" s="1">
        <v>45798</v>
      </c>
      <c r="V5603">
        <v>103</v>
      </c>
      <c r="W5603" t="str">
        <f t="shared" si="134"/>
        <v>90-119</v>
      </c>
    </row>
    <row r="5604" spans="1:23" x14ac:dyDescent="0.25">
      <c r="A5604" t="s">
        <v>5853</v>
      </c>
      <c r="B5604">
        <v>3918635210</v>
      </c>
      <c r="C5604">
        <v>249847828</v>
      </c>
      <c r="D5604" s="1">
        <v>45951</v>
      </c>
      <c r="E5604">
        <v>99213</v>
      </c>
      <c r="F5604">
        <v>85025</v>
      </c>
      <c r="G5604" t="s">
        <v>194</v>
      </c>
      <c r="H5604" s="34">
        <v>62652</v>
      </c>
      <c r="I5604" s="7">
        <v>46989</v>
      </c>
      <c r="J5604" s="7">
        <v>31797.65</v>
      </c>
      <c r="K5604" s="7">
        <v>8143</v>
      </c>
      <c r="L5604" s="7">
        <v>7048.35</v>
      </c>
      <c r="M5604" s="5">
        <v>0.15</v>
      </c>
      <c r="N5604" t="s">
        <v>1139</v>
      </c>
      <c r="O5604" t="s">
        <v>27</v>
      </c>
      <c r="P5604" t="s">
        <v>58</v>
      </c>
      <c r="Q5604" t="s">
        <v>32</v>
      </c>
      <c r="R5604" t="s">
        <v>27</v>
      </c>
      <c r="S5604" t="s">
        <v>21</v>
      </c>
      <c r="T5604" t="s">
        <v>13311</v>
      </c>
      <c r="U5604" s="1">
        <v>46021</v>
      </c>
      <c r="V5604">
        <v>70</v>
      </c>
      <c r="W5604" t="str">
        <f t="shared" si="134"/>
        <v>60-89</v>
      </c>
    </row>
    <row r="5605" spans="1:23" x14ac:dyDescent="0.25">
      <c r="A5605" t="s">
        <v>5854</v>
      </c>
      <c r="B5605">
        <v>9038335683</v>
      </c>
      <c r="C5605">
        <v>7514183569</v>
      </c>
      <c r="D5605" s="1">
        <v>45484</v>
      </c>
      <c r="E5605">
        <v>99223</v>
      </c>
      <c r="F5605">
        <v>99211</v>
      </c>
      <c r="G5605" t="s">
        <v>3164</v>
      </c>
      <c r="H5605" s="34">
        <v>13828</v>
      </c>
      <c r="I5605" s="7">
        <v>10371</v>
      </c>
      <c r="J5605" s="7">
        <v>8815.35</v>
      </c>
      <c r="K5605" s="7">
        <v>0</v>
      </c>
      <c r="L5605" s="7">
        <v>1555.65</v>
      </c>
      <c r="M5605" s="5">
        <v>0.15</v>
      </c>
      <c r="N5605" t="s">
        <v>1139</v>
      </c>
      <c r="O5605" t="s">
        <v>17</v>
      </c>
      <c r="P5605" t="s">
        <v>3146</v>
      </c>
      <c r="Q5605" t="s">
        <v>19</v>
      </c>
      <c r="R5605" t="s">
        <v>43</v>
      </c>
      <c r="S5605" t="s">
        <v>21</v>
      </c>
      <c r="T5605" t="s">
        <v>13311</v>
      </c>
      <c r="U5605" s="1">
        <v>45647</v>
      </c>
      <c r="V5605">
        <v>163</v>
      </c>
      <c r="W5605" t="str">
        <f t="shared" si="134"/>
        <v>150-179</v>
      </c>
    </row>
    <row r="5606" spans="1:23" x14ac:dyDescent="0.25">
      <c r="A5606" t="s">
        <v>5855</v>
      </c>
      <c r="B5606">
        <v>2629147806</v>
      </c>
      <c r="C5606">
        <v>9461211520</v>
      </c>
      <c r="D5606" s="1">
        <v>45898</v>
      </c>
      <c r="E5606">
        <v>99233</v>
      </c>
      <c r="F5606">
        <v>99215</v>
      </c>
      <c r="G5606" t="s">
        <v>104</v>
      </c>
      <c r="H5606" s="34">
        <v>58294</v>
      </c>
      <c r="I5606" s="7">
        <v>41972</v>
      </c>
      <c r="J5606" s="7">
        <v>38614.239999999998</v>
      </c>
      <c r="K5606" s="7">
        <v>0</v>
      </c>
      <c r="L5606" s="7">
        <v>3357.76</v>
      </c>
      <c r="M5606" s="5">
        <v>0.08</v>
      </c>
      <c r="N5606" t="s">
        <v>24</v>
      </c>
      <c r="O5606" t="s">
        <v>17</v>
      </c>
      <c r="P5606" t="s">
        <v>55</v>
      </c>
      <c r="Q5606" t="s">
        <v>32</v>
      </c>
      <c r="R5606" t="s">
        <v>27</v>
      </c>
      <c r="S5606" t="s">
        <v>27</v>
      </c>
      <c r="T5606" t="s">
        <v>13311</v>
      </c>
      <c r="U5606" s="1">
        <v>45944</v>
      </c>
      <c r="V5606">
        <v>46</v>
      </c>
      <c r="W5606" t="str">
        <f t="shared" si="134"/>
        <v>30-59</v>
      </c>
    </row>
    <row r="5607" spans="1:23" x14ac:dyDescent="0.25">
      <c r="A5607" t="s">
        <v>5856</v>
      </c>
      <c r="B5607">
        <v>8162210393</v>
      </c>
      <c r="C5607">
        <v>7337832630</v>
      </c>
      <c r="D5607" s="1">
        <v>45523</v>
      </c>
      <c r="E5607">
        <v>99233</v>
      </c>
      <c r="F5607">
        <v>99215</v>
      </c>
      <c r="G5607" t="s">
        <v>209</v>
      </c>
      <c r="H5607" s="34">
        <v>70209</v>
      </c>
      <c r="I5607" s="7">
        <v>59678</v>
      </c>
      <c r="J5607" s="7">
        <v>38731.440000000002</v>
      </c>
      <c r="K5607" s="7">
        <v>19753</v>
      </c>
      <c r="L5607" s="7">
        <v>1193.56</v>
      </c>
      <c r="M5607" s="5">
        <v>0.02</v>
      </c>
      <c r="N5607" t="s">
        <v>16</v>
      </c>
      <c r="O5607" t="s">
        <v>27</v>
      </c>
      <c r="P5607" t="s">
        <v>3150</v>
      </c>
      <c r="Q5607" t="s">
        <v>32</v>
      </c>
      <c r="R5607" t="s">
        <v>43</v>
      </c>
      <c r="S5607" t="s">
        <v>27</v>
      </c>
      <c r="T5607" t="s">
        <v>13311</v>
      </c>
      <c r="U5607" s="1">
        <v>45689</v>
      </c>
      <c r="V5607">
        <v>166</v>
      </c>
      <c r="W5607" t="str">
        <f t="shared" si="134"/>
        <v>150-179</v>
      </c>
    </row>
    <row r="5608" spans="1:23" x14ac:dyDescent="0.25">
      <c r="A5608" t="s">
        <v>5857</v>
      </c>
      <c r="B5608">
        <v>7783281675</v>
      </c>
      <c r="C5608">
        <v>4232145780</v>
      </c>
      <c r="D5608" s="1">
        <v>45606</v>
      </c>
      <c r="E5608">
        <v>99232</v>
      </c>
      <c r="F5608">
        <v>97110</v>
      </c>
      <c r="G5608" t="s">
        <v>272</v>
      </c>
      <c r="H5608" s="34">
        <v>26649</v>
      </c>
      <c r="I5608" s="7">
        <v>21053</v>
      </c>
      <c r="J5608" s="7">
        <v>17684.52</v>
      </c>
      <c r="K5608" s="7">
        <v>0</v>
      </c>
      <c r="L5608" s="7">
        <v>3368.48</v>
      </c>
      <c r="M5608" s="5">
        <v>0.16</v>
      </c>
      <c r="N5608" t="s">
        <v>1138</v>
      </c>
      <c r="O5608" t="s">
        <v>17</v>
      </c>
      <c r="P5608" t="s">
        <v>3149</v>
      </c>
      <c r="Q5608" t="s">
        <v>19</v>
      </c>
      <c r="R5608" t="s">
        <v>20</v>
      </c>
      <c r="S5608" t="s">
        <v>21</v>
      </c>
      <c r="T5608" t="s">
        <v>13310</v>
      </c>
      <c r="U5608" s="1">
        <v>45659</v>
      </c>
      <c r="V5608">
        <v>53</v>
      </c>
      <c r="W5608" t="str">
        <f t="shared" si="134"/>
        <v>30-59</v>
      </c>
    </row>
    <row r="5609" spans="1:23" x14ac:dyDescent="0.25">
      <c r="A5609" t="s">
        <v>5858</v>
      </c>
      <c r="B5609">
        <v>2446265018</v>
      </c>
      <c r="C5609">
        <v>2670509834</v>
      </c>
      <c r="D5609" s="1">
        <v>45375</v>
      </c>
      <c r="E5609">
        <v>99222</v>
      </c>
      <c r="F5609">
        <v>99204</v>
      </c>
      <c r="G5609" t="s">
        <v>263</v>
      </c>
      <c r="H5609" s="34">
        <v>36798</v>
      </c>
      <c r="I5609" s="7">
        <v>31278</v>
      </c>
      <c r="J5609" s="7">
        <v>27526.44</v>
      </c>
      <c r="K5609" s="7">
        <v>3126</v>
      </c>
      <c r="L5609" s="7">
        <v>625.55999999999995</v>
      </c>
      <c r="M5609" s="5">
        <v>0.02</v>
      </c>
      <c r="N5609" t="s">
        <v>16</v>
      </c>
      <c r="O5609" t="s">
        <v>30</v>
      </c>
      <c r="P5609" t="s">
        <v>35</v>
      </c>
      <c r="Q5609" t="s">
        <v>19</v>
      </c>
      <c r="R5609" t="s">
        <v>38</v>
      </c>
      <c r="S5609" t="s">
        <v>27</v>
      </c>
      <c r="T5609" t="s">
        <v>13312</v>
      </c>
      <c r="U5609" s="1">
        <v>45412</v>
      </c>
      <c r="V5609">
        <v>37</v>
      </c>
      <c r="W5609" t="str">
        <f t="shared" si="134"/>
        <v>30-59</v>
      </c>
    </row>
    <row r="5610" spans="1:23" x14ac:dyDescent="0.25">
      <c r="A5610" t="s">
        <v>5859</v>
      </c>
      <c r="B5610">
        <v>3365540257</v>
      </c>
      <c r="C5610">
        <v>8729035632</v>
      </c>
      <c r="D5610" s="1">
        <v>45777</v>
      </c>
      <c r="E5610">
        <v>99222</v>
      </c>
      <c r="F5610">
        <v>99291</v>
      </c>
      <c r="G5610" t="s">
        <v>296</v>
      </c>
      <c r="H5610" s="34">
        <v>95108</v>
      </c>
      <c r="I5610" s="7">
        <v>76086</v>
      </c>
      <c r="J5610" s="7">
        <v>41948.959999999999</v>
      </c>
      <c r="K5610" s="7">
        <v>23485</v>
      </c>
      <c r="L5610" s="7">
        <v>10652.04</v>
      </c>
      <c r="M5610" s="5">
        <v>0.14000000000000001</v>
      </c>
      <c r="N5610" t="s">
        <v>1135</v>
      </c>
      <c r="O5610" t="s">
        <v>27</v>
      </c>
      <c r="P5610" t="s">
        <v>35</v>
      </c>
      <c r="Q5610" t="s">
        <v>32</v>
      </c>
      <c r="R5610" t="s">
        <v>21</v>
      </c>
      <c r="S5610" t="s">
        <v>17</v>
      </c>
      <c r="T5610" t="s">
        <v>13312</v>
      </c>
      <c r="U5610" s="1">
        <v>45832</v>
      </c>
      <c r="V5610">
        <v>55</v>
      </c>
      <c r="W5610" t="str">
        <f t="shared" si="134"/>
        <v>30-59</v>
      </c>
    </row>
    <row r="5611" spans="1:23" x14ac:dyDescent="0.25">
      <c r="A5611" t="s">
        <v>5860</v>
      </c>
      <c r="B5611">
        <v>3152732754</v>
      </c>
      <c r="C5611">
        <v>2443294156</v>
      </c>
      <c r="D5611" s="1">
        <v>45410</v>
      </c>
      <c r="E5611">
        <v>99222</v>
      </c>
      <c r="F5611">
        <v>81000</v>
      </c>
      <c r="G5611" t="s">
        <v>3316</v>
      </c>
      <c r="H5611" s="34">
        <v>51875</v>
      </c>
      <c r="I5611" s="7">
        <v>42538</v>
      </c>
      <c r="J5611" s="7">
        <v>20380.16</v>
      </c>
      <c r="K5611" s="7">
        <v>14501</v>
      </c>
      <c r="L5611" s="7">
        <v>7656.84</v>
      </c>
      <c r="M5611" s="5">
        <v>0.18</v>
      </c>
      <c r="N5611" t="s">
        <v>3141</v>
      </c>
      <c r="O5611" t="s">
        <v>27</v>
      </c>
      <c r="P5611" t="s">
        <v>18</v>
      </c>
      <c r="Q5611" t="s">
        <v>32</v>
      </c>
      <c r="R5611" t="s">
        <v>26</v>
      </c>
      <c r="S5611" t="s">
        <v>27</v>
      </c>
      <c r="T5611" t="s">
        <v>13311</v>
      </c>
      <c r="U5611" s="1">
        <v>45532</v>
      </c>
      <c r="V5611">
        <v>122</v>
      </c>
      <c r="W5611" t="str">
        <f t="shared" si="134"/>
        <v>120-149</v>
      </c>
    </row>
    <row r="5612" spans="1:23" x14ac:dyDescent="0.25">
      <c r="A5612" t="s">
        <v>5861</v>
      </c>
      <c r="B5612">
        <v>8412351733</v>
      </c>
      <c r="C5612">
        <v>3361762774</v>
      </c>
      <c r="D5612" s="1">
        <v>45838</v>
      </c>
      <c r="E5612">
        <v>99231</v>
      </c>
      <c r="F5612">
        <v>81000</v>
      </c>
      <c r="G5612" t="s">
        <v>108</v>
      </c>
      <c r="H5612" s="34">
        <v>74799</v>
      </c>
      <c r="I5612" s="7">
        <v>48619</v>
      </c>
      <c r="J5612" s="7">
        <v>37354.720000000001</v>
      </c>
      <c r="K5612" s="7">
        <v>5430</v>
      </c>
      <c r="L5612" s="7">
        <v>5834.28</v>
      </c>
      <c r="M5612" s="5">
        <v>0.12</v>
      </c>
      <c r="N5612" t="s">
        <v>46</v>
      </c>
      <c r="O5612" t="s">
        <v>30</v>
      </c>
      <c r="P5612" t="s">
        <v>3148</v>
      </c>
      <c r="Q5612" t="s">
        <v>19</v>
      </c>
      <c r="R5612" t="s">
        <v>20</v>
      </c>
      <c r="S5612" t="s">
        <v>27</v>
      </c>
      <c r="T5612" t="s">
        <v>13312</v>
      </c>
      <c r="U5612" s="1">
        <v>45965</v>
      </c>
      <c r="V5612">
        <v>127</v>
      </c>
      <c r="W5612" t="str">
        <f t="shared" si="134"/>
        <v>120-149</v>
      </c>
    </row>
    <row r="5613" spans="1:23" x14ac:dyDescent="0.25">
      <c r="A5613" t="s">
        <v>5862</v>
      </c>
      <c r="B5613">
        <v>3649802501</v>
      </c>
      <c r="C5613">
        <v>5554502354</v>
      </c>
      <c r="D5613" s="1">
        <v>45312</v>
      </c>
      <c r="E5613">
        <v>99232</v>
      </c>
      <c r="F5613">
        <v>85025</v>
      </c>
      <c r="G5613" t="s">
        <v>3174</v>
      </c>
      <c r="H5613" s="34">
        <v>74477</v>
      </c>
      <c r="I5613" s="7">
        <v>63305</v>
      </c>
      <c r="J5613" s="7">
        <v>43276.9</v>
      </c>
      <c r="K5613" s="7">
        <v>18762</v>
      </c>
      <c r="L5613" s="7">
        <v>1266.0999999999999</v>
      </c>
      <c r="M5613" s="5">
        <v>0.02</v>
      </c>
      <c r="N5613" t="s">
        <v>16</v>
      </c>
      <c r="O5613" t="s">
        <v>27</v>
      </c>
      <c r="P5613" t="s">
        <v>55</v>
      </c>
      <c r="Q5613" t="s">
        <v>32</v>
      </c>
      <c r="R5613" t="s">
        <v>43</v>
      </c>
      <c r="S5613" t="s">
        <v>17</v>
      </c>
      <c r="T5613" t="s">
        <v>13310</v>
      </c>
      <c r="U5613" s="1">
        <v>45432</v>
      </c>
      <c r="V5613">
        <v>120</v>
      </c>
      <c r="W5613" t="str">
        <f t="shared" si="134"/>
        <v>120-149</v>
      </c>
    </row>
    <row r="5614" spans="1:23" x14ac:dyDescent="0.25">
      <c r="A5614" t="s">
        <v>5863</v>
      </c>
      <c r="B5614">
        <v>3576285535</v>
      </c>
      <c r="C5614">
        <v>9367766384</v>
      </c>
      <c r="D5614" s="1">
        <v>45770</v>
      </c>
      <c r="E5614">
        <v>99221</v>
      </c>
      <c r="F5614">
        <v>99212</v>
      </c>
      <c r="G5614" t="s">
        <v>3281</v>
      </c>
      <c r="H5614" s="34">
        <v>40635</v>
      </c>
      <c r="I5614" s="7">
        <v>32508</v>
      </c>
      <c r="J5614" s="7">
        <v>18777.88</v>
      </c>
      <c r="K5614" s="7">
        <v>9179</v>
      </c>
      <c r="L5614" s="7">
        <v>4551.12</v>
      </c>
      <c r="M5614" s="5">
        <v>0.14000000000000001</v>
      </c>
      <c r="N5614" t="s">
        <v>1135</v>
      </c>
      <c r="O5614" t="s">
        <v>27</v>
      </c>
      <c r="P5614" t="s">
        <v>55</v>
      </c>
      <c r="Q5614" t="s">
        <v>32</v>
      </c>
      <c r="R5614" t="s">
        <v>21</v>
      </c>
      <c r="S5614" t="s">
        <v>17</v>
      </c>
      <c r="T5614" t="s">
        <v>13311</v>
      </c>
      <c r="U5614" s="1">
        <v>45844</v>
      </c>
      <c r="V5614">
        <v>74</v>
      </c>
      <c r="W5614" t="str">
        <f t="shared" si="134"/>
        <v>60-89</v>
      </c>
    </row>
    <row r="5615" spans="1:23" x14ac:dyDescent="0.25">
      <c r="A5615" t="s">
        <v>5864</v>
      </c>
      <c r="B5615">
        <v>1474203295</v>
      </c>
      <c r="C5615">
        <v>3841168818</v>
      </c>
      <c r="D5615" s="1">
        <v>45781</v>
      </c>
      <c r="E5615">
        <v>99232</v>
      </c>
      <c r="F5615">
        <v>81000</v>
      </c>
      <c r="G5615" t="s">
        <v>3220</v>
      </c>
      <c r="H5615" s="34">
        <v>53028</v>
      </c>
      <c r="I5615" s="7">
        <v>38180</v>
      </c>
      <c r="J5615" s="7">
        <v>19976.599999999999</v>
      </c>
      <c r="K5615" s="7">
        <v>15149</v>
      </c>
      <c r="L5615" s="7">
        <v>3054.4</v>
      </c>
      <c r="M5615" s="5">
        <v>0.08</v>
      </c>
      <c r="N5615" t="s">
        <v>24</v>
      </c>
      <c r="O5615" t="s">
        <v>27</v>
      </c>
      <c r="P5615" t="s">
        <v>3146</v>
      </c>
      <c r="Q5615" t="s">
        <v>32</v>
      </c>
      <c r="R5615" t="s">
        <v>43</v>
      </c>
      <c r="S5615" t="s">
        <v>21</v>
      </c>
      <c r="T5615" t="s">
        <v>13311</v>
      </c>
      <c r="U5615" s="1">
        <v>45835</v>
      </c>
      <c r="V5615">
        <v>54</v>
      </c>
      <c r="W5615" t="str">
        <f t="shared" si="134"/>
        <v>30-59</v>
      </c>
    </row>
    <row r="5616" spans="1:23" x14ac:dyDescent="0.25">
      <c r="A5616" t="s">
        <v>5865</v>
      </c>
      <c r="B5616">
        <v>3157011159</v>
      </c>
      <c r="C5616">
        <v>9906349639</v>
      </c>
      <c r="D5616" s="1">
        <v>45563</v>
      </c>
      <c r="E5616">
        <v>99215</v>
      </c>
      <c r="F5616">
        <v>99284</v>
      </c>
      <c r="G5616" t="s">
        <v>146</v>
      </c>
      <c r="H5616" s="34">
        <v>35183</v>
      </c>
      <c r="I5616" s="7">
        <v>29906</v>
      </c>
      <c r="J5616" s="7">
        <v>23882.880000000001</v>
      </c>
      <c r="K5616" s="7">
        <v>5425</v>
      </c>
      <c r="L5616" s="7">
        <v>598.12</v>
      </c>
      <c r="M5616" s="5">
        <v>0.02</v>
      </c>
      <c r="N5616" t="s">
        <v>16</v>
      </c>
      <c r="O5616" t="s">
        <v>30</v>
      </c>
      <c r="P5616" t="s">
        <v>3149</v>
      </c>
      <c r="Q5616" t="s">
        <v>32</v>
      </c>
      <c r="R5616" t="s">
        <v>26</v>
      </c>
      <c r="S5616" t="s">
        <v>17</v>
      </c>
      <c r="T5616" t="s">
        <v>13311</v>
      </c>
      <c r="U5616" s="1">
        <v>45656</v>
      </c>
      <c r="V5616">
        <v>93</v>
      </c>
      <c r="W5616" t="str">
        <f t="shared" si="134"/>
        <v>90-119</v>
      </c>
    </row>
    <row r="5617" spans="1:23" x14ac:dyDescent="0.25">
      <c r="A5617" t="s">
        <v>5866</v>
      </c>
      <c r="B5617">
        <v>7880315379</v>
      </c>
      <c r="C5617">
        <v>1723643953</v>
      </c>
      <c r="D5617" s="1">
        <v>45743</v>
      </c>
      <c r="E5617">
        <v>99231</v>
      </c>
      <c r="F5617">
        <v>99205</v>
      </c>
      <c r="G5617" t="s">
        <v>219</v>
      </c>
      <c r="H5617" s="34">
        <v>67244</v>
      </c>
      <c r="I5617" s="7">
        <v>48416</v>
      </c>
      <c r="J5617" s="7">
        <v>25589.72</v>
      </c>
      <c r="K5617" s="7">
        <v>18953</v>
      </c>
      <c r="L5617" s="7">
        <v>3873.28</v>
      </c>
      <c r="M5617" s="5">
        <v>0.08</v>
      </c>
      <c r="N5617" t="s">
        <v>24</v>
      </c>
      <c r="O5617" t="s">
        <v>27</v>
      </c>
      <c r="P5617" t="s">
        <v>35</v>
      </c>
      <c r="Q5617" t="s">
        <v>32</v>
      </c>
      <c r="R5617" t="s">
        <v>27</v>
      </c>
      <c r="S5617" t="s">
        <v>27</v>
      </c>
      <c r="T5617" t="s">
        <v>13311</v>
      </c>
      <c r="U5617" s="1">
        <v>45915</v>
      </c>
      <c r="V5617">
        <v>172</v>
      </c>
      <c r="W5617" t="str">
        <f t="shared" si="134"/>
        <v>150-179</v>
      </c>
    </row>
    <row r="5618" spans="1:23" x14ac:dyDescent="0.25">
      <c r="A5618" t="s">
        <v>5867</v>
      </c>
      <c r="B5618">
        <v>1941193970</v>
      </c>
      <c r="C5618">
        <v>3041417239</v>
      </c>
      <c r="D5618" s="1">
        <v>45296</v>
      </c>
      <c r="E5618">
        <v>99232</v>
      </c>
      <c r="F5618">
        <v>99205</v>
      </c>
      <c r="G5618" t="s">
        <v>96</v>
      </c>
      <c r="H5618" s="34">
        <v>83714</v>
      </c>
      <c r="I5618" s="7">
        <v>65297</v>
      </c>
      <c r="J5618" s="7">
        <v>45095.6</v>
      </c>
      <c r="K5618" s="7">
        <v>7142</v>
      </c>
      <c r="L5618" s="7">
        <v>13059.4</v>
      </c>
      <c r="M5618" s="5">
        <v>0.2</v>
      </c>
      <c r="N5618" t="s">
        <v>3140</v>
      </c>
      <c r="O5618" t="s">
        <v>30</v>
      </c>
      <c r="P5618" t="s">
        <v>18</v>
      </c>
      <c r="Q5618" t="s">
        <v>19</v>
      </c>
      <c r="R5618" t="s">
        <v>38</v>
      </c>
      <c r="S5618" t="s">
        <v>27</v>
      </c>
      <c r="T5618" t="s">
        <v>13311</v>
      </c>
      <c r="U5618" s="1">
        <v>45411</v>
      </c>
      <c r="V5618">
        <v>115</v>
      </c>
      <c r="W5618" t="str">
        <f t="shared" si="134"/>
        <v>90-119</v>
      </c>
    </row>
    <row r="5619" spans="1:23" x14ac:dyDescent="0.25">
      <c r="A5619" t="s">
        <v>5868</v>
      </c>
      <c r="B5619">
        <v>3987736839</v>
      </c>
      <c r="C5619">
        <v>6847477062</v>
      </c>
      <c r="D5619" s="1">
        <v>45493</v>
      </c>
      <c r="E5619">
        <v>99213</v>
      </c>
      <c r="F5619">
        <v>93000</v>
      </c>
      <c r="G5619" t="s">
        <v>73</v>
      </c>
      <c r="H5619" s="34">
        <v>52718</v>
      </c>
      <c r="I5619" s="7">
        <v>43229</v>
      </c>
      <c r="J5619" s="7">
        <v>19078.78</v>
      </c>
      <c r="K5619" s="7">
        <v>16369</v>
      </c>
      <c r="L5619" s="7">
        <v>7781.22</v>
      </c>
      <c r="M5619" s="5">
        <v>0.18</v>
      </c>
      <c r="N5619" t="s">
        <v>3141</v>
      </c>
      <c r="O5619" t="s">
        <v>27</v>
      </c>
      <c r="P5619" t="s">
        <v>3148</v>
      </c>
      <c r="Q5619" t="s">
        <v>19</v>
      </c>
      <c r="R5619" t="s">
        <v>26</v>
      </c>
      <c r="S5619" t="s">
        <v>17</v>
      </c>
      <c r="T5619" t="s">
        <v>13310</v>
      </c>
      <c r="U5619" s="1">
        <v>45600</v>
      </c>
      <c r="V5619">
        <v>107</v>
      </c>
      <c r="W5619" t="str">
        <f t="shared" si="134"/>
        <v>90-119</v>
      </c>
    </row>
    <row r="5620" spans="1:23" x14ac:dyDescent="0.25">
      <c r="A5620" t="s">
        <v>5869</v>
      </c>
      <c r="B5620">
        <v>6491023376</v>
      </c>
      <c r="C5620">
        <v>9752326405</v>
      </c>
      <c r="D5620" s="1">
        <v>45919</v>
      </c>
      <c r="E5620">
        <v>99215</v>
      </c>
      <c r="F5620">
        <v>99203</v>
      </c>
      <c r="G5620" t="s">
        <v>104</v>
      </c>
      <c r="H5620" s="34">
        <v>76496</v>
      </c>
      <c r="I5620" s="7">
        <v>49722</v>
      </c>
      <c r="J5620" s="7">
        <v>43755.360000000001</v>
      </c>
      <c r="K5620" s="7">
        <v>0</v>
      </c>
      <c r="L5620" s="7">
        <v>5966.64</v>
      </c>
      <c r="M5620" s="5">
        <v>0.12</v>
      </c>
      <c r="N5620" t="s">
        <v>46</v>
      </c>
      <c r="O5620" t="s">
        <v>17</v>
      </c>
      <c r="P5620" t="s">
        <v>55</v>
      </c>
      <c r="Q5620" t="s">
        <v>32</v>
      </c>
      <c r="R5620" t="s">
        <v>38</v>
      </c>
      <c r="S5620" t="s">
        <v>17</v>
      </c>
      <c r="T5620" t="s">
        <v>13312</v>
      </c>
      <c r="U5620" s="1">
        <v>45986</v>
      </c>
      <c r="V5620">
        <v>67</v>
      </c>
      <c r="W5620" t="str">
        <f t="shared" si="134"/>
        <v>60-89</v>
      </c>
    </row>
    <row r="5621" spans="1:23" x14ac:dyDescent="0.25">
      <c r="A5621" t="s">
        <v>5870</v>
      </c>
      <c r="B5621">
        <v>8741430822</v>
      </c>
      <c r="C5621">
        <v>9978388644</v>
      </c>
      <c r="D5621" s="1">
        <v>45948</v>
      </c>
      <c r="E5621">
        <v>99233</v>
      </c>
      <c r="F5621">
        <v>99291</v>
      </c>
      <c r="G5621" t="s">
        <v>415</v>
      </c>
      <c r="H5621" s="34">
        <v>71948</v>
      </c>
      <c r="I5621" s="7">
        <v>57558</v>
      </c>
      <c r="J5621" s="7">
        <v>45718.879999999997</v>
      </c>
      <c r="K5621" s="7">
        <v>3781</v>
      </c>
      <c r="L5621" s="7">
        <v>8058.12</v>
      </c>
      <c r="M5621" s="5">
        <v>0.14000000000000001</v>
      </c>
      <c r="N5621" t="s">
        <v>1135</v>
      </c>
      <c r="O5621" t="s">
        <v>30</v>
      </c>
      <c r="P5621" t="s">
        <v>3150</v>
      </c>
      <c r="Q5621" t="s">
        <v>32</v>
      </c>
      <c r="R5621" t="s">
        <v>27</v>
      </c>
      <c r="S5621" t="s">
        <v>27</v>
      </c>
      <c r="T5621" t="s">
        <v>13311</v>
      </c>
      <c r="U5621" s="1">
        <v>46097</v>
      </c>
      <c r="V5621">
        <v>149</v>
      </c>
      <c r="W5621" t="str">
        <f t="shared" si="134"/>
        <v>120-149</v>
      </c>
    </row>
    <row r="5622" spans="1:23" x14ac:dyDescent="0.25">
      <c r="A5622" t="s">
        <v>5871</v>
      </c>
      <c r="B5622">
        <v>6971724295</v>
      </c>
      <c r="C5622">
        <v>7768506020</v>
      </c>
      <c r="D5622" s="1">
        <v>45399</v>
      </c>
      <c r="E5622">
        <v>99215</v>
      </c>
      <c r="F5622">
        <v>99212</v>
      </c>
      <c r="G5622" t="s">
        <v>3328</v>
      </c>
      <c r="H5622" s="34">
        <v>48610</v>
      </c>
      <c r="I5622" s="7">
        <v>36458</v>
      </c>
      <c r="J5622" s="7">
        <v>19479.3</v>
      </c>
      <c r="K5622" s="7">
        <v>11510</v>
      </c>
      <c r="L5622" s="7">
        <v>5468.7</v>
      </c>
      <c r="M5622" s="5">
        <v>0.15</v>
      </c>
      <c r="N5622" t="s">
        <v>1139</v>
      </c>
      <c r="O5622" t="s">
        <v>27</v>
      </c>
      <c r="P5622" t="s">
        <v>3149</v>
      </c>
      <c r="Q5622" t="s">
        <v>19</v>
      </c>
      <c r="R5622" t="s">
        <v>38</v>
      </c>
      <c r="S5622" t="s">
        <v>27</v>
      </c>
      <c r="T5622" t="s">
        <v>13311</v>
      </c>
      <c r="U5622" s="1">
        <v>45567</v>
      </c>
      <c r="V5622">
        <v>168</v>
      </c>
      <c r="W5622" t="str">
        <f t="shared" si="134"/>
        <v>150-179</v>
      </c>
    </row>
    <row r="5623" spans="1:23" x14ac:dyDescent="0.25">
      <c r="A5623" t="s">
        <v>5872</v>
      </c>
      <c r="B5623">
        <v>3149572535</v>
      </c>
      <c r="C5623">
        <v>2119083338</v>
      </c>
      <c r="D5623" s="1">
        <v>45331</v>
      </c>
      <c r="E5623">
        <v>99223</v>
      </c>
      <c r="F5623">
        <v>99281</v>
      </c>
      <c r="G5623" t="s">
        <v>3250</v>
      </c>
      <c r="H5623" s="34">
        <v>77549</v>
      </c>
      <c r="I5623" s="7">
        <v>63590</v>
      </c>
      <c r="J5623" s="7">
        <v>43989.8</v>
      </c>
      <c r="K5623" s="7">
        <v>8154</v>
      </c>
      <c r="L5623" s="7">
        <v>11446.2</v>
      </c>
      <c r="M5623" s="5">
        <v>0.18</v>
      </c>
      <c r="N5623" t="s">
        <v>3141</v>
      </c>
      <c r="O5623" t="s">
        <v>27</v>
      </c>
      <c r="P5623" t="s">
        <v>3150</v>
      </c>
      <c r="Q5623" t="s">
        <v>32</v>
      </c>
      <c r="R5623" t="s">
        <v>38</v>
      </c>
      <c r="S5623" t="s">
        <v>21</v>
      </c>
      <c r="T5623" t="s">
        <v>13312</v>
      </c>
      <c r="U5623" s="1">
        <v>45393</v>
      </c>
      <c r="V5623">
        <v>62</v>
      </c>
      <c r="W5623" t="str">
        <f t="shared" si="134"/>
        <v>60-89</v>
      </c>
    </row>
    <row r="5624" spans="1:23" x14ac:dyDescent="0.25">
      <c r="A5624" t="s">
        <v>5873</v>
      </c>
      <c r="B5624">
        <v>5740466102</v>
      </c>
      <c r="C5624">
        <v>2161091591</v>
      </c>
      <c r="D5624" s="1">
        <v>45959</v>
      </c>
      <c r="E5624">
        <v>99233</v>
      </c>
      <c r="F5624">
        <v>99215</v>
      </c>
      <c r="G5624" t="s">
        <v>291</v>
      </c>
      <c r="H5624" s="34">
        <v>40967</v>
      </c>
      <c r="I5624" s="7">
        <v>29496</v>
      </c>
      <c r="J5624" s="7">
        <v>24219.32</v>
      </c>
      <c r="K5624" s="7">
        <v>2917</v>
      </c>
      <c r="L5624" s="7">
        <v>2359.6799999999998</v>
      </c>
      <c r="M5624" s="5">
        <v>0.08</v>
      </c>
      <c r="N5624" t="s">
        <v>24</v>
      </c>
      <c r="O5624" t="s">
        <v>30</v>
      </c>
      <c r="P5624" t="s">
        <v>3147</v>
      </c>
      <c r="Q5624" t="s">
        <v>19</v>
      </c>
      <c r="R5624" t="s">
        <v>43</v>
      </c>
      <c r="S5624" t="s">
        <v>21</v>
      </c>
      <c r="T5624" t="s">
        <v>13311</v>
      </c>
      <c r="U5624" s="1">
        <v>46022</v>
      </c>
      <c r="V5624">
        <v>63</v>
      </c>
      <c r="W5624" t="str">
        <f t="shared" si="134"/>
        <v>60-89</v>
      </c>
    </row>
    <row r="5625" spans="1:23" x14ac:dyDescent="0.25">
      <c r="A5625" t="s">
        <v>5874</v>
      </c>
      <c r="B5625">
        <v>3517725025</v>
      </c>
      <c r="C5625">
        <v>2752100086</v>
      </c>
      <c r="D5625" s="1">
        <v>45679</v>
      </c>
      <c r="E5625">
        <v>99215</v>
      </c>
      <c r="F5625">
        <v>99213</v>
      </c>
      <c r="G5625" t="s">
        <v>73</v>
      </c>
      <c r="H5625" s="34">
        <v>90834</v>
      </c>
      <c r="I5625" s="7">
        <v>71759</v>
      </c>
      <c r="J5625" s="7">
        <v>43175.56</v>
      </c>
      <c r="K5625" s="7">
        <v>17102</v>
      </c>
      <c r="L5625" s="7">
        <v>11481.44</v>
      </c>
      <c r="M5625" s="5">
        <v>0.16</v>
      </c>
      <c r="N5625" t="s">
        <v>1138</v>
      </c>
      <c r="O5625" t="s">
        <v>27</v>
      </c>
      <c r="P5625" t="s">
        <v>55</v>
      </c>
      <c r="Q5625" t="s">
        <v>19</v>
      </c>
      <c r="R5625" t="s">
        <v>43</v>
      </c>
      <c r="S5625" t="s">
        <v>21</v>
      </c>
      <c r="T5625" t="s">
        <v>13312</v>
      </c>
      <c r="U5625" s="1">
        <v>45829</v>
      </c>
      <c r="V5625">
        <v>150</v>
      </c>
      <c r="W5625" t="str">
        <f t="shared" si="134"/>
        <v>150-179</v>
      </c>
    </row>
    <row r="5626" spans="1:23" x14ac:dyDescent="0.25">
      <c r="A5626" t="s">
        <v>5875</v>
      </c>
      <c r="B5626">
        <v>8094942089</v>
      </c>
      <c r="C5626">
        <v>7802940987</v>
      </c>
      <c r="D5626" s="1">
        <v>45806</v>
      </c>
      <c r="E5626">
        <v>99214</v>
      </c>
      <c r="F5626">
        <v>99212</v>
      </c>
      <c r="G5626" t="s">
        <v>3352</v>
      </c>
      <c r="H5626" s="34">
        <v>64507</v>
      </c>
      <c r="I5626" s="7">
        <v>50961</v>
      </c>
      <c r="J5626" s="7">
        <v>42807.24</v>
      </c>
      <c r="K5626" s="7">
        <v>0</v>
      </c>
      <c r="L5626" s="7">
        <v>8153.76</v>
      </c>
      <c r="M5626" s="5">
        <v>0.16</v>
      </c>
      <c r="N5626" t="s">
        <v>1138</v>
      </c>
      <c r="O5626" t="s">
        <v>17</v>
      </c>
      <c r="P5626" t="s">
        <v>31</v>
      </c>
      <c r="Q5626" t="s">
        <v>32</v>
      </c>
      <c r="R5626" t="s">
        <v>43</v>
      </c>
      <c r="S5626" t="s">
        <v>21</v>
      </c>
      <c r="T5626" t="s">
        <v>13311</v>
      </c>
      <c r="U5626" s="1">
        <v>45951</v>
      </c>
      <c r="V5626">
        <v>145</v>
      </c>
      <c r="W5626" t="str">
        <f t="shared" si="134"/>
        <v>120-149</v>
      </c>
    </row>
    <row r="5627" spans="1:23" x14ac:dyDescent="0.25">
      <c r="A5627" t="s">
        <v>5876</v>
      </c>
      <c r="B5627">
        <v>8850753691</v>
      </c>
      <c r="C5627">
        <v>9639105133</v>
      </c>
      <c r="D5627" s="1">
        <v>45599</v>
      </c>
      <c r="E5627">
        <v>99215</v>
      </c>
      <c r="F5627">
        <v>99283</v>
      </c>
      <c r="G5627" t="s">
        <v>3247</v>
      </c>
      <c r="H5627" s="34">
        <v>58012</v>
      </c>
      <c r="I5627" s="7">
        <v>46410</v>
      </c>
      <c r="J5627" s="7">
        <v>35307.599999999999</v>
      </c>
      <c r="K5627" s="7">
        <v>4605</v>
      </c>
      <c r="L5627" s="7">
        <v>6497.4</v>
      </c>
      <c r="M5627" s="5">
        <v>0.14000000000000001</v>
      </c>
      <c r="N5627" t="s">
        <v>1135</v>
      </c>
      <c r="O5627" t="s">
        <v>30</v>
      </c>
      <c r="P5627" t="s">
        <v>25</v>
      </c>
      <c r="Q5627" t="s">
        <v>32</v>
      </c>
      <c r="R5627" t="s">
        <v>20</v>
      </c>
      <c r="S5627" t="s">
        <v>17</v>
      </c>
      <c r="T5627" t="s">
        <v>13311</v>
      </c>
      <c r="U5627" s="1">
        <v>45747</v>
      </c>
      <c r="V5627">
        <v>148</v>
      </c>
      <c r="W5627" t="str">
        <f t="shared" si="134"/>
        <v>120-149</v>
      </c>
    </row>
    <row r="5628" spans="1:23" x14ac:dyDescent="0.25">
      <c r="A5628" t="s">
        <v>5877</v>
      </c>
      <c r="B5628">
        <v>3249851225</v>
      </c>
      <c r="C5628">
        <v>7357944855</v>
      </c>
      <c r="D5628" s="1">
        <v>45810</v>
      </c>
      <c r="E5628">
        <v>99232</v>
      </c>
      <c r="F5628">
        <v>99214</v>
      </c>
      <c r="G5628" t="s">
        <v>154</v>
      </c>
      <c r="H5628" s="34">
        <v>99263</v>
      </c>
      <c r="I5628" s="7">
        <v>84374</v>
      </c>
      <c r="J5628" s="7">
        <v>75633.52</v>
      </c>
      <c r="K5628" s="7">
        <v>7053</v>
      </c>
      <c r="L5628" s="7">
        <v>1687.48</v>
      </c>
      <c r="M5628" s="5">
        <v>0.02</v>
      </c>
      <c r="N5628" t="s">
        <v>16</v>
      </c>
      <c r="O5628" t="s">
        <v>30</v>
      </c>
      <c r="P5628" t="s">
        <v>3147</v>
      </c>
      <c r="Q5628" t="s">
        <v>32</v>
      </c>
      <c r="R5628" t="s">
        <v>20</v>
      </c>
      <c r="S5628" t="s">
        <v>27</v>
      </c>
      <c r="T5628" t="s">
        <v>13310</v>
      </c>
      <c r="U5628" s="1">
        <v>45875</v>
      </c>
      <c r="V5628">
        <v>65</v>
      </c>
      <c r="W5628" t="str">
        <f t="shared" si="134"/>
        <v>60-89</v>
      </c>
    </row>
    <row r="5629" spans="1:23" x14ac:dyDescent="0.25">
      <c r="A5629" t="s">
        <v>5878</v>
      </c>
      <c r="B5629">
        <v>5587621282</v>
      </c>
      <c r="C5629">
        <v>1256808921</v>
      </c>
      <c r="D5629" s="1">
        <v>45432</v>
      </c>
      <c r="E5629">
        <v>99214</v>
      </c>
      <c r="F5629">
        <v>99291</v>
      </c>
      <c r="G5629" t="s">
        <v>150</v>
      </c>
      <c r="H5629" s="34">
        <v>98440</v>
      </c>
      <c r="I5629" s="7">
        <v>73830</v>
      </c>
      <c r="J5629" s="7">
        <v>55606.5</v>
      </c>
      <c r="K5629" s="7">
        <v>7149</v>
      </c>
      <c r="L5629" s="7">
        <v>11074.5</v>
      </c>
      <c r="M5629" s="5">
        <v>0.15</v>
      </c>
      <c r="N5629" t="s">
        <v>1139</v>
      </c>
      <c r="O5629" t="s">
        <v>30</v>
      </c>
      <c r="P5629" t="s">
        <v>58</v>
      </c>
      <c r="Q5629" t="s">
        <v>19</v>
      </c>
      <c r="R5629" t="s">
        <v>43</v>
      </c>
      <c r="S5629" t="s">
        <v>27</v>
      </c>
      <c r="T5629" t="s">
        <v>13311</v>
      </c>
      <c r="U5629" s="1">
        <v>45523</v>
      </c>
      <c r="V5629">
        <v>91</v>
      </c>
      <c r="W5629" t="str">
        <f t="shared" si="134"/>
        <v>90-119</v>
      </c>
    </row>
    <row r="5630" spans="1:23" x14ac:dyDescent="0.25">
      <c r="A5630" t="s">
        <v>5879</v>
      </c>
      <c r="B5630">
        <v>2225680097</v>
      </c>
      <c r="C5630">
        <v>313061481</v>
      </c>
      <c r="D5630" s="1">
        <v>45641</v>
      </c>
      <c r="E5630">
        <v>99214</v>
      </c>
      <c r="F5630">
        <v>99292</v>
      </c>
      <c r="G5630" t="s">
        <v>3669</v>
      </c>
      <c r="H5630" s="34">
        <v>58067</v>
      </c>
      <c r="I5630" s="7">
        <v>45292</v>
      </c>
      <c r="J5630" s="7">
        <v>36233.599999999999</v>
      </c>
      <c r="K5630" s="7">
        <v>0</v>
      </c>
      <c r="L5630" s="7">
        <v>9058.4</v>
      </c>
      <c r="M5630" s="5">
        <v>0.2</v>
      </c>
      <c r="N5630" t="s">
        <v>3140</v>
      </c>
      <c r="O5630" t="s">
        <v>17</v>
      </c>
      <c r="P5630" t="s">
        <v>3146</v>
      </c>
      <c r="Q5630" t="s">
        <v>19</v>
      </c>
      <c r="R5630" t="s">
        <v>20</v>
      </c>
      <c r="S5630" t="s">
        <v>27</v>
      </c>
      <c r="T5630" t="s">
        <v>13310</v>
      </c>
      <c r="U5630" s="1">
        <v>45790</v>
      </c>
      <c r="V5630">
        <v>149</v>
      </c>
      <c r="W5630" t="str">
        <f t="shared" si="134"/>
        <v>120-149</v>
      </c>
    </row>
    <row r="5631" spans="1:23" x14ac:dyDescent="0.25">
      <c r="A5631" t="s">
        <v>5880</v>
      </c>
      <c r="B5631">
        <v>5710132973</v>
      </c>
      <c r="C5631">
        <v>3101472898</v>
      </c>
      <c r="D5631" s="1">
        <v>45766</v>
      </c>
      <c r="E5631">
        <v>99213</v>
      </c>
      <c r="F5631">
        <v>81000</v>
      </c>
      <c r="G5631" t="s">
        <v>3325</v>
      </c>
      <c r="H5631" s="34">
        <v>83207</v>
      </c>
      <c r="I5631" s="7">
        <v>62405</v>
      </c>
      <c r="J5631" s="7">
        <v>45879.25</v>
      </c>
      <c r="K5631" s="7">
        <v>7165</v>
      </c>
      <c r="L5631" s="7">
        <v>9360.75</v>
      </c>
      <c r="M5631" s="5">
        <v>0.15</v>
      </c>
      <c r="N5631" t="s">
        <v>1139</v>
      </c>
      <c r="O5631" t="s">
        <v>30</v>
      </c>
      <c r="P5631" t="s">
        <v>3148</v>
      </c>
      <c r="Q5631" t="s">
        <v>32</v>
      </c>
      <c r="R5631" t="s">
        <v>20</v>
      </c>
      <c r="S5631" t="s">
        <v>27</v>
      </c>
      <c r="T5631" t="s">
        <v>13310</v>
      </c>
      <c r="U5631" s="1">
        <v>45830</v>
      </c>
      <c r="V5631">
        <v>64</v>
      </c>
      <c r="W5631" t="str">
        <f t="shared" si="134"/>
        <v>60-89</v>
      </c>
    </row>
    <row r="5632" spans="1:23" x14ac:dyDescent="0.25">
      <c r="A5632" t="s">
        <v>5881</v>
      </c>
      <c r="B5632">
        <v>7405210111</v>
      </c>
      <c r="C5632">
        <v>3104002524</v>
      </c>
      <c r="D5632" s="1">
        <v>45934</v>
      </c>
      <c r="E5632">
        <v>99232</v>
      </c>
      <c r="F5632">
        <v>99214</v>
      </c>
      <c r="G5632" t="s">
        <v>112</v>
      </c>
      <c r="H5632" s="34">
        <v>76371</v>
      </c>
      <c r="I5632" s="7">
        <v>57278</v>
      </c>
      <c r="J5632" s="7">
        <v>43125.3</v>
      </c>
      <c r="K5632" s="7">
        <v>5561</v>
      </c>
      <c r="L5632" s="7">
        <v>8591.7000000000007</v>
      </c>
      <c r="M5632" s="5">
        <v>0.15</v>
      </c>
      <c r="N5632" t="s">
        <v>1139</v>
      </c>
      <c r="O5632" t="s">
        <v>30</v>
      </c>
      <c r="P5632" t="s">
        <v>3148</v>
      </c>
      <c r="Q5632" t="s">
        <v>19</v>
      </c>
      <c r="R5632" t="s">
        <v>21</v>
      </c>
      <c r="S5632" t="s">
        <v>27</v>
      </c>
      <c r="T5632" t="s">
        <v>13311</v>
      </c>
      <c r="U5632" s="1">
        <v>46011</v>
      </c>
      <c r="V5632">
        <v>77</v>
      </c>
      <c r="W5632" t="str">
        <f t="shared" si="134"/>
        <v>60-89</v>
      </c>
    </row>
    <row r="5633" spans="1:23" x14ac:dyDescent="0.25">
      <c r="A5633" t="s">
        <v>5882</v>
      </c>
      <c r="B5633">
        <v>1230926742</v>
      </c>
      <c r="C5633">
        <v>7116950508</v>
      </c>
      <c r="D5633" s="1">
        <v>45675</v>
      </c>
      <c r="E5633">
        <v>99213</v>
      </c>
      <c r="F5633">
        <v>93000</v>
      </c>
      <c r="G5633" t="s">
        <v>3250</v>
      </c>
      <c r="H5633" s="34">
        <v>96178</v>
      </c>
      <c r="I5633" s="7">
        <v>75981</v>
      </c>
      <c r="J5633" s="7">
        <v>53847.040000000001</v>
      </c>
      <c r="K5633" s="7">
        <v>9977</v>
      </c>
      <c r="L5633" s="7">
        <v>12156.96</v>
      </c>
      <c r="M5633" s="5">
        <v>0.16</v>
      </c>
      <c r="N5633" t="s">
        <v>1138</v>
      </c>
      <c r="O5633" t="s">
        <v>27</v>
      </c>
      <c r="P5633" t="s">
        <v>35</v>
      </c>
      <c r="Q5633" t="s">
        <v>19</v>
      </c>
      <c r="R5633" t="s">
        <v>43</v>
      </c>
      <c r="S5633" t="s">
        <v>21</v>
      </c>
      <c r="T5633" t="s">
        <v>13311</v>
      </c>
      <c r="U5633" s="1">
        <v>45789</v>
      </c>
      <c r="V5633">
        <v>114</v>
      </c>
      <c r="W5633" t="str">
        <f t="shared" si="134"/>
        <v>90-119</v>
      </c>
    </row>
    <row r="5634" spans="1:23" x14ac:dyDescent="0.25">
      <c r="A5634" t="s">
        <v>5883</v>
      </c>
      <c r="B5634">
        <v>5974168569</v>
      </c>
      <c r="C5634">
        <v>4495414131</v>
      </c>
      <c r="D5634" s="1">
        <v>45775</v>
      </c>
      <c r="E5634">
        <v>99215</v>
      </c>
      <c r="F5634">
        <v>97110</v>
      </c>
      <c r="G5634" t="s">
        <v>351</v>
      </c>
      <c r="H5634" s="34">
        <v>63252</v>
      </c>
      <c r="I5634" s="7">
        <v>53764</v>
      </c>
      <c r="J5634" s="7">
        <v>48070.720000000001</v>
      </c>
      <c r="K5634" s="7">
        <v>4618</v>
      </c>
      <c r="L5634" s="7">
        <v>1075.28</v>
      </c>
      <c r="M5634" s="5">
        <v>0.02</v>
      </c>
      <c r="N5634" t="s">
        <v>16</v>
      </c>
      <c r="O5634" t="s">
        <v>30</v>
      </c>
      <c r="P5634" t="s">
        <v>3149</v>
      </c>
      <c r="Q5634" t="s">
        <v>19</v>
      </c>
      <c r="R5634" t="s">
        <v>26</v>
      </c>
      <c r="S5634" t="s">
        <v>27</v>
      </c>
      <c r="T5634" t="s">
        <v>13312</v>
      </c>
      <c r="U5634" s="1">
        <v>45829</v>
      </c>
      <c r="V5634">
        <v>54</v>
      </c>
      <c r="W5634" t="str">
        <f t="shared" si="134"/>
        <v>30-59</v>
      </c>
    </row>
    <row r="5635" spans="1:23" x14ac:dyDescent="0.25">
      <c r="A5635" t="s">
        <v>5884</v>
      </c>
      <c r="B5635">
        <v>4650843508</v>
      </c>
      <c r="C5635">
        <v>9721486804</v>
      </c>
      <c r="D5635" s="1">
        <v>45466</v>
      </c>
      <c r="E5635">
        <v>99213</v>
      </c>
      <c r="F5635">
        <v>99292</v>
      </c>
      <c r="G5635" t="s">
        <v>3242</v>
      </c>
      <c r="H5635" s="34">
        <v>54175</v>
      </c>
      <c r="I5635" s="7">
        <v>43340</v>
      </c>
      <c r="J5635" s="7">
        <v>37272.400000000001</v>
      </c>
      <c r="K5635" s="7">
        <v>0</v>
      </c>
      <c r="L5635" s="7">
        <v>6067.6</v>
      </c>
      <c r="M5635" s="5">
        <v>0.14000000000000001</v>
      </c>
      <c r="N5635" t="s">
        <v>1135</v>
      </c>
      <c r="O5635" t="s">
        <v>17</v>
      </c>
      <c r="P5635" t="s">
        <v>3148</v>
      </c>
      <c r="Q5635" t="s">
        <v>32</v>
      </c>
      <c r="R5635" t="s">
        <v>27</v>
      </c>
      <c r="S5635" t="s">
        <v>17</v>
      </c>
      <c r="T5635" t="s">
        <v>13311</v>
      </c>
      <c r="U5635" s="1">
        <v>45553</v>
      </c>
      <c r="V5635">
        <v>87</v>
      </c>
      <c r="W5635" t="str">
        <f t="shared" ref="W5635:W5698" si="135">IF(V5635="","",IF(V5635&lt;30,"0-29",IF(V5635&lt;60,"30-59",IF(V5635&lt;90,"60-89",IF(V5635&lt;120,"90-119",IF(V5635&lt;150,"120-149",IF(V5635&lt;180,"150-179",IF(V5635&lt;210,"180-209",IF(V5635&lt;240,"210-239",IF(V5635&lt;270,"240-269",IF(V5635&lt;300,"270-299",IF(V5635&lt;330,"300-329",IF(V5635&lt;360,"330-359","360+")))))))))))))</f>
        <v>60-89</v>
      </c>
    </row>
    <row r="5636" spans="1:23" x14ac:dyDescent="0.25">
      <c r="A5636" t="s">
        <v>5885</v>
      </c>
      <c r="B5636">
        <v>9950953830</v>
      </c>
      <c r="C5636">
        <v>4388920161</v>
      </c>
      <c r="D5636" s="1">
        <v>45465</v>
      </c>
      <c r="E5636">
        <v>99214</v>
      </c>
      <c r="F5636">
        <v>99212</v>
      </c>
      <c r="G5636" t="s">
        <v>42</v>
      </c>
      <c r="H5636" s="34">
        <v>83843</v>
      </c>
      <c r="I5636" s="7">
        <v>62882</v>
      </c>
      <c r="J5636" s="7">
        <v>48031.7</v>
      </c>
      <c r="K5636" s="7">
        <v>5418</v>
      </c>
      <c r="L5636" s="7">
        <v>9432.2999999999993</v>
      </c>
      <c r="M5636" s="5">
        <v>0.15</v>
      </c>
      <c r="N5636" t="s">
        <v>1139</v>
      </c>
      <c r="O5636" t="s">
        <v>27</v>
      </c>
      <c r="P5636" t="s">
        <v>40</v>
      </c>
      <c r="Q5636" t="s">
        <v>32</v>
      </c>
      <c r="R5636" t="s">
        <v>20</v>
      </c>
      <c r="S5636" t="s">
        <v>17</v>
      </c>
      <c r="T5636" t="s">
        <v>13312</v>
      </c>
      <c r="U5636" s="1">
        <v>45581</v>
      </c>
      <c r="V5636">
        <v>116</v>
      </c>
      <c r="W5636" t="str">
        <f t="shared" si="135"/>
        <v>90-119</v>
      </c>
    </row>
    <row r="5637" spans="1:23" x14ac:dyDescent="0.25">
      <c r="A5637" t="s">
        <v>5886</v>
      </c>
      <c r="B5637">
        <v>6496908482</v>
      </c>
      <c r="C5637">
        <v>6575012866</v>
      </c>
      <c r="D5637" s="1">
        <v>45953</v>
      </c>
      <c r="E5637">
        <v>99215</v>
      </c>
      <c r="F5637">
        <v>99284</v>
      </c>
      <c r="G5637" t="s">
        <v>131</v>
      </c>
      <c r="H5637" s="34">
        <v>71055</v>
      </c>
      <c r="I5637" s="7">
        <v>53291</v>
      </c>
      <c r="J5637" s="7">
        <v>45297.35</v>
      </c>
      <c r="K5637" s="7">
        <v>0</v>
      </c>
      <c r="L5637" s="7">
        <v>7993.65</v>
      </c>
      <c r="M5637" s="5">
        <v>0.15</v>
      </c>
      <c r="N5637" t="s">
        <v>1139</v>
      </c>
      <c r="O5637" t="s">
        <v>17</v>
      </c>
      <c r="P5637" t="s">
        <v>97</v>
      </c>
      <c r="Q5637" t="s">
        <v>19</v>
      </c>
      <c r="R5637" t="s">
        <v>43</v>
      </c>
      <c r="S5637" t="s">
        <v>21</v>
      </c>
      <c r="T5637" t="s">
        <v>13311</v>
      </c>
      <c r="U5637" s="1">
        <v>46004</v>
      </c>
      <c r="V5637">
        <v>51</v>
      </c>
      <c r="W5637" t="str">
        <f t="shared" si="135"/>
        <v>30-59</v>
      </c>
    </row>
    <row r="5638" spans="1:23" x14ac:dyDescent="0.25">
      <c r="A5638" t="s">
        <v>5887</v>
      </c>
      <c r="B5638">
        <v>142162930</v>
      </c>
      <c r="C5638">
        <v>2302856585</v>
      </c>
      <c r="D5638" s="1">
        <v>45449</v>
      </c>
      <c r="E5638">
        <v>99238</v>
      </c>
      <c r="F5638">
        <v>97110</v>
      </c>
      <c r="G5638" t="s">
        <v>320</v>
      </c>
      <c r="H5638" s="34">
        <v>66129</v>
      </c>
      <c r="I5638" s="7">
        <v>52242</v>
      </c>
      <c r="J5638" s="7">
        <v>38187.279999999999</v>
      </c>
      <c r="K5638" s="7">
        <v>5696</v>
      </c>
      <c r="L5638" s="7">
        <v>8358.7199999999993</v>
      </c>
      <c r="M5638" s="5">
        <v>0.16</v>
      </c>
      <c r="N5638" t="s">
        <v>1138</v>
      </c>
      <c r="O5638" t="s">
        <v>30</v>
      </c>
      <c r="P5638" t="s">
        <v>3148</v>
      </c>
      <c r="Q5638" t="s">
        <v>19</v>
      </c>
      <c r="R5638" t="s">
        <v>26</v>
      </c>
      <c r="S5638" t="s">
        <v>21</v>
      </c>
      <c r="T5638" t="s">
        <v>13311</v>
      </c>
      <c r="U5638" s="1">
        <v>45565</v>
      </c>
      <c r="V5638">
        <v>116</v>
      </c>
      <c r="W5638" t="str">
        <f t="shared" si="135"/>
        <v>90-119</v>
      </c>
    </row>
    <row r="5639" spans="1:23" x14ac:dyDescent="0.25">
      <c r="A5639" t="s">
        <v>5888</v>
      </c>
      <c r="B5639">
        <v>7622959610</v>
      </c>
      <c r="C5639">
        <v>320906933</v>
      </c>
      <c r="D5639" s="1">
        <v>45442</v>
      </c>
      <c r="E5639">
        <v>99215</v>
      </c>
      <c r="F5639">
        <v>99202</v>
      </c>
      <c r="G5639" t="s">
        <v>291</v>
      </c>
      <c r="H5639" s="34">
        <v>57503</v>
      </c>
      <c r="I5639" s="7">
        <v>41402</v>
      </c>
      <c r="J5639" s="7">
        <v>31256.84</v>
      </c>
      <c r="K5639" s="7">
        <v>6833</v>
      </c>
      <c r="L5639" s="7">
        <v>3312.16</v>
      </c>
      <c r="M5639" s="5">
        <v>0.08</v>
      </c>
      <c r="N5639" t="s">
        <v>24</v>
      </c>
      <c r="O5639" t="s">
        <v>27</v>
      </c>
      <c r="P5639" t="s">
        <v>35</v>
      </c>
      <c r="Q5639" t="s">
        <v>19</v>
      </c>
      <c r="R5639" t="s">
        <v>20</v>
      </c>
      <c r="S5639" t="s">
        <v>17</v>
      </c>
      <c r="T5639" t="s">
        <v>13312</v>
      </c>
      <c r="U5639" s="1">
        <v>45580</v>
      </c>
      <c r="V5639">
        <v>138</v>
      </c>
      <c r="W5639" t="str">
        <f t="shared" si="135"/>
        <v>120-149</v>
      </c>
    </row>
    <row r="5640" spans="1:23" x14ac:dyDescent="0.25">
      <c r="A5640" t="s">
        <v>5889</v>
      </c>
      <c r="B5640">
        <v>6368976138</v>
      </c>
      <c r="C5640">
        <v>1776585592</v>
      </c>
      <c r="D5640" s="1">
        <v>45393</v>
      </c>
      <c r="E5640">
        <v>99222</v>
      </c>
      <c r="F5640">
        <v>99281</v>
      </c>
      <c r="G5640" t="s">
        <v>182</v>
      </c>
      <c r="H5640" s="34">
        <v>88127</v>
      </c>
      <c r="I5640" s="7">
        <v>68739</v>
      </c>
      <c r="J5640" s="7">
        <v>47227.199999999997</v>
      </c>
      <c r="K5640" s="7">
        <v>7764</v>
      </c>
      <c r="L5640" s="7">
        <v>13747.8</v>
      </c>
      <c r="M5640" s="5">
        <v>0.2</v>
      </c>
      <c r="N5640" t="s">
        <v>3140</v>
      </c>
      <c r="O5640" t="s">
        <v>30</v>
      </c>
      <c r="P5640" t="s">
        <v>3150</v>
      </c>
      <c r="Q5640" t="s">
        <v>32</v>
      </c>
      <c r="R5640" t="s">
        <v>27</v>
      </c>
      <c r="S5640" t="s">
        <v>27</v>
      </c>
      <c r="T5640" t="s">
        <v>13312</v>
      </c>
      <c r="U5640" s="1">
        <v>45480</v>
      </c>
      <c r="V5640">
        <v>87</v>
      </c>
      <c r="W5640" t="str">
        <f t="shared" si="135"/>
        <v>60-89</v>
      </c>
    </row>
    <row r="5641" spans="1:23" x14ac:dyDescent="0.25">
      <c r="A5641" t="s">
        <v>5890</v>
      </c>
      <c r="B5641">
        <v>2482496615</v>
      </c>
      <c r="C5641">
        <v>1590120588</v>
      </c>
      <c r="D5641" s="1">
        <v>45455</v>
      </c>
      <c r="E5641">
        <v>99222</v>
      </c>
      <c r="F5641">
        <v>99284</v>
      </c>
      <c r="G5641" t="s">
        <v>112</v>
      </c>
      <c r="H5641" s="34">
        <v>51976</v>
      </c>
      <c r="I5641" s="7">
        <v>40541</v>
      </c>
      <c r="J5641" s="7">
        <v>28241.8</v>
      </c>
      <c r="K5641" s="7">
        <v>4191</v>
      </c>
      <c r="L5641" s="7">
        <v>8108.2</v>
      </c>
      <c r="M5641" s="5">
        <v>0.2</v>
      </c>
      <c r="N5641" t="s">
        <v>3140</v>
      </c>
      <c r="O5641" t="s">
        <v>27</v>
      </c>
      <c r="P5641" t="s">
        <v>97</v>
      </c>
      <c r="Q5641" t="s">
        <v>19</v>
      </c>
      <c r="R5641" t="s">
        <v>38</v>
      </c>
      <c r="S5641" t="s">
        <v>27</v>
      </c>
      <c r="T5641" t="s">
        <v>13310</v>
      </c>
      <c r="U5641" s="1">
        <v>45492</v>
      </c>
      <c r="V5641">
        <v>37</v>
      </c>
      <c r="W5641" t="str">
        <f t="shared" si="135"/>
        <v>30-59</v>
      </c>
    </row>
    <row r="5642" spans="1:23" x14ac:dyDescent="0.25">
      <c r="A5642" t="s">
        <v>5891</v>
      </c>
      <c r="B5642">
        <v>4414423717</v>
      </c>
      <c r="C5642">
        <v>3891302119</v>
      </c>
      <c r="D5642" s="1">
        <v>45802</v>
      </c>
      <c r="E5642">
        <v>99238</v>
      </c>
      <c r="F5642">
        <v>99292</v>
      </c>
      <c r="G5642" t="s">
        <v>3256</v>
      </c>
      <c r="H5642" s="34">
        <v>11458</v>
      </c>
      <c r="I5642" s="7">
        <v>9396</v>
      </c>
      <c r="J5642" s="7">
        <v>7704.72</v>
      </c>
      <c r="K5642" s="7">
        <v>0</v>
      </c>
      <c r="L5642" s="7">
        <v>1691.28</v>
      </c>
      <c r="M5642" s="5">
        <v>0.18</v>
      </c>
      <c r="N5642" t="s">
        <v>3141</v>
      </c>
      <c r="O5642" t="s">
        <v>17</v>
      </c>
      <c r="P5642" t="s">
        <v>3147</v>
      </c>
      <c r="Q5642" t="s">
        <v>32</v>
      </c>
      <c r="R5642" t="s">
        <v>21</v>
      </c>
      <c r="S5642" t="s">
        <v>21</v>
      </c>
      <c r="T5642" t="s">
        <v>13310</v>
      </c>
      <c r="U5642" s="1">
        <v>45936</v>
      </c>
      <c r="V5642">
        <v>134</v>
      </c>
      <c r="W5642" t="str">
        <f t="shared" si="135"/>
        <v>120-149</v>
      </c>
    </row>
    <row r="5643" spans="1:23" x14ac:dyDescent="0.25">
      <c r="A5643" t="s">
        <v>5892</v>
      </c>
      <c r="B5643">
        <v>2230328727</v>
      </c>
      <c r="C5643">
        <v>3285280232</v>
      </c>
      <c r="D5643" s="1">
        <v>45714</v>
      </c>
      <c r="E5643">
        <v>99213</v>
      </c>
      <c r="F5643">
        <v>99214</v>
      </c>
      <c r="G5643" t="s">
        <v>99</v>
      </c>
      <c r="H5643" s="34">
        <v>41732</v>
      </c>
      <c r="I5643" s="7">
        <v>30047</v>
      </c>
      <c r="J5643" s="7">
        <v>27643.24</v>
      </c>
      <c r="K5643" s="7">
        <v>0</v>
      </c>
      <c r="L5643" s="7">
        <v>2403.7600000000002</v>
      </c>
      <c r="M5643" s="5">
        <v>0.08</v>
      </c>
      <c r="N5643" t="s">
        <v>24</v>
      </c>
      <c r="O5643" t="s">
        <v>17</v>
      </c>
      <c r="P5643" t="s">
        <v>3150</v>
      </c>
      <c r="Q5643" t="s">
        <v>32</v>
      </c>
      <c r="R5643" t="s">
        <v>20</v>
      </c>
      <c r="S5643" t="s">
        <v>27</v>
      </c>
      <c r="T5643" t="s">
        <v>13311</v>
      </c>
      <c r="U5643" s="1">
        <v>45852</v>
      </c>
      <c r="V5643">
        <v>138</v>
      </c>
      <c r="W5643" t="str">
        <f t="shared" si="135"/>
        <v>120-149</v>
      </c>
    </row>
    <row r="5644" spans="1:23" x14ac:dyDescent="0.25">
      <c r="A5644" t="s">
        <v>5893</v>
      </c>
      <c r="B5644">
        <v>9786252419</v>
      </c>
      <c r="C5644">
        <v>1827244552</v>
      </c>
      <c r="D5644" s="1">
        <v>45684</v>
      </c>
      <c r="E5644">
        <v>99231</v>
      </c>
      <c r="F5644">
        <v>99292</v>
      </c>
      <c r="G5644" t="s">
        <v>3227</v>
      </c>
      <c r="H5644" s="34">
        <v>71376</v>
      </c>
      <c r="I5644" s="7">
        <v>56387</v>
      </c>
      <c r="J5644" s="7">
        <v>47365.08</v>
      </c>
      <c r="K5644" s="7">
        <v>0</v>
      </c>
      <c r="L5644" s="7">
        <v>9021.92</v>
      </c>
      <c r="M5644" s="5">
        <v>0.16</v>
      </c>
      <c r="N5644" t="s">
        <v>1138</v>
      </c>
      <c r="O5644" t="s">
        <v>17</v>
      </c>
      <c r="P5644" t="s">
        <v>25</v>
      </c>
      <c r="Q5644" t="s">
        <v>19</v>
      </c>
      <c r="R5644" t="s">
        <v>38</v>
      </c>
      <c r="S5644" t="s">
        <v>27</v>
      </c>
      <c r="T5644" t="s">
        <v>13310</v>
      </c>
      <c r="U5644" s="1">
        <v>45721</v>
      </c>
      <c r="V5644">
        <v>37</v>
      </c>
      <c r="W5644" t="str">
        <f t="shared" si="135"/>
        <v>30-59</v>
      </c>
    </row>
    <row r="5645" spans="1:23" x14ac:dyDescent="0.25">
      <c r="A5645" t="s">
        <v>5894</v>
      </c>
      <c r="B5645">
        <v>1512100239</v>
      </c>
      <c r="C5645">
        <v>2457833032</v>
      </c>
      <c r="D5645" s="1">
        <v>45329</v>
      </c>
      <c r="E5645">
        <v>99233</v>
      </c>
      <c r="F5645">
        <v>99205</v>
      </c>
      <c r="G5645" t="s">
        <v>122</v>
      </c>
      <c r="H5645" s="34">
        <v>70042</v>
      </c>
      <c r="I5645" s="7">
        <v>55333</v>
      </c>
      <c r="J5645" s="7">
        <v>34502.720000000001</v>
      </c>
      <c r="K5645" s="7">
        <v>11977</v>
      </c>
      <c r="L5645" s="7">
        <v>8853.2800000000007</v>
      </c>
      <c r="M5645" s="5">
        <v>0.16</v>
      </c>
      <c r="N5645" t="s">
        <v>1138</v>
      </c>
      <c r="O5645" t="s">
        <v>27</v>
      </c>
      <c r="P5645" t="s">
        <v>25</v>
      </c>
      <c r="Q5645" t="s">
        <v>32</v>
      </c>
      <c r="R5645" t="s">
        <v>27</v>
      </c>
      <c r="S5645" t="s">
        <v>21</v>
      </c>
      <c r="T5645" t="s">
        <v>13311</v>
      </c>
      <c r="U5645" s="1">
        <v>45415</v>
      </c>
      <c r="V5645">
        <v>86</v>
      </c>
      <c r="W5645" t="str">
        <f t="shared" si="135"/>
        <v>60-89</v>
      </c>
    </row>
    <row r="5646" spans="1:23" x14ac:dyDescent="0.25">
      <c r="A5646" t="s">
        <v>5895</v>
      </c>
      <c r="B5646">
        <v>4156143506</v>
      </c>
      <c r="C5646">
        <v>5171067661</v>
      </c>
      <c r="D5646" s="1">
        <v>45478</v>
      </c>
      <c r="E5646">
        <v>99231</v>
      </c>
      <c r="F5646">
        <v>99281</v>
      </c>
      <c r="G5646" t="s">
        <v>52</v>
      </c>
      <c r="H5646" s="34">
        <v>54899</v>
      </c>
      <c r="I5646" s="7">
        <v>45017</v>
      </c>
      <c r="J5646" s="7">
        <v>32954.94</v>
      </c>
      <c r="K5646" s="7">
        <v>3959</v>
      </c>
      <c r="L5646" s="7">
        <v>8103.06</v>
      </c>
      <c r="M5646" s="5">
        <v>0.18</v>
      </c>
      <c r="N5646" t="s">
        <v>3141</v>
      </c>
      <c r="O5646" t="s">
        <v>30</v>
      </c>
      <c r="P5646" t="s">
        <v>3148</v>
      </c>
      <c r="Q5646" t="s">
        <v>32</v>
      </c>
      <c r="R5646" t="s">
        <v>21</v>
      </c>
      <c r="S5646" t="s">
        <v>21</v>
      </c>
      <c r="T5646" t="s">
        <v>13311</v>
      </c>
      <c r="U5646" s="1">
        <v>45630</v>
      </c>
      <c r="V5646">
        <v>152</v>
      </c>
      <c r="W5646" t="str">
        <f t="shared" si="135"/>
        <v>150-179</v>
      </c>
    </row>
    <row r="5647" spans="1:23" x14ac:dyDescent="0.25">
      <c r="A5647" t="s">
        <v>5896</v>
      </c>
      <c r="B5647">
        <v>4960446707</v>
      </c>
      <c r="C5647">
        <v>6495396348</v>
      </c>
      <c r="D5647" s="1">
        <v>45951</v>
      </c>
      <c r="E5647">
        <v>99223</v>
      </c>
      <c r="F5647">
        <v>99213</v>
      </c>
      <c r="G5647" t="s">
        <v>3312</v>
      </c>
      <c r="H5647" s="34">
        <v>70551</v>
      </c>
      <c r="I5647" s="7">
        <v>59968</v>
      </c>
      <c r="J5647" s="7">
        <v>58768.639999999999</v>
      </c>
      <c r="K5647" s="7">
        <v>0</v>
      </c>
      <c r="L5647" s="7">
        <v>1199.3599999999999</v>
      </c>
      <c r="M5647" s="5">
        <v>0.02</v>
      </c>
      <c r="N5647" t="s">
        <v>16</v>
      </c>
      <c r="O5647" t="s">
        <v>17</v>
      </c>
      <c r="P5647" t="s">
        <v>18</v>
      </c>
      <c r="Q5647" t="s">
        <v>32</v>
      </c>
      <c r="R5647" t="s">
        <v>43</v>
      </c>
      <c r="S5647" t="s">
        <v>27</v>
      </c>
      <c r="T5647" t="s">
        <v>13311</v>
      </c>
      <c r="U5647" s="1">
        <v>45989</v>
      </c>
      <c r="V5647">
        <v>38</v>
      </c>
      <c r="W5647" t="str">
        <f t="shared" si="135"/>
        <v>30-59</v>
      </c>
    </row>
    <row r="5648" spans="1:23" x14ac:dyDescent="0.25">
      <c r="A5648" t="s">
        <v>5897</v>
      </c>
      <c r="B5648">
        <v>4099697782</v>
      </c>
      <c r="C5648">
        <v>3372749517</v>
      </c>
      <c r="D5648" s="1">
        <v>45400</v>
      </c>
      <c r="E5648">
        <v>99233</v>
      </c>
      <c r="F5648">
        <v>85025</v>
      </c>
      <c r="G5648" t="s">
        <v>118</v>
      </c>
      <c r="H5648" s="34">
        <v>59987</v>
      </c>
      <c r="I5648" s="7">
        <v>50989</v>
      </c>
      <c r="J5648" s="7">
        <v>43922.22</v>
      </c>
      <c r="K5648" s="7">
        <v>6047</v>
      </c>
      <c r="L5648" s="7">
        <v>1019.78</v>
      </c>
      <c r="M5648" s="5">
        <v>0.02</v>
      </c>
      <c r="N5648" t="s">
        <v>16</v>
      </c>
      <c r="O5648" t="s">
        <v>27</v>
      </c>
      <c r="P5648" t="s">
        <v>3149</v>
      </c>
      <c r="Q5648" t="s">
        <v>32</v>
      </c>
      <c r="R5648" t="s">
        <v>26</v>
      </c>
      <c r="S5648" t="s">
        <v>27</v>
      </c>
      <c r="T5648" t="s">
        <v>13312</v>
      </c>
      <c r="U5648" s="1">
        <v>45544</v>
      </c>
      <c r="V5648">
        <v>144</v>
      </c>
      <c r="W5648" t="str">
        <f t="shared" si="135"/>
        <v>120-149</v>
      </c>
    </row>
    <row r="5649" spans="1:23" x14ac:dyDescent="0.25">
      <c r="A5649" t="s">
        <v>5898</v>
      </c>
      <c r="B5649">
        <v>3638497013</v>
      </c>
      <c r="C5649">
        <v>7698527342</v>
      </c>
      <c r="D5649" s="1">
        <v>45782</v>
      </c>
      <c r="E5649">
        <v>99231</v>
      </c>
      <c r="F5649">
        <v>36415</v>
      </c>
      <c r="G5649" t="s">
        <v>559</v>
      </c>
      <c r="H5649" s="34">
        <v>30557</v>
      </c>
      <c r="I5649" s="7">
        <v>25057</v>
      </c>
      <c r="J5649" s="7">
        <v>20546.740000000002</v>
      </c>
      <c r="K5649" s="7">
        <v>0</v>
      </c>
      <c r="L5649" s="7">
        <v>4510.26</v>
      </c>
      <c r="M5649" s="5">
        <v>0.18</v>
      </c>
      <c r="N5649" t="s">
        <v>3141</v>
      </c>
      <c r="O5649" t="s">
        <v>17</v>
      </c>
      <c r="P5649" t="s">
        <v>55</v>
      </c>
      <c r="Q5649" t="s">
        <v>32</v>
      </c>
      <c r="R5649" t="s">
        <v>38</v>
      </c>
      <c r="S5649" t="s">
        <v>17</v>
      </c>
      <c r="T5649" t="s">
        <v>13312</v>
      </c>
      <c r="U5649" s="1">
        <v>45924</v>
      </c>
      <c r="V5649">
        <v>142</v>
      </c>
      <c r="W5649" t="str">
        <f t="shared" si="135"/>
        <v>120-149</v>
      </c>
    </row>
    <row r="5650" spans="1:23" x14ac:dyDescent="0.25">
      <c r="A5650" t="s">
        <v>5899</v>
      </c>
      <c r="B5650">
        <v>1728368373</v>
      </c>
      <c r="C5650">
        <v>7052328854</v>
      </c>
      <c r="D5650" s="1">
        <v>45653</v>
      </c>
      <c r="E5650">
        <v>99238</v>
      </c>
      <c r="F5650">
        <v>99292</v>
      </c>
      <c r="G5650" t="s">
        <v>131</v>
      </c>
      <c r="H5650" s="34">
        <v>57679</v>
      </c>
      <c r="I5650" s="7">
        <v>49027</v>
      </c>
      <c r="J5650" s="7">
        <v>48046.46</v>
      </c>
      <c r="K5650" s="7">
        <v>0</v>
      </c>
      <c r="L5650" s="7">
        <v>980.54</v>
      </c>
      <c r="M5650" s="5">
        <v>0.02</v>
      </c>
      <c r="N5650" t="s">
        <v>16</v>
      </c>
      <c r="O5650" t="s">
        <v>17</v>
      </c>
      <c r="P5650" t="s">
        <v>3148</v>
      </c>
      <c r="Q5650" t="s">
        <v>32</v>
      </c>
      <c r="R5650" t="s">
        <v>26</v>
      </c>
      <c r="S5650" t="s">
        <v>17</v>
      </c>
      <c r="T5650" t="s">
        <v>13312</v>
      </c>
      <c r="U5650" s="1">
        <v>45793</v>
      </c>
      <c r="V5650">
        <v>140</v>
      </c>
      <c r="W5650" t="str">
        <f t="shared" si="135"/>
        <v>120-149</v>
      </c>
    </row>
    <row r="5651" spans="1:23" x14ac:dyDescent="0.25">
      <c r="A5651" t="s">
        <v>5900</v>
      </c>
      <c r="B5651">
        <v>680756959</v>
      </c>
      <c r="C5651">
        <v>8618842660</v>
      </c>
      <c r="D5651" s="1">
        <v>45929</v>
      </c>
      <c r="E5651">
        <v>99221</v>
      </c>
      <c r="F5651">
        <v>90834</v>
      </c>
      <c r="G5651" t="s">
        <v>108</v>
      </c>
      <c r="H5651" s="34">
        <v>84568</v>
      </c>
      <c r="I5651" s="7">
        <v>60889</v>
      </c>
      <c r="J5651" s="7">
        <v>49415.88</v>
      </c>
      <c r="K5651" s="7">
        <v>6602</v>
      </c>
      <c r="L5651" s="7">
        <v>4871.12</v>
      </c>
      <c r="M5651" s="5">
        <v>0.08</v>
      </c>
      <c r="N5651" t="s">
        <v>24</v>
      </c>
      <c r="O5651" t="s">
        <v>30</v>
      </c>
      <c r="P5651" t="s">
        <v>25</v>
      </c>
      <c r="Q5651" t="s">
        <v>32</v>
      </c>
      <c r="R5651" t="s">
        <v>27</v>
      </c>
      <c r="S5651" t="s">
        <v>27</v>
      </c>
      <c r="T5651" t="s">
        <v>13312</v>
      </c>
      <c r="U5651" s="1">
        <v>46090</v>
      </c>
      <c r="V5651">
        <v>161</v>
      </c>
      <c r="W5651" t="str">
        <f t="shared" si="135"/>
        <v>150-179</v>
      </c>
    </row>
    <row r="5652" spans="1:23" x14ac:dyDescent="0.25">
      <c r="A5652" t="s">
        <v>5901</v>
      </c>
      <c r="B5652">
        <v>6188088250</v>
      </c>
      <c r="C5652">
        <v>764867265</v>
      </c>
      <c r="D5652" s="1">
        <v>45566</v>
      </c>
      <c r="E5652">
        <v>99238</v>
      </c>
      <c r="F5652">
        <v>99205</v>
      </c>
      <c r="G5652" t="s">
        <v>3438</v>
      </c>
      <c r="H5652" s="34">
        <v>84636</v>
      </c>
      <c r="I5652" s="7">
        <v>67709</v>
      </c>
      <c r="J5652" s="7">
        <v>51977.74</v>
      </c>
      <c r="K5652" s="7">
        <v>6252</v>
      </c>
      <c r="L5652" s="7">
        <v>9479.26</v>
      </c>
      <c r="M5652" s="5">
        <v>0.14000000000000001</v>
      </c>
      <c r="N5652" t="s">
        <v>1135</v>
      </c>
      <c r="O5652" t="s">
        <v>30</v>
      </c>
      <c r="P5652" t="s">
        <v>55</v>
      </c>
      <c r="Q5652" t="s">
        <v>19</v>
      </c>
      <c r="R5652" t="s">
        <v>26</v>
      </c>
      <c r="S5652" t="s">
        <v>17</v>
      </c>
      <c r="T5652" t="s">
        <v>13311</v>
      </c>
      <c r="U5652" s="1">
        <v>45746</v>
      </c>
      <c r="V5652">
        <v>180</v>
      </c>
      <c r="W5652" t="str">
        <f t="shared" si="135"/>
        <v>180-209</v>
      </c>
    </row>
    <row r="5653" spans="1:23" x14ac:dyDescent="0.25">
      <c r="A5653" t="s">
        <v>5902</v>
      </c>
      <c r="B5653">
        <v>9154242941</v>
      </c>
      <c r="C5653">
        <v>6887280976</v>
      </c>
      <c r="D5653" s="1">
        <v>45483</v>
      </c>
      <c r="E5653">
        <v>99232</v>
      </c>
      <c r="F5653">
        <v>99281</v>
      </c>
      <c r="G5653" t="s">
        <v>268</v>
      </c>
      <c r="H5653" s="34">
        <v>91639</v>
      </c>
      <c r="I5653" s="7">
        <v>72395</v>
      </c>
      <c r="J5653" s="7">
        <v>51724.800000000003</v>
      </c>
      <c r="K5653" s="7">
        <v>9087</v>
      </c>
      <c r="L5653" s="7">
        <v>11583.2</v>
      </c>
      <c r="M5653" s="5">
        <v>0.16</v>
      </c>
      <c r="N5653" t="s">
        <v>1138</v>
      </c>
      <c r="O5653" t="s">
        <v>30</v>
      </c>
      <c r="P5653" t="s">
        <v>3148</v>
      </c>
      <c r="Q5653" t="s">
        <v>32</v>
      </c>
      <c r="R5653" t="s">
        <v>27</v>
      </c>
      <c r="S5653" t="s">
        <v>27</v>
      </c>
      <c r="T5653" t="s">
        <v>13310</v>
      </c>
      <c r="U5653" s="1">
        <v>45617</v>
      </c>
      <c r="V5653">
        <v>134</v>
      </c>
      <c r="W5653" t="str">
        <f t="shared" si="135"/>
        <v>120-149</v>
      </c>
    </row>
    <row r="5654" spans="1:23" x14ac:dyDescent="0.25">
      <c r="A5654" t="s">
        <v>5903</v>
      </c>
      <c r="B5654">
        <v>4718552322</v>
      </c>
      <c r="C5654">
        <v>885274107</v>
      </c>
      <c r="D5654" s="1">
        <v>45434</v>
      </c>
      <c r="E5654">
        <v>99215</v>
      </c>
      <c r="F5654">
        <v>99201</v>
      </c>
      <c r="G5654" t="s">
        <v>3357</v>
      </c>
      <c r="H5654" s="34">
        <v>40431</v>
      </c>
      <c r="I5654" s="7">
        <v>33153</v>
      </c>
      <c r="J5654" s="7">
        <v>27185.46</v>
      </c>
      <c r="K5654" s="7">
        <v>0</v>
      </c>
      <c r="L5654" s="7">
        <v>5967.54</v>
      </c>
      <c r="M5654" s="5">
        <v>0.18</v>
      </c>
      <c r="N5654" t="s">
        <v>3141</v>
      </c>
      <c r="O5654" t="s">
        <v>17</v>
      </c>
      <c r="P5654" t="s">
        <v>58</v>
      </c>
      <c r="Q5654" t="s">
        <v>19</v>
      </c>
      <c r="R5654" t="s">
        <v>38</v>
      </c>
      <c r="S5654" t="s">
        <v>17</v>
      </c>
      <c r="T5654" t="s">
        <v>13310</v>
      </c>
      <c r="U5654" s="1">
        <v>45555</v>
      </c>
      <c r="V5654">
        <v>121</v>
      </c>
      <c r="W5654" t="str">
        <f t="shared" si="135"/>
        <v>120-149</v>
      </c>
    </row>
    <row r="5655" spans="1:23" x14ac:dyDescent="0.25">
      <c r="A5655" t="s">
        <v>5904</v>
      </c>
      <c r="B5655">
        <v>4625181151</v>
      </c>
      <c r="C5655">
        <v>1458900901</v>
      </c>
      <c r="D5655" s="1">
        <v>45798</v>
      </c>
      <c r="E5655">
        <v>99223</v>
      </c>
      <c r="F5655">
        <v>99204</v>
      </c>
      <c r="G5655" t="s">
        <v>57</v>
      </c>
      <c r="H5655" s="34">
        <v>88257</v>
      </c>
      <c r="I5655" s="7">
        <v>69723</v>
      </c>
      <c r="J5655" s="7">
        <v>58567.32</v>
      </c>
      <c r="K5655" s="7">
        <v>0</v>
      </c>
      <c r="L5655" s="7">
        <v>11155.68</v>
      </c>
      <c r="M5655" s="5">
        <v>0.16</v>
      </c>
      <c r="N5655" t="s">
        <v>1138</v>
      </c>
      <c r="O5655" t="s">
        <v>17</v>
      </c>
      <c r="P5655" t="s">
        <v>31</v>
      </c>
      <c r="Q5655" t="s">
        <v>19</v>
      </c>
      <c r="R5655" t="s">
        <v>43</v>
      </c>
      <c r="S5655" t="s">
        <v>17</v>
      </c>
      <c r="T5655" t="s">
        <v>13310</v>
      </c>
      <c r="U5655" s="1">
        <v>45892</v>
      </c>
      <c r="V5655">
        <v>94</v>
      </c>
      <c r="W5655" t="str">
        <f t="shared" si="135"/>
        <v>90-119</v>
      </c>
    </row>
    <row r="5656" spans="1:23" x14ac:dyDescent="0.25">
      <c r="A5656" t="s">
        <v>5905</v>
      </c>
      <c r="B5656">
        <v>6432926738</v>
      </c>
      <c r="C5656">
        <v>3877782352</v>
      </c>
      <c r="D5656" s="1">
        <v>45939</v>
      </c>
      <c r="E5656">
        <v>99213</v>
      </c>
      <c r="F5656">
        <v>99285</v>
      </c>
      <c r="G5656" t="s">
        <v>3371</v>
      </c>
      <c r="H5656" s="34">
        <v>91644</v>
      </c>
      <c r="I5656" s="7">
        <v>71482</v>
      </c>
      <c r="J5656" s="7">
        <v>57185.599999999999</v>
      </c>
      <c r="K5656" s="7">
        <v>0</v>
      </c>
      <c r="L5656" s="7">
        <v>14296.4</v>
      </c>
      <c r="M5656" s="5">
        <v>0.2</v>
      </c>
      <c r="N5656" t="s">
        <v>3140</v>
      </c>
      <c r="O5656" t="s">
        <v>17</v>
      </c>
      <c r="P5656" t="s">
        <v>3147</v>
      </c>
      <c r="Q5656" t="s">
        <v>19</v>
      </c>
      <c r="R5656" t="s">
        <v>38</v>
      </c>
      <c r="S5656" t="s">
        <v>17</v>
      </c>
      <c r="T5656" t="s">
        <v>13311</v>
      </c>
      <c r="U5656" s="1">
        <v>45981</v>
      </c>
      <c r="V5656">
        <v>42</v>
      </c>
      <c r="W5656" t="str">
        <f t="shared" si="135"/>
        <v>30-59</v>
      </c>
    </row>
    <row r="5657" spans="1:23" x14ac:dyDescent="0.25">
      <c r="A5657" t="s">
        <v>5906</v>
      </c>
      <c r="B5657">
        <v>4606942745</v>
      </c>
      <c r="C5657">
        <v>8145544723</v>
      </c>
      <c r="D5657" s="1">
        <v>45307</v>
      </c>
      <c r="E5657">
        <v>99231</v>
      </c>
      <c r="F5657">
        <v>99281</v>
      </c>
      <c r="G5657" t="s">
        <v>4083</v>
      </c>
      <c r="H5657" s="34">
        <v>76347</v>
      </c>
      <c r="I5657" s="7">
        <v>60314</v>
      </c>
      <c r="J5657" s="7">
        <v>50663.76</v>
      </c>
      <c r="K5657" s="7">
        <v>0</v>
      </c>
      <c r="L5657" s="7">
        <v>9650.24</v>
      </c>
      <c r="M5657" s="5">
        <v>0.16</v>
      </c>
      <c r="N5657" t="s">
        <v>1138</v>
      </c>
      <c r="O5657" t="s">
        <v>17</v>
      </c>
      <c r="P5657" t="s">
        <v>3149</v>
      </c>
      <c r="Q5657" t="s">
        <v>19</v>
      </c>
      <c r="R5657" t="s">
        <v>26</v>
      </c>
      <c r="S5657" t="s">
        <v>27</v>
      </c>
      <c r="T5657" t="s">
        <v>13310</v>
      </c>
      <c r="U5657" s="1">
        <v>45410</v>
      </c>
      <c r="V5657">
        <v>103</v>
      </c>
      <c r="W5657" t="str">
        <f t="shared" si="135"/>
        <v>90-119</v>
      </c>
    </row>
    <row r="5658" spans="1:23" x14ac:dyDescent="0.25">
      <c r="A5658" t="s">
        <v>5907</v>
      </c>
      <c r="B5658">
        <v>9842553306</v>
      </c>
      <c r="C5658">
        <v>8030693790</v>
      </c>
      <c r="D5658" s="1">
        <v>45826</v>
      </c>
      <c r="E5658">
        <v>99214</v>
      </c>
      <c r="F5658">
        <v>99211</v>
      </c>
      <c r="G5658" t="s">
        <v>174</v>
      </c>
      <c r="H5658" s="34">
        <v>97241</v>
      </c>
      <c r="I5658" s="7">
        <v>75848</v>
      </c>
      <c r="J5658" s="7">
        <v>60678.400000000001</v>
      </c>
      <c r="K5658" s="7">
        <v>0</v>
      </c>
      <c r="L5658" s="7">
        <v>15169.6</v>
      </c>
      <c r="M5658" s="5">
        <v>0.2</v>
      </c>
      <c r="N5658" t="s">
        <v>3140</v>
      </c>
      <c r="O5658" t="s">
        <v>17</v>
      </c>
      <c r="P5658" t="s">
        <v>25</v>
      </c>
      <c r="Q5658" t="s">
        <v>32</v>
      </c>
      <c r="R5658" t="s">
        <v>43</v>
      </c>
      <c r="S5658" t="s">
        <v>27</v>
      </c>
      <c r="T5658" t="s">
        <v>13310</v>
      </c>
      <c r="U5658" s="1">
        <v>45857</v>
      </c>
      <c r="V5658">
        <v>31</v>
      </c>
      <c r="W5658" t="str">
        <f t="shared" si="135"/>
        <v>30-59</v>
      </c>
    </row>
    <row r="5659" spans="1:23" x14ac:dyDescent="0.25">
      <c r="A5659" t="s">
        <v>5908</v>
      </c>
      <c r="B5659">
        <v>8053345242</v>
      </c>
      <c r="C5659">
        <v>6968622157</v>
      </c>
      <c r="D5659" s="1">
        <v>45798</v>
      </c>
      <c r="E5659">
        <v>99232</v>
      </c>
      <c r="F5659">
        <v>99213</v>
      </c>
      <c r="G5659" t="s">
        <v>3335</v>
      </c>
      <c r="H5659" s="34">
        <v>61024</v>
      </c>
      <c r="I5659" s="7">
        <v>48209</v>
      </c>
      <c r="J5659" s="7">
        <v>40495.56</v>
      </c>
      <c r="K5659" s="7">
        <v>0</v>
      </c>
      <c r="L5659" s="7">
        <v>7713.44</v>
      </c>
      <c r="M5659" s="5">
        <v>0.16</v>
      </c>
      <c r="N5659" t="s">
        <v>1138</v>
      </c>
      <c r="O5659" t="s">
        <v>17</v>
      </c>
      <c r="P5659" t="s">
        <v>31</v>
      </c>
      <c r="Q5659" t="s">
        <v>32</v>
      </c>
      <c r="R5659" t="s">
        <v>43</v>
      </c>
      <c r="S5659" t="s">
        <v>17</v>
      </c>
      <c r="T5659" t="s">
        <v>13311</v>
      </c>
      <c r="U5659" s="1">
        <v>45853</v>
      </c>
      <c r="V5659">
        <v>55</v>
      </c>
      <c r="W5659" t="str">
        <f t="shared" si="135"/>
        <v>30-59</v>
      </c>
    </row>
    <row r="5660" spans="1:23" x14ac:dyDescent="0.25">
      <c r="A5660" t="s">
        <v>5909</v>
      </c>
      <c r="B5660">
        <v>2607108467</v>
      </c>
      <c r="C5660">
        <v>1989825279</v>
      </c>
      <c r="D5660" s="1">
        <v>45687</v>
      </c>
      <c r="E5660">
        <v>99233</v>
      </c>
      <c r="F5660">
        <v>99202</v>
      </c>
      <c r="G5660" t="s">
        <v>91</v>
      </c>
      <c r="H5660" s="34">
        <v>45297</v>
      </c>
      <c r="I5660" s="7">
        <v>33973</v>
      </c>
      <c r="J5660" s="7">
        <v>20403.05</v>
      </c>
      <c r="K5660" s="7">
        <v>8474</v>
      </c>
      <c r="L5660" s="7">
        <v>5095.95</v>
      </c>
      <c r="M5660" s="5">
        <v>0.15</v>
      </c>
      <c r="N5660" t="s">
        <v>1139</v>
      </c>
      <c r="O5660" t="s">
        <v>27</v>
      </c>
      <c r="P5660" t="s">
        <v>31</v>
      </c>
      <c r="Q5660" t="s">
        <v>19</v>
      </c>
      <c r="R5660" t="s">
        <v>21</v>
      </c>
      <c r="S5660" t="s">
        <v>27</v>
      </c>
      <c r="T5660" t="s">
        <v>13312</v>
      </c>
      <c r="U5660" s="1">
        <v>45819</v>
      </c>
      <c r="V5660">
        <v>132</v>
      </c>
      <c r="W5660" t="str">
        <f t="shared" si="135"/>
        <v>120-149</v>
      </c>
    </row>
    <row r="5661" spans="1:23" x14ac:dyDescent="0.25">
      <c r="A5661" t="s">
        <v>5910</v>
      </c>
      <c r="B5661">
        <v>796108165</v>
      </c>
      <c r="C5661">
        <v>1570405701</v>
      </c>
      <c r="D5661" s="1">
        <v>45343</v>
      </c>
      <c r="E5661">
        <v>99238</v>
      </c>
      <c r="F5661">
        <v>99204</v>
      </c>
      <c r="G5661" t="s">
        <v>120</v>
      </c>
      <c r="H5661" s="34">
        <v>68171</v>
      </c>
      <c r="I5661" s="7">
        <v>54537</v>
      </c>
      <c r="J5661" s="7">
        <v>35515.82</v>
      </c>
      <c r="K5661" s="7">
        <v>11386</v>
      </c>
      <c r="L5661" s="7">
        <v>7635.18</v>
      </c>
      <c r="M5661" s="5">
        <v>0.14000000000000001</v>
      </c>
      <c r="N5661" t="s">
        <v>1135</v>
      </c>
      <c r="O5661" t="s">
        <v>27</v>
      </c>
      <c r="P5661" t="s">
        <v>3150</v>
      </c>
      <c r="Q5661" t="s">
        <v>19</v>
      </c>
      <c r="R5661" t="s">
        <v>26</v>
      </c>
      <c r="S5661" t="s">
        <v>17</v>
      </c>
      <c r="T5661" t="s">
        <v>13311</v>
      </c>
      <c r="U5661" s="1">
        <v>45401</v>
      </c>
      <c r="V5661">
        <v>58</v>
      </c>
      <c r="W5661" t="str">
        <f t="shared" si="135"/>
        <v>30-59</v>
      </c>
    </row>
    <row r="5662" spans="1:23" x14ac:dyDescent="0.25">
      <c r="A5662" t="s">
        <v>5911</v>
      </c>
      <c r="B5662">
        <v>5172891208</v>
      </c>
      <c r="C5662">
        <v>1456729669</v>
      </c>
      <c r="D5662" s="1">
        <v>45457</v>
      </c>
      <c r="E5662">
        <v>99215</v>
      </c>
      <c r="F5662">
        <v>81000</v>
      </c>
      <c r="G5662" t="s">
        <v>71</v>
      </c>
      <c r="H5662" s="34">
        <v>24476</v>
      </c>
      <c r="I5662" s="7">
        <v>19581</v>
      </c>
      <c r="J5662" s="7">
        <v>16839.66</v>
      </c>
      <c r="K5662" s="7">
        <v>0</v>
      </c>
      <c r="L5662" s="7">
        <v>2741.34</v>
      </c>
      <c r="M5662" s="5">
        <v>0.14000000000000001</v>
      </c>
      <c r="N5662" t="s">
        <v>1135</v>
      </c>
      <c r="O5662" t="s">
        <v>17</v>
      </c>
      <c r="P5662" t="s">
        <v>3150</v>
      </c>
      <c r="Q5662" t="s">
        <v>32</v>
      </c>
      <c r="R5662" t="s">
        <v>26</v>
      </c>
      <c r="S5662" t="s">
        <v>21</v>
      </c>
      <c r="T5662" t="s">
        <v>13310</v>
      </c>
      <c r="U5662" s="1">
        <v>45575</v>
      </c>
      <c r="V5662">
        <v>118</v>
      </c>
      <c r="W5662" t="str">
        <f t="shared" si="135"/>
        <v>90-119</v>
      </c>
    </row>
    <row r="5663" spans="1:23" x14ac:dyDescent="0.25">
      <c r="A5663" t="s">
        <v>5912</v>
      </c>
      <c r="B5663">
        <v>3883717503</v>
      </c>
      <c r="C5663">
        <v>6323985289</v>
      </c>
      <c r="D5663" s="1">
        <v>45693</v>
      </c>
      <c r="E5663">
        <v>99223</v>
      </c>
      <c r="F5663">
        <v>99201</v>
      </c>
      <c r="G5663" t="s">
        <v>3220</v>
      </c>
      <c r="H5663" s="34">
        <v>81928</v>
      </c>
      <c r="I5663" s="7">
        <v>65542</v>
      </c>
      <c r="J5663" s="7">
        <v>56366.12</v>
      </c>
      <c r="K5663" s="7">
        <v>0</v>
      </c>
      <c r="L5663" s="7">
        <v>9175.8799999999992</v>
      </c>
      <c r="M5663" s="5">
        <v>0.14000000000000001</v>
      </c>
      <c r="N5663" t="s">
        <v>1135</v>
      </c>
      <c r="O5663" t="s">
        <v>17</v>
      </c>
      <c r="P5663" t="s">
        <v>25</v>
      </c>
      <c r="Q5663" t="s">
        <v>19</v>
      </c>
      <c r="R5663" t="s">
        <v>27</v>
      </c>
      <c r="S5663" t="s">
        <v>21</v>
      </c>
      <c r="T5663" t="s">
        <v>13312</v>
      </c>
      <c r="U5663" s="1">
        <v>45808</v>
      </c>
      <c r="V5663">
        <v>115</v>
      </c>
      <c r="W5663" t="str">
        <f t="shared" si="135"/>
        <v>90-119</v>
      </c>
    </row>
    <row r="5664" spans="1:23" x14ac:dyDescent="0.25">
      <c r="A5664" t="s">
        <v>5913</v>
      </c>
      <c r="B5664">
        <v>6506521244</v>
      </c>
      <c r="C5664">
        <v>9741072704</v>
      </c>
      <c r="D5664" s="1">
        <v>45299</v>
      </c>
      <c r="E5664">
        <v>99232</v>
      </c>
      <c r="F5664">
        <v>99201</v>
      </c>
      <c r="G5664" t="s">
        <v>3192</v>
      </c>
      <c r="H5664" s="34">
        <v>96539</v>
      </c>
      <c r="I5664" s="7">
        <v>76266</v>
      </c>
      <c r="J5664" s="7">
        <v>64063.44</v>
      </c>
      <c r="K5664" s="7">
        <v>0</v>
      </c>
      <c r="L5664" s="7">
        <v>12202.56</v>
      </c>
      <c r="M5664" s="5">
        <v>0.16</v>
      </c>
      <c r="N5664" t="s">
        <v>1138</v>
      </c>
      <c r="O5664" t="s">
        <v>17</v>
      </c>
      <c r="P5664" t="s">
        <v>25</v>
      </c>
      <c r="Q5664" t="s">
        <v>32</v>
      </c>
      <c r="R5664" t="s">
        <v>26</v>
      </c>
      <c r="S5664" t="s">
        <v>21</v>
      </c>
      <c r="T5664" t="s">
        <v>13311</v>
      </c>
      <c r="U5664" s="1">
        <v>45452</v>
      </c>
      <c r="V5664">
        <v>153</v>
      </c>
      <c r="W5664" t="str">
        <f t="shared" si="135"/>
        <v>150-179</v>
      </c>
    </row>
    <row r="5665" spans="1:23" x14ac:dyDescent="0.25">
      <c r="A5665" t="s">
        <v>5914</v>
      </c>
      <c r="B5665">
        <v>3810845674</v>
      </c>
      <c r="C5665">
        <v>616863991</v>
      </c>
      <c r="D5665" s="1">
        <v>45722</v>
      </c>
      <c r="E5665">
        <v>99231</v>
      </c>
      <c r="F5665">
        <v>99203</v>
      </c>
      <c r="G5665" t="s">
        <v>3242</v>
      </c>
      <c r="H5665" s="34">
        <v>53988</v>
      </c>
      <c r="I5665" s="7">
        <v>35092</v>
      </c>
      <c r="J5665" s="7">
        <v>27194.959999999999</v>
      </c>
      <c r="K5665" s="7">
        <v>3686</v>
      </c>
      <c r="L5665" s="7">
        <v>4211.04</v>
      </c>
      <c r="M5665" s="5">
        <v>0.12</v>
      </c>
      <c r="N5665" t="s">
        <v>46</v>
      </c>
      <c r="O5665" t="s">
        <v>27</v>
      </c>
      <c r="P5665" t="s">
        <v>3146</v>
      </c>
      <c r="Q5665" t="s">
        <v>32</v>
      </c>
      <c r="R5665" t="s">
        <v>38</v>
      </c>
      <c r="S5665" t="s">
        <v>27</v>
      </c>
      <c r="T5665" t="s">
        <v>13312</v>
      </c>
      <c r="U5665" s="1">
        <v>45900</v>
      </c>
      <c r="V5665">
        <v>178</v>
      </c>
      <c r="W5665" t="str">
        <f t="shared" si="135"/>
        <v>150-179</v>
      </c>
    </row>
    <row r="5666" spans="1:23" x14ac:dyDescent="0.25">
      <c r="A5666" t="s">
        <v>5915</v>
      </c>
      <c r="B5666">
        <v>2643379798</v>
      </c>
      <c r="C5666">
        <v>2001305292</v>
      </c>
      <c r="D5666" s="1">
        <v>45420</v>
      </c>
      <c r="E5666">
        <v>99214</v>
      </c>
      <c r="F5666">
        <v>90834</v>
      </c>
      <c r="G5666" t="s">
        <v>187</v>
      </c>
      <c r="H5666" s="34">
        <v>59776</v>
      </c>
      <c r="I5666" s="7">
        <v>50810</v>
      </c>
      <c r="J5666" s="7">
        <v>42391.8</v>
      </c>
      <c r="K5666" s="7">
        <v>7402</v>
      </c>
      <c r="L5666" s="7">
        <v>1016.2</v>
      </c>
      <c r="M5666" s="5">
        <v>0.02</v>
      </c>
      <c r="N5666" t="s">
        <v>16</v>
      </c>
      <c r="O5666" t="s">
        <v>27</v>
      </c>
      <c r="P5666" t="s">
        <v>55</v>
      </c>
      <c r="Q5666" t="s">
        <v>19</v>
      </c>
      <c r="R5666" t="s">
        <v>21</v>
      </c>
      <c r="S5666" t="s">
        <v>17</v>
      </c>
      <c r="T5666" t="s">
        <v>13310</v>
      </c>
      <c r="U5666" s="1">
        <v>45593</v>
      </c>
      <c r="V5666">
        <v>173</v>
      </c>
      <c r="W5666" t="str">
        <f t="shared" si="135"/>
        <v>150-179</v>
      </c>
    </row>
    <row r="5667" spans="1:23" x14ac:dyDescent="0.25">
      <c r="A5667" t="s">
        <v>5916</v>
      </c>
      <c r="B5667">
        <v>4714820819</v>
      </c>
      <c r="C5667">
        <v>7175552455</v>
      </c>
      <c r="D5667" s="1">
        <v>45944</v>
      </c>
      <c r="E5667">
        <v>99214</v>
      </c>
      <c r="F5667">
        <v>99283</v>
      </c>
      <c r="G5667" t="s">
        <v>3152</v>
      </c>
      <c r="H5667" s="34">
        <v>99655</v>
      </c>
      <c r="I5667" s="7">
        <v>77731</v>
      </c>
      <c r="J5667" s="7">
        <v>62184.800000000003</v>
      </c>
      <c r="K5667" s="7">
        <v>0</v>
      </c>
      <c r="L5667" s="7">
        <v>15546.2</v>
      </c>
      <c r="M5667" s="5">
        <v>0.2</v>
      </c>
      <c r="N5667" t="s">
        <v>3140</v>
      </c>
      <c r="O5667" t="s">
        <v>17</v>
      </c>
      <c r="P5667" t="s">
        <v>58</v>
      </c>
      <c r="Q5667" t="s">
        <v>32</v>
      </c>
      <c r="R5667" t="s">
        <v>27</v>
      </c>
      <c r="S5667" t="s">
        <v>17</v>
      </c>
      <c r="T5667" t="s">
        <v>13312</v>
      </c>
      <c r="U5667" s="1">
        <v>46081</v>
      </c>
      <c r="V5667">
        <v>137</v>
      </c>
      <c r="W5667" t="str">
        <f t="shared" si="135"/>
        <v>120-149</v>
      </c>
    </row>
    <row r="5668" spans="1:23" x14ac:dyDescent="0.25">
      <c r="A5668" t="s">
        <v>5917</v>
      </c>
      <c r="B5668">
        <v>3929572669</v>
      </c>
      <c r="C5668">
        <v>1877717120</v>
      </c>
      <c r="D5668" s="1">
        <v>45733</v>
      </c>
      <c r="E5668">
        <v>99213</v>
      </c>
      <c r="F5668">
        <v>99291</v>
      </c>
      <c r="G5668" t="s">
        <v>3187</v>
      </c>
      <c r="H5668" s="34">
        <v>30894</v>
      </c>
      <c r="I5668" s="7">
        <v>23171</v>
      </c>
      <c r="J5668" s="7">
        <v>16196.349999999999</v>
      </c>
      <c r="K5668" s="7">
        <v>3499</v>
      </c>
      <c r="L5668" s="7">
        <v>3475.65</v>
      </c>
      <c r="M5668" s="5">
        <v>0.15</v>
      </c>
      <c r="N5668" t="s">
        <v>1139</v>
      </c>
      <c r="O5668" t="s">
        <v>30</v>
      </c>
      <c r="P5668" t="s">
        <v>3149</v>
      </c>
      <c r="Q5668" t="s">
        <v>32</v>
      </c>
      <c r="R5668" t="s">
        <v>20</v>
      </c>
      <c r="S5668" t="s">
        <v>27</v>
      </c>
      <c r="T5668" t="s">
        <v>13312</v>
      </c>
      <c r="U5668" s="1">
        <v>45773</v>
      </c>
      <c r="V5668">
        <v>40</v>
      </c>
      <c r="W5668" t="str">
        <f t="shared" si="135"/>
        <v>30-59</v>
      </c>
    </row>
    <row r="5669" spans="1:23" x14ac:dyDescent="0.25">
      <c r="A5669" t="s">
        <v>5918</v>
      </c>
      <c r="B5669">
        <v>8933449653</v>
      </c>
      <c r="C5669">
        <v>5197310390</v>
      </c>
      <c r="D5669" s="1">
        <v>45574</v>
      </c>
      <c r="E5669">
        <v>99231</v>
      </c>
      <c r="F5669">
        <v>99285</v>
      </c>
      <c r="G5669" t="s">
        <v>122</v>
      </c>
      <c r="H5669" s="34">
        <v>17525</v>
      </c>
      <c r="I5669" s="7">
        <v>11391</v>
      </c>
      <c r="J5669" s="7">
        <v>7536.08</v>
      </c>
      <c r="K5669" s="7">
        <v>2488</v>
      </c>
      <c r="L5669" s="7">
        <v>1366.92</v>
      </c>
      <c r="M5669" s="5">
        <v>0.12</v>
      </c>
      <c r="N5669" t="s">
        <v>46</v>
      </c>
      <c r="O5669" t="s">
        <v>27</v>
      </c>
      <c r="P5669" t="s">
        <v>25</v>
      </c>
      <c r="Q5669" t="s">
        <v>19</v>
      </c>
      <c r="R5669" t="s">
        <v>26</v>
      </c>
      <c r="S5669" t="s">
        <v>21</v>
      </c>
      <c r="T5669" t="s">
        <v>13310</v>
      </c>
      <c r="U5669" s="1">
        <v>45747</v>
      </c>
      <c r="V5669">
        <v>173</v>
      </c>
      <c r="W5669" t="str">
        <f t="shared" si="135"/>
        <v>150-179</v>
      </c>
    </row>
    <row r="5670" spans="1:23" x14ac:dyDescent="0.25">
      <c r="A5670" t="s">
        <v>5919</v>
      </c>
      <c r="B5670">
        <v>179202983</v>
      </c>
      <c r="C5670">
        <v>3331249630</v>
      </c>
      <c r="D5670" s="1">
        <v>45647</v>
      </c>
      <c r="E5670">
        <v>99222</v>
      </c>
      <c r="F5670">
        <v>99203</v>
      </c>
      <c r="G5670" t="s">
        <v>3262</v>
      </c>
      <c r="H5670" s="34">
        <v>84101</v>
      </c>
      <c r="I5670" s="7">
        <v>68963</v>
      </c>
      <c r="J5670" s="7">
        <v>56549.66</v>
      </c>
      <c r="K5670" s="7">
        <v>0</v>
      </c>
      <c r="L5670" s="7">
        <v>12413.34</v>
      </c>
      <c r="M5670" s="5">
        <v>0.18</v>
      </c>
      <c r="N5670" t="s">
        <v>3141</v>
      </c>
      <c r="O5670" t="s">
        <v>17</v>
      </c>
      <c r="P5670" t="s">
        <v>55</v>
      </c>
      <c r="Q5670" t="s">
        <v>19</v>
      </c>
      <c r="R5670" t="s">
        <v>38</v>
      </c>
      <c r="S5670" t="s">
        <v>17</v>
      </c>
      <c r="T5670" t="s">
        <v>13310</v>
      </c>
      <c r="U5670" s="1">
        <v>45797</v>
      </c>
      <c r="V5670">
        <v>150</v>
      </c>
      <c r="W5670" t="str">
        <f t="shared" si="135"/>
        <v>150-179</v>
      </c>
    </row>
    <row r="5671" spans="1:23" x14ac:dyDescent="0.25">
      <c r="A5671" t="s">
        <v>5920</v>
      </c>
      <c r="B5671">
        <v>9570984682</v>
      </c>
      <c r="C5671">
        <v>8965850057</v>
      </c>
      <c r="D5671" s="1">
        <v>45518</v>
      </c>
      <c r="E5671">
        <v>99233</v>
      </c>
      <c r="F5671">
        <v>99282</v>
      </c>
      <c r="G5671" t="s">
        <v>81</v>
      </c>
      <c r="H5671" s="34">
        <v>61606</v>
      </c>
      <c r="I5671" s="7">
        <v>52365</v>
      </c>
      <c r="J5671" s="7">
        <v>43751.7</v>
      </c>
      <c r="K5671" s="7">
        <v>7566</v>
      </c>
      <c r="L5671" s="7">
        <v>1047.3</v>
      </c>
      <c r="M5671" s="5">
        <v>0.02</v>
      </c>
      <c r="N5671" t="s">
        <v>16</v>
      </c>
      <c r="O5671" t="s">
        <v>30</v>
      </c>
      <c r="P5671" t="s">
        <v>25</v>
      </c>
      <c r="Q5671" t="s">
        <v>32</v>
      </c>
      <c r="R5671" t="s">
        <v>26</v>
      </c>
      <c r="S5671" t="s">
        <v>17</v>
      </c>
      <c r="T5671" t="s">
        <v>13312</v>
      </c>
      <c r="U5671" s="1">
        <v>45580</v>
      </c>
      <c r="V5671">
        <v>62</v>
      </c>
      <c r="W5671" t="str">
        <f t="shared" si="135"/>
        <v>60-89</v>
      </c>
    </row>
    <row r="5672" spans="1:23" x14ac:dyDescent="0.25">
      <c r="A5672" t="s">
        <v>5921</v>
      </c>
      <c r="B5672">
        <v>1866640426</v>
      </c>
      <c r="C5672">
        <v>6982104028</v>
      </c>
      <c r="D5672" s="1">
        <v>45420</v>
      </c>
      <c r="E5672">
        <v>99213</v>
      </c>
      <c r="F5672">
        <v>99201</v>
      </c>
      <c r="G5672" t="s">
        <v>3360</v>
      </c>
      <c r="H5672" s="34">
        <v>34244</v>
      </c>
      <c r="I5672" s="7">
        <v>22259</v>
      </c>
      <c r="J5672" s="7">
        <v>19587.919999999998</v>
      </c>
      <c r="K5672" s="7">
        <v>0</v>
      </c>
      <c r="L5672" s="7">
        <v>2671.08</v>
      </c>
      <c r="M5672" s="5">
        <v>0.12</v>
      </c>
      <c r="N5672" t="s">
        <v>46</v>
      </c>
      <c r="O5672" t="s">
        <v>17</v>
      </c>
      <c r="P5672" t="s">
        <v>31</v>
      </c>
      <c r="Q5672" t="s">
        <v>19</v>
      </c>
      <c r="R5672" t="s">
        <v>26</v>
      </c>
      <c r="S5672" t="s">
        <v>27</v>
      </c>
      <c r="T5672" t="s">
        <v>13312</v>
      </c>
      <c r="U5672" s="1">
        <v>45519</v>
      </c>
      <c r="V5672">
        <v>99</v>
      </c>
      <c r="W5672" t="str">
        <f t="shared" si="135"/>
        <v>90-119</v>
      </c>
    </row>
    <row r="5673" spans="1:23" x14ac:dyDescent="0.25">
      <c r="A5673" t="s">
        <v>5922</v>
      </c>
      <c r="B5673">
        <v>1135810473</v>
      </c>
      <c r="C5673">
        <v>3099662137</v>
      </c>
      <c r="D5673" s="1">
        <v>45950</v>
      </c>
      <c r="E5673">
        <v>99215</v>
      </c>
      <c r="F5673">
        <v>99214</v>
      </c>
      <c r="G5673" t="s">
        <v>104</v>
      </c>
      <c r="H5673" s="34">
        <v>74638</v>
      </c>
      <c r="I5673" s="7">
        <v>48515</v>
      </c>
      <c r="J5673" s="7">
        <v>42693.2</v>
      </c>
      <c r="K5673" s="7">
        <v>0</v>
      </c>
      <c r="L5673" s="7">
        <v>5821.8</v>
      </c>
      <c r="M5673" s="5">
        <v>0.12</v>
      </c>
      <c r="N5673" t="s">
        <v>46</v>
      </c>
      <c r="O5673" t="s">
        <v>17</v>
      </c>
      <c r="P5673" t="s">
        <v>58</v>
      </c>
      <c r="Q5673" t="s">
        <v>32</v>
      </c>
      <c r="R5673" t="s">
        <v>27</v>
      </c>
      <c r="S5673" t="s">
        <v>17</v>
      </c>
      <c r="T5673" t="s">
        <v>13312</v>
      </c>
      <c r="U5673" s="1">
        <v>46081</v>
      </c>
      <c r="V5673">
        <v>131</v>
      </c>
      <c r="W5673" t="str">
        <f t="shared" si="135"/>
        <v>120-149</v>
      </c>
    </row>
    <row r="5674" spans="1:23" x14ac:dyDescent="0.25">
      <c r="A5674" t="s">
        <v>5923</v>
      </c>
      <c r="B5674">
        <v>7084410452</v>
      </c>
      <c r="C5674">
        <v>8438626451</v>
      </c>
      <c r="D5674" s="1">
        <v>45612</v>
      </c>
      <c r="E5674">
        <v>99238</v>
      </c>
      <c r="F5674">
        <v>97110</v>
      </c>
      <c r="G5674" t="s">
        <v>237</v>
      </c>
      <c r="H5674" s="34">
        <v>57197</v>
      </c>
      <c r="I5674" s="7">
        <v>37178</v>
      </c>
      <c r="J5674" s="7">
        <v>28465.64</v>
      </c>
      <c r="K5674" s="7">
        <v>4251</v>
      </c>
      <c r="L5674" s="7">
        <v>4461.3599999999997</v>
      </c>
      <c r="M5674" s="5">
        <v>0.12</v>
      </c>
      <c r="N5674" t="s">
        <v>46</v>
      </c>
      <c r="O5674" t="s">
        <v>30</v>
      </c>
      <c r="P5674" t="s">
        <v>3150</v>
      </c>
      <c r="Q5674" t="s">
        <v>32</v>
      </c>
      <c r="R5674" t="s">
        <v>21</v>
      </c>
      <c r="S5674" t="s">
        <v>27</v>
      </c>
      <c r="T5674" t="s">
        <v>13311</v>
      </c>
      <c r="U5674" s="1">
        <v>45766</v>
      </c>
      <c r="V5674">
        <v>154</v>
      </c>
      <c r="W5674" t="str">
        <f t="shared" si="135"/>
        <v>150-179</v>
      </c>
    </row>
    <row r="5675" spans="1:23" x14ac:dyDescent="0.25">
      <c r="A5675" t="s">
        <v>5924</v>
      </c>
      <c r="B5675">
        <v>9743923271</v>
      </c>
      <c r="C5675">
        <v>617204066</v>
      </c>
      <c r="D5675" s="1">
        <v>45535</v>
      </c>
      <c r="E5675">
        <v>99222</v>
      </c>
      <c r="F5675">
        <v>99284</v>
      </c>
      <c r="G5675" t="s">
        <v>3537</v>
      </c>
      <c r="H5675" s="34">
        <v>67258</v>
      </c>
      <c r="I5675" s="7">
        <v>53806</v>
      </c>
      <c r="J5675" s="7">
        <v>46273.16</v>
      </c>
      <c r="K5675" s="7">
        <v>0</v>
      </c>
      <c r="L5675" s="7">
        <v>7532.84</v>
      </c>
      <c r="M5675" s="5">
        <v>0.14000000000000001</v>
      </c>
      <c r="N5675" t="s">
        <v>1135</v>
      </c>
      <c r="O5675" t="s">
        <v>17</v>
      </c>
      <c r="P5675" t="s">
        <v>3150</v>
      </c>
      <c r="Q5675" t="s">
        <v>19</v>
      </c>
      <c r="R5675" t="s">
        <v>20</v>
      </c>
      <c r="S5675" t="s">
        <v>27</v>
      </c>
      <c r="T5675" t="s">
        <v>13310</v>
      </c>
      <c r="U5675" s="1">
        <v>45607</v>
      </c>
      <c r="V5675">
        <v>72</v>
      </c>
      <c r="W5675" t="str">
        <f t="shared" si="135"/>
        <v>60-89</v>
      </c>
    </row>
    <row r="5676" spans="1:23" x14ac:dyDescent="0.25">
      <c r="A5676" t="s">
        <v>5925</v>
      </c>
      <c r="B5676">
        <v>4600326396</v>
      </c>
      <c r="C5676">
        <v>1280110544</v>
      </c>
      <c r="D5676" s="1">
        <v>45356</v>
      </c>
      <c r="E5676">
        <v>99222</v>
      </c>
      <c r="F5676">
        <v>99292</v>
      </c>
      <c r="G5676" t="s">
        <v>219</v>
      </c>
      <c r="H5676" s="34">
        <v>63594</v>
      </c>
      <c r="I5676" s="7">
        <v>45788</v>
      </c>
      <c r="J5676" s="7">
        <v>36106.959999999999</v>
      </c>
      <c r="K5676" s="7">
        <v>6018</v>
      </c>
      <c r="L5676" s="7">
        <v>3663.04</v>
      </c>
      <c r="M5676" s="5">
        <v>0.08</v>
      </c>
      <c r="N5676" t="s">
        <v>24</v>
      </c>
      <c r="O5676" t="s">
        <v>30</v>
      </c>
      <c r="P5676" t="s">
        <v>18</v>
      </c>
      <c r="Q5676" t="s">
        <v>32</v>
      </c>
      <c r="R5676" t="s">
        <v>21</v>
      </c>
      <c r="S5676" t="s">
        <v>21</v>
      </c>
      <c r="T5676" t="s">
        <v>13312</v>
      </c>
      <c r="U5676" s="1">
        <v>45431</v>
      </c>
      <c r="V5676">
        <v>75</v>
      </c>
      <c r="W5676" t="str">
        <f t="shared" si="135"/>
        <v>60-89</v>
      </c>
    </row>
    <row r="5677" spans="1:23" x14ac:dyDescent="0.25">
      <c r="A5677" t="s">
        <v>5926</v>
      </c>
      <c r="B5677">
        <v>8249571476</v>
      </c>
      <c r="C5677">
        <v>596068341</v>
      </c>
      <c r="D5677" s="1">
        <v>45674</v>
      </c>
      <c r="E5677">
        <v>99222</v>
      </c>
      <c r="F5677">
        <v>99214</v>
      </c>
      <c r="G5677" t="s">
        <v>3218</v>
      </c>
      <c r="H5677" s="34">
        <v>63455</v>
      </c>
      <c r="I5677" s="7">
        <v>50764</v>
      </c>
      <c r="J5677" s="7">
        <v>38507.040000000001</v>
      </c>
      <c r="K5677" s="7">
        <v>5150</v>
      </c>
      <c r="L5677" s="7">
        <v>7106.96</v>
      </c>
      <c r="M5677" s="5">
        <v>0.14000000000000001</v>
      </c>
      <c r="N5677" t="s">
        <v>1135</v>
      </c>
      <c r="O5677" t="s">
        <v>30</v>
      </c>
      <c r="P5677" t="s">
        <v>35</v>
      </c>
      <c r="Q5677" t="s">
        <v>19</v>
      </c>
      <c r="R5677" t="s">
        <v>21</v>
      </c>
      <c r="S5677" t="s">
        <v>21</v>
      </c>
      <c r="T5677" t="s">
        <v>13312</v>
      </c>
      <c r="U5677" s="1">
        <v>45789</v>
      </c>
      <c r="V5677">
        <v>115</v>
      </c>
      <c r="W5677" t="str">
        <f t="shared" si="135"/>
        <v>90-119</v>
      </c>
    </row>
    <row r="5678" spans="1:23" x14ac:dyDescent="0.25">
      <c r="A5678" t="s">
        <v>5927</v>
      </c>
      <c r="B5678">
        <v>3964255725</v>
      </c>
      <c r="C5678">
        <v>4970664641</v>
      </c>
      <c r="D5678" s="1">
        <v>45940</v>
      </c>
      <c r="E5678">
        <v>99213</v>
      </c>
      <c r="F5678">
        <v>90834</v>
      </c>
      <c r="G5678" t="s">
        <v>240</v>
      </c>
      <c r="H5678" s="34">
        <v>85465</v>
      </c>
      <c r="I5678" s="7">
        <v>66663</v>
      </c>
      <c r="J5678" s="7">
        <v>47913.4</v>
      </c>
      <c r="K5678" s="7">
        <v>5417</v>
      </c>
      <c r="L5678" s="7">
        <v>13332.6</v>
      </c>
      <c r="M5678" s="5">
        <v>0.2</v>
      </c>
      <c r="N5678" t="s">
        <v>3140</v>
      </c>
      <c r="O5678" t="s">
        <v>30</v>
      </c>
      <c r="P5678" t="s">
        <v>3149</v>
      </c>
      <c r="Q5678" t="s">
        <v>19</v>
      </c>
      <c r="R5678" t="s">
        <v>21</v>
      </c>
      <c r="S5678" t="s">
        <v>21</v>
      </c>
      <c r="T5678" t="s">
        <v>13312</v>
      </c>
      <c r="U5678" s="1">
        <v>45990</v>
      </c>
      <c r="V5678">
        <v>50</v>
      </c>
      <c r="W5678" t="str">
        <f t="shared" si="135"/>
        <v>30-59</v>
      </c>
    </row>
    <row r="5679" spans="1:23" x14ac:dyDescent="0.25">
      <c r="A5679" t="s">
        <v>5928</v>
      </c>
      <c r="B5679">
        <v>1099523626</v>
      </c>
      <c r="C5679">
        <v>7449906855</v>
      </c>
      <c r="D5679" s="1">
        <v>45529</v>
      </c>
      <c r="E5679">
        <v>99231</v>
      </c>
      <c r="F5679">
        <v>99291</v>
      </c>
      <c r="G5679" t="s">
        <v>362</v>
      </c>
      <c r="H5679" s="34">
        <v>89305</v>
      </c>
      <c r="I5679" s="7">
        <v>73230</v>
      </c>
      <c r="J5679" s="7">
        <v>56530.6</v>
      </c>
      <c r="K5679" s="7">
        <v>3518</v>
      </c>
      <c r="L5679" s="7">
        <v>13181.4</v>
      </c>
      <c r="M5679" s="5">
        <v>0.18</v>
      </c>
      <c r="N5679" t="s">
        <v>3141</v>
      </c>
      <c r="O5679" t="s">
        <v>30</v>
      </c>
      <c r="P5679" t="s">
        <v>31</v>
      </c>
      <c r="Q5679" t="s">
        <v>19</v>
      </c>
      <c r="R5679" t="s">
        <v>26</v>
      </c>
      <c r="S5679" t="s">
        <v>27</v>
      </c>
      <c r="T5679" t="s">
        <v>13312</v>
      </c>
      <c r="U5679" s="1">
        <v>45690</v>
      </c>
      <c r="V5679">
        <v>161</v>
      </c>
      <c r="W5679" t="str">
        <f t="shared" si="135"/>
        <v>150-179</v>
      </c>
    </row>
    <row r="5680" spans="1:23" x14ac:dyDescent="0.25">
      <c r="A5680" t="s">
        <v>5929</v>
      </c>
      <c r="B5680">
        <v>6035672860</v>
      </c>
      <c r="C5680">
        <v>4556250515</v>
      </c>
      <c r="D5680" s="1">
        <v>45618</v>
      </c>
      <c r="E5680">
        <v>99214</v>
      </c>
      <c r="F5680">
        <v>99203</v>
      </c>
      <c r="G5680" t="s">
        <v>3154</v>
      </c>
      <c r="H5680" s="34">
        <v>99702</v>
      </c>
      <c r="I5680" s="7">
        <v>81756</v>
      </c>
      <c r="J5680" s="7">
        <v>67039.92</v>
      </c>
      <c r="K5680" s="7">
        <v>0</v>
      </c>
      <c r="L5680" s="7">
        <v>14716.08</v>
      </c>
      <c r="M5680" s="5">
        <v>0.18</v>
      </c>
      <c r="N5680" t="s">
        <v>3141</v>
      </c>
      <c r="O5680" t="s">
        <v>17</v>
      </c>
      <c r="P5680" t="s">
        <v>40</v>
      </c>
      <c r="Q5680" t="s">
        <v>32</v>
      </c>
      <c r="R5680" t="s">
        <v>26</v>
      </c>
      <c r="S5680" t="s">
        <v>21</v>
      </c>
      <c r="T5680" t="s">
        <v>13312</v>
      </c>
      <c r="U5680" s="1">
        <v>45796</v>
      </c>
      <c r="V5680">
        <v>178</v>
      </c>
      <c r="W5680" t="str">
        <f t="shared" si="135"/>
        <v>150-179</v>
      </c>
    </row>
    <row r="5681" spans="1:23" x14ac:dyDescent="0.25">
      <c r="A5681" t="s">
        <v>5930</v>
      </c>
      <c r="B5681">
        <v>2689134781</v>
      </c>
      <c r="C5681">
        <v>7880326233</v>
      </c>
      <c r="D5681" s="1">
        <v>45686</v>
      </c>
      <c r="E5681">
        <v>99238</v>
      </c>
      <c r="F5681">
        <v>99211</v>
      </c>
      <c r="G5681" t="s">
        <v>3331</v>
      </c>
      <c r="H5681" s="34">
        <v>58859</v>
      </c>
      <c r="I5681" s="7">
        <v>47087</v>
      </c>
      <c r="J5681" s="7">
        <v>40494.82</v>
      </c>
      <c r="K5681" s="7">
        <v>0</v>
      </c>
      <c r="L5681" s="7">
        <v>6592.18</v>
      </c>
      <c r="M5681" s="5">
        <v>0.14000000000000001</v>
      </c>
      <c r="N5681" t="s">
        <v>1135</v>
      </c>
      <c r="O5681" t="s">
        <v>17</v>
      </c>
      <c r="P5681" t="s">
        <v>3146</v>
      </c>
      <c r="Q5681" t="s">
        <v>32</v>
      </c>
      <c r="R5681" t="s">
        <v>21</v>
      </c>
      <c r="S5681" t="s">
        <v>21</v>
      </c>
      <c r="T5681" t="s">
        <v>13311</v>
      </c>
      <c r="U5681" s="1">
        <v>45866</v>
      </c>
      <c r="V5681">
        <v>179</v>
      </c>
      <c r="W5681" t="str">
        <f t="shared" si="135"/>
        <v>150-179</v>
      </c>
    </row>
    <row r="5682" spans="1:23" x14ac:dyDescent="0.25">
      <c r="A5682" t="s">
        <v>5931</v>
      </c>
      <c r="B5682">
        <v>2404523359</v>
      </c>
      <c r="C5682">
        <v>4508585258</v>
      </c>
      <c r="D5682" s="1">
        <v>45563</v>
      </c>
      <c r="E5682">
        <v>99213</v>
      </c>
      <c r="F5682">
        <v>90834</v>
      </c>
      <c r="G5682" t="s">
        <v>3258</v>
      </c>
      <c r="H5682" s="34">
        <v>23359</v>
      </c>
      <c r="I5682" s="7">
        <v>18220</v>
      </c>
      <c r="J5682" s="7">
        <v>12895</v>
      </c>
      <c r="K5682" s="7">
        <v>1681</v>
      </c>
      <c r="L5682" s="7">
        <v>3644</v>
      </c>
      <c r="M5682" s="5">
        <v>0.2</v>
      </c>
      <c r="N5682" t="s">
        <v>3140</v>
      </c>
      <c r="O5682" t="s">
        <v>30</v>
      </c>
      <c r="P5682" t="s">
        <v>58</v>
      </c>
      <c r="Q5682" t="s">
        <v>19</v>
      </c>
      <c r="R5682" t="s">
        <v>21</v>
      </c>
      <c r="S5682" t="s">
        <v>21</v>
      </c>
      <c r="T5682" t="s">
        <v>13312</v>
      </c>
      <c r="U5682" s="1">
        <v>45704</v>
      </c>
      <c r="V5682">
        <v>141</v>
      </c>
      <c r="W5682" t="str">
        <f t="shared" si="135"/>
        <v>120-149</v>
      </c>
    </row>
    <row r="5683" spans="1:23" x14ac:dyDescent="0.25">
      <c r="A5683" t="s">
        <v>5932</v>
      </c>
      <c r="B5683">
        <v>4165614045</v>
      </c>
      <c r="C5683">
        <v>5109512975</v>
      </c>
      <c r="D5683" s="1">
        <v>45900</v>
      </c>
      <c r="E5683">
        <v>99221</v>
      </c>
      <c r="F5683">
        <v>99202</v>
      </c>
      <c r="G5683" t="s">
        <v>415</v>
      </c>
      <c r="H5683" s="34">
        <v>62142</v>
      </c>
      <c r="I5683" s="7">
        <v>46607</v>
      </c>
      <c r="J5683" s="7">
        <v>39615.949999999997</v>
      </c>
      <c r="K5683" s="7">
        <v>0</v>
      </c>
      <c r="L5683" s="7">
        <v>6991.05</v>
      </c>
      <c r="M5683" s="5">
        <v>0.15</v>
      </c>
      <c r="N5683" t="s">
        <v>1139</v>
      </c>
      <c r="O5683" t="s">
        <v>17</v>
      </c>
      <c r="P5683" t="s">
        <v>3146</v>
      </c>
      <c r="Q5683" t="s">
        <v>19</v>
      </c>
      <c r="R5683" t="s">
        <v>38</v>
      </c>
      <c r="S5683" t="s">
        <v>21</v>
      </c>
      <c r="T5683" t="s">
        <v>13312</v>
      </c>
      <c r="U5683" s="1">
        <v>45952</v>
      </c>
      <c r="V5683">
        <v>52</v>
      </c>
      <c r="W5683" t="str">
        <f t="shared" si="135"/>
        <v>30-59</v>
      </c>
    </row>
    <row r="5684" spans="1:23" x14ac:dyDescent="0.25">
      <c r="A5684" t="s">
        <v>5933</v>
      </c>
      <c r="B5684">
        <v>3875667049</v>
      </c>
      <c r="C5684">
        <v>270133579</v>
      </c>
      <c r="D5684" s="1">
        <v>45725</v>
      </c>
      <c r="E5684">
        <v>99221</v>
      </c>
      <c r="F5684">
        <v>80053</v>
      </c>
      <c r="G5684" t="s">
        <v>222</v>
      </c>
      <c r="H5684" s="34">
        <v>46214</v>
      </c>
      <c r="I5684" s="7">
        <v>36971</v>
      </c>
      <c r="J5684" s="7">
        <v>21116.06</v>
      </c>
      <c r="K5684" s="7">
        <v>10679</v>
      </c>
      <c r="L5684" s="7">
        <v>5175.9399999999996</v>
      </c>
      <c r="M5684" s="5">
        <v>0.14000000000000001</v>
      </c>
      <c r="N5684" t="s">
        <v>1135</v>
      </c>
      <c r="O5684" t="s">
        <v>27</v>
      </c>
      <c r="P5684" t="s">
        <v>97</v>
      </c>
      <c r="Q5684" t="s">
        <v>19</v>
      </c>
      <c r="R5684" t="s">
        <v>27</v>
      </c>
      <c r="S5684" t="s">
        <v>27</v>
      </c>
      <c r="T5684" t="s">
        <v>13312</v>
      </c>
      <c r="U5684" s="1">
        <v>45769</v>
      </c>
      <c r="V5684">
        <v>44</v>
      </c>
      <c r="W5684" t="str">
        <f t="shared" si="135"/>
        <v>30-59</v>
      </c>
    </row>
    <row r="5685" spans="1:23" x14ac:dyDescent="0.25">
      <c r="A5685" t="s">
        <v>5934</v>
      </c>
      <c r="B5685">
        <v>9486298188</v>
      </c>
      <c r="C5685">
        <v>5677053932</v>
      </c>
      <c r="D5685" s="1">
        <v>45415</v>
      </c>
      <c r="E5685">
        <v>99215</v>
      </c>
      <c r="F5685">
        <v>99285</v>
      </c>
      <c r="G5685" t="s">
        <v>3161</v>
      </c>
      <c r="H5685" s="34">
        <v>29094</v>
      </c>
      <c r="I5685" s="7">
        <v>21821</v>
      </c>
      <c r="J5685" s="7">
        <v>16291.849999999999</v>
      </c>
      <c r="K5685" s="7">
        <v>2256</v>
      </c>
      <c r="L5685" s="7">
        <v>3273.15</v>
      </c>
      <c r="M5685" s="5">
        <v>0.15</v>
      </c>
      <c r="N5685" t="s">
        <v>1139</v>
      </c>
      <c r="O5685" t="s">
        <v>30</v>
      </c>
      <c r="P5685" t="s">
        <v>3150</v>
      </c>
      <c r="Q5685" t="s">
        <v>32</v>
      </c>
      <c r="R5685" t="s">
        <v>21</v>
      </c>
      <c r="S5685" t="s">
        <v>21</v>
      </c>
      <c r="T5685" t="s">
        <v>13311</v>
      </c>
      <c r="U5685" s="1">
        <v>45594</v>
      </c>
      <c r="V5685">
        <v>179</v>
      </c>
      <c r="W5685" t="str">
        <f t="shared" si="135"/>
        <v>150-179</v>
      </c>
    </row>
    <row r="5686" spans="1:23" x14ac:dyDescent="0.25">
      <c r="A5686" t="s">
        <v>5935</v>
      </c>
      <c r="B5686">
        <v>2442481801</v>
      </c>
      <c r="C5686">
        <v>5808410548</v>
      </c>
      <c r="D5686" s="1">
        <v>45328</v>
      </c>
      <c r="E5686">
        <v>99231</v>
      </c>
      <c r="F5686">
        <v>99212</v>
      </c>
      <c r="G5686" t="s">
        <v>3669</v>
      </c>
      <c r="H5686" s="34">
        <v>92741</v>
      </c>
      <c r="I5686" s="7">
        <v>69556</v>
      </c>
      <c r="J5686" s="7">
        <v>53981.599999999999</v>
      </c>
      <c r="K5686" s="7">
        <v>5141</v>
      </c>
      <c r="L5686" s="7">
        <v>10433.4</v>
      </c>
      <c r="M5686" s="5">
        <v>0.15</v>
      </c>
      <c r="N5686" t="s">
        <v>1139</v>
      </c>
      <c r="O5686" t="s">
        <v>30</v>
      </c>
      <c r="P5686" t="s">
        <v>97</v>
      </c>
      <c r="Q5686" t="s">
        <v>32</v>
      </c>
      <c r="R5686" t="s">
        <v>27</v>
      </c>
      <c r="S5686" t="s">
        <v>17</v>
      </c>
      <c r="T5686" t="s">
        <v>13312</v>
      </c>
      <c r="U5686" s="1">
        <v>45478</v>
      </c>
      <c r="V5686">
        <v>149</v>
      </c>
      <c r="W5686" t="str">
        <f t="shared" si="135"/>
        <v>120-149</v>
      </c>
    </row>
    <row r="5687" spans="1:23" x14ac:dyDescent="0.25">
      <c r="A5687" t="s">
        <v>5936</v>
      </c>
      <c r="B5687">
        <v>529769056</v>
      </c>
      <c r="C5687">
        <v>5013599962</v>
      </c>
      <c r="D5687" s="1">
        <v>45883</v>
      </c>
      <c r="E5687">
        <v>99238</v>
      </c>
      <c r="F5687">
        <v>99213</v>
      </c>
      <c r="G5687" t="s">
        <v>131</v>
      </c>
      <c r="H5687" s="34">
        <v>15942</v>
      </c>
      <c r="I5687" s="7">
        <v>10362</v>
      </c>
      <c r="J5687" s="7">
        <v>9118.56</v>
      </c>
      <c r="K5687" s="7">
        <v>0</v>
      </c>
      <c r="L5687" s="7">
        <v>1243.44</v>
      </c>
      <c r="M5687" s="5">
        <v>0.12</v>
      </c>
      <c r="N5687" t="s">
        <v>46</v>
      </c>
      <c r="O5687" t="s">
        <v>17</v>
      </c>
      <c r="P5687" t="s">
        <v>31</v>
      </c>
      <c r="Q5687" t="s">
        <v>32</v>
      </c>
      <c r="R5687" t="s">
        <v>27</v>
      </c>
      <c r="S5687" t="s">
        <v>21</v>
      </c>
      <c r="T5687" t="s">
        <v>13311</v>
      </c>
      <c r="U5687" s="1">
        <v>46002</v>
      </c>
      <c r="V5687">
        <v>119</v>
      </c>
      <c r="W5687" t="str">
        <f t="shared" si="135"/>
        <v>90-119</v>
      </c>
    </row>
    <row r="5688" spans="1:23" x14ac:dyDescent="0.25">
      <c r="A5688" t="s">
        <v>5937</v>
      </c>
      <c r="B5688">
        <v>8477733109</v>
      </c>
      <c r="C5688">
        <v>7780810526</v>
      </c>
      <c r="D5688" s="1">
        <v>45666</v>
      </c>
      <c r="E5688">
        <v>99213</v>
      </c>
      <c r="F5688">
        <v>99285</v>
      </c>
      <c r="G5688" t="s">
        <v>146</v>
      </c>
      <c r="H5688" s="34">
        <v>93975</v>
      </c>
      <c r="I5688" s="7">
        <v>79879</v>
      </c>
      <c r="J5688" s="7">
        <v>68361.42</v>
      </c>
      <c r="K5688" s="7">
        <v>9920</v>
      </c>
      <c r="L5688" s="7">
        <v>1597.58</v>
      </c>
      <c r="M5688" s="5">
        <v>0.02</v>
      </c>
      <c r="N5688" t="s">
        <v>16</v>
      </c>
      <c r="O5688" t="s">
        <v>30</v>
      </c>
      <c r="P5688" t="s">
        <v>31</v>
      </c>
      <c r="Q5688" t="s">
        <v>32</v>
      </c>
      <c r="R5688" t="s">
        <v>43</v>
      </c>
      <c r="S5688" t="s">
        <v>17</v>
      </c>
      <c r="T5688" t="s">
        <v>13310</v>
      </c>
      <c r="U5688" s="1">
        <v>45721</v>
      </c>
      <c r="V5688">
        <v>55</v>
      </c>
      <c r="W5688" t="str">
        <f t="shared" si="135"/>
        <v>30-59</v>
      </c>
    </row>
    <row r="5689" spans="1:23" x14ac:dyDescent="0.25">
      <c r="A5689" t="s">
        <v>5938</v>
      </c>
      <c r="B5689">
        <v>9898437985</v>
      </c>
      <c r="C5689">
        <v>5252131129</v>
      </c>
      <c r="D5689" s="1">
        <v>45488</v>
      </c>
      <c r="E5689">
        <v>99221</v>
      </c>
      <c r="F5689">
        <v>80053</v>
      </c>
      <c r="G5689" t="s">
        <v>286</v>
      </c>
      <c r="H5689" s="34">
        <v>97526</v>
      </c>
      <c r="I5689" s="7">
        <v>70219</v>
      </c>
      <c r="J5689" s="7">
        <v>59375.48</v>
      </c>
      <c r="K5689" s="7">
        <v>5226</v>
      </c>
      <c r="L5689" s="7">
        <v>5617.52</v>
      </c>
      <c r="M5689" s="5">
        <v>0.08</v>
      </c>
      <c r="N5689" t="s">
        <v>24</v>
      </c>
      <c r="O5689" t="s">
        <v>30</v>
      </c>
      <c r="P5689" t="s">
        <v>18</v>
      </c>
      <c r="Q5689" t="s">
        <v>32</v>
      </c>
      <c r="R5689" t="s">
        <v>20</v>
      </c>
      <c r="S5689" t="s">
        <v>21</v>
      </c>
      <c r="T5689" t="s">
        <v>13310</v>
      </c>
      <c r="U5689" s="1">
        <v>45553</v>
      </c>
      <c r="V5689">
        <v>65</v>
      </c>
      <c r="W5689" t="str">
        <f t="shared" si="135"/>
        <v>60-89</v>
      </c>
    </row>
    <row r="5690" spans="1:23" x14ac:dyDescent="0.25">
      <c r="A5690" t="s">
        <v>5939</v>
      </c>
      <c r="B5690">
        <v>5407338929</v>
      </c>
      <c r="C5690">
        <v>7522310622</v>
      </c>
      <c r="D5690" s="1">
        <v>45856</v>
      </c>
      <c r="E5690">
        <v>99221</v>
      </c>
      <c r="F5690">
        <v>85025</v>
      </c>
      <c r="G5690" t="s">
        <v>3843</v>
      </c>
      <c r="H5690" s="34">
        <v>55657</v>
      </c>
      <c r="I5690" s="7">
        <v>36177</v>
      </c>
      <c r="J5690" s="7">
        <v>29419.759999999998</v>
      </c>
      <c r="K5690" s="7">
        <v>2416</v>
      </c>
      <c r="L5690" s="7">
        <v>4341.24</v>
      </c>
      <c r="M5690" s="5">
        <v>0.12</v>
      </c>
      <c r="N5690" t="s">
        <v>46</v>
      </c>
      <c r="O5690" t="s">
        <v>30</v>
      </c>
      <c r="P5690" t="s">
        <v>18</v>
      </c>
      <c r="Q5690" t="s">
        <v>32</v>
      </c>
      <c r="R5690" t="s">
        <v>20</v>
      </c>
      <c r="S5690" t="s">
        <v>27</v>
      </c>
      <c r="T5690" t="s">
        <v>13312</v>
      </c>
      <c r="U5690" s="1">
        <v>45903</v>
      </c>
      <c r="V5690">
        <v>47</v>
      </c>
      <c r="W5690" t="str">
        <f t="shared" si="135"/>
        <v>30-59</v>
      </c>
    </row>
    <row r="5691" spans="1:23" x14ac:dyDescent="0.25">
      <c r="A5691" t="s">
        <v>5940</v>
      </c>
      <c r="B5691">
        <v>8474012749</v>
      </c>
      <c r="C5691">
        <v>3964272888</v>
      </c>
      <c r="D5691" s="1">
        <v>45623</v>
      </c>
      <c r="E5691">
        <v>99233</v>
      </c>
      <c r="F5691">
        <v>99215</v>
      </c>
      <c r="G5691" t="s">
        <v>23</v>
      </c>
      <c r="H5691" s="34">
        <v>83558</v>
      </c>
      <c r="I5691" s="7">
        <v>62669</v>
      </c>
      <c r="J5691" s="7">
        <v>53268.65</v>
      </c>
      <c r="K5691" s="7">
        <v>0</v>
      </c>
      <c r="L5691" s="7">
        <v>9400.35</v>
      </c>
      <c r="M5691" s="5">
        <v>0.15</v>
      </c>
      <c r="N5691" t="s">
        <v>1139</v>
      </c>
      <c r="O5691" t="s">
        <v>17</v>
      </c>
      <c r="P5691" t="s">
        <v>40</v>
      </c>
      <c r="Q5691" t="s">
        <v>19</v>
      </c>
      <c r="R5691" t="s">
        <v>21</v>
      </c>
      <c r="S5691" t="s">
        <v>27</v>
      </c>
      <c r="T5691" t="s">
        <v>13312</v>
      </c>
      <c r="U5691" s="1">
        <v>45698</v>
      </c>
      <c r="V5691">
        <v>75</v>
      </c>
      <c r="W5691" t="str">
        <f t="shared" si="135"/>
        <v>60-89</v>
      </c>
    </row>
    <row r="5692" spans="1:23" x14ac:dyDescent="0.25">
      <c r="A5692" t="s">
        <v>5941</v>
      </c>
      <c r="B5692">
        <v>2123789744</v>
      </c>
      <c r="C5692">
        <v>938028332</v>
      </c>
      <c r="D5692" s="1">
        <v>45610</v>
      </c>
      <c r="E5692">
        <v>99222</v>
      </c>
      <c r="F5692">
        <v>99214</v>
      </c>
      <c r="G5692" t="s">
        <v>3276</v>
      </c>
      <c r="H5692" s="34">
        <v>62395</v>
      </c>
      <c r="I5692" s="7">
        <v>44924</v>
      </c>
      <c r="J5692" s="7">
        <v>33082.080000000002</v>
      </c>
      <c r="K5692" s="7">
        <v>8248</v>
      </c>
      <c r="L5692" s="7">
        <v>3593.92</v>
      </c>
      <c r="M5692" s="5">
        <v>0.08</v>
      </c>
      <c r="N5692" t="s">
        <v>24</v>
      </c>
      <c r="O5692" t="s">
        <v>27</v>
      </c>
      <c r="P5692" t="s">
        <v>3147</v>
      </c>
      <c r="Q5692" t="s">
        <v>32</v>
      </c>
      <c r="R5692" t="s">
        <v>21</v>
      </c>
      <c r="S5692" t="s">
        <v>21</v>
      </c>
      <c r="T5692" t="s">
        <v>13312</v>
      </c>
      <c r="U5692" s="1">
        <v>45650</v>
      </c>
      <c r="V5692">
        <v>40</v>
      </c>
      <c r="W5692" t="str">
        <f t="shared" si="135"/>
        <v>30-59</v>
      </c>
    </row>
    <row r="5693" spans="1:23" x14ac:dyDescent="0.25">
      <c r="A5693" t="s">
        <v>5942</v>
      </c>
      <c r="B5693">
        <v>4344578146</v>
      </c>
      <c r="C5693">
        <v>3580215933</v>
      </c>
      <c r="D5693" s="1">
        <v>45899</v>
      </c>
      <c r="E5693">
        <v>99233</v>
      </c>
      <c r="F5693">
        <v>99282</v>
      </c>
      <c r="G5693" t="s">
        <v>152</v>
      </c>
      <c r="H5693" s="34">
        <v>70521</v>
      </c>
      <c r="I5693" s="7">
        <v>59943</v>
      </c>
      <c r="J5693" s="7">
        <v>51355.14</v>
      </c>
      <c r="K5693" s="7">
        <v>7389</v>
      </c>
      <c r="L5693" s="7">
        <v>1198.8599999999999</v>
      </c>
      <c r="M5693" s="5">
        <v>0.02</v>
      </c>
      <c r="N5693" t="s">
        <v>16</v>
      </c>
      <c r="O5693" t="s">
        <v>30</v>
      </c>
      <c r="P5693" t="s">
        <v>3148</v>
      </c>
      <c r="Q5693" t="s">
        <v>32</v>
      </c>
      <c r="R5693" t="s">
        <v>21</v>
      </c>
      <c r="S5693" t="s">
        <v>21</v>
      </c>
      <c r="T5693" t="s">
        <v>13310</v>
      </c>
      <c r="U5693" s="1">
        <v>45933</v>
      </c>
      <c r="V5693">
        <v>34</v>
      </c>
      <c r="W5693" t="str">
        <f t="shared" si="135"/>
        <v>30-59</v>
      </c>
    </row>
    <row r="5694" spans="1:23" x14ac:dyDescent="0.25">
      <c r="A5694" t="s">
        <v>5943</v>
      </c>
      <c r="B5694">
        <v>1327919172</v>
      </c>
      <c r="C5694">
        <v>2100083926</v>
      </c>
      <c r="D5694" s="1">
        <v>45714</v>
      </c>
      <c r="E5694">
        <v>99231</v>
      </c>
      <c r="F5694">
        <v>99212</v>
      </c>
      <c r="G5694" t="s">
        <v>75</v>
      </c>
      <c r="H5694" s="34">
        <v>81927</v>
      </c>
      <c r="I5694" s="7">
        <v>64722</v>
      </c>
      <c r="J5694" s="7">
        <v>27556.48</v>
      </c>
      <c r="K5694" s="7">
        <v>26810</v>
      </c>
      <c r="L5694" s="7">
        <v>10355.52</v>
      </c>
      <c r="M5694" s="5">
        <v>0.16</v>
      </c>
      <c r="N5694" t="s">
        <v>1138</v>
      </c>
      <c r="O5694" t="s">
        <v>27</v>
      </c>
      <c r="P5694" t="s">
        <v>3146</v>
      </c>
      <c r="Q5694" t="s">
        <v>32</v>
      </c>
      <c r="R5694" t="s">
        <v>21</v>
      </c>
      <c r="S5694" t="s">
        <v>17</v>
      </c>
      <c r="T5694" t="s">
        <v>13311</v>
      </c>
      <c r="U5694" s="1">
        <v>45791</v>
      </c>
      <c r="V5694">
        <v>77</v>
      </c>
      <c r="W5694" t="str">
        <f t="shared" si="135"/>
        <v>60-89</v>
      </c>
    </row>
    <row r="5695" spans="1:23" x14ac:dyDescent="0.25">
      <c r="A5695" t="s">
        <v>5944</v>
      </c>
      <c r="B5695">
        <v>8471801455</v>
      </c>
      <c r="C5695">
        <v>191848952</v>
      </c>
      <c r="D5695" s="1">
        <v>45598</v>
      </c>
      <c r="E5695">
        <v>99238</v>
      </c>
      <c r="F5695">
        <v>99211</v>
      </c>
      <c r="G5695" t="s">
        <v>293</v>
      </c>
      <c r="H5695" s="34">
        <v>85366</v>
      </c>
      <c r="I5695" s="7">
        <v>66585</v>
      </c>
      <c r="J5695" s="7">
        <v>44235</v>
      </c>
      <c r="K5695" s="7">
        <v>9033</v>
      </c>
      <c r="L5695" s="7">
        <v>13317</v>
      </c>
      <c r="M5695" s="5">
        <v>0.2</v>
      </c>
      <c r="N5695" t="s">
        <v>3140</v>
      </c>
      <c r="O5695" t="s">
        <v>30</v>
      </c>
      <c r="P5695" t="s">
        <v>3150</v>
      </c>
      <c r="Q5695" t="s">
        <v>19</v>
      </c>
      <c r="R5695" t="s">
        <v>43</v>
      </c>
      <c r="S5695" t="s">
        <v>17</v>
      </c>
      <c r="T5695" t="s">
        <v>13312</v>
      </c>
      <c r="U5695" s="1">
        <v>45637</v>
      </c>
      <c r="V5695">
        <v>39</v>
      </c>
      <c r="W5695" t="str">
        <f t="shared" si="135"/>
        <v>30-59</v>
      </c>
    </row>
    <row r="5696" spans="1:23" x14ac:dyDescent="0.25">
      <c r="A5696" t="s">
        <v>5945</v>
      </c>
      <c r="B5696">
        <v>5942212573</v>
      </c>
      <c r="C5696">
        <v>8902936776</v>
      </c>
      <c r="D5696" s="1">
        <v>45910</v>
      </c>
      <c r="E5696">
        <v>99221</v>
      </c>
      <c r="F5696">
        <v>99201</v>
      </c>
      <c r="G5696" t="s">
        <v>3537</v>
      </c>
      <c r="H5696" s="34">
        <v>72954</v>
      </c>
      <c r="I5696" s="7">
        <v>52527</v>
      </c>
      <c r="J5696" s="7">
        <v>48324.84</v>
      </c>
      <c r="K5696" s="7">
        <v>0</v>
      </c>
      <c r="L5696" s="7">
        <v>4202.16</v>
      </c>
      <c r="M5696" s="5">
        <v>0.08</v>
      </c>
      <c r="N5696" t="s">
        <v>24</v>
      </c>
      <c r="O5696" t="s">
        <v>17</v>
      </c>
      <c r="P5696" t="s">
        <v>58</v>
      </c>
      <c r="Q5696" t="s">
        <v>19</v>
      </c>
      <c r="R5696" t="s">
        <v>43</v>
      </c>
      <c r="S5696" t="s">
        <v>17</v>
      </c>
      <c r="T5696" t="s">
        <v>13311</v>
      </c>
      <c r="U5696" s="1">
        <v>46000</v>
      </c>
      <c r="V5696">
        <v>90</v>
      </c>
      <c r="W5696" t="str">
        <f t="shared" si="135"/>
        <v>90-119</v>
      </c>
    </row>
    <row r="5697" spans="1:23" x14ac:dyDescent="0.25">
      <c r="A5697" t="s">
        <v>5946</v>
      </c>
      <c r="B5697">
        <v>9463923201</v>
      </c>
      <c r="C5697">
        <v>767697799</v>
      </c>
      <c r="D5697" s="1">
        <v>45899</v>
      </c>
      <c r="E5697">
        <v>99214</v>
      </c>
      <c r="F5697">
        <v>99291</v>
      </c>
      <c r="G5697" t="s">
        <v>3279</v>
      </c>
      <c r="H5697" s="34">
        <v>64368</v>
      </c>
      <c r="I5697" s="7">
        <v>54713</v>
      </c>
      <c r="J5697" s="7">
        <v>46583.74</v>
      </c>
      <c r="K5697" s="7">
        <v>7035</v>
      </c>
      <c r="L5697" s="7">
        <v>1094.26</v>
      </c>
      <c r="M5697" s="5">
        <v>0.02</v>
      </c>
      <c r="N5697" t="s">
        <v>16</v>
      </c>
      <c r="O5697" t="s">
        <v>30</v>
      </c>
      <c r="P5697" t="s">
        <v>40</v>
      </c>
      <c r="Q5697" t="s">
        <v>19</v>
      </c>
      <c r="R5697" t="s">
        <v>43</v>
      </c>
      <c r="S5697" t="s">
        <v>27</v>
      </c>
      <c r="T5697" t="s">
        <v>13311</v>
      </c>
      <c r="U5697" s="1">
        <v>45957</v>
      </c>
      <c r="V5697">
        <v>58</v>
      </c>
      <c r="W5697" t="str">
        <f t="shared" si="135"/>
        <v>30-59</v>
      </c>
    </row>
    <row r="5698" spans="1:23" x14ac:dyDescent="0.25">
      <c r="A5698" t="s">
        <v>5947</v>
      </c>
      <c r="B5698">
        <v>2199767968</v>
      </c>
      <c r="C5698">
        <v>4615626976</v>
      </c>
      <c r="D5698" s="1">
        <v>45341</v>
      </c>
      <c r="E5698">
        <v>99215</v>
      </c>
      <c r="F5698">
        <v>99291</v>
      </c>
      <c r="G5698" t="s">
        <v>124</v>
      </c>
      <c r="H5698" s="34">
        <v>51377</v>
      </c>
      <c r="I5698" s="7">
        <v>43670</v>
      </c>
      <c r="J5698" s="7">
        <v>42796.6</v>
      </c>
      <c r="K5698" s="7">
        <v>0</v>
      </c>
      <c r="L5698" s="7">
        <v>873.4</v>
      </c>
      <c r="M5698" s="5">
        <v>0.02</v>
      </c>
      <c r="N5698" t="s">
        <v>16</v>
      </c>
      <c r="O5698" t="s">
        <v>17</v>
      </c>
      <c r="P5698" t="s">
        <v>35</v>
      </c>
      <c r="Q5698" t="s">
        <v>32</v>
      </c>
      <c r="R5698" t="s">
        <v>21</v>
      </c>
      <c r="S5698" t="s">
        <v>17</v>
      </c>
      <c r="T5698" t="s">
        <v>13310</v>
      </c>
      <c r="U5698" s="1">
        <v>45499</v>
      </c>
      <c r="V5698">
        <v>158</v>
      </c>
      <c r="W5698" t="str">
        <f t="shared" si="135"/>
        <v>150-179</v>
      </c>
    </row>
    <row r="5699" spans="1:23" x14ac:dyDescent="0.25">
      <c r="A5699" t="s">
        <v>5948</v>
      </c>
      <c r="B5699">
        <v>4163392573</v>
      </c>
      <c r="C5699">
        <v>556988262</v>
      </c>
      <c r="D5699" s="1">
        <v>45531</v>
      </c>
      <c r="E5699">
        <v>99233</v>
      </c>
      <c r="F5699">
        <v>99291</v>
      </c>
      <c r="G5699" t="s">
        <v>110</v>
      </c>
      <c r="H5699" s="34">
        <v>18241</v>
      </c>
      <c r="I5699" s="7">
        <v>14228</v>
      </c>
      <c r="J5699" s="7">
        <v>7997.4</v>
      </c>
      <c r="K5699" s="7">
        <v>3385</v>
      </c>
      <c r="L5699" s="7">
        <v>2845.6</v>
      </c>
      <c r="M5699" s="5">
        <v>0.2</v>
      </c>
      <c r="N5699" t="s">
        <v>3140</v>
      </c>
      <c r="O5699" t="s">
        <v>27</v>
      </c>
      <c r="P5699" t="s">
        <v>25</v>
      </c>
      <c r="Q5699" t="s">
        <v>19</v>
      </c>
      <c r="R5699" t="s">
        <v>43</v>
      </c>
      <c r="S5699" t="s">
        <v>21</v>
      </c>
      <c r="T5699" t="s">
        <v>13311</v>
      </c>
      <c r="U5699" s="1">
        <v>45701</v>
      </c>
      <c r="V5699">
        <v>170</v>
      </c>
      <c r="W5699" t="str">
        <f t="shared" ref="W5699:W5762" si="136">IF(V5699="","",IF(V5699&lt;30,"0-29",IF(V5699&lt;60,"30-59",IF(V5699&lt;90,"60-89",IF(V5699&lt;120,"90-119",IF(V5699&lt;150,"120-149",IF(V5699&lt;180,"150-179",IF(V5699&lt;210,"180-209",IF(V5699&lt;240,"210-239",IF(V5699&lt;270,"240-269",IF(V5699&lt;300,"270-299",IF(V5699&lt;330,"300-329",IF(V5699&lt;360,"330-359","360+")))))))))))))</f>
        <v>150-179</v>
      </c>
    </row>
    <row r="5700" spans="1:23" x14ac:dyDescent="0.25">
      <c r="A5700" t="s">
        <v>5949</v>
      </c>
      <c r="B5700">
        <v>6782049024</v>
      </c>
      <c r="C5700">
        <v>1657509885</v>
      </c>
      <c r="D5700" s="1">
        <v>45940</v>
      </c>
      <c r="E5700">
        <v>99222</v>
      </c>
      <c r="F5700">
        <v>99205</v>
      </c>
      <c r="G5700" t="s">
        <v>365</v>
      </c>
      <c r="H5700" s="34">
        <v>35022</v>
      </c>
      <c r="I5700" s="7">
        <v>22764</v>
      </c>
      <c r="J5700" s="7">
        <v>17077.32</v>
      </c>
      <c r="K5700" s="7">
        <v>2955</v>
      </c>
      <c r="L5700" s="7">
        <v>2731.68</v>
      </c>
      <c r="M5700" s="5">
        <v>0.12</v>
      </c>
      <c r="N5700" t="s">
        <v>46</v>
      </c>
      <c r="O5700" t="s">
        <v>30</v>
      </c>
      <c r="P5700" t="s">
        <v>35</v>
      </c>
      <c r="Q5700" t="s">
        <v>32</v>
      </c>
      <c r="R5700" t="s">
        <v>21</v>
      </c>
      <c r="S5700" t="s">
        <v>27</v>
      </c>
      <c r="T5700" t="s">
        <v>13311</v>
      </c>
      <c r="U5700" s="1">
        <v>46077</v>
      </c>
      <c r="V5700">
        <v>137</v>
      </c>
      <c r="W5700" t="str">
        <f t="shared" si="136"/>
        <v>120-149</v>
      </c>
    </row>
    <row r="5701" spans="1:23" x14ac:dyDescent="0.25">
      <c r="A5701" t="s">
        <v>5950</v>
      </c>
      <c r="B5701">
        <v>1940312560</v>
      </c>
      <c r="C5701">
        <v>5990270314</v>
      </c>
      <c r="D5701" s="1">
        <v>45434</v>
      </c>
      <c r="E5701">
        <v>99221</v>
      </c>
      <c r="F5701">
        <v>99281</v>
      </c>
      <c r="G5701" t="s">
        <v>3570</v>
      </c>
      <c r="H5701" s="34">
        <v>65316</v>
      </c>
      <c r="I5701" s="7">
        <v>51600</v>
      </c>
      <c r="J5701" s="7">
        <v>26208</v>
      </c>
      <c r="K5701" s="7">
        <v>17136</v>
      </c>
      <c r="L5701" s="7">
        <v>8256</v>
      </c>
      <c r="M5701" s="5">
        <v>0.16</v>
      </c>
      <c r="N5701" t="s">
        <v>1138</v>
      </c>
      <c r="O5701" t="s">
        <v>27</v>
      </c>
      <c r="P5701" t="s">
        <v>97</v>
      </c>
      <c r="Q5701" t="s">
        <v>32</v>
      </c>
      <c r="R5701" t="s">
        <v>27</v>
      </c>
      <c r="S5701" t="s">
        <v>17</v>
      </c>
      <c r="T5701" t="s">
        <v>13310</v>
      </c>
      <c r="U5701" s="1">
        <v>45513</v>
      </c>
      <c r="V5701">
        <v>79</v>
      </c>
      <c r="W5701" t="str">
        <f t="shared" si="136"/>
        <v>60-89</v>
      </c>
    </row>
    <row r="5702" spans="1:23" x14ac:dyDescent="0.25">
      <c r="A5702" t="s">
        <v>5951</v>
      </c>
      <c r="B5702">
        <v>5729072632</v>
      </c>
      <c r="C5702">
        <v>8976589561</v>
      </c>
      <c r="D5702" s="1">
        <v>45931</v>
      </c>
      <c r="E5702">
        <v>99215</v>
      </c>
      <c r="F5702">
        <v>99285</v>
      </c>
      <c r="G5702" t="s">
        <v>124</v>
      </c>
      <c r="H5702" s="34">
        <v>66194</v>
      </c>
      <c r="I5702" s="7">
        <v>49646</v>
      </c>
      <c r="J5702" s="7">
        <v>36270.1</v>
      </c>
      <c r="K5702" s="7">
        <v>5929</v>
      </c>
      <c r="L5702" s="7">
        <v>7446.9</v>
      </c>
      <c r="M5702" s="5">
        <v>0.15</v>
      </c>
      <c r="N5702" t="s">
        <v>1139</v>
      </c>
      <c r="O5702" t="s">
        <v>27</v>
      </c>
      <c r="P5702" t="s">
        <v>35</v>
      </c>
      <c r="Q5702" t="s">
        <v>19</v>
      </c>
      <c r="R5702" t="s">
        <v>38</v>
      </c>
      <c r="S5702" t="s">
        <v>27</v>
      </c>
      <c r="T5702" t="s">
        <v>13310</v>
      </c>
      <c r="U5702" s="1">
        <v>46030</v>
      </c>
      <c r="V5702">
        <v>99</v>
      </c>
      <c r="W5702" t="str">
        <f t="shared" si="136"/>
        <v>90-119</v>
      </c>
    </row>
    <row r="5703" spans="1:23" x14ac:dyDescent="0.25">
      <c r="A5703" t="s">
        <v>5952</v>
      </c>
      <c r="B5703">
        <v>4660315190</v>
      </c>
      <c r="C5703">
        <v>2385910882</v>
      </c>
      <c r="D5703" s="1">
        <v>45768</v>
      </c>
      <c r="E5703">
        <v>99238</v>
      </c>
      <c r="F5703">
        <v>99205</v>
      </c>
      <c r="G5703" t="s">
        <v>3253</v>
      </c>
      <c r="H5703" s="34">
        <v>96651</v>
      </c>
      <c r="I5703" s="7">
        <v>79254</v>
      </c>
      <c r="J5703" s="7">
        <v>44733.279999999999</v>
      </c>
      <c r="K5703" s="7">
        <v>20255</v>
      </c>
      <c r="L5703" s="7">
        <v>14265.72</v>
      </c>
      <c r="M5703" s="5">
        <v>0.18</v>
      </c>
      <c r="N5703" t="s">
        <v>3141</v>
      </c>
      <c r="O5703" t="s">
        <v>27</v>
      </c>
      <c r="P5703" t="s">
        <v>3149</v>
      </c>
      <c r="Q5703" t="s">
        <v>32</v>
      </c>
      <c r="R5703" t="s">
        <v>21</v>
      </c>
      <c r="S5703" t="s">
        <v>17</v>
      </c>
      <c r="T5703" t="s">
        <v>13310</v>
      </c>
      <c r="U5703" s="1">
        <v>45884</v>
      </c>
      <c r="V5703">
        <v>116</v>
      </c>
      <c r="W5703" t="str">
        <f t="shared" si="136"/>
        <v>90-119</v>
      </c>
    </row>
    <row r="5704" spans="1:23" x14ac:dyDescent="0.25">
      <c r="A5704" t="s">
        <v>5953</v>
      </c>
      <c r="B5704">
        <v>6730347071</v>
      </c>
      <c r="C5704">
        <v>1311949712</v>
      </c>
      <c r="D5704" s="1">
        <v>45576</v>
      </c>
      <c r="E5704">
        <v>99213</v>
      </c>
      <c r="F5704">
        <v>99291</v>
      </c>
      <c r="G5704" t="s">
        <v>3598</v>
      </c>
      <c r="H5704" s="34">
        <v>61184</v>
      </c>
      <c r="I5704" s="7">
        <v>52006</v>
      </c>
      <c r="J5704" s="7">
        <v>44656.88</v>
      </c>
      <c r="K5704" s="7">
        <v>6309</v>
      </c>
      <c r="L5704" s="7">
        <v>1040.1199999999999</v>
      </c>
      <c r="M5704" s="5">
        <v>0.02</v>
      </c>
      <c r="N5704" t="s">
        <v>16</v>
      </c>
      <c r="O5704" t="s">
        <v>30</v>
      </c>
      <c r="P5704" t="s">
        <v>3148</v>
      </c>
      <c r="Q5704" t="s">
        <v>19</v>
      </c>
      <c r="R5704" t="s">
        <v>43</v>
      </c>
      <c r="S5704" t="s">
        <v>21</v>
      </c>
      <c r="T5704" t="s">
        <v>13310</v>
      </c>
      <c r="U5704" s="1">
        <v>45698</v>
      </c>
      <c r="V5704">
        <v>122</v>
      </c>
      <c r="W5704" t="str">
        <f t="shared" si="136"/>
        <v>120-149</v>
      </c>
    </row>
    <row r="5705" spans="1:23" x14ac:dyDescent="0.25">
      <c r="A5705" t="s">
        <v>5954</v>
      </c>
      <c r="B5705">
        <v>7056237894</v>
      </c>
      <c r="C5705">
        <v>6723739396</v>
      </c>
      <c r="D5705" s="1">
        <v>45351</v>
      </c>
      <c r="E5705">
        <v>99223</v>
      </c>
      <c r="F5705">
        <v>99282</v>
      </c>
      <c r="G5705" t="s">
        <v>142</v>
      </c>
      <c r="H5705" s="34">
        <v>38662</v>
      </c>
      <c r="I5705" s="7">
        <v>27837</v>
      </c>
      <c r="J5705" s="7">
        <v>19762.04</v>
      </c>
      <c r="K5705" s="7">
        <v>5848</v>
      </c>
      <c r="L5705" s="7">
        <v>2226.96</v>
      </c>
      <c r="M5705" s="5">
        <v>0.08</v>
      </c>
      <c r="N5705" t="s">
        <v>24</v>
      </c>
      <c r="O5705" t="s">
        <v>27</v>
      </c>
      <c r="P5705" t="s">
        <v>97</v>
      </c>
      <c r="Q5705" t="s">
        <v>19</v>
      </c>
      <c r="R5705" t="s">
        <v>43</v>
      </c>
      <c r="S5705" t="s">
        <v>17</v>
      </c>
      <c r="T5705" t="s">
        <v>13312</v>
      </c>
      <c r="U5705" s="1">
        <v>45479</v>
      </c>
      <c r="V5705">
        <v>128</v>
      </c>
      <c r="W5705" t="str">
        <f t="shared" si="136"/>
        <v>120-149</v>
      </c>
    </row>
    <row r="5706" spans="1:23" x14ac:dyDescent="0.25">
      <c r="A5706" t="s">
        <v>5955</v>
      </c>
      <c r="B5706">
        <v>5768645955</v>
      </c>
      <c r="C5706">
        <v>4980517952</v>
      </c>
      <c r="D5706" s="1">
        <v>45414</v>
      </c>
      <c r="E5706">
        <v>99238</v>
      </c>
      <c r="F5706">
        <v>99282</v>
      </c>
      <c r="G5706" t="s">
        <v>3176</v>
      </c>
      <c r="H5706" s="34">
        <v>19993</v>
      </c>
      <c r="I5706" s="7">
        <v>14995</v>
      </c>
      <c r="J5706" s="7">
        <v>11558.75</v>
      </c>
      <c r="K5706" s="7">
        <v>1187</v>
      </c>
      <c r="L5706" s="7">
        <v>2249.25</v>
      </c>
      <c r="M5706" s="5">
        <v>0.15</v>
      </c>
      <c r="N5706" t="s">
        <v>1139</v>
      </c>
      <c r="O5706" t="s">
        <v>30</v>
      </c>
      <c r="P5706" t="s">
        <v>25</v>
      </c>
      <c r="Q5706" t="s">
        <v>19</v>
      </c>
      <c r="R5706" t="s">
        <v>20</v>
      </c>
      <c r="S5706" t="s">
        <v>17</v>
      </c>
      <c r="T5706" t="s">
        <v>13311</v>
      </c>
      <c r="U5706" s="1">
        <v>45565</v>
      </c>
      <c r="V5706">
        <v>151</v>
      </c>
      <c r="W5706" t="str">
        <f t="shared" si="136"/>
        <v>150-179</v>
      </c>
    </row>
    <row r="5707" spans="1:23" x14ac:dyDescent="0.25">
      <c r="A5707" t="s">
        <v>5956</v>
      </c>
      <c r="B5707">
        <v>2683010479</v>
      </c>
      <c r="C5707">
        <v>2313528504</v>
      </c>
      <c r="D5707" s="1">
        <v>45814</v>
      </c>
      <c r="E5707">
        <v>99238</v>
      </c>
      <c r="F5707">
        <v>97110</v>
      </c>
      <c r="G5707" t="s">
        <v>57</v>
      </c>
      <c r="H5707" s="34">
        <v>22096</v>
      </c>
      <c r="I5707" s="7">
        <v>18119</v>
      </c>
      <c r="J5707" s="7">
        <v>13825.58</v>
      </c>
      <c r="K5707" s="7">
        <v>1032</v>
      </c>
      <c r="L5707" s="7">
        <v>3261.42</v>
      </c>
      <c r="M5707" s="5">
        <v>0.18</v>
      </c>
      <c r="N5707" t="s">
        <v>3141</v>
      </c>
      <c r="O5707" t="s">
        <v>30</v>
      </c>
      <c r="P5707" t="s">
        <v>18</v>
      </c>
      <c r="Q5707" t="s">
        <v>19</v>
      </c>
      <c r="R5707" t="s">
        <v>20</v>
      </c>
      <c r="S5707" t="s">
        <v>17</v>
      </c>
      <c r="T5707" t="s">
        <v>13312</v>
      </c>
      <c r="U5707" s="1">
        <v>45943</v>
      </c>
      <c r="V5707">
        <v>129</v>
      </c>
      <c r="W5707" t="str">
        <f t="shared" si="136"/>
        <v>120-149</v>
      </c>
    </row>
    <row r="5708" spans="1:23" x14ac:dyDescent="0.25">
      <c r="A5708" t="s">
        <v>5957</v>
      </c>
      <c r="B5708">
        <v>5776222699</v>
      </c>
      <c r="C5708">
        <v>9908608282</v>
      </c>
      <c r="D5708" s="1">
        <v>45509</v>
      </c>
      <c r="E5708">
        <v>99214</v>
      </c>
      <c r="F5708">
        <v>99284</v>
      </c>
      <c r="G5708" t="s">
        <v>3371</v>
      </c>
      <c r="H5708" s="34">
        <v>86329</v>
      </c>
      <c r="I5708" s="7">
        <v>73380</v>
      </c>
      <c r="J5708" s="7">
        <v>71912.399999999994</v>
      </c>
      <c r="K5708" s="7">
        <v>0</v>
      </c>
      <c r="L5708" s="7">
        <v>1467.6</v>
      </c>
      <c r="M5708" s="5">
        <v>0.02</v>
      </c>
      <c r="N5708" t="s">
        <v>16</v>
      </c>
      <c r="O5708" t="s">
        <v>17</v>
      </c>
      <c r="P5708" t="s">
        <v>3149</v>
      </c>
      <c r="Q5708" t="s">
        <v>19</v>
      </c>
      <c r="R5708" t="s">
        <v>27</v>
      </c>
      <c r="S5708" t="s">
        <v>27</v>
      </c>
      <c r="T5708" t="s">
        <v>13311</v>
      </c>
      <c r="U5708" s="1">
        <v>45662</v>
      </c>
      <c r="V5708">
        <v>153</v>
      </c>
      <c r="W5708" t="str">
        <f t="shared" si="136"/>
        <v>150-179</v>
      </c>
    </row>
    <row r="5709" spans="1:23" x14ac:dyDescent="0.25">
      <c r="A5709" t="s">
        <v>5958</v>
      </c>
      <c r="B5709">
        <v>2485218879</v>
      </c>
      <c r="C5709">
        <v>9058767412</v>
      </c>
      <c r="D5709" s="1">
        <v>45704</v>
      </c>
      <c r="E5709">
        <v>99238</v>
      </c>
      <c r="F5709">
        <v>71046</v>
      </c>
      <c r="G5709" t="s">
        <v>291</v>
      </c>
      <c r="H5709" s="34">
        <v>54039</v>
      </c>
      <c r="I5709" s="7">
        <v>42691</v>
      </c>
      <c r="J5709" s="7">
        <v>20958.439999999999</v>
      </c>
      <c r="K5709" s="7">
        <v>14902</v>
      </c>
      <c r="L5709" s="7">
        <v>6830.56</v>
      </c>
      <c r="M5709" s="5">
        <v>0.16</v>
      </c>
      <c r="N5709" t="s">
        <v>1138</v>
      </c>
      <c r="O5709" t="s">
        <v>27</v>
      </c>
      <c r="P5709" t="s">
        <v>55</v>
      </c>
      <c r="Q5709" t="s">
        <v>19</v>
      </c>
      <c r="R5709" t="s">
        <v>26</v>
      </c>
      <c r="S5709" t="s">
        <v>27</v>
      </c>
      <c r="T5709" t="s">
        <v>13310</v>
      </c>
      <c r="U5709" s="1">
        <v>45845</v>
      </c>
      <c r="V5709">
        <v>141</v>
      </c>
      <c r="W5709" t="str">
        <f t="shared" si="136"/>
        <v>120-149</v>
      </c>
    </row>
    <row r="5710" spans="1:23" x14ac:dyDescent="0.25">
      <c r="A5710" t="s">
        <v>5959</v>
      </c>
      <c r="B5710">
        <v>3679741838</v>
      </c>
      <c r="C5710">
        <v>4722374958</v>
      </c>
      <c r="D5710" s="1">
        <v>45469</v>
      </c>
      <c r="E5710">
        <v>99232</v>
      </c>
      <c r="F5710">
        <v>93000</v>
      </c>
      <c r="G5710" t="s">
        <v>37</v>
      </c>
      <c r="H5710" s="34">
        <v>40962</v>
      </c>
      <c r="I5710" s="7">
        <v>29493</v>
      </c>
      <c r="J5710" s="7">
        <v>16953.560000000001</v>
      </c>
      <c r="K5710" s="7">
        <v>10180</v>
      </c>
      <c r="L5710" s="7">
        <v>2359.44</v>
      </c>
      <c r="M5710" s="5">
        <v>0.08</v>
      </c>
      <c r="N5710" t="s">
        <v>24</v>
      </c>
      <c r="O5710" t="s">
        <v>27</v>
      </c>
      <c r="P5710" t="s">
        <v>3146</v>
      </c>
      <c r="Q5710" t="s">
        <v>32</v>
      </c>
      <c r="R5710" t="s">
        <v>27</v>
      </c>
      <c r="S5710" t="s">
        <v>17</v>
      </c>
      <c r="T5710" t="s">
        <v>13310</v>
      </c>
      <c r="U5710" s="1">
        <v>45611</v>
      </c>
      <c r="V5710">
        <v>142</v>
      </c>
      <c r="W5710" t="str">
        <f t="shared" si="136"/>
        <v>120-149</v>
      </c>
    </row>
    <row r="5711" spans="1:23" x14ac:dyDescent="0.25">
      <c r="A5711" t="s">
        <v>5960</v>
      </c>
      <c r="B5711">
        <v>8625322916</v>
      </c>
      <c r="C5711">
        <v>9901681608</v>
      </c>
      <c r="D5711" s="1">
        <v>45302</v>
      </c>
      <c r="E5711">
        <v>99238</v>
      </c>
      <c r="F5711">
        <v>99201</v>
      </c>
      <c r="G5711" t="s">
        <v>3494</v>
      </c>
      <c r="H5711" s="34">
        <v>22687</v>
      </c>
      <c r="I5711" s="7">
        <v>17696</v>
      </c>
      <c r="J5711" s="7">
        <v>13090.8</v>
      </c>
      <c r="K5711" s="7">
        <v>1066</v>
      </c>
      <c r="L5711" s="7">
        <v>3539.2</v>
      </c>
      <c r="M5711" s="5">
        <v>0.2</v>
      </c>
      <c r="N5711" t="s">
        <v>3140</v>
      </c>
      <c r="O5711" t="s">
        <v>30</v>
      </c>
      <c r="P5711" t="s">
        <v>55</v>
      </c>
      <c r="Q5711" t="s">
        <v>19</v>
      </c>
      <c r="R5711" t="s">
        <v>20</v>
      </c>
      <c r="S5711" t="s">
        <v>27</v>
      </c>
      <c r="T5711" t="s">
        <v>13311</v>
      </c>
      <c r="U5711" s="1">
        <v>45446</v>
      </c>
      <c r="V5711">
        <v>144</v>
      </c>
      <c r="W5711" t="str">
        <f t="shared" si="136"/>
        <v>120-149</v>
      </c>
    </row>
    <row r="5712" spans="1:23" x14ac:dyDescent="0.25">
      <c r="A5712" t="s">
        <v>5961</v>
      </c>
      <c r="B5712">
        <v>5818386625</v>
      </c>
      <c r="C5712">
        <v>4286272853</v>
      </c>
      <c r="D5712" s="1">
        <v>45557</v>
      </c>
      <c r="E5712">
        <v>99213</v>
      </c>
      <c r="F5712">
        <v>99291</v>
      </c>
      <c r="G5712" t="s">
        <v>91</v>
      </c>
      <c r="H5712" s="34">
        <v>51004</v>
      </c>
      <c r="I5712" s="7">
        <v>40293</v>
      </c>
      <c r="J5712" s="7">
        <v>33846.120000000003</v>
      </c>
      <c r="K5712" s="7">
        <v>0</v>
      </c>
      <c r="L5712" s="7">
        <v>6446.88</v>
      </c>
      <c r="M5712" s="5">
        <v>0.16</v>
      </c>
      <c r="N5712" t="s">
        <v>1138</v>
      </c>
      <c r="O5712" t="s">
        <v>17</v>
      </c>
      <c r="P5712" t="s">
        <v>3146</v>
      </c>
      <c r="Q5712" t="s">
        <v>32</v>
      </c>
      <c r="R5712" t="s">
        <v>21</v>
      </c>
      <c r="S5712" t="s">
        <v>27</v>
      </c>
      <c r="T5712" t="s">
        <v>13312</v>
      </c>
      <c r="U5712" s="1">
        <v>45671</v>
      </c>
      <c r="V5712">
        <v>114</v>
      </c>
      <c r="W5712" t="str">
        <f t="shared" si="136"/>
        <v>90-119</v>
      </c>
    </row>
    <row r="5713" spans="1:23" x14ac:dyDescent="0.25">
      <c r="A5713" t="s">
        <v>5962</v>
      </c>
      <c r="B5713">
        <v>9329777192</v>
      </c>
      <c r="C5713">
        <v>8974537419</v>
      </c>
      <c r="D5713" s="1">
        <v>45827</v>
      </c>
      <c r="E5713">
        <v>99213</v>
      </c>
      <c r="F5713">
        <v>99291</v>
      </c>
      <c r="G5713" t="s">
        <v>3208</v>
      </c>
      <c r="H5713" s="34">
        <v>76175</v>
      </c>
      <c r="I5713" s="7">
        <v>49514</v>
      </c>
      <c r="J5713" s="7">
        <v>36938.32</v>
      </c>
      <c r="K5713" s="7">
        <v>6634</v>
      </c>
      <c r="L5713" s="7">
        <v>5941.68</v>
      </c>
      <c r="M5713" s="5">
        <v>0.12</v>
      </c>
      <c r="N5713" t="s">
        <v>46</v>
      </c>
      <c r="O5713" t="s">
        <v>30</v>
      </c>
      <c r="P5713" t="s">
        <v>3147</v>
      </c>
      <c r="Q5713" t="s">
        <v>19</v>
      </c>
      <c r="R5713" t="s">
        <v>38</v>
      </c>
      <c r="S5713" t="s">
        <v>27</v>
      </c>
      <c r="T5713" t="s">
        <v>13311</v>
      </c>
      <c r="U5713" s="1">
        <v>46006</v>
      </c>
      <c r="V5713">
        <v>179</v>
      </c>
      <c r="W5713" t="str">
        <f t="shared" si="136"/>
        <v>150-179</v>
      </c>
    </row>
    <row r="5714" spans="1:23" x14ac:dyDescent="0.25">
      <c r="A5714" t="s">
        <v>5963</v>
      </c>
      <c r="B5714">
        <v>2124643898</v>
      </c>
      <c r="C5714">
        <v>7851191796</v>
      </c>
      <c r="D5714" s="1">
        <v>45385</v>
      </c>
      <c r="E5714">
        <v>99233</v>
      </c>
      <c r="F5714">
        <v>99214</v>
      </c>
      <c r="G5714" t="s">
        <v>3283</v>
      </c>
      <c r="H5714" s="34">
        <v>73308</v>
      </c>
      <c r="I5714" s="7">
        <v>52782</v>
      </c>
      <c r="J5714" s="7">
        <v>42623.44</v>
      </c>
      <c r="K5714" s="7">
        <v>5936</v>
      </c>
      <c r="L5714" s="7">
        <v>4222.5600000000004</v>
      </c>
      <c r="M5714" s="5">
        <v>0.08</v>
      </c>
      <c r="N5714" t="s">
        <v>24</v>
      </c>
      <c r="O5714" t="s">
        <v>30</v>
      </c>
      <c r="P5714" t="s">
        <v>40</v>
      </c>
      <c r="Q5714" t="s">
        <v>32</v>
      </c>
      <c r="R5714" t="s">
        <v>43</v>
      </c>
      <c r="S5714" t="s">
        <v>17</v>
      </c>
      <c r="T5714" t="s">
        <v>13312</v>
      </c>
      <c r="U5714" s="1">
        <v>45514</v>
      </c>
      <c r="V5714">
        <v>129</v>
      </c>
      <c r="W5714" t="str">
        <f t="shared" si="136"/>
        <v>120-149</v>
      </c>
    </row>
    <row r="5715" spans="1:23" x14ac:dyDescent="0.25">
      <c r="A5715" t="s">
        <v>5964</v>
      </c>
      <c r="B5715">
        <v>2822732951</v>
      </c>
      <c r="C5715">
        <v>8166543262</v>
      </c>
      <c r="D5715" s="1">
        <v>45576</v>
      </c>
      <c r="E5715">
        <v>99215</v>
      </c>
      <c r="F5715">
        <v>90834</v>
      </c>
      <c r="G5715" t="s">
        <v>3242</v>
      </c>
      <c r="H5715" s="34">
        <v>46402</v>
      </c>
      <c r="I5715" s="7">
        <v>34802</v>
      </c>
      <c r="J5715" s="7">
        <v>26809.7</v>
      </c>
      <c r="K5715" s="7">
        <v>2772</v>
      </c>
      <c r="L5715" s="7">
        <v>5220.3</v>
      </c>
      <c r="M5715" s="5">
        <v>0.15</v>
      </c>
      <c r="N5715" t="s">
        <v>1139</v>
      </c>
      <c r="O5715" t="s">
        <v>30</v>
      </c>
      <c r="P5715" t="s">
        <v>3149</v>
      </c>
      <c r="Q5715" t="s">
        <v>19</v>
      </c>
      <c r="R5715" t="s">
        <v>27</v>
      </c>
      <c r="S5715" t="s">
        <v>27</v>
      </c>
      <c r="T5715" t="s">
        <v>13311</v>
      </c>
      <c r="U5715" s="1">
        <v>45689</v>
      </c>
      <c r="V5715">
        <v>113</v>
      </c>
      <c r="W5715" t="str">
        <f t="shared" si="136"/>
        <v>90-119</v>
      </c>
    </row>
    <row r="5716" spans="1:23" x14ac:dyDescent="0.25">
      <c r="A5716" t="s">
        <v>5965</v>
      </c>
      <c r="B5716">
        <v>9891110691</v>
      </c>
      <c r="C5716">
        <v>3441444008</v>
      </c>
      <c r="D5716" s="1">
        <v>45298</v>
      </c>
      <c r="E5716">
        <v>99214</v>
      </c>
      <c r="F5716">
        <v>99214</v>
      </c>
      <c r="G5716" t="s">
        <v>3365</v>
      </c>
      <c r="H5716" s="34">
        <v>70570</v>
      </c>
      <c r="I5716" s="7">
        <v>55750</v>
      </c>
      <c r="J5716" s="7">
        <v>40067</v>
      </c>
      <c r="K5716" s="7">
        <v>6763</v>
      </c>
      <c r="L5716" s="7">
        <v>8920</v>
      </c>
      <c r="M5716" s="5">
        <v>0.16</v>
      </c>
      <c r="N5716" t="s">
        <v>1138</v>
      </c>
      <c r="O5716" t="s">
        <v>30</v>
      </c>
      <c r="P5716" t="s">
        <v>58</v>
      </c>
      <c r="Q5716" t="s">
        <v>32</v>
      </c>
      <c r="R5716" t="s">
        <v>20</v>
      </c>
      <c r="S5716" t="s">
        <v>27</v>
      </c>
      <c r="T5716" t="s">
        <v>13312</v>
      </c>
      <c r="U5716" s="1">
        <v>45448</v>
      </c>
      <c r="V5716">
        <v>150</v>
      </c>
      <c r="W5716" t="str">
        <f t="shared" si="136"/>
        <v>150-179</v>
      </c>
    </row>
    <row r="5717" spans="1:23" x14ac:dyDescent="0.25">
      <c r="A5717" t="s">
        <v>5966</v>
      </c>
      <c r="B5717">
        <v>9613927329</v>
      </c>
      <c r="C5717">
        <v>4596736505</v>
      </c>
      <c r="D5717" s="1">
        <v>45422</v>
      </c>
      <c r="E5717">
        <v>99238</v>
      </c>
      <c r="F5717">
        <v>99201</v>
      </c>
      <c r="G5717" t="s">
        <v>124</v>
      </c>
      <c r="H5717" s="34">
        <v>99560</v>
      </c>
      <c r="I5717" s="7">
        <v>84626</v>
      </c>
      <c r="J5717" s="7">
        <v>68357.48</v>
      </c>
      <c r="K5717" s="7">
        <v>14576</v>
      </c>
      <c r="L5717" s="7">
        <v>1692.52</v>
      </c>
      <c r="M5717" s="5">
        <v>0.02</v>
      </c>
      <c r="N5717" t="s">
        <v>16</v>
      </c>
      <c r="O5717" t="s">
        <v>30</v>
      </c>
      <c r="P5717" t="s">
        <v>3150</v>
      </c>
      <c r="Q5717" t="s">
        <v>19</v>
      </c>
      <c r="R5717" t="s">
        <v>27</v>
      </c>
      <c r="S5717" t="s">
        <v>17</v>
      </c>
      <c r="T5717" t="s">
        <v>13310</v>
      </c>
      <c r="U5717" s="1">
        <v>45588</v>
      </c>
      <c r="V5717">
        <v>166</v>
      </c>
      <c r="W5717" t="str">
        <f t="shared" si="136"/>
        <v>150-179</v>
      </c>
    </row>
    <row r="5718" spans="1:23" x14ac:dyDescent="0.25">
      <c r="A5718" t="s">
        <v>5967</v>
      </c>
      <c r="B5718">
        <v>1832477149</v>
      </c>
      <c r="C5718">
        <v>8867416127</v>
      </c>
      <c r="D5718" s="1">
        <v>45444</v>
      </c>
      <c r="E5718">
        <v>99213</v>
      </c>
      <c r="F5718">
        <v>99285</v>
      </c>
      <c r="G5718" t="s">
        <v>268</v>
      </c>
      <c r="H5718" s="34">
        <v>52062</v>
      </c>
      <c r="I5718" s="7">
        <v>39047</v>
      </c>
      <c r="J5718" s="7">
        <v>29623.95</v>
      </c>
      <c r="K5718" s="7">
        <v>3566</v>
      </c>
      <c r="L5718" s="7">
        <v>5857.05</v>
      </c>
      <c r="M5718" s="5">
        <v>0.15</v>
      </c>
      <c r="N5718" t="s">
        <v>1139</v>
      </c>
      <c r="O5718" t="s">
        <v>30</v>
      </c>
      <c r="P5718" t="s">
        <v>3146</v>
      </c>
      <c r="Q5718" t="s">
        <v>19</v>
      </c>
      <c r="R5718" t="s">
        <v>21</v>
      </c>
      <c r="S5718" t="s">
        <v>17</v>
      </c>
      <c r="T5718" t="s">
        <v>13311</v>
      </c>
      <c r="U5718" s="1">
        <v>45597</v>
      </c>
      <c r="V5718">
        <v>153</v>
      </c>
      <c r="W5718" t="str">
        <f t="shared" si="136"/>
        <v>150-179</v>
      </c>
    </row>
    <row r="5719" spans="1:23" x14ac:dyDescent="0.25">
      <c r="A5719" t="s">
        <v>5968</v>
      </c>
      <c r="B5719">
        <v>358326030</v>
      </c>
      <c r="C5719">
        <v>5501261416</v>
      </c>
      <c r="D5719" s="1">
        <v>45711</v>
      </c>
      <c r="E5719">
        <v>99221</v>
      </c>
      <c r="F5719">
        <v>99215</v>
      </c>
      <c r="G5719" t="s">
        <v>136</v>
      </c>
      <c r="H5719" s="34">
        <v>98494</v>
      </c>
      <c r="I5719" s="7">
        <v>73871</v>
      </c>
      <c r="J5719" s="7">
        <v>62790.35</v>
      </c>
      <c r="K5719" s="7">
        <v>0</v>
      </c>
      <c r="L5719" s="7">
        <v>11080.65</v>
      </c>
      <c r="M5719" s="5">
        <v>0.15</v>
      </c>
      <c r="N5719" t="s">
        <v>1139</v>
      </c>
      <c r="O5719" t="s">
        <v>17</v>
      </c>
      <c r="P5719" t="s">
        <v>3150</v>
      </c>
      <c r="Q5719" t="s">
        <v>19</v>
      </c>
      <c r="R5719" t="s">
        <v>43</v>
      </c>
      <c r="S5719" t="s">
        <v>21</v>
      </c>
      <c r="T5719" t="s">
        <v>13310</v>
      </c>
      <c r="U5719" s="1">
        <v>45839</v>
      </c>
      <c r="V5719">
        <v>128</v>
      </c>
      <c r="W5719" t="str">
        <f t="shared" si="136"/>
        <v>120-149</v>
      </c>
    </row>
    <row r="5720" spans="1:23" x14ac:dyDescent="0.25">
      <c r="A5720" t="s">
        <v>5969</v>
      </c>
      <c r="B5720">
        <v>7660558550</v>
      </c>
      <c r="C5720">
        <v>7948982481</v>
      </c>
      <c r="D5720" s="1">
        <v>45335</v>
      </c>
      <c r="E5720">
        <v>99213</v>
      </c>
      <c r="F5720">
        <v>36415</v>
      </c>
      <c r="G5720" t="s">
        <v>3220</v>
      </c>
      <c r="H5720" s="34">
        <v>43549</v>
      </c>
      <c r="I5720" s="7">
        <v>34839</v>
      </c>
      <c r="J5720" s="7">
        <v>27062.54</v>
      </c>
      <c r="K5720" s="7">
        <v>2899</v>
      </c>
      <c r="L5720" s="7">
        <v>4877.46</v>
      </c>
      <c r="M5720" s="5">
        <v>0.14000000000000001</v>
      </c>
      <c r="N5720" t="s">
        <v>1135</v>
      </c>
      <c r="O5720" t="s">
        <v>30</v>
      </c>
      <c r="P5720" t="s">
        <v>58</v>
      </c>
      <c r="Q5720" t="s">
        <v>19</v>
      </c>
      <c r="R5720" t="s">
        <v>43</v>
      </c>
      <c r="S5720" t="s">
        <v>27</v>
      </c>
      <c r="T5720" t="s">
        <v>13311</v>
      </c>
      <c r="U5720" s="1">
        <v>45408</v>
      </c>
      <c r="V5720">
        <v>73</v>
      </c>
      <c r="W5720" t="str">
        <f t="shared" si="136"/>
        <v>60-89</v>
      </c>
    </row>
    <row r="5721" spans="1:23" x14ac:dyDescent="0.25">
      <c r="A5721" t="s">
        <v>5970</v>
      </c>
      <c r="B5721">
        <v>4904935659</v>
      </c>
      <c r="C5721">
        <v>1601536290</v>
      </c>
      <c r="D5721" s="1">
        <v>45874</v>
      </c>
      <c r="E5721">
        <v>99221</v>
      </c>
      <c r="F5721">
        <v>99211</v>
      </c>
      <c r="G5721" t="s">
        <v>3276</v>
      </c>
      <c r="H5721" s="34">
        <v>73346</v>
      </c>
      <c r="I5721" s="7">
        <v>57210</v>
      </c>
      <c r="J5721" s="7">
        <v>45768</v>
      </c>
      <c r="K5721" s="7">
        <v>0</v>
      </c>
      <c r="L5721" s="7">
        <v>11442</v>
      </c>
      <c r="M5721" s="5">
        <v>0.2</v>
      </c>
      <c r="N5721" t="s">
        <v>3140</v>
      </c>
      <c r="O5721" t="s">
        <v>17</v>
      </c>
      <c r="P5721" t="s">
        <v>40</v>
      </c>
      <c r="Q5721" t="s">
        <v>32</v>
      </c>
      <c r="R5721" t="s">
        <v>21</v>
      </c>
      <c r="S5721" t="s">
        <v>17</v>
      </c>
      <c r="T5721" t="s">
        <v>13310</v>
      </c>
      <c r="U5721" s="1">
        <v>45964</v>
      </c>
      <c r="V5721">
        <v>90</v>
      </c>
      <c r="W5721" t="str">
        <f t="shared" si="136"/>
        <v>90-119</v>
      </c>
    </row>
    <row r="5722" spans="1:23" x14ac:dyDescent="0.25">
      <c r="A5722" t="s">
        <v>5971</v>
      </c>
      <c r="B5722">
        <v>5870431986</v>
      </c>
      <c r="C5722">
        <v>4157826646</v>
      </c>
      <c r="D5722" s="1">
        <v>45602</v>
      </c>
      <c r="E5722">
        <v>99221</v>
      </c>
      <c r="F5722">
        <v>99281</v>
      </c>
      <c r="G5722" t="s">
        <v>3312</v>
      </c>
      <c r="H5722" s="34">
        <v>65043</v>
      </c>
      <c r="I5722" s="7">
        <v>52034</v>
      </c>
      <c r="J5722" s="7">
        <v>38129.24</v>
      </c>
      <c r="K5722" s="7">
        <v>6620</v>
      </c>
      <c r="L5722" s="7">
        <v>7284.76</v>
      </c>
      <c r="M5722" s="5">
        <v>0.14000000000000001</v>
      </c>
      <c r="N5722" t="s">
        <v>1135</v>
      </c>
      <c r="O5722" t="s">
        <v>30</v>
      </c>
      <c r="P5722" t="s">
        <v>58</v>
      </c>
      <c r="Q5722" t="s">
        <v>32</v>
      </c>
      <c r="R5722" t="s">
        <v>26</v>
      </c>
      <c r="S5722" t="s">
        <v>17</v>
      </c>
      <c r="T5722" t="s">
        <v>13311</v>
      </c>
      <c r="U5722" s="1">
        <v>45748</v>
      </c>
      <c r="V5722">
        <v>146</v>
      </c>
      <c r="W5722" t="str">
        <f t="shared" si="136"/>
        <v>120-149</v>
      </c>
    </row>
    <row r="5723" spans="1:23" x14ac:dyDescent="0.25">
      <c r="A5723" t="s">
        <v>5972</v>
      </c>
      <c r="B5723">
        <v>3645504667</v>
      </c>
      <c r="C5723">
        <v>4472796093</v>
      </c>
      <c r="D5723" s="1">
        <v>45768</v>
      </c>
      <c r="E5723">
        <v>99223</v>
      </c>
      <c r="F5723">
        <v>90834</v>
      </c>
      <c r="G5723" t="s">
        <v>187</v>
      </c>
      <c r="H5723" s="34">
        <v>74988</v>
      </c>
      <c r="I5723" s="7">
        <v>63740</v>
      </c>
      <c r="J5723" s="7">
        <v>62465.2</v>
      </c>
      <c r="K5723" s="7">
        <v>0</v>
      </c>
      <c r="L5723" s="7">
        <v>1274.8</v>
      </c>
      <c r="M5723" s="5">
        <v>0.02</v>
      </c>
      <c r="N5723" t="s">
        <v>16</v>
      </c>
      <c r="O5723" t="s">
        <v>17</v>
      </c>
      <c r="P5723" t="s">
        <v>40</v>
      </c>
      <c r="Q5723" t="s">
        <v>32</v>
      </c>
      <c r="R5723" t="s">
        <v>21</v>
      </c>
      <c r="S5723" t="s">
        <v>21</v>
      </c>
      <c r="T5723" t="s">
        <v>13310</v>
      </c>
      <c r="U5723" s="1">
        <v>45806</v>
      </c>
      <c r="V5723">
        <v>38</v>
      </c>
      <c r="W5723" t="str">
        <f t="shared" si="136"/>
        <v>30-59</v>
      </c>
    </row>
    <row r="5724" spans="1:23" x14ac:dyDescent="0.25">
      <c r="A5724" t="s">
        <v>5973</v>
      </c>
      <c r="B5724">
        <v>4603765051</v>
      </c>
      <c r="C5724">
        <v>2677672754</v>
      </c>
      <c r="D5724" s="1">
        <v>45884</v>
      </c>
      <c r="E5724">
        <v>99233</v>
      </c>
      <c r="F5724">
        <v>97110</v>
      </c>
      <c r="G5724" t="s">
        <v>3242</v>
      </c>
      <c r="H5724" s="34">
        <v>82238</v>
      </c>
      <c r="I5724" s="7">
        <v>65790</v>
      </c>
      <c r="J5724" s="7">
        <v>56579.4</v>
      </c>
      <c r="K5724" s="7">
        <v>0</v>
      </c>
      <c r="L5724" s="7">
        <v>9210.6</v>
      </c>
      <c r="M5724" s="5">
        <v>0.14000000000000001</v>
      </c>
      <c r="N5724" t="s">
        <v>1135</v>
      </c>
      <c r="O5724" t="s">
        <v>17</v>
      </c>
      <c r="P5724" t="s">
        <v>31</v>
      </c>
      <c r="Q5724" t="s">
        <v>19</v>
      </c>
      <c r="R5724" t="s">
        <v>20</v>
      </c>
      <c r="S5724" t="s">
        <v>17</v>
      </c>
      <c r="T5724" t="s">
        <v>13312</v>
      </c>
      <c r="U5724" s="1">
        <v>45932</v>
      </c>
      <c r="V5724">
        <v>48</v>
      </c>
      <c r="W5724" t="str">
        <f t="shared" si="136"/>
        <v>30-59</v>
      </c>
    </row>
    <row r="5725" spans="1:23" x14ac:dyDescent="0.25">
      <c r="A5725" t="s">
        <v>5974</v>
      </c>
      <c r="B5725">
        <v>4736190497</v>
      </c>
      <c r="C5725">
        <v>9724025185</v>
      </c>
      <c r="D5725" s="1">
        <v>45358</v>
      </c>
      <c r="E5725">
        <v>99238</v>
      </c>
      <c r="F5725">
        <v>99215</v>
      </c>
      <c r="G5725" t="s">
        <v>3494</v>
      </c>
      <c r="H5725" s="34">
        <v>94527</v>
      </c>
      <c r="I5725" s="7">
        <v>73731</v>
      </c>
      <c r="J5725" s="7">
        <v>50681.8</v>
      </c>
      <c r="K5725" s="7">
        <v>8303</v>
      </c>
      <c r="L5725" s="7">
        <v>14746.2</v>
      </c>
      <c r="M5725" s="5">
        <v>0.2</v>
      </c>
      <c r="N5725" t="s">
        <v>3140</v>
      </c>
      <c r="O5725" t="s">
        <v>30</v>
      </c>
      <c r="P5725" t="s">
        <v>97</v>
      </c>
      <c r="Q5725" t="s">
        <v>32</v>
      </c>
      <c r="R5725" t="s">
        <v>20</v>
      </c>
      <c r="S5725" t="s">
        <v>17</v>
      </c>
      <c r="T5725" t="s">
        <v>13312</v>
      </c>
      <c r="U5725" s="1">
        <v>45478</v>
      </c>
      <c r="V5725">
        <v>120</v>
      </c>
      <c r="W5725" t="str">
        <f t="shared" si="136"/>
        <v>120-149</v>
      </c>
    </row>
    <row r="5726" spans="1:23" x14ac:dyDescent="0.25">
      <c r="A5726" t="s">
        <v>5975</v>
      </c>
      <c r="B5726">
        <v>4447463817</v>
      </c>
      <c r="C5726">
        <v>9260128442</v>
      </c>
      <c r="D5726" s="1">
        <v>45863</v>
      </c>
      <c r="E5726">
        <v>99213</v>
      </c>
      <c r="F5726">
        <v>93000</v>
      </c>
      <c r="G5726" t="s">
        <v>3306</v>
      </c>
      <c r="H5726" s="34">
        <v>63082</v>
      </c>
      <c r="I5726" s="7">
        <v>45419</v>
      </c>
      <c r="J5726" s="7">
        <v>41785.480000000003</v>
      </c>
      <c r="K5726" s="7">
        <v>0</v>
      </c>
      <c r="L5726" s="7">
        <v>3633.52</v>
      </c>
      <c r="M5726" s="5">
        <v>0.08</v>
      </c>
      <c r="N5726" t="s">
        <v>24</v>
      </c>
      <c r="O5726" t="s">
        <v>17</v>
      </c>
      <c r="P5726" t="s">
        <v>3148</v>
      </c>
      <c r="Q5726" t="s">
        <v>32</v>
      </c>
      <c r="R5726" t="s">
        <v>38</v>
      </c>
      <c r="S5726" t="s">
        <v>27</v>
      </c>
      <c r="T5726" t="s">
        <v>13311</v>
      </c>
      <c r="U5726" s="1">
        <v>45978</v>
      </c>
      <c r="V5726">
        <v>115</v>
      </c>
      <c r="W5726" t="str">
        <f t="shared" si="136"/>
        <v>90-119</v>
      </c>
    </row>
    <row r="5727" spans="1:23" x14ac:dyDescent="0.25">
      <c r="A5727" t="s">
        <v>5976</v>
      </c>
      <c r="B5727">
        <v>1872130496</v>
      </c>
      <c r="C5727">
        <v>6895429019</v>
      </c>
      <c r="D5727" s="1">
        <v>45381</v>
      </c>
      <c r="E5727">
        <v>99214</v>
      </c>
      <c r="F5727">
        <v>90834</v>
      </c>
      <c r="G5727" t="s">
        <v>94</v>
      </c>
      <c r="H5727" s="34">
        <v>88770</v>
      </c>
      <c r="I5727" s="7">
        <v>72791</v>
      </c>
      <c r="J5727" s="7">
        <v>59688.62</v>
      </c>
      <c r="K5727" s="7">
        <v>0</v>
      </c>
      <c r="L5727" s="7">
        <v>13102.38</v>
      </c>
      <c r="M5727" s="5">
        <v>0.18</v>
      </c>
      <c r="N5727" t="s">
        <v>3141</v>
      </c>
      <c r="O5727" t="s">
        <v>17</v>
      </c>
      <c r="P5727" t="s">
        <v>58</v>
      </c>
      <c r="Q5727" t="s">
        <v>19</v>
      </c>
      <c r="R5727" t="s">
        <v>20</v>
      </c>
      <c r="S5727" t="s">
        <v>17</v>
      </c>
      <c r="T5727" t="s">
        <v>13312</v>
      </c>
      <c r="U5727" s="1">
        <v>45482</v>
      </c>
      <c r="V5727">
        <v>101</v>
      </c>
      <c r="W5727" t="str">
        <f t="shared" si="136"/>
        <v>90-119</v>
      </c>
    </row>
    <row r="5728" spans="1:23" x14ac:dyDescent="0.25">
      <c r="A5728" t="s">
        <v>5977</v>
      </c>
      <c r="B5728">
        <v>6147560527</v>
      </c>
      <c r="C5728">
        <v>3551847986</v>
      </c>
      <c r="D5728" s="1">
        <v>45856</v>
      </c>
      <c r="E5728">
        <v>99215</v>
      </c>
      <c r="F5728">
        <v>99285</v>
      </c>
      <c r="G5728" t="s">
        <v>3562</v>
      </c>
      <c r="H5728" s="34">
        <v>91302</v>
      </c>
      <c r="I5728" s="7">
        <v>74868</v>
      </c>
      <c r="J5728" s="7">
        <v>51884.76</v>
      </c>
      <c r="K5728" s="7">
        <v>9507</v>
      </c>
      <c r="L5728" s="7">
        <v>13476.24</v>
      </c>
      <c r="M5728" s="5">
        <v>0.18</v>
      </c>
      <c r="N5728" t="s">
        <v>3141</v>
      </c>
      <c r="O5728" t="s">
        <v>30</v>
      </c>
      <c r="P5728" t="s">
        <v>3148</v>
      </c>
      <c r="Q5728" t="s">
        <v>19</v>
      </c>
      <c r="R5728" t="s">
        <v>20</v>
      </c>
      <c r="S5728" t="s">
        <v>21</v>
      </c>
      <c r="T5728" t="s">
        <v>13311</v>
      </c>
      <c r="U5728" s="1">
        <v>45919</v>
      </c>
      <c r="V5728">
        <v>63</v>
      </c>
      <c r="W5728" t="str">
        <f t="shared" si="136"/>
        <v>60-89</v>
      </c>
    </row>
    <row r="5729" spans="1:23" x14ac:dyDescent="0.25">
      <c r="A5729" t="s">
        <v>5978</v>
      </c>
      <c r="B5729">
        <v>7913114767</v>
      </c>
      <c r="C5729">
        <v>1563671724</v>
      </c>
      <c r="D5729" s="1">
        <v>45371</v>
      </c>
      <c r="E5729">
        <v>99222</v>
      </c>
      <c r="F5729">
        <v>71046</v>
      </c>
      <c r="G5729" t="s">
        <v>3405</v>
      </c>
      <c r="H5729" s="34">
        <v>69588</v>
      </c>
      <c r="I5729" s="7">
        <v>54975</v>
      </c>
      <c r="J5729" s="7">
        <v>37810</v>
      </c>
      <c r="K5729" s="7">
        <v>8369</v>
      </c>
      <c r="L5729" s="7">
        <v>8796</v>
      </c>
      <c r="M5729" s="5">
        <v>0.16</v>
      </c>
      <c r="N5729" t="s">
        <v>1138</v>
      </c>
      <c r="O5729" t="s">
        <v>27</v>
      </c>
      <c r="P5729" t="s">
        <v>31</v>
      </c>
      <c r="Q5729" t="s">
        <v>32</v>
      </c>
      <c r="R5729" t="s">
        <v>21</v>
      </c>
      <c r="S5729" t="s">
        <v>17</v>
      </c>
      <c r="T5729" t="s">
        <v>13311</v>
      </c>
      <c r="U5729" s="1">
        <v>45419</v>
      </c>
      <c r="V5729">
        <v>48</v>
      </c>
      <c r="W5729" t="str">
        <f t="shared" si="136"/>
        <v>30-59</v>
      </c>
    </row>
    <row r="5730" spans="1:23" x14ac:dyDescent="0.25">
      <c r="A5730" t="s">
        <v>5979</v>
      </c>
      <c r="B5730">
        <v>2480134821</v>
      </c>
      <c r="C5730">
        <v>9104541704</v>
      </c>
      <c r="D5730" s="1">
        <v>45484</v>
      </c>
      <c r="E5730">
        <v>99213</v>
      </c>
      <c r="F5730">
        <v>99281</v>
      </c>
      <c r="G5730" t="s">
        <v>291</v>
      </c>
      <c r="H5730" s="34">
        <v>27187</v>
      </c>
      <c r="I5730" s="7">
        <v>21750</v>
      </c>
      <c r="J5730" s="7">
        <v>18705</v>
      </c>
      <c r="K5730" s="7">
        <v>0</v>
      </c>
      <c r="L5730" s="7">
        <v>3045</v>
      </c>
      <c r="M5730" s="5">
        <v>0.14000000000000001</v>
      </c>
      <c r="N5730" t="s">
        <v>1135</v>
      </c>
      <c r="O5730" t="s">
        <v>17</v>
      </c>
      <c r="P5730" t="s">
        <v>3146</v>
      </c>
      <c r="Q5730" t="s">
        <v>19</v>
      </c>
      <c r="R5730" t="s">
        <v>26</v>
      </c>
      <c r="S5730" t="s">
        <v>17</v>
      </c>
      <c r="T5730" t="s">
        <v>13312</v>
      </c>
      <c r="U5730" s="1">
        <v>45641</v>
      </c>
      <c r="V5730">
        <v>157</v>
      </c>
      <c r="W5730" t="str">
        <f t="shared" si="136"/>
        <v>150-179</v>
      </c>
    </row>
    <row r="5731" spans="1:23" x14ac:dyDescent="0.25">
      <c r="A5731" t="s">
        <v>5980</v>
      </c>
      <c r="B5731">
        <v>4132771460</v>
      </c>
      <c r="C5731">
        <v>902834635</v>
      </c>
      <c r="D5731" s="1">
        <v>45589</v>
      </c>
      <c r="E5731">
        <v>99214</v>
      </c>
      <c r="F5731">
        <v>80053</v>
      </c>
      <c r="G5731" t="s">
        <v>3192</v>
      </c>
      <c r="H5731" s="34">
        <v>53380</v>
      </c>
      <c r="I5731" s="7">
        <v>34697</v>
      </c>
      <c r="J5731" s="7">
        <v>26299.360000000001</v>
      </c>
      <c r="K5731" s="7">
        <v>4234</v>
      </c>
      <c r="L5731" s="7">
        <v>4163.6400000000003</v>
      </c>
      <c r="M5731" s="5">
        <v>0.12</v>
      </c>
      <c r="N5731" t="s">
        <v>46</v>
      </c>
      <c r="O5731" t="s">
        <v>30</v>
      </c>
      <c r="P5731" t="s">
        <v>58</v>
      </c>
      <c r="Q5731" t="s">
        <v>19</v>
      </c>
      <c r="R5731" t="s">
        <v>26</v>
      </c>
      <c r="S5731" t="s">
        <v>27</v>
      </c>
      <c r="T5731" t="s">
        <v>13312</v>
      </c>
      <c r="U5731" s="1">
        <v>45743</v>
      </c>
      <c r="V5731">
        <v>154</v>
      </c>
      <c r="W5731" t="str">
        <f t="shared" si="136"/>
        <v>150-179</v>
      </c>
    </row>
    <row r="5732" spans="1:23" x14ac:dyDescent="0.25">
      <c r="A5732" t="s">
        <v>5981</v>
      </c>
      <c r="B5732">
        <v>5152693810</v>
      </c>
      <c r="C5732">
        <v>2583507972</v>
      </c>
      <c r="D5732" s="1">
        <v>45542</v>
      </c>
      <c r="E5732">
        <v>99223</v>
      </c>
      <c r="F5732">
        <v>99201</v>
      </c>
      <c r="G5732" t="s">
        <v>77</v>
      </c>
      <c r="H5732" s="34">
        <v>74146</v>
      </c>
      <c r="I5732" s="7">
        <v>48195</v>
      </c>
      <c r="J5732" s="7">
        <v>42411.6</v>
      </c>
      <c r="K5732" s="7">
        <v>0</v>
      </c>
      <c r="L5732" s="7">
        <v>5783.4</v>
      </c>
      <c r="M5732" s="5">
        <v>0.12</v>
      </c>
      <c r="N5732" t="s">
        <v>46</v>
      </c>
      <c r="O5732" t="s">
        <v>17</v>
      </c>
      <c r="P5732" t="s">
        <v>31</v>
      </c>
      <c r="Q5732" t="s">
        <v>19</v>
      </c>
      <c r="R5732" t="s">
        <v>26</v>
      </c>
      <c r="S5732" t="s">
        <v>17</v>
      </c>
      <c r="T5732" t="s">
        <v>13311</v>
      </c>
      <c r="U5732" s="1">
        <v>45688</v>
      </c>
      <c r="V5732">
        <v>146</v>
      </c>
      <c r="W5732" t="str">
        <f t="shared" si="136"/>
        <v>120-149</v>
      </c>
    </row>
    <row r="5733" spans="1:23" x14ac:dyDescent="0.25">
      <c r="A5733" t="s">
        <v>5982</v>
      </c>
      <c r="B5733">
        <v>8084320648</v>
      </c>
      <c r="C5733">
        <v>1317378777</v>
      </c>
      <c r="D5733" s="1">
        <v>45902</v>
      </c>
      <c r="E5733">
        <v>99214</v>
      </c>
      <c r="F5733">
        <v>90834</v>
      </c>
      <c r="G5733" t="s">
        <v>3202</v>
      </c>
      <c r="H5733" s="34">
        <v>69747</v>
      </c>
      <c r="I5733" s="7">
        <v>54403</v>
      </c>
      <c r="J5733" s="7">
        <v>40647.4</v>
      </c>
      <c r="K5733" s="7">
        <v>2875</v>
      </c>
      <c r="L5733" s="7">
        <v>10880.6</v>
      </c>
      <c r="M5733" s="5">
        <v>0.2</v>
      </c>
      <c r="N5733" t="s">
        <v>3140</v>
      </c>
      <c r="O5733" t="s">
        <v>30</v>
      </c>
      <c r="P5733" t="s">
        <v>25</v>
      </c>
      <c r="Q5733" t="s">
        <v>19</v>
      </c>
      <c r="R5733" t="s">
        <v>26</v>
      </c>
      <c r="S5733" t="s">
        <v>27</v>
      </c>
      <c r="T5733" t="s">
        <v>13311</v>
      </c>
      <c r="U5733" s="1">
        <v>46049</v>
      </c>
      <c r="V5733">
        <v>147</v>
      </c>
      <c r="W5733" t="str">
        <f t="shared" si="136"/>
        <v>120-149</v>
      </c>
    </row>
    <row r="5734" spans="1:23" x14ac:dyDescent="0.25">
      <c r="A5734" t="s">
        <v>5983</v>
      </c>
      <c r="B5734">
        <v>8862605010</v>
      </c>
      <c r="C5734">
        <v>3411064211</v>
      </c>
      <c r="D5734" s="1">
        <v>45785</v>
      </c>
      <c r="E5734">
        <v>99233</v>
      </c>
      <c r="F5734">
        <v>97110</v>
      </c>
      <c r="G5734" t="s">
        <v>263</v>
      </c>
      <c r="H5734" s="34">
        <v>97548</v>
      </c>
      <c r="I5734" s="7">
        <v>63406</v>
      </c>
      <c r="J5734" s="7">
        <v>49327.28</v>
      </c>
      <c r="K5734" s="7">
        <v>6470</v>
      </c>
      <c r="L5734" s="7">
        <v>7608.72</v>
      </c>
      <c r="M5734" s="5">
        <v>0.12</v>
      </c>
      <c r="N5734" t="s">
        <v>46</v>
      </c>
      <c r="O5734" t="s">
        <v>27</v>
      </c>
      <c r="P5734" t="s">
        <v>31</v>
      </c>
      <c r="Q5734" t="s">
        <v>19</v>
      </c>
      <c r="R5734" t="s">
        <v>21</v>
      </c>
      <c r="S5734" t="s">
        <v>17</v>
      </c>
      <c r="T5734" t="s">
        <v>13311</v>
      </c>
      <c r="U5734" s="1">
        <v>45954</v>
      </c>
      <c r="V5734">
        <v>169</v>
      </c>
      <c r="W5734" t="str">
        <f t="shared" si="136"/>
        <v>150-179</v>
      </c>
    </row>
    <row r="5735" spans="1:23" x14ac:dyDescent="0.25">
      <c r="A5735" t="s">
        <v>5984</v>
      </c>
      <c r="B5735">
        <v>8265527031</v>
      </c>
      <c r="C5735">
        <v>235314279</v>
      </c>
      <c r="D5735" s="1">
        <v>45919</v>
      </c>
      <c r="E5735">
        <v>99221</v>
      </c>
      <c r="F5735">
        <v>99213</v>
      </c>
      <c r="G5735" t="s">
        <v>3242</v>
      </c>
      <c r="H5735" s="34">
        <v>51324</v>
      </c>
      <c r="I5735" s="7">
        <v>43625</v>
      </c>
      <c r="J5735" s="7">
        <v>37231.5</v>
      </c>
      <c r="K5735" s="7">
        <v>5521</v>
      </c>
      <c r="L5735" s="7">
        <v>872.5</v>
      </c>
      <c r="M5735" s="5">
        <v>0.02</v>
      </c>
      <c r="N5735" t="s">
        <v>16</v>
      </c>
      <c r="O5735" t="s">
        <v>30</v>
      </c>
      <c r="P5735" t="s">
        <v>3146</v>
      </c>
      <c r="Q5735" t="s">
        <v>19</v>
      </c>
      <c r="R5735" t="s">
        <v>26</v>
      </c>
      <c r="S5735" t="s">
        <v>27</v>
      </c>
      <c r="T5735" t="s">
        <v>13311</v>
      </c>
      <c r="U5735" s="1">
        <v>46059</v>
      </c>
      <c r="V5735">
        <v>140</v>
      </c>
      <c r="W5735" t="str">
        <f t="shared" si="136"/>
        <v>120-149</v>
      </c>
    </row>
    <row r="5736" spans="1:23" x14ac:dyDescent="0.25">
      <c r="A5736" t="s">
        <v>5985</v>
      </c>
      <c r="B5736">
        <v>4868775108</v>
      </c>
      <c r="C5736">
        <v>5037107926</v>
      </c>
      <c r="D5736" s="1">
        <v>45811</v>
      </c>
      <c r="E5736">
        <v>99213</v>
      </c>
      <c r="F5736">
        <v>99211</v>
      </c>
      <c r="G5736" t="s">
        <v>3202</v>
      </c>
      <c r="H5736" s="34">
        <v>62258</v>
      </c>
      <c r="I5736" s="7">
        <v>52919</v>
      </c>
      <c r="J5736" s="7">
        <v>29156.62</v>
      </c>
      <c r="K5736" s="7">
        <v>22704</v>
      </c>
      <c r="L5736" s="7">
        <v>1058.3800000000001</v>
      </c>
      <c r="M5736" s="5">
        <v>0.02</v>
      </c>
      <c r="N5736" t="s">
        <v>16</v>
      </c>
      <c r="O5736" t="s">
        <v>27</v>
      </c>
      <c r="P5736" t="s">
        <v>58</v>
      </c>
      <c r="Q5736" t="s">
        <v>32</v>
      </c>
      <c r="R5736" t="s">
        <v>21</v>
      </c>
      <c r="S5736" t="s">
        <v>21</v>
      </c>
      <c r="T5736" t="s">
        <v>13310</v>
      </c>
      <c r="U5736" s="1">
        <v>45989</v>
      </c>
      <c r="V5736">
        <v>178</v>
      </c>
      <c r="W5736" t="str">
        <f t="shared" si="136"/>
        <v>150-179</v>
      </c>
    </row>
    <row r="5737" spans="1:23" x14ac:dyDescent="0.25">
      <c r="A5737" t="s">
        <v>5986</v>
      </c>
      <c r="B5737">
        <v>9369047053</v>
      </c>
      <c r="C5737">
        <v>6756022456</v>
      </c>
      <c r="D5737" s="1">
        <v>45542</v>
      </c>
      <c r="E5737">
        <v>99214</v>
      </c>
      <c r="F5737">
        <v>80053</v>
      </c>
      <c r="G5737" t="s">
        <v>3365</v>
      </c>
      <c r="H5737" s="34">
        <v>47421</v>
      </c>
      <c r="I5737" s="7">
        <v>34143</v>
      </c>
      <c r="J5737" s="7">
        <v>26333.56</v>
      </c>
      <c r="K5737" s="7">
        <v>5078</v>
      </c>
      <c r="L5737" s="7">
        <v>2731.44</v>
      </c>
      <c r="M5737" s="5">
        <v>0.08</v>
      </c>
      <c r="N5737" t="s">
        <v>24</v>
      </c>
      <c r="O5737" t="s">
        <v>30</v>
      </c>
      <c r="P5737" t="s">
        <v>3146</v>
      </c>
      <c r="Q5737" t="s">
        <v>19</v>
      </c>
      <c r="R5737" t="s">
        <v>38</v>
      </c>
      <c r="S5737" t="s">
        <v>21</v>
      </c>
      <c r="T5737" t="s">
        <v>13310</v>
      </c>
      <c r="U5737" s="1">
        <v>45708</v>
      </c>
      <c r="V5737">
        <v>166</v>
      </c>
      <c r="W5737" t="str">
        <f t="shared" si="136"/>
        <v>150-179</v>
      </c>
    </row>
    <row r="5738" spans="1:23" x14ac:dyDescent="0.25">
      <c r="A5738" t="s">
        <v>5987</v>
      </c>
      <c r="B5738">
        <v>4773130765</v>
      </c>
      <c r="C5738">
        <v>8014707775</v>
      </c>
      <c r="D5738" s="1">
        <v>45657</v>
      </c>
      <c r="E5738">
        <v>99223</v>
      </c>
      <c r="F5738">
        <v>81000</v>
      </c>
      <c r="G5738" t="s">
        <v>110</v>
      </c>
      <c r="H5738" s="34">
        <v>70996</v>
      </c>
      <c r="I5738" s="7">
        <v>56087</v>
      </c>
      <c r="J5738" s="7">
        <v>30969.08</v>
      </c>
      <c r="K5738" s="7">
        <v>16144</v>
      </c>
      <c r="L5738" s="7">
        <v>8973.92</v>
      </c>
      <c r="M5738" s="5">
        <v>0.16</v>
      </c>
      <c r="N5738" t="s">
        <v>1138</v>
      </c>
      <c r="O5738" t="s">
        <v>27</v>
      </c>
      <c r="P5738" t="s">
        <v>25</v>
      </c>
      <c r="Q5738" t="s">
        <v>19</v>
      </c>
      <c r="R5738" t="s">
        <v>21</v>
      </c>
      <c r="S5738" t="s">
        <v>27</v>
      </c>
      <c r="T5738" t="s">
        <v>13312</v>
      </c>
      <c r="U5738" s="1">
        <v>45774</v>
      </c>
      <c r="V5738">
        <v>117</v>
      </c>
      <c r="W5738" t="str">
        <f t="shared" si="136"/>
        <v>90-119</v>
      </c>
    </row>
    <row r="5739" spans="1:23" x14ac:dyDescent="0.25">
      <c r="A5739" t="s">
        <v>5988</v>
      </c>
      <c r="B5739">
        <v>8759966047</v>
      </c>
      <c r="C5739">
        <v>1495589334</v>
      </c>
      <c r="D5739" s="1">
        <v>45433</v>
      </c>
      <c r="E5739">
        <v>99215</v>
      </c>
      <c r="F5739">
        <v>99285</v>
      </c>
      <c r="G5739" t="s">
        <v>174</v>
      </c>
      <c r="H5739" s="34">
        <v>61876</v>
      </c>
      <c r="I5739" s="7">
        <v>50738</v>
      </c>
      <c r="J5739" s="7">
        <v>25425.16</v>
      </c>
      <c r="K5739" s="7">
        <v>16180</v>
      </c>
      <c r="L5739" s="7">
        <v>9132.84</v>
      </c>
      <c r="M5739" s="5">
        <v>0.18</v>
      </c>
      <c r="N5739" t="s">
        <v>3141</v>
      </c>
      <c r="O5739" t="s">
        <v>27</v>
      </c>
      <c r="P5739" t="s">
        <v>3150</v>
      </c>
      <c r="Q5739" t="s">
        <v>19</v>
      </c>
      <c r="R5739" t="s">
        <v>20</v>
      </c>
      <c r="S5739" t="s">
        <v>21</v>
      </c>
      <c r="T5739" t="s">
        <v>13311</v>
      </c>
      <c r="U5739" s="1">
        <v>45520</v>
      </c>
      <c r="V5739">
        <v>87</v>
      </c>
      <c r="W5739" t="str">
        <f t="shared" si="136"/>
        <v>60-89</v>
      </c>
    </row>
    <row r="5740" spans="1:23" x14ac:dyDescent="0.25">
      <c r="A5740" t="s">
        <v>5989</v>
      </c>
      <c r="B5740">
        <v>3211441031</v>
      </c>
      <c r="C5740">
        <v>1820097358</v>
      </c>
      <c r="D5740" s="1">
        <v>45335</v>
      </c>
      <c r="E5740">
        <v>99213</v>
      </c>
      <c r="F5740">
        <v>97110</v>
      </c>
      <c r="G5740" t="s">
        <v>3641</v>
      </c>
      <c r="H5740" s="34">
        <v>37977</v>
      </c>
      <c r="I5740" s="7">
        <v>24685</v>
      </c>
      <c r="J5740" s="7">
        <v>19357.8</v>
      </c>
      <c r="K5740" s="7">
        <v>2365</v>
      </c>
      <c r="L5740" s="7">
        <v>2962.2</v>
      </c>
      <c r="M5740" s="5">
        <v>0.12</v>
      </c>
      <c r="N5740" t="s">
        <v>46</v>
      </c>
      <c r="O5740" t="s">
        <v>30</v>
      </c>
      <c r="P5740" t="s">
        <v>18</v>
      </c>
      <c r="Q5740" t="s">
        <v>32</v>
      </c>
      <c r="R5740" t="s">
        <v>43</v>
      </c>
      <c r="S5740" t="s">
        <v>27</v>
      </c>
      <c r="T5740" t="s">
        <v>13312</v>
      </c>
      <c r="U5740" s="1">
        <v>45466</v>
      </c>
      <c r="V5740">
        <v>131</v>
      </c>
      <c r="W5740" t="str">
        <f t="shared" si="136"/>
        <v>120-149</v>
      </c>
    </row>
    <row r="5741" spans="1:23" x14ac:dyDescent="0.25">
      <c r="A5741" t="s">
        <v>5990</v>
      </c>
      <c r="B5741">
        <v>5564364378</v>
      </c>
      <c r="C5741">
        <v>293235066</v>
      </c>
      <c r="D5741" s="1">
        <v>45798</v>
      </c>
      <c r="E5741">
        <v>99232</v>
      </c>
      <c r="F5741">
        <v>36415</v>
      </c>
      <c r="G5741" t="s">
        <v>3342</v>
      </c>
      <c r="H5741" s="34">
        <v>73789</v>
      </c>
      <c r="I5741" s="7">
        <v>58293</v>
      </c>
      <c r="J5741" s="7">
        <v>48966.12</v>
      </c>
      <c r="K5741" s="7">
        <v>0</v>
      </c>
      <c r="L5741" s="7">
        <v>9326.8799999999992</v>
      </c>
      <c r="M5741" s="5">
        <v>0.16</v>
      </c>
      <c r="N5741" t="s">
        <v>1138</v>
      </c>
      <c r="O5741" t="s">
        <v>17</v>
      </c>
      <c r="P5741" t="s">
        <v>35</v>
      </c>
      <c r="Q5741" t="s">
        <v>19</v>
      </c>
      <c r="R5741" t="s">
        <v>20</v>
      </c>
      <c r="S5741" t="s">
        <v>17</v>
      </c>
      <c r="T5741" t="s">
        <v>13311</v>
      </c>
      <c r="U5741" s="1">
        <v>45861</v>
      </c>
      <c r="V5741">
        <v>63</v>
      </c>
      <c r="W5741" t="str">
        <f t="shared" si="136"/>
        <v>60-89</v>
      </c>
    </row>
    <row r="5742" spans="1:23" x14ac:dyDescent="0.25">
      <c r="A5742" t="s">
        <v>5991</v>
      </c>
      <c r="B5742">
        <v>4860307474</v>
      </c>
      <c r="C5742">
        <v>589599881</v>
      </c>
      <c r="D5742" s="1">
        <v>45430</v>
      </c>
      <c r="E5742">
        <v>99221</v>
      </c>
      <c r="F5742">
        <v>99291</v>
      </c>
      <c r="G5742" t="s">
        <v>248</v>
      </c>
      <c r="H5742" s="34">
        <v>63558</v>
      </c>
      <c r="I5742" s="7">
        <v>45762</v>
      </c>
      <c r="J5742" s="7">
        <v>34138.04</v>
      </c>
      <c r="K5742" s="7">
        <v>7963</v>
      </c>
      <c r="L5742" s="7">
        <v>3660.96</v>
      </c>
      <c r="M5742" s="5">
        <v>0.08</v>
      </c>
      <c r="N5742" t="s">
        <v>24</v>
      </c>
      <c r="O5742" t="s">
        <v>27</v>
      </c>
      <c r="P5742" t="s">
        <v>25</v>
      </c>
      <c r="Q5742" t="s">
        <v>32</v>
      </c>
      <c r="R5742" t="s">
        <v>43</v>
      </c>
      <c r="S5742" t="s">
        <v>27</v>
      </c>
      <c r="T5742" t="s">
        <v>13311</v>
      </c>
      <c r="U5742" s="1">
        <v>45540</v>
      </c>
      <c r="V5742">
        <v>110</v>
      </c>
      <c r="W5742" t="str">
        <f t="shared" si="136"/>
        <v>90-119</v>
      </c>
    </row>
    <row r="5743" spans="1:23" x14ac:dyDescent="0.25">
      <c r="A5743" t="s">
        <v>5992</v>
      </c>
      <c r="B5743">
        <v>128018640</v>
      </c>
      <c r="C5743">
        <v>7369100000</v>
      </c>
      <c r="D5743" s="1">
        <v>45315</v>
      </c>
      <c r="E5743">
        <v>99221</v>
      </c>
      <c r="F5743">
        <v>99201</v>
      </c>
      <c r="G5743" t="s">
        <v>286</v>
      </c>
      <c r="H5743" s="34">
        <v>44077</v>
      </c>
      <c r="I5743" s="7">
        <v>35262</v>
      </c>
      <c r="J5743" s="7">
        <v>27141.32</v>
      </c>
      <c r="K5743" s="7">
        <v>3184</v>
      </c>
      <c r="L5743" s="7">
        <v>4936.68</v>
      </c>
      <c r="M5743" s="5">
        <v>0.14000000000000001</v>
      </c>
      <c r="N5743" t="s">
        <v>1135</v>
      </c>
      <c r="O5743" t="s">
        <v>30</v>
      </c>
      <c r="P5743" t="s">
        <v>97</v>
      </c>
      <c r="Q5743" t="s">
        <v>32</v>
      </c>
      <c r="R5743" t="s">
        <v>27</v>
      </c>
      <c r="S5743" t="s">
        <v>27</v>
      </c>
      <c r="T5743" t="s">
        <v>13311</v>
      </c>
      <c r="U5743" s="1">
        <v>45376</v>
      </c>
      <c r="V5743">
        <v>61</v>
      </c>
      <c r="W5743" t="str">
        <f t="shared" si="136"/>
        <v>60-89</v>
      </c>
    </row>
    <row r="5744" spans="1:23" x14ac:dyDescent="0.25">
      <c r="A5744" t="s">
        <v>5993</v>
      </c>
      <c r="B5744">
        <v>3598457213</v>
      </c>
      <c r="C5744">
        <v>7561242936</v>
      </c>
      <c r="D5744" s="1">
        <v>45466</v>
      </c>
      <c r="E5744">
        <v>99221</v>
      </c>
      <c r="F5744">
        <v>99205</v>
      </c>
      <c r="G5744" t="s">
        <v>445</v>
      </c>
      <c r="H5744" s="34">
        <v>73388</v>
      </c>
      <c r="I5744" s="7">
        <v>60178</v>
      </c>
      <c r="J5744" s="7">
        <v>33109.96</v>
      </c>
      <c r="K5744" s="7">
        <v>16236</v>
      </c>
      <c r="L5744" s="7">
        <v>10832.04</v>
      </c>
      <c r="M5744" s="5">
        <v>0.18</v>
      </c>
      <c r="N5744" t="s">
        <v>3141</v>
      </c>
      <c r="O5744" t="s">
        <v>27</v>
      </c>
      <c r="P5744" t="s">
        <v>3146</v>
      </c>
      <c r="Q5744" t="s">
        <v>32</v>
      </c>
      <c r="R5744" t="s">
        <v>27</v>
      </c>
      <c r="S5744" t="s">
        <v>21</v>
      </c>
      <c r="T5744" t="s">
        <v>13311</v>
      </c>
      <c r="U5744" s="1">
        <v>45595</v>
      </c>
      <c r="V5744">
        <v>129</v>
      </c>
      <c r="W5744" t="str">
        <f t="shared" si="136"/>
        <v>120-149</v>
      </c>
    </row>
    <row r="5745" spans="1:23" x14ac:dyDescent="0.25">
      <c r="A5745" t="s">
        <v>5994</v>
      </c>
      <c r="B5745">
        <v>9417581214</v>
      </c>
      <c r="C5745">
        <v>8452207459</v>
      </c>
      <c r="D5745" s="1">
        <v>45934</v>
      </c>
      <c r="E5745">
        <v>99233</v>
      </c>
      <c r="F5745">
        <v>99282</v>
      </c>
      <c r="G5745" t="s">
        <v>3192</v>
      </c>
      <c r="H5745" s="34">
        <v>10819</v>
      </c>
      <c r="I5745" s="7">
        <v>8655</v>
      </c>
      <c r="J5745" s="7">
        <v>6898.3</v>
      </c>
      <c r="K5745" s="7">
        <v>545</v>
      </c>
      <c r="L5745" s="7">
        <v>1211.7</v>
      </c>
      <c r="M5745" s="5">
        <v>0.14000000000000001</v>
      </c>
      <c r="N5745" t="s">
        <v>1135</v>
      </c>
      <c r="O5745" t="s">
        <v>30</v>
      </c>
      <c r="P5745" t="s">
        <v>25</v>
      </c>
      <c r="Q5745" t="s">
        <v>32</v>
      </c>
      <c r="R5745" t="s">
        <v>27</v>
      </c>
      <c r="S5745" t="s">
        <v>21</v>
      </c>
      <c r="T5745" t="s">
        <v>13310</v>
      </c>
      <c r="U5745" s="1">
        <v>46109</v>
      </c>
      <c r="V5745">
        <v>175</v>
      </c>
      <c r="W5745" t="str">
        <f t="shared" si="136"/>
        <v>150-179</v>
      </c>
    </row>
    <row r="5746" spans="1:23" x14ac:dyDescent="0.25">
      <c r="A5746" t="s">
        <v>5995</v>
      </c>
      <c r="B5746">
        <v>7862773432</v>
      </c>
      <c r="C5746">
        <v>4201801422</v>
      </c>
      <c r="D5746" s="1">
        <v>45773</v>
      </c>
      <c r="E5746">
        <v>99221</v>
      </c>
      <c r="F5746">
        <v>99202</v>
      </c>
      <c r="G5746" t="s">
        <v>50</v>
      </c>
      <c r="H5746" s="34">
        <v>20572</v>
      </c>
      <c r="I5746" s="7">
        <v>17486</v>
      </c>
      <c r="J5746" s="7">
        <v>14295.28</v>
      </c>
      <c r="K5746" s="7">
        <v>2841</v>
      </c>
      <c r="L5746" s="7">
        <v>349.72</v>
      </c>
      <c r="M5746" s="5">
        <v>0.02</v>
      </c>
      <c r="N5746" t="s">
        <v>16</v>
      </c>
      <c r="O5746" t="s">
        <v>30</v>
      </c>
      <c r="P5746" t="s">
        <v>3149</v>
      </c>
      <c r="Q5746" t="s">
        <v>32</v>
      </c>
      <c r="R5746" t="s">
        <v>21</v>
      </c>
      <c r="S5746" t="s">
        <v>27</v>
      </c>
      <c r="T5746" t="s">
        <v>13310</v>
      </c>
      <c r="U5746" s="1">
        <v>45876</v>
      </c>
      <c r="V5746">
        <v>103</v>
      </c>
      <c r="W5746" t="str">
        <f t="shared" si="136"/>
        <v>90-119</v>
      </c>
    </row>
    <row r="5747" spans="1:23" x14ac:dyDescent="0.25">
      <c r="A5747" t="s">
        <v>5996</v>
      </c>
      <c r="B5747">
        <v>7667479470</v>
      </c>
      <c r="C5747">
        <v>3510303449</v>
      </c>
      <c r="D5747" s="1">
        <v>45681</v>
      </c>
      <c r="E5747">
        <v>99223</v>
      </c>
      <c r="F5747">
        <v>99211</v>
      </c>
      <c r="G5747" t="s">
        <v>99</v>
      </c>
      <c r="H5747" s="34">
        <v>92275</v>
      </c>
      <c r="I5747" s="7">
        <v>71975</v>
      </c>
      <c r="J5747" s="7">
        <v>57580</v>
      </c>
      <c r="K5747" s="7">
        <v>0</v>
      </c>
      <c r="L5747" s="7">
        <v>14395</v>
      </c>
      <c r="M5747" s="5">
        <v>0.2</v>
      </c>
      <c r="N5747" t="s">
        <v>3140</v>
      </c>
      <c r="O5747" t="s">
        <v>17</v>
      </c>
      <c r="P5747" t="s">
        <v>31</v>
      </c>
      <c r="Q5747" t="s">
        <v>32</v>
      </c>
      <c r="R5747" t="s">
        <v>26</v>
      </c>
      <c r="S5747" t="s">
        <v>27</v>
      </c>
      <c r="T5747" t="s">
        <v>13310</v>
      </c>
      <c r="U5747" s="1">
        <v>45755</v>
      </c>
      <c r="V5747">
        <v>74</v>
      </c>
      <c r="W5747" t="str">
        <f t="shared" si="136"/>
        <v>60-89</v>
      </c>
    </row>
    <row r="5748" spans="1:23" x14ac:dyDescent="0.25">
      <c r="A5748" t="s">
        <v>5997</v>
      </c>
      <c r="B5748">
        <v>9492052362</v>
      </c>
      <c r="C5748">
        <v>3666718931</v>
      </c>
      <c r="D5748" s="1">
        <v>45861</v>
      </c>
      <c r="E5748">
        <v>99215</v>
      </c>
      <c r="F5748">
        <v>99201</v>
      </c>
      <c r="G5748" t="s">
        <v>3673</v>
      </c>
      <c r="H5748" s="34">
        <v>45834</v>
      </c>
      <c r="I5748" s="7">
        <v>29792</v>
      </c>
      <c r="J5748" s="7">
        <v>20822.96</v>
      </c>
      <c r="K5748" s="7">
        <v>5394</v>
      </c>
      <c r="L5748" s="7">
        <v>3575.04</v>
      </c>
      <c r="M5748" s="5">
        <v>0.12</v>
      </c>
      <c r="N5748" t="s">
        <v>46</v>
      </c>
      <c r="O5748" t="s">
        <v>27</v>
      </c>
      <c r="P5748" t="s">
        <v>31</v>
      </c>
      <c r="Q5748" t="s">
        <v>19</v>
      </c>
      <c r="R5748" t="s">
        <v>21</v>
      </c>
      <c r="S5748" t="s">
        <v>27</v>
      </c>
      <c r="T5748" t="s">
        <v>13310</v>
      </c>
      <c r="U5748" s="1">
        <v>45987</v>
      </c>
      <c r="V5748">
        <v>126</v>
      </c>
      <c r="W5748" t="str">
        <f t="shared" si="136"/>
        <v>120-149</v>
      </c>
    </row>
    <row r="5749" spans="1:23" x14ac:dyDescent="0.25">
      <c r="A5749" t="s">
        <v>5998</v>
      </c>
      <c r="B5749">
        <v>1256949332</v>
      </c>
      <c r="C5749">
        <v>459498405</v>
      </c>
      <c r="D5749" s="1">
        <v>45430</v>
      </c>
      <c r="E5749">
        <v>99223</v>
      </c>
      <c r="F5749">
        <v>99214</v>
      </c>
      <c r="G5749" t="s">
        <v>152</v>
      </c>
      <c r="H5749" s="34">
        <v>43097</v>
      </c>
      <c r="I5749" s="7">
        <v>34047</v>
      </c>
      <c r="J5749" s="7">
        <v>24958.48</v>
      </c>
      <c r="K5749" s="7">
        <v>3641</v>
      </c>
      <c r="L5749" s="7">
        <v>5447.52</v>
      </c>
      <c r="M5749" s="5">
        <v>0.16</v>
      </c>
      <c r="N5749" t="s">
        <v>1138</v>
      </c>
      <c r="O5749" t="s">
        <v>30</v>
      </c>
      <c r="P5749" t="s">
        <v>18</v>
      </c>
      <c r="Q5749" t="s">
        <v>32</v>
      </c>
      <c r="R5749" t="s">
        <v>43</v>
      </c>
      <c r="S5749" t="s">
        <v>21</v>
      </c>
      <c r="T5749" t="s">
        <v>13310</v>
      </c>
      <c r="U5749" s="1">
        <v>45606</v>
      </c>
      <c r="V5749">
        <v>177</v>
      </c>
      <c r="W5749" t="str">
        <f t="shared" si="136"/>
        <v>150-179</v>
      </c>
    </row>
    <row r="5750" spans="1:23" x14ac:dyDescent="0.25">
      <c r="A5750" t="s">
        <v>5999</v>
      </c>
      <c r="B5750">
        <v>1065446476</v>
      </c>
      <c r="C5750">
        <v>1698036278</v>
      </c>
      <c r="D5750" s="1">
        <v>45303</v>
      </c>
      <c r="E5750">
        <v>99214</v>
      </c>
      <c r="F5750">
        <v>99283</v>
      </c>
      <c r="G5750" t="s">
        <v>263</v>
      </c>
      <c r="H5750" s="34">
        <v>43230</v>
      </c>
      <c r="I5750" s="7">
        <v>28100</v>
      </c>
      <c r="J5750" s="7">
        <v>18770</v>
      </c>
      <c r="K5750" s="7">
        <v>5958</v>
      </c>
      <c r="L5750" s="7">
        <v>3372</v>
      </c>
      <c r="M5750" s="5">
        <v>0.12</v>
      </c>
      <c r="N5750" t="s">
        <v>46</v>
      </c>
      <c r="O5750" t="s">
        <v>27</v>
      </c>
      <c r="P5750" t="s">
        <v>3146</v>
      </c>
      <c r="Q5750" t="s">
        <v>32</v>
      </c>
      <c r="R5750" t="s">
        <v>38</v>
      </c>
      <c r="S5750" t="s">
        <v>17</v>
      </c>
      <c r="T5750" t="s">
        <v>13311</v>
      </c>
      <c r="U5750" s="1">
        <v>45397</v>
      </c>
      <c r="V5750">
        <v>94</v>
      </c>
      <c r="W5750" t="str">
        <f t="shared" si="136"/>
        <v>90-119</v>
      </c>
    </row>
    <row r="5751" spans="1:23" x14ac:dyDescent="0.25">
      <c r="A5751" t="s">
        <v>6000</v>
      </c>
      <c r="B5751">
        <v>7489559654</v>
      </c>
      <c r="C5751">
        <v>860314989</v>
      </c>
      <c r="D5751" s="1">
        <v>45797</v>
      </c>
      <c r="E5751">
        <v>99222</v>
      </c>
      <c r="F5751">
        <v>85025</v>
      </c>
      <c r="G5751" t="s">
        <v>187</v>
      </c>
      <c r="H5751" s="34">
        <v>87993</v>
      </c>
      <c r="I5751" s="7">
        <v>74794</v>
      </c>
      <c r="J5751" s="7">
        <v>65883.12</v>
      </c>
      <c r="K5751" s="7">
        <v>7415</v>
      </c>
      <c r="L5751" s="7">
        <v>1495.88</v>
      </c>
      <c r="M5751" s="5">
        <v>0.02</v>
      </c>
      <c r="N5751" t="s">
        <v>16</v>
      </c>
      <c r="O5751" t="s">
        <v>27</v>
      </c>
      <c r="P5751" t="s">
        <v>3150</v>
      </c>
      <c r="Q5751" t="s">
        <v>19</v>
      </c>
      <c r="R5751" t="s">
        <v>27</v>
      </c>
      <c r="S5751" t="s">
        <v>17</v>
      </c>
      <c r="T5751" t="s">
        <v>13310</v>
      </c>
      <c r="U5751" s="1">
        <v>45954</v>
      </c>
      <c r="V5751">
        <v>157</v>
      </c>
      <c r="W5751" t="str">
        <f t="shared" si="136"/>
        <v>150-179</v>
      </c>
    </row>
    <row r="5752" spans="1:23" x14ac:dyDescent="0.25">
      <c r="A5752" t="s">
        <v>6001</v>
      </c>
      <c r="B5752">
        <v>2088912623</v>
      </c>
      <c r="C5752">
        <v>4821722551</v>
      </c>
      <c r="D5752" s="1">
        <v>45703</v>
      </c>
      <c r="E5752">
        <v>99214</v>
      </c>
      <c r="F5752">
        <v>71046</v>
      </c>
      <c r="G5752" t="s">
        <v>224</v>
      </c>
      <c r="H5752" s="34">
        <v>68991</v>
      </c>
      <c r="I5752" s="7">
        <v>58642</v>
      </c>
      <c r="J5752" s="7">
        <v>51802.16</v>
      </c>
      <c r="K5752" s="7">
        <v>5667</v>
      </c>
      <c r="L5752" s="7">
        <v>1172.8399999999999</v>
      </c>
      <c r="M5752" s="5">
        <v>0.02</v>
      </c>
      <c r="N5752" t="s">
        <v>16</v>
      </c>
      <c r="O5752" t="s">
        <v>30</v>
      </c>
      <c r="P5752" t="s">
        <v>3149</v>
      </c>
      <c r="Q5752" t="s">
        <v>32</v>
      </c>
      <c r="R5752" t="s">
        <v>38</v>
      </c>
      <c r="S5752" t="s">
        <v>17</v>
      </c>
      <c r="T5752" t="s">
        <v>13312</v>
      </c>
      <c r="U5752" s="1">
        <v>45865</v>
      </c>
      <c r="V5752">
        <v>162</v>
      </c>
      <c r="W5752" t="str">
        <f t="shared" si="136"/>
        <v>150-179</v>
      </c>
    </row>
    <row r="5753" spans="1:23" x14ac:dyDescent="0.25">
      <c r="A5753" t="s">
        <v>6002</v>
      </c>
      <c r="B5753">
        <v>6715543831</v>
      </c>
      <c r="C5753">
        <v>5982057116</v>
      </c>
      <c r="D5753" s="1">
        <v>45354</v>
      </c>
      <c r="E5753">
        <v>99231</v>
      </c>
      <c r="F5753">
        <v>99201</v>
      </c>
      <c r="G5753" t="s">
        <v>166</v>
      </c>
      <c r="H5753" s="34">
        <v>88001</v>
      </c>
      <c r="I5753" s="7">
        <v>68641</v>
      </c>
      <c r="J5753" s="7">
        <v>54912.800000000003</v>
      </c>
      <c r="K5753" s="7">
        <v>0</v>
      </c>
      <c r="L5753" s="7">
        <v>13728.2</v>
      </c>
      <c r="M5753" s="5">
        <v>0.2</v>
      </c>
      <c r="N5753" t="s">
        <v>3140</v>
      </c>
      <c r="O5753" t="s">
        <v>17</v>
      </c>
      <c r="P5753" t="s">
        <v>3149</v>
      </c>
      <c r="Q5753" t="s">
        <v>19</v>
      </c>
      <c r="R5753" t="s">
        <v>20</v>
      </c>
      <c r="S5753" t="s">
        <v>17</v>
      </c>
      <c r="T5753" t="s">
        <v>13311</v>
      </c>
      <c r="U5753" s="1">
        <v>45524</v>
      </c>
      <c r="V5753">
        <v>170</v>
      </c>
      <c r="W5753" t="str">
        <f t="shared" si="136"/>
        <v>150-179</v>
      </c>
    </row>
    <row r="5754" spans="1:23" x14ac:dyDescent="0.25">
      <c r="A5754" t="s">
        <v>6003</v>
      </c>
      <c r="B5754">
        <v>9632409491</v>
      </c>
      <c r="C5754">
        <v>1749077920</v>
      </c>
      <c r="D5754" s="1">
        <v>45416</v>
      </c>
      <c r="E5754">
        <v>99221</v>
      </c>
      <c r="F5754">
        <v>99283</v>
      </c>
      <c r="G5754" t="s">
        <v>85</v>
      </c>
      <c r="H5754" s="34">
        <v>99851</v>
      </c>
      <c r="I5754" s="7">
        <v>84873</v>
      </c>
      <c r="J5754" s="7">
        <v>83175.539999999994</v>
      </c>
      <c r="K5754" s="7">
        <v>0</v>
      </c>
      <c r="L5754" s="7">
        <v>1697.46</v>
      </c>
      <c r="M5754" s="5">
        <v>0.02</v>
      </c>
      <c r="N5754" t="s">
        <v>16</v>
      </c>
      <c r="O5754" t="s">
        <v>17</v>
      </c>
      <c r="P5754" t="s">
        <v>3146</v>
      </c>
      <c r="Q5754" t="s">
        <v>32</v>
      </c>
      <c r="R5754" t="s">
        <v>27</v>
      </c>
      <c r="S5754" t="s">
        <v>17</v>
      </c>
      <c r="T5754" t="s">
        <v>13312</v>
      </c>
      <c r="U5754" s="1">
        <v>45468</v>
      </c>
      <c r="V5754">
        <v>52</v>
      </c>
      <c r="W5754" t="str">
        <f t="shared" si="136"/>
        <v>30-59</v>
      </c>
    </row>
    <row r="5755" spans="1:23" x14ac:dyDescent="0.25">
      <c r="A5755" t="s">
        <v>6004</v>
      </c>
      <c r="B5755">
        <v>4820988600</v>
      </c>
      <c r="C5755">
        <v>5719353388</v>
      </c>
      <c r="D5755" s="1">
        <v>45902</v>
      </c>
      <c r="E5755">
        <v>99223</v>
      </c>
      <c r="F5755">
        <v>99211</v>
      </c>
      <c r="G5755" t="s">
        <v>102</v>
      </c>
      <c r="H5755" s="34">
        <v>83241</v>
      </c>
      <c r="I5755" s="7">
        <v>68258</v>
      </c>
      <c r="J5755" s="7">
        <v>49271.56</v>
      </c>
      <c r="K5755" s="7">
        <v>6700</v>
      </c>
      <c r="L5755" s="7">
        <v>12286.44</v>
      </c>
      <c r="M5755" s="5">
        <v>0.18</v>
      </c>
      <c r="N5755" t="s">
        <v>3141</v>
      </c>
      <c r="O5755" t="s">
        <v>30</v>
      </c>
      <c r="P5755" t="s">
        <v>97</v>
      </c>
      <c r="Q5755" t="s">
        <v>32</v>
      </c>
      <c r="R5755" t="s">
        <v>38</v>
      </c>
      <c r="S5755" t="s">
        <v>17</v>
      </c>
      <c r="T5755" t="s">
        <v>13312</v>
      </c>
      <c r="U5755" s="1">
        <v>46035</v>
      </c>
      <c r="V5755">
        <v>133</v>
      </c>
      <c r="W5755" t="str">
        <f t="shared" si="136"/>
        <v>120-149</v>
      </c>
    </row>
    <row r="5756" spans="1:23" x14ac:dyDescent="0.25">
      <c r="A5756" t="s">
        <v>6005</v>
      </c>
      <c r="B5756">
        <v>9683634854</v>
      </c>
      <c r="C5756">
        <v>7153059602</v>
      </c>
      <c r="D5756" s="1">
        <v>45687</v>
      </c>
      <c r="E5756">
        <v>99231</v>
      </c>
      <c r="F5756">
        <v>99202</v>
      </c>
      <c r="G5756" t="s">
        <v>152</v>
      </c>
      <c r="H5756" s="34">
        <v>81187</v>
      </c>
      <c r="I5756" s="7">
        <v>66573</v>
      </c>
      <c r="J5756" s="7">
        <v>54589.86</v>
      </c>
      <c r="K5756" s="7">
        <v>0</v>
      </c>
      <c r="L5756" s="7">
        <v>11983.14</v>
      </c>
      <c r="M5756" s="5">
        <v>0.18</v>
      </c>
      <c r="N5756" t="s">
        <v>3141</v>
      </c>
      <c r="O5756" t="s">
        <v>17</v>
      </c>
      <c r="P5756" t="s">
        <v>3146</v>
      </c>
      <c r="Q5756" t="s">
        <v>19</v>
      </c>
      <c r="R5756" t="s">
        <v>43</v>
      </c>
      <c r="S5756" t="s">
        <v>17</v>
      </c>
      <c r="T5756" t="s">
        <v>13310</v>
      </c>
      <c r="U5756" s="1">
        <v>45830</v>
      </c>
      <c r="V5756">
        <v>143</v>
      </c>
      <c r="W5756" t="str">
        <f t="shared" si="136"/>
        <v>120-149</v>
      </c>
    </row>
    <row r="5757" spans="1:23" x14ac:dyDescent="0.25">
      <c r="A5757" t="s">
        <v>6006</v>
      </c>
      <c r="B5757">
        <v>700687525</v>
      </c>
      <c r="C5757">
        <v>3281930931</v>
      </c>
      <c r="D5757" s="1">
        <v>45299</v>
      </c>
      <c r="E5757">
        <v>99238</v>
      </c>
      <c r="F5757">
        <v>99283</v>
      </c>
      <c r="G5757" t="s">
        <v>3488</v>
      </c>
      <c r="H5757" s="34">
        <v>33041</v>
      </c>
      <c r="I5757" s="7">
        <v>26102</v>
      </c>
      <c r="J5757" s="7">
        <v>15968.68</v>
      </c>
      <c r="K5757" s="7">
        <v>5957</v>
      </c>
      <c r="L5757" s="7">
        <v>4176.32</v>
      </c>
      <c r="M5757" s="5">
        <v>0.16</v>
      </c>
      <c r="N5757" t="s">
        <v>1138</v>
      </c>
      <c r="O5757" t="s">
        <v>27</v>
      </c>
      <c r="P5757" t="s">
        <v>31</v>
      </c>
      <c r="Q5757" t="s">
        <v>32</v>
      </c>
      <c r="R5757" t="s">
        <v>26</v>
      </c>
      <c r="S5757" t="s">
        <v>27</v>
      </c>
      <c r="T5757" t="s">
        <v>13312</v>
      </c>
      <c r="U5757" s="1">
        <v>45402</v>
      </c>
      <c r="V5757">
        <v>103</v>
      </c>
      <c r="W5757" t="str">
        <f t="shared" si="136"/>
        <v>90-119</v>
      </c>
    </row>
    <row r="5758" spans="1:23" x14ac:dyDescent="0.25">
      <c r="A5758" t="s">
        <v>6007</v>
      </c>
      <c r="B5758">
        <v>8511483538</v>
      </c>
      <c r="C5758">
        <v>186443996</v>
      </c>
      <c r="D5758" s="1">
        <v>45501</v>
      </c>
      <c r="E5758">
        <v>99213</v>
      </c>
      <c r="F5758">
        <v>99281</v>
      </c>
      <c r="G5758" t="s">
        <v>3377</v>
      </c>
      <c r="H5758" s="34">
        <v>49349</v>
      </c>
      <c r="I5758" s="7">
        <v>38492</v>
      </c>
      <c r="J5758" s="7">
        <v>20659.599999999999</v>
      </c>
      <c r="K5758" s="7">
        <v>10134</v>
      </c>
      <c r="L5758" s="7">
        <v>7698.4</v>
      </c>
      <c r="M5758" s="5">
        <v>0.2</v>
      </c>
      <c r="N5758" t="s">
        <v>3140</v>
      </c>
      <c r="O5758" t="s">
        <v>27</v>
      </c>
      <c r="P5758" t="s">
        <v>35</v>
      </c>
      <c r="Q5758" t="s">
        <v>19</v>
      </c>
      <c r="R5758" t="s">
        <v>20</v>
      </c>
      <c r="S5758" t="s">
        <v>21</v>
      </c>
      <c r="T5758" t="s">
        <v>13312</v>
      </c>
      <c r="U5758" s="1">
        <v>45622</v>
      </c>
      <c r="V5758">
        <v>121</v>
      </c>
      <c r="W5758" t="str">
        <f t="shared" si="136"/>
        <v>120-149</v>
      </c>
    </row>
    <row r="5759" spans="1:23" x14ac:dyDescent="0.25">
      <c r="A5759" t="s">
        <v>6008</v>
      </c>
      <c r="B5759">
        <v>8765836276</v>
      </c>
      <c r="C5759">
        <v>5666588889</v>
      </c>
      <c r="D5759" s="1">
        <v>45935</v>
      </c>
      <c r="E5759">
        <v>99222</v>
      </c>
      <c r="F5759">
        <v>99292</v>
      </c>
      <c r="G5759" t="s">
        <v>110</v>
      </c>
      <c r="H5759" s="34">
        <v>95064</v>
      </c>
      <c r="I5759" s="7">
        <v>68446</v>
      </c>
      <c r="J5759" s="7">
        <v>62970.32</v>
      </c>
      <c r="K5759" s="7">
        <v>0</v>
      </c>
      <c r="L5759" s="7">
        <v>5475.68</v>
      </c>
      <c r="M5759" s="5">
        <v>0.08</v>
      </c>
      <c r="N5759" t="s">
        <v>24</v>
      </c>
      <c r="O5759" t="s">
        <v>17</v>
      </c>
      <c r="P5759" t="s">
        <v>3150</v>
      </c>
      <c r="Q5759" t="s">
        <v>32</v>
      </c>
      <c r="R5759" t="s">
        <v>21</v>
      </c>
      <c r="S5759" t="s">
        <v>21</v>
      </c>
      <c r="T5759" t="s">
        <v>13312</v>
      </c>
      <c r="U5759" s="1">
        <v>46085</v>
      </c>
      <c r="V5759">
        <v>150</v>
      </c>
      <c r="W5759" t="str">
        <f t="shared" si="136"/>
        <v>150-179</v>
      </c>
    </row>
    <row r="5760" spans="1:23" x14ac:dyDescent="0.25">
      <c r="A5760" t="s">
        <v>6009</v>
      </c>
      <c r="B5760">
        <v>7091080947</v>
      </c>
      <c r="C5760">
        <v>6168242073</v>
      </c>
      <c r="D5760" s="1">
        <v>45439</v>
      </c>
      <c r="E5760">
        <v>99223</v>
      </c>
      <c r="F5760">
        <v>99201</v>
      </c>
      <c r="G5760" t="s">
        <v>574</v>
      </c>
      <c r="H5760" s="34">
        <v>19669</v>
      </c>
      <c r="I5760" s="7">
        <v>16129</v>
      </c>
      <c r="J5760" s="7">
        <v>7774.78</v>
      </c>
      <c r="K5760" s="7">
        <v>5451</v>
      </c>
      <c r="L5760" s="7">
        <v>2903.22</v>
      </c>
      <c r="M5760" s="5">
        <v>0.18</v>
      </c>
      <c r="N5760" t="s">
        <v>3141</v>
      </c>
      <c r="O5760" t="s">
        <v>27</v>
      </c>
      <c r="P5760" t="s">
        <v>3147</v>
      </c>
      <c r="Q5760" t="s">
        <v>32</v>
      </c>
      <c r="R5760" t="s">
        <v>38</v>
      </c>
      <c r="S5760" t="s">
        <v>17</v>
      </c>
      <c r="T5760" t="s">
        <v>13312</v>
      </c>
      <c r="U5760" s="1">
        <v>45605</v>
      </c>
      <c r="V5760">
        <v>166</v>
      </c>
      <c r="W5760" t="str">
        <f t="shared" si="136"/>
        <v>150-179</v>
      </c>
    </row>
    <row r="5761" spans="1:23" x14ac:dyDescent="0.25">
      <c r="A5761" t="s">
        <v>6010</v>
      </c>
      <c r="B5761">
        <v>465663717</v>
      </c>
      <c r="C5761">
        <v>7076518673</v>
      </c>
      <c r="D5761" s="1">
        <v>45914</v>
      </c>
      <c r="E5761">
        <v>99214</v>
      </c>
      <c r="F5761">
        <v>99214</v>
      </c>
      <c r="G5761" t="s">
        <v>3843</v>
      </c>
      <c r="H5761" s="34">
        <v>79339</v>
      </c>
      <c r="I5761" s="7">
        <v>63471</v>
      </c>
      <c r="J5761" s="7">
        <v>47595.06</v>
      </c>
      <c r="K5761" s="7">
        <v>6990</v>
      </c>
      <c r="L5761" s="7">
        <v>8885.94</v>
      </c>
      <c r="M5761" s="5">
        <v>0.14000000000000001</v>
      </c>
      <c r="N5761" t="s">
        <v>1135</v>
      </c>
      <c r="O5761" t="s">
        <v>30</v>
      </c>
      <c r="P5761" t="s">
        <v>3147</v>
      </c>
      <c r="Q5761" t="s">
        <v>32</v>
      </c>
      <c r="R5761" t="s">
        <v>27</v>
      </c>
      <c r="S5761" t="s">
        <v>17</v>
      </c>
      <c r="T5761" t="s">
        <v>13312</v>
      </c>
      <c r="U5761" s="1">
        <v>45956</v>
      </c>
      <c r="V5761">
        <v>42</v>
      </c>
      <c r="W5761" t="str">
        <f t="shared" si="136"/>
        <v>30-59</v>
      </c>
    </row>
    <row r="5762" spans="1:23" x14ac:dyDescent="0.25">
      <c r="A5762" t="s">
        <v>6011</v>
      </c>
      <c r="B5762">
        <v>7709528136</v>
      </c>
      <c r="C5762">
        <v>1022244422</v>
      </c>
      <c r="D5762" s="1">
        <v>45572</v>
      </c>
      <c r="E5762">
        <v>99223</v>
      </c>
      <c r="F5762">
        <v>71046</v>
      </c>
      <c r="G5762" t="s">
        <v>3309</v>
      </c>
      <c r="H5762" s="34">
        <v>38559</v>
      </c>
      <c r="I5762" s="7">
        <v>30076</v>
      </c>
      <c r="J5762" s="7">
        <v>14266.8</v>
      </c>
      <c r="K5762" s="7">
        <v>9794</v>
      </c>
      <c r="L5762" s="7">
        <v>6015.2</v>
      </c>
      <c r="M5762" s="5">
        <v>0.2</v>
      </c>
      <c r="N5762" t="s">
        <v>3140</v>
      </c>
      <c r="O5762" t="s">
        <v>27</v>
      </c>
      <c r="P5762" t="s">
        <v>35</v>
      </c>
      <c r="Q5762" t="s">
        <v>32</v>
      </c>
      <c r="R5762" t="s">
        <v>20</v>
      </c>
      <c r="S5762" t="s">
        <v>17</v>
      </c>
      <c r="T5762" t="s">
        <v>13311</v>
      </c>
      <c r="U5762" s="1">
        <v>45725</v>
      </c>
      <c r="V5762">
        <v>153</v>
      </c>
      <c r="W5762" t="str">
        <f t="shared" si="136"/>
        <v>150-179</v>
      </c>
    </row>
    <row r="5763" spans="1:23" x14ac:dyDescent="0.25">
      <c r="A5763" t="s">
        <v>6012</v>
      </c>
      <c r="B5763">
        <v>9843475796</v>
      </c>
      <c r="C5763">
        <v>9511004262</v>
      </c>
      <c r="D5763" s="1">
        <v>45759</v>
      </c>
      <c r="E5763">
        <v>99215</v>
      </c>
      <c r="F5763">
        <v>99283</v>
      </c>
      <c r="G5763" t="s">
        <v>3488</v>
      </c>
      <c r="H5763" s="34">
        <v>56652</v>
      </c>
      <c r="I5763" s="7">
        <v>46455</v>
      </c>
      <c r="J5763" s="7">
        <v>38093.1</v>
      </c>
      <c r="K5763" s="7">
        <v>0</v>
      </c>
      <c r="L5763" s="7">
        <v>8361.9</v>
      </c>
      <c r="M5763" s="5">
        <v>0.18</v>
      </c>
      <c r="N5763" t="s">
        <v>3141</v>
      </c>
      <c r="O5763" t="s">
        <v>17</v>
      </c>
      <c r="P5763" t="s">
        <v>3146</v>
      </c>
      <c r="Q5763" t="s">
        <v>32</v>
      </c>
      <c r="R5763" t="s">
        <v>26</v>
      </c>
      <c r="S5763" t="s">
        <v>27</v>
      </c>
      <c r="T5763" t="s">
        <v>13311</v>
      </c>
      <c r="U5763" s="1">
        <v>45900</v>
      </c>
      <c r="V5763">
        <v>141</v>
      </c>
      <c r="W5763" t="str">
        <f t="shared" ref="W5763:W5826" si="137">IF(V5763="","",IF(V5763&lt;30,"0-29",IF(V5763&lt;60,"30-59",IF(V5763&lt;90,"60-89",IF(V5763&lt;120,"90-119",IF(V5763&lt;150,"120-149",IF(V5763&lt;180,"150-179",IF(V5763&lt;210,"180-209",IF(V5763&lt;240,"210-239",IF(V5763&lt;270,"240-269",IF(V5763&lt;300,"270-299",IF(V5763&lt;330,"300-329",IF(V5763&lt;360,"330-359","360+")))))))))))))</f>
        <v>120-149</v>
      </c>
    </row>
    <row r="5764" spans="1:23" x14ac:dyDescent="0.25">
      <c r="A5764" t="s">
        <v>6013</v>
      </c>
      <c r="B5764">
        <v>7533808675</v>
      </c>
      <c r="C5764">
        <v>7401271140</v>
      </c>
      <c r="D5764" s="1">
        <v>45812</v>
      </c>
      <c r="E5764">
        <v>99214</v>
      </c>
      <c r="F5764">
        <v>99282</v>
      </c>
      <c r="G5764" t="s">
        <v>3342</v>
      </c>
      <c r="H5764" s="34">
        <v>77623</v>
      </c>
      <c r="I5764" s="7">
        <v>55889</v>
      </c>
      <c r="J5764" s="7">
        <v>29292.880000000001</v>
      </c>
      <c r="K5764" s="7">
        <v>22125</v>
      </c>
      <c r="L5764" s="7">
        <v>4471.12</v>
      </c>
      <c r="M5764" s="5">
        <v>0.08</v>
      </c>
      <c r="N5764" t="s">
        <v>24</v>
      </c>
      <c r="O5764" t="s">
        <v>27</v>
      </c>
      <c r="P5764" t="s">
        <v>40</v>
      </c>
      <c r="Q5764" t="s">
        <v>32</v>
      </c>
      <c r="R5764" t="s">
        <v>26</v>
      </c>
      <c r="S5764" t="s">
        <v>27</v>
      </c>
      <c r="T5764" t="s">
        <v>13312</v>
      </c>
      <c r="U5764" s="1">
        <v>45932</v>
      </c>
      <c r="V5764">
        <v>120</v>
      </c>
      <c r="W5764" t="str">
        <f t="shared" si="137"/>
        <v>120-149</v>
      </c>
    </row>
    <row r="5765" spans="1:23" x14ac:dyDescent="0.25">
      <c r="A5765" t="s">
        <v>6014</v>
      </c>
      <c r="B5765">
        <v>4535848244</v>
      </c>
      <c r="C5765">
        <v>7875865631</v>
      </c>
      <c r="D5765" s="1">
        <v>45882</v>
      </c>
      <c r="E5765">
        <v>99222</v>
      </c>
      <c r="F5765">
        <v>99201</v>
      </c>
      <c r="G5765" t="s">
        <v>4092</v>
      </c>
      <c r="H5765" s="34">
        <v>52551</v>
      </c>
      <c r="I5765" s="7">
        <v>40990</v>
      </c>
      <c r="J5765" s="7">
        <v>28744</v>
      </c>
      <c r="K5765" s="7">
        <v>4048</v>
      </c>
      <c r="L5765" s="7">
        <v>8198</v>
      </c>
      <c r="M5765" s="5">
        <v>0.2</v>
      </c>
      <c r="N5765" t="s">
        <v>3140</v>
      </c>
      <c r="O5765" t="s">
        <v>30</v>
      </c>
      <c r="P5765" t="s">
        <v>25</v>
      </c>
      <c r="Q5765" t="s">
        <v>32</v>
      </c>
      <c r="R5765" t="s">
        <v>43</v>
      </c>
      <c r="S5765" t="s">
        <v>27</v>
      </c>
      <c r="T5765" t="s">
        <v>13311</v>
      </c>
      <c r="U5765" s="1">
        <v>45962</v>
      </c>
      <c r="V5765">
        <v>80</v>
      </c>
      <c r="W5765" t="str">
        <f t="shared" si="137"/>
        <v>60-89</v>
      </c>
    </row>
    <row r="5766" spans="1:23" x14ac:dyDescent="0.25">
      <c r="A5766" t="s">
        <v>6015</v>
      </c>
      <c r="B5766">
        <v>7945381620</v>
      </c>
      <c r="C5766">
        <v>3336341643</v>
      </c>
      <c r="D5766" s="1">
        <v>45629</v>
      </c>
      <c r="E5766">
        <v>99231</v>
      </c>
      <c r="F5766">
        <v>99214</v>
      </c>
      <c r="G5766" t="s">
        <v>91</v>
      </c>
      <c r="H5766" s="34">
        <v>5973</v>
      </c>
      <c r="I5766" s="7">
        <v>4301</v>
      </c>
      <c r="J5766" s="7">
        <v>3576.92</v>
      </c>
      <c r="K5766" s="7">
        <v>380</v>
      </c>
      <c r="L5766" s="7">
        <v>344.08</v>
      </c>
      <c r="M5766" s="5">
        <v>0.08</v>
      </c>
      <c r="N5766" t="s">
        <v>24</v>
      </c>
      <c r="O5766" t="s">
        <v>30</v>
      </c>
      <c r="P5766" t="s">
        <v>35</v>
      </c>
      <c r="Q5766" t="s">
        <v>19</v>
      </c>
      <c r="R5766" t="s">
        <v>21</v>
      </c>
      <c r="S5766" t="s">
        <v>27</v>
      </c>
      <c r="T5766" t="s">
        <v>13311</v>
      </c>
      <c r="U5766" s="1">
        <v>45693</v>
      </c>
      <c r="V5766">
        <v>64</v>
      </c>
      <c r="W5766" t="str">
        <f t="shared" si="137"/>
        <v>60-89</v>
      </c>
    </row>
    <row r="5767" spans="1:23" x14ac:dyDescent="0.25">
      <c r="A5767" t="s">
        <v>6016</v>
      </c>
      <c r="B5767">
        <v>9117418843</v>
      </c>
      <c r="C5767">
        <v>9574903576</v>
      </c>
      <c r="D5767" s="1">
        <v>45451</v>
      </c>
      <c r="E5767">
        <v>99223</v>
      </c>
      <c r="F5767">
        <v>99212</v>
      </c>
      <c r="G5767" t="s">
        <v>73</v>
      </c>
      <c r="H5767" s="34">
        <v>71824</v>
      </c>
      <c r="I5767" s="7">
        <v>46686</v>
      </c>
      <c r="J5767" s="7">
        <v>36638.68</v>
      </c>
      <c r="K5767" s="7">
        <v>4445</v>
      </c>
      <c r="L5767" s="7">
        <v>5602.32</v>
      </c>
      <c r="M5767" s="5">
        <v>0.12</v>
      </c>
      <c r="N5767" t="s">
        <v>46</v>
      </c>
      <c r="O5767" t="s">
        <v>30</v>
      </c>
      <c r="P5767" t="s">
        <v>3146</v>
      </c>
      <c r="Q5767" t="s">
        <v>19</v>
      </c>
      <c r="R5767" t="s">
        <v>20</v>
      </c>
      <c r="S5767" t="s">
        <v>21</v>
      </c>
      <c r="T5767" t="s">
        <v>13312</v>
      </c>
      <c r="U5767" s="1">
        <v>45619</v>
      </c>
      <c r="V5767">
        <v>168</v>
      </c>
      <c r="W5767" t="str">
        <f t="shared" si="137"/>
        <v>150-179</v>
      </c>
    </row>
    <row r="5768" spans="1:23" x14ac:dyDescent="0.25">
      <c r="A5768" t="s">
        <v>6017</v>
      </c>
      <c r="B5768">
        <v>4619342772</v>
      </c>
      <c r="C5768">
        <v>7473589546</v>
      </c>
      <c r="D5768" s="1">
        <v>45675</v>
      </c>
      <c r="E5768">
        <v>99214</v>
      </c>
      <c r="F5768">
        <v>99284</v>
      </c>
      <c r="G5768" t="s">
        <v>3490</v>
      </c>
      <c r="H5768" s="34">
        <v>13751</v>
      </c>
      <c r="I5768" s="7">
        <v>11276</v>
      </c>
      <c r="J5768" s="7">
        <v>8132.32</v>
      </c>
      <c r="K5768" s="7">
        <v>1114</v>
      </c>
      <c r="L5768" s="7">
        <v>2029.68</v>
      </c>
      <c r="M5768" s="5">
        <v>0.18</v>
      </c>
      <c r="N5768" t="s">
        <v>3141</v>
      </c>
      <c r="O5768" t="s">
        <v>30</v>
      </c>
      <c r="P5768" t="s">
        <v>3149</v>
      </c>
      <c r="Q5768" t="s">
        <v>19</v>
      </c>
      <c r="R5768" t="s">
        <v>38</v>
      </c>
      <c r="S5768" t="s">
        <v>17</v>
      </c>
      <c r="T5768" t="s">
        <v>13312</v>
      </c>
      <c r="U5768" s="1">
        <v>45742</v>
      </c>
      <c r="V5768">
        <v>67</v>
      </c>
      <c r="W5768" t="str">
        <f t="shared" si="137"/>
        <v>60-89</v>
      </c>
    </row>
    <row r="5769" spans="1:23" x14ac:dyDescent="0.25">
      <c r="A5769" t="s">
        <v>6018</v>
      </c>
      <c r="B5769">
        <v>1396877674</v>
      </c>
      <c r="C5769">
        <v>5535921686</v>
      </c>
      <c r="D5769" s="1">
        <v>45413</v>
      </c>
      <c r="E5769">
        <v>99222</v>
      </c>
      <c r="F5769">
        <v>80053</v>
      </c>
      <c r="G5769" t="s">
        <v>71</v>
      </c>
      <c r="H5769" s="34">
        <v>75176</v>
      </c>
      <c r="I5769" s="7">
        <v>60141</v>
      </c>
      <c r="J5769" s="7">
        <v>35577.26</v>
      </c>
      <c r="K5769" s="7">
        <v>16144</v>
      </c>
      <c r="L5769" s="7">
        <v>8419.74</v>
      </c>
      <c r="M5769" s="5">
        <v>0.14000000000000001</v>
      </c>
      <c r="N5769" t="s">
        <v>1135</v>
      </c>
      <c r="O5769" t="s">
        <v>27</v>
      </c>
      <c r="P5769" t="s">
        <v>55</v>
      </c>
      <c r="Q5769" t="s">
        <v>32</v>
      </c>
      <c r="R5769" t="s">
        <v>43</v>
      </c>
      <c r="S5769" t="s">
        <v>21</v>
      </c>
      <c r="T5769" t="s">
        <v>13311</v>
      </c>
      <c r="U5769" s="1">
        <v>45564</v>
      </c>
      <c r="V5769">
        <v>151</v>
      </c>
      <c r="W5769" t="str">
        <f t="shared" si="137"/>
        <v>150-179</v>
      </c>
    </row>
    <row r="5770" spans="1:23" x14ac:dyDescent="0.25">
      <c r="A5770" t="s">
        <v>6019</v>
      </c>
      <c r="B5770">
        <v>7468309407</v>
      </c>
      <c r="C5770">
        <v>7495799893</v>
      </c>
      <c r="D5770" s="1">
        <v>45426</v>
      </c>
      <c r="E5770">
        <v>99215</v>
      </c>
      <c r="F5770">
        <v>99201</v>
      </c>
      <c r="G5770" t="s">
        <v>77</v>
      </c>
      <c r="H5770" s="34">
        <v>52150</v>
      </c>
      <c r="I5770" s="7">
        <v>41199</v>
      </c>
      <c r="J5770" s="7">
        <v>34607.160000000003</v>
      </c>
      <c r="K5770" s="7">
        <v>0</v>
      </c>
      <c r="L5770" s="7">
        <v>6591.84</v>
      </c>
      <c r="M5770" s="5">
        <v>0.16</v>
      </c>
      <c r="N5770" t="s">
        <v>1138</v>
      </c>
      <c r="O5770" t="s">
        <v>17</v>
      </c>
      <c r="P5770" t="s">
        <v>58</v>
      </c>
      <c r="Q5770" t="s">
        <v>19</v>
      </c>
      <c r="R5770" t="s">
        <v>38</v>
      </c>
      <c r="S5770" t="s">
        <v>17</v>
      </c>
      <c r="T5770" t="s">
        <v>13310</v>
      </c>
      <c r="U5770" s="1">
        <v>45576</v>
      </c>
      <c r="V5770">
        <v>150</v>
      </c>
      <c r="W5770" t="str">
        <f t="shared" si="137"/>
        <v>150-179</v>
      </c>
    </row>
    <row r="5771" spans="1:23" x14ac:dyDescent="0.25">
      <c r="A5771" t="s">
        <v>6020</v>
      </c>
      <c r="B5771">
        <v>2959368563</v>
      </c>
      <c r="C5771">
        <v>1711237761</v>
      </c>
      <c r="D5771" s="1">
        <v>45896</v>
      </c>
      <c r="E5771">
        <v>99231</v>
      </c>
      <c r="F5771">
        <v>97110</v>
      </c>
      <c r="G5771" t="s">
        <v>50</v>
      </c>
      <c r="H5771" s="34">
        <v>91811</v>
      </c>
      <c r="I5771" s="7">
        <v>78039</v>
      </c>
      <c r="J5771" s="7">
        <v>42864.22</v>
      </c>
      <c r="K5771" s="7">
        <v>33614</v>
      </c>
      <c r="L5771" s="7">
        <v>1560.78</v>
      </c>
      <c r="M5771" s="5">
        <v>0.02</v>
      </c>
      <c r="N5771" t="s">
        <v>16</v>
      </c>
      <c r="O5771" t="s">
        <v>27</v>
      </c>
      <c r="P5771" t="s">
        <v>40</v>
      </c>
      <c r="Q5771" t="s">
        <v>32</v>
      </c>
      <c r="R5771" t="s">
        <v>21</v>
      </c>
      <c r="S5771" t="s">
        <v>21</v>
      </c>
      <c r="T5771" t="s">
        <v>13310</v>
      </c>
      <c r="U5771" s="1">
        <v>45983</v>
      </c>
      <c r="V5771">
        <v>87</v>
      </c>
      <c r="W5771" t="str">
        <f t="shared" si="137"/>
        <v>60-89</v>
      </c>
    </row>
    <row r="5772" spans="1:23" x14ac:dyDescent="0.25">
      <c r="A5772" t="s">
        <v>6021</v>
      </c>
      <c r="B5772">
        <v>1170553116</v>
      </c>
      <c r="C5772">
        <v>7286554403</v>
      </c>
      <c r="D5772" s="1">
        <v>45742</v>
      </c>
      <c r="E5772">
        <v>99215</v>
      </c>
      <c r="F5772">
        <v>99283</v>
      </c>
      <c r="G5772" t="s">
        <v>3552</v>
      </c>
      <c r="H5772" s="34">
        <v>84602</v>
      </c>
      <c r="I5772" s="7">
        <v>65990</v>
      </c>
      <c r="J5772" s="7">
        <v>49504</v>
      </c>
      <c r="K5772" s="7">
        <v>3288</v>
      </c>
      <c r="L5772" s="7">
        <v>13198</v>
      </c>
      <c r="M5772" s="5">
        <v>0.2</v>
      </c>
      <c r="N5772" t="s">
        <v>3140</v>
      </c>
      <c r="O5772" t="s">
        <v>30</v>
      </c>
      <c r="P5772" t="s">
        <v>55</v>
      </c>
      <c r="Q5772" t="s">
        <v>19</v>
      </c>
      <c r="R5772" t="s">
        <v>26</v>
      </c>
      <c r="S5772" t="s">
        <v>27</v>
      </c>
      <c r="T5772" t="s">
        <v>13311</v>
      </c>
      <c r="U5772" s="1">
        <v>45789</v>
      </c>
      <c r="V5772">
        <v>47</v>
      </c>
      <c r="W5772" t="str">
        <f t="shared" si="137"/>
        <v>30-59</v>
      </c>
    </row>
    <row r="5773" spans="1:23" x14ac:dyDescent="0.25">
      <c r="A5773" t="s">
        <v>6022</v>
      </c>
      <c r="B5773">
        <v>9036499601</v>
      </c>
      <c r="C5773">
        <v>7508356599</v>
      </c>
      <c r="D5773" s="1">
        <v>45326</v>
      </c>
      <c r="E5773">
        <v>99233</v>
      </c>
      <c r="F5773">
        <v>97110</v>
      </c>
      <c r="G5773" t="s">
        <v>365</v>
      </c>
      <c r="H5773" s="34">
        <v>71147</v>
      </c>
      <c r="I5773" s="7">
        <v>53360</v>
      </c>
      <c r="J5773" s="7">
        <v>40536</v>
      </c>
      <c r="K5773" s="7">
        <v>4820</v>
      </c>
      <c r="L5773" s="7">
        <v>8004</v>
      </c>
      <c r="M5773" s="5">
        <v>0.15</v>
      </c>
      <c r="N5773" t="s">
        <v>1139</v>
      </c>
      <c r="O5773" t="s">
        <v>27</v>
      </c>
      <c r="P5773" t="s">
        <v>3148</v>
      </c>
      <c r="Q5773" t="s">
        <v>32</v>
      </c>
      <c r="R5773" t="s">
        <v>20</v>
      </c>
      <c r="S5773" t="s">
        <v>27</v>
      </c>
      <c r="T5773" t="s">
        <v>13311</v>
      </c>
      <c r="U5773" s="1">
        <v>45362</v>
      </c>
      <c r="V5773">
        <v>36</v>
      </c>
      <c r="W5773" t="str">
        <f t="shared" si="137"/>
        <v>30-59</v>
      </c>
    </row>
    <row r="5774" spans="1:23" x14ac:dyDescent="0.25">
      <c r="A5774" t="s">
        <v>6023</v>
      </c>
      <c r="B5774">
        <v>7119220121</v>
      </c>
      <c r="C5774">
        <v>6243526524</v>
      </c>
      <c r="D5774" s="1">
        <v>45318</v>
      </c>
      <c r="E5774">
        <v>99215</v>
      </c>
      <c r="F5774">
        <v>99204</v>
      </c>
      <c r="G5774" t="s">
        <v>362</v>
      </c>
      <c r="H5774" s="34">
        <v>79340</v>
      </c>
      <c r="I5774" s="7">
        <v>67439</v>
      </c>
      <c r="J5774" s="7">
        <v>47474.22</v>
      </c>
      <c r="K5774" s="7">
        <v>18616</v>
      </c>
      <c r="L5774" s="7">
        <v>1348.78</v>
      </c>
      <c r="M5774" s="5">
        <v>0.02</v>
      </c>
      <c r="N5774" t="s">
        <v>16</v>
      </c>
      <c r="O5774" t="s">
        <v>27</v>
      </c>
      <c r="P5774" t="s">
        <v>3149</v>
      </c>
      <c r="Q5774" t="s">
        <v>19</v>
      </c>
      <c r="R5774" t="s">
        <v>20</v>
      </c>
      <c r="S5774" t="s">
        <v>17</v>
      </c>
      <c r="T5774" t="s">
        <v>13311</v>
      </c>
      <c r="U5774" s="1">
        <v>45413</v>
      </c>
      <c r="V5774">
        <v>95</v>
      </c>
      <c r="W5774" t="str">
        <f t="shared" si="137"/>
        <v>90-119</v>
      </c>
    </row>
    <row r="5775" spans="1:23" x14ac:dyDescent="0.25">
      <c r="A5775" t="s">
        <v>6024</v>
      </c>
      <c r="B5775">
        <v>3993972393</v>
      </c>
      <c r="C5775">
        <v>4052307149</v>
      </c>
      <c r="D5775" s="1">
        <v>45620</v>
      </c>
      <c r="E5775">
        <v>99222</v>
      </c>
      <c r="F5775">
        <v>99204</v>
      </c>
      <c r="G5775" t="s">
        <v>129</v>
      </c>
      <c r="H5775" s="34">
        <v>72298</v>
      </c>
      <c r="I5775" s="7">
        <v>56392</v>
      </c>
      <c r="J5775" s="7">
        <v>37959.599999999999</v>
      </c>
      <c r="K5775" s="7">
        <v>7154</v>
      </c>
      <c r="L5775" s="7">
        <v>11278.4</v>
      </c>
      <c r="M5775" s="5">
        <v>0.2</v>
      </c>
      <c r="N5775" t="s">
        <v>3140</v>
      </c>
      <c r="O5775" t="s">
        <v>30</v>
      </c>
      <c r="P5775" t="s">
        <v>58</v>
      </c>
      <c r="Q5775" t="s">
        <v>19</v>
      </c>
      <c r="R5775" t="s">
        <v>26</v>
      </c>
      <c r="S5775" t="s">
        <v>17</v>
      </c>
      <c r="T5775" t="s">
        <v>13312</v>
      </c>
      <c r="U5775" s="1">
        <v>45794</v>
      </c>
      <c r="V5775">
        <v>174</v>
      </c>
      <c r="W5775" t="str">
        <f t="shared" si="137"/>
        <v>150-179</v>
      </c>
    </row>
    <row r="5776" spans="1:23" x14ac:dyDescent="0.25">
      <c r="A5776" t="s">
        <v>6025</v>
      </c>
      <c r="B5776">
        <v>3904546376</v>
      </c>
      <c r="C5776">
        <v>6957357496</v>
      </c>
      <c r="D5776" s="1">
        <v>45813</v>
      </c>
      <c r="E5776">
        <v>99223</v>
      </c>
      <c r="F5776">
        <v>99201</v>
      </c>
      <c r="G5776" t="s">
        <v>3394</v>
      </c>
      <c r="H5776" s="34">
        <v>84627</v>
      </c>
      <c r="I5776" s="7">
        <v>60931</v>
      </c>
      <c r="J5776" s="7">
        <v>56056.52</v>
      </c>
      <c r="K5776" s="7">
        <v>0</v>
      </c>
      <c r="L5776" s="7">
        <v>4874.4799999999996</v>
      </c>
      <c r="M5776" s="5">
        <v>0.08</v>
      </c>
      <c r="N5776" t="s">
        <v>24</v>
      </c>
      <c r="O5776" t="s">
        <v>17</v>
      </c>
      <c r="P5776" t="s">
        <v>3150</v>
      </c>
      <c r="Q5776" t="s">
        <v>19</v>
      </c>
      <c r="R5776" t="s">
        <v>27</v>
      </c>
      <c r="S5776" t="s">
        <v>17</v>
      </c>
      <c r="T5776" t="s">
        <v>13312</v>
      </c>
      <c r="U5776" s="1">
        <v>45992</v>
      </c>
      <c r="V5776">
        <v>179</v>
      </c>
      <c r="W5776" t="str">
        <f t="shared" si="137"/>
        <v>150-179</v>
      </c>
    </row>
    <row r="5777" spans="1:23" x14ac:dyDescent="0.25">
      <c r="A5777" t="s">
        <v>6026</v>
      </c>
      <c r="B5777">
        <v>4849182202</v>
      </c>
      <c r="C5777">
        <v>1954040378</v>
      </c>
      <c r="D5777" s="1">
        <v>45414</v>
      </c>
      <c r="E5777">
        <v>99223</v>
      </c>
      <c r="F5777">
        <v>99285</v>
      </c>
      <c r="G5777" t="s">
        <v>129</v>
      </c>
      <c r="H5777" s="34">
        <v>35140</v>
      </c>
      <c r="I5777" s="7">
        <v>27761</v>
      </c>
      <c r="J5777" s="7">
        <v>23319.24</v>
      </c>
      <c r="K5777" s="7">
        <v>0</v>
      </c>
      <c r="L5777" s="7">
        <v>4441.76</v>
      </c>
      <c r="M5777" s="5">
        <v>0.16</v>
      </c>
      <c r="N5777" t="s">
        <v>1138</v>
      </c>
      <c r="O5777" t="s">
        <v>17</v>
      </c>
      <c r="P5777" t="s">
        <v>97</v>
      </c>
      <c r="Q5777" t="s">
        <v>19</v>
      </c>
      <c r="R5777" t="s">
        <v>21</v>
      </c>
      <c r="S5777" t="s">
        <v>17</v>
      </c>
      <c r="T5777" t="s">
        <v>13312</v>
      </c>
      <c r="U5777" s="1">
        <v>45592</v>
      </c>
      <c r="V5777">
        <v>178</v>
      </c>
      <c r="W5777" t="str">
        <f t="shared" si="137"/>
        <v>150-179</v>
      </c>
    </row>
    <row r="5778" spans="1:23" x14ac:dyDescent="0.25">
      <c r="A5778" t="s">
        <v>6027</v>
      </c>
      <c r="B5778">
        <v>4977231734</v>
      </c>
      <c r="C5778">
        <v>604087205</v>
      </c>
      <c r="D5778" s="1">
        <v>45639</v>
      </c>
      <c r="E5778">
        <v>99215</v>
      </c>
      <c r="F5778">
        <v>99211</v>
      </c>
      <c r="G5778" t="s">
        <v>3641</v>
      </c>
      <c r="H5778" s="34">
        <v>70714</v>
      </c>
      <c r="I5778" s="7">
        <v>56571</v>
      </c>
      <c r="J5778" s="7">
        <v>31975.06</v>
      </c>
      <c r="K5778" s="7">
        <v>16676</v>
      </c>
      <c r="L5778" s="7">
        <v>7919.94</v>
      </c>
      <c r="M5778" s="5">
        <v>0.14000000000000001</v>
      </c>
      <c r="N5778" t="s">
        <v>1135</v>
      </c>
      <c r="O5778" t="s">
        <v>27</v>
      </c>
      <c r="P5778" t="s">
        <v>3146</v>
      </c>
      <c r="Q5778" t="s">
        <v>19</v>
      </c>
      <c r="R5778" t="s">
        <v>21</v>
      </c>
      <c r="S5778" t="s">
        <v>21</v>
      </c>
      <c r="T5778" t="s">
        <v>13310</v>
      </c>
      <c r="U5778" s="1">
        <v>45683</v>
      </c>
      <c r="V5778">
        <v>44</v>
      </c>
      <c r="W5778" t="str">
        <f t="shared" si="137"/>
        <v>30-59</v>
      </c>
    </row>
    <row r="5779" spans="1:23" x14ac:dyDescent="0.25">
      <c r="A5779" t="s">
        <v>6028</v>
      </c>
      <c r="B5779">
        <v>1126175046</v>
      </c>
      <c r="C5779">
        <v>9224889589</v>
      </c>
      <c r="D5779" s="1">
        <v>45934</v>
      </c>
      <c r="E5779">
        <v>99213</v>
      </c>
      <c r="F5779">
        <v>85025</v>
      </c>
      <c r="G5779" t="s">
        <v>3531</v>
      </c>
      <c r="H5779" s="34">
        <v>71890</v>
      </c>
      <c r="I5779" s="7">
        <v>58950</v>
      </c>
      <c r="J5779" s="7">
        <v>48339</v>
      </c>
      <c r="K5779" s="7">
        <v>0</v>
      </c>
      <c r="L5779" s="7">
        <v>10611</v>
      </c>
      <c r="M5779" s="5">
        <v>0.18</v>
      </c>
      <c r="N5779" t="s">
        <v>3141</v>
      </c>
      <c r="O5779" t="s">
        <v>17</v>
      </c>
      <c r="P5779" t="s">
        <v>97</v>
      </c>
      <c r="Q5779" t="s">
        <v>19</v>
      </c>
      <c r="R5779" t="s">
        <v>27</v>
      </c>
      <c r="S5779" t="s">
        <v>17</v>
      </c>
      <c r="T5779" t="s">
        <v>13311</v>
      </c>
      <c r="U5779" s="1">
        <v>45968</v>
      </c>
      <c r="V5779">
        <v>34</v>
      </c>
      <c r="W5779" t="str">
        <f t="shared" si="137"/>
        <v>30-59</v>
      </c>
    </row>
    <row r="5780" spans="1:23" x14ac:dyDescent="0.25">
      <c r="A5780" t="s">
        <v>6029</v>
      </c>
      <c r="B5780">
        <v>3757335317</v>
      </c>
      <c r="C5780">
        <v>3977094510</v>
      </c>
      <c r="D5780" s="1">
        <v>45460</v>
      </c>
      <c r="E5780">
        <v>99215</v>
      </c>
      <c r="F5780">
        <v>99203</v>
      </c>
      <c r="G5780" t="s">
        <v>3419</v>
      </c>
      <c r="H5780" s="34">
        <v>52927</v>
      </c>
      <c r="I5780" s="7">
        <v>39695</v>
      </c>
      <c r="J5780" s="7">
        <v>33740.75</v>
      </c>
      <c r="K5780" s="7">
        <v>0</v>
      </c>
      <c r="L5780" s="7">
        <v>5954.25</v>
      </c>
      <c r="M5780" s="5">
        <v>0.15</v>
      </c>
      <c r="N5780" t="s">
        <v>1139</v>
      </c>
      <c r="O5780" t="s">
        <v>17</v>
      </c>
      <c r="P5780" t="s">
        <v>3147</v>
      </c>
      <c r="Q5780" t="s">
        <v>19</v>
      </c>
      <c r="R5780" t="s">
        <v>21</v>
      </c>
      <c r="S5780" t="s">
        <v>21</v>
      </c>
      <c r="T5780" t="s">
        <v>13311</v>
      </c>
      <c r="U5780" s="1">
        <v>45526</v>
      </c>
      <c r="V5780">
        <v>66</v>
      </c>
      <c r="W5780" t="str">
        <f t="shared" si="137"/>
        <v>60-89</v>
      </c>
    </row>
    <row r="5781" spans="1:23" x14ac:dyDescent="0.25">
      <c r="A5781" t="s">
        <v>6030</v>
      </c>
      <c r="B5781">
        <v>5640953713</v>
      </c>
      <c r="C5781">
        <v>1951787647</v>
      </c>
      <c r="D5781" s="1">
        <v>45473</v>
      </c>
      <c r="E5781">
        <v>99213</v>
      </c>
      <c r="F5781">
        <v>85025</v>
      </c>
      <c r="G5781" t="s">
        <v>3548</v>
      </c>
      <c r="H5781" s="34">
        <v>82798</v>
      </c>
      <c r="I5781" s="7">
        <v>62099</v>
      </c>
      <c r="J5781" s="7">
        <v>34947.15</v>
      </c>
      <c r="K5781" s="7">
        <v>17837</v>
      </c>
      <c r="L5781" s="7">
        <v>9314.85</v>
      </c>
      <c r="M5781" s="5">
        <v>0.15</v>
      </c>
      <c r="N5781" t="s">
        <v>1139</v>
      </c>
      <c r="O5781" t="s">
        <v>27</v>
      </c>
      <c r="P5781" t="s">
        <v>3150</v>
      </c>
      <c r="Q5781" t="s">
        <v>32</v>
      </c>
      <c r="R5781" t="s">
        <v>27</v>
      </c>
      <c r="S5781" t="s">
        <v>27</v>
      </c>
      <c r="T5781" t="s">
        <v>13311</v>
      </c>
      <c r="U5781" s="1">
        <v>45576</v>
      </c>
      <c r="V5781">
        <v>103</v>
      </c>
      <c r="W5781" t="str">
        <f t="shared" si="137"/>
        <v>90-119</v>
      </c>
    </row>
    <row r="5782" spans="1:23" x14ac:dyDescent="0.25">
      <c r="A5782" t="s">
        <v>6031</v>
      </c>
      <c r="B5782">
        <v>2040094626</v>
      </c>
      <c r="C5782">
        <v>804200299</v>
      </c>
      <c r="D5782" s="1">
        <v>45779</v>
      </c>
      <c r="E5782">
        <v>99233</v>
      </c>
      <c r="F5782">
        <v>99215</v>
      </c>
      <c r="G5782" t="s">
        <v>3312</v>
      </c>
      <c r="H5782" s="34">
        <v>57139</v>
      </c>
      <c r="I5782" s="7">
        <v>48568</v>
      </c>
      <c r="J5782" s="7">
        <v>39872.639999999999</v>
      </c>
      <c r="K5782" s="7">
        <v>7724</v>
      </c>
      <c r="L5782" s="7">
        <v>971.36</v>
      </c>
      <c r="M5782" s="5">
        <v>0.02</v>
      </c>
      <c r="N5782" t="s">
        <v>16</v>
      </c>
      <c r="O5782" t="s">
        <v>27</v>
      </c>
      <c r="P5782" t="s">
        <v>3149</v>
      </c>
      <c r="Q5782" t="s">
        <v>32</v>
      </c>
      <c r="R5782" t="s">
        <v>38</v>
      </c>
      <c r="S5782" t="s">
        <v>21</v>
      </c>
      <c r="T5782" t="s">
        <v>13311</v>
      </c>
      <c r="U5782" s="1">
        <v>45921</v>
      </c>
      <c r="V5782">
        <v>142</v>
      </c>
      <c r="W5782" t="str">
        <f t="shared" si="137"/>
        <v>120-149</v>
      </c>
    </row>
    <row r="5783" spans="1:23" x14ac:dyDescent="0.25">
      <c r="A5783" t="s">
        <v>6032</v>
      </c>
      <c r="B5783">
        <v>3557273053</v>
      </c>
      <c r="C5783">
        <v>7717260830</v>
      </c>
      <c r="D5783" s="1">
        <v>45902</v>
      </c>
      <c r="E5783">
        <v>99222</v>
      </c>
      <c r="F5783">
        <v>99213</v>
      </c>
      <c r="G5783" t="s">
        <v>3208</v>
      </c>
      <c r="H5783" s="34">
        <v>49161</v>
      </c>
      <c r="I5783" s="7">
        <v>36871</v>
      </c>
      <c r="J5783" s="7">
        <v>23304.35</v>
      </c>
      <c r="K5783" s="7">
        <v>8036</v>
      </c>
      <c r="L5783" s="7">
        <v>5530.65</v>
      </c>
      <c r="M5783" s="5">
        <v>0.15</v>
      </c>
      <c r="N5783" t="s">
        <v>1139</v>
      </c>
      <c r="O5783" t="s">
        <v>27</v>
      </c>
      <c r="P5783" t="s">
        <v>58</v>
      </c>
      <c r="Q5783" t="s">
        <v>32</v>
      </c>
      <c r="R5783" t="s">
        <v>26</v>
      </c>
      <c r="S5783" t="s">
        <v>27</v>
      </c>
      <c r="T5783" t="s">
        <v>13310</v>
      </c>
      <c r="U5783" s="1">
        <v>46026</v>
      </c>
      <c r="V5783">
        <v>124</v>
      </c>
      <c r="W5783" t="str">
        <f t="shared" si="137"/>
        <v>120-149</v>
      </c>
    </row>
    <row r="5784" spans="1:23" x14ac:dyDescent="0.25">
      <c r="A5784" t="s">
        <v>6033</v>
      </c>
      <c r="B5784">
        <v>1428691300</v>
      </c>
      <c r="C5784">
        <v>4616694907</v>
      </c>
      <c r="D5784" s="1">
        <v>45407</v>
      </c>
      <c r="E5784">
        <v>99232</v>
      </c>
      <c r="F5784">
        <v>99213</v>
      </c>
      <c r="G5784" t="s">
        <v>3377</v>
      </c>
      <c r="H5784" s="34">
        <v>74221</v>
      </c>
      <c r="I5784" s="7">
        <v>48244</v>
      </c>
      <c r="J5784" s="7">
        <v>35971.72</v>
      </c>
      <c r="K5784" s="7">
        <v>6483</v>
      </c>
      <c r="L5784" s="7">
        <v>5789.28</v>
      </c>
      <c r="M5784" s="5">
        <v>0.12</v>
      </c>
      <c r="N5784" t="s">
        <v>46</v>
      </c>
      <c r="O5784" t="s">
        <v>30</v>
      </c>
      <c r="P5784" t="s">
        <v>3148</v>
      </c>
      <c r="Q5784" t="s">
        <v>32</v>
      </c>
      <c r="R5784" t="s">
        <v>38</v>
      </c>
      <c r="S5784" t="s">
        <v>27</v>
      </c>
      <c r="T5784" t="s">
        <v>13311</v>
      </c>
      <c r="U5784" s="1">
        <v>45532</v>
      </c>
      <c r="V5784">
        <v>125</v>
      </c>
      <c r="W5784" t="str">
        <f t="shared" si="137"/>
        <v>120-149</v>
      </c>
    </row>
    <row r="5785" spans="1:23" x14ac:dyDescent="0.25">
      <c r="A5785" t="s">
        <v>6034</v>
      </c>
      <c r="B5785">
        <v>2939291397</v>
      </c>
      <c r="C5785">
        <v>6392830930</v>
      </c>
      <c r="D5785" s="1">
        <v>45381</v>
      </c>
      <c r="E5785">
        <v>99222</v>
      </c>
      <c r="F5785">
        <v>99214</v>
      </c>
      <c r="G5785" t="s">
        <v>152</v>
      </c>
      <c r="H5785" s="34">
        <v>58459</v>
      </c>
      <c r="I5785" s="7">
        <v>45598</v>
      </c>
      <c r="J5785" s="7">
        <v>36478.400000000001</v>
      </c>
      <c r="K5785" s="7">
        <v>0</v>
      </c>
      <c r="L5785" s="7">
        <v>9119.6</v>
      </c>
      <c r="M5785" s="5">
        <v>0.2</v>
      </c>
      <c r="N5785" t="s">
        <v>3140</v>
      </c>
      <c r="O5785" t="s">
        <v>17</v>
      </c>
      <c r="P5785" t="s">
        <v>3150</v>
      </c>
      <c r="Q5785" t="s">
        <v>19</v>
      </c>
      <c r="R5785" t="s">
        <v>38</v>
      </c>
      <c r="S5785" t="s">
        <v>27</v>
      </c>
      <c r="T5785" t="s">
        <v>13310</v>
      </c>
      <c r="U5785" s="1">
        <v>45530</v>
      </c>
      <c r="V5785">
        <v>149</v>
      </c>
      <c r="W5785" t="str">
        <f t="shared" si="137"/>
        <v>120-149</v>
      </c>
    </row>
    <row r="5786" spans="1:23" x14ac:dyDescent="0.25">
      <c r="A5786" t="s">
        <v>6035</v>
      </c>
      <c r="B5786">
        <v>2834088872</v>
      </c>
      <c r="C5786">
        <v>4130311682</v>
      </c>
      <c r="D5786" s="1">
        <v>45482</v>
      </c>
      <c r="E5786">
        <v>99215</v>
      </c>
      <c r="F5786">
        <v>97110</v>
      </c>
      <c r="G5786" t="s">
        <v>67</v>
      </c>
      <c r="H5786" s="34">
        <v>65403</v>
      </c>
      <c r="I5786" s="7">
        <v>47090</v>
      </c>
      <c r="J5786" s="7">
        <v>35809.800000000003</v>
      </c>
      <c r="K5786" s="7">
        <v>7513</v>
      </c>
      <c r="L5786" s="7">
        <v>3767.2</v>
      </c>
      <c r="M5786" s="5">
        <v>0.08</v>
      </c>
      <c r="N5786" t="s">
        <v>24</v>
      </c>
      <c r="O5786" t="s">
        <v>27</v>
      </c>
      <c r="P5786" t="s">
        <v>3148</v>
      </c>
      <c r="Q5786" t="s">
        <v>19</v>
      </c>
      <c r="R5786" t="s">
        <v>38</v>
      </c>
      <c r="S5786" t="s">
        <v>21</v>
      </c>
      <c r="T5786" t="s">
        <v>13311</v>
      </c>
      <c r="U5786" s="1">
        <v>45560</v>
      </c>
      <c r="V5786">
        <v>78</v>
      </c>
      <c r="W5786" t="str">
        <f t="shared" si="137"/>
        <v>60-89</v>
      </c>
    </row>
    <row r="5787" spans="1:23" x14ac:dyDescent="0.25">
      <c r="A5787" t="s">
        <v>6036</v>
      </c>
      <c r="B5787">
        <v>9217147974</v>
      </c>
      <c r="C5787">
        <v>8925611037</v>
      </c>
      <c r="D5787" s="1">
        <v>45865</v>
      </c>
      <c r="E5787">
        <v>99215</v>
      </c>
      <c r="F5787">
        <v>99202</v>
      </c>
      <c r="G5787" t="s">
        <v>45</v>
      </c>
      <c r="H5787" s="34">
        <v>41056</v>
      </c>
      <c r="I5787" s="7">
        <v>26686</v>
      </c>
      <c r="J5787" s="7">
        <v>17751.68</v>
      </c>
      <c r="K5787" s="7">
        <v>5732</v>
      </c>
      <c r="L5787" s="7">
        <v>3202.32</v>
      </c>
      <c r="M5787" s="5">
        <v>0.12</v>
      </c>
      <c r="N5787" t="s">
        <v>46</v>
      </c>
      <c r="O5787" t="s">
        <v>27</v>
      </c>
      <c r="P5787" t="s">
        <v>3146</v>
      </c>
      <c r="Q5787" t="s">
        <v>32</v>
      </c>
      <c r="R5787" t="s">
        <v>38</v>
      </c>
      <c r="S5787" t="s">
        <v>27</v>
      </c>
      <c r="T5787" t="s">
        <v>13310</v>
      </c>
      <c r="U5787" s="1">
        <v>45980</v>
      </c>
      <c r="V5787">
        <v>115</v>
      </c>
      <c r="W5787" t="str">
        <f t="shared" si="137"/>
        <v>90-119</v>
      </c>
    </row>
    <row r="5788" spans="1:23" x14ac:dyDescent="0.25">
      <c r="A5788" t="s">
        <v>6037</v>
      </c>
      <c r="B5788">
        <v>2257161053</v>
      </c>
      <c r="C5788">
        <v>4727748674</v>
      </c>
      <c r="D5788" s="1">
        <v>45867</v>
      </c>
      <c r="E5788">
        <v>99223</v>
      </c>
      <c r="F5788">
        <v>93000</v>
      </c>
      <c r="G5788" t="s">
        <v>3562</v>
      </c>
      <c r="H5788" s="34">
        <v>85281</v>
      </c>
      <c r="I5788" s="7">
        <v>72489</v>
      </c>
      <c r="J5788" s="7">
        <v>57398.22</v>
      </c>
      <c r="K5788" s="7">
        <v>13641</v>
      </c>
      <c r="L5788" s="7">
        <v>1449.78</v>
      </c>
      <c r="M5788" s="5">
        <v>0.02</v>
      </c>
      <c r="N5788" t="s">
        <v>16</v>
      </c>
      <c r="O5788" t="s">
        <v>27</v>
      </c>
      <c r="P5788" t="s">
        <v>58</v>
      </c>
      <c r="Q5788" t="s">
        <v>19</v>
      </c>
      <c r="R5788" t="s">
        <v>21</v>
      </c>
      <c r="S5788" t="s">
        <v>27</v>
      </c>
      <c r="T5788" t="s">
        <v>13311</v>
      </c>
      <c r="U5788" s="1">
        <v>45905</v>
      </c>
      <c r="V5788">
        <v>38</v>
      </c>
      <c r="W5788" t="str">
        <f t="shared" si="137"/>
        <v>30-59</v>
      </c>
    </row>
    <row r="5789" spans="1:23" x14ac:dyDescent="0.25">
      <c r="A5789" t="s">
        <v>6038</v>
      </c>
      <c r="B5789">
        <v>2110515043</v>
      </c>
      <c r="C5789">
        <v>7284417567</v>
      </c>
      <c r="D5789" s="1">
        <v>45894</v>
      </c>
      <c r="E5789">
        <v>99221</v>
      </c>
      <c r="F5789">
        <v>99204</v>
      </c>
      <c r="G5789" t="s">
        <v>198</v>
      </c>
      <c r="H5789" s="34">
        <v>21323</v>
      </c>
      <c r="I5789" s="7">
        <v>17485</v>
      </c>
      <c r="J5789" s="7">
        <v>12357.7</v>
      </c>
      <c r="K5789" s="7">
        <v>1980</v>
      </c>
      <c r="L5789" s="7">
        <v>3147.3</v>
      </c>
      <c r="M5789" s="5">
        <v>0.18</v>
      </c>
      <c r="N5789" t="s">
        <v>3141</v>
      </c>
      <c r="O5789" t="s">
        <v>27</v>
      </c>
      <c r="P5789" t="s">
        <v>3146</v>
      </c>
      <c r="Q5789" t="s">
        <v>32</v>
      </c>
      <c r="R5789" t="s">
        <v>26</v>
      </c>
      <c r="S5789" t="s">
        <v>21</v>
      </c>
      <c r="T5789" t="s">
        <v>13312</v>
      </c>
      <c r="U5789" s="1">
        <v>45936</v>
      </c>
      <c r="V5789">
        <v>42</v>
      </c>
      <c r="W5789" t="str">
        <f t="shared" si="137"/>
        <v>30-59</v>
      </c>
    </row>
    <row r="5790" spans="1:23" x14ac:dyDescent="0.25">
      <c r="A5790" t="s">
        <v>6039</v>
      </c>
      <c r="B5790">
        <v>8094267927</v>
      </c>
      <c r="C5790">
        <v>9502126789</v>
      </c>
      <c r="D5790" s="1">
        <v>45393</v>
      </c>
      <c r="E5790">
        <v>99223</v>
      </c>
      <c r="F5790">
        <v>71046</v>
      </c>
      <c r="G5790" t="s">
        <v>3176</v>
      </c>
      <c r="H5790" s="34">
        <v>19483</v>
      </c>
      <c r="I5790" s="7">
        <v>16561</v>
      </c>
      <c r="J5790" s="7">
        <v>16229.78</v>
      </c>
      <c r="K5790" s="7">
        <v>0</v>
      </c>
      <c r="L5790" s="7">
        <v>331.22</v>
      </c>
      <c r="M5790" s="5">
        <v>0.02</v>
      </c>
      <c r="N5790" t="s">
        <v>16</v>
      </c>
      <c r="O5790" t="s">
        <v>17</v>
      </c>
      <c r="P5790" t="s">
        <v>3148</v>
      </c>
      <c r="Q5790" t="s">
        <v>19</v>
      </c>
      <c r="R5790" t="s">
        <v>27</v>
      </c>
      <c r="S5790" t="s">
        <v>21</v>
      </c>
      <c r="T5790" t="s">
        <v>13310</v>
      </c>
      <c r="U5790" s="1">
        <v>45537</v>
      </c>
      <c r="V5790">
        <v>144</v>
      </c>
      <c r="W5790" t="str">
        <f t="shared" si="137"/>
        <v>120-149</v>
      </c>
    </row>
    <row r="5791" spans="1:23" x14ac:dyDescent="0.25">
      <c r="A5791" t="s">
        <v>6040</v>
      </c>
      <c r="B5791">
        <v>4385254630</v>
      </c>
      <c r="C5791">
        <v>4569210780</v>
      </c>
      <c r="D5791" s="1">
        <v>45698</v>
      </c>
      <c r="E5791">
        <v>99213</v>
      </c>
      <c r="F5791">
        <v>99202</v>
      </c>
      <c r="G5791" t="s">
        <v>362</v>
      </c>
      <c r="H5791" s="34">
        <v>91676</v>
      </c>
      <c r="I5791" s="7">
        <v>77925</v>
      </c>
      <c r="J5791" s="7">
        <v>70550.5</v>
      </c>
      <c r="K5791" s="7">
        <v>5816</v>
      </c>
      <c r="L5791" s="7">
        <v>1558.5</v>
      </c>
      <c r="M5791" s="5">
        <v>0.02</v>
      </c>
      <c r="N5791" t="s">
        <v>16</v>
      </c>
      <c r="O5791" t="s">
        <v>30</v>
      </c>
      <c r="P5791" t="s">
        <v>3146</v>
      </c>
      <c r="Q5791" t="s">
        <v>32</v>
      </c>
      <c r="R5791" t="s">
        <v>38</v>
      </c>
      <c r="S5791" t="s">
        <v>17</v>
      </c>
      <c r="T5791" t="s">
        <v>13312</v>
      </c>
      <c r="U5791" s="1">
        <v>45743</v>
      </c>
      <c r="V5791">
        <v>45</v>
      </c>
      <c r="W5791" t="str">
        <f t="shared" si="137"/>
        <v>30-59</v>
      </c>
    </row>
    <row r="5792" spans="1:23" x14ac:dyDescent="0.25">
      <c r="A5792" t="s">
        <v>6041</v>
      </c>
      <c r="B5792">
        <v>3159145819</v>
      </c>
      <c r="C5792">
        <v>336019576</v>
      </c>
      <c r="D5792" s="1">
        <v>45747</v>
      </c>
      <c r="E5792">
        <v>99231</v>
      </c>
      <c r="F5792">
        <v>99291</v>
      </c>
      <c r="G5792" t="s">
        <v>3482</v>
      </c>
      <c r="H5792" s="34">
        <v>56473</v>
      </c>
      <c r="I5792" s="7">
        <v>42355</v>
      </c>
      <c r="J5792" s="7">
        <v>20736.75</v>
      </c>
      <c r="K5792" s="7">
        <v>15265</v>
      </c>
      <c r="L5792" s="7">
        <v>6353.25</v>
      </c>
      <c r="M5792" s="5">
        <v>0.15</v>
      </c>
      <c r="N5792" t="s">
        <v>1139</v>
      </c>
      <c r="O5792" t="s">
        <v>27</v>
      </c>
      <c r="P5792" t="s">
        <v>31</v>
      </c>
      <c r="Q5792" t="s">
        <v>32</v>
      </c>
      <c r="R5792" t="s">
        <v>21</v>
      </c>
      <c r="S5792" t="s">
        <v>17</v>
      </c>
      <c r="T5792" t="s">
        <v>13311</v>
      </c>
      <c r="U5792" s="1">
        <v>45911</v>
      </c>
      <c r="V5792">
        <v>164</v>
      </c>
      <c r="W5792" t="str">
        <f t="shared" si="137"/>
        <v>150-179</v>
      </c>
    </row>
    <row r="5793" spans="1:23" x14ac:dyDescent="0.25">
      <c r="A5793" t="s">
        <v>6042</v>
      </c>
      <c r="B5793">
        <v>4777731667</v>
      </c>
      <c r="C5793">
        <v>8253291963</v>
      </c>
      <c r="D5793" s="1">
        <v>45480</v>
      </c>
      <c r="E5793">
        <v>99233</v>
      </c>
      <c r="F5793">
        <v>99214</v>
      </c>
      <c r="G5793" t="s">
        <v>174</v>
      </c>
      <c r="H5793" s="34">
        <v>23370</v>
      </c>
      <c r="I5793" s="7">
        <v>18696</v>
      </c>
      <c r="J5793" s="7">
        <v>14288.56</v>
      </c>
      <c r="K5793" s="7">
        <v>1790</v>
      </c>
      <c r="L5793" s="7">
        <v>2617.44</v>
      </c>
      <c r="M5793" s="5">
        <v>0.14000000000000001</v>
      </c>
      <c r="N5793" t="s">
        <v>1135</v>
      </c>
      <c r="O5793" t="s">
        <v>30</v>
      </c>
      <c r="P5793" t="s">
        <v>18</v>
      </c>
      <c r="Q5793" t="s">
        <v>19</v>
      </c>
      <c r="R5793" t="s">
        <v>43</v>
      </c>
      <c r="S5793" t="s">
        <v>21</v>
      </c>
      <c r="T5793" t="s">
        <v>13310</v>
      </c>
      <c r="U5793" s="1">
        <v>45511</v>
      </c>
      <c r="V5793">
        <v>31</v>
      </c>
      <c r="W5793" t="str">
        <f t="shared" si="137"/>
        <v>30-59</v>
      </c>
    </row>
    <row r="5794" spans="1:23" x14ac:dyDescent="0.25">
      <c r="A5794" t="s">
        <v>6043</v>
      </c>
      <c r="B5794">
        <v>9286133962</v>
      </c>
      <c r="C5794">
        <v>527069055</v>
      </c>
      <c r="D5794" s="1">
        <v>45517</v>
      </c>
      <c r="E5794">
        <v>99221</v>
      </c>
      <c r="F5794">
        <v>99214</v>
      </c>
      <c r="G5794" t="s">
        <v>293</v>
      </c>
      <c r="H5794" s="34">
        <v>98518</v>
      </c>
      <c r="I5794" s="7">
        <v>73889</v>
      </c>
      <c r="J5794" s="7">
        <v>52854.65</v>
      </c>
      <c r="K5794" s="7">
        <v>9951</v>
      </c>
      <c r="L5794" s="7">
        <v>11083.35</v>
      </c>
      <c r="M5794" s="5">
        <v>0.15</v>
      </c>
      <c r="N5794" t="s">
        <v>1139</v>
      </c>
      <c r="O5794" t="s">
        <v>30</v>
      </c>
      <c r="P5794" t="s">
        <v>25</v>
      </c>
      <c r="Q5794" t="s">
        <v>32</v>
      </c>
      <c r="R5794" t="s">
        <v>27</v>
      </c>
      <c r="S5794" t="s">
        <v>27</v>
      </c>
      <c r="T5794" t="s">
        <v>13312</v>
      </c>
      <c r="U5794" s="1">
        <v>45611</v>
      </c>
      <c r="V5794">
        <v>94</v>
      </c>
      <c r="W5794" t="str">
        <f t="shared" si="137"/>
        <v>90-119</v>
      </c>
    </row>
    <row r="5795" spans="1:23" x14ac:dyDescent="0.25">
      <c r="A5795" t="s">
        <v>6044</v>
      </c>
      <c r="B5795">
        <v>995115242</v>
      </c>
      <c r="C5795">
        <v>6841314188</v>
      </c>
      <c r="D5795" s="1">
        <v>45766</v>
      </c>
      <c r="E5795">
        <v>99232</v>
      </c>
      <c r="F5795">
        <v>99203</v>
      </c>
      <c r="G5795" t="s">
        <v>3490</v>
      </c>
      <c r="H5795" s="34">
        <v>60944</v>
      </c>
      <c r="I5795" s="7">
        <v>51802</v>
      </c>
      <c r="J5795" s="7">
        <v>45382.96</v>
      </c>
      <c r="K5795" s="7">
        <v>5383</v>
      </c>
      <c r="L5795" s="7">
        <v>1036.04</v>
      </c>
      <c r="M5795" s="5">
        <v>0.02</v>
      </c>
      <c r="N5795" t="s">
        <v>16</v>
      </c>
      <c r="O5795" t="s">
        <v>30</v>
      </c>
      <c r="P5795" t="s">
        <v>3146</v>
      </c>
      <c r="Q5795" t="s">
        <v>19</v>
      </c>
      <c r="R5795" t="s">
        <v>20</v>
      </c>
      <c r="S5795" t="s">
        <v>27</v>
      </c>
      <c r="T5795" t="s">
        <v>13312</v>
      </c>
      <c r="U5795" s="1">
        <v>45800</v>
      </c>
      <c r="V5795">
        <v>34</v>
      </c>
      <c r="W5795" t="str">
        <f t="shared" si="137"/>
        <v>30-59</v>
      </c>
    </row>
    <row r="5796" spans="1:23" x14ac:dyDescent="0.25">
      <c r="A5796" t="s">
        <v>6045</v>
      </c>
      <c r="B5796">
        <v>9894288605</v>
      </c>
      <c r="C5796">
        <v>6158970921</v>
      </c>
      <c r="D5796" s="1">
        <v>45740</v>
      </c>
      <c r="E5796">
        <v>99213</v>
      </c>
      <c r="F5796">
        <v>99214</v>
      </c>
      <c r="G5796" t="s">
        <v>3272</v>
      </c>
      <c r="H5796" s="34">
        <v>65201</v>
      </c>
      <c r="I5796" s="7">
        <v>55421</v>
      </c>
      <c r="J5796" s="7">
        <v>49986.58</v>
      </c>
      <c r="K5796" s="7">
        <v>4326</v>
      </c>
      <c r="L5796" s="7">
        <v>1108.42</v>
      </c>
      <c r="M5796" s="5">
        <v>0.02</v>
      </c>
      <c r="N5796" t="s">
        <v>16</v>
      </c>
      <c r="O5796" t="s">
        <v>30</v>
      </c>
      <c r="P5796" t="s">
        <v>3150</v>
      </c>
      <c r="Q5796" t="s">
        <v>19</v>
      </c>
      <c r="R5796" t="s">
        <v>26</v>
      </c>
      <c r="S5796" t="s">
        <v>17</v>
      </c>
      <c r="T5796" t="s">
        <v>13312</v>
      </c>
      <c r="U5796" s="1">
        <v>45796</v>
      </c>
      <c r="V5796">
        <v>56</v>
      </c>
      <c r="W5796" t="str">
        <f t="shared" si="137"/>
        <v>30-59</v>
      </c>
    </row>
    <row r="5797" spans="1:23" x14ac:dyDescent="0.25">
      <c r="A5797" t="s">
        <v>6046</v>
      </c>
      <c r="B5797">
        <v>5059299651</v>
      </c>
      <c r="C5797">
        <v>9664687638</v>
      </c>
      <c r="D5797" s="1">
        <v>45481</v>
      </c>
      <c r="E5797">
        <v>99232</v>
      </c>
      <c r="F5797">
        <v>99201</v>
      </c>
      <c r="G5797" t="s">
        <v>129</v>
      </c>
      <c r="H5797" s="34">
        <v>82528</v>
      </c>
      <c r="I5797" s="7">
        <v>61896</v>
      </c>
      <c r="J5797" s="7">
        <v>37812.6</v>
      </c>
      <c r="K5797" s="7">
        <v>14799</v>
      </c>
      <c r="L5797" s="7">
        <v>9284.4</v>
      </c>
      <c r="M5797" s="5">
        <v>0.15</v>
      </c>
      <c r="N5797" t="s">
        <v>1139</v>
      </c>
      <c r="O5797" t="s">
        <v>27</v>
      </c>
      <c r="P5797" t="s">
        <v>31</v>
      </c>
      <c r="Q5797" t="s">
        <v>19</v>
      </c>
      <c r="R5797" t="s">
        <v>38</v>
      </c>
      <c r="S5797" t="s">
        <v>21</v>
      </c>
      <c r="T5797" t="s">
        <v>13310</v>
      </c>
      <c r="U5797" s="1">
        <v>45567</v>
      </c>
      <c r="V5797">
        <v>86</v>
      </c>
      <c r="W5797" t="str">
        <f t="shared" si="137"/>
        <v>60-89</v>
      </c>
    </row>
    <row r="5798" spans="1:23" x14ac:dyDescent="0.25">
      <c r="A5798" t="s">
        <v>6047</v>
      </c>
      <c r="B5798">
        <v>8504850198</v>
      </c>
      <c r="C5798">
        <v>6930327774</v>
      </c>
      <c r="D5798" s="1">
        <v>45571</v>
      </c>
      <c r="E5798">
        <v>99222</v>
      </c>
      <c r="F5798">
        <v>99292</v>
      </c>
      <c r="G5798" t="s">
        <v>286</v>
      </c>
      <c r="H5798" s="34">
        <v>55286</v>
      </c>
      <c r="I5798" s="7">
        <v>39806</v>
      </c>
      <c r="J5798" s="7">
        <v>36621.519999999997</v>
      </c>
      <c r="K5798" s="7">
        <v>0</v>
      </c>
      <c r="L5798" s="7">
        <v>3184.48</v>
      </c>
      <c r="M5798" s="5">
        <v>0.08</v>
      </c>
      <c r="N5798" t="s">
        <v>24</v>
      </c>
      <c r="O5798" t="s">
        <v>17</v>
      </c>
      <c r="P5798" t="s">
        <v>3146</v>
      </c>
      <c r="Q5798" t="s">
        <v>19</v>
      </c>
      <c r="R5798" t="s">
        <v>21</v>
      </c>
      <c r="S5798" t="s">
        <v>27</v>
      </c>
      <c r="T5798" t="s">
        <v>13312</v>
      </c>
      <c r="U5798" s="1">
        <v>45655</v>
      </c>
      <c r="V5798">
        <v>84</v>
      </c>
      <c r="W5798" t="str">
        <f t="shared" si="137"/>
        <v>60-89</v>
      </c>
    </row>
    <row r="5799" spans="1:23" x14ac:dyDescent="0.25">
      <c r="A5799" t="s">
        <v>6048</v>
      </c>
      <c r="B5799">
        <v>9277716727</v>
      </c>
      <c r="C5799">
        <v>8170707925</v>
      </c>
      <c r="D5799" s="1">
        <v>45655</v>
      </c>
      <c r="E5799">
        <v>99238</v>
      </c>
      <c r="F5799">
        <v>99215</v>
      </c>
      <c r="G5799" t="s">
        <v>171</v>
      </c>
      <c r="H5799" s="34">
        <v>67602</v>
      </c>
      <c r="I5799" s="7">
        <v>54082</v>
      </c>
      <c r="J5799" s="7">
        <v>41434.519999999997</v>
      </c>
      <c r="K5799" s="7">
        <v>5076</v>
      </c>
      <c r="L5799" s="7">
        <v>7571.48</v>
      </c>
      <c r="M5799" s="5">
        <v>0.14000000000000001</v>
      </c>
      <c r="N5799" t="s">
        <v>1135</v>
      </c>
      <c r="O5799" t="s">
        <v>30</v>
      </c>
      <c r="P5799" t="s">
        <v>3146</v>
      </c>
      <c r="Q5799" t="s">
        <v>19</v>
      </c>
      <c r="R5799" t="s">
        <v>21</v>
      </c>
      <c r="S5799" t="s">
        <v>21</v>
      </c>
      <c r="T5799" t="s">
        <v>13311</v>
      </c>
      <c r="U5799" s="1">
        <v>45815</v>
      </c>
      <c r="V5799">
        <v>160</v>
      </c>
      <c r="W5799" t="str">
        <f t="shared" si="137"/>
        <v>150-179</v>
      </c>
    </row>
    <row r="5800" spans="1:23" x14ac:dyDescent="0.25">
      <c r="A5800" t="s">
        <v>6049</v>
      </c>
      <c r="B5800">
        <v>8285468584</v>
      </c>
      <c r="C5800">
        <v>3255982093</v>
      </c>
      <c r="D5800" s="1">
        <v>45438</v>
      </c>
      <c r="E5800">
        <v>99213</v>
      </c>
      <c r="F5800">
        <v>99201</v>
      </c>
      <c r="G5800" t="s">
        <v>3204</v>
      </c>
      <c r="H5800" s="34">
        <v>49750</v>
      </c>
      <c r="I5800" s="7">
        <v>37313</v>
      </c>
      <c r="J5800" s="7">
        <v>31716.05</v>
      </c>
      <c r="K5800" s="7">
        <v>0</v>
      </c>
      <c r="L5800" s="7">
        <v>5596.95</v>
      </c>
      <c r="M5800" s="5">
        <v>0.15</v>
      </c>
      <c r="N5800" t="s">
        <v>1139</v>
      </c>
      <c r="O5800" t="s">
        <v>17</v>
      </c>
      <c r="P5800" t="s">
        <v>25</v>
      </c>
      <c r="Q5800" t="s">
        <v>19</v>
      </c>
      <c r="R5800" t="s">
        <v>27</v>
      </c>
      <c r="S5800" t="s">
        <v>27</v>
      </c>
      <c r="T5800" t="s">
        <v>13310</v>
      </c>
      <c r="U5800" s="1">
        <v>45581</v>
      </c>
      <c r="V5800">
        <v>143</v>
      </c>
      <c r="W5800" t="str">
        <f t="shared" si="137"/>
        <v>120-149</v>
      </c>
    </row>
    <row r="5801" spans="1:23" x14ac:dyDescent="0.25">
      <c r="A5801" t="s">
        <v>6050</v>
      </c>
      <c r="B5801">
        <v>3726330519</v>
      </c>
      <c r="C5801">
        <v>7968421390</v>
      </c>
      <c r="D5801" s="1">
        <v>45590</v>
      </c>
      <c r="E5801">
        <v>99222</v>
      </c>
      <c r="F5801">
        <v>99284</v>
      </c>
      <c r="G5801" t="s">
        <v>593</v>
      </c>
      <c r="H5801" s="34">
        <v>47246</v>
      </c>
      <c r="I5801" s="7">
        <v>37324</v>
      </c>
      <c r="J5801" s="7">
        <v>27687.16</v>
      </c>
      <c r="K5801" s="7">
        <v>3665</v>
      </c>
      <c r="L5801" s="7">
        <v>5971.84</v>
      </c>
      <c r="M5801" s="5">
        <v>0.16</v>
      </c>
      <c r="N5801" t="s">
        <v>1138</v>
      </c>
      <c r="O5801" t="s">
        <v>30</v>
      </c>
      <c r="P5801" t="s">
        <v>18</v>
      </c>
      <c r="Q5801" t="s">
        <v>32</v>
      </c>
      <c r="R5801" t="s">
        <v>38</v>
      </c>
      <c r="S5801" t="s">
        <v>21</v>
      </c>
      <c r="T5801" t="s">
        <v>13312</v>
      </c>
      <c r="U5801" s="1">
        <v>45670</v>
      </c>
      <c r="V5801">
        <v>80</v>
      </c>
      <c r="W5801" t="str">
        <f t="shared" si="137"/>
        <v>60-89</v>
      </c>
    </row>
    <row r="5802" spans="1:23" x14ac:dyDescent="0.25">
      <c r="A5802" t="s">
        <v>6051</v>
      </c>
      <c r="B5802">
        <v>1966517747</v>
      </c>
      <c r="C5802">
        <v>2500513417</v>
      </c>
      <c r="D5802" s="1">
        <v>45400</v>
      </c>
      <c r="E5802">
        <v>99231</v>
      </c>
      <c r="F5802">
        <v>99291</v>
      </c>
      <c r="G5802" t="s">
        <v>3377</v>
      </c>
      <c r="H5802" s="34">
        <v>25678</v>
      </c>
      <c r="I5802" s="7">
        <v>20286</v>
      </c>
      <c r="J5802" s="7">
        <v>17040.240000000002</v>
      </c>
      <c r="K5802" s="7">
        <v>0</v>
      </c>
      <c r="L5802" s="7">
        <v>3245.76</v>
      </c>
      <c r="M5802" s="5">
        <v>0.16</v>
      </c>
      <c r="N5802" t="s">
        <v>1138</v>
      </c>
      <c r="O5802" t="s">
        <v>17</v>
      </c>
      <c r="P5802" t="s">
        <v>18</v>
      </c>
      <c r="Q5802" t="s">
        <v>32</v>
      </c>
      <c r="R5802" t="s">
        <v>20</v>
      </c>
      <c r="S5802" t="s">
        <v>21</v>
      </c>
      <c r="T5802" t="s">
        <v>13312</v>
      </c>
      <c r="U5802" s="1">
        <v>45534</v>
      </c>
      <c r="V5802">
        <v>134</v>
      </c>
      <c r="W5802" t="str">
        <f t="shared" si="137"/>
        <v>120-149</v>
      </c>
    </row>
    <row r="5803" spans="1:23" x14ac:dyDescent="0.25">
      <c r="A5803" t="s">
        <v>6052</v>
      </c>
      <c r="B5803">
        <v>3983201799</v>
      </c>
      <c r="C5803">
        <v>2494459894</v>
      </c>
      <c r="D5803" s="1">
        <v>45456</v>
      </c>
      <c r="E5803">
        <v>99213</v>
      </c>
      <c r="F5803">
        <v>99202</v>
      </c>
      <c r="G5803" t="s">
        <v>3377</v>
      </c>
      <c r="H5803" s="34">
        <v>41676</v>
      </c>
      <c r="I5803" s="7">
        <v>33341</v>
      </c>
      <c r="J5803" s="7">
        <v>28673.26</v>
      </c>
      <c r="K5803" s="7">
        <v>0</v>
      </c>
      <c r="L5803" s="7">
        <v>4667.74</v>
      </c>
      <c r="M5803" s="5">
        <v>0.14000000000000001</v>
      </c>
      <c r="N5803" t="s">
        <v>1135</v>
      </c>
      <c r="O5803" t="s">
        <v>17</v>
      </c>
      <c r="P5803" t="s">
        <v>18</v>
      </c>
      <c r="Q5803" t="s">
        <v>19</v>
      </c>
      <c r="R5803" t="s">
        <v>27</v>
      </c>
      <c r="S5803" t="s">
        <v>27</v>
      </c>
      <c r="T5803" t="s">
        <v>13311</v>
      </c>
      <c r="U5803" s="1">
        <v>45512</v>
      </c>
      <c r="V5803">
        <v>56</v>
      </c>
      <c r="W5803" t="str">
        <f t="shared" si="137"/>
        <v>30-59</v>
      </c>
    </row>
    <row r="5804" spans="1:23" x14ac:dyDescent="0.25">
      <c r="A5804" t="s">
        <v>6053</v>
      </c>
      <c r="B5804">
        <v>2554151093</v>
      </c>
      <c r="C5804">
        <v>8159379685</v>
      </c>
      <c r="D5804" s="1">
        <v>45914</v>
      </c>
      <c r="E5804">
        <v>99215</v>
      </c>
      <c r="F5804">
        <v>99292</v>
      </c>
      <c r="G5804" t="s">
        <v>140</v>
      </c>
      <c r="H5804" s="34">
        <v>99970</v>
      </c>
      <c r="I5804" s="7">
        <v>71978</v>
      </c>
      <c r="J5804" s="7">
        <v>66219.759999999995</v>
      </c>
      <c r="K5804" s="7">
        <v>0</v>
      </c>
      <c r="L5804" s="7">
        <v>5758.24</v>
      </c>
      <c r="M5804" s="5">
        <v>0.08</v>
      </c>
      <c r="N5804" t="s">
        <v>24</v>
      </c>
      <c r="O5804" t="s">
        <v>17</v>
      </c>
      <c r="P5804" t="s">
        <v>35</v>
      </c>
      <c r="Q5804" t="s">
        <v>32</v>
      </c>
      <c r="R5804" t="s">
        <v>20</v>
      </c>
      <c r="S5804" t="s">
        <v>21</v>
      </c>
      <c r="T5804" t="s">
        <v>13310</v>
      </c>
      <c r="U5804" s="1">
        <v>45966</v>
      </c>
      <c r="V5804">
        <v>52</v>
      </c>
      <c r="W5804" t="str">
        <f t="shared" si="137"/>
        <v>30-59</v>
      </c>
    </row>
    <row r="5805" spans="1:23" x14ac:dyDescent="0.25">
      <c r="A5805" t="s">
        <v>6054</v>
      </c>
      <c r="B5805">
        <v>818613867</v>
      </c>
      <c r="C5805">
        <v>4768689921</v>
      </c>
      <c r="D5805" s="1">
        <v>45910</v>
      </c>
      <c r="E5805">
        <v>99233</v>
      </c>
      <c r="F5805">
        <v>93000</v>
      </c>
      <c r="G5805" t="s">
        <v>3265</v>
      </c>
      <c r="H5805" s="34">
        <v>32216</v>
      </c>
      <c r="I5805" s="7">
        <v>27384</v>
      </c>
      <c r="J5805" s="7">
        <v>26836.32</v>
      </c>
      <c r="K5805" s="7">
        <v>0</v>
      </c>
      <c r="L5805" s="7">
        <v>547.67999999999995</v>
      </c>
      <c r="M5805" s="5">
        <v>0.02</v>
      </c>
      <c r="N5805" t="s">
        <v>16</v>
      </c>
      <c r="O5805" t="s">
        <v>17</v>
      </c>
      <c r="P5805" t="s">
        <v>55</v>
      </c>
      <c r="Q5805" t="s">
        <v>32</v>
      </c>
      <c r="R5805" t="s">
        <v>43</v>
      </c>
      <c r="S5805" t="s">
        <v>17</v>
      </c>
      <c r="T5805" t="s">
        <v>13311</v>
      </c>
      <c r="U5805" s="1">
        <v>45989</v>
      </c>
      <c r="V5805">
        <v>79</v>
      </c>
      <c r="W5805" t="str">
        <f t="shared" si="137"/>
        <v>60-89</v>
      </c>
    </row>
    <row r="5806" spans="1:23" x14ac:dyDescent="0.25">
      <c r="A5806" t="s">
        <v>6055</v>
      </c>
      <c r="B5806">
        <v>1940802341</v>
      </c>
      <c r="C5806">
        <v>1917290968</v>
      </c>
      <c r="D5806" s="1">
        <v>45295</v>
      </c>
      <c r="E5806">
        <v>99238</v>
      </c>
      <c r="F5806">
        <v>93000</v>
      </c>
      <c r="G5806" t="s">
        <v>288</v>
      </c>
      <c r="H5806" s="34">
        <v>30072</v>
      </c>
      <c r="I5806" s="7">
        <v>23757</v>
      </c>
      <c r="J5806" s="7">
        <v>19955.88</v>
      </c>
      <c r="K5806" s="7">
        <v>0</v>
      </c>
      <c r="L5806" s="7">
        <v>3801.12</v>
      </c>
      <c r="M5806" s="5">
        <v>0.16</v>
      </c>
      <c r="N5806" t="s">
        <v>1138</v>
      </c>
      <c r="O5806" t="s">
        <v>17</v>
      </c>
      <c r="P5806" t="s">
        <v>25</v>
      </c>
      <c r="Q5806" t="s">
        <v>32</v>
      </c>
      <c r="R5806" t="s">
        <v>27</v>
      </c>
      <c r="S5806" t="s">
        <v>21</v>
      </c>
      <c r="T5806" t="s">
        <v>13311</v>
      </c>
      <c r="U5806" s="1">
        <v>45342</v>
      </c>
      <c r="V5806">
        <v>47</v>
      </c>
      <c r="W5806" t="str">
        <f t="shared" si="137"/>
        <v>30-59</v>
      </c>
    </row>
    <row r="5807" spans="1:23" x14ac:dyDescent="0.25">
      <c r="A5807" t="s">
        <v>6056</v>
      </c>
      <c r="B5807">
        <v>1393908105</v>
      </c>
      <c r="C5807">
        <v>6241478217</v>
      </c>
      <c r="D5807" s="1">
        <v>45747</v>
      </c>
      <c r="E5807">
        <v>99222</v>
      </c>
      <c r="F5807">
        <v>99205</v>
      </c>
      <c r="G5807" t="s">
        <v>3208</v>
      </c>
      <c r="H5807" s="34">
        <v>53121</v>
      </c>
      <c r="I5807" s="7">
        <v>38247</v>
      </c>
      <c r="J5807" s="7">
        <v>33225.24</v>
      </c>
      <c r="K5807" s="7">
        <v>1962</v>
      </c>
      <c r="L5807" s="7">
        <v>3059.76</v>
      </c>
      <c r="M5807" s="5">
        <v>0.08</v>
      </c>
      <c r="N5807" t="s">
        <v>24</v>
      </c>
      <c r="O5807" t="s">
        <v>30</v>
      </c>
      <c r="P5807" t="s">
        <v>58</v>
      </c>
      <c r="Q5807" t="s">
        <v>19</v>
      </c>
      <c r="R5807" t="s">
        <v>26</v>
      </c>
      <c r="S5807" t="s">
        <v>27</v>
      </c>
      <c r="T5807" t="s">
        <v>13312</v>
      </c>
      <c r="U5807" s="1">
        <v>45823</v>
      </c>
      <c r="V5807">
        <v>76</v>
      </c>
      <c r="W5807" t="str">
        <f t="shared" si="137"/>
        <v>60-89</v>
      </c>
    </row>
    <row r="5808" spans="1:23" x14ac:dyDescent="0.25">
      <c r="A5808" t="s">
        <v>6057</v>
      </c>
      <c r="B5808">
        <v>2897051404</v>
      </c>
      <c r="C5808">
        <v>8390441170</v>
      </c>
      <c r="D5808" s="1">
        <v>45487</v>
      </c>
      <c r="E5808">
        <v>99222</v>
      </c>
      <c r="F5808">
        <v>99204</v>
      </c>
      <c r="G5808" t="s">
        <v>3482</v>
      </c>
      <c r="H5808" s="34">
        <v>63490</v>
      </c>
      <c r="I5808" s="7">
        <v>53967</v>
      </c>
      <c r="J5808" s="7">
        <v>33018.660000000003</v>
      </c>
      <c r="K5808" s="7">
        <v>19869</v>
      </c>
      <c r="L5808" s="7">
        <v>1079.3399999999999</v>
      </c>
      <c r="M5808" s="5">
        <v>0.02</v>
      </c>
      <c r="N5808" t="s">
        <v>16</v>
      </c>
      <c r="O5808" t="s">
        <v>27</v>
      </c>
      <c r="P5808" t="s">
        <v>3147</v>
      </c>
      <c r="Q5808" t="s">
        <v>19</v>
      </c>
      <c r="R5808" t="s">
        <v>21</v>
      </c>
      <c r="S5808" t="s">
        <v>17</v>
      </c>
      <c r="T5808" t="s">
        <v>13311</v>
      </c>
      <c r="U5808" s="1">
        <v>45546</v>
      </c>
      <c r="V5808">
        <v>59</v>
      </c>
      <c r="W5808" t="str">
        <f t="shared" si="137"/>
        <v>30-59</v>
      </c>
    </row>
    <row r="5809" spans="1:23" x14ac:dyDescent="0.25">
      <c r="A5809" t="s">
        <v>6058</v>
      </c>
      <c r="B5809">
        <v>6162213421</v>
      </c>
      <c r="C5809">
        <v>1960524661</v>
      </c>
      <c r="D5809" s="1">
        <v>45573</v>
      </c>
      <c r="E5809">
        <v>99215</v>
      </c>
      <c r="F5809">
        <v>99284</v>
      </c>
      <c r="G5809" t="s">
        <v>37</v>
      </c>
      <c r="H5809" s="34">
        <v>86080</v>
      </c>
      <c r="I5809" s="7">
        <v>73168</v>
      </c>
      <c r="J5809" s="7">
        <v>55611.64</v>
      </c>
      <c r="K5809" s="7">
        <v>16093</v>
      </c>
      <c r="L5809" s="7">
        <v>1463.36</v>
      </c>
      <c r="M5809" s="5">
        <v>0.02</v>
      </c>
      <c r="N5809" t="s">
        <v>16</v>
      </c>
      <c r="O5809" t="s">
        <v>27</v>
      </c>
      <c r="P5809" t="s">
        <v>3148</v>
      </c>
      <c r="Q5809" t="s">
        <v>19</v>
      </c>
      <c r="R5809" t="s">
        <v>26</v>
      </c>
      <c r="S5809" t="s">
        <v>21</v>
      </c>
      <c r="T5809" t="s">
        <v>13312</v>
      </c>
      <c r="U5809" s="1">
        <v>45751</v>
      </c>
      <c r="V5809">
        <v>178</v>
      </c>
      <c r="W5809" t="str">
        <f t="shared" si="137"/>
        <v>150-179</v>
      </c>
    </row>
    <row r="5810" spans="1:23" x14ac:dyDescent="0.25">
      <c r="A5810" t="s">
        <v>6059</v>
      </c>
      <c r="B5810">
        <v>7620415034</v>
      </c>
      <c r="C5810">
        <v>4514540056</v>
      </c>
      <c r="D5810" s="1">
        <v>45939</v>
      </c>
      <c r="E5810">
        <v>99222</v>
      </c>
      <c r="F5810">
        <v>99215</v>
      </c>
      <c r="G5810" t="s">
        <v>198</v>
      </c>
      <c r="H5810" s="34">
        <v>14916</v>
      </c>
      <c r="I5810" s="7">
        <v>9695</v>
      </c>
      <c r="J5810" s="7">
        <v>8531.6</v>
      </c>
      <c r="K5810" s="7">
        <v>0</v>
      </c>
      <c r="L5810" s="7">
        <v>1163.4000000000001</v>
      </c>
      <c r="M5810" s="5">
        <v>0.12</v>
      </c>
      <c r="N5810" t="s">
        <v>46</v>
      </c>
      <c r="O5810" t="s">
        <v>17</v>
      </c>
      <c r="P5810" t="s">
        <v>58</v>
      </c>
      <c r="Q5810" t="s">
        <v>19</v>
      </c>
      <c r="R5810" t="s">
        <v>21</v>
      </c>
      <c r="S5810" t="s">
        <v>17</v>
      </c>
      <c r="T5810" t="s">
        <v>13312</v>
      </c>
      <c r="U5810" s="1">
        <v>46031</v>
      </c>
      <c r="V5810">
        <v>92</v>
      </c>
      <c r="W5810" t="str">
        <f t="shared" si="137"/>
        <v>90-119</v>
      </c>
    </row>
    <row r="5811" spans="1:23" x14ac:dyDescent="0.25">
      <c r="A5811" t="s">
        <v>6060</v>
      </c>
      <c r="B5811">
        <v>1101993050</v>
      </c>
      <c r="C5811">
        <v>3708543948</v>
      </c>
      <c r="D5811" s="1">
        <v>45760</v>
      </c>
      <c r="E5811">
        <v>99214</v>
      </c>
      <c r="F5811">
        <v>99292</v>
      </c>
      <c r="G5811" t="s">
        <v>3309</v>
      </c>
      <c r="H5811" s="34">
        <v>50150</v>
      </c>
      <c r="I5811" s="7">
        <v>36108</v>
      </c>
      <c r="J5811" s="7">
        <v>28816.36</v>
      </c>
      <c r="K5811" s="7">
        <v>4403</v>
      </c>
      <c r="L5811" s="7">
        <v>2888.64</v>
      </c>
      <c r="M5811" s="5">
        <v>0.08</v>
      </c>
      <c r="N5811" t="s">
        <v>24</v>
      </c>
      <c r="O5811" t="s">
        <v>30</v>
      </c>
      <c r="P5811" t="s">
        <v>25</v>
      </c>
      <c r="Q5811" t="s">
        <v>32</v>
      </c>
      <c r="R5811" t="s">
        <v>38</v>
      </c>
      <c r="S5811" t="s">
        <v>27</v>
      </c>
      <c r="T5811" t="s">
        <v>13310</v>
      </c>
      <c r="U5811" s="1">
        <v>45926</v>
      </c>
      <c r="V5811">
        <v>166</v>
      </c>
      <c r="W5811" t="str">
        <f t="shared" si="137"/>
        <v>150-179</v>
      </c>
    </row>
    <row r="5812" spans="1:23" x14ac:dyDescent="0.25">
      <c r="A5812" t="s">
        <v>6061</v>
      </c>
      <c r="B5812">
        <v>1483820596</v>
      </c>
      <c r="C5812">
        <v>5401801183</v>
      </c>
      <c r="D5812" s="1">
        <v>45725</v>
      </c>
      <c r="E5812">
        <v>99214</v>
      </c>
      <c r="F5812">
        <v>99284</v>
      </c>
      <c r="G5812" t="s">
        <v>81</v>
      </c>
      <c r="H5812" s="34">
        <v>96333</v>
      </c>
      <c r="I5812" s="7">
        <v>62616</v>
      </c>
      <c r="J5812" s="7">
        <v>55102.080000000002</v>
      </c>
      <c r="K5812" s="7">
        <v>0</v>
      </c>
      <c r="L5812" s="7">
        <v>7513.92</v>
      </c>
      <c r="M5812" s="5">
        <v>0.12</v>
      </c>
      <c r="N5812" t="s">
        <v>46</v>
      </c>
      <c r="O5812" t="s">
        <v>17</v>
      </c>
      <c r="P5812" t="s">
        <v>55</v>
      </c>
      <c r="Q5812" t="s">
        <v>32</v>
      </c>
      <c r="R5812" t="s">
        <v>38</v>
      </c>
      <c r="S5812" t="s">
        <v>17</v>
      </c>
      <c r="T5812" t="s">
        <v>13312</v>
      </c>
      <c r="U5812" s="1">
        <v>45872</v>
      </c>
      <c r="V5812">
        <v>147</v>
      </c>
      <c r="W5812" t="str">
        <f t="shared" si="137"/>
        <v>120-149</v>
      </c>
    </row>
    <row r="5813" spans="1:23" x14ac:dyDescent="0.25">
      <c r="A5813" t="s">
        <v>6062</v>
      </c>
      <c r="B5813">
        <v>8558310279</v>
      </c>
      <c r="C5813">
        <v>7535186307</v>
      </c>
      <c r="D5813" s="1">
        <v>45720</v>
      </c>
      <c r="E5813">
        <v>99233</v>
      </c>
      <c r="F5813">
        <v>99202</v>
      </c>
      <c r="G5813" t="s">
        <v>67</v>
      </c>
      <c r="H5813" s="34">
        <v>81229</v>
      </c>
      <c r="I5813" s="7">
        <v>63359</v>
      </c>
      <c r="J5813" s="7">
        <v>40280.199999999997</v>
      </c>
      <c r="K5813" s="7">
        <v>10407</v>
      </c>
      <c r="L5813" s="7">
        <v>12671.8</v>
      </c>
      <c r="M5813" s="5">
        <v>0.2</v>
      </c>
      <c r="N5813" t="s">
        <v>3140</v>
      </c>
      <c r="O5813" t="s">
        <v>27</v>
      </c>
      <c r="P5813" t="s">
        <v>35</v>
      </c>
      <c r="Q5813" t="s">
        <v>19</v>
      </c>
      <c r="R5813" t="s">
        <v>27</v>
      </c>
      <c r="S5813" t="s">
        <v>17</v>
      </c>
      <c r="T5813" t="s">
        <v>13311</v>
      </c>
      <c r="U5813" s="1">
        <v>45824</v>
      </c>
      <c r="V5813">
        <v>104</v>
      </c>
      <c r="W5813" t="str">
        <f t="shared" si="137"/>
        <v>90-119</v>
      </c>
    </row>
    <row r="5814" spans="1:23" x14ac:dyDescent="0.25">
      <c r="A5814" t="s">
        <v>6063</v>
      </c>
      <c r="B5814">
        <v>7783780551</v>
      </c>
      <c r="C5814">
        <v>4342469837</v>
      </c>
      <c r="D5814" s="1">
        <v>45693</v>
      </c>
      <c r="E5814">
        <v>99213</v>
      </c>
      <c r="F5814">
        <v>99212</v>
      </c>
      <c r="G5814" t="s">
        <v>3265</v>
      </c>
      <c r="H5814" s="34">
        <v>46021</v>
      </c>
      <c r="I5814" s="7">
        <v>33135</v>
      </c>
      <c r="J5814" s="7">
        <v>30484.2</v>
      </c>
      <c r="K5814" s="7">
        <v>0</v>
      </c>
      <c r="L5814" s="7">
        <v>2650.8</v>
      </c>
      <c r="M5814" s="5">
        <v>0.08</v>
      </c>
      <c r="N5814" t="s">
        <v>24</v>
      </c>
      <c r="O5814" t="s">
        <v>17</v>
      </c>
      <c r="P5814" t="s">
        <v>40</v>
      </c>
      <c r="Q5814" t="s">
        <v>19</v>
      </c>
      <c r="R5814" t="s">
        <v>38</v>
      </c>
      <c r="S5814" t="s">
        <v>17</v>
      </c>
      <c r="T5814" t="s">
        <v>13312</v>
      </c>
      <c r="U5814" s="1">
        <v>45818</v>
      </c>
      <c r="V5814">
        <v>125</v>
      </c>
      <c r="W5814" t="str">
        <f t="shared" si="137"/>
        <v>120-149</v>
      </c>
    </row>
    <row r="5815" spans="1:23" x14ac:dyDescent="0.25">
      <c r="A5815" t="s">
        <v>6064</v>
      </c>
      <c r="B5815">
        <v>5694276604</v>
      </c>
      <c r="C5815">
        <v>923455871</v>
      </c>
      <c r="D5815" s="1">
        <v>45543</v>
      </c>
      <c r="E5815">
        <v>99221</v>
      </c>
      <c r="F5815">
        <v>99203</v>
      </c>
      <c r="G5815" t="s">
        <v>3161</v>
      </c>
      <c r="H5815" s="34">
        <v>24399</v>
      </c>
      <c r="I5815" s="7">
        <v>19031</v>
      </c>
      <c r="J5815" s="7">
        <v>12621.8</v>
      </c>
      <c r="K5815" s="7">
        <v>2603</v>
      </c>
      <c r="L5815" s="7">
        <v>3806.2</v>
      </c>
      <c r="M5815" s="5">
        <v>0.2</v>
      </c>
      <c r="N5815" t="s">
        <v>3140</v>
      </c>
      <c r="O5815" t="s">
        <v>30</v>
      </c>
      <c r="P5815" t="s">
        <v>31</v>
      </c>
      <c r="Q5815" t="s">
        <v>19</v>
      </c>
      <c r="R5815" t="s">
        <v>43</v>
      </c>
      <c r="S5815" t="s">
        <v>27</v>
      </c>
      <c r="T5815" t="s">
        <v>13310</v>
      </c>
      <c r="U5815" s="1">
        <v>45699</v>
      </c>
      <c r="V5815">
        <v>156</v>
      </c>
      <c r="W5815" t="str">
        <f t="shared" si="137"/>
        <v>150-179</v>
      </c>
    </row>
    <row r="5816" spans="1:23" x14ac:dyDescent="0.25">
      <c r="A5816" t="s">
        <v>6065</v>
      </c>
      <c r="B5816">
        <v>6815071807</v>
      </c>
      <c r="C5816">
        <v>370371042</v>
      </c>
      <c r="D5816" s="1">
        <v>45298</v>
      </c>
      <c r="E5816">
        <v>99215</v>
      </c>
      <c r="F5816">
        <v>99203</v>
      </c>
      <c r="G5816" t="s">
        <v>222</v>
      </c>
      <c r="H5816" s="34">
        <v>95415</v>
      </c>
      <c r="I5816" s="7">
        <v>78240</v>
      </c>
      <c r="J5816" s="7">
        <v>43703.8</v>
      </c>
      <c r="K5816" s="7">
        <v>20453</v>
      </c>
      <c r="L5816" s="7">
        <v>14083.2</v>
      </c>
      <c r="M5816" s="5">
        <v>0.18</v>
      </c>
      <c r="N5816" t="s">
        <v>3141</v>
      </c>
      <c r="O5816" t="s">
        <v>27</v>
      </c>
      <c r="P5816" t="s">
        <v>40</v>
      </c>
      <c r="Q5816" t="s">
        <v>32</v>
      </c>
      <c r="R5816" t="s">
        <v>21</v>
      </c>
      <c r="S5816" t="s">
        <v>17</v>
      </c>
      <c r="T5816" t="s">
        <v>13312</v>
      </c>
      <c r="U5816" s="1">
        <v>45335</v>
      </c>
      <c r="V5816">
        <v>37</v>
      </c>
      <c r="W5816" t="str">
        <f t="shared" si="137"/>
        <v>30-59</v>
      </c>
    </row>
    <row r="5817" spans="1:23" x14ac:dyDescent="0.25">
      <c r="A5817" t="s">
        <v>6066</v>
      </c>
      <c r="B5817">
        <v>1299512702</v>
      </c>
      <c r="C5817">
        <v>7985382708</v>
      </c>
      <c r="D5817" s="1">
        <v>45956</v>
      </c>
      <c r="E5817">
        <v>99233</v>
      </c>
      <c r="F5817">
        <v>85025</v>
      </c>
      <c r="G5817" t="s">
        <v>362</v>
      </c>
      <c r="H5817" s="34">
        <v>91196</v>
      </c>
      <c r="I5817" s="7">
        <v>65661</v>
      </c>
      <c r="J5817" s="7">
        <v>45105.120000000003</v>
      </c>
      <c r="K5817" s="7">
        <v>15303</v>
      </c>
      <c r="L5817" s="7">
        <v>5252.88</v>
      </c>
      <c r="M5817" s="5">
        <v>0.08</v>
      </c>
      <c r="N5817" t="s">
        <v>24</v>
      </c>
      <c r="O5817" t="s">
        <v>27</v>
      </c>
      <c r="P5817" t="s">
        <v>3148</v>
      </c>
      <c r="Q5817" t="s">
        <v>32</v>
      </c>
      <c r="R5817" t="s">
        <v>38</v>
      </c>
      <c r="S5817" t="s">
        <v>21</v>
      </c>
      <c r="T5817" t="s">
        <v>13310</v>
      </c>
      <c r="U5817" s="1">
        <v>46129</v>
      </c>
      <c r="V5817">
        <v>173</v>
      </c>
      <c r="W5817" t="str">
        <f t="shared" si="137"/>
        <v>150-179</v>
      </c>
    </row>
    <row r="5818" spans="1:23" x14ac:dyDescent="0.25">
      <c r="A5818" t="s">
        <v>6067</v>
      </c>
      <c r="B5818">
        <v>3931488158</v>
      </c>
      <c r="C5818">
        <v>108243322</v>
      </c>
      <c r="D5818" s="1">
        <v>45368</v>
      </c>
      <c r="E5818">
        <v>99215</v>
      </c>
      <c r="F5818">
        <v>36415</v>
      </c>
      <c r="G5818" t="s">
        <v>171</v>
      </c>
      <c r="H5818" s="34">
        <v>48117</v>
      </c>
      <c r="I5818" s="7">
        <v>36088</v>
      </c>
      <c r="J5818" s="7">
        <v>23593.8</v>
      </c>
      <c r="K5818" s="7">
        <v>7081</v>
      </c>
      <c r="L5818" s="7">
        <v>5413.2</v>
      </c>
      <c r="M5818" s="5">
        <v>0.15</v>
      </c>
      <c r="N5818" t="s">
        <v>1139</v>
      </c>
      <c r="O5818" t="s">
        <v>27</v>
      </c>
      <c r="P5818" t="s">
        <v>35</v>
      </c>
      <c r="Q5818" t="s">
        <v>19</v>
      </c>
      <c r="R5818" t="s">
        <v>27</v>
      </c>
      <c r="S5818" t="s">
        <v>21</v>
      </c>
      <c r="T5818" t="s">
        <v>13312</v>
      </c>
      <c r="U5818" s="1">
        <v>45500</v>
      </c>
      <c r="V5818">
        <v>132</v>
      </c>
      <c r="W5818" t="str">
        <f t="shared" si="137"/>
        <v>120-149</v>
      </c>
    </row>
    <row r="5819" spans="1:23" x14ac:dyDescent="0.25">
      <c r="A5819" t="s">
        <v>6068</v>
      </c>
      <c r="B5819">
        <v>4075750551</v>
      </c>
      <c r="C5819">
        <v>6707514460</v>
      </c>
      <c r="D5819" s="1">
        <v>45907</v>
      </c>
      <c r="E5819">
        <v>99213</v>
      </c>
      <c r="F5819">
        <v>99201</v>
      </c>
      <c r="G5819" t="s">
        <v>3202</v>
      </c>
      <c r="H5819" s="34">
        <v>87314</v>
      </c>
      <c r="I5819" s="7">
        <v>68978</v>
      </c>
      <c r="J5819" s="7">
        <v>57941.52</v>
      </c>
      <c r="K5819" s="7">
        <v>0</v>
      </c>
      <c r="L5819" s="7">
        <v>11036.48</v>
      </c>
      <c r="M5819" s="5">
        <v>0.16</v>
      </c>
      <c r="N5819" t="s">
        <v>1138</v>
      </c>
      <c r="O5819" t="s">
        <v>17</v>
      </c>
      <c r="P5819" t="s">
        <v>25</v>
      </c>
      <c r="Q5819" t="s">
        <v>32</v>
      </c>
      <c r="R5819" t="s">
        <v>26</v>
      </c>
      <c r="S5819" t="s">
        <v>17</v>
      </c>
      <c r="T5819" t="s">
        <v>13311</v>
      </c>
      <c r="U5819" s="1">
        <v>46037</v>
      </c>
      <c r="V5819">
        <v>130</v>
      </c>
      <c r="W5819" t="str">
        <f t="shared" si="137"/>
        <v>120-149</v>
      </c>
    </row>
    <row r="5820" spans="1:23" x14ac:dyDescent="0.25">
      <c r="A5820" t="s">
        <v>6069</v>
      </c>
      <c r="B5820">
        <v>3288212619</v>
      </c>
      <c r="C5820">
        <v>4479228490</v>
      </c>
      <c r="D5820" s="1">
        <v>45335</v>
      </c>
      <c r="E5820">
        <v>99215</v>
      </c>
      <c r="F5820">
        <v>99203</v>
      </c>
      <c r="G5820" t="s">
        <v>270</v>
      </c>
      <c r="H5820" s="34">
        <v>69332</v>
      </c>
      <c r="I5820" s="7">
        <v>45066</v>
      </c>
      <c r="J5820" s="7">
        <v>31156.080000000002</v>
      </c>
      <c r="K5820" s="7">
        <v>8502</v>
      </c>
      <c r="L5820" s="7">
        <v>5407.92</v>
      </c>
      <c r="M5820" s="5">
        <v>0.12</v>
      </c>
      <c r="N5820" t="s">
        <v>46</v>
      </c>
      <c r="O5820" t="s">
        <v>27</v>
      </c>
      <c r="P5820" t="s">
        <v>25</v>
      </c>
      <c r="Q5820" t="s">
        <v>19</v>
      </c>
      <c r="R5820" t="s">
        <v>27</v>
      </c>
      <c r="S5820" t="s">
        <v>27</v>
      </c>
      <c r="T5820" t="s">
        <v>13312</v>
      </c>
      <c r="U5820" s="1">
        <v>45416</v>
      </c>
      <c r="V5820">
        <v>81</v>
      </c>
      <c r="W5820" t="str">
        <f t="shared" si="137"/>
        <v>60-89</v>
      </c>
    </row>
    <row r="5821" spans="1:23" x14ac:dyDescent="0.25">
      <c r="A5821" t="s">
        <v>6070</v>
      </c>
      <c r="B5821">
        <v>2777352075</v>
      </c>
      <c r="C5821">
        <v>7282121421</v>
      </c>
      <c r="D5821" s="1">
        <v>45811</v>
      </c>
      <c r="E5821">
        <v>99231</v>
      </c>
      <c r="F5821">
        <v>99205</v>
      </c>
      <c r="G5821" t="s">
        <v>3598</v>
      </c>
      <c r="H5821" s="34">
        <v>85604</v>
      </c>
      <c r="I5821" s="7">
        <v>55643</v>
      </c>
      <c r="J5821" s="7">
        <v>41253.839999999997</v>
      </c>
      <c r="K5821" s="7">
        <v>7712</v>
      </c>
      <c r="L5821" s="7">
        <v>6677.16</v>
      </c>
      <c r="M5821" s="5">
        <v>0.12</v>
      </c>
      <c r="N5821" t="s">
        <v>46</v>
      </c>
      <c r="O5821" t="s">
        <v>30</v>
      </c>
      <c r="P5821" t="s">
        <v>3148</v>
      </c>
      <c r="Q5821" t="s">
        <v>32</v>
      </c>
      <c r="R5821" t="s">
        <v>43</v>
      </c>
      <c r="S5821" t="s">
        <v>21</v>
      </c>
      <c r="T5821" t="s">
        <v>13311</v>
      </c>
      <c r="U5821" s="1">
        <v>45956</v>
      </c>
      <c r="V5821">
        <v>145</v>
      </c>
      <c r="W5821" t="str">
        <f t="shared" si="137"/>
        <v>120-149</v>
      </c>
    </row>
    <row r="5822" spans="1:23" x14ac:dyDescent="0.25">
      <c r="A5822" t="s">
        <v>6071</v>
      </c>
      <c r="B5822">
        <v>2586746891</v>
      </c>
      <c r="C5822">
        <v>4580669908</v>
      </c>
      <c r="D5822" s="1">
        <v>45304</v>
      </c>
      <c r="E5822">
        <v>99213</v>
      </c>
      <c r="F5822">
        <v>81000</v>
      </c>
      <c r="G5822" t="s">
        <v>3258</v>
      </c>
      <c r="H5822" s="34">
        <v>52794</v>
      </c>
      <c r="I5822" s="7">
        <v>38012</v>
      </c>
      <c r="J5822" s="7">
        <v>34971.040000000001</v>
      </c>
      <c r="K5822" s="7">
        <v>0</v>
      </c>
      <c r="L5822" s="7">
        <v>3040.96</v>
      </c>
      <c r="M5822" s="5">
        <v>0.08</v>
      </c>
      <c r="N5822" t="s">
        <v>24</v>
      </c>
      <c r="O5822" t="s">
        <v>17</v>
      </c>
      <c r="P5822" t="s">
        <v>18</v>
      </c>
      <c r="Q5822" t="s">
        <v>32</v>
      </c>
      <c r="R5822" t="s">
        <v>26</v>
      </c>
      <c r="S5822" t="s">
        <v>27</v>
      </c>
      <c r="T5822" t="s">
        <v>13312</v>
      </c>
      <c r="U5822" s="1">
        <v>45420</v>
      </c>
      <c r="V5822">
        <v>116</v>
      </c>
      <c r="W5822" t="str">
        <f t="shared" si="137"/>
        <v>90-119</v>
      </c>
    </row>
    <row r="5823" spans="1:23" x14ac:dyDescent="0.25">
      <c r="A5823" t="s">
        <v>6072</v>
      </c>
      <c r="B5823">
        <v>5849525885</v>
      </c>
      <c r="C5823">
        <v>589514340</v>
      </c>
      <c r="D5823" s="1">
        <v>45357</v>
      </c>
      <c r="E5823">
        <v>99223</v>
      </c>
      <c r="F5823">
        <v>99291</v>
      </c>
      <c r="G5823" t="s">
        <v>3352</v>
      </c>
      <c r="H5823" s="34">
        <v>58531</v>
      </c>
      <c r="I5823" s="7">
        <v>45654</v>
      </c>
      <c r="J5823" s="7">
        <v>32688.199999999997</v>
      </c>
      <c r="K5823" s="7">
        <v>3835</v>
      </c>
      <c r="L5823" s="7">
        <v>9130.7999999999993</v>
      </c>
      <c r="M5823" s="5">
        <v>0.2</v>
      </c>
      <c r="N5823" t="s">
        <v>3140</v>
      </c>
      <c r="O5823" t="s">
        <v>30</v>
      </c>
      <c r="P5823" t="s">
        <v>58</v>
      </c>
      <c r="Q5823" t="s">
        <v>19</v>
      </c>
      <c r="R5823" t="s">
        <v>26</v>
      </c>
      <c r="S5823" t="s">
        <v>27</v>
      </c>
      <c r="T5823" t="s">
        <v>13310</v>
      </c>
      <c r="U5823" s="1">
        <v>45407</v>
      </c>
      <c r="V5823">
        <v>50</v>
      </c>
      <c r="W5823" t="str">
        <f t="shared" si="137"/>
        <v>30-59</v>
      </c>
    </row>
    <row r="5824" spans="1:23" x14ac:dyDescent="0.25">
      <c r="A5824" t="s">
        <v>6073</v>
      </c>
      <c r="B5824">
        <v>3310067356</v>
      </c>
      <c r="C5824">
        <v>7584934630</v>
      </c>
      <c r="D5824" s="1">
        <v>45797</v>
      </c>
      <c r="E5824">
        <v>99214</v>
      </c>
      <c r="F5824">
        <v>99291</v>
      </c>
      <c r="G5824" t="s">
        <v>94</v>
      </c>
      <c r="H5824" s="34">
        <v>39554</v>
      </c>
      <c r="I5824" s="7">
        <v>28479</v>
      </c>
      <c r="J5824" s="7">
        <v>26200.68</v>
      </c>
      <c r="K5824" s="7">
        <v>0</v>
      </c>
      <c r="L5824" s="7">
        <v>2278.3200000000002</v>
      </c>
      <c r="M5824" s="5">
        <v>0.08</v>
      </c>
      <c r="N5824" t="s">
        <v>24</v>
      </c>
      <c r="O5824" t="s">
        <v>17</v>
      </c>
      <c r="P5824" t="s">
        <v>3149</v>
      </c>
      <c r="Q5824" t="s">
        <v>19</v>
      </c>
      <c r="R5824" t="s">
        <v>26</v>
      </c>
      <c r="S5824" t="s">
        <v>21</v>
      </c>
      <c r="T5824" t="s">
        <v>13312</v>
      </c>
      <c r="U5824" s="1">
        <v>45884</v>
      </c>
      <c r="V5824">
        <v>87</v>
      </c>
      <c r="W5824" t="str">
        <f t="shared" si="137"/>
        <v>60-89</v>
      </c>
    </row>
    <row r="5825" spans="1:23" x14ac:dyDescent="0.25">
      <c r="A5825" t="s">
        <v>6074</v>
      </c>
      <c r="B5825">
        <v>6677951620</v>
      </c>
      <c r="C5825">
        <v>5044762883</v>
      </c>
      <c r="D5825" s="1">
        <v>45569</v>
      </c>
      <c r="E5825">
        <v>99213</v>
      </c>
      <c r="F5825">
        <v>99212</v>
      </c>
      <c r="G5825" t="s">
        <v>3394</v>
      </c>
      <c r="H5825" s="34">
        <v>83923</v>
      </c>
      <c r="I5825" s="7">
        <v>62942</v>
      </c>
      <c r="J5825" s="7">
        <v>46452.7</v>
      </c>
      <c r="K5825" s="7">
        <v>7048</v>
      </c>
      <c r="L5825" s="7">
        <v>9441.2999999999993</v>
      </c>
      <c r="M5825" s="5">
        <v>0.15</v>
      </c>
      <c r="N5825" t="s">
        <v>1139</v>
      </c>
      <c r="O5825" t="s">
        <v>27</v>
      </c>
      <c r="P5825" t="s">
        <v>97</v>
      </c>
      <c r="Q5825" t="s">
        <v>19</v>
      </c>
      <c r="R5825" t="s">
        <v>43</v>
      </c>
      <c r="S5825" t="s">
        <v>27</v>
      </c>
      <c r="T5825" t="s">
        <v>13310</v>
      </c>
      <c r="U5825" s="1">
        <v>45639</v>
      </c>
      <c r="V5825">
        <v>70</v>
      </c>
      <c r="W5825" t="str">
        <f t="shared" si="137"/>
        <v>60-89</v>
      </c>
    </row>
    <row r="5826" spans="1:23" x14ac:dyDescent="0.25">
      <c r="A5826" t="s">
        <v>6075</v>
      </c>
      <c r="B5826">
        <v>4083625870</v>
      </c>
      <c r="C5826">
        <v>8248224815</v>
      </c>
      <c r="D5826" s="1">
        <v>45960</v>
      </c>
      <c r="E5826">
        <v>99238</v>
      </c>
      <c r="F5826">
        <v>99213</v>
      </c>
      <c r="G5826" t="s">
        <v>3158</v>
      </c>
      <c r="H5826" s="34">
        <v>30040</v>
      </c>
      <c r="I5826" s="7">
        <v>21629</v>
      </c>
      <c r="J5826" s="7">
        <v>19898.68</v>
      </c>
      <c r="K5826" s="7">
        <v>0</v>
      </c>
      <c r="L5826" s="7">
        <v>1730.32</v>
      </c>
      <c r="M5826" s="5">
        <v>0.08</v>
      </c>
      <c r="N5826" t="s">
        <v>24</v>
      </c>
      <c r="O5826" t="s">
        <v>17</v>
      </c>
      <c r="P5826" t="s">
        <v>58</v>
      </c>
      <c r="Q5826" t="s">
        <v>32</v>
      </c>
      <c r="R5826" t="s">
        <v>20</v>
      </c>
      <c r="S5826" t="s">
        <v>27</v>
      </c>
      <c r="T5826" t="s">
        <v>13311</v>
      </c>
      <c r="U5826" s="1">
        <v>46027</v>
      </c>
      <c r="V5826">
        <v>67</v>
      </c>
      <c r="W5826" t="str">
        <f t="shared" si="137"/>
        <v>60-89</v>
      </c>
    </row>
    <row r="5827" spans="1:23" x14ac:dyDescent="0.25">
      <c r="A5827" t="s">
        <v>6076</v>
      </c>
      <c r="B5827">
        <v>9876640778</v>
      </c>
      <c r="C5827">
        <v>8613889793</v>
      </c>
      <c r="D5827" s="1">
        <v>45520</v>
      </c>
      <c r="E5827">
        <v>99213</v>
      </c>
      <c r="F5827">
        <v>99211</v>
      </c>
      <c r="G5827" t="s">
        <v>3702</v>
      </c>
      <c r="H5827" s="34">
        <v>88824</v>
      </c>
      <c r="I5827" s="7">
        <v>75500</v>
      </c>
      <c r="J5827" s="7">
        <v>62130</v>
      </c>
      <c r="K5827" s="7">
        <v>11860</v>
      </c>
      <c r="L5827" s="7">
        <v>1510</v>
      </c>
      <c r="M5827" s="5">
        <v>0.02</v>
      </c>
      <c r="N5827" t="s">
        <v>16</v>
      </c>
      <c r="O5827" t="s">
        <v>30</v>
      </c>
      <c r="P5827" t="s">
        <v>3148</v>
      </c>
      <c r="Q5827" t="s">
        <v>19</v>
      </c>
      <c r="R5827" t="s">
        <v>20</v>
      </c>
      <c r="S5827" t="s">
        <v>17</v>
      </c>
      <c r="T5827" t="s">
        <v>13311</v>
      </c>
      <c r="U5827" s="1">
        <v>45569</v>
      </c>
      <c r="V5827">
        <v>49</v>
      </c>
      <c r="W5827" t="str">
        <f t="shared" ref="W5827:W5890" si="138">IF(V5827="","",IF(V5827&lt;30,"0-29",IF(V5827&lt;60,"30-59",IF(V5827&lt;90,"60-89",IF(V5827&lt;120,"90-119",IF(V5827&lt;150,"120-149",IF(V5827&lt;180,"150-179",IF(V5827&lt;210,"180-209",IF(V5827&lt;240,"210-239",IF(V5827&lt;270,"240-269",IF(V5827&lt;300,"270-299",IF(V5827&lt;330,"300-329",IF(V5827&lt;360,"330-359","360+")))))))))))))</f>
        <v>30-59</v>
      </c>
    </row>
    <row r="5828" spans="1:23" x14ac:dyDescent="0.25">
      <c r="A5828" t="s">
        <v>6077</v>
      </c>
      <c r="B5828">
        <v>2537114613</v>
      </c>
      <c r="C5828">
        <v>2720355535</v>
      </c>
      <c r="D5828" s="1">
        <v>45623</v>
      </c>
      <c r="E5828">
        <v>99238</v>
      </c>
      <c r="F5828">
        <v>99282</v>
      </c>
      <c r="G5828" t="s">
        <v>127</v>
      </c>
      <c r="H5828" s="34">
        <v>95635</v>
      </c>
      <c r="I5828" s="7">
        <v>71726</v>
      </c>
      <c r="J5828" s="7">
        <v>51613.1</v>
      </c>
      <c r="K5828" s="7">
        <v>9354</v>
      </c>
      <c r="L5828" s="7">
        <v>10758.9</v>
      </c>
      <c r="M5828" s="5">
        <v>0.15</v>
      </c>
      <c r="N5828" t="s">
        <v>1139</v>
      </c>
      <c r="O5828" t="s">
        <v>30</v>
      </c>
      <c r="P5828" t="s">
        <v>3150</v>
      </c>
      <c r="Q5828" t="s">
        <v>19</v>
      </c>
      <c r="R5828" t="s">
        <v>43</v>
      </c>
      <c r="S5828" t="s">
        <v>27</v>
      </c>
      <c r="T5828" t="s">
        <v>13312</v>
      </c>
      <c r="U5828" s="1">
        <v>45750</v>
      </c>
      <c r="V5828">
        <v>127</v>
      </c>
      <c r="W5828" t="str">
        <f t="shared" si="138"/>
        <v>120-149</v>
      </c>
    </row>
    <row r="5829" spans="1:23" x14ac:dyDescent="0.25">
      <c r="A5829" t="s">
        <v>6078</v>
      </c>
      <c r="B5829">
        <v>5964559459</v>
      </c>
      <c r="C5829">
        <v>5752128448</v>
      </c>
      <c r="D5829" s="1">
        <v>45420</v>
      </c>
      <c r="E5829">
        <v>99232</v>
      </c>
      <c r="F5829">
        <v>99284</v>
      </c>
      <c r="G5829" t="s">
        <v>85</v>
      </c>
      <c r="H5829" s="34">
        <v>83810</v>
      </c>
      <c r="I5829" s="7">
        <v>67048</v>
      </c>
      <c r="J5829" s="7">
        <v>50374.28</v>
      </c>
      <c r="K5829" s="7">
        <v>7287</v>
      </c>
      <c r="L5829" s="7">
        <v>9386.7199999999993</v>
      </c>
      <c r="M5829" s="5">
        <v>0.14000000000000001</v>
      </c>
      <c r="N5829" t="s">
        <v>1135</v>
      </c>
      <c r="O5829" t="s">
        <v>30</v>
      </c>
      <c r="P5829" t="s">
        <v>3146</v>
      </c>
      <c r="Q5829" t="s">
        <v>19</v>
      </c>
      <c r="R5829" t="s">
        <v>43</v>
      </c>
      <c r="S5829" t="s">
        <v>27</v>
      </c>
      <c r="T5829" t="s">
        <v>13311</v>
      </c>
      <c r="U5829" s="1">
        <v>45559</v>
      </c>
      <c r="V5829">
        <v>139</v>
      </c>
      <c r="W5829" t="str">
        <f t="shared" si="138"/>
        <v>120-149</v>
      </c>
    </row>
    <row r="5830" spans="1:23" x14ac:dyDescent="0.25">
      <c r="A5830" t="s">
        <v>6079</v>
      </c>
      <c r="B5830">
        <v>1647878974</v>
      </c>
      <c r="C5830">
        <v>3582804473</v>
      </c>
      <c r="D5830" s="1">
        <v>45516</v>
      </c>
      <c r="E5830">
        <v>99214</v>
      </c>
      <c r="F5830">
        <v>90834</v>
      </c>
      <c r="G5830" t="s">
        <v>3199</v>
      </c>
      <c r="H5830" s="34">
        <v>48464</v>
      </c>
      <c r="I5830" s="7">
        <v>34894</v>
      </c>
      <c r="J5830" s="7">
        <v>32102.48</v>
      </c>
      <c r="K5830" s="7">
        <v>0</v>
      </c>
      <c r="L5830" s="7">
        <v>2791.52</v>
      </c>
      <c r="M5830" s="5">
        <v>0.08</v>
      </c>
      <c r="N5830" t="s">
        <v>24</v>
      </c>
      <c r="O5830" t="s">
        <v>17</v>
      </c>
      <c r="P5830" t="s">
        <v>31</v>
      </c>
      <c r="Q5830" t="s">
        <v>19</v>
      </c>
      <c r="R5830" t="s">
        <v>20</v>
      </c>
      <c r="S5830" t="s">
        <v>17</v>
      </c>
      <c r="T5830" t="s">
        <v>13311</v>
      </c>
      <c r="U5830" s="1">
        <v>45675</v>
      </c>
      <c r="V5830">
        <v>159</v>
      </c>
      <c r="W5830" t="str">
        <f t="shared" si="138"/>
        <v>150-179</v>
      </c>
    </row>
    <row r="5831" spans="1:23" x14ac:dyDescent="0.25">
      <c r="A5831" t="s">
        <v>6080</v>
      </c>
      <c r="B5831">
        <v>3205041318</v>
      </c>
      <c r="C5831">
        <v>4293179424</v>
      </c>
      <c r="D5831" s="1">
        <v>45332</v>
      </c>
      <c r="E5831">
        <v>99214</v>
      </c>
      <c r="F5831">
        <v>90834</v>
      </c>
      <c r="G5831" t="s">
        <v>129</v>
      </c>
      <c r="H5831" s="34">
        <v>25265</v>
      </c>
      <c r="I5831" s="7">
        <v>20212</v>
      </c>
      <c r="J5831" s="7">
        <v>17382.32</v>
      </c>
      <c r="K5831" s="7">
        <v>0</v>
      </c>
      <c r="L5831" s="7">
        <v>2829.68</v>
      </c>
      <c r="M5831" s="5">
        <v>0.14000000000000001</v>
      </c>
      <c r="N5831" t="s">
        <v>1135</v>
      </c>
      <c r="O5831" t="s">
        <v>17</v>
      </c>
      <c r="P5831" t="s">
        <v>25</v>
      </c>
      <c r="Q5831" t="s">
        <v>19</v>
      </c>
      <c r="R5831" t="s">
        <v>21</v>
      </c>
      <c r="S5831" t="s">
        <v>17</v>
      </c>
      <c r="T5831" t="s">
        <v>13312</v>
      </c>
      <c r="U5831" s="1">
        <v>45472</v>
      </c>
      <c r="V5831">
        <v>140</v>
      </c>
      <c r="W5831" t="str">
        <f t="shared" si="138"/>
        <v>120-149</v>
      </c>
    </row>
    <row r="5832" spans="1:23" x14ac:dyDescent="0.25">
      <c r="A5832" t="s">
        <v>6081</v>
      </c>
      <c r="B5832">
        <v>2334820280</v>
      </c>
      <c r="C5832">
        <v>4290043079</v>
      </c>
      <c r="D5832" s="1">
        <v>45760</v>
      </c>
      <c r="E5832">
        <v>99222</v>
      </c>
      <c r="F5832">
        <v>99202</v>
      </c>
      <c r="G5832" t="s">
        <v>3537</v>
      </c>
      <c r="H5832" s="34">
        <v>31738</v>
      </c>
      <c r="I5832" s="7">
        <v>26025</v>
      </c>
      <c r="J5832" s="7">
        <v>21340.5</v>
      </c>
      <c r="K5832" s="7">
        <v>0</v>
      </c>
      <c r="L5832" s="7">
        <v>4684.5</v>
      </c>
      <c r="M5832" s="5">
        <v>0.18</v>
      </c>
      <c r="N5832" t="s">
        <v>3141</v>
      </c>
      <c r="O5832" t="s">
        <v>17</v>
      </c>
      <c r="P5832" t="s">
        <v>3150</v>
      </c>
      <c r="Q5832" t="s">
        <v>32</v>
      </c>
      <c r="R5832" t="s">
        <v>43</v>
      </c>
      <c r="S5832" t="s">
        <v>21</v>
      </c>
      <c r="T5832" t="s">
        <v>13312</v>
      </c>
      <c r="U5832" s="1">
        <v>45803</v>
      </c>
      <c r="V5832">
        <v>43</v>
      </c>
      <c r="W5832" t="str">
        <f t="shared" si="138"/>
        <v>30-59</v>
      </c>
    </row>
    <row r="5833" spans="1:23" x14ac:dyDescent="0.25">
      <c r="A5833" t="s">
        <v>6082</v>
      </c>
      <c r="B5833">
        <v>8843431199</v>
      </c>
      <c r="C5833">
        <v>9050297360</v>
      </c>
      <c r="D5833" s="1">
        <v>45404</v>
      </c>
      <c r="E5833">
        <v>99215</v>
      </c>
      <c r="F5833">
        <v>99214</v>
      </c>
      <c r="G5833" t="s">
        <v>3176</v>
      </c>
      <c r="H5833" s="34">
        <v>43839</v>
      </c>
      <c r="I5833" s="7">
        <v>32879</v>
      </c>
      <c r="J5833" s="7">
        <v>27947.15</v>
      </c>
      <c r="K5833" s="7">
        <v>0</v>
      </c>
      <c r="L5833" s="7">
        <v>4931.8500000000004</v>
      </c>
      <c r="M5833" s="5">
        <v>0.15</v>
      </c>
      <c r="N5833" t="s">
        <v>1139</v>
      </c>
      <c r="O5833" t="s">
        <v>17</v>
      </c>
      <c r="P5833" t="s">
        <v>3149</v>
      </c>
      <c r="Q5833" t="s">
        <v>19</v>
      </c>
      <c r="R5833" t="s">
        <v>21</v>
      </c>
      <c r="S5833" t="s">
        <v>21</v>
      </c>
      <c r="T5833" t="s">
        <v>13312</v>
      </c>
      <c r="U5833" s="1">
        <v>45551</v>
      </c>
      <c r="V5833">
        <v>147</v>
      </c>
      <c r="W5833" t="str">
        <f t="shared" si="138"/>
        <v>120-149</v>
      </c>
    </row>
    <row r="5834" spans="1:23" x14ac:dyDescent="0.25">
      <c r="A5834" t="s">
        <v>6083</v>
      </c>
      <c r="B5834">
        <v>3467287433</v>
      </c>
      <c r="C5834">
        <v>7491616501</v>
      </c>
      <c r="D5834" s="1">
        <v>45652</v>
      </c>
      <c r="E5834">
        <v>99238</v>
      </c>
      <c r="F5834">
        <v>99201</v>
      </c>
      <c r="G5834" t="s">
        <v>3309</v>
      </c>
      <c r="H5834" s="34">
        <v>87053</v>
      </c>
      <c r="I5834" s="7">
        <v>68772</v>
      </c>
      <c r="J5834" s="7">
        <v>49393.48</v>
      </c>
      <c r="K5834" s="7">
        <v>8375</v>
      </c>
      <c r="L5834" s="7">
        <v>11003.52</v>
      </c>
      <c r="M5834" s="5">
        <v>0.16</v>
      </c>
      <c r="N5834" t="s">
        <v>1138</v>
      </c>
      <c r="O5834" t="s">
        <v>30</v>
      </c>
      <c r="P5834" t="s">
        <v>3146</v>
      </c>
      <c r="Q5834" t="s">
        <v>19</v>
      </c>
      <c r="R5834" t="s">
        <v>38</v>
      </c>
      <c r="S5834" t="s">
        <v>21</v>
      </c>
      <c r="T5834" t="s">
        <v>13310</v>
      </c>
      <c r="U5834" s="1">
        <v>45751</v>
      </c>
      <c r="V5834">
        <v>99</v>
      </c>
      <c r="W5834" t="str">
        <f t="shared" si="138"/>
        <v>90-119</v>
      </c>
    </row>
    <row r="5835" spans="1:23" x14ac:dyDescent="0.25">
      <c r="A5835" t="s">
        <v>6084</v>
      </c>
      <c r="B5835">
        <v>8089670744</v>
      </c>
      <c r="C5835">
        <v>592215095</v>
      </c>
      <c r="D5835" s="1">
        <v>45746</v>
      </c>
      <c r="E5835">
        <v>99233</v>
      </c>
      <c r="F5835">
        <v>90834</v>
      </c>
      <c r="G5835" t="s">
        <v>129</v>
      </c>
      <c r="H5835" s="34">
        <v>57174</v>
      </c>
      <c r="I5835" s="7">
        <v>44596</v>
      </c>
      <c r="J5835" s="7">
        <v>31688.800000000003</v>
      </c>
      <c r="K5835" s="7">
        <v>3988</v>
      </c>
      <c r="L5835" s="7">
        <v>8919.2000000000007</v>
      </c>
      <c r="M5835" s="5">
        <v>0.2</v>
      </c>
      <c r="N5835" t="s">
        <v>3140</v>
      </c>
      <c r="O5835" t="s">
        <v>30</v>
      </c>
      <c r="P5835" t="s">
        <v>3150</v>
      </c>
      <c r="Q5835" t="s">
        <v>19</v>
      </c>
      <c r="R5835" t="s">
        <v>26</v>
      </c>
      <c r="S5835" t="s">
        <v>21</v>
      </c>
      <c r="T5835" t="s">
        <v>13311</v>
      </c>
      <c r="U5835" s="1">
        <v>45844</v>
      </c>
      <c r="V5835">
        <v>98</v>
      </c>
      <c r="W5835" t="str">
        <f t="shared" si="138"/>
        <v>90-119</v>
      </c>
    </row>
    <row r="5836" spans="1:23" x14ac:dyDescent="0.25">
      <c r="A5836" t="s">
        <v>6085</v>
      </c>
      <c r="B5836">
        <v>4499280209</v>
      </c>
      <c r="C5836">
        <v>7400229602</v>
      </c>
      <c r="D5836" s="1">
        <v>45488</v>
      </c>
      <c r="E5836">
        <v>99213</v>
      </c>
      <c r="F5836">
        <v>99205</v>
      </c>
      <c r="G5836" t="s">
        <v>34</v>
      </c>
      <c r="H5836" s="34">
        <v>99184</v>
      </c>
      <c r="I5836" s="7">
        <v>79347</v>
      </c>
      <c r="J5836" s="7">
        <v>64712.42</v>
      </c>
      <c r="K5836" s="7">
        <v>3526</v>
      </c>
      <c r="L5836" s="7">
        <v>11108.58</v>
      </c>
      <c r="M5836" s="5">
        <v>0.14000000000000001</v>
      </c>
      <c r="N5836" t="s">
        <v>1135</v>
      </c>
      <c r="O5836" t="s">
        <v>30</v>
      </c>
      <c r="P5836" t="s">
        <v>3147</v>
      </c>
      <c r="Q5836" t="s">
        <v>19</v>
      </c>
      <c r="R5836" t="s">
        <v>21</v>
      </c>
      <c r="S5836" t="s">
        <v>21</v>
      </c>
      <c r="T5836" t="s">
        <v>13310</v>
      </c>
      <c r="U5836" s="1">
        <v>45598</v>
      </c>
      <c r="V5836">
        <v>110</v>
      </c>
      <c r="W5836" t="str">
        <f t="shared" si="138"/>
        <v>90-119</v>
      </c>
    </row>
    <row r="5837" spans="1:23" x14ac:dyDescent="0.25">
      <c r="A5837" t="s">
        <v>6086</v>
      </c>
      <c r="B5837">
        <v>7578492527</v>
      </c>
      <c r="C5837">
        <v>6687746611</v>
      </c>
      <c r="D5837" s="1">
        <v>45718</v>
      </c>
      <c r="E5837">
        <v>99214</v>
      </c>
      <c r="F5837">
        <v>99284</v>
      </c>
      <c r="G5837" t="s">
        <v>3424</v>
      </c>
      <c r="H5837" s="34">
        <v>30939</v>
      </c>
      <c r="I5837" s="7">
        <v>20110</v>
      </c>
      <c r="J5837" s="7">
        <v>15760.8</v>
      </c>
      <c r="K5837" s="7">
        <v>1936</v>
      </c>
      <c r="L5837" s="7">
        <v>2413.1999999999998</v>
      </c>
      <c r="M5837" s="5">
        <v>0.12</v>
      </c>
      <c r="N5837" t="s">
        <v>46</v>
      </c>
      <c r="O5837" t="s">
        <v>30</v>
      </c>
      <c r="P5837" t="s">
        <v>25</v>
      </c>
      <c r="Q5837" t="s">
        <v>32</v>
      </c>
      <c r="R5837" t="s">
        <v>20</v>
      </c>
      <c r="S5837" t="s">
        <v>27</v>
      </c>
      <c r="T5837" t="s">
        <v>13312</v>
      </c>
      <c r="U5837" s="1">
        <v>45813</v>
      </c>
      <c r="V5837">
        <v>95</v>
      </c>
      <c r="W5837" t="str">
        <f t="shared" si="138"/>
        <v>90-119</v>
      </c>
    </row>
    <row r="5838" spans="1:23" x14ac:dyDescent="0.25">
      <c r="A5838" t="s">
        <v>6087</v>
      </c>
      <c r="B5838">
        <v>912789959</v>
      </c>
      <c r="C5838">
        <v>2942987502</v>
      </c>
      <c r="D5838" s="1">
        <v>45680</v>
      </c>
      <c r="E5838">
        <v>99214</v>
      </c>
      <c r="F5838">
        <v>99201</v>
      </c>
      <c r="G5838" t="s">
        <v>116</v>
      </c>
      <c r="H5838" s="34">
        <v>32351</v>
      </c>
      <c r="I5838" s="7">
        <v>24263</v>
      </c>
      <c r="J5838" s="7">
        <v>18890.55</v>
      </c>
      <c r="K5838" s="7">
        <v>1733</v>
      </c>
      <c r="L5838" s="7">
        <v>3639.45</v>
      </c>
      <c r="M5838" s="5">
        <v>0.15</v>
      </c>
      <c r="N5838" t="s">
        <v>1139</v>
      </c>
      <c r="O5838" t="s">
        <v>30</v>
      </c>
      <c r="P5838" t="s">
        <v>25</v>
      </c>
      <c r="Q5838" t="s">
        <v>19</v>
      </c>
      <c r="R5838" t="s">
        <v>43</v>
      </c>
      <c r="S5838" t="s">
        <v>27</v>
      </c>
      <c r="T5838" t="s">
        <v>13310</v>
      </c>
      <c r="U5838" s="1">
        <v>45844</v>
      </c>
      <c r="V5838">
        <v>164</v>
      </c>
      <c r="W5838" t="str">
        <f t="shared" si="138"/>
        <v>150-179</v>
      </c>
    </row>
    <row r="5839" spans="1:23" x14ac:dyDescent="0.25">
      <c r="A5839" t="s">
        <v>6088</v>
      </c>
      <c r="B5839">
        <v>8052257125</v>
      </c>
      <c r="C5839">
        <v>6288781293</v>
      </c>
      <c r="D5839" s="1">
        <v>45640</v>
      </c>
      <c r="E5839">
        <v>99232</v>
      </c>
      <c r="F5839">
        <v>80053</v>
      </c>
      <c r="G5839" t="s">
        <v>3325</v>
      </c>
      <c r="H5839" s="34">
        <v>72212</v>
      </c>
      <c r="I5839" s="7">
        <v>61380</v>
      </c>
      <c r="J5839" s="7">
        <v>60152.4</v>
      </c>
      <c r="K5839" s="7">
        <v>0</v>
      </c>
      <c r="L5839" s="7">
        <v>1227.5999999999999</v>
      </c>
      <c r="M5839" s="5">
        <v>0.02</v>
      </c>
      <c r="N5839" t="s">
        <v>16</v>
      </c>
      <c r="O5839" t="s">
        <v>17</v>
      </c>
      <c r="P5839" t="s">
        <v>3148</v>
      </c>
      <c r="Q5839" t="s">
        <v>32</v>
      </c>
      <c r="R5839" t="s">
        <v>26</v>
      </c>
      <c r="S5839" t="s">
        <v>27</v>
      </c>
      <c r="T5839" t="s">
        <v>13312</v>
      </c>
      <c r="U5839" s="1">
        <v>45738</v>
      </c>
      <c r="V5839">
        <v>98</v>
      </c>
      <c r="W5839" t="str">
        <f t="shared" si="138"/>
        <v>90-119</v>
      </c>
    </row>
    <row r="5840" spans="1:23" x14ac:dyDescent="0.25">
      <c r="A5840" t="s">
        <v>6089</v>
      </c>
      <c r="B5840">
        <v>8605852338</v>
      </c>
      <c r="C5840">
        <v>1395249790</v>
      </c>
      <c r="D5840" s="1">
        <v>45726</v>
      </c>
      <c r="E5840">
        <v>99214</v>
      </c>
      <c r="F5840">
        <v>99205</v>
      </c>
      <c r="G5840" t="s">
        <v>495</v>
      </c>
      <c r="H5840" s="34">
        <v>52531</v>
      </c>
      <c r="I5840" s="7">
        <v>39398</v>
      </c>
      <c r="J5840" s="7">
        <v>28363.3</v>
      </c>
      <c r="K5840" s="7">
        <v>5125</v>
      </c>
      <c r="L5840" s="7">
        <v>5909.7</v>
      </c>
      <c r="M5840" s="5">
        <v>0.15</v>
      </c>
      <c r="N5840" t="s">
        <v>1139</v>
      </c>
      <c r="O5840" t="s">
        <v>30</v>
      </c>
      <c r="P5840" t="s">
        <v>18</v>
      </c>
      <c r="Q5840" t="s">
        <v>19</v>
      </c>
      <c r="R5840" t="s">
        <v>20</v>
      </c>
      <c r="S5840" t="s">
        <v>17</v>
      </c>
      <c r="T5840" t="s">
        <v>13310</v>
      </c>
      <c r="U5840" s="1">
        <v>45804</v>
      </c>
      <c r="V5840">
        <v>78</v>
      </c>
      <c r="W5840" t="str">
        <f t="shared" si="138"/>
        <v>60-89</v>
      </c>
    </row>
    <row r="5841" spans="1:23" x14ac:dyDescent="0.25">
      <c r="A5841" t="s">
        <v>6090</v>
      </c>
      <c r="B5841">
        <v>262942448</v>
      </c>
      <c r="C5841">
        <v>3039623827</v>
      </c>
      <c r="D5841" s="1">
        <v>45919</v>
      </c>
      <c r="E5841">
        <v>99214</v>
      </c>
      <c r="F5841">
        <v>99284</v>
      </c>
      <c r="G5841" t="s">
        <v>3702</v>
      </c>
      <c r="H5841" s="34">
        <v>92921</v>
      </c>
      <c r="I5841" s="7">
        <v>60399</v>
      </c>
      <c r="J5841" s="7">
        <v>50405.120000000003</v>
      </c>
      <c r="K5841" s="7">
        <v>2746</v>
      </c>
      <c r="L5841" s="7">
        <v>7247.88</v>
      </c>
      <c r="M5841" s="5">
        <v>0.12</v>
      </c>
      <c r="N5841" t="s">
        <v>46</v>
      </c>
      <c r="O5841" t="s">
        <v>30</v>
      </c>
      <c r="P5841" t="s">
        <v>3147</v>
      </c>
      <c r="Q5841" t="s">
        <v>32</v>
      </c>
      <c r="R5841" t="s">
        <v>21</v>
      </c>
      <c r="S5841" t="s">
        <v>27</v>
      </c>
      <c r="T5841" t="s">
        <v>13312</v>
      </c>
      <c r="U5841" s="1">
        <v>46068</v>
      </c>
      <c r="V5841">
        <v>149</v>
      </c>
      <c r="W5841" t="str">
        <f t="shared" si="138"/>
        <v>120-149</v>
      </c>
    </row>
    <row r="5842" spans="1:23" x14ac:dyDescent="0.25">
      <c r="A5842" t="s">
        <v>6091</v>
      </c>
      <c r="B5842">
        <v>1507022715</v>
      </c>
      <c r="C5842">
        <v>4072514080</v>
      </c>
      <c r="D5842" s="1">
        <v>45814</v>
      </c>
      <c r="E5842">
        <v>99223</v>
      </c>
      <c r="F5842">
        <v>99283</v>
      </c>
      <c r="G5842" t="s">
        <v>3199</v>
      </c>
      <c r="H5842" s="34">
        <v>26576</v>
      </c>
      <c r="I5842" s="7">
        <v>20995</v>
      </c>
      <c r="J5842" s="7">
        <v>10319.799999999999</v>
      </c>
      <c r="K5842" s="7">
        <v>7316</v>
      </c>
      <c r="L5842" s="7">
        <v>3359.2</v>
      </c>
      <c r="M5842" s="5">
        <v>0.16</v>
      </c>
      <c r="N5842" t="s">
        <v>1138</v>
      </c>
      <c r="O5842" t="s">
        <v>27</v>
      </c>
      <c r="P5842" t="s">
        <v>3150</v>
      </c>
      <c r="Q5842" t="s">
        <v>19</v>
      </c>
      <c r="R5842" t="s">
        <v>26</v>
      </c>
      <c r="S5842" t="s">
        <v>21</v>
      </c>
      <c r="T5842" t="s">
        <v>13311</v>
      </c>
      <c r="U5842" s="1">
        <v>45894</v>
      </c>
      <c r="V5842">
        <v>80</v>
      </c>
      <c r="W5842" t="str">
        <f t="shared" si="138"/>
        <v>60-89</v>
      </c>
    </row>
    <row r="5843" spans="1:23" x14ac:dyDescent="0.25">
      <c r="A5843" t="s">
        <v>6092</v>
      </c>
      <c r="B5843">
        <v>1061442298</v>
      </c>
      <c r="C5843">
        <v>5269445854</v>
      </c>
      <c r="D5843" s="1">
        <v>45842</v>
      </c>
      <c r="E5843">
        <v>99215</v>
      </c>
      <c r="F5843">
        <v>85025</v>
      </c>
      <c r="G5843" t="s">
        <v>37</v>
      </c>
      <c r="H5843" s="34">
        <v>85197</v>
      </c>
      <c r="I5843" s="7">
        <v>68158</v>
      </c>
      <c r="J5843" s="7">
        <v>31990.880000000001</v>
      </c>
      <c r="K5843" s="7">
        <v>26625</v>
      </c>
      <c r="L5843" s="7">
        <v>9542.1200000000008</v>
      </c>
      <c r="M5843" s="5">
        <v>0.14000000000000001</v>
      </c>
      <c r="N5843" t="s">
        <v>1135</v>
      </c>
      <c r="O5843" t="s">
        <v>27</v>
      </c>
      <c r="P5843" t="s">
        <v>40</v>
      </c>
      <c r="Q5843" t="s">
        <v>32</v>
      </c>
      <c r="R5843" t="s">
        <v>27</v>
      </c>
      <c r="S5843" t="s">
        <v>17</v>
      </c>
      <c r="T5843" t="s">
        <v>13311</v>
      </c>
      <c r="U5843" s="1">
        <v>45987</v>
      </c>
      <c r="V5843">
        <v>145</v>
      </c>
      <c r="W5843" t="str">
        <f t="shared" si="138"/>
        <v>120-149</v>
      </c>
    </row>
    <row r="5844" spans="1:23" x14ac:dyDescent="0.25">
      <c r="A5844" t="s">
        <v>6093</v>
      </c>
      <c r="B5844">
        <v>6097086954</v>
      </c>
      <c r="C5844">
        <v>3610758815</v>
      </c>
      <c r="D5844" s="1">
        <v>45587</v>
      </c>
      <c r="E5844">
        <v>99238</v>
      </c>
      <c r="F5844">
        <v>93000</v>
      </c>
      <c r="G5844" t="s">
        <v>122</v>
      </c>
      <c r="H5844" s="34">
        <v>41919</v>
      </c>
      <c r="I5844" s="7">
        <v>27247</v>
      </c>
      <c r="J5844" s="7">
        <v>21391.360000000001</v>
      </c>
      <c r="K5844" s="7">
        <v>2586</v>
      </c>
      <c r="L5844" s="7">
        <v>3269.64</v>
      </c>
      <c r="M5844" s="5">
        <v>0.12</v>
      </c>
      <c r="N5844" t="s">
        <v>46</v>
      </c>
      <c r="O5844" t="s">
        <v>30</v>
      </c>
      <c r="P5844" t="s">
        <v>3149</v>
      </c>
      <c r="Q5844" t="s">
        <v>19</v>
      </c>
      <c r="R5844" t="s">
        <v>43</v>
      </c>
      <c r="S5844" t="s">
        <v>17</v>
      </c>
      <c r="T5844" t="s">
        <v>13311</v>
      </c>
      <c r="U5844" s="1">
        <v>45722</v>
      </c>
      <c r="V5844">
        <v>135</v>
      </c>
      <c r="W5844" t="str">
        <f t="shared" si="138"/>
        <v>120-149</v>
      </c>
    </row>
    <row r="5845" spans="1:23" x14ac:dyDescent="0.25">
      <c r="A5845" t="s">
        <v>6094</v>
      </c>
      <c r="B5845">
        <v>3512027717</v>
      </c>
      <c r="C5845">
        <v>1852563951</v>
      </c>
      <c r="D5845" s="1">
        <v>45573</v>
      </c>
      <c r="E5845">
        <v>99238</v>
      </c>
      <c r="F5845">
        <v>99215</v>
      </c>
      <c r="G5845" t="s">
        <v>4083</v>
      </c>
      <c r="H5845" s="34">
        <v>49463</v>
      </c>
      <c r="I5845" s="7">
        <v>37097</v>
      </c>
      <c r="J5845" s="7">
        <v>31532.45</v>
      </c>
      <c r="K5845" s="7">
        <v>0</v>
      </c>
      <c r="L5845" s="7">
        <v>5564.55</v>
      </c>
      <c r="M5845" s="5">
        <v>0.15</v>
      </c>
      <c r="N5845" t="s">
        <v>1139</v>
      </c>
      <c r="O5845" t="s">
        <v>17</v>
      </c>
      <c r="P5845" t="s">
        <v>3149</v>
      </c>
      <c r="Q5845" t="s">
        <v>19</v>
      </c>
      <c r="R5845" t="s">
        <v>27</v>
      </c>
      <c r="S5845" t="s">
        <v>17</v>
      </c>
      <c r="T5845" t="s">
        <v>13312</v>
      </c>
      <c r="U5845" s="1">
        <v>45742</v>
      </c>
      <c r="V5845">
        <v>169</v>
      </c>
      <c r="W5845" t="str">
        <f t="shared" si="138"/>
        <v>150-179</v>
      </c>
    </row>
    <row r="5846" spans="1:23" x14ac:dyDescent="0.25">
      <c r="A5846" t="s">
        <v>6095</v>
      </c>
      <c r="B5846">
        <v>9372329815</v>
      </c>
      <c r="C5846">
        <v>9311496103</v>
      </c>
      <c r="D5846" s="1">
        <v>45946</v>
      </c>
      <c r="E5846">
        <v>99223</v>
      </c>
      <c r="F5846">
        <v>71046</v>
      </c>
      <c r="G5846" t="s">
        <v>3309</v>
      </c>
      <c r="H5846" s="34">
        <v>84133</v>
      </c>
      <c r="I5846" s="7">
        <v>71513</v>
      </c>
      <c r="J5846" s="7">
        <v>70082.740000000005</v>
      </c>
      <c r="K5846" s="7">
        <v>0</v>
      </c>
      <c r="L5846" s="7">
        <v>1430.26</v>
      </c>
      <c r="M5846" s="5">
        <v>0.02</v>
      </c>
      <c r="N5846" t="s">
        <v>16</v>
      </c>
      <c r="O5846" t="s">
        <v>17</v>
      </c>
      <c r="P5846" t="s">
        <v>40</v>
      </c>
      <c r="Q5846" t="s">
        <v>19</v>
      </c>
      <c r="R5846" t="s">
        <v>38</v>
      </c>
      <c r="S5846" t="s">
        <v>27</v>
      </c>
      <c r="T5846" t="s">
        <v>13311</v>
      </c>
      <c r="U5846" s="1">
        <v>45978</v>
      </c>
      <c r="V5846">
        <v>32</v>
      </c>
      <c r="W5846" t="str">
        <f t="shared" si="138"/>
        <v>30-59</v>
      </c>
    </row>
    <row r="5847" spans="1:23" x14ac:dyDescent="0.25">
      <c r="A5847" t="s">
        <v>6096</v>
      </c>
      <c r="B5847">
        <v>1002340338</v>
      </c>
      <c r="C5847">
        <v>4526903772</v>
      </c>
      <c r="D5847" s="1">
        <v>45803</v>
      </c>
      <c r="E5847">
        <v>99223</v>
      </c>
      <c r="F5847">
        <v>99284</v>
      </c>
      <c r="G5847" t="s">
        <v>365</v>
      </c>
      <c r="H5847" s="34">
        <v>86398</v>
      </c>
      <c r="I5847" s="7">
        <v>69118</v>
      </c>
      <c r="J5847" s="7">
        <v>31024.48</v>
      </c>
      <c r="K5847" s="7">
        <v>28417</v>
      </c>
      <c r="L5847" s="7">
        <v>9676.52</v>
      </c>
      <c r="M5847" s="5">
        <v>0.14000000000000001</v>
      </c>
      <c r="N5847" t="s">
        <v>1135</v>
      </c>
      <c r="O5847" t="s">
        <v>27</v>
      </c>
      <c r="P5847" t="s">
        <v>3146</v>
      </c>
      <c r="Q5847" t="s">
        <v>19</v>
      </c>
      <c r="R5847" t="s">
        <v>21</v>
      </c>
      <c r="S5847" t="s">
        <v>27</v>
      </c>
      <c r="T5847" t="s">
        <v>13311</v>
      </c>
      <c r="U5847" s="1">
        <v>45963</v>
      </c>
      <c r="V5847">
        <v>160</v>
      </c>
      <c r="W5847" t="str">
        <f t="shared" si="138"/>
        <v>150-179</v>
      </c>
    </row>
    <row r="5848" spans="1:23" x14ac:dyDescent="0.25">
      <c r="A5848" t="s">
        <v>6097</v>
      </c>
      <c r="B5848">
        <v>525714657</v>
      </c>
      <c r="C5848">
        <v>4749356577</v>
      </c>
      <c r="D5848" s="1">
        <v>45684</v>
      </c>
      <c r="E5848">
        <v>99232</v>
      </c>
      <c r="F5848">
        <v>85025</v>
      </c>
      <c r="G5848" t="s">
        <v>15</v>
      </c>
      <c r="H5848" s="34">
        <v>96962</v>
      </c>
      <c r="I5848" s="7">
        <v>82418</v>
      </c>
      <c r="J5848" s="7">
        <v>71238.64</v>
      </c>
      <c r="K5848" s="7">
        <v>9531</v>
      </c>
      <c r="L5848" s="7">
        <v>1648.36</v>
      </c>
      <c r="M5848" s="5">
        <v>0.02</v>
      </c>
      <c r="N5848" t="s">
        <v>16</v>
      </c>
      <c r="O5848" t="s">
        <v>30</v>
      </c>
      <c r="P5848" t="s">
        <v>31</v>
      </c>
      <c r="Q5848" t="s">
        <v>32</v>
      </c>
      <c r="R5848" t="s">
        <v>43</v>
      </c>
      <c r="S5848" t="s">
        <v>21</v>
      </c>
      <c r="T5848" t="s">
        <v>13312</v>
      </c>
      <c r="U5848" s="1">
        <v>45813</v>
      </c>
      <c r="V5848">
        <v>129</v>
      </c>
      <c r="W5848" t="str">
        <f t="shared" si="138"/>
        <v>120-149</v>
      </c>
    </row>
    <row r="5849" spans="1:23" x14ac:dyDescent="0.25">
      <c r="A5849" t="s">
        <v>6098</v>
      </c>
      <c r="B5849">
        <v>4258948513</v>
      </c>
      <c r="C5849">
        <v>4139838548</v>
      </c>
      <c r="D5849" s="1">
        <v>45504</v>
      </c>
      <c r="E5849">
        <v>99223</v>
      </c>
      <c r="F5849">
        <v>81000</v>
      </c>
      <c r="G5849" t="s">
        <v>203</v>
      </c>
      <c r="H5849" s="34">
        <v>99622</v>
      </c>
      <c r="I5849" s="7">
        <v>81690</v>
      </c>
      <c r="J5849" s="7">
        <v>66985.8</v>
      </c>
      <c r="K5849" s="7">
        <v>0</v>
      </c>
      <c r="L5849" s="7">
        <v>14704.2</v>
      </c>
      <c r="M5849" s="5">
        <v>0.18</v>
      </c>
      <c r="N5849" t="s">
        <v>3141</v>
      </c>
      <c r="O5849" t="s">
        <v>17</v>
      </c>
      <c r="P5849" t="s">
        <v>55</v>
      </c>
      <c r="Q5849" t="s">
        <v>32</v>
      </c>
      <c r="R5849" t="s">
        <v>26</v>
      </c>
      <c r="S5849" t="s">
        <v>21</v>
      </c>
      <c r="T5849" t="s">
        <v>13311</v>
      </c>
      <c r="U5849" s="1">
        <v>45544</v>
      </c>
      <c r="V5849">
        <v>40</v>
      </c>
      <c r="W5849" t="str">
        <f t="shared" si="138"/>
        <v>30-59</v>
      </c>
    </row>
    <row r="5850" spans="1:23" x14ac:dyDescent="0.25">
      <c r="A5850" t="s">
        <v>6099</v>
      </c>
      <c r="B5850">
        <v>8134534851</v>
      </c>
      <c r="C5850">
        <v>8719581756</v>
      </c>
      <c r="D5850" s="1">
        <v>45512</v>
      </c>
      <c r="E5850">
        <v>99223</v>
      </c>
      <c r="F5850">
        <v>81000</v>
      </c>
      <c r="G5850" t="s">
        <v>129</v>
      </c>
      <c r="H5850" s="34">
        <v>75255</v>
      </c>
      <c r="I5850" s="7">
        <v>61709</v>
      </c>
      <c r="J5850" s="7">
        <v>50601.38</v>
      </c>
      <c r="K5850" s="7">
        <v>0</v>
      </c>
      <c r="L5850" s="7">
        <v>11107.62</v>
      </c>
      <c r="M5850" s="5">
        <v>0.18</v>
      </c>
      <c r="N5850" t="s">
        <v>3141</v>
      </c>
      <c r="O5850" t="s">
        <v>17</v>
      </c>
      <c r="P5850" t="s">
        <v>3149</v>
      </c>
      <c r="Q5850" t="s">
        <v>19</v>
      </c>
      <c r="R5850" t="s">
        <v>27</v>
      </c>
      <c r="S5850" t="s">
        <v>17</v>
      </c>
      <c r="T5850" t="s">
        <v>13312</v>
      </c>
      <c r="U5850" s="1">
        <v>45569</v>
      </c>
      <c r="V5850">
        <v>57</v>
      </c>
      <c r="W5850" t="str">
        <f t="shared" si="138"/>
        <v>30-59</v>
      </c>
    </row>
    <row r="5851" spans="1:23" x14ac:dyDescent="0.25">
      <c r="A5851" t="s">
        <v>6100</v>
      </c>
      <c r="B5851">
        <v>6539072786</v>
      </c>
      <c r="C5851">
        <v>5378351020</v>
      </c>
      <c r="D5851" s="1">
        <v>45806</v>
      </c>
      <c r="E5851">
        <v>99221</v>
      </c>
      <c r="F5851">
        <v>80053</v>
      </c>
      <c r="G5851" t="s">
        <v>34</v>
      </c>
      <c r="H5851" s="34">
        <v>25424</v>
      </c>
      <c r="I5851" s="7">
        <v>21610</v>
      </c>
      <c r="J5851" s="7">
        <v>21177.8</v>
      </c>
      <c r="K5851" s="7">
        <v>0</v>
      </c>
      <c r="L5851" s="7">
        <v>432.2</v>
      </c>
      <c r="M5851" s="5">
        <v>0.02</v>
      </c>
      <c r="N5851" t="s">
        <v>16</v>
      </c>
      <c r="O5851" t="s">
        <v>17</v>
      </c>
      <c r="P5851" t="s">
        <v>58</v>
      </c>
      <c r="Q5851" t="s">
        <v>19</v>
      </c>
      <c r="R5851" t="s">
        <v>20</v>
      </c>
      <c r="S5851" t="s">
        <v>27</v>
      </c>
      <c r="T5851" t="s">
        <v>13310</v>
      </c>
      <c r="U5851" s="1">
        <v>45984</v>
      </c>
      <c r="V5851">
        <v>178</v>
      </c>
      <c r="W5851" t="str">
        <f t="shared" si="138"/>
        <v>150-179</v>
      </c>
    </row>
    <row r="5852" spans="1:23" x14ac:dyDescent="0.25">
      <c r="A5852" t="s">
        <v>6101</v>
      </c>
      <c r="B5852">
        <v>8677214406</v>
      </c>
      <c r="C5852">
        <v>8972656466</v>
      </c>
      <c r="D5852" s="1">
        <v>45656</v>
      </c>
      <c r="E5852">
        <v>99215</v>
      </c>
      <c r="F5852">
        <v>99212</v>
      </c>
      <c r="G5852" t="s">
        <v>166</v>
      </c>
      <c r="H5852" s="34">
        <v>58849</v>
      </c>
      <c r="I5852" s="7">
        <v>42371</v>
      </c>
      <c r="J5852" s="7">
        <v>33846.32</v>
      </c>
      <c r="K5852" s="7">
        <v>5135</v>
      </c>
      <c r="L5852" s="7">
        <v>3389.68</v>
      </c>
      <c r="M5852" s="5">
        <v>0.08</v>
      </c>
      <c r="N5852" t="s">
        <v>24</v>
      </c>
      <c r="O5852" t="s">
        <v>30</v>
      </c>
      <c r="P5852" t="s">
        <v>40</v>
      </c>
      <c r="Q5852" t="s">
        <v>19</v>
      </c>
      <c r="R5852" t="s">
        <v>20</v>
      </c>
      <c r="S5852" t="s">
        <v>21</v>
      </c>
      <c r="T5852" t="s">
        <v>13312</v>
      </c>
      <c r="U5852" s="1">
        <v>45774</v>
      </c>
      <c r="V5852">
        <v>118</v>
      </c>
      <c r="W5852" t="str">
        <f t="shared" si="138"/>
        <v>90-119</v>
      </c>
    </row>
    <row r="5853" spans="1:23" x14ac:dyDescent="0.25">
      <c r="A5853" t="s">
        <v>6102</v>
      </c>
      <c r="B5853">
        <v>8829765419</v>
      </c>
      <c r="C5853">
        <v>2733860024</v>
      </c>
      <c r="D5853" s="1">
        <v>45756</v>
      </c>
      <c r="E5853">
        <v>99231</v>
      </c>
      <c r="F5853">
        <v>99205</v>
      </c>
      <c r="G5853" t="s">
        <v>120</v>
      </c>
      <c r="H5853" s="34">
        <v>85463</v>
      </c>
      <c r="I5853" s="7">
        <v>70080</v>
      </c>
      <c r="J5853" s="7">
        <v>57465.599999999999</v>
      </c>
      <c r="K5853" s="7">
        <v>0</v>
      </c>
      <c r="L5853" s="7">
        <v>12614.4</v>
      </c>
      <c r="M5853" s="5">
        <v>0.18</v>
      </c>
      <c r="N5853" t="s">
        <v>3141</v>
      </c>
      <c r="O5853" t="s">
        <v>17</v>
      </c>
      <c r="P5853" t="s">
        <v>55</v>
      </c>
      <c r="Q5853" t="s">
        <v>32</v>
      </c>
      <c r="R5853" t="s">
        <v>38</v>
      </c>
      <c r="S5853" t="s">
        <v>17</v>
      </c>
      <c r="T5853" t="s">
        <v>13312</v>
      </c>
      <c r="U5853" s="1">
        <v>45872</v>
      </c>
      <c r="V5853">
        <v>116</v>
      </c>
      <c r="W5853" t="str">
        <f t="shared" si="138"/>
        <v>90-119</v>
      </c>
    </row>
    <row r="5854" spans="1:23" x14ac:dyDescent="0.25">
      <c r="A5854" t="s">
        <v>6103</v>
      </c>
      <c r="B5854">
        <v>9442128853</v>
      </c>
      <c r="C5854">
        <v>8551231068</v>
      </c>
      <c r="D5854" s="1">
        <v>45384</v>
      </c>
      <c r="E5854">
        <v>99232</v>
      </c>
      <c r="F5854">
        <v>99211</v>
      </c>
      <c r="G5854" t="s">
        <v>178</v>
      </c>
      <c r="H5854" s="34">
        <v>33105</v>
      </c>
      <c r="I5854" s="7">
        <v>27146</v>
      </c>
      <c r="J5854" s="7">
        <v>22259.72</v>
      </c>
      <c r="K5854" s="7">
        <v>0</v>
      </c>
      <c r="L5854" s="7">
        <v>4886.28</v>
      </c>
      <c r="M5854" s="5">
        <v>0.18</v>
      </c>
      <c r="N5854" t="s">
        <v>3141</v>
      </c>
      <c r="O5854" t="s">
        <v>17</v>
      </c>
      <c r="P5854" t="s">
        <v>25</v>
      </c>
      <c r="Q5854" t="s">
        <v>32</v>
      </c>
      <c r="R5854" t="s">
        <v>21</v>
      </c>
      <c r="S5854" t="s">
        <v>21</v>
      </c>
      <c r="T5854" t="s">
        <v>13312</v>
      </c>
      <c r="U5854" s="1">
        <v>45532</v>
      </c>
      <c r="V5854">
        <v>148</v>
      </c>
      <c r="W5854" t="str">
        <f t="shared" si="138"/>
        <v>120-149</v>
      </c>
    </row>
    <row r="5855" spans="1:23" x14ac:dyDescent="0.25">
      <c r="A5855" t="s">
        <v>6104</v>
      </c>
      <c r="B5855">
        <v>1044645642</v>
      </c>
      <c r="C5855">
        <v>1044419618</v>
      </c>
      <c r="D5855" s="1">
        <v>45583</v>
      </c>
      <c r="E5855">
        <v>99233</v>
      </c>
      <c r="F5855">
        <v>99292</v>
      </c>
      <c r="G5855" t="s">
        <v>3449</v>
      </c>
      <c r="H5855" s="34">
        <v>40452</v>
      </c>
      <c r="I5855" s="7">
        <v>32362</v>
      </c>
      <c r="J5855" s="7">
        <v>22418.32</v>
      </c>
      <c r="K5855" s="7">
        <v>5413</v>
      </c>
      <c r="L5855" s="7">
        <v>4530.68</v>
      </c>
      <c r="M5855" s="5">
        <v>0.14000000000000001</v>
      </c>
      <c r="N5855" t="s">
        <v>1135</v>
      </c>
      <c r="O5855" t="s">
        <v>27</v>
      </c>
      <c r="P5855" t="s">
        <v>97</v>
      </c>
      <c r="Q5855" t="s">
        <v>32</v>
      </c>
      <c r="R5855" t="s">
        <v>21</v>
      </c>
      <c r="S5855" t="s">
        <v>27</v>
      </c>
      <c r="T5855" t="s">
        <v>13310</v>
      </c>
      <c r="U5855" s="1">
        <v>45706</v>
      </c>
      <c r="V5855">
        <v>123</v>
      </c>
      <c r="W5855" t="str">
        <f t="shared" si="138"/>
        <v>120-149</v>
      </c>
    </row>
    <row r="5856" spans="1:23" x14ac:dyDescent="0.25">
      <c r="A5856" t="s">
        <v>6105</v>
      </c>
      <c r="B5856">
        <v>8331329416</v>
      </c>
      <c r="C5856">
        <v>9293556208</v>
      </c>
      <c r="D5856" s="1">
        <v>45790</v>
      </c>
      <c r="E5856">
        <v>99231</v>
      </c>
      <c r="F5856">
        <v>99204</v>
      </c>
      <c r="G5856" t="s">
        <v>3570</v>
      </c>
      <c r="H5856" s="34">
        <v>73612</v>
      </c>
      <c r="I5856" s="7">
        <v>53001</v>
      </c>
      <c r="J5856" s="7">
        <v>41496.92</v>
      </c>
      <c r="K5856" s="7">
        <v>7264</v>
      </c>
      <c r="L5856" s="7">
        <v>4240.08</v>
      </c>
      <c r="M5856" s="5">
        <v>0.08</v>
      </c>
      <c r="N5856" t="s">
        <v>24</v>
      </c>
      <c r="O5856" t="s">
        <v>30</v>
      </c>
      <c r="P5856" t="s">
        <v>55</v>
      </c>
      <c r="Q5856" t="s">
        <v>32</v>
      </c>
      <c r="R5856" t="s">
        <v>38</v>
      </c>
      <c r="S5856" t="s">
        <v>17</v>
      </c>
      <c r="T5856" t="s">
        <v>13310</v>
      </c>
      <c r="U5856" s="1">
        <v>45873</v>
      </c>
      <c r="V5856">
        <v>83</v>
      </c>
      <c r="W5856" t="str">
        <f t="shared" si="138"/>
        <v>60-89</v>
      </c>
    </row>
    <row r="5857" spans="1:23" x14ac:dyDescent="0.25">
      <c r="A5857" t="s">
        <v>6106</v>
      </c>
      <c r="B5857">
        <v>2190072421</v>
      </c>
      <c r="C5857">
        <v>2680539461</v>
      </c>
      <c r="D5857" s="1">
        <v>45592</v>
      </c>
      <c r="E5857">
        <v>99223</v>
      </c>
      <c r="F5857">
        <v>99212</v>
      </c>
      <c r="G5857" t="s">
        <v>3357</v>
      </c>
      <c r="H5857" s="34">
        <v>97563</v>
      </c>
      <c r="I5857" s="7">
        <v>73172</v>
      </c>
      <c r="J5857" s="7">
        <v>45467.199999999997</v>
      </c>
      <c r="K5857" s="7">
        <v>16729</v>
      </c>
      <c r="L5857" s="7">
        <v>10975.8</v>
      </c>
      <c r="M5857" s="5">
        <v>0.15</v>
      </c>
      <c r="N5857" t="s">
        <v>1139</v>
      </c>
      <c r="O5857" t="s">
        <v>27</v>
      </c>
      <c r="P5857" t="s">
        <v>35</v>
      </c>
      <c r="Q5857" t="s">
        <v>19</v>
      </c>
      <c r="R5857" t="s">
        <v>38</v>
      </c>
      <c r="S5857" t="s">
        <v>27</v>
      </c>
      <c r="T5857" t="s">
        <v>13311</v>
      </c>
      <c r="U5857" s="1">
        <v>45705</v>
      </c>
      <c r="V5857">
        <v>113</v>
      </c>
      <c r="W5857" t="str">
        <f t="shared" si="138"/>
        <v>90-119</v>
      </c>
    </row>
    <row r="5858" spans="1:23" x14ac:dyDescent="0.25">
      <c r="A5858" t="s">
        <v>6107</v>
      </c>
      <c r="B5858">
        <v>9356921525</v>
      </c>
      <c r="C5858">
        <v>9337008009</v>
      </c>
      <c r="D5858" s="1">
        <v>45664</v>
      </c>
      <c r="E5858">
        <v>99215</v>
      </c>
      <c r="F5858">
        <v>99283</v>
      </c>
      <c r="G5858" t="s">
        <v>171</v>
      </c>
      <c r="H5858" s="34">
        <v>48772</v>
      </c>
      <c r="I5858" s="7">
        <v>31702</v>
      </c>
      <c r="J5858" s="7">
        <v>24679.759999999998</v>
      </c>
      <c r="K5858" s="7">
        <v>3218</v>
      </c>
      <c r="L5858" s="7">
        <v>3804.24</v>
      </c>
      <c r="M5858" s="5">
        <v>0.12</v>
      </c>
      <c r="N5858" t="s">
        <v>46</v>
      </c>
      <c r="O5858" t="s">
        <v>30</v>
      </c>
      <c r="P5858" t="s">
        <v>3149</v>
      </c>
      <c r="Q5858" t="s">
        <v>19</v>
      </c>
      <c r="R5858" t="s">
        <v>38</v>
      </c>
      <c r="S5858" t="s">
        <v>27</v>
      </c>
      <c r="T5858" t="s">
        <v>13312</v>
      </c>
      <c r="U5858" s="1">
        <v>45817</v>
      </c>
      <c r="V5858">
        <v>153</v>
      </c>
      <c r="W5858" t="str">
        <f t="shared" si="138"/>
        <v>150-179</v>
      </c>
    </row>
    <row r="5859" spans="1:23" x14ac:dyDescent="0.25">
      <c r="A5859" t="s">
        <v>6108</v>
      </c>
      <c r="B5859">
        <v>8101310769</v>
      </c>
      <c r="C5859">
        <v>3288378660</v>
      </c>
      <c r="D5859" s="1">
        <v>45326</v>
      </c>
      <c r="E5859">
        <v>99215</v>
      </c>
      <c r="F5859">
        <v>81000</v>
      </c>
      <c r="G5859" t="s">
        <v>272</v>
      </c>
      <c r="H5859" s="34">
        <v>35797</v>
      </c>
      <c r="I5859" s="7">
        <v>29354</v>
      </c>
      <c r="J5859" s="7">
        <v>18974.28</v>
      </c>
      <c r="K5859" s="7">
        <v>5096</v>
      </c>
      <c r="L5859" s="7">
        <v>5283.72</v>
      </c>
      <c r="M5859" s="5">
        <v>0.18</v>
      </c>
      <c r="N5859" t="s">
        <v>3141</v>
      </c>
      <c r="O5859" t="s">
        <v>27</v>
      </c>
      <c r="P5859" t="s">
        <v>3146</v>
      </c>
      <c r="Q5859" t="s">
        <v>19</v>
      </c>
      <c r="R5859" t="s">
        <v>20</v>
      </c>
      <c r="S5859" t="s">
        <v>21</v>
      </c>
      <c r="T5859" t="s">
        <v>13310</v>
      </c>
      <c r="U5859" s="1">
        <v>45454</v>
      </c>
      <c r="V5859">
        <v>128</v>
      </c>
      <c r="W5859" t="str">
        <f t="shared" si="138"/>
        <v>120-149</v>
      </c>
    </row>
    <row r="5860" spans="1:23" x14ac:dyDescent="0.25">
      <c r="A5860" t="s">
        <v>6109</v>
      </c>
      <c r="B5860">
        <v>7787238348</v>
      </c>
      <c r="C5860">
        <v>7701208078</v>
      </c>
      <c r="D5860" s="1">
        <v>45824</v>
      </c>
      <c r="E5860">
        <v>99233</v>
      </c>
      <c r="F5860">
        <v>99214</v>
      </c>
      <c r="G5860" t="s">
        <v>351</v>
      </c>
      <c r="H5860" s="34">
        <v>99164</v>
      </c>
      <c r="I5860" s="7">
        <v>78340</v>
      </c>
      <c r="J5860" s="7">
        <v>65805.600000000006</v>
      </c>
      <c r="K5860" s="7">
        <v>0</v>
      </c>
      <c r="L5860" s="7">
        <v>12534.4</v>
      </c>
      <c r="M5860" s="5">
        <v>0.16</v>
      </c>
      <c r="N5860" t="s">
        <v>1138</v>
      </c>
      <c r="O5860" t="s">
        <v>17</v>
      </c>
      <c r="P5860" t="s">
        <v>40</v>
      </c>
      <c r="Q5860" t="s">
        <v>32</v>
      </c>
      <c r="R5860" t="s">
        <v>38</v>
      </c>
      <c r="S5860" t="s">
        <v>27</v>
      </c>
      <c r="T5860" t="s">
        <v>13311</v>
      </c>
      <c r="U5860" s="1">
        <v>45859</v>
      </c>
      <c r="V5860">
        <v>35</v>
      </c>
      <c r="W5860" t="str">
        <f t="shared" si="138"/>
        <v>30-59</v>
      </c>
    </row>
    <row r="5861" spans="1:23" x14ac:dyDescent="0.25">
      <c r="A5861" t="s">
        <v>6110</v>
      </c>
      <c r="B5861">
        <v>8087095128</v>
      </c>
      <c r="C5861">
        <v>4512381801</v>
      </c>
      <c r="D5861" s="1">
        <v>45500</v>
      </c>
      <c r="E5861">
        <v>99214</v>
      </c>
      <c r="F5861">
        <v>99281</v>
      </c>
      <c r="G5861" t="s">
        <v>3183</v>
      </c>
      <c r="H5861" s="34">
        <v>13649</v>
      </c>
      <c r="I5861" s="7">
        <v>11192</v>
      </c>
      <c r="J5861" s="7">
        <v>9177.44</v>
      </c>
      <c r="K5861" s="7">
        <v>0</v>
      </c>
      <c r="L5861" s="7">
        <v>2014.56</v>
      </c>
      <c r="M5861" s="5">
        <v>0.18</v>
      </c>
      <c r="N5861" t="s">
        <v>3141</v>
      </c>
      <c r="O5861" t="s">
        <v>17</v>
      </c>
      <c r="P5861" t="s">
        <v>3148</v>
      </c>
      <c r="Q5861" t="s">
        <v>19</v>
      </c>
      <c r="R5861" t="s">
        <v>43</v>
      </c>
      <c r="S5861" t="s">
        <v>27</v>
      </c>
      <c r="T5861" t="s">
        <v>13311</v>
      </c>
      <c r="U5861" s="1">
        <v>45545</v>
      </c>
      <c r="V5861">
        <v>45</v>
      </c>
      <c r="W5861" t="str">
        <f t="shared" si="138"/>
        <v>30-59</v>
      </c>
    </row>
    <row r="5862" spans="1:23" x14ac:dyDescent="0.25">
      <c r="A5862" t="s">
        <v>6111</v>
      </c>
      <c r="B5862">
        <v>8555350124</v>
      </c>
      <c r="C5862">
        <v>6967935900</v>
      </c>
      <c r="D5862" s="1">
        <v>45329</v>
      </c>
      <c r="E5862">
        <v>99213</v>
      </c>
      <c r="F5862">
        <v>36415</v>
      </c>
      <c r="G5862" t="s">
        <v>3377</v>
      </c>
      <c r="H5862" s="34">
        <v>70359</v>
      </c>
      <c r="I5862" s="7">
        <v>54880</v>
      </c>
      <c r="J5862" s="7">
        <v>43904</v>
      </c>
      <c r="K5862" s="7">
        <v>0</v>
      </c>
      <c r="L5862" s="7">
        <v>10976</v>
      </c>
      <c r="M5862" s="5">
        <v>0.2</v>
      </c>
      <c r="N5862" t="s">
        <v>3140</v>
      </c>
      <c r="O5862" t="s">
        <v>17</v>
      </c>
      <c r="P5862" t="s">
        <v>3149</v>
      </c>
      <c r="Q5862" t="s">
        <v>19</v>
      </c>
      <c r="R5862" t="s">
        <v>43</v>
      </c>
      <c r="S5862" t="s">
        <v>21</v>
      </c>
      <c r="T5862" t="s">
        <v>13312</v>
      </c>
      <c r="U5862" s="1">
        <v>45383</v>
      </c>
      <c r="V5862">
        <v>54</v>
      </c>
      <c r="W5862" t="str">
        <f t="shared" si="138"/>
        <v>30-59</v>
      </c>
    </row>
    <row r="5863" spans="1:23" x14ac:dyDescent="0.25">
      <c r="A5863" t="s">
        <v>6112</v>
      </c>
      <c r="B5863">
        <v>9074502770</v>
      </c>
      <c r="C5863">
        <v>1184971821</v>
      </c>
      <c r="D5863" s="1">
        <v>45435</v>
      </c>
      <c r="E5863">
        <v>99238</v>
      </c>
      <c r="F5863">
        <v>99285</v>
      </c>
      <c r="G5863" t="s">
        <v>445</v>
      </c>
      <c r="H5863" s="34">
        <v>70874</v>
      </c>
      <c r="I5863" s="7">
        <v>46068</v>
      </c>
      <c r="J5863" s="7">
        <v>36518.839999999997</v>
      </c>
      <c r="K5863" s="7">
        <v>4021</v>
      </c>
      <c r="L5863" s="7">
        <v>5528.16</v>
      </c>
      <c r="M5863" s="5">
        <v>0.12</v>
      </c>
      <c r="N5863" t="s">
        <v>46</v>
      </c>
      <c r="O5863" t="s">
        <v>30</v>
      </c>
      <c r="P5863" t="s">
        <v>18</v>
      </c>
      <c r="Q5863" t="s">
        <v>19</v>
      </c>
      <c r="R5863" t="s">
        <v>43</v>
      </c>
      <c r="S5863" t="s">
        <v>17</v>
      </c>
      <c r="T5863" t="s">
        <v>13310</v>
      </c>
      <c r="U5863" s="1">
        <v>45475</v>
      </c>
      <c r="V5863">
        <v>40</v>
      </c>
      <c r="W5863" t="str">
        <f t="shared" si="138"/>
        <v>30-59</v>
      </c>
    </row>
    <row r="5864" spans="1:23" x14ac:dyDescent="0.25">
      <c r="A5864" t="s">
        <v>6113</v>
      </c>
      <c r="B5864">
        <v>165531999</v>
      </c>
      <c r="C5864">
        <v>4856634540</v>
      </c>
      <c r="D5864" s="1">
        <v>45499</v>
      </c>
      <c r="E5864">
        <v>99223</v>
      </c>
      <c r="F5864">
        <v>99203</v>
      </c>
      <c r="G5864" t="s">
        <v>3371</v>
      </c>
      <c r="H5864" s="34">
        <v>75592</v>
      </c>
      <c r="I5864" s="7">
        <v>61985</v>
      </c>
      <c r="J5864" s="7">
        <v>50827.7</v>
      </c>
      <c r="K5864" s="7">
        <v>0</v>
      </c>
      <c r="L5864" s="7">
        <v>11157.3</v>
      </c>
      <c r="M5864" s="5">
        <v>0.18</v>
      </c>
      <c r="N5864" t="s">
        <v>3141</v>
      </c>
      <c r="O5864" t="s">
        <v>17</v>
      </c>
      <c r="P5864" t="s">
        <v>3148</v>
      </c>
      <c r="Q5864" t="s">
        <v>32</v>
      </c>
      <c r="R5864" t="s">
        <v>43</v>
      </c>
      <c r="S5864" t="s">
        <v>21</v>
      </c>
      <c r="T5864" t="s">
        <v>13310</v>
      </c>
      <c r="U5864" s="1">
        <v>45620</v>
      </c>
      <c r="V5864">
        <v>121</v>
      </c>
      <c r="W5864" t="str">
        <f t="shared" si="138"/>
        <v>120-149</v>
      </c>
    </row>
    <row r="5865" spans="1:23" x14ac:dyDescent="0.25">
      <c r="A5865" t="s">
        <v>6114</v>
      </c>
      <c r="B5865">
        <v>3318754257</v>
      </c>
      <c r="C5865">
        <v>1780936039</v>
      </c>
      <c r="D5865" s="1">
        <v>45814</v>
      </c>
      <c r="E5865">
        <v>99238</v>
      </c>
      <c r="F5865">
        <v>99213</v>
      </c>
      <c r="G5865" t="s">
        <v>268</v>
      </c>
      <c r="H5865" s="34">
        <v>87693</v>
      </c>
      <c r="I5865" s="7">
        <v>65770</v>
      </c>
      <c r="J5865" s="7">
        <v>51127.5</v>
      </c>
      <c r="K5865" s="7">
        <v>4777</v>
      </c>
      <c r="L5865" s="7">
        <v>9865.5</v>
      </c>
      <c r="M5865" s="5">
        <v>0.15</v>
      </c>
      <c r="N5865" t="s">
        <v>1139</v>
      </c>
      <c r="O5865" t="s">
        <v>30</v>
      </c>
      <c r="P5865" t="s">
        <v>55</v>
      </c>
      <c r="Q5865" t="s">
        <v>32</v>
      </c>
      <c r="R5865" t="s">
        <v>38</v>
      </c>
      <c r="S5865" t="s">
        <v>17</v>
      </c>
      <c r="T5865" t="s">
        <v>13310</v>
      </c>
      <c r="U5865" s="1">
        <v>45926</v>
      </c>
      <c r="V5865">
        <v>112</v>
      </c>
      <c r="W5865" t="str">
        <f t="shared" si="138"/>
        <v>90-119</v>
      </c>
    </row>
    <row r="5866" spans="1:23" x14ac:dyDescent="0.25">
      <c r="A5866" t="s">
        <v>6115</v>
      </c>
      <c r="B5866">
        <v>9148605127</v>
      </c>
      <c r="C5866">
        <v>7284740427</v>
      </c>
      <c r="D5866" s="1">
        <v>45651</v>
      </c>
      <c r="E5866">
        <v>99214</v>
      </c>
      <c r="F5866">
        <v>99211</v>
      </c>
      <c r="G5866" t="s">
        <v>3598</v>
      </c>
      <c r="H5866" s="34">
        <v>81413</v>
      </c>
      <c r="I5866" s="7">
        <v>63502</v>
      </c>
      <c r="J5866" s="7">
        <v>37861.599999999999</v>
      </c>
      <c r="K5866" s="7">
        <v>12940</v>
      </c>
      <c r="L5866" s="7">
        <v>12700.4</v>
      </c>
      <c r="M5866" s="5">
        <v>0.2</v>
      </c>
      <c r="N5866" t="s">
        <v>3140</v>
      </c>
      <c r="O5866" t="s">
        <v>27</v>
      </c>
      <c r="P5866" t="s">
        <v>35</v>
      </c>
      <c r="Q5866" t="s">
        <v>19</v>
      </c>
      <c r="R5866" t="s">
        <v>43</v>
      </c>
      <c r="S5866" t="s">
        <v>27</v>
      </c>
      <c r="T5866" t="s">
        <v>13311</v>
      </c>
      <c r="U5866" s="1">
        <v>45756</v>
      </c>
      <c r="V5866">
        <v>105</v>
      </c>
      <c r="W5866" t="str">
        <f t="shared" si="138"/>
        <v>90-119</v>
      </c>
    </row>
    <row r="5867" spans="1:23" x14ac:dyDescent="0.25">
      <c r="A5867" t="s">
        <v>6116</v>
      </c>
      <c r="B5867">
        <v>7476851214</v>
      </c>
      <c r="C5867">
        <v>8910774179</v>
      </c>
      <c r="D5867" s="1">
        <v>45622</v>
      </c>
      <c r="E5867">
        <v>99223</v>
      </c>
      <c r="F5867">
        <v>90834</v>
      </c>
      <c r="G5867" t="s">
        <v>3199</v>
      </c>
      <c r="H5867" s="34">
        <v>98264</v>
      </c>
      <c r="I5867" s="7">
        <v>63872</v>
      </c>
      <c r="J5867" s="7">
        <v>47520.36</v>
      </c>
      <c r="K5867" s="7">
        <v>8687</v>
      </c>
      <c r="L5867" s="7">
        <v>7664.64</v>
      </c>
      <c r="M5867" s="5">
        <v>0.12</v>
      </c>
      <c r="N5867" t="s">
        <v>46</v>
      </c>
      <c r="O5867" t="s">
        <v>27</v>
      </c>
      <c r="P5867" t="s">
        <v>3148</v>
      </c>
      <c r="Q5867" t="s">
        <v>32</v>
      </c>
      <c r="R5867" t="s">
        <v>20</v>
      </c>
      <c r="S5867" t="s">
        <v>27</v>
      </c>
      <c r="T5867" t="s">
        <v>13310</v>
      </c>
      <c r="U5867" s="1">
        <v>45725</v>
      </c>
      <c r="V5867">
        <v>103</v>
      </c>
      <c r="W5867" t="str">
        <f t="shared" si="138"/>
        <v>90-119</v>
      </c>
    </row>
    <row r="5868" spans="1:23" x14ac:dyDescent="0.25">
      <c r="A5868" t="s">
        <v>6117</v>
      </c>
      <c r="B5868">
        <v>785300931</v>
      </c>
      <c r="C5868">
        <v>8716576469</v>
      </c>
      <c r="D5868" s="1">
        <v>45878</v>
      </c>
      <c r="E5868">
        <v>99231</v>
      </c>
      <c r="F5868">
        <v>99284</v>
      </c>
      <c r="G5868" t="s">
        <v>3352</v>
      </c>
      <c r="H5868" s="34">
        <v>56888</v>
      </c>
      <c r="I5868" s="7">
        <v>48355</v>
      </c>
      <c r="J5868" s="7">
        <v>30867.9</v>
      </c>
      <c r="K5868" s="7">
        <v>16520</v>
      </c>
      <c r="L5868" s="7">
        <v>967.1</v>
      </c>
      <c r="M5868" s="5">
        <v>0.02</v>
      </c>
      <c r="N5868" t="s">
        <v>16</v>
      </c>
      <c r="O5868" t="s">
        <v>27</v>
      </c>
      <c r="P5868" t="s">
        <v>3150</v>
      </c>
      <c r="Q5868" t="s">
        <v>32</v>
      </c>
      <c r="R5868" t="s">
        <v>38</v>
      </c>
      <c r="S5868" t="s">
        <v>21</v>
      </c>
      <c r="T5868" t="s">
        <v>13312</v>
      </c>
      <c r="U5868" s="1">
        <v>46036</v>
      </c>
      <c r="V5868">
        <v>158</v>
      </c>
      <c r="W5868" t="str">
        <f t="shared" si="138"/>
        <v>150-179</v>
      </c>
    </row>
    <row r="5869" spans="1:23" x14ac:dyDescent="0.25">
      <c r="A5869" t="s">
        <v>6118</v>
      </c>
      <c r="B5869">
        <v>8300451974</v>
      </c>
      <c r="C5869">
        <v>4888837520</v>
      </c>
      <c r="D5869" s="1">
        <v>45526</v>
      </c>
      <c r="E5869">
        <v>99232</v>
      </c>
      <c r="F5869">
        <v>99203</v>
      </c>
      <c r="G5869" t="s">
        <v>99</v>
      </c>
      <c r="H5869" s="34">
        <v>43578</v>
      </c>
      <c r="I5869" s="7">
        <v>34427</v>
      </c>
      <c r="J5869" s="7">
        <v>19944.68</v>
      </c>
      <c r="K5869" s="7">
        <v>8974</v>
      </c>
      <c r="L5869" s="7">
        <v>5508.32</v>
      </c>
      <c r="M5869" s="5">
        <v>0.16</v>
      </c>
      <c r="N5869" t="s">
        <v>1138</v>
      </c>
      <c r="O5869" t="s">
        <v>27</v>
      </c>
      <c r="P5869" t="s">
        <v>97</v>
      </c>
      <c r="Q5869" t="s">
        <v>32</v>
      </c>
      <c r="R5869" t="s">
        <v>38</v>
      </c>
      <c r="S5869" t="s">
        <v>17</v>
      </c>
      <c r="T5869" t="s">
        <v>13311</v>
      </c>
      <c r="U5869" s="1">
        <v>45631</v>
      </c>
      <c r="V5869">
        <v>105</v>
      </c>
      <c r="W5869" t="str">
        <f t="shared" si="138"/>
        <v>90-119</v>
      </c>
    </row>
    <row r="5870" spans="1:23" x14ac:dyDescent="0.25">
      <c r="A5870" t="s">
        <v>6119</v>
      </c>
      <c r="B5870">
        <v>6888650069</v>
      </c>
      <c r="C5870">
        <v>6095988931</v>
      </c>
      <c r="D5870" s="1">
        <v>45885</v>
      </c>
      <c r="E5870">
        <v>99238</v>
      </c>
      <c r="F5870">
        <v>80053</v>
      </c>
      <c r="G5870" t="s">
        <v>3281</v>
      </c>
      <c r="H5870" s="34">
        <v>95275</v>
      </c>
      <c r="I5870" s="7">
        <v>74315</v>
      </c>
      <c r="J5870" s="7">
        <v>32000</v>
      </c>
      <c r="K5870" s="7">
        <v>27452</v>
      </c>
      <c r="L5870" s="7">
        <v>14863</v>
      </c>
      <c r="M5870" s="5">
        <v>0.2</v>
      </c>
      <c r="N5870" t="s">
        <v>3140</v>
      </c>
      <c r="O5870" t="s">
        <v>27</v>
      </c>
      <c r="P5870" t="s">
        <v>3150</v>
      </c>
      <c r="Q5870" t="s">
        <v>32</v>
      </c>
      <c r="R5870" t="s">
        <v>26</v>
      </c>
      <c r="S5870" t="s">
        <v>21</v>
      </c>
      <c r="T5870" t="s">
        <v>13312</v>
      </c>
      <c r="U5870" s="1">
        <v>45976</v>
      </c>
      <c r="V5870">
        <v>91</v>
      </c>
      <c r="W5870" t="str">
        <f t="shared" si="138"/>
        <v>90-119</v>
      </c>
    </row>
    <row r="5871" spans="1:23" x14ac:dyDescent="0.25">
      <c r="A5871" t="s">
        <v>6120</v>
      </c>
      <c r="B5871">
        <v>6876120151</v>
      </c>
      <c r="C5871">
        <v>9675445669</v>
      </c>
      <c r="D5871" s="1">
        <v>45897</v>
      </c>
      <c r="E5871">
        <v>99233</v>
      </c>
      <c r="F5871">
        <v>99215</v>
      </c>
      <c r="G5871" t="s">
        <v>3220</v>
      </c>
      <c r="H5871" s="34">
        <v>43229</v>
      </c>
      <c r="I5871" s="7">
        <v>34583</v>
      </c>
      <c r="J5871" s="7">
        <v>29741.38</v>
      </c>
      <c r="K5871" s="7">
        <v>0</v>
      </c>
      <c r="L5871" s="7">
        <v>4841.62</v>
      </c>
      <c r="M5871" s="5">
        <v>0.14000000000000001</v>
      </c>
      <c r="N5871" t="s">
        <v>1135</v>
      </c>
      <c r="O5871" t="s">
        <v>17</v>
      </c>
      <c r="P5871" t="s">
        <v>18</v>
      </c>
      <c r="Q5871" t="s">
        <v>32</v>
      </c>
      <c r="R5871" t="s">
        <v>43</v>
      </c>
      <c r="S5871" t="s">
        <v>17</v>
      </c>
      <c r="T5871" t="s">
        <v>13312</v>
      </c>
      <c r="U5871" s="1">
        <v>46072</v>
      </c>
      <c r="V5871">
        <v>175</v>
      </c>
      <c r="W5871" t="str">
        <f t="shared" si="138"/>
        <v>150-179</v>
      </c>
    </row>
    <row r="5872" spans="1:23" x14ac:dyDescent="0.25">
      <c r="A5872" t="s">
        <v>6121</v>
      </c>
      <c r="B5872">
        <v>3559474870</v>
      </c>
      <c r="C5872">
        <v>1627354299</v>
      </c>
      <c r="D5872" s="1">
        <v>45771</v>
      </c>
      <c r="E5872">
        <v>99231</v>
      </c>
      <c r="F5872">
        <v>81000</v>
      </c>
      <c r="G5872" t="s">
        <v>3371</v>
      </c>
      <c r="H5872" s="34">
        <v>73362</v>
      </c>
      <c r="I5872" s="7">
        <v>47685</v>
      </c>
      <c r="J5872" s="7">
        <v>41962.8</v>
      </c>
      <c r="K5872" s="7">
        <v>0</v>
      </c>
      <c r="L5872" s="7">
        <v>5722.2</v>
      </c>
      <c r="M5872" s="5">
        <v>0.12</v>
      </c>
      <c r="N5872" t="s">
        <v>46</v>
      </c>
      <c r="O5872" t="s">
        <v>17</v>
      </c>
      <c r="P5872" t="s">
        <v>31</v>
      </c>
      <c r="Q5872" t="s">
        <v>19</v>
      </c>
      <c r="R5872" t="s">
        <v>21</v>
      </c>
      <c r="S5872" t="s">
        <v>27</v>
      </c>
      <c r="T5872" t="s">
        <v>13310</v>
      </c>
      <c r="U5872" s="1">
        <v>45892</v>
      </c>
      <c r="V5872">
        <v>121</v>
      </c>
      <c r="W5872" t="str">
        <f t="shared" si="138"/>
        <v>120-149</v>
      </c>
    </row>
    <row r="5873" spans="1:23" x14ac:dyDescent="0.25">
      <c r="A5873" t="s">
        <v>6122</v>
      </c>
      <c r="B5873">
        <v>6350353794</v>
      </c>
      <c r="C5873">
        <v>2914741172</v>
      </c>
      <c r="D5873" s="1">
        <v>45508</v>
      </c>
      <c r="E5873">
        <v>99222</v>
      </c>
      <c r="F5873">
        <v>99203</v>
      </c>
      <c r="G5873" t="s">
        <v>3218</v>
      </c>
      <c r="H5873" s="34">
        <v>48402</v>
      </c>
      <c r="I5873" s="7">
        <v>41142</v>
      </c>
      <c r="J5873" s="7">
        <v>38329.160000000003</v>
      </c>
      <c r="K5873" s="7">
        <v>1990</v>
      </c>
      <c r="L5873" s="7">
        <v>822.84</v>
      </c>
      <c r="M5873" s="5">
        <v>0.02</v>
      </c>
      <c r="N5873" t="s">
        <v>16</v>
      </c>
      <c r="O5873" t="s">
        <v>30</v>
      </c>
      <c r="P5873" t="s">
        <v>58</v>
      </c>
      <c r="Q5873" t="s">
        <v>19</v>
      </c>
      <c r="R5873" t="s">
        <v>21</v>
      </c>
      <c r="S5873" t="s">
        <v>21</v>
      </c>
      <c r="T5873" t="s">
        <v>13310</v>
      </c>
      <c r="U5873" s="1">
        <v>45609</v>
      </c>
      <c r="V5873">
        <v>101</v>
      </c>
      <c r="W5873" t="str">
        <f t="shared" si="138"/>
        <v>90-119</v>
      </c>
    </row>
    <row r="5874" spans="1:23" x14ac:dyDescent="0.25">
      <c r="A5874" t="s">
        <v>6123</v>
      </c>
      <c r="B5874">
        <v>978685080</v>
      </c>
      <c r="C5874">
        <v>1932183860</v>
      </c>
      <c r="D5874" s="1">
        <v>45779</v>
      </c>
      <c r="E5874">
        <v>99221</v>
      </c>
      <c r="F5874">
        <v>99282</v>
      </c>
      <c r="G5874" t="s">
        <v>3412</v>
      </c>
      <c r="H5874" s="34">
        <v>25059</v>
      </c>
      <c r="I5874" s="7">
        <v>19546</v>
      </c>
      <c r="J5874" s="7">
        <v>10656.8</v>
      </c>
      <c r="K5874" s="7">
        <v>4980</v>
      </c>
      <c r="L5874" s="7">
        <v>3909.2</v>
      </c>
      <c r="M5874" s="5">
        <v>0.2</v>
      </c>
      <c r="N5874" t="s">
        <v>3140</v>
      </c>
      <c r="O5874" t="s">
        <v>27</v>
      </c>
      <c r="P5874" t="s">
        <v>35</v>
      </c>
      <c r="Q5874" t="s">
        <v>19</v>
      </c>
      <c r="R5874" t="s">
        <v>21</v>
      </c>
      <c r="S5874" t="s">
        <v>17</v>
      </c>
      <c r="T5874" t="s">
        <v>13311</v>
      </c>
      <c r="U5874" s="1">
        <v>45882</v>
      </c>
      <c r="V5874">
        <v>103</v>
      </c>
      <c r="W5874" t="str">
        <f t="shared" si="138"/>
        <v>90-119</v>
      </c>
    </row>
    <row r="5875" spans="1:23" x14ac:dyDescent="0.25">
      <c r="A5875" t="s">
        <v>6124</v>
      </c>
      <c r="B5875">
        <v>2183476624</v>
      </c>
      <c r="C5875">
        <v>5464832543</v>
      </c>
      <c r="D5875" s="1">
        <v>45817</v>
      </c>
      <c r="E5875">
        <v>99221</v>
      </c>
      <c r="F5875">
        <v>99204</v>
      </c>
      <c r="G5875" t="s">
        <v>131</v>
      </c>
      <c r="H5875" s="34">
        <v>37108</v>
      </c>
      <c r="I5875" s="7">
        <v>31542</v>
      </c>
      <c r="J5875" s="7">
        <v>27501.16</v>
      </c>
      <c r="K5875" s="7">
        <v>3410</v>
      </c>
      <c r="L5875" s="7">
        <v>630.84</v>
      </c>
      <c r="M5875" s="5">
        <v>0.02</v>
      </c>
      <c r="N5875" t="s">
        <v>16</v>
      </c>
      <c r="O5875" t="s">
        <v>30</v>
      </c>
      <c r="P5875" t="s">
        <v>3150</v>
      </c>
      <c r="Q5875" t="s">
        <v>32</v>
      </c>
      <c r="R5875" t="s">
        <v>38</v>
      </c>
      <c r="S5875" t="s">
        <v>27</v>
      </c>
      <c r="T5875" t="s">
        <v>13311</v>
      </c>
      <c r="U5875" s="1">
        <v>45969</v>
      </c>
      <c r="V5875">
        <v>152</v>
      </c>
      <c r="W5875" t="str">
        <f t="shared" si="138"/>
        <v>150-179</v>
      </c>
    </row>
    <row r="5876" spans="1:23" x14ac:dyDescent="0.25">
      <c r="A5876" t="s">
        <v>6125</v>
      </c>
      <c r="B5876">
        <v>3203371353</v>
      </c>
      <c r="C5876">
        <v>7340614504</v>
      </c>
      <c r="D5876" s="1">
        <v>45633</v>
      </c>
      <c r="E5876">
        <v>99222</v>
      </c>
      <c r="F5876">
        <v>99201</v>
      </c>
      <c r="G5876" t="s">
        <v>108</v>
      </c>
      <c r="H5876" s="34">
        <v>64074</v>
      </c>
      <c r="I5876" s="7">
        <v>49978</v>
      </c>
      <c r="J5876" s="7">
        <v>39982.400000000001</v>
      </c>
      <c r="K5876" s="7">
        <v>0</v>
      </c>
      <c r="L5876" s="7">
        <v>9995.6</v>
      </c>
      <c r="M5876" s="5">
        <v>0.2</v>
      </c>
      <c r="N5876" t="s">
        <v>3140</v>
      </c>
      <c r="O5876" t="s">
        <v>17</v>
      </c>
      <c r="P5876" t="s">
        <v>18</v>
      </c>
      <c r="Q5876" t="s">
        <v>32</v>
      </c>
      <c r="R5876" t="s">
        <v>21</v>
      </c>
      <c r="S5876" t="s">
        <v>17</v>
      </c>
      <c r="T5876" t="s">
        <v>13312</v>
      </c>
      <c r="U5876" s="1">
        <v>45688</v>
      </c>
      <c r="V5876">
        <v>55</v>
      </c>
      <c r="W5876" t="str">
        <f t="shared" si="138"/>
        <v>30-59</v>
      </c>
    </row>
    <row r="5877" spans="1:23" x14ac:dyDescent="0.25">
      <c r="A5877" t="s">
        <v>6126</v>
      </c>
      <c r="B5877">
        <v>3846025512</v>
      </c>
      <c r="C5877">
        <v>1072503089</v>
      </c>
      <c r="D5877" s="1">
        <v>45323</v>
      </c>
      <c r="E5877">
        <v>99223</v>
      </c>
      <c r="F5877">
        <v>99215</v>
      </c>
      <c r="G5877" t="s">
        <v>263</v>
      </c>
      <c r="H5877" s="34">
        <v>71108</v>
      </c>
      <c r="I5877" s="7">
        <v>56886</v>
      </c>
      <c r="J5877" s="7">
        <v>42991.96</v>
      </c>
      <c r="K5877" s="7">
        <v>5930</v>
      </c>
      <c r="L5877" s="7">
        <v>7964.04</v>
      </c>
      <c r="M5877" s="5">
        <v>0.14000000000000001</v>
      </c>
      <c r="N5877" t="s">
        <v>1135</v>
      </c>
      <c r="O5877" t="s">
        <v>30</v>
      </c>
      <c r="P5877" t="s">
        <v>3149</v>
      </c>
      <c r="Q5877" t="s">
        <v>19</v>
      </c>
      <c r="R5877" t="s">
        <v>21</v>
      </c>
      <c r="S5877" t="s">
        <v>27</v>
      </c>
      <c r="T5877" t="s">
        <v>13312</v>
      </c>
      <c r="U5877" s="1">
        <v>45476</v>
      </c>
      <c r="V5877">
        <v>153</v>
      </c>
      <c r="W5877" t="str">
        <f t="shared" si="138"/>
        <v>150-179</v>
      </c>
    </row>
    <row r="5878" spans="1:23" x14ac:dyDescent="0.25">
      <c r="A5878" t="s">
        <v>6127</v>
      </c>
      <c r="B5878">
        <v>8894032936</v>
      </c>
      <c r="C5878">
        <v>8928724765</v>
      </c>
      <c r="D5878" s="1">
        <v>45527</v>
      </c>
      <c r="E5878">
        <v>99238</v>
      </c>
      <c r="F5878">
        <v>36415</v>
      </c>
      <c r="G5878" t="s">
        <v>15</v>
      </c>
      <c r="H5878" s="34">
        <v>76655</v>
      </c>
      <c r="I5878" s="7">
        <v>59791</v>
      </c>
      <c r="J5878" s="7">
        <v>32502.799999999999</v>
      </c>
      <c r="K5878" s="7">
        <v>15330</v>
      </c>
      <c r="L5878" s="7">
        <v>11958.2</v>
      </c>
      <c r="M5878" s="5">
        <v>0.2</v>
      </c>
      <c r="N5878" t="s">
        <v>3140</v>
      </c>
      <c r="O5878" t="s">
        <v>27</v>
      </c>
      <c r="P5878" t="s">
        <v>97</v>
      </c>
      <c r="Q5878" t="s">
        <v>19</v>
      </c>
      <c r="R5878" t="s">
        <v>20</v>
      </c>
      <c r="S5878" t="s">
        <v>17</v>
      </c>
      <c r="T5878" t="s">
        <v>13312</v>
      </c>
      <c r="U5878" s="1">
        <v>45620</v>
      </c>
      <c r="V5878">
        <v>93</v>
      </c>
      <c r="W5878" t="str">
        <f t="shared" si="138"/>
        <v>90-119</v>
      </c>
    </row>
    <row r="5879" spans="1:23" x14ac:dyDescent="0.25">
      <c r="A5879" t="s">
        <v>6128</v>
      </c>
      <c r="B5879">
        <v>7077236133</v>
      </c>
      <c r="C5879">
        <v>2346144865</v>
      </c>
      <c r="D5879" s="1">
        <v>45719</v>
      </c>
      <c r="E5879">
        <v>99233</v>
      </c>
      <c r="F5879">
        <v>99212</v>
      </c>
      <c r="G5879" t="s">
        <v>3232</v>
      </c>
      <c r="H5879" s="34">
        <v>20721</v>
      </c>
      <c r="I5879" s="7">
        <v>16577</v>
      </c>
      <c r="J5879" s="7">
        <v>14256.22</v>
      </c>
      <c r="K5879" s="7">
        <v>0</v>
      </c>
      <c r="L5879" s="7">
        <v>2320.7800000000002</v>
      </c>
      <c r="M5879" s="5">
        <v>0.14000000000000001</v>
      </c>
      <c r="N5879" t="s">
        <v>1135</v>
      </c>
      <c r="O5879" t="s">
        <v>17</v>
      </c>
      <c r="P5879" t="s">
        <v>3149</v>
      </c>
      <c r="Q5879" t="s">
        <v>19</v>
      </c>
      <c r="R5879" t="s">
        <v>20</v>
      </c>
      <c r="S5879" t="s">
        <v>21</v>
      </c>
      <c r="T5879" t="s">
        <v>13311</v>
      </c>
      <c r="U5879" s="1">
        <v>45848</v>
      </c>
      <c r="V5879">
        <v>129</v>
      </c>
      <c r="W5879" t="str">
        <f t="shared" si="138"/>
        <v>120-149</v>
      </c>
    </row>
    <row r="5880" spans="1:23" x14ac:dyDescent="0.25">
      <c r="A5880" t="s">
        <v>6129</v>
      </c>
      <c r="B5880">
        <v>4902576701</v>
      </c>
      <c r="C5880">
        <v>1402150297</v>
      </c>
      <c r="D5880" s="1">
        <v>45807</v>
      </c>
      <c r="E5880">
        <v>99232</v>
      </c>
      <c r="F5880">
        <v>99204</v>
      </c>
      <c r="G5880" t="s">
        <v>69</v>
      </c>
      <c r="H5880" s="34">
        <v>6255</v>
      </c>
      <c r="I5880" s="7">
        <v>4879</v>
      </c>
      <c r="J5880" s="7">
        <v>3903.2</v>
      </c>
      <c r="K5880" s="7">
        <v>0</v>
      </c>
      <c r="L5880" s="7">
        <v>975.8</v>
      </c>
      <c r="M5880" s="5">
        <v>0.2</v>
      </c>
      <c r="N5880" t="s">
        <v>3140</v>
      </c>
      <c r="O5880" t="s">
        <v>17</v>
      </c>
      <c r="P5880" t="s">
        <v>58</v>
      </c>
      <c r="Q5880" t="s">
        <v>32</v>
      </c>
      <c r="R5880" t="s">
        <v>43</v>
      </c>
      <c r="S5880" t="s">
        <v>27</v>
      </c>
      <c r="T5880" t="s">
        <v>13312</v>
      </c>
      <c r="U5880" s="1">
        <v>45965</v>
      </c>
      <c r="V5880">
        <v>158</v>
      </c>
      <c r="W5880" t="str">
        <f t="shared" si="138"/>
        <v>150-179</v>
      </c>
    </row>
    <row r="5881" spans="1:23" x14ac:dyDescent="0.25">
      <c r="A5881" t="s">
        <v>6130</v>
      </c>
      <c r="B5881">
        <v>1489345463</v>
      </c>
      <c r="C5881">
        <v>9091995780</v>
      </c>
      <c r="D5881" s="1">
        <v>45837</v>
      </c>
      <c r="E5881">
        <v>99222</v>
      </c>
      <c r="F5881">
        <v>81000</v>
      </c>
      <c r="G5881" t="s">
        <v>3187</v>
      </c>
      <c r="H5881" s="34">
        <v>55763</v>
      </c>
      <c r="I5881" s="7">
        <v>45726</v>
      </c>
      <c r="J5881" s="7">
        <v>20067.32</v>
      </c>
      <c r="K5881" s="7">
        <v>17428</v>
      </c>
      <c r="L5881" s="7">
        <v>8230.68</v>
      </c>
      <c r="M5881" s="5">
        <v>0.18</v>
      </c>
      <c r="N5881" t="s">
        <v>3141</v>
      </c>
      <c r="O5881" t="s">
        <v>27</v>
      </c>
      <c r="P5881" t="s">
        <v>35</v>
      </c>
      <c r="Q5881" t="s">
        <v>19</v>
      </c>
      <c r="R5881" t="s">
        <v>26</v>
      </c>
      <c r="S5881" t="s">
        <v>21</v>
      </c>
      <c r="T5881" t="s">
        <v>13312</v>
      </c>
      <c r="U5881" s="1">
        <v>45883</v>
      </c>
      <c r="V5881">
        <v>46</v>
      </c>
      <c r="W5881" t="str">
        <f t="shared" si="138"/>
        <v>30-59</v>
      </c>
    </row>
    <row r="5882" spans="1:23" x14ac:dyDescent="0.25">
      <c r="A5882" t="s">
        <v>6131</v>
      </c>
      <c r="B5882">
        <v>8547223731</v>
      </c>
      <c r="C5882">
        <v>9393190576</v>
      </c>
      <c r="D5882" s="1">
        <v>45893</v>
      </c>
      <c r="E5882">
        <v>99215</v>
      </c>
      <c r="F5882">
        <v>99284</v>
      </c>
      <c r="G5882" t="s">
        <v>3325</v>
      </c>
      <c r="H5882" s="34">
        <v>28291</v>
      </c>
      <c r="I5882" s="7">
        <v>20370</v>
      </c>
      <c r="J5882" s="7">
        <v>12401.4</v>
      </c>
      <c r="K5882" s="7">
        <v>6339</v>
      </c>
      <c r="L5882" s="7">
        <v>1629.6</v>
      </c>
      <c r="M5882" s="5">
        <v>0.08</v>
      </c>
      <c r="N5882" t="s">
        <v>24</v>
      </c>
      <c r="O5882" t="s">
        <v>27</v>
      </c>
      <c r="P5882" t="s">
        <v>40</v>
      </c>
      <c r="Q5882" t="s">
        <v>19</v>
      </c>
      <c r="R5882" t="s">
        <v>43</v>
      </c>
      <c r="S5882" t="s">
        <v>21</v>
      </c>
      <c r="T5882" t="s">
        <v>13311</v>
      </c>
      <c r="U5882" s="1">
        <v>45994</v>
      </c>
      <c r="V5882">
        <v>101</v>
      </c>
      <c r="W5882" t="str">
        <f t="shared" si="138"/>
        <v>90-119</v>
      </c>
    </row>
    <row r="5883" spans="1:23" x14ac:dyDescent="0.25">
      <c r="A5883" t="s">
        <v>6132</v>
      </c>
      <c r="B5883">
        <v>5723467520</v>
      </c>
      <c r="C5883">
        <v>2252031629</v>
      </c>
      <c r="D5883" s="1">
        <v>45538</v>
      </c>
      <c r="E5883">
        <v>99223</v>
      </c>
      <c r="F5883">
        <v>99213</v>
      </c>
      <c r="G5883" t="s">
        <v>320</v>
      </c>
      <c r="H5883" s="34">
        <v>92337</v>
      </c>
      <c r="I5883" s="7">
        <v>73870</v>
      </c>
      <c r="J5883" s="7">
        <v>54784.2</v>
      </c>
      <c r="K5883" s="7">
        <v>8744</v>
      </c>
      <c r="L5883" s="7">
        <v>10341.799999999999</v>
      </c>
      <c r="M5883" s="5">
        <v>0.14000000000000001</v>
      </c>
      <c r="N5883" t="s">
        <v>1135</v>
      </c>
      <c r="O5883" t="s">
        <v>30</v>
      </c>
      <c r="P5883" t="s">
        <v>55</v>
      </c>
      <c r="Q5883" t="s">
        <v>32</v>
      </c>
      <c r="R5883" t="s">
        <v>27</v>
      </c>
      <c r="S5883" t="s">
        <v>21</v>
      </c>
      <c r="T5883" t="s">
        <v>13312</v>
      </c>
      <c r="U5883" s="1">
        <v>45569</v>
      </c>
      <c r="V5883">
        <v>31</v>
      </c>
      <c r="W5883" t="str">
        <f t="shared" si="138"/>
        <v>30-59</v>
      </c>
    </row>
    <row r="5884" spans="1:23" x14ac:dyDescent="0.25">
      <c r="A5884" t="s">
        <v>6133</v>
      </c>
      <c r="B5884">
        <v>9503319299</v>
      </c>
      <c r="C5884">
        <v>7584145187</v>
      </c>
      <c r="D5884" s="1">
        <v>45960</v>
      </c>
      <c r="E5884">
        <v>99221</v>
      </c>
      <c r="F5884">
        <v>99291</v>
      </c>
      <c r="G5884" t="s">
        <v>37</v>
      </c>
      <c r="H5884" s="34">
        <v>32227</v>
      </c>
      <c r="I5884" s="7">
        <v>25137</v>
      </c>
      <c r="J5884" s="7">
        <v>20109.599999999999</v>
      </c>
      <c r="K5884" s="7">
        <v>0</v>
      </c>
      <c r="L5884" s="7">
        <v>5027.3999999999996</v>
      </c>
      <c r="M5884" s="5">
        <v>0.2</v>
      </c>
      <c r="N5884" t="s">
        <v>3140</v>
      </c>
      <c r="O5884" t="s">
        <v>17</v>
      </c>
      <c r="P5884" t="s">
        <v>18</v>
      </c>
      <c r="Q5884" t="s">
        <v>19</v>
      </c>
      <c r="R5884" t="s">
        <v>20</v>
      </c>
      <c r="S5884" t="s">
        <v>21</v>
      </c>
      <c r="T5884" t="s">
        <v>13312</v>
      </c>
      <c r="U5884" s="1">
        <v>46071</v>
      </c>
      <c r="V5884">
        <v>111</v>
      </c>
      <c r="W5884" t="str">
        <f t="shared" si="138"/>
        <v>90-119</v>
      </c>
    </row>
    <row r="5885" spans="1:23" x14ac:dyDescent="0.25">
      <c r="A5885" t="s">
        <v>6134</v>
      </c>
      <c r="B5885">
        <v>3846259812</v>
      </c>
      <c r="C5885">
        <v>1866180881</v>
      </c>
      <c r="D5885" s="1">
        <v>45610</v>
      </c>
      <c r="E5885">
        <v>99238</v>
      </c>
      <c r="F5885">
        <v>93000</v>
      </c>
      <c r="G5885" t="s">
        <v>3641</v>
      </c>
      <c r="H5885" s="34">
        <v>99881</v>
      </c>
      <c r="I5885" s="7">
        <v>74911</v>
      </c>
      <c r="J5885" s="7">
        <v>59383.35</v>
      </c>
      <c r="K5885" s="7">
        <v>4291</v>
      </c>
      <c r="L5885" s="7">
        <v>11236.65</v>
      </c>
      <c r="M5885" s="5">
        <v>0.15</v>
      </c>
      <c r="N5885" t="s">
        <v>1139</v>
      </c>
      <c r="O5885" t="s">
        <v>30</v>
      </c>
      <c r="P5885" t="s">
        <v>31</v>
      </c>
      <c r="Q5885" t="s">
        <v>19</v>
      </c>
      <c r="R5885" t="s">
        <v>26</v>
      </c>
      <c r="S5885" t="s">
        <v>17</v>
      </c>
      <c r="T5885" t="s">
        <v>13311</v>
      </c>
      <c r="U5885" s="1">
        <v>45784</v>
      </c>
      <c r="V5885">
        <v>174</v>
      </c>
      <c r="W5885" t="str">
        <f t="shared" si="138"/>
        <v>150-179</v>
      </c>
    </row>
    <row r="5886" spans="1:23" x14ac:dyDescent="0.25">
      <c r="A5886" t="s">
        <v>6135</v>
      </c>
      <c r="B5886">
        <v>8487065730</v>
      </c>
      <c r="C5886">
        <v>4706172078</v>
      </c>
      <c r="D5886" s="1">
        <v>45869</v>
      </c>
      <c r="E5886">
        <v>99233</v>
      </c>
      <c r="F5886">
        <v>99212</v>
      </c>
      <c r="G5886" t="s">
        <v>279</v>
      </c>
      <c r="H5886" s="34">
        <v>67810</v>
      </c>
      <c r="I5886" s="7">
        <v>52892</v>
      </c>
      <c r="J5886" s="7">
        <v>42313.599999999999</v>
      </c>
      <c r="K5886" s="7">
        <v>0</v>
      </c>
      <c r="L5886" s="7">
        <v>10578.4</v>
      </c>
      <c r="M5886" s="5">
        <v>0.2</v>
      </c>
      <c r="N5886" t="s">
        <v>3140</v>
      </c>
      <c r="O5886" t="s">
        <v>17</v>
      </c>
      <c r="P5886" t="s">
        <v>40</v>
      </c>
      <c r="Q5886" t="s">
        <v>19</v>
      </c>
      <c r="R5886" t="s">
        <v>20</v>
      </c>
      <c r="S5886" t="s">
        <v>27</v>
      </c>
      <c r="T5886" t="s">
        <v>13311</v>
      </c>
      <c r="U5886" s="1">
        <v>45976</v>
      </c>
      <c r="V5886">
        <v>107</v>
      </c>
      <c r="W5886" t="str">
        <f t="shared" si="138"/>
        <v>90-119</v>
      </c>
    </row>
    <row r="5887" spans="1:23" x14ac:dyDescent="0.25">
      <c r="A5887" t="s">
        <v>6136</v>
      </c>
      <c r="B5887">
        <v>9859612825</v>
      </c>
      <c r="C5887">
        <v>7186287153</v>
      </c>
      <c r="D5887" s="1">
        <v>45452</v>
      </c>
      <c r="E5887">
        <v>99213</v>
      </c>
      <c r="F5887">
        <v>85025</v>
      </c>
      <c r="G5887" t="s">
        <v>3337</v>
      </c>
      <c r="H5887" s="34">
        <v>60178</v>
      </c>
      <c r="I5887" s="7">
        <v>51151</v>
      </c>
      <c r="J5887" s="7">
        <v>50127.98</v>
      </c>
      <c r="K5887" s="7">
        <v>0</v>
      </c>
      <c r="L5887" s="7">
        <v>1023.02</v>
      </c>
      <c r="M5887" s="5">
        <v>0.02</v>
      </c>
      <c r="N5887" t="s">
        <v>16</v>
      </c>
      <c r="O5887" t="s">
        <v>17</v>
      </c>
      <c r="P5887" t="s">
        <v>3149</v>
      </c>
      <c r="Q5887" t="s">
        <v>32</v>
      </c>
      <c r="R5887" t="s">
        <v>21</v>
      </c>
      <c r="S5887" t="s">
        <v>21</v>
      </c>
      <c r="T5887" t="s">
        <v>13311</v>
      </c>
      <c r="U5887" s="1">
        <v>45594</v>
      </c>
      <c r="V5887">
        <v>142</v>
      </c>
      <c r="W5887" t="str">
        <f t="shared" si="138"/>
        <v>120-149</v>
      </c>
    </row>
    <row r="5888" spans="1:23" x14ac:dyDescent="0.25">
      <c r="A5888" t="s">
        <v>6137</v>
      </c>
      <c r="B5888">
        <v>9818615713</v>
      </c>
      <c r="C5888">
        <v>9993907946</v>
      </c>
      <c r="D5888" s="1">
        <v>45489</v>
      </c>
      <c r="E5888">
        <v>99233</v>
      </c>
      <c r="F5888">
        <v>99201</v>
      </c>
      <c r="G5888" t="s">
        <v>3843</v>
      </c>
      <c r="H5888" s="34">
        <v>82269</v>
      </c>
      <c r="I5888" s="7">
        <v>65815</v>
      </c>
      <c r="J5888" s="7">
        <v>40643.9</v>
      </c>
      <c r="K5888" s="7">
        <v>15957</v>
      </c>
      <c r="L5888" s="7">
        <v>9214.1</v>
      </c>
      <c r="M5888" s="5">
        <v>0.14000000000000001</v>
      </c>
      <c r="N5888" t="s">
        <v>1135</v>
      </c>
      <c r="O5888" t="s">
        <v>27</v>
      </c>
      <c r="P5888" t="s">
        <v>35</v>
      </c>
      <c r="Q5888" t="s">
        <v>32</v>
      </c>
      <c r="R5888" t="s">
        <v>38</v>
      </c>
      <c r="S5888" t="s">
        <v>21</v>
      </c>
      <c r="T5888" t="s">
        <v>13311</v>
      </c>
      <c r="U5888" s="1">
        <v>45554</v>
      </c>
      <c r="V5888">
        <v>65</v>
      </c>
      <c r="W5888" t="str">
        <f t="shared" si="138"/>
        <v>60-89</v>
      </c>
    </row>
    <row r="5889" spans="1:23" x14ac:dyDescent="0.25">
      <c r="A5889" t="s">
        <v>6138</v>
      </c>
      <c r="B5889">
        <v>7729220173</v>
      </c>
      <c r="C5889">
        <v>3058752117</v>
      </c>
      <c r="D5889" s="1">
        <v>45819</v>
      </c>
      <c r="E5889">
        <v>99232</v>
      </c>
      <c r="F5889">
        <v>99215</v>
      </c>
      <c r="G5889" t="s">
        <v>3202</v>
      </c>
      <c r="H5889" s="34">
        <v>99366</v>
      </c>
      <c r="I5889" s="7">
        <v>77505</v>
      </c>
      <c r="J5889" s="7">
        <v>46615</v>
      </c>
      <c r="K5889" s="7">
        <v>15389</v>
      </c>
      <c r="L5889" s="7">
        <v>15501</v>
      </c>
      <c r="M5889" s="5">
        <v>0.2</v>
      </c>
      <c r="N5889" t="s">
        <v>3140</v>
      </c>
      <c r="O5889" t="s">
        <v>27</v>
      </c>
      <c r="P5889" t="s">
        <v>18</v>
      </c>
      <c r="Q5889" t="s">
        <v>19</v>
      </c>
      <c r="R5889" t="s">
        <v>26</v>
      </c>
      <c r="S5889" t="s">
        <v>21</v>
      </c>
      <c r="T5889" t="s">
        <v>13312</v>
      </c>
      <c r="U5889" s="1">
        <v>45862</v>
      </c>
      <c r="V5889">
        <v>43</v>
      </c>
      <c r="W5889" t="str">
        <f t="shared" si="138"/>
        <v>30-59</v>
      </c>
    </row>
    <row r="5890" spans="1:23" x14ac:dyDescent="0.25">
      <c r="A5890" t="s">
        <v>6139</v>
      </c>
      <c r="B5890">
        <v>8976457299</v>
      </c>
      <c r="C5890">
        <v>6998810709</v>
      </c>
      <c r="D5890" s="1">
        <v>45578</v>
      </c>
      <c r="E5890">
        <v>99223</v>
      </c>
      <c r="F5890">
        <v>97110</v>
      </c>
      <c r="G5890" t="s">
        <v>263</v>
      </c>
      <c r="H5890" s="34">
        <v>45304</v>
      </c>
      <c r="I5890" s="7">
        <v>32619</v>
      </c>
      <c r="J5890" s="7">
        <v>30009.48</v>
      </c>
      <c r="K5890" s="7">
        <v>0</v>
      </c>
      <c r="L5890" s="7">
        <v>2609.52</v>
      </c>
      <c r="M5890" s="5">
        <v>0.08</v>
      </c>
      <c r="N5890" t="s">
        <v>24</v>
      </c>
      <c r="O5890" t="s">
        <v>17</v>
      </c>
      <c r="P5890" t="s">
        <v>3147</v>
      </c>
      <c r="Q5890" t="s">
        <v>32</v>
      </c>
      <c r="R5890" t="s">
        <v>43</v>
      </c>
      <c r="S5890" t="s">
        <v>21</v>
      </c>
      <c r="T5890" t="s">
        <v>13310</v>
      </c>
      <c r="U5890" s="1">
        <v>45633</v>
      </c>
      <c r="V5890">
        <v>55</v>
      </c>
      <c r="W5890" t="str">
        <f t="shared" si="138"/>
        <v>30-59</v>
      </c>
    </row>
    <row r="5891" spans="1:23" x14ac:dyDescent="0.25">
      <c r="A5891" t="s">
        <v>6140</v>
      </c>
      <c r="B5891">
        <v>6428454388</v>
      </c>
      <c r="C5891">
        <v>4397037880</v>
      </c>
      <c r="D5891" s="1">
        <v>45732</v>
      </c>
      <c r="E5891">
        <v>99232</v>
      </c>
      <c r="F5891">
        <v>99213</v>
      </c>
      <c r="G5891" t="s">
        <v>182</v>
      </c>
      <c r="H5891" s="34">
        <v>42087</v>
      </c>
      <c r="I5891" s="7">
        <v>31565</v>
      </c>
      <c r="J5891" s="7">
        <v>26830.25</v>
      </c>
      <c r="K5891" s="7">
        <v>0</v>
      </c>
      <c r="L5891" s="7">
        <v>4734.75</v>
      </c>
      <c r="M5891" s="5">
        <v>0.15</v>
      </c>
      <c r="N5891" t="s">
        <v>1139</v>
      </c>
      <c r="O5891" t="s">
        <v>17</v>
      </c>
      <c r="P5891" t="s">
        <v>31</v>
      </c>
      <c r="Q5891" t="s">
        <v>19</v>
      </c>
      <c r="R5891" t="s">
        <v>21</v>
      </c>
      <c r="S5891" t="s">
        <v>27</v>
      </c>
      <c r="T5891" t="s">
        <v>13310</v>
      </c>
      <c r="U5891" s="1">
        <v>45801</v>
      </c>
      <c r="V5891">
        <v>69</v>
      </c>
      <c r="W5891" t="str">
        <f t="shared" ref="W5891:W5954" si="139">IF(V5891="","",IF(V5891&lt;30,"0-29",IF(V5891&lt;60,"30-59",IF(V5891&lt;90,"60-89",IF(V5891&lt;120,"90-119",IF(V5891&lt;150,"120-149",IF(V5891&lt;180,"150-179",IF(V5891&lt;210,"180-209",IF(V5891&lt;240,"210-239",IF(V5891&lt;270,"240-269",IF(V5891&lt;300,"270-299",IF(V5891&lt;330,"300-329",IF(V5891&lt;360,"330-359","360+")))))))))))))</f>
        <v>60-89</v>
      </c>
    </row>
    <row r="5892" spans="1:23" x14ac:dyDescent="0.25">
      <c r="A5892" t="s">
        <v>6141</v>
      </c>
      <c r="B5892">
        <v>3906475888</v>
      </c>
      <c r="C5892">
        <v>3766773902</v>
      </c>
      <c r="D5892" s="1">
        <v>45683</v>
      </c>
      <c r="E5892">
        <v>99232</v>
      </c>
      <c r="F5892">
        <v>99215</v>
      </c>
      <c r="G5892" t="s">
        <v>54</v>
      </c>
      <c r="H5892" s="34">
        <v>72677</v>
      </c>
      <c r="I5892" s="7">
        <v>54508</v>
      </c>
      <c r="J5892" s="7">
        <v>28037.8</v>
      </c>
      <c r="K5892" s="7">
        <v>18294</v>
      </c>
      <c r="L5892" s="7">
        <v>8176.2</v>
      </c>
      <c r="M5892" s="5">
        <v>0.15</v>
      </c>
      <c r="N5892" t="s">
        <v>1139</v>
      </c>
      <c r="O5892" t="s">
        <v>27</v>
      </c>
      <c r="P5892" t="s">
        <v>40</v>
      </c>
      <c r="Q5892" t="s">
        <v>32</v>
      </c>
      <c r="R5892" t="s">
        <v>43</v>
      </c>
      <c r="S5892" t="s">
        <v>21</v>
      </c>
      <c r="T5892" t="s">
        <v>13310</v>
      </c>
      <c r="U5892" s="1">
        <v>45843</v>
      </c>
      <c r="V5892">
        <v>160</v>
      </c>
      <c r="W5892" t="str">
        <f t="shared" si="139"/>
        <v>150-179</v>
      </c>
    </row>
    <row r="5893" spans="1:23" x14ac:dyDescent="0.25">
      <c r="A5893" t="s">
        <v>6142</v>
      </c>
      <c r="B5893">
        <v>3323208359</v>
      </c>
      <c r="C5893">
        <v>5506256301</v>
      </c>
      <c r="D5893" s="1">
        <v>45531</v>
      </c>
      <c r="E5893">
        <v>99221</v>
      </c>
      <c r="F5893">
        <v>90834</v>
      </c>
      <c r="G5893" t="s">
        <v>198</v>
      </c>
      <c r="H5893" s="34">
        <v>62191</v>
      </c>
      <c r="I5893" s="7">
        <v>44778</v>
      </c>
      <c r="J5893" s="7">
        <v>38654.76</v>
      </c>
      <c r="K5893" s="7">
        <v>2541</v>
      </c>
      <c r="L5893" s="7">
        <v>3582.24</v>
      </c>
      <c r="M5893" s="5">
        <v>0.08</v>
      </c>
      <c r="N5893" t="s">
        <v>24</v>
      </c>
      <c r="O5893" t="s">
        <v>30</v>
      </c>
      <c r="P5893" t="s">
        <v>55</v>
      </c>
      <c r="Q5893" t="s">
        <v>19</v>
      </c>
      <c r="R5893" t="s">
        <v>20</v>
      </c>
      <c r="S5893" t="s">
        <v>27</v>
      </c>
      <c r="T5893" t="s">
        <v>13310</v>
      </c>
      <c r="U5893" s="1">
        <v>45599</v>
      </c>
      <c r="V5893">
        <v>68</v>
      </c>
      <c r="W5893" t="str">
        <f t="shared" si="139"/>
        <v>60-89</v>
      </c>
    </row>
    <row r="5894" spans="1:23" x14ac:dyDescent="0.25">
      <c r="A5894" t="s">
        <v>6143</v>
      </c>
      <c r="B5894">
        <v>9475300702</v>
      </c>
      <c r="C5894">
        <v>8913681710</v>
      </c>
      <c r="D5894" s="1">
        <v>45724</v>
      </c>
      <c r="E5894">
        <v>99214</v>
      </c>
      <c r="F5894">
        <v>97110</v>
      </c>
      <c r="G5894" t="s">
        <v>288</v>
      </c>
      <c r="H5894" s="34">
        <v>97993</v>
      </c>
      <c r="I5894" s="7">
        <v>73495</v>
      </c>
      <c r="J5894" s="7">
        <v>48109.75</v>
      </c>
      <c r="K5894" s="7">
        <v>14361</v>
      </c>
      <c r="L5894" s="7">
        <v>11024.25</v>
      </c>
      <c r="M5894" s="5">
        <v>0.15</v>
      </c>
      <c r="N5894" t="s">
        <v>1139</v>
      </c>
      <c r="O5894" t="s">
        <v>27</v>
      </c>
      <c r="P5894" t="s">
        <v>58</v>
      </c>
      <c r="Q5894" t="s">
        <v>19</v>
      </c>
      <c r="R5894" t="s">
        <v>26</v>
      </c>
      <c r="S5894" t="s">
        <v>21</v>
      </c>
      <c r="T5894" t="s">
        <v>13312</v>
      </c>
      <c r="U5894" s="1">
        <v>45766</v>
      </c>
      <c r="V5894">
        <v>42</v>
      </c>
      <c r="W5894" t="str">
        <f t="shared" si="139"/>
        <v>30-59</v>
      </c>
    </row>
    <row r="5895" spans="1:23" x14ac:dyDescent="0.25">
      <c r="A5895" t="s">
        <v>6144</v>
      </c>
      <c r="B5895">
        <v>8274040316</v>
      </c>
      <c r="C5895">
        <v>7332199937</v>
      </c>
      <c r="D5895" s="1">
        <v>45688</v>
      </c>
      <c r="E5895">
        <v>99232</v>
      </c>
      <c r="F5895">
        <v>99284</v>
      </c>
      <c r="G5895" t="s">
        <v>3265</v>
      </c>
      <c r="H5895" s="34">
        <v>78439</v>
      </c>
      <c r="I5895" s="7">
        <v>66673</v>
      </c>
      <c r="J5895" s="7">
        <v>58589.54</v>
      </c>
      <c r="K5895" s="7">
        <v>6750</v>
      </c>
      <c r="L5895" s="7">
        <v>1333.46</v>
      </c>
      <c r="M5895" s="5">
        <v>0.02</v>
      </c>
      <c r="N5895" t="s">
        <v>16</v>
      </c>
      <c r="O5895" t="s">
        <v>30</v>
      </c>
      <c r="P5895" t="s">
        <v>3146</v>
      </c>
      <c r="Q5895" t="s">
        <v>32</v>
      </c>
      <c r="R5895" t="s">
        <v>27</v>
      </c>
      <c r="S5895" t="s">
        <v>21</v>
      </c>
      <c r="T5895" t="s">
        <v>13311</v>
      </c>
      <c r="U5895" s="1">
        <v>45748</v>
      </c>
      <c r="V5895">
        <v>60</v>
      </c>
      <c r="W5895" t="str">
        <f t="shared" si="139"/>
        <v>60-89</v>
      </c>
    </row>
    <row r="5896" spans="1:23" x14ac:dyDescent="0.25">
      <c r="A5896" t="s">
        <v>6145</v>
      </c>
      <c r="B5896">
        <v>3033812780</v>
      </c>
      <c r="C5896">
        <v>3535724283</v>
      </c>
      <c r="D5896" s="1">
        <v>45953</v>
      </c>
      <c r="E5896">
        <v>99213</v>
      </c>
      <c r="F5896">
        <v>99214</v>
      </c>
      <c r="G5896" t="s">
        <v>50</v>
      </c>
      <c r="H5896" s="34">
        <v>57157</v>
      </c>
      <c r="I5896" s="7">
        <v>42868</v>
      </c>
      <c r="J5896" s="7">
        <v>32820.800000000003</v>
      </c>
      <c r="K5896" s="7">
        <v>3617</v>
      </c>
      <c r="L5896" s="7">
        <v>6430.2</v>
      </c>
      <c r="M5896" s="5">
        <v>0.15</v>
      </c>
      <c r="N5896" t="s">
        <v>1139</v>
      </c>
      <c r="O5896" t="s">
        <v>30</v>
      </c>
      <c r="P5896" t="s">
        <v>31</v>
      </c>
      <c r="Q5896" t="s">
        <v>32</v>
      </c>
      <c r="R5896" t="s">
        <v>26</v>
      </c>
      <c r="S5896" t="s">
        <v>17</v>
      </c>
      <c r="T5896" t="s">
        <v>13312</v>
      </c>
      <c r="U5896" s="1">
        <v>46095</v>
      </c>
      <c r="V5896">
        <v>142</v>
      </c>
      <c r="W5896" t="str">
        <f t="shared" si="139"/>
        <v>120-149</v>
      </c>
    </row>
    <row r="5897" spans="1:23" x14ac:dyDescent="0.25">
      <c r="A5897" t="s">
        <v>6146</v>
      </c>
      <c r="B5897">
        <v>2192383914</v>
      </c>
      <c r="C5897">
        <v>9180533022</v>
      </c>
      <c r="D5897" s="1">
        <v>45489</v>
      </c>
      <c r="E5897">
        <v>99221</v>
      </c>
      <c r="F5897">
        <v>99205</v>
      </c>
      <c r="G5897" t="s">
        <v>69</v>
      </c>
      <c r="H5897" s="34">
        <v>54378</v>
      </c>
      <c r="I5897" s="7">
        <v>46221</v>
      </c>
      <c r="J5897" s="7">
        <v>38935.58</v>
      </c>
      <c r="K5897" s="7">
        <v>6361</v>
      </c>
      <c r="L5897" s="7">
        <v>924.42</v>
      </c>
      <c r="M5897" s="5">
        <v>0.02</v>
      </c>
      <c r="N5897" t="s">
        <v>16</v>
      </c>
      <c r="O5897" t="s">
        <v>27</v>
      </c>
      <c r="P5897" t="s">
        <v>58</v>
      </c>
      <c r="Q5897" t="s">
        <v>19</v>
      </c>
      <c r="R5897" t="s">
        <v>26</v>
      </c>
      <c r="S5897" t="s">
        <v>21</v>
      </c>
      <c r="T5897" t="s">
        <v>13312</v>
      </c>
      <c r="U5897" s="1">
        <v>45563</v>
      </c>
      <c r="V5897">
        <v>74</v>
      </c>
      <c r="W5897" t="str">
        <f t="shared" si="139"/>
        <v>60-89</v>
      </c>
    </row>
    <row r="5898" spans="1:23" x14ac:dyDescent="0.25">
      <c r="A5898" t="s">
        <v>6147</v>
      </c>
      <c r="B5898">
        <v>8996710228</v>
      </c>
      <c r="C5898">
        <v>4049633084</v>
      </c>
      <c r="D5898" s="1">
        <v>45689</v>
      </c>
      <c r="E5898">
        <v>99238</v>
      </c>
      <c r="F5898">
        <v>99285</v>
      </c>
      <c r="G5898" t="s">
        <v>104</v>
      </c>
      <c r="H5898" s="34">
        <v>83514</v>
      </c>
      <c r="I5898" s="7">
        <v>66811</v>
      </c>
      <c r="J5898" s="7">
        <v>44856.46</v>
      </c>
      <c r="K5898" s="7">
        <v>12601</v>
      </c>
      <c r="L5898" s="7">
        <v>9353.5400000000009</v>
      </c>
      <c r="M5898" s="5">
        <v>0.14000000000000001</v>
      </c>
      <c r="N5898" t="s">
        <v>1135</v>
      </c>
      <c r="O5898" t="s">
        <v>27</v>
      </c>
      <c r="P5898" t="s">
        <v>3147</v>
      </c>
      <c r="Q5898" t="s">
        <v>19</v>
      </c>
      <c r="R5898" t="s">
        <v>20</v>
      </c>
      <c r="S5898" t="s">
        <v>21</v>
      </c>
      <c r="T5898" t="s">
        <v>13311</v>
      </c>
      <c r="U5898" s="1">
        <v>45841</v>
      </c>
      <c r="V5898">
        <v>152</v>
      </c>
      <c r="W5898" t="str">
        <f t="shared" si="139"/>
        <v>150-179</v>
      </c>
    </row>
    <row r="5899" spans="1:23" x14ac:dyDescent="0.25">
      <c r="A5899" t="s">
        <v>6148</v>
      </c>
      <c r="B5899">
        <v>4461032460</v>
      </c>
      <c r="C5899">
        <v>6769297536</v>
      </c>
      <c r="D5899" s="1">
        <v>45537</v>
      </c>
      <c r="E5899">
        <v>99221</v>
      </c>
      <c r="F5899">
        <v>99292</v>
      </c>
      <c r="G5899" t="s">
        <v>194</v>
      </c>
      <c r="H5899" s="34">
        <v>54603</v>
      </c>
      <c r="I5899" s="7">
        <v>42590</v>
      </c>
      <c r="J5899" s="7">
        <v>29160</v>
      </c>
      <c r="K5899" s="7">
        <v>4912</v>
      </c>
      <c r="L5899" s="7">
        <v>8518</v>
      </c>
      <c r="M5899" s="5">
        <v>0.2</v>
      </c>
      <c r="N5899" t="s">
        <v>3140</v>
      </c>
      <c r="O5899" t="s">
        <v>30</v>
      </c>
      <c r="P5899" t="s">
        <v>3149</v>
      </c>
      <c r="Q5899" t="s">
        <v>32</v>
      </c>
      <c r="R5899" t="s">
        <v>20</v>
      </c>
      <c r="S5899" t="s">
        <v>17</v>
      </c>
      <c r="T5899" t="s">
        <v>13311</v>
      </c>
      <c r="U5899" s="1">
        <v>45649</v>
      </c>
      <c r="V5899">
        <v>112</v>
      </c>
      <c r="W5899" t="str">
        <f t="shared" si="139"/>
        <v>90-119</v>
      </c>
    </row>
    <row r="5900" spans="1:23" x14ac:dyDescent="0.25">
      <c r="A5900" t="s">
        <v>6149</v>
      </c>
      <c r="B5900">
        <v>3743384123</v>
      </c>
      <c r="C5900">
        <v>6265189914</v>
      </c>
      <c r="D5900" s="1">
        <v>45356</v>
      </c>
      <c r="E5900">
        <v>99215</v>
      </c>
      <c r="F5900">
        <v>99284</v>
      </c>
      <c r="G5900" t="s">
        <v>63</v>
      </c>
      <c r="H5900" s="34">
        <v>89116</v>
      </c>
      <c r="I5900" s="7">
        <v>70402</v>
      </c>
      <c r="J5900" s="7">
        <v>39740.68</v>
      </c>
      <c r="K5900" s="7">
        <v>19397</v>
      </c>
      <c r="L5900" s="7">
        <v>11264.32</v>
      </c>
      <c r="M5900" s="5">
        <v>0.16</v>
      </c>
      <c r="N5900" t="s">
        <v>1138</v>
      </c>
      <c r="O5900" t="s">
        <v>27</v>
      </c>
      <c r="P5900" t="s">
        <v>3146</v>
      </c>
      <c r="Q5900" t="s">
        <v>19</v>
      </c>
      <c r="R5900" t="s">
        <v>27</v>
      </c>
      <c r="S5900" t="s">
        <v>17</v>
      </c>
      <c r="T5900" t="s">
        <v>13311</v>
      </c>
      <c r="U5900" s="1">
        <v>45485</v>
      </c>
      <c r="V5900">
        <v>129</v>
      </c>
      <c r="W5900" t="str">
        <f t="shared" si="139"/>
        <v>120-149</v>
      </c>
    </row>
    <row r="5901" spans="1:23" x14ac:dyDescent="0.25">
      <c r="A5901" t="s">
        <v>6150</v>
      </c>
      <c r="B5901">
        <v>1159533220</v>
      </c>
      <c r="C5901">
        <v>5669654082</v>
      </c>
      <c r="D5901" s="1">
        <v>45822</v>
      </c>
      <c r="E5901">
        <v>99213</v>
      </c>
      <c r="F5901">
        <v>99203</v>
      </c>
      <c r="G5901" t="s">
        <v>3192</v>
      </c>
      <c r="H5901" s="34">
        <v>54067</v>
      </c>
      <c r="I5901" s="7">
        <v>43254</v>
      </c>
      <c r="J5901" s="7">
        <v>34359.440000000002</v>
      </c>
      <c r="K5901" s="7">
        <v>2839</v>
      </c>
      <c r="L5901" s="7">
        <v>6055.56</v>
      </c>
      <c r="M5901" s="5">
        <v>0.14000000000000001</v>
      </c>
      <c r="N5901" t="s">
        <v>1135</v>
      </c>
      <c r="O5901" t="s">
        <v>30</v>
      </c>
      <c r="P5901" t="s">
        <v>31</v>
      </c>
      <c r="Q5901" t="s">
        <v>32</v>
      </c>
      <c r="R5901" t="s">
        <v>27</v>
      </c>
      <c r="S5901" t="s">
        <v>27</v>
      </c>
      <c r="T5901" t="s">
        <v>13310</v>
      </c>
      <c r="U5901" s="1">
        <v>45993</v>
      </c>
      <c r="V5901">
        <v>171</v>
      </c>
      <c r="W5901" t="str">
        <f t="shared" si="139"/>
        <v>150-179</v>
      </c>
    </row>
    <row r="5902" spans="1:23" x14ac:dyDescent="0.25">
      <c r="A5902" t="s">
        <v>6151</v>
      </c>
      <c r="B5902">
        <v>801282346</v>
      </c>
      <c r="C5902">
        <v>4511339429</v>
      </c>
      <c r="D5902" s="1">
        <v>45479</v>
      </c>
      <c r="E5902">
        <v>99232</v>
      </c>
      <c r="F5902">
        <v>99215</v>
      </c>
      <c r="G5902" t="s">
        <v>150</v>
      </c>
      <c r="H5902" s="34">
        <v>99130</v>
      </c>
      <c r="I5902" s="7">
        <v>74348</v>
      </c>
      <c r="J5902" s="7">
        <v>63195.8</v>
      </c>
      <c r="K5902" s="7">
        <v>0</v>
      </c>
      <c r="L5902" s="7">
        <v>11152.2</v>
      </c>
      <c r="M5902" s="5">
        <v>0.15</v>
      </c>
      <c r="N5902" t="s">
        <v>1139</v>
      </c>
      <c r="O5902" t="s">
        <v>17</v>
      </c>
      <c r="P5902" t="s">
        <v>3146</v>
      </c>
      <c r="Q5902" t="s">
        <v>19</v>
      </c>
      <c r="R5902" t="s">
        <v>38</v>
      </c>
      <c r="S5902" t="s">
        <v>17</v>
      </c>
      <c r="T5902" t="s">
        <v>13310</v>
      </c>
      <c r="U5902" s="1">
        <v>45549</v>
      </c>
      <c r="V5902">
        <v>70</v>
      </c>
      <c r="W5902" t="str">
        <f t="shared" si="139"/>
        <v>60-89</v>
      </c>
    </row>
    <row r="5903" spans="1:23" x14ac:dyDescent="0.25">
      <c r="A5903" t="s">
        <v>6152</v>
      </c>
      <c r="B5903">
        <v>723844328</v>
      </c>
      <c r="C5903">
        <v>7108252446</v>
      </c>
      <c r="D5903" s="1">
        <v>45802</v>
      </c>
      <c r="E5903">
        <v>99223</v>
      </c>
      <c r="F5903">
        <v>99213</v>
      </c>
      <c r="G5903" t="s">
        <v>81</v>
      </c>
      <c r="H5903" s="34">
        <v>62647</v>
      </c>
      <c r="I5903" s="7">
        <v>45106</v>
      </c>
      <c r="J5903" s="7">
        <v>41497.519999999997</v>
      </c>
      <c r="K5903" s="7">
        <v>0</v>
      </c>
      <c r="L5903" s="7">
        <v>3608.48</v>
      </c>
      <c r="M5903" s="5">
        <v>0.08</v>
      </c>
      <c r="N5903" t="s">
        <v>24</v>
      </c>
      <c r="O5903" t="s">
        <v>17</v>
      </c>
      <c r="P5903" t="s">
        <v>31</v>
      </c>
      <c r="Q5903" t="s">
        <v>19</v>
      </c>
      <c r="R5903" t="s">
        <v>26</v>
      </c>
      <c r="S5903" t="s">
        <v>17</v>
      </c>
      <c r="T5903" t="s">
        <v>13310</v>
      </c>
      <c r="U5903" s="1">
        <v>45843</v>
      </c>
      <c r="V5903">
        <v>41</v>
      </c>
      <c r="W5903" t="str">
        <f t="shared" si="139"/>
        <v>30-59</v>
      </c>
    </row>
    <row r="5904" spans="1:23" x14ac:dyDescent="0.25">
      <c r="A5904" t="s">
        <v>6153</v>
      </c>
      <c r="B5904">
        <v>9135612820</v>
      </c>
      <c r="C5904">
        <v>6457155078</v>
      </c>
      <c r="D5904" s="1">
        <v>45647</v>
      </c>
      <c r="E5904">
        <v>99222</v>
      </c>
      <c r="F5904">
        <v>99204</v>
      </c>
      <c r="G5904" t="s">
        <v>3281</v>
      </c>
      <c r="H5904" s="34">
        <v>59911</v>
      </c>
      <c r="I5904" s="7">
        <v>44933</v>
      </c>
      <c r="J5904" s="7">
        <v>38193.050000000003</v>
      </c>
      <c r="K5904" s="7">
        <v>0</v>
      </c>
      <c r="L5904" s="7">
        <v>6739.95</v>
      </c>
      <c r="M5904" s="5">
        <v>0.15</v>
      </c>
      <c r="N5904" t="s">
        <v>1139</v>
      </c>
      <c r="O5904" t="s">
        <v>17</v>
      </c>
      <c r="P5904" t="s">
        <v>3148</v>
      </c>
      <c r="Q5904" t="s">
        <v>19</v>
      </c>
      <c r="R5904" t="s">
        <v>38</v>
      </c>
      <c r="S5904" t="s">
        <v>17</v>
      </c>
      <c r="T5904" t="s">
        <v>13311</v>
      </c>
      <c r="U5904" s="1">
        <v>45715</v>
      </c>
      <c r="V5904">
        <v>68</v>
      </c>
      <c r="W5904" t="str">
        <f t="shared" si="139"/>
        <v>60-89</v>
      </c>
    </row>
    <row r="5905" spans="1:23" x14ac:dyDescent="0.25">
      <c r="A5905" t="s">
        <v>6154</v>
      </c>
      <c r="B5905">
        <v>5978170701</v>
      </c>
      <c r="C5905">
        <v>8164830533</v>
      </c>
      <c r="D5905" s="1">
        <v>45390</v>
      </c>
      <c r="E5905">
        <v>99213</v>
      </c>
      <c r="F5905">
        <v>99284</v>
      </c>
      <c r="G5905" t="s">
        <v>83</v>
      </c>
      <c r="H5905" s="34">
        <v>46171</v>
      </c>
      <c r="I5905" s="7">
        <v>30011</v>
      </c>
      <c r="J5905" s="7">
        <v>23746.68</v>
      </c>
      <c r="K5905" s="7">
        <v>2663</v>
      </c>
      <c r="L5905" s="7">
        <v>3601.32</v>
      </c>
      <c r="M5905" s="5">
        <v>0.12</v>
      </c>
      <c r="N5905" t="s">
        <v>46</v>
      </c>
      <c r="O5905" t="s">
        <v>30</v>
      </c>
      <c r="P5905" t="s">
        <v>35</v>
      </c>
      <c r="Q5905" t="s">
        <v>19</v>
      </c>
      <c r="R5905" t="s">
        <v>27</v>
      </c>
      <c r="S5905" t="s">
        <v>27</v>
      </c>
      <c r="T5905" t="s">
        <v>13311</v>
      </c>
      <c r="U5905" s="1">
        <v>45453</v>
      </c>
      <c r="V5905">
        <v>63</v>
      </c>
      <c r="W5905" t="str">
        <f t="shared" si="139"/>
        <v>60-89</v>
      </c>
    </row>
    <row r="5906" spans="1:23" x14ac:dyDescent="0.25">
      <c r="A5906" t="s">
        <v>6155</v>
      </c>
      <c r="B5906">
        <v>1218923268</v>
      </c>
      <c r="C5906">
        <v>197137465</v>
      </c>
      <c r="D5906" s="1">
        <v>45532</v>
      </c>
      <c r="E5906">
        <v>99223</v>
      </c>
      <c r="F5906">
        <v>99202</v>
      </c>
      <c r="G5906" t="s">
        <v>3431</v>
      </c>
      <c r="H5906" s="34">
        <v>75171</v>
      </c>
      <c r="I5906" s="7">
        <v>54123</v>
      </c>
      <c r="J5906" s="7">
        <v>34003.160000000003</v>
      </c>
      <c r="K5906" s="7">
        <v>15790</v>
      </c>
      <c r="L5906" s="7">
        <v>4329.84</v>
      </c>
      <c r="M5906" s="5">
        <v>0.08</v>
      </c>
      <c r="N5906" t="s">
        <v>24</v>
      </c>
      <c r="O5906" t="s">
        <v>27</v>
      </c>
      <c r="P5906" t="s">
        <v>40</v>
      </c>
      <c r="Q5906" t="s">
        <v>19</v>
      </c>
      <c r="R5906" t="s">
        <v>26</v>
      </c>
      <c r="S5906" t="s">
        <v>17</v>
      </c>
      <c r="T5906" t="s">
        <v>13310</v>
      </c>
      <c r="U5906" s="1">
        <v>45642</v>
      </c>
      <c r="V5906">
        <v>110</v>
      </c>
      <c r="W5906" t="str">
        <f t="shared" si="139"/>
        <v>90-119</v>
      </c>
    </row>
    <row r="5907" spans="1:23" x14ac:dyDescent="0.25">
      <c r="A5907" t="s">
        <v>6156</v>
      </c>
      <c r="B5907">
        <v>1536213011</v>
      </c>
      <c r="C5907">
        <v>1412896821</v>
      </c>
      <c r="D5907" s="1">
        <v>45542</v>
      </c>
      <c r="E5907">
        <v>99221</v>
      </c>
      <c r="F5907">
        <v>90834</v>
      </c>
      <c r="G5907" t="s">
        <v>307</v>
      </c>
      <c r="H5907" s="34">
        <v>87675</v>
      </c>
      <c r="I5907" s="7">
        <v>69263</v>
      </c>
      <c r="J5907" s="7">
        <v>58180.92</v>
      </c>
      <c r="K5907" s="7">
        <v>0</v>
      </c>
      <c r="L5907" s="7">
        <v>11082.08</v>
      </c>
      <c r="M5907" s="5">
        <v>0.16</v>
      </c>
      <c r="N5907" t="s">
        <v>1138</v>
      </c>
      <c r="O5907" t="s">
        <v>17</v>
      </c>
      <c r="P5907" t="s">
        <v>3149</v>
      </c>
      <c r="Q5907" t="s">
        <v>32</v>
      </c>
      <c r="R5907" t="s">
        <v>21</v>
      </c>
      <c r="S5907" t="s">
        <v>27</v>
      </c>
      <c r="T5907" t="s">
        <v>13311</v>
      </c>
      <c r="U5907" s="1">
        <v>45628</v>
      </c>
      <c r="V5907">
        <v>86</v>
      </c>
      <c r="W5907" t="str">
        <f t="shared" si="139"/>
        <v>60-89</v>
      </c>
    </row>
    <row r="5908" spans="1:23" x14ac:dyDescent="0.25">
      <c r="A5908" t="s">
        <v>6157</v>
      </c>
      <c r="B5908">
        <v>4429987248</v>
      </c>
      <c r="C5908">
        <v>2738018882</v>
      </c>
      <c r="D5908" s="1">
        <v>45764</v>
      </c>
      <c r="E5908">
        <v>99232</v>
      </c>
      <c r="F5908">
        <v>99285</v>
      </c>
      <c r="G5908" t="s">
        <v>286</v>
      </c>
      <c r="H5908" s="34">
        <v>49837</v>
      </c>
      <c r="I5908" s="7">
        <v>39371</v>
      </c>
      <c r="J5908" s="7">
        <v>31087.64</v>
      </c>
      <c r="K5908" s="7">
        <v>1984</v>
      </c>
      <c r="L5908" s="7">
        <v>6299.36</v>
      </c>
      <c r="M5908" s="5">
        <v>0.16</v>
      </c>
      <c r="N5908" t="s">
        <v>1138</v>
      </c>
      <c r="O5908" t="s">
        <v>30</v>
      </c>
      <c r="P5908" t="s">
        <v>3146</v>
      </c>
      <c r="Q5908" t="s">
        <v>19</v>
      </c>
      <c r="R5908" t="s">
        <v>26</v>
      </c>
      <c r="S5908" t="s">
        <v>21</v>
      </c>
      <c r="T5908" t="s">
        <v>13312</v>
      </c>
      <c r="U5908" s="1">
        <v>45868</v>
      </c>
      <c r="V5908">
        <v>104</v>
      </c>
      <c r="W5908" t="str">
        <f t="shared" si="139"/>
        <v>90-119</v>
      </c>
    </row>
    <row r="5909" spans="1:23" x14ac:dyDescent="0.25">
      <c r="A5909" t="s">
        <v>6158</v>
      </c>
      <c r="B5909">
        <v>7109429074</v>
      </c>
      <c r="C5909">
        <v>6928423456</v>
      </c>
      <c r="D5909" s="1">
        <v>45421</v>
      </c>
      <c r="E5909">
        <v>99222</v>
      </c>
      <c r="F5909">
        <v>99213</v>
      </c>
      <c r="G5909" t="s">
        <v>4092</v>
      </c>
      <c r="H5909" s="34">
        <v>87883</v>
      </c>
      <c r="I5909" s="7">
        <v>70306</v>
      </c>
      <c r="J5909" s="7">
        <v>44397.16</v>
      </c>
      <c r="K5909" s="7">
        <v>16066</v>
      </c>
      <c r="L5909" s="7">
        <v>9842.84</v>
      </c>
      <c r="M5909" s="5">
        <v>0.14000000000000001</v>
      </c>
      <c r="N5909" t="s">
        <v>1135</v>
      </c>
      <c r="O5909" t="s">
        <v>27</v>
      </c>
      <c r="P5909" t="s">
        <v>55</v>
      </c>
      <c r="Q5909" t="s">
        <v>19</v>
      </c>
      <c r="R5909" t="s">
        <v>20</v>
      </c>
      <c r="S5909" t="s">
        <v>21</v>
      </c>
      <c r="T5909" t="s">
        <v>13311</v>
      </c>
      <c r="U5909" s="1">
        <v>45523</v>
      </c>
      <c r="V5909">
        <v>102</v>
      </c>
      <c r="W5909" t="str">
        <f t="shared" si="139"/>
        <v>90-119</v>
      </c>
    </row>
    <row r="5910" spans="1:23" x14ac:dyDescent="0.25">
      <c r="A5910" t="s">
        <v>6159</v>
      </c>
      <c r="B5910">
        <v>8541653515</v>
      </c>
      <c r="C5910">
        <v>3994645915</v>
      </c>
      <c r="D5910" s="1">
        <v>45832</v>
      </c>
      <c r="E5910">
        <v>99223</v>
      </c>
      <c r="F5910">
        <v>99211</v>
      </c>
      <c r="G5910" t="s">
        <v>3244</v>
      </c>
      <c r="H5910" s="34">
        <v>87253</v>
      </c>
      <c r="I5910" s="7">
        <v>68057</v>
      </c>
      <c r="J5910" s="7">
        <v>54445.599999999999</v>
      </c>
      <c r="K5910" s="7">
        <v>0</v>
      </c>
      <c r="L5910" s="7">
        <v>13611.4</v>
      </c>
      <c r="M5910" s="5">
        <v>0.2</v>
      </c>
      <c r="N5910" t="s">
        <v>3140</v>
      </c>
      <c r="O5910" t="s">
        <v>17</v>
      </c>
      <c r="P5910" t="s">
        <v>97</v>
      </c>
      <c r="Q5910" t="s">
        <v>19</v>
      </c>
      <c r="R5910" t="s">
        <v>43</v>
      </c>
      <c r="S5910" t="s">
        <v>21</v>
      </c>
      <c r="T5910" t="s">
        <v>13310</v>
      </c>
      <c r="U5910" s="1">
        <v>45902</v>
      </c>
      <c r="V5910">
        <v>70</v>
      </c>
      <c r="W5910" t="str">
        <f t="shared" si="139"/>
        <v>60-89</v>
      </c>
    </row>
    <row r="5911" spans="1:23" x14ac:dyDescent="0.25">
      <c r="A5911" t="s">
        <v>6160</v>
      </c>
      <c r="B5911">
        <v>1514125092</v>
      </c>
      <c r="C5911">
        <v>7857821864</v>
      </c>
      <c r="D5911" s="1">
        <v>45605</v>
      </c>
      <c r="E5911">
        <v>99213</v>
      </c>
      <c r="F5911">
        <v>85025</v>
      </c>
      <c r="G5911" t="s">
        <v>99</v>
      </c>
      <c r="H5911" s="34">
        <v>77371</v>
      </c>
      <c r="I5911" s="7">
        <v>58028</v>
      </c>
      <c r="J5911" s="7">
        <v>43530.8</v>
      </c>
      <c r="K5911" s="7">
        <v>5793</v>
      </c>
      <c r="L5911" s="7">
        <v>8704.2000000000007</v>
      </c>
      <c r="M5911" s="5">
        <v>0.15</v>
      </c>
      <c r="N5911" t="s">
        <v>1139</v>
      </c>
      <c r="O5911" t="s">
        <v>30</v>
      </c>
      <c r="P5911" t="s">
        <v>18</v>
      </c>
      <c r="Q5911" t="s">
        <v>32</v>
      </c>
      <c r="R5911" t="s">
        <v>26</v>
      </c>
      <c r="S5911" t="s">
        <v>17</v>
      </c>
      <c r="T5911" t="s">
        <v>13311</v>
      </c>
      <c r="U5911" s="1">
        <v>45766</v>
      </c>
      <c r="V5911">
        <v>161</v>
      </c>
      <c r="W5911" t="str">
        <f t="shared" si="139"/>
        <v>150-179</v>
      </c>
    </row>
    <row r="5912" spans="1:23" x14ac:dyDescent="0.25">
      <c r="A5912" t="s">
        <v>6161</v>
      </c>
      <c r="B5912">
        <v>1544241362</v>
      </c>
      <c r="C5912">
        <v>7894472452</v>
      </c>
      <c r="D5912" s="1">
        <v>45335</v>
      </c>
      <c r="E5912">
        <v>99214</v>
      </c>
      <c r="F5912">
        <v>99204</v>
      </c>
      <c r="G5912" t="s">
        <v>85</v>
      </c>
      <c r="H5912" s="34">
        <v>14128</v>
      </c>
      <c r="I5912" s="7">
        <v>11585</v>
      </c>
      <c r="J5912" s="7">
        <v>5786.7</v>
      </c>
      <c r="K5912" s="7">
        <v>3713</v>
      </c>
      <c r="L5912" s="7">
        <v>2085.3000000000002</v>
      </c>
      <c r="M5912" s="5">
        <v>0.18</v>
      </c>
      <c r="N5912" t="s">
        <v>3141</v>
      </c>
      <c r="O5912" t="s">
        <v>27</v>
      </c>
      <c r="P5912" t="s">
        <v>3146</v>
      </c>
      <c r="Q5912" t="s">
        <v>19</v>
      </c>
      <c r="R5912" t="s">
        <v>26</v>
      </c>
      <c r="S5912" t="s">
        <v>21</v>
      </c>
      <c r="T5912" t="s">
        <v>13310</v>
      </c>
      <c r="U5912" s="1">
        <v>45490</v>
      </c>
      <c r="V5912">
        <v>155</v>
      </c>
      <c r="W5912" t="str">
        <f t="shared" si="139"/>
        <v>150-179</v>
      </c>
    </row>
    <row r="5913" spans="1:23" x14ac:dyDescent="0.25">
      <c r="A5913" t="s">
        <v>6162</v>
      </c>
      <c r="B5913">
        <v>4181997225</v>
      </c>
      <c r="C5913">
        <v>4278952577</v>
      </c>
      <c r="D5913" s="1">
        <v>45664</v>
      </c>
      <c r="E5913">
        <v>99221</v>
      </c>
      <c r="F5913">
        <v>99283</v>
      </c>
      <c r="G5913" t="s">
        <v>3377</v>
      </c>
      <c r="H5913" s="34">
        <v>51972</v>
      </c>
      <c r="I5913" s="7">
        <v>41058</v>
      </c>
      <c r="J5913" s="7">
        <v>34488.720000000001</v>
      </c>
      <c r="K5913" s="7">
        <v>0</v>
      </c>
      <c r="L5913" s="7">
        <v>6569.28</v>
      </c>
      <c r="M5913" s="5">
        <v>0.16</v>
      </c>
      <c r="N5913" t="s">
        <v>1138</v>
      </c>
      <c r="O5913" t="s">
        <v>17</v>
      </c>
      <c r="P5913" t="s">
        <v>35</v>
      </c>
      <c r="Q5913" t="s">
        <v>19</v>
      </c>
      <c r="R5913" t="s">
        <v>27</v>
      </c>
      <c r="S5913" t="s">
        <v>21</v>
      </c>
      <c r="T5913" t="s">
        <v>13310</v>
      </c>
      <c r="U5913" s="1">
        <v>45841</v>
      </c>
      <c r="V5913">
        <v>177</v>
      </c>
      <c r="W5913" t="str">
        <f t="shared" si="139"/>
        <v>150-179</v>
      </c>
    </row>
    <row r="5914" spans="1:23" x14ac:dyDescent="0.25">
      <c r="A5914" t="s">
        <v>6163</v>
      </c>
      <c r="B5914">
        <v>7999186399</v>
      </c>
      <c r="C5914">
        <v>8338756322</v>
      </c>
      <c r="D5914" s="1">
        <v>45364</v>
      </c>
      <c r="E5914">
        <v>99223</v>
      </c>
      <c r="F5914">
        <v>99291</v>
      </c>
      <c r="G5914" t="s">
        <v>61</v>
      </c>
      <c r="H5914" s="34">
        <v>58320</v>
      </c>
      <c r="I5914" s="7">
        <v>49572</v>
      </c>
      <c r="J5914" s="7">
        <v>32623.56</v>
      </c>
      <c r="K5914" s="7">
        <v>15957</v>
      </c>
      <c r="L5914" s="7">
        <v>991.44</v>
      </c>
      <c r="M5914" s="5">
        <v>0.02</v>
      </c>
      <c r="N5914" t="s">
        <v>16</v>
      </c>
      <c r="O5914" t="s">
        <v>27</v>
      </c>
      <c r="P5914" t="s">
        <v>3147</v>
      </c>
      <c r="Q5914" t="s">
        <v>32</v>
      </c>
      <c r="R5914" t="s">
        <v>38</v>
      </c>
      <c r="S5914" t="s">
        <v>21</v>
      </c>
      <c r="T5914" t="s">
        <v>13312</v>
      </c>
      <c r="U5914" s="1">
        <v>45538</v>
      </c>
      <c r="V5914">
        <v>174</v>
      </c>
      <c r="W5914" t="str">
        <f t="shared" si="139"/>
        <v>150-179</v>
      </c>
    </row>
    <row r="5915" spans="1:23" x14ac:dyDescent="0.25">
      <c r="A5915" t="s">
        <v>6164</v>
      </c>
      <c r="B5915">
        <v>9442809483</v>
      </c>
      <c r="C5915">
        <v>2355318476</v>
      </c>
      <c r="D5915" s="1">
        <v>45522</v>
      </c>
      <c r="E5915">
        <v>99238</v>
      </c>
      <c r="F5915">
        <v>99282</v>
      </c>
      <c r="G5915" t="s">
        <v>270</v>
      </c>
      <c r="H5915" s="34">
        <v>80840</v>
      </c>
      <c r="I5915" s="7">
        <v>52546</v>
      </c>
      <c r="J5915" s="7">
        <v>42795.48</v>
      </c>
      <c r="K5915" s="7">
        <v>3445</v>
      </c>
      <c r="L5915" s="7">
        <v>6305.52</v>
      </c>
      <c r="M5915" s="5">
        <v>0.12</v>
      </c>
      <c r="N5915" t="s">
        <v>46</v>
      </c>
      <c r="O5915" t="s">
        <v>30</v>
      </c>
      <c r="P5915" t="s">
        <v>3146</v>
      </c>
      <c r="Q5915" t="s">
        <v>19</v>
      </c>
      <c r="R5915" t="s">
        <v>38</v>
      </c>
      <c r="S5915" t="s">
        <v>21</v>
      </c>
      <c r="T5915" t="s">
        <v>13312</v>
      </c>
      <c r="U5915" s="1">
        <v>45640</v>
      </c>
      <c r="V5915">
        <v>118</v>
      </c>
      <c r="W5915" t="str">
        <f t="shared" si="139"/>
        <v>90-119</v>
      </c>
    </row>
    <row r="5916" spans="1:23" x14ac:dyDescent="0.25">
      <c r="A5916" t="s">
        <v>6165</v>
      </c>
      <c r="B5916">
        <v>2898220314</v>
      </c>
      <c r="C5916">
        <v>5182374063</v>
      </c>
      <c r="D5916" s="1">
        <v>45534</v>
      </c>
      <c r="E5916">
        <v>99215</v>
      </c>
      <c r="F5916">
        <v>99205</v>
      </c>
      <c r="G5916" t="s">
        <v>3342</v>
      </c>
      <c r="H5916" s="34">
        <v>77742</v>
      </c>
      <c r="I5916" s="7">
        <v>66081</v>
      </c>
      <c r="J5916" s="7">
        <v>46223.38</v>
      </c>
      <c r="K5916" s="7">
        <v>18536</v>
      </c>
      <c r="L5916" s="7">
        <v>1321.62</v>
      </c>
      <c r="M5916" s="5">
        <v>0.02</v>
      </c>
      <c r="N5916" t="s">
        <v>16</v>
      </c>
      <c r="O5916" t="s">
        <v>27</v>
      </c>
      <c r="P5916" t="s">
        <v>3147</v>
      </c>
      <c r="Q5916" t="s">
        <v>19</v>
      </c>
      <c r="R5916" t="s">
        <v>27</v>
      </c>
      <c r="S5916" t="s">
        <v>27</v>
      </c>
      <c r="T5916" t="s">
        <v>13311</v>
      </c>
      <c r="U5916" s="1">
        <v>45589</v>
      </c>
      <c r="V5916">
        <v>55</v>
      </c>
      <c r="W5916" t="str">
        <f t="shared" si="139"/>
        <v>30-59</v>
      </c>
    </row>
    <row r="5917" spans="1:23" x14ac:dyDescent="0.25">
      <c r="A5917" t="s">
        <v>6166</v>
      </c>
      <c r="B5917">
        <v>9322273326</v>
      </c>
      <c r="C5917">
        <v>2364248388</v>
      </c>
      <c r="D5917" s="1">
        <v>45442</v>
      </c>
      <c r="E5917">
        <v>99221</v>
      </c>
      <c r="F5917">
        <v>93000</v>
      </c>
      <c r="G5917" t="s">
        <v>3286</v>
      </c>
      <c r="H5917" s="34">
        <v>78050</v>
      </c>
      <c r="I5917" s="7">
        <v>66343</v>
      </c>
      <c r="J5917" s="7">
        <v>65016.14</v>
      </c>
      <c r="K5917" s="7">
        <v>0</v>
      </c>
      <c r="L5917" s="7">
        <v>1326.86</v>
      </c>
      <c r="M5917" s="5">
        <v>0.02</v>
      </c>
      <c r="N5917" t="s">
        <v>16</v>
      </c>
      <c r="O5917" t="s">
        <v>17</v>
      </c>
      <c r="P5917" t="s">
        <v>18</v>
      </c>
      <c r="Q5917" t="s">
        <v>19</v>
      </c>
      <c r="R5917" t="s">
        <v>27</v>
      </c>
      <c r="S5917" t="s">
        <v>17</v>
      </c>
      <c r="T5917" t="s">
        <v>13312</v>
      </c>
      <c r="U5917" s="1">
        <v>45589</v>
      </c>
      <c r="V5917">
        <v>147</v>
      </c>
      <c r="W5917" t="str">
        <f t="shared" si="139"/>
        <v>120-149</v>
      </c>
    </row>
    <row r="5918" spans="1:23" x14ac:dyDescent="0.25">
      <c r="A5918" t="s">
        <v>6167</v>
      </c>
      <c r="B5918">
        <v>101971496</v>
      </c>
      <c r="C5918">
        <v>8499134470</v>
      </c>
      <c r="D5918" s="1">
        <v>45310</v>
      </c>
      <c r="E5918">
        <v>99232</v>
      </c>
      <c r="F5918">
        <v>99282</v>
      </c>
      <c r="G5918" t="s">
        <v>3288</v>
      </c>
      <c r="H5918" s="34">
        <v>94288</v>
      </c>
      <c r="I5918" s="7">
        <v>74488</v>
      </c>
      <c r="J5918" s="7">
        <v>62569.919999999998</v>
      </c>
      <c r="K5918" s="7">
        <v>0</v>
      </c>
      <c r="L5918" s="7">
        <v>11918.08</v>
      </c>
      <c r="M5918" s="5">
        <v>0.16</v>
      </c>
      <c r="N5918" t="s">
        <v>1138</v>
      </c>
      <c r="O5918" t="s">
        <v>17</v>
      </c>
      <c r="P5918" t="s">
        <v>18</v>
      </c>
      <c r="Q5918" t="s">
        <v>32</v>
      </c>
      <c r="R5918" t="s">
        <v>21</v>
      </c>
      <c r="S5918" t="s">
        <v>17</v>
      </c>
      <c r="T5918" t="s">
        <v>13311</v>
      </c>
      <c r="U5918" s="1">
        <v>45342</v>
      </c>
      <c r="V5918">
        <v>32</v>
      </c>
      <c r="W5918" t="str">
        <f t="shared" si="139"/>
        <v>30-59</v>
      </c>
    </row>
    <row r="5919" spans="1:23" x14ac:dyDescent="0.25">
      <c r="A5919" t="s">
        <v>6168</v>
      </c>
      <c r="B5919">
        <v>4732701829</v>
      </c>
      <c r="C5919">
        <v>5968905371</v>
      </c>
      <c r="D5919" s="1">
        <v>45469</v>
      </c>
      <c r="E5919">
        <v>99221</v>
      </c>
      <c r="F5919">
        <v>80053</v>
      </c>
      <c r="G5919" t="s">
        <v>3531</v>
      </c>
      <c r="H5919" s="34">
        <v>99947</v>
      </c>
      <c r="I5919" s="7">
        <v>78958</v>
      </c>
      <c r="J5919" s="7">
        <v>66324.72</v>
      </c>
      <c r="K5919" s="7">
        <v>0</v>
      </c>
      <c r="L5919" s="7">
        <v>12633.28</v>
      </c>
      <c r="M5919" s="5">
        <v>0.16</v>
      </c>
      <c r="N5919" t="s">
        <v>1138</v>
      </c>
      <c r="O5919" t="s">
        <v>17</v>
      </c>
      <c r="P5919" t="s">
        <v>25</v>
      </c>
      <c r="Q5919" t="s">
        <v>32</v>
      </c>
      <c r="R5919" t="s">
        <v>27</v>
      </c>
      <c r="S5919" t="s">
        <v>17</v>
      </c>
      <c r="T5919" t="s">
        <v>13312</v>
      </c>
      <c r="U5919" s="1">
        <v>45536</v>
      </c>
      <c r="V5919">
        <v>67</v>
      </c>
      <c r="W5919" t="str">
        <f t="shared" si="139"/>
        <v>60-89</v>
      </c>
    </row>
    <row r="5920" spans="1:23" x14ac:dyDescent="0.25">
      <c r="A5920" t="s">
        <v>6169</v>
      </c>
      <c r="B5920">
        <v>3929883725</v>
      </c>
      <c r="C5920">
        <v>3733599862</v>
      </c>
      <c r="D5920" s="1">
        <v>45657</v>
      </c>
      <c r="E5920">
        <v>99221</v>
      </c>
      <c r="F5920">
        <v>81000</v>
      </c>
      <c r="G5920" t="s">
        <v>268</v>
      </c>
      <c r="H5920" s="34">
        <v>50059</v>
      </c>
      <c r="I5920" s="7">
        <v>37544</v>
      </c>
      <c r="J5920" s="7">
        <v>28185.4</v>
      </c>
      <c r="K5920" s="7">
        <v>3727</v>
      </c>
      <c r="L5920" s="7">
        <v>5631.6</v>
      </c>
      <c r="M5920" s="5">
        <v>0.15</v>
      </c>
      <c r="N5920" t="s">
        <v>1139</v>
      </c>
      <c r="O5920" t="s">
        <v>27</v>
      </c>
      <c r="P5920" t="s">
        <v>55</v>
      </c>
      <c r="Q5920" t="s">
        <v>32</v>
      </c>
      <c r="R5920" t="s">
        <v>26</v>
      </c>
      <c r="S5920" t="s">
        <v>17</v>
      </c>
      <c r="T5920" t="s">
        <v>13311</v>
      </c>
      <c r="U5920" s="1">
        <v>45689</v>
      </c>
      <c r="V5920">
        <v>32</v>
      </c>
      <c r="W5920" t="str">
        <f t="shared" si="139"/>
        <v>30-59</v>
      </c>
    </row>
    <row r="5921" spans="1:23" x14ac:dyDescent="0.25">
      <c r="A5921" t="s">
        <v>6170</v>
      </c>
      <c r="B5921">
        <v>9827959192</v>
      </c>
      <c r="C5921">
        <v>3323124615</v>
      </c>
      <c r="D5921" s="1">
        <v>45443</v>
      </c>
      <c r="E5921">
        <v>99213</v>
      </c>
      <c r="F5921">
        <v>99212</v>
      </c>
      <c r="G5921" t="s">
        <v>291</v>
      </c>
      <c r="H5921" s="34">
        <v>43987</v>
      </c>
      <c r="I5921" s="7">
        <v>32990</v>
      </c>
      <c r="J5921" s="7">
        <v>28041.5</v>
      </c>
      <c r="K5921" s="7">
        <v>0</v>
      </c>
      <c r="L5921" s="7">
        <v>4948.5</v>
      </c>
      <c r="M5921" s="5">
        <v>0.15</v>
      </c>
      <c r="N5921" t="s">
        <v>1139</v>
      </c>
      <c r="O5921" t="s">
        <v>17</v>
      </c>
      <c r="P5921" t="s">
        <v>3149</v>
      </c>
      <c r="Q5921" t="s">
        <v>19</v>
      </c>
      <c r="R5921" t="s">
        <v>26</v>
      </c>
      <c r="S5921" t="s">
        <v>17</v>
      </c>
      <c r="T5921" t="s">
        <v>13310</v>
      </c>
      <c r="U5921" s="1">
        <v>45602</v>
      </c>
      <c r="V5921">
        <v>159</v>
      </c>
      <c r="W5921" t="str">
        <f t="shared" si="139"/>
        <v>150-179</v>
      </c>
    </row>
    <row r="5922" spans="1:23" x14ac:dyDescent="0.25">
      <c r="A5922" t="s">
        <v>6171</v>
      </c>
      <c r="B5922">
        <v>6837162844</v>
      </c>
      <c r="C5922">
        <v>844549390</v>
      </c>
      <c r="D5922" s="1">
        <v>45927</v>
      </c>
      <c r="E5922">
        <v>99213</v>
      </c>
      <c r="F5922">
        <v>99201</v>
      </c>
      <c r="G5922" t="s">
        <v>3335</v>
      </c>
      <c r="H5922" s="34">
        <v>24896</v>
      </c>
      <c r="I5922" s="7">
        <v>19419</v>
      </c>
      <c r="J5922" s="7">
        <v>14108.2</v>
      </c>
      <c r="K5922" s="7">
        <v>1427</v>
      </c>
      <c r="L5922" s="7">
        <v>3883.8</v>
      </c>
      <c r="M5922" s="5">
        <v>0.2</v>
      </c>
      <c r="N5922" t="s">
        <v>3140</v>
      </c>
      <c r="O5922" t="s">
        <v>30</v>
      </c>
      <c r="P5922" t="s">
        <v>3149</v>
      </c>
      <c r="Q5922" t="s">
        <v>19</v>
      </c>
      <c r="R5922" t="s">
        <v>26</v>
      </c>
      <c r="S5922" t="s">
        <v>27</v>
      </c>
      <c r="T5922" t="s">
        <v>13311</v>
      </c>
      <c r="U5922" s="1">
        <v>46047</v>
      </c>
      <c r="V5922">
        <v>120</v>
      </c>
      <c r="W5922" t="str">
        <f t="shared" si="139"/>
        <v>120-149</v>
      </c>
    </row>
    <row r="5923" spans="1:23" x14ac:dyDescent="0.25">
      <c r="A5923" t="s">
        <v>6172</v>
      </c>
      <c r="B5923">
        <v>4188051697</v>
      </c>
      <c r="C5923">
        <v>2156392273</v>
      </c>
      <c r="D5923" s="1">
        <v>45306</v>
      </c>
      <c r="E5923">
        <v>99215</v>
      </c>
      <c r="F5923">
        <v>99203</v>
      </c>
      <c r="G5923" t="s">
        <v>559</v>
      </c>
      <c r="H5923" s="34">
        <v>57647</v>
      </c>
      <c r="I5923" s="7">
        <v>41506</v>
      </c>
      <c r="J5923" s="7">
        <v>22203.52</v>
      </c>
      <c r="K5923" s="7">
        <v>15982</v>
      </c>
      <c r="L5923" s="7">
        <v>3320.48</v>
      </c>
      <c r="M5923" s="5">
        <v>0.08</v>
      </c>
      <c r="N5923" t="s">
        <v>24</v>
      </c>
      <c r="O5923" t="s">
        <v>27</v>
      </c>
      <c r="P5923" t="s">
        <v>40</v>
      </c>
      <c r="Q5923" t="s">
        <v>32</v>
      </c>
      <c r="R5923" t="s">
        <v>20</v>
      </c>
      <c r="S5923" t="s">
        <v>27</v>
      </c>
      <c r="T5923" t="s">
        <v>13312</v>
      </c>
      <c r="U5923" s="1">
        <v>45341</v>
      </c>
      <c r="V5923">
        <v>35</v>
      </c>
      <c r="W5923" t="str">
        <f t="shared" si="139"/>
        <v>30-59</v>
      </c>
    </row>
    <row r="5924" spans="1:23" x14ac:dyDescent="0.25">
      <c r="A5924" t="s">
        <v>6173</v>
      </c>
      <c r="B5924">
        <v>5739347940</v>
      </c>
      <c r="C5924">
        <v>1768709965</v>
      </c>
      <c r="D5924" s="1">
        <v>45826</v>
      </c>
      <c r="E5924">
        <v>99222</v>
      </c>
      <c r="F5924">
        <v>36415</v>
      </c>
      <c r="G5924" t="s">
        <v>142</v>
      </c>
      <c r="H5924" s="34">
        <v>43767</v>
      </c>
      <c r="I5924" s="7">
        <v>31512</v>
      </c>
      <c r="J5924" s="7">
        <v>25383.040000000001</v>
      </c>
      <c r="K5924" s="7">
        <v>3608</v>
      </c>
      <c r="L5924" s="7">
        <v>2520.96</v>
      </c>
      <c r="M5924" s="5">
        <v>0.08</v>
      </c>
      <c r="N5924" t="s">
        <v>24</v>
      </c>
      <c r="O5924" t="s">
        <v>30</v>
      </c>
      <c r="P5924" t="s">
        <v>58</v>
      </c>
      <c r="Q5924" t="s">
        <v>32</v>
      </c>
      <c r="R5924" t="s">
        <v>20</v>
      </c>
      <c r="S5924" t="s">
        <v>27</v>
      </c>
      <c r="T5924" t="s">
        <v>13310</v>
      </c>
      <c r="U5924" s="1">
        <v>45971</v>
      </c>
      <c r="V5924">
        <v>145</v>
      </c>
      <c r="W5924" t="str">
        <f t="shared" si="139"/>
        <v>120-149</v>
      </c>
    </row>
    <row r="5925" spans="1:23" x14ac:dyDescent="0.25">
      <c r="A5925" t="s">
        <v>6174</v>
      </c>
      <c r="B5925">
        <v>2854904954</v>
      </c>
      <c r="C5925">
        <v>5987143590</v>
      </c>
      <c r="D5925" s="1">
        <v>45532</v>
      </c>
      <c r="E5925">
        <v>99222</v>
      </c>
      <c r="F5925">
        <v>85025</v>
      </c>
      <c r="G5925" t="s">
        <v>154</v>
      </c>
      <c r="H5925" s="34">
        <v>71564</v>
      </c>
      <c r="I5925" s="7">
        <v>58682</v>
      </c>
      <c r="J5925" s="7">
        <v>45728.24</v>
      </c>
      <c r="K5925" s="7">
        <v>2391</v>
      </c>
      <c r="L5925" s="7">
        <v>10562.76</v>
      </c>
      <c r="M5925" s="5">
        <v>0.18</v>
      </c>
      <c r="N5925" t="s">
        <v>3141</v>
      </c>
      <c r="O5925" t="s">
        <v>30</v>
      </c>
      <c r="P5925" t="s">
        <v>31</v>
      </c>
      <c r="Q5925" t="s">
        <v>32</v>
      </c>
      <c r="R5925" t="s">
        <v>20</v>
      </c>
      <c r="S5925" t="s">
        <v>21</v>
      </c>
      <c r="T5925" t="s">
        <v>13310</v>
      </c>
      <c r="U5925" s="1">
        <v>45664</v>
      </c>
      <c r="V5925">
        <v>132</v>
      </c>
      <c r="W5925" t="str">
        <f t="shared" si="139"/>
        <v>120-149</v>
      </c>
    </row>
    <row r="5926" spans="1:23" x14ac:dyDescent="0.25">
      <c r="A5926" t="s">
        <v>6175</v>
      </c>
      <c r="B5926">
        <v>5873635919</v>
      </c>
      <c r="C5926">
        <v>6807478434</v>
      </c>
      <c r="D5926" s="1">
        <v>45499</v>
      </c>
      <c r="E5926">
        <v>99223</v>
      </c>
      <c r="F5926">
        <v>99205</v>
      </c>
      <c r="G5926" t="s">
        <v>3240</v>
      </c>
      <c r="H5926" s="34">
        <v>87982</v>
      </c>
      <c r="I5926" s="7">
        <v>74785</v>
      </c>
      <c r="J5926" s="7">
        <v>73289.3</v>
      </c>
      <c r="K5926" s="7">
        <v>0</v>
      </c>
      <c r="L5926" s="7">
        <v>1495.7</v>
      </c>
      <c r="M5926" s="5">
        <v>0.02</v>
      </c>
      <c r="N5926" t="s">
        <v>16</v>
      </c>
      <c r="O5926" t="s">
        <v>17</v>
      </c>
      <c r="P5926" t="s">
        <v>18</v>
      </c>
      <c r="Q5926" t="s">
        <v>19</v>
      </c>
      <c r="R5926" t="s">
        <v>20</v>
      </c>
      <c r="S5926" t="s">
        <v>27</v>
      </c>
      <c r="T5926" t="s">
        <v>13312</v>
      </c>
      <c r="U5926" s="1">
        <v>45663</v>
      </c>
      <c r="V5926">
        <v>164</v>
      </c>
      <c r="W5926" t="str">
        <f t="shared" si="139"/>
        <v>150-179</v>
      </c>
    </row>
    <row r="5927" spans="1:23" x14ac:dyDescent="0.25">
      <c r="A5927" t="s">
        <v>6176</v>
      </c>
      <c r="B5927">
        <v>4226288618</v>
      </c>
      <c r="C5927">
        <v>8113363451</v>
      </c>
      <c r="D5927" s="1">
        <v>45722</v>
      </c>
      <c r="E5927">
        <v>99214</v>
      </c>
      <c r="F5927">
        <v>99215</v>
      </c>
      <c r="G5927" t="s">
        <v>347</v>
      </c>
      <c r="H5927" s="34">
        <v>80347</v>
      </c>
      <c r="I5927" s="7">
        <v>64278</v>
      </c>
      <c r="J5927" s="7">
        <v>55279.08</v>
      </c>
      <c r="K5927" s="7">
        <v>0</v>
      </c>
      <c r="L5927" s="7">
        <v>8998.92</v>
      </c>
      <c r="M5927" s="5">
        <v>0.14000000000000001</v>
      </c>
      <c r="N5927" t="s">
        <v>1135</v>
      </c>
      <c r="O5927" t="s">
        <v>17</v>
      </c>
      <c r="P5927" t="s">
        <v>97</v>
      </c>
      <c r="Q5927" t="s">
        <v>19</v>
      </c>
      <c r="R5927" t="s">
        <v>43</v>
      </c>
      <c r="S5927" t="s">
        <v>17</v>
      </c>
      <c r="T5927" t="s">
        <v>13312</v>
      </c>
      <c r="U5927" s="1">
        <v>45834</v>
      </c>
      <c r="V5927">
        <v>112</v>
      </c>
      <c r="W5927" t="str">
        <f t="shared" si="139"/>
        <v>90-119</v>
      </c>
    </row>
    <row r="5928" spans="1:23" x14ac:dyDescent="0.25">
      <c r="A5928" t="s">
        <v>6177</v>
      </c>
      <c r="B5928">
        <v>8754368140</v>
      </c>
      <c r="C5928">
        <v>5488495890</v>
      </c>
      <c r="D5928" s="1">
        <v>45936</v>
      </c>
      <c r="E5928">
        <v>99222</v>
      </c>
      <c r="F5928">
        <v>93000</v>
      </c>
      <c r="G5928" t="s">
        <v>3265</v>
      </c>
      <c r="H5928" s="34">
        <v>13488</v>
      </c>
      <c r="I5928" s="7">
        <v>9711</v>
      </c>
      <c r="J5928" s="7">
        <v>7260.12</v>
      </c>
      <c r="K5928" s="7">
        <v>1674</v>
      </c>
      <c r="L5928" s="7">
        <v>776.88</v>
      </c>
      <c r="M5928" s="5">
        <v>0.08</v>
      </c>
      <c r="N5928" t="s">
        <v>24</v>
      </c>
      <c r="O5928" t="s">
        <v>27</v>
      </c>
      <c r="P5928" t="s">
        <v>3146</v>
      </c>
      <c r="Q5928" t="s">
        <v>19</v>
      </c>
      <c r="R5928" t="s">
        <v>26</v>
      </c>
      <c r="S5928" t="s">
        <v>21</v>
      </c>
      <c r="T5928" t="s">
        <v>13311</v>
      </c>
      <c r="U5928" s="1">
        <v>46101</v>
      </c>
      <c r="V5928">
        <v>165</v>
      </c>
      <c r="W5928" t="str">
        <f t="shared" si="139"/>
        <v>150-179</v>
      </c>
    </row>
    <row r="5929" spans="1:23" x14ac:dyDescent="0.25">
      <c r="A5929" t="s">
        <v>6178</v>
      </c>
      <c r="B5929">
        <v>3488086620</v>
      </c>
      <c r="C5929">
        <v>5859485712</v>
      </c>
      <c r="D5929" s="1">
        <v>45718</v>
      </c>
      <c r="E5929">
        <v>99223</v>
      </c>
      <c r="F5929">
        <v>71046</v>
      </c>
      <c r="G5929" t="s">
        <v>3269</v>
      </c>
      <c r="H5929" s="34">
        <v>94741</v>
      </c>
      <c r="I5929" s="7">
        <v>68214</v>
      </c>
      <c r="J5929" s="7">
        <v>40039.879999999997</v>
      </c>
      <c r="K5929" s="7">
        <v>22717</v>
      </c>
      <c r="L5929" s="7">
        <v>5457.12</v>
      </c>
      <c r="M5929" s="5">
        <v>0.08</v>
      </c>
      <c r="N5929" t="s">
        <v>24</v>
      </c>
      <c r="O5929" t="s">
        <v>27</v>
      </c>
      <c r="P5929" t="s">
        <v>55</v>
      </c>
      <c r="Q5929" t="s">
        <v>19</v>
      </c>
      <c r="R5929" t="s">
        <v>43</v>
      </c>
      <c r="S5929" t="s">
        <v>17</v>
      </c>
      <c r="T5929" t="s">
        <v>13312</v>
      </c>
      <c r="U5929" s="1">
        <v>45794</v>
      </c>
      <c r="V5929">
        <v>76</v>
      </c>
      <c r="W5929" t="str">
        <f t="shared" si="139"/>
        <v>60-89</v>
      </c>
    </row>
    <row r="5930" spans="1:23" x14ac:dyDescent="0.25">
      <c r="A5930" t="s">
        <v>6179</v>
      </c>
      <c r="B5930">
        <v>5258913780</v>
      </c>
      <c r="C5930">
        <v>5103546345</v>
      </c>
      <c r="D5930" s="1">
        <v>45776</v>
      </c>
      <c r="E5930">
        <v>99214</v>
      </c>
      <c r="F5930">
        <v>99282</v>
      </c>
      <c r="G5930" t="s">
        <v>3225</v>
      </c>
      <c r="H5930" s="34">
        <v>67154</v>
      </c>
      <c r="I5930" s="7">
        <v>57081</v>
      </c>
      <c r="J5930" s="7">
        <v>55939.38</v>
      </c>
      <c r="K5930" s="7">
        <v>0</v>
      </c>
      <c r="L5930" s="7">
        <v>1141.6199999999999</v>
      </c>
      <c r="M5930" s="5">
        <v>0.02</v>
      </c>
      <c r="N5930" t="s">
        <v>16</v>
      </c>
      <c r="O5930" t="s">
        <v>17</v>
      </c>
      <c r="P5930" t="s">
        <v>18</v>
      </c>
      <c r="Q5930" t="s">
        <v>19</v>
      </c>
      <c r="R5930" t="s">
        <v>26</v>
      </c>
      <c r="S5930" t="s">
        <v>21</v>
      </c>
      <c r="T5930" t="s">
        <v>13312</v>
      </c>
      <c r="U5930" s="1">
        <v>45950</v>
      </c>
      <c r="V5930">
        <v>174</v>
      </c>
      <c r="W5930" t="str">
        <f t="shared" si="139"/>
        <v>150-179</v>
      </c>
    </row>
    <row r="5931" spans="1:23" x14ac:dyDescent="0.25">
      <c r="A5931" t="s">
        <v>6180</v>
      </c>
      <c r="B5931">
        <v>3883424638</v>
      </c>
      <c r="C5931">
        <v>5154620816</v>
      </c>
      <c r="D5931" s="1">
        <v>45497</v>
      </c>
      <c r="E5931">
        <v>99222</v>
      </c>
      <c r="F5931">
        <v>99214</v>
      </c>
      <c r="G5931" t="s">
        <v>3265</v>
      </c>
      <c r="H5931" s="34">
        <v>72455</v>
      </c>
      <c r="I5931" s="7">
        <v>61587</v>
      </c>
      <c r="J5931" s="7">
        <v>60355.26</v>
      </c>
      <c r="K5931" s="7">
        <v>0</v>
      </c>
      <c r="L5931" s="7">
        <v>1231.74</v>
      </c>
      <c r="M5931" s="5">
        <v>0.02</v>
      </c>
      <c r="N5931" t="s">
        <v>16</v>
      </c>
      <c r="O5931" t="s">
        <v>17</v>
      </c>
      <c r="P5931" t="s">
        <v>3146</v>
      </c>
      <c r="Q5931" t="s">
        <v>32</v>
      </c>
      <c r="R5931" t="s">
        <v>38</v>
      </c>
      <c r="S5931" t="s">
        <v>17</v>
      </c>
      <c r="T5931" t="s">
        <v>13312</v>
      </c>
      <c r="U5931" s="1">
        <v>45671</v>
      </c>
      <c r="V5931">
        <v>174</v>
      </c>
      <c r="W5931" t="str">
        <f t="shared" si="139"/>
        <v>150-179</v>
      </c>
    </row>
    <row r="5932" spans="1:23" x14ac:dyDescent="0.25">
      <c r="A5932" t="s">
        <v>6181</v>
      </c>
      <c r="B5932">
        <v>671525172</v>
      </c>
      <c r="C5932">
        <v>6943668532</v>
      </c>
      <c r="D5932" s="1">
        <v>45526</v>
      </c>
      <c r="E5932">
        <v>99221</v>
      </c>
      <c r="F5932">
        <v>99211</v>
      </c>
      <c r="G5932" t="s">
        <v>75</v>
      </c>
      <c r="H5932" s="34">
        <v>81001</v>
      </c>
      <c r="I5932" s="7">
        <v>60751</v>
      </c>
      <c r="J5932" s="7">
        <v>51638.35</v>
      </c>
      <c r="K5932" s="7">
        <v>0</v>
      </c>
      <c r="L5932" s="7">
        <v>9112.65</v>
      </c>
      <c r="M5932" s="5">
        <v>0.15</v>
      </c>
      <c r="N5932" t="s">
        <v>1139</v>
      </c>
      <c r="O5932" t="s">
        <v>17</v>
      </c>
      <c r="P5932" t="s">
        <v>3149</v>
      </c>
      <c r="Q5932" t="s">
        <v>32</v>
      </c>
      <c r="R5932" t="s">
        <v>26</v>
      </c>
      <c r="S5932" t="s">
        <v>21</v>
      </c>
      <c r="T5932" t="s">
        <v>13310</v>
      </c>
      <c r="U5932" s="1">
        <v>45648</v>
      </c>
      <c r="V5932">
        <v>122</v>
      </c>
      <c r="W5932" t="str">
        <f t="shared" si="139"/>
        <v>120-149</v>
      </c>
    </row>
    <row r="5933" spans="1:23" x14ac:dyDescent="0.25">
      <c r="A5933" t="s">
        <v>6182</v>
      </c>
      <c r="B5933">
        <v>9305689817</v>
      </c>
      <c r="C5933">
        <v>9911978519</v>
      </c>
      <c r="D5933" s="1">
        <v>45946</v>
      </c>
      <c r="E5933">
        <v>99223</v>
      </c>
      <c r="F5933">
        <v>99292</v>
      </c>
      <c r="G5933" t="s">
        <v>3161</v>
      </c>
      <c r="H5933" s="34">
        <v>35225</v>
      </c>
      <c r="I5933" s="7">
        <v>27828</v>
      </c>
      <c r="J5933" s="7">
        <v>21815.52</v>
      </c>
      <c r="K5933" s="7">
        <v>1560</v>
      </c>
      <c r="L5933" s="7">
        <v>4452.4799999999996</v>
      </c>
      <c r="M5933" s="5">
        <v>0.16</v>
      </c>
      <c r="N5933" t="s">
        <v>1138</v>
      </c>
      <c r="O5933" t="s">
        <v>30</v>
      </c>
      <c r="P5933" t="s">
        <v>3146</v>
      </c>
      <c r="Q5933" t="s">
        <v>19</v>
      </c>
      <c r="R5933" t="s">
        <v>20</v>
      </c>
      <c r="S5933" t="s">
        <v>27</v>
      </c>
      <c r="T5933" t="s">
        <v>13310</v>
      </c>
      <c r="U5933" s="1">
        <v>46030</v>
      </c>
      <c r="V5933">
        <v>84</v>
      </c>
      <c r="W5933" t="str">
        <f t="shared" si="139"/>
        <v>60-89</v>
      </c>
    </row>
    <row r="5934" spans="1:23" x14ac:dyDescent="0.25">
      <c r="A5934" t="s">
        <v>6183</v>
      </c>
      <c r="B5934">
        <v>6956217757</v>
      </c>
      <c r="C5934">
        <v>2902730817</v>
      </c>
      <c r="D5934" s="1">
        <v>45479</v>
      </c>
      <c r="E5934">
        <v>99231</v>
      </c>
      <c r="F5934">
        <v>97110</v>
      </c>
      <c r="G5934" t="s">
        <v>3279</v>
      </c>
      <c r="H5934" s="34">
        <v>19474</v>
      </c>
      <c r="I5934" s="7">
        <v>15969</v>
      </c>
      <c r="J5934" s="7">
        <v>8346.58</v>
      </c>
      <c r="K5934" s="7">
        <v>4748</v>
      </c>
      <c r="L5934" s="7">
        <v>2874.42</v>
      </c>
      <c r="M5934" s="5">
        <v>0.18</v>
      </c>
      <c r="N5934" t="s">
        <v>3141</v>
      </c>
      <c r="O5934" t="s">
        <v>27</v>
      </c>
      <c r="P5934" t="s">
        <v>3150</v>
      </c>
      <c r="Q5934" t="s">
        <v>19</v>
      </c>
      <c r="R5934" t="s">
        <v>38</v>
      </c>
      <c r="S5934" t="s">
        <v>17</v>
      </c>
      <c r="T5934" t="s">
        <v>13310</v>
      </c>
      <c r="U5934" s="1">
        <v>45517</v>
      </c>
      <c r="V5934">
        <v>38</v>
      </c>
      <c r="W5934" t="str">
        <f t="shared" si="139"/>
        <v>30-59</v>
      </c>
    </row>
    <row r="5935" spans="1:23" x14ac:dyDescent="0.25">
      <c r="A5935" t="s">
        <v>6184</v>
      </c>
      <c r="B5935">
        <v>4989266049</v>
      </c>
      <c r="C5935">
        <v>2860892407</v>
      </c>
      <c r="D5935" s="1">
        <v>45825</v>
      </c>
      <c r="E5935">
        <v>99222</v>
      </c>
      <c r="F5935">
        <v>99281</v>
      </c>
      <c r="G5935" t="s">
        <v>244</v>
      </c>
      <c r="H5935" s="34">
        <v>84339</v>
      </c>
      <c r="I5935" s="7">
        <v>54820</v>
      </c>
      <c r="J5935" s="7">
        <v>44320.6</v>
      </c>
      <c r="K5935" s="7">
        <v>3921</v>
      </c>
      <c r="L5935" s="7">
        <v>6578.4</v>
      </c>
      <c r="M5935" s="5">
        <v>0.12</v>
      </c>
      <c r="N5935" t="s">
        <v>46</v>
      </c>
      <c r="O5935" t="s">
        <v>30</v>
      </c>
      <c r="P5935" t="s">
        <v>97</v>
      </c>
      <c r="Q5935" t="s">
        <v>19</v>
      </c>
      <c r="R5935" t="s">
        <v>26</v>
      </c>
      <c r="S5935" t="s">
        <v>17</v>
      </c>
      <c r="T5935" t="s">
        <v>13310</v>
      </c>
      <c r="U5935" s="1">
        <v>45881</v>
      </c>
      <c r="V5935">
        <v>56</v>
      </c>
      <c r="W5935" t="str">
        <f t="shared" si="139"/>
        <v>30-59</v>
      </c>
    </row>
    <row r="5936" spans="1:23" x14ac:dyDescent="0.25">
      <c r="A5936" t="s">
        <v>6185</v>
      </c>
      <c r="B5936">
        <v>881338106</v>
      </c>
      <c r="C5936">
        <v>9524957761</v>
      </c>
      <c r="D5936" s="1">
        <v>45929</v>
      </c>
      <c r="E5936">
        <v>99232</v>
      </c>
      <c r="F5936">
        <v>99285</v>
      </c>
      <c r="G5936" t="s">
        <v>200</v>
      </c>
      <c r="H5936" s="34">
        <v>77608</v>
      </c>
      <c r="I5936" s="7">
        <v>63639</v>
      </c>
      <c r="J5936" s="7">
        <v>52183.98</v>
      </c>
      <c r="K5936" s="7">
        <v>0</v>
      </c>
      <c r="L5936" s="7">
        <v>11455.02</v>
      </c>
      <c r="M5936" s="5">
        <v>0.18</v>
      </c>
      <c r="N5936" t="s">
        <v>3141</v>
      </c>
      <c r="O5936" t="s">
        <v>17</v>
      </c>
      <c r="P5936" t="s">
        <v>31</v>
      </c>
      <c r="Q5936" t="s">
        <v>32</v>
      </c>
      <c r="R5936" t="s">
        <v>26</v>
      </c>
      <c r="S5936" t="s">
        <v>27</v>
      </c>
      <c r="T5936" t="s">
        <v>13310</v>
      </c>
      <c r="U5936" s="1">
        <v>46084</v>
      </c>
      <c r="V5936">
        <v>155</v>
      </c>
      <c r="W5936" t="str">
        <f t="shared" si="139"/>
        <v>150-179</v>
      </c>
    </row>
    <row r="5937" spans="1:23" x14ac:dyDescent="0.25">
      <c r="A5937" t="s">
        <v>6186</v>
      </c>
      <c r="B5937">
        <v>7827991077</v>
      </c>
      <c r="C5937">
        <v>7034524893</v>
      </c>
      <c r="D5937" s="1">
        <v>45869</v>
      </c>
      <c r="E5937">
        <v>99238</v>
      </c>
      <c r="F5937">
        <v>99202</v>
      </c>
      <c r="G5937" t="s">
        <v>3301</v>
      </c>
      <c r="H5937" s="34">
        <v>40929</v>
      </c>
      <c r="I5937" s="7">
        <v>30697</v>
      </c>
      <c r="J5937" s="7">
        <v>26092.45</v>
      </c>
      <c r="K5937" s="7">
        <v>0</v>
      </c>
      <c r="L5937" s="7">
        <v>4604.55</v>
      </c>
      <c r="M5937" s="5">
        <v>0.15</v>
      </c>
      <c r="N5937" t="s">
        <v>1139</v>
      </c>
      <c r="O5937" t="s">
        <v>17</v>
      </c>
      <c r="P5937" t="s">
        <v>31</v>
      </c>
      <c r="Q5937" t="s">
        <v>32</v>
      </c>
      <c r="R5937" t="s">
        <v>43</v>
      </c>
      <c r="S5937" t="s">
        <v>17</v>
      </c>
      <c r="T5937" t="s">
        <v>13311</v>
      </c>
      <c r="U5937" s="1">
        <v>46044</v>
      </c>
      <c r="V5937">
        <v>175</v>
      </c>
      <c r="W5937" t="str">
        <f t="shared" si="139"/>
        <v>150-179</v>
      </c>
    </row>
    <row r="5938" spans="1:23" x14ac:dyDescent="0.25">
      <c r="A5938" t="s">
        <v>6187</v>
      </c>
      <c r="B5938">
        <v>6015707688</v>
      </c>
      <c r="C5938">
        <v>8436791707</v>
      </c>
      <c r="D5938" s="1">
        <v>45766</v>
      </c>
      <c r="E5938">
        <v>99238</v>
      </c>
      <c r="F5938">
        <v>90834</v>
      </c>
      <c r="G5938" t="s">
        <v>118</v>
      </c>
      <c r="H5938" s="34">
        <v>67586</v>
      </c>
      <c r="I5938" s="7">
        <v>43931</v>
      </c>
      <c r="J5938" s="7">
        <v>34497.279999999999</v>
      </c>
      <c r="K5938" s="7">
        <v>4162</v>
      </c>
      <c r="L5938" s="7">
        <v>5271.72</v>
      </c>
      <c r="M5938" s="5">
        <v>0.12</v>
      </c>
      <c r="N5938" t="s">
        <v>46</v>
      </c>
      <c r="O5938" t="s">
        <v>30</v>
      </c>
      <c r="P5938" t="s">
        <v>18</v>
      </c>
      <c r="Q5938" t="s">
        <v>32</v>
      </c>
      <c r="R5938" t="s">
        <v>26</v>
      </c>
      <c r="S5938" t="s">
        <v>21</v>
      </c>
      <c r="T5938" t="s">
        <v>13310</v>
      </c>
      <c r="U5938" s="1">
        <v>45827</v>
      </c>
      <c r="V5938">
        <v>61</v>
      </c>
      <c r="W5938" t="str">
        <f t="shared" si="139"/>
        <v>60-89</v>
      </c>
    </row>
    <row r="5939" spans="1:23" x14ac:dyDescent="0.25">
      <c r="A5939" t="s">
        <v>6188</v>
      </c>
      <c r="B5939">
        <v>6808153272</v>
      </c>
      <c r="C5939">
        <v>5252660944</v>
      </c>
      <c r="D5939" s="1">
        <v>45444</v>
      </c>
      <c r="E5939">
        <v>99214</v>
      </c>
      <c r="F5939">
        <v>99281</v>
      </c>
      <c r="G5939" t="s">
        <v>307</v>
      </c>
      <c r="H5939" s="34">
        <v>49646</v>
      </c>
      <c r="I5939" s="7">
        <v>39717</v>
      </c>
      <c r="J5939" s="7">
        <v>34156.620000000003</v>
      </c>
      <c r="K5939" s="7">
        <v>0</v>
      </c>
      <c r="L5939" s="7">
        <v>5560.38</v>
      </c>
      <c r="M5939" s="5">
        <v>0.14000000000000001</v>
      </c>
      <c r="N5939" t="s">
        <v>1135</v>
      </c>
      <c r="O5939" t="s">
        <v>17</v>
      </c>
      <c r="P5939" t="s">
        <v>35</v>
      </c>
      <c r="Q5939" t="s">
        <v>19</v>
      </c>
      <c r="R5939" t="s">
        <v>43</v>
      </c>
      <c r="S5939" t="s">
        <v>17</v>
      </c>
      <c r="T5939" t="s">
        <v>13312</v>
      </c>
      <c r="U5939" s="1">
        <v>45493</v>
      </c>
      <c r="V5939">
        <v>49</v>
      </c>
      <c r="W5939" t="str">
        <f t="shared" si="139"/>
        <v>30-59</v>
      </c>
    </row>
    <row r="5940" spans="1:23" x14ac:dyDescent="0.25">
      <c r="A5940" t="s">
        <v>6189</v>
      </c>
      <c r="B5940">
        <v>1752530986</v>
      </c>
      <c r="C5940">
        <v>463789765</v>
      </c>
      <c r="D5940" s="1">
        <v>45607</v>
      </c>
      <c r="E5940">
        <v>99232</v>
      </c>
      <c r="F5940">
        <v>99281</v>
      </c>
      <c r="G5940" t="s">
        <v>124</v>
      </c>
      <c r="H5940" s="34">
        <v>77675</v>
      </c>
      <c r="I5940" s="7">
        <v>62140</v>
      </c>
      <c r="J5940" s="7">
        <v>48794.400000000001</v>
      </c>
      <c r="K5940" s="7">
        <v>4646</v>
      </c>
      <c r="L5940" s="7">
        <v>8699.6</v>
      </c>
      <c r="M5940" s="5">
        <v>0.14000000000000001</v>
      </c>
      <c r="N5940" t="s">
        <v>1135</v>
      </c>
      <c r="O5940" t="s">
        <v>30</v>
      </c>
      <c r="P5940" t="s">
        <v>3147</v>
      </c>
      <c r="Q5940" t="s">
        <v>32</v>
      </c>
      <c r="R5940" t="s">
        <v>27</v>
      </c>
      <c r="S5940" t="s">
        <v>27</v>
      </c>
      <c r="T5940" t="s">
        <v>13311</v>
      </c>
      <c r="U5940" s="1">
        <v>45708</v>
      </c>
      <c r="V5940">
        <v>101</v>
      </c>
      <c r="W5940" t="str">
        <f t="shared" si="139"/>
        <v>90-119</v>
      </c>
    </row>
    <row r="5941" spans="1:23" x14ac:dyDescent="0.25">
      <c r="A5941" t="s">
        <v>6190</v>
      </c>
      <c r="B5941">
        <v>7863731647</v>
      </c>
      <c r="C5941">
        <v>7990126781</v>
      </c>
      <c r="D5941" s="1">
        <v>45766</v>
      </c>
      <c r="E5941">
        <v>99238</v>
      </c>
      <c r="F5941">
        <v>99213</v>
      </c>
      <c r="G5941" t="s">
        <v>124</v>
      </c>
      <c r="H5941" s="34">
        <v>95190</v>
      </c>
      <c r="I5941" s="7">
        <v>78056</v>
      </c>
      <c r="J5941" s="7">
        <v>64005.919999999998</v>
      </c>
      <c r="K5941" s="7">
        <v>0</v>
      </c>
      <c r="L5941" s="7">
        <v>14050.08</v>
      </c>
      <c r="M5941" s="5">
        <v>0.18</v>
      </c>
      <c r="N5941" t="s">
        <v>3141</v>
      </c>
      <c r="O5941" t="s">
        <v>17</v>
      </c>
      <c r="P5941" t="s">
        <v>3146</v>
      </c>
      <c r="Q5941" t="s">
        <v>32</v>
      </c>
      <c r="R5941" t="s">
        <v>20</v>
      </c>
      <c r="S5941" t="s">
        <v>27</v>
      </c>
      <c r="T5941" t="s">
        <v>13312</v>
      </c>
      <c r="U5941" s="1">
        <v>45880</v>
      </c>
      <c r="V5941">
        <v>114</v>
      </c>
      <c r="W5941" t="str">
        <f t="shared" si="139"/>
        <v>90-119</v>
      </c>
    </row>
    <row r="5942" spans="1:23" x14ac:dyDescent="0.25">
      <c r="A5942" t="s">
        <v>6191</v>
      </c>
      <c r="B5942">
        <v>3987267891</v>
      </c>
      <c r="C5942">
        <v>4607219149</v>
      </c>
      <c r="D5942" s="1">
        <v>45528</v>
      </c>
      <c r="E5942">
        <v>99231</v>
      </c>
      <c r="F5942">
        <v>99215</v>
      </c>
      <c r="G5942" t="s">
        <v>3453</v>
      </c>
      <c r="H5942" s="34">
        <v>43137</v>
      </c>
      <c r="I5942" s="7">
        <v>31059</v>
      </c>
      <c r="J5942" s="7">
        <v>25356.28</v>
      </c>
      <c r="K5942" s="7">
        <v>3218</v>
      </c>
      <c r="L5942" s="7">
        <v>2484.7199999999998</v>
      </c>
      <c r="M5942" s="5">
        <v>0.08</v>
      </c>
      <c r="N5942" t="s">
        <v>24</v>
      </c>
      <c r="O5942" t="s">
        <v>30</v>
      </c>
      <c r="P5942" t="s">
        <v>3149</v>
      </c>
      <c r="Q5942" t="s">
        <v>32</v>
      </c>
      <c r="R5942" t="s">
        <v>27</v>
      </c>
      <c r="S5942" t="s">
        <v>27</v>
      </c>
      <c r="T5942" t="s">
        <v>13310</v>
      </c>
      <c r="U5942" s="1">
        <v>45577</v>
      </c>
      <c r="V5942">
        <v>49</v>
      </c>
      <c r="W5942" t="str">
        <f t="shared" si="139"/>
        <v>30-59</v>
      </c>
    </row>
    <row r="5943" spans="1:23" x14ac:dyDescent="0.25">
      <c r="A5943" t="s">
        <v>6192</v>
      </c>
      <c r="B5943">
        <v>5305814076</v>
      </c>
      <c r="C5943">
        <v>4603830230</v>
      </c>
      <c r="D5943" s="1">
        <v>45551</v>
      </c>
      <c r="E5943">
        <v>99223</v>
      </c>
      <c r="F5943">
        <v>85025</v>
      </c>
      <c r="G5943" t="s">
        <v>3187</v>
      </c>
      <c r="H5943" s="34">
        <v>86752</v>
      </c>
      <c r="I5943" s="7">
        <v>71137</v>
      </c>
      <c r="J5943" s="7">
        <v>47976.34</v>
      </c>
      <c r="K5943" s="7">
        <v>10356</v>
      </c>
      <c r="L5943" s="7">
        <v>12804.66</v>
      </c>
      <c r="M5943" s="5">
        <v>0.18</v>
      </c>
      <c r="N5943" t="s">
        <v>3141</v>
      </c>
      <c r="O5943" t="s">
        <v>27</v>
      </c>
      <c r="P5943" t="s">
        <v>97</v>
      </c>
      <c r="Q5943" t="s">
        <v>19</v>
      </c>
      <c r="R5943" t="s">
        <v>43</v>
      </c>
      <c r="S5943" t="s">
        <v>27</v>
      </c>
      <c r="T5943" t="s">
        <v>13311</v>
      </c>
      <c r="U5943" s="1">
        <v>45713</v>
      </c>
      <c r="V5943">
        <v>162</v>
      </c>
      <c r="W5943" t="str">
        <f t="shared" si="139"/>
        <v>150-179</v>
      </c>
    </row>
    <row r="5944" spans="1:23" x14ac:dyDescent="0.25">
      <c r="A5944" t="s">
        <v>6193</v>
      </c>
      <c r="B5944">
        <v>1156477021</v>
      </c>
      <c r="C5944">
        <v>5245758048</v>
      </c>
      <c r="D5944" s="1">
        <v>45927</v>
      </c>
      <c r="E5944">
        <v>99231</v>
      </c>
      <c r="F5944">
        <v>99292</v>
      </c>
      <c r="G5944" t="s">
        <v>118</v>
      </c>
      <c r="H5944" s="34">
        <v>49420</v>
      </c>
      <c r="I5944" s="7">
        <v>35582</v>
      </c>
      <c r="J5944" s="7">
        <v>19237.439999999999</v>
      </c>
      <c r="K5944" s="7">
        <v>13498</v>
      </c>
      <c r="L5944" s="7">
        <v>2846.56</v>
      </c>
      <c r="M5944" s="5">
        <v>0.08</v>
      </c>
      <c r="N5944" t="s">
        <v>24</v>
      </c>
      <c r="O5944" t="s">
        <v>27</v>
      </c>
      <c r="P5944" t="s">
        <v>3147</v>
      </c>
      <c r="Q5944" t="s">
        <v>19</v>
      </c>
      <c r="R5944" t="s">
        <v>26</v>
      </c>
      <c r="S5944" t="s">
        <v>21</v>
      </c>
      <c r="T5944" t="s">
        <v>13312</v>
      </c>
      <c r="U5944" s="1">
        <v>46013</v>
      </c>
      <c r="V5944">
        <v>86</v>
      </c>
      <c r="W5944" t="str">
        <f t="shared" si="139"/>
        <v>60-89</v>
      </c>
    </row>
    <row r="5945" spans="1:23" x14ac:dyDescent="0.25">
      <c r="A5945" t="s">
        <v>6194</v>
      </c>
      <c r="B5945">
        <v>7122162227</v>
      </c>
      <c r="C5945">
        <v>9617665910</v>
      </c>
      <c r="D5945" s="1">
        <v>45512</v>
      </c>
      <c r="E5945">
        <v>99213</v>
      </c>
      <c r="F5945">
        <v>99213</v>
      </c>
      <c r="G5945" t="s">
        <v>3316</v>
      </c>
      <c r="H5945" s="34">
        <v>93917</v>
      </c>
      <c r="I5945" s="7">
        <v>75134</v>
      </c>
      <c r="J5945" s="7">
        <v>32316.240000000002</v>
      </c>
      <c r="K5945" s="7">
        <v>32299</v>
      </c>
      <c r="L5945" s="7">
        <v>10518.76</v>
      </c>
      <c r="M5945" s="5">
        <v>0.14000000000000001</v>
      </c>
      <c r="N5945" t="s">
        <v>1135</v>
      </c>
      <c r="O5945" t="s">
        <v>27</v>
      </c>
      <c r="P5945" t="s">
        <v>55</v>
      </c>
      <c r="Q5945" t="s">
        <v>19</v>
      </c>
      <c r="R5945" t="s">
        <v>26</v>
      </c>
      <c r="S5945" t="s">
        <v>17</v>
      </c>
      <c r="T5945" t="s">
        <v>13310</v>
      </c>
      <c r="U5945" s="1">
        <v>45681</v>
      </c>
      <c r="V5945">
        <v>169</v>
      </c>
      <c r="W5945" t="str">
        <f t="shared" si="139"/>
        <v>150-179</v>
      </c>
    </row>
    <row r="5946" spans="1:23" x14ac:dyDescent="0.25">
      <c r="A5946" t="s">
        <v>6195</v>
      </c>
      <c r="B5946">
        <v>8206252636</v>
      </c>
      <c r="C5946">
        <v>6412983286</v>
      </c>
      <c r="D5946" s="1">
        <v>45819</v>
      </c>
      <c r="E5946">
        <v>99232</v>
      </c>
      <c r="F5946">
        <v>99212</v>
      </c>
      <c r="G5946" t="s">
        <v>3256</v>
      </c>
      <c r="H5946" s="34">
        <v>70636</v>
      </c>
      <c r="I5946" s="7">
        <v>56509</v>
      </c>
      <c r="J5946" s="7">
        <v>33035.74</v>
      </c>
      <c r="K5946" s="7">
        <v>15562</v>
      </c>
      <c r="L5946" s="7">
        <v>7911.26</v>
      </c>
      <c r="M5946" s="5">
        <v>0.14000000000000001</v>
      </c>
      <c r="N5946" t="s">
        <v>1135</v>
      </c>
      <c r="O5946" t="s">
        <v>27</v>
      </c>
      <c r="P5946" t="s">
        <v>31</v>
      </c>
      <c r="Q5946" t="s">
        <v>32</v>
      </c>
      <c r="R5946" t="s">
        <v>38</v>
      </c>
      <c r="S5946" t="s">
        <v>17</v>
      </c>
      <c r="T5946" t="s">
        <v>13311</v>
      </c>
      <c r="U5946" s="1">
        <v>45987</v>
      </c>
      <c r="V5946">
        <v>168</v>
      </c>
      <c r="W5946" t="str">
        <f t="shared" si="139"/>
        <v>150-179</v>
      </c>
    </row>
    <row r="5947" spans="1:23" x14ac:dyDescent="0.25">
      <c r="A5947" t="s">
        <v>6196</v>
      </c>
      <c r="B5947">
        <v>2822117248</v>
      </c>
      <c r="C5947">
        <v>6899236071</v>
      </c>
      <c r="D5947" s="1">
        <v>45386</v>
      </c>
      <c r="E5947">
        <v>99231</v>
      </c>
      <c r="F5947">
        <v>80053</v>
      </c>
      <c r="G5947" t="s">
        <v>3410</v>
      </c>
      <c r="H5947" s="34">
        <v>71647</v>
      </c>
      <c r="I5947" s="7">
        <v>46571</v>
      </c>
      <c r="J5947" s="7">
        <v>35752.480000000003</v>
      </c>
      <c r="K5947" s="7">
        <v>5230</v>
      </c>
      <c r="L5947" s="7">
        <v>5588.52</v>
      </c>
      <c r="M5947" s="5">
        <v>0.12</v>
      </c>
      <c r="N5947" t="s">
        <v>46</v>
      </c>
      <c r="O5947" t="s">
        <v>30</v>
      </c>
      <c r="P5947" t="s">
        <v>55</v>
      </c>
      <c r="Q5947" t="s">
        <v>19</v>
      </c>
      <c r="R5947" t="s">
        <v>43</v>
      </c>
      <c r="S5947" t="s">
        <v>17</v>
      </c>
      <c r="T5947" t="s">
        <v>13311</v>
      </c>
      <c r="U5947" s="1">
        <v>45493</v>
      </c>
      <c r="V5947">
        <v>107</v>
      </c>
      <c r="W5947" t="str">
        <f t="shared" si="139"/>
        <v>90-119</v>
      </c>
    </row>
    <row r="5948" spans="1:23" x14ac:dyDescent="0.25">
      <c r="A5948" t="s">
        <v>6197</v>
      </c>
      <c r="B5948">
        <v>6998361655</v>
      </c>
      <c r="C5948">
        <v>2494336302</v>
      </c>
      <c r="D5948" s="1">
        <v>45375</v>
      </c>
      <c r="E5948">
        <v>99221</v>
      </c>
      <c r="F5948">
        <v>99291</v>
      </c>
      <c r="G5948" t="s">
        <v>3164</v>
      </c>
      <c r="H5948" s="34">
        <v>89104</v>
      </c>
      <c r="I5948" s="7">
        <v>57918</v>
      </c>
      <c r="J5948" s="7">
        <v>45811.839999999997</v>
      </c>
      <c r="K5948" s="7">
        <v>5156</v>
      </c>
      <c r="L5948" s="7">
        <v>6950.16</v>
      </c>
      <c r="M5948" s="5">
        <v>0.12</v>
      </c>
      <c r="N5948" t="s">
        <v>46</v>
      </c>
      <c r="O5948" t="s">
        <v>30</v>
      </c>
      <c r="P5948" t="s">
        <v>18</v>
      </c>
      <c r="Q5948" t="s">
        <v>19</v>
      </c>
      <c r="R5948" t="s">
        <v>26</v>
      </c>
      <c r="S5948" t="s">
        <v>17</v>
      </c>
      <c r="T5948" t="s">
        <v>13310</v>
      </c>
      <c r="U5948" s="1">
        <v>45443</v>
      </c>
      <c r="V5948">
        <v>68</v>
      </c>
      <c r="W5948" t="str">
        <f t="shared" si="139"/>
        <v>60-89</v>
      </c>
    </row>
    <row r="5949" spans="1:23" x14ac:dyDescent="0.25">
      <c r="A5949" t="s">
        <v>6198</v>
      </c>
      <c r="B5949">
        <v>5331490325</v>
      </c>
      <c r="C5949">
        <v>9298854504</v>
      </c>
      <c r="D5949" s="1">
        <v>45380</v>
      </c>
      <c r="E5949">
        <v>99238</v>
      </c>
      <c r="F5949">
        <v>99215</v>
      </c>
      <c r="G5949" t="s">
        <v>3548</v>
      </c>
      <c r="H5949" s="34">
        <v>22680</v>
      </c>
      <c r="I5949" s="7">
        <v>14742</v>
      </c>
      <c r="J5949" s="7">
        <v>12972.96</v>
      </c>
      <c r="K5949" s="7">
        <v>0</v>
      </c>
      <c r="L5949" s="7">
        <v>1769.04</v>
      </c>
      <c r="M5949" s="5">
        <v>0.12</v>
      </c>
      <c r="N5949" t="s">
        <v>46</v>
      </c>
      <c r="O5949" t="s">
        <v>17</v>
      </c>
      <c r="P5949" t="s">
        <v>40</v>
      </c>
      <c r="Q5949" t="s">
        <v>19</v>
      </c>
      <c r="R5949" t="s">
        <v>21</v>
      </c>
      <c r="S5949" t="s">
        <v>21</v>
      </c>
      <c r="T5949" t="s">
        <v>13311</v>
      </c>
      <c r="U5949" s="1">
        <v>45548</v>
      </c>
      <c r="V5949">
        <v>168</v>
      </c>
      <c r="W5949" t="str">
        <f t="shared" si="139"/>
        <v>150-179</v>
      </c>
    </row>
    <row r="5950" spans="1:23" x14ac:dyDescent="0.25">
      <c r="A5950" t="s">
        <v>6199</v>
      </c>
      <c r="B5950">
        <v>2715326953</v>
      </c>
      <c r="C5950">
        <v>8373361651</v>
      </c>
      <c r="D5950" s="1">
        <v>45606</v>
      </c>
      <c r="E5950">
        <v>99231</v>
      </c>
      <c r="F5950">
        <v>99292</v>
      </c>
      <c r="G5950" t="s">
        <v>71</v>
      </c>
      <c r="H5950" s="34">
        <v>55303</v>
      </c>
      <c r="I5950" s="7">
        <v>45348</v>
      </c>
      <c r="J5950" s="7">
        <v>37185.360000000001</v>
      </c>
      <c r="K5950" s="7">
        <v>0</v>
      </c>
      <c r="L5950" s="7">
        <v>8162.64</v>
      </c>
      <c r="M5950" s="5">
        <v>0.18</v>
      </c>
      <c r="N5950" t="s">
        <v>3141</v>
      </c>
      <c r="O5950" t="s">
        <v>17</v>
      </c>
      <c r="P5950" t="s">
        <v>55</v>
      </c>
      <c r="Q5950" t="s">
        <v>32</v>
      </c>
      <c r="R5950" t="s">
        <v>27</v>
      </c>
      <c r="S5950" t="s">
        <v>27</v>
      </c>
      <c r="T5950" t="s">
        <v>13312</v>
      </c>
      <c r="U5950" s="1">
        <v>45709</v>
      </c>
      <c r="V5950">
        <v>103</v>
      </c>
      <c r="W5950" t="str">
        <f t="shared" si="139"/>
        <v>90-119</v>
      </c>
    </row>
    <row r="5951" spans="1:23" x14ac:dyDescent="0.25">
      <c r="A5951" t="s">
        <v>6200</v>
      </c>
      <c r="B5951">
        <v>5465162782</v>
      </c>
      <c r="C5951">
        <v>1174576098</v>
      </c>
      <c r="D5951" s="1">
        <v>45936</v>
      </c>
      <c r="E5951">
        <v>99223</v>
      </c>
      <c r="F5951">
        <v>99282</v>
      </c>
      <c r="G5951" t="s">
        <v>3208</v>
      </c>
      <c r="H5951" s="34">
        <v>73040</v>
      </c>
      <c r="I5951" s="7">
        <v>59893</v>
      </c>
      <c r="J5951" s="7">
        <v>49112.26</v>
      </c>
      <c r="K5951" s="7">
        <v>0</v>
      </c>
      <c r="L5951" s="7">
        <v>10780.74</v>
      </c>
      <c r="M5951" s="5">
        <v>0.18</v>
      </c>
      <c r="N5951" t="s">
        <v>3141</v>
      </c>
      <c r="O5951" t="s">
        <v>17</v>
      </c>
      <c r="P5951" t="s">
        <v>3148</v>
      </c>
      <c r="Q5951" t="s">
        <v>32</v>
      </c>
      <c r="R5951" t="s">
        <v>38</v>
      </c>
      <c r="S5951" t="s">
        <v>27</v>
      </c>
      <c r="T5951" t="s">
        <v>13311</v>
      </c>
      <c r="U5951" s="1">
        <v>45999</v>
      </c>
      <c r="V5951">
        <v>63</v>
      </c>
      <c r="W5951" t="str">
        <f t="shared" si="139"/>
        <v>60-89</v>
      </c>
    </row>
    <row r="5952" spans="1:23" x14ac:dyDescent="0.25">
      <c r="A5952" t="s">
        <v>6201</v>
      </c>
      <c r="B5952">
        <v>4523851715</v>
      </c>
      <c r="C5952">
        <v>6840367403</v>
      </c>
      <c r="D5952" s="1">
        <v>45712</v>
      </c>
      <c r="E5952">
        <v>99222</v>
      </c>
      <c r="F5952">
        <v>80053</v>
      </c>
      <c r="G5952" t="s">
        <v>244</v>
      </c>
      <c r="H5952" s="34">
        <v>26870</v>
      </c>
      <c r="I5952" s="7">
        <v>22840</v>
      </c>
      <c r="J5952" s="7">
        <v>19493.2</v>
      </c>
      <c r="K5952" s="7">
        <v>2890</v>
      </c>
      <c r="L5952" s="7">
        <v>456.8</v>
      </c>
      <c r="M5952" s="5">
        <v>0.02</v>
      </c>
      <c r="N5952" t="s">
        <v>16</v>
      </c>
      <c r="O5952" t="s">
        <v>30</v>
      </c>
      <c r="P5952" t="s">
        <v>3149</v>
      </c>
      <c r="Q5952" t="s">
        <v>19</v>
      </c>
      <c r="R5952" t="s">
        <v>26</v>
      </c>
      <c r="S5952" t="s">
        <v>27</v>
      </c>
      <c r="T5952" t="s">
        <v>13310</v>
      </c>
      <c r="U5952" s="1">
        <v>45812</v>
      </c>
      <c r="V5952">
        <v>100</v>
      </c>
      <c r="W5952" t="str">
        <f t="shared" si="139"/>
        <v>90-119</v>
      </c>
    </row>
    <row r="5953" spans="1:23" x14ac:dyDescent="0.25">
      <c r="A5953" t="s">
        <v>6202</v>
      </c>
      <c r="B5953">
        <v>1659438631</v>
      </c>
      <c r="C5953">
        <v>7324537630</v>
      </c>
      <c r="D5953" s="1">
        <v>45508</v>
      </c>
      <c r="E5953">
        <v>99238</v>
      </c>
      <c r="F5953">
        <v>99284</v>
      </c>
      <c r="G5953" t="s">
        <v>3242</v>
      </c>
      <c r="H5953" s="34">
        <v>73079</v>
      </c>
      <c r="I5953" s="7">
        <v>62117</v>
      </c>
      <c r="J5953" s="7">
        <v>60874.66</v>
      </c>
      <c r="K5953" s="7">
        <v>0</v>
      </c>
      <c r="L5953" s="7">
        <v>1242.3399999999999</v>
      </c>
      <c r="M5953" s="5">
        <v>0.02</v>
      </c>
      <c r="N5953" t="s">
        <v>16</v>
      </c>
      <c r="O5953" t="s">
        <v>17</v>
      </c>
      <c r="P5953" t="s">
        <v>55</v>
      </c>
      <c r="Q5953" t="s">
        <v>19</v>
      </c>
      <c r="R5953" t="s">
        <v>43</v>
      </c>
      <c r="S5953" t="s">
        <v>21</v>
      </c>
      <c r="T5953" t="s">
        <v>13311</v>
      </c>
      <c r="U5953" s="1">
        <v>45688</v>
      </c>
      <c r="V5953">
        <v>180</v>
      </c>
      <c r="W5953" t="str">
        <f t="shared" si="139"/>
        <v>180-209</v>
      </c>
    </row>
    <row r="5954" spans="1:23" x14ac:dyDescent="0.25">
      <c r="A5954" t="s">
        <v>6203</v>
      </c>
      <c r="B5954">
        <v>397427934</v>
      </c>
      <c r="C5954">
        <v>996953535</v>
      </c>
      <c r="D5954" s="1">
        <v>45753</v>
      </c>
      <c r="E5954">
        <v>99233</v>
      </c>
      <c r="F5954">
        <v>99204</v>
      </c>
      <c r="G5954" t="s">
        <v>3337</v>
      </c>
      <c r="H5954" s="34">
        <v>12804</v>
      </c>
      <c r="I5954" s="7">
        <v>9603</v>
      </c>
      <c r="J5954" s="7">
        <v>8162.55</v>
      </c>
      <c r="K5954" s="7">
        <v>0</v>
      </c>
      <c r="L5954" s="7">
        <v>1440.45</v>
      </c>
      <c r="M5954" s="5">
        <v>0.15</v>
      </c>
      <c r="N5954" t="s">
        <v>1139</v>
      </c>
      <c r="O5954" t="s">
        <v>17</v>
      </c>
      <c r="P5954" t="s">
        <v>40</v>
      </c>
      <c r="Q5954" t="s">
        <v>19</v>
      </c>
      <c r="R5954" t="s">
        <v>21</v>
      </c>
      <c r="S5954" t="s">
        <v>17</v>
      </c>
      <c r="T5954" t="s">
        <v>13312</v>
      </c>
      <c r="U5954" s="1">
        <v>45805</v>
      </c>
      <c r="V5954">
        <v>52</v>
      </c>
      <c r="W5954" t="str">
        <f t="shared" si="139"/>
        <v>30-59</v>
      </c>
    </row>
    <row r="5955" spans="1:23" x14ac:dyDescent="0.25">
      <c r="A5955" t="s">
        <v>6204</v>
      </c>
      <c r="B5955">
        <v>4077653719</v>
      </c>
      <c r="C5955">
        <v>4492840519</v>
      </c>
      <c r="D5955" s="1">
        <v>45582</v>
      </c>
      <c r="E5955">
        <v>99238</v>
      </c>
      <c r="F5955">
        <v>99284</v>
      </c>
      <c r="G5955" t="s">
        <v>187</v>
      </c>
      <c r="H5955" s="34">
        <v>37001</v>
      </c>
      <c r="I5955" s="7">
        <v>29601</v>
      </c>
      <c r="J5955" s="7">
        <v>13289.86</v>
      </c>
      <c r="K5955" s="7">
        <v>12167</v>
      </c>
      <c r="L5955" s="7">
        <v>4144.1400000000003</v>
      </c>
      <c r="M5955" s="5">
        <v>0.14000000000000001</v>
      </c>
      <c r="N5955" t="s">
        <v>1135</v>
      </c>
      <c r="O5955" t="s">
        <v>27</v>
      </c>
      <c r="P5955" t="s">
        <v>3148</v>
      </c>
      <c r="Q5955" t="s">
        <v>32</v>
      </c>
      <c r="R5955" t="s">
        <v>20</v>
      </c>
      <c r="S5955" t="s">
        <v>17</v>
      </c>
      <c r="T5955" t="s">
        <v>13312</v>
      </c>
      <c r="U5955" s="1">
        <v>45717</v>
      </c>
      <c r="V5955">
        <v>135</v>
      </c>
      <c r="W5955" t="str">
        <f t="shared" ref="W5955:W6018" si="140">IF(V5955="","",IF(V5955&lt;30,"0-29",IF(V5955&lt;60,"30-59",IF(V5955&lt;90,"60-89",IF(V5955&lt;120,"90-119",IF(V5955&lt;150,"120-149",IF(V5955&lt;180,"150-179",IF(V5955&lt;210,"180-209",IF(V5955&lt;240,"210-239",IF(V5955&lt;270,"240-269",IF(V5955&lt;300,"270-299",IF(V5955&lt;330,"300-329",IF(V5955&lt;360,"330-359","360+")))))))))))))</f>
        <v>120-149</v>
      </c>
    </row>
    <row r="5956" spans="1:23" x14ac:dyDescent="0.25">
      <c r="A5956" t="s">
        <v>6205</v>
      </c>
      <c r="B5956">
        <v>1264591544</v>
      </c>
      <c r="C5956">
        <v>5609604109</v>
      </c>
      <c r="D5956" s="1">
        <v>45804</v>
      </c>
      <c r="E5956">
        <v>99223</v>
      </c>
      <c r="F5956">
        <v>36415</v>
      </c>
      <c r="G5956" t="s">
        <v>148</v>
      </c>
      <c r="H5956" s="34">
        <v>80872</v>
      </c>
      <c r="I5956" s="7">
        <v>68741</v>
      </c>
      <c r="J5956" s="7">
        <v>60350.18</v>
      </c>
      <c r="K5956" s="7">
        <v>7016</v>
      </c>
      <c r="L5956" s="7">
        <v>1374.82</v>
      </c>
      <c r="M5956" s="5">
        <v>0.02</v>
      </c>
      <c r="N5956" t="s">
        <v>16</v>
      </c>
      <c r="O5956" t="s">
        <v>27</v>
      </c>
      <c r="P5956" t="s">
        <v>3146</v>
      </c>
      <c r="Q5956" t="s">
        <v>19</v>
      </c>
      <c r="R5956" t="s">
        <v>26</v>
      </c>
      <c r="S5956" t="s">
        <v>27</v>
      </c>
      <c r="T5956" t="s">
        <v>13310</v>
      </c>
      <c r="U5956" s="1">
        <v>45958</v>
      </c>
      <c r="V5956">
        <v>154</v>
      </c>
      <c r="W5956" t="str">
        <f t="shared" si="140"/>
        <v>150-179</v>
      </c>
    </row>
    <row r="5957" spans="1:23" x14ac:dyDescent="0.25">
      <c r="A5957" t="s">
        <v>6206</v>
      </c>
      <c r="B5957">
        <v>2369691505</v>
      </c>
      <c r="C5957">
        <v>3473820149</v>
      </c>
      <c r="D5957" s="1">
        <v>45799</v>
      </c>
      <c r="E5957">
        <v>99233</v>
      </c>
      <c r="F5957">
        <v>36415</v>
      </c>
      <c r="G5957" t="s">
        <v>3272</v>
      </c>
      <c r="H5957" s="34">
        <v>61451</v>
      </c>
      <c r="I5957" s="7">
        <v>48546</v>
      </c>
      <c r="J5957" s="7">
        <v>40778.639999999999</v>
      </c>
      <c r="K5957" s="7">
        <v>0</v>
      </c>
      <c r="L5957" s="7">
        <v>7767.36</v>
      </c>
      <c r="M5957" s="5">
        <v>0.16</v>
      </c>
      <c r="N5957" t="s">
        <v>1138</v>
      </c>
      <c r="O5957" t="s">
        <v>17</v>
      </c>
      <c r="P5957" t="s">
        <v>25</v>
      </c>
      <c r="Q5957" t="s">
        <v>19</v>
      </c>
      <c r="R5957" t="s">
        <v>38</v>
      </c>
      <c r="S5957" t="s">
        <v>21</v>
      </c>
      <c r="T5957" t="s">
        <v>13310</v>
      </c>
      <c r="U5957" s="1">
        <v>45894</v>
      </c>
      <c r="V5957">
        <v>95</v>
      </c>
      <c r="W5957" t="str">
        <f t="shared" si="140"/>
        <v>90-119</v>
      </c>
    </row>
    <row r="5958" spans="1:23" x14ac:dyDescent="0.25">
      <c r="A5958" t="s">
        <v>6207</v>
      </c>
      <c r="B5958">
        <v>9466437253</v>
      </c>
      <c r="C5958">
        <v>6583128566</v>
      </c>
      <c r="D5958" s="1">
        <v>45331</v>
      </c>
      <c r="E5958">
        <v>99223</v>
      </c>
      <c r="F5958">
        <v>99284</v>
      </c>
      <c r="G5958" t="s">
        <v>81</v>
      </c>
      <c r="H5958" s="34">
        <v>79643</v>
      </c>
      <c r="I5958" s="7">
        <v>62122</v>
      </c>
      <c r="J5958" s="7">
        <v>27500.6</v>
      </c>
      <c r="K5958" s="7">
        <v>22197</v>
      </c>
      <c r="L5958" s="7">
        <v>12424.4</v>
      </c>
      <c r="M5958" s="5">
        <v>0.2</v>
      </c>
      <c r="N5958" t="s">
        <v>3140</v>
      </c>
      <c r="O5958" t="s">
        <v>27</v>
      </c>
      <c r="P5958" t="s">
        <v>3148</v>
      </c>
      <c r="Q5958" t="s">
        <v>32</v>
      </c>
      <c r="R5958" t="s">
        <v>26</v>
      </c>
      <c r="S5958" t="s">
        <v>27</v>
      </c>
      <c r="T5958" t="s">
        <v>13312</v>
      </c>
      <c r="U5958" s="1">
        <v>45506</v>
      </c>
      <c r="V5958">
        <v>175</v>
      </c>
      <c r="W5958" t="str">
        <f t="shared" si="140"/>
        <v>150-179</v>
      </c>
    </row>
    <row r="5959" spans="1:23" x14ac:dyDescent="0.25">
      <c r="A5959" t="s">
        <v>6208</v>
      </c>
      <c r="B5959">
        <v>1993307907</v>
      </c>
      <c r="C5959">
        <v>1159468756</v>
      </c>
      <c r="D5959" s="1">
        <v>45413</v>
      </c>
      <c r="E5959">
        <v>99231</v>
      </c>
      <c r="F5959">
        <v>99214</v>
      </c>
      <c r="G5959" t="s">
        <v>3272</v>
      </c>
      <c r="H5959" s="34">
        <v>26057</v>
      </c>
      <c r="I5959" s="7">
        <v>21367</v>
      </c>
      <c r="J5959" s="7">
        <v>17520.939999999999</v>
      </c>
      <c r="K5959" s="7">
        <v>0</v>
      </c>
      <c r="L5959" s="7">
        <v>3846.06</v>
      </c>
      <c r="M5959" s="5">
        <v>0.18</v>
      </c>
      <c r="N5959" t="s">
        <v>3141</v>
      </c>
      <c r="O5959" t="s">
        <v>17</v>
      </c>
      <c r="P5959" t="s">
        <v>35</v>
      </c>
      <c r="Q5959" t="s">
        <v>32</v>
      </c>
      <c r="R5959" t="s">
        <v>20</v>
      </c>
      <c r="S5959" t="s">
        <v>17</v>
      </c>
      <c r="T5959" t="s">
        <v>13310</v>
      </c>
      <c r="U5959" s="1">
        <v>45548</v>
      </c>
      <c r="V5959">
        <v>135</v>
      </c>
      <c r="W5959" t="str">
        <f t="shared" si="140"/>
        <v>120-149</v>
      </c>
    </row>
    <row r="5960" spans="1:23" x14ac:dyDescent="0.25">
      <c r="A5960" t="s">
        <v>6209</v>
      </c>
      <c r="B5960">
        <v>5529585255</v>
      </c>
      <c r="C5960">
        <v>4902366968</v>
      </c>
      <c r="D5960" s="1">
        <v>45921</v>
      </c>
      <c r="E5960">
        <v>99238</v>
      </c>
      <c r="F5960">
        <v>97110</v>
      </c>
      <c r="G5960" t="s">
        <v>3490</v>
      </c>
      <c r="H5960" s="34">
        <v>55471</v>
      </c>
      <c r="I5960" s="7">
        <v>44377</v>
      </c>
      <c r="J5960" s="7">
        <v>32472.22</v>
      </c>
      <c r="K5960" s="7">
        <v>5692</v>
      </c>
      <c r="L5960" s="7">
        <v>6212.78</v>
      </c>
      <c r="M5960" s="5">
        <v>0.14000000000000001</v>
      </c>
      <c r="N5960" t="s">
        <v>1135</v>
      </c>
      <c r="O5960" t="s">
        <v>30</v>
      </c>
      <c r="P5960" t="s">
        <v>18</v>
      </c>
      <c r="Q5960" t="s">
        <v>19</v>
      </c>
      <c r="R5960" t="s">
        <v>38</v>
      </c>
      <c r="S5960" t="s">
        <v>27</v>
      </c>
      <c r="T5960" t="s">
        <v>13311</v>
      </c>
      <c r="U5960" s="1">
        <v>46035</v>
      </c>
      <c r="V5960">
        <v>114</v>
      </c>
      <c r="W5960" t="str">
        <f t="shared" si="140"/>
        <v>90-119</v>
      </c>
    </row>
    <row r="5961" spans="1:23" x14ac:dyDescent="0.25">
      <c r="A5961" t="s">
        <v>6210</v>
      </c>
      <c r="B5961">
        <v>2874834065</v>
      </c>
      <c r="C5961">
        <v>8482527571</v>
      </c>
      <c r="D5961" s="1">
        <v>45314</v>
      </c>
      <c r="E5961">
        <v>99223</v>
      </c>
      <c r="F5961">
        <v>99202</v>
      </c>
      <c r="G5961" t="s">
        <v>3218</v>
      </c>
      <c r="H5961" s="34">
        <v>36422</v>
      </c>
      <c r="I5961" s="7">
        <v>29138</v>
      </c>
      <c r="J5961" s="7">
        <v>21645.68</v>
      </c>
      <c r="K5961" s="7">
        <v>3413</v>
      </c>
      <c r="L5961" s="7">
        <v>4079.32</v>
      </c>
      <c r="M5961" s="5">
        <v>0.14000000000000001</v>
      </c>
      <c r="N5961" t="s">
        <v>1135</v>
      </c>
      <c r="O5961" t="s">
        <v>30</v>
      </c>
      <c r="P5961" t="s">
        <v>40</v>
      </c>
      <c r="Q5961" t="s">
        <v>19</v>
      </c>
      <c r="R5961" t="s">
        <v>38</v>
      </c>
      <c r="S5961" t="s">
        <v>17</v>
      </c>
      <c r="T5961" t="s">
        <v>13312</v>
      </c>
      <c r="U5961" s="1">
        <v>45390</v>
      </c>
      <c r="V5961">
        <v>76</v>
      </c>
      <c r="W5961" t="str">
        <f t="shared" si="140"/>
        <v>60-89</v>
      </c>
    </row>
    <row r="5962" spans="1:23" x14ac:dyDescent="0.25">
      <c r="A5962" t="s">
        <v>6211</v>
      </c>
      <c r="B5962">
        <v>4203831552</v>
      </c>
      <c r="C5962">
        <v>427997264</v>
      </c>
      <c r="D5962" s="1">
        <v>45657</v>
      </c>
      <c r="E5962">
        <v>99233</v>
      </c>
      <c r="F5962">
        <v>99205</v>
      </c>
      <c r="G5962" t="s">
        <v>61</v>
      </c>
      <c r="H5962" s="34">
        <v>18289</v>
      </c>
      <c r="I5962" s="7">
        <v>14448</v>
      </c>
      <c r="J5962" s="7">
        <v>12136.32</v>
      </c>
      <c r="K5962" s="7">
        <v>0</v>
      </c>
      <c r="L5962" s="7">
        <v>2311.6799999999998</v>
      </c>
      <c r="M5962" s="5">
        <v>0.16</v>
      </c>
      <c r="N5962" t="s">
        <v>1138</v>
      </c>
      <c r="O5962" t="s">
        <v>17</v>
      </c>
      <c r="P5962" t="s">
        <v>40</v>
      </c>
      <c r="Q5962" t="s">
        <v>19</v>
      </c>
      <c r="R5962" t="s">
        <v>26</v>
      </c>
      <c r="S5962" t="s">
        <v>17</v>
      </c>
      <c r="T5962" t="s">
        <v>13311</v>
      </c>
      <c r="U5962" s="1">
        <v>45835</v>
      </c>
      <c r="V5962">
        <v>178</v>
      </c>
      <c r="W5962" t="str">
        <f t="shared" si="140"/>
        <v>150-179</v>
      </c>
    </row>
    <row r="5963" spans="1:23" x14ac:dyDescent="0.25">
      <c r="A5963" t="s">
        <v>6212</v>
      </c>
      <c r="B5963">
        <v>8106744709</v>
      </c>
      <c r="C5963">
        <v>7023087647</v>
      </c>
      <c r="D5963" s="1">
        <v>45631</v>
      </c>
      <c r="E5963">
        <v>99232</v>
      </c>
      <c r="F5963">
        <v>36415</v>
      </c>
      <c r="G5963" t="s">
        <v>3371</v>
      </c>
      <c r="H5963" s="34">
        <v>79428</v>
      </c>
      <c r="I5963" s="7">
        <v>65131</v>
      </c>
      <c r="J5963" s="7">
        <v>49344.42</v>
      </c>
      <c r="K5963" s="7">
        <v>4063</v>
      </c>
      <c r="L5963" s="7">
        <v>11723.58</v>
      </c>
      <c r="M5963" s="5">
        <v>0.18</v>
      </c>
      <c r="N5963" t="s">
        <v>3141</v>
      </c>
      <c r="O5963" t="s">
        <v>30</v>
      </c>
      <c r="P5963" t="s">
        <v>97</v>
      </c>
      <c r="Q5963" t="s">
        <v>19</v>
      </c>
      <c r="R5963" t="s">
        <v>21</v>
      </c>
      <c r="S5963" t="s">
        <v>27</v>
      </c>
      <c r="T5963" t="s">
        <v>13312</v>
      </c>
      <c r="U5963" s="1">
        <v>45802</v>
      </c>
      <c r="V5963">
        <v>171</v>
      </c>
      <c r="W5963" t="str">
        <f t="shared" si="140"/>
        <v>150-179</v>
      </c>
    </row>
    <row r="5964" spans="1:23" x14ac:dyDescent="0.25">
      <c r="A5964" t="s">
        <v>6213</v>
      </c>
      <c r="B5964">
        <v>7919990886</v>
      </c>
      <c r="C5964">
        <v>6155915011</v>
      </c>
      <c r="D5964" s="1">
        <v>45718</v>
      </c>
      <c r="E5964">
        <v>99238</v>
      </c>
      <c r="F5964">
        <v>99215</v>
      </c>
      <c r="G5964" t="s">
        <v>67</v>
      </c>
      <c r="H5964" s="34">
        <v>50651</v>
      </c>
      <c r="I5964" s="7">
        <v>41534</v>
      </c>
      <c r="J5964" s="7">
        <v>34057.879999999997</v>
      </c>
      <c r="K5964" s="7">
        <v>0</v>
      </c>
      <c r="L5964" s="7">
        <v>7476.12</v>
      </c>
      <c r="M5964" s="5">
        <v>0.18</v>
      </c>
      <c r="N5964" t="s">
        <v>3141</v>
      </c>
      <c r="O5964" t="s">
        <v>17</v>
      </c>
      <c r="P5964" t="s">
        <v>58</v>
      </c>
      <c r="Q5964" t="s">
        <v>32</v>
      </c>
      <c r="R5964" t="s">
        <v>43</v>
      </c>
      <c r="S5964" t="s">
        <v>21</v>
      </c>
      <c r="T5964" t="s">
        <v>13310</v>
      </c>
      <c r="U5964" s="1">
        <v>45832</v>
      </c>
      <c r="V5964">
        <v>114</v>
      </c>
      <c r="W5964" t="str">
        <f t="shared" si="140"/>
        <v>90-119</v>
      </c>
    </row>
    <row r="5965" spans="1:23" x14ac:dyDescent="0.25">
      <c r="A5965" t="s">
        <v>6214</v>
      </c>
      <c r="B5965">
        <v>1922349164</v>
      </c>
      <c r="C5965">
        <v>2948923598</v>
      </c>
      <c r="D5965" s="1">
        <v>45698</v>
      </c>
      <c r="E5965">
        <v>99215</v>
      </c>
      <c r="F5965">
        <v>99212</v>
      </c>
      <c r="G5965" t="s">
        <v>57</v>
      </c>
      <c r="H5965" s="34">
        <v>89894</v>
      </c>
      <c r="I5965" s="7">
        <v>71016</v>
      </c>
      <c r="J5965" s="7">
        <v>54079.44</v>
      </c>
      <c r="K5965" s="7">
        <v>5574</v>
      </c>
      <c r="L5965" s="7">
        <v>11362.56</v>
      </c>
      <c r="M5965" s="5">
        <v>0.16</v>
      </c>
      <c r="N5965" t="s">
        <v>1138</v>
      </c>
      <c r="O5965" t="s">
        <v>30</v>
      </c>
      <c r="P5965" t="s">
        <v>3149</v>
      </c>
      <c r="Q5965" t="s">
        <v>19</v>
      </c>
      <c r="R5965" t="s">
        <v>38</v>
      </c>
      <c r="S5965" t="s">
        <v>17</v>
      </c>
      <c r="T5965" t="s">
        <v>13311</v>
      </c>
      <c r="U5965" s="1">
        <v>45815</v>
      </c>
      <c r="V5965">
        <v>117</v>
      </c>
      <c r="W5965" t="str">
        <f t="shared" si="140"/>
        <v>90-119</v>
      </c>
    </row>
    <row r="5966" spans="1:23" x14ac:dyDescent="0.25">
      <c r="A5966" t="s">
        <v>6215</v>
      </c>
      <c r="B5966">
        <v>809836924</v>
      </c>
      <c r="C5966">
        <v>9215103766</v>
      </c>
      <c r="D5966" s="1">
        <v>45721</v>
      </c>
      <c r="E5966">
        <v>99233</v>
      </c>
      <c r="F5966">
        <v>99212</v>
      </c>
      <c r="G5966" t="s">
        <v>279</v>
      </c>
      <c r="H5966" s="34">
        <v>95295</v>
      </c>
      <c r="I5966" s="7">
        <v>71471</v>
      </c>
      <c r="J5966" s="7">
        <v>60750.35</v>
      </c>
      <c r="K5966" s="7">
        <v>0</v>
      </c>
      <c r="L5966" s="7">
        <v>10720.65</v>
      </c>
      <c r="M5966" s="5">
        <v>0.15</v>
      </c>
      <c r="N5966" t="s">
        <v>1139</v>
      </c>
      <c r="O5966" t="s">
        <v>17</v>
      </c>
      <c r="P5966" t="s">
        <v>55</v>
      </c>
      <c r="Q5966" t="s">
        <v>32</v>
      </c>
      <c r="R5966" t="s">
        <v>26</v>
      </c>
      <c r="S5966" t="s">
        <v>27</v>
      </c>
      <c r="T5966" t="s">
        <v>13312</v>
      </c>
      <c r="U5966" s="1">
        <v>45760</v>
      </c>
      <c r="V5966">
        <v>39</v>
      </c>
      <c r="W5966" t="str">
        <f t="shared" si="140"/>
        <v>30-59</v>
      </c>
    </row>
    <row r="5967" spans="1:23" x14ac:dyDescent="0.25">
      <c r="A5967" t="s">
        <v>6216</v>
      </c>
      <c r="B5967">
        <v>2188145608</v>
      </c>
      <c r="C5967">
        <v>4240047325</v>
      </c>
      <c r="D5967" s="1">
        <v>45659</v>
      </c>
      <c r="E5967">
        <v>99213</v>
      </c>
      <c r="F5967">
        <v>99214</v>
      </c>
      <c r="G5967" t="s">
        <v>99</v>
      </c>
      <c r="H5967" s="34">
        <v>90145</v>
      </c>
      <c r="I5967" s="7">
        <v>73919</v>
      </c>
      <c r="J5967" s="7">
        <v>60613.58</v>
      </c>
      <c r="K5967" s="7">
        <v>0</v>
      </c>
      <c r="L5967" s="7">
        <v>13305.42</v>
      </c>
      <c r="M5967" s="5">
        <v>0.18</v>
      </c>
      <c r="N5967" t="s">
        <v>3141</v>
      </c>
      <c r="O5967" t="s">
        <v>17</v>
      </c>
      <c r="P5967" t="s">
        <v>3150</v>
      </c>
      <c r="Q5967" t="s">
        <v>32</v>
      </c>
      <c r="R5967" t="s">
        <v>20</v>
      </c>
      <c r="S5967" t="s">
        <v>17</v>
      </c>
      <c r="T5967" t="s">
        <v>13311</v>
      </c>
      <c r="U5967" s="1">
        <v>45791</v>
      </c>
      <c r="V5967">
        <v>132</v>
      </c>
      <c r="W5967" t="str">
        <f t="shared" si="140"/>
        <v>120-149</v>
      </c>
    </row>
    <row r="5968" spans="1:23" x14ac:dyDescent="0.25">
      <c r="A5968" t="s">
        <v>6217</v>
      </c>
      <c r="B5968">
        <v>7790922921</v>
      </c>
      <c r="C5968">
        <v>7895751659</v>
      </c>
      <c r="D5968" s="1">
        <v>45506</v>
      </c>
      <c r="E5968">
        <v>99214</v>
      </c>
      <c r="F5968">
        <v>80053</v>
      </c>
      <c r="G5968" t="s">
        <v>248</v>
      </c>
      <c r="H5968" s="34">
        <v>64635</v>
      </c>
      <c r="I5968" s="7">
        <v>50415</v>
      </c>
      <c r="J5968" s="7">
        <v>35506</v>
      </c>
      <c r="K5968" s="7">
        <v>4826</v>
      </c>
      <c r="L5968" s="7">
        <v>10083</v>
      </c>
      <c r="M5968" s="5">
        <v>0.2</v>
      </c>
      <c r="N5968" t="s">
        <v>3140</v>
      </c>
      <c r="O5968" t="s">
        <v>30</v>
      </c>
      <c r="P5968" t="s">
        <v>3148</v>
      </c>
      <c r="Q5968" t="s">
        <v>32</v>
      </c>
      <c r="R5968" t="s">
        <v>27</v>
      </c>
      <c r="S5968" t="s">
        <v>21</v>
      </c>
      <c r="T5968" t="s">
        <v>13311</v>
      </c>
      <c r="U5968" s="1">
        <v>45638</v>
      </c>
      <c r="V5968">
        <v>132</v>
      </c>
      <c r="W5968" t="str">
        <f t="shared" si="140"/>
        <v>120-149</v>
      </c>
    </row>
    <row r="5969" spans="1:23" x14ac:dyDescent="0.25">
      <c r="A5969" t="s">
        <v>6218</v>
      </c>
      <c r="B5969">
        <v>5060213682</v>
      </c>
      <c r="C5969">
        <v>2578771235</v>
      </c>
      <c r="D5969" s="1">
        <v>45877</v>
      </c>
      <c r="E5969">
        <v>99213</v>
      </c>
      <c r="F5969">
        <v>99203</v>
      </c>
      <c r="G5969" t="s">
        <v>127</v>
      </c>
      <c r="H5969" s="34">
        <v>39981</v>
      </c>
      <c r="I5969" s="7">
        <v>31985</v>
      </c>
      <c r="J5969" s="7">
        <v>15439.1</v>
      </c>
      <c r="K5969" s="7">
        <v>12068</v>
      </c>
      <c r="L5969" s="7">
        <v>4477.8999999999996</v>
      </c>
      <c r="M5969" s="5">
        <v>0.14000000000000001</v>
      </c>
      <c r="N5969" t="s">
        <v>1135</v>
      </c>
      <c r="O5969" t="s">
        <v>27</v>
      </c>
      <c r="P5969" t="s">
        <v>97</v>
      </c>
      <c r="Q5969" t="s">
        <v>19</v>
      </c>
      <c r="R5969" t="s">
        <v>20</v>
      </c>
      <c r="S5969" t="s">
        <v>17</v>
      </c>
      <c r="T5969" t="s">
        <v>13312</v>
      </c>
      <c r="U5969" s="1">
        <v>46040</v>
      </c>
      <c r="V5969">
        <v>163</v>
      </c>
      <c r="W5969" t="str">
        <f t="shared" si="140"/>
        <v>150-179</v>
      </c>
    </row>
    <row r="5970" spans="1:23" x14ac:dyDescent="0.25">
      <c r="A5970" t="s">
        <v>6219</v>
      </c>
      <c r="B5970">
        <v>7077195818</v>
      </c>
      <c r="C5970">
        <v>5666283363</v>
      </c>
      <c r="D5970" s="1">
        <v>45671</v>
      </c>
      <c r="E5970">
        <v>99215</v>
      </c>
      <c r="F5970">
        <v>99285</v>
      </c>
      <c r="G5970" t="s">
        <v>3412</v>
      </c>
      <c r="H5970" s="34">
        <v>41952</v>
      </c>
      <c r="I5970" s="7">
        <v>33562</v>
      </c>
      <c r="J5970" s="7">
        <v>18456.32</v>
      </c>
      <c r="K5970" s="7">
        <v>10407</v>
      </c>
      <c r="L5970" s="7">
        <v>4698.68</v>
      </c>
      <c r="M5970" s="5">
        <v>0.14000000000000001</v>
      </c>
      <c r="N5970" t="s">
        <v>1135</v>
      </c>
      <c r="O5970" t="s">
        <v>27</v>
      </c>
      <c r="P5970" t="s">
        <v>25</v>
      </c>
      <c r="Q5970" t="s">
        <v>19</v>
      </c>
      <c r="R5970" t="s">
        <v>38</v>
      </c>
      <c r="S5970" t="s">
        <v>27</v>
      </c>
      <c r="T5970" t="s">
        <v>13311</v>
      </c>
      <c r="U5970" s="1">
        <v>45768</v>
      </c>
      <c r="V5970">
        <v>97</v>
      </c>
      <c r="W5970" t="str">
        <f t="shared" si="140"/>
        <v>90-119</v>
      </c>
    </row>
    <row r="5971" spans="1:23" x14ac:dyDescent="0.25">
      <c r="A5971" t="s">
        <v>6220</v>
      </c>
      <c r="B5971">
        <v>9097917117</v>
      </c>
      <c r="C5971">
        <v>9652601138</v>
      </c>
      <c r="D5971" s="1">
        <v>45309</v>
      </c>
      <c r="E5971">
        <v>99221</v>
      </c>
      <c r="F5971">
        <v>99205</v>
      </c>
      <c r="G5971" t="s">
        <v>3223</v>
      </c>
      <c r="H5971" s="34">
        <v>30220</v>
      </c>
      <c r="I5971" s="7">
        <v>23572</v>
      </c>
      <c r="J5971" s="7">
        <v>10931.6</v>
      </c>
      <c r="K5971" s="7">
        <v>7926</v>
      </c>
      <c r="L5971" s="7">
        <v>4714.3999999999996</v>
      </c>
      <c r="M5971" s="5">
        <v>0.2</v>
      </c>
      <c r="N5971" t="s">
        <v>3140</v>
      </c>
      <c r="O5971" t="s">
        <v>27</v>
      </c>
      <c r="P5971" t="s">
        <v>55</v>
      </c>
      <c r="Q5971" t="s">
        <v>19</v>
      </c>
      <c r="R5971" t="s">
        <v>21</v>
      </c>
      <c r="S5971" t="s">
        <v>17</v>
      </c>
      <c r="T5971" t="s">
        <v>13310</v>
      </c>
      <c r="U5971" s="1">
        <v>45373</v>
      </c>
      <c r="V5971">
        <v>64</v>
      </c>
      <c r="W5971" t="str">
        <f t="shared" si="140"/>
        <v>60-89</v>
      </c>
    </row>
    <row r="5972" spans="1:23" x14ac:dyDescent="0.25">
      <c r="A5972" t="s">
        <v>6221</v>
      </c>
      <c r="B5972">
        <v>4727885699</v>
      </c>
      <c r="C5972">
        <v>4261244559</v>
      </c>
      <c r="D5972" s="1">
        <v>45695</v>
      </c>
      <c r="E5972">
        <v>99213</v>
      </c>
      <c r="F5972">
        <v>81000</v>
      </c>
      <c r="G5972" t="s">
        <v>37</v>
      </c>
      <c r="H5972" s="34">
        <v>90425</v>
      </c>
      <c r="I5972" s="7">
        <v>71436</v>
      </c>
      <c r="J5972" s="7">
        <v>31758.240000000002</v>
      </c>
      <c r="K5972" s="7">
        <v>28248</v>
      </c>
      <c r="L5972" s="7">
        <v>11429.76</v>
      </c>
      <c r="M5972" s="5">
        <v>0.16</v>
      </c>
      <c r="N5972" t="s">
        <v>1138</v>
      </c>
      <c r="O5972" t="s">
        <v>27</v>
      </c>
      <c r="P5972" t="s">
        <v>58</v>
      </c>
      <c r="Q5972" t="s">
        <v>32</v>
      </c>
      <c r="R5972" t="s">
        <v>38</v>
      </c>
      <c r="S5972" t="s">
        <v>17</v>
      </c>
      <c r="T5972" t="s">
        <v>13311</v>
      </c>
      <c r="U5972" s="1">
        <v>45870</v>
      </c>
      <c r="V5972">
        <v>175</v>
      </c>
      <c r="W5972" t="str">
        <f t="shared" si="140"/>
        <v>150-179</v>
      </c>
    </row>
    <row r="5973" spans="1:23" x14ac:dyDescent="0.25">
      <c r="A5973" t="s">
        <v>6222</v>
      </c>
      <c r="B5973">
        <v>1166146570</v>
      </c>
      <c r="C5973">
        <v>4970621506</v>
      </c>
      <c r="D5973" s="1">
        <v>45768</v>
      </c>
      <c r="E5973">
        <v>99233</v>
      </c>
      <c r="F5973">
        <v>99285</v>
      </c>
      <c r="G5973" t="s">
        <v>3187</v>
      </c>
      <c r="H5973" s="34">
        <v>77389</v>
      </c>
      <c r="I5973" s="7">
        <v>60363</v>
      </c>
      <c r="J5973" s="7">
        <v>48290.400000000001</v>
      </c>
      <c r="K5973" s="7">
        <v>0</v>
      </c>
      <c r="L5973" s="7">
        <v>12072.6</v>
      </c>
      <c r="M5973" s="5">
        <v>0.2</v>
      </c>
      <c r="N5973" t="s">
        <v>3140</v>
      </c>
      <c r="O5973" t="s">
        <v>17</v>
      </c>
      <c r="P5973" t="s">
        <v>3148</v>
      </c>
      <c r="Q5973" t="s">
        <v>19</v>
      </c>
      <c r="R5973" t="s">
        <v>21</v>
      </c>
      <c r="S5973" t="s">
        <v>27</v>
      </c>
      <c r="T5973" t="s">
        <v>13310</v>
      </c>
      <c r="U5973" s="1">
        <v>45880</v>
      </c>
      <c r="V5973">
        <v>112</v>
      </c>
      <c r="W5973" t="str">
        <f t="shared" si="140"/>
        <v>90-119</v>
      </c>
    </row>
    <row r="5974" spans="1:23" x14ac:dyDescent="0.25">
      <c r="A5974" t="s">
        <v>6223</v>
      </c>
      <c r="B5974">
        <v>1699334035</v>
      </c>
      <c r="C5974">
        <v>8828947422</v>
      </c>
      <c r="D5974" s="1">
        <v>45862</v>
      </c>
      <c r="E5974">
        <v>99238</v>
      </c>
      <c r="F5974">
        <v>99284</v>
      </c>
      <c r="G5974" t="s">
        <v>3161</v>
      </c>
      <c r="H5974" s="34">
        <v>93716</v>
      </c>
      <c r="I5974" s="7">
        <v>74036</v>
      </c>
      <c r="J5974" s="7">
        <v>55308.24</v>
      </c>
      <c r="K5974" s="7">
        <v>6882</v>
      </c>
      <c r="L5974" s="7">
        <v>11845.76</v>
      </c>
      <c r="M5974" s="5">
        <v>0.16</v>
      </c>
      <c r="N5974" t="s">
        <v>1138</v>
      </c>
      <c r="O5974" t="s">
        <v>30</v>
      </c>
      <c r="P5974" t="s">
        <v>97</v>
      </c>
      <c r="Q5974" t="s">
        <v>19</v>
      </c>
      <c r="R5974" t="s">
        <v>20</v>
      </c>
      <c r="S5974" t="s">
        <v>21</v>
      </c>
      <c r="T5974" t="s">
        <v>13312</v>
      </c>
      <c r="U5974" s="1">
        <v>45937</v>
      </c>
      <c r="V5974">
        <v>75</v>
      </c>
      <c r="W5974" t="str">
        <f t="shared" si="140"/>
        <v>60-89</v>
      </c>
    </row>
    <row r="5975" spans="1:23" x14ac:dyDescent="0.25">
      <c r="A5975" t="s">
        <v>6224</v>
      </c>
      <c r="B5975">
        <v>3407028475</v>
      </c>
      <c r="C5975">
        <v>4863996642</v>
      </c>
      <c r="D5975" s="1">
        <v>45664</v>
      </c>
      <c r="E5975">
        <v>99222</v>
      </c>
      <c r="F5975">
        <v>99292</v>
      </c>
      <c r="G5975" t="s">
        <v>3316</v>
      </c>
      <c r="H5975" s="34">
        <v>64865</v>
      </c>
      <c r="I5975" s="7">
        <v>42162</v>
      </c>
      <c r="J5975" s="7">
        <v>28244.560000000001</v>
      </c>
      <c r="K5975" s="7">
        <v>8858</v>
      </c>
      <c r="L5975" s="7">
        <v>5059.4399999999996</v>
      </c>
      <c r="M5975" s="5">
        <v>0.12</v>
      </c>
      <c r="N5975" t="s">
        <v>46</v>
      </c>
      <c r="O5975" t="s">
        <v>27</v>
      </c>
      <c r="P5975" t="s">
        <v>3146</v>
      </c>
      <c r="Q5975" t="s">
        <v>32</v>
      </c>
      <c r="R5975" t="s">
        <v>20</v>
      </c>
      <c r="S5975" t="s">
        <v>27</v>
      </c>
      <c r="T5975" t="s">
        <v>13312</v>
      </c>
      <c r="U5975" s="1">
        <v>45801</v>
      </c>
      <c r="V5975">
        <v>136</v>
      </c>
      <c r="W5975" t="str">
        <f t="shared" si="140"/>
        <v>120-149</v>
      </c>
    </row>
    <row r="5976" spans="1:23" x14ac:dyDescent="0.25">
      <c r="A5976" t="s">
        <v>6225</v>
      </c>
      <c r="B5976">
        <v>9201321128</v>
      </c>
      <c r="C5976">
        <v>8853674802</v>
      </c>
      <c r="D5976" s="1">
        <v>45718</v>
      </c>
      <c r="E5976">
        <v>99222</v>
      </c>
      <c r="F5976">
        <v>99214</v>
      </c>
      <c r="G5976" t="s">
        <v>3320</v>
      </c>
      <c r="H5976" s="34">
        <v>71661</v>
      </c>
      <c r="I5976" s="7">
        <v>58762</v>
      </c>
      <c r="J5976" s="7">
        <v>48184.84</v>
      </c>
      <c r="K5976" s="7">
        <v>0</v>
      </c>
      <c r="L5976" s="7">
        <v>10577.16</v>
      </c>
      <c r="M5976" s="5">
        <v>0.18</v>
      </c>
      <c r="N5976" t="s">
        <v>3141</v>
      </c>
      <c r="O5976" t="s">
        <v>17</v>
      </c>
      <c r="P5976" t="s">
        <v>97</v>
      </c>
      <c r="Q5976" t="s">
        <v>19</v>
      </c>
      <c r="R5976" t="s">
        <v>27</v>
      </c>
      <c r="S5976" t="s">
        <v>27</v>
      </c>
      <c r="T5976" t="s">
        <v>13310</v>
      </c>
      <c r="U5976" s="1">
        <v>45830</v>
      </c>
      <c r="V5976">
        <v>112</v>
      </c>
      <c r="W5976" t="str">
        <f t="shared" si="140"/>
        <v>90-119</v>
      </c>
    </row>
    <row r="5977" spans="1:23" x14ac:dyDescent="0.25">
      <c r="A5977" t="s">
        <v>6226</v>
      </c>
      <c r="B5977">
        <v>2096668627</v>
      </c>
      <c r="C5977">
        <v>6278006680</v>
      </c>
      <c r="D5977" s="1">
        <v>45567</v>
      </c>
      <c r="E5977">
        <v>99215</v>
      </c>
      <c r="F5977">
        <v>99285</v>
      </c>
      <c r="G5977" t="s">
        <v>29</v>
      </c>
      <c r="H5977" s="34">
        <v>65298</v>
      </c>
      <c r="I5977" s="7">
        <v>48974</v>
      </c>
      <c r="J5977" s="7">
        <v>27143.9</v>
      </c>
      <c r="K5977" s="7">
        <v>14484</v>
      </c>
      <c r="L5977" s="7">
        <v>7346.1</v>
      </c>
      <c r="M5977" s="5">
        <v>0.15</v>
      </c>
      <c r="N5977" t="s">
        <v>1139</v>
      </c>
      <c r="O5977" t="s">
        <v>27</v>
      </c>
      <c r="P5977" t="s">
        <v>97</v>
      </c>
      <c r="Q5977" t="s">
        <v>19</v>
      </c>
      <c r="R5977" t="s">
        <v>26</v>
      </c>
      <c r="S5977" t="s">
        <v>27</v>
      </c>
      <c r="T5977" t="s">
        <v>13311</v>
      </c>
      <c r="U5977" s="1">
        <v>45721</v>
      </c>
      <c r="V5977">
        <v>154</v>
      </c>
      <c r="W5977" t="str">
        <f t="shared" si="140"/>
        <v>150-179</v>
      </c>
    </row>
    <row r="5978" spans="1:23" x14ac:dyDescent="0.25">
      <c r="A5978" t="s">
        <v>6227</v>
      </c>
      <c r="B5978">
        <v>7546367085</v>
      </c>
      <c r="C5978">
        <v>4070845578</v>
      </c>
      <c r="D5978" s="1">
        <v>45869</v>
      </c>
      <c r="E5978">
        <v>99213</v>
      </c>
      <c r="F5978">
        <v>99281</v>
      </c>
      <c r="G5978" t="s">
        <v>293</v>
      </c>
      <c r="H5978" s="34">
        <v>50748</v>
      </c>
      <c r="I5978" s="7">
        <v>43136</v>
      </c>
      <c r="J5978" s="7">
        <v>36474.28</v>
      </c>
      <c r="K5978" s="7">
        <v>5799</v>
      </c>
      <c r="L5978" s="7">
        <v>862.72</v>
      </c>
      <c r="M5978" s="5">
        <v>0.02</v>
      </c>
      <c r="N5978" t="s">
        <v>16</v>
      </c>
      <c r="O5978" t="s">
        <v>30</v>
      </c>
      <c r="P5978" t="s">
        <v>3146</v>
      </c>
      <c r="Q5978" t="s">
        <v>32</v>
      </c>
      <c r="R5978" t="s">
        <v>43</v>
      </c>
      <c r="S5978" t="s">
        <v>27</v>
      </c>
      <c r="T5978" t="s">
        <v>13310</v>
      </c>
      <c r="U5978" s="1">
        <v>46036</v>
      </c>
      <c r="V5978">
        <v>168</v>
      </c>
      <c r="W5978" t="str">
        <f t="shared" si="140"/>
        <v>150-179</v>
      </c>
    </row>
    <row r="5979" spans="1:23" x14ac:dyDescent="0.25">
      <c r="A5979" t="s">
        <v>6228</v>
      </c>
      <c r="B5979">
        <v>7171241831</v>
      </c>
      <c r="C5979">
        <v>6746561904</v>
      </c>
      <c r="D5979" s="1">
        <v>45635</v>
      </c>
      <c r="E5979">
        <v>99232</v>
      </c>
      <c r="F5979">
        <v>99201</v>
      </c>
      <c r="G5979" t="s">
        <v>3523</v>
      </c>
      <c r="H5979" s="34">
        <v>84009</v>
      </c>
      <c r="I5979" s="7">
        <v>67207</v>
      </c>
      <c r="J5979" s="7">
        <v>57798.02</v>
      </c>
      <c r="K5979" s="7">
        <v>0</v>
      </c>
      <c r="L5979" s="7">
        <v>9408.98</v>
      </c>
      <c r="M5979" s="5">
        <v>0.14000000000000001</v>
      </c>
      <c r="N5979" t="s">
        <v>1135</v>
      </c>
      <c r="O5979" t="s">
        <v>17</v>
      </c>
      <c r="P5979" t="s">
        <v>3149</v>
      </c>
      <c r="Q5979" t="s">
        <v>32</v>
      </c>
      <c r="R5979" t="s">
        <v>21</v>
      </c>
      <c r="S5979" t="s">
        <v>21</v>
      </c>
      <c r="T5979" t="s">
        <v>13312</v>
      </c>
      <c r="U5979" s="1">
        <v>45772</v>
      </c>
      <c r="V5979">
        <v>137</v>
      </c>
      <c r="W5979" t="str">
        <f t="shared" si="140"/>
        <v>120-149</v>
      </c>
    </row>
    <row r="5980" spans="1:23" x14ac:dyDescent="0.25">
      <c r="A5980" t="s">
        <v>6229</v>
      </c>
      <c r="B5980">
        <v>3379367186</v>
      </c>
      <c r="C5980">
        <v>7569693533</v>
      </c>
      <c r="D5980" s="1">
        <v>45479</v>
      </c>
      <c r="E5980">
        <v>99215</v>
      </c>
      <c r="F5980">
        <v>99283</v>
      </c>
      <c r="G5980" t="s">
        <v>3669</v>
      </c>
      <c r="H5980" s="34">
        <v>41899</v>
      </c>
      <c r="I5980" s="7">
        <v>35614</v>
      </c>
      <c r="J5980" s="7">
        <v>18488.72</v>
      </c>
      <c r="K5980" s="7">
        <v>16413</v>
      </c>
      <c r="L5980" s="7">
        <v>712.28</v>
      </c>
      <c r="M5980" s="5">
        <v>0.02</v>
      </c>
      <c r="N5980" t="s">
        <v>16</v>
      </c>
      <c r="O5980" t="s">
        <v>27</v>
      </c>
      <c r="P5980" t="s">
        <v>25</v>
      </c>
      <c r="Q5980" t="s">
        <v>19</v>
      </c>
      <c r="R5980" t="s">
        <v>20</v>
      </c>
      <c r="S5980" t="s">
        <v>27</v>
      </c>
      <c r="T5980" t="s">
        <v>13310</v>
      </c>
      <c r="U5980" s="1">
        <v>45658</v>
      </c>
      <c r="V5980">
        <v>179</v>
      </c>
      <c r="W5980" t="str">
        <f t="shared" si="140"/>
        <v>150-179</v>
      </c>
    </row>
    <row r="5981" spans="1:23" x14ac:dyDescent="0.25">
      <c r="A5981" t="s">
        <v>6230</v>
      </c>
      <c r="B5981">
        <v>4776331198</v>
      </c>
      <c r="C5981">
        <v>7859615270</v>
      </c>
      <c r="D5981" s="1">
        <v>45383</v>
      </c>
      <c r="E5981">
        <v>99222</v>
      </c>
      <c r="F5981">
        <v>85025</v>
      </c>
      <c r="G5981" t="s">
        <v>248</v>
      </c>
      <c r="H5981" s="34">
        <v>61296</v>
      </c>
      <c r="I5981" s="7">
        <v>44133</v>
      </c>
      <c r="J5981" s="7">
        <v>35863.360000000001</v>
      </c>
      <c r="K5981" s="7">
        <v>4739</v>
      </c>
      <c r="L5981" s="7">
        <v>3530.64</v>
      </c>
      <c r="M5981" s="5">
        <v>0.08</v>
      </c>
      <c r="N5981" t="s">
        <v>24</v>
      </c>
      <c r="O5981" t="s">
        <v>30</v>
      </c>
      <c r="P5981" t="s">
        <v>58</v>
      </c>
      <c r="Q5981" t="s">
        <v>32</v>
      </c>
      <c r="R5981" t="s">
        <v>26</v>
      </c>
      <c r="S5981" t="s">
        <v>27</v>
      </c>
      <c r="T5981" t="s">
        <v>13312</v>
      </c>
      <c r="U5981" s="1">
        <v>45437</v>
      </c>
      <c r="V5981">
        <v>54</v>
      </c>
      <c r="W5981" t="str">
        <f t="shared" si="140"/>
        <v>30-59</v>
      </c>
    </row>
    <row r="5982" spans="1:23" x14ac:dyDescent="0.25">
      <c r="A5982" t="s">
        <v>6231</v>
      </c>
      <c r="B5982">
        <v>9320731080</v>
      </c>
      <c r="C5982">
        <v>9319880802</v>
      </c>
      <c r="D5982" s="1">
        <v>45793</v>
      </c>
      <c r="E5982">
        <v>99233</v>
      </c>
      <c r="F5982">
        <v>99211</v>
      </c>
      <c r="G5982" t="s">
        <v>307</v>
      </c>
      <c r="H5982" s="34">
        <v>89791</v>
      </c>
      <c r="I5982" s="7">
        <v>71833</v>
      </c>
      <c r="J5982" s="7">
        <v>55260.38</v>
      </c>
      <c r="K5982" s="7">
        <v>6516</v>
      </c>
      <c r="L5982" s="7">
        <v>10056.620000000001</v>
      </c>
      <c r="M5982" s="5">
        <v>0.14000000000000001</v>
      </c>
      <c r="N5982" t="s">
        <v>1135</v>
      </c>
      <c r="O5982" t="s">
        <v>30</v>
      </c>
      <c r="P5982" t="s">
        <v>3150</v>
      </c>
      <c r="Q5982" t="s">
        <v>32</v>
      </c>
      <c r="R5982" t="s">
        <v>38</v>
      </c>
      <c r="S5982" t="s">
        <v>27</v>
      </c>
      <c r="T5982" t="s">
        <v>13311</v>
      </c>
      <c r="U5982" s="1">
        <v>45899</v>
      </c>
      <c r="V5982">
        <v>106</v>
      </c>
      <c r="W5982" t="str">
        <f t="shared" si="140"/>
        <v>90-119</v>
      </c>
    </row>
    <row r="5983" spans="1:23" x14ac:dyDescent="0.25">
      <c r="A5983" t="s">
        <v>6232</v>
      </c>
      <c r="B5983">
        <v>2630382030</v>
      </c>
      <c r="C5983">
        <v>3231022342</v>
      </c>
      <c r="D5983" s="1">
        <v>45705</v>
      </c>
      <c r="E5983">
        <v>99222</v>
      </c>
      <c r="F5983">
        <v>97110</v>
      </c>
      <c r="G5983" t="s">
        <v>131</v>
      </c>
      <c r="H5983" s="34">
        <v>95981</v>
      </c>
      <c r="I5983" s="7">
        <v>76785</v>
      </c>
      <c r="J5983" s="7">
        <v>53183.1</v>
      </c>
      <c r="K5983" s="7">
        <v>12852</v>
      </c>
      <c r="L5983" s="7">
        <v>10749.9</v>
      </c>
      <c r="M5983" s="5">
        <v>0.14000000000000001</v>
      </c>
      <c r="N5983" t="s">
        <v>1135</v>
      </c>
      <c r="O5983" t="s">
        <v>27</v>
      </c>
      <c r="P5983" t="s">
        <v>35</v>
      </c>
      <c r="Q5983" t="s">
        <v>19</v>
      </c>
      <c r="R5983" t="s">
        <v>43</v>
      </c>
      <c r="S5983" t="s">
        <v>21</v>
      </c>
      <c r="T5983" t="s">
        <v>13311</v>
      </c>
      <c r="U5983" s="1">
        <v>45820</v>
      </c>
      <c r="V5983">
        <v>115</v>
      </c>
      <c r="W5983" t="str">
        <f t="shared" si="140"/>
        <v>90-119</v>
      </c>
    </row>
    <row r="5984" spans="1:23" x14ac:dyDescent="0.25">
      <c r="A5984" t="s">
        <v>6233</v>
      </c>
      <c r="B5984">
        <v>2500930035</v>
      </c>
      <c r="C5984">
        <v>8856346852</v>
      </c>
      <c r="D5984" s="1">
        <v>45558</v>
      </c>
      <c r="E5984">
        <v>99215</v>
      </c>
      <c r="F5984">
        <v>99205</v>
      </c>
      <c r="G5984" t="s">
        <v>3490</v>
      </c>
      <c r="H5984" s="34">
        <v>60837</v>
      </c>
      <c r="I5984" s="7">
        <v>51711</v>
      </c>
      <c r="J5984" s="7">
        <v>42553.78</v>
      </c>
      <c r="K5984" s="7">
        <v>8123</v>
      </c>
      <c r="L5984" s="7">
        <v>1034.22</v>
      </c>
      <c r="M5984" s="5">
        <v>0.02</v>
      </c>
      <c r="N5984" t="s">
        <v>16</v>
      </c>
      <c r="O5984" t="s">
        <v>27</v>
      </c>
      <c r="P5984" t="s">
        <v>35</v>
      </c>
      <c r="Q5984" t="s">
        <v>19</v>
      </c>
      <c r="R5984" t="s">
        <v>38</v>
      </c>
      <c r="S5984" t="s">
        <v>27</v>
      </c>
      <c r="T5984" t="s">
        <v>13311</v>
      </c>
      <c r="U5984" s="1">
        <v>45589</v>
      </c>
      <c r="V5984">
        <v>31</v>
      </c>
      <c r="W5984" t="str">
        <f t="shared" si="140"/>
        <v>30-59</v>
      </c>
    </row>
    <row r="5985" spans="1:23" x14ac:dyDescent="0.25">
      <c r="A5985" t="s">
        <v>6234</v>
      </c>
      <c r="B5985">
        <v>1822635892</v>
      </c>
      <c r="C5985">
        <v>4830696471</v>
      </c>
      <c r="D5985" s="1">
        <v>45651</v>
      </c>
      <c r="E5985">
        <v>99232</v>
      </c>
      <c r="F5985">
        <v>80053</v>
      </c>
      <c r="G5985" t="s">
        <v>574</v>
      </c>
      <c r="H5985" s="34">
        <v>74578</v>
      </c>
      <c r="I5985" s="7">
        <v>61154</v>
      </c>
      <c r="J5985" s="7">
        <v>50146.28</v>
      </c>
      <c r="K5985" s="7">
        <v>0</v>
      </c>
      <c r="L5985" s="7">
        <v>11007.72</v>
      </c>
      <c r="M5985" s="5">
        <v>0.18</v>
      </c>
      <c r="N5985" t="s">
        <v>3141</v>
      </c>
      <c r="O5985" t="s">
        <v>17</v>
      </c>
      <c r="P5985" t="s">
        <v>3149</v>
      </c>
      <c r="Q5985" t="s">
        <v>32</v>
      </c>
      <c r="R5985" t="s">
        <v>27</v>
      </c>
      <c r="S5985" t="s">
        <v>17</v>
      </c>
      <c r="T5985" t="s">
        <v>13312</v>
      </c>
      <c r="U5985" s="1">
        <v>45689</v>
      </c>
      <c r="V5985">
        <v>38</v>
      </c>
      <c r="W5985" t="str">
        <f t="shared" si="140"/>
        <v>30-59</v>
      </c>
    </row>
    <row r="5986" spans="1:23" x14ac:dyDescent="0.25">
      <c r="A5986" t="s">
        <v>6235</v>
      </c>
      <c r="B5986">
        <v>5521443563</v>
      </c>
      <c r="C5986">
        <v>8550647576</v>
      </c>
      <c r="D5986" s="1">
        <v>45845</v>
      </c>
      <c r="E5986">
        <v>99232</v>
      </c>
      <c r="F5986">
        <v>99285</v>
      </c>
      <c r="G5986" t="s">
        <v>3225</v>
      </c>
      <c r="H5986" s="34">
        <v>89267</v>
      </c>
      <c r="I5986" s="7">
        <v>64272</v>
      </c>
      <c r="J5986" s="7">
        <v>40435.24</v>
      </c>
      <c r="K5986" s="7">
        <v>18695</v>
      </c>
      <c r="L5986" s="7">
        <v>5141.76</v>
      </c>
      <c r="M5986" s="5">
        <v>0.08</v>
      </c>
      <c r="N5986" t="s">
        <v>24</v>
      </c>
      <c r="O5986" t="s">
        <v>27</v>
      </c>
      <c r="P5986" t="s">
        <v>3148</v>
      </c>
      <c r="Q5986" t="s">
        <v>19</v>
      </c>
      <c r="R5986" t="s">
        <v>38</v>
      </c>
      <c r="S5986" t="s">
        <v>21</v>
      </c>
      <c r="T5986" t="s">
        <v>13310</v>
      </c>
      <c r="U5986" s="1">
        <v>45932</v>
      </c>
      <c r="V5986">
        <v>87</v>
      </c>
      <c r="W5986" t="str">
        <f t="shared" si="140"/>
        <v>60-89</v>
      </c>
    </row>
    <row r="5987" spans="1:23" x14ac:dyDescent="0.25">
      <c r="A5987" t="s">
        <v>6236</v>
      </c>
      <c r="B5987">
        <v>4068418182</v>
      </c>
      <c r="C5987">
        <v>2492783377</v>
      </c>
      <c r="D5987" s="1">
        <v>45840</v>
      </c>
      <c r="E5987">
        <v>99233</v>
      </c>
      <c r="F5987">
        <v>99215</v>
      </c>
      <c r="G5987" t="s">
        <v>3342</v>
      </c>
      <c r="H5987" s="34">
        <v>59488</v>
      </c>
      <c r="I5987" s="7">
        <v>47590</v>
      </c>
      <c r="J5987" s="7">
        <v>37028.400000000001</v>
      </c>
      <c r="K5987" s="7">
        <v>3899</v>
      </c>
      <c r="L5987" s="7">
        <v>6662.6</v>
      </c>
      <c r="M5987" s="5">
        <v>0.14000000000000001</v>
      </c>
      <c r="N5987" t="s">
        <v>1135</v>
      </c>
      <c r="O5987" t="s">
        <v>30</v>
      </c>
      <c r="P5987" t="s">
        <v>3150</v>
      </c>
      <c r="Q5987" t="s">
        <v>19</v>
      </c>
      <c r="R5987" t="s">
        <v>21</v>
      </c>
      <c r="S5987" t="s">
        <v>21</v>
      </c>
      <c r="T5987" t="s">
        <v>13311</v>
      </c>
      <c r="U5987" s="1">
        <v>45960</v>
      </c>
      <c r="V5987">
        <v>120</v>
      </c>
      <c r="W5987" t="str">
        <f t="shared" si="140"/>
        <v>120-149</v>
      </c>
    </row>
    <row r="5988" spans="1:23" x14ac:dyDescent="0.25">
      <c r="A5988" t="s">
        <v>6237</v>
      </c>
      <c r="B5988">
        <v>1960516760</v>
      </c>
      <c r="C5988">
        <v>9002930471</v>
      </c>
      <c r="D5988" s="1">
        <v>45584</v>
      </c>
      <c r="E5988">
        <v>99213</v>
      </c>
      <c r="F5988">
        <v>99283</v>
      </c>
      <c r="G5988" t="s">
        <v>3702</v>
      </c>
      <c r="H5988" s="34">
        <v>68200</v>
      </c>
      <c r="I5988" s="7">
        <v>49104</v>
      </c>
      <c r="J5988" s="7">
        <v>27015.68</v>
      </c>
      <c r="K5988" s="7">
        <v>18160</v>
      </c>
      <c r="L5988" s="7">
        <v>3928.32</v>
      </c>
      <c r="M5988" s="5">
        <v>0.08</v>
      </c>
      <c r="N5988" t="s">
        <v>24</v>
      </c>
      <c r="O5988" t="s">
        <v>27</v>
      </c>
      <c r="P5988" t="s">
        <v>31</v>
      </c>
      <c r="Q5988" t="s">
        <v>32</v>
      </c>
      <c r="R5988" t="s">
        <v>21</v>
      </c>
      <c r="S5988" t="s">
        <v>27</v>
      </c>
      <c r="T5988" t="s">
        <v>13311</v>
      </c>
      <c r="U5988" s="1">
        <v>45640</v>
      </c>
      <c r="V5988">
        <v>56</v>
      </c>
      <c r="W5988" t="str">
        <f t="shared" si="140"/>
        <v>30-59</v>
      </c>
    </row>
    <row r="5989" spans="1:23" x14ac:dyDescent="0.25">
      <c r="A5989" t="s">
        <v>6238</v>
      </c>
      <c r="B5989">
        <v>7909737749</v>
      </c>
      <c r="C5989">
        <v>7476530928</v>
      </c>
      <c r="D5989" s="1">
        <v>45913</v>
      </c>
      <c r="E5989">
        <v>99233</v>
      </c>
      <c r="F5989">
        <v>99292</v>
      </c>
      <c r="G5989" t="s">
        <v>65</v>
      </c>
      <c r="H5989" s="34">
        <v>92607</v>
      </c>
      <c r="I5989" s="7">
        <v>69455</v>
      </c>
      <c r="J5989" s="7">
        <v>59036.75</v>
      </c>
      <c r="K5989" s="7">
        <v>0</v>
      </c>
      <c r="L5989" s="7">
        <v>10418.25</v>
      </c>
      <c r="M5989" s="5">
        <v>0.15</v>
      </c>
      <c r="N5989" t="s">
        <v>1139</v>
      </c>
      <c r="O5989" t="s">
        <v>17</v>
      </c>
      <c r="P5989" t="s">
        <v>58</v>
      </c>
      <c r="Q5989" t="s">
        <v>32</v>
      </c>
      <c r="R5989" t="s">
        <v>26</v>
      </c>
      <c r="S5989" t="s">
        <v>17</v>
      </c>
      <c r="T5989" t="s">
        <v>13311</v>
      </c>
      <c r="U5989" s="1">
        <v>46048</v>
      </c>
      <c r="V5989">
        <v>135</v>
      </c>
      <c r="W5989" t="str">
        <f t="shared" si="140"/>
        <v>120-149</v>
      </c>
    </row>
    <row r="5990" spans="1:23" x14ac:dyDescent="0.25">
      <c r="A5990" t="s">
        <v>6239</v>
      </c>
      <c r="B5990">
        <v>1660305799</v>
      </c>
      <c r="C5990">
        <v>102574677</v>
      </c>
      <c r="D5990" s="1">
        <v>45895</v>
      </c>
      <c r="E5990">
        <v>99213</v>
      </c>
      <c r="F5990">
        <v>99204</v>
      </c>
      <c r="G5990" t="s">
        <v>67</v>
      </c>
      <c r="H5990" s="34">
        <v>73164</v>
      </c>
      <c r="I5990" s="7">
        <v>58531</v>
      </c>
      <c r="J5990" s="7">
        <v>42730.66</v>
      </c>
      <c r="K5990" s="7">
        <v>7606</v>
      </c>
      <c r="L5990" s="7">
        <v>8194.34</v>
      </c>
      <c r="M5990" s="5">
        <v>0.14000000000000001</v>
      </c>
      <c r="N5990" t="s">
        <v>1135</v>
      </c>
      <c r="O5990" t="s">
        <v>30</v>
      </c>
      <c r="P5990" t="s">
        <v>97</v>
      </c>
      <c r="Q5990" t="s">
        <v>32</v>
      </c>
      <c r="R5990" t="s">
        <v>27</v>
      </c>
      <c r="S5990" t="s">
        <v>17</v>
      </c>
      <c r="T5990" t="s">
        <v>13310</v>
      </c>
      <c r="U5990" s="1">
        <v>45950</v>
      </c>
      <c r="V5990">
        <v>55</v>
      </c>
      <c r="W5990" t="str">
        <f t="shared" si="140"/>
        <v>30-59</v>
      </c>
    </row>
    <row r="5991" spans="1:23" x14ac:dyDescent="0.25">
      <c r="A5991" t="s">
        <v>6240</v>
      </c>
      <c r="B5991">
        <v>3182891742</v>
      </c>
      <c r="C5991">
        <v>3189175098</v>
      </c>
      <c r="D5991" s="1">
        <v>45894</v>
      </c>
      <c r="E5991">
        <v>99221</v>
      </c>
      <c r="F5991">
        <v>99201</v>
      </c>
      <c r="G5991" t="s">
        <v>182</v>
      </c>
      <c r="H5991" s="34">
        <v>55809</v>
      </c>
      <c r="I5991" s="7">
        <v>40182</v>
      </c>
      <c r="J5991" s="7">
        <v>24481.439999999999</v>
      </c>
      <c r="K5991" s="7">
        <v>12486</v>
      </c>
      <c r="L5991" s="7">
        <v>3214.56</v>
      </c>
      <c r="M5991" s="5">
        <v>0.08</v>
      </c>
      <c r="N5991" t="s">
        <v>24</v>
      </c>
      <c r="O5991" t="s">
        <v>27</v>
      </c>
      <c r="P5991" t="s">
        <v>58</v>
      </c>
      <c r="Q5991" t="s">
        <v>19</v>
      </c>
      <c r="R5991" t="s">
        <v>20</v>
      </c>
      <c r="S5991" t="s">
        <v>17</v>
      </c>
      <c r="T5991" t="s">
        <v>13310</v>
      </c>
      <c r="U5991" s="1">
        <v>45931</v>
      </c>
      <c r="V5991">
        <v>37</v>
      </c>
      <c r="W5991" t="str">
        <f t="shared" si="140"/>
        <v>30-59</v>
      </c>
    </row>
    <row r="5992" spans="1:23" x14ac:dyDescent="0.25">
      <c r="A5992" t="s">
        <v>6241</v>
      </c>
      <c r="B5992">
        <v>8323947829</v>
      </c>
      <c r="C5992">
        <v>7893512738</v>
      </c>
      <c r="D5992" s="1">
        <v>45644</v>
      </c>
      <c r="E5992">
        <v>99214</v>
      </c>
      <c r="F5992">
        <v>85025</v>
      </c>
      <c r="G5992" t="s">
        <v>42</v>
      </c>
      <c r="H5992" s="34">
        <v>76759</v>
      </c>
      <c r="I5992" s="7">
        <v>57569</v>
      </c>
      <c r="J5992" s="7">
        <v>48933.65</v>
      </c>
      <c r="K5992" s="7">
        <v>0</v>
      </c>
      <c r="L5992" s="7">
        <v>8635.35</v>
      </c>
      <c r="M5992" s="5">
        <v>0.15</v>
      </c>
      <c r="N5992" t="s">
        <v>1139</v>
      </c>
      <c r="O5992" t="s">
        <v>17</v>
      </c>
      <c r="P5992" t="s">
        <v>35</v>
      </c>
      <c r="Q5992" t="s">
        <v>32</v>
      </c>
      <c r="R5992" t="s">
        <v>43</v>
      </c>
      <c r="S5992" t="s">
        <v>17</v>
      </c>
      <c r="T5992" t="s">
        <v>13312</v>
      </c>
      <c r="U5992" s="1">
        <v>45799</v>
      </c>
      <c r="V5992">
        <v>155</v>
      </c>
      <c r="W5992" t="str">
        <f t="shared" si="140"/>
        <v>150-179</v>
      </c>
    </row>
    <row r="5993" spans="1:23" x14ac:dyDescent="0.25">
      <c r="A5993" t="s">
        <v>6242</v>
      </c>
      <c r="B5993">
        <v>3847740731</v>
      </c>
      <c r="C5993">
        <v>8275755423</v>
      </c>
      <c r="D5993" s="1">
        <v>45861</v>
      </c>
      <c r="E5993">
        <v>99238</v>
      </c>
      <c r="F5993">
        <v>99212</v>
      </c>
      <c r="G5993" t="s">
        <v>248</v>
      </c>
      <c r="H5993" s="34">
        <v>26941</v>
      </c>
      <c r="I5993" s="7">
        <v>21553</v>
      </c>
      <c r="J5993" s="7">
        <v>11599.58</v>
      </c>
      <c r="K5993" s="7">
        <v>6936</v>
      </c>
      <c r="L5993" s="7">
        <v>3017.42</v>
      </c>
      <c r="M5993" s="5">
        <v>0.14000000000000001</v>
      </c>
      <c r="N5993" t="s">
        <v>1135</v>
      </c>
      <c r="O5993" t="s">
        <v>27</v>
      </c>
      <c r="P5993" t="s">
        <v>58</v>
      </c>
      <c r="Q5993" t="s">
        <v>32</v>
      </c>
      <c r="R5993" t="s">
        <v>27</v>
      </c>
      <c r="S5993" t="s">
        <v>21</v>
      </c>
      <c r="T5993" t="s">
        <v>13310</v>
      </c>
      <c r="U5993" s="1">
        <v>45924</v>
      </c>
      <c r="V5993">
        <v>63</v>
      </c>
      <c r="W5993" t="str">
        <f t="shared" si="140"/>
        <v>60-89</v>
      </c>
    </row>
    <row r="5994" spans="1:23" x14ac:dyDescent="0.25">
      <c r="A5994" t="s">
        <v>6243</v>
      </c>
      <c r="B5994">
        <v>9736978485</v>
      </c>
      <c r="C5994">
        <v>303594560</v>
      </c>
      <c r="D5994" s="1">
        <v>45517</v>
      </c>
      <c r="E5994">
        <v>99213</v>
      </c>
      <c r="F5994">
        <v>99203</v>
      </c>
      <c r="G5994" t="s">
        <v>4092</v>
      </c>
      <c r="H5994" s="34">
        <v>55049</v>
      </c>
      <c r="I5994" s="7">
        <v>46792</v>
      </c>
      <c r="J5994" s="7">
        <v>32368.16</v>
      </c>
      <c r="K5994" s="7">
        <v>13488</v>
      </c>
      <c r="L5994" s="7">
        <v>935.84</v>
      </c>
      <c r="M5994" s="5">
        <v>0.02</v>
      </c>
      <c r="N5994" t="s">
        <v>16</v>
      </c>
      <c r="O5994" t="s">
        <v>27</v>
      </c>
      <c r="P5994" t="s">
        <v>3150</v>
      </c>
      <c r="Q5994" t="s">
        <v>32</v>
      </c>
      <c r="R5994" t="s">
        <v>21</v>
      </c>
      <c r="S5994" t="s">
        <v>17</v>
      </c>
      <c r="T5994" t="s">
        <v>13312</v>
      </c>
      <c r="U5994" s="1">
        <v>45582</v>
      </c>
      <c r="V5994">
        <v>65</v>
      </c>
      <c r="W5994" t="str">
        <f t="shared" si="140"/>
        <v>60-89</v>
      </c>
    </row>
    <row r="5995" spans="1:23" x14ac:dyDescent="0.25">
      <c r="A5995" t="s">
        <v>6244</v>
      </c>
      <c r="B5995">
        <v>1406878248</v>
      </c>
      <c r="C5995">
        <v>1102769818</v>
      </c>
      <c r="D5995" s="1">
        <v>45779</v>
      </c>
      <c r="E5995">
        <v>99222</v>
      </c>
      <c r="F5995">
        <v>90834</v>
      </c>
      <c r="G5995" t="s">
        <v>240</v>
      </c>
      <c r="H5995" s="34">
        <v>54497</v>
      </c>
      <c r="I5995" s="7">
        <v>40873</v>
      </c>
      <c r="J5995" s="7">
        <v>32338.050000000003</v>
      </c>
      <c r="K5995" s="7">
        <v>2404</v>
      </c>
      <c r="L5995" s="7">
        <v>6130.95</v>
      </c>
      <c r="M5995" s="5">
        <v>0.15</v>
      </c>
      <c r="N5995" t="s">
        <v>1139</v>
      </c>
      <c r="O5995" t="s">
        <v>30</v>
      </c>
      <c r="P5995" t="s">
        <v>58</v>
      </c>
      <c r="Q5995" t="s">
        <v>32</v>
      </c>
      <c r="R5995" t="s">
        <v>21</v>
      </c>
      <c r="S5995" t="s">
        <v>17</v>
      </c>
      <c r="T5995" t="s">
        <v>13311</v>
      </c>
      <c r="U5995" s="1">
        <v>45917</v>
      </c>
      <c r="V5995">
        <v>138</v>
      </c>
      <c r="W5995" t="str">
        <f t="shared" si="140"/>
        <v>120-149</v>
      </c>
    </row>
    <row r="5996" spans="1:23" x14ac:dyDescent="0.25">
      <c r="A5996" t="s">
        <v>6245</v>
      </c>
      <c r="B5996">
        <v>2110534379</v>
      </c>
      <c r="C5996">
        <v>615047099</v>
      </c>
      <c r="D5996" s="1">
        <v>45352</v>
      </c>
      <c r="E5996">
        <v>99232</v>
      </c>
      <c r="F5996">
        <v>99214</v>
      </c>
      <c r="G5996" t="s">
        <v>3716</v>
      </c>
      <c r="H5996" s="34">
        <v>69950</v>
      </c>
      <c r="I5996" s="7">
        <v>54561</v>
      </c>
      <c r="J5996" s="7">
        <v>25510.799999999999</v>
      </c>
      <c r="K5996" s="7">
        <v>18138</v>
      </c>
      <c r="L5996" s="7">
        <v>10912.2</v>
      </c>
      <c r="M5996" s="5">
        <v>0.2</v>
      </c>
      <c r="N5996" t="s">
        <v>3140</v>
      </c>
      <c r="O5996" t="s">
        <v>27</v>
      </c>
      <c r="P5996" t="s">
        <v>58</v>
      </c>
      <c r="Q5996" t="s">
        <v>19</v>
      </c>
      <c r="R5996" t="s">
        <v>20</v>
      </c>
      <c r="S5996" t="s">
        <v>21</v>
      </c>
      <c r="T5996" t="s">
        <v>13311</v>
      </c>
      <c r="U5996" s="1">
        <v>45449</v>
      </c>
      <c r="V5996">
        <v>97</v>
      </c>
      <c r="W5996" t="str">
        <f t="shared" si="140"/>
        <v>90-119</v>
      </c>
    </row>
    <row r="5997" spans="1:23" x14ac:dyDescent="0.25">
      <c r="A5997" t="s">
        <v>6246</v>
      </c>
      <c r="B5997">
        <v>1819691405</v>
      </c>
      <c r="C5997">
        <v>7969186292</v>
      </c>
      <c r="D5997" s="1">
        <v>45525</v>
      </c>
      <c r="E5997">
        <v>99222</v>
      </c>
      <c r="F5997">
        <v>99285</v>
      </c>
      <c r="G5997" t="s">
        <v>63</v>
      </c>
      <c r="H5997" s="34">
        <v>92424</v>
      </c>
      <c r="I5997" s="7">
        <v>73939</v>
      </c>
      <c r="J5997" s="7">
        <v>54708.54</v>
      </c>
      <c r="K5997" s="7">
        <v>8879</v>
      </c>
      <c r="L5997" s="7">
        <v>10351.459999999999</v>
      </c>
      <c r="M5997" s="5">
        <v>0.14000000000000001</v>
      </c>
      <c r="N5997" t="s">
        <v>1135</v>
      </c>
      <c r="O5997" t="s">
        <v>30</v>
      </c>
      <c r="P5997" t="s">
        <v>3148</v>
      </c>
      <c r="Q5997" t="s">
        <v>32</v>
      </c>
      <c r="R5997" t="s">
        <v>27</v>
      </c>
      <c r="S5997" t="s">
        <v>27</v>
      </c>
      <c r="T5997" t="s">
        <v>13310</v>
      </c>
      <c r="U5997" s="1">
        <v>45677</v>
      </c>
      <c r="V5997">
        <v>152</v>
      </c>
      <c r="W5997" t="str">
        <f t="shared" si="140"/>
        <v>150-179</v>
      </c>
    </row>
    <row r="5998" spans="1:23" x14ac:dyDescent="0.25">
      <c r="A5998" t="s">
        <v>6247</v>
      </c>
      <c r="B5998">
        <v>663452406</v>
      </c>
      <c r="C5998">
        <v>4089951198</v>
      </c>
      <c r="D5998" s="1">
        <v>45433</v>
      </c>
      <c r="E5998">
        <v>99232</v>
      </c>
      <c r="F5998">
        <v>36415</v>
      </c>
      <c r="G5998" t="s">
        <v>3265</v>
      </c>
      <c r="H5998" s="34">
        <v>68300</v>
      </c>
      <c r="I5998" s="7">
        <v>54640</v>
      </c>
      <c r="J5998" s="7">
        <v>46990.400000000001</v>
      </c>
      <c r="K5998" s="7">
        <v>0</v>
      </c>
      <c r="L5998" s="7">
        <v>7649.6</v>
      </c>
      <c r="M5998" s="5">
        <v>0.14000000000000001</v>
      </c>
      <c r="N5998" t="s">
        <v>1135</v>
      </c>
      <c r="O5998" t="s">
        <v>17</v>
      </c>
      <c r="P5998" t="s">
        <v>3147</v>
      </c>
      <c r="Q5998" t="s">
        <v>19</v>
      </c>
      <c r="R5998" t="s">
        <v>27</v>
      </c>
      <c r="S5998" t="s">
        <v>21</v>
      </c>
      <c r="T5998" t="s">
        <v>13310</v>
      </c>
      <c r="U5998" s="1">
        <v>45505</v>
      </c>
      <c r="V5998">
        <v>72</v>
      </c>
      <c r="W5998" t="str">
        <f t="shared" si="140"/>
        <v>60-89</v>
      </c>
    </row>
    <row r="5999" spans="1:23" x14ac:dyDescent="0.25">
      <c r="A5999" t="s">
        <v>6248</v>
      </c>
      <c r="B5999">
        <v>6736111103</v>
      </c>
      <c r="C5999">
        <v>7369085876</v>
      </c>
      <c r="D5999" s="1">
        <v>45681</v>
      </c>
      <c r="E5999">
        <v>99215</v>
      </c>
      <c r="F5999">
        <v>99282</v>
      </c>
      <c r="G5999" t="s">
        <v>207</v>
      </c>
      <c r="H5999" s="34">
        <v>49026</v>
      </c>
      <c r="I5999" s="7">
        <v>41672</v>
      </c>
      <c r="J5999" s="7">
        <v>40838.559999999998</v>
      </c>
      <c r="K5999" s="7">
        <v>0</v>
      </c>
      <c r="L5999" s="7">
        <v>833.44</v>
      </c>
      <c r="M5999" s="5">
        <v>0.02</v>
      </c>
      <c r="N5999" t="s">
        <v>16</v>
      </c>
      <c r="O5999" t="s">
        <v>17</v>
      </c>
      <c r="P5999" t="s">
        <v>58</v>
      </c>
      <c r="Q5999" t="s">
        <v>32</v>
      </c>
      <c r="R5999" t="s">
        <v>21</v>
      </c>
      <c r="S5999" t="s">
        <v>21</v>
      </c>
      <c r="T5999" t="s">
        <v>13312</v>
      </c>
      <c r="U5999" s="1">
        <v>45832</v>
      </c>
      <c r="V5999">
        <v>151</v>
      </c>
      <c r="W5999" t="str">
        <f t="shared" si="140"/>
        <v>150-179</v>
      </c>
    </row>
    <row r="6000" spans="1:23" x14ac:dyDescent="0.25">
      <c r="A6000" t="s">
        <v>6249</v>
      </c>
      <c r="B6000">
        <v>2295349842</v>
      </c>
      <c r="C6000">
        <v>9758059279</v>
      </c>
      <c r="D6000" s="1">
        <v>45558</v>
      </c>
      <c r="E6000">
        <v>99238</v>
      </c>
      <c r="F6000">
        <v>99284</v>
      </c>
      <c r="G6000" t="s">
        <v>3309</v>
      </c>
      <c r="H6000" s="34">
        <v>95640</v>
      </c>
      <c r="I6000" s="7">
        <v>68861</v>
      </c>
      <c r="J6000" s="7">
        <v>58873.120000000003</v>
      </c>
      <c r="K6000" s="7">
        <v>4479</v>
      </c>
      <c r="L6000" s="7">
        <v>5508.88</v>
      </c>
      <c r="M6000" s="5">
        <v>0.08</v>
      </c>
      <c r="N6000" t="s">
        <v>24</v>
      </c>
      <c r="O6000" t="s">
        <v>30</v>
      </c>
      <c r="P6000" t="s">
        <v>3147</v>
      </c>
      <c r="Q6000" t="s">
        <v>19</v>
      </c>
      <c r="R6000" t="s">
        <v>38</v>
      </c>
      <c r="S6000" t="s">
        <v>27</v>
      </c>
      <c r="T6000" t="s">
        <v>13311</v>
      </c>
      <c r="U6000" s="1">
        <v>45593</v>
      </c>
      <c r="V6000">
        <v>35</v>
      </c>
      <c r="W6000" t="str">
        <f t="shared" si="140"/>
        <v>30-59</v>
      </c>
    </row>
    <row r="6001" spans="1:23" x14ac:dyDescent="0.25">
      <c r="A6001" t="s">
        <v>6250</v>
      </c>
      <c r="B6001">
        <v>7993156809</v>
      </c>
      <c r="C6001">
        <v>5740075364</v>
      </c>
      <c r="D6001" s="1">
        <v>45890</v>
      </c>
      <c r="E6001">
        <v>99238</v>
      </c>
      <c r="F6001">
        <v>99291</v>
      </c>
      <c r="G6001" t="s">
        <v>159</v>
      </c>
      <c r="H6001" s="34">
        <v>69125</v>
      </c>
      <c r="I6001" s="7">
        <v>58756</v>
      </c>
      <c r="J6001" s="7">
        <v>57580.88</v>
      </c>
      <c r="K6001" s="7">
        <v>0</v>
      </c>
      <c r="L6001" s="7">
        <v>1175.1199999999999</v>
      </c>
      <c r="M6001" s="5">
        <v>0.02</v>
      </c>
      <c r="N6001" t="s">
        <v>16</v>
      </c>
      <c r="O6001" t="s">
        <v>17</v>
      </c>
      <c r="P6001" t="s">
        <v>25</v>
      </c>
      <c r="Q6001" t="s">
        <v>19</v>
      </c>
      <c r="R6001" t="s">
        <v>27</v>
      </c>
      <c r="S6001" t="s">
        <v>21</v>
      </c>
      <c r="T6001" t="s">
        <v>13312</v>
      </c>
      <c r="U6001" s="1">
        <v>45997</v>
      </c>
      <c r="V6001">
        <v>107</v>
      </c>
      <c r="W6001" t="str">
        <f t="shared" si="140"/>
        <v>90-119</v>
      </c>
    </row>
    <row r="6002" spans="1:23" x14ac:dyDescent="0.25">
      <c r="A6002" t="s">
        <v>6251</v>
      </c>
      <c r="B6002">
        <v>151427840</v>
      </c>
      <c r="C6002">
        <v>4319708568</v>
      </c>
      <c r="D6002" s="1">
        <v>45516</v>
      </c>
      <c r="E6002">
        <v>99222</v>
      </c>
      <c r="F6002">
        <v>99285</v>
      </c>
      <c r="G6002" t="s">
        <v>3215</v>
      </c>
      <c r="H6002" s="34">
        <v>10935</v>
      </c>
      <c r="I6002" s="7">
        <v>7873</v>
      </c>
      <c r="J6002" s="7">
        <v>7243.16</v>
      </c>
      <c r="K6002" s="7">
        <v>0</v>
      </c>
      <c r="L6002" s="7">
        <v>629.84</v>
      </c>
      <c r="M6002" s="5">
        <v>0.08</v>
      </c>
      <c r="N6002" t="s">
        <v>24</v>
      </c>
      <c r="O6002" t="s">
        <v>17</v>
      </c>
      <c r="P6002" t="s">
        <v>55</v>
      </c>
      <c r="Q6002" t="s">
        <v>32</v>
      </c>
      <c r="R6002" t="s">
        <v>43</v>
      </c>
      <c r="S6002" t="s">
        <v>27</v>
      </c>
      <c r="T6002" t="s">
        <v>13310</v>
      </c>
      <c r="U6002" s="1">
        <v>45603</v>
      </c>
      <c r="V6002">
        <v>87</v>
      </c>
      <c r="W6002" t="str">
        <f t="shared" si="140"/>
        <v>60-89</v>
      </c>
    </row>
    <row r="6003" spans="1:23" x14ac:dyDescent="0.25">
      <c r="A6003" t="s">
        <v>6252</v>
      </c>
      <c r="B6003">
        <v>1466969245</v>
      </c>
      <c r="C6003">
        <v>4227374418</v>
      </c>
      <c r="D6003" s="1">
        <v>45948</v>
      </c>
      <c r="E6003">
        <v>99213</v>
      </c>
      <c r="F6003">
        <v>99284</v>
      </c>
      <c r="G6003" t="s">
        <v>129</v>
      </c>
      <c r="H6003" s="34">
        <v>70080</v>
      </c>
      <c r="I6003" s="7">
        <v>52560</v>
      </c>
      <c r="J6003" s="7">
        <v>44676</v>
      </c>
      <c r="K6003" s="7">
        <v>0</v>
      </c>
      <c r="L6003" s="7">
        <v>7884</v>
      </c>
      <c r="M6003" s="5">
        <v>0.15</v>
      </c>
      <c r="N6003" t="s">
        <v>1139</v>
      </c>
      <c r="O6003" t="s">
        <v>17</v>
      </c>
      <c r="P6003" t="s">
        <v>3150</v>
      </c>
      <c r="Q6003" t="s">
        <v>32</v>
      </c>
      <c r="R6003" t="s">
        <v>38</v>
      </c>
      <c r="S6003" t="s">
        <v>17</v>
      </c>
      <c r="T6003" t="s">
        <v>13311</v>
      </c>
      <c r="U6003" s="1">
        <v>46088</v>
      </c>
      <c r="V6003">
        <v>140</v>
      </c>
      <c r="W6003" t="str">
        <f t="shared" si="140"/>
        <v>120-149</v>
      </c>
    </row>
    <row r="6004" spans="1:23" x14ac:dyDescent="0.25">
      <c r="A6004" t="s">
        <v>6253</v>
      </c>
      <c r="B6004">
        <v>8404348345</v>
      </c>
      <c r="C6004">
        <v>8980178072</v>
      </c>
      <c r="D6004" s="1">
        <v>45359</v>
      </c>
      <c r="E6004">
        <v>99238</v>
      </c>
      <c r="F6004">
        <v>99281</v>
      </c>
      <c r="G6004" t="s">
        <v>99</v>
      </c>
      <c r="H6004" s="34">
        <v>57961</v>
      </c>
      <c r="I6004" s="7">
        <v>47528</v>
      </c>
      <c r="J6004" s="7">
        <v>38972.959999999999</v>
      </c>
      <c r="K6004" s="7">
        <v>0</v>
      </c>
      <c r="L6004" s="7">
        <v>8555.0400000000009</v>
      </c>
      <c r="M6004" s="5">
        <v>0.18</v>
      </c>
      <c r="N6004" t="s">
        <v>3141</v>
      </c>
      <c r="O6004" t="s">
        <v>17</v>
      </c>
      <c r="P6004" t="s">
        <v>97</v>
      </c>
      <c r="Q6004" t="s">
        <v>32</v>
      </c>
      <c r="R6004" t="s">
        <v>26</v>
      </c>
      <c r="S6004" t="s">
        <v>21</v>
      </c>
      <c r="T6004" t="s">
        <v>13310</v>
      </c>
      <c r="U6004" s="1">
        <v>45528</v>
      </c>
      <c r="V6004">
        <v>169</v>
      </c>
      <c r="W6004" t="str">
        <f t="shared" si="140"/>
        <v>150-179</v>
      </c>
    </row>
    <row r="6005" spans="1:23" x14ac:dyDescent="0.25">
      <c r="A6005" t="s">
        <v>6254</v>
      </c>
      <c r="B6005">
        <v>816798066</v>
      </c>
      <c r="C6005">
        <v>2579304661</v>
      </c>
      <c r="D6005" s="1">
        <v>45309</v>
      </c>
      <c r="E6005">
        <v>99214</v>
      </c>
      <c r="F6005">
        <v>99291</v>
      </c>
      <c r="G6005" t="s">
        <v>307</v>
      </c>
      <c r="H6005" s="34">
        <v>33506</v>
      </c>
      <c r="I6005" s="7">
        <v>25130</v>
      </c>
      <c r="J6005" s="7">
        <v>18279.5</v>
      </c>
      <c r="K6005" s="7">
        <v>3081</v>
      </c>
      <c r="L6005" s="7">
        <v>3769.5</v>
      </c>
      <c r="M6005" s="5">
        <v>0.15</v>
      </c>
      <c r="N6005" t="s">
        <v>1139</v>
      </c>
      <c r="O6005" t="s">
        <v>27</v>
      </c>
      <c r="P6005" t="s">
        <v>58</v>
      </c>
      <c r="Q6005" t="s">
        <v>32</v>
      </c>
      <c r="R6005" t="s">
        <v>43</v>
      </c>
      <c r="S6005" t="s">
        <v>21</v>
      </c>
      <c r="T6005" t="s">
        <v>13311</v>
      </c>
      <c r="U6005" s="1">
        <v>45372</v>
      </c>
      <c r="V6005">
        <v>63</v>
      </c>
      <c r="W6005" t="str">
        <f t="shared" si="140"/>
        <v>60-89</v>
      </c>
    </row>
    <row r="6006" spans="1:23" x14ac:dyDescent="0.25">
      <c r="A6006" t="s">
        <v>6255</v>
      </c>
      <c r="B6006">
        <v>4519406622</v>
      </c>
      <c r="C6006">
        <v>8105331685</v>
      </c>
      <c r="D6006" s="1">
        <v>45645</v>
      </c>
      <c r="E6006">
        <v>99223</v>
      </c>
      <c r="F6006">
        <v>36415</v>
      </c>
      <c r="G6006" t="s">
        <v>142</v>
      </c>
      <c r="H6006" s="34">
        <v>50151</v>
      </c>
      <c r="I6006" s="7">
        <v>32598</v>
      </c>
      <c r="J6006" s="7">
        <v>28686.240000000002</v>
      </c>
      <c r="K6006" s="7">
        <v>0</v>
      </c>
      <c r="L6006" s="7">
        <v>3911.76</v>
      </c>
      <c r="M6006" s="5">
        <v>0.12</v>
      </c>
      <c r="N6006" t="s">
        <v>46</v>
      </c>
      <c r="O6006" t="s">
        <v>17</v>
      </c>
      <c r="P6006" t="s">
        <v>3149</v>
      </c>
      <c r="Q6006" t="s">
        <v>32</v>
      </c>
      <c r="R6006" t="s">
        <v>43</v>
      </c>
      <c r="S6006" t="s">
        <v>17</v>
      </c>
      <c r="T6006" t="s">
        <v>13310</v>
      </c>
      <c r="U6006" s="1">
        <v>45766</v>
      </c>
      <c r="V6006">
        <v>121</v>
      </c>
      <c r="W6006" t="str">
        <f t="shared" si="140"/>
        <v>120-149</v>
      </c>
    </row>
    <row r="6007" spans="1:23" x14ac:dyDescent="0.25">
      <c r="A6007" t="s">
        <v>6256</v>
      </c>
      <c r="B6007">
        <v>7980401378</v>
      </c>
      <c r="C6007">
        <v>8800835450</v>
      </c>
      <c r="D6007" s="1">
        <v>45678</v>
      </c>
      <c r="E6007">
        <v>99231</v>
      </c>
      <c r="F6007">
        <v>99202</v>
      </c>
      <c r="G6007" t="s">
        <v>3335</v>
      </c>
      <c r="H6007" s="34">
        <v>72259</v>
      </c>
      <c r="I6007" s="7">
        <v>61420</v>
      </c>
      <c r="J6007" s="7">
        <v>53489.599999999999</v>
      </c>
      <c r="K6007" s="7">
        <v>6702</v>
      </c>
      <c r="L6007" s="7">
        <v>1228.4000000000001</v>
      </c>
      <c r="M6007" s="5">
        <v>0.02</v>
      </c>
      <c r="N6007" t="s">
        <v>16</v>
      </c>
      <c r="O6007" t="s">
        <v>30</v>
      </c>
      <c r="P6007" t="s">
        <v>31</v>
      </c>
      <c r="Q6007" t="s">
        <v>32</v>
      </c>
      <c r="R6007" t="s">
        <v>20</v>
      </c>
      <c r="S6007" t="s">
        <v>27</v>
      </c>
      <c r="T6007" t="s">
        <v>13311</v>
      </c>
      <c r="U6007" s="1">
        <v>45823</v>
      </c>
      <c r="V6007">
        <v>145</v>
      </c>
      <c r="W6007" t="str">
        <f t="shared" si="140"/>
        <v>120-149</v>
      </c>
    </row>
    <row r="6008" spans="1:23" x14ac:dyDescent="0.25">
      <c r="A6008" t="s">
        <v>6257</v>
      </c>
      <c r="B6008">
        <v>7416303478</v>
      </c>
      <c r="C6008">
        <v>6362758191</v>
      </c>
      <c r="D6008" s="1">
        <v>45918</v>
      </c>
      <c r="E6008">
        <v>99223</v>
      </c>
      <c r="F6008">
        <v>99284</v>
      </c>
      <c r="G6008" t="s">
        <v>3265</v>
      </c>
      <c r="H6008" s="34">
        <v>30613</v>
      </c>
      <c r="I6008" s="7">
        <v>24184</v>
      </c>
      <c r="J6008" s="7">
        <v>17601.560000000001</v>
      </c>
      <c r="K6008" s="7">
        <v>2713</v>
      </c>
      <c r="L6008" s="7">
        <v>3869.44</v>
      </c>
      <c r="M6008" s="5">
        <v>0.16</v>
      </c>
      <c r="N6008" t="s">
        <v>1138</v>
      </c>
      <c r="O6008" t="s">
        <v>30</v>
      </c>
      <c r="P6008" t="s">
        <v>3147</v>
      </c>
      <c r="Q6008" t="s">
        <v>32</v>
      </c>
      <c r="R6008" t="s">
        <v>20</v>
      </c>
      <c r="S6008" t="s">
        <v>21</v>
      </c>
      <c r="T6008" t="s">
        <v>13311</v>
      </c>
      <c r="U6008" s="1">
        <v>45980</v>
      </c>
      <c r="V6008">
        <v>62</v>
      </c>
      <c r="W6008" t="str">
        <f t="shared" si="140"/>
        <v>60-89</v>
      </c>
    </row>
    <row r="6009" spans="1:23" x14ac:dyDescent="0.25">
      <c r="A6009" t="s">
        <v>6258</v>
      </c>
      <c r="B6009">
        <v>8013766806</v>
      </c>
      <c r="C6009">
        <v>9098696760</v>
      </c>
      <c r="D6009" s="1">
        <v>45583</v>
      </c>
      <c r="E6009">
        <v>99232</v>
      </c>
      <c r="F6009">
        <v>99282</v>
      </c>
      <c r="G6009" t="s">
        <v>3451</v>
      </c>
      <c r="H6009" s="34">
        <v>29131</v>
      </c>
      <c r="I6009" s="7">
        <v>20974</v>
      </c>
      <c r="J6009" s="7">
        <v>10633.08</v>
      </c>
      <c r="K6009" s="7">
        <v>8663</v>
      </c>
      <c r="L6009" s="7">
        <v>1677.92</v>
      </c>
      <c r="M6009" s="5">
        <v>0.08</v>
      </c>
      <c r="N6009" t="s">
        <v>24</v>
      </c>
      <c r="O6009" t="s">
        <v>27</v>
      </c>
      <c r="P6009" t="s">
        <v>18</v>
      </c>
      <c r="Q6009" t="s">
        <v>19</v>
      </c>
      <c r="R6009" t="s">
        <v>27</v>
      </c>
      <c r="S6009" t="s">
        <v>27</v>
      </c>
      <c r="T6009" t="s">
        <v>13311</v>
      </c>
      <c r="U6009" s="1">
        <v>45735</v>
      </c>
      <c r="V6009">
        <v>152</v>
      </c>
      <c r="W6009" t="str">
        <f t="shared" si="140"/>
        <v>150-179</v>
      </c>
    </row>
    <row r="6010" spans="1:23" x14ac:dyDescent="0.25">
      <c r="A6010" t="s">
        <v>6259</v>
      </c>
      <c r="B6010">
        <v>2807086013</v>
      </c>
      <c r="C6010">
        <v>1919309326</v>
      </c>
      <c r="D6010" s="1">
        <v>45736</v>
      </c>
      <c r="E6010">
        <v>99213</v>
      </c>
      <c r="F6010">
        <v>99283</v>
      </c>
      <c r="G6010" t="s">
        <v>114</v>
      </c>
      <c r="H6010" s="34">
        <v>53021</v>
      </c>
      <c r="I6010" s="7">
        <v>41887</v>
      </c>
      <c r="J6010" s="7">
        <v>35185.08</v>
      </c>
      <c r="K6010" s="7">
        <v>0</v>
      </c>
      <c r="L6010" s="7">
        <v>6701.92</v>
      </c>
      <c r="M6010" s="5">
        <v>0.16</v>
      </c>
      <c r="N6010" t="s">
        <v>1138</v>
      </c>
      <c r="O6010" t="s">
        <v>17</v>
      </c>
      <c r="P6010" t="s">
        <v>25</v>
      </c>
      <c r="Q6010" t="s">
        <v>32</v>
      </c>
      <c r="R6010" t="s">
        <v>38</v>
      </c>
      <c r="S6010" t="s">
        <v>21</v>
      </c>
      <c r="T6010" t="s">
        <v>13312</v>
      </c>
      <c r="U6010" s="1">
        <v>45901</v>
      </c>
      <c r="V6010">
        <v>165</v>
      </c>
      <c r="W6010" t="str">
        <f t="shared" si="140"/>
        <v>150-179</v>
      </c>
    </row>
    <row r="6011" spans="1:23" x14ac:dyDescent="0.25">
      <c r="A6011" t="s">
        <v>6260</v>
      </c>
      <c r="B6011">
        <v>9662522399</v>
      </c>
      <c r="C6011">
        <v>9426263863</v>
      </c>
      <c r="D6011" s="1">
        <v>45668</v>
      </c>
      <c r="E6011">
        <v>99222</v>
      </c>
      <c r="F6011">
        <v>99213</v>
      </c>
      <c r="G6011" t="s">
        <v>3741</v>
      </c>
      <c r="H6011" s="34">
        <v>98363</v>
      </c>
      <c r="I6011" s="7">
        <v>83609</v>
      </c>
      <c r="J6011" s="7">
        <v>81936.820000000007</v>
      </c>
      <c r="K6011" s="7">
        <v>0</v>
      </c>
      <c r="L6011" s="7">
        <v>1672.18</v>
      </c>
      <c r="M6011" s="5">
        <v>0.02</v>
      </c>
      <c r="N6011" t="s">
        <v>16</v>
      </c>
      <c r="O6011" t="s">
        <v>17</v>
      </c>
      <c r="P6011" t="s">
        <v>3147</v>
      </c>
      <c r="Q6011" t="s">
        <v>32</v>
      </c>
      <c r="R6011" t="s">
        <v>27</v>
      </c>
      <c r="S6011" t="s">
        <v>27</v>
      </c>
      <c r="T6011" t="s">
        <v>13311</v>
      </c>
      <c r="U6011" s="1">
        <v>45784</v>
      </c>
      <c r="V6011">
        <v>116</v>
      </c>
      <c r="W6011" t="str">
        <f t="shared" si="140"/>
        <v>90-119</v>
      </c>
    </row>
    <row r="6012" spans="1:23" x14ac:dyDescent="0.25">
      <c r="A6012" t="s">
        <v>6261</v>
      </c>
      <c r="B6012">
        <v>1907635840</v>
      </c>
      <c r="C6012">
        <v>5194003718</v>
      </c>
      <c r="D6012" s="1">
        <v>45402</v>
      </c>
      <c r="E6012">
        <v>99232</v>
      </c>
      <c r="F6012">
        <v>99285</v>
      </c>
      <c r="G6012" t="s">
        <v>34</v>
      </c>
      <c r="H6012" s="34">
        <v>35824</v>
      </c>
      <c r="I6012" s="7">
        <v>26868</v>
      </c>
      <c r="J6012" s="7">
        <v>18704.8</v>
      </c>
      <c r="K6012" s="7">
        <v>4133</v>
      </c>
      <c r="L6012" s="7">
        <v>4030.2</v>
      </c>
      <c r="M6012" s="5">
        <v>0.15</v>
      </c>
      <c r="N6012" t="s">
        <v>1139</v>
      </c>
      <c r="O6012" t="s">
        <v>30</v>
      </c>
      <c r="P6012" t="s">
        <v>3149</v>
      </c>
      <c r="Q6012" t="s">
        <v>19</v>
      </c>
      <c r="R6012" t="s">
        <v>20</v>
      </c>
      <c r="S6012" t="s">
        <v>21</v>
      </c>
      <c r="T6012" t="s">
        <v>13310</v>
      </c>
      <c r="U6012" s="1">
        <v>45444</v>
      </c>
      <c r="V6012">
        <v>42</v>
      </c>
      <c r="W6012" t="str">
        <f t="shared" si="140"/>
        <v>30-59</v>
      </c>
    </row>
    <row r="6013" spans="1:23" x14ac:dyDescent="0.25">
      <c r="A6013" t="s">
        <v>6262</v>
      </c>
      <c r="B6013">
        <v>5189327655</v>
      </c>
      <c r="C6013">
        <v>5106413920</v>
      </c>
      <c r="D6013" s="1">
        <v>45920</v>
      </c>
      <c r="E6013">
        <v>99233</v>
      </c>
      <c r="F6013">
        <v>99203</v>
      </c>
      <c r="G6013" t="s">
        <v>169</v>
      </c>
      <c r="H6013" s="34">
        <v>58220</v>
      </c>
      <c r="I6013" s="7">
        <v>41918</v>
      </c>
      <c r="J6013" s="7">
        <v>34178.559999999998</v>
      </c>
      <c r="K6013" s="7">
        <v>4386</v>
      </c>
      <c r="L6013" s="7">
        <v>3353.44</v>
      </c>
      <c r="M6013" s="5">
        <v>0.08</v>
      </c>
      <c r="N6013" t="s">
        <v>24</v>
      </c>
      <c r="O6013" t="s">
        <v>27</v>
      </c>
      <c r="P6013" t="s">
        <v>3147</v>
      </c>
      <c r="Q6013" t="s">
        <v>32</v>
      </c>
      <c r="R6013" t="s">
        <v>21</v>
      </c>
      <c r="S6013" t="s">
        <v>21</v>
      </c>
      <c r="T6013" t="s">
        <v>13312</v>
      </c>
      <c r="U6013" s="1">
        <v>45953</v>
      </c>
      <c r="V6013">
        <v>33</v>
      </c>
      <c r="W6013" t="str">
        <f t="shared" si="140"/>
        <v>30-59</v>
      </c>
    </row>
    <row r="6014" spans="1:23" x14ac:dyDescent="0.25">
      <c r="A6014" t="s">
        <v>6263</v>
      </c>
      <c r="B6014">
        <v>4680774765</v>
      </c>
      <c r="C6014">
        <v>4633793013</v>
      </c>
      <c r="D6014" s="1">
        <v>45793</v>
      </c>
      <c r="E6014">
        <v>99232</v>
      </c>
      <c r="F6014">
        <v>80053</v>
      </c>
      <c r="G6014" t="s">
        <v>81</v>
      </c>
      <c r="H6014" s="34">
        <v>54092</v>
      </c>
      <c r="I6014" s="7">
        <v>42192</v>
      </c>
      <c r="J6014" s="7">
        <v>33753.599999999999</v>
      </c>
      <c r="K6014" s="7">
        <v>0</v>
      </c>
      <c r="L6014" s="7">
        <v>8438.4</v>
      </c>
      <c r="M6014" s="5">
        <v>0.2</v>
      </c>
      <c r="N6014" t="s">
        <v>3140</v>
      </c>
      <c r="O6014" t="s">
        <v>17</v>
      </c>
      <c r="P6014" t="s">
        <v>3147</v>
      </c>
      <c r="Q6014" t="s">
        <v>19</v>
      </c>
      <c r="R6014" t="s">
        <v>38</v>
      </c>
      <c r="S6014" t="s">
        <v>17</v>
      </c>
      <c r="T6014" t="s">
        <v>13312</v>
      </c>
      <c r="U6014" s="1">
        <v>45860</v>
      </c>
      <c r="V6014">
        <v>67</v>
      </c>
      <c r="W6014" t="str">
        <f t="shared" si="140"/>
        <v>60-89</v>
      </c>
    </row>
    <row r="6015" spans="1:23" x14ac:dyDescent="0.25">
      <c r="A6015" t="s">
        <v>6264</v>
      </c>
      <c r="B6015">
        <v>6705891642</v>
      </c>
      <c r="C6015">
        <v>9084726331</v>
      </c>
      <c r="D6015" s="1">
        <v>45954</v>
      </c>
      <c r="E6015">
        <v>99214</v>
      </c>
      <c r="F6015">
        <v>36415</v>
      </c>
      <c r="G6015" t="s">
        <v>3357</v>
      </c>
      <c r="H6015" s="34">
        <v>37006</v>
      </c>
      <c r="I6015" s="7">
        <v>28865</v>
      </c>
      <c r="J6015" s="7">
        <v>14897</v>
      </c>
      <c r="K6015" s="7">
        <v>8195</v>
      </c>
      <c r="L6015" s="7">
        <v>5773</v>
      </c>
      <c r="M6015" s="5">
        <v>0.2</v>
      </c>
      <c r="N6015" t="s">
        <v>3140</v>
      </c>
      <c r="O6015" t="s">
        <v>27</v>
      </c>
      <c r="P6015" t="s">
        <v>31</v>
      </c>
      <c r="Q6015" t="s">
        <v>19</v>
      </c>
      <c r="R6015" t="s">
        <v>20</v>
      </c>
      <c r="S6015" t="s">
        <v>27</v>
      </c>
      <c r="T6015" t="s">
        <v>13310</v>
      </c>
      <c r="U6015" s="1">
        <v>46068</v>
      </c>
      <c r="V6015">
        <v>114</v>
      </c>
      <c r="W6015" t="str">
        <f t="shared" si="140"/>
        <v>90-119</v>
      </c>
    </row>
    <row r="6016" spans="1:23" x14ac:dyDescent="0.25">
      <c r="A6016" t="s">
        <v>6265</v>
      </c>
      <c r="B6016">
        <v>6645818457</v>
      </c>
      <c r="C6016">
        <v>5615399710</v>
      </c>
      <c r="D6016" s="1">
        <v>45321</v>
      </c>
      <c r="E6016">
        <v>99232</v>
      </c>
      <c r="F6016">
        <v>99201</v>
      </c>
      <c r="G6016" t="s">
        <v>3225</v>
      </c>
      <c r="H6016" s="34">
        <v>42522</v>
      </c>
      <c r="I6016" s="7">
        <v>33167</v>
      </c>
      <c r="J6016" s="7">
        <v>20860.599999999999</v>
      </c>
      <c r="K6016" s="7">
        <v>5673</v>
      </c>
      <c r="L6016" s="7">
        <v>6633.4</v>
      </c>
      <c r="M6016" s="5">
        <v>0.2</v>
      </c>
      <c r="N6016" t="s">
        <v>3140</v>
      </c>
      <c r="O6016" t="s">
        <v>27</v>
      </c>
      <c r="P6016" t="s">
        <v>31</v>
      </c>
      <c r="Q6016" t="s">
        <v>19</v>
      </c>
      <c r="R6016" t="s">
        <v>26</v>
      </c>
      <c r="S6016" t="s">
        <v>17</v>
      </c>
      <c r="T6016" t="s">
        <v>13311</v>
      </c>
      <c r="U6016" s="1">
        <v>45357</v>
      </c>
      <c r="V6016">
        <v>36</v>
      </c>
      <c r="W6016" t="str">
        <f t="shared" si="140"/>
        <v>30-59</v>
      </c>
    </row>
    <row r="6017" spans="1:23" x14ac:dyDescent="0.25">
      <c r="A6017" t="s">
        <v>6266</v>
      </c>
      <c r="B6017">
        <v>1203271650</v>
      </c>
      <c r="C6017">
        <v>406675597</v>
      </c>
      <c r="D6017" s="1">
        <v>45900</v>
      </c>
      <c r="E6017">
        <v>99213</v>
      </c>
      <c r="F6017">
        <v>99291</v>
      </c>
      <c r="G6017" t="s">
        <v>3438</v>
      </c>
      <c r="H6017" s="34">
        <v>66266</v>
      </c>
      <c r="I6017" s="7">
        <v>53013</v>
      </c>
      <c r="J6017" s="7">
        <v>45591.18</v>
      </c>
      <c r="K6017" s="7">
        <v>0</v>
      </c>
      <c r="L6017" s="7">
        <v>7421.82</v>
      </c>
      <c r="M6017" s="5">
        <v>0.14000000000000001</v>
      </c>
      <c r="N6017" t="s">
        <v>1135</v>
      </c>
      <c r="O6017" t="s">
        <v>17</v>
      </c>
      <c r="P6017" t="s">
        <v>97</v>
      </c>
      <c r="Q6017" t="s">
        <v>32</v>
      </c>
      <c r="R6017" t="s">
        <v>27</v>
      </c>
      <c r="S6017" t="s">
        <v>21</v>
      </c>
      <c r="T6017" t="s">
        <v>13310</v>
      </c>
      <c r="U6017" s="1">
        <v>45967</v>
      </c>
      <c r="V6017">
        <v>67</v>
      </c>
      <c r="W6017" t="str">
        <f t="shared" si="140"/>
        <v>60-89</v>
      </c>
    </row>
    <row r="6018" spans="1:23" x14ac:dyDescent="0.25">
      <c r="A6018" t="s">
        <v>6267</v>
      </c>
      <c r="B6018">
        <v>7448627928</v>
      </c>
      <c r="C6018">
        <v>3441727070</v>
      </c>
      <c r="D6018" s="1">
        <v>45866</v>
      </c>
      <c r="E6018">
        <v>99221</v>
      </c>
      <c r="F6018">
        <v>97110</v>
      </c>
      <c r="G6018" t="s">
        <v>48</v>
      </c>
      <c r="H6018" s="34">
        <v>74904</v>
      </c>
      <c r="I6018" s="7">
        <v>53931</v>
      </c>
      <c r="J6018" s="7">
        <v>42336.52</v>
      </c>
      <c r="K6018" s="7">
        <v>7280</v>
      </c>
      <c r="L6018" s="7">
        <v>4314.4799999999996</v>
      </c>
      <c r="M6018" s="5">
        <v>0.08</v>
      </c>
      <c r="N6018" t="s">
        <v>24</v>
      </c>
      <c r="O6018" t="s">
        <v>30</v>
      </c>
      <c r="P6018" t="s">
        <v>3149</v>
      </c>
      <c r="Q6018" t="s">
        <v>19</v>
      </c>
      <c r="R6018" t="s">
        <v>21</v>
      </c>
      <c r="S6018" t="s">
        <v>17</v>
      </c>
      <c r="T6018" t="s">
        <v>13312</v>
      </c>
      <c r="U6018" s="1">
        <v>45975</v>
      </c>
      <c r="V6018">
        <v>109</v>
      </c>
      <c r="W6018" t="str">
        <f t="shared" si="140"/>
        <v>90-119</v>
      </c>
    </row>
    <row r="6019" spans="1:23" x14ac:dyDescent="0.25">
      <c r="A6019" t="s">
        <v>6268</v>
      </c>
      <c r="B6019">
        <v>3766717404</v>
      </c>
      <c r="C6019">
        <v>7607715069</v>
      </c>
      <c r="D6019" s="1">
        <v>45773</v>
      </c>
      <c r="E6019">
        <v>99233</v>
      </c>
      <c r="F6019">
        <v>97110</v>
      </c>
      <c r="G6019" t="s">
        <v>3176</v>
      </c>
      <c r="H6019" s="34">
        <v>73329</v>
      </c>
      <c r="I6019" s="7">
        <v>54997</v>
      </c>
      <c r="J6019" s="7">
        <v>39293.449999999997</v>
      </c>
      <c r="K6019" s="7">
        <v>7454</v>
      </c>
      <c r="L6019" s="7">
        <v>8249.5499999999993</v>
      </c>
      <c r="M6019" s="5">
        <v>0.15</v>
      </c>
      <c r="N6019" t="s">
        <v>1139</v>
      </c>
      <c r="O6019" t="s">
        <v>30</v>
      </c>
      <c r="P6019" t="s">
        <v>18</v>
      </c>
      <c r="Q6019" t="s">
        <v>32</v>
      </c>
      <c r="R6019" t="s">
        <v>20</v>
      </c>
      <c r="S6019" t="s">
        <v>17</v>
      </c>
      <c r="T6019" t="s">
        <v>13310</v>
      </c>
      <c r="U6019" s="1">
        <v>45844</v>
      </c>
      <c r="V6019">
        <v>71</v>
      </c>
      <c r="W6019" t="str">
        <f t="shared" ref="W6019:W6082" si="141">IF(V6019="","",IF(V6019&lt;30,"0-29",IF(V6019&lt;60,"30-59",IF(V6019&lt;90,"60-89",IF(V6019&lt;120,"90-119",IF(V6019&lt;150,"120-149",IF(V6019&lt;180,"150-179",IF(V6019&lt;210,"180-209",IF(V6019&lt;240,"210-239",IF(V6019&lt;270,"240-269",IF(V6019&lt;300,"270-299",IF(V6019&lt;330,"300-329",IF(V6019&lt;360,"330-359","360+")))))))))))))</f>
        <v>60-89</v>
      </c>
    </row>
    <row r="6020" spans="1:23" x14ac:dyDescent="0.25">
      <c r="A6020" t="s">
        <v>6269</v>
      </c>
      <c r="B6020">
        <v>715693190</v>
      </c>
      <c r="C6020">
        <v>9052555902</v>
      </c>
      <c r="D6020" s="1">
        <v>45699</v>
      </c>
      <c r="E6020">
        <v>99233</v>
      </c>
      <c r="F6020">
        <v>80053</v>
      </c>
      <c r="G6020" t="s">
        <v>116</v>
      </c>
      <c r="H6020" s="34">
        <v>94516</v>
      </c>
      <c r="I6020" s="7">
        <v>73722</v>
      </c>
      <c r="J6020" s="7">
        <v>30327.599999999999</v>
      </c>
      <c r="K6020" s="7">
        <v>28650</v>
      </c>
      <c r="L6020" s="7">
        <v>14744.4</v>
      </c>
      <c r="M6020" s="5">
        <v>0.2</v>
      </c>
      <c r="N6020" t="s">
        <v>3140</v>
      </c>
      <c r="O6020" t="s">
        <v>27</v>
      </c>
      <c r="P6020" t="s">
        <v>31</v>
      </c>
      <c r="Q6020" t="s">
        <v>19</v>
      </c>
      <c r="R6020" t="s">
        <v>27</v>
      </c>
      <c r="S6020" t="s">
        <v>21</v>
      </c>
      <c r="T6020" t="s">
        <v>13312</v>
      </c>
      <c r="U6020" s="1">
        <v>45735</v>
      </c>
      <c r="V6020">
        <v>36</v>
      </c>
      <c r="W6020" t="str">
        <f t="shared" si="141"/>
        <v>30-59</v>
      </c>
    </row>
    <row r="6021" spans="1:23" x14ac:dyDescent="0.25">
      <c r="A6021" t="s">
        <v>6270</v>
      </c>
      <c r="B6021">
        <v>5715327680</v>
      </c>
      <c r="C6021">
        <v>4817817153</v>
      </c>
      <c r="D6021" s="1">
        <v>45703</v>
      </c>
      <c r="E6021">
        <v>99222</v>
      </c>
      <c r="F6021">
        <v>99282</v>
      </c>
      <c r="G6021" t="s">
        <v>134</v>
      </c>
      <c r="H6021" s="34">
        <v>69489</v>
      </c>
      <c r="I6021" s="7">
        <v>55591</v>
      </c>
      <c r="J6021" s="7">
        <v>47808.26</v>
      </c>
      <c r="K6021" s="7">
        <v>0</v>
      </c>
      <c r="L6021" s="7">
        <v>7782.74</v>
      </c>
      <c r="M6021" s="5">
        <v>0.14000000000000001</v>
      </c>
      <c r="N6021" t="s">
        <v>1135</v>
      </c>
      <c r="O6021" t="s">
        <v>17</v>
      </c>
      <c r="P6021" t="s">
        <v>3149</v>
      </c>
      <c r="Q6021" t="s">
        <v>19</v>
      </c>
      <c r="R6021" t="s">
        <v>20</v>
      </c>
      <c r="S6021" t="s">
        <v>27</v>
      </c>
      <c r="T6021" t="s">
        <v>13312</v>
      </c>
      <c r="U6021" s="1">
        <v>45768</v>
      </c>
      <c r="V6021">
        <v>65</v>
      </c>
      <c r="W6021" t="str">
        <f t="shared" si="141"/>
        <v>60-89</v>
      </c>
    </row>
    <row r="6022" spans="1:23" x14ac:dyDescent="0.25">
      <c r="A6022" t="s">
        <v>6271</v>
      </c>
      <c r="B6022">
        <v>6119712603</v>
      </c>
      <c r="C6022">
        <v>8694949945</v>
      </c>
      <c r="D6022" s="1">
        <v>45325</v>
      </c>
      <c r="E6022">
        <v>99231</v>
      </c>
      <c r="F6022">
        <v>99201</v>
      </c>
      <c r="G6022" t="s">
        <v>166</v>
      </c>
      <c r="H6022" s="34">
        <v>42435</v>
      </c>
      <c r="I6022" s="7">
        <v>33524</v>
      </c>
      <c r="J6022" s="7">
        <v>24377.16</v>
      </c>
      <c r="K6022" s="7">
        <v>3783</v>
      </c>
      <c r="L6022" s="7">
        <v>5363.84</v>
      </c>
      <c r="M6022" s="5">
        <v>0.16</v>
      </c>
      <c r="N6022" t="s">
        <v>1138</v>
      </c>
      <c r="O6022" t="s">
        <v>30</v>
      </c>
      <c r="P6022" t="s">
        <v>3147</v>
      </c>
      <c r="Q6022" t="s">
        <v>19</v>
      </c>
      <c r="R6022" t="s">
        <v>43</v>
      </c>
      <c r="S6022" t="s">
        <v>27</v>
      </c>
      <c r="T6022" t="s">
        <v>13310</v>
      </c>
      <c r="U6022" s="1">
        <v>45415</v>
      </c>
      <c r="V6022">
        <v>89</v>
      </c>
      <c r="W6022" t="str">
        <f t="shared" si="141"/>
        <v>60-89</v>
      </c>
    </row>
    <row r="6023" spans="1:23" x14ac:dyDescent="0.25">
      <c r="A6023" t="s">
        <v>6272</v>
      </c>
      <c r="B6023">
        <v>1802903426</v>
      </c>
      <c r="C6023">
        <v>5749260853</v>
      </c>
      <c r="D6023" s="1">
        <v>45691</v>
      </c>
      <c r="E6023">
        <v>99223</v>
      </c>
      <c r="F6023">
        <v>99214</v>
      </c>
      <c r="G6023" t="s">
        <v>3164</v>
      </c>
      <c r="H6023" s="34">
        <v>44180</v>
      </c>
      <c r="I6023" s="7">
        <v>35344</v>
      </c>
      <c r="J6023" s="7">
        <v>27997.84</v>
      </c>
      <c r="K6023" s="7">
        <v>2398</v>
      </c>
      <c r="L6023" s="7">
        <v>4948.16</v>
      </c>
      <c r="M6023" s="5">
        <v>0.14000000000000001</v>
      </c>
      <c r="N6023" t="s">
        <v>1135</v>
      </c>
      <c r="O6023" t="s">
        <v>30</v>
      </c>
      <c r="P6023" t="s">
        <v>3149</v>
      </c>
      <c r="Q6023" t="s">
        <v>32</v>
      </c>
      <c r="R6023" t="s">
        <v>21</v>
      </c>
      <c r="S6023" t="s">
        <v>27</v>
      </c>
      <c r="T6023" t="s">
        <v>13310</v>
      </c>
      <c r="U6023" s="1">
        <v>45755</v>
      </c>
      <c r="V6023">
        <v>64</v>
      </c>
      <c r="W6023" t="str">
        <f t="shared" si="141"/>
        <v>60-89</v>
      </c>
    </row>
    <row r="6024" spans="1:23" x14ac:dyDescent="0.25">
      <c r="A6024" t="s">
        <v>6273</v>
      </c>
      <c r="B6024">
        <v>2507565361</v>
      </c>
      <c r="C6024">
        <v>8829061402</v>
      </c>
      <c r="D6024" s="1">
        <v>45725</v>
      </c>
      <c r="E6024">
        <v>99231</v>
      </c>
      <c r="F6024">
        <v>99205</v>
      </c>
      <c r="G6024" t="s">
        <v>3355</v>
      </c>
      <c r="H6024" s="34">
        <v>85872</v>
      </c>
      <c r="I6024" s="7">
        <v>66980</v>
      </c>
      <c r="J6024" s="7">
        <v>45710</v>
      </c>
      <c r="K6024" s="7">
        <v>7874</v>
      </c>
      <c r="L6024" s="7">
        <v>13396</v>
      </c>
      <c r="M6024" s="5">
        <v>0.2</v>
      </c>
      <c r="N6024" t="s">
        <v>3140</v>
      </c>
      <c r="O6024" t="s">
        <v>30</v>
      </c>
      <c r="P6024" t="s">
        <v>40</v>
      </c>
      <c r="Q6024" t="s">
        <v>19</v>
      </c>
      <c r="R6024" t="s">
        <v>27</v>
      </c>
      <c r="S6024" t="s">
        <v>27</v>
      </c>
      <c r="T6024" t="s">
        <v>13310</v>
      </c>
      <c r="U6024" s="1">
        <v>45763</v>
      </c>
      <c r="V6024">
        <v>38</v>
      </c>
      <c r="W6024" t="str">
        <f t="shared" si="141"/>
        <v>30-59</v>
      </c>
    </row>
    <row r="6025" spans="1:23" x14ac:dyDescent="0.25">
      <c r="A6025" t="s">
        <v>6274</v>
      </c>
      <c r="B6025">
        <v>5694238820</v>
      </c>
      <c r="C6025">
        <v>6610034720</v>
      </c>
      <c r="D6025" s="1">
        <v>45502</v>
      </c>
      <c r="E6025">
        <v>99231</v>
      </c>
      <c r="F6025">
        <v>71046</v>
      </c>
      <c r="G6025" t="s">
        <v>129</v>
      </c>
      <c r="H6025" s="34">
        <v>47864</v>
      </c>
      <c r="I6025" s="7">
        <v>38291</v>
      </c>
      <c r="J6025" s="7">
        <v>28989.26</v>
      </c>
      <c r="K6025" s="7">
        <v>3941</v>
      </c>
      <c r="L6025" s="7">
        <v>5360.74</v>
      </c>
      <c r="M6025" s="5">
        <v>0.14000000000000001</v>
      </c>
      <c r="N6025" t="s">
        <v>1135</v>
      </c>
      <c r="O6025" t="s">
        <v>30</v>
      </c>
      <c r="P6025" t="s">
        <v>58</v>
      </c>
      <c r="Q6025" t="s">
        <v>32</v>
      </c>
      <c r="R6025" t="s">
        <v>26</v>
      </c>
      <c r="S6025" t="s">
        <v>21</v>
      </c>
      <c r="T6025" t="s">
        <v>13310</v>
      </c>
      <c r="U6025" s="1">
        <v>45681</v>
      </c>
      <c r="V6025">
        <v>179</v>
      </c>
      <c r="W6025" t="str">
        <f t="shared" si="141"/>
        <v>150-179</v>
      </c>
    </row>
    <row r="6026" spans="1:23" x14ac:dyDescent="0.25">
      <c r="A6026" t="s">
        <v>6275</v>
      </c>
      <c r="B6026">
        <v>2848196526</v>
      </c>
      <c r="C6026">
        <v>7027743620</v>
      </c>
      <c r="D6026" s="1">
        <v>45346</v>
      </c>
      <c r="E6026">
        <v>99222</v>
      </c>
      <c r="F6026">
        <v>99215</v>
      </c>
      <c r="G6026" t="s">
        <v>3164</v>
      </c>
      <c r="H6026" s="34">
        <v>68226</v>
      </c>
      <c r="I6026" s="7">
        <v>53216</v>
      </c>
      <c r="J6026" s="7">
        <v>32119.8</v>
      </c>
      <c r="K6026" s="7">
        <v>10453</v>
      </c>
      <c r="L6026" s="7">
        <v>10643.2</v>
      </c>
      <c r="M6026" s="5">
        <v>0.2</v>
      </c>
      <c r="N6026" t="s">
        <v>3140</v>
      </c>
      <c r="O6026" t="s">
        <v>27</v>
      </c>
      <c r="P6026" t="s">
        <v>3148</v>
      </c>
      <c r="Q6026" t="s">
        <v>19</v>
      </c>
      <c r="R6026" t="s">
        <v>20</v>
      </c>
      <c r="S6026" t="s">
        <v>27</v>
      </c>
      <c r="T6026" t="s">
        <v>13311</v>
      </c>
      <c r="U6026" s="1">
        <v>45444</v>
      </c>
      <c r="V6026">
        <v>98</v>
      </c>
      <c r="W6026" t="str">
        <f t="shared" si="141"/>
        <v>90-119</v>
      </c>
    </row>
    <row r="6027" spans="1:23" x14ac:dyDescent="0.25">
      <c r="A6027" t="s">
        <v>6276</v>
      </c>
      <c r="B6027">
        <v>3440150198</v>
      </c>
      <c r="C6027">
        <v>3301030800</v>
      </c>
      <c r="D6027" s="1">
        <v>45703</v>
      </c>
      <c r="E6027">
        <v>99238</v>
      </c>
      <c r="F6027">
        <v>99285</v>
      </c>
      <c r="G6027" t="s">
        <v>108</v>
      </c>
      <c r="H6027" s="34">
        <v>80600</v>
      </c>
      <c r="I6027" s="7">
        <v>64480</v>
      </c>
      <c r="J6027" s="7">
        <v>39050.800000000003</v>
      </c>
      <c r="K6027" s="7">
        <v>16402</v>
      </c>
      <c r="L6027" s="7">
        <v>9027.2000000000007</v>
      </c>
      <c r="M6027" s="5">
        <v>0.14000000000000001</v>
      </c>
      <c r="N6027" t="s">
        <v>1135</v>
      </c>
      <c r="O6027" t="s">
        <v>27</v>
      </c>
      <c r="P6027" t="s">
        <v>58</v>
      </c>
      <c r="Q6027" t="s">
        <v>19</v>
      </c>
      <c r="R6027" t="s">
        <v>26</v>
      </c>
      <c r="S6027" t="s">
        <v>17</v>
      </c>
      <c r="T6027" t="s">
        <v>13312</v>
      </c>
      <c r="U6027" s="1">
        <v>45741</v>
      </c>
      <c r="V6027">
        <v>38</v>
      </c>
      <c r="W6027" t="str">
        <f t="shared" si="141"/>
        <v>30-59</v>
      </c>
    </row>
    <row r="6028" spans="1:23" x14ac:dyDescent="0.25">
      <c r="A6028" t="s">
        <v>6277</v>
      </c>
      <c r="B6028">
        <v>2982698537</v>
      </c>
      <c r="C6028">
        <v>4347688417</v>
      </c>
      <c r="D6028" s="1">
        <v>45332</v>
      </c>
      <c r="E6028">
        <v>99221</v>
      </c>
      <c r="F6028">
        <v>97110</v>
      </c>
      <c r="G6028" t="s">
        <v>3316</v>
      </c>
      <c r="H6028" s="34">
        <v>11844</v>
      </c>
      <c r="I6028" s="7">
        <v>9712</v>
      </c>
      <c r="J6028" s="7">
        <v>6737.84</v>
      </c>
      <c r="K6028" s="7">
        <v>1226</v>
      </c>
      <c r="L6028" s="7">
        <v>1748.16</v>
      </c>
      <c r="M6028" s="5">
        <v>0.18</v>
      </c>
      <c r="N6028" t="s">
        <v>3141</v>
      </c>
      <c r="O6028" t="s">
        <v>30</v>
      </c>
      <c r="P6028" t="s">
        <v>40</v>
      </c>
      <c r="Q6028" t="s">
        <v>19</v>
      </c>
      <c r="R6028" t="s">
        <v>26</v>
      </c>
      <c r="S6028" t="s">
        <v>27</v>
      </c>
      <c r="T6028" t="s">
        <v>13312</v>
      </c>
      <c r="U6028" s="1">
        <v>45423</v>
      </c>
      <c r="V6028">
        <v>91</v>
      </c>
      <c r="W6028" t="str">
        <f t="shared" si="141"/>
        <v>90-119</v>
      </c>
    </row>
    <row r="6029" spans="1:23" x14ac:dyDescent="0.25">
      <c r="A6029" t="s">
        <v>6278</v>
      </c>
      <c r="B6029">
        <v>8099904303</v>
      </c>
      <c r="C6029">
        <v>8977264935</v>
      </c>
      <c r="D6029" s="1">
        <v>45847</v>
      </c>
      <c r="E6029">
        <v>99223</v>
      </c>
      <c r="F6029">
        <v>99204</v>
      </c>
      <c r="G6029" t="s">
        <v>3598</v>
      </c>
      <c r="H6029" s="34">
        <v>49821</v>
      </c>
      <c r="I6029" s="7">
        <v>38860</v>
      </c>
      <c r="J6029" s="7">
        <v>31088</v>
      </c>
      <c r="K6029" s="7">
        <v>0</v>
      </c>
      <c r="L6029" s="7">
        <v>7772</v>
      </c>
      <c r="M6029" s="5">
        <v>0.2</v>
      </c>
      <c r="N6029" t="s">
        <v>3140</v>
      </c>
      <c r="O6029" t="s">
        <v>17</v>
      </c>
      <c r="P6029" t="s">
        <v>58</v>
      </c>
      <c r="Q6029" t="s">
        <v>19</v>
      </c>
      <c r="R6029" t="s">
        <v>38</v>
      </c>
      <c r="S6029" t="s">
        <v>21</v>
      </c>
      <c r="T6029" t="s">
        <v>13311</v>
      </c>
      <c r="U6029" s="1">
        <v>45957</v>
      </c>
      <c r="V6029">
        <v>110</v>
      </c>
      <c r="W6029" t="str">
        <f t="shared" si="141"/>
        <v>90-119</v>
      </c>
    </row>
    <row r="6030" spans="1:23" x14ac:dyDescent="0.25">
      <c r="A6030" t="s">
        <v>6279</v>
      </c>
      <c r="B6030">
        <v>3249839459</v>
      </c>
      <c r="C6030">
        <v>790059316</v>
      </c>
      <c r="D6030" s="1">
        <v>45773</v>
      </c>
      <c r="E6030">
        <v>99214</v>
      </c>
      <c r="F6030">
        <v>99282</v>
      </c>
      <c r="G6030" t="s">
        <v>3548</v>
      </c>
      <c r="H6030" s="34">
        <v>42442</v>
      </c>
      <c r="I6030" s="7">
        <v>33529</v>
      </c>
      <c r="J6030" s="7">
        <v>28164.36</v>
      </c>
      <c r="K6030" s="7">
        <v>0</v>
      </c>
      <c r="L6030" s="7">
        <v>5364.64</v>
      </c>
      <c r="M6030" s="5">
        <v>0.16</v>
      </c>
      <c r="N6030" t="s">
        <v>1138</v>
      </c>
      <c r="O6030" t="s">
        <v>17</v>
      </c>
      <c r="P6030" t="s">
        <v>3150</v>
      </c>
      <c r="Q6030" t="s">
        <v>19</v>
      </c>
      <c r="R6030" t="s">
        <v>38</v>
      </c>
      <c r="S6030" t="s">
        <v>27</v>
      </c>
      <c r="T6030" t="s">
        <v>13310</v>
      </c>
      <c r="U6030" s="1">
        <v>45950</v>
      </c>
      <c r="V6030">
        <v>177</v>
      </c>
      <c r="W6030" t="str">
        <f t="shared" si="141"/>
        <v>150-179</v>
      </c>
    </row>
    <row r="6031" spans="1:23" x14ac:dyDescent="0.25">
      <c r="A6031" t="s">
        <v>6280</v>
      </c>
      <c r="B6031">
        <v>6787585225</v>
      </c>
      <c r="C6031">
        <v>203340838</v>
      </c>
      <c r="D6031" s="1">
        <v>45934</v>
      </c>
      <c r="E6031">
        <v>99221</v>
      </c>
      <c r="F6031">
        <v>99211</v>
      </c>
      <c r="G6031" t="s">
        <v>42</v>
      </c>
      <c r="H6031" s="34">
        <v>62923</v>
      </c>
      <c r="I6031" s="7">
        <v>51597</v>
      </c>
      <c r="J6031" s="7">
        <v>42309.54</v>
      </c>
      <c r="K6031" s="7">
        <v>0</v>
      </c>
      <c r="L6031" s="7">
        <v>9287.4599999999991</v>
      </c>
      <c r="M6031" s="5">
        <v>0.18</v>
      </c>
      <c r="N6031" t="s">
        <v>3141</v>
      </c>
      <c r="O6031" t="s">
        <v>17</v>
      </c>
      <c r="P6031" t="s">
        <v>3148</v>
      </c>
      <c r="Q6031" t="s">
        <v>19</v>
      </c>
      <c r="R6031" t="s">
        <v>20</v>
      </c>
      <c r="S6031" t="s">
        <v>27</v>
      </c>
      <c r="T6031" t="s">
        <v>13311</v>
      </c>
      <c r="U6031" s="1">
        <v>46048</v>
      </c>
      <c r="V6031">
        <v>114</v>
      </c>
      <c r="W6031" t="str">
        <f t="shared" si="141"/>
        <v>90-119</v>
      </c>
    </row>
    <row r="6032" spans="1:23" x14ac:dyDescent="0.25">
      <c r="A6032" t="s">
        <v>6281</v>
      </c>
      <c r="B6032">
        <v>3652029184</v>
      </c>
      <c r="C6032">
        <v>686923985</v>
      </c>
      <c r="D6032" s="1">
        <v>45440</v>
      </c>
      <c r="E6032">
        <v>99213</v>
      </c>
      <c r="F6032">
        <v>99211</v>
      </c>
      <c r="G6032" t="s">
        <v>120</v>
      </c>
      <c r="H6032" s="34">
        <v>73983</v>
      </c>
      <c r="I6032" s="7">
        <v>62886</v>
      </c>
      <c r="J6032" s="7">
        <v>51921.279999999999</v>
      </c>
      <c r="K6032" s="7">
        <v>9707</v>
      </c>
      <c r="L6032" s="7">
        <v>1257.72</v>
      </c>
      <c r="M6032" s="5">
        <v>0.02</v>
      </c>
      <c r="N6032" t="s">
        <v>16</v>
      </c>
      <c r="O6032" t="s">
        <v>30</v>
      </c>
      <c r="P6032" t="s">
        <v>31</v>
      </c>
      <c r="Q6032" t="s">
        <v>32</v>
      </c>
      <c r="R6032" t="s">
        <v>38</v>
      </c>
      <c r="S6032" t="s">
        <v>21</v>
      </c>
      <c r="T6032" t="s">
        <v>13310</v>
      </c>
      <c r="U6032" s="1">
        <v>45556</v>
      </c>
      <c r="V6032">
        <v>116</v>
      </c>
      <c r="W6032" t="str">
        <f t="shared" si="141"/>
        <v>90-119</v>
      </c>
    </row>
    <row r="6033" spans="1:23" x14ac:dyDescent="0.25">
      <c r="A6033" t="s">
        <v>6282</v>
      </c>
      <c r="B6033">
        <v>2700486784</v>
      </c>
      <c r="C6033">
        <v>7810036319</v>
      </c>
      <c r="D6033" s="1">
        <v>45874</v>
      </c>
      <c r="E6033">
        <v>99214</v>
      </c>
      <c r="F6033">
        <v>81000</v>
      </c>
      <c r="G6033" t="s">
        <v>3323</v>
      </c>
      <c r="H6033" s="34">
        <v>39178</v>
      </c>
      <c r="I6033" s="7">
        <v>31342</v>
      </c>
      <c r="J6033" s="7">
        <v>26954.12</v>
      </c>
      <c r="K6033" s="7">
        <v>0</v>
      </c>
      <c r="L6033" s="7">
        <v>4387.88</v>
      </c>
      <c r="M6033" s="5">
        <v>0.14000000000000001</v>
      </c>
      <c r="N6033" t="s">
        <v>1135</v>
      </c>
      <c r="O6033" t="s">
        <v>17</v>
      </c>
      <c r="P6033" t="s">
        <v>18</v>
      </c>
      <c r="Q6033" t="s">
        <v>32</v>
      </c>
      <c r="R6033" t="s">
        <v>43</v>
      </c>
      <c r="S6033" t="s">
        <v>27</v>
      </c>
      <c r="T6033" t="s">
        <v>13312</v>
      </c>
      <c r="U6033" s="1">
        <v>45936</v>
      </c>
      <c r="V6033">
        <v>62</v>
      </c>
      <c r="W6033" t="str">
        <f t="shared" si="141"/>
        <v>60-89</v>
      </c>
    </row>
    <row r="6034" spans="1:23" x14ac:dyDescent="0.25">
      <c r="A6034" t="s">
        <v>6283</v>
      </c>
      <c r="B6034">
        <v>6589401339</v>
      </c>
      <c r="C6034">
        <v>9495020457</v>
      </c>
      <c r="D6034" s="1">
        <v>45430</v>
      </c>
      <c r="E6034">
        <v>99222</v>
      </c>
      <c r="F6034">
        <v>99205</v>
      </c>
      <c r="G6034" t="s">
        <v>200</v>
      </c>
      <c r="H6034" s="34">
        <v>92823</v>
      </c>
      <c r="I6034" s="7">
        <v>76115</v>
      </c>
      <c r="J6034" s="7">
        <v>53075.3</v>
      </c>
      <c r="K6034" s="7">
        <v>9339</v>
      </c>
      <c r="L6034" s="7">
        <v>13700.7</v>
      </c>
      <c r="M6034" s="5">
        <v>0.18</v>
      </c>
      <c r="N6034" t="s">
        <v>3141</v>
      </c>
      <c r="O6034" t="s">
        <v>30</v>
      </c>
      <c r="P6034" t="s">
        <v>97</v>
      </c>
      <c r="Q6034" t="s">
        <v>19</v>
      </c>
      <c r="R6034" t="s">
        <v>21</v>
      </c>
      <c r="S6034" t="s">
        <v>21</v>
      </c>
      <c r="T6034" t="s">
        <v>13312</v>
      </c>
      <c r="U6034" s="1">
        <v>45564</v>
      </c>
      <c r="V6034">
        <v>134</v>
      </c>
      <c r="W6034" t="str">
        <f t="shared" si="141"/>
        <v>120-149</v>
      </c>
    </row>
    <row r="6035" spans="1:23" x14ac:dyDescent="0.25">
      <c r="A6035" t="s">
        <v>6284</v>
      </c>
      <c r="B6035">
        <v>6598998185</v>
      </c>
      <c r="C6035">
        <v>9200180010</v>
      </c>
      <c r="D6035" s="1">
        <v>45768</v>
      </c>
      <c r="E6035">
        <v>99222</v>
      </c>
      <c r="F6035">
        <v>99205</v>
      </c>
      <c r="G6035" t="s">
        <v>91</v>
      </c>
      <c r="H6035" s="34">
        <v>94156</v>
      </c>
      <c r="I6035" s="7">
        <v>80033</v>
      </c>
      <c r="J6035" s="7">
        <v>58760.34</v>
      </c>
      <c r="K6035" s="7">
        <v>19672</v>
      </c>
      <c r="L6035" s="7">
        <v>1600.66</v>
      </c>
      <c r="M6035" s="5">
        <v>0.02</v>
      </c>
      <c r="N6035" t="s">
        <v>16</v>
      </c>
      <c r="O6035" t="s">
        <v>27</v>
      </c>
      <c r="P6035" t="s">
        <v>35</v>
      </c>
      <c r="Q6035" t="s">
        <v>32</v>
      </c>
      <c r="R6035" t="s">
        <v>38</v>
      </c>
      <c r="S6035" t="s">
        <v>17</v>
      </c>
      <c r="T6035" t="s">
        <v>13310</v>
      </c>
      <c r="U6035" s="1">
        <v>45813</v>
      </c>
      <c r="V6035">
        <v>45</v>
      </c>
      <c r="W6035" t="str">
        <f t="shared" si="141"/>
        <v>30-59</v>
      </c>
    </row>
    <row r="6036" spans="1:23" x14ac:dyDescent="0.25">
      <c r="A6036" t="s">
        <v>6285</v>
      </c>
      <c r="B6036">
        <v>6880946180</v>
      </c>
      <c r="C6036">
        <v>6808816123</v>
      </c>
      <c r="D6036" s="1">
        <v>45687</v>
      </c>
      <c r="E6036">
        <v>99213</v>
      </c>
      <c r="F6036">
        <v>99214</v>
      </c>
      <c r="G6036" t="s">
        <v>3365</v>
      </c>
      <c r="H6036" s="34">
        <v>62515</v>
      </c>
      <c r="I6036" s="7">
        <v>40635</v>
      </c>
      <c r="J6036" s="7">
        <v>35758.800000000003</v>
      </c>
      <c r="K6036" s="7">
        <v>0</v>
      </c>
      <c r="L6036" s="7">
        <v>4876.2</v>
      </c>
      <c r="M6036" s="5">
        <v>0.12</v>
      </c>
      <c r="N6036" t="s">
        <v>46</v>
      </c>
      <c r="O6036" t="s">
        <v>17</v>
      </c>
      <c r="P6036" t="s">
        <v>18</v>
      </c>
      <c r="Q6036" t="s">
        <v>19</v>
      </c>
      <c r="R6036" t="s">
        <v>26</v>
      </c>
      <c r="S6036" t="s">
        <v>21</v>
      </c>
      <c r="T6036" t="s">
        <v>13312</v>
      </c>
      <c r="U6036" s="1">
        <v>45806</v>
      </c>
      <c r="V6036">
        <v>119</v>
      </c>
      <c r="W6036" t="str">
        <f t="shared" si="141"/>
        <v>90-119</v>
      </c>
    </row>
    <row r="6037" spans="1:23" x14ac:dyDescent="0.25">
      <c r="A6037" t="s">
        <v>6286</v>
      </c>
      <c r="B6037">
        <v>991720256</v>
      </c>
      <c r="C6037">
        <v>1400927199</v>
      </c>
      <c r="D6037" s="1">
        <v>45603</v>
      </c>
      <c r="E6037">
        <v>99215</v>
      </c>
      <c r="F6037">
        <v>90834</v>
      </c>
      <c r="G6037" t="s">
        <v>3438</v>
      </c>
      <c r="H6037" s="34">
        <v>89855</v>
      </c>
      <c r="I6037" s="7">
        <v>67391</v>
      </c>
      <c r="J6037" s="7">
        <v>50518.35</v>
      </c>
      <c r="K6037" s="7">
        <v>6764</v>
      </c>
      <c r="L6037" s="7">
        <v>10108.65</v>
      </c>
      <c r="M6037" s="5">
        <v>0.15</v>
      </c>
      <c r="N6037" t="s">
        <v>1139</v>
      </c>
      <c r="O6037" t="s">
        <v>30</v>
      </c>
      <c r="P6037" t="s">
        <v>35</v>
      </c>
      <c r="Q6037" t="s">
        <v>19</v>
      </c>
      <c r="R6037" t="s">
        <v>38</v>
      </c>
      <c r="S6037" t="s">
        <v>21</v>
      </c>
      <c r="T6037" t="s">
        <v>13312</v>
      </c>
      <c r="U6037" s="1">
        <v>45729</v>
      </c>
      <c r="V6037">
        <v>126</v>
      </c>
      <c r="W6037" t="str">
        <f t="shared" si="141"/>
        <v>120-149</v>
      </c>
    </row>
    <row r="6038" spans="1:23" x14ac:dyDescent="0.25">
      <c r="A6038" t="s">
        <v>6287</v>
      </c>
      <c r="B6038">
        <v>974353747</v>
      </c>
      <c r="C6038">
        <v>7470277321</v>
      </c>
      <c r="D6038" s="1">
        <v>45662</v>
      </c>
      <c r="E6038">
        <v>99214</v>
      </c>
      <c r="F6038">
        <v>81000</v>
      </c>
      <c r="G6038" t="s">
        <v>108</v>
      </c>
      <c r="H6038" s="34">
        <v>89804</v>
      </c>
      <c r="I6038" s="7">
        <v>76333</v>
      </c>
      <c r="J6038" s="7">
        <v>58442.34</v>
      </c>
      <c r="K6038" s="7">
        <v>16364</v>
      </c>
      <c r="L6038" s="7">
        <v>1526.66</v>
      </c>
      <c r="M6038" s="5">
        <v>0.02</v>
      </c>
      <c r="N6038" t="s">
        <v>16</v>
      </c>
      <c r="O6038" t="s">
        <v>27</v>
      </c>
      <c r="P6038" t="s">
        <v>58</v>
      </c>
      <c r="Q6038" t="s">
        <v>19</v>
      </c>
      <c r="R6038" t="s">
        <v>27</v>
      </c>
      <c r="S6038" t="s">
        <v>27</v>
      </c>
      <c r="T6038" t="s">
        <v>13310</v>
      </c>
      <c r="U6038" s="1">
        <v>45752</v>
      </c>
      <c r="V6038">
        <v>89</v>
      </c>
      <c r="W6038" t="str">
        <f t="shared" si="141"/>
        <v>60-89</v>
      </c>
    </row>
    <row r="6039" spans="1:23" x14ac:dyDescent="0.25">
      <c r="A6039" t="s">
        <v>6288</v>
      </c>
      <c r="B6039">
        <v>4258917894</v>
      </c>
      <c r="C6039">
        <v>2473491552</v>
      </c>
      <c r="D6039" s="1">
        <v>45693</v>
      </c>
      <c r="E6039">
        <v>99222</v>
      </c>
      <c r="F6039">
        <v>99215</v>
      </c>
      <c r="G6039" t="s">
        <v>593</v>
      </c>
      <c r="H6039" s="34">
        <v>24577</v>
      </c>
      <c r="I6039" s="7">
        <v>20890</v>
      </c>
      <c r="J6039" s="7">
        <v>20472.2</v>
      </c>
      <c r="K6039" s="7">
        <v>0</v>
      </c>
      <c r="L6039" s="7">
        <v>417.8</v>
      </c>
      <c r="M6039" s="5">
        <v>0.02</v>
      </c>
      <c r="N6039" t="s">
        <v>16</v>
      </c>
      <c r="O6039" t="s">
        <v>17</v>
      </c>
      <c r="P6039" t="s">
        <v>31</v>
      </c>
      <c r="Q6039" t="s">
        <v>32</v>
      </c>
      <c r="R6039" t="s">
        <v>27</v>
      </c>
      <c r="S6039" t="s">
        <v>27</v>
      </c>
      <c r="T6039" t="s">
        <v>13311</v>
      </c>
      <c r="U6039" s="1">
        <v>45757</v>
      </c>
      <c r="V6039">
        <v>63</v>
      </c>
      <c r="W6039" t="str">
        <f t="shared" si="141"/>
        <v>60-89</v>
      </c>
    </row>
    <row r="6040" spans="1:23" x14ac:dyDescent="0.25">
      <c r="A6040" t="s">
        <v>6289</v>
      </c>
      <c r="B6040">
        <v>5627589312</v>
      </c>
      <c r="C6040">
        <v>924065284</v>
      </c>
      <c r="D6040" s="1">
        <v>45686</v>
      </c>
      <c r="E6040">
        <v>99214</v>
      </c>
      <c r="F6040">
        <v>99214</v>
      </c>
      <c r="G6040" t="s">
        <v>3482</v>
      </c>
      <c r="H6040" s="34">
        <v>93087</v>
      </c>
      <c r="I6040" s="7">
        <v>79124</v>
      </c>
      <c r="J6040" s="7">
        <v>77541.52</v>
      </c>
      <c r="K6040" s="7">
        <v>0</v>
      </c>
      <c r="L6040" s="7">
        <v>1582.48</v>
      </c>
      <c r="M6040" s="5">
        <v>0.02</v>
      </c>
      <c r="N6040" t="s">
        <v>16</v>
      </c>
      <c r="O6040" t="s">
        <v>17</v>
      </c>
      <c r="P6040" t="s">
        <v>3150</v>
      </c>
      <c r="Q6040" t="s">
        <v>19</v>
      </c>
      <c r="R6040" t="s">
        <v>21</v>
      </c>
      <c r="S6040" t="s">
        <v>21</v>
      </c>
      <c r="T6040" t="s">
        <v>13312</v>
      </c>
      <c r="U6040" s="1">
        <v>45789</v>
      </c>
      <c r="V6040">
        <v>102</v>
      </c>
      <c r="W6040" t="str">
        <f t="shared" si="141"/>
        <v>90-119</v>
      </c>
    </row>
    <row r="6041" spans="1:23" x14ac:dyDescent="0.25">
      <c r="A6041" t="s">
        <v>6290</v>
      </c>
      <c r="B6041">
        <v>4505344282</v>
      </c>
      <c r="C6041">
        <v>2743465090</v>
      </c>
      <c r="D6041" s="1">
        <v>45903</v>
      </c>
      <c r="E6041">
        <v>99222</v>
      </c>
      <c r="F6041">
        <v>99282</v>
      </c>
      <c r="G6041" t="s">
        <v>362</v>
      </c>
      <c r="H6041" s="34">
        <v>71402</v>
      </c>
      <c r="I6041" s="7">
        <v>51409</v>
      </c>
      <c r="J6041" s="7">
        <v>40059.279999999999</v>
      </c>
      <c r="K6041" s="7">
        <v>7237</v>
      </c>
      <c r="L6041" s="7">
        <v>4112.72</v>
      </c>
      <c r="M6041" s="5">
        <v>0.08</v>
      </c>
      <c r="N6041" t="s">
        <v>24</v>
      </c>
      <c r="O6041" t="s">
        <v>30</v>
      </c>
      <c r="P6041" t="s">
        <v>25</v>
      </c>
      <c r="Q6041" t="s">
        <v>32</v>
      </c>
      <c r="R6041" t="s">
        <v>43</v>
      </c>
      <c r="S6041" t="s">
        <v>21</v>
      </c>
      <c r="T6041" t="s">
        <v>13312</v>
      </c>
      <c r="U6041" s="1">
        <v>45992</v>
      </c>
      <c r="V6041">
        <v>89</v>
      </c>
      <c r="W6041" t="str">
        <f t="shared" si="141"/>
        <v>60-89</v>
      </c>
    </row>
    <row r="6042" spans="1:23" x14ac:dyDescent="0.25">
      <c r="A6042" t="s">
        <v>6291</v>
      </c>
      <c r="B6042">
        <v>1874186113</v>
      </c>
      <c r="C6042">
        <v>5771373730</v>
      </c>
      <c r="D6042" s="1">
        <v>45415</v>
      </c>
      <c r="E6042">
        <v>99231</v>
      </c>
      <c r="F6042">
        <v>80053</v>
      </c>
      <c r="G6042" t="s">
        <v>3283</v>
      </c>
      <c r="H6042" s="34">
        <v>21576</v>
      </c>
      <c r="I6042" s="7">
        <v>16829</v>
      </c>
      <c r="J6042" s="7">
        <v>13463.2</v>
      </c>
      <c r="K6042" s="7">
        <v>0</v>
      </c>
      <c r="L6042" s="7">
        <v>3365.8</v>
      </c>
      <c r="M6042" s="5">
        <v>0.2</v>
      </c>
      <c r="N6042" t="s">
        <v>3140</v>
      </c>
      <c r="O6042" t="s">
        <v>17</v>
      </c>
      <c r="P6042" t="s">
        <v>31</v>
      </c>
      <c r="Q6042" t="s">
        <v>32</v>
      </c>
      <c r="R6042" t="s">
        <v>27</v>
      </c>
      <c r="S6042" t="s">
        <v>21</v>
      </c>
      <c r="T6042" t="s">
        <v>13312</v>
      </c>
      <c r="U6042" s="1">
        <v>45453</v>
      </c>
      <c r="V6042">
        <v>38</v>
      </c>
      <c r="W6042" t="str">
        <f t="shared" si="141"/>
        <v>30-59</v>
      </c>
    </row>
    <row r="6043" spans="1:23" x14ac:dyDescent="0.25">
      <c r="A6043" t="s">
        <v>6292</v>
      </c>
      <c r="B6043">
        <v>9761172437</v>
      </c>
      <c r="C6043">
        <v>9133371365</v>
      </c>
      <c r="D6043" s="1">
        <v>45370</v>
      </c>
      <c r="E6043">
        <v>99214</v>
      </c>
      <c r="F6043">
        <v>90834</v>
      </c>
      <c r="G6043" t="s">
        <v>3220</v>
      </c>
      <c r="H6043" s="34">
        <v>79298</v>
      </c>
      <c r="I6043" s="7">
        <v>57095</v>
      </c>
      <c r="J6043" s="7">
        <v>41287.4</v>
      </c>
      <c r="K6043" s="7">
        <v>11240</v>
      </c>
      <c r="L6043" s="7">
        <v>4567.6000000000004</v>
      </c>
      <c r="M6043" s="5">
        <v>0.08</v>
      </c>
      <c r="N6043" t="s">
        <v>24</v>
      </c>
      <c r="O6043" t="s">
        <v>27</v>
      </c>
      <c r="P6043" t="s">
        <v>55</v>
      </c>
      <c r="Q6043" t="s">
        <v>19</v>
      </c>
      <c r="R6043" t="s">
        <v>27</v>
      </c>
      <c r="S6043" t="s">
        <v>17</v>
      </c>
      <c r="T6043" t="s">
        <v>13312</v>
      </c>
      <c r="U6043" s="1">
        <v>45456</v>
      </c>
      <c r="V6043">
        <v>86</v>
      </c>
      <c r="W6043" t="str">
        <f t="shared" si="141"/>
        <v>60-89</v>
      </c>
    </row>
    <row r="6044" spans="1:23" x14ac:dyDescent="0.25">
      <c r="A6044" t="s">
        <v>6293</v>
      </c>
      <c r="B6044">
        <v>2361319556</v>
      </c>
      <c r="C6044">
        <v>5738423661</v>
      </c>
      <c r="D6044" s="1">
        <v>45793</v>
      </c>
      <c r="E6044">
        <v>99222</v>
      </c>
      <c r="F6044">
        <v>71046</v>
      </c>
      <c r="G6044" t="s">
        <v>3256</v>
      </c>
      <c r="H6044" s="34">
        <v>86320</v>
      </c>
      <c r="I6044" s="7">
        <v>62150</v>
      </c>
      <c r="J6044" s="7">
        <v>44790</v>
      </c>
      <c r="K6044" s="7">
        <v>12388</v>
      </c>
      <c r="L6044" s="7">
        <v>4972</v>
      </c>
      <c r="M6044" s="5">
        <v>0.08</v>
      </c>
      <c r="N6044" t="s">
        <v>24</v>
      </c>
      <c r="O6044" t="s">
        <v>27</v>
      </c>
      <c r="P6044" t="s">
        <v>18</v>
      </c>
      <c r="Q6044" t="s">
        <v>19</v>
      </c>
      <c r="R6044" t="s">
        <v>43</v>
      </c>
      <c r="S6044" t="s">
        <v>21</v>
      </c>
      <c r="T6044" t="s">
        <v>13310</v>
      </c>
      <c r="U6044" s="1">
        <v>45960</v>
      </c>
      <c r="V6044">
        <v>167</v>
      </c>
      <c r="W6044" t="str">
        <f t="shared" si="141"/>
        <v>150-179</v>
      </c>
    </row>
    <row r="6045" spans="1:23" x14ac:dyDescent="0.25">
      <c r="A6045" t="s">
        <v>6294</v>
      </c>
      <c r="B6045">
        <v>6439073943</v>
      </c>
      <c r="C6045">
        <v>277335975</v>
      </c>
      <c r="D6045" s="1">
        <v>45827</v>
      </c>
      <c r="E6045">
        <v>99215</v>
      </c>
      <c r="F6045">
        <v>99292</v>
      </c>
      <c r="G6045" t="s">
        <v>237</v>
      </c>
      <c r="H6045" s="34">
        <v>33928</v>
      </c>
      <c r="I6045" s="7">
        <v>27142</v>
      </c>
      <c r="J6045" s="7">
        <v>23342.12</v>
      </c>
      <c r="K6045" s="7">
        <v>0</v>
      </c>
      <c r="L6045" s="7">
        <v>3799.88</v>
      </c>
      <c r="M6045" s="5">
        <v>0.14000000000000001</v>
      </c>
      <c r="N6045" t="s">
        <v>1135</v>
      </c>
      <c r="O6045" t="s">
        <v>17</v>
      </c>
      <c r="P6045" t="s">
        <v>97</v>
      </c>
      <c r="Q6045" t="s">
        <v>32</v>
      </c>
      <c r="R6045" t="s">
        <v>20</v>
      </c>
      <c r="S6045" t="s">
        <v>27</v>
      </c>
      <c r="T6045" t="s">
        <v>13312</v>
      </c>
      <c r="U6045" s="1">
        <v>45861</v>
      </c>
      <c r="V6045">
        <v>34</v>
      </c>
      <c r="W6045" t="str">
        <f t="shared" si="141"/>
        <v>30-59</v>
      </c>
    </row>
    <row r="6046" spans="1:23" x14ac:dyDescent="0.25">
      <c r="A6046" t="s">
        <v>6295</v>
      </c>
      <c r="B6046">
        <v>4420735078</v>
      </c>
      <c r="C6046">
        <v>3446308820</v>
      </c>
      <c r="D6046" s="1">
        <v>45831</v>
      </c>
      <c r="E6046">
        <v>99222</v>
      </c>
      <c r="F6046">
        <v>90834</v>
      </c>
      <c r="G6046" t="s">
        <v>3335</v>
      </c>
      <c r="H6046" s="34">
        <v>13539</v>
      </c>
      <c r="I6046" s="7">
        <v>10696</v>
      </c>
      <c r="J6046" s="7">
        <v>8984.64</v>
      </c>
      <c r="K6046" s="7">
        <v>0</v>
      </c>
      <c r="L6046" s="7">
        <v>1711.36</v>
      </c>
      <c r="M6046" s="5">
        <v>0.16</v>
      </c>
      <c r="N6046" t="s">
        <v>1138</v>
      </c>
      <c r="O6046" t="s">
        <v>17</v>
      </c>
      <c r="P6046" t="s">
        <v>3146</v>
      </c>
      <c r="Q6046" t="s">
        <v>32</v>
      </c>
      <c r="R6046" t="s">
        <v>38</v>
      </c>
      <c r="S6046" t="s">
        <v>17</v>
      </c>
      <c r="T6046" t="s">
        <v>13312</v>
      </c>
      <c r="U6046" s="1">
        <v>45887</v>
      </c>
      <c r="V6046">
        <v>56</v>
      </c>
      <c r="W6046" t="str">
        <f t="shared" si="141"/>
        <v>30-59</v>
      </c>
    </row>
    <row r="6047" spans="1:23" x14ac:dyDescent="0.25">
      <c r="A6047" t="s">
        <v>6296</v>
      </c>
      <c r="B6047">
        <v>4784243416</v>
      </c>
      <c r="C6047">
        <v>2722060627</v>
      </c>
      <c r="D6047" s="1">
        <v>45749</v>
      </c>
      <c r="E6047">
        <v>99238</v>
      </c>
      <c r="F6047">
        <v>99204</v>
      </c>
      <c r="G6047" t="s">
        <v>3262</v>
      </c>
      <c r="H6047" s="34">
        <v>80960</v>
      </c>
      <c r="I6047" s="7">
        <v>68816</v>
      </c>
      <c r="J6047" s="7">
        <v>67439.679999999993</v>
      </c>
      <c r="K6047" s="7">
        <v>0</v>
      </c>
      <c r="L6047" s="7">
        <v>1376.32</v>
      </c>
      <c r="M6047" s="5">
        <v>0.02</v>
      </c>
      <c r="N6047" t="s">
        <v>16</v>
      </c>
      <c r="O6047" t="s">
        <v>17</v>
      </c>
      <c r="P6047" t="s">
        <v>55</v>
      </c>
      <c r="Q6047" t="s">
        <v>32</v>
      </c>
      <c r="R6047" t="s">
        <v>27</v>
      </c>
      <c r="S6047" t="s">
        <v>17</v>
      </c>
      <c r="T6047" t="s">
        <v>13310</v>
      </c>
      <c r="U6047" s="1">
        <v>45812</v>
      </c>
      <c r="V6047">
        <v>63</v>
      </c>
      <c r="W6047" t="str">
        <f t="shared" si="141"/>
        <v>60-89</v>
      </c>
    </row>
    <row r="6048" spans="1:23" x14ac:dyDescent="0.25">
      <c r="A6048" t="s">
        <v>6297</v>
      </c>
      <c r="B6048">
        <v>8456090646</v>
      </c>
      <c r="C6048">
        <v>9262270673</v>
      </c>
      <c r="D6048" s="1">
        <v>45941</v>
      </c>
      <c r="E6048">
        <v>99223</v>
      </c>
      <c r="F6048">
        <v>99215</v>
      </c>
      <c r="G6048" t="s">
        <v>178</v>
      </c>
      <c r="H6048" s="34">
        <v>47573</v>
      </c>
      <c r="I6048" s="7">
        <v>30922</v>
      </c>
      <c r="J6048" s="7">
        <v>24853.360000000001</v>
      </c>
      <c r="K6048" s="7">
        <v>2358</v>
      </c>
      <c r="L6048" s="7">
        <v>3710.64</v>
      </c>
      <c r="M6048" s="5">
        <v>0.12</v>
      </c>
      <c r="N6048" t="s">
        <v>46</v>
      </c>
      <c r="O6048" t="s">
        <v>30</v>
      </c>
      <c r="P6048" t="s">
        <v>58</v>
      </c>
      <c r="Q6048" t="s">
        <v>32</v>
      </c>
      <c r="R6048" t="s">
        <v>43</v>
      </c>
      <c r="S6048" t="s">
        <v>17</v>
      </c>
      <c r="T6048" t="s">
        <v>13312</v>
      </c>
      <c r="U6048" s="1">
        <v>46019</v>
      </c>
      <c r="V6048">
        <v>78</v>
      </c>
      <c r="W6048" t="str">
        <f t="shared" si="141"/>
        <v>60-89</v>
      </c>
    </row>
    <row r="6049" spans="1:23" x14ac:dyDescent="0.25">
      <c r="A6049" t="s">
        <v>6298</v>
      </c>
      <c r="B6049">
        <v>4163063666</v>
      </c>
      <c r="C6049">
        <v>9449792745</v>
      </c>
      <c r="D6049" s="1">
        <v>45759</v>
      </c>
      <c r="E6049">
        <v>99238</v>
      </c>
      <c r="F6049">
        <v>36415</v>
      </c>
      <c r="G6049" t="s">
        <v>129</v>
      </c>
      <c r="H6049" s="34">
        <v>52626</v>
      </c>
      <c r="I6049" s="7">
        <v>41048</v>
      </c>
      <c r="J6049" s="7">
        <v>29486.400000000001</v>
      </c>
      <c r="K6049" s="7">
        <v>3352</v>
      </c>
      <c r="L6049" s="7">
        <v>8209.6</v>
      </c>
      <c r="M6049" s="5">
        <v>0.2</v>
      </c>
      <c r="N6049" t="s">
        <v>3140</v>
      </c>
      <c r="O6049" t="s">
        <v>30</v>
      </c>
      <c r="P6049" t="s">
        <v>35</v>
      </c>
      <c r="Q6049" t="s">
        <v>32</v>
      </c>
      <c r="R6049" t="s">
        <v>43</v>
      </c>
      <c r="S6049" t="s">
        <v>27</v>
      </c>
      <c r="T6049" t="s">
        <v>13311</v>
      </c>
      <c r="U6049" s="1">
        <v>45898</v>
      </c>
      <c r="V6049">
        <v>139</v>
      </c>
      <c r="W6049" t="str">
        <f t="shared" si="141"/>
        <v>120-149</v>
      </c>
    </row>
    <row r="6050" spans="1:23" x14ac:dyDescent="0.25">
      <c r="A6050" t="s">
        <v>6299</v>
      </c>
      <c r="B6050">
        <v>3656169175</v>
      </c>
      <c r="C6050">
        <v>3085840658</v>
      </c>
      <c r="D6050" s="1">
        <v>45907</v>
      </c>
      <c r="E6050">
        <v>99233</v>
      </c>
      <c r="F6050">
        <v>99212</v>
      </c>
      <c r="G6050" t="s">
        <v>3357</v>
      </c>
      <c r="H6050" s="34">
        <v>97880</v>
      </c>
      <c r="I6050" s="7">
        <v>76346</v>
      </c>
      <c r="J6050" s="7">
        <v>32663.8</v>
      </c>
      <c r="K6050" s="7">
        <v>28413</v>
      </c>
      <c r="L6050" s="7">
        <v>15269.2</v>
      </c>
      <c r="M6050" s="5">
        <v>0.2</v>
      </c>
      <c r="N6050" t="s">
        <v>3140</v>
      </c>
      <c r="O6050" t="s">
        <v>27</v>
      </c>
      <c r="P6050" t="s">
        <v>35</v>
      </c>
      <c r="Q6050" t="s">
        <v>32</v>
      </c>
      <c r="R6050" t="s">
        <v>43</v>
      </c>
      <c r="S6050" t="s">
        <v>21</v>
      </c>
      <c r="T6050" t="s">
        <v>13311</v>
      </c>
      <c r="U6050" s="1">
        <v>46069</v>
      </c>
      <c r="V6050">
        <v>162</v>
      </c>
      <c r="W6050" t="str">
        <f t="shared" si="141"/>
        <v>150-179</v>
      </c>
    </row>
    <row r="6051" spans="1:23" x14ac:dyDescent="0.25">
      <c r="A6051" t="s">
        <v>6300</v>
      </c>
      <c r="B6051">
        <v>3728918592</v>
      </c>
      <c r="C6051">
        <v>5274665740</v>
      </c>
      <c r="D6051" s="1">
        <v>45577</v>
      </c>
      <c r="E6051">
        <v>99221</v>
      </c>
      <c r="F6051">
        <v>81000</v>
      </c>
      <c r="G6051" t="s">
        <v>83</v>
      </c>
      <c r="H6051" s="34">
        <v>35396</v>
      </c>
      <c r="I6051" s="7">
        <v>23007</v>
      </c>
      <c r="J6051" s="7">
        <v>20246.16</v>
      </c>
      <c r="K6051" s="7">
        <v>0</v>
      </c>
      <c r="L6051" s="7">
        <v>2760.84</v>
      </c>
      <c r="M6051" s="5">
        <v>0.12</v>
      </c>
      <c r="N6051" t="s">
        <v>46</v>
      </c>
      <c r="O6051" t="s">
        <v>17</v>
      </c>
      <c r="P6051" t="s">
        <v>3149</v>
      </c>
      <c r="Q6051" t="s">
        <v>19</v>
      </c>
      <c r="R6051" t="s">
        <v>20</v>
      </c>
      <c r="S6051" t="s">
        <v>17</v>
      </c>
      <c r="T6051" t="s">
        <v>13312</v>
      </c>
      <c r="U6051" s="1">
        <v>45686</v>
      </c>
      <c r="V6051">
        <v>109</v>
      </c>
      <c r="W6051" t="str">
        <f t="shared" si="141"/>
        <v>90-119</v>
      </c>
    </row>
    <row r="6052" spans="1:23" x14ac:dyDescent="0.25">
      <c r="A6052" t="s">
        <v>6301</v>
      </c>
      <c r="B6052">
        <v>2269547970</v>
      </c>
      <c r="C6052">
        <v>7766818175</v>
      </c>
      <c r="D6052" s="1">
        <v>45382</v>
      </c>
      <c r="E6052">
        <v>99213</v>
      </c>
      <c r="F6052">
        <v>71046</v>
      </c>
      <c r="G6052" t="s">
        <v>124</v>
      </c>
      <c r="H6052" s="34">
        <v>80649</v>
      </c>
      <c r="I6052" s="7">
        <v>64519</v>
      </c>
      <c r="J6052" s="7">
        <v>48319.34</v>
      </c>
      <c r="K6052" s="7">
        <v>7167</v>
      </c>
      <c r="L6052" s="7">
        <v>9032.66</v>
      </c>
      <c r="M6052" s="5">
        <v>0.14000000000000001</v>
      </c>
      <c r="N6052" t="s">
        <v>1135</v>
      </c>
      <c r="O6052" t="s">
        <v>30</v>
      </c>
      <c r="P6052" t="s">
        <v>55</v>
      </c>
      <c r="Q6052" t="s">
        <v>32</v>
      </c>
      <c r="R6052" t="s">
        <v>26</v>
      </c>
      <c r="S6052" t="s">
        <v>27</v>
      </c>
      <c r="T6052" t="s">
        <v>13312</v>
      </c>
      <c r="U6052" s="1">
        <v>45497</v>
      </c>
      <c r="V6052">
        <v>115</v>
      </c>
      <c r="W6052" t="str">
        <f t="shared" si="141"/>
        <v>90-119</v>
      </c>
    </row>
    <row r="6053" spans="1:23" x14ac:dyDescent="0.25">
      <c r="A6053" t="s">
        <v>6302</v>
      </c>
      <c r="B6053">
        <v>1463397487</v>
      </c>
      <c r="C6053">
        <v>3794069671</v>
      </c>
      <c r="D6053" s="1">
        <v>45546</v>
      </c>
      <c r="E6053">
        <v>99231</v>
      </c>
      <c r="F6053">
        <v>99282</v>
      </c>
      <c r="G6053" t="s">
        <v>131</v>
      </c>
      <c r="H6053" s="34">
        <v>76974</v>
      </c>
      <c r="I6053" s="7">
        <v>65428</v>
      </c>
      <c r="J6053" s="7">
        <v>36355.440000000002</v>
      </c>
      <c r="K6053" s="7">
        <v>27764</v>
      </c>
      <c r="L6053" s="7">
        <v>1308.56</v>
      </c>
      <c r="M6053" s="5">
        <v>0.02</v>
      </c>
      <c r="N6053" t="s">
        <v>16</v>
      </c>
      <c r="O6053" t="s">
        <v>27</v>
      </c>
      <c r="P6053" t="s">
        <v>3150</v>
      </c>
      <c r="Q6053" t="s">
        <v>32</v>
      </c>
      <c r="R6053" t="s">
        <v>20</v>
      </c>
      <c r="S6053" t="s">
        <v>17</v>
      </c>
      <c r="T6053" t="s">
        <v>13312</v>
      </c>
      <c r="U6053" s="1">
        <v>45612</v>
      </c>
      <c r="V6053">
        <v>66</v>
      </c>
      <c r="W6053" t="str">
        <f t="shared" si="141"/>
        <v>60-89</v>
      </c>
    </row>
    <row r="6054" spans="1:23" x14ac:dyDescent="0.25">
      <c r="A6054" t="s">
        <v>6303</v>
      </c>
      <c r="B6054">
        <v>5191719798</v>
      </c>
      <c r="C6054">
        <v>6347669661</v>
      </c>
      <c r="D6054" s="1">
        <v>45435</v>
      </c>
      <c r="E6054">
        <v>99214</v>
      </c>
      <c r="F6054">
        <v>80053</v>
      </c>
      <c r="G6054" t="s">
        <v>83</v>
      </c>
      <c r="H6054" s="34">
        <v>69038</v>
      </c>
      <c r="I6054" s="7">
        <v>44875</v>
      </c>
      <c r="J6054" s="7">
        <v>34515</v>
      </c>
      <c r="K6054" s="7">
        <v>4975</v>
      </c>
      <c r="L6054" s="7">
        <v>5385</v>
      </c>
      <c r="M6054" s="5">
        <v>0.12</v>
      </c>
      <c r="N6054" t="s">
        <v>46</v>
      </c>
      <c r="O6054" t="s">
        <v>30</v>
      </c>
      <c r="P6054" t="s">
        <v>3147</v>
      </c>
      <c r="Q6054" t="s">
        <v>32</v>
      </c>
      <c r="R6054" t="s">
        <v>21</v>
      </c>
      <c r="S6054" t="s">
        <v>17</v>
      </c>
      <c r="T6054" t="s">
        <v>13310</v>
      </c>
      <c r="U6054" s="1">
        <v>45592</v>
      </c>
      <c r="V6054">
        <v>157</v>
      </c>
      <c r="W6054" t="str">
        <f t="shared" si="141"/>
        <v>150-179</v>
      </c>
    </row>
    <row r="6055" spans="1:23" x14ac:dyDescent="0.25">
      <c r="A6055" t="s">
        <v>6304</v>
      </c>
      <c r="B6055">
        <v>548558723</v>
      </c>
      <c r="C6055">
        <v>2173789458</v>
      </c>
      <c r="D6055" s="1">
        <v>45648</v>
      </c>
      <c r="E6055">
        <v>99238</v>
      </c>
      <c r="F6055">
        <v>97110</v>
      </c>
      <c r="G6055" t="s">
        <v>3508</v>
      </c>
      <c r="H6055" s="34">
        <v>52295</v>
      </c>
      <c r="I6055" s="7">
        <v>37652</v>
      </c>
      <c r="J6055" s="7">
        <v>32236.839999999997</v>
      </c>
      <c r="K6055" s="7">
        <v>2403</v>
      </c>
      <c r="L6055" s="7">
        <v>3012.16</v>
      </c>
      <c r="M6055" s="5">
        <v>0.08</v>
      </c>
      <c r="N6055" t="s">
        <v>24</v>
      </c>
      <c r="O6055" t="s">
        <v>30</v>
      </c>
      <c r="P6055" t="s">
        <v>55</v>
      </c>
      <c r="Q6055" t="s">
        <v>19</v>
      </c>
      <c r="R6055" t="s">
        <v>43</v>
      </c>
      <c r="S6055" t="s">
        <v>17</v>
      </c>
      <c r="T6055" t="s">
        <v>13312</v>
      </c>
      <c r="U6055" s="1">
        <v>45678</v>
      </c>
      <c r="V6055">
        <v>30</v>
      </c>
      <c r="W6055" t="str">
        <f t="shared" si="141"/>
        <v>30-59</v>
      </c>
    </row>
    <row r="6056" spans="1:23" x14ac:dyDescent="0.25">
      <c r="A6056" t="s">
        <v>6305</v>
      </c>
      <c r="B6056">
        <v>936406919</v>
      </c>
      <c r="C6056">
        <v>3440834934</v>
      </c>
      <c r="D6056" s="1">
        <v>45575</v>
      </c>
      <c r="E6056">
        <v>99215</v>
      </c>
      <c r="F6056">
        <v>99292</v>
      </c>
      <c r="G6056" t="s">
        <v>3548</v>
      </c>
      <c r="H6056" s="34">
        <v>59809</v>
      </c>
      <c r="I6056" s="7">
        <v>44857</v>
      </c>
      <c r="J6056" s="7">
        <v>26517.45</v>
      </c>
      <c r="K6056" s="7">
        <v>11611</v>
      </c>
      <c r="L6056" s="7">
        <v>6728.55</v>
      </c>
      <c r="M6056" s="5">
        <v>0.15</v>
      </c>
      <c r="N6056" t="s">
        <v>1139</v>
      </c>
      <c r="O6056" t="s">
        <v>27</v>
      </c>
      <c r="P6056" t="s">
        <v>58</v>
      </c>
      <c r="Q6056" t="s">
        <v>19</v>
      </c>
      <c r="R6056" t="s">
        <v>26</v>
      </c>
      <c r="S6056" t="s">
        <v>17</v>
      </c>
      <c r="T6056" t="s">
        <v>13312</v>
      </c>
      <c r="U6056" s="1">
        <v>45645</v>
      </c>
      <c r="V6056">
        <v>70</v>
      </c>
      <c r="W6056" t="str">
        <f t="shared" si="141"/>
        <v>60-89</v>
      </c>
    </row>
    <row r="6057" spans="1:23" x14ac:dyDescent="0.25">
      <c r="A6057" t="s">
        <v>6306</v>
      </c>
      <c r="B6057">
        <v>1616594146</v>
      </c>
      <c r="C6057">
        <v>4989730623</v>
      </c>
      <c r="D6057" s="1">
        <v>45622</v>
      </c>
      <c r="E6057">
        <v>99214</v>
      </c>
      <c r="F6057">
        <v>99213</v>
      </c>
      <c r="G6057" t="s">
        <v>99</v>
      </c>
      <c r="H6057" s="34">
        <v>61269</v>
      </c>
      <c r="I6057" s="7">
        <v>39825</v>
      </c>
      <c r="J6057" s="7">
        <v>35046</v>
      </c>
      <c r="K6057" s="7">
        <v>0</v>
      </c>
      <c r="L6057" s="7">
        <v>4779</v>
      </c>
      <c r="M6057" s="5">
        <v>0.12</v>
      </c>
      <c r="N6057" t="s">
        <v>46</v>
      </c>
      <c r="O6057" t="s">
        <v>17</v>
      </c>
      <c r="P6057" t="s">
        <v>35</v>
      </c>
      <c r="Q6057" t="s">
        <v>32</v>
      </c>
      <c r="R6057" t="s">
        <v>27</v>
      </c>
      <c r="S6057" t="s">
        <v>27</v>
      </c>
      <c r="T6057" t="s">
        <v>13312</v>
      </c>
      <c r="U6057" s="1">
        <v>45652</v>
      </c>
      <c r="V6057">
        <v>30</v>
      </c>
      <c r="W6057" t="str">
        <f t="shared" si="141"/>
        <v>30-59</v>
      </c>
    </row>
    <row r="6058" spans="1:23" x14ac:dyDescent="0.25">
      <c r="A6058" t="s">
        <v>6307</v>
      </c>
      <c r="B6058">
        <v>9501788801</v>
      </c>
      <c r="C6058">
        <v>3039565192</v>
      </c>
      <c r="D6058" s="1">
        <v>45860</v>
      </c>
      <c r="E6058">
        <v>99238</v>
      </c>
      <c r="F6058">
        <v>99281</v>
      </c>
      <c r="G6058" t="s">
        <v>3371</v>
      </c>
      <c r="H6058" s="34">
        <v>33800</v>
      </c>
      <c r="I6058" s="7">
        <v>21970</v>
      </c>
      <c r="J6058" s="7">
        <v>17363.599999999999</v>
      </c>
      <c r="K6058" s="7">
        <v>1970</v>
      </c>
      <c r="L6058" s="7">
        <v>2636.4</v>
      </c>
      <c r="M6058" s="5">
        <v>0.12</v>
      </c>
      <c r="N6058" t="s">
        <v>46</v>
      </c>
      <c r="O6058" t="s">
        <v>30</v>
      </c>
      <c r="P6058" t="s">
        <v>3149</v>
      </c>
      <c r="Q6058" t="s">
        <v>19</v>
      </c>
      <c r="R6058" t="s">
        <v>43</v>
      </c>
      <c r="S6058" t="s">
        <v>21</v>
      </c>
      <c r="T6058" t="s">
        <v>13311</v>
      </c>
      <c r="U6058" s="1">
        <v>45904</v>
      </c>
      <c r="V6058">
        <v>44</v>
      </c>
      <c r="W6058" t="str">
        <f t="shared" si="141"/>
        <v>30-59</v>
      </c>
    </row>
    <row r="6059" spans="1:23" x14ac:dyDescent="0.25">
      <c r="A6059" t="s">
        <v>6308</v>
      </c>
      <c r="B6059">
        <v>8865330710</v>
      </c>
      <c r="C6059">
        <v>6823865987</v>
      </c>
      <c r="D6059" s="1">
        <v>45402</v>
      </c>
      <c r="E6059">
        <v>99221</v>
      </c>
      <c r="F6059">
        <v>99214</v>
      </c>
      <c r="G6059" t="s">
        <v>96</v>
      </c>
      <c r="H6059" s="34">
        <v>79039</v>
      </c>
      <c r="I6059" s="7">
        <v>67183</v>
      </c>
      <c r="J6059" s="7">
        <v>65839.34</v>
      </c>
      <c r="K6059" s="7">
        <v>0</v>
      </c>
      <c r="L6059" s="7">
        <v>1343.66</v>
      </c>
      <c r="M6059" s="5">
        <v>0.02</v>
      </c>
      <c r="N6059" t="s">
        <v>16</v>
      </c>
      <c r="O6059" t="s">
        <v>17</v>
      </c>
      <c r="P6059" t="s">
        <v>97</v>
      </c>
      <c r="Q6059" t="s">
        <v>19</v>
      </c>
      <c r="R6059" t="s">
        <v>43</v>
      </c>
      <c r="S6059" t="s">
        <v>17</v>
      </c>
      <c r="T6059" t="s">
        <v>13312</v>
      </c>
      <c r="U6059" s="1">
        <v>45564</v>
      </c>
      <c r="V6059">
        <v>162</v>
      </c>
      <c r="W6059" t="str">
        <f t="shared" si="141"/>
        <v>150-179</v>
      </c>
    </row>
    <row r="6060" spans="1:23" x14ac:dyDescent="0.25">
      <c r="A6060" t="s">
        <v>6309</v>
      </c>
      <c r="B6060">
        <v>2205409171</v>
      </c>
      <c r="C6060">
        <v>3994653680</v>
      </c>
      <c r="D6060" s="1">
        <v>45889</v>
      </c>
      <c r="E6060">
        <v>99222</v>
      </c>
      <c r="F6060">
        <v>99213</v>
      </c>
      <c r="G6060" t="s">
        <v>77</v>
      </c>
      <c r="H6060" s="34">
        <v>52515</v>
      </c>
      <c r="I6060" s="7">
        <v>39386</v>
      </c>
      <c r="J6060" s="7">
        <v>18919.099999999999</v>
      </c>
      <c r="K6060" s="7">
        <v>14559</v>
      </c>
      <c r="L6060" s="7">
        <v>5907.9</v>
      </c>
      <c r="M6060" s="5">
        <v>0.15</v>
      </c>
      <c r="N6060" t="s">
        <v>1139</v>
      </c>
      <c r="O6060" t="s">
        <v>27</v>
      </c>
      <c r="P6060" t="s">
        <v>3149</v>
      </c>
      <c r="Q6060" t="s">
        <v>32</v>
      </c>
      <c r="R6060" t="s">
        <v>38</v>
      </c>
      <c r="S6060" t="s">
        <v>27</v>
      </c>
      <c r="T6060" t="s">
        <v>13312</v>
      </c>
      <c r="U6060" s="1">
        <v>46022</v>
      </c>
      <c r="V6060">
        <v>133</v>
      </c>
      <c r="W6060" t="str">
        <f t="shared" si="141"/>
        <v>120-149</v>
      </c>
    </row>
    <row r="6061" spans="1:23" x14ac:dyDescent="0.25">
      <c r="A6061" t="s">
        <v>6310</v>
      </c>
      <c r="B6061">
        <v>5144825118</v>
      </c>
      <c r="C6061">
        <v>3074480042</v>
      </c>
      <c r="D6061" s="1">
        <v>45336</v>
      </c>
      <c r="E6061">
        <v>99223</v>
      </c>
      <c r="F6061">
        <v>99203</v>
      </c>
      <c r="G6061" t="s">
        <v>3256</v>
      </c>
      <c r="H6061" s="34">
        <v>25672</v>
      </c>
      <c r="I6061" s="7">
        <v>19254</v>
      </c>
      <c r="J6061" s="7">
        <v>14763.9</v>
      </c>
      <c r="K6061" s="7">
        <v>1602</v>
      </c>
      <c r="L6061" s="7">
        <v>2888.1</v>
      </c>
      <c r="M6061" s="5">
        <v>0.15</v>
      </c>
      <c r="N6061" t="s">
        <v>1139</v>
      </c>
      <c r="O6061" t="s">
        <v>30</v>
      </c>
      <c r="P6061" t="s">
        <v>3147</v>
      </c>
      <c r="Q6061" t="s">
        <v>19</v>
      </c>
      <c r="R6061" t="s">
        <v>38</v>
      </c>
      <c r="S6061" t="s">
        <v>27</v>
      </c>
      <c r="T6061" t="s">
        <v>13311</v>
      </c>
      <c r="U6061" s="1">
        <v>45398</v>
      </c>
      <c r="V6061">
        <v>62</v>
      </c>
      <c r="W6061" t="str">
        <f t="shared" si="141"/>
        <v>60-89</v>
      </c>
    </row>
    <row r="6062" spans="1:23" x14ac:dyDescent="0.25">
      <c r="A6062" t="s">
        <v>6311</v>
      </c>
      <c r="B6062">
        <v>3877706808</v>
      </c>
      <c r="C6062">
        <v>3025287845</v>
      </c>
      <c r="D6062" s="1">
        <v>45736</v>
      </c>
      <c r="E6062">
        <v>99222</v>
      </c>
      <c r="F6062">
        <v>99284</v>
      </c>
      <c r="G6062" t="s">
        <v>45</v>
      </c>
      <c r="H6062" s="34">
        <v>92914</v>
      </c>
      <c r="I6062" s="7">
        <v>76189</v>
      </c>
      <c r="J6062" s="7">
        <v>62474.98</v>
      </c>
      <c r="K6062" s="7">
        <v>0</v>
      </c>
      <c r="L6062" s="7">
        <v>13714.02</v>
      </c>
      <c r="M6062" s="5">
        <v>0.18</v>
      </c>
      <c r="N6062" t="s">
        <v>3141</v>
      </c>
      <c r="O6062" t="s">
        <v>17</v>
      </c>
      <c r="P6062" t="s">
        <v>31</v>
      </c>
      <c r="Q6062" t="s">
        <v>32</v>
      </c>
      <c r="R6062" t="s">
        <v>43</v>
      </c>
      <c r="S6062" t="s">
        <v>21</v>
      </c>
      <c r="T6062" t="s">
        <v>13310</v>
      </c>
      <c r="U6062" s="1">
        <v>45826</v>
      </c>
      <c r="V6062">
        <v>90</v>
      </c>
      <c r="W6062" t="str">
        <f t="shared" si="141"/>
        <v>90-119</v>
      </c>
    </row>
    <row r="6063" spans="1:23" x14ac:dyDescent="0.25">
      <c r="A6063" t="s">
        <v>6312</v>
      </c>
      <c r="B6063">
        <v>9775465332</v>
      </c>
      <c r="C6063">
        <v>6475530561</v>
      </c>
      <c r="D6063" s="1">
        <v>45420</v>
      </c>
      <c r="E6063">
        <v>99221</v>
      </c>
      <c r="F6063">
        <v>99213</v>
      </c>
      <c r="G6063" t="s">
        <v>3419</v>
      </c>
      <c r="H6063" s="34">
        <v>92421</v>
      </c>
      <c r="I6063" s="7">
        <v>73937</v>
      </c>
      <c r="J6063" s="7">
        <v>56001.82</v>
      </c>
      <c r="K6063" s="7">
        <v>7584</v>
      </c>
      <c r="L6063" s="7">
        <v>10351.18</v>
      </c>
      <c r="M6063" s="5">
        <v>0.14000000000000001</v>
      </c>
      <c r="N6063" t="s">
        <v>1135</v>
      </c>
      <c r="O6063" t="s">
        <v>30</v>
      </c>
      <c r="P6063" t="s">
        <v>18</v>
      </c>
      <c r="Q6063" t="s">
        <v>19</v>
      </c>
      <c r="R6063" t="s">
        <v>27</v>
      </c>
      <c r="S6063" t="s">
        <v>21</v>
      </c>
      <c r="T6063" t="s">
        <v>13310</v>
      </c>
      <c r="U6063" s="1">
        <v>45578</v>
      </c>
      <c r="V6063">
        <v>158</v>
      </c>
      <c r="W6063" t="str">
        <f t="shared" si="141"/>
        <v>150-179</v>
      </c>
    </row>
    <row r="6064" spans="1:23" x14ac:dyDescent="0.25">
      <c r="A6064" t="s">
        <v>6313</v>
      </c>
      <c r="B6064">
        <v>7653869171</v>
      </c>
      <c r="C6064">
        <v>7698913443</v>
      </c>
      <c r="D6064" s="1">
        <v>45838</v>
      </c>
      <c r="E6064">
        <v>99233</v>
      </c>
      <c r="F6064">
        <v>99284</v>
      </c>
      <c r="G6064" t="s">
        <v>3253</v>
      </c>
      <c r="H6064" s="34">
        <v>45842</v>
      </c>
      <c r="I6064" s="7">
        <v>29797</v>
      </c>
      <c r="J6064" s="7">
        <v>24043.360000000001</v>
      </c>
      <c r="K6064" s="7">
        <v>2178</v>
      </c>
      <c r="L6064" s="7">
        <v>3575.64</v>
      </c>
      <c r="M6064" s="5">
        <v>0.12</v>
      </c>
      <c r="N6064" t="s">
        <v>46</v>
      </c>
      <c r="O6064" t="s">
        <v>30</v>
      </c>
      <c r="P6064" t="s">
        <v>18</v>
      </c>
      <c r="Q6064" t="s">
        <v>32</v>
      </c>
      <c r="R6064" t="s">
        <v>20</v>
      </c>
      <c r="S6064" t="s">
        <v>17</v>
      </c>
      <c r="T6064" t="s">
        <v>13311</v>
      </c>
      <c r="U6064" s="1">
        <v>45961</v>
      </c>
      <c r="V6064">
        <v>123</v>
      </c>
      <c r="W6064" t="str">
        <f t="shared" si="141"/>
        <v>120-149</v>
      </c>
    </row>
    <row r="6065" spans="1:23" x14ac:dyDescent="0.25">
      <c r="A6065" t="s">
        <v>6314</v>
      </c>
      <c r="B6065">
        <v>3919811739</v>
      </c>
      <c r="C6065">
        <v>1159046195</v>
      </c>
      <c r="D6065" s="1">
        <v>45604</v>
      </c>
      <c r="E6065">
        <v>99231</v>
      </c>
      <c r="F6065">
        <v>85025</v>
      </c>
      <c r="G6065" t="s">
        <v>187</v>
      </c>
      <c r="H6065" s="34">
        <v>26595</v>
      </c>
      <c r="I6065" s="7">
        <v>22606</v>
      </c>
      <c r="J6065" s="7">
        <v>20913.88</v>
      </c>
      <c r="K6065" s="7">
        <v>1240</v>
      </c>
      <c r="L6065" s="7">
        <v>452.12</v>
      </c>
      <c r="M6065" s="5">
        <v>0.02</v>
      </c>
      <c r="N6065" t="s">
        <v>16</v>
      </c>
      <c r="O6065" t="s">
        <v>30</v>
      </c>
      <c r="P6065" t="s">
        <v>3148</v>
      </c>
      <c r="Q6065" t="s">
        <v>32</v>
      </c>
      <c r="R6065" t="s">
        <v>20</v>
      </c>
      <c r="S6065" t="s">
        <v>17</v>
      </c>
      <c r="T6065" t="s">
        <v>13311</v>
      </c>
      <c r="U6065" s="1">
        <v>45673</v>
      </c>
      <c r="V6065">
        <v>69</v>
      </c>
      <c r="W6065" t="str">
        <f t="shared" si="141"/>
        <v>60-89</v>
      </c>
    </row>
    <row r="6066" spans="1:23" x14ac:dyDescent="0.25">
      <c r="A6066" t="s">
        <v>6315</v>
      </c>
      <c r="B6066">
        <v>5541338733</v>
      </c>
      <c r="C6066">
        <v>2935275703</v>
      </c>
      <c r="D6066" s="1">
        <v>45534</v>
      </c>
      <c r="E6066">
        <v>99215</v>
      </c>
      <c r="F6066">
        <v>80053</v>
      </c>
      <c r="G6066" t="s">
        <v>99</v>
      </c>
      <c r="H6066" s="34">
        <v>51645</v>
      </c>
      <c r="I6066" s="7">
        <v>43898</v>
      </c>
      <c r="J6066" s="7">
        <v>24520.04</v>
      </c>
      <c r="K6066" s="7">
        <v>18500</v>
      </c>
      <c r="L6066" s="7">
        <v>877.96</v>
      </c>
      <c r="M6066" s="5">
        <v>0.02</v>
      </c>
      <c r="N6066" t="s">
        <v>16</v>
      </c>
      <c r="O6066" t="s">
        <v>27</v>
      </c>
      <c r="P6066" t="s">
        <v>3146</v>
      </c>
      <c r="Q6066" t="s">
        <v>19</v>
      </c>
      <c r="R6066" t="s">
        <v>27</v>
      </c>
      <c r="S6066" t="s">
        <v>21</v>
      </c>
      <c r="T6066" t="s">
        <v>13310</v>
      </c>
      <c r="U6066" s="1">
        <v>45700</v>
      </c>
      <c r="V6066">
        <v>166</v>
      </c>
      <c r="W6066" t="str">
        <f t="shared" si="141"/>
        <v>150-179</v>
      </c>
    </row>
    <row r="6067" spans="1:23" x14ac:dyDescent="0.25">
      <c r="A6067" t="s">
        <v>6316</v>
      </c>
      <c r="B6067">
        <v>7797683176</v>
      </c>
      <c r="C6067">
        <v>7055510002</v>
      </c>
      <c r="D6067" s="1">
        <v>45499</v>
      </c>
      <c r="E6067">
        <v>99231</v>
      </c>
      <c r="F6067">
        <v>99213</v>
      </c>
      <c r="G6067" t="s">
        <v>495</v>
      </c>
      <c r="H6067" s="34">
        <v>92766</v>
      </c>
      <c r="I6067" s="7">
        <v>78851</v>
      </c>
      <c r="J6067" s="7">
        <v>71675.98</v>
      </c>
      <c r="K6067" s="7">
        <v>5598</v>
      </c>
      <c r="L6067" s="7">
        <v>1577.02</v>
      </c>
      <c r="M6067" s="5">
        <v>0.02</v>
      </c>
      <c r="N6067" t="s">
        <v>16</v>
      </c>
      <c r="O6067" t="s">
        <v>30</v>
      </c>
      <c r="P6067" t="s">
        <v>3147</v>
      </c>
      <c r="Q6067" t="s">
        <v>32</v>
      </c>
      <c r="R6067" t="s">
        <v>21</v>
      </c>
      <c r="S6067" t="s">
        <v>21</v>
      </c>
      <c r="T6067" t="s">
        <v>13312</v>
      </c>
      <c r="U6067" s="1">
        <v>45599</v>
      </c>
      <c r="V6067">
        <v>100</v>
      </c>
      <c r="W6067" t="str">
        <f t="shared" si="141"/>
        <v>90-119</v>
      </c>
    </row>
    <row r="6068" spans="1:23" x14ac:dyDescent="0.25">
      <c r="A6068" t="s">
        <v>6317</v>
      </c>
      <c r="B6068">
        <v>5082505118</v>
      </c>
      <c r="C6068">
        <v>152653923</v>
      </c>
      <c r="D6068" s="1">
        <v>45823</v>
      </c>
      <c r="E6068">
        <v>99215</v>
      </c>
      <c r="F6068">
        <v>99203</v>
      </c>
      <c r="G6068" t="s">
        <v>244</v>
      </c>
      <c r="H6068" s="34">
        <v>48374</v>
      </c>
      <c r="I6068" s="7">
        <v>39667</v>
      </c>
      <c r="J6068" s="7">
        <v>28733.94</v>
      </c>
      <c r="K6068" s="7">
        <v>3793</v>
      </c>
      <c r="L6068" s="7">
        <v>7140.06</v>
      </c>
      <c r="M6068" s="5">
        <v>0.18</v>
      </c>
      <c r="N6068" t="s">
        <v>3141</v>
      </c>
      <c r="O6068" t="s">
        <v>30</v>
      </c>
      <c r="P6068" t="s">
        <v>3148</v>
      </c>
      <c r="Q6068" t="s">
        <v>32</v>
      </c>
      <c r="R6068" t="s">
        <v>43</v>
      </c>
      <c r="S6068" t="s">
        <v>21</v>
      </c>
      <c r="T6068" t="s">
        <v>13312</v>
      </c>
      <c r="U6068" s="1">
        <v>45928</v>
      </c>
      <c r="V6068">
        <v>105</v>
      </c>
      <c r="W6068" t="str">
        <f t="shared" si="141"/>
        <v>90-119</v>
      </c>
    </row>
    <row r="6069" spans="1:23" x14ac:dyDescent="0.25">
      <c r="A6069" t="s">
        <v>6318</v>
      </c>
      <c r="B6069">
        <v>6794616563</v>
      </c>
      <c r="C6069">
        <v>5408984847</v>
      </c>
      <c r="D6069" s="1">
        <v>45611</v>
      </c>
      <c r="E6069">
        <v>99223</v>
      </c>
      <c r="F6069">
        <v>99215</v>
      </c>
      <c r="G6069" t="s">
        <v>3272</v>
      </c>
      <c r="H6069" s="34">
        <v>63978</v>
      </c>
      <c r="I6069" s="7">
        <v>51182</v>
      </c>
      <c r="J6069" s="7">
        <v>38721.519999999997</v>
      </c>
      <c r="K6069" s="7">
        <v>5295</v>
      </c>
      <c r="L6069" s="7">
        <v>7165.48</v>
      </c>
      <c r="M6069" s="5">
        <v>0.14000000000000001</v>
      </c>
      <c r="N6069" t="s">
        <v>1135</v>
      </c>
      <c r="O6069" t="s">
        <v>27</v>
      </c>
      <c r="P6069" t="s">
        <v>40</v>
      </c>
      <c r="Q6069" t="s">
        <v>19</v>
      </c>
      <c r="R6069" t="s">
        <v>21</v>
      </c>
      <c r="S6069" t="s">
        <v>21</v>
      </c>
      <c r="T6069" t="s">
        <v>13310</v>
      </c>
      <c r="U6069" s="1">
        <v>45784</v>
      </c>
      <c r="V6069">
        <v>173</v>
      </c>
      <c r="W6069" t="str">
        <f t="shared" si="141"/>
        <v>150-179</v>
      </c>
    </row>
    <row r="6070" spans="1:23" x14ac:dyDescent="0.25">
      <c r="A6070" t="s">
        <v>6319</v>
      </c>
      <c r="B6070">
        <v>8828083054</v>
      </c>
      <c r="C6070">
        <v>3309766337</v>
      </c>
      <c r="D6070" s="1">
        <v>45956</v>
      </c>
      <c r="E6070">
        <v>99223</v>
      </c>
      <c r="F6070">
        <v>71046</v>
      </c>
      <c r="G6070" t="s">
        <v>134</v>
      </c>
      <c r="H6070" s="34">
        <v>99814</v>
      </c>
      <c r="I6070" s="7">
        <v>84842</v>
      </c>
      <c r="J6070" s="7">
        <v>83145.16</v>
      </c>
      <c r="K6070" s="7">
        <v>0</v>
      </c>
      <c r="L6070" s="7">
        <v>1696.84</v>
      </c>
      <c r="M6070" s="5">
        <v>0.02</v>
      </c>
      <c r="N6070" t="s">
        <v>16</v>
      </c>
      <c r="O6070" t="s">
        <v>17</v>
      </c>
      <c r="P6070" t="s">
        <v>3148</v>
      </c>
      <c r="Q6070" t="s">
        <v>32</v>
      </c>
      <c r="R6070" t="s">
        <v>27</v>
      </c>
      <c r="S6070" t="s">
        <v>21</v>
      </c>
      <c r="T6070" t="s">
        <v>13311</v>
      </c>
      <c r="U6070" s="1">
        <v>46062</v>
      </c>
      <c r="V6070">
        <v>106</v>
      </c>
      <c r="W6070" t="str">
        <f t="shared" si="141"/>
        <v>90-119</v>
      </c>
    </row>
    <row r="6071" spans="1:23" x14ac:dyDescent="0.25">
      <c r="A6071" t="s">
        <v>6320</v>
      </c>
      <c r="B6071">
        <v>493313794</v>
      </c>
      <c r="C6071">
        <v>5112402924</v>
      </c>
      <c r="D6071" s="1">
        <v>45722</v>
      </c>
      <c r="E6071">
        <v>99232</v>
      </c>
      <c r="F6071">
        <v>99283</v>
      </c>
      <c r="G6071" t="s">
        <v>50</v>
      </c>
      <c r="H6071" s="34">
        <v>62957</v>
      </c>
      <c r="I6071" s="7">
        <v>53513</v>
      </c>
      <c r="J6071" s="7">
        <v>39970.74</v>
      </c>
      <c r="K6071" s="7">
        <v>12472</v>
      </c>
      <c r="L6071" s="7">
        <v>1070.26</v>
      </c>
      <c r="M6071" s="5">
        <v>0.02</v>
      </c>
      <c r="N6071" t="s">
        <v>16</v>
      </c>
      <c r="O6071" t="s">
        <v>27</v>
      </c>
      <c r="P6071" t="s">
        <v>58</v>
      </c>
      <c r="Q6071" t="s">
        <v>19</v>
      </c>
      <c r="R6071" t="s">
        <v>26</v>
      </c>
      <c r="S6071" t="s">
        <v>27</v>
      </c>
      <c r="T6071" t="s">
        <v>13310</v>
      </c>
      <c r="U6071" s="1">
        <v>45826</v>
      </c>
      <c r="V6071">
        <v>104</v>
      </c>
      <c r="W6071" t="str">
        <f t="shared" si="141"/>
        <v>90-119</v>
      </c>
    </row>
    <row r="6072" spans="1:23" x14ac:dyDescent="0.25">
      <c r="A6072" t="s">
        <v>6321</v>
      </c>
      <c r="B6072">
        <v>2985024549</v>
      </c>
      <c r="C6072">
        <v>5597216486</v>
      </c>
      <c r="D6072" s="1">
        <v>45844</v>
      </c>
      <c r="E6072">
        <v>99233</v>
      </c>
      <c r="F6072">
        <v>93000</v>
      </c>
      <c r="G6072" t="s">
        <v>270</v>
      </c>
      <c r="H6072" s="34">
        <v>43609</v>
      </c>
      <c r="I6072" s="7">
        <v>34887</v>
      </c>
      <c r="J6072" s="7">
        <v>26452.82</v>
      </c>
      <c r="K6072" s="7">
        <v>3550</v>
      </c>
      <c r="L6072" s="7">
        <v>4884.18</v>
      </c>
      <c r="M6072" s="5">
        <v>0.14000000000000001</v>
      </c>
      <c r="N6072" t="s">
        <v>1135</v>
      </c>
      <c r="O6072" t="s">
        <v>30</v>
      </c>
      <c r="P6072" t="s">
        <v>58</v>
      </c>
      <c r="Q6072" t="s">
        <v>19</v>
      </c>
      <c r="R6072" t="s">
        <v>27</v>
      </c>
      <c r="S6072" t="s">
        <v>27</v>
      </c>
      <c r="T6072" t="s">
        <v>13312</v>
      </c>
      <c r="U6072" s="1">
        <v>45923</v>
      </c>
      <c r="V6072">
        <v>79</v>
      </c>
      <c r="W6072" t="str">
        <f t="shared" si="141"/>
        <v>60-89</v>
      </c>
    </row>
    <row r="6073" spans="1:23" x14ac:dyDescent="0.25">
      <c r="A6073" t="s">
        <v>6322</v>
      </c>
      <c r="B6073">
        <v>2507156537</v>
      </c>
      <c r="C6073">
        <v>8667046012</v>
      </c>
      <c r="D6073" s="1">
        <v>45770</v>
      </c>
      <c r="E6073">
        <v>99233</v>
      </c>
      <c r="F6073">
        <v>99282</v>
      </c>
      <c r="G6073" t="s">
        <v>83</v>
      </c>
      <c r="H6073" s="34">
        <v>81014</v>
      </c>
      <c r="I6073" s="7">
        <v>66431</v>
      </c>
      <c r="J6073" s="7">
        <v>54473.42</v>
      </c>
      <c r="K6073" s="7">
        <v>0</v>
      </c>
      <c r="L6073" s="7">
        <v>11957.58</v>
      </c>
      <c r="M6073" s="5">
        <v>0.18</v>
      </c>
      <c r="N6073" t="s">
        <v>3141</v>
      </c>
      <c r="O6073" t="s">
        <v>17</v>
      </c>
      <c r="P6073" t="s">
        <v>3149</v>
      </c>
      <c r="Q6073" t="s">
        <v>32</v>
      </c>
      <c r="R6073" t="s">
        <v>26</v>
      </c>
      <c r="S6073" t="s">
        <v>27</v>
      </c>
      <c r="T6073" t="s">
        <v>13310</v>
      </c>
      <c r="U6073" s="1">
        <v>45823</v>
      </c>
      <c r="V6073">
        <v>53</v>
      </c>
      <c r="W6073" t="str">
        <f t="shared" si="141"/>
        <v>30-59</v>
      </c>
    </row>
    <row r="6074" spans="1:23" x14ac:dyDescent="0.25">
      <c r="A6074" t="s">
        <v>6323</v>
      </c>
      <c r="B6074">
        <v>2032947370</v>
      </c>
      <c r="C6074">
        <v>6098322522</v>
      </c>
      <c r="D6074" s="1">
        <v>45496</v>
      </c>
      <c r="E6074">
        <v>99221</v>
      </c>
      <c r="F6074">
        <v>80053</v>
      </c>
      <c r="G6074" t="s">
        <v>3244</v>
      </c>
      <c r="H6074" s="34">
        <v>43869</v>
      </c>
      <c r="I6074" s="7">
        <v>34218</v>
      </c>
      <c r="J6074" s="7">
        <v>23369.4</v>
      </c>
      <c r="K6074" s="7">
        <v>4005</v>
      </c>
      <c r="L6074" s="7">
        <v>6843.6</v>
      </c>
      <c r="M6074" s="5">
        <v>0.2</v>
      </c>
      <c r="N6074" t="s">
        <v>3140</v>
      </c>
      <c r="O6074" t="s">
        <v>30</v>
      </c>
      <c r="P6074" t="s">
        <v>3149</v>
      </c>
      <c r="Q6074" t="s">
        <v>32</v>
      </c>
      <c r="R6074" t="s">
        <v>26</v>
      </c>
      <c r="S6074" t="s">
        <v>17</v>
      </c>
      <c r="T6074" t="s">
        <v>13312</v>
      </c>
      <c r="U6074" s="1">
        <v>45580</v>
      </c>
      <c r="V6074">
        <v>84</v>
      </c>
      <c r="W6074" t="str">
        <f t="shared" si="141"/>
        <v>60-89</v>
      </c>
    </row>
    <row r="6075" spans="1:23" x14ac:dyDescent="0.25">
      <c r="A6075" t="s">
        <v>6324</v>
      </c>
      <c r="B6075">
        <v>8445393110</v>
      </c>
      <c r="C6075">
        <v>4863257734</v>
      </c>
      <c r="D6075" s="1">
        <v>45514</v>
      </c>
      <c r="E6075">
        <v>99213</v>
      </c>
      <c r="F6075">
        <v>99291</v>
      </c>
      <c r="G6075" t="s">
        <v>3410</v>
      </c>
      <c r="H6075" s="34">
        <v>67663</v>
      </c>
      <c r="I6075" s="7">
        <v>48717</v>
      </c>
      <c r="J6075" s="7">
        <v>40587.64</v>
      </c>
      <c r="K6075" s="7">
        <v>4232</v>
      </c>
      <c r="L6075" s="7">
        <v>3897.36</v>
      </c>
      <c r="M6075" s="5">
        <v>0.08</v>
      </c>
      <c r="N6075" t="s">
        <v>24</v>
      </c>
      <c r="O6075" t="s">
        <v>30</v>
      </c>
      <c r="P6075" t="s">
        <v>3149</v>
      </c>
      <c r="Q6075" t="s">
        <v>32</v>
      </c>
      <c r="R6075" t="s">
        <v>27</v>
      </c>
      <c r="S6075" t="s">
        <v>17</v>
      </c>
      <c r="T6075" t="s">
        <v>13312</v>
      </c>
      <c r="U6075" s="1">
        <v>45680</v>
      </c>
      <c r="V6075">
        <v>166</v>
      </c>
      <c r="W6075" t="str">
        <f t="shared" si="141"/>
        <v>150-179</v>
      </c>
    </row>
    <row r="6076" spans="1:23" x14ac:dyDescent="0.25">
      <c r="A6076" t="s">
        <v>6325</v>
      </c>
      <c r="B6076">
        <v>7730309920</v>
      </c>
      <c r="C6076">
        <v>2197146179</v>
      </c>
      <c r="D6076" s="1">
        <v>45818</v>
      </c>
      <c r="E6076">
        <v>99222</v>
      </c>
      <c r="F6076">
        <v>93000</v>
      </c>
      <c r="G6076" t="s">
        <v>182</v>
      </c>
      <c r="H6076" s="34">
        <v>92167</v>
      </c>
      <c r="I6076" s="7">
        <v>75577</v>
      </c>
      <c r="J6076" s="7">
        <v>52622.14</v>
      </c>
      <c r="K6076" s="7">
        <v>9351</v>
      </c>
      <c r="L6076" s="7">
        <v>13603.86</v>
      </c>
      <c r="M6076" s="5">
        <v>0.18</v>
      </c>
      <c r="N6076" t="s">
        <v>3141</v>
      </c>
      <c r="O6076" t="s">
        <v>27</v>
      </c>
      <c r="P6076" t="s">
        <v>3150</v>
      </c>
      <c r="Q6076" t="s">
        <v>19</v>
      </c>
      <c r="R6076" t="s">
        <v>43</v>
      </c>
      <c r="S6076" t="s">
        <v>17</v>
      </c>
      <c r="T6076" t="s">
        <v>13311</v>
      </c>
      <c r="U6076" s="1">
        <v>45850</v>
      </c>
      <c r="V6076">
        <v>32</v>
      </c>
      <c r="W6076" t="str">
        <f t="shared" si="141"/>
        <v>30-59</v>
      </c>
    </row>
    <row r="6077" spans="1:23" x14ac:dyDescent="0.25">
      <c r="A6077" t="s">
        <v>6326</v>
      </c>
      <c r="B6077">
        <v>3678264032</v>
      </c>
      <c r="C6077">
        <v>3222047366</v>
      </c>
      <c r="D6077" s="1">
        <v>45426</v>
      </c>
      <c r="E6077">
        <v>99215</v>
      </c>
      <c r="F6077">
        <v>99204</v>
      </c>
      <c r="G6077" t="s">
        <v>263</v>
      </c>
      <c r="H6077" s="34">
        <v>19473</v>
      </c>
      <c r="I6077" s="7">
        <v>16552</v>
      </c>
      <c r="J6077" s="7">
        <v>11737.96</v>
      </c>
      <c r="K6077" s="7">
        <v>4483</v>
      </c>
      <c r="L6077" s="7">
        <v>331.04</v>
      </c>
      <c r="M6077" s="5">
        <v>0.02</v>
      </c>
      <c r="N6077" t="s">
        <v>16</v>
      </c>
      <c r="O6077" t="s">
        <v>27</v>
      </c>
      <c r="P6077" t="s">
        <v>58</v>
      </c>
      <c r="Q6077" t="s">
        <v>32</v>
      </c>
      <c r="R6077" t="s">
        <v>26</v>
      </c>
      <c r="S6077" t="s">
        <v>27</v>
      </c>
      <c r="T6077" t="s">
        <v>13311</v>
      </c>
      <c r="U6077" s="1">
        <v>45488</v>
      </c>
      <c r="V6077">
        <v>62</v>
      </c>
      <c r="W6077" t="str">
        <f t="shared" si="141"/>
        <v>60-89</v>
      </c>
    </row>
    <row r="6078" spans="1:23" x14ac:dyDescent="0.25">
      <c r="A6078" t="s">
        <v>6327</v>
      </c>
      <c r="B6078">
        <v>9840254055</v>
      </c>
      <c r="C6078">
        <v>6428359637</v>
      </c>
      <c r="D6078" s="1">
        <v>45893</v>
      </c>
      <c r="E6078">
        <v>99221</v>
      </c>
      <c r="F6078">
        <v>99212</v>
      </c>
      <c r="G6078" t="s">
        <v>3716</v>
      </c>
      <c r="H6078" s="34">
        <v>62491</v>
      </c>
      <c r="I6078" s="7">
        <v>44994</v>
      </c>
      <c r="J6078" s="7">
        <v>38467.480000000003</v>
      </c>
      <c r="K6078" s="7">
        <v>2927</v>
      </c>
      <c r="L6078" s="7">
        <v>3599.52</v>
      </c>
      <c r="M6078" s="5">
        <v>0.08</v>
      </c>
      <c r="N6078" t="s">
        <v>24</v>
      </c>
      <c r="O6078" t="s">
        <v>30</v>
      </c>
      <c r="P6078" t="s">
        <v>58</v>
      </c>
      <c r="Q6078" t="s">
        <v>19</v>
      </c>
      <c r="R6078" t="s">
        <v>20</v>
      </c>
      <c r="S6078" t="s">
        <v>17</v>
      </c>
      <c r="T6078" t="s">
        <v>13311</v>
      </c>
      <c r="U6078" s="1">
        <v>45986</v>
      </c>
      <c r="V6078">
        <v>94</v>
      </c>
      <c r="W6078" t="str">
        <f t="shared" si="141"/>
        <v>90-119</v>
      </c>
    </row>
    <row r="6079" spans="1:23" x14ac:dyDescent="0.25">
      <c r="A6079" t="s">
        <v>6328</v>
      </c>
      <c r="B6079">
        <v>2269025193</v>
      </c>
      <c r="C6079">
        <v>7529937624</v>
      </c>
      <c r="D6079" s="1">
        <v>45622</v>
      </c>
      <c r="E6079">
        <v>99231</v>
      </c>
      <c r="F6079">
        <v>99213</v>
      </c>
      <c r="G6079" t="s">
        <v>3215</v>
      </c>
      <c r="H6079" s="34">
        <v>38994</v>
      </c>
      <c r="I6079" s="7">
        <v>28076</v>
      </c>
      <c r="J6079" s="7">
        <v>25829.919999999998</v>
      </c>
      <c r="K6079" s="7">
        <v>0</v>
      </c>
      <c r="L6079" s="7">
        <v>2246.08</v>
      </c>
      <c r="M6079" s="5">
        <v>0.08</v>
      </c>
      <c r="N6079" t="s">
        <v>24</v>
      </c>
      <c r="O6079" t="s">
        <v>17</v>
      </c>
      <c r="P6079" t="s">
        <v>3149</v>
      </c>
      <c r="Q6079" t="s">
        <v>32</v>
      </c>
      <c r="R6079" t="s">
        <v>27</v>
      </c>
      <c r="S6079" t="s">
        <v>21</v>
      </c>
      <c r="T6079" t="s">
        <v>13312</v>
      </c>
      <c r="U6079" s="1">
        <v>45714</v>
      </c>
      <c r="V6079">
        <v>92</v>
      </c>
      <c r="W6079" t="str">
        <f t="shared" si="141"/>
        <v>90-119</v>
      </c>
    </row>
    <row r="6080" spans="1:23" x14ac:dyDescent="0.25">
      <c r="A6080" t="s">
        <v>6329</v>
      </c>
      <c r="B6080">
        <v>3041326311</v>
      </c>
      <c r="C6080">
        <v>671916167</v>
      </c>
      <c r="D6080" s="1">
        <v>45512</v>
      </c>
      <c r="E6080">
        <v>99238</v>
      </c>
      <c r="F6080">
        <v>99211</v>
      </c>
      <c r="G6080" t="s">
        <v>122</v>
      </c>
      <c r="H6080" s="34">
        <v>57293</v>
      </c>
      <c r="I6080" s="7">
        <v>46980</v>
      </c>
      <c r="J6080" s="7">
        <v>33012.6</v>
      </c>
      <c r="K6080" s="7">
        <v>5511</v>
      </c>
      <c r="L6080" s="7">
        <v>8456.4</v>
      </c>
      <c r="M6080" s="5">
        <v>0.18</v>
      </c>
      <c r="N6080" t="s">
        <v>3141</v>
      </c>
      <c r="O6080" t="s">
        <v>27</v>
      </c>
      <c r="P6080" t="s">
        <v>25</v>
      </c>
      <c r="Q6080" t="s">
        <v>32</v>
      </c>
      <c r="R6080" t="s">
        <v>43</v>
      </c>
      <c r="S6080" t="s">
        <v>17</v>
      </c>
      <c r="T6080" t="s">
        <v>13311</v>
      </c>
      <c r="U6080" s="1">
        <v>45638</v>
      </c>
      <c r="V6080">
        <v>126</v>
      </c>
      <c r="W6080" t="str">
        <f t="shared" si="141"/>
        <v>120-149</v>
      </c>
    </row>
    <row r="6081" spans="1:23" x14ac:dyDescent="0.25">
      <c r="A6081" t="s">
        <v>6330</v>
      </c>
      <c r="B6081">
        <v>9064999697</v>
      </c>
      <c r="C6081">
        <v>1886726456</v>
      </c>
      <c r="D6081" s="1">
        <v>45783</v>
      </c>
      <c r="E6081">
        <v>99238</v>
      </c>
      <c r="F6081">
        <v>99291</v>
      </c>
      <c r="G6081" t="s">
        <v>270</v>
      </c>
      <c r="H6081" s="34">
        <v>49219</v>
      </c>
      <c r="I6081" s="7">
        <v>35438</v>
      </c>
      <c r="J6081" s="7">
        <v>28082.959999999999</v>
      </c>
      <c r="K6081" s="7">
        <v>4520</v>
      </c>
      <c r="L6081" s="7">
        <v>2835.04</v>
      </c>
      <c r="M6081" s="5">
        <v>0.08</v>
      </c>
      <c r="N6081" t="s">
        <v>24</v>
      </c>
      <c r="O6081" t="s">
        <v>30</v>
      </c>
      <c r="P6081" t="s">
        <v>3148</v>
      </c>
      <c r="Q6081" t="s">
        <v>32</v>
      </c>
      <c r="R6081" t="s">
        <v>38</v>
      </c>
      <c r="S6081" t="s">
        <v>21</v>
      </c>
      <c r="T6081" t="s">
        <v>13310</v>
      </c>
      <c r="U6081" s="1">
        <v>45961</v>
      </c>
      <c r="V6081">
        <v>178</v>
      </c>
      <c r="W6081" t="str">
        <f t="shared" si="141"/>
        <v>150-179</v>
      </c>
    </row>
    <row r="6082" spans="1:23" x14ac:dyDescent="0.25">
      <c r="A6082" t="s">
        <v>6331</v>
      </c>
      <c r="B6082">
        <v>6580207382</v>
      </c>
      <c r="C6082">
        <v>2277333636</v>
      </c>
      <c r="D6082" s="1">
        <v>45294</v>
      </c>
      <c r="E6082">
        <v>99221</v>
      </c>
      <c r="F6082">
        <v>99284</v>
      </c>
      <c r="G6082" t="s">
        <v>174</v>
      </c>
      <c r="H6082" s="34">
        <v>97499</v>
      </c>
      <c r="I6082" s="7">
        <v>76049</v>
      </c>
      <c r="J6082" s="7">
        <v>60839.199999999997</v>
      </c>
      <c r="K6082" s="7">
        <v>0</v>
      </c>
      <c r="L6082" s="7">
        <v>15209.8</v>
      </c>
      <c r="M6082" s="5">
        <v>0.2</v>
      </c>
      <c r="N6082" t="s">
        <v>3140</v>
      </c>
      <c r="O6082" t="s">
        <v>17</v>
      </c>
      <c r="P6082" t="s">
        <v>97</v>
      </c>
      <c r="Q6082" t="s">
        <v>19</v>
      </c>
      <c r="R6082" t="s">
        <v>20</v>
      </c>
      <c r="S6082" t="s">
        <v>17</v>
      </c>
      <c r="T6082" t="s">
        <v>13310</v>
      </c>
      <c r="U6082" s="1">
        <v>45444</v>
      </c>
      <c r="V6082">
        <v>150</v>
      </c>
      <c r="W6082" t="str">
        <f t="shared" si="141"/>
        <v>150-179</v>
      </c>
    </row>
    <row r="6083" spans="1:23" x14ac:dyDescent="0.25">
      <c r="A6083" t="s">
        <v>6332</v>
      </c>
      <c r="B6083">
        <v>6980427491</v>
      </c>
      <c r="C6083">
        <v>2092131686</v>
      </c>
      <c r="D6083" s="1">
        <v>45703</v>
      </c>
      <c r="E6083">
        <v>99222</v>
      </c>
      <c r="F6083">
        <v>85025</v>
      </c>
      <c r="G6083" t="s">
        <v>3490</v>
      </c>
      <c r="H6083" s="34">
        <v>59759</v>
      </c>
      <c r="I6083" s="7">
        <v>47210</v>
      </c>
      <c r="J6083" s="7">
        <v>39656.400000000001</v>
      </c>
      <c r="K6083" s="7">
        <v>0</v>
      </c>
      <c r="L6083" s="7">
        <v>7553.6</v>
      </c>
      <c r="M6083" s="5">
        <v>0.16</v>
      </c>
      <c r="N6083" t="s">
        <v>1138</v>
      </c>
      <c r="O6083" t="s">
        <v>17</v>
      </c>
      <c r="P6083" t="s">
        <v>58</v>
      </c>
      <c r="Q6083" t="s">
        <v>32</v>
      </c>
      <c r="R6083" t="s">
        <v>43</v>
      </c>
      <c r="S6083" t="s">
        <v>27</v>
      </c>
      <c r="T6083" t="s">
        <v>13312</v>
      </c>
      <c r="U6083" s="1">
        <v>45860</v>
      </c>
      <c r="V6083">
        <v>157</v>
      </c>
      <c r="W6083" t="str">
        <f t="shared" ref="W6083:W6146" si="142">IF(V6083="","",IF(V6083&lt;30,"0-29",IF(V6083&lt;60,"30-59",IF(V6083&lt;90,"60-89",IF(V6083&lt;120,"90-119",IF(V6083&lt;150,"120-149",IF(V6083&lt;180,"150-179",IF(V6083&lt;210,"180-209",IF(V6083&lt;240,"210-239",IF(V6083&lt;270,"240-269",IF(V6083&lt;300,"270-299",IF(V6083&lt;330,"300-329",IF(V6083&lt;360,"330-359","360+")))))))))))))</f>
        <v>150-179</v>
      </c>
    </row>
    <row r="6084" spans="1:23" x14ac:dyDescent="0.25">
      <c r="A6084" t="s">
        <v>6333</v>
      </c>
      <c r="B6084">
        <v>2032441537</v>
      </c>
      <c r="C6084">
        <v>6466243647</v>
      </c>
      <c r="D6084" s="1">
        <v>45780</v>
      </c>
      <c r="E6084">
        <v>99233</v>
      </c>
      <c r="F6084">
        <v>97110</v>
      </c>
      <c r="G6084" t="s">
        <v>4314</v>
      </c>
      <c r="H6084" s="34">
        <v>60665</v>
      </c>
      <c r="I6084" s="7">
        <v>45499</v>
      </c>
      <c r="J6084" s="7">
        <v>35709.15</v>
      </c>
      <c r="K6084" s="7">
        <v>2965</v>
      </c>
      <c r="L6084" s="7">
        <v>6824.85</v>
      </c>
      <c r="M6084" s="5">
        <v>0.15</v>
      </c>
      <c r="N6084" t="s">
        <v>1139</v>
      </c>
      <c r="O6084" t="s">
        <v>30</v>
      </c>
      <c r="P6084" t="s">
        <v>18</v>
      </c>
      <c r="Q6084" t="s">
        <v>32</v>
      </c>
      <c r="R6084" t="s">
        <v>38</v>
      </c>
      <c r="S6084" t="s">
        <v>27</v>
      </c>
      <c r="T6084" t="s">
        <v>13312</v>
      </c>
      <c r="U6084" s="1">
        <v>45916</v>
      </c>
      <c r="V6084">
        <v>136</v>
      </c>
      <c r="W6084" t="str">
        <f t="shared" si="142"/>
        <v>120-149</v>
      </c>
    </row>
    <row r="6085" spans="1:23" x14ac:dyDescent="0.25">
      <c r="A6085" t="s">
        <v>6334</v>
      </c>
      <c r="B6085">
        <v>8896622690</v>
      </c>
      <c r="C6085">
        <v>295819358</v>
      </c>
      <c r="D6085" s="1">
        <v>45324</v>
      </c>
      <c r="E6085">
        <v>99232</v>
      </c>
      <c r="F6085">
        <v>99281</v>
      </c>
      <c r="G6085" t="s">
        <v>270</v>
      </c>
      <c r="H6085" s="34">
        <v>36480</v>
      </c>
      <c r="I6085" s="7">
        <v>23712</v>
      </c>
      <c r="J6085" s="7">
        <v>17978.560000000001</v>
      </c>
      <c r="K6085" s="7">
        <v>2888</v>
      </c>
      <c r="L6085" s="7">
        <v>2845.44</v>
      </c>
      <c r="M6085" s="5">
        <v>0.12</v>
      </c>
      <c r="N6085" t="s">
        <v>46</v>
      </c>
      <c r="O6085" t="s">
        <v>30</v>
      </c>
      <c r="P6085" t="s">
        <v>3147</v>
      </c>
      <c r="Q6085" t="s">
        <v>19</v>
      </c>
      <c r="R6085" t="s">
        <v>26</v>
      </c>
      <c r="S6085" t="s">
        <v>21</v>
      </c>
      <c r="T6085" t="s">
        <v>13312</v>
      </c>
      <c r="U6085" s="1">
        <v>45473</v>
      </c>
      <c r="V6085">
        <v>149</v>
      </c>
      <c r="W6085" t="str">
        <f t="shared" si="142"/>
        <v>120-149</v>
      </c>
    </row>
    <row r="6086" spans="1:23" x14ac:dyDescent="0.25">
      <c r="A6086" t="s">
        <v>6335</v>
      </c>
      <c r="B6086">
        <v>1378162196</v>
      </c>
      <c r="C6086">
        <v>2397499202</v>
      </c>
      <c r="D6086" s="1">
        <v>45798</v>
      </c>
      <c r="E6086">
        <v>99214</v>
      </c>
      <c r="F6086">
        <v>97110</v>
      </c>
      <c r="G6086" t="s">
        <v>182</v>
      </c>
      <c r="H6086" s="34">
        <v>43905</v>
      </c>
      <c r="I6086" s="7">
        <v>28538</v>
      </c>
      <c r="J6086" s="7">
        <v>17477.439999999999</v>
      </c>
      <c r="K6086" s="7">
        <v>7636</v>
      </c>
      <c r="L6086" s="7">
        <v>3424.56</v>
      </c>
      <c r="M6086" s="5">
        <v>0.12</v>
      </c>
      <c r="N6086" t="s">
        <v>46</v>
      </c>
      <c r="O6086" t="s">
        <v>27</v>
      </c>
      <c r="P6086" t="s">
        <v>3148</v>
      </c>
      <c r="Q6086" t="s">
        <v>19</v>
      </c>
      <c r="R6086" t="s">
        <v>27</v>
      </c>
      <c r="S6086" t="s">
        <v>21</v>
      </c>
      <c r="T6086" t="s">
        <v>13311</v>
      </c>
      <c r="U6086" s="1">
        <v>45876</v>
      </c>
      <c r="V6086">
        <v>78</v>
      </c>
      <c r="W6086" t="str">
        <f t="shared" si="142"/>
        <v>60-89</v>
      </c>
    </row>
    <row r="6087" spans="1:23" x14ac:dyDescent="0.25">
      <c r="A6087" t="s">
        <v>6336</v>
      </c>
      <c r="B6087">
        <v>1818833139</v>
      </c>
      <c r="C6087">
        <v>2803139076</v>
      </c>
      <c r="D6087" s="1">
        <v>45846</v>
      </c>
      <c r="E6087">
        <v>99232</v>
      </c>
      <c r="F6087">
        <v>99213</v>
      </c>
      <c r="G6087" t="s">
        <v>219</v>
      </c>
      <c r="H6087" s="34">
        <v>96317</v>
      </c>
      <c r="I6087" s="7">
        <v>69348</v>
      </c>
      <c r="J6087" s="7">
        <v>63800.160000000003</v>
      </c>
      <c r="K6087" s="7">
        <v>0</v>
      </c>
      <c r="L6087" s="7">
        <v>5547.84</v>
      </c>
      <c r="M6087" s="5">
        <v>0.08</v>
      </c>
      <c r="N6087" t="s">
        <v>24</v>
      </c>
      <c r="O6087" t="s">
        <v>17</v>
      </c>
      <c r="P6087" t="s">
        <v>3150</v>
      </c>
      <c r="Q6087" t="s">
        <v>19</v>
      </c>
      <c r="R6087" t="s">
        <v>20</v>
      </c>
      <c r="S6087" t="s">
        <v>17</v>
      </c>
      <c r="T6087" t="s">
        <v>13311</v>
      </c>
      <c r="U6087" s="1">
        <v>46022</v>
      </c>
      <c r="V6087">
        <v>176</v>
      </c>
      <c r="W6087" t="str">
        <f t="shared" si="142"/>
        <v>150-179</v>
      </c>
    </row>
    <row r="6088" spans="1:23" x14ac:dyDescent="0.25">
      <c r="A6088" t="s">
        <v>6337</v>
      </c>
      <c r="B6088">
        <v>9980861624</v>
      </c>
      <c r="C6088">
        <v>8940963360</v>
      </c>
      <c r="D6088" s="1">
        <v>45481</v>
      </c>
      <c r="E6088">
        <v>99222</v>
      </c>
      <c r="F6088">
        <v>99281</v>
      </c>
      <c r="G6088" t="s">
        <v>415</v>
      </c>
      <c r="H6088" s="34">
        <v>72320</v>
      </c>
      <c r="I6088" s="7">
        <v>52070</v>
      </c>
      <c r="J6088" s="7">
        <v>36178.400000000001</v>
      </c>
      <c r="K6088" s="7">
        <v>11726</v>
      </c>
      <c r="L6088" s="7">
        <v>4165.6000000000004</v>
      </c>
      <c r="M6088" s="5">
        <v>0.08</v>
      </c>
      <c r="N6088" t="s">
        <v>24</v>
      </c>
      <c r="O6088" t="s">
        <v>27</v>
      </c>
      <c r="P6088" t="s">
        <v>3149</v>
      </c>
      <c r="Q6088" t="s">
        <v>32</v>
      </c>
      <c r="R6088" t="s">
        <v>27</v>
      </c>
      <c r="S6088" t="s">
        <v>21</v>
      </c>
      <c r="T6088" t="s">
        <v>13311</v>
      </c>
      <c r="U6088" s="1">
        <v>45513</v>
      </c>
      <c r="V6088">
        <v>32</v>
      </c>
      <c r="W6088" t="str">
        <f t="shared" si="142"/>
        <v>30-59</v>
      </c>
    </row>
    <row r="6089" spans="1:23" x14ac:dyDescent="0.25">
      <c r="A6089" t="s">
        <v>6338</v>
      </c>
      <c r="B6089">
        <v>509705148</v>
      </c>
      <c r="C6089">
        <v>7740193702</v>
      </c>
      <c r="D6089" s="1">
        <v>45389</v>
      </c>
      <c r="E6089">
        <v>99232</v>
      </c>
      <c r="F6089">
        <v>99284</v>
      </c>
      <c r="G6089" t="s">
        <v>3365</v>
      </c>
      <c r="H6089" s="34">
        <v>32253</v>
      </c>
      <c r="I6089" s="7">
        <v>25480</v>
      </c>
      <c r="J6089" s="7">
        <v>21403.200000000001</v>
      </c>
      <c r="K6089" s="7">
        <v>0</v>
      </c>
      <c r="L6089" s="7">
        <v>4076.8</v>
      </c>
      <c r="M6089" s="5">
        <v>0.16</v>
      </c>
      <c r="N6089" t="s">
        <v>1138</v>
      </c>
      <c r="O6089" t="s">
        <v>17</v>
      </c>
      <c r="P6089" t="s">
        <v>35</v>
      </c>
      <c r="Q6089" t="s">
        <v>19</v>
      </c>
      <c r="R6089" t="s">
        <v>21</v>
      </c>
      <c r="S6089" t="s">
        <v>17</v>
      </c>
      <c r="T6089" t="s">
        <v>13312</v>
      </c>
      <c r="U6089" s="1">
        <v>45514</v>
      </c>
      <c r="V6089">
        <v>125</v>
      </c>
      <c r="W6089" t="str">
        <f t="shared" si="142"/>
        <v>120-149</v>
      </c>
    </row>
    <row r="6090" spans="1:23" x14ac:dyDescent="0.25">
      <c r="A6090" t="s">
        <v>6339</v>
      </c>
      <c r="B6090">
        <v>8424652886</v>
      </c>
      <c r="C6090">
        <v>8570484845</v>
      </c>
      <c r="D6090" s="1">
        <v>45522</v>
      </c>
      <c r="E6090">
        <v>99233</v>
      </c>
      <c r="F6090">
        <v>99291</v>
      </c>
      <c r="G6090" t="s">
        <v>3225</v>
      </c>
      <c r="H6090" s="34">
        <v>92621</v>
      </c>
      <c r="I6090" s="7">
        <v>73171</v>
      </c>
      <c r="J6090" s="7">
        <v>61463.64</v>
      </c>
      <c r="K6090" s="7">
        <v>0</v>
      </c>
      <c r="L6090" s="7">
        <v>11707.36</v>
      </c>
      <c r="M6090" s="5">
        <v>0.16</v>
      </c>
      <c r="N6090" t="s">
        <v>1138</v>
      </c>
      <c r="O6090" t="s">
        <v>17</v>
      </c>
      <c r="P6090" t="s">
        <v>25</v>
      </c>
      <c r="Q6090" t="s">
        <v>32</v>
      </c>
      <c r="R6090" t="s">
        <v>27</v>
      </c>
      <c r="S6090" t="s">
        <v>21</v>
      </c>
      <c r="T6090" t="s">
        <v>13312</v>
      </c>
      <c r="U6090" s="1">
        <v>45654</v>
      </c>
      <c r="V6090">
        <v>132</v>
      </c>
      <c r="W6090" t="str">
        <f t="shared" si="142"/>
        <v>120-149</v>
      </c>
    </row>
    <row r="6091" spans="1:23" x14ac:dyDescent="0.25">
      <c r="A6091" t="s">
        <v>6340</v>
      </c>
      <c r="B6091">
        <v>7415033635</v>
      </c>
      <c r="C6091">
        <v>7735172262</v>
      </c>
      <c r="D6091" s="1">
        <v>45444</v>
      </c>
      <c r="E6091">
        <v>99233</v>
      </c>
      <c r="F6091">
        <v>99202</v>
      </c>
      <c r="G6091" t="s">
        <v>347</v>
      </c>
      <c r="H6091" s="34">
        <v>72880</v>
      </c>
      <c r="I6091" s="7">
        <v>61948</v>
      </c>
      <c r="J6091" s="7">
        <v>38645.040000000001</v>
      </c>
      <c r="K6091" s="7">
        <v>22064</v>
      </c>
      <c r="L6091" s="7">
        <v>1238.96</v>
      </c>
      <c r="M6091" s="5">
        <v>0.02</v>
      </c>
      <c r="N6091" t="s">
        <v>16</v>
      </c>
      <c r="O6091" t="s">
        <v>27</v>
      </c>
      <c r="P6091" t="s">
        <v>25</v>
      </c>
      <c r="Q6091" t="s">
        <v>19</v>
      </c>
      <c r="R6091" t="s">
        <v>21</v>
      </c>
      <c r="S6091" t="s">
        <v>27</v>
      </c>
      <c r="T6091" t="s">
        <v>13311</v>
      </c>
      <c r="U6091" s="1">
        <v>45488</v>
      </c>
      <c r="V6091">
        <v>44</v>
      </c>
      <c r="W6091" t="str">
        <f t="shared" si="142"/>
        <v>30-59</v>
      </c>
    </row>
    <row r="6092" spans="1:23" x14ac:dyDescent="0.25">
      <c r="A6092" t="s">
        <v>6341</v>
      </c>
      <c r="B6092">
        <v>6281789159</v>
      </c>
      <c r="C6092">
        <v>1544841251</v>
      </c>
      <c r="D6092" s="1">
        <v>45675</v>
      </c>
      <c r="E6092">
        <v>99213</v>
      </c>
      <c r="F6092">
        <v>80053</v>
      </c>
      <c r="G6092" t="s">
        <v>87</v>
      </c>
      <c r="H6092" s="34">
        <v>95243</v>
      </c>
      <c r="I6092" s="7">
        <v>71432</v>
      </c>
      <c r="J6092" s="7">
        <v>60717.2</v>
      </c>
      <c r="K6092" s="7">
        <v>0</v>
      </c>
      <c r="L6092" s="7">
        <v>10714.8</v>
      </c>
      <c r="M6092" s="5">
        <v>0.15</v>
      </c>
      <c r="N6092" t="s">
        <v>1139</v>
      </c>
      <c r="O6092" t="s">
        <v>17</v>
      </c>
      <c r="P6092" t="s">
        <v>3148</v>
      </c>
      <c r="Q6092" t="s">
        <v>19</v>
      </c>
      <c r="R6092" t="s">
        <v>26</v>
      </c>
      <c r="S6092" t="s">
        <v>27</v>
      </c>
      <c r="T6092" t="s">
        <v>13312</v>
      </c>
      <c r="U6092" s="1">
        <v>45753</v>
      </c>
      <c r="V6092">
        <v>78</v>
      </c>
      <c r="W6092" t="str">
        <f t="shared" si="142"/>
        <v>60-89</v>
      </c>
    </row>
    <row r="6093" spans="1:23" x14ac:dyDescent="0.25">
      <c r="A6093" t="s">
        <v>6342</v>
      </c>
      <c r="B6093">
        <v>825071522</v>
      </c>
      <c r="C6093">
        <v>5843008034</v>
      </c>
      <c r="D6093" s="1">
        <v>45359</v>
      </c>
      <c r="E6093">
        <v>99231</v>
      </c>
      <c r="F6093">
        <v>99292</v>
      </c>
      <c r="G6093" t="s">
        <v>318</v>
      </c>
      <c r="H6093" s="34">
        <v>93084</v>
      </c>
      <c r="I6093" s="7">
        <v>73536</v>
      </c>
      <c r="J6093" s="7">
        <v>54338.239999999998</v>
      </c>
      <c r="K6093" s="7">
        <v>7432</v>
      </c>
      <c r="L6093" s="7">
        <v>11765.76</v>
      </c>
      <c r="M6093" s="5">
        <v>0.16</v>
      </c>
      <c r="N6093" t="s">
        <v>1138</v>
      </c>
      <c r="O6093" t="s">
        <v>30</v>
      </c>
      <c r="P6093" t="s">
        <v>97</v>
      </c>
      <c r="Q6093" t="s">
        <v>19</v>
      </c>
      <c r="R6093" t="s">
        <v>20</v>
      </c>
      <c r="S6093" t="s">
        <v>17</v>
      </c>
      <c r="T6093" t="s">
        <v>13311</v>
      </c>
      <c r="U6093" s="1">
        <v>45474</v>
      </c>
      <c r="V6093">
        <v>115</v>
      </c>
      <c r="W6093" t="str">
        <f t="shared" si="142"/>
        <v>90-119</v>
      </c>
    </row>
    <row r="6094" spans="1:23" x14ac:dyDescent="0.25">
      <c r="A6094" t="s">
        <v>6343</v>
      </c>
      <c r="B6094">
        <v>5763453788</v>
      </c>
      <c r="C6094">
        <v>1970676762</v>
      </c>
      <c r="D6094" s="1">
        <v>45776</v>
      </c>
      <c r="E6094">
        <v>99214</v>
      </c>
      <c r="F6094">
        <v>99203</v>
      </c>
      <c r="G6094" t="s">
        <v>166</v>
      </c>
      <c r="H6094" s="34">
        <v>56197</v>
      </c>
      <c r="I6094" s="7">
        <v>43834</v>
      </c>
      <c r="J6094" s="7">
        <v>32847.199999999997</v>
      </c>
      <c r="K6094" s="7">
        <v>2220</v>
      </c>
      <c r="L6094" s="7">
        <v>8766.7999999999993</v>
      </c>
      <c r="M6094" s="5">
        <v>0.2</v>
      </c>
      <c r="N6094" t="s">
        <v>3140</v>
      </c>
      <c r="O6094" t="s">
        <v>30</v>
      </c>
      <c r="P6094" t="s">
        <v>3147</v>
      </c>
      <c r="Q6094" t="s">
        <v>32</v>
      </c>
      <c r="R6094" t="s">
        <v>21</v>
      </c>
      <c r="S6094" t="s">
        <v>17</v>
      </c>
      <c r="T6094" t="s">
        <v>13312</v>
      </c>
      <c r="U6094" s="1">
        <v>45903</v>
      </c>
      <c r="V6094">
        <v>127</v>
      </c>
      <c r="W6094" t="str">
        <f t="shared" si="142"/>
        <v>120-149</v>
      </c>
    </row>
    <row r="6095" spans="1:23" x14ac:dyDescent="0.25">
      <c r="A6095" t="s">
        <v>6344</v>
      </c>
      <c r="B6095">
        <v>584161911</v>
      </c>
      <c r="C6095">
        <v>4487334004</v>
      </c>
      <c r="D6095" s="1">
        <v>45763</v>
      </c>
      <c r="E6095">
        <v>99233</v>
      </c>
      <c r="F6095">
        <v>93000</v>
      </c>
      <c r="G6095" t="s">
        <v>3262</v>
      </c>
      <c r="H6095" s="34">
        <v>80147</v>
      </c>
      <c r="I6095" s="7">
        <v>60110</v>
      </c>
      <c r="J6095" s="7">
        <v>51093.5</v>
      </c>
      <c r="K6095" s="7">
        <v>0</v>
      </c>
      <c r="L6095" s="7">
        <v>9016.5</v>
      </c>
      <c r="M6095" s="5">
        <v>0.15</v>
      </c>
      <c r="N6095" t="s">
        <v>1139</v>
      </c>
      <c r="O6095" t="s">
        <v>17</v>
      </c>
      <c r="P6095" t="s">
        <v>3146</v>
      </c>
      <c r="Q6095" t="s">
        <v>19</v>
      </c>
      <c r="R6095" t="s">
        <v>26</v>
      </c>
      <c r="S6095" t="s">
        <v>21</v>
      </c>
      <c r="T6095" t="s">
        <v>13311</v>
      </c>
      <c r="U6095" s="1">
        <v>45856</v>
      </c>
      <c r="V6095">
        <v>93</v>
      </c>
      <c r="W6095" t="str">
        <f t="shared" si="142"/>
        <v>90-119</v>
      </c>
    </row>
    <row r="6096" spans="1:23" x14ac:dyDescent="0.25">
      <c r="A6096" t="s">
        <v>6345</v>
      </c>
      <c r="B6096">
        <v>7792886166</v>
      </c>
      <c r="C6096">
        <v>6281175183</v>
      </c>
      <c r="D6096" s="1">
        <v>45796</v>
      </c>
      <c r="E6096">
        <v>99231</v>
      </c>
      <c r="F6096">
        <v>99285</v>
      </c>
      <c r="G6096" t="s">
        <v>3301</v>
      </c>
      <c r="H6096" s="34">
        <v>38640</v>
      </c>
      <c r="I6096" s="7">
        <v>32844</v>
      </c>
      <c r="J6096" s="7">
        <v>27118.12</v>
      </c>
      <c r="K6096" s="7">
        <v>5069</v>
      </c>
      <c r="L6096" s="7">
        <v>656.88</v>
      </c>
      <c r="M6096" s="5">
        <v>0.02</v>
      </c>
      <c r="N6096" t="s">
        <v>16</v>
      </c>
      <c r="O6096" t="s">
        <v>30</v>
      </c>
      <c r="P6096" t="s">
        <v>31</v>
      </c>
      <c r="Q6096" t="s">
        <v>32</v>
      </c>
      <c r="R6096" t="s">
        <v>20</v>
      </c>
      <c r="S6096" t="s">
        <v>21</v>
      </c>
      <c r="T6096" t="s">
        <v>13310</v>
      </c>
      <c r="U6096" s="1">
        <v>45892</v>
      </c>
      <c r="V6096">
        <v>96</v>
      </c>
      <c r="W6096" t="str">
        <f t="shared" si="142"/>
        <v>90-119</v>
      </c>
    </row>
    <row r="6097" spans="1:23" x14ac:dyDescent="0.25">
      <c r="A6097" t="s">
        <v>6346</v>
      </c>
      <c r="B6097">
        <v>2978431762</v>
      </c>
      <c r="C6097">
        <v>3889383245</v>
      </c>
      <c r="D6097" s="1">
        <v>45545</v>
      </c>
      <c r="E6097">
        <v>99223</v>
      </c>
      <c r="F6097">
        <v>97110</v>
      </c>
      <c r="G6097" t="s">
        <v>99</v>
      </c>
      <c r="H6097" s="34">
        <v>36814</v>
      </c>
      <c r="I6097" s="7">
        <v>31292</v>
      </c>
      <c r="J6097" s="7">
        <v>30666.16</v>
      </c>
      <c r="K6097" s="7">
        <v>0</v>
      </c>
      <c r="L6097" s="7">
        <v>625.84</v>
      </c>
      <c r="M6097" s="5">
        <v>0.02</v>
      </c>
      <c r="N6097" t="s">
        <v>16</v>
      </c>
      <c r="O6097" t="s">
        <v>17</v>
      </c>
      <c r="P6097" t="s">
        <v>3146</v>
      </c>
      <c r="Q6097" t="s">
        <v>19</v>
      </c>
      <c r="R6097" t="s">
        <v>26</v>
      </c>
      <c r="S6097" t="s">
        <v>27</v>
      </c>
      <c r="T6097" t="s">
        <v>13310</v>
      </c>
      <c r="U6097" s="1">
        <v>45690</v>
      </c>
      <c r="V6097">
        <v>145</v>
      </c>
      <c r="W6097" t="str">
        <f t="shared" si="142"/>
        <v>120-149</v>
      </c>
    </row>
    <row r="6098" spans="1:23" x14ac:dyDescent="0.25">
      <c r="A6098" t="s">
        <v>6347</v>
      </c>
      <c r="B6098">
        <v>8003374067</v>
      </c>
      <c r="C6098">
        <v>5912888929</v>
      </c>
      <c r="D6098" s="1">
        <v>45754</v>
      </c>
      <c r="E6098">
        <v>99213</v>
      </c>
      <c r="F6098">
        <v>99211</v>
      </c>
      <c r="G6098" t="s">
        <v>110</v>
      </c>
      <c r="H6098" s="34">
        <v>61897</v>
      </c>
      <c r="I6098" s="7">
        <v>48280</v>
      </c>
      <c r="J6098" s="7">
        <v>19746</v>
      </c>
      <c r="K6098" s="7">
        <v>18878</v>
      </c>
      <c r="L6098" s="7">
        <v>9656</v>
      </c>
      <c r="M6098" s="5">
        <v>0.2</v>
      </c>
      <c r="N6098" t="s">
        <v>3140</v>
      </c>
      <c r="O6098" t="s">
        <v>27</v>
      </c>
      <c r="P6098" t="s">
        <v>3149</v>
      </c>
      <c r="Q6098" t="s">
        <v>32</v>
      </c>
      <c r="R6098" t="s">
        <v>21</v>
      </c>
      <c r="S6098" t="s">
        <v>27</v>
      </c>
      <c r="T6098" t="s">
        <v>13312</v>
      </c>
      <c r="U6098" s="1">
        <v>45873</v>
      </c>
      <c r="V6098">
        <v>119</v>
      </c>
      <c r="W6098" t="str">
        <f t="shared" si="142"/>
        <v>90-119</v>
      </c>
    </row>
    <row r="6099" spans="1:23" x14ac:dyDescent="0.25">
      <c r="A6099" t="s">
        <v>6348</v>
      </c>
      <c r="B6099">
        <v>7029100254</v>
      </c>
      <c r="C6099">
        <v>3248846898</v>
      </c>
      <c r="D6099" s="1">
        <v>45678</v>
      </c>
      <c r="E6099">
        <v>99222</v>
      </c>
      <c r="F6099">
        <v>97110</v>
      </c>
      <c r="G6099" t="s">
        <v>48</v>
      </c>
      <c r="H6099" s="34">
        <v>92356</v>
      </c>
      <c r="I6099" s="7">
        <v>66496</v>
      </c>
      <c r="J6099" s="7">
        <v>41753.32</v>
      </c>
      <c r="K6099" s="7">
        <v>19423</v>
      </c>
      <c r="L6099" s="7">
        <v>5319.68</v>
      </c>
      <c r="M6099" s="5">
        <v>0.08</v>
      </c>
      <c r="N6099" t="s">
        <v>24</v>
      </c>
      <c r="O6099" t="s">
        <v>27</v>
      </c>
      <c r="P6099" t="s">
        <v>3148</v>
      </c>
      <c r="Q6099" t="s">
        <v>19</v>
      </c>
      <c r="R6099" t="s">
        <v>38</v>
      </c>
      <c r="S6099" t="s">
        <v>17</v>
      </c>
      <c r="T6099" t="s">
        <v>13312</v>
      </c>
      <c r="U6099" s="1">
        <v>45751</v>
      </c>
      <c r="V6099">
        <v>73</v>
      </c>
      <c r="W6099" t="str">
        <f t="shared" si="142"/>
        <v>60-89</v>
      </c>
    </row>
    <row r="6100" spans="1:23" x14ac:dyDescent="0.25">
      <c r="A6100" t="s">
        <v>6349</v>
      </c>
      <c r="B6100">
        <v>2231357976</v>
      </c>
      <c r="C6100">
        <v>1703244414</v>
      </c>
      <c r="D6100" s="1">
        <v>45669</v>
      </c>
      <c r="E6100">
        <v>99238</v>
      </c>
      <c r="F6100">
        <v>99215</v>
      </c>
      <c r="G6100" t="s">
        <v>3754</v>
      </c>
      <c r="H6100" s="34">
        <v>76652</v>
      </c>
      <c r="I6100" s="7">
        <v>60555</v>
      </c>
      <c r="J6100" s="7">
        <v>46402.2</v>
      </c>
      <c r="K6100" s="7">
        <v>4464</v>
      </c>
      <c r="L6100" s="7">
        <v>9688.7999999999993</v>
      </c>
      <c r="M6100" s="5">
        <v>0.16</v>
      </c>
      <c r="N6100" t="s">
        <v>1138</v>
      </c>
      <c r="O6100" t="s">
        <v>30</v>
      </c>
      <c r="P6100" t="s">
        <v>97</v>
      </c>
      <c r="Q6100" t="s">
        <v>19</v>
      </c>
      <c r="R6100" t="s">
        <v>43</v>
      </c>
      <c r="S6100" t="s">
        <v>27</v>
      </c>
      <c r="T6100" t="s">
        <v>13311</v>
      </c>
      <c r="U6100" s="1">
        <v>45732</v>
      </c>
      <c r="V6100">
        <v>63</v>
      </c>
      <c r="W6100" t="str">
        <f t="shared" si="142"/>
        <v>60-89</v>
      </c>
    </row>
    <row r="6101" spans="1:23" x14ac:dyDescent="0.25">
      <c r="A6101" t="s">
        <v>6350</v>
      </c>
      <c r="B6101">
        <v>4645798822</v>
      </c>
      <c r="C6101">
        <v>7484512198</v>
      </c>
      <c r="D6101" s="1">
        <v>45856</v>
      </c>
      <c r="E6101">
        <v>99214</v>
      </c>
      <c r="F6101">
        <v>99292</v>
      </c>
      <c r="G6101" t="s">
        <v>3355</v>
      </c>
      <c r="H6101" s="34">
        <v>47280</v>
      </c>
      <c r="I6101" s="7">
        <v>40188</v>
      </c>
      <c r="J6101" s="7">
        <v>36492.239999999998</v>
      </c>
      <c r="K6101" s="7">
        <v>2892</v>
      </c>
      <c r="L6101" s="7">
        <v>803.76</v>
      </c>
      <c r="M6101" s="5">
        <v>0.02</v>
      </c>
      <c r="N6101" t="s">
        <v>16</v>
      </c>
      <c r="O6101" t="s">
        <v>30</v>
      </c>
      <c r="P6101" t="s">
        <v>3146</v>
      </c>
      <c r="Q6101" t="s">
        <v>19</v>
      </c>
      <c r="R6101" t="s">
        <v>38</v>
      </c>
      <c r="S6101" t="s">
        <v>21</v>
      </c>
      <c r="T6101" t="s">
        <v>13310</v>
      </c>
      <c r="U6101" s="1">
        <v>45918</v>
      </c>
      <c r="V6101">
        <v>62</v>
      </c>
      <c r="W6101" t="str">
        <f t="shared" si="142"/>
        <v>60-89</v>
      </c>
    </row>
    <row r="6102" spans="1:23" x14ac:dyDescent="0.25">
      <c r="A6102" t="s">
        <v>6351</v>
      </c>
      <c r="B6102">
        <v>841217465</v>
      </c>
      <c r="C6102">
        <v>6440374364</v>
      </c>
      <c r="D6102" s="1">
        <v>45358</v>
      </c>
      <c r="E6102">
        <v>99238</v>
      </c>
      <c r="F6102">
        <v>80053</v>
      </c>
      <c r="G6102" t="s">
        <v>3400</v>
      </c>
      <c r="H6102" s="34">
        <v>93151</v>
      </c>
      <c r="I6102" s="7">
        <v>69863</v>
      </c>
      <c r="J6102" s="7">
        <v>32940.550000000003</v>
      </c>
      <c r="K6102" s="7">
        <v>26443</v>
      </c>
      <c r="L6102" s="7">
        <v>10479.450000000001</v>
      </c>
      <c r="M6102" s="5">
        <v>0.15</v>
      </c>
      <c r="N6102" t="s">
        <v>1139</v>
      </c>
      <c r="O6102" t="s">
        <v>27</v>
      </c>
      <c r="P6102" t="s">
        <v>3150</v>
      </c>
      <c r="Q6102" t="s">
        <v>19</v>
      </c>
      <c r="R6102" t="s">
        <v>26</v>
      </c>
      <c r="S6102" t="s">
        <v>27</v>
      </c>
      <c r="T6102" t="s">
        <v>13310</v>
      </c>
      <c r="U6102" s="1">
        <v>45490</v>
      </c>
      <c r="V6102">
        <v>132</v>
      </c>
      <c r="W6102" t="str">
        <f t="shared" si="142"/>
        <v>120-149</v>
      </c>
    </row>
    <row r="6103" spans="1:23" x14ac:dyDescent="0.25">
      <c r="A6103" t="s">
        <v>6352</v>
      </c>
      <c r="B6103">
        <v>8333221633</v>
      </c>
      <c r="C6103">
        <v>1812155927</v>
      </c>
      <c r="D6103" s="1">
        <v>45487</v>
      </c>
      <c r="E6103">
        <v>99214</v>
      </c>
      <c r="F6103">
        <v>99292</v>
      </c>
      <c r="G6103" t="s">
        <v>3505</v>
      </c>
      <c r="H6103" s="34">
        <v>73138</v>
      </c>
      <c r="I6103" s="7">
        <v>62167</v>
      </c>
      <c r="J6103" s="7">
        <v>32939.660000000003</v>
      </c>
      <c r="K6103" s="7">
        <v>27984</v>
      </c>
      <c r="L6103" s="7">
        <v>1243.3399999999999</v>
      </c>
      <c r="M6103" s="5">
        <v>0.02</v>
      </c>
      <c r="N6103" t="s">
        <v>16</v>
      </c>
      <c r="O6103" t="s">
        <v>27</v>
      </c>
      <c r="P6103" t="s">
        <v>25</v>
      </c>
      <c r="Q6103" t="s">
        <v>32</v>
      </c>
      <c r="R6103" t="s">
        <v>20</v>
      </c>
      <c r="S6103" t="s">
        <v>27</v>
      </c>
      <c r="T6103" t="s">
        <v>13311</v>
      </c>
      <c r="U6103" s="1">
        <v>45577</v>
      </c>
      <c r="V6103">
        <v>90</v>
      </c>
      <c r="W6103" t="str">
        <f t="shared" si="142"/>
        <v>90-119</v>
      </c>
    </row>
    <row r="6104" spans="1:23" x14ac:dyDescent="0.25">
      <c r="A6104" t="s">
        <v>6353</v>
      </c>
      <c r="B6104">
        <v>5326719422</v>
      </c>
      <c r="C6104">
        <v>5795777857</v>
      </c>
      <c r="D6104" s="1">
        <v>45555</v>
      </c>
      <c r="E6104">
        <v>99223</v>
      </c>
      <c r="F6104">
        <v>99291</v>
      </c>
      <c r="G6104" t="s">
        <v>3531</v>
      </c>
      <c r="H6104" s="34">
        <v>70589</v>
      </c>
      <c r="I6104" s="7">
        <v>55059</v>
      </c>
      <c r="J6104" s="7">
        <v>44047.199999999997</v>
      </c>
      <c r="K6104" s="7">
        <v>0</v>
      </c>
      <c r="L6104" s="7">
        <v>11011.8</v>
      </c>
      <c r="M6104" s="5">
        <v>0.2</v>
      </c>
      <c r="N6104" t="s">
        <v>3140</v>
      </c>
      <c r="O6104" t="s">
        <v>17</v>
      </c>
      <c r="P6104" t="s">
        <v>3148</v>
      </c>
      <c r="Q6104" t="s">
        <v>32</v>
      </c>
      <c r="R6104" t="s">
        <v>27</v>
      </c>
      <c r="S6104" t="s">
        <v>27</v>
      </c>
      <c r="T6104" t="s">
        <v>13312</v>
      </c>
      <c r="U6104" s="1">
        <v>45635</v>
      </c>
      <c r="V6104">
        <v>80</v>
      </c>
      <c r="W6104" t="str">
        <f t="shared" si="142"/>
        <v>60-89</v>
      </c>
    </row>
    <row r="6105" spans="1:23" x14ac:dyDescent="0.25">
      <c r="A6105" t="s">
        <v>6354</v>
      </c>
      <c r="B6105">
        <v>9971308825</v>
      </c>
      <c r="C6105">
        <v>5351775693</v>
      </c>
      <c r="D6105" s="1">
        <v>45728</v>
      </c>
      <c r="E6105">
        <v>99223</v>
      </c>
      <c r="F6105">
        <v>81000</v>
      </c>
      <c r="G6105" t="s">
        <v>54</v>
      </c>
      <c r="H6105" s="34">
        <v>84387</v>
      </c>
      <c r="I6105" s="7">
        <v>54852</v>
      </c>
      <c r="J6105" s="7">
        <v>32115.759999999998</v>
      </c>
      <c r="K6105" s="7">
        <v>16154</v>
      </c>
      <c r="L6105" s="7">
        <v>6582.24</v>
      </c>
      <c r="M6105" s="5">
        <v>0.12</v>
      </c>
      <c r="N6105" t="s">
        <v>46</v>
      </c>
      <c r="O6105" t="s">
        <v>27</v>
      </c>
      <c r="P6105" t="s">
        <v>40</v>
      </c>
      <c r="Q6105" t="s">
        <v>32</v>
      </c>
      <c r="R6105" t="s">
        <v>38</v>
      </c>
      <c r="S6105" t="s">
        <v>17</v>
      </c>
      <c r="T6105" t="s">
        <v>13312</v>
      </c>
      <c r="U6105" s="1">
        <v>45787</v>
      </c>
      <c r="V6105">
        <v>59</v>
      </c>
      <c r="W6105" t="str">
        <f t="shared" si="142"/>
        <v>30-59</v>
      </c>
    </row>
    <row r="6106" spans="1:23" x14ac:dyDescent="0.25">
      <c r="A6106" t="s">
        <v>6355</v>
      </c>
      <c r="B6106">
        <v>214662943</v>
      </c>
      <c r="C6106">
        <v>7718228288</v>
      </c>
      <c r="D6106" s="1">
        <v>45622</v>
      </c>
      <c r="E6106">
        <v>99223</v>
      </c>
      <c r="F6106">
        <v>99214</v>
      </c>
      <c r="G6106" t="s">
        <v>237</v>
      </c>
      <c r="H6106" s="34">
        <v>45349</v>
      </c>
      <c r="I6106" s="7">
        <v>38547</v>
      </c>
      <c r="J6106" s="7">
        <v>34085.06</v>
      </c>
      <c r="K6106" s="7">
        <v>3691</v>
      </c>
      <c r="L6106" s="7">
        <v>770.94</v>
      </c>
      <c r="M6106" s="5">
        <v>0.02</v>
      </c>
      <c r="N6106" t="s">
        <v>16</v>
      </c>
      <c r="O6106" t="s">
        <v>30</v>
      </c>
      <c r="P6106" t="s">
        <v>3149</v>
      </c>
      <c r="Q6106" t="s">
        <v>19</v>
      </c>
      <c r="R6106" t="s">
        <v>43</v>
      </c>
      <c r="S6106" t="s">
        <v>27</v>
      </c>
      <c r="T6106" t="s">
        <v>13312</v>
      </c>
      <c r="U6106" s="1">
        <v>45731</v>
      </c>
      <c r="V6106">
        <v>109</v>
      </c>
      <c r="W6106" t="str">
        <f t="shared" si="142"/>
        <v>90-119</v>
      </c>
    </row>
    <row r="6107" spans="1:23" x14ac:dyDescent="0.25">
      <c r="A6107" t="s">
        <v>6356</v>
      </c>
      <c r="B6107">
        <v>7893003899</v>
      </c>
      <c r="C6107">
        <v>4870283806</v>
      </c>
      <c r="D6107" s="1">
        <v>45353</v>
      </c>
      <c r="E6107">
        <v>99231</v>
      </c>
      <c r="F6107">
        <v>99205</v>
      </c>
      <c r="G6107" t="s">
        <v>3669</v>
      </c>
      <c r="H6107" s="34">
        <v>79800</v>
      </c>
      <c r="I6107" s="7">
        <v>59850</v>
      </c>
      <c r="J6107" s="7">
        <v>46228.5</v>
      </c>
      <c r="K6107" s="7">
        <v>4644</v>
      </c>
      <c r="L6107" s="7">
        <v>8977.5</v>
      </c>
      <c r="M6107" s="5">
        <v>0.15</v>
      </c>
      <c r="N6107" t="s">
        <v>1139</v>
      </c>
      <c r="O6107" t="s">
        <v>30</v>
      </c>
      <c r="P6107" t="s">
        <v>55</v>
      </c>
      <c r="Q6107" t="s">
        <v>19</v>
      </c>
      <c r="R6107" t="s">
        <v>26</v>
      </c>
      <c r="S6107" t="s">
        <v>27</v>
      </c>
      <c r="T6107" t="s">
        <v>13310</v>
      </c>
      <c r="U6107" s="1">
        <v>45478</v>
      </c>
      <c r="V6107">
        <v>125</v>
      </c>
      <c r="W6107" t="str">
        <f t="shared" si="142"/>
        <v>120-149</v>
      </c>
    </row>
    <row r="6108" spans="1:23" x14ac:dyDescent="0.25">
      <c r="A6108" t="s">
        <v>6357</v>
      </c>
      <c r="B6108">
        <v>2037915337</v>
      </c>
      <c r="C6108">
        <v>4214838098</v>
      </c>
      <c r="D6108" s="1">
        <v>45689</v>
      </c>
      <c r="E6108">
        <v>99214</v>
      </c>
      <c r="F6108">
        <v>99292</v>
      </c>
      <c r="G6108" t="s">
        <v>248</v>
      </c>
      <c r="H6108" s="34">
        <v>37784</v>
      </c>
      <c r="I6108" s="7">
        <v>29849</v>
      </c>
      <c r="J6108" s="7">
        <v>25073.16</v>
      </c>
      <c r="K6108" s="7">
        <v>0</v>
      </c>
      <c r="L6108" s="7">
        <v>4775.84</v>
      </c>
      <c r="M6108" s="5">
        <v>0.16</v>
      </c>
      <c r="N6108" t="s">
        <v>1138</v>
      </c>
      <c r="O6108" t="s">
        <v>17</v>
      </c>
      <c r="P6108" t="s">
        <v>3146</v>
      </c>
      <c r="Q6108" t="s">
        <v>32</v>
      </c>
      <c r="R6108" t="s">
        <v>26</v>
      </c>
      <c r="S6108" t="s">
        <v>27</v>
      </c>
      <c r="T6108" t="s">
        <v>13310</v>
      </c>
      <c r="U6108" s="1">
        <v>45764</v>
      </c>
      <c r="V6108">
        <v>75</v>
      </c>
      <c r="W6108" t="str">
        <f t="shared" si="142"/>
        <v>60-89</v>
      </c>
    </row>
    <row r="6109" spans="1:23" x14ac:dyDescent="0.25">
      <c r="A6109" t="s">
        <v>6358</v>
      </c>
      <c r="B6109">
        <v>497578100</v>
      </c>
      <c r="C6109">
        <v>4796716871</v>
      </c>
      <c r="D6109" s="1">
        <v>45673</v>
      </c>
      <c r="E6109">
        <v>99222</v>
      </c>
      <c r="F6109">
        <v>99215</v>
      </c>
      <c r="G6109" t="s">
        <v>23</v>
      </c>
      <c r="H6109" s="34">
        <v>72585</v>
      </c>
      <c r="I6109" s="7">
        <v>59520</v>
      </c>
      <c r="J6109" s="7">
        <v>48806.400000000001</v>
      </c>
      <c r="K6109" s="7">
        <v>0</v>
      </c>
      <c r="L6109" s="7">
        <v>10713.6</v>
      </c>
      <c r="M6109" s="5">
        <v>0.18</v>
      </c>
      <c r="N6109" t="s">
        <v>3141</v>
      </c>
      <c r="O6109" t="s">
        <v>17</v>
      </c>
      <c r="P6109" t="s">
        <v>55</v>
      </c>
      <c r="Q6109" t="s">
        <v>19</v>
      </c>
      <c r="R6109" t="s">
        <v>26</v>
      </c>
      <c r="S6109" t="s">
        <v>17</v>
      </c>
      <c r="T6109" t="s">
        <v>13311</v>
      </c>
      <c r="U6109" s="1">
        <v>45745</v>
      </c>
      <c r="V6109">
        <v>72</v>
      </c>
      <c r="W6109" t="str">
        <f t="shared" si="142"/>
        <v>60-89</v>
      </c>
    </row>
    <row r="6110" spans="1:23" x14ac:dyDescent="0.25">
      <c r="A6110" t="s">
        <v>6359</v>
      </c>
      <c r="B6110">
        <v>8088851710</v>
      </c>
      <c r="C6110">
        <v>1882213798</v>
      </c>
      <c r="D6110" s="1">
        <v>45329</v>
      </c>
      <c r="E6110">
        <v>99232</v>
      </c>
      <c r="F6110">
        <v>90834</v>
      </c>
      <c r="G6110" t="s">
        <v>3170</v>
      </c>
      <c r="H6110" s="34">
        <v>71258</v>
      </c>
      <c r="I6110" s="7">
        <v>51306</v>
      </c>
      <c r="J6110" s="7">
        <v>43188.52</v>
      </c>
      <c r="K6110" s="7">
        <v>4013</v>
      </c>
      <c r="L6110" s="7">
        <v>4104.4799999999996</v>
      </c>
      <c r="M6110" s="5">
        <v>0.08</v>
      </c>
      <c r="N6110" t="s">
        <v>24</v>
      </c>
      <c r="O6110" t="s">
        <v>30</v>
      </c>
      <c r="P6110" t="s">
        <v>35</v>
      </c>
      <c r="Q6110" t="s">
        <v>32</v>
      </c>
      <c r="R6110" t="s">
        <v>38</v>
      </c>
      <c r="S6110" t="s">
        <v>21</v>
      </c>
      <c r="T6110" t="s">
        <v>13311</v>
      </c>
      <c r="U6110" s="1">
        <v>45491</v>
      </c>
      <c r="V6110">
        <v>162</v>
      </c>
      <c r="W6110" t="str">
        <f t="shared" si="142"/>
        <v>150-179</v>
      </c>
    </row>
    <row r="6111" spans="1:23" x14ac:dyDescent="0.25">
      <c r="A6111" t="s">
        <v>6360</v>
      </c>
      <c r="B6111">
        <v>1199031821</v>
      </c>
      <c r="C6111">
        <v>6782263223</v>
      </c>
      <c r="D6111" s="1">
        <v>45629</v>
      </c>
      <c r="E6111">
        <v>99223</v>
      </c>
      <c r="F6111">
        <v>99201</v>
      </c>
      <c r="G6111" t="s">
        <v>3531</v>
      </c>
      <c r="H6111" s="34">
        <v>72792</v>
      </c>
      <c r="I6111" s="7">
        <v>57506</v>
      </c>
      <c r="J6111" s="7">
        <v>48305.04</v>
      </c>
      <c r="K6111" s="7">
        <v>0</v>
      </c>
      <c r="L6111" s="7">
        <v>9200.9599999999991</v>
      </c>
      <c r="M6111" s="5">
        <v>0.16</v>
      </c>
      <c r="N6111" t="s">
        <v>1138</v>
      </c>
      <c r="O6111" t="s">
        <v>17</v>
      </c>
      <c r="P6111" t="s">
        <v>3147</v>
      </c>
      <c r="Q6111" t="s">
        <v>32</v>
      </c>
      <c r="R6111" t="s">
        <v>26</v>
      </c>
      <c r="S6111" t="s">
        <v>21</v>
      </c>
      <c r="T6111" t="s">
        <v>13310</v>
      </c>
      <c r="U6111" s="1">
        <v>45785</v>
      </c>
      <c r="V6111">
        <v>156</v>
      </c>
      <c r="W6111" t="str">
        <f t="shared" si="142"/>
        <v>150-179</v>
      </c>
    </row>
    <row r="6112" spans="1:23" x14ac:dyDescent="0.25">
      <c r="A6112" t="s">
        <v>6361</v>
      </c>
      <c r="B6112">
        <v>9907990840</v>
      </c>
      <c r="C6112">
        <v>8917836822</v>
      </c>
      <c r="D6112" s="1">
        <v>45347</v>
      </c>
      <c r="E6112">
        <v>99233</v>
      </c>
      <c r="F6112">
        <v>93000</v>
      </c>
      <c r="G6112" t="s">
        <v>174</v>
      </c>
      <c r="H6112" s="34">
        <v>8063</v>
      </c>
      <c r="I6112" s="7">
        <v>6289</v>
      </c>
      <c r="J6112" s="7">
        <v>4296.2</v>
      </c>
      <c r="K6112" s="7">
        <v>735</v>
      </c>
      <c r="L6112" s="7">
        <v>1257.8</v>
      </c>
      <c r="M6112" s="5">
        <v>0.2</v>
      </c>
      <c r="N6112" t="s">
        <v>3140</v>
      </c>
      <c r="O6112" t="s">
        <v>30</v>
      </c>
      <c r="P6112" t="s">
        <v>55</v>
      </c>
      <c r="Q6112" t="s">
        <v>32</v>
      </c>
      <c r="R6112" t="s">
        <v>43</v>
      </c>
      <c r="S6112" t="s">
        <v>17</v>
      </c>
      <c r="T6112" t="s">
        <v>13310</v>
      </c>
      <c r="U6112" s="1">
        <v>45502</v>
      </c>
      <c r="V6112">
        <v>155</v>
      </c>
      <c r="W6112" t="str">
        <f t="shared" si="142"/>
        <v>150-179</v>
      </c>
    </row>
    <row r="6113" spans="1:23" x14ac:dyDescent="0.25">
      <c r="A6113" t="s">
        <v>6362</v>
      </c>
      <c r="B6113">
        <v>7265478256</v>
      </c>
      <c r="C6113">
        <v>4335327703</v>
      </c>
      <c r="D6113" s="1">
        <v>45779</v>
      </c>
      <c r="E6113">
        <v>99221</v>
      </c>
      <c r="F6113">
        <v>99215</v>
      </c>
      <c r="G6113" t="s">
        <v>3391</v>
      </c>
      <c r="H6113" s="34">
        <v>43475</v>
      </c>
      <c r="I6113" s="7">
        <v>33911</v>
      </c>
      <c r="J6113" s="7">
        <v>27128.799999999999</v>
      </c>
      <c r="K6113" s="7">
        <v>0</v>
      </c>
      <c r="L6113" s="7">
        <v>6782.2</v>
      </c>
      <c r="M6113" s="5">
        <v>0.2</v>
      </c>
      <c r="N6113" t="s">
        <v>3140</v>
      </c>
      <c r="O6113" t="s">
        <v>17</v>
      </c>
      <c r="P6113" t="s">
        <v>3146</v>
      </c>
      <c r="Q6113" t="s">
        <v>32</v>
      </c>
      <c r="R6113" t="s">
        <v>38</v>
      </c>
      <c r="S6113" t="s">
        <v>17</v>
      </c>
      <c r="T6113" t="s">
        <v>13310</v>
      </c>
      <c r="U6113" s="1">
        <v>45912</v>
      </c>
      <c r="V6113">
        <v>133</v>
      </c>
      <c r="W6113" t="str">
        <f t="shared" si="142"/>
        <v>120-149</v>
      </c>
    </row>
    <row r="6114" spans="1:23" x14ac:dyDescent="0.25">
      <c r="A6114" t="s">
        <v>6363</v>
      </c>
      <c r="B6114">
        <v>7790260020</v>
      </c>
      <c r="C6114">
        <v>7795382672</v>
      </c>
      <c r="D6114" s="1">
        <v>45667</v>
      </c>
      <c r="E6114">
        <v>99222</v>
      </c>
      <c r="F6114">
        <v>81000</v>
      </c>
      <c r="G6114" t="s">
        <v>3262</v>
      </c>
      <c r="H6114" s="34">
        <v>89191</v>
      </c>
      <c r="I6114" s="7">
        <v>66893</v>
      </c>
      <c r="J6114" s="7">
        <v>56859.05</v>
      </c>
      <c r="K6114" s="7">
        <v>0</v>
      </c>
      <c r="L6114" s="7">
        <v>10033.950000000001</v>
      </c>
      <c r="M6114" s="5">
        <v>0.15</v>
      </c>
      <c r="N6114" t="s">
        <v>1139</v>
      </c>
      <c r="O6114" t="s">
        <v>17</v>
      </c>
      <c r="P6114" t="s">
        <v>3148</v>
      </c>
      <c r="Q6114" t="s">
        <v>19</v>
      </c>
      <c r="R6114" t="s">
        <v>20</v>
      </c>
      <c r="S6114" t="s">
        <v>27</v>
      </c>
      <c r="T6114" t="s">
        <v>13312</v>
      </c>
      <c r="U6114" s="1">
        <v>45774</v>
      </c>
      <c r="V6114">
        <v>107</v>
      </c>
      <c r="W6114" t="str">
        <f t="shared" si="142"/>
        <v>90-119</v>
      </c>
    </row>
    <row r="6115" spans="1:23" x14ac:dyDescent="0.25">
      <c r="A6115" t="s">
        <v>6364</v>
      </c>
      <c r="B6115">
        <v>8995248038</v>
      </c>
      <c r="C6115">
        <v>7947122539</v>
      </c>
      <c r="D6115" s="1">
        <v>45778</v>
      </c>
      <c r="E6115">
        <v>99231</v>
      </c>
      <c r="F6115">
        <v>99282</v>
      </c>
      <c r="G6115" t="s">
        <v>347</v>
      </c>
      <c r="H6115" s="34">
        <v>78399</v>
      </c>
      <c r="I6115" s="7">
        <v>64287</v>
      </c>
      <c r="J6115" s="7">
        <v>48943.34</v>
      </c>
      <c r="K6115" s="7">
        <v>3772</v>
      </c>
      <c r="L6115" s="7">
        <v>11571.66</v>
      </c>
      <c r="M6115" s="5">
        <v>0.18</v>
      </c>
      <c r="N6115" t="s">
        <v>3141</v>
      </c>
      <c r="O6115" t="s">
        <v>30</v>
      </c>
      <c r="P6115" t="s">
        <v>3148</v>
      </c>
      <c r="Q6115" t="s">
        <v>19</v>
      </c>
      <c r="R6115" t="s">
        <v>21</v>
      </c>
      <c r="S6115" t="s">
        <v>17</v>
      </c>
      <c r="T6115" t="s">
        <v>13311</v>
      </c>
      <c r="U6115" s="1">
        <v>45925</v>
      </c>
      <c r="V6115">
        <v>147</v>
      </c>
      <c r="W6115" t="str">
        <f t="shared" si="142"/>
        <v>120-149</v>
      </c>
    </row>
    <row r="6116" spans="1:23" x14ac:dyDescent="0.25">
      <c r="A6116" t="s">
        <v>6365</v>
      </c>
      <c r="B6116">
        <v>8717423351</v>
      </c>
      <c r="C6116">
        <v>146638797</v>
      </c>
      <c r="D6116" s="1">
        <v>45379</v>
      </c>
      <c r="E6116">
        <v>99214</v>
      </c>
      <c r="F6116">
        <v>99292</v>
      </c>
      <c r="G6116" t="s">
        <v>3183</v>
      </c>
      <c r="H6116" s="34">
        <v>47187</v>
      </c>
      <c r="I6116" s="7">
        <v>36806</v>
      </c>
      <c r="J6116" s="7">
        <v>29444.799999999999</v>
      </c>
      <c r="K6116" s="7">
        <v>0</v>
      </c>
      <c r="L6116" s="7">
        <v>7361.2</v>
      </c>
      <c r="M6116" s="5">
        <v>0.2</v>
      </c>
      <c r="N6116" t="s">
        <v>3140</v>
      </c>
      <c r="O6116" t="s">
        <v>17</v>
      </c>
      <c r="P6116" t="s">
        <v>3148</v>
      </c>
      <c r="Q6116" t="s">
        <v>19</v>
      </c>
      <c r="R6116" t="s">
        <v>27</v>
      </c>
      <c r="S6116" t="s">
        <v>27</v>
      </c>
      <c r="T6116" t="s">
        <v>13310</v>
      </c>
      <c r="U6116" s="1">
        <v>45441</v>
      </c>
      <c r="V6116">
        <v>62</v>
      </c>
      <c r="W6116" t="str">
        <f t="shared" si="142"/>
        <v>60-89</v>
      </c>
    </row>
    <row r="6117" spans="1:23" x14ac:dyDescent="0.25">
      <c r="A6117" t="s">
        <v>6366</v>
      </c>
      <c r="B6117">
        <v>7125051368</v>
      </c>
      <c r="C6117">
        <v>1951702369</v>
      </c>
      <c r="D6117" s="1">
        <v>45330</v>
      </c>
      <c r="E6117">
        <v>99231</v>
      </c>
      <c r="F6117">
        <v>80053</v>
      </c>
      <c r="G6117" t="s">
        <v>279</v>
      </c>
      <c r="H6117" s="34">
        <v>99205</v>
      </c>
      <c r="I6117" s="7">
        <v>71428</v>
      </c>
      <c r="J6117" s="7">
        <v>65713.759999999995</v>
      </c>
      <c r="K6117" s="7">
        <v>0</v>
      </c>
      <c r="L6117" s="7">
        <v>5714.24</v>
      </c>
      <c r="M6117" s="5">
        <v>0.08</v>
      </c>
      <c r="N6117" t="s">
        <v>24</v>
      </c>
      <c r="O6117" t="s">
        <v>17</v>
      </c>
      <c r="P6117" t="s">
        <v>31</v>
      </c>
      <c r="Q6117" t="s">
        <v>32</v>
      </c>
      <c r="R6117" t="s">
        <v>38</v>
      </c>
      <c r="S6117" t="s">
        <v>27</v>
      </c>
      <c r="T6117" t="s">
        <v>13312</v>
      </c>
      <c r="U6117" s="1">
        <v>45444</v>
      </c>
      <c r="V6117">
        <v>114</v>
      </c>
      <c r="W6117" t="str">
        <f t="shared" si="142"/>
        <v>90-119</v>
      </c>
    </row>
    <row r="6118" spans="1:23" x14ac:dyDescent="0.25">
      <c r="A6118" t="s">
        <v>6367</v>
      </c>
      <c r="B6118">
        <v>5619395030</v>
      </c>
      <c r="C6118">
        <v>3507724458</v>
      </c>
      <c r="D6118" s="1">
        <v>45450</v>
      </c>
      <c r="E6118">
        <v>99231</v>
      </c>
      <c r="F6118">
        <v>99281</v>
      </c>
      <c r="G6118" t="s">
        <v>3220</v>
      </c>
      <c r="H6118" s="34">
        <v>39423</v>
      </c>
      <c r="I6118" s="7">
        <v>29567</v>
      </c>
      <c r="J6118" s="7">
        <v>21221.95</v>
      </c>
      <c r="K6118" s="7">
        <v>3910</v>
      </c>
      <c r="L6118" s="7">
        <v>4435.05</v>
      </c>
      <c r="M6118" s="5">
        <v>0.15</v>
      </c>
      <c r="N6118" t="s">
        <v>1139</v>
      </c>
      <c r="O6118" t="s">
        <v>30</v>
      </c>
      <c r="P6118" t="s">
        <v>3146</v>
      </c>
      <c r="Q6118" t="s">
        <v>32</v>
      </c>
      <c r="R6118" t="s">
        <v>26</v>
      </c>
      <c r="S6118" t="s">
        <v>17</v>
      </c>
      <c r="T6118" t="s">
        <v>13311</v>
      </c>
      <c r="U6118" s="1">
        <v>45523</v>
      </c>
      <c r="V6118">
        <v>73</v>
      </c>
      <c r="W6118" t="str">
        <f t="shared" si="142"/>
        <v>60-89</v>
      </c>
    </row>
    <row r="6119" spans="1:23" x14ac:dyDescent="0.25">
      <c r="A6119" t="s">
        <v>6368</v>
      </c>
      <c r="B6119">
        <v>5517085512</v>
      </c>
      <c r="C6119">
        <v>1537385555</v>
      </c>
      <c r="D6119" s="1">
        <v>45716</v>
      </c>
      <c r="E6119">
        <v>99238</v>
      </c>
      <c r="F6119">
        <v>99201</v>
      </c>
      <c r="G6119" t="s">
        <v>445</v>
      </c>
      <c r="H6119" s="34">
        <v>53936</v>
      </c>
      <c r="I6119" s="7">
        <v>44228</v>
      </c>
      <c r="J6119" s="7">
        <v>36266.959999999999</v>
      </c>
      <c r="K6119" s="7">
        <v>0</v>
      </c>
      <c r="L6119" s="7">
        <v>7961.04</v>
      </c>
      <c r="M6119" s="5">
        <v>0.18</v>
      </c>
      <c r="N6119" t="s">
        <v>3141</v>
      </c>
      <c r="O6119" t="s">
        <v>17</v>
      </c>
      <c r="P6119" t="s">
        <v>55</v>
      </c>
      <c r="Q6119" t="s">
        <v>19</v>
      </c>
      <c r="R6119" t="s">
        <v>20</v>
      </c>
      <c r="S6119" t="s">
        <v>27</v>
      </c>
      <c r="T6119" t="s">
        <v>13311</v>
      </c>
      <c r="U6119" s="1">
        <v>45756</v>
      </c>
      <c r="V6119">
        <v>40</v>
      </c>
      <c r="W6119" t="str">
        <f t="shared" si="142"/>
        <v>30-59</v>
      </c>
    </row>
    <row r="6120" spans="1:23" x14ac:dyDescent="0.25">
      <c r="A6120" t="s">
        <v>6369</v>
      </c>
      <c r="B6120">
        <v>9268782398</v>
      </c>
      <c r="C6120">
        <v>8703882809</v>
      </c>
      <c r="D6120" s="1">
        <v>45298</v>
      </c>
      <c r="E6120">
        <v>99213</v>
      </c>
      <c r="F6120">
        <v>71046</v>
      </c>
      <c r="G6120" t="s">
        <v>3641</v>
      </c>
      <c r="H6120" s="34">
        <v>21240</v>
      </c>
      <c r="I6120" s="7">
        <v>16567</v>
      </c>
      <c r="J6120" s="7">
        <v>8886.6</v>
      </c>
      <c r="K6120" s="7">
        <v>4367</v>
      </c>
      <c r="L6120" s="7">
        <v>3313.4</v>
      </c>
      <c r="M6120" s="5">
        <v>0.2</v>
      </c>
      <c r="N6120" t="s">
        <v>3140</v>
      </c>
      <c r="O6120" t="s">
        <v>27</v>
      </c>
      <c r="P6120" t="s">
        <v>18</v>
      </c>
      <c r="Q6120" t="s">
        <v>32</v>
      </c>
      <c r="R6120" t="s">
        <v>26</v>
      </c>
      <c r="S6120" t="s">
        <v>27</v>
      </c>
      <c r="T6120" t="s">
        <v>13312</v>
      </c>
      <c r="U6120" s="1">
        <v>45442</v>
      </c>
      <c r="V6120">
        <v>144</v>
      </c>
      <c r="W6120" t="str">
        <f t="shared" si="142"/>
        <v>120-149</v>
      </c>
    </row>
    <row r="6121" spans="1:23" x14ac:dyDescent="0.25">
      <c r="A6121" t="s">
        <v>6370</v>
      </c>
      <c r="B6121">
        <v>6374483995</v>
      </c>
      <c r="C6121">
        <v>4953620867</v>
      </c>
      <c r="D6121" s="1">
        <v>45764</v>
      </c>
      <c r="E6121">
        <v>99222</v>
      </c>
      <c r="F6121">
        <v>99204</v>
      </c>
      <c r="G6121" t="s">
        <v>3316</v>
      </c>
      <c r="H6121" s="34">
        <v>47300</v>
      </c>
      <c r="I6121" s="7">
        <v>36894</v>
      </c>
      <c r="J6121" s="7">
        <v>15825.2</v>
      </c>
      <c r="K6121" s="7">
        <v>13690</v>
      </c>
      <c r="L6121" s="7">
        <v>7378.8</v>
      </c>
      <c r="M6121" s="5">
        <v>0.2</v>
      </c>
      <c r="N6121" t="s">
        <v>3140</v>
      </c>
      <c r="O6121" t="s">
        <v>27</v>
      </c>
      <c r="P6121" t="s">
        <v>3148</v>
      </c>
      <c r="Q6121" t="s">
        <v>19</v>
      </c>
      <c r="R6121" t="s">
        <v>38</v>
      </c>
      <c r="S6121" t="s">
        <v>17</v>
      </c>
      <c r="T6121" t="s">
        <v>13310</v>
      </c>
      <c r="U6121" s="1">
        <v>45904</v>
      </c>
      <c r="V6121">
        <v>140</v>
      </c>
      <c r="W6121" t="str">
        <f t="shared" si="142"/>
        <v>120-149</v>
      </c>
    </row>
    <row r="6122" spans="1:23" x14ac:dyDescent="0.25">
      <c r="A6122" t="s">
        <v>6371</v>
      </c>
      <c r="B6122">
        <v>3821849315</v>
      </c>
      <c r="C6122">
        <v>6084794002</v>
      </c>
      <c r="D6122" s="1">
        <v>45778</v>
      </c>
      <c r="E6122">
        <v>99231</v>
      </c>
      <c r="F6122">
        <v>99213</v>
      </c>
      <c r="G6122" t="s">
        <v>224</v>
      </c>
      <c r="H6122" s="34">
        <v>85789</v>
      </c>
      <c r="I6122" s="7">
        <v>55763</v>
      </c>
      <c r="J6122" s="7">
        <v>42588.44</v>
      </c>
      <c r="K6122" s="7">
        <v>6483</v>
      </c>
      <c r="L6122" s="7">
        <v>6691.56</v>
      </c>
      <c r="M6122" s="5">
        <v>0.12</v>
      </c>
      <c r="N6122" t="s">
        <v>46</v>
      </c>
      <c r="O6122" t="s">
        <v>27</v>
      </c>
      <c r="P6122" t="s">
        <v>35</v>
      </c>
      <c r="Q6122" t="s">
        <v>19</v>
      </c>
      <c r="R6122" t="s">
        <v>38</v>
      </c>
      <c r="S6122" t="s">
        <v>27</v>
      </c>
      <c r="T6122" t="s">
        <v>13310</v>
      </c>
      <c r="U6122" s="1">
        <v>45936</v>
      </c>
      <c r="V6122">
        <v>158</v>
      </c>
      <c r="W6122" t="str">
        <f t="shared" si="142"/>
        <v>150-179</v>
      </c>
    </row>
    <row r="6123" spans="1:23" x14ac:dyDescent="0.25">
      <c r="A6123" t="s">
        <v>6372</v>
      </c>
      <c r="B6123">
        <v>2322200357</v>
      </c>
      <c r="C6123">
        <v>7285452784</v>
      </c>
      <c r="D6123" s="1">
        <v>45672</v>
      </c>
      <c r="E6123">
        <v>99215</v>
      </c>
      <c r="F6123">
        <v>99292</v>
      </c>
      <c r="G6123" t="s">
        <v>42</v>
      </c>
      <c r="H6123" s="34">
        <v>78658</v>
      </c>
      <c r="I6123" s="7">
        <v>51128</v>
      </c>
      <c r="J6123" s="7">
        <v>40939.64</v>
      </c>
      <c r="K6123" s="7">
        <v>4053</v>
      </c>
      <c r="L6123" s="7">
        <v>6135.36</v>
      </c>
      <c r="M6123" s="5">
        <v>0.12</v>
      </c>
      <c r="N6123" t="s">
        <v>46</v>
      </c>
      <c r="O6123" t="s">
        <v>30</v>
      </c>
      <c r="P6123" t="s">
        <v>3147</v>
      </c>
      <c r="Q6123" t="s">
        <v>32</v>
      </c>
      <c r="R6123" t="s">
        <v>20</v>
      </c>
      <c r="S6123" t="s">
        <v>17</v>
      </c>
      <c r="T6123" t="s">
        <v>13312</v>
      </c>
      <c r="U6123" s="1">
        <v>45825</v>
      </c>
      <c r="V6123">
        <v>153</v>
      </c>
      <c r="W6123" t="str">
        <f t="shared" si="142"/>
        <v>150-179</v>
      </c>
    </row>
    <row r="6124" spans="1:23" x14ac:dyDescent="0.25">
      <c r="A6124" t="s">
        <v>6373</v>
      </c>
      <c r="B6124">
        <v>1528449789</v>
      </c>
      <c r="C6124">
        <v>2565016845</v>
      </c>
      <c r="D6124" s="1">
        <v>45676</v>
      </c>
      <c r="E6124">
        <v>99214</v>
      </c>
      <c r="F6124">
        <v>90834</v>
      </c>
      <c r="G6124" t="s">
        <v>3531</v>
      </c>
      <c r="H6124" s="34">
        <v>91092</v>
      </c>
      <c r="I6124" s="7">
        <v>71963</v>
      </c>
      <c r="J6124" s="7">
        <v>35204.92</v>
      </c>
      <c r="K6124" s="7">
        <v>25244</v>
      </c>
      <c r="L6124" s="7">
        <v>11514.08</v>
      </c>
      <c r="M6124" s="5">
        <v>0.16</v>
      </c>
      <c r="N6124" t="s">
        <v>1138</v>
      </c>
      <c r="O6124" t="s">
        <v>27</v>
      </c>
      <c r="P6124" t="s">
        <v>3148</v>
      </c>
      <c r="Q6124" t="s">
        <v>19</v>
      </c>
      <c r="R6124" t="s">
        <v>38</v>
      </c>
      <c r="S6124" t="s">
        <v>21</v>
      </c>
      <c r="T6124" t="s">
        <v>13311</v>
      </c>
      <c r="U6124" s="1">
        <v>45727</v>
      </c>
      <c r="V6124">
        <v>51</v>
      </c>
      <c r="W6124" t="str">
        <f t="shared" si="142"/>
        <v>30-59</v>
      </c>
    </row>
    <row r="6125" spans="1:23" x14ac:dyDescent="0.25">
      <c r="A6125" t="s">
        <v>6374</v>
      </c>
      <c r="B6125">
        <v>6160699112</v>
      </c>
      <c r="C6125">
        <v>1207466019</v>
      </c>
      <c r="D6125" s="1">
        <v>45586</v>
      </c>
      <c r="E6125">
        <v>99221</v>
      </c>
      <c r="F6125">
        <v>99213</v>
      </c>
      <c r="G6125" t="s">
        <v>152</v>
      </c>
      <c r="H6125" s="34">
        <v>89397</v>
      </c>
      <c r="I6125" s="7">
        <v>64366</v>
      </c>
      <c r="J6125" s="7">
        <v>59216.72</v>
      </c>
      <c r="K6125" s="7">
        <v>0</v>
      </c>
      <c r="L6125" s="7">
        <v>5149.28</v>
      </c>
      <c r="M6125" s="5">
        <v>0.08</v>
      </c>
      <c r="N6125" t="s">
        <v>24</v>
      </c>
      <c r="O6125" t="s">
        <v>17</v>
      </c>
      <c r="P6125" t="s">
        <v>58</v>
      </c>
      <c r="Q6125" t="s">
        <v>32</v>
      </c>
      <c r="R6125" t="s">
        <v>20</v>
      </c>
      <c r="S6125" t="s">
        <v>21</v>
      </c>
      <c r="T6125" t="s">
        <v>13310</v>
      </c>
      <c r="U6125" s="1">
        <v>45640</v>
      </c>
      <c r="V6125">
        <v>54</v>
      </c>
      <c r="W6125" t="str">
        <f t="shared" si="142"/>
        <v>30-59</v>
      </c>
    </row>
    <row r="6126" spans="1:23" x14ac:dyDescent="0.25">
      <c r="A6126" t="s">
        <v>6375</v>
      </c>
      <c r="B6126">
        <v>9224981128</v>
      </c>
      <c r="C6126">
        <v>2235897595</v>
      </c>
      <c r="D6126" s="1">
        <v>45502</v>
      </c>
      <c r="E6126">
        <v>99223</v>
      </c>
      <c r="F6126">
        <v>97110</v>
      </c>
      <c r="G6126" t="s">
        <v>116</v>
      </c>
      <c r="H6126" s="34">
        <v>63705</v>
      </c>
      <c r="I6126" s="7">
        <v>49690</v>
      </c>
      <c r="J6126" s="7">
        <v>39752</v>
      </c>
      <c r="K6126" s="7">
        <v>0</v>
      </c>
      <c r="L6126" s="7">
        <v>9938</v>
      </c>
      <c r="M6126" s="5">
        <v>0.2</v>
      </c>
      <c r="N6126" t="s">
        <v>3140</v>
      </c>
      <c r="O6126" t="s">
        <v>17</v>
      </c>
      <c r="P6126" t="s">
        <v>3148</v>
      </c>
      <c r="Q6126" t="s">
        <v>32</v>
      </c>
      <c r="R6126" t="s">
        <v>20</v>
      </c>
      <c r="S6126" t="s">
        <v>27</v>
      </c>
      <c r="T6126" t="s">
        <v>13310</v>
      </c>
      <c r="U6126" s="1">
        <v>45547</v>
      </c>
      <c r="V6126">
        <v>45</v>
      </c>
      <c r="W6126" t="str">
        <f t="shared" si="142"/>
        <v>30-59</v>
      </c>
    </row>
    <row r="6127" spans="1:23" x14ac:dyDescent="0.25">
      <c r="A6127" t="s">
        <v>6376</v>
      </c>
      <c r="B6127">
        <v>9595365298</v>
      </c>
      <c r="C6127">
        <v>6819754119</v>
      </c>
      <c r="D6127" s="1">
        <v>45839</v>
      </c>
      <c r="E6127">
        <v>99215</v>
      </c>
      <c r="F6127">
        <v>71046</v>
      </c>
      <c r="G6127" t="s">
        <v>118</v>
      </c>
      <c r="H6127" s="34">
        <v>16250</v>
      </c>
      <c r="I6127" s="7">
        <v>10563</v>
      </c>
      <c r="J6127" s="7">
        <v>8017.44</v>
      </c>
      <c r="K6127" s="7">
        <v>1278</v>
      </c>
      <c r="L6127" s="7">
        <v>1267.56</v>
      </c>
      <c r="M6127" s="5">
        <v>0.12</v>
      </c>
      <c r="N6127" t="s">
        <v>46</v>
      </c>
      <c r="O6127" t="s">
        <v>27</v>
      </c>
      <c r="P6127" t="s">
        <v>3147</v>
      </c>
      <c r="Q6127" t="s">
        <v>32</v>
      </c>
      <c r="R6127" t="s">
        <v>20</v>
      </c>
      <c r="S6127" t="s">
        <v>27</v>
      </c>
      <c r="T6127" t="s">
        <v>13311</v>
      </c>
      <c r="U6127" s="1">
        <v>45931</v>
      </c>
      <c r="V6127">
        <v>92</v>
      </c>
      <c r="W6127" t="str">
        <f t="shared" si="142"/>
        <v>90-119</v>
      </c>
    </row>
    <row r="6128" spans="1:23" x14ac:dyDescent="0.25">
      <c r="A6128" t="s">
        <v>6377</v>
      </c>
      <c r="B6128">
        <v>9617053976</v>
      </c>
      <c r="C6128">
        <v>7355012157</v>
      </c>
      <c r="D6128" s="1">
        <v>45886</v>
      </c>
      <c r="E6128">
        <v>99213</v>
      </c>
      <c r="F6128">
        <v>99204</v>
      </c>
      <c r="G6128" t="s">
        <v>134</v>
      </c>
      <c r="H6128" s="34">
        <v>71109</v>
      </c>
      <c r="I6128" s="7">
        <v>56887</v>
      </c>
      <c r="J6128" s="7">
        <v>32053.82</v>
      </c>
      <c r="K6128" s="7">
        <v>16869</v>
      </c>
      <c r="L6128" s="7">
        <v>7964.18</v>
      </c>
      <c r="M6128" s="5">
        <v>0.14000000000000001</v>
      </c>
      <c r="N6128" t="s">
        <v>1135</v>
      </c>
      <c r="O6128" t="s">
        <v>27</v>
      </c>
      <c r="P6128" t="s">
        <v>3148</v>
      </c>
      <c r="Q6128" t="s">
        <v>32</v>
      </c>
      <c r="R6128" t="s">
        <v>38</v>
      </c>
      <c r="S6128" t="s">
        <v>17</v>
      </c>
      <c r="T6128" t="s">
        <v>13312</v>
      </c>
      <c r="U6128" s="1">
        <v>45984</v>
      </c>
      <c r="V6128">
        <v>98</v>
      </c>
      <c r="W6128" t="str">
        <f t="shared" si="142"/>
        <v>90-119</v>
      </c>
    </row>
    <row r="6129" spans="1:23" x14ac:dyDescent="0.25">
      <c r="A6129" t="s">
        <v>6378</v>
      </c>
      <c r="B6129">
        <v>8508221617</v>
      </c>
      <c r="C6129">
        <v>7146814497</v>
      </c>
      <c r="D6129" s="1">
        <v>45611</v>
      </c>
      <c r="E6129">
        <v>99214</v>
      </c>
      <c r="F6129">
        <v>99204</v>
      </c>
      <c r="G6129" t="s">
        <v>159</v>
      </c>
      <c r="H6129" s="34">
        <v>59003</v>
      </c>
      <c r="I6129" s="7">
        <v>46612</v>
      </c>
      <c r="J6129" s="7">
        <v>39154.080000000002</v>
      </c>
      <c r="K6129" s="7">
        <v>0</v>
      </c>
      <c r="L6129" s="7">
        <v>7457.92</v>
      </c>
      <c r="M6129" s="5">
        <v>0.16</v>
      </c>
      <c r="N6129" t="s">
        <v>1138</v>
      </c>
      <c r="O6129" t="s">
        <v>17</v>
      </c>
      <c r="P6129" t="s">
        <v>25</v>
      </c>
      <c r="Q6129" t="s">
        <v>19</v>
      </c>
      <c r="R6129" t="s">
        <v>43</v>
      </c>
      <c r="S6129" t="s">
        <v>17</v>
      </c>
      <c r="T6129" t="s">
        <v>13311</v>
      </c>
      <c r="U6129" s="1">
        <v>45791</v>
      </c>
      <c r="V6129">
        <v>180</v>
      </c>
      <c r="W6129" t="str">
        <f t="shared" si="142"/>
        <v>180-209</v>
      </c>
    </row>
    <row r="6130" spans="1:23" x14ac:dyDescent="0.25">
      <c r="A6130" t="s">
        <v>6379</v>
      </c>
      <c r="B6130">
        <v>3059474292</v>
      </c>
      <c r="C6130">
        <v>948245727</v>
      </c>
      <c r="D6130" s="1">
        <v>45643</v>
      </c>
      <c r="E6130">
        <v>99233</v>
      </c>
      <c r="F6130">
        <v>36415</v>
      </c>
      <c r="G6130" t="s">
        <v>73</v>
      </c>
      <c r="H6130" s="34">
        <v>26599</v>
      </c>
      <c r="I6130" s="7">
        <v>19151</v>
      </c>
      <c r="J6130" s="7">
        <v>14432.92</v>
      </c>
      <c r="K6130" s="7">
        <v>3186</v>
      </c>
      <c r="L6130" s="7">
        <v>1532.08</v>
      </c>
      <c r="M6130" s="5">
        <v>0.08</v>
      </c>
      <c r="N6130" t="s">
        <v>24</v>
      </c>
      <c r="O6130" t="s">
        <v>27</v>
      </c>
      <c r="P6130" t="s">
        <v>3146</v>
      </c>
      <c r="Q6130" t="s">
        <v>32</v>
      </c>
      <c r="R6130" t="s">
        <v>43</v>
      </c>
      <c r="S6130" t="s">
        <v>27</v>
      </c>
      <c r="T6130" t="s">
        <v>13310</v>
      </c>
      <c r="U6130" s="1">
        <v>45734</v>
      </c>
      <c r="V6130">
        <v>91</v>
      </c>
      <c r="W6130" t="str">
        <f t="shared" si="142"/>
        <v>90-119</v>
      </c>
    </row>
    <row r="6131" spans="1:23" x14ac:dyDescent="0.25">
      <c r="A6131" t="s">
        <v>6380</v>
      </c>
      <c r="B6131">
        <v>9798545900</v>
      </c>
      <c r="C6131">
        <v>9758074834</v>
      </c>
      <c r="D6131" s="1">
        <v>45836</v>
      </c>
      <c r="E6131">
        <v>99238</v>
      </c>
      <c r="F6131">
        <v>36415</v>
      </c>
      <c r="G6131" t="s">
        <v>85</v>
      </c>
      <c r="H6131" s="34">
        <v>28890</v>
      </c>
      <c r="I6131" s="7">
        <v>23112</v>
      </c>
      <c r="J6131" s="7">
        <v>19876.32</v>
      </c>
      <c r="K6131" s="7">
        <v>0</v>
      </c>
      <c r="L6131" s="7">
        <v>3235.68</v>
      </c>
      <c r="M6131" s="5">
        <v>0.14000000000000001</v>
      </c>
      <c r="N6131" t="s">
        <v>1135</v>
      </c>
      <c r="O6131" t="s">
        <v>17</v>
      </c>
      <c r="P6131" t="s">
        <v>3146</v>
      </c>
      <c r="Q6131" t="s">
        <v>32</v>
      </c>
      <c r="R6131" t="s">
        <v>43</v>
      </c>
      <c r="S6131" t="s">
        <v>17</v>
      </c>
      <c r="T6131" t="s">
        <v>13310</v>
      </c>
      <c r="U6131" s="1">
        <v>45926</v>
      </c>
      <c r="V6131">
        <v>90</v>
      </c>
      <c r="W6131" t="str">
        <f t="shared" si="142"/>
        <v>90-119</v>
      </c>
    </row>
    <row r="6132" spans="1:23" x14ac:dyDescent="0.25">
      <c r="A6132" t="s">
        <v>6381</v>
      </c>
      <c r="B6132">
        <v>292189088</v>
      </c>
      <c r="C6132">
        <v>875764659</v>
      </c>
      <c r="D6132" s="1">
        <v>45705</v>
      </c>
      <c r="E6132">
        <v>99233</v>
      </c>
      <c r="F6132">
        <v>90834</v>
      </c>
      <c r="G6132" t="s">
        <v>182</v>
      </c>
      <c r="H6132" s="34">
        <v>74226</v>
      </c>
      <c r="I6132" s="7">
        <v>55670</v>
      </c>
      <c r="J6132" s="7">
        <v>29042.5</v>
      </c>
      <c r="K6132" s="7">
        <v>18277</v>
      </c>
      <c r="L6132" s="7">
        <v>8350.5</v>
      </c>
      <c r="M6132" s="5">
        <v>0.15</v>
      </c>
      <c r="N6132" t="s">
        <v>1139</v>
      </c>
      <c r="O6132" t="s">
        <v>27</v>
      </c>
      <c r="P6132" t="s">
        <v>55</v>
      </c>
      <c r="Q6132" t="s">
        <v>32</v>
      </c>
      <c r="R6132" t="s">
        <v>21</v>
      </c>
      <c r="S6132" t="s">
        <v>27</v>
      </c>
      <c r="T6132" t="s">
        <v>13310</v>
      </c>
      <c r="U6132" s="1">
        <v>45855</v>
      </c>
      <c r="V6132">
        <v>150</v>
      </c>
      <c r="W6132" t="str">
        <f t="shared" si="142"/>
        <v>150-179</v>
      </c>
    </row>
    <row r="6133" spans="1:23" x14ac:dyDescent="0.25">
      <c r="A6133" t="s">
        <v>6382</v>
      </c>
      <c r="B6133">
        <v>9676614908</v>
      </c>
      <c r="C6133">
        <v>3180687741</v>
      </c>
      <c r="D6133" s="1">
        <v>45958</v>
      </c>
      <c r="E6133">
        <v>99215</v>
      </c>
      <c r="F6133">
        <v>90834</v>
      </c>
      <c r="G6133" t="s">
        <v>114</v>
      </c>
      <c r="H6133" s="34">
        <v>92807</v>
      </c>
      <c r="I6133" s="7">
        <v>78886</v>
      </c>
      <c r="J6133" s="7">
        <v>72082.28</v>
      </c>
      <c r="K6133" s="7">
        <v>5226</v>
      </c>
      <c r="L6133" s="7">
        <v>1577.72</v>
      </c>
      <c r="M6133" s="5">
        <v>0.02</v>
      </c>
      <c r="N6133" t="s">
        <v>16</v>
      </c>
      <c r="O6133" t="s">
        <v>30</v>
      </c>
      <c r="P6133" t="s">
        <v>35</v>
      </c>
      <c r="Q6133" t="s">
        <v>32</v>
      </c>
      <c r="R6133" t="s">
        <v>38</v>
      </c>
      <c r="S6133" t="s">
        <v>17</v>
      </c>
      <c r="T6133" t="s">
        <v>13311</v>
      </c>
      <c r="U6133" s="1">
        <v>46043</v>
      </c>
      <c r="V6133">
        <v>85</v>
      </c>
      <c r="W6133" t="str">
        <f t="shared" si="142"/>
        <v>60-89</v>
      </c>
    </row>
    <row r="6134" spans="1:23" x14ac:dyDescent="0.25">
      <c r="A6134" t="s">
        <v>6383</v>
      </c>
      <c r="B6134">
        <v>4385765303</v>
      </c>
      <c r="C6134">
        <v>8612837549</v>
      </c>
      <c r="D6134" s="1">
        <v>45935</v>
      </c>
      <c r="E6134">
        <v>99238</v>
      </c>
      <c r="F6134">
        <v>99201</v>
      </c>
      <c r="G6134" t="s">
        <v>91</v>
      </c>
      <c r="H6134" s="34">
        <v>86078</v>
      </c>
      <c r="I6134" s="7">
        <v>61976</v>
      </c>
      <c r="J6134" s="7">
        <v>41748.92</v>
      </c>
      <c r="K6134" s="7">
        <v>15269</v>
      </c>
      <c r="L6134" s="7">
        <v>4958.08</v>
      </c>
      <c r="M6134" s="5">
        <v>0.08</v>
      </c>
      <c r="N6134" t="s">
        <v>24</v>
      </c>
      <c r="O6134" t="s">
        <v>27</v>
      </c>
      <c r="P6134" t="s">
        <v>3146</v>
      </c>
      <c r="Q6134" t="s">
        <v>19</v>
      </c>
      <c r="R6134" t="s">
        <v>20</v>
      </c>
      <c r="S6134" t="s">
        <v>21</v>
      </c>
      <c r="T6134" t="s">
        <v>13310</v>
      </c>
      <c r="U6134" s="1">
        <v>46044</v>
      </c>
      <c r="V6134">
        <v>109</v>
      </c>
      <c r="W6134" t="str">
        <f t="shared" si="142"/>
        <v>90-119</v>
      </c>
    </row>
    <row r="6135" spans="1:23" x14ac:dyDescent="0.25">
      <c r="A6135" t="s">
        <v>6384</v>
      </c>
      <c r="B6135">
        <v>5184687077</v>
      </c>
      <c r="C6135">
        <v>7326461959</v>
      </c>
      <c r="D6135" s="1">
        <v>45468</v>
      </c>
      <c r="E6135">
        <v>99222</v>
      </c>
      <c r="F6135">
        <v>97110</v>
      </c>
      <c r="G6135" t="s">
        <v>3419</v>
      </c>
      <c r="H6135" s="34">
        <v>62741</v>
      </c>
      <c r="I6135" s="7">
        <v>50193</v>
      </c>
      <c r="J6135" s="7">
        <v>43165.98</v>
      </c>
      <c r="K6135" s="7">
        <v>0</v>
      </c>
      <c r="L6135" s="7">
        <v>7027.02</v>
      </c>
      <c r="M6135" s="5">
        <v>0.14000000000000001</v>
      </c>
      <c r="N6135" t="s">
        <v>1135</v>
      </c>
      <c r="O6135" t="s">
        <v>17</v>
      </c>
      <c r="P6135" t="s">
        <v>3149</v>
      </c>
      <c r="Q6135" t="s">
        <v>19</v>
      </c>
      <c r="R6135" t="s">
        <v>38</v>
      </c>
      <c r="S6135" t="s">
        <v>21</v>
      </c>
      <c r="T6135" t="s">
        <v>13312</v>
      </c>
      <c r="U6135" s="1">
        <v>45600</v>
      </c>
      <c r="V6135">
        <v>132</v>
      </c>
      <c r="W6135" t="str">
        <f t="shared" si="142"/>
        <v>120-149</v>
      </c>
    </row>
    <row r="6136" spans="1:23" x14ac:dyDescent="0.25">
      <c r="A6136" t="s">
        <v>6385</v>
      </c>
      <c r="B6136">
        <v>8081909582</v>
      </c>
      <c r="C6136">
        <v>3272966470</v>
      </c>
      <c r="D6136" s="1">
        <v>45348</v>
      </c>
      <c r="E6136">
        <v>99222</v>
      </c>
      <c r="F6136">
        <v>99291</v>
      </c>
      <c r="G6136" t="s">
        <v>3424</v>
      </c>
      <c r="H6136" s="34">
        <v>76453</v>
      </c>
      <c r="I6136" s="7">
        <v>55046</v>
      </c>
      <c r="J6136" s="7">
        <v>42719.32</v>
      </c>
      <c r="K6136" s="7">
        <v>7923</v>
      </c>
      <c r="L6136" s="7">
        <v>4403.68</v>
      </c>
      <c r="M6136" s="5">
        <v>0.08</v>
      </c>
      <c r="N6136" t="s">
        <v>24</v>
      </c>
      <c r="O6136" t="s">
        <v>30</v>
      </c>
      <c r="P6136" t="s">
        <v>3147</v>
      </c>
      <c r="Q6136" t="s">
        <v>19</v>
      </c>
      <c r="R6136" t="s">
        <v>20</v>
      </c>
      <c r="S6136" t="s">
        <v>27</v>
      </c>
      <c r="T6136" t="s">
        <v>13310</v>
      </c>
      <c r="U6136" s="1">
        <v>45389</v>
      </c>
      <c r="V6136">
        <v>41</v>
      </c>
      <c r="W6136" t="str">
        <f t="shared" si="142"/>
        <v>30-59</v>
      </c>
    </row>
    <row r="6137" spans="1:23" x14ac:dyDescent="0.25">
      <c r="A6137" t="s">
        <v>6386</v>
      </c>
      <c r="B6137">
        <v>163783126</v>
      </c>
      <c r="C6137">
        <v>9666815123</v>
      </c>
      <c r="D6137" s="1">
        <v>45554</v>
      </c>
      <c r="E6137">
        <v>99231</v>
      </c>
      <c r="F6137">
        <v>99285</v>
      </c>
      <c r="G6137" t="s">
        <v>4092</v>
      </c>
      <c r="H6137" s="34">
        <v>41440</v>
      </c>
      <c r="I6137" s="7">
        <v>29837</v>
      </c>
      <c r="J6137" s="7">
        <v>23877.040000000001</v>
      </c>
      <c r="K6137" s="7">
        <v>3573</v>
      </c>
      <c r="L6137" s="7">
        <v>2386.96</v>
      </c>
      <c r="M6137" s="5">
        <v>0.08</v>
      </c>
      <c r="N6137" t="s">
        <v>24</v>
      </c>
      <c r="O6137" t="s">
        <v>30</v>
      </c>
      <c r="P6137" t="s">
        <v>58</v>
      </c>
      <c r="Q6137" t="s">
        <v>19</v>
      </c>
      <c r="R6137" t="s">
        <v>43</v>
      </c>
      <c r="S6137" t="s">
        <v>27</v>
      </c>
      <c r="T6137" t="s">
        <v>13312</v>
      </c>
      <c r="U6137" s="1">
        <v>45724</v>
      </c>
      <c r="V6137">
        <v>170</v>
      </c>
      <c r="W6137" t="str">
        <f t="shared" si="142"/>
        <v>150-179</v>
      </c>
    </row>
    <row r="6138" spans="1:23" x14ac:dyDescent="0.25">
      <c r="A6138" t="s">
        <v>6387</v>
      </c>
      <c r="B6138">
        <v>5196909707</v>
      </c>
      <c r="C6138">
        <v>5516356125</v>
      </c>
      <c r="D6138" s="1">
        <v>45508</v>
      </c>
      <c r="E6138">
        <v>99213</v>
      </c>
      <c r="F6138">
        <v>71046</v>
      </c>
      <c r="G6138" t="s">
        <v>240</v>
      </c>
      <c r="H6138" s="34">
        <v>88992</v>
      </c>
      <c r="I6138" s="7">
        <v>72973</v>
      </c>
      <c r="J6138" s="7">
        <v>34239.86</v>
      </c>
      <c r="K6138" s="7">
        <v>25598</v>
      </c>
      <c r="L6138" s="7">
        <v>13135.14</v>
      </c>
      <c r="M6138" s="5">
        <v>0.18</v>
      </c>
      <c r="N6138" t="s">
        <v>3141</v>
      </c>
      <c r="O6138" t="s">
        <v>27</v>
      </c>
      <c r="P6138" t="s">
        <v>3149</v>
      </c>
      <c r="Q6138" t="s">
        <v>32</v>
      </c>
      <c r="R6138" t="s">
        <v>38</v>
      </c>
      <c r="S6138" t="s">
        <v>17</v>
      </c>
      <c r="T6138" t="s">
        <v>13310</v>
      </c>
      <c r="U6138" s="1">
        <v>45649</v>
      </c>
      <c r="V6138">
        <v>141</v>
      </c>
      <c r="W6138" t="str">
        <f t="shared" si="142"/>
        <v>120-149</v>
      </c>
    </row>
    <row r="6139" spans="1:23" x14ac:dyDescent="0.25">
      <c r="A6139" t="s">
        <v>6388</v>
      </c>
      <c r="B6139">
        <v>6347852619</v>
      </c>
      <c r="C6139">
        <v>2184878495</v>
      </c>
      <c r="D6139" s="1">
        <v>45437</v>
      </c>
      <c r="E6139">
        <v>99223</v>
      </c>
      <c r="F6139">
        <v>99203</v>
      </c>
      <c r="G6139" t="s">
        <v>3202</v>
      </c>
      <c r="H6139" s="34">
        <v>28741</v>
      </c>
      <c r="I6139" s="7">
        <v>22993</v>
      </c>
      <c r="J6139" s="7">
        <v>17329.98</v>
      </c>
      <c r="K6139" s="7">
        <v>2444</v>
      </c>
      <c r="L6139" s="7">
        <v>3219.02</v>
      </c>
      <c r="M6139" s="5">
        <v>0.14000000000000001</v>
      </c>
      <c r="N6139" t="s">
        <v>1135</v>
      </c>
      <c r="O6139" t="s">
        <v>30</v>
      </c>
      <c r="P6139" t="s">
        <v>40</v>
      </c>
      <c r="Q6139" t="s">
        <v>32</v>
      </c>
      <c r="R6139" t="s">
        <v>26</v>
      </c>
      <c r="S6139" t="s">
        <v>27</v>
      </c>
      <c r="T6139" t="s">
        <v>13311</v>
      </c>
      <c r="U6139" s="1">
        <v>45563</v>
      </c>
      <c r="V6139">
        <v>126</v>
      </c>
      <c r="W6139" t="str">
        <f t="shared" si="142"/>
        <v>120-149</v>
      </c>
    </row>
    <row r="6140" spans="1:23" x14ac:dyDescent="0.25">
      <c r="A6140" t="s">
        <v>6389</v>
      </c>
      <c r="B6140">
        <v>2001687570</v>
      </c>
      <c r="C6140">
        <v>1372997408</v>
      </c>
      <c r="D6140" s="1">
        <v>45682</v>
      </c>
      <c r="E6140">
        <v>99214</v>
      </c>
      <c r="F6140">
        <v>90834</v>
      </c>
      <c r="G6140" t="s">
        <v>3192</v>
      </c>
      <c r="H6140" s="34">
        <v>18021</v>
      </c>
      <c r="I6140" s="7">
        <v>14417</v>
      </c>
      <c r="J6140" s="7">
        <v>10746.62</v>
      </c>
      <c r="K6140" s="7">
        <v>1652</v>
      </c>
      <c r="L6140" s="7">
        <v>2018.38</v>
      </c>
      <c r="M6140" s="5">
        <v>0.14000000000000001</v>
      </c>
      <c r="N6140" t="s">
        <v>1135</v>
      </c>
      <c r="O6140" t="s">
        <v>30</v>
      </c>
      <c r="P6140" t="s">
        <v>58</v>
      </c>
      <c r="Q6140" t="s">
        <v>19</v>
      </c>
      <c r="R6140" t="s">
        <v>43</v>
      </c>
      <c r="S6140" t="s">
        <v>27</v>
      </c>
      <c r="T6140" t="s">
        <v>13312</v>
      </c>
      <c r="U6140" s="1">
        <v>45836</v>
      </c>
      <c r="V6140">
        <v>154</v>
      </c>
      <c r="W6140" t="str">
        <f t="shared" si="142"/>
        <v>150-179</v>
      </c>
    </row>
    <row r="6141" spans="1:23" x14ac:dyDescent="0.25">
      <c r="A6141" t="s">
        <v>6390</v>
      </c>
      <c r="B6141">
        <v>4996121354</v>
      </c>
      <c r="C6141">
        <v>5083931337</v>
      </c>
      <c r="D6141" s="1">
        <v>45425</v>
      </c>
      <c r="E6141">
        <v>99232</v>
      </c>
      <c r="F6141">
        <v>99285</v>
      </c>
      <c r="G6141" t="s">
        <v>3391</v>
      </c>
      <c r="H6141" s="34">
        <v>67369</v>
      </c>
      <c r="I6141" s="7">
        <v>57264</v>
      </c>
      <c r="J6141" s="7">
        <v>46964.72</v>
      </c>
      <c r="K6141" s="7">
        <v>9154</v>
      </c>
      <c r="L6141" s="7">
        <v>1145.28</v>
      </c>
      <c r="M6141" s="5">
        <v>0.02</v>
      </c>
      <c r="N6141" t="s">
        <v>16</v>
      </c>
      <c r="O6141" t="s">
        <v>30</v>
      </c>
      <c r="P6141" t="s">
        <v>25</v>
      </c>
      <c r="Q6141" t="s">
        <v>32</v>
      </c>
      <c r="R6141" t="s">
        <v>27</v>
      </c>
      <c r="S6141" t="s">
        <v>27</v>
      </c>
      <c r="T6141" t="s">
        <v>13312</v>
      </c>
      <c r="U6141" s="1">
        <v>45474</v>
      </c>
      <c r="V6141">
        <v>49</v>
      </c>
      <c r="W6141" t="str">
        <f t="shared" si="142"/>
        <v>30-59</v>
      </c>
    </row>
    <row r="6142" spans="1:23" x14ac:dyDescent="0.25">
      <c r="A6142" t="s">
        <v>6391</v>
      </c>
      <c r="B6142">
        <v>2336043516</v>
      </c>
      <c r="C6142">
        <v>8633390037</v>
      </c>
      <c r="D6142" s="1">
        <v>45459</v>
      </c>
      <c r="E6142">
        <v>99221</v>
      </c>
      <c r="F6142">
        <v>99204</v>
      </c>
      <c r="G6142" t="s">
        <v>3335</v>
      </c>
      <c r="H6142" s="34">
        <v>30863</v>
      </c>
      <c r="I6142" s="7">
        <v>25308</v>
      </c>
      <c r="J6142" s="7">
        <v>20752.560000000001</v>
      </c>
      <c r="K6142" s="7">
        <v>0</v>
      </c>
      <c r="L6142" s="7">
        <v>4555.4399999999996</v>
      </c>
      <c r="M6142" s="5">
        <v>0.18</v>
      </c>
      <c r="N6142" t="s">
        <v>3141</v>
      </c>
      <c r="O6142" t="s">
        <v>17</v>
      </c>
      <c r="P6142" t="s">
        <v>3147</v>
      </c>
      <c r="Q6142" t="s">
        <v>19</v>
      </c>
      <c r="R6142" t="s">
        <v>38</v>
      </c>
      <c r="S6142" t="s">
        <v>27</v>
      </c>
      <c r="T6142" t="s">
        <v>13310</v>
      </c>
      <c r="U6142" s="1">
        <v>45533</v>
      </c>
      <c r="V6142">
        <v>74</v>
      </c>
      <c r="W6142" t="str">
        <f t="shared" si="142"/>
        <v>60-89</v>
      </c>
    </row>
    <row r="6143" spans="1:23" x14ac:dyDescent="0.25">
      <c r="A6143" t="s">
        <v>6392</v>
      </c>
      <c r="B6143">
        <v>3915597484</v>
      </c>
      <c r="C6143">
        <v>9819338883</v>
      </c>
      <c r="D6143" s="1">
        <v>45315</v>
      </c>
      <c r="E6143">
        <v>99213</v>
      </c>
      <c r="F6143">
        <v>90834</v>
      </c>
      <c r="G6143" t="s">
        <v>129</v>
      </c>
      <c r="H6143" s="34">
        <v>37769</v>
      </c>
      <c r="I6143" s="7">
        <v>30971</v>
      </c>
      <c r="J6143" s="7">
        <v>18021.22</v>
      </c>
      <c r="K6143" s="7">
        <v>7375</v>
      </c>
      <c r="L6143" s="7">
        <v>5574.78</v>
      </c>
      <c r="M6143" s="5">
        <v>0.18</v>
      </c>
      <c r="N6143" t="s">
        <v>3141</v>
      </c>
      <c r="O6143" t="s">
        <v>27</v>
      </c>
      <c r="P6143" t="s">
        <v>25</v>
      </c>
      <c r="Q6143" t="s">
        <v>19</v>
      </c>
      <c r="R6143" t="s">
        <v>20</v>
      </c>
      <c r="S6143" t="s">
        <v>17</v>
      </c>
      <c r="T6143" t="s">
        <v>13311</v>
      </c>
      <c r="U6143" s="1">
        <v>45364</v>
      </c>
      <c r="V6143">
        <v>49</v>
      </c>
      <c r="W6143" t="str">
        <f t="shared" si="142"/>
        <v>30-59</v>
      </c>
    </row>
    <row r="6144" spans="1:23" x14ac:dyDescent="0.25">
      <c r="A6144" t="s">
        <v>6393</v>
      </c>
      <c r="B6144">
        <v>3540908765</v>
      </c>
      <c r="C6144">
        <v>548455278</v>
      </c>
      <c r="D6144" s="1">
        <v>45544</v>
      </c>
      <c r="E6144">
        <v>99231</v>
      </c>
      <c r="F6144">
        <v>99211</v>
      </c>
      <c r="G6144" t="s">
        <v>118</v>
      </c>
      <c r="H6144" s="34">
        <v>73841</v>
      </c>
      <c r="I6144" s="7">
        <v>53166</v>
      </c>
      <c r="J6144" s="7">
        <v>42324.72</v>
      </c>
      <c r="K6144" s="7">
        <v>6588</v>
      </c>
      <c r="L6144" s="7">
        <v>4253.28</v>
      </c>
      <c r="M6144" s="5">
        <v>0.08</v>
      </c>
      <c r="N6144" t="s">
        <v>24</v>
      </c>
      <c r="O6144" t="s">
        <v>30</v>
      </c>
      <c r="P6144" t="s">
        <v>58</v>
      </c>
      <c r="Q6144" t="s">
        <v>32</v>
      </c>
      <c r="R6144" t="s">
        <v>27</v>
      </c>
      <c r="S6144" t="s">
        <v>21</v>
      </c>
      <c r="T6144" t="s">
        <v>13312</v>
      </c>
      <c r="U6144" s="1">
        <v>45617</v>
      </c>
      <c r="V6144">
        <v>73</v>
      </c>
      <c r="W6144" t="str">
        <f t="shared" si="142"/>
        <v>60-89</v>
      </c>
    </row>
    <row r="6145" spans="1:23" x14ac:dyDescent="0.25">
      <c r="A6145" t="s">
        <v>6394</v>
      </c>
      <c r="B6145">
        <v>6824792753</v>
      </c>
      <c r="C6145">
        <v>3355118180</v>
      </c>
      <c r="D6145" s="1">
        <v>45922</v>
      </c>
      <c r="E6145">
        <v>99223</v>
      </c>
      <c r="F6145">
        <v>99211</v>
      </c>
      <c r="G6145" t="s">
        <v>61</v>
      </c>
      <c r="H6145" s="34">
        <v>66800</v>
      </c>
      <c r="I6145" s="7">
        <v>52772</v>
      </c>
      <c r="J6145" s="7">
        <v>44328.480000000003</v>
      </c>
      <c r="K6145" s="7">
        <v>0</v>
      </c>
      <c r="L6145" s="7">
        <v>8443.52</v>
      </c>
      <c r="M6145" s="5">
        <v>0.16</v>
      </c>
      <c r="N6145" t="s">
        <v>1138</v>
      </c>
      <c r="O6145" t="s">
        <v>17</v>
      </c>
      <c r="P6145" t="s">
        <v>25</v>
      </c>
      <c r="Q6145" t="s">
        <v>19</v>
      </c>
      <c r="R6145" t="s">
        <v>43</v>
      </c>
      <c r="S6145" t="s">
        <v>27</v>
      </c>
      <c r="T6145" t="s">
        <v>13310</v>
      </c>
      <c r="U6145" s="1">
        <v>46047</v>
      </c>
      <c r="V6145">
        <v>125</v>
      </c>
      <c r="W6145" t="str">
        <f t="shared" si="142"/>
        <v>120-149</v>
      </c>
    </row>
    <row r="6146" spans="1:23" x14ac:dyDescent="0.25">
      <c r="A6146" t="s">
        <v>6395</v>
      </c>
      <c r="B6146">
        <v>3815009543</v>
      </c>
      <c r="C6146">
        <v>6893295905</v>
      </c>
      <c r="D6146" s="1">
        <v>45692</v>
      </c>
      <c r="E6146">
        <v>99214</v>
      </c>
      <c r="F6146">
        <v>99202</v>
      </c>
      <c r="G6146" t="s">
        <v>3279</v>
      </c>
      <c r="H6146" s="34">
        <v>84431</v>
      </c>
      <c r="I6146" s="7">
        <v>67545</v>
      </c>
      <c r="J6146" s="7">
        <v>51939.7</v>
      </c>
      <c r="K6146" s="7">
        <v>6149</v>
      </c>
      <c r="L6146" s="7">
        <v>9456.2999999999993</v>
      </c>
      <c r="M6146" s="5">
        <v>0.14000000000000001</v>
      </c>
      <c r="N6146" t="s">
        <v>1135</v>
      </c>
      <c r="O6146" t="s">
        <v>30</v>
      </c>
      <c r="P6146" t="s">
        <v>31</v>
      </c>
      <c r="Q6146" t="s">
        <v>19</v>
      </c>
      <c r="R6146" t="s">
        <v>20</v>
      </c>
      <c r="S6146" t="s">
        <v>27</v>
      </c>
      <c r="T6146" t="s">
        <v>13310</v>
      </c>
      <c r="U6146" s="1">
        <v>45813</v>
      </c>
      <c r="V6146">
        <v>121</v>
      </c>
      <c r="W6146" t="str">
        <f t="shared" si="142"/>
        <v>120-149</v>
      </c>
    </row>
    <row r="6147" spans="1:23" x14ac:dyDescent="0.25">
      <c r="A6147" t="s">
        <v>6396</v>
      </c>
      <c r="B6147">
        <v>5238790607</v>
      </c>
      <c r="C6147">
        <v>9329943213</v>
      </c>
      <c r="D6147" s="1">
        <v>45558</v>
      </c>
      <c r="E6147">
        <v>99231</v>
      </c>
      <c r="F6147">
        <v>99215</v>
      </c>
      <c r="G6147" t="s">
        <v>3357</v>
      </c>
      <c r="H6147" s="34">
        <v>99264</v>
      </c>
      <c r="I6147" s="7">
        <v>64522</v>
      </c>
      <c r="J6147" s="7">
        <v>50714.36</v>
      </c>
      <c r="K6147" s="7">
        <v>6065</v>
      </c>
      <c r="L6147" s="7">
        <v>7742.64</v>
      </c>
      <c r="M6147" s="5">
        <v>0.12</v>
      </c>
      <c r="N6147" t="s">
        <v>46</v>
      </c>
      <c r="O6147" t="s">
        <v>27</v>
      </c>
      <c r="P6147" t="s">
        <v>18</v>
      </c>
      <c r="Q6147" t="s">
        <v>19</v>
      </c>
      <c r="R6147" t="s">
        <v>20</v>
      </c>
      <c r="S6147" t="s">
        <v>21</v>
      </c>
      <c r="T6147" t="s">
        <v>13310</v>
      </c>
      <c r="U6147" s="1">
        <v>45598</v>
      </c>
      <c r="V6147">
        <v>40</v>
      </c>
      <c r="W6147" t="str">
        <f t="shared" ref="W6147:W6210" si="143">IF(V6147="","",IF(V6147&lt;30,"0-29",IF(V6147&lt;60,"30-59",IF(V6147&lt;90,"60-89",IF(V6147&lt;120,"90-119",IF(V6147&lt;150,"120-149",IF(V6147&lt;180,"150-179",IF(V6147&lt;210,"180-209",IF(V6147&lt;240,"210-239",IF(V6147&lt;270,"240-269",IF(V6147&lt;300,"270-299",IF(V6147&lt;330,"300-329",IF(V6147&lt;360,"330-359","360+")))))))))))))</f>
        <v>30-59</v>
      </c>
    </row>
    <row r="6148" spans="1:23" x14ac:dyDescent="0.25">
      <c r="A6148" t="s">
        <v>6397</v>
      </c>
      <c r="B6148">
        <v>8271982453</v>
      </c>
      <c r="C6148">
        <v>1614544924</v>
      </c>
      <c r="D6148" s="1">
        <v>45324</v>
      </c>
      <c r="E6148">
        <v>99215</v>
      </c>
      <c r="F6148">
        <v>90834</v>
      </c>
      <c r="G6148" t="s">
        <v>3337</v>
      </c>
      <c r="H6148" s="34">
        <v>39449</v>
      </c>
      <c r="I6148" s="7">
        <v>25642</v>
      </c>
      <c r="J6148" s="7">
        <v>16017.96</v>
      </c>
      <c r="K6148" s="7">
        <v>6547</v>
      </c>
      <c r="L6148" s="7">
        <v>3077.04</v>
      </c>
      <c r="M6148" s="5">
        <v>0.12</v>
      </c>
      <c r="N6148" t="s">
        <v>46</v>
      </c>
      <c r="O6148" t="s">
        <v>27</v>
      </c>
      <c r="P6148" t="s">
        <v>3146</v>
      </c>
      <c r="Q6148" t="s">
        <v>19</v>
      </c>
      <c r="R6148" t="s">
        <v>20</v>
      </c>
      <c r="S6148" t="s">
        <v>17</v>
      </c>
      <c r="T6148" t="s">
        <v>13312</v>
      </c>
      <c r="U6148" s="1">
        <v>45434</v>
      </c>
      <c r="V6148">
        <v>110</v>
      </c>
      <c r="W6148" t="str">
        <f t="shared" si="143"/>
        <v>90-119</v>
      </c>
    </row>
    <row r="6149" spans="1:23" x14ac:dyDescent="0.25">
      <c r="A6149" t="s">
        <v>6398</v>
      </c>
      <c r="B6149">
        <v>7235267171</v>
      </c>
      <c r="C6149">
        <v>9233677386</v>
      </c>
      <c r="D6149" s="1">
        <v>45492</v>
      </c>
      <c r="E6149">
        <v>99231</v>
      </c>
      <c r="F6149">
        <v>36415</v>
      </c>
      <c r="G6149" t="s">
        <v>3199</v>
      </c>
      <c r="H6149" s="34">
        <v>78812</v>
      </c>
      <c r="I6149" s="7">
        <v>56745</v>
      </c>
      <c r="J6149" s="7">
        <v>43262.400000000001</v>
      </c>
      <c r="K6149" s="7">
        <v>8943</v>
      </c>
      <c r="L6149" s="7">
        <v>4539.6000000000004</v>
      </c>
      <c r="M6149" s="5">
        <v>0.08</v>
      </c>
      <c r="N6149" t="s">
        <v>24</v>
      </c>
      <c r="O6149" t="s">
        <v>30</v>
      </c>
      <c r="P6149" t="s">
        <v>3148</v>
      </c>
      <c r="Q6149" t="s">
        <v>32</v>
      </c>
      <c r="R6149" t="s">
        <v>26</v>
      </c>
      <c r="S6149" t="s">
        <v>27</v>
      </c>
      <c r="T6149" t="s">
        <v>13312</v>
      </c>
      <c r="U6149" s="1">
        <v>45617</v>
      </c>
      <c r="V6149">
        <v>125</v>
      </c>
      <c r="W6149" t="str">
        <f t="shared" si="143"/>
        <v>120-149</v>
      </c>
    </row>
    <row r="6150" spans="1:23" x14ac:dyDescent="0.25">
      <c r="A6150" t="s">
        <v>6399</v>
      </c>
      <c r="B6150">
        <v>4224043628</v>
      </c>
      <c r="C6150">
        <v>542205390</v>
      </c>
      <c r="D6150" s="1">
        <v>45762</v>
      </c>
      <c r="E6150">
        <v>99222</v>
      </c>
      <c r="F6150">
        <v>99205</v>
      </c>
      <c r="G6150" t="s">
        <v>3342</v>
      </c>
      <c r="H6150" s="34">
        <v>60373</v>
      </c>
      <c r="I6150" s="7">
        <v>45280</v>
      </c>
      <c r="J6150" s="7">
        <v>34119</v>
      </c>
      <c r="K6150" s="7">
        <v>4369</v>
      </c>
      <c r="L6150" s="7">
        <v>6792</v>
      </c>
      <c r="M6150" s="5">
        <v>0.15</v>
      </c>
      <c r="N6150" t="s">
        <v>1139</v>
      </c>
      <c r="O6150" t="s">
        <v>30</v>
      </c>
      <c r="P6150" t="s">
        <v>3147</v>
      </c>
      <c r="Q6150" t="s">
        <v>19</v>
      </c>
      <c r="R6150" t="s">
        <v>27</v>
      </c>
      <c r="S6150" t="s">
        <v>27</v>
      </c>
      <c r="T6150" t="s">
        <v>13312</v>
      </c>
      <c r="U6150" s="1">
        <v>45797</v>
      </c>
      <c r="V6150">
        <v>35</v>
      </c>
      <c r="W6150" t="str">
        <f t="shared" si="143"/>
        <v>30-59</v>
      </c>
    </row>
    <row r="6151" spans="1:23" x14ac:dyDescent="0.25">
      <c r="A6151" t="s">
        <v>6400</v>
      </c>
      <c r="B6151">
        <v>3727890959</v>
      </c>
      <c r="C6151">
        <v>5567224420</v>
      </c>
      <c r="D6151" s="1">
        <v>45718</v>
      </c>
      <c r="E6151">
        <v>99238</v>
      </c>
      <c r="F6151">
        <v>99285</v>
      </c>
      <c r="G6151" t="s">
        <v>3199</v>
      </c>
      <c r="H6151" s="34">
        <v>46846</v>
      </c>
      <c r="I6151" s="7">
        <v>38414</v>
      </c>
      <c r="J6151" s="7">
        <v>27759.48</v>
      </c>
      <c r="K6151" s="7">
        <v>3740</v>
      </c>
      <c r="L6151" s="7">
        <v>6914.52</v>
      </c>
      <c r="M6151" s="5">
        <v>0.18</v>
      </c>
      <c r="N6151" t="s">
        <v>3141</v>
      </c>
      <c r="O6151" t="s">
        <v>30</v>
      </c>
      <c r="P6151" t="s">
        <v>55</v>
      </c>
      <c r="Q6151" t="s">
        <v>19</v>
      </c>
      <c r="R6151" t="s">
        <v>20</v>
      </c>
      <c r="S6151" t="s">
        <v>21</v>
      </c>
      <c r="T6151" t="s">
        <v>13312</v>
      </c>
      <c r="U6151" s="1">
        <v>45829</v>
      </c>
      <c r="V6151">
        <v>111</v>
      </c>
      <c r="W6151" t="str">
        <f t="shared" si="143"/>
        <v>90-119</v>
      </c>
    </row>
    <row r="6152" spans="1:23" x14ac:dyDescent="0.25">
      <c r="A6152" t="s">
        <v>6401</v>
      </c>
      <c r="B6152">
        <v>8319681716</v>
      </c>
      <c r="C6152">
        <v>7931818561</v>
      </c>
      <c r="D6152" s="1">
        <v>45947</v>
      </c>
      <c r="E6152">
        <v>99238</v>
      </c>
      <c r="F6152">
        <v>80053</v>
      </c>
      <c r="G6152" t="s">
        <v>3170</v>
      </c>
      <c r="H6152" s="34">
        <v>72097</v>
      </c>
      <c r="I6152" s="7">
        <v>61282</v>
      </c>
      <c r="J6152" s="7">
        <v>35547.360000000001</v>
      </c>
      <c r="K6152" s="7">
        <v>24509</v>
      </c>
      <c r="L6152" s="7">
        <v>1225.6400000000001</v>
      </c>
      <c r="M6152" s="5">
        <v>0.02</v>
      </c>
      <c r="N6152" t="s">
        <v>16</v>
      </c>
      <c r="O6152" t="s">
        <v>27</v>
      </c>
      <c r="P6152" t="s">
        <v>3147</v>
      </c>
      <c r="Q6152" t="s">
        <v>19</v>
      </c>
      <c r="R6152" t="s">
        <v>21</v>
      </c>
      <c r="S6152" t="s">
        <v>27</v>
      </c>
      <c r="T6152" t="s">
        <v>13311</v>
      </c>
      <c r="U6152" s="1">
        <v>46099</v>
      </c>
      <c r="V6152">
        <v>152</v>
      </c>
      <c r="W6152" t="str">
        <f t="shared" si="143"/>
        <v>150-179</v>
      </c>
    </row>
    <row r="6153" spans="1:23" x14ac:dyDescent="0.25">
      <c r="A6153" t="s">
        <v>6402</v>
      </c>
      <c r="B6153">
        <v>8308562626</v>
      </c>
      <c r="C6153">
        <v>5982743787</v>
      </c>
      <c r="D6153" s="1">
        <v>45507</v>
      </c>
      <c r="E6153">
        <v>99213</v>
      </c>
      <c r="F6153">
        <v>99205</v>
      </c>
      <c r="G6153" t="s">
        <v>3505</v>
      </c>
      <c r="H6153" s="34">
        <v>63103</v>
      </c>
      <c r="I6153" s="7">
        <v>41017</v>
      </c>
      <c r="J6153" s="7">
        <v>32427.96</v>
      </c>
      <c r="K6153" s="7">
        <v>3667</v>
      </c>
      <c r="L6153" s="7">
        <v>4922.04</v>
      </c>
      <c r="M6153" s="5">
        <v>0.12</v>
      </c>
      <c r="N6153" t="s">
        <v>46</v>
      </c>
      <c r="O6153" t="s">
        <v>30</v>
      </c>
      <c r="P6153" t="s">
        <v>3149</v>
      </c>
      <c r="Q6153" t="s">
        <v>19</v>
      </c>
      <c r="R6153" t="s">
        <v>43</v>
      </c>
      <c r="S6153" t="s">
        <v>21</v>
      </c>
      <c r="T6153" t="s">
        <v>13310</v>
      </c>
      <c r="U6153" s="1">
        <v>45544</v>
      </c>
      <c r="V6153">
        <v>37</v>
      </c>
      <c r="W6153" t="str">
        <f t="shared" si="143"/>
        <v>30-59</v>
      </c>
    </row>
    <row r="6154" spans="1:23" x14ac:dyDescent="0.25">
      <c r="A6154" t="s">
        <v>6403</v>
      </c>
      <c r="B6154">
        <v>3103692677</v>
      </c>
      <c r="C6154">
        <v>3960459355</v>
      </c>
      <c r="D6154" s="1">
        <v>45429</v>
      </c>
      <c r="E6154">
        <v>99223</v>
      </c>
      <c r="F6154">
        <v>99202</v>
      </c>
      <c r="G6154" t="s">
        <v>286</v>
      </c>
      <c r="H6154" s="34">
        <v>94140</v>
      </c>
      <c r="I6154" s="7">
        <v>75312</v>
      </c>
      <c r="J6154" s="7">
        <v>36943.32</v>
      </c>
      <c r="K6154" s="7">
        <v>27825</v>
      </c>
      <c r="L6154" s="7">
        <v>10543.68</v>
      </c>
      <c r="M6154" s="5">
        <v>0.14000000000000001</v>
      </c>
      <c r="N6154" t="s">
        <v>1135</v>
      </c>
      <c r="O6154" t="s">
        <v>27</v>
      </c>
      <c r="P6154" t="s">
        <v>31</v>
      </c>
      <c r="Q6154" t="s">
        <v>19</v>
      </c>
      <c r="R6154" t="s">
        <v>27</v>
      </c>
      <c r="S6154" t="s">
        <v>21</v>
      </c>
      <c r="T6154" t="s">
        <v>13311</v>
      </c>
      <c r="U6154" s="1">
        <v>45556</v>
      </c>
      <c r="V6154">
        <v>127</v>
      </c>
      <c r="W6154" t="str">
        <f t="shared" si="143"/>
        <v>120-149</v>
      </c>
    </row>
    <row r="6155" spans="1:23" x14ac:dyDescent="0.25">
      <c r="A6155" t="s">
        <v>6404</v>
      </c>
      <c r="B6155">
        <v>1878346225</v>
      </c>
      <c r="C6155">
        <v>8115165395</v>
      </c>
      <c r="D6155" s="1">
        <v>45453</v>
      </c>
      <c r="E6155">
        <v>99232</v>
      </c>
      <c r="F6155">
        <v>99204</v>
      </c>
      <c r="G6155" t="s">
        <v>3562</v>
      </c>
      <c r="H6155" s="34">
        <v>44648</v>
      </c>
      <c r="I6155" s="7">
        <v>36611</v>
      </c>
      <c r="J6155" s="7">
        <v>30021.02</v>
      </c>
      <c r="K6155" s="7">
        <v>0</v>
      </c>
      <c r="L6155" s="7">
        <v>6589.98</v>
      </c>
      <c r="M6155" s="5">
        <v>0.18</v>
      </c>
      <c r="N6155" t="s">
        <v>3141</v>
      </c>
      <c r="O6155" t="s">
        <v>17</v>
      </c>
      <c r="P6155" t="s">
        <v>3146</v>
      </c>
      <c r="Q6155" t="s">
        <v>19</v>
      </c>
      <c r="R6155" t="s">
        <v>38</v>
      </c>
      <c r="S6155" t="s">
        <v>21</v>
      </c>
      <c r="T6155" t="s">
        <v>13310</v>
      </c>
      <c r="U6155" s="1">
        <v>45621</v>
      </c>
      <c r="V6155">
        <v>168</v>
      </c>
      <c r="W6155" t="str">
        <f t="shared" si="143"/>
        <v>150-179</v>
      </c>
    </row>
    <row r="6156" spans="1:23" x14ac:dyDescent="0.25">
      <c r="A6156" t="s">
        <v>6405</v>
      </c>
      <c r="B6156">
        <v>3899291500</v>
      </c>
      <c r="C6156">
        <v>6146608280</v>
      </c>
      <c r="D6156" s="1">
        <v>45952</v>
      </c>
      <c r="E6156">
        <v>99221</v>
      </c>
      <c r="F6156">
        <v>99203</v>
      </c>
      <c r="G6156" t="s">
        <v>3394</v>
      </c>
      <c r="H6156" s="34">
        <v>58255</v>
      </c>
      <c r="I6156" s="7">
        <v>46021</v>
      </c>
      <c r="J6156" s="7">
        <v>38657.64</v>
      </c>
      <c r="K6156" s="7">
        <v>0</v>
      </c>
      <c r="L6156" s="7">
        <v>7363.36</v>
      </c>
      <c r="M6156" s="5">
        <v>0.16</v>
      </c>
      <c r="N6156" t="s">
        <v>1138</v>
      </c>
      <c r="O6156" t="s">
        <v>17</v>
      </c>
      <c r="P6156" t="s">
        <v>55</v>
      </c>
      <c r="Q6156" t="s">
        <v>19</v>
      </c>
      <c r="R6156" t="s">
        <v>20</v>
      </c>
      <c r="S6156" t="s">
        <v>17</v>
      </c>
      <c r="T6156" t="s">
        <v>13311</v>
      </c>
      <c r="U6156" s="1">
        <v>46036</v>
      </c>
      <c r="V6156">
        <v>84</v>
      </c>
      <c r="W6156" t="str">
        <f t="shared" si="143"/>
        <v>60-89</v>
      </c>
    </row>
    <row r="6157" spans="1:23" x14ac:dyDescent="0.25">
      <c r="A6157" t="s">
        <v>6406</v>
      </c>
      <c r="B6157">
        <v>3855961975</v>
      </c>
      <c r="C6157">
        <v>7495449485</v>
      </c>
      <c r="D6157" s="1">
        <v>45425</v>
      </c>
      <c r="E6157">
        <v>99238</v>
      </c>
      <c r="F6157">
        <v>99285</v>
      </c>
      <c r="G6157" t="s">
        <v>3242</v>
      </c>
      <c r="H6157" s="34">
        <v>91912</v>
      </c>
      <c r="I6157" s="7">
        <v>71691</v>
      </c>
      <c r="J6157" s="7">
        <v>57352.800000000003</v>
      </c>
      <c r="K6157" s="7">
        <v>0</v>
      </c>
      <c r="L6157" s="7">
        <v>14338.2</v>
      </c>
      <c r="M6157" s="5">
        <v>0.2</v>
      </c>
      <c r="N6157" t="s">
        <v>3140</v>
      </c>
      <c r="O6157" t="s">
        <v>17</v>
      </c>
      <c r="P6157" t="s">
        <v>3150</v>
      </c>
      <c r="Q6157" t="s">
        <v>32</v>
      </c>
      <c r="R6157" t="s">
        <v>27</v>
      </c>
      <c r="S6157" t="s">
        <v>21</v>
      </c>
      <c r="T6157" t="s">
        <v>13310</v>
      </c>
      <c r="U6157" s="1">
        <v>45462</v>
      </c>
      <c r="V6157">
        <v>37</v>
      </c>
      <c r="W6157" t="str">
        <f t="shared" si="143"/>
        <v>30-59</v>
      </c>
    </row>
    <row r="6158" spans="1:23" x14ac:dyDescent="0.25">
      <c r="A6158" t="s">
        <v>6407</v>
      </c>
      <c r="B6158">
        <v>3603973871</v>
      </c>
      <c r="C6158">
        <v>8531244214</v>
      </c>
      <c r="D6158" s="1">
        <v>45706</v>
      </c>
      <c r="E6158">
        <v>99238</v>
      </c>
      <c r="F6158">
        <v>99205</v>
      </c>
      <c r="G6158" t="s">
        <v>3342</v>
      </c>
      <c r="H6158" s="34">
        <v>46881</v>
      </c>
      <c r="I6158" s="7">
        <v>37036</v>
      </c>
      <c r="J6158" s="7">
        <v>31110.240000000002</v>
      </c>
      <c r="K6158" s="7">
        <v>0</v>
      </c>
      <c r="L6158" s="7">
        <v>5925.76</v>
      </c>
      <c r="M6158" s="5">
        <v>0.16</v>
      </c>
      <c r="N6158" t="s">
        <v>1138</v>
      </c>
      <c r="O6158" t="s">
        <v>17</v>
      </c>
      <c r="P6158" t="s">
        <v>40</v>
      </c>
      <c r="Q6158" t="s">
        <v>19</v>
      </c>
      <c r="R6158" t="s">
        <v>21</v>
      </c>
      <c r="S6158" t="s">
        <v>21</v>
      </c>
      <c r="T6158" t="s">
        <v>13311</v>
      </c>
      <c r="U6158" s="1">
        <v>45742</v>
      </c>
      <c r="V6158">
        <v>36</v>
      </c>
      <c r="W6158" t="str">
        <f t="shared" si="143"/>
        <v>30-59</v>
      </c>
    </row>
    <row r="6159" spans="1:23" x14ac:dyDescent="0.25">
      <c r="A6159" t="s">
        <v>6408</v>
      </c>
      <c r="B6159">
        <v>7602089529</v>
      </c>
      <c r="C6159">
        <v>6133921906</v>
      </c>
      <c r="D6159" s="1">
        <v>45744</v>
      </c>
      <c r="E6159">
        <v>99223</v>
      </c>
      <c r="F6159">
        <v>99213</v>
      </c>
      <c r="G6159" t="s">
        <v>15</v>
      </c>
      <c r="H6159" s="34">
        <v>61284</v>
      </c>
      <c r="I6159" s="7">
        <v>45963</v>
      </c>
      <c r="J6159" s="7">
        <v>39068.550000000003</v>
      </c>
      <c r="K6159" s="7">
        <v>0</v>
      </c>
      <c r="L6159" s="7">
        <v>6894.45</v>
      </c>
      <c r="M6159" s="5">
        <v>0.15</v>
      </c>
      <c r="N6159" t="s">
        <v>1139</v>
      </c>
      <c r="O6159" t="s">
        <v>17</v>
      </c>
      <c r="P6159" t="s">
        <v>3150</v>
      </c>
      <c r="Q6159" t="s">
        <v>32</v>
      </c>
      <c r="R6159" t="s">
        <v>20</v>
      </c>
      <c r="S6159" t="s">
        <v>27</v>
      </c>
      <c r="T6159" t="s">
        <v>13312</v>
      </c>
      <c r="U6159" s="1">
        <v>45842</v>
      </c>
      <c r="V6159">
        <v>98</v>
      </c>
      <c r="W6159" t="str">
        <f t="shared" si="143"/>
        <v>90-119</v>
      </c>
    </row>
    <row r="6160" spans="1:23" x14ac:dyDescent="0.25">
      <c r="A6160" t="s">
        <v>6409</v>
      </c>
      <c r="B6160">
        <v>1720267225</v>
      </c>
      <c r="C6160">
        <v>3806408967</v>
      </c>
      <c r="D6160" s="1">
        <v>45316</v>
      </c>
      <c r="E6160">
        <v>99215</v>
      </c>
      <c r="F6160">
        <v>99282</v>
      </c>
      <c r="G6160" t="s">
        <v>3258</v>
      </c>
      <c r="H6160" s="34">
        <v>47703</v>
      </c>
      <c r="I6160" s="7">
        <v>31007</v>
      </c>
      <c r="J6160" s="7">
        <v>27286.16</v>
      </c>
      <c r="K6160" s="7">
        <v>0</v>
      </c>
      <c r="L6160" s="7">
        <v>3720.84</v>
      </c>
      <c r="M6160" s="5">
        <v>0.12</v>
      </c>
      <c r="N6160" t="s">
        <v>46</v>
      </c>
      <c r="O6160" t="s">
        <v>17</v>
      </c>
      <c r="P6160" t="s">
        <v>25</v>
      </c>
      <c r="Q6160" t="s">
        <v>19</v>
      </c>
      <c r="R6160" t="s">
        <v>21</v>
      </c>
      <c r="S6160" t="s">
        <v>17</v>
      </c>
      <c r="T6160" t="s">
        <v>13310</v>
      </c>
      <c r="U6160" s="1">
        <v>45467</v>
      </c>
      <c r="V6160">
        <v>151</v>
      </c>
      <c r="W6160" t="str">
        <f t="shared" si="143"/>
        <v>150-179</v>
      </c>
    </row>
    <row r="6161" spans="1:23" x14ac:dyDescent="0.25">
      <c r="A6161" t="s">
        <v>6410</v>
      </c>
      <c r="B6161">
        <v>6878441336</v>
      </c>
      <c r="C6161">
        <v>6823263458</v>
      </c>
      <c r="D6161" s="1">
        <v>45709</v>
      </c>
      <c r="E6161">
        <v>99231</v>
      </c>
      <c r="F6161">
        <v>71046</v>
      </c>
      <c r="G6161" t="s">
        <v>3342</v>
      </c>
      <c r="H6161" s="34">
        <v>93406</v>
      </c>
      <c r="I6161" s="7">
        <v>76593</v>
      </c>
      <c r="J6161" s="7">
        <v>58589.26</v>
      </c>
      <c r="K6161" s="7">
        <v>4217</v>
      </c>
      <c r="L6161" s="7">
        <v>13786.74</v>
      </c>
      <c r="M6161" s="5">
        <v>0.18</v>
      </c>
      <c r="N6161" t="s">
        <v>3141</v>
      </c>
      <c r="O6161" t="s">
        <v>30</v>
      </c>
      <c r="P6161" t="s">
        <v>3147</v>
      </c>
      <c r="Q6161" t="s">
        <v>19</v>
      </c>
      <c r="R6161" t="s">
        <v>43</v>
      </c>
      <c r="S6161" t="s">
        <v>17</v>
      </c>
      <c r="T6161" t="s">
        <v>13311</v>
      </c>
      <c r="U6161" s="1">
        <v>45871</v>
      </c>
      <c r="V6161">
        <v>162</v>
      </c>
      <c r="W6161" t="str">
        <f t="shared" si="143"/>
        <v>150-179</v>
      </c>
    </row>
    <row r="6162" spans="1:23" x14ac:dyDescent="0.25">
      <c r="A6162" t="s">
        <v>6411</v>
      </c>
      <c r="B6162">
        <v>4797911706</v>
      </c>
      <c r="C6162">
        <v>2922465572</v>
      </c>
      <c r="D6162" s="1">
        <v>45799</v>
      </c>
      <c r="E6162">
        <v>99214</v>
      </c>
      <c r="F6162">
        <v>80053</v>
      </c>
      <c r="G6162" t="s">
        <v>3320</v>
      </c>
      <c r="H6162" s="34">
        <v>95858</v>
      </c>
      <c r="I6162" s="7">
        <v>74769</v>
      </c>
      <c r="J6162" s="7">
        <v>54041.2</v>
      </c>
      <c r="K6162" s="7">
        <v>5774</v>
      </c>
      <c r="L6162" s="7">
        <v>14953.8</v>
      </c>
      <c r="M6162" s="5">
        <v>0.2</v>
      </c>
      <c r="N6162" t="s">
        <v>3140</v>
      </c>
      <c r="O6162" t="s">
        <v>30</v>
      </c>
      <c r="P6162" t="s">
        <v>55</v>
      </c>
      <c r="Q6162" t="s">
        <v>32</v>
      </c>
      <c r="R6162" t="s">
        <v>27</v>
      </c>
      <c r="S6162" t="s">
        <v>17</v>
      </c>
      <c r="T6162" t="s">
        <v>13311</v>
      </c>
      <c r="U6162" s="1">
        <v>45844</v>
      </c>
      <c r="V6162">
        <v>45</v>
      </c>
      <c r="W6162" t="str">
        <f t="shared" si="143"/>
        <v>30-59</v>
      </c>
    </row>
    <row r="6163" spans="1:23" x14ac:dyDescent="0.25">
      <c r="A6163" t="s">
        <v>6412</v>
      </c>
      <c r="B6163">
        <v>839670349</v>
      </c>
      <c r="C6163">
        <v>6826939020</v>
      </c>
      <c r="D6163" s="1">
        <v>45645</v>
      </c>
      <c r="E6163">
        <v>99232</v>
      </c>
      <c r="F6163">
        <v>90834</v>
      </c>
      <c r="G6163" t="s">
        <v>152</v>
      </c>
      <c r="H6163" s="34">
        <v>45698</v>
      </c>
      <c r="I6163" s="7">
        <v>36558</v>
      </c>
      <c r="J6163" s="7">
        <v>28417.88</v>
      </c>
      <c r="K6163" s="7">
        <v>3022</v>
      </c>
      <c r="L6163" s="7">
        <v>5118.12</v>
      </c>
      <c r="M6163" s="5">
        <v>0.14000000000000001</v>
      </c>
      <c r="N6163" t="s">
        <v>1135</v>
      </c>
      <c r="O6163" t="s">
        <v>30</v>
      </c>
      <c r="P6163" t="s">
        <v>3148</v>
      </c>
      <c r="Q6163" t="s">
        <v>19</v>
      </c>
      <c r="R6163" t="s">
        <v>38</v>
      </c>
      <c r="S6163" t="s">
        <v>21</v>
      </c>
      <c r="T6163" t="s">
        <v>13310</v>
      </c>
      <c r="U6163" s="1">
        <v>45721</v>
      </c>
      <c r="V6163">
        <v>76</v>
      </c>
      <c r="W6163" t="str">
        <f t="shared" si="143"/>
        <v>60-89</v>
      </c>
    </row>
    <row r="6164" spans="1:23" x14ac:dyDescent="0.25">
      <c r="A6164" t="s">
        <v>6413</v>
      </c>
      <c r="B6164">
        <v>250090861</v>
      </c>
      <c r="C6164">
        <v>3446961579</v>
      </c>
      <c r="D6164" s="1">
        <v>45326</v>
      </c>
      <c r="E6164">
        <v>99213</v>
      </c>
      <c r="F6164">
        <v>99214</v>
      </c>
      <c r="G6164" t="s">
        <v>3256</v>
      </c>
      <c r="H6164" s="34">
        <v>10742</v>
      </c>
      <c r="I6164" s="7">
        <v>6982</v>
      </c>
      <c r="J6164" s="7">
        <v>6144.16</v>
      </c>
      <c r="K6164" s="7">
        <v>0</v>
      </c>
      <c r="L6164" s="7">
        <v>837.84</v>
      </c>
      <c r="M6164" s="5">
        <v>0.12</v>
      </c>
      <c r="N6164" t="s">
        <v>46</v>
      </c>
      <c r="O6164" t="s">
        <v>17</v>
      </c>
      <c r="P6164" t="s">
        <v>25</v>
      </c>
      <c r="Q6164" t="s">
        <v>19</v>
      </c>
      <c r="R6164" t="s">
        <v>20</v>
      </c>
      <c r="S6164" t="s">
        <v>21</v>
      </c>
      <c r="T6164" t="s">
        <v>13310</v>
      </c>
      <c r="U6164" s="1">
        <v>45433</v>
      </c>
      <c r="V6164">
        <v>107</v>
      </c>
      <c r="W6164" t="str">
        <f t="shared" si="143"/>
        <v>90-119</v>
      </c>
    </row>
    <row r="6165" spans="1:23" x14ac:dyDescent="0.25">
      <c r="A6165" t="s">
        <v>6414</v>
      </c>
      <c r="B6165">
        <v>6205968324</v>
      </c>
      <c r="C6165">
        <v>6840289655</v>
      </c>
      <c r="D6165" s="1">
        <v>45954</v>
      </c>
      <c r="E6165">
        <v>99215</v>
      </c>
      <c r="F6165">
        <v>71046</v>
      </c>
      <c r="G6165" t="s">
        <v>3301</v>
      </c>
      <c r="H6165" s="34">
        <v>93513</v>
      </c>
      <c r="I6165" s="7">
        <v>79486</v>
      </c>
      <c r="J6165" s="7">
        <v>68128.28</v>
      </c>
      <c r="K6165" s="7">
        <v>9768</v>
      </c>
      <c r="L6165" s="7">
        <v>1589.72</v>
      </c>
      <c r="M6165" s="5">
        <v>0.02</v>
      </c>
      <c r="N6165" t="s">
        <v>16</v>
      </c>
      <c r="O6165" t="s">
        <v>30</v>
      </c>
      <c r="P6165" t="s">
        <v>3147</v>
      </c>
      <c r="Q6165" t="s">
        <v>19</v>
      </c>
      <c r="R6165" t="s">
        <v>21</v>
      </c>
      <c r="S6165" t="s">
        <v>27</v>
      </c>
      <c r="T6165" t="s">
        <v>13312</v>
      </c>
      <c r="U6165" s="1">
        <v>46061</v>
      </c>
      <c r="V6165">
        <v>107</v>
      </c>
      <c r="W6165" t="str">
        <f t="shared" si="143"/>
        <v>90-119</v>
      </c>
    </row>
    <row r="6166" spans="1:23" x14ac:dyDescent="0.25">
      <c r="A6166" t="s">
        <v>6415</v>
      </c>
      <c r="B6166">
        <v>6236771729</v>
      </c>
      <c r="C6166">
        <v>4998423380</v>
      </c>
      <c r="D6166" s="1">
        <v>45323</v>
      </c>
      <c r="E6166">
        <v>99213</v>
      </c>
      <c r="F6166">
        <v>99281</v>
      </c>
      <c r="G6166" t="s">
        <v>3754</v>
      </c>
      <c r="H6166" s="34">
        <v>97842</v>
      </c>
      <c r="I6166" s="7">
        <v>80230</v>
      </c>
      <c r="J6166" s="7">
        <v>65788.600000000006</v>
      </c>
      <c r="K6166" s="7">
        <v>0</v>
      </c>
      <c r="L6166" s="7">
        <v>14441.4</v>
      </c>
      <c r="M6166" s="5">
        <v>0.18</v>
      </c>
      <c r="N6166" t="s">
        <v>3141</v>
      </c>
      <c r="O6166" t="s">
        <v>17</v>
      </c>
      <c r="P6166" t="s">
        <v>3150</v>
      </c>
      <c r="Q6166" t="s">
        <v>32</v>
      </c>
      <c r="R6166" t="s">
        <v>38</v>
      </c>
      <c r="S6166" t="s">
        <v>21</v>
      </c>
      <c r="T6166" t="s">
        <v>13312</v>
      </c>
      <c r="U6166" s="1">
        <v>45425</v>
      </c>
      <c r="V6166">
        <v>102</v>
      </c>
      <c r="W6166" t="str">
        <f t="shared" si="143"/>
        <v>90-119</v>
      </c>
    </row>
    <row r="6167" spans="1:23" x14ac:dyDescent="0.25">
      <c r="A6167" t="s">
        <v>6416</v>
      </c>
      <c r="B6167">
        <v>4528841505</v>
      </c>
      <c r="C6167">
        <v>4244009498</v>
      </c>
      <c r="D6167" s="1">
        <v>45347</v>
      </c>
      <c r="E6167">
        <v>99233</v>
      </c>
      <c r="F6167">
        <v>71046</v>
      </c>
      <c r="G6167" t="s">
        <v>3220</v>
      </c>
      <c r="H6167" s="34">
        <v>19784</v>
      </c>
      <c r="I6167" s="7">
        <v>15827</v>
      </c>
      <c r="J6167" s="7">
        <v>13611.22</v>
      </c>
      <c r="K6167" s="7">
        <v>0</v>
      </c>
      <c r="L6167" s="7">
        <v>2215.7800000000002</v>
      </c>
      <c r="M6167" s="5">
        <v>0.14000000000000001</v>
      </c>
      <c r="N6167" t="s">
        <v>1135</v>
      </c>
      <c r="O6167" t="s">
        <v>17</v>
      </c>
      <c r="P6167" t="s">
        <v>3149</v>
      </c>
      <c r="Q6167" t="s">
        <v>32</v>
      </c>
      <c r="R6167" t="s">
        <v>38</v>
      </c>
      <c r="S6167" t="s">
        <v>17</v>
      </c>
      <c r="T6167" t="s">
        <v>13311</v>
      </c>
      <c r="U6167" s="1">
        <v>45393</v>
      </c>
      <c r="V6167">
        <v>46</v>
      </c>
      <c r="W6167" t="str">
        <f t="shared" si="143"/>
        <v>30-59</v>
      </c>
    </row>
    <row r="6168" spans="1:23" x14ac:dyDescent="0.25">
      <c r="A6168" t="s">
        <v>6417</v>
      </c>
      <c r="B6168">
        <v>3899025417</v>
      </c>
      <c r="C6168">
        <v>7646514936</v>
      </c>
      <c r="D6168" s="1">
        <v>45319</v>
      </c>
      <c r="E6168">
        <v>99238</v>
      </c>
      <c r="F6168">
        <v>99212</v>
      </c>
      <c r="G6168" t="s">
        <v>3352</v>
      </c>
      <c r="H6168" s="34">
        <v>90048</v>
      </c>
      <c r="I6168" s="7">
        <v>72038</v>
      </c>
      <c r="J6168" s="7">
        <v>33932.68</v>
      </c>
      <c r="K6168" s="7">
        <v>28020</v>
      </c>
      <c r="L6168" s="7">
        <v>10085.32</v>
      </c>
      <c r="M6168" s="5">
        <v>0.14000000000000001</v>
      </c>
      <c r="N6168" t="s">
        <v>1135</v>
      </c>
      <c r="O6168" t="s">
        <v>27</v>
      </c>
      <c r="P6168" t="s">
        <v>55</v>
      </c>
      <c r="Q6168" t="s">
        <v>19</v>
      </c>
      <c r="R6168" t="s">
        <v>43</v>
      </c>
      <c r="S6168" t="s">
        <v>27</v>
      </c>
      <c r="T6168" t="s">
        <v>13310</v>
      </c>
      <c r="U6168" s="1">
        <v>45479</v>
      </c>
      <c r="V6168">
        <v>160</v>
      </c>
      <c r="W6168" t="str">
        <f t="shared" si="143"/>
        <v>150-179</v>
      </c>
    </row>
    <row r="6169" spans="1:23" x14ac:dyDescent="0.25">
      <c r="A6169" t="s">
        <v>6418</v>
      </c>
      <c r="B6169">
        <v>9720765760</v>
      </c>
      <c r="C6169">
        <v>8478075365</v>
      </c>
      <c r="D6169" s="1">
        <v>45898</v>
      </c>
      <c r="E6169">
        <v>99231</v>
      </c>
      <c r="F6169">
        <v>99201</v>
      </c>
      <c r="G6169" t="s">
        <v>96</v>
      </c>
      <c r="H6169" s="34">
        <v>45811</v>
      </c>
      <c r="I6169" s="7">
        <v>37565</v>
      </c>
      <c r="J6169" s="7">
        <v>22692.3</v>
      </c>
      <c r="K6169" s="7">
        <v>8111</v>
      </c>
      <c r="L6169" s="7">
        <v>6761.7</v>
      </c>
      <c r="M6169" s="5">
        <v>0.18</v>
      </c>
      <c r="N6169" t="s">
        <v>3141</v>
      </c>
      <c r="O6169" t="s">
        <v>27</v>
      </c>
      <c r="P6169" t="s">
        <v>40</v>
      </c>
      <c r="Q6169" t="s">
        <v>32</v>
      </c>
      <c r="R6169" t="s">
        <v>21</v>
      </c>
      <c r="S6169" t="s">
        <v>17</v>
      </c>
      <c r="T6169" t="s">
        <v>13311</v>
      </c>
      <c r="U6169" s="1">
        <v>45993</v>
      </c>
      <c r="V6169">
        <v>95</v>
      </c>
      <c r="W6169" t="str">
        <f t="shared" si="143"/>
        <v>90-119</v>
      </c>
    </row>
    <row r="6170" spans="1:23" x14ac:dyDescent="0.25">
      <c r="A6170" t="s">
        <v>6419</v>
      </c>
      <c r="B6170">
        <v>8917432299</v>
      </c>
      <c r="C6170">
        <v>1426690722</v>
      </c>
      <c r="D6170" s="1">
        <v>45743</v>
      </c>
      <c r="E6170">
        <v>99231</v>
      </c>
      <c r="F6170">
        <v>81000</v>
      </c>
      <c r="G6170" t="s">
        <v>77</v>
      </c>
      <c r="H6170" s="34">
        <v>81716</v>
      </c>
      <c r="I6170" s="7">
        <v>69459</v>
      </c>
      <c r="J6170" s="7">
        <v>34633.82</v>
      </c>
      <c r="K6170" s="7">
        <v>33436</v>
      </c>
      <c r="L6170" s="7">
        <v>1389.18</v>
      </c>
      <c r="M6170" s="5">
        <v>0.02</v>
      </c>
      <c r="N6170" t="s">
        <v>16</v>
      </c>
      <c r="O6170" t="s">
        <v>27</v>
      </c>
      <c r="P6170" t="s">
        <v>97</v>
      </c>
      <c r="Q6170" t="s">
        <v>32</v>
      </c>
      <c r="R6170" t="s">
        <v>38</v>
      </c>
      <c r="S6170" t="s">
        <v>27</v>
      </c>
      <c r="T6170" t="s">
        <v>13310</v>
      </c>
      <c r="U6170" s="1">
        <v>45797</v>
      </c>
      <c r="V6170">
        <v>54</v>
      </c>
      <c r="W6170" t="str">
        <f t="shared" si="143"/>
        <v>30-59</v>
      </c>
    </row>
    <row r="6171" spans="1:23" x14ac:dyDescent="0.25">
      <c r="A6171" t="s">
        <v>6420</v>
      </c>
      <c r="B6171">
        <v>3537091700</v>
      </c>
      <c r="C6171">
        <v>7664839334</v>
      </c>
      <c r="D6171" s="1">
        <v>45753</v>
      </c>
      <c r="E6171">
        <v>99231</v>
      </c>
      <c r="F6171">
        <v>99203</v>
      </c>
      <c r="G6171" t="s">
        <v>219</v>
      </c>
      <c r="H6171" s="34">
        <v>47054</v>
      </c>
      <c r="I6171" s="7">
        <v>39996</v>
      </c>
      <c r="J6171" s="7">
        <v>24047.08</v>
      </c>
      <c r="K6171" s="7">
        <v>15149</v>
      </c>
      <c r="L6171" s="7">
        <v>799.92</v>
      </c>
      <c r="M6171" s="5">
        <v>0.02</v>
      </c>
      <c r="N6171" t="s">
        <v>16</v>
      </c>
      <c r="O6171" t="s">
        <v>27</v>
      </c>
      <c r="P6171" t="s">
        <v>31</v>
      </c>
      <c r="Q6171" t="s">
        <v>19</v>
      </c>
      <c r="R6171" t="s">
        <v>20</v>
      </c>
      <c r="S6171" t="s">
        <v>27</v>
      </c>
      <c r="T6171" t="s">
        <v>13311</v>
      </c>
      <c r="U6171" s="1">
        <v>45877</v>
      </c>
      <c r="V6171">
        <v>124</v>
      </c>
      <c r="W6171" t="str">
        <f t="shared" si="143"/>
        <v>120-149</v>
      </c>
    </row>
    <row r="6172" spans="1:23" x14ac:dyDescent="0.25">
      <c r="A6172" t="s">
        <v>6421</v>
      </c>
      <c r="B6172">
        <v>5771895580</v>
      </c>
      <c r="C6172">
        <v>2707766251</v>
      </c>
      <c r="D6172" s="1">
        <v>45436</v>
      </c>
      <c r="E6172">
        <v>99222</v>
      </c>
      <c r="F6172">
        <v>99213</v>
      </c>
      <c r="G6172" t="s">
        <v>286</v>
      </c>
      <c r="H6172" s="34">
        <v>70104</v>
      </c>
      <c r="I6172" s="7">
        <v>52578</v>
      </c>
      <c r="J6172" s="7">
        <v>40865.300000000003</v>
      </c>
      <c r="K6172" s="7">
        <v>3826</v>
      </c>
      <c r="L6172" s="7">
        <v>7886.7</v>
      </c>
      <c r="M6172" s="5">
        <v>0.15</v>
      </c>
      <c r="N6172" t="s">
        <v>1139</v>
      </c>
      <c r="O6172" t="s">
        <v>30</v>
      </c>
      <c r="P6172" t="s">
        <v>55</v>
      </c>
      <c r="Q6172" t="s">
        <v>32</v>
      </c>
      <c r="R6172" t="s">
        <v>38</v>
      </c>
      <c r="S6172" t="s">
        <v>21</v>
      </c>
      <c r="T6172" t="s">
        <v>13311</v>
      </c>
      <c r="U6172" s="1">
        <v>45550</v>
      </c>
      <c r="V6172">
        <v>114</v>
      </c>
      <c r="W6172" t="str">
        <f t="shared" si="143"/>
        <v>90-119</v>
      </c>
    </row>
    <row r="6173" spans="1:23" x14ac:dyDescent="0.25">
      <c r="A6173" t="s">
        <v>6422</v>
      </c>
      <c r="B6173">
        <v>8959570348</v>
      </c>
      <c r="C6173">
        <v>9324191606</v>
      </c>
      <c r="D6173" s="1">
        <v>45688</v>
      </c>
      <c r="E6173">
        <v>99223</v>
      </c>
      <c r="F6173">
        <v>99203</v>
      </c>
      <c r="G6173" t="s">
        <v>3218</v>
      </c>
      <c r="H6173" s="34">
        <v>84513</v>
      </c>
      <c r="I6173" s="7">
        <v>65920</v>
      </c>
      <c r="J6173" s="7">
        <v>44578</v>
      </c>
      <c r="K6173" s="7">
        <v>8158</v>
      </c>
      <c r="L6173" s="7">
        <v>13184</v>
      </c>
      <c r="M6173" s="5">
        <v>0.2</v>
      </c>
      <c r="N6173" t="s">
        <v>3140</v>
      </c>
      <c r="O6173" t="s">
        <v>30</v>
      </c>
      <c r="P6173" t="s">
        <v>97</v>
      </c>
      <c r="Q6173" t="s">
        <v>32</v>
      </c>
      <c r="R6173" t="s">
        <v>20</v>
      </c>
      <c r="S6173" t="s">
        <v>21</v>
      </c>
      <c r="T6173" t="s">
        <v>13311</v>
      </c>
      <c r="U6173" s="1">
        <v>45851</v>
      </c>
      <c r="V6173">
        <v>162</v>
      </c>
      <c r="W6173" t="str">
        <f t="shared" si="143"/>
        <v>150-179</v>
      </c>
    </row>
    <row r="6174" spans="1:23" x14ac:dyDescent="0.25">
      <c r="A6174" t="s">
        <v>6423</v>
      </c>
      <c r="B6174">
        <v>1195574325</v>
      </c>
      <c r="C6174">
        <v>4805648410</v>
      </c>
      <c r="D6174" s="1">
        <v>45713</v>
      </c>
      <c r="E6174">
        <v>99232</v>
      </c>
      <c r="F6174">
        <v>99282</v>
      </c>
      <c r="G6174" t="s">
        <v>3331</v>
      </c>
      <c r="H6174" s="34">
        <v>34226</v>
      </c>
      <c r="I6174" s="7">
        <v>26696</v>
      </c>
      <c r="J6174" s="7">
        <v>21356.799999999999</v>
      </c>
      <c r="K6174" s="7">
        <v>0</v>
      </c>
      <c r="L6174" s="7">
        <v>5339.2</v>
      </c>
      <c r="M6174" s="5">
        <v>0.2</v>
      </c>
      <c r="N6174" t="s">
        <v>3140</v>
      </c>
      <c r="O6174" t="s">
        <v>17</v>
      </c>
      <c r="P6174" t="s">
        <v>3149</v>
      </c>
      <c r="Q6174" t="s">
        <v>32</v>
      </c>
      <c r="R6174" t="s">
        <v>27</v>
      </c>
      <c r="S6174" t="s">
        <v>21</v>
      </c>
      <c r="T6174" t="s">
        <v>13310</v>
      </c>
      <c r="U6174" s="1">
        <v>45875</v>
      </c>
      <c r="V6174">
        <v>162</v>
      </c>
      <c r="W6174" t="str">
        <f t="shared" si="143"/>
        <v>150-179</v>
      </c>
    </row>
    <row r="6175" spans="1:23" x14ac:dyDescent="0.25">
      <c r="A6175" t="s">
        <v>6424</v>
      </c>
      <c r="B6175">
        <v>4967463815</v>
      </c>
      <c r="C6175">
        <v>5237120557</v>
      </c>
      <c r="D6175" s="1">
        <v>45358</v>
      </c>
      <c r="E6175">
        <v>99222</v>
      </c>
      <c r="F6175">
        <v>99291</v>
      </c>
      <c r="G6175" t="s">
        <v>83</v>
      </c>
      <c r="H6175" s="34">
        <v>87353</v>
      </c>
      <c r="I6175" s="7">
        <v>56779</v>
      </c>
      <c r="J6175" s="7">
        <v>49965.52</v>
      </c>
      <c r="K6175" s="7">
        <v>0</v>
      </c>
      <c r="L6175" s="7">
        <v>6813.48</v>
      </c>
      <c r="M6175" s="5">
        <v>0.12</v>
      </c>
      <c r="N6175" t="s">
        <v>46</v>
      </c>
      <c r="O6175" t="s">
        <v>17</v>
      </c>
      <c r="P6175" t="s">
        <v>55</v>
      </c>
      <c r="Q6175" t="s">
        <v>32</v>
      </c>
      <c r="R6175" t="s">
        <v>43</v>
      </c>
      <c r="S6175" t="s">
        <v>21</v>
      </c>
      <c r="T6175" t="s">
        <v>13311</v>
      </c>
      <c r="U6175" s="1">
        <v>45515</v>
      </c>
      <c r="V6175">
        <v>157</v>
      </c>
      <c r="W6175" t="str">
        <f t="shared" si="143"/>
        <v>150-179</v>
      </c>
    </row>
    <row r="6176" spans="1:23" x14ac:dyDescent="0.25">
      <c r="A6176" t="s">
        <v>6425</v>
      </c>
      <c r="B6176">
        <v>1195066332</v>
      </c>
      <c r="C6176">
        <v>2427646999</v>
      </c>
      <c r="D6176" s="1">
        <v>45481</v>
      </c>
      <c r="E6176">
        <v>99223</v>
      </c>
      <c r="F6176">
        <v>85025</v>
      </c>
      <c r="G6176" t="s">
        <v>91</v>
      </c>
      <c r="H6176" s="34">
        <v>98907</v>
      </c>
      <c r="I6176" s="7">
        <v>78137</v>
      </c>
      <c r="J6176" s="7">
        <v>57376.08</v>
      </c>
      <c r="K6176" s="7">
        <v>8259</v>
      </c>
      <c r="L6176" s="7">
        <v>12501.92</v>
      </c>
      <c r="M6176" s="5">
        <v>0.16</v>
      </c>
      <c r="N6176" t="s">
        <v>1138</v>
      </c>
      <c r="O6176" t="s">
        <v>30</v>
      </c>
      <c r="P6176" t="s">
        <v>25</v>
      </c>
      <c r="Q6176" t="s">
        <v>19</v>
      </c>
      <c r="R6176" t="s">
        <v>26</v>
      </c>
      <c r="S6176" t="s">
        <v>17</v>
      </c>
      <c r="T6176" t="s">
        <v>13310</v>
      </c>
      <c r="U6176" s="1">
        <v>45634</v>
      </c>
      <c r="V6176">
        <v>153</v>
      </c>
      <c r="W6176" t="str">
        <f t="shared" si="143"/>
        <v>150-179</v>
      </c>
    </row>
    <row r="6177" spans="1:23" x14ac:dyDescent="0.25">
      <c r="A6177" t="s">
        <v>6426</v>
      </c>
      <c r="B6177">
        <v>545171116</v>
      </c>
      <c r="C6177">
        <v>235763780</v>
      </c>
      <c r="D6177" s="1">
        <v>45354</v>
      </c>
      <c r="E6177">
        <v>99214</v>
      </c>
      <c r="F6177">
        <v>99215</v>
      </c>
      <c r="G6177" t="s">
        <v>3328</v>
      </c>
      <c r="H6177" s="34">
        <v>69003</v>
      </c>
      <c r="I6177" s="7">
        <v>55202</v>
      </c>
      <c r="J6177" s="7">
        <v>47473.72</v>
      </c>
      <c r="K6177" s="7">
        <v>0</v>
      </c>
      <c r="L6177" s="7">
        <v>7728.28</v>
      </c>
      <c r="M6177" s="5">
        <v>0.14000000000000001</v>
      </c>
      <c r="N6177" t="s">
        <v>1135</v>
      </c>
      <c r="O6177" t="s">
        <v>17</v>
      </c>
      <c r="P6177" t="s">
        <v>55</v>
      </c>
      <c r="Q6177" t="s">
        <v>32</v>
      </c>
      <c r="R6177" t="s">
        <v>27</v>
      </c>
      <c r="S6177" t="s">
        <v>17</v>
      </c>
      <c r="T6177" t="s">
        <v>13310</v>
      </c>
      <c r="U6177" s="1">
        <v>45441</v>
      </c>
      <c r="V6177">
        <v>87</v>
      </c>
      <c r="W6177" t="str">
        <f t="shared" si="143"/>
        <v>60-89</v>
      </c>
    </row>
    <row r="6178" spans="1:23" x14ac:dyDescent="0.25">
      <c r="A6178" t="s">
        <v>6427</v>
      </c>
      <c r="B6178">
        <v>6092039728</v>
      </c>
      <c r="C6178">
        <v>3139828015</v>
      </c>
      <c r="D6178" s="1">
        <v>45754</v>
      </c>
      <c r="E6178">
        <v>99213</v>
      </c>
      <c r="F6178">
        <v>99201</v>
      </c>
      <c r="G6178" t="s">
        <v>3204</v>
      </c>
      <c r="H6178" s="34">
        <v>75821</v>
      </c>
      <c r="I6178" s="7">
        <v>64448</v>
      </c>
      <c r="J6178" s="7">
        <v>63159.040000000001</v>
      </c>
      <c r="K6178" s="7">
        <v>0</v>
      </c>
      <c r="L6178" s="7">
        <v>1288.96</v>
      </c>
      <c r="M6178" s="5">
        <v>0.02</v>
      </c>
      <c r="N6178" t="s">
        <v>16</v>
      </c>
      <c r="O6178" t="s">
        <v>17</v>
      </c>
      <c r="P6178" t="s">
        <v>31</v>
      </c>
      <c r="Q6178" t="s">
        <v>19</v>
      </c>
      <c r="R6178" t="s">
        <v>43</v>
      </c>
      <c r="S6178" t="s">
        <v>27</v>
      </c>
      <c r="T6178" t="s">
        <v>13310</v>
      </c>
      <c r="U6178" s="1">
        <v>45830</v>
      </c>
      <c r="V6178">
        <v>76</v>
      </c>
      <c r="W6178" t="str">
        <f t="shared" si="143"/>
        <v>60-89</v>
      </c>
    </row>
    <row r="6179" spans="1:23" x14ac:dyDescent="0.25">
      <c r="A6179" t="s">
        <v>6428</v>
      </c>
      <c r="B6179">
        <v>581782364</v>
      </c>
      <c r="C6179">
        <v>6220909679</v>
      </c>
      <c r="D6179" s="1">
        <v>45648</v>
      </c>
      <c r="E6179">
        <v>99232</v>
      </c>
      <c r="F6179">
        <v>99282</v>
      </c>
      <c r="G6179" t="s">
        <v>3328</v>
      </c>
      <c r="H6179" s="34">
        <v>44873</v>
      </c>
      <c r="I6179" s="7">
        <v>29167</v>
      </c>
      <c r="J6179" s="7">
        <v>22177.96</v>
      </c>
      <c r="K6179" s="7">
        <v>3489</v>
      </c>
      <c r="L6179" s="7">
        <v>3500.04</v>
      </c>
      <c r="M6179" s="5">
        <v>0.12</v>
      </c>
      <c r="N6179" t="s">
        <v>46</v>
      </c>
      <c r="O6179" t="s">
        <v>30</v>
      </c>
      <c r="P6179" t="s">
        <v>55</v>
      </c>
      <c r="Q6179" t="s">
        <v>32</v>
      </c>
      <c r="R6179" t="s">
        <v>38</v>
      </c>
      <c r="S6179" t="s">
        <v>27</v>
      </c>
      <c r="T6179" t="s">
        <v>13310</v>
      </c>
      <c r="U6179" s="1">
        <v>45807</v>
      </c>
      <c r="V6179">
        <v>159</v>
      </c>
      <c r="W6179" t="str">
        <f t="shared" si="143"/>
        <v>150-179</v>
      </c>
    </row>
    <row r="6180" spans="1:23" x14ac:dyDescent="0.25">
      <c r="A6180" t="s">
        <v>6429</v>
      </c>
      <c r="B6180">
        <v>8979398382</v>
      </c>
      <c r="C6180">
        <v>8200947867</v>
      </c>
      <c r="D6180" s="1">
        <v>45604</v>
      </c>
      <c r="E6180">
        <v>99214</v>
      </c>
      <c r="F6180">
        <v>99281</v>
      </c>
      <c r="G6180" t="s">
        <v>3320</v>
      </c>
      <c r="H6180" s="34">
        <v>91580</v>
      </c>
      <c r="I6180" s="7">
        <v>71432</v>
      </c>
      <c r="J6180" s="7">
        <v>57145.599999999999</v>
      </c>
      <c r="K6180" s="7">
        <v>0</v>
      </c>
      <c r="L6180" s="7">
        <v>14286.4</v>
      </c>
      <c r="M6180" s="5">
        <v>0.2</v>
      </c>
      <c r="N6180" t="s">
        <v>3140</v>
      </c>
      <c r="O6180" t="s">
        <v>17</v>
      </c>
      <c r="P6180" t="s">
        <v>3148</v>
      </c>
      <c r="Q6180" t="s">
        <v>32</v>
      </c>
      <c r="R6180" t="s">
        <v>27</v>
      </c>
      <c r="S6180" t="s">
        <v>21</v>
      </c>
      <c r="T6180" t="s">
        <v>13311</v>
      </c>
      <c r="U6180" s="1">
        <v>45735</v>
      </c>
      <c r="V6180">
        <v>131</v>
      </c>
      <c r="W6180" t="str">
        <f t="shared" si="143"/>
        <v>120-149</v>
      </c>
    </row>
    <row r="6181" spans="1:23" x14ac:dyDescent="0.25">
      <c r="A6181" t="s">
        <v>6430</v>
      </c>
      <c r="B6181">
        <v>1598089472</v>
      </c>
      <c r="C6181">
        <v>5953067870</v>
      </c>
      <c r="D6181" s="1">
        <v>45406</v>
      </c>
      <c r="E6181">
        <v>99222</v>
      </c>
      <c r="F6181">
        <v>99292</v>
      </c>
      <c r="G6181" t="s">
        <v>3265</v>
      </c>
      <c r="H6181" s="34">
        <v>22735</v>
      </c>
      <c r="I6181" s="7">
        <v>17733</v>
      </c>
      <c r="J6181" s="7">
        <v>13016.4</v>
      </c>
      <c r="K6181" s="7">
        <v>1170</v>
      </c>
      <c r="L6181" s="7">
        <v>3546.6</v>
      </c>
      <c r="M6181" s="5">
        <v>0.2</v>
      </c>
      <c r="N6181" t="s">
        <v>3140</v>
      </c>
      <c r="O6181" t="s">
        <v>30</v>
      </c>
      <c r="P6181" t="s">
        <v>40</v>
      </c>
      <c r="Q6181" t="s">
        <v>32</v>
      </c>
      <c r="R6181" t="s">
        <v>38</v>
      </c>
      <c r="S6181" t="s">
        <v>27</v>
      </c>
      <c r="T6181" t="s">
        <v>13311</v>
      </c>
      <c r="U6181" s="1">
        <v>45561</v>
      </c>
      <c r="V6181">
        <v>155</v>
      </c>
      <c r="W6181" t="str">
        <f t="shared" si="143"/>
        <v>150-179</v>
      </c>
    </row>
    <row r="6182" spans="1:23" x14ac:dyDescent="0.25">
      <c r="A6182" t="s">
        <v>6431</v>
      </c>
      <c r="B6182">
        <v>5587445335</v>
      </c>
      <c r="C6182">
        <v>1969921815</v>
      </c>
      <c r="D6182" s="1">
        <v>45341</v>
      </c>
      <c r="E6182">
        <v>99215</v>
      </c>
      <c r="F6182">
        <v>71046</v>
      </c>
      <c r="G6182" t="s">
        <v>3451</v>
      </c>
      <c r="H6182" s="34">
        <v>34314</v>
      </c>
      <c r="I6182" s="7">
        <v>29167</v>
      </c>
      <c r="J6182" s="7">
        <v>28583.66</v>
      </c>
      <c r="K6182" s="7">
        <v>0</v>
      </c>
      <c r="L6182" s="7">
        <v>583.34</v>
      </c>
      <c r="M6182" s="5">
        <v>0.02</v>
      </c>
      <c r="N6182" t="s">
        <v>16</v>
      </c>
      <c r="O6182" t="s">
        <v>17</v>
      </c>
      <c r="P6182" t="s">
        <v>18</v>
      </c>
      <c r="Q6182" t="s">
        <v>32</v>
      </c>
      <c r="R6182" t="s">
        <v>21</v>
      </c>
      <c r="S6182" t="s">
        <v>27</v>
      </c>
      <c r="T6182" t="s">
        <v>13312</v>
      </c>
      <c r="U6182" s="1">
        <v>45496</v>
      </c>
      <c r="V6182">
        <v>155</v>
      </c>
      <c r="W6182" t="str">
        <f t="shared" si="143"/>
        <v>150-179</v>
      </c>
    </row>
    <row r="6183" spans="1:23" x14ac:dyDescent="0.25">
      <c r="A6183" t="s">
        <v>6432</v>
      </c>
      <c r="B6183">
        <v>4983248976</v>
      </c>
      <c r="C6183">
        <v>9283513686</v>
      </c>
      <c r="D6183" s="1">
        <v>45535</v>
      </c>
      <c r="E6183">
        <v>99215</v>
      </c>
      <c r="F6183">
        <v>93000</v>
      </c>
      <c r="G6183" t="s">
        <v>194</v>
      </c>
      <c r="H6183" s="34">
        <v>81199</v>
      </c>
      <c r="I6183" s="7">
        <v>60899</v>
      </c>
      <c r="J6183" s="7">
        <v>42189.15</v>
      </c>
      <c r="K6183" s="7">
        <v>9575</v>
      </c>
      <c r="L6183" s="7">
        <v>9134.85</v>
      </c>
      <c r="M6183" s="5">
        <v>0.15</v>
      </c>
      <c r="N6183" t="s">
        <v>1139</v>
      </c>
      <c r="O6183" t="s">
        <v>27</v>
      </c>
      <c r="P6183" t="s">
        <v>40</v>
      </c>
      <c r="Q6183" t="s">
        <v>19</v>
      </c>
      <c r="R6183" t="s">
        <v>20</v>
      </c>
      <c r="S6183" t="s">
        <v>27</v>
      </c>
      <c r="T6183" t="s">
        <v>13310</v>
      </c>
      <c r="U6183" s="1">
        <v>45584</v>
      </c>
      <c r="V6183">
        <v>49</v>
      </c>
      <c r="W6183" t="str">
        <f t="shared" si="143"/>
        <v>30-59</v>
      </c>
    </row>
    <row r="6184" spans="1:23" x14ac:dyDescent="0.25">
      <c r="A6184" t="s">
        <v>6433</v>
      </c>
      <c r="B6184">
        <v>1624049794</v>
      </c>
      <c r="C6184">
        <v>6326984781</v>
      </c>
      <c r="D6184" s="1">
        <v>45391</v>
      </c>
      <c r="E6184">
        <v>99221</v>
      </c>
      <c r="F6184">
        <v>99291</v>
      </c>
      <c r="G6184" t="s">
        <v>3449</v>
      </c>
      <c r="H6184" s="34">
        <v>61277</v>
      </c>
      <c r="I6184" s="7">
        <v>49022</v>
      </c>
      <c r="J6184" s="7">
        <v>38025.919999999998</v>
      </c>
      <c r="K6184" s="7">
        <v>4133</v>
      </c>
      <c r="L6184" s="7">
        <v>6863.08</v>
      </c>
      <c r="M6184" s="5">
        <v>0.14000000000000001</v>
      </c>
      <c r="N6184" t="s">
        <v>1135</v>
      </c>
      <c r="O6184" t="s">
        <v>30</v>
      </c>
      <c r="P6184" t="s">
        <v>97</v>
      </c>
      <c r="Q6184" t="s">
        <v>19</v>
      </c>
      <c r="R6184" t="s">
        <v>27</v>
      </c>
      <c r="S6184" t="s">
        <v>27</v>
      </c>
      <c r="T6184" t="s">
        <v>13310</v>
      </c>
      <c r="U6184" s="1">
        <v>45565</v>
      </c>
      <c r="V6184">
        <v>174</v>
      </c>
      <c r="W6184" t="str">
        <f t="shared" si="143"/>
        <v>150-179</v>
      </c>
    </row>
    <row r="6185" spans="1:23" x14ac:dyDescent="0.25">
      <c r="A6185" t="s">
        <v>6434</v>
      </c>
      <c r="B6185">
        <v>2616321461</v>
      </c>
      <c r="C6185">
        <v>1960578953</v>
      </c>
      <c r="D6185" s="1">
        <v>45809</v>
      </c>
      <c r="E6185">
        <v>99222</v>
      </c>
      <c r="F6185">
        <v>85025</v>
      </c>
      <c r="G6185" t="s">
        <v>3256</v>
      </c>
      <c r="H6185" s="34">
        <v>55121</v>
      </c>
      <c r="I6185" s="7">
        <v>42994</v>
      </c>
      <c r="J6185" s="7">
        <v>30292.2</v>
      </c>
      <c r="K6185" s="7">
        <v>4103</v>
      </c>
      <c r="L6185" s="7">
        <v>8598.7999999999993</v>
      </c>
      <c r="M6185" s="5">
        <v>0.2</v>
      </c>
      <c r="N6185" t="s">
        <v>3140</v>
      </c>
      <c r="O6185" t="s">
        <v>30</v>
      </c>
      <c r="P6185" t="s">
        <v>18</v>
      </c>
      <c r="Q6185" t="s">
        <v>19</v>
      </c>
      <c r="R6185" t="s">
        <v>26</v>
      </c>
      <c r="S6185" t="s">
        <v>17</v>
      </c>
      <c r="T6185" t="s">
        <v>13312</v>
      </c>
      <c r="U6185" s="1">
        <v>45987</v>
      </c>
      <c r="V6185">
        <v>178</v>
      </c>
      <c r="W6185" t="str">
        <f t="shared" si="143"/>
        <v>150-179</v>
      </c>
    </row>
    <row r="6186" spans="1:23" x14ac:dyDescent="0.25">
      <c r="A6186" t="s">
        <v>6435</v>
      </c>
      <c r="B6186">
        <v>2865466582</v>
      </c>
      <c r="C6186">
        <v>1772166801</v>
      </c>
      <c r="D6186" s="1">
        <v>45562</v>
      </c>
      <c r="E6186">
        <v>99223</v>
      </c>
      <c r="F6186">
        <v>71046</v>
      </c>
      <c r="G6186" t="s">
        <v>495</v>
      </c>
      <c r="H6186" s="34">
        <v>33717</v>
      </c>
      <c r="I6186" s="7">
        <v>24276</v>
      </c>
      <c r="J6186" s="7">
        <v>22333.919999999998</v>
      </c>
      <c r="K6186" s="7">
        <v>0</v>
      </c>
      <c r="L6186" s="7">
        <v>1942.08</v>
      </c>
      <c r="M6186" s="5">
        <v>0.08</v>
      </c>
      <c r="N6186" t="s">
        <v>24</v>
      </c>
      <c r="O6186" t="s">
        <v>17</v>
      </c>
      <c r="P6186" t="s">
        <v>40</v>
      </c>
      <c r="Q6186" t="s">
        <v>19</v>
      </c>
      <c r="R6186" t="s">
        <v>20</v>
      </c>
      <c r="S6186" t="s">
        <v>17</v>
      </c>
      <c r="T6186" t="s">
        <v>13311</v>
      </c>
      <c r="U6186" s="1">
        <v>45607</v>
      </c>
      <c r="V6186">
        <v>45</v>
      </c>
      <c r="W6186" t="str">
        <f t="shared" si="143"/>
        <v>30-59</v>
      </c>
    </row>
    <row r="6187" spans="1:23" x14ac:dyDescent="0.25">
      <c r="A6187" t="s">
        <v>6436</v>
      </c>
      <c r="B6187">
        <v>840286303</v>
      </c>
      <c r="C6187">
        <v>5723321081</v>
      </c>
      <c r="D6187" s="1">
        <v>45861</v>
      </c>
      <c r="E6187">
        <v>99233</v>
      </c>
      <c r="F6187">
        <v>99292</v>
      </c>
      <c r="G6187" t="s">
        <v>114</v>
      </c>
      <c r="H6187" s="34">
        <v>63775</v>
      </c>
      <c r="I6187" s="7">
        <v>45918</v>
      </c>
      <c r="J6187" s="7">
        <v>42244.56</v>
      </c>
      <c r="K6187" s="7">
        <v>0</v>
      </c>
      <c r="L6187" s="7">
        <v>3673.44</v>
      </c>
      <c r="M6187" s="5">
        <v>0.08</v>
      </c>
      <c r="N6187" t="s">
        <v>24</v>
      </c>
      <c r="O6187" t="s">
        <v>17</v>
      </c>
      <c r="P6187" t="s">
        <v>3149</v>
      </c>
      <c r="Q6187" t="s">
        <v>19</v>
      </c>
      <c r="R6187" t="s">
        <v>27</v>
      </c>
      <c r="S6187" t="s">
        <v>17</v>
      </c>
      <c r="T6187" t="s">
        <v>13310</v>
      </c>
      <c r="U6187" s="1">
        <v>45891</v>
      </c>
      <c r="V6187">
        <v>30</v>
      </c>
      <c r="W6187" t="str">
        <f t="shared" si="143"/>
        <v>30-59</v>
      </c>
    </row>
    <row r="6188" spans="1:23" x14ac:dyDescent="0.25">
      <c r="A6188" t="s">
        <v>6437</v>
      </c>
      <c r="B6188">
        <v>2774319401</v>
      </c>
      <c r="C6188">
        <v>6842951840</v>
      </c>
      <c r="D6188" s="1">
        <v>45408</v>
      </c>
      <c r="E6188">
        <v>99223</v>
      </c>
      <c r="F6188">
        <v>99211</v>
      </c>
      <c r="G6188" t="s">
        <v>3741</v>
      </c>
      <c r="H6188" s="34">
        <v>53171</v>
      </c>
      <c r="I6188" s="7">
        <v>43600</v>
      </c>
      <c r="J6188" s="7">
        <v>24484</v>
      </c>
      <c r="K6188" s="7">
        <v>11268</v>
      </c>
      <c r="L6188" s="7">
        <v>7848</v>
      </c>
      <c r="M6188" s="5">
        <v>0.18</v>
      </c>
      <c r="N6188" t="s">
        <v>3141</v>
      </c>
      <c r="O6188" t="s">
        <v>27</v>
      </c>
      <c r="P6188" t="s">
        <v>40</v>
      </c>
      <c r="Q6188" t="s">
        <v>32</v>
      </c>
      <c r="R6188" t="s">
        <v>43</v>
      </c>
      <c r="S6188" t="s">
        <v>21</v>
      </c>
      <c r="T6188" t="s">
        <v>13310</v>
      </c>
      <c r="U6188" s="1">
        <v>45443</v>
      </c>
      <c r="V6188">
        <v>35</v>
      </c>
      <c r="W6188" t="str">
        <f t="shared" si="143"/>
        <v>30-59</v>
      </c>
    </row>
    <row r="6189" spans="1:23" x14ac:dyDescent="0.25">
      <c r="A6189" t="s">
        <v>6438</v>
      </c>
      <c r="B6189">
        <v>8037607119</v>
      </c>
      <c r="C6189">
        <v>5950092293</v>
      </c>
      <c r="D6189" s="1">
        <v>45817</v>
      </c>
      <c r="E6189">
        <v>99233</v>
      </c>
      <c r="F6189">
        <v>36415</v>
      </c>
      <c r="G6189" t="s">
        <v>61</v>
      </c>
      <c r="H6189" s="34">
        <v>51698</v>
      </c>
      <c r="I6189" s="7">
        <v>37223</v>
      </c>
      <c r="J6189" s="7">
        <v>22186.16</v>
      </c>
      <c r="K6189" s="7">
        <v>12059</v>
      </c>
      <c r="L6189" s="7">
        <v>2977.84</v>
      </c>
      <c r="M6189" s="5">
        <v>0.08</v>
      </c>
      <c r="N6189" t="s">
        <v>24</v>
      </c>
      <c r="O6189" t="s">
        <v>27</v>
      </c>
      <c r="P6189" t="s">
        <v>40</v>
      </c>
      <c r="Q6189" t="s">
        <v>32</v>
      </c>
      <c r="R6189" t="s">
        <v>26</v>
      </c>
      <c r="S6189" t="s">
        <v>21</v>
      </c>
      <c r="T6189" t="s">
        <v>13312</v>
      </c>
      <c r="U6189" s="1">
        <v>45933</v>
      </c>
      <c r="V6189">
        <v>116</v>
      </c>
      <c r="W6189" t="str">
        <f t="shared" si="143"/>
        <v>90-119</v>
      </c>
    </row>
    <row r="6190" spans="1:23" x14ac:dyDescent="0.25">
      <c r="A6190" t="s">
        <v>6439</v>
      </c>
      <c r="B6190">
        <v>2542055577</v>
      </c>
      <c r="C6190">
        <v>9574044147</v>
      </c>
      <c r="D6190" s="1">
        <v>45493</v>
      </c>
      <c r="E6190">
        <v>99233</v>
      </c>
      <c r="F6190">
        <v>99202</v>
      </c>
      <c r="G6190" t="s">
        <v>118</v>
      </c>
      <c r="H6190" s="34">
        <v>67910</v>
      </c>
      <c r="I6190" s="7">
        <v>54328</v>
      </c>
      <c r="J6190" s="7">
        <v>46722.080000000002</v>
      </c>
      <c r="K6190" s="7">
        <v>0</v>
      </c>
      <c r="L6190" s="7">
        <v>7605.92</v>
      </c>
      <c r="M6190" s="5">
        <v>0.14000000000000001</v>
      </c>
      <c r="N6190" t="s">
        <v>1135</v>
      </c>
      <c r="O6190" t="s">
        <v>17</v>
      </c>
      <c r="P6190" t="s">
        <v>3150</v>
      </c>
      <c r="Q6190" t="s">
        <v>19</v>
      </c>
      <c r="R6190" t="s">
        <v>38</v>
      </c>
      <c r="S6190" t="s">
        <v>17</v>
      </c>
      <c r="T6190" t="s">
        <v>13310</v>
      </c>
      <c r="U6190" s="1">
        <v>45670</v>
      </c>
      <c r="V6190">
        <v>177</v>
      </c>
      <c r="W6190" t="str">
        <f t="shared" si="143"/>
        <v>150-179</v>
      </c>
    </row>
    <row r="6191" spans="1:23" x14ac:dyDescent="0.25">
      <c r="A6191" t="s">
        <v>6440</v>
      </c>
      <c r="B6191">
        <v>2635416570</v>
      </c>
      <c r="C6191">
        <v>5132972037</v>
      </c>
      <c r="D6191" s="1">
        <v>45720</v>
      </c>
      <c r="E6191">
        <v>99215</v>
      </c>
      <c r="F6191">
        <v>81000</v>
      </c>
      <c r="G6191" t="s">
        <v>219</v>
      </c>
      <c r="H6191" s="34">
        <v>54746</v>
      </c>
      <c r="I6191" s="7">
        <v>43249</v>
      </c>
      <c r="J6191" s="7">
        <v>28134.16</v>
      </c>
      <c r="K6191" s="7">
        <v>8195</v>
      </c>
      <c r="L6191" s="7">
        <v>6919.84</v>
      </c>
      <c r="M6191" s="5">
        <v>0.16</v>
      </c>
      <c r="N6191" t="s">
        <v>1138</v>
      </c>
      <c r="O6191" t="s">
        <v>27</v>
      </c>
      <c r="P6191" t="s">
        <v>31</v>
      </c>
      <c r="Q6191" t="s">
        <v>19</v>
      </c>
      <c r="R6191" t="s">
        <v>21</v>
      </c>
      <c r="S6191" t="s">
        <v>21</v>
      </c>
      <c r="T6191" t="s">
        <v>13312</v>
      </c>
      <c r="U6191" s="1">
        <v>45812</v>
      </c>
      <c r="V6191">
        <v>92</v>
      </c>
      <c r="W6191" t="str">
        <f t="shared" si="143"/>
        <v>90-119</v>
      </c>
    </row>
    <row r="6192" spans="1:23" x14ac:dyDescent="0.25">
      <c r="A6192" t="s">
        <v>6441</v>
      </c>
      <c r="B6192">
        <v>9169950797</v>
      </c>
      <c r="C6192">
        <v>1947984063</v>
      </c>
      <c r="D6192" s="1">
        <v>45647</v>
      </c>
      <c r="E6192">
        <v>99233</v>
      </c>
      <c r="F6192">
        <v>85025</v>
      </c>
      <c r="G6192" t="s">
        <v>203</v>
      </c>
      <c r="H6192" s="34">
        <v>87735</v>
      </c>
      <c r="I6192" s="7">
        <v>71943</v>
      </c>
      <c r="J6192" s="7">
        <v>44650.26</v>
      </c>
      <c r="K6192" s="7">
        <v>14343</v>
      </c>
      <c r="L6192" s="7">
        <v>12949.74</v>
      </c>
      <c r="M6192" s="5">
        <v>0.18</v>
      </c>
      <c r="N6192" t="s">
        <v>3141</v>
      </c>
      <c r="O6192" t="s">
        <v>27</v>
      </c>
      <c r="P6192" t="s">
        <v>25</v>
      </c>
      <c r="Q6192" t="s">
        <v>19</v>
      </c>
      <c r="R6192" t="s">
        <v>21</v>
      </c>
      <c r="S6192" t="s">
        <v>21</v>
      </c>
      <c r="T6192" t="s">
        <v>13310</v>
      </c>
      <c r="U6192" s="1">
        <v>45790</v>
      </c>
      <c r="V6192">
        <v>143</v>
      </c>
      <c r="W6192" t="str">
        <f t="shared" si="143"/>
        <v>120-149</v>
      </c>
    </row>
    <row r="6193" spans="1:23" x14ac:dyDescent="0.25">
      <c r="A6193" t="s">
        <v>6442</v>
      </c>
      <c r="B6193">
        <v>2130927527</v>
      </c>
      <c r="C6193">
        <v>4468191214</v>
      </c>
      <c r="D6193" s="1">
        <v>45577</v>
      </c>
      <c r="E6193">
        <v>99233</v>
      </c>
      <c r="F6193">
        <v>90834</v>
      </c>
      <c r="G6193" t="s">
        <v>3320</v>
      </c>
      <c r="H6193" s="34">
        <v>58932</v>
      </c>
      <c r="I6193" s="7">
        <v>48324</v>
      </c>
      <c r="J6193" s="7">
        <v>22351.68</v>
      </c>
      <c r="K6193" s="7">
        <v>17274</v>
      </c>
      <c r="L6193" s="7">
        <v>8698.32</v>
      </c>
      <c r="M6193" s="5">
        <v>0.18</v>
      </c>
      <c r="N6193" t="s">
        <v>3141</v>
      </c>
      <c r="O6193" t="s">
        <v>27</v>
      </c>
      <c r="P6193" t="s">
        <v>55</v>
      </c>
      <c r="Q6193" t="s">
        <v>32</v>
      </c>
      <c r="R6193" t="s">
        <v>26</v>
      </c>
      <c r="S6193" t="s">
        <v>27</v>
      </c>
      <c r="T6193" t="s">
        <v>13310</v>
      </c>
      <c r="U6193" s="1">
        <v>45714</v>
      </c>
      <c r="V6193">
        <v>137</v>
      </c>
      <c r="W6193" t="str">
        <f t="shared" si="143"/>
        <v>120-149</v>
      </c>
    </row>
    <row r="6194" spans="1:23" x14ac:dyDescent="0.25">
      <c r="A6194" t="s">
        <v>6443</v>
      </c>
      <c r="B6194">
        <v>791472588</v>
      </c>
      <c r="C6194">
        <v>6170270455</v>
      </c>
      <c r="D6194" s="1">
        <v>45884</v>
      </c>
      <c r="E6194">
        <v>99231</v>
      </c>
      <c r="F6194">
        <v>99205</v>
      </c>
      <c r="G6194" t="s">
        <v>3410</v>
      </c>
      <c r="H6194" s="34">
        <v>95521</v>
      </c>
      <c r="I6194" s="7">
        <v>68775</v>
      </c>
      <c r="J6194" s="7">
        <v>58339</v>
      </c>
      <c r="K6194" s="7">
        <v>4934</v>
      </c>
      <c r="L6194" s="7">
        <v>5502</v>
      </c>
      <c r="M6194" s="5">
        <v>0.08</v>
      </c>
      <c r="N6194" t="s">
        <v>24</v>
      </c>
      <c r="O6194" t="s">
        <v>30</v>
      </c>
      <c r="P6194" t="s">
        <v>58</v>
      </c>
      <c r="Q6194" t="s">
        <v>32</v>
      </c>
      <c r="R6194" t="s">
        <v>20</v>
      </c>
      <c r="S6194" t="s">
        <v>17</v>
      </c>
      <c r="T6194" t="s">
        <v>13310</v>
      </c>
      <c r="U6194" s="1">
        <v>45960</v>
      </c>
      <c r="V6194">
        <v>76</v>
      </c>
      <c r="W6194" t="str">
        <f t="shared" si="143"/>
        <v>60-89</v>
      </c>
    </row>
    <row r="6195" spans="1:23" x14ac:dyDescent="0.25">
      <c r="A6195" t="s">
        <v>6444</v>
      </c>
      <c r="B6195">
        <v>2844527141</v>
      </c>
      <c r="C6195">
        <v>1941080300</v>
      </c>
      <c r="D6195" s="1">
        <v>45662</v>
      </c>
      <c r="E6195">
        <v>99232</v>
      </c>
      <c r="F6195">
        <v>36415</v>
      </c>
      <c r="G6195" t="s">
        <v>120</v>
      </c>
      <c r="H6195" s="34">
        <v>55780</v>
      </c>
      <c r="I6195" s="7">
        <v>43508</v>
      </c>
      <c r="J6195" s="7">
        <v>29798.400000000001</v>
      </c>
      <c r="K6195" s="7">
        <v>5008</v>
      </c>
      <c r="L6195" s="7">
        <v>8701.6</v>
      </c>
      <c r="M6195" s="5">
        <v>0.2</v>
      </c>
      <c r="N6195" t="s">
        <v>3140</v>
      </c>
      <c r="O6195" t="s">
        <v>30</v>
      </c>
      <c r="P6195" t="s">
        <v>55</v>
      </c>
      <c r="Q6195" t="s">
        <v>19</v>
      </c>
      <c r="R6195" t="s">
        <v>27</v>
      </c>
      <c r="S6195" t="s">
        <v>27</v>
      </c>
      <c r="T6195" t="s">
        <v>13310</v>
      </c>
      <c r="U6195" s="1">
        <v>45819</v>
      </c>
      <c r="V6195">
        <v>157</v>
      </c>
      <c r="W6195" t="str">
        <f t="shared" si="143"/>
        <v>150-179</v>
      </c>
    </row>
    <row r="6196" spans="1:23" x14ac:dyDescent="0.25">
      <c r="A6196" t="s">
        <v>6445</v>
      </c>
      <c r="B6196">
        <v>267682174</v>
      </c>
      <c r="C6196">
        <v>3099946958</v>
      </c>
      <c r="D6196" s="1">
        <v>45659</v>
      </c>
      <c r="E6196">
        <v>99222</v>
      </c>
      <c r="F6196">
        <v>99213</v>
      </c>
      <c r="G6196" t="s">
        <v>3548</v>
      </c>
      <c r="H6196" s="34">
        <v>14746</v>
      </c>
      <c r="I6196" s="7">
        <v>9585</v>
      </c>
      <c r="J6196" s="7">
        <v>6744.8</v>
      </c>
      <c r="K6196" s="7">
        <v>1690</v>
      </c>
      <c r="L6196" s="7">
        <v>1150.2</v>
      </c>
      <c r="M6196" s="5">
        <v>0.12</v>
      </c>
      <c r="N6196" t="s">
        <v>46</v>
      </c>
      <c r="O6196" t="s">
        <v>27</v>
      </c>
      <c r="P6196" t="s">
        <v>40</v>
      </c>
      <c r="Q6196" t="s">
        <v>19</v>
      </c>
      <c r="R6196" t="s">
        <v>27</v>
      </c>
      <c r="S6196" t="s">
        <v>27</v>
      </c>
      <c r="T6196" t="s">
        <v>13311</v>
      </c>
      <c r="U6196" s="1">
        <v>45834</v>
      </c>
      <c r="V6196">
        <v>175</v>
      </c>
      <c r="W6196" t="str">
        <f t="shared" si="143"/>
        <v>150-179</v>
      </c>
    </row>
    <row r="6197" spans="1:23" x14ac:dyDescent="0.25">
      <c r="A6197" t="s">
        <v>6446</v>
      </c>
      <c r="B6197">
        <v>3271922350</v>
      </c>
      <c r="C6197">
        <v>1334213785</v>
      </c>
      <c r="D6197" s="1">
        <v>45380</v>
      </c>
      <c r="E6197">
        <v>99231</v>
      </c>
      <c r="F6197">
        <v>99203</v>
      </c>
      <c r="G6197" t="s">
        <v>52</v>
      </c>
      <c r="H6197" s="34">
        <v>38647</v>
      </c>
      <c r="I6197" s="7">
        <v>25121</v>
      </c>
      <c r="J6197" s="7">
        <v>22106.48</v>
      </c>
      <c r="K6197" s="7">
        <v>0</v>
      </c>
      <c r="L6197" s="7">
        <v>3014.52</v>
      </c>
      <c r="M6197" s="5">
        <v>0.12</v>
      </c>
      <c r="N6197" t="s">
        <v>46</v>
      </c>
      <c r="O6197" t="s">
        <v>17</v>
      </c>
      <c r="P6197" t="s">
        <v>40</v>
      </c>
      <c r="Q6197" t="s">
        <v>19</v>
      </c>
      <c r="R6197" t="s">
        <v>38</v>
      </c>
      <c r="S6197" t="s">
        <v>17</v>
      </c>
      <c r="T6197" t="s">
        <v>13311</v>
      </c>
      <c r="U6197" s="1">
        <v>45412</v>
      </c>
      <c r="V6197">
        <v>32</v>
      </c>
      <c r="W6197" t="str">
        <f t="shared" si="143"/>
        <v>30-59</v>
      </c>
    </row>
    <row r="6198" spans="1:23" x14ac:dyDescent="0.25">
      <c r="A6198" t="s">
        <v>6447</v>
      </c>
      <c r="B6198">
        <v>5374261455</v>
      </c>
      <c r="C6198">
        <v>2431956245</v>
      </c>
      <c r="D6198" s="1">
        <v>45353</v>
      </c>
      <c r="E6198">
        <v>99233</v>
      </c>
      <c r="F6198">
        <v>71046</v>
      </c>
      <c r="G6198" t="s">
        <v>89</v>
      </c>
      <c r="H6198" s="34">
        <v>59588</v>
      </c>
      <c r="I6198" s="7">
        <v>46479</v>
      </c>
      <c r="J6198" s="7">
        <v>26706.2</v>
      </c>
      <c r="K6198" s="7">
        <v>10477</v>
      </c>
      <c r="L6198" s="7">
        <v>9295.7999999999993</v>
      </c>
      <c r="M6198" s="5">
        <v>0.2</v>
      </c>
      <c r="N6198" t="s">
        <v>3140</v>
      </c>
      <c r="O6198" t="s">
        <v>27</v>
      </c>
      <c r="P6198" t="s">
        <v>3147</v>
      </c>
      <c r="Q6198" t="s">
        <v>32</v>
      </c>
      <c r="R6198" t="s">
        <v>38</v>
      </c>
      <c r="S6198" t="s">
        <v>17</v>
      </c>
      <c r="T6198" t="s">
        <v>13310</v>
      </c>
      <c r="U6198" s="1">
        <v>45426</v>
      </c>
      <c r="V6198">
        <v>73</v>
      </c>
      <c r="W6198" t="str">
        <f t="shared" si="143"/>
        <v>60-89</v>
      </c>
    </row>
    <row r="6199" spans="1:23" x14ac:dyDescent="0.25">
      <c r="A6199" t="s">
        <v>6448</v>
      </c>
      <c r="B6199">
        <v>589296940</v>
      </c>
      <c r="C6199">
        <v>3669541554</v>
      </c>
      <c r="D6199" s="1">
        <v>45531</v>
      </c>
      <c r="E6199">
        <v>99214</v>
      </c>
      <c r="F6199">
        <v>99282</v>
      </c>
      <c r="G6199" t="s">
        <v>3391</v>
      </c>
      <c r="H6199" s="34">
        <v>37204</v>
      </c>
      <c r="I6199" s="7">
        <v>29763</v>
      </c>
      <c r="J6199" s="7">
        <v>19087.18</v>
      </c>
      <c r="K6199" s="7">
        <v>6509</v>
      </c>
      <c r="L6199" s="7">
        <v>4166.82</v>
      </c>
      <c r="M6199" s="5">
        <v>0.14000000000000001</v>
      </c>
      <c r="N6199" t="s">
        <v>1135</v>
      </c>
      <c r="O6199" t="s">
        <v>27</v>
      </c>
      <c r="P6199" t="s">
        <v>25</v>
      </c>
      <c r="Q6199" t="s">
        <v>19</v>
      </c>
      <c r="R6199" t="s">
        <v>43</v>
      </c>
      <c r="S6199" t="s">
        <v>27</v>
      </c>
      <c r="T6199" t="s">
        <v>13310</v>
      </c>
      <c r="U6199" s="1">
        <v>45593</v>
      </c>
      <c r="V6199">
        <v>62</v>
      </c>
      <c r="W6199" t="str">
        <f t="shared" si="143"/>
        <v>60-89</v>
      </c>
    </row>
    <row r="6200" spans="1:23" x14ac:dyDescent="0.25">
      <c r="A6200" t="s">
        <v>6449</v>
      </c>
      <c r="B6200">
        <v>145030198</v>
      </c>
      <c r="C6200">
        <v>2742122421</v>
      </c>
      <c r="D6200" s="1">
        <v>45835</v>
      </c>
      <c r="E6200">
        <v>99213</v>
      </c>
      <c r="F6200">
        <v>99205</v>
      </c>
      <c r="G6200" t="s">
        <v>3377</v>
      </c>
      <c r="H6200" s="34">
        <v>55076</v>
      </c>
      <c r="I6200" s="7">
        <v>44061</v>
      </c>
      <c r="J6200" s="7">
        <v>33921.46</v>
      </c>
      <c r="K6200" s="7">
        <v>3971</v>
      </c>
      <c r="L6200" s="7">
        <v>6168.54</v>
      </c>
      <c r="M6200" s="5">
        <v>0.14000000000000001</v>
      </c>
      <c r="N6200" t="s">
        <v>1135</v>
      </c>
      <c r="O6200" t="s">
        <v>30</v>
      </c>
      <c r="P6200" t="s">
        <v>55</v>
      </c>
      <c r="Q6200" t="s">
        <v>19</v>
      </c>
      <c r="R6200" t="s">
        <v>20</v>
      </c>
      <c r="S6200" t="s">
        <v>21</v>
      </c>
      <c r="T6200" t="s">
        <v>13310</v>
      </c>
      <c r="U6200" s="1">
        <v>45920</v>
      </c>
      <c r="V6200">
        <v>85</v>
      </c>
      <c r="W6200" t="str">
        <f t="shared" si="143"/>
        <v>60-89</v>
      </c>
    </row>
    <row r="6201" spans="1:23" x14ac:dyDescent="0.25">
      <c r="A6201" t="s">
        <v>6450</v>
      </c>
      <c r="B6201">
        <v>9898720364</v>
      </c>
      <c r="C6201">
        <v>5406134610</v>
      </c>
      <c r="D6201" s="1">
        <v>45582</v>
      </c>
      <c r="E6201">
        <v>99221</v>
      </c>
      <c r="F6201">
        <v>99291</v>
      </c>
      <c r="G6201" t="s">
        <v>112</v>
      </c>
      <c r="H6201" s="34">
        <v>52505</v>
      </c>
      <c r="I6201" s="7">
        <v>37804</v>
      </c>
      <c r="J6201" s="7">
        <v>34779.68</v>
      </c>
      <c r="K6201" s="7">
        <v>0</v>
      </c>
      <c r="L6201" s="7">
        <v>3024.32</v>
      </c>
      <c r="M6201" s="5">
        <v>0.08</v>
      </c>
      <c r="N6201" t="s">
        <v>24</v>
      </c>
      <c r="O6201" t="s">
        <v>17</v>
      </c>
      <c r="P6201" t="s">
        <v>40</v>
      </c>
      <c r="Q6201" t="s">
        <v>19</v>
      </c>
      <c r="R6201" t="s">
        <v>26</v>
      </c>
      <c r="S6201" t="s">
        <v>17</v>
      </c>
      <c r="T6201" t="s">
        <v>13311</v>
      </c>
      <c r="U6201" s="1">
        <v>45648</v>
      </c>
      <c r="V6201">
        <v>66</v>
      </c>
      <c r="W6201" t="str">
        <f t="shared" si="143"/>
        <v>60-89</v>
      </c>
    </row>
    <row r="6202" spans="1:23" x14ac:dyDescent="0.25">
      <c r="A6202" t="s">
        <v>6451</v>
      </c>
      <c r="B6202">
        <v>9090445708</v>
      </c>
      <c r="C6202">
        <v>7532450186</v>
      </c>
      <c r="D6202" s="1">
        <v>45415</v>
      </c>
      <c r="E6202">
        <v>99222</v>
      </c>
      <c r="F6202">
        <v>99211</v>
      </c>
      <c r="G6202" t="s">
        <v>3265</v>
      </c>
      <c r="H6202" s="34">
        <v>56060</v>
      </c>
      <c r="I6202" s="7">
        <v>47651</v>
      </c>
      <c r="J6202" s="7">
        <v>39228.980000000003</v>
      </c>
      <c r="K6202" s="7">
        <v>7469</v>
      </c>
      <c r="L6202" s="7">
        <v>953.02</v>
      </c>
      <c r="M6202" s="5">
        <v>0.02</v>
      </c>
      <c r="N6202" t="s">
        <v>16</v>
      </c>
      <c r="O6202" t="s">
        <v>27</v>
      </c>
      <c r="P6202" t="s">
        <v>3150</v>
      </c>
      <c r="Q6202" t="s">
        <v>19</v>
      </c>
      <c r="R6202" t="s">
        <v>38</v>
      </c>
      <c r="S6202" t="s">
        <v>27</v>
      </c>
      <c r="T6202" t="s">
        <v>13310</v>
      </c>
      <c r="U6202" s="1">
        <v>45580</v>
      </c>
      <c r="V6202">
        <v>165</v>
      </c>
      <c r="W6202" t="str">
        <f t="shared" si="143"/>
        <v>150-179</v>
      </c>
    </row>
    <row r="6203" spans="1:23" x14ac:dyDescent="0.25">
      <c r="A6203" t="s">
        <v>6452</v>
      </c>
      <c r="B6203">
        <v>2732388688</v>
      </c>
      <c r="C6203">
        <v>3911877540</v>
      </c>
      <c r="D6203" s="1">
        <v>45810</v>
      </c>
      <c r="E6203">
        <v>99215</v>
      </c>
      <c r="F6203">
        <v>99292</v>
      </c>
      <c r="G6203" t="s">
        <v>3286</v>
      </c>
      <c r="H6203" s="34">
        <v>49883</v>
      </c>
      <c r="I6203" s="7">
        <v>35916</v>
      </c>
      <c r="J6203" s="7">
        <v>33042.720000000001</v>
      </c>
      <c r="K6203" s="7">
        <v>0</v>
      </c>
      <c r="L6203" s="7">
        <v>2873.28</v>
      </c>
      <c r="M6203" s="5">
        <v>0.08</v>
      </c>
      <c r="N6203" t="s">
        <v>24</v>
      </c>
      <c r="O6203" t="s">
        <v>17</v>
      </c>
      <c r="P6203" t="s">
        <v>18</v>
      </c>
      <c r="Q6203" t="s">
        <v>19</v>
      </c>
      <c r="R6203" t="s">
        <v>27</v>
      </c>
      <c r="S6203" t="s">
        <v>21</v>
      </c>
      <c r="T6203" t="s">
        <v>13310</v>
      </c>
      <c r="U6203" s="1">
        <v>45943</v>
      </c>
      <c r="V6203">
        <v>133</v>
      </c>
      <c r="W6203" t="str">
        <f t="shared" si="143"/>
        <v>120-149</v>
      </c>
    </row>
    <row r="6204" spans="1:23" x14ac:dyDescent="0.25">
      <c r="A6204" t="s">
        <v>6453</v>
      </c>
      <c r="B6204">
        <v>5995819664</v>
      </c>
      <c r="C6204">
        <v>9507987269</v>
      </c>
      <c r="D6204" s="1">
        <v>45329</v>
      </c>
      <c r="E6204">
        <v>99223</v>
      </c>
      <c r="F6204">
        <v>93000</v>
      </c>
      <c r="G6204" t="s">
        <v>42</v>
      </c>
      <c r="H6204" s="34">
        <v>63163</v>
      </c>
      <c r="I6204" s="7">
        <v>41056</v>
      </c>
      <c r="J6204" s="7">
        <v>36129.279999999999</v>
      </c>
      <c r="K6204" s="7">
        <v>0</v>
      </c>
      <c r="L6204" s="7">
        <v>4926.72</v>
      </c>
      <c r="M6204" s="5">
        <v>0.12</v>
      </c>
      <c r="N6204" t="s">
        <v>46</v>
      </c>
      <c r="O6204" t="s">
        <v>17</v>
      </c>
      <c r="P6204" t="s">
        <v>3149</v>
      </c>
      <c r="Q6204" t="s">
        <v>32</v>
      </c>
      <c r="R6204" t="s">
        <v>21</v>
      </c>
      <c r="S6204" t="s">
        <v>17</v>
      </c>
      <c r="T6204" t="s">
        <v>13312</v>
      </c>
      <c r="U6204" s="1">
        <v>45463</v>
      </c>
      <c r="V6204">
        <v>134</v>
      </c>
      <c r="W6204" t="str">
        <f t="shared" si="143"/>
        <v>120-149</v>
      </c>
    </row>
    <row r="6205" spans="1:23" x14ac:dyDescent="0.25">
      <c r="A6205" t="s">
        <v>6454</v>
      </c>
      <c r="B6205">
        <v>8241982417</v>
      </c>
      <c r="C6205">
        <v>4507177529</v>
      </c>
      <c r="D6205" s="1">
        <v>45477</v>
      </c>
      <c r="E6205">
        <v>99223</v>
      </c>
      <c r="F6205">
        <v>85025</v>
      </c>
      <c r="G6205" t="s">
        <v>3352</v>
      </c>
      <c r="H6205" s="34">
        <v>41664</v>
      </c>
      <c r="I6205" s="7">
        <v>31248</v>
      </c>
      <c r="J6205" s="7">
        <v>22620.799999999999</v>
      </c>
      <c r="K6205" s="7">
        <v>3940</v>
      </c>
      <c r="L6205" s="7">
        <v>4687.2</v>
      </c>
      <c r="M6205" s="5">
        <v>0.15</v>
      </c>
      <c r="N6205" t="s">
        <v>1139</v>
      </c>
      <c r="O6205" t="s">
        <v>27</v>
      </c>
      <c r="P6205" t="s">
        <v>31</v>
      </c>
      <c r="Q6205" t="s">
        <v>19</v>
      </c>
      <c r="R6205" t="s">
        <v>38</v>
      </c>
      <c r="S6205" t="s">
        <v>27</v>
      </c>
      <c r="T6205" t="s">
        <v>13310</v>
      </c>
      <c r="U6205" s="1">
        <v>45512</v>
      </c>
      <c r="V6205">
        <v>35</v>
      </c>
      <c r="W6205" t="str">
        <f t="shared" si="143"/>
        <v>30-59</v>
      </c>
    </row>
    <row r="6206" spans="1:23" x14ac:dyDescent="0.25">
      <c r="A6206" t="s">
        <v>6455</v>
      </c>
      <c r="B6206">
        <v>7346371445</v>
      </c>
      <c r="C6206">
        <v>7850671707</v>
      </c>
      <c r="D6206" s="1">
        <v>45540</v>
      </c>
      <c r="E6206">
        <v>99222</v>
      </c>
      <c r="F6206">
        <v>93000</v>
      </c>
      <c r="G6206" t="s">
        <v>3256</v>
      </c>
      <c r="H6206" s="34">
        <v>14382</v>
      </c>
      <c r="I6206" s="7">
        <v>10787</v>
      </c>
      <c r="J6206" s="7">
        <v>7897.9500000000007</v>
      </c>
      <c r="K6206" s="7">
        <v>1271</v>
      </c>
      <c r="L6206" s="7">
        <v>1618.05</v>
      </c>
      <c r="M6206" s="5">
        <v>0.15</v>
      </c>
      <c r="N6206" t="s">
        <v>1139</v>
      </c>
      <c r="O6206" t="s">
        <v>30</v>
      </c>
      <c r="P6206" t="s">
        <v>35</v>
      </c>
      <c r="Q6206" t="s">
        <v>19</v>
      </c>
      <c r="R6206" t="s">
        <v>21</v>
      </c>
      <c r="S6206" t="s">
        <v>17</v>
      </c>
      <c r="T6206" t="s">
        <v>13311</v>
      </c>
      <c r="U6206" s="1">
        <v>45594</v>
      </c>
      <c r="V6206">
        <v>54</v>
      </c>
      <c r="W6206" t="str">
        <f t="shared" si="143"/>
        <v>30-59</v>
      </c>
    </row>
    <row r="6207" spans="1:23" x14ac:dyDescent="0.25">
      <c r="A6207" t="s">
        <v>6456</v>
      </c>
      <c r="B6207">
        <v>4878569414</v>
      </c>
      <c r="C6207">
        <v>5491575630</v>
      </c>
      <c r="D6207" s="1">
        <v>45909</v>
      </c>
      <c r="E6207">
        <v>99221</v>
      </c>
      <c r="F6207">
        <v>99282</v>
      </c>
      <c r="G6207" t="s">
        <v>293</v>
      </c>
      <c r="H6207" s="34">
        <v>89224</v>
      </c>
      <c r="I6207" s="7">
        <v>69595</v>
      </c>
      <c r="J6207" s="7">
        <v>46530</v>
      </c>
      <c r="K6207" s="7">
        <v>9146</v>
      </c>
      <c r="L6207" s="7">
        <v>13919</v>
      </c>
      <c r="M6207" s="5">
        <v>0.2</v>
      </c>
      <c r="N6207" t="s">
        <v>3140</v>
      </c>
      <c r="O6207" t="s">
        <v>30</v>
      </c>
      <c r="P6207" t="s">
        <v>3149</v>
      </c>
      <c r="Q6207" t="s">
        <v>19</v>
      </c>
      <c r="R6207" t="s">
        <v>27</v>
      </c>
      <c r="S6207" t="s">
        <v>27</v>
      </c>
      <c r="T6207" t="s">
        <v>13311</v>
      </c>
      <c r="U6207" s="1">
        <v>46030</v>
      </c>
      <c r="V6207">
        <v>121</v>
      </c>
      <c r="W6207" t="str">
        <f t="shared" si="143"/>
        <v>120-149</v>
      </c>
    </row>
    <row r="6208" spans="1:23" x14ac:dyDescent="0.25">
      <c r="A6208" t="s">
        <v>6457</v>
      </c>
      <c r="B6208">
        <v>5897772844</v>
      </c>
      <c r="C6208">
        <v>648972348</v>
      </c>
      <c r="D6208" s="1">
        <v>45558</v>
      </c>
      <c r="E6208">
        <v>99213</v>
      </c>
      <c r="F6208">
        <v>99212</v>
      </c>
      <c r="G6208" t="s">
        <v>3673</v>
      </c>
      <c r="H6208" s="34">
        <v>62729</v>
      </c>
      <c r="I6208" s="7">
        <v>50183</v>
      </c>
      <c r="J6208" s="7">
        <v>38468.379999999997</v>
      </c>
      <c r="K6208" s="7">
        <v>4689</v>
      </c>
      <c r="L6208" s="7">
        <v>7025.62</v>
      </c>
      <c r="M6208" s="5">
        <v>0.14000000000000001</v>
      </c>
      <c r="N6208" t="s">
        <v>1135</v>
      </c>
      <c r="O6208" t="s">
        <v>30</v>
      </c>
      <c r="P6208" t="s">
        <v>3148</v>
      </c>
      <c r="Q6208" t="s">
        <v>19</v>
      </c>
      <c r="R6208" t="s">
        <v>21</v>
      </c>
      <c r="S6208" t="s">
        <v>17</v>
      </c>
      <c r="T6208" t="s">
        <v>13312</v>
      </c>
      <c r="U6208" s="1">
        <v>45710</v>
      </c>
      <c r="V6208">
        <v>153</v>
      </c>
      <c r="W6208" t="str">
        <f t="shared" si="143"/>
        <v>150-179</v>
      </c>
    </row>
    <row r="6209" spans="1:23" x14ac:dyDescent="0.25">
      <c r="A6209" t="s">
        <v>6458</v>
      </c>
      <c r="B6209">
        <v>4787886639</v>
      </c>
      <c r="C6209">
        <v>4584477849</v>
      </c>
      <c r="D6209" s="1">
        <v>45394</v>
      </c>
      <c r="E6209">
        <v>99221</v>
      </c>
      <c r="F6209">
        <v>99202</v>
      </c>
      <c r="G6209" t="s">
        <v>3598</v>
      </c>
      <c r="H6209" s="34">
        <v>96558</v>
      </c>
      <c r="I6209" s="7">
        <v>75315</v>
      </c>
      <c r="J6209" s="7">
        <v>52036</v>
      </c>
      <c r="K6209" s="7">
        <v>8216</v>
      </c>
      <c r="L6209" s="7">
        <v>15063</v>
      </c>
      <c r="M6209" s="5">
        <v>0.2</v>
      </c>
      <c r="N6209" t="s">
        <v>3140</v>
      </c>
      <c r="O6209" t="s">
        <v>30</v>
      </c>
      <c r="P6209" t="s">
        <v>3147</v>
      </c>
      <c r="Q6209" t="s">
        <v>32</v>
      </c>
      <c r="R6209" t="s">
        <v>38</v>
      </c>
      <c r="S6209" t="s">
        <v>21</v>
      </c>
      <c r="T6209" t="s">
        <v>13310</v>
      </c>
      <c r="U6209" s="1">
        <v>45426</v>
      </c>
      <c r="V6209">
        <v>32</v>
      </c>
      <c r="W6209" t="str">
        <f t="shared" si="143"/>
        <v>30-59</v>
      </c>
    </row>
    <row r="6210" spans="1:23" x14ac:dyDescent="0.25">
      <c r="A6210" t="s">
        <v>6459</v>
      </c>
      <c r="B6210">
        <v>6554042858</v>
      </c>
      <c r="C6210">
        <v>5853401490</v>
      </c>
      <c r="D6210" s="1">
        <v>45574</v>
      </c>
      <c r="E6210">
        <v>99231</v>
      </c>
      <c r="F6210">
        <v>99211</v>
      </c>
      <c r="G6210" t="s">
        <v>116</v>
      </c>
      <c r="H6210" s="34">
        <v>64081</v>
      </c>
      <c r="I6210" s="7">
        <v>41653</v>
      </c>
      <c r="J6210" s="7">
        <v>25661.64</v>
      </c>
      <c r="K6210" s="7">
        <v>10993</v>
      </c>
      <c r="L6210" s="7">
        <v>4998.3599999999997</v>
      </c>
      <c r="M6210" s="5">
        <v>0.12</v>
      </c>
      <c r="N6210" t="s">
        <v>46</v>
      </c>
      <c r="O6210" t="s">
        <v>27</v>
      </c>
      <c r="P6210" t="s">
        <v>25</v>
      </c>
      <c r="Q6210" t="s">
        <v>19</v>
      </c>
      <c r="R6210" t="s">
        <v>43</v>
      </c>
      <c r="S6210" t="s">
        <v>17</v>
      </c>
      <c r="T6210" t="s">
        <v>13312</v>
      </c>
      <c r="U6210" s="1">
        <v>45739</v>
      </c>
      <c r="V6210">
        <v>165</v>
      </c>
      <c r="W6210" t="str">
        <f t="shared" si="143"/>
        <v>150-179</v>
      </c>
    </row>
    <row r="6211" spans="1:23" x14ac:dyDescent="0.25">
      <c r="A6211" t="s">
        <v>6460</v>
      </c>
      <c r="B6211">
        <v>9887700886</v>
      </c>
      <c r="C6211">
        <v>2689619804</v>
      </c>
      <c r="D6211" s="1">
        <v>45946</v>
      </c>
      <c r="E6211">
        <v>99223</v>
      </c>
      <c r="F6211">
        <v>99211</v>
      </c>
      <c r="G6211" t="s">
        <v>3325</v>
      </c>
      <c r="H6211" s="34">
        <v>33488</v>
      </c>
      <c r="I6211" s="7">
        <v>26790</v>
      </c>
      <c r="J6211" s="7">
        <v>14312.4</v>
      </c>
      <c r="K6211" s="7">
        <v>8727</v>
      </c>
      <c r="L6211" s="7">
        <v>3750.6</v>
      </c>
      <c r="M6211" s="5">
        <v>0.14000000000000001</v>
      </c>
      <c r="N6211" t="s">
        <v>1135</v>
      </c>
      <c r="O6211" t="s">
        <v>27</v>
      </c>
      <c r="P6211" t="s">
        <v>3150</v>
      </c>
      <c r="Q6211" t="s">
        <v>19</v>
      </c>
      <c r="R6211" t="s">
        <v>21</v>
      </c>
      <c r="S6211" t="s">
        <v>27</v>
      </c>
      <c r="T6211" t="s">
        <v>13311</v>
      </c>
      <c r="U6211" s="1">
        <v>46048</v>
      </c>
      <c r="V6211">
        <v>102</v>
      </c>
      <c r="W6211" t="str">
        <f t="shared" ref="W6211:W6274" si="144">IF(V6211="","",IF(V6211&lt;30,"0-29",IF(V6211&lt;60,"30-59",IF(V6211&lt;90,"60-89",IF(V6211&lt;120,"90-119",IF(V6211&lt;150,"120-149",IF(V6211&lt;180,"150-179",IF(V6211&lt;210,"180-209",IF(V6211&lt;240,"210-239",IF(V6211&lt;270,"240-269",IF(V6211&lt;300,"270-299",IF(V6211&lt;330,"300-329",IF(V6211&lt;360,"330-359","360+")))))))))))))</f>
        <v>90-119</v>
      </c>
    </row>
    <row r="6212" spans="1:23" x14ac:dyDescent="0.25">
      <c r="A6212" t="s">
        <v>6461</v>
      </c>
      <c r="B6212">
        <v>3909738429</v>
      </c>
      <c r="C6212">
        <v>8408674669</v>
      </c>
      <c r="D6212" s="1">
        <v>45529</v>
      </c>
      <c r="E6212">
        <v>99215</v>
      </c>
      <c r="F6212">
        <v>99283</v>
      </c>
      <c r="G6212" t="s">
        <v>3371</v>
      </c>
      <c r="H6212" s="34">
        <v>12804</v>
      </c>
      <c r="I6212" s="7">
        <v>9987</v>
      </c>
      <c r="J6212" s="7">
        <v>5537.6</v>
      </c>
      <c r="K6212" s="7">
        <v>2452</v>
      </c>
      <c r="L6212" s="7">
        <v>1997.4</v>
      </c>
      <c r="M6212" s="5">
        <v>0.2</v>
      </c>
      <c r="N6212" t="s">
        <v>3140</v>
      </c>
      <c r="O6212" t="s">
        <v>27</v>
      </c>
      <c r="P6212" t="s">
        <v>3147</v>
      </c>
      <c r="Q6212" t="s">
        <v>19</v>
      </c>
      <c r="R6212" t="s">
        <v>20</v>
      </c>
      <c r="S6212" t="s">
        <v>17</v>
      </c>
      <c r="T6212" t="s">
        <v>13311</v>
      </c>
      <c r="U6212" s="1">
        <v>45592</v>
      </c>
      <c r="V6212">
        <v>63</v>
      </c>
      <c r="W6212" t="str">
        <f t="shared" si="144"/>
        <v>60-89</v>
      </c>
    </row>
    <row r="6213" spans="1:23" x14ac:dyDescent="0.25">
      <c r="A6213" t="s">
        <v>6462</v>
      </c>
      <c r="B6213">
        <v>3179299405</v>
      </c>
      <c r="C6213">
        <v>5224749634</v>
      </c>
      <c r="D6213" s="1">
        <v>45415</v>
      </c>
      <c r="E6213">
        <v>99232</v>
      </c>
      <c r="F6213">
        <v>71046</v>
      </c>
      <c r="G6213" t="s">
        <v>3552</v>
      </c>
      <c r="H6213" s="34">
        <v>49508</v>
      </c>
      <c r="I6213" s="7">
        <v>39111</v>
      </c>
      <c r="J6213" s="7">
        <v>32853.24</v>
      </c>
      <c r="K6213" s="7">
        <v>0</v>
      </c>
      <c r="L6213" s="7">
        <v>6257.76</v>
      </c>
      <c r="M6213" s="5">
        <v>0.16</v>
      </c>
      <c r="N6213" t="s">
        <v>1138</v>
      </c>
      <c r="O6213" t="s">
        <v>17</v>
      </c>
      <c r="P6213" t="s">
        <v>3148</v>
      </c>
      <c r="Q6213" t="s">
        <v>19</v>
      </c>
      <c r="R6213" t="s">
        <v>26</v>
      </c>
      <c r="S6213" t="s">
        <v>21</v>
      </c>
      <c r="T6213" t="s">
        <v>13312</v>
      </c>
      <c r="U6213" s="1">
        <v>45519</v>
      </c>
      <c r="V6213">
        <v>104</v>
      </c>
      <c r="W6213" t="str">
        <f t="shared" si="144"/>
        <v>90-119</v>
      </c>
    </row>
    <row r="6214" spans="1:23" x14ac:dyDescent="0.25">
      <c r="A6214" t="s">
        <v>6463</v>
      </c>
      <c r="B6214">
        <v>9834157345</v>
      </c>
      <c r="C6214">
        <v>6074448675</v>
      </c>
      <c r="D6214" s="1">
        <v>45382</v>
      </c>
      <c r="E6214">
        <v>99238</v>
      </c>
      <c r="F6214">
        <v>99284</v>
      </c>
      <c r="G6214" t="s">
        <v>3342</v>
      </c>
      <c r="H6214" s="34">
        <v>93506</v>
      </c>
      <c r="I6214" s="7">
        <v>60779</v>
      </c>
      <c r="J6214" s="7">
        <v>53485.52</v>
      </c>
      <c r="K6214" s="7">
        <v>0</v>
      </c>
      <c r="L6214" s="7">
        <v>7293.48</v>
      </c>
      <c r="M6214" s="5">
        <v>0.12</v>
      </c>
      <c r="N6214" t="s">
        <v>46</v>
      </c>
      <c r="O6214" t="s">
        <v>17</v>
      </c>
      <c r="P6214" t="s">
        <v>18</v>
      </c>
      <c r="Q6214" t="s">
        <v>19</v>
      </c>
      <c r="R6214" t="s">
        <v>21</v>
      </c>
      <c r="S6214" t="s">
        <v>27</v>
      </c>
      <c r="T6214" t="s">
        <v>13310</v>
      </c>
      <c r="U6214" s="1">
        <v>45511</v>
      </c>
      <c r="V6214">
        <v>129</v>
      </c>
      <c r="W6214" t="str">
        <f t="shared" si="144"/>
        <v>120-149</v>
      </c>
    </row>
    <row r="6215" spans="1:23" x14ac:dyDescent="0.25">
      <c r="A6215" t="s">
        <v>6464</v>
      </c>
      <c r="B6215">
        <v>3153387887</v>
      </c>
      <c r="C6215">
        <v>6700982833</v>
      </c>
      <c r="D6215" s="1">
        <v>45823</v>
      </c>
      <c r="E6215">
        <v>99232</v>
      </c>
      <c r="F6215">
        <v>99282</v>
      </c>
      <c r="G6215" t="s">
        <v>3187</v>
      </c>
      <c r="H6215" s="34">
        <v>58178</v>
      </c>
      <c r="I6215" s="7">
        <v>46542</v>
      </c>
      <c r="J6215" s="7">
        <v>34095.120000000003</v>
      </c>
      <c r="K6215" s="7">
        <v>5931</v>
      </c>
      <c r="L6215" s="7">
        <v>6515.88</v>
      </c>
      <c r="M6215" s="5">
        <v>0.14000000000000001</v>
      </c>
      <c r="N6215" t="s">
        <v>1135</v>
      </c>
      <c r="O6215" t="s">
        <v>27</v>
      </c>
      <c r="P6215" t="s">
        <v>35</v>
      </c>
      <c r="Q6215" t="s">
        <v>32</v>
      </c>
      <c r="R6215" t="s">
        <v>21</v>
      </c>
      <c r="S6215" t="s">
        <v>21</v>
      </c>
      <c r="T6215" t="s">
        <v>13310</v>
      </c>
      <c r="U6215" s="1">
        <v>45959</v>
      </c>
      <c r="V6215">
        <v>136</v>
      </c>
      <c r="W6215" t="str">
        <f t="shared" si="144"/>
        <v>120-149</v>
      </c>
    </row>
    <row r="6216" spans="1:23" x14ac:dyDescent="0.25">
      <c r="A6216" t="s">
        <v>6465</v>
      </c>
      <c r="B6216">
        <v>1202670271</v>
      </c>
      <c r="C6216">
        <v>9668369708</v>
      </c>
      <c r="D6216" s="1">
        <v>45928</v>
      </c>
      <c r="E6216">
        <v>99232</v>
      </c>
      <c r="F6216">
        <v>36415</v>
      </c>
      <c r="G6216" t="s">
        <v>3247</v>
      </c>
      <c r="H6216" s="34">
        <v>67091</v>
      </c>
      <c r="I6216" s="7">
        <v>48306</v>
      </c>
      <c r="J6216" s="7">
        <v>33970.519999999997</v>
      </c>
      <c r="K6216" s="7">
        <v>10471</v>
      </c>
      <c r="L6216" s="7">
        <v>3864.48</v>
      </c>
      <c r="M6216" s="5">
        <v>0.08</v>
      </c>
      <c r="N6216" t="s">
        <v>24</v>
      </c>
      <c r="O6216" t="s">
        <v>27</v>
      </c>
      <c r="P6216" t="s">
        <v>18</v>
      </c>
      <c r="Q6216" t="s">
        <v>19</v>
      </c>
      <c r="R6216" t="s">
        <v>27</v>
      </c>
      <c r="S6216" t="s">
        <v>21</v>
      </c>
      <c r="T6216" t="s">
        <v>13312</v>
      </c>
      <c r="U6216" s="1">
        <v>46027</v>
      </c>
      <c r="V6216">
        <v>100</v>
      </c>
      <c r="W6216" t="str">
        <f t="shared" si="144"/>
        <v>90-119</v>
      </c>
    </row>
    <row r="6217" spans="1:23" x14ac:dyDescent="0.25">
      <c r="A6217" t="s">
        <v>6466</v>
      </c>
      <c r="B6217">
        <v>7411184646</v>
      </c>
      <c r="C6217">
        <v>235817139</v>
      </c>
      <c r="D6217" s="1">
        <v>45861</v>
      </c>
      <c r="E6217">
        <v>99222</v>
      </c>
      <c r="F6217">
        <v>99214</v>
      </c>
      <c r="G6217" t="s">
        <v>3424</v>
      </c>
      <c r="H6217" s="34">
        <v>16422</v>
      </c>
      <c r="I6217" s="7">
        <v>12317</v>
      </c>
      <c r="J6217" s="7">
        <v>9291.4500000000007</v>
      </c>
      <c r="K6217" s="7">
        <v>1178</v>
      </c>
      <c r="L6217" s="7">
        <v>1847.55</v>
      </c>
      <c r="M6217" s="5">
        <v>0.15</v>
      </c>
      <c r="N6217" t="s">
        <v>1139</v>
      </c>
      <c r="O6217" t="s">
        <v>30</v>
      </c>
      <c r="P6217" t="s">
        <v>3150</v>
      </c>
      <c r="Q6217" t="s">
        <v>19</v>
      </c>
      <c r="R6217" t="s">
        <v>21</v>
      </c>
      <c r="S6217" t="s">
        <v>21</v>
      </c>
      <c r="T6217" t="s">
        <v>13311</v>
      </c>
      <c r="U6217" s="1">
        <v>45948</v>
      </c>
      <c r="V6217">
        <v>87</v>
      </c>
      <c r="W6217" t="str">
        <f t="shared" si="144"/>
        <v>60-89</v>
      </c>
    </row>
    <row r="6218" spans="1:23" x14ac:dyDescent="0.25">
      <c r="A6218" t="s">
        <v>6467</v>
      </c>
      <c r="B6218">
        <v>6285673552</v>
      </c>
      <c r="C6218">
        <v>7340184933</v>
      </c>
      <c r="D6218" s="1">
        <v>45428</v>
      </c>
      <c r="E6218">
        <v>99222</v>
      </c>
      <c r="F6218">
        <v>81000</v>
      </c>
      <c r="G6218" t="s">
        <v>3283</v>
      </c>
      <c r="H6218" s="34">
        <v>81096</v>
      </c>
      <c r="I6218" s="7">
        <v>64066</v>
      </c>
      <c r="J6218" s="7">
        <v>53815.44</v>
      </c>
      <c r="K6218" s="7">
        <v>0</v>
      </c>
      <c r="L6218" s="7">
        <v>10250.56</v>
      </c>
      <c r="M6218" s="5">
        <v>0.16</v>
      </c>
      <c r="N6218" t="s">
        <v>1138</v>
      </c>
      <c r="O6218" t="s">
        <v>17</v>
      </c>
      <c r="P6218" t="s">
        <v>3147</v>
      </c>
      <c r="Q6218" t="s">
        <v>19</v>
      </c>
      <c r="R6218" t="s">
        <v>27</v>
      </c>
      <c r="S6218" t="s">
        <v>17</v>
      </c>
      <c r="T6218" t="s">
        <v>13312</v>
      </c>
      <c r="U6218" s="1">
        <v>45570</v>
      </c>
      <c r="V6218">
        <v>142</v>
      </c>
      <c r="W6218" t="str">
        <f t="shared" si="144"/>
        <v>120-149</v>
      </c>
    </row>
    <row r="6219" spans="1:23" x14ac:dyDescent="0.25">
      <c r="A6219" t="s">
        <v>6468</v>
      </c>
      <c r="B6219">
        <v>980950226</v>
      </c>
      <c r="C6219">
        <v>653222311</v>
      </c>
      <c r="D6219" s="1">
        <v>45934</v>
      </c>
      <c r="E6219">
        <v>99213</v>
      </c>
      <c r="F6219">
        <v>99211</v>
      </c>
      <c r="G6219" t="s">
        <v>574</v>
      </c>
      <c r="H6219" s="34">
        <v>96421</v>
      </c>
      <c r="I6219" s="7">
        <v>75208</v>
      </c>
      <c r="J6219" s="7">
        <v>53499.4</v>
      </c>
      <c r="K6219" s="7">
        <v>6667</v>
      </c>
      <c r="L6219" s="7">
        <v>15041.6</v>
      </c>
      <c r="M6219" s="5">
        <v>0.2</v>
      </c>
      <c r="N6219" t="s">
        <v>3140</v>
      </c>
      <c r="O6219" t="s">
        <v>30</v>
      </c>
      <c r="P6219" t="s">
        <v>3147</v>
      </c>
      <c r="Q6219" t="s">
        <v>19</v>
      </c>
      <c r="R6219" t="s">
        <v>27</v>
      </c>
      <c r="S6219" t="s">
        <v>21</v>
      </c>
      <c r="T6219" t="s">
        <v>13310</v>
      </c>
      <c r="U6219" s="1">
        <v>45976</v>
      </c>
      <c r="V6219">
        <v>42</v>
      </c>
      <c r="W6219" t="str">
        <f t="shared" si="144"/>
        <v>30-59</v>
      </c>
    </row>
    <row r="6220" spans="1:23" x14ac:dyDescent="0.25">
      <c r="A6220" t="s">
        <v>6469</v>
      </c>
      <c r="B6220">
        <v>3365826633</v>
      </c>
      <c r="C6220">
        <v>8467485576</v>
      </c>
      <c r="D6220" s="1">
        <v>45433</v>
      </c>
      <c r="E6220">
        <v>99213</v>
      </c>
      <c r="F6220">
        <v>85025</v>
      </c>
      <c r="G6220" t="s">
        <v>61</v>
      </c>
      <c r="H6220" s="34">
        <v>84667</v>
      </c>
      <c r="I6220" s="7">
        <v>69427</v>
      </c>
      <c r="J6220" s="7">
        <v>43058.14</v>
      </c>
      <c r="K6220" s="7">
        <v>13872</v>
      </c>
      <c r="L6220" s="7">
        <v>12496.86</v>
      </c>
      <c r="M6220" s="5">
        <v>0.18</v>
      </c>
      <c r="N6220" t="s">
        <v>3141</v>
      </c>
      <c r="O6220" t="s">
        <v>27</v>
      </c>
      <c r="P6220" t="s">
        <v>97</v>
      </c>
      <c r="Q6220" t="s">
        <v>19</v>
      </c>
      <c r="R6220" t="s">
        <v>26</v>
      </c>
      <c r="S6220" t="s">
        <v>27</v>
      </c>
      <c r="T6220" t="s">
        <v>13310</v>
      </c>
      <c r="U6220" s="1">
        <v>45477</v>
      </c>
      <c r="V6220">
        <v>44</v>
      </c>
      <c r="W6220" t="str">
        <f t="shared" si="144"/>
        <v>30-59</v>
      </c>
    </row>
    <row r="6221" spans="1:23" x14ac:dyDescent="0.25">
      <c r="A6221" t="s">
        <v>6470</v>
      </c>
      <c r="B6221">
        <v>9811392947</v>
      </c>
      <c r="C6221">
        <v>1391375562</v>
      </c>
      <c r="D6221" s="1">
        <v>45298</v>
      </c>
      <c r="E6221">
        <v>99214</v>
      </c>
      <c r="F6221">
        <v>99284</v>
      </c>
      <c r="G6221" t="s">
        <v>574</v>
      </c>
      <c r="H6221" s="34">
        <v>65427</v>
      </c>
      <c r="I6221" s="7">
        <v>51687</v>
      </c>
      <c r="J6221" s="7">
        <v>33193.08</v>
      </c>
      <c r="K6221" s="7">
        <v>10224</v>
      </c>
      <c r="L6221" s="7">
        <v>8269.92</v>
      </c>
      <c r="M6221" s="5">
        <v>0.16</v>
      </c>
      <c r="N6221" t="s">
        <v>1138</v>
      </c>
      <c r="O6221" t="s">
        <v>27</v>
      </c>
      <c r="P6221" t="s">
        <v>31</v>
      </c>
      <c r="Q6221" t="s">
        <v>32</v>
      </c>
      <c r="R6221" t="s">
        <v>20</v>
      </c>
      <c r="S6221" t="s">
        <v>17</v>
      </c>
      <c r="T6221" t="s">
        <v>13310</v>
      </c>
      <c r="U6221" s="1">
        <v>45384</v>
      </c>
      <c r="V6221">
        <v>86</v>
      </c>
      <c r="W6221" t="str">
        <f t="shared" si="144"/>
        <v>60-89</v>
      </c>
    </row>
    <row r="6222" spans="1:23" x14ac:dyDescent="0.25">
      <c r="A6222" t="s">
        <v>6471</v>
      </c>
      <c r="B6222">
        <v>2807396295</v>
      </c>
      <c r="C6222">
        <v>9317118685</v>
      </c>
      <c r="D6222" s="1">
        <v>45710</v>
      </c>
      <c r="E6222">
        <v>99232</v>
      </c>
      <c r="F6222">
        <v>99205</v>
      </c>
      <c r="G6222" t="s">
        <v>3272</v>
      </c>
      <c r="H6222" s="34">
        <v>99916</v>
      </c>
      <c r="I6222" s="7">
        <v>78934</v>
      </c>
      <c r="J6222" s="7">
        <v>56914.559999999998</v>
      </c>
      <c r="K6222" s="7">
        <v>9390</v>
      </c>
      <c r="L6222" s="7">
        <v>12629.44</v>
      </c>
      <c r="M6222" s="5">
        <v>0.16</v>
      </c>
      <c r="N6222" t="s">
        <v>1138</v>
      </c>
      <c r="O6222" t="s">
        <v>27</v>
      </c>
      <c r="P6222" t="s">
        <v>25</v>
      </c>
      <c r="Q6222" t="s">
        <v>32</v>
      </c>
      <c r="R6222" t="s">
        <v>43</v>
      </c>
      <c r="S6222" t="s">
        <v>17</v>
      </c>
      <c r="T6222" t="s">
        <v>13312</v>
      </c>
      <c r="U6222" s="1">
        <v>45806</v>
      </c>
      <c r="V6222">
        <v>96</v>
      </c>
      <c r="W6222" t="str">
        <f t="shared" si="144"/>
        <v>90-119</v>
      </c>
    </row>
    <row r="6223" spans="1:23" x14ac:dyDescent="0.25">
      <c r="A6223" t="s">
        <v>6472</v>
      </c>
      <c r="B6223">
        <v>954668074</v>
      </c>
      <c r="C6223">
        <v>5136462083</v>
      </c>
      <c r="D6223" s="1">
        <v>45310</v>
      </c>
      <c r="E6223">
        <v>99232</v>
      </c>
      <c r="F6223">
        <v>99283</v>
      </c>
      <c r="G6223" t="s">
        <v>73</v>
      </c>
      <c r="H6223" s="34">
        <v>64392</v>
      </c>
      <c r="I6223" s="7">
        <v>51514</v>
      </c>
      <c r="J6223" s="7">
        <v>29772.04</v>
      </c>
      <c r="K6223" s="7">
        <v>14530</v>
      </c>
      <c r="L6223" s="7">
        <v>7211.96</v>
      </c>
      <c r="M6223" s="5">
        <v>0.14000000000000001</v>
      </c>
      <c r="N6223" t="s">
        <v>1135</v>
      </c>
      <c r="O6223" t="s">
        <v>27</v>
      </c>
      <c r="P6223" t="s">
        <v>3146</v>
      </c>
      <c r="Q6223" t="s">
        <v>32</v>
      </c>
      <c r="R6223" t="s">
        <v>26</v>
      </c>
      <c r="S6223" t="s">
        <v>27</v>
      </c>
      <c r="T6223" t="s">
        <v>13312</v>
      </c>
      <c r="U6223" s="1">
        <v>45457</v>
      </c>
      <c r="V6223">
        <v>147</v>
      </c>
      <c r="W6223" t="str">
        <f t="shared" si="144"/>
        <v>120-149</v>
      </c>
    </row>
    <row r="6224" spans="1:23" x14ac:dyDescent="0.25">
      <c r="A6224" t="s">
        <v>6473</v>
      </c>
      <c r="B6224">
        <v>9886884774</v>
      </c>
      <c r="C6224">
        <v>8542110529</v>
      </c>
      <c r="D6224" s="1">
        <v>45487</v>
      </c>
      <c r="E6224">
        <v>99231</v>
      </c>
      <c r="F6224">
        <v>99204</v>
      </c>
      <c r="G6224" t="s">
        <v>3225</v>
      </c>
      <c r="H6224" s="34">
        <v>55990</v>
      </c>
      <c r="I6224" s="7">
        <v>41993</v>
      </c>
      <c r="J6224" s="7">
        <v>29958.05</v>
      </c>
      <c r="K6224" s="7">
        <v>5736</v>
      </c>
      <c r="L6224" s="7">
        <v>6298.95</v>
      </c>
      <c r="M6224" s="5">
        <v>0.15</v>
      </c>
      <c r="N6224" t="s">
        <v>1139</v>
      </c>
      <c r="O6224" t="s">
        <v>30</v>
      </c>
      <c r="P6224" t="s">
        <v>18</v>
      </c>
      <c r="Q6224" t="s">
        <v>32</v>
      </c>
      <c r="R6224" t="s">
        <v>21</v>
      </c>
      <c r="S6224" t="s">
        <v>27</v>
      </c>
      <c r="T6224" t="s">
        <v>13310</v>
      </c>
      <c r="U6224" s="1">
        <v>45544</v>
      </c>
      <c r="V6224">
        <v>57</v>
      </c>
      <c r="W6224" t="str">
        <f t="shared" si="144"/>
        <v>30-59</v>
      </c>
    </row>
    <row r="6225" spans="1:23" x14ac:dyDescent="0.25">
      <c r="A6225" t="s">
        <v>6474</v>
      </c>
      <c r="B6225">
        <v>9006231971</v>
      </c>
      <c r="C6225">
        <v>7212903530</v>
      </c>
      <c r="D6225" s="1">
        <v>45431</v>
      </c>
      <c r="E6225">
        <v>99221</v>
      </c>
      <c r="F6225">
        <v>99211</v>
      </c>
      <c r="G6225" t="s">
        <v>3288</v>
      </c>
      <c r="H6225" s="34">
        <v>60826</v>
      </c>
      <c r="I6225" s="7">
        <v>47444</v>
      </c>
      <c r="J6225" s="7">
        <v>37955.199999999997</v>
      </c>
      <c r="K6225" s="7">
        <v>0</v>
      </c>
      <c r="L6225" s="7">
        <v>9488.7999999999993</v>
      </c>
      <c r="M6225" s="5">
        <v>0.2</v>
      </c>
      <c r="N6225" t="s">
        <v>3140</v>
      </c>
      <c r="O6225" t="s">
        <v>17</v>
      </c>
      <c r="P6225" t="s">
        <v>3146</v>
      </c>
      <c r="Q6225" t="s">
        <v>32</v>
      </c>
      <c r="R6225" t="s">
        <v>27</v>
      </c>
      <c r="S6225" t="s">
        <v>21</v>
      </c>
      <c r="T6225" t="s">
        <v>13312</v>
      </c>
      <c r="U6225" s="1">
        <v>45600</v>
      </c>
      <c r="V6225">
        <v>169</v>
      </c>
      <c r="W6225" t="str">
        <f t="shared" si="144"/>
        <v>150-179</v>
      </c>
    </row>
    <row r="6226" spans="1:23" x14ac:dyDescent="0.25">
      <c r="A6226" t="s">
        <v>6475</v>
      </c>
      <c r="B6226">
        <v>9527994326</v>
      </c>
      <c r="C6226">
        <v>6818496434</v>
      </c>
      <c r="D6226" s="1">
        <v>45725</v>
      </c>
      <c r="E6226">
        <v>99214</v>
      </c>
      <c r="F6226">
        <v>36415</v>
      </c>
      <c r="G6226" t="s">
        <v>178</v>
      </c>
      <c r="H6226" s="34">
        <v>42857</v>
      </c>
      <c r="I6226" s="7">
        <v>32143</v>
      </c>
      <c r="J6226" s="7">
        <v>23265.55</v>
      </c>
      <c r="K6226" s="7">
        <v>4056</v>
      </c>
      <c r="L6226" s="7">
        <v>4821.45</v>
      </c>
      <c r="M6226" s="5">
        <v>0.15</v>
      </c>
      <c r="N6226" t="s">
        <v>1139</v>
      </c>
      <c r="O6226" t="s">
        <v>30</v>
      </c>
      <c r="P6226" t="s">
        <v>3146</v>
      </c>
      <c r="Q6226" t="s">
        <v>32</v>
      </c>
      <c r="R6226" t="s">
        <v>27</v>
      </c>
      <c r="S6226" t="s">
        <v>21</v>
      </c>
      <c r="T6226" t="s">
        <v>13310</v>
      </c>
      <c r="U6226" s="1">
        <v>45895</v>
      </c>
      <c r="V6226">
        <v>170</v>
      </c>
      <c r="W6226" t="str">
        <f t="shared" si="144"/>
        <v>150-179</v>
      </c>
    </row>
    <row r="6227" spans="1:23" x14ac:dyDescent="0.25">
      <c r="A6227" t="s">
        <v>6476</v>
      </c>
      <c r="B6227">
        <v>601898463</v>
      </c>
      <c r="C6227">
        <v>6320027271</v>
      </c>
      <c r="D6227" s="1">
        <v>45502</v>
      </c>
      <c r="E6227">
        <v>99238</v>
      </c>
      <c r="F6227">
        <v>81000</v>
      </c>
      <c r="G6227" t="s">
        <v>77</v>
      </c>
      <c r="H6227" s="34">
        <v>27437</v>
      </c>
      <c r="I6227" s="7">
        <v>21950</v>
      </c>
      <c r="J6227" s="7">
        <v>13350</v>
      </c>
      <c r="K6227" s="7">
        <v>5527</v>
      </c>
      <c r="L6227" s="7">
        <v>3073</v>
      </c>
      <c r="M6227" s="5">
        <v>0.14000000000000001</v>
      </c>
      <c r="N6227" t="s">
        <v>1135</v>
      </c>
      <c r="O6227" t="s">
        <v>27</v>
      </c>
      <c r="P6227" t="s">
        <v>18</v>
      </c>
      <c r="Q6227" t="s">
        <v>19</v>
      </c>
      <c r="R6227" t="s">
        <v>20</v>
      </c>
      <c r="S6227" t="s">
        <v>21</v>
      </c>
      <c r="T6227" t="s">
        <v>13312</v>
      </c>
      <c r="U6227" s="1">
        <v>45653</v>
      </c>
      <c r="V6227">
        <v>151</v>
      </c>
      <c r="W6227" t="str">
        <f t="shared" si="144"/>
        <v>150-179</v>
      </c>
    </row>
    <row r="6228" spans="1:23" x14ac:dyDescent="0.25">
      <c r="A6228" t="s">
        <v>6477</v>
      </c>
      <c r="B6228">
        <v>7083887348</v>
      </c>
      <c r="C6228">
        <v>9700852494</v>
      </c>
      <c r="D6228" s="1">
        <v>45807</v>
      </c>
      <c r="E6228">
        <v>99214</v>
      </c>
      <c r="F6228">
        <v>80053</v>
      </c>
      <c r="G6228" t="s">
        <v>50</v>
      </c>
      <c r="H6228" s="34">
        <v>81369</v>
      </c>
      <c r="I6228" s="7">
        <v>52890</v>
      </c>
      <c r="J6228" s="7">
        <v>43038.2</v>
      </c>
      <c r="K6228" s="7">
        <v>3505</v>
      </c>
      <c r="L6228" s="7">
        <v>6346.8</v>
      </c>
      <c r="M6228" s="5">
        <v>0.12</v>
      </c>
      <c r="N6228" t="s">
        <v>46</v>
      </c>
      <c r="O6228" t="s">
        <v>30</v>
      </c>
      <c r="P6228" t="s">
        <v>55</v>
      </c>
      <c r="Q6228" t="s">
        <v>19</v>
      </c>
      <c r="R6228" t="s">
        <v>43</v>
      </c>
      <c r="S6228" t="s">
        <v>27</v>
      </c>
      <c r="T6228" t="s">
        <v>13312</v>
      </c>
      <c r="U6228" s="1">
        <v>45953</v>
      </c>
      <c r="V6228">
        <v>146</v>
      </c>
      <c r="W6228" t="str">
        <f t="shared" si="144"/>
        <v>120-149</v>
      </c>
    </row>
    <row r="6229" spans="1:23" x14ac:dyDescent="0.25">
      <c r="A6229" t="s">
        <v>6478</v>
      </c>
      <c r="B6229">
        <v>8678846155</v>
      </c>
      <c r="C6229">
        <v>2747874013</v>
      </c>
      <c r="D6229" s="1">
        <v>45935</v>
      </c>
      <c r="E6229">
        <v>99238</v>
      </c>
      <c r="F6229">
        <v>99282</v>
      </c>
      <c r="G6229" t="s">
        <v>3176</v>
      </c>
      <c r="H6229" s="34">
        <v>79344</v>
      </c>
      <c r="I6229" s="7">
        <v>59508</v>
      </c>
      <c r="J6229" s="7">
        <v>44087.8</v>
      </c>
      <c r="K6229" s="7">
        <v>6494</v>
      </c>
      <c r="L6229" s="7">
        <v>8926.2000000000007</v>
      </c>
      <c r="M6229" s="5">
        <v>0.15</v>
      </c>
      <c r="N6229" t="s">
        <v>1139</v>
      </c>
      <c r="O6229" t="s">
        <v>30</v>
      </c>
      <c r="P6229" t="s">
        <v>40</v>
      </c>
      <c r="Q6229" t="s">
        <v>32</v>
      </c>
      <c r="R6229" t="s">
        <v>21</v>
      </c>
      <c r="S6229" t="s">
        <v>27</v>
      </c>
      <c r="T6229" t="s">
        <v>13310</v>
      </c>
      <c r="U6229" s="1">
        <v>46035</v>
      </c>
      <c r="V6229">
        <v>101</v>
      </c>
      <c r="W6229" t="str">
        <f t="shared" si="144"/>
        <v>90-119</v>
      </c>
    </row>
    <row r="6230" spans="1:23" x14ac:dyDescent="0.25">
      <c r="A6230" t="s">
        <v>6479</v>
      </c>
      <c r="B6230">
        <v>7523870451</v>
      </c>
      <c r="C6230">
        <v>2617600702</v>
      </c>
      <c r="D6230" s="1">
        <v>45617</v>
      </c>
      <c r="E6230">
        <v>99223</v>
      </c>
      <c r="F6230">
        <v>99282</v>
      </c>
      <c r="G6230" t="s">
        <v>3494</v>
      </c>
      <c r="H6230" s="34">
        <v>68622</v>
      </c>
      <c r="I6230" s="7">
        <v>56270</v>
      </c>
      <c r="J6230" s="7">
        <v>25928.400000000001</v>
      </c>
      <c r="K6230" s="7">
        <v>20213</v>
      </c>
      <c r="L6230" s="7">
        <v>10128.6</v>
      </c>
      <c r="M6230" s="5">
        <v>0.18</v>
      </c>
      <c r="N6230" t="s">
        <v>3141</v>
      </c>
      <c r="O6230" t="s">
        <v>27</v>
      </c>
      <c r="P6230" t="s">
        <v>97</v>
      </c>
      <c r="Q6230" t="s">
        <v>19</v>
      </c>
      <c r="R6230" t="s">
        <v>26</v>
      </c>
      <c r="S6230" t="s">
        <v>21</v>
      </c>
      <c r="T6230" t="s">
        <v>13312</v>
      </c>
      <c r="U6230" s="1">
        <v>45758</v>
      </c>
      <c r="V6230">
        <v>141</v>
      </c>
      <c r="W6230" t="str">
        <f t="shared" si="144"/>
        <v>120-149</v>
      </c>
    </row>
    <row r="6231" spans="1:23" x14ac:dyDescent="0.25">
      <c r="A6231" t="s">
        <v>6480</v>
      </c>
      <c r="B6231">
        <v>853858883</v>
      </c>
      <c r="C6231">
        <v>6740915950</v>
      </c>
      <c r="D6231" s="1">
        <v>45839</v>
      </c>
      <c r="E6231">
        <v>99231</v>
      </c>
      <c r="F6231">
        <v>93000</v>
      </c>
      <c r="G6231" t="s">
        <v>3754</v>
      </c>
      <c r="H6231" s="34">
        <v>29426</v>
      </c>
      <c r="I6231" s="7">
        <v>23247</v>
      </c>
      <c r="J6231" s="7">
        <v>16678.48</v>
      </c>
      <c r="K6231" s="7">
        <v>2849</v>
      </c>
      <c r="L6231" s="7">
        <v>3719.52</v>
      </c>
      <c r="M6231" s="5">
        <v>0.16</v>
      </c>
      <c r="N6231" t="s">
        <v>1138</v>
      </c>
      <c r="O6231" t="s">
        <v>30</v>
      </c>
      <c r="P6231" t="s">
        <v>97</v>
      </c>
      <c r="Q6231" t="s">
        <v>32</v>
      </c>
      <c r="R6231" t="s">
        <v>27</v>
      </c>
      <c r="S6231" t="s">
        <v>27</v>
      </c>
      <c r="T6231" t="s">
        <v>13312</v>
      </c>
      <c r="U6231" s="1">
        <v>45987</v>
      </c>
      <c r="V6231">
        <v>148</v>
      </c>
      <c r="W6231" t="str">
        <f t="shared" si="144"/>
        <v>120-149</v>
      </c>
    </row>
    <row r="6232" spans="1:23" x14ac:dyDescent="0.25">
      <c r="A6232" t="s">
        <v>6481</v>
      </c>
      <c r="B6232">
        <v>2223235943</v>
      </c>
      <c r="C6232">
        <v>4126873813</v>
      </c>
      <c r="D6232" s="1">
        <v>45685</v>
      </c>
      <c r="E6232">
        <v>99232</v>
      </c>
      <c r="F6232">
        <v>81000</v>
      </c>
      <c r="G6232" t="s">
        <v>29</v>
      </c>
      <c r="H6232" s="34">
        <v>24626</v>
      </c>
      <c r="I6232" s="7">
        <v>18470</v>
      </c>
      <c r="J6232" s="7">
        <v>15699.5</v>
      </c>
      <c r="K6232" s="7">
        <v>0</v>
      </c>
      <c r="L6232" s="7">
        <v>2770.5</v>
      </c>
      <c r="M6232" s="5">
        <v>0.15</v>
      </c>
      <c r="N6232" t="s">
        <v>1139</v>
      </c>
      <c r="O6232" t="s">
        <v>17</v>
      </c>
      <c r="P6232" t="s">
        <v>58</v>
      </c>
      <c r="Q6232" t="s">
        <v>32</v>
      </c>
      <c r="R6232" t="s">
        <v>20</v>
      </c>
      <c r="S6232" t="s">
        <v>17</v>
      </c>
      <c r="T6232" t="s">
        <v>13311</v>
      </c>
      <c r="U6232" s="1">
        <v>45853</v>
      </c>
      <c r="V6232">
        <v>168</v>
      </c>
      <c r="W6232" t="str">
        <f t="shared" si="144"/>
        <v>150-179</v>
      </c>
    </row>
    <row r="6233" spans="1:23" x14ac:dyDescent="0.25">
      <c r="A6233" t="s">
        <v>6482</v>
      </c>
      <c r="B6233">
        <v>4233178480</v>
      </c>
      <c r="C6233">
        <v>5675316408</v>
      </c>
      <c r="D6233" s="1">
        <v>45481</v>
      </c>
      <c r="E6233">
        <v>99232</v>
      </c>
      <c r="F6233">
        <v>85025</v>
      </c>
      <c r="G6233" t="s">
        <v>3669</v>
      </c>
      <c r="H6233" s="34">
        <v>48623</v>
      </c>
      <c r="I6233" s="7">
        <v>31605</v>
      </c>
      <c r="J6233" s="7">
        <v>14588.4</v>
      </c>
      <c r="K6233" s="7">
        <v>13224</v>
      </c>
      <c r="L6233" s="7">
        <v>3792.6</v>
      </c>
      <c r="M6233" s="5">
        <v>0.12</v>
      </c>
      <c r="N6233" t="s">
        <v>46</v>
      </c>
      <c r="O6233" t="s">
        <v>27</v>
      </c>
      <c r="P6233" t="s">
        <v>18</v>
      </c>
      <c r="Q6233" t="s">
        <v>32</v>
      </c>
      <c r="R6233" t="s">
        <v>26</v>
      </c>
      <c r="S6233" t="s">
        <v>17</v>
      </c>
      <c r="T6233" t="s">
        <v>13310</v>
      </c>
      <c r="U6233" s="1">
        <v>45539</v>
      </c>
      <c r="V6233">
        <v>58</v>
      </c>
      <c r="W6233" t="str">
        <f t="shared" si="144"/>
        <v>30-59</v>
      </c>
    </row>
    <row r="6234" spans="1:23" x14ac:dyDescent="0.25">
      <c r="A6234" t="s">
        <v>6483</v>
      </c>
      <c r="B6234">
        <v>1429232883</v>
      </c>
      <c r="C6234">
        <v>5810040057</v>
      </c>
      <c r="D6234" s="1">
        <v>45381</v>
      </c>
      <c r="E6234">
        <v>99221</v>
      </c>
      <c r="F6234">
        <v>80053</v>
      </c>
      <c r="G6234" t="s">
        <v>3449</v>
      </c>
      <c r="H6234" s="34">
        <v>55504</v>
      </c>
      <c r="I6234" s="7">
        <v>45513</v>
      </c>
      <c r="J6234" s="7">
        <v>33021.660000000003</v>
      </c>
      <c r="K6234" s="7">
        <v>4299</v>
      </c>
      <c r="L6234" s="7">
        <v>8192.34</v>
      </c>
      <c r="M6234" s="5">
        <v>0.18</v>
      </c>
      <c r="N6234" t="s">
        <v>3141</v>
      </c>
      <c r="O6234" t="s">
        <v>27</v>
      </c>
      <c r="P6234" t="s">
        <v>3150</v>
      </c>
      <c r="Q6234" t="s">
        <v>19</v>
      </c>
      <c r="R6234" t="s">
        <v>20</v>
      </c>
      <c r="S6234" t="s">
        <v>27</v>
      </c>
      <c r="T6234" t="s">
        <v>13312</v>
      </c>
      <c r="U6234" s="1">
        <v>45527</v>
      </c>
      <c r="V6234">
        <v>146</v>
      </c>
      <c r="W6234" t="str">
        <f t="shared" si="144"/>
        <v>120-149</v>
      </c>
    </row>
    <row r="6235" spans="1:23" x14ac:dyDescent="0.25">
      <c r="A6235" t="s">
        <v>6484</v>
      </c>
      <c r="B6235">
        <v>7766785604</v>
      </c>
      <c r="C6235">
        <v>5540843826</v>
      </c>
      <c r="D6235" s="1">
        <v>45603</v>
      </c>
      <c r="E6235">
        <v>99232</v>
      </c>
      <c r="F6235">
        <v>81000</v>
      </c>
      <c r="G6235" t="s">
        <v>94</v>
      </c>
      <c r="H6235" s="34">
        <v>37310</v>
      </c>
      <c r="I6235" s="7">
        <v>26863</v>
      </c>
      <c r="J6235" s="7">
        <v>21703.96</v>
      </c>
      <c r="K6235" s="7">
        <v>3010</v>
      </c>
      <c r="L6235" s="7">
        <v>2149.04</v>
      </c>
      <c r="M6235" s="5">
        <v>0.08</v>
      </c>
      <c r="N6235" t="s">
        <v>24</v>
      </c>
      <c r="O6235" t="s">
        <v>30</v>
      </c>
      <c r="P6235" t="s">
        <v>3148</v>
      </c>
      <c r="Q6235" t="s">
        <v>19</v>
      </c>
      <c r="R6235" t="s">
        <v>43</v>
      </c>
      <c r="S6235" t="s">
        <v>27</v>
      </c>
      <c r="T6235" t="s">
        <v>13311</v>
      </c>
      <c r="U6235" s="1">
        <v>45674</v>
      </c>
      <c r="V6235">
        <v>71</v>
      </c>
      <c r="W6235" t="str">
        <f t="shared" si="144"/>
        <v>60-89</v>
      </c>
    </row>
    <row r="6236" spans="1:23" x14ac:dyDescent="0.25">
      <c r="A6236" t="s">
        <v>6485</v>
      </c>
      <c r="B6236">
        <v>2607321122</v>
      </c>
      <c r="C6236">
        <v>5574568332</v>
      </c>
      <c r="D6236" s="1">
        <v>45367</v>
      </c>
      <c r="E6236">
        <v>99231</v>
      </c>
      <c r="F6236">
        <v>99213</v>
      </c>
      <c r="G6236" t="s">
        <v>99</v>
      </c>
      <c r="H6236" s="34">
        <v>80462</v>
      </c>
      <c r="I6236" s="7">
        <v>65979</v>
      </c>
      <c r="J6236" s="7">
        <v>54102.78</v>
      </c>
      <c r="K6236" s="7">
        <v>0</v>
      </c>
      <c r="L6236" s="7">
        <v>11876.22</v>
      </c>
      <c r="M6236" s="5">
        <v>0.18</v>
      </c>
      <c r="N6236" t="s">
        <v>3141</v>
      </c>
      <c r="O6236" t="s">
        <v>17</v>
      </c>
      <c r="P6236" t="s">
        <v>35</v>
      </c>
      <c r="Q6236" t="s">
        <v>19</v>
      </c>
      <c r="R6236" t="s">
        <v>21</v>
      </c>
      <c r="S6236" t="s">
        <v>17</v>
      </c>
      <c r="T6236" t="s">
        <v>13311</v>
      </c>
      <c r="U6236" s="1">
        <v>45485</v>
      </c>
      <c r="V6236">
        <v>118</v>
      </c>
      <c r="W6236" t="str">
        <f t="shared" si="144"/>
        <v>90-119</v>
      </c>
    </row>
    <row r="6237" spans="1:23" x14ac:dyDescent="0.25">
      <c r="A6237" t="s">
        <v>6486</v>
      </c>
      <c r="B6237">
        <v>9966615930</v>
      </c>
      <c r="C6237">
        <v>1422731262</v>
      </c>
      <c r="D6237" s="1">
        <v>45560</v>
      </c>
      <c r="E6237">
        <v>99233</v>
      </c>
      <c r="F6237">
        <v>99284</v>
      </c>
      <c r="G6237" t="s">
        <v>127</v>
      </c>
      <c r="H6237" s="34">
        <v>39785</v>
      </c>
      <c r="I6237" s="7">
        <v>31828</v>
      </c>
      <c r="J6237" s="7">
        <v>15086.08</v>
      </c>
      <c r="K6237" s="7">
        <v>12286</v>
      </c>
      <c r="L6237" s="7">
        <v>4455.92</v>
      </c>
      <c r="M6237" s="5">
        <v>0.14000000000000001</v>
      </c>
      <c r="N6237" t="s">
        <v>1135</v>
      </c>
      <c r="O6237" t="s">
        <v>27</v>
      </c>
      <c r="P6237" t="s">
        <v>3148</v>
      </c>
      <c r="Q6237" t="s">
        <v>32</v>
      </c>
      <c r="R6237" t="s">
        <v>43</v>
      </c>
      <c r="S6237" t="s">
        <v>27</v>
      </c>
      <c r="T6237" t="s">
        <v>13310</v>
      </c>
      <c r="U6237" s="1">
        <v>45614</v>
      </c>
      <c r="V6237">
        <v>54</v>
      </c>
      <c r="W6237" t="str">
        <f t="shared" si="144"/>
        <v>30-59</v>
      </c>
    </row>
    <row r="6238" spans="1:23" x14ac:dyDescent="0.25">
      <c r="A6238" t="s">
        <v>6487</v>
      </c>
      <c r="B6238">
        <v>520204125</v>
      </c>
      <c r="C6238">
        <v>1122892583</v>
      </c>
      <c r="D6238" s="1">
        <v>45534</v>
      </c>
      <c r="E6238">
        <v>99233</v>
      </c>
      <c r="F6238">
        <v>99213</v>
      </c>
      <c r="G6238" t="s">
        <v>3508</v>
      </c>
      <c r="H6238" s="34">
        <v>65160</v>
      </c>
      <c r="I6238" s="7">
        <v>51476</v>
      </c>
      <c r="J6238" s="7">
        <v>38432.839999999997</v>
      </c>
      <c r="K6238" s="7">
        <v>4807</v>
      </c>
      <c r="L6238" s="7">
        <v>8236.16</v>
      </c>
      <c r="M6238" s="5">
        <v>0.16</v>
      </c>
      <c r="N6238" t="s">
        <v>1138</v>
      </c>
      <c r="O6238" t="s">
        <v>27</v>
      </c>
      <c r="P6238" t="s">
        <v>25</v>
      </c>
      <c r="Q6238" t="s">
        <v>19</v>
      </c>
      <c r="R6238" t="s">
        <v>27</v>
      </c>
      <c r="S6238" t="s">
        <v>21</v>
      </c>
      <c r="T6238" t="s">
        <v>13310</v>
      </c>
      <c r="U6238" s="1">
        <v>45578</v>
      </c>
      <c r="V6238">
        <v>44</v>
      </c>
      <c r="W6238" t="str">
        <f t="shared" si="144"/>
        <v>30-59</v>
      </c>
    </row>
    <row r="6239" spans="1:23" x14ac:dyDescent="0.25">
      <c r="A6239" t="s">
        <v>6488</v>
      </c>
      <c r="B6239">
        <v>4933996883</v>
      </c>
      <c r="C6239">
        <v>571252830</v>
      </c>
      <c r="D6239" s="1">
        <v>45435</v>
      </c>
      <c r="E6239">
        <v>99223</v>
      </c>
      <c r="F6239">
        <v>90834</v>
      </c>
      <c r="G6239" t="s">
        <v>224</v>
      </c>
      <c r="H6239" s="34">
        <v>71801</v>
      </c>
      <c r="I6239" s="7">
        <v>53851</v>
      </c>
      <c r="J6239" s="7">
        <v>45773.35</v>
      </c>
      <c r="K6239" s="7">
        <v>0</v>
      </c>
      <c r="L6239" s="7">
        <v>8077.65</v>
      </c>
      <c r="M6239" s="5">
        <v>0.15</v>
      </c>
      <c r="N6239" t="s">
        <v>1139</v>
      </c>
      <c r="O6239" t="s">
        <v>17</v>
      </c>
      <c r="P6239" t="s">
        <v>18</v>
      </c>
      <c r="Q6239" t="s">
        <v>19</v>
      </c>
      <c r="R6239" t="s">
        <v>20</v>
      </c>
      <c r="S6239" t="s">
        <v>27</v>
      </c>
      <c r="T6239" t="s">
        <v>13310</v>
      </c>
      <c r="U6239" s="1">
        <v>45554</v>
      </c>
      <c r="V6239">
        <v>119</v>
      </c>
      <c r="W6239" t="str">
        <f t="shared" si="144"/>
        <v>90-119</v>
      </c>
    </row>
    <row r="6240" spans="1:23" x14ac:dyDescent="0.25">
      <c r="A6240" t="s">
        <v>6489</v>
      </c>
      <c r="B6240">
        <v>2178875819</v>
      </c>
      <c r="C6240">
        <v>3924611209</v>
      </c>
      <c r="D6240" s="1">
        <v>45662</v>
      </c>
      <c r="E6240">
        <v>99222</v>
      </c>
      <c r="F6240">
        <v>99204</v>
      </c>
      <c r="G6240" t="s">
        <v>445</v>
      </c>
      <c r="H6240" s="34">
        <v>89595</v>
      </c>
      <c r="I6240" s="7">
        <v>64508</v>
      </c>
      <c r="J6240" s="7">
        <v>51375.360000000001</v>
      </c>
      <c r="K6240" s="7">
        <v>7972</v>
      </c>
      <c r="L6240" s="7">
        <v>5160.6400000000003</v>
      </c>
      <c r="M6240" s="5">
        <v>0.08</v>
      </c>
      <c r="N6240" t="s">
        <v>24</v>
      </c>
      <c r="O6240" t="s">
        <v>30</v>
      </c>
      <c r="P6240" t="s">
        <v>97</v>
      </c>
      <c r="Q6240" t="s">
        <v>32</v>
      </c>
      <c r="R6240" t="s">
        <v>20</v>
      </c>
      <c r="S6240" t="s">
        <v>21</v>
      </c>
      <c r="T6240" t="s">
        <v>13312</v>
      </c>
      <c r="U6240" s="1">
        <v>45808</v>
      </c>
      <c r="V6240">
        <v>146</v>
      </c>
      <c r="W6240" t="str">
        <f t="shared" si="144"/>
        <v>120-149</v>
      </c>
    </row>
    <row r="6241" spans="1:23" x14ac:dyDescent="0.25">
      <c r="A6241" t="s">
        <v>6490</v>
      </c>
      <c r="B6241">
        <v>5692872048</v>
      </c>
      <c r="C6241">
        <v>5035520628</v>
      </c>
      <c r="D6241" s="1">
        <v>45843</v>
      </c>
      <c r="E6241">
        <v>99238</v>
      </c>
      <c r="F6241">
        <v>80053</v>
      </c>
      <c r="G6241" t="s">
        <v>3223</v>
      </c>
      <c r="H6241" s="34">
        <v>49323</v>
      </c>
      <c r="I6241" s="7">
        <v>41925</v>
      </c>
      <c r="J6241" s="7">
        <v>36340.5</v>
      </c>
      <c r="K6241" s="7">
        <v>4746</v>
      </c>
      <c r="L6241" s="7">
        <v>838.5</v>
      </c>
      <c r="M6241" s="5">
        <v>0.02</v>
      </c>
      <c r="N6241" t="s">
        <v>16</v>
      </c>
      <c r="O6241" t="s">
        <v>30</v>
      </c>
      <c r="P6241" t="s">
        <v>35</v>
      </c>
      <c r="Q6241" t="s">
        <v>19</v>
      </c>
      <c r="R6241" t="s">
        <v>26</v>
      </c>
      <c r="S6241" t="s">
        <v>27</v>
      </c>
      <c r="T6241" t="s">
        <v>13312</v>
      </c>
      <c r="U6241" s="1">
        <v>45976</v>
      </c>
      <c r="V6241">
        <v>133</v>
      </c>
      <c r="W6241" t="str">
        <f t="shared" si="144"/>
        <v>120-149</v>
      </c>
    </row>
    <row r="6242" spans="1:23" x14ac:dyDescent="0.25">
      <c r="A6242" t="s">
        <v>6491</v>
      </c>
      <c r="B6242">
        <v>7897898516</v>
      </c>
      <c r="C6242">
        <v>6735997842</v>
      </c>
      <c r="D6242" s="1">
        <v>45507</v>
      </c>
      <c r="E6242">
        <v>99231</v>
      </c>
      <c r="F6242">
        <v>99204</v>
      </c>
      <c r="G6242" t="s">
        <v>3482</v>
      </c>
      <c r="H6242" s="34">
        <v>99875</v>
      </c>
      <c r="I6242" s="7">
        <v>77903</v>
      </c>
      <c r="J6242" s="7">
        <v>33979.4</v>
      </c>
      <c r="K6242" s="7">
        <v>28343</v>
      </c>
      <c r="L6242" s="7">
        <v>15580.6</v>
      </c>
      <c r="M6242" s="5">
        <v>0.2</v>
      </c>
      <c r="N6242" t="s">
        <v>3140</v>
      </c>
      <c r="O6242" t="s">
        <v>27</v>
      </c>
      <c r="P6242" t="s">
        <v>25</v>
      </c>
      <c r="Q6242" t="s">
        <v>32</v>
      </c>
      <c r="R6242" t="s">
        <v>38</v>
      </c>
      <c r="S6242" t="s">
        <v>17</v>
      </c>
      <c r="T6242" t="s">
        <v>13311</v>
      </c>
      <c r="U6242" s="1">
        <v>45685</v>
      </c>
      <c r="V6242">
        <v>178</v>
      </c>
      <c r="W6242" t="str">
        <f t="shared" si="144"/>
        <v>150-179</v>
      </c>
    </row>
    <row r="6243" spans="1:23" x14ac:dyDescent="0.25">
      <c r="A6243" t="s">
        <v>6492</v>
      </c>
      <c r="B6243">
        <v>4626070304</v>
      </c>
      <c r="C6243">
        <v>9621433862</v>
      </c>
      <c r="D6243" s="1">
        <v>45940</v>
      </c>
      <c r="E6243">
        <v>99232</v>
      </c>
      <c r="F6243">
        <v>99292</v>
      </c>
      <c r="G6243" t="s">
        <v>3754</v>
      </c>
      <c r="H6243" s="34">
        <v>87188</v>
      </c>
      <c r="I6243" s="7">
        <v>71494</v>
      </c>
      <c r="J6243" s="7">
        <v>38893.08</v>
      </c>
      <c r="K6243" s="7">
        <v>19732</v>
      </c>
      <c r="L6243" s="7">
        <v>12868.92</v>
      </c>
      <c r="M6243" s="5">
        <v>0.18</v>
      </c>
      <c r="N6243" t="s">
        <v>3141</v>
      </c>
      <c r="O6243" t="s">
        <v>27</v>
      </c>
      <c r="P6243" t="s">
        <v>55</v>
      </c>
      <c r="Q6243" t="s">
        <v>32</v>
      </c>
      <c r="R6243" t="s">
        <v>26</v>
      </c>
      <c r="S6243" t="s">
        <v>21</v>
      </c>
      <c r="T6243" t="s">
        <v>13312</v>
      </c>
      <c r="U6243" s="1">
        <v>46109</v>
      </c>
      <c r="V6243">
        <v>169</v>
      </c>
      <c r="W6243" t="str">
        <f t="shared" si="144"/>
        <v>150-179</v>
      </c>
    </row>
    <row r="6244" spans="1:23" x14ac:dyDescent="0.25">
      <c r="A6244" t="s">
        <v>6493</v>
      </c>
      <c r="B6244">
        <v>4352371923</v>
      </c>
      <c r="C6244">
        <v>3165869599</v>
      </c>
      <c r="D6244" s="1">
        <v>45561</v>
      </c>
      <c r="E6244">
        <v>99222</v>
      </c>
      <c r="F6244">
        <v>97110</v>
      </c>
      <c r="G6244" t="s">
        <v>3161</v>
      </c>
      <c r="H6244" s="34">
        <v>36613</v>
      </c>
      <c r="I6244" s="7">
        <v>31121</v>
      </c>
      <c r="J6244" s="7">
        <v>26486.58</v>
      </c>
      <c r="K6244" s="7">
        <v>4012</v>
      </c>
      <c r="L6244" s="7">
        <v>622.41999999999996</v>
      </c>
      <c r="M6244" s="5">
        <v>0.02</v>
      </c>
      <c r="N6244" t="s">
        <v>16</v>
      </c>
      <c r="O6244" t="s">
        <v>27</v>
      </c>
      <c r="P6244" t="s">
        <v>35</v>
      </c>
      <c r="Q6244" t="s">
        <v>19</v>
      </c>
      <c r="R6244" t="s">
        <v>27</v>
      </c>
      <c r="S6244" t="s">
        <v>21</v>
      </c>
      <c r="T6244" t="s">
        <v>13311</v>
      </c>
      <c r="U6244" s="1">
        <v>45616</v>
      </c>
      <c r="V6244">
        <v>55</v>
      </c>
      <c r="W6244" t="str">
        <f t="shared" si="144"/>
        <v>30-59</v>
      </c>
    </row>
    <row r="6245" spans="1:23" x14ac:dyDescent="0.25">
      <c r="A6245" t="s">
        <v>6494</v>
      </c>
      <c r="B6245">
        <v>9050916163</v>
      </c>
      <c r="C6245">
        <v>818025373</v>
      </c>
      <c r="D6245" s="1">
        <v>45606</v>
      </c>
      <c r="E6245">
        <v>99214</v>
      </c>
      <c r="F6245">
        <v>99281</v>
      </c>
      <c r="G6245" t="s">
        <v>174</v>
      </c>
      <c r="H6245" s="34">
        <v>39421</v>
      </c>
      <c r="I6245" s="7">
        <v>25624</v>
      </c>
      <c r="J6245" s="7">
        <v>22549.119999999999</v>
      </c>
      <c r="K6245" s="7">
        <v>0</v>
      </c>
      <c r="L6245" s="7">
        <v>3074.88</v>
      </c>
      <c r="M6245" s="5">
        <v>0.12</v>
      </c>
      <c r="N6245" t="s">
        <v>46</v>
      </c>
      <c r="O6245" t="s">
        <v>17</v>
      </c>
      <c r="P6245" t="s">
        <v>35</v>
      </c>
      <c r="Q6245" t="s">
        <v>19</v>
      </c>
      <c r="R6245" t="s">
        <v>27</v>
      </c>
      <c r="S6245" t="s">
        <v>27</v>
      </c>
      <c r="T6245" t="s">
        <v>13310</v>
      </c>
      <c r="U6245" s="1">
        <v>45710</v>
      </c>
      <c r="V6245">
        <v>104</v>
      </c>
      <c r="W6245" t="str">
        <f t="shared" si="144"/>
        <v>90-119</v>
      </c>
    </row>
    <row r="6246" spans="1:23" x14ac:dyDescent="0.25">
      <c r="A6246" t="s">
        <v>6495</v>
      </c>
      <c r="B6246">
        <v>354573547</v>
      </c>
      <c r="C6246">
        <v>2507626836</v>
      </c>
      <c r="D6246" s="1">
        <v>45316</v>
      </c>
      <c r="E6246">
        <v>99223</v>
      </c>
      <c r="F6246">
        <v>99291</v>
      </c>
      <c r="G6246" t="s">
        <v>3531</v>
      </c>
      <c r="H6246" s="34">
        <v>84012</v>
      </c>
      <c r="I6246" s="7">
        <v>60489</v>
      </c>
      <c r="J6246" s="7">
        <v>49443.88</v>
      </c>
      <c r="K6246" s="7">
        <v>6206</v>
      </c>
      <c r="L6246" s="7">
        <v>4839.12</v>
      </c>
      <c r="M6246" s="5">
        <v>0.08</v>
      </c>
      <c r="N6246" t="s">
        <v>24</v>
      </c>
      <c r="O6246" t="s">
        <v>30</v>
      </c>
      <c r="P6246" t="s">
        <v>3146</v>
      </c>
      <c r="Q6246" t="s">
        <v>32</v>
      </c>
      <c r="R6246" t="s">
        <v>20</v>
      </c>
      <c r="S6246" t="s">
        <v>27</v>
      </c>
      <c r="T6246" t="s">
        <v>13310</v>
      </c>
      <c r="U6246" s="1">
        <v>45472</v>
      </c>
      <c r="V6246">
        <v>156</v>
      </c>
      <c r="W6246" t="str">
        <f t="shared" si="144"/>
        <v>150-179</v>
      </c>
    </row>
    <row r="6247" spans="1:23" x14ac:dyDescent="0.25">
      <c r="A6247" t="s">
        <v>6496</v>
      </c>
      <c r="B6247">
        <v>225234136</v>
      </c>
      <c r="C6247">
        <v>7814973706</v>
      </c>
      <c r="D6247" s="1">
        <v>45376</v>
      </c>
      <c r="E6247">
        <v>99232</v>
      </c>
      <c r="F6247">
        <v>99291</v>
      </c>
      <c r="G6247" t="s">
        <v>296</v>
      </c>
      <c r="H6247" s="34">
        <v>99082</v>
      </c>
      <c r="I6247" s="7">
        <v>81247</v>
      </c>
      <c r="J6247" s="7">
        <v>33356.54</v>
      </c>
      <c r="K6247" s="7">
        <v>33266</v>
      </c>
      <c r="L6247" s="7">
        <v>14624.46</v>
      </c>
      <c r="M6247" s="5">
        <v>0.18</v>
      </c>
      <c r="N6247" t="s">
        <v>3141</v>
      </c>
      <c r="O6247" t="s">
        <v>27</v>
      </c>
      <c r="P6247" t="s">
        <v>58</v>
      </c>
      <c r="Q6247" t="s">
        <v>19</v>
      </c>
      <c r="R6247" t="s">
        <v>27</v>
      </c>
      <c r="S6247" t="s">
        <v>27</v>
      </c>
      <c r="T6247" t="s">
        <v>13310</v>
      </c>
      <c r="U6247" s="1">
        <v>45515</v>
      </c>
      <c r="V6247">
        <v>139</v>
      </c>
      <c r="W6247" t="str">
        <f t="shared" si="144"/>
        <v>120-149</v>
      </c>
    </row>
    <row r="6248" spans="1:23" x14ac:dyDescent="0.25">
      <c r="A6248" t="s">
        <v>6497</v>
      </c>
      <c r="B6248">
        <v>4609109850</v>
      </c>
      <c r="C6248">
        <v>5340180644</v>
      </c>
      <c r="D6248" s="1">
        <v>45324</v>
      </c>
      <c r="E6248">
        <v>99231</v>
      </c>
      <c r="F6248">
        <v>99203</v>
      </c>
      <c r="G6248" t="s">
        <v>3365</v>
      </c>
      <c r="H6248" s="34">
        <v>78935</v>
      </c>
      <c r="I6248" s="7">
        <v>61569</v>
      </c>
      <c r="J6248" s="7">
        <v>40447.199999999997</v>
      </c>
      <c r="K6248" s="7">
        <v>8808</v>
      </c>
      <c r="L6248" s="7">
        <v>12313.8</v>
      </c>
      <c r="M6248" s="5">
        <v>0.2</v>
      </c>
      <c r="N6248" t="s">
        <v>3140</v>
      </c>
      <c r="O6248" t="s">
        <v>27</v>
      </c>
      <c r="P6248" t="s">
        <v>35</v>
      </c>
      <c r="Q6248" t="s">
        <v>19</v>
      </c>
      <c r="R6248" t="s">
        <v>38</v>
      </c>
      <c r="S6248" t="s">
        <v>17</v>
      </c>
      <c r="T6248" t="s">
        <v>13310</v>
      </c>
      <c r="U6248" s="1">
        <v>45428</v>
      </c>
      <c r="V6248">
        <v>104</v>
      </c>
      <c r="W6248" t="str">
        <f t="shared" si="144"/>
        <v>90-119</v>
      </c>
    </row>
    <row r="6249" spans="1:23" x14ac:dyDescent="0.25">
      <c r="A6249" t="s">
        <v>6498</v>
      </c>
      <c r="B6249">
        <v>2193279869</v>
      </c>
      <c r="C6249">
        <v>2192749551</v>
      </c>
      <c r="D6249" s="1">
        <v>45839</v>
      </c>
      <c r="E6249">
        <v>99213</v>
      </c>
      <c r="F6249">
        <v>99211</v>
      </c>
      <c r="G6249" t="s">
        <v>3537</v>
      </c>
      <c r="H6249" s="34">
        <v>94659</v>
      </c>
      <c r="I6249" s="7">
        <v>77620</v>
      </c>
      <c r="J6249" s="7">
        <v>55057.4</v>
      </c>
      <c r="K6249" s="7">
        <v>8591</v>
      </c>
      <c r="L6249" s="7">
        <v>13971.6</v>
      </c>
      <c r="M6249" s="5">
        <v>0.18</v>
      </c>
      <c r="N6249" t="s">
        <v>3141</v>
      </c>
      <c r="O6249" t="s">
        <v>30</v>
      </c>
      <c r="P6249" t="s">
        <v>3146</v>
      </c>
      <c r="Q6249" t="s">
        <v>32</v>
      </c>
      <c r="R6249" t="s">
        <v>27</v>
      </c>
      <c r="S6249" t="s">
        <v>21</v>
      </c>
      <c r="T6249" t="s">
        <v>13312</v>
      </c>
      <c r="U6249" s="1">
        <v>45878</v>
      </c>
      <c r="V6249">
        <v>39</v>
      </c>
      <c r="W6249" t="str">
        <f t="shared" si="144"/>
        <v>30-59</v>
      </c>
    </row>
    <row r="6250" spans="1:23" x14ac:dyDescent="0.25">
      <c r="A6250" t="s">
        <v>6499</v>
      </c>
      <c r="B6250">
        <v>5756487693</v>
      </c>
      <c r="C6250">
        <v>6785746193</v>
      </c>
      <c r="D6250" s="1">
        <v>45427</v>
      </c>
      <c r="E6250">
        <v>99221</v>
      </c>
      <c r="F6250">
        <v>36415</v>
      </c>
      <c r="G6250" t="s">
        <v>200</v>
      </c>
      <c r="H6250" s="34">
        <v>40275</v>
      </c>
      <c r="I6250" s="7">
        <v>34234</v>
      </c>
      <c r="J6250" s="7">
        <v>17014.32</v>
      </c>
      <c r="K6250" s="7">
        <v>16535</v>
      </c>
      <c r="L6250" s="7">
        <v>684.68</v>
      </c>
      <c r="M6250" s="5">
        <v>0.02</v>
      </c>
      <c r="N6250" t="s">
        <v>16</v>
      </c>
      <c r="O6250" t="s">
        <v>27</v>
      </c>
      <c r="P6250" t="s">
        <v>3146</v>
      </c>
      <c r="Q6250" t="s">
        <v>32</v>
      </c>
      <c r="R6250" t="s">
        <v>21</v>
      </c>
      <c r="S6250" t="s">
        <v>27</v>
      </c>
      <c r="T6250" t="s">
        <v>13311</v>
      </c>
      <c r="U6250" s="1">
        <v>45592</v>
      </c>
      <c r="V6250">
        <v>165</v>
      </c>
      <c r="W6250" t="str">
        <f t="shared" si="144"/>
        <v>150-179</v>
      </c>
    </row>
    <row r="6251" spans="1:23" x14ac:dyDescent="0.25">
      <c r="A6251" t="s">
        <v>6500</v>
      </c>
      <c r="B6251">
        <v>348027427</v>
      </c>
      <c r="C6251">
        <v>7061286460</v>
      </c>
      <c r="D6251" s="1">
        <v>45741</v>
      </c>
      <c r="E6251">
        <v>99238</v>
      </c>
      <c r="F6251">
        <v>99292</v>
      </c>
      <c r="G6251" t="s">
        <v>3523</v>
      </c>
      <c r="H6251" s="34">
        <v>45901</v>
      </c>
      <c r="I6251" s="7">
        <v>37639</v>
      </c>
      <c r="J6251" s="7">
        <v>30863.98</v>
      </c>
      <c r="K6251" s="7">
        <v>0</v>
      </c>
      <c r="L6251" s="7">
        <v>6775.02</v>
      </c>
      <c r="M6251" s="5">
        <v>0.18</v>
      </c>
      <c r="N6251" t="s">
        <v>3141</v>
      </c>
      <c r="O6251" t="s">
        <v>17</v>
      </c>
      <c r="P6251" t="s">
        <v>97</v>
      </c>
      <c r="Q6251" t="s">
        <v>19</v>
      </c>
      <c r="R6251" t="s">
        <v>38</v>
      </c>
      <c r="S6251" t="s">
        <v>27</v>
      </c>
      <c r="T6251" t="s">
        <v>13311</v>
      </c>
      <c r="U6251" s="1">
        <v>45790</v>
      </c>
      <c r="V6251">
        <v>49</v>
      </c>
      <c r="W6251" t="str">
        <f t="shared" si="144"/>
        <v>30-59</v>
      </c>
    </row>
    <row r="6252" spans="1:23" x14ac:dyDescent="0.25">
      <c r="A6252" t="s">
        <v>6501</v>
      </c>
      <c r="B6252">
        <v>7323562233</v>
      </c>
      <c r="C6252">
        <v>6841514313</v>
      </c>
      <c r="D6252" s="1">
        <v>45344</v>
      </c>
      <c r="E6252">
        <v>99231</v>
      </c>
      <c r="F6252">
        <v>99211</v>
      </c>
      <c r="G6252" t="s">
        <v>237</v>
      </c>
      <c r="H6252" s="34">
        <v>78034</v>
      </c>
      <c r="I6252" s="7">
        <v>61647</v>
      </c>
      <c r="J6252" s="7">
        <v>26170.48</v>
      </c>
      <c r="K6252" s="7">
        <v>25613</v>
      </c>
      <c r="L6252" s="7">
        <v>9863.52</v>
      </c>
      <c r="M6252" s="5">
        <v>0.16</v>
      </c>
      <c r="N6252" t="s">
        <v>1138</v>
      </c>
      <c r="O6252" t="s">
        <v>27</v>
      </c>
      <c r="P6252" t="s">
        <v>31</v>
      </c>
      <c r="Q6252" t="s">
        <v>19</v>
      </c>
      <c r="R6252" t="s">
        <v>26</v>
      </c>
      <c r="S6252" t="s">
        <v>27</v>
      </c>
      <c r="T6252" t="s">
        <v>13310</v>
      </c>
      <c r="U6252" s="1">
        <v>45441</v>
      </c>
      <c r="V6252">
        <v>97</v>
      </c>
      <c r="W6252" t="str">
        <f t="shared" si="144"/>
        <v>90-119</v>
      </c>
    </row>
    <row r="6253" spans="1:23" x14ac:dyDescent="0.25">
      <c r="A6253" t="s">
        <v>6502</v>
      </c>
      <c r="B6253">
        <v>5273613877</v>
      </c>
      <c r="C6253">
        <v>3367144391</v>
      </c>
      <c r="D6253" s="1">
        <v>45306</v>
      </c>
      <c r="E6253">
        <v>99238</v>
      </c>
      <c r="F6253">
        <v>99202</v>
      </c>
      <c r="G6253" t="s">
        <v>3352</v>
      </c>
      <c r="H6253" s="34">
        <v>21569</v>
      </c>
      <c r="I6253" s="7">
        <v>17040</v>
      </c>
      <c r="J6253" s="7">
        <v>12906.6</v>
      </c>
      <c r="K6253" s="7">
        <v>1407</v>
      </c>
      <c r="L6253" s="7">
        <v>2726.4</v>
      </c>
      <c r="M6253" s="5">
        <v>0.16</v>
      </c>
      <c r="N6253" t="s">
        <v>1138</v>
      </c>
      <c r="O6253" t="s">
        <v>30</v>
      </c>
      <c r="P6253" t="s">
        <v>3147</v>
      </c>
      <c r="Q6253" t="s">
        <v>32</v>
      </c>
      <c r="R6253" t="s">
        <v>20</v>
      </c>
      <c r="S6253" t="s">
        <v>17</v>
      </c>
      <c r="T6253" t="s">
        <v>13310</v>
      </c>
      <c r="U6253" s="1">
        <v>45339</v>
      </c>
      <c r="V6253">
        <v>33</v>
      </c>
      <c r="W6253" t="str">
        <f t="shared" si="144"/>
        <v>30-59</v>
      </c>
    </row>
    <row r="6254" spans="1:23" x14ac:dyDescent="0.25">
      <c r="A6254" t="s">
        <v>6503</v>
      </c>
      <c r="B6254">
        <v>722299862</v>
      </c>
      <c r="C6254">
        <v>9696652859</v>
      </c>
      <c r="D6254" s="1">
        <v>45708</v>
      </c>
      <c r="E6254">
        <v>99214</v>
      </c>
      <c r="F6254">
        <v>81000</v>
      </c>
      <c r="G6254" t="s">
        <v>3174</v>
      </c>
      <c r="H6254" s="34">
        <v>37447</v>
      </c>
      <c r="I6254" s="7">
        <v>30707</v>
      </c>
      <c r="J6254" s="7">
        <v>23002.74</v>
      </c>
      <c r="K6254" s="7">
        <v>2177</v>
      </c>
      <c r="L6254" s="7">
        <v>5527.26</v>
      </c>
      <c r="M6254" s="5">
        <v>0.18</v>
      </c>
      <c r="N6254" t="s">
        <v>3141</v>
      </c>
      <c r="O6254" t="s">
        <v>30</v>
      </c>
      <c r="P6254" t="s">
        <v>3149</v>
      </c>
      <c r="Q6254" t="s">
        <v>32</v>
      </c>
      <c r="R6254" t="s">
        <v>43</v>
      </c>
      <c r="S6254" t="s">
        <v>21</v>
      </c>
      <c r="T6254" t="s">
        <v>13311</v>
      </c>
      <c r="U6254" s="1">
        <v>45750</v>
      </c>
      <c r="V6254">
        <v>42</v>
      </c>
      <c r="W6254" t="str">
        <f t="shared" si="144"/>
        <v>30-59</v>
      </c>
    </row>
    <row r="6255" spans="1:23" x14ac:dyDescent="0.25">
      <c r="A6255" t="s">
        <v>6504</v>
      </c>
      <c r="B6255">
        <v>2800708935</v>
      </c>
      <c r="C6255">
        <v>4809367238</v>
      </c>
      <c r="D6255" s="1">
        <v>45511</v>
      </c>
      <c r="E6255">
        <v>99214</v>
      </c>
      <c r="F6255">
        <v>99214</v>
      </c>
      <c r="G6255" t="s">
        <v>3269</v>
      </c>
      <c r="H6255" s="34">
        <v>97589</v>
      </c>
      <c r="I6255" s="7">
        <v>73192</v>
      </c>
      <c r="J6255" s="7">
        <v>39233.199999999997</v>
      </c>
      <c r="K6255" s="7">
        <v>22980</v>
      </c>
      <c r="L6255" s="7">
        <v>10978.8</v>
      </c>
      <c r="M6255" s="5">
        <v>0.15</v>
      </c>
      <c r="N6255" t="s">
        <v>1139</v>
      </c>
      <c r="O6255" t="s">
        <v>27</v>
      </c>
      <c r="P6255" t="s">
        <v>3150</v>
      </c>
      <c r="Q6255" t="s">
        <v>32</v>
      </c>
      <c r="R6255" t="s">
        <v>26</v>
      </c>
      <c r="S6255" t="s">
        <v>27</v>
      </c>
      <c r="T6255" t="s">
        <v>13311</v>
      </c>
      <c r="U6255" s="1">
        <v>45551</v>
      </c>
      <c r="V6255">
        <v>40</v>
      </c>
      <c r="W6255" t="str">
        <f t="shared" si="144"/>
        <v>30-59</v>
      </c>
    </row>
    <row r="6256" spans="1:23" x14ac:dyDescent="0.25">
      <c r="A6256" t="s">
        <v>6505</v>
      </c>
      <c r="B6256">
        <v>2619690424</v>
      </c>
      <c r="C6256">
        <v>5071768520</v>
      </c>
      <c r="D6256" s="1">
        <v>45905</v>
      </c>
      <c r="E6256">
        <v>99223</v>
      </c>
      <c r="F6256">
        <v>99214</v>
      </c>
      <c r="G6256" t="s">
        <v>222</v>
      </c>
      <c r="H6256" s="34">
        <v>49851</v>
      </c>
      <c r="I6256" s="7">
        <v>42373</v>
      </c>
      <c r="J6256" s="7">
        <v>23930.54</v>
      </c>
      <c r="K6256" s="7">
        <v>17595</v>
      </c>
      <c r="L6256" s="7">
        <v>847.46</v>
      </c>
      <c r="M6256" s="5">
        <v>0.02</v>
      </c>
      <c r="N6256" t="s">
        <v>16</v>
      </c>
      <c r="O6256" t="s">
        <v>27</v>
      </c>
      <c r="P6256" t="s">
        <v>3147</v>
      </c>
      <c r="Q6256" t="s">
        <v>19</v>
      </c>
      <c r="R6256" t="s">
        <v>20</v>
      </c>
      <c r="S6256" t="s">
        <v>27</v>
      </c>
      <c r="T6256" t="s">
        <v>13311</v>
      </c>
      <c r="U6256" s="1">
        <v>46010</v>
      </c>
      <c r="V6256">
        <v>105</v>
      </c>
      <c r="W6256" t="str">
        <f t="shared" si="144"/>
        <v>90-119</v>
      </c>
    </row>
    <row r="6257" spans="1:23" x14ac:dyDescent="0.25">
      <c r="A6257" t="s">
        <v>6506</v>
      </c>
      <c r="B6257">
        <v>4777061294</v>
      </c>
      <c r="C6257">
        <v>5324807512</v>
      </c>
      <c r="D6257" s="1">
        <v>45733</v>
      </c>
      <c r="E6257">
        <v>99221</v>
      </c>
      <c r="F6257">
        <v>99211</v>
      </c>
      <c r="G6257" t="s">
        <v>3187</v>
      </c>
      <c r="H6257" s="34">
        <v>89348</v>
      </c>
      <c r="I6257" s="7">
        <v>69691</v>
      </c>
      <c r="J6257" s="7">
        <v>47167.8</v>
      </c>
      <c r="K6257" s="7">
        <v>8585</v>
      </c>
      <c r="L6257" s="7">
        <v>13938.2</v>
      </c>
      <c r="M6257" s="5">
        <v>0.2</v>
      </c>
      <c r="N6257" t="s">
        <v>3140</v>
      </c>
      <c r="O6257" t="s">
        <v>30</v>
      </c>
      <c r="P6257" t="s">
        <v>40</v>
      </c>
      <c r="Q6257" t="s">
        <v>19</v>
      </c>
      <c r="R6257" t="s">
        <v>26</v>
      </c>
      <c r="S6257" t="s">
        <v>27</v>
      </c>
      <c r="T6257" t="s">
        <v>13310</v>
      </c>
      <c r="U6257" s="1">
        <v>45831</v>
      </c>
      <c r="V6257">
        <v>98</v>
      </c>
      <c r="W6257" t="str">
        <f t="shared" si="144"/>
        <v>90-119</v>
      </c>
    </row>
    <row r="6258" spans="1:23" x14ac:dyDescent="0.25">
      <c r="A6258" t="s">
        <v>6507</v>
      </c>
      <c r="B6258">
        <v>8143311576</v>
      </c>
      <c r="C6258">
        <v>5471752602</v>
      </c>
      <c r="D6258" s="1">
        <v>45771</v>
      </c>
      <c r="E6258">
        <v>99215</v>
      </c>
      <c r="F6258">
        <v>71046</v>
      </c>
      <c r="G6258" t="s">
        <v>178</v>
      </c>
      <c r="H6258" s="34">
        <v>92486</v>
      </c>
      <c r="I6258" s="7">
        <v>72139</v>
      </c>
      <c r="J6258" s="7">
        <v>50212.2</v>
      </c>
      <c r="K6258" s="7">
        <v>7499</v>
      </c>
      <c r="L6258" s="7">
        <v>14427.8</v>
      </c>
      <c r="M6258" s="5">
        <v>0.2</v>
      </c>
      <c r="N6258" t="s">
        <v>3140</v>
      </c>
      <c r="O6258" t="s">
        <v>30</v>
      </c>
      <c r="P6258" t="s">
        <v>58</v>
      </c>
      <c r="Q6258" t="s">
        <v>19</v>
      </c>
      <c r="R6258" t="s">
        <v>27</v>
      </c>
      <c r="S6258" t="s">
        <v>27</v>
      </c>
      <c r="T6258" t="s">
        <v>13312</v>
      </c>
      <c r="U6258" s="1">
        <v>45897</v>
      </c>
      <c r="V6258">
        <v>126</v>
      </c>
      <c r="W6258" t="str">
        <f t="shared" si="144"/>
        <v>120-149</v>
      </c>
    </row>
    <row r="6259" spans="1:23" x14ac:dyDescent="0.25">
      <c r="A6259" t="s">
        <v>6508</v>
      </c>
      <c r="B6259">
        <v>6293151715</v>
      </c>
      <c r="C6259">
        <v>6111402142</v>
      </c>
      <c r="D6259" s="1">
        <v>45622</v>
      </c>
      <c r="E6259">
        <v>99232</v>
      </c>
      <c r="F6259">
        <v>99285</v>
      </c>
      <c r="G6259" t="s">
        <v>169</v>
      </c>
      <c r="H6259" s="34">
        <v>95026</v>
      </c>
      <c r="I6259" s="7">
        <v>61767</v>
      </c>
      <c r="J6259" s="7">
        <v>46042.96</v>
      </c>
      <c r="K6259" s="7">
        <v>8312</v>
      </c>
      <c r="L6259" s="7">
        <v>7412.04</v>
      </c>
      <c r="M6259" s="5">
        <v>0.12</v>
      </c>
      <c r="N6259" t="s">
        <v>46</v>
      </c>
      <c r="O6259" t="s">
        <v>27</v>
      </c>
      <c r="P6259" t="s">
        <v>97</v>
      </c>
      <c r="Q6259" t="s">
        <v>32</v>
      </c>
      <c r="R6259" t="s">
        <v>20</v>
      </c>
      <c r="S6259" t="s">
        <v>17</v>
      </c>
      <c r="T6259" t="s">
        <v>13311</v>
      </c>
      <c r="U6259" s="1">
        <v>45785</v>
      </c>
      <c r="V6259">
        <v>163</v>
      </c>
      <c r="W6259" t="str">
        <f t="shared" si="144"/>
        <v>150-179</v>
      </c>
    </row>
    <row r="6260" spans="1:23" x14ac:dyDescent="0.25">
      <c r="A6260" t="s">
        <v>6509</v>
      </c>
      <c r="B6260">
        <v>7423594632</v>
      </c>
      <c r="C6260">
        <v>4638023658</v>
      </c>
      <c r="D6260" s="1">
        <v>45952</v>
      </c>
      <c r="E6260">
        <v>99221</v>
      </c>
      <c r="F6260">
        <v>99211</v>
      </c>
      <c r="G6260" t="s">
        <v>83</v>
      </c>
      <c r="H6260" s="34">
        <v>63215</v>
      </c>
      <c r="I6260" s="7">
        <v>53733</v>
      </c>
      <c r="J6260" s="7">
        <v>47081.34</v>
      </c>
      <c r="K6260" s="7">
        <v>5577</v>
      </c>
      <c r="L6260" s="7">
        <v>1074.6600000000001</v>
      </c>
      <c r="M6260" s="5">
        <v>0.02</v>
      </c>
      <c r="N6260" t="s">
        <v>16</v>
      </c>
      <c r="O6260" t="s">
        <v>27</v>
      </c>
      <c r="P6260" t="s">
        <v>18</v>
      </c>
      <c r="Q6260" t="s">
        <v>32</v>
      </c>
      <c r="R6260" t="s">
        <v>43</v>
      </c>
      <c r="S6260" t="s">
        <v>17</v>
      </c>
      <c r="T6260" t="s">
        <v>13310</v>
      </c>
      <c r="U6260" s="1">
        <v>45999</v>
      </c>
      <c r="V6260">
        <v>47</v>
      </c>
      <c r="W6260" t="str">
        <f t="shared" si="144"/>
        <v>30-59</v>
      </c>
    </row>
    <row r="6261" spans="1:23" x14ac:dyDescent="0.25">
      <c r="A6261" t="s">
        <v>6510</v>
      </c>
      <c r="B6261">
        <v>5467166856</v>
      </c>
      <c r="C6261">
        <v>9012655681</v>
      </c>
      <c r="D6261" s="1">
        <v>45787</v>
      </c>
      <c r="E6261">
        <v>99214</v>
      </c>
      <c r="F6261">
        <v>99283</v>
      </c>
      <c r="G6261" t="s">
        <v>3523</v>
      </c>
      <c r="H6261" s="34">
        <v>80552</v>
      </c>
      <c r="I6261" s="7">
        <v>57997</v>
      </c>
      <c r="J6261" s="7">
        <v>44003.24</v>
      </c>
      <c r="K6261" s="7">
        <v>9354</v>
      </c>
      <c r="L6261" s="7">
        <v>4639.76</v>
      </c>
      <c r="M6261" s="5">
        <v>0.08</v>
      </c>
      <c r="N6261" t="s">
        <v>24</v>
      </c>
      <c r="O6261" t="s">
        <v>30</v>
      </c>
      <c r="P6261" t="s">
        <v>18</v>
      </c>
      <c r="Q6261" t="s">
        <v>32</v>
      </c>
      <c r="R6261" t="s">
        <v>26</v>
      </c>
      <c r="S6261" t="s">
        <v>21</v>
      </c>
      <c r="T6261" t="s">
        <v>13311</v>
      </c>
      <c r="U6261" s="1">
        <v>45931</v>
      </c>
      <c r="V6261">
        <v>144</v>
      </c>
      <c r="W6261" t="str">
        <f t="shared" si="144"/>
        <v>120-149</v>
      </c>
    </row>
    <row r="6262" spans="1:23" x14ac:dyDescent="0.25">
      <c r="A6262" t="s">
        <v>6511</v>
      </c>
      <c r="B6262">
        <v>2879529382</v>
      </c>
      <c r="C6262">
        <v>6288994145</v>
      </c>
      <c r="D6262" s="1">
        <v>45805</v>
      </c>
      <c r="E6262">
        <v>99233</v>
      </c>
      <c r="F6262">
        <v>36415</v>
      </c>
      <c r="G6262" t="s">
        <v>415</v>
      </c>
      <c r="H6262" s="34">
        <v>95296</v>
      </c>
      <c r="I6262" s="7">
        <v>76237</v>
      </c>
      <c r="J6262" s="7">
        <v>38697.82</v>
      </c>
      <c r="K6262" s="7">
        <v>26866</v>
      </c>
      <c r="L6262" s="7">
        <v>10673.18</v>
      </c>
      <c r="M6262" s="5">
        <v>0.14000000000000001</v>
      </c>
      <c r="N6262" t="s">
        <v>1135</v>
      </c>
      <c r="O6262" t="s">
        <v>27</v>
      </c>
      <c r="P6262" t="s">
        <v>3150</v>
      </c>
      <c r="Q6262" t="s">
        <v>19</v>
      </c>
      <c r="R6262" t="s">
        <v>38</v>
      </c>
      <c r="S6262" t="s">
        <v>21</v>
      </c>
      <c r="T6262" t="s">
        <v>13312</v>
      </c>
      <c r="U6262" s="1">
        <v>45905</v>
      </c>
      <c r="V6262">
        <v>100</v>
      </c>
      <c r="W6262" t="str">
        <f t="shared" si="144"/>
        <v>90-119</v>
      </c>
    </row>
    <row r="6263" spans="1:23" x14ac:dyDescent="0.25">
      <c r="A6263" t="s">
        <v>6512</v>
      </c>
      <c r="B6263">
        <v>7093883415</v>
      </c>
      <c r="C6263">
        <v>4879752286</v>
      </c>
      <c r="D6263" s="1">
        <v>45660</v>
      </c>
      <c r="E6263">
        <v>99238</v>
      </c>
      <c r="F6263">
        <v>99211</v>
      </c>
      <c r="G6263" t="s">
        <v>3283</v>
      </c>
      <c r="H6263" s="34">
        <v>80701</v>
      </c>
      <c r="I6263" s="7">
        <v>64561</v>
      </c>
      <c r="J6263" s="7">
        <v>55522.46</v>
      </c>
      <c r="K6263" s="7">
        <v>0</v>
      </c>
      <c r="L6263" s="7">
        <v>9038.5400000000009</v>
      </c>
      <c r="M6263" s="5">
        <v>0.14000000000000001</v>
      </c>
      <c r="N6263" t="s">
        <v>1135</v>
      </c>
      <c r="O6263" t="s">
        <v>17</v>
      </c>
      <c r="P6263" t="s">
        <v>3150</v>
      </c>
      <c r="Q6263" t="s">
        <v>32</v>
      </c>
      <c r="R6263" t="s">
        <v>27</v>
      </c>
      <c r="S6263" t="s">
        <v>17</v>
      </c>
      <c r="T6263" t="s">
        <v>13310</v>
      </c>
      <c r="U6263" s="1">
        <v>45700</v>
      </c>
      <c r="V6263">
        <v>40</v>
      </c>
      <c r="W6263" t="str">
        <f t="shared" si="144"/>
        <v>30-59</v>
      </c>
    </row>
    <row r="6264" spans="1:23" x14ac:dyDescent="0.25">
      <c r="A6264" t="s">
        <v>6513</v>
      </c>
      <c r="B6264">
        <v>5080165977</v>
      </c>
      <c r="C6264">
        <v>2620499380</v>
      </c>
      <c r="D6264" s="1">
        <v>45707</v>
      </c>
      <c r="E6264">
        <v>99221</v>
      </c>
      <c r="F6264">
        <v>99291</v>
      </c>
      <c r="G6264" t="s">
        <v>57</v>
      </c>
      <c r="H6264" s="34">
        <v>50838</v>
      </c>
      <c r="I6264" s="7">
        <v>41687</v>
      </c>
      <c r="J6264" s="7">
        <v>24311.34</v>
      </c>
      <c r="K6264" s="7">
        <v>9872</v>
      </c>
      <c r="L6264" s="7">
        <v>7503.66</v>
      </c>
      <c r="M6264" s="5">
        <v>0.18</v>
      </c>
      <c r="N6264" t="s">
        <v>3141</v>
      </c>
      <c r="O6264" t="s">
        <v>27</v>
      </c>
      <c r="P6264" t="s">
        <v>97</v>
      </c>
      <c r="Q6264" t="s">
        <v>19</v>
      </c>
      <c r="R6264" t="s">
        <v>27</v>
      </c>
      <c r="S6264" t="s">
        <v>21</v>
      </c>
      <c r="T6264" t="s">
        <v>13312</v>
      </c>
      <c r="U6264" s="1">
        <v>45768</v>
      </c>
      <c r="V6264">
        <v>61</v>
      </c>
      <c r="W6264" t="str">
        <f t="shared" si="144"/>
        <v>60-89</v>
      </c>
    </row>
    <row r="6265" spans="1:23" x14ac:dyDescent="0.25">
      <c r="A6265" t="s">
        <v>6514</v>
      </c>
      <c r="B6265">
        <v>6870476865</v>
      </c>
      <c r="C6265">
        <v>8089256975</v>
      </c>
      <c r="D6265" s="1">
        <v>45347</v>
      </c>
      <c r="E6265">
        <v>99223</v>
      </c>
      <c r="F6265">
        <v>99202</v>
      </c>
      <c r="G6265" t="s">
        <v>3232</v>
      </c>
      <c r="H6265" s="34">
        <v>20527</v>
      </c>
      <c r="I6265" s="7">
        <v>14779</v>
      </c>
      <c r="J6265" s="7">
        <v>10614.68</v>
      </c>
      <c r="K6265" s="7">
        <v>2982</v>
      </c>
      <c r="L6265" s="7">
        <v>1182.32</v>
      </c>
      <c r="M6265" s="5">
        <v>0.08</v>
      </c>
      <c r="N6265" t="s">
        <v>24</v>
      </c>
      <c r="O6265" t="s">
        <v>27</v>
      </c>
      <c r="P6265" t="s">
        <v>55</v>
      </c>
      <c r="Q6265" t="s">
        <v>19</v>
      </c>
      <c r="R6265" t="s">
        <v>20</v>
      </c>
      <c r="S6265" t="s">
        <v>21</v>
      </c>
      <c r="T6265" t="s">
        <v>13311</v>
      </c>
      <c r="U6265" s="1">
        <v>45412</v>
      </c>
      <c r="V6265">
        <v>65</v>
      </c>
      <c r="W6265" t="str">
        <f t="shared" si="144"/>
        <v>60-89</v>
      </c>
    </row>
    <row r="6266" spans="1:23" x14ac:dyDescent="0.25">
      <c r="A6266" t="s">
        <v>6515</v>
      </c>
      <c r="B6266">
        <v>7363624975</v>
      </c>
      <c r="C6266">
        <v>8168875505</v>
      </c>
      <c r="D6266" s="1">
        <v>45610</v>
      </c>
      <c r="E6266">
        <v>99232</v>
      </c>
      <c r="F6266">
        <v>99283</v>
      </c>
      <c r="G6266" t="s">
        <v>3286</v>
      </c>
      <c r="H6266" s="34">
        <v>56419</v>
      </c>
      <c r="I6266" s="7">
        <v>44007</v>
      </c>
      <c r="J6266" s="7">
        <v>27215.599999999999</v>
      </c>
      <c r="K6266" s="7">
        <v>7990</v>
      </c>
      <c r="L6266" s="7">
        <v>8801.4</v>
      </c>
      <c r="M6266" s="5">
        <v>0.2</v>
      </c>
      <c r="N6266" t="s">
        <v>3140</v>
      </c>
      <c r="O6266" t="s">
        <v>27</v>
      </c>
      <c r="P6266" t="s">
        <v>3146</v>
      </c>
      <c r="Q6266" t="s">
        <v>19</v>
      </c>
      <c r="R6266" t="s">
        <v>27</v>
      </c>
      <c r="S6266" t="s">
        <v>27</v>
      </c>
      <c r="T6266" t="s">
        <v>13311</v>
      </c>
      <c r="U6266" s="1">
        <v>45760</v>
      </c>
      <c r="V6266">
        <v>150</v>
      </c>
      <c r="W6266" t="str">
        <f t="shared" si="144"/>
        <v>150-179</v>
      </c>
    </row>
    <row r="6267" spans="1:23" x14ac:dyDescent="0.25">
      <c r="A6267" t="s">
        <v>6516</v>
      </c>
      <c r="B6267">
        <v>8472927246</v>
      </c>
      <c r="C6267">
        <v>2141446068</v>
      </c>
      <c r="D6267" s="1">
        <v>45688</v>
      </c>
      <c r="E6267">
        <v>99238</v>
      </c>
      <c r="F6267">
        <v>99204</v>
      </c>
      <c r="G6267" t="s">
        <v>3316</v>
      </c>
      <c r="H6267" s="34">
        <v>76964</v>
      </c>
      <c r="I6267" s="7">
        <v>60802</v>
      </c>
      <c r="J6267" s="7">
        <v>46468.68</v>
      </c>
      <c r="K6267" s="7">
        <v>4605</v>
      </c>
      <c r="L6267" s="7">
        <v>9728.32</v>
      </c>
      <c r="M6267" s="5">
        <v>0.16</v>
      </c>
      <c r="N6267" t="s">
        <v>1138</v>
      </c>
      <c r="O6267" t="s">
        <v>30</v>
      </c>
      <c r="P6267" t="s">
        <v>55</v>
      </c>
      <c r="Q6267" t="s">
        <v>32</v>
      </c>
      <c r="R6267" t="s">
        <v>43</v>
      </c>
      <c r="S6267" t="s">
        <v>27</v>
      </c>
      <c r="T6267" t="s">
        <v>13310</v>
      </c>
      <c r="U6267" s="1">
        <v>45733</v>
      </c>
      <c r="V6267">
        <v>45</v>
      </c>
      <c r="W6267" t="str">
        <f t="shared" si="144"/>
        <v>30-59</v>
      </c>
    </row>
    <row r="6268" spans="1:23" x14ac:dyDescent="0.25">
      <c r="A6268" t="s">
        <v>6517</v>
      </c>
      <c r="B6268">
        <v>8052685485</v>
      </c>
      <c r="C6268">
        <v>1878623970</v>
      </c>
      <c r="D6268" s="1">
        <v>45573</v>
      </c>
      <c r="E6268">
        <v>99215</v>
      </c>
      <c r="F6268">
        <v>99201</v>
      </c>
      <c r="G6268" t="s">
        <v>71</v>
      </c>
      <c r="H6268" s="34">
        <v>89439</v>
      </c>
      <c r="I6268" s="7">
        <v>70657</v>
      </c>
      <c r="J6268" s="7">
        <v>35383.879999999997</v>
      </c>
      <c r="K6268" s="7">
        <v>23968</v>
      </c>
      <c r="L6268" s="7">
        <v>11305.12</v>
      </c>
      <c r="M6268" s="5">
        <v>0.16</v>
      </c>
      <c r="N6268" t="s">
        <v>1138</v>
      </c>
      <c r="O6268" t="s">
        <v>27</v>
      </c>
      <c r="P6268" t="s">
        <v>3148</v>
      </c>
      <c r="Q6268" t="s">
        <v>19</v>
      </c>
      <c r="R6268" t="s">
        <v>43</v>
      </c>
      <c r="S6268" t="s">
        <v>21</v>
      </c>
      <c r="T6268" t="s">
        <v>13312</v>
      </c>
      <c r="U6268" s="1">
        <v>45726</v>
      </c>
      <c r="V6268">
        <v>153</v>
      </c>
      <c r="W6268" t="str">
        <f t="shared" si="144"/>
        <v>150-179</v>
      </c>
    </row>
    <row r="6269" spans="1:23" x14ac:dyDescent="0.25">
      <c r="A6269" t="s">
        <v>6518</v>
      </c>
      <c r="B6269">
        <v>7808144271</v>
      </c>
      <c r="C6269">
        <v>544203698</v>
      </c>
      <c r="D6269" s="1">
        <v>45728</v>
      </c>
      <c r="E6269">
        <v>99214</v>
      </c>
      <c r="F6269">
        <v>99211</v>
      </c>
      <c r="G6269" t="s">
        <v>169</v>
      </c>
      <c r="H6269" s="34">
        <v>74289</v>
      </c>
      <c r="I6269" s="7">
        <v>57945</v>
      </c>
      <c r="J6269" s="7">
        <v>46356</v>
      </c>
      <c r="K6269" s="7">
        <v>0</v>
      </c>
      <c r="L6269" s="7">
        <v>11589</v>
      </c>
      <c r="M6269" s="5">
        <v>0.2</v>
      </c>
      <c r="N6269" t="s">
        <v>3140</v>
      </c>
      <c r="O6269" t="s">
        <v>17</v>
      </c>
      <c r="P6269" t="s">
        <v>3148</v>
      </c>
      <c r="Q6269" t="s">
        <v>19</v>
      </c>
      <c r="R6269" t="s">
        <v>20</v>
      </c>
      <c r="S6269" t="s">
        <v>21</v>
      </c>
      <c r="T6269" t="s">
        <v>13311</v>
      </c>
      <c r="U6269" s="1">
        <v>45801</v>
      </c>
      <c r="V6269">
        <v>73</v>
      </c>
      <c r="W6269" t="str">
        <f t="shared" si="144"/>
        <v>60-89</v>
      </c>
    </row>
    <row r="6270" spans="1:23" x14ac:dyDescent="0.25">
      <c r="A6270" t="s">
        <v>6519</v>
      </c>
      <c r="B6270">
        <v>349479787</v>
      </c>
      <c r="C6270">
        <v>1063456627</v>
      </c>
      <c r="D6270" s="1">
        <v>45862</v>
      </c>
      <c r="E6270">
        <v>99223</v>
      </c>
      <c r="F6270">
        <v>99283</v>
      </c>
      <c r="G6270" t="s">
        <v>15</v>
      </c>
      <c r="H6270" s="34">
        <v>63368</v>
      </c>
      <c r="I6270" s="7">
        <v>47526</v>
      </c>
      <c r="J6270" s="7">
        <v>32455.1</v>
      </c>
      <c r="K6270" s="7">
        <v>7942</v>
      </c>
      <c r="L6270" s="7">
        <v>7128.9</v>
      </c>
      <c r="M6270" s="5">
        <v>0.15</v>
      </c>
      <c r="N6270" t="s">
        <v>1139</v>
      </c>
      <c r="O6270" t="s">
        <v>27</v>
      </c>
      <c r="P6270" t="s">
        <v>31</v>
      </c>
      <c r="Q6270" t="s">
        <v>32</v>
      </c>
      <c r="R6270" t="s">
        <v>38</v>
      </c>
      <c r="S6270" t="s">
        <v>21</v>
      </c>
      <c r="T6270" t="s">
        <v>13312</v>
      </c>
      <c r="U6270" s="1">
        <v>45918</v>
      </c>
      <c r="V6270">
        <v>56</v>
      </c>
      <c r="W6270" t="str">
        <f t="shared" si="144"/>
        <v>30-59</v>
      </c>
    </row>
    <row r="6271" spans="1:23" x14ac:dyDescent="0.25">
      <c r="A6271" t="s">
        <v>6520</v>
      </c>
      <c r="B6271">
        <v>1593053992</v>
      </c>
      <c r="C6271">
        <v>9748943289</v>
      </c>
      <c r="D6271" s="1">
        <v>45648</v>
      </c>
      <c r="E6271">
        <v>99233</v>
      </c>
      <c r="F6271">
        <v>99204</v>
      </c>
      <c r="G6271" t="s">
        <v>3451</v>
      </c>
      <c r="H6271" s="34">
        <v>70955</v>
      </c>
      <c r="I6271" s="7">
        <v>60312</v>
      </c>
      <c r="J6271" s="7">
        <v>51695.76</v>
      </c>
      <c r="K6271" s="7">
        <v>7410</v>
      </c>
      <c r="L6271" s="7">
        <v>1206.24</v>
      </c>
      <c r="M6271" s="5">
        <v>0.02</v>
      </c>
      <c r="N6271" t="s">
        <v>16</v>
      </c>
      <c r="O6271" t="s">
        <v>30</v>
      </c>
      <c r="P6271" t="s">
        <v>58</v>
      </c>
      <c r="Q6271" t="s">
        <v>32</v>
      </c>
      <c r="R6271" t="s">
        <v>27</v>
      </c>
      <c r="S6271" t="s">
        <v>21</v>
      </c>
      <c r="T6271" t="s">
        <v>13310</v>
      </c>
      <c r="U6271" s="1">
        <v>45825</v>
      </c>
      <c r="V6271">
        <v>177</v>
      </c>
      <c r="W6271" t="str">
        <f t="shared" si="144"/>
        <v>150-179</v>
      </c>
    </row>
    <row r="6272" spans="1:23" x14ac:dyDescent="0.25">
      <c r="A6272" t="s">
        <v>6521</v>
      </c>
      <c r="B6272">
        <v>3858234732</v>
      </c>
      <c r="C6272">
        <v>1912253929</v>
      </c>
      <c r="D6272" s="1">
        <v>45701</v>
      </c>
      <c r="E6272">
        <v>99232</v>
      </c>
      <c r="F6272">
        <v>81000</v>
      </c>
      <c r="G6272" t="s">
        <v>3400</v>
      </c>
      <c r="H6272" s="34">
        <v>44941</v>
      </c>
      <c r="I6272" s="7">
        <v>29212</v>
      </c>
      <c r="J6272" s="7">
        <v>25706.560000000001</v>
      </c>
      <c r="K6272" s="7">
        <v>0</v>
      </c>
      <c r="L6272" s="7">
        <v>3505.44</v>
      </c>
      <c r="M6272" s="5">
        <v>0.12</v>
      </c>
      <c r="N6272" t="s">
        <v>46</v>
      </c>
      <c r="O6272" t="s">
        <v>17</v>
      </c>
      <c r="P6272" t="s">
        <v>25</v>
      </c>
      <c r="Q6272" t="s">
        <v>32</v>
      </c>
      <c r="R6272" t="s">
        <v>20</v>
      </c>
      <c r="S6272" t="s">
        <v>27</v>
      </c>
      <c r="T6272" t="s">
        <v>13310</v>
      </c>
      <c r="U6272" s="1">
        <v>45795</v>
      </c>
      <c r="V6272">
        <v>94</v>
      </c>
      <c r="W6272" t="str">
        <f t="shared" si="144"/>
        <v>90-119</v>
      </c>
    </row>
    <row r="6273" spans="1:23" x14ac:dyDescent="0.25">
      <c r="A6273" t="s">
        <v>6522</v>
      </c>
      <c r="B6273">
        <v>486269984</v>
      </c>
      <c r="C6273">
        <v>7156074696</v>
      </c>
      <c r="D6273" s="1">
        <v>45430</v>
      </c>
      <c r="E6273">
        <v>99214</v>
      </c>
      <c r="F6273">
        <v>99292</v>
      </c>
      <c r="G6273" t="s">
        <v>3183</v>
      </c>
      <c r="H6273" s="34">
        <v>8513</v>
      </c>
      <c r="I6273" s="7">
        <v>6129</v>
      </c>
      <c r="J6273" s="7">
        <v>4578.68</v>
      </c>
      <c r="K6273" s="7">
        <v>1060</v>
      </c>
      <c r="L6273" s="7">
        <v>490.32</v>
      </c>
      <c r="M6273" s="5">
        <v>0.08</v>
      </c>
      <c r="N6273" t="s">
        <v>24</v>
      </c>
      <c r="O6273" t="s">
        <v>27</v>
      </c>
      <c r="P6273" t="s">
        <v>3147</v>
      </c>
      <c r="Q6273" t="s">
        <v>19</v>
      </c>
      <c r="R6273" t="s">
        <v>43</v>
      </c>
      <c r="S6273" t="s">
        <v>27</v>
      </c>
      <c r="T6273" t="s">
        <v>13311</v>
      </c>
      <c r="U6273" s="1">
        <v>45501</v>
      </c>
      <c r="V6273">
        <v>71</v>
      </c>
      <c r="W6273" t="str">
        <f t="shared" si="144"/>
        <v>60-89</v>
      </c>
    </row>
    <row r="6274" spans="1:23" x14ac:dyDescent="0.25">
      <c r="A6274" t="s">
        <v>6523</v>
      </c>
      <c r="B6274">
        <v>1968866650</v>
      </c>
      <c r="C6274">
        <v>3738793340</v>
      </c>
      <c r="D6274" s="1">
        <v>45787</v>
      </c>
      <c r="E6274">
        <v>99223</v>
      </c>
      <c r="F6274">
        <v>99205</v>
      </c>
      <c r="G6274" t="s">
        <v>362</v>
      </c>
      <c r="H6274" s="34">
        <v>14667</v>
      </c>
      <c r="I6274" s="7">
        <v>9534</v>
      </c>
      <c r="J6274" s="7">
        <v>8389.92</v>
      </c>
      <c r="K6274" s="7">
        <v>0</v>
      </c>
      <c r="L6274" s="7">
        <v>1144.08</v>
      </c>
      <c r="M6274" s="5">
        <v>0.12</v>
      </c>
      <c r="N6274" t="s">
        <v>46</v>
      </c>
      <c r="O6274" t="s">
        <v>17</v>
      </c>
      <c r="P6274" t="s">
        <v>3149</v>
      </c>
      <c r="Q6274" t="s">
        <v>19</v>
      </c>
      <c r="R6274" t="s">
        <v>26</v>
      </c>
      <c r="S6274" t="s">
        <v>17</v>
      </c>
      <c r="T6274" t="s">
        <v>13312</v>
      </c>
      <c r="U6274" s="1">
        <v>45940</v>
      </c>
      <c r="V6274">
        <v>153</v>
      </c>
      <c r="W6274" t="str">
        <f t="shared" si="144"/>
        <v>150-179</v>
      </c>
    </row>
    <row r="6275" spans="1:23" x14ac:dyDescent="0.25">
      <c r="A6275" t="s">
        <v>6524</v>
      </c>
      <c r="B6275">
        <v>8890054162</v>
      </c>
      <c r="C6275">
        <v>6612696968</v>
      </c>
      <c r="D6275" s="1">
        <v>45758</v>
      </c>
      <c r="E6275">
        <v>99221</v>
      </c>
      <c r="F6275">
        <v>99213</v>
      </c>
      <c r="G6275" t="s">
        <v>415</v>
      </c>
      <c r="H6275" s="34">
        <v>64239</v>
      </c>
      <c r="I6275" s="7">
        <v>52676</v>
      </c>
      <c r="J6275" s="7">
        <v>36116.32</v>
      </c>
      <c r="K6275" s="7">
        <v>7078</v>
      </c>
      <c r="L6275" s="7">
        <v>9481.68</v>
      </c>
      <c r="M6275" s="5">
        <v>0.18</v>
      </c>
      <c r="N6275" t="s">
        <v>3141</v>
      </c>
      <c r="O6275" t="s">
        <v>30</v>
      </c>
      <c r="P6275" t="s">
        <v>58</v>
      </c>
      <c r="Q6275" t="s">
        <v>19</v>
      </c>
      <c r="R6275" t="s">
        <v>20</v>
      </c>
      <c r="S6275" t="s">
        <v>17</v>
      </c>
      <c r="T6275" t="s">
        <v>13312</v>
      </c>
      <c r="U6275" s="1">
        <v>45874</v>
      </c>
      <c r="V6275">
        <v>116</v>
      </c>
      <c r="W6275" t="str">
        <f t="shared" ref="W6275:W6338" si="145">IF(V6275="","",IF(V6275&lt;30,"0-29",IF(V6275&lt;60,"30-59",IF(V6275&lt;90,"60-89",IF(V6275&lt;120,"90-119",IF(V6275&lt;150,"120-149",IF(V6275&lt;180,"150-179",IF(V6275&lt;210,"180-209",IF(V6275&lt;240,"210-239",IF(V6275&lt;270,"240-269",IF(V6275&lt;300,"270-299",IF(V6275&lt;330,"300-329",IF(V6275&lt;360,"330-359","360+")))))))))))))</f>
        <v>90-119</v>
      </c>
    </row>
    <row r="6276" spans="1:23" x14ac:dyDescent="0.25">
      <c r="A6276" t="s">
        <v>6525</v>
      </c>
      <c r="B6276">
        <v>204268038</v>
      </c>
      <c r="C6276">
        <v>8316048657</v>
      </c>
      <c r="D6276" s="1">
        <v>45554</v>
      </c>
      <c r="E6276">
        <v>99222</v>
      </c>
      <c r="F6276">
        <v>99203</v>
      </c>
      <c r="G6276" t="s">
        <v>120</v>
      </c>
      <c r="H6276" s="34">
        <v>39516</v>
      </c>
      <c r="I6276" s="7">
        <v>32403</v>
      </c>
      <c r="J6276" s="7">
        <v>23772.46</v>
      </c>
      <c r="K6276" s="7">
        <v>2798</v>
      </c>
      <c r="L6276" s="7">
        <v>5832.54</v>
      </c>
      <c r="M6276" s="5">
        <v>0.18</v>
      </c>
      <c r="N6276" t="s">
        <v>3141</v>
      </c>
      <c r="O6276" t="s">
        <v>30</v>
      </c>
      <c r="P6276" t="s">
        <v>3148</v>
      </c>
      <c r="Q6276" t="s">
        <v>19</v>
      </c>
      <c r="R6276" t="s">
        <v>43</v>
      </c>
      <c r="S6276" t="s">
        <v>17</v>
      </c>
      <c r="T6276" t="s">
        <v>13311</v>
      </c>
      <c r="U6276" s="1">
        <v>45624</v>
      </c>
      <c r="V6276">
        <v>70</v>
      </c>
      <c r="W6276" t="str">
        <f t="shared" si="145"/>
        <v>60-89</v>
      </c>
    </row>
    <row r="6277" spans="1:23" x14ac:dyDescent="0.25">
      <c r="A6277" t="s">
        <v>6526</v>
      </c>
      <c r="B6277">
        <v>6415131705</v>
      </c>
      <c r="C6277">
        <v>5028808258</v>
      </c>
      <c r="D6277" s="1">
        <v>45484</v>
      </c>
      <c r="E6277">
        <v>99238</v>
      </c>
      <c r="F6277">
        <v>36415</v>
      </c>
      <c r="G6277" t="s">
        <v>85</v>
      </c>
      <c r="H6277" s="34">
        <v>33984</v>
      </c>
      <c r="I6277" s="7">
        <v>26508</v>
      </c>
      <c r="J6277" s="7">
        <v>21206.400000000001</v>
      </c>
      <c r="K6277" s="7">
        <v>0</v>
      </c>
      <c r="L6277" s="7">
        <v>5301.6</v>
      </c>
      <c r="M6277" s="5">
        <v>0.2</v>
      </c>
      <c r="N6277" t="s">
        <v>3140</v>
      </c>
      <c r="O6277" t="s">
        <v>17</v>
      </c>
      <c r="P6277" t="s">
        <v>31</v>
      </c>
      <c r="Q6277" t="s">
        <v>19</v>
      </c>
      <c r="R6277" t="s">
        <v>38</v>
      </c>
      <c r="S6277" t="s">
        <v>17</v>
      </c>
      <c r="T6277" t="s">
        <v>13310</v>
      </c>
      <c r="U6277" s="1">
        <v>45617</v>
      </c>
      <c r="V6277">
        <v>133</v>
      </c>
      <c r="W6277" t="str">
        <f t="shared" si="145"/>
        <v>120-149</v>
      </c>
    </row>
    <row r="6278" spans="1:23" x14ac:dyDescent="0.25">
      <c r="A6278" t="s">
        <v>6527</v>
      </c>
      <c r="B6278">
        <v>7801193250</v>
      </c>
      <c r="C6278">
        <v>8383765396</v>
      </c>
      <c r="D6278" s="1">
        <v>45409</v>
      </c>
      <c r="E6278">
        <v>99238</v>
      </c>
      <c r="F6278">
        <v>99203</v>
      </c>
      <c r="G6278" t="s">
        <v>191</v>
      </c>
      <c r="H6278" s="34">
        <v>47211</v>
      </c>
      <c r="I6278" s="7">
        <v>30687</v>
      </c>
      <c r="J6278" s="7">
        <v>15374.56</v>
      </c>
      <c r="K6278" s="7">
        <v>11630</v>
      </c>
      <c r="L6278" s="7">
        <v>3682.44</v>
      </c>
      <c r="M6278" s="5">
        <v>0.12</v>
      </c>
      <c r="N6278" t="s">
        <v>46</v>
      </c>
      <c r="O6278" t="s">
        <v>27</v>
      </c>
      <c r="P6278" t="s">
        <v>25</v>
      </c>
      <c r="Q6278" t="s">
        <v>19</v>
      </c>
      <c r="R6278" t="s">
        <v>27</v>
      </c>
      <c r="S6278" t="s">
        <v>17</v>
      </c>
      <c r="T6278" t="s">
        <v>13310</v>
      </c>
      <c r="U6278" s="1">
        <v>45440</v>
      </c>
      <c r="V6278">
        <v>31</v>
      </c>
      <c r="W6278" t="str">
        <f t="shared" si="145"/>
        <v>30-59</v>
      </c>
    </row>
    <row r="6279" spans="1:23" x14ac:dyDescent="0.25">
      <c r="A6279" t="s">
        <v>6528</v>
      </c>
      <c r="B6279">
        <v>6328337242</v>
      </c>
      <c r="C6279">
        <v>654125496</v>
      </c>
      <c r="D6279" s="1">
        <v>45481</v>
      </c>
      <c r="E6279">
        <v>99221</v>
      </c>
      <c r="F6279">
        <v>99282</v>
      </c>
      <c r="G6279" t="s">
        <v>3355</v>
      </c>
      <c r="H6279" s="34">
        <v>62882</v>
      </c>
      <c r="I6279" s="7">
        <v>45275</v>
      </c>
      <c r="J6279" s="7">
        <v>34394</v>
      </c>
      <c r="K6279" s="7">
        <v>7259</v>
      </c>
      <c r="L6279" s="7">
        <v>3622</v>
      </c>
      <c r="M6279" s="5">
        <v>0.08</v>
      </c>
      <c r="N6279" t="s">
        <v>24</v>
      </c>
      <c r="O6279" t="s">
        <v>27</v>
      </c>
      <c r="P6279" t="s">
        <v>97</v>
      </c>
      <c r="Q6279" t="s">
        <v>19</v>
      </c>
      <c r="R6279" t="s">
        <v>20</v>
      </c>
      <c r="S6279" t="s">
        <v>21</v>
      </c>
      <c r="T6279" t="s">
        <v>13310</v>
      </c>
      <c r="U6279" s="1">
        <v>45555</v>
      </c>
      <c r="V6279">
        <v>74</v>
      </c>
      <c r="W6279" t="str">
        <f t="shared" si="145"/>
        <v>60-89</v>
      </c>
    </row>
    <row r="6280" spans="1:23" x14ac:dyDescent="0.25">
      <c r="A6280" t="s">
        <v>6529</v>
      </c>
      <c r="B6280">
        <v>8885068024</v>
      </c>
      <c r="C6280">
        <v>106180533</v>
      </c>
      <c r="D6280" s="1">
        <v>45375</v>
      </c>
      <c r="E6280">
        <v>99231</v>
      </c>
      <c r="F6280">
        <v>99204</v>
      </c>
      <c r="G6280" t="s">
        <v>3342</v>
      </c>
      <c r="H6280" s="34">
        <v>48959</v>
      </c>
      <c r="I6280" s="7">
        <v>41615</v>
      </c>
      <c r="J6280" s="7">
        <v>40782.699999999997</v>
      </c>
      <c r="K6280" s="7">
        <v>0</v>
      </c>
      <c r="L6280" s="7">
        <v>832.3</v>
      </c>
      <c r="M6280" s="5">
        <v>0.02</v>
      </c>
      <c r="N6280" t="s">
        <v>16</v>
      </c>
      <c r="O6280" t="s">
        <v>17</v>
      </c>
      <c r="P6280" t="s">
        <v>40</v>
      </c>
      <c r="Q6280" t="s">
        <v>19</v>
      </c>
      <c r="R6280" t="s">
        <v>27</v>
      </c>
      <c r="S6280" t="s">
        <v>27</v>
      </c>
      <c r="T6280" t="s">
        <v>13312</v>
      </c>
      <c r="U6280" s="1">
        <v>45488</v>
      </c>
      <c r="V6280">
        <v>113</v>
      </c>
      <c r="W6280" t="str">
        <f t="shared" si="145"/>
        <v>90-119</v>
      </c>
    </row>
    <row r="6281" spans="1:23" x14ac:dyDescent="0.25">
      <c r="A6281" t="s">
        <v>6530</v>
      </c>
      <c r="B6281">
        <v>371227069</v>
      </c>
      <c r="C6281">
        <v>2266253312</v>
      </c>
      <c r="D6281" s="1">
        <v>45860</v>
      </c>
      <c r="E6281">
        <v>99223</v>
      </c>
      <c r="F6281">
        <v>99202</v>
      </c>
      <c r="G6281" t="s">
        <v>4314</v>
      </c>
      <c r="H6281" s="34">
        <v>69793</v>
      </c>
      <c r="I6281" s="7">
        <v>54439</v>
      </c>
      <c r="J6281" s="7">
        <v>34640.199999999997</v>
      </c>
      <c r="K6281" s="7">
        <v>8911</v>
      </c>
      <c r="L6281" s="7">
        <v>10887.8</v>
      </c>
      <c r="M6281" s="5">
        <v>0.2</v>
      </c>
      <c r="N6281" t="s">
        <v>3140</v>
      </c>
      <c r="O6281" t="s">
        <v>27</v>
      </c>
      <c r="P6281" t="s">
        <v>97</v>
      </c>
      <c r="Q6281" t="s">
        <v>32</v>
      </c>
      <c r="R6281" t="s">
        <v>43</v>
      </c>
      <c r="S6281" t="s">
        <v>21</v>
      </c>
      <c r="T6281" t="s">
        <v>13310</v>
      </c>
      <c r="U6281" s="1">
        <v>45909</v>
      </c>
      <c r="V6281">
        <v>49</v>
      </c>
      <c r="W6281" t="str">
        <f t="shared" si="145"/>
        <v>30-59</v>
      </c>
    </row>
    <row r="6282" spans="1:23" x14ac:dyDescent="0.25">
      <c r="A6282" t="s">
        <v>6531</v>
      </c>
      <c r="B6282">
        <v>6639390797</v>
      </c>
      <c r="C6282">
        <v>6815878408</v>
      </c>
      <c r="D6282" s="1">
        <v>45929</v>
      </c>
      <c r="E6282">
        <v>99232</v>
      </c>
      <c r="F6282">
        <v>99213</v>
      </c>
      <c r="G6282" t="s">
        <v>3232</v>
      </c>
      <c r="H6282" s="34">
        <v>72365</v>
      </c>
      <c r="I6282" s="7">
        <v>61510</v>
      </c>
      <c r="J6282" s="7">
        <v>60279.8</v>
      </c>
      <c r="K6282" s="7">
        <v>0</v>
      </c>
      <c r="L6282" s="7">
        <v>1230.2</v>
      </c>
      <c r="M6282" s="5">
        <v>0.02</v>
      </c>
      <c r="N6282" t="s">
        <v>16</v>
      </c>
      <c r="O6282" t="s">
        <v>17</v>
      </c>
      <c r="P6282" t="s">
        <v>40</v>
      </c>
      <c r="Q6282" t="s">
        <v>19</v>
      </c>
      <c r="R6282" t="s">
        <v>43</v>
      </c>
      <c r="S6282" t="s">
        <v>17</v>
      </c>
      <c r="T6282" t="s">
        <v>13312</v>
      </c>
      <c r="U6282" s="1">
        <v>45971</v>
      </c>
      <c r="V6282">
        <v>42</v>
      </c>
      <c r="W6282" t="str">
        <f t="shared" si="145"/>
        <v>30-59</v>
      </c>
    </row>
    <row r="6283" spans="1:23" x14ac:dyDescent="0.25">
      <c r="A6283" t="s">
        <v>6532</v>
      </c>
      <c r="B6283">
        <v>3212170754</v>
      </c>
      <c r="C6283">
        <v>7210608884</v>
      </c>
      <c r="D6283" s="1">
        <v>45838</v>
      </c>
      <c r="E6283">
        <v>99214</v>
      </c>
      <c r="F6283">
        <v>93000</v>
      </c>
      <c r="G6283" t="s">
        <v>3286</v>
      </c>
      <c r="H6283" s="34">
        <v>84435</v>
      </c>
      <c r="I6283" s="7">
        <v>71770</v>
      </c>
      <c r="J6283" s="7">
        <v>58481.599999999999</v>
      </c>
      <c r="K6283" s="7">
        <v>11853</v>
      </c>
      <c r="L6283" s="7">
        <v>1435.4</v>
      </c>
      <c r="M6283" s="5">
        <v>0.02</v>
      </c>
      <c r="N6283" t="s">
        <v>16</v>
      </c>
      <c r="O6283" t="s">
        <v>27</v>
      </c>
      <c r="P6283" t="s">
        <v>3150</v>
      </c>
      <c r="Q6283" t="s">
        <v>19</v>
      </c>
      <c r="R6283" t="s">
        <v>21</v>
      </c>
      <c r="S6283" t="s">
        <v>21</v>
      </c>
      <c r="T6283" t="s">
        <v>13312</v>
      </c>
      <c r="U6283" s="1">
        <v>45969</v>
      </c>
      <c r="V6283">
        <v>131</v>
      </c>
      <c r="W6283" t="str">
        <f t="shared" si="145"/>
        <v>120-149</v>
      </c>
    </row>
    <row r="6284" spans="1:23" x14ac:dyDescent="0.25">
      <c r="A6284" t="s">
        <v>6533</v>
      </c>
      <c r="B6284">
        <v>8375200762</v>
      </c>
      <c r="C6284">
        <v>9381653812</v>
      </c>
      <c r="D6284" s="1">
        <v>45591</v>
      </c>
      <c r="E6284">
        <v>99222</v>
      </c>
      <c r="F6284">
        <v>99213</v>
      </c>
      <c r="G6284" t="s">
        <v>146</v>
      </c>
      <c r="H6284" s="34">
        <v>63589</v>
      </c>
      <c r="I6284" s="7">
        <v>49599</v>
      </c>
      <c r="J6284" s="7">
        <v>35610.199999999997</v>
      </c>
      <c r="K6284" s="7">
        <v>4069</v>
      </c>
      <c r="L6284" s="7">
        <v>9919.7999999999993</v>
      </c>
      <c r="M6284" s="5">
        <v>0.2</v>
      </c>
      <c r="N6284" t="s">
        <v>3140</v>
      </c>
      <c r="O6284" t="s">
        <v>30</v>
      </c>
      <c r="P6284" t="s">
        <v>55</v>
      </c>
      <c r="Q6284" t="s">
        <v>19</v>
      </c>
      <c r="R6284" t="s">
        <v>27</v>
      </c>
      <c r="S6284" t="s">
        <v>27</v>
      </c>
      <c r="T6284" t="s">
        <v>13311</v>
      </c>
      <c r="U6284" s="1">
        <v>45632</v>
      </c>
      <c r="V6284">
        <v>41</v>
      </c>
      <c r="W6284" t="str">
        <f t="shared" si="145"/>
        <v>30-59</v>
      </c>
    </row>
    <row r="6285" spans="1:23" x14ac:dyDescent="0.25">
      <c r="A6285" t="s">
        <v>6534</v>
      </c>
      <c r="B6285">
        <v>2654999663</v>
      </c>
      <c r="C6285">
        <v>9546264448</v>
      </c>
      <c r="D6285" s="1">
        <v>45485</v>
      </c>
      <c r="E6285">
        <v>99222</v>
      </c>
      <c r="F6285">
        <v>85025</v>
      </c>
      <c r="G6285" t="s">
        <v>112</v>
      </c>
      <c r="H6285" s="34">
        <v>89793</v>
      </c>
      <c r="I6285" s="7">
        <v>67345</v>
      </c>
      <c r="J6285" s="7">
        <v>57243.25</v>
      </c>
      <c r="K6285" s="7">
        <v>0</v>
      </c>
      <c r="L6285" s="7">
        <v>10101.75</v>
      </c>
      <c r="M6285" s="5">
        <v>0.15</v>
      </c>
      <c r="N6285" t="s">
        <v>1139</v>
      </c>
      <c r="O6285" t="s">
        <v>17</v>
      </c>
      <c r="P6285" t="s">
        <v>25</v>
      </c>
      <c r="Q6285" t="s">
        <v>19</v>
      </c>
      <c r="R6285" t="s">
        <v>21</v>
      </c>
      <c r="S6285" t="s">
        <v>17</v>
      </c>
      <c r="T6285" t="s">
        <v>13311</v>
      </c>
      <c r="U6285" s="1">
        <v>45556</v>
      </c>
      <c r="V6285">
        <v>71</v>
      </c>
      <c r="W6285" t="str">
        <f t="shared" si="145"/>
        <v>60-89</v>
      </c>
    </row>
    <row r="6286" spans="1:23" x14ac:dyDescent="0.25">
      <c r="A6286" t="s">
        <v>6535</v>
      </c>
      <c r="B6286">
        <v>7453977661</v>
      </c>
      <c r="C6286">
        <v>8698119995</v>
      </c>
      <c r="D6286" s="1">
        <v>45544</v>
      </c>
      <c r="E6286">
        <v>99221</v>
      </c>
      <c r="F6286">
        <v>81000</v>
      </c>
      <c r="G6286" t="s">
        <v>3505</v>
      </c>
      <c r="H6286" s="34">
        <v>50002</v>
      </c>
      <c r="I6286" s="7">
        <v>41002</v>
      </c>
      <c r="J6286" s="7">
        <v>33621.64</v>
      </c>
      <c r="K6286" s="7">
        <v>0</v>
      </c>
      <c r="L6286" s="7">
        <v>7380.36</v>
      </c>
      <c r="M6286" s="5">
        <v>0.18</v>
      </c>
      <c r="N6286" t="s">
        <v>3141</v>
      </c>
      <c r="O6286" t="s">
        <v>17</v>
      </c>
      <c r="P6286" t="s">
        <v>3150</v>
      </c>
      <c r="Q6286" t="s">
        <v>32</v>
      </c>
      <c r="R6286" t="s">
        <v>43</v>
      </c>
      <c r="S6286" t="s">
        <v>21</v>
      </c>
      <c r="T6286" t="s">
        <v>13311</v>
      </c>
      <c r="U6286" s="1">
        <v>45625</v>
      </c>
      <c r="V6286">
        <v>81</v>
      </c>
      <c r="W6286" t="str">
        <f t="shared" si="145"/>
        <v>60-89</v>
      </c>
    </row>
    <row r="6287" spans="1:23" x14ac:dyDescent="0.25">
      <c r="A6287" t="s">
        <v>6536</v>
      </c>
      <c r="B6287">
        <v>9083757849</v>
      </c>
      <c r="C6287">
        <v>2451357855</v>
      </c>
      <c r="D6287" s="1">
        <v>45869</v>
      </c>
      <c r="E6287">
        <v>99233</v>
      </c>
      <c r="F6287">
        <v>99203</v>
      </c>
      <c r="G6287" t="s">
        <v>34</v>
      </c>
      <c r="H6287" s="34">
        <v>93920</v>
      </c>
      <c r="I6287" s="7">
        <v>61048</v>
      </c>
      <c r="J6287" s="7">
        <v>45225.24</v>
      </c>
      <c r="K6287" s="7">
        <v>8497</v>
      </c>
      <c r="L6287" s="7">
        <v>7325.76</v>
      </c>
      <c r="M6287" s="5">
        <v>0.12</v>
      </c>
      <c r="N6287" t="s">
        <v>46</v>
      </c>
      <c r="O6287" t="s">
        <v>30</v>
      </c>
      <c r="P6287" t="s">
        <v>55</v>
      </c>
      <c r="Q6287" t="s">
        <v>32</v>
      </c>
      <c r="R6287" t="s">
        <v>20</v>
      </c>
      <c r="S6287" t="s">
        <v>21</v>
      </c>
      <c r="T6287" t="s">
        <v>13312</v>
      </c>
      <c r="U6287" s="1">
        <v>46044</v>
      </c>
      <c r="V6287">
        <v>175</v>
      </c>
      <c r="W6287" t="str">
        <f t="shared" si="145"/>
        <v>150-179</v>
      </c>
    </row>
    <row r="6288" spans="1:23" x14ac:dyDescent="0.25">
      <c r="A6288" t="s">
        <v>6537</v>
      </c>
      <c r="B6288">
        <v>4792142315</v>
      </c>
      <c r="C6288">
        <v>9291943635</v>
      </c>
      <c r="D6288" s="1">
        <v>45953</v>
      </c>
      <c r="E6288">
        <v>99213</v>
      </c>
      <c r="F6288">
        <v>99205</v>
      </c>
      <c r="G6288" t="s">
        <v>365</v>
      </c>
      <c r="H6288" s="34">
        <v>85103</v>
      </c>
      <c r="I6288" s="7">
        <v>72338</v>
      </c>
      <c r="J6288" s="7">
        <v>70891.240000000005</v>
      </c>
      <c r="K6288" s="7">
        <v>0</v>
      </c>
      <c r="L6288" s="7">
        <v>1446.76</v>
      </c>
      <c r="M6288" s="5">
        <v>0.02</v>
      </c>
      <c r="N6288" t="s">
        <v>16</v>
      </c>
      <c r="O6288" t="s">
        <v>17</v>
      </c>
      <c r="P6288" t="s">
        <v>55</v>
      </c>
      <c r="Q6288" t="s">
        <v>32</v>
      </c>
      <c r="R6288" t="s">
        <v>20</v>
      </c>
      <c r="S6288" t="s">
        <v>27</v>
      </c>
      <c r="T6288" t="s">
        <v>13312</v>
      </c>
      <c r="U6288" s="1">
        <v>45998</v>
      </c>
      <c r="V6288">
        <v>45</v>
      </c>
      <c r="W6288" t="str">
        <f t="shared" si="145"/>
        <v>30-59</v>
      </c>
    </row>
    <row r="6289" spans="1:23" x14ac:dyDescent="0.25">
      <c r="A6289" t="s">
        <v>6538</v>
      </c>
      <c r="B6289">
        <v>1965776548</v>
      </c>
      <c r="C6289">
        <v>7447863334</v>
      </c>
      <c r="D6289" s="1">
        <v>45369</v>
      </c>
      <c r="E6289">
        <v>99214</v>
      </c>
      <c r="F6289">
        <v>99201</v>
      </c>
      <c r="G6289" t="s">
        <v>3548</v>
      </c>
      <c r="H6289" s="34">
        <v>98488</v>
      </c>
      <c r="I6289" s="7">
        <v>83715</v>
      </c>
      <c r="J6289" s="7">
        <v>82040.7</v>
      </c>
      <c r="K6289" s="7">
        <v>0</v>
      </c>
      <c r="L6289" s="7">
        <v>1674.3</v>
      </c>
      <c r="M6289" s="5">
        <v>0.02</v>
      </c>
      <c r="N6289" t="s">
        <v>16</v>
      </c>
      <c r="O6289" t="s">
        <v>17</v>
      </c>
      <c r="P6289" t="s">
        <v>3148</v>
      </c>
      <c r="Q6289" t="s">
        <v>19</v>
      </c>
      <c r="R6289" t="s">
        <v>27</v>
      </c>
      <c r="S6289" t="s">
        <v>21</v>
      </c>
      <c r="T6289" t="s">
        <v>13311</v>
      </c>
      <c r="U6289" s="1">
        <v>45408</v>
      </c>
      <c r="V6289">
        <v>39</v>
      </c>
      <c r="W6289" t="str">
        <f t="shared" si="145"/>
        <v>30-59</v>
      </c>
    </row>
    <row r="6290" spans="1:23" x14ac:dyDescent="0.25">
      <c r="A6290" t="s">
        <v>6539</v>
      </c>
      <c r="B6290">
        <v>6938220448</v>
      </c>
      <c r="C6290">
        <v>7179474268</v>
      </c>
      <c r="D6290" s="1">
        <v>45319</v>
      </c>
      <c r="E6290">
        <v>99233</v>
      </c>
      <c r="F6290">
        <v>99215</v>
      </c>
      <c r="G6290" t="s">
        <v>347</v>
      </c>
      <c r="H6290" s="34">
        <v>95338</v>
      </c>
      <c r="I6290" s="7">
        <v>74364</v>
      </c>
      <c r="J6290" s="7">
        <v>50173.2</v>
      </c>
      <c r="K6290" s="7">
        <v>9318</v>
      </c>
      <c r="L6290" s="7">
        <v>14872.8</v>
      </c>
      <c r="M6290" s="5">
        <v>0.2</v>
      </c>
      <c r="N6290" t="s">
        <v>3140</v>
      </c>
      <c r="O6290" t="s">
        <v>30</v>
      </c>
      <c r="P6290" t="s">
        <v>35</v>
      </c>
      <c r="Q6290" t="s">
        <v>19</v>
      </c>
      <c r="R6290" t="s">
        <v>20</v>
      </c>
      <c r="S6290" t="s">
        <v>17</v>
      </c>
      <c r="T6290" t="s">
        <v>13311</v>
      </c>
      <c r="U6290" s="1">
        <v>45472</v>
      </c>
      <c r="V6290">
        <v>153</v>
      </c>
      <c r="W6290" t="str">
        <f t="shared" si="145"/>
        <v>150-179</v>
      </c>
    </row>
    <row r="6291" spans="1:23" x14ac:dyDescent="0.25">
      <c r="A6291" t="s">
        <v>6540</v>
      </c>
      <c r="B6291">
        <v>2782236554</v>
      </c>
      <c r="C6291">
        <v>1943723899</v>
      </c>
      <c r="D6291" s="1">
        <v>45861</v>
      </c>
      <c r="E6291">
        <v>99221</v>
      </c>
      <c r="F6291">
        <v>99202</v>
      </c>
      <c r="G6291" t="s">
        <v>3335</v>
      </c>
      <c r="H6291" s="34">
        <v>44273</v>
      </c>
      <c r="I6291" s="7">
        <v>28777</v>
      </c>
      <c r="J6291" s="7">
        <v>25323.759999999998</v>
      </c>
      <c r="K6291" s="7">
        <v>0</v>
      </c>
      <c r="L6291" s="7">
        <v>3453.24</v>
      </c>
      <c r="M6291" s="5">
        <v>0.12</v>
      </c>
      <c r="N6291" t="s">
        <v>46</v>
      </c>
      <c r="O6291" t="s">
        <v>17</v>
      </c>
      <c r="P6291" t="s">
        <v>3150</v>
      </c>
      <c r="Q6291" t="s">
        <v>32</v>
      </c>
      <c r="R6291" t="s">
        <v>43</v>
      </c>
      <c r="S6291" t="s">
        <v>17</v>
      </c>
      <c r="T6291" t="s">
        <v>13311</v>
      </c>
      <c r="U6291" s="1">
        <v>45952</v>
      </c>
      <c r="V6291">
        <v>91</v>
      </c>
      <c r="W6291" t="str">
        <f t="shared" si="145"/>
        <v>90-119</v>
      </c>
    </row>
    <row r="6292" spans="1:23" x14ac:dyDescent="0.25">
      <c r="A6292" t="s">
        <v>6541</v>
      </c>
      <c r="B6292">
        <v>2092904925</v>
      </c>
      <c r="C6292">
        <v>1273927534</v>
      </c>
      <c r="D6292" s="1">
        <v>45847</v>
      </c>
      <c r="E6292">
        <v>99223</v>
      </c>
      <c r="F6292">
        <v>99292</v>
      </c>
      <c r="G6292" t="s">
        <v>3673</v>
      </c>
      <c r="H6292" s="34">
        <v>76336</v>
      </c>
      <c r="I6292" s="7">
        <v>60305</v>
      </c>
      <c r="J6292" s="7">
        <v>31745.200000000001</v>
      </c>
      <c r="K6292" s="7">
        <v>18911</v>
      </c>
      <c r="L6292" s="7">
        <v>9648.7999999999993</v>
      </c>
      <c r="M6292" s="5">
        <v>0.16</v>
      </c>
      <c r="N6292" t="s">
        <v>1138</v>
      </c>
      <c r="O6292" t="s">
        <v>27</v>
      </c>
      <c r="P6292" t="s">
        <v>97</v>
      </c>
      <c r="Q6292" t="s">
        <v>32</v>
      </c>
      <c r="R6292" t="s">
        <v>27</v>
      </c>
      <c r="S6292" t="s">
        <v>17</v>
      </c>
      <c r="T6292" t="s">
        <v>13311</v>
      </c>
      <c r="U6292" s="1">
        <v>45912</v>
      </c>
      <c r="V6292">
        <v>65</v>
      </c>
      <c r="W6292" t="str">
        <f t="shared" si="145"/>
        <v>60-89</v>
      </c>
    </row>
    <row r="6293" spans="1:23" x14ac:dyDescent="0.25">
      <c r="A6293" t="s">
        <v>6542</v>
      </c>
      <c r="B6293">
        <v>2517093534</v>
      </c>
      <c r="C6293">
        <v>1538025606</v>
      </c>
      <c r="D6293" s="1">
        <v>45745</v>
      </c>
      <c r="E6293">
        <v>99233</v>
      </c>
      <c r="F6293">
        <v>97110</v>
      </c>
      <c r="G6293" t="s">
        <v>3428</v>
      </c>
      <c r="H6293" s="34">
        <v>78776</v>
      </c>
      <c r="I6293" s="7">
        <v>51204</v>
      </c>
      <c r="J6293" s="7">
        <v>41641.519999999997</v>
      </c>
      <c r="K6293" s="7">
        <v>3418</v>
      </c>
      <c r="L6293" s="7">
        <v>6144.48</v>
      </c>
      <c r="M6293" s="5">
        <v>0.12</v>
      </c>
      <c r="N6293" t="s">
        <v>46</v>
      </c>
      <c r="O6293" t="s">
        <v>30</v>
      </c>
      <c r="P6293" t="s">
        <v>55</v>
      </c>
      <c r="Q6293" t="s">
        <v>19</v>
      </c>
      <c r="R6293" t="s">
        <v>43</v>
      </c>
      <c r="S6293" t="s">
        <v>21</v>
      </c>
      <c r="T6293" t="s">
        <v>13312</v>
      </c>
      <c r="U6293" s="1">
        <v>45900</v>
      </c>
      <c r="V6293">
        <v>155</v>
      </c>
      <c r="W6293" t="str">
        <f t="shared" si="145"/>
        <v>150-179</v>
      </c>
    </row>
    <row r="6294" spans="1:23" x14ac:dyDescent="0.25">
      <c r="A6294" t="s">
        <v>6543</v>
      </c>
      <c r="B6294">
        <v>4225854023</v>
      </c>
      <c r="C6294">
        <v>1969306006</v>
      </c>
      <c r="D6294" s="1">
        <v>45734</v>
      </c>
      <c r="E6294">
        <v>99232</v>
      </c>
      <c r="F6294">
        <v>97110</v>
      </c>
      <c r="G6294" t="s">
        <v>3232</v>
      </c>
      <c r="H6294" s="34">
        <v>69128</v>
      </c>
      <c r="I6294" s="7">
        <v>55302</v>
      </c>
      <c r="J6294" s="7">
        <v>26651.72</v>
      </c>
      <c r="K6294" s="7">
        <v>20908</v>
      </c>
      <c r="L6294" s="7">
        <v>7742.28</v>
      </c>
      <c r="M6294" s="5">
        <v>0.14000000000000001</v>
      </c>
      <c r="N6294" t="s">
        <v>1135</v>
      </c>
      <c r="O6294" t="s">
        <v>27</v>
      </c>
      <c r="P6294" t="s">
        <v>25</v>
      </c>
      <c r="Q6294" t="s">
        <v>19</v>
      </c>
      <c r="R6294" t="s">
        <v>27</v>
      </c>
      <c r="S6294" t="s">
        <v>21</v>
      </c>
      <c r="T6294" t="s">
        <v>13310</v>
      </c>
      <c r="U6294" s="1">
        <v>45913</v>
      </c>
      <c r="V6294">
        <v>179</v>
      </c>
      <c r="W6294" t="str">
        <f t="shared" si="145"/>
        <v>150-179</v>
      </c>
    </row>
    <row r="6295" spans="1:23" x14ac:dyDescent="0.25">
      <c r="A6295" t="s">
        <v>6544</v>
      </c>
      <c r="B6295">
        <v>6222249521</v>
      </c>
      <c r="C6295">
        <v>1069384278</v>
      </c>
      <c r="D6295" s="1">
        <v>45427</v>
      </c>
      <c r="E6295">
        <v>99215</v>
      </c>
      <c r="F6295">
        <v>99285</v>
      </c>
      <c r="G6295" t="s">
        <v>3669</v>
      </c>
      <c r="H6295" s="34">
        <v>86975</v>
      </c>
      <c r="I6295" s="7">
        <v>67841</v>
      </c>
      <c r="J6295" s="7">
        <v>41716.800000000003</v>
      </c>
      <c r="K6295" s="7">
        <v>12556</v>
      </c>
      <c r="L6295" s="7">
        <v>13568.2</v>
      </c>
      <c r="M6295" s="5">
        <v>0.2</v>
      </c>
      <c r="N6295" t="s">
        <v>3140</v>
      </c>
      <c r="O6295" t="s">
        <v>27</v>
      </c>
      <c r="P6295" t="s">
        <v>97</v>
      </c>
      <c r="Q6295" t="s">
        <v>32</v>
      </c>
      <c r="R6295" t="s">
        <v>38</v>
      </c>
      <c r="S6295" t="s">
        <v>17</v>
      </c>
      <c r="T6295" t="s">
        <v>13310</v>
      </c>
      <c r="U6295" s="1">
        <v>45602</v>
      </c>
      <c r="V6295">
        <v>175</v>
      </c>
      <c r="W6295" t="str">
        <f t="shared" si="145"/>
        <v>150-179</v>
      </c>
    </row>
    <row r="6296" spans="1:23" x14ac:dyDescent="0.25">
      <c r="A6296" t="s">
        <v>6545</v>
      </c>
      <c r="B6296">
        <v>1248654518</v>
      </c>
      <c r="C6296">
        <v>3637225369</v>
      </c>
      <c r="D6296" s="1">
        <v>45775</v>
      </c>
      <c r="E6296">
        <v>99222</v>
      </c>
      <c r="F6296">
        <v>99283</v>
      </c>
      <c r="G6296" t="s">
        <v>3424</v>
      </c>
      <c r="H6296" s="34">
        <v>63221</v>
      </c>
      <c r="I6296" s="7">
        <v>51841</v>
      </c>
      <c r="J6296" s="7">
        <v>31375.62</v>
      </c>
      <c r="K6296" s="7">
        <v>11134</v>
      </c>
      <c r="L6296" s="7">
        <v>9331.3799999999992</v>
      </c>
      <c r="M6296" s="5">
        <v>0.18</v>
      </c>
      <c r="N6296" t="s">
        <v>3141</v>
      </c>
      <c r="O6296" t="s">
        <v>27</v>
      </c>
      <c r="P6296" t="s">
        <v>55</v>
      </c>
      <c r="Q6296" t="s">
        <v>32</v>
      </c>
      <c r="R6296" t="s">
        <v>27</v>
      </c>
      <c r="S6296" t="s">
        <v>17</v>
      </c>
      <c r="T6296" t="s">
        <v>13312</v>
      </c>
      <c r="U6296" s="1">
        <v>45860</v>
      </c>
      <c r="V6296">
        <v>85</v>
      </c>
      <c r="W6296" t="str">
        <f t="shared" si="145"/>
        <v>60-89</v>
      </c>
    </row>
    <row r="6297" spans="1:23" x14ac:dyDescent="0.25">
      <c r="A6297" t="s">
        <v>6546</v>
      </c>
      <c r="B6297">
        <v>9816393582</v>
      </c>
      <c r="C6297">
        <v>7682357258</v>
      </c>
      <c r="D6297" s="1">
        <v>45305</v>
      </c>
      <c r="E6297">
        <v>99223</v>
      </c>
      <c r="F6297">
        <v>85025</v>
      </c>
      <c r="G6297" t="s">
        <v>3218</v>
      </c>
      <c r="H6297" s="34">
        <v>25880</v>
      </c>
      <c r="I6297" s="7">
        <v>21998</v>
      </c>
      <c r="J6297" s="7">
        <v>19239.04</v>
      </c>
      <c r="K6297" s="7">
        <v>2319</v>
      </c>
      <c r="L6297" s="7">
        <v>439.96</v>
      </c>
      <c r="M6297" s="5">
        <v>0.02</v>
      </c>
      <c r="N6297" t="s">
        <v>16</v>
      </c>
      <c r="O6297" t="s">
        <v>30</v>
      </c>
      <c r="P6297" t="s">
        <v>3148</v>
      </c>
      <c r="Q6297" t="s">
        <v>19</v>
      </c>
      <c r="R6297" t="s">
        <v>20</v>
      </c>
      <c r="S6297" t="s">
        <v>27</v>
      </c>
      <c r="T6297" t="s">
        <v>13310</v>
      </c>
      <c r="U6297" s="1">
        <v>45344</v>
      </c>
      <c r="V6297">
        <v>39</v>
      </c>
      <c r="W6297" t="str">
        <f t="shared" si="145"/>
        <v>30-59</v>
      </c>
    </row>
    <row r="6298" spans="1:23" x14ac:dyDescent="0.25">
      <c r="A6298" t="s">
        <v>6547</v>
      </c>
      <c r="B6298">
        <v>1486080334</v>
      </c>
      <c r="C6298">
        <v>8580662209</v>
      </c>
      <c r="D6298" s="1">
        <v>45529</v>
      </c>
      <c r="E6298">
        <v>99215</v>
      </c>
      <c r="F6298">
        <v>99292</v>
      </c>
      <c r="G6298" t="s">
        <v>3183</v>
      </c>
      <c r="H6298" s="34">
        <v>84670</v>
      </c>
      <c r="I6298" s="7">
        <v>71970</v>
      </c>
      <c r="J6298" s="7">
        <v>61153.599999999999</v>
      </c>
      <c r="K6298" s="7">
        <v>9377</v>
      </c>
      <c r="L6298" s="7">
        <v>1439.4</v>
      </c>
      <c r="M6298" s="5">
        <v>0.02</v>
      </c>
      <c r="N6298" t="s">
        <v>16</v>
      </c>
      <c r="O6298" t="s">
        <v>27</v>
      </c>
      <c r="P6298" t="s">
        <v>3147</v>
      </c>
      <c r="Q6298" t="s">
        <v>19</v>
      </c>
      <c r="R6298" t="s">
        <v>20</v>
      </c>
      <c r="S6298" t="s">
        <v>21</v>
      </c>
      <c r="T6298" t="s">
        <v>13311</v>
      </c>
      <c r="U6298" s="1">
        <v>45693</v>
      </c>
      <c r="V6298">
        <v>164</v>
      </c>
      <c r="W6298" t="str">
        <f t="shared" si="145"/>
        <v>150-179</v>
      </c>
    </row>
    <row r="6299" spans="1:23" x14ac:dyDescent="0.25">
      <c r="A6299" t="s">
        <v>6548</v>
      </c>
      <c r="B6299">
        <v>8972016641</v>
      </c>
      <c r="C6299">
        <v>5596289366</v>
      </c>
      <c r="D6299" s="1">
        <v>45624</v>
      </c>
      <c r="E6299">
        <v>99222</v>
      </c>
      <c r="F6299">
        <v>99204</v>
      </c>
      <c r="G6299" t="s">
        <v>3482</v>
      </c>
      <c r="H6299" s="34">
        <v>41980</v>
      </c>
      <c r="I6299" s="7">
        <v>33164</v>
      </c>
      <c r="J6299" s="7">
        <v>23292.76</v>
      </c>
      <c r="K6299" s="7">
        <v>4565</v>
      </c>
      <c r="L6299" s="7">
        <v>5306.24</v>
      </c>
      <c r="M6299" s="5">
        <v>0.16</v>
      </c>
      <c r="N6299" t="s">
        <v>1138</v>
      </c>
      <c r="O6299" t="s">
        <v>30</v>
      </c>
      <c r="P6299" t="s">
        <v>35</v>
      </c>
      <c r="Q6299" t="s">
        <v>32</v>
      </c>
      <c r="R6299" t="s">
        <v>38</v>
      </c>
      <c r="S6299" t="s">
        <v>27</v>
      </c>
      <c r="T6299" t="s">
        <v>13312</v>
      </c>
      <c r="U6299" s="1">
        <v>45745</v>
      </c>
      <c r="V6299">
        <v>121</v>
      </c>
      <c r="W6299" t="str">
        <f t="shared" si="145"/>
        <v>120-149</v>
      </c>
    </row>
    <row r="6300" spans="1:23" x14ac:dyDescent="0.25">
      <c r="A6300" t="s">
        <v>6549</v>
      </c>
      <c r="B6300">
        <v>5907895262</v>
      </c>
      <c r="C6300">
        <v>4189398561</v>
      </c>
      <c r="D6300" s="1">
        <v>45826</v>
      </c>
      <c r="E6300">
        <v>99215</v>
      </c>
      <c r="F6300">
        <v>99215</v>
      </c>
      <c r="G6300" t="s">
        <v>3187</v>
      </c>
      <c r="H6300" s="34">
        <v>43231</v>
      </c>
      <c r="I6300" s="7">
        <v>34585</v>
      </c>
      <c r="J6300" s="7">
        <v>26880.1</v>
      </c>
      <c r="K6300" s="7">
        <v>2863</v>
      </c>
      <c r="L6300" s="7">
        <v>4841.8999999999996</v>
      </c>
      <c r="M6300" s="5">
        <v>0.14000000000000001</v>
      </c>
      <c r="N6300" t="s">
        <v>1135</v>
      </c>
      <c r="O6300" t="s">
        <v>30</v>
      </c>
      <c r="P6300" t="s">
        <v>55</v>
      </c>
      <c r="Q6300" t="s">
        <v>19</v>
      </c>
      <c r="R6300" t="s">
        <v>27</v>
      </c>
      <c r="S6300" t="s">
        <v>21</v>
      </c>
      <c r="T6300" t="s">
        <v>13311</v>
      </c>
      <c r="U6300" s="1">
        <v>45960</v>
      </c>
      <c r="V6300">
        <v>134</v>
      </c>
      <c r="W6300" t="str">
        <f t="shared" si="145"/>
        <v>120-149</v>
      </c>
    </row>
    <row r="6301" spans="1:23" x14ac:dyDescent="0.25">
      <c r="A6301" t="s">
        <v>6550</v>
      </c>
      <c r="B6301">
        <v>9194640210</v>
      </c>
      <c r="C6301">
        <v>3406736930</v>
      </c>
      <c r="D6301" s="1">
        <v>45378</v>
      </c>
      <c r="E6301">
        <v>99231</v>
      </c>
      <c r="F6301">
        <v>99282</v>
      </c>
      <c r="G6301" t="s">
        <v>3225</v>
      </c>
      <c r="H6301" s="34">
        <v>49572</v>
      </c>
      <c r="I6301" s="7">
        <v>37179</v>
      </c>
      <c r="J6301" s="7">
        <v>26590.15</v>
      </c>
      <c r="K6301" s="7">
        <v>5012</v>
      </c>
      <c r="L6301" s="7">
        <v>5576.85</v>
      </c>
      <c r="M6301" s="5">
        <v>0.15</v>
      </c>
      <c r="N6301" t="s">
        <v>1139</v>
      </c>
      <c r="O6301" t="s">
        <v>30</v>
      </c>
      <c r="P6301" t="s">
        <v>3148</v>
      </c>
      <c r="Q6301" t="s">
        <v>32</v>
      </c>
      <c r="R6301" t="s">
        <v>20</v>
      </c>
      <c r="S6301" t="s">
        <v>27</v>
      </c>
      <c r="T6301" t="s">
        <v>13312</v>
      </c>
      <c r="U6301" s="1">
        <v>45551</v>
      </c>
      <c r="V6301">
        <v>173</v>
      </c>
      <c r="W6301" t="str">
        <f t="shared" si="145"/>
        <v>150-179</v>
      </c>
    </row>
    <row r="6302" spans="1:23" x14ac:dyDescent="0.25">
      <c r="A6302" t="s">
        <v>6551</v>
      </c>
      <c r="B6302">
        <v>8379909431</v>
      </c>
      <c r="C6302">
        <v>2026919862</v>
      </c>
      <c r="D6302" s="1">
        <v>45723</v>
      </c>
      <c r="E6302">
        <v>99232</v>
      </c>
      <c r="F6302">
        <v>93000</v>
      </c>
      <c r="G6302" t="s">
        <v>3281</v>
      </c>
      <c r="H6302" s="34">
        <v>30487</v>
      </c>
      <c r="I6302" s="7">
        <v>22865</v>
      </c>
      <c r="J6302" s="7">
        <v>19435.25</v>
      </c>
      <c r="K6302" s="7">
        <v>0</v>
      </c>
      <c r="L6302" s="7">
        <v>3429.75</v>
      </c>
      <c r="M6302" s="5">
        <v>0.15</v>
      </c>
      <c r="N6302" t="s">
        <v>1139</v>
      </c>
      <c r="O6302" t="s">
        <v>17</v>
      </c>
      <c r="P6302" t="s">
        <v>40</v>
      </c>
      <c r="Q6302" t="s">
        <v>32</v>
      </c>
      <c r="R6302" t="s">
        <v>20</v>
      </c>
      <c r="S6302" t="s">
        <v>21</v>
      </c>
      <c r="T6302" t="s">
        <v>13312</v>
      </c>
      <c r="U6302" s="1">
        <v>45875</v>
      </c>
      <c r="V6302">
        <v>152</v>
      </c>
      <c r="W6302" t="str">
        <f t="shared" si="145"/>
        <v>150-179</v>
      </c>
    </row>
    <row r="6303" spans="1:23" x14ac:dyDescent="0.25">
      <c r="A6303" t="s">
        <v>6552</v>
      </c>
      <c r="B6303">
        <v>3000668072</v>
      </c>
      <c r="C6303">
        <v>8662877510</v>
      </c>
      <c r="D6303" s="1">
        <v>45688</v>
      </c>
      <c r="E6303">
        <v>99222</v>
      </c>
      <c r="F6303">
        <v>99202</v>
      </c>
      <c r="G6303" t="s">
        <v>3269</v>
      </c>
      <c r="H6303" s="34">
        <v>46194</v>
      </c>
      <c r="I6303" s="7">
        <v>36031</v>
      </c>
      <c r="J6303" s="7">
        <v>26101.8</v>
      </c>
      <c r="K6303" s="7">
        <v>2723</v>
      </c>
      <c r="L6303" s="7">
        <v>7206.2</v>
      </c>
      <c r="M6303" s="5">
        <v>0.2</v>
      </c>
      <c r="N6303" t="s">
        <v>3140</v>
      </c>
      <c r="O6303" t="s">
        <v>30</v>
      </c>
      <c r="P6303" t="s">
        <v>3146</v>
      </c>
      <c r="Q6303" t="s">
        <v>32</v>
      </c>
      <c r="R6303" t="s">
        <v>38</v>
      </c>
      <c r="S6303" t="s">
        <v>17</v>
      </c>
      <c r="T6303" t="s">
        <v>13311</v>
      </c>
      <c r="U6303" s="1">
        <v>45796</v>
      </c>
      <c r="V6303">
        <v>108</v>
      </c>
      <c r="W6303" t="str">
        <f t="shared" si="145"/>
        <v>90-119</v>
      </c>
    </row>
    <row r="6304" spans="1:23" x14ac:dyDescent="0.25">
      <c r="A6304" t="s">
        <v>6553</v>
      </c>
      <c r="B6304">
        <v>5511888839</v>
      </c>
      <c r="C6304">
        <v>8053899680</v>
      </c>
      <c r="D6304" s="1">
        <v>45594</v>
      </c>
      <c r="E6304">
        <v>99213</v>
      </c>
      <c r="F6304">
        <v>90834</v>
      </c>
      <c r="G6304" t="s">
        <v>3488</v>
      </c>
      <c r="H6304" s="34">
        <v>32396</v>
      </c>
      <c r="I6304" s="7">
        <v>25269</v>
      </c>
      <c r="J6304" s="7">
        <v>13028.2</v>
      </c>
      <c r="K6304" s="7">
        <v>7187</v>
      </c>
      <c r="L6304" s="7">
        <v>5053.8</v>
      </c>
      <c r="M6304" s="5">
        <v>0.2</v>
      </c>
      <c r="N6304" t="s">
        <v>3140</v>
      </c>
      <c r="O6304" t="s">
        <v>27</v>
      </c>
      <c r="P6304" t="s">
        <v>40</v>
      </c>
      <c r="Q6304" t="s">
        <v>19</v>
      </c>
      <c r="R6304" t="s">
        <v>38</v>
      </c>
      <c r="S6304" t="s">
        <v>27</v>
      </c>
      <c r="T6304" t="s">
        <v>13312</v>
      </c>
      <c r="U6304" s="1">
        <v>45770</v>
      </c>
      <c r="V6304">
        <v>176</v>
      </c>
      <c r="W6304" t="str">
        <f t="shared" si="145"/>
        <v>150-179</v>
      </c>
    </row>
    <row r="6305" spans="1:23" x14ac:dyDescent="0.25">
      <c r="A6305" t="s">
        <v>6554</v>
      </c>
      <c r="B6305">
        <v>4535176511</v>
      </c>
      <c r="C6305">
        <v>625479479</v>
      </c>
      <c r="D6305" s="1">
        <v>45695</v>
      </c>
      <c r="E6305">
        <v>99213</v>
      </c>
      <c r="F6305">
        <v>80053</v>
      </c>
      <c r="G6305" t="s">
        <v>3316</v>
      </c>
      <c r="H6305" s="34">
        <v>21998</v>
      </c>
      <c r="I6305" s="7">
        <v>17378</v>
      </c>
      <c r="J6305" s="7">
        <v>12929.52</v>
      </c>
      <c r="K6305" s="7">
        <v>1668</v>
      </c>
      <c r="L6305" s="7">
        <v>2780.48</v>
      </c>
      <c r="M6305" s="5">
        <v>0.16</v>
      </c>
      <c r="N6305" t="s">
        <v>1138</v>
      </c>
      <c r="O6305" t="s">
        <v>30</v>
      </c>
      <c r="P6305" t="s">
        <v>3150</v>
      </c>
      <c r="Q6305" t="s">
        <v>32</v>
      </c>
      <c r="R6305" t="s">
        <v>38</v>
      </c>
      <c r="S6305" t="s">
        <v>21</v>
      </c>
      <c r="T6305" t="s">
        <v>13311</v>
      </c>
      <c r="U6305" s="1">
        <v>45826</v>
      </c>
      <c r="V6305">
        <v>131</v>
      </c>
      <c r="W6305" t="str">
        <f t="shared" si="145"/>
        <v>120-149</v>
      </c>
    </row>
    <row r="6306" spans="1:23" x14ac:dyDescent="0.25">
      <c r="A6306" t="s">
        <v>6555</v>
      </c>
      <c r="B6306">
        <v>4929755784</v>
      </c>
      <c r="C6306">
        <v>1844345290</v>
      </c>
      <c r="D6306" s="1">
        <v>45417</v>
      </c>
      <c r="E6306">
        <v>99223</v>
      </c>
      <c r="F6306">
        <v>93000</v>
      </c>
      <c r="G6306" t="s">
        <v>75</v>
      </c>
      <c r="H6306" s="34">
        <v>77170</v>
      </c>
      <c r="I6306" s="7">
        <v>50161</v>
      </c>
      <c r="J6306" s="7">
        <v>38993.68</v>
      </c>
      <c r="K6306" s="7">
        <v>5148</v>
      </c>
      <c r="L6306" s="7">
        <v>6019.32</v>
      </c>
      <c r="M6306" s="5">
        <v>0.12</v>
      </c>
      <c r="N6306" t="s">
        <v>46</v>
      </c>
      <c r="O6306" t="s">
        <v>30</v>
      </c>
      <c r="P6306" t="s">
        <v>35</v>
      </c>
      <c r="Q6306" t="s">
        <v>32</v>
      </c>
      <c r="R6306" t="s">
        <v>27</v>
      </c>
      <c r="S6306" t="s">
        <v>21</v>
      </c>
      <c r="T6306" t="s">
        <v>13311</v>
      </c>
      <c r="U6306" s="1">
        <v>45594</v>
      </c>
      <c r="V6306">
        <v>177</v>
      </c>
      <c r="W6306" t="str">
        <f t="shared" si="145"/>
        <v>150-179</v>
      </c>
    </row>
    <row r="6307" spans="1:23" x14ac:dyDescent="0.25">
      <c r="A6307" t="s">
        <v>6556</v>
      </c>
      <c r="B6307">
        <v>3169392602</v>
      </c>
      <c r="C6307">
        <v>807040483</v>
      </c>
      <c r="D6307" s="1">
        <v>45911</v>
      </c>
      <c r="E6307">
        <v>99238</v>
      </c>
      <c r="F6307">
        <v>99213</v>
      </c>
      <c r="G6307" t="s">
        <v>48</v>
      </c>
      <c r="H6307" s="34">
        <v>59467</v>
      </c>
      <c r="I6307" s="7">
        <v>46979</v>
      </c>
      <c r="J6307" s="7">
        <v>33944.36</v>
      </c>
      <c r="K6307" s="7">
        <v>5518</v>
      </c>
      <c r="L6307" s="7">
        <v>7516.64</v>
      </c>
      <c r="M6307" s="5">
        <v>0.16</v>
      </c>
      <c r="N6307" t="s">
        <v>1138</v>
      </c>
      <c r="O6307" t="s">
        <v>27</v>
      </c>
      <c r="P6307" t="s">
        <v>25</v>
      </c>
      <c r="Q6307" t="s">
        <v>32</v>
      </c>
      <c r="R6307" t="s">
        <v>20</v>
      </c>
      <c r="S6307" t="s">
        <v>27</v>
      </c>
      <c r="T6307" t="s">
        <v>13311</v>
      </c>
      <c r="U6307" s="1">
        <v>45999</v>
      </c>
      <c r="V6307">
        <v>88</v>
      </c>
      <c r="W6307" t="str">
        <f t="shared" si="145"/>
        <v>60-89</v>
      </c>
    </row>
    <row r="6308" spans="1:23" x14ac:dyDescent="0.25">
      <c r="A6308" t="s">
        <v>6557</v>
      </c>
      <c r="B6308">
        <v>3942451066</v>
      </c>
      <c r="C6308">
        <v>8818261646</v>
      </c>
      <c r="D6308" s="1">
        <v>45935</v>
      </c>
      <c r="E6308">
        <v>99231</v>
      </c>
      <c r="F6308">
        <v>99202</v>
      </c>
      <c r="G6308" t="s">
        <v>198</v>
      </c>
      <c r="H6308" s="34">
        <v>91404</v>
      </c>
      <c r="I6308" s="7">
        <v>68553</v>
      </c>
      <c r="J6308" s="7">
        <v>33109.050000000003</v>
      </c>
      <c r="K6308" s="7">
        <v>25161</v>
      </c>
      <c r="L6308" s="7">
        <v>10282.950000000001</v>
      </c>
      <c r="M6308" s="5">
        <v>0.15</v>
      </c>
      <c r="N6308" t="s">
        <v>1139</v>
      </c>
      <c r="O6308" t="s">
        <v>27</v>
      </c>
      <c r="P6308" t="s">
        <v>3150</v>
      </c>
      <c r="Q6308" t="s">
        <v>19</v>
      </c>
      <c r="R6308" t="s">
        <v>21</v>
      </c>
      <c r="S6308" t="s">
        <v>17</v>
      </c>
      <c r="T6308" t="s">
        <v>13311</v>
      </c>
      <c r="U6308" s="1">
        <v>46063</v>
      </c>
      <c r="V6308">
        <v>128</v>
      </c>
      <c r="W6308" t="str">
        <f t="shared" si="145"/>
        <v>120-149</v>
      </c>
    </row>
    <row r="6309" spans="1:23" x14ac:dyDescent="0.25">
      <c r="A6309" t="s">
        <v>6558</v>
      </c>
      <c r="B6309">
        <v>5353910606</v>
      </c>
      <c r="C6309">
        <v>4266122987</v>
      </c>
      <c r="D6309" s="1">
        <v>45317</v>
      </c>
      <c r="E6309">
        <v>99238</v>
      </c>
      <c r="F6309">
        <v>99291</v>
      </c>
      <c r="G6309" t="s">
        <v>3220</v>
      </c>
      <c r="H6309" s="34">
        <v>32345</v>
      </c>
      <c r="I6309" s="7">
        <v>21024</v>
      </c>
      <c r="J6309" s="7">
        <v>9506.1200000000008</v>
      </c>
      <c r="K6309" s="7">
        <v>8995</v>
      </c>
      <c r="L6309" s="7">
        <v>2522.88</v>
      </c>
      <c r="M6309" s="5">
        <v>0.12</v>
      </c>
      <c r="N6309" t="s">
        <v>46</v>
      </c>
      <c r="O6309" t="s">
        <v>27</v>
      </c>
      <c r="P6309" t="s">
        <v>31</v>
      </c>
      <c r="Q6309" t="s">
        <v>32</v>
      </c>
      <c r="R6309" t="s">
        <v>26</v>
      </c>
      <c r="S6309" t="s">
        <v>21</v>
      </c>
      <c r="T6309" t="s">
        <v>13312</v>
      </c>
      <c r="U6309" s="1">
        <v>45365</v>
      </c>
      <c r="V6309">
        <v>47</v>
      </c>
      <c r="W6309" t="str">
        <f t="shared" si="145"/>
        <v>30-59</v>
      </c>
    </row>
    <row r="6310" spans="1:23" x14ac:dyDescent="0.25">
      <c r="A6310" t="s">
        <v>6559</v>
      </c>
      <c r="B6310">
        <v>122225271</v>
      </c>
      <c r="C6310">
        <v>6527585749</v>
      </c>
      <c r="D6310" s="1">
        <v>45312</v>
      </c>
      <c r="E6310">
        <v>99221</v>
      </c>
      <c r="F6310">
        <v>36415</v>
      </c>
      <c r="G6310" t="s">
        <v>3371</v>
      </c>
      <c r="H6310" s="34">
        <v>34726</v>
      </c>
      <c r="I6310" s="7">
        <v>27434</v>
      </c>
      <c r="J6310" s="7">
        <v>23044.560000000001</v>
      </c>
      <c r="K6310" s="7">
        <v>0</v>
      </c>
      <c r="L6310" s="7">
        <v>4389.4399999999996</v>
      </c>
      <c r="M6310" s="5">
        <v>0.16</v>
      </c>
      <c r="N6310" t="s">
        <v>1138</v>
      </c>
      <c r="O6310" t="s">
        <v>17</v>
      </c>
      <c r="P6310" t="s">
        <v>40</v>
      </c>
      <c r="Q6310" t="s">
        <v>19</v>
      </c>
      <c r="R6310" t="s">
        <v>38</v>
      </c>
      <c r="S6310" t="s">
        <v>27</v>
      </c>
      <c r="T6310" t="s">
        <v>13312</v>
      </c>
      <c r="U6310" s="1">
        <v>45462</v>
      </c>
      <c r="V6310">
        <v>150</v>
      </c>
      <c r="W6310" t="str">
        <f t="shared" si="145"/>
        <v>150-179</v>
      </c>
    </row>
    <row r="6311" spans="1:23" x14ac:dyDescent="0.25">
      <c r="A6311" t="s">
        <v>6560</v>
      </c>
      <c r="B6311">
        <v>1154113314</v>
      </c>
      <c r="C6311">
        <v>8205226437</v>
      </c>
      <c r="D6311" s="1">
        <v>45575</v>
      </c>
      <c r="E6311">
        <v>99222</v>
      </c>
      <c r="F6311">
        <v>90834</v>
      </c>
      <c r="G6311" t="s">
        <v>57</v>
      </c>
      <c r="H6311" s="34">
        <v>99777</v>
      </c>
      <c r="I6311" s="7">
        <v>77826</v>
      </c>
      <c r="J6311" s="7">
        <v>62260.800000000003</v>
      </c>
      <c r="K6311" s="7">
        <v>0</v>
      </c>
      <c r="L6311" s="7">
        <v>15565.2</v>
      </c>
      <c r="M6311" s="5">
        <v>0.2</v>
      </c>
      <c r="N6311" t="s">
        <v>3140</v>
      </c>
      <c r="O6311" t="s">
        <v>17</v>
      </c>
      <c r="P6311" t="s">
        <v>31</v>
      </c>
      <c r="Q6311" t="s">
        <v>32</v>
      </c>
      <c r="R6311" t="s">
        <v>20</v>
      </c>
      <c r="S6311" t="s">
        <v>27</v>
      </c>
      <c r="T6311" t="s">
        <v>13312</v>
      </c>
      <c r="U6311" s="1">
        <v>45622</v>
      </c>
      <c r="V6311">
        <v>47</v>
      </c>
      <c r="W6311" t="str">
        <f t="shared" si="145"/>
        <v>30-59</v>
      </c>
    </row>
    <row r="6312" spans="1:23" x14ac:dyDescent="0.25">
      <c r="A6312" t="s">
        <v>6561</v>
      </c>
      <c r="B6312">
        <v>9759314580</v>
      </c>
      <c r="C6312">
        <v>1929389579</v>
      </c>
      <c r="D6312" s="1">
        <v>45661</v>
      </c>
      <c r="E6312">
        <v>99238</v>
      </c>
      <c r="F6312">
        <v>99204</v>
      </c>
      <c r="G6312" t="s">
        <v>23</v>
      </c>
      <c r="H6312" s="34">
        <v>71681</v>
      </c>
      <c r="I6312" s="7">
        <v>51610</v>
      </c>
      <c r="J6312" s="7">
        <v>23954.2</v>
      </c>
      <c r="K6312" s="7">
        <v>23527</v>
      </c>
      <c r="L6312" s="7">
        <v>4128.8</v>
      </c>
      <c r="M6312" s="5">
        <v>0.08</v>
      </c>
      <c r="N6312" t="s">
        <v>24</v>
      </c>
      <c r="O6312" t="s">
        <v>27</v>
      </c>
      <c r="P6312" t="s">
        <v>40</v>
      </c>
      <c r="Q6312" t="s">
        <v>19</v>
      </c>
      <c r="R6312" t="s">
        <v>43</v>
      </c>
      <c r="S6312" t="s">
        <v>17</v>
      </c>
      <c r="T6312" t="s">
        <v>13310</v>
      </c>
      <c r="U6312" s="1">
        <v>45771</v>
      </c>
      <c r="V6312">
        <v>110</v>
      </c>
      <c r="W6312" t="str">
        <f t="shared" si="145"/>
        <v>90-119</v>
      </c>
    </row>
    <row r="6313" spans="1:23" x14ac:dyDescent="0.25">
      <c r="A6313" t="s">
        <v>6562</v>
      </c>
      <c r="B6313">
        <v>7214585063</v>
      </c>
      <c r="C6313">
        <v>110131525</v>
      </c>
      <c r="D6313" s="1">
        <v>45419</v>
      </c>
      <c r="E6313">
        <v>99222</v>
      </c>
      <c r="F6313">
        <v>99214</v>
      </c>
      <c r="G6313" t="s">
        <v>279</v>
      </c>
      <c r="H6313" s="34">
        <v>61321</v>
      </c>
      <c r="I6313" s="7">
        <v>49057</v>
      </c>
      <c r="J6313" s="7">
        <v>42189.02</v>
      </c>
      <c r="K6313" s="7">
        <v>0</v>
      </c>
      <c r="L6313" s="7">
        <v>6867.98</v>
      </c>
      <c r="M6313" s="5">
        <v>0.14000000000000001</v>
      </c>
      <c r="N6313" t="s">
        <v>1135</v>
      </c>
      <c r="O6313" t="s">
        <v>17</v>
      </c>
      <c r="P6313" t="s">
        <v>3149</v>
      </c>
      <c r="Q6313" t="s">
        <v>19</v>
      </c>
      <c r="R6313" t="s">
        <v>38</v>
      </c>
      <c r="S6313" t="s">
        <v>17</v>
      </c>
      <c r="T6313" t="s">
        <v>13312</v>
      </c>
      <c r="U6313" s="1">
        <v>45497</v>
      </c>
      <c r="V6313">
        <v>78</v>
      </c>
      <c r="W6313" t="str">
        <f t="shared" si="145"/>
        <v>60-89</v>
      </c>
    </row>
    <row r="6314" spans="1:23" x14ac:dyDescent="0.25">
      <c r="A6314" t="s">
        <v>6563</v>
      </c>
      <c r="B6314">
        <v>2481137674</v>
      </c>
      <c r="C6314">
        <v>5729617796</v>
      </c>
      <c r="D6314" s="1">
        <v>45666</v>
      </c>
      <c r="E6314">
        <v>99222</v>
      </c>
      <c r="F6314">
        <v>99211</v>
      </c>
      <c r="G6314" t="s">
        <v>23</v>
      </c>
      <c r="H6314" s="34">
        <v>78595</v>
      </c>
      <c r="I6314" s="7">
        <v>51087</v>
      </c>
      <c r="J6314" s="7">
        <v>44956.56</v>
      </c>
      <c r="K6314" s="7">
        <v>0</v>
      </c>
      <c r="L6314" s="7">
        <v>6130.44</v>
      </c>
      <c r="M6314" s="5">
        <v>0.12</v>
      </c>
      <c r="N6314" t="s">
        <v>46</v>
      </c>
      <c r="O6314" t="s">
        <v>17</v>
      </c>
      <c r="P6314" t="s">
        <v>25</v>
      </c>
      <c r="Q6314" t="s">
        <v>19</v>
      </c>
      <c r="R6314" t="s">
        <v>21</v>
      </c>
      <c r="S6314" t="s">
        <v>21</v>
      </c>
      <c r="T6314" t="s">
        <v>13310</v>
      </c>
      <c r="U6314" s="1">
        <v>45831</v>
      </c>
      <c r="V6314">
        <v>165</v>
      </c>
      <c r="W6314" t="str">
        <f t="shared" si="145"/>
        <v>150-179</v>
      </c>
    </row>
    <row r="6315" spans="1:23" x14ac:dyDescent="0.25">
      <c r="A6315" t="s">
        <v>6564</v>
      </c>
      <c r="B6315">
        <v>3795116592</v>
      </c>
      <c r="C6315">
        <v>4985969912</v>
      </c>
      <c r="D6315" s="1">
        <v>45844</v>
      </c>
      <c r="E6315">
        <v>99222</v>
      </c>
      <c r="F6315">
        <v>99214</v>
      </c>
      <c r="G6315" t="s">
        <v>286</v>
      </c>
      <c r="H6315" s="34">
        <v>32992</v>
      </c>
      <c r="I6315" s="7">
        <v>26394</v>
      </c>
      <c r="J6315" s="7">
        <v>12011.84</v>
      </c>
      <c r="K6315" s="7">
        <v>10687</v>
      </c>
      <c r="L6315" s="7">
        <v>3695.16</v>
      </c>
      <c r="M6315" s="5">
        <v>0.14000000000000001</v>
      </c>
      <c r="N6315" t="s">
        <v>1135</v>
      </c>
      <c r="O6315" t="s">
        <v>27</v>
      </c>
      <c r="P6315" t="s">
        <v>40</v>
      </c>
      <c r="Q6315" t="s">
        <v>32</v>
      </c>
      <c r="R6315" t="s">
        <v>20</v>
      </c>
      <c r="S6315" t="s">
        <v>21</v>
      </c>
      <c r="T6315" t="s">
        <v>13310</v>
      </c>
      <c r="U6315" s="1">
        <v>45882</v>
      </c>
      <c r="V6315">
        <v>38</v>
      </c>
      <c r="W6315" t="str">
        <f t="shared" si="145"/>
        <v>30-59</v>
      </c>
    </row>
    <row r="6316" spans="1:23" x14ac:dyDescent="0.25">
      <c r="A6316" t="s">
        <v>6565</v>
      </c>
      <c r="B6316">
        <v>1442492187</v>
      </c>
      <c r="C6316">
        <v>9132621622</v>
      </c>
      <c r="D6316" s="1">
        <v>45929</v>
      </c>
      <c r="E6316">
        <v>99223</v>
      </c>
      <c r="F6316">
        <v>99213</v>
      </c>
      <c r="G6316" t="s">
        <v>347</v>
      </c>
      <c r="H6316" s="34">
        <v>93024</v>
      </c>
      <c r="I6316" s="7">
        <v>69768</v>
      </c>
      <c r="J6316" s="7">
        <v>43718.8</v>
      </c>
      <c r="K6316" s="7">
        <v>15584</v>
      </c>
      <c r="L6316" s="7">
        <v>10465.200000000001</v>
      </c>
      <c r="M6316" s="5">
        <v>0.15</v>
      </c>
      <c r="N6316" t="s">
        <v>1139</v>
      </c>
      <c r="O6316" t="s">
        <v>27</v>
      </c>
      <c r="P6316" t="s">
        <v>18</v>
      </c>
      <c r="Q6316" t="s">
        <v>19</v>
      </c>
      <c r="R6316" t="s">
        <v>43</v>
      </c>
      <c r="S6316" t="s">
        <v>17</v>
      </c>
      <c r="T6316" t="s">
        <v>13310</v>
      </c>
      <c r="U6316" s="1">
        <v>45996</v>
      </c>
      <c r="V6316">
        <v>67</v>
      </c>
      <c r="W6316" t="str">
        <f t="shared" si="145"/>
        <v>60-89</v>
      </c>
    </row>
    <row r="6317" spans="1:23" x14ac:dyDescent="0.25">
      <c r="A6317" t="s">
        <v>6566</v>
      </c>
      <c r="B6317">
        <v>8868874895</v>
      </c>
      <c r="C6317">
        <v>4253248741</v>
      </c>
      <c r="D6317" s="1">
        <v>45632</v>
      </c>
      <c r="E6317">
        <v>99231</v>
      </c>
      <c r="F6317">
        <v>99205</v>
      </c>
      <c r="G6317" t="s">
        <v>3669</v>
      </c>
      <c r="H6317" s="34">
        <v>50632</v>
      </c>
      <c r="I6317" s="7">
        <v>43037</v>
      </c>
      <c r="J6317" s="7">
        <v>37164.26</v>
      </c>
      <c r="K6317" s="7">
        <v>5012</v>
      </c>
      <c r="L6317" s="7">
        <v>860.74</v>
      </c>
      <c r="M6317" s="5">
        <v>0.02</v>
      </c>
      <c r="N6317" t="s">
        <v>16</v>
      </c>
      <c r="O6317" t="s">
        <v>30</v>
      </c>
      <c r="P6317" t="s">
        <v>40</v>
      </c>
      <c r="Q6317" t="s">
        <v>32</v>
      </c>
      <c r="R6317" t="s">
        <v>27</v>
      </c>
      <c r="S6317" t="s">
        <v>17</v>
      </c>
      <c r="T6317" t="s">
        <v>13312</v>
      </c>
      <c r="U6317" s="1">
        <v>45776</v>
      </c>
      <c r="V6317">
        <v>144</v>
      </c>
      <c r="W6317" t="str">
        <f t="shared" si="145"/>
        <v>120-149</v>
      </c>
    </row>
    <row r="6318" spans="1:23" x14ac:dyDescent="0.25">
      <c r="A6318" t="s">
        <v>6567</v>
      </c>
      <c r="B6318">
        <v>7433274091</v>
      </c>
      <c r="C6318">
        <v>3657937061</v>
      </c>
      <c r="D6318" s="1">
        <v>45374</v>
      </c>
      <c r="E6318">
        <v>99222</v>
      </c>
      <c r="F6318">
        <v>99203</v>
      </c>
      <c r="G6318" t="s">
        <v>3377</v>
      </c>
      <c r="H6318" s="34">
        <v>95808</v>
      </c>
      <c r="I6318" s="7">
        <v>76646</v>
      </c>
      <c r="J6318" s="7">
        <v>65915.56</v>
      </c>
      <c r="K6318" s="7">
        <v>0</v>
      </c>
      <c r="L6318" s="7">
        <v>10730.44</v>
      </c>
      <c r="M6318" s="5">
        <v>0.14000000000000001</v>
      </c>
      <c r="N6318" t="s">
        <v>1135</v>
      </c>
      <c r="O6318" t="s">
        <v>17</v>
      </c>
      <c r="P6318" t="s">
        <v>97</v>
      </c>
      <c r="Q6318" t="s">
        <v>19</v>
      </c>
      <c r="R6318" t="s">
        <v>21</v>
      </c>
      <c r="S6318" t="s">
        <v>17</v>
      </c>
      <c r="T6318" t="s">
        <v>13311</v>
      </c>
      <c r="U6318" s="1">
        <v>45439</v>
      </c>
      <c r="V6318">
        <v>65</v>
      </c>
      <c r="W6318" t="str">
        <f t="shared" si="145"/>
        <v>60-89</v>
      </c>
    </row>
    <row r="6319" spans="1:23" x14ac:dyDescent="0.25">
      <c r="A6319" t="s">
        <v>6568</v>
      </c>
      <c r="B6319">
        <v>4469001954</v>
      </c>
      <c r="C6319">
        <v>5778243523</v>
      </c>
      <c r="D6319" s="1">
        <v>45884</v>
      </c>
      <c r="E6319">
        <v>99221</v>
      </c>
      <c r="F6319">
        <v>99285</v>
      </c>
      <c r="G6319" t="s">
        <v>154</v>
      </c>
      <c r="H6319" s="34">
        <v>50228</v>
      </c>
      <c r="I6319" s="7">
        <v>39680</v>
      </c>
      <c r="J6319" s="7">
        <v>19407.2</v>
      </c>
      <c r="K6319" s="7">
        <v>13924</v>
      </c>
      <c r="L6319" s="7">
        <v>6348.8</v>
      </c>
      <c r="M6319" s="5">
        <v>0.16</v>
      </c>
      <c r="N6319" t="s">
        <v>1138</v>
      </c>
      <c r="O6319" t="s">
        <v>27</v>
      </c>
      <c r="P6319" t="s">
        <v>25</v>
      </c>
      <c r="Q6319" t="s">
        <v>19</v>
      </c>
      <c r="R6319" t="s">
        <v>26</v>
      </c>
      <c r="S6319" t="s">
        <v>21</v>
      </c>
      <c r="T6319" t="s">
        <v>13311</v>
      </c>
      <c r="U6319" s="1">
        <v>45999</v>
      </c>
      <c r="V6319">
        <v>115</v>
      </c>
      <c r="W6319" t="str">
        <f t="shared" si="145"/>
        <v>90-119</v>
      </c>
    </row>
    <row r="6320" spans="1:23" x14ac:dyDescent="0.25">
      <c r="A6320" t="s">
        <v>6569</v>
      </c>
      <c r="B6320">
        <v>5242173137</v>
      </c>
      <c r="C6320">
        <v>7617929163</v>
      </c>
      <c r="D6320" s="1">
        <v>45634</v>
      </c>
      <c r="E6320">
        <v>99231</v>
      </c>
      <c r="F6320">
        <v>99205</v>
      </c>
      <c r="G6320" t="s">
        <v>3218</v>
      </c>
      <c r="H6320" s="34">
        <v>53245</v>
      </c>
      <c r="I6320" s="7">
        <v>38336</v>
      </c>
      <c r="J6320" s="7">
        <v>35269.120000000003</v>
      </c>
      <c r="K6320" s="7">
        <v>0</v>
      </c>
      <c r="L6320" s="7">
        <v>3066.88</v>
      </c>
      <c r="M6320" s="5">
        <v>0.08</v>
      </c>
      <c r="N6320" t="s">
        <v>24</v>
      </c>
      <c r="O6320" t="s">
        <v>17</v>
      </c>
      <c r="P6320" t="s">
        <v>3149</v>
      </c>
      <c r="Q6320" t="s">
        <v>19</v>
      </c>
      <c r="R6320" t="s">
        <v>43</v>
      </c>
      <c r="S6320" t="s">
        <v>27</v>
      </c>
      <c r="T6320" t="s">
        <v>13310</v>
      </c>
      <c r="U6320" s="1">
        <v>45680</v>
      </c>
      <c r="V6320">
        <v>46</v>
      </c>
      <c r="W6320" t="str">
        <f t="shared" si="145"/>
        <v>30-59</v>
      </c>
    </row>
    <row r="6321" spans="1:23" x14ac:dyDescent="0.25">
      <c r="A6321" t="s">
        <v>6570</v>
      </c>
      <c r="B6321">
        <v>3092562144</v>
      </c>
      <c r="C6321">
        <v>2403864137</v>
      </c>
      <c r="D6321" s="1">
        <v>45454</v>
      </c>
      <c r="E6321">
        <v>99223</v>
      </c>
      <c r="F6321">
        <v>99213</v>
      </c>
      <c r="G6321" t="s">
        <v>3673</v>
      </c>
      <c r="H6321" s="34">
        <v>67673</v>
      </c>
      <c r="I6321" s="7">
        <v>53462</v>
      </c>
      <c r="J6321" s="7">
        <v>38753.08</v>
      </c>
      <c r="K6321" s="7">
        <v>6155</v>
      </c>
      <c r="L6321" s="7">
        <v>8553.92</v>
      </c>
      <c r="M6321" s="5">
        <v>0.16</v>
      </c>
      <c r="N6321" t="s">
        <v>1138</v>
      </c>
      <c r="O6321" t="s">
        <v>27</v>
      </c>
      <c r="P6321" t="s">
        <v>97</v>
      </c>
      <c r="Q6321" t="s">
        <v>19</v>
      </c>
      <c r="R6321" t="s">
        <v>26</v>
      </c>
      <c r="S6321" t="s">
        <v>17</v>
      </c>
      <c r="T6321" t="s">
        <v>13310</v>
      </c>
      <c r="U6321" s="1">
        <v>45610</v>
      </c>
      <c r="V6321">
        <v>156</v>
      </c>
      <c r="W6321" t="str">
        <f t="shared" si="145"/>
        <v>150-179</v>
      </c>
    </row>
    <row r="6322" spans="1:23" x14ac:dyDescent="0.25">
      <c r="A6322" t="s">
        <v>6571</v>
      </c>
      <c r="B6322">
        <v>4840659147</v>
      </c>
      <c r="C6322">
        <v>8885723113</v>
      </c>
      <c r="D6322" s="1">
        <v>45424</v>
      </c>
      <c r="E6322">
        <v>99233</v>
      </c>
      <c r="F6322">
        <v>99204</v>
      </c>
      <c r="G6322" t="s">
        <v>3253</v>
      </c>
      <c r="H6322" s="34">
        <v>46001</v>
      </c>
      <c r="I6322" s="7">
        <v>29901</v>
      </c>
      <c r="J6322" s="7">
        <v>26312.880000000001</v>
      </c>
      <c r="K6322" s="7">
        <v>0</v>
      </c>
      <c r="L6322" s="7">
        <v>3588.12</v>
      </c>
      <c r="M6322" s="5">
        <v>0.12</v>
      </c>
      <c r="N6322" t="s">
        <v>46</v>
      </c>
      <c r="O6322" t="s">
        <v>17</v>
      </c>
      <c r="P6322" t="s">
        <v>97</v>
      </c>
      <c r="Q6322" t="s">
        <v>19</v>
      </c>
      <c r="R6322" t="s">
        <v>38</v>
      </c>
      <c r="S6322" t="s">
        <v>17</v>
      </c>
      <c r="T6322" t="s">
        <v>13311</v>
      </c>
      <c r="U6322" s="1">
        <v>45472</v>
      </c>
      <c r="V6322">
        <v>48</v>
      </c>
      <c r="W6322" t="str">
        <f t="shared" si="145"/>
        <v>30-59</v>
      </c>
    </row>
    <row r="6323" spans="1:23" x14ac:dyDescent="0.25">
      <c r="A6323" t="s">
        <v>6572</v>
      </c>
      <c r="B6323">
        <v>8703363585</v>
      </c>
      <c r="C6323">
        <v>8233981561</v>
      </c>
      <c r="D6323" s="1">
        <v>45734</v>
      </c>
      <c r="E6323">
        <v>99223</v>
      </c>
      <c r="F6323">
        <v>80053</v>
      </c>
      <c r="G6323" t="s">
        <v>3265</v>
      </c>
      <c r="H6323" s="34">
        <v>77577</v>
      </c>
      <c r="I6323" s="7">
        <v>50425</v>
      </c>
      <c r="J6323" s="7">
        <v>44374</v>
      </c>
      <c r="K6323" s="7">
        <v>0</v>
      </c>
      <c r="L6323" s="7">
        <v>6051</v>
      </c>
      <c r="M6323" s="5">
        <v>0.12</v>
      </c>
      <c r="N6323" t="s">
        <v>46</v>
      </c>
      <c r="O6323" t="s">
        <v>17</v>
      </c>
      <c r="P6323" t="s">
        <v>3148</v>
      </c>
      <c r="Q6323" t="s">
        <v>32</v>
      </c>
      <c r="R6323" t="s">
        <v>43</v>
      </c>
      <c r="S6323" t="s">
        <v>17</v>
      </c>
      <c r="T6323" t="s">
        <v>13310</v>
      </c>
      <c r="U6323" s="1">
        <v>45803</v>
      </c>
      <c r="V6323">
        <v>69</v>
      </c>
      <c r="W6323" t="str">
        <f t="shared" si="145"/>
        <v>60-89</v>
      </c>
    </row>
    <row r="6324" spans="1:23" x14ac:dyDescent="0.25">
      <c r="A6324" t="s">
        <v>6573</v>
      </c>
      <c r="B6324">
        <v>4246233613</v>
      </c>
      <c r="C6324">
        <v>8576080252</v>
      </c>
      <c r="D6324" s="1">
        <v>45537</v>
      </c>
      <c r="E6324">
        <v>99238</v>
      </c>
      <c r="F6324">
        <v>99212</v>
      </c>
      <c r="G6324" t="s">
        <v>272</v>
      </c>
      <c r="H6324" s="34">
        <v>37565</v>
      </c>
      <c r="I6324" s="7">
        <v>30803</v>
      </c>
      <c r="J6324" s="7">
        <v>25258.46</v>
      </c>
      <c r="K6324" s="7">
        <v>0</v>
      </c>
      <c r="L6324" s="7">
        <v>5544.54</v>
      </c>
      <c r="M6324" s="5">
        <v>0.18</v>
      </c>
      <c r="N6324" t="s">
        <v>3141</v>
      </c>
      <c r="O6324" t="s">
        <v>17</v>
      </c>
      <c r="P6324" t="s">
        <v>3146</v>
      </c>
      <c r="Q6324" t="s">
        <v>19</v>
      </c>
      <c r="R6324" t="s">
        <v>27</v>
      </c>
      <c r="S6324" t="s">
        <v>21</v>
      </c>
      <c r="T6324" t="s">
        <v>13312</v>
      </c>
      <c r="U6324" s="1">
        <v>45569</v>
      </c>
      <c r="V6324">
        <v>32</v>
      </c>
      <c r="W6324" t="str">
        <f t="shared" si="145"/>
        <v>30-59</v>
      </c>
    </row>
    <row r="6325" spans="1:23" x14ac:dyDescent="0.25">
      <c r="A6325" t="s">
        <v>6574</v>
      </c>
      <c r="B6325">
        <v>1574252102</v>
      </c>
      <c r="C6325">
        <v>9128924780</v>
      </c>
      <c r="D6325" s="1">
        <v>45564</v>
      </c>
      <c r="E6325">
        <v>99223</v>
      </c>
      <c r="F6325">
        <v>99214</v>
      </c>
      <c r="G6325" t="s">
        <v>3232</v>
      </c>
      <c r="H6325" s="34">
        <v>90971</v>
      </c>
      <c r="I6325" s="7">
        <v>68228</v>
      </c>
      <c r="J6325" s="7">
        <v>49957.8</v>
      </c>
      <c r="K6325" s="7">
        <v>8036</v>
      </c>
      <c r="L6325" s="7">
        <v>10234.200000000001</v>
      </c>
      <c r="M6325" s="5">
        <v>0.15</v>
      </c>
      <c r="N6325" t="s">
        <v>1139</v>
      </c>
      <c r="O6325" t="s">
        <v>30</v>
      </c>
      <c r="P6325" t="s">
        <v>97</v>
      </c>
      <c r="Q6325" t="s">
        <v>19</v>
      </c>
      <c r="R6325" t="s">
        <v>27</v>
      </c>
      <c r="S6325" t="s">
        <v>27</v>
      </c>
      <c r="T6325" t="s">
        <v>13311</v>
      </c>
      <c r="U6325" s="1">
        <v>45665</v>
      </c>
      <c r="V6325">
        <v>102</v>
      </c>
      <c r="W6325" t="str">
        <f t="shared" si="145"/>
        <v>90-119</v>
      </c>
    </row>
    <row r="6326" spans="1:23" x14ac:dyDescent="0.25">
      <c r="A6326" t="s">
        <v>6575</v>
      </c>
      <c r="B6326">
        <v>9341685987</v>
      </c>
      <c r="C6326">
        <v>689156341</v>
      </c>
      <c r="D6326" s="1">
        <v>45389</v>
      </c>
      <c r="E6326">
        <v>99223</v>
      </c>
      <c r="F6326">
        <v>97110</v>
      </c>
      <c r="G6326" t="s">
        <v>23</v>
      </c>
      <c r="H6326" s="34">
        <v>46064</v>
      </c>
      <c r="I6326" s="7">
        <v>39154</v>
      </c>
      <c r="J6326" s="7">
        <v>23687.919999999998</v>
      </c>
      <c r="K6326" s="7">
        <v>14683</v>
      </c>
      <c r="L6326" s="7">
        <v>783.08</v>
      </c>
      <c r="M6326" s="5">
        <v>0.02</v>
      </c>
      <c r="N6326" t="s">
        <v>16</v>
      </c>
      <c r="O6326" t="s">
        <v>27</v>
      </c>
      <c r="P6326" t="s">
        <v>97</v>
      </c>
      <c r="Q6326" t="s">
        <v>32</v>
      </c>
      <c r="R6326" t="s">
        <v>43</v>
      </c>
      <c r="S6326" t="s">
        <v>27</v>
      </c>
      <c r="T6326" t="s">
        <v>13310</v>
      </c>
      <c r="U6326" s="1">
        <v>45468</v>
      </c>
      <c r="V6326">
        <v>79</v>
      </c>
      <c r="W6326" t="str">
        <f t="shared" si="145"/>
        <v>60-89</v>
      </c>
    </row>
    <row r="6327" spans="1:23" x14ac:dyDescent="0.25">
      <c r="A6327" t="s">
        <v>6576</v>
      </c>
      <c r="B6327">
        <v>9339371056</v>
      </c>
      <c r="C6327">
        <v>536302623</v>
      </c>
      <c r="D6327" s="1">
        <v>45953</v>
      </c>
      <c r="E6327">
        <v>99215</v>
      </c>
      <c r="F6327">
        <v>99281</v>
      </c>
      <c r="G6327" t="s">
        <v>134</v>
      </c>
      <c r="H6327" s="34">
        <v>68466</v>
      </c>
      <c r="I6327" s="7">
        <v>53403</v>
      </c>
      <c r="J6327" s="7">
        <v>42722.400000000001</v>
      </c>
      <c r="K6327" s="7">
        <v>0</v>
      </c>
      <c r="L6327" s="7">
        <v>10680.6</v>
      </c>
      <c r="M6327" s="5">
        <v>0.2</v>
      </c>
      <c r="N6327" t="s">
        <v>3140</v>
      </c>
      <c r="O6327" t="s">
        <v>17</v>
      </c>
      <c r="P6327" t="s">
        <v>3148</v>
      </c>
      <c r="Q6327" t="s">
        <v>32</v>
      </c>
      <c r="R6327" t="s">
        <v>20</v>
      </c>
      <c r="S6327" t="s">
        <v>17</v>
      </c>
      <c r="T6327" t="s">
        <v>13311</v>
      </c>
      <c r="U6327" s="1">
        <v>46126</v>
      </c>
      <c r="V6327">
        <v>173</v>
      </c>
      <c r="W6327" t="str">
        <f t="shared" si="145"/>
        <v>150-179</v>
      </c>
    </row>
    <row r="6328" spans="1:23" x14ac:dyDescent="0.25">
      <c r="A6328" t="s">
        <v>6577</v>
      </c>
      <c r="B6328">
        <v>8375868782</v>
      </c>
      <c r="C6328">
        <v>7863416872</v>
      </c>
      <c r="D6328" s="1">
        <v>45817</v>
      </c>
      <c r="E6328">
        <v>99214</v>
      </c>
      <c r="F6328">
        <v>99213</v>
      </c>
      <c r="G6328" t="s">
        <v>57</v>
      </c>
      <c r="H6328" s="34">
        <v>36275</v>
      </c>
      <c r="I6328" s="7">
        <v>28295</v>
      </c>
      <c r="J6328" s="7">
        <v>22636</v>
      </c>
      <c r="K6328" s="7">
        <v>0</v>
      </c>
      <c r="L6328" s="7">
        <v>5659</v>
      </c>
      <c r="M6328" s="5">
        <v>0.2</v>
      </c>
      <c r="N6328" t="s">
        <v>3140</v>
      </c>
      <c r="O6328" t="s">
        <v>17</v>
      </c>
      <c r="P6328" t="s">
        <v>55</v>
      </c>
      <c r="Q6328" t="s">
        <v>19</v>
      </c>
      <c r="R6328" t="s">
        <v>20</v>
      </c>
      <c r="S6328" t="s">
        <v>17</v>
      </c>
      <c r="T6328" t="s">
        <v>13311</v>
      </c>
      <c r="U6328" s="1">
        <v>45949</v>
      </c>
      <c r="V6328">
        <v>132</v>
      </c>
      <c r="W6328" t="str">
        <f t="shared" si="145"/>
        <v>120-149</v>
      </c>
    </row>
    <row r="6329" spans="1:23" x14ac:dyDescent="0.25">
      <c r="A6329" t="s">
        <v>6578</v>
      </c>
      <c r="B6329">
        <v>1422910192</v>
      </c>
      <c r="C6329">
        <v>241227237</v>
      </c>
      <c r="D6329" s="1">
        <v>45922</v>
      </c>
      <c r="E6329">
        <v>99238</v>
      </c>
      <c r="F6329">
        <v>99213</v>
      </c>
      <c r="G6329" t="s">
        <v>3669</v>
      </c>
      <c r="H6329" s="34">
        <v>98269</v>
      </c>
      <c r="I6329" s="7">
        <v>80581</v>
      </c>
      <c r="J6329" s="7">
        <v>66076.42</v>
      </c>
      <c r="K6329" s="7">
        <v>0</v>
      </c>
      <c r="L6329" s="7">
        <v>14504.58</v>
      </c>
      <c r="M6329" s="5">
        <v>0.18</v>
      </c>
      <c r="N6329" t="s">
        <v>3141</v>
      </c>
      <c r="O6329" t="s">
        <v>17</v>
      </c>
      <c r="P6329" t="s">
        <v>97</v>
      </c>
      <c r="Q6329" t="s">
        <v>32</v>
      </c>
      <c r="R6329" t="s">
        <v>43</v>
      </c>
      <c r="S6329" t="s">
        <v>27</v>
      </c>
      <c r="T6329" t="s">
        <v>13311</v>
      </c>
      <c r="U6329" s="1">
        <v>46098</v>
      </c>
      <c r="V6329">
        <v>176</v>
      </c>
      <c r="W6329" t="str">
        <f t="shared" si="145"/>
        <v>150-179</v>
      </c>
    </row>
    <row r="6330" spans="1:23" x14ac:dyDescent="0.25">
      <c r="A6330" t="s">
        <v>6579</v>
      </c>
      <c r="B6330">
        <v>6141923451</v>
      </c>
      <c r="C6330">
        <v>8031369953</v>
      </c>
      <c r="D6330" s="1">
        <v>45896</v>
      </c>
      <c r="E6330">
        <v>99215</v>
      </c>
      <c r="F6330">
        <v>99284</v>
      </c>
      <c r="G6330" t="s">
        <v>3488</v>
      </c>
      <c r="H6330" s="34">
        <v>80492</v>
      </c>
      <c r="I6330" s="7">
        <v>64394</v>
      </c>
      <c r="J6330" s="7">
        <v>47984.84</v>
      </c>
      <c r="K6330" s="7">
        <v>7394</v>
      </c>
      <c r="L6330" s="7">
        <v>9015.16</v>
      </c>
      <c r="M6330" s="5">
        <v>0.14000000000000001</v>
      </c>
      <c r="N6330" t="s">
        <v>1135</v>
      </c>
      <c r="O6330" t="s">
        <v>30</v>
      </c>
      <c r="P6330" t="s">
        <v>40</v>
      </c>
      <c r="Q6330" t="s">
        <v>32</v>
      </c>
      <c r="R6330" t="s">
        <v>26</v>
      </c>
      <c r="S6330" t="s">
        <v>21</v>
      </c>
      <c r="T6330" t="s">
        <v>13312</v>
      </c>
      <c r="U6330" s="1">
        <v>45991</v>
      </c>
      <c r="V6330">
        <v>95</v>
      </c>
      <c r="W6330" t="str">
        <f t="shared" si="145"/>
        <v>90-119</v>
      </c>
    </row>
    <row r="6331" spans="1:23" x14ac:dyDescent="0.25">
      <c r="A6331" t="s">
        <v>6580</v>
      </c>
      <c r="B6331">
        <v>8965899291</v>
      </c>
      <c r="C6331">
        <v>5287067538</v>
      </c>
      <c r="D6331" s="1">
        <v>45507</v>
      </c>
      <c r="E6331">
        <v>99231</v>
      </c>
      <c r="F6331">
        <v>99284</v>
      </c>
      <c r="G6331" t="s">
        <v>3360</v>
      </c>
      <c r="H6331" s="34">
        <v>59382</v>
      </c>
      <c r="I6331" s="7">
        <v>46318</v>
      </c>
      <c r="J6331" s="7">
        <v>34024.400000000001</v>
      </c>
      <c r="K6331" s="7">
        <v>3030</v>
      </c>
      <c r="L6331" s="7">
        <v>9263.6</v>
      </c>
      <c r="M6331" s="5">
        <v>0.2</v>
      </c>
      <c r="N6331" t="s">
        <v>3140</v>
      </c>
      <c r="O6331" t="s">
        <v>30</v>
      </c>
      <c r="P6331" t="s">
        <v>35</v>
      </c>
      <c r="Q6331" t="s">
        <v>32</v>
      </c>
      <c r="R6331" t="s">
        <v>21</v>
      </c>
      <c r="S6331" t="s">
        <v>21</v>
      </c>
      <c r="T6331" t="s">
        <v>13311</v>
      </c>
      <c r="U6331" s="1">
        <v>45631</v>
      </c>
      <c r="V6331">
        <v>124</v>
      </c>
      <c r="W6331" t="str">
        <f t="shared" si="145"/>
        <v>120-149</v>
      </c>
    </row>
    <row r="6332" spans="1:23" x14ac:dyDescent="0.25">
      <c r="A6332" t="s">
        <v>6581</v>
      </c>
      <c r="B6332">
        <v>4931856755</v>
      </c>
      <c r="C6332">
        <v>3373036257</v>
      </c>
      <c r="D6332" s="1">
        <v>45362</v>
      </c>
      <c r="E6332">
        <v>99232</v>
      </c>
      <c r="F6332">
        <v>99281</v>
      </c>
      <c r="G6332" t="s">
        <v>3258</v>
      </c>
      <c r="H6332" s="34">
        <v>49830</v>
      </c>
      <c r="I6332" s="7">
        <v>42356</v>
      </c>
      <c r="J6332" s="7">
        <v>35990.879999999997</v>
      </c>
      <c r="K6332" s="7">
        <v>5518</v>
      </c>
      <c r="L6332" s="7">
        <v>847.12</v>
      </c>
      <c r="M6332" s="5">
        <v>0.02</v>
      </c>
      <c r="N6332" t="s">
        <v>16</v>
      </c>
      <c r="O6332" t="s">
        <v>30</v>
      </c>
      <c r="P6332" t="s">
        <v>25</v>
      </c>
      <c r="Q6332" t="s">
        <v>19</v>
      </c>
      <c r="R6332" t="s">
        <v>26</v>
      </c>
      <c r="S6332" t="s">
        <v>27</v>
      </c>
      <c r="T6332" t="s">
        <v>13310</v>
      </c>
      <c r="U6332" s="1">
        <v>45397</v>
      </c>
      <c r="V6332">
        <v>35</v>
      </c>
      <c r="W6332" t="str">
        <f t="shared" si="145"/>
        <v>30-59</v>
      </c>
    </row>
    <row r="6333" spans="1:23" x14ac:dyDescent="0.25">
      <c r="A6333" t="s">
        <v>6582</v>
      </c>
      <c r="B6333">
        <v>5876725322</v>
      </c>
      <c r="C6333">
        <v>1191518342</v>
      </c>
      <c r="D6333" s="1">
        <v>45887</v>
      </c>
      <c r="E6333">
        <v>99221</v>
      </c>
      <c r="F6333">
        <v>99211</v>
      </c>
      <c r="G6333" t="s">
        <v>114</v>
      </c>
      <c r="H6333" s="34">
        <v>50426</v>
      </c>
      <c r="I6333" s="7">
        <v>42862</v>
      </c>
      <c r="J6333" s="7">
        <v>27677.759999999998</v>
      </c>
      <c r="K6333" s="7">
        <v>14327</v>
      </c>
      <c r="L6333" s="7">
        <v>857.24</v>
      </c>
      <c r="M6333" s="5">
        <v>0.02</v>
      </c>
      <c r="N6333" t="s">
        <v>16</v>
      </c>
      <c r="O6333" t="s">
        <v>27</v>
      </c>
      <c r="P6333" t="s">
        <v>55</v>
      </c>
      <c r="Q6333" t="s">
        <v>32</v>
      </c>
      <c r="R6333" t="s">
        <v>26</v>
      </c>
      <c r="S6333" t="s">
        <v>17</v>
      </c>
      <c r="T6333" t="s">
        <v>13310</v>
      </c>
      <c r="U6333" s="1">
        <v>46019</v>
      </c>
      <c r="V6333">
        <v>132</v>
      </c>
      <c r="W6333" t="str">
        <f t="shared" si="145"/>
        <v>120-149</v>
      </c>
    </row>
    <row r="6334" spans="1:23" x14ac:dyDescent="0.25">
      <c r="A6334" t="s">
        <v>6583</v>
      </c>
      <c r="B6334">
        <v>2378990063</v>
      </c>
      <c r="C6334">
        <v>2276010833</v>
      </c>
      <c r="D6334" s="1">
        <v>45707</v>
      </c>
      <c r="E6334">
        <v>99215</v>
      </c>
      <c r="F6334">
        <v>99292</v>
      </c>
      <c r="G6334" t="s">
        <v>3265</v>
      </c>
      <c r="H6334" s="34">
        <v>75658</v>
      </c>
      <c r="I6334" s="7">
        <v>59770</v>
      </c>
      <c r="J6334" s="7">
        <v>43086.8</v>
      </c>
      <c r="K6334" s="7">
        <v>7120</v>
      </c>
      <c r="L6334" s="7">
        <v>9563.2000000000007</v>
      </c>
      <c r="M6334" s="5">
        <v>0.16</v>
      </c>
      <c r="N6334" t="s">
        <v>1138</v>
      </c>
      <c r="O6334" t="s">
        <v>30</v>
      </c>
      <c r="P6334" t="s">
        <v>3147</v>
      </c>
      <c r="Q6334" t="s">
        <v>19</v>
      </c>
      <c r="R6334" t="s">
        <v>43</v>
      </c>
      <c r="S6334" t="s">
        <v>27</v>
      </c>
      <c r="T6334" t="s">
        <v>13311</v>
      </c>
      <c r="U6334" s="1">
        <v>45839</v>
      </c>
      <c r="V6334">
        <v>132</v>
      </c>
      <c r="W6334" t="str">
        <f t="shared" si="145"/>
        <v>120-149</v>
      </c>
    </row>
    <row r="6335" spans="1:23" x14ac:dyDescent="0.25">
      <c r="A6335" t="s">
        <v>6584</v>
      </c>
      <c r="B6335">
        <v>4338332414</v>
      </c>
      <c r="C6335">
        <v>2147463411</v>
      </c>
      <c r="D6335" s="1">
        <v>45834</v>
      </c>
      <c r="E6335">
        <v>99221</v>
      </c>
      <c r="F6335">
        <v>81000</v>
      </c>
      <c r="G6335" t="s">
        <v>3253</v>
      </c>
      <c r="H6335" s="34">
        <v>92749</v>
      </c>
      <c r="I6335" s="7">
        <v>69562</v>
      </c>
      <c r="J6335" s="7">
        <v>52856.7</v>
      </c>
      <c r="K6335" s="7">
        <v>6271</v>
      </c>
      <c r="L6335" s="7">
        <v>10434.299999999999</v>
      </c>
      <c r="M6335" s="5">
        <v>0.15</v>
      </c>
      <c r="N6335" t="s">
        <v>1139</v>
      </c>
      <c r="O6335" t="s">
        <v>27</v>
      </c>
      <c r="P6335" t="s">
        <v>3148</v>
      </c>
      <c r="Q6335" t="s">
        <v>32</v>
      </c>
      <c r="R6335" t="s">
        <v>21</v>
      </c>
      <c r="S6335" t="s">
        <v>17</v>
      </c>
      <c r="T6335" t="s">
        <v>13311</v>
      </c>
      <c r="U6335" s="1">
        <v>45916</v>
      </c>
      <c r="V6335">
        <v>82</v>
      </c>
      <c r="W6335" t="str">
        <f t="shared" si="145"/>
        <v>60-89</v>
      </c>
    </row>
    <row r="6336" spans="1:23" x14ac:dyDescent="0.25">
      <c r="A6336" t="s">
        <v>6585</v>
      </c>
      <c r="B6336">
        <v>1086289371</v>
      </c>
      <c r="C6336">
        <v>6321559961</v>
      </c>
      <c r="D6336" s="1">
        <v>45954</v>
      </c>
      <c r="E6336">
        <v>99214</v>
      </c>
      <c r="F6336">
        <v>97110</v>
      </c>
      <c r="G6336" t="s">
        <v>240</v>
      </c>
      <c r="H6336" s="34">
        <v>95989</v>
      </c>
      <c r="I6336" s="7">
        <v>71992</v>
      </c>
      <c r="J6336" s="7">
        <v>54348.2</v>
      </c>
      <c r="K6336" s="7">
        <v>6845</v>
      </c>
      <c r="L6336" s="7">
        <v>10798.8</v>
      </c>
      <c r="M6336" s="5">
        <v>0.15</v>
      </c>
      <c r="N6336" t="s">
        <v>1139</v>
      </c>
      <c r="O6336" t="s">
        <v>30</v>
      </c>
      <c r="P6336" t="s">
        <v>3150</v>
      </c>
      <c r="Q6336" t="s">
        <v>19</v>
      </c>
      <c r="R6336" t="s">
        <v>21</v>
      </c>
      <c r="S6336" t="s">
        <v>17</v>
      </c>
      <c r="T6336" t="s">
        <v>13310</v>
      </c>
      <c r="U6336" s="1">
        <v>45995</v>
      </c>
      <c r="V6336">
        <v>41</v>
      </c>
      <c r="W6336" t="str">
        <f t="shared" si="145"/>
        <v>30-59</v>
      </c>
    </row>
    <row r="6337" spans="1:23" x14ac:dyDescent="0.25">
      <c r="A6337" t="s">
        <v>6586</v>
      </c>
      <c r="B6337">
        <v>1724497639</v>
      </c>
      <c r="C6337">
        <v>7360975806</v>
      </c>
      <c r="D6337" s="1">
        <v>45432</v>
      </c>
      <c r="E6337">
        <v>99238</v>
      </c>
      <c r="F6337">
        <v>99202</v>
      </c>
      <c r="G6337" t="s">
        <v>3494</v>
      </c>
      <c r="H6337" s="34">
        <v>71157</v>
      </c>
      <c r="I6337" s="7">
        <v>56926</v>
      </c>
      <c r="J6337" s="7">
        <v>32593.360000000001</v>
      </c>
      <c r="K6337" s="7">
        <v>16363</v>
      </c>
      <c r="L6337" s="7">
        <v>7969.64</v>
      </c>
      <c r="M6337" s="5">
        <v>0.14000000000000001</v>
      </c>
      <c r="N6337" t="s">
        <v>1135</v>
      </c>
      <c r="O6337" t="s">
        <v>27</v>
      </c>
      <c r="P6337" t="s">
        <v>55</v>
      </c>
      <c r="Q6337" t="s">
        <v>19</v>
      </c>
      <c r="R6337" t="s">
        <v>27</v>
      </c>
      <c r="S6337" t="s">
        <v>17</v>
      </c>
      <c r="T6337" t="s">
        <v>13312</v>
      </c>
      <c r="U6337" s="1">
        <v>45564</v>
      </c>
      <c r="V6337">
        <v>132</v>
      </c>
      <c r="W6337" t="str">
        <f t="shared" si="145"/>
        <v>120-149</v>
      </c>
    </row>
    <row r="6338" spans="1:23" x14ac:dyDescent="0.25">
      <c r="A6338" t="s">
        <v>6587</v>
      </c>
      <c r="B6338">
        <v>3710386439</v>
      </c>
      <c r="C6338">
        <v>2477977406</v>
      </c>
      <c r="D6338" s="1">
        <v>45588</v>
      </c>
      <c r="E6338">
        <v>99221</v>
      </c>
      <c r="F6338">
        <v>99213</v>
      </c>
      <c r="G6338" t="s">
        <v>83</v>
      </c>
      <c r="H6338" s="34">
        <v>89227</v>
      </c>
      <c r="I6338" s="7">
        <v>70489</v>
      </c>
      <c r="J6338" s="7">
        <v>59210.76</v>
      </c>
      <c r="K6338" s="7">
        <v>0</v>
      </c>
      <c r="L6338" s="7">
        <v>11278.24</v>
      </c>
      <c r="M6338" s="5">
        <v>0.16</v>
      </c>
      <c r="N6338" t="s">
        <v>1138</v>
      </c>
      <c r="O6338" t="s">
        <v>17</v>
      </c>
      <c r="P6338" t="s">
        <v>31</v>
      </c>
      <c r="Q6338" t="s">
        <v>32</v>
      </c>
      <c r="R6338" t="s">
        <v>20</v>
      </c>
      <c r="S6338" t="s">
        <v>21</v>
      </c>
      <c r="T6338" t="s">
        <v>13311</v>
      </c>
      <c r="U6338" s="1">
        <v>45768</v>
      </c>
      <c r="V6338">
        <v>180</v>
      </c>
      <c r="W6338" t="str">
        <f t="shared" si="145"/>
        <v>180-209</v>
      </c>
    </row>
    <row r="6339" spans="1:23" x14ac:dyDescent="0.25">
      <c r="A6339" t="s">
        <v>6588</v>
      </c>
      <c r="B6339">
        <v>2148265748</v>
      </c>
      <c r="C6339">
        <v>8902800470</v>
      </c>
      <c r="D6339" s="1">
        <v>45654</v>
      </c>
      <c r="E6339">
        <v>99238</v>
      </c>
      <c r="F6339">
        <v>99283</v>
      </c>
      <c r="G6339" t="s">
        <v>3309</v>
      </c>
      <c r="H6339" s="34">
        <v>55271</v>
      </c>
      <c r="I6339" s="7">
        <v>35926</v>
      </c>
      <c r="J6339" s="7">
        <v>24252.880000000001</v>
      </c>
      <c r="K6339" s="7">
        <v>7362</v>
      </c>
      <c r="L6339" s="7">
        <v>4311.12</v>
      </c>
      <c r="M6339" s="5">
        <v>0.12</v>
      </c>
      <c r="N6339" t="s">
        <v>46</v>
      </c>
      <c r="O6339" t="s">
        <v>27</v>
      </c>
      <c r="P6339" t="s">
        <v>3146</v>
      </c>
      <c r="Q6339" t="s">
        <v>32</v>
      </c>
      <c r="R6339" t="s">
        <v>21</v>
      </c>
      <c r="S6339" t="s">
        <v>27</v>
      </c>
      <c r="T6339" t="s">
        <v>13310</v>
      </c>
      <c r="U6339" s="1">
        <v>45784</v>
      </c>
      <c r="V6339">
        <v>130</v>
      </c>
      <c r="W6339" t="str">
        <f t="shared" ref="W6339:W6402" si="146">IF(V6339="","",IF(V6339&lt;30,"0-29",IF(V6339&lt;60,"30-59",IF(V6339&lt;90,"60-89",IF(V6339&lt;120,"90-119",IF(V6339&lt;150,"120-149",IF(V6339&lt;180,"150-179",IF(V6339&lt;210,"180-209",IF(V6339&lt;240,"210-239",IF(V6339&lt;270,"240-269",IF(V6339&lt;300,"270-299",IF(V6339&lt;330,"300-329",IF(V6339&lt;360,"330-359","360+")))))))))))))</f>
        <v>120-149</v>
      </c>
    </row>
    <row r="6340" spans="1:23" x14ac:dyDescent="0.25">
      <c r="A6340" t="s">
        <v>6589</v>
      </c>
      <c r="B6340">
        <v>8712952180</v>
      </c>
      <c r="C6340">
        <v>9113348443</v>
      </c>
      <c r="D6340" s="1">
        <v>45861</v>
      </c>
      <c r="E6340">
        <v>99231</v>
      </c>
      <c r="F6340">
        <v>99283</v>
      </c>
      <c r="G6340" t="s">
        <v>3161</v>
      </c>
      <c r="H6340" s="34">
        <v>27776</v>
      </c>
      <c r="I6340" s="7">
        <v>22221</v>
      </c>
      <c r="J6340" s="7">
        <v>14082.06</v>
      </c>
      <c r="K6340" s="7">
        <v>5028</v>
      </c>
      <c r="L6340" s="7">
        <v>3110.94</v>
      </c>
      <c r="M6340" s="5">
        <v>0.14000000000000001</v>
      </c>
      <c r="N6340" t="s">
        <v>1135</v>
      </c>
      <c r="O6340" t="s">
        <v>27</v>
      </c>
      <c r="P6340" t="s">
        <v>3146</v>
      </c>
      <c r="Q6340" t="s">
        <v>19</v>
      </c>
      <c r="R6340" t="s">
        <v>43</v>
      </c>
      <c r="S6340" t="s">
        <v>17</v>
      </c>
      <c r="T6340" t="s">
        <v>13312</v>
      </c>
      <c r="U6340" s="1">
        <v>46007</v>
      </c>
      <c r="V6340">
        <v>146</v>
      </c>
      <c r="W6340" t="str">
        <f t="shared" si="146"/>
        <v>120-149</v>
      </c>
    </row>
    <row r="6341" spans="1:23" x14ac:dyDescent="0.25">
      <c r="A6341" t="s">
        <v>6590</v>
      </c>
      <c r="B6341">
        <v>9782790787</v>
      </c>
      <c r="C6341">
        <v>4456960222</v>
      </c>
      <c r="D6341" s="1">
        <v>45589</v>
      </c>
      <c r="E6341">
        <v>99215</v>
      </c>
      <c r="F6341">
        <v>99284</v>
      </c>
      <c r="G6341" t="s">
        <v>140</v>
      </c>
      <c r="H6341" s="34">
        <v>69939</v>
      </c>
      <c r="I6341" s="7">
        <v>52454</v>
      </c>
      <c r="J6341" s="7">
        <v>40633.9</v>
      </c>
      <c r="K6341" s="7">
        <v>3952</v>
      </c>
      <c r="L6341" s="7">
        <v>7868.1</v>
      </c>
      <c r="M6341" s="5">
        <v>0.15</v>
      </c>
      <c r="N6341" t="s">
        <v>1139</v>
      </c>
      <c r="O6341" t="s">
        <v>30</v>
      </c>
      <c r="P6341" t="s">
        <v>97</v>
      </c>
      <c r="Q6341" t="s">
        <v>32</v>
      </c>
      <c r="R6341" t="s">
        <v>27</v>
      </c>
      <c r="S6341" t="s">
        <v>21</v>
      </c>
      <c r="T6341" t="s">
        <v>13312</v>
      </c>
      <c r="U6341" s="1">
        <v>45647</v>
      </c>
      <c r="V6341">
        <v>58</v>
      </c>
      <c r="W6341" t="str">
        <f t="shared" si="146"/>
        <v>30-59</v>
      </c>
    </row>
    <row r="6342" spans="1:23" x14ac:dyDescent="0.25">
      <c r="A6342" t="s">
        <v>6591</v>
      </c>
      <c r="B6342">
        <v>3997242409</v>
      </c>
      <c r="C6342">
        <v>7682787964</v>
      </c>
      <c r="D6342" s="1">
        <v>45843</v>
      </c>
      <c r="E6342">
        <v>99232</v>
      </c>
      <c r="F6342">
        <v>99212</v>
      </c>
      <c r="G6342" t="s">
        <v>3320</v>
      </c>
      <c r="H6342" s="34">
        <v>52236</v>
      </c>
      <c r="I6342" s="7">
        <v>40744</v>
      </c>
      <c r="J6342" s="7">
        <v>29251.200000000001</v>
      </c>
      <c r="K6342" s="7">
        <v>3344</v>
      </c>
      <c r="L6342" s="7">
        <v>8148.8</v>
      </c>
      <c r="M6342" s="5">
        <v>0.2</v>
      </c>
      <c r="N6342" t="s">
        <v>3140</v>
      </c>
      <c r="O6342" t="s">
        <v>30</v>
      </c>
      <c r="P6342" t="s">
        <v>3149</v>
      </c>
      <c r="Q6342" t="s">
        <v>19</v>
      </c>
      <c r="R6342" t="s">
        <v>27</v>
      </c>
      <c r="S6342" t="s">
        <v>17</v>
      </c>
      <c r="T6342" t="s">
        <v>13312</v>
      </c>
      <c r="U6342" s="1">
        <v>45960</v>
      </c>
      <c r="V6342">
        <v>117</v>
      </c>
      <c r="W6342" t="str">
        <f t="shared" si="146"/>
        <v>90-119</v>
      </c>
    </row>
    <row r="6343" spans="1:23" x14ac:dyDescent="0.25">
      <c r="A6343" t="s">
        <v>6592</v>
      </c>
      <c r="B6343">
        <v>2092545495</v>
      </c>
      <c r="C6343">
        <v>141663852</v>
      </c>
      <c r="D6343" s="1">
        <v>45857</v>
      </c>
      <c r="E6343">
        <v>99221</v>
      </c>
      <c r="F6343">
        <v>93000</v>
      </c>
      <c r="G6343" t="s">
        <v>134</v>
      </c>
      <c r="H6343" s="34">
        <v>89378</v>
      </c>
      <c r="I6343" s="7">
        <v>73290</v>
      </c>
      <c r="J6343" s="7">
        <v>52844.800000000003</v>
      </c>
      <c r="K6343" s="7">
        <v>7253</v>
      </c>
      <c r="L6343" s="7">
        <v>13192.2</v>
      </c>
      <c r="M6343" s="5">
        <v>0.18</v>
      </c>
      <c r="N6343" t="s">
        <v>3141</v>
      </c>
      <c r="O6343" t="s">
        <v>30</v>
      </c>
      <c r="P6343" t="s">
        <v>3148</v>
      </c>
      <c r="Q6343" t="s">
        <v>32</v>
      </c>
      <c r="R6343" t="s">
        <v>20</v>
      </c>
      <c r="S6343" t="s">
        <v>21</v>
      </c>
      <c r="T6343" t="s">
        <v>13311</v>
      </c>
      <c r="U6343" s="1">
        <v>46034</v>
      </c>
      <c r="V6343">
        <v>177</v>
      </c>
      <c r="W6343" t="str">
        <f t="shared" si="146"/>
        <v>150-179</v>
      </c>
    </row>
    <row r="6344" spans="1:23" x14ac:dyDescent="0.25">
      <c r="A6344" t="s">
        <v>6593</v>
      </c>
      <c r="B6344">
        <v>8308631593</v>
      </c>
      <c r="C6344">
        <v>8019779568</v>
      </c>
      <c r="D6344" s="1">
        <v>45440</v>
      </c>
      <c r="E6344">
        <v>99221</v>
      </c>
      <c r="F6344">
        <v>99214</v>
      </c>
      <c r="G6344" t="s">
        <v>296</v>
      </c>
      <c r="H6344" s="34">
        <v>39071</v>
      </c>
      <c r="I6344" s="7">
        <v>29303</v>
      </c>
      <c r="J6344" s="7">
        <v>24907.55</v>
      </c>
      <c r="K6344" s="7">
        <v>0</v>
      </c>
      <c r="L6344" s="7">
        <v>4395.45</v>
      </c>
      <c r="M6344" s="5">
        <v>0.15</v>
      </c>
      <c r="N6344" t="s">
        <v>1139</v>
      </c>
      <c r="O6344" t="s">
        <v>17</v>
      </c>
      <c r="P6344" t="s">
        <v>18</v>
      </c>
      <c r="Q6344" t="s">
        <v>19</v>
      </c>
      <c r="R6344" t="s">
        <v>38</v>
      </c>
      <c r="S6344" t="s">
        <v>27</v>
      </c>
      <c r="T6344" t="s">
        <v>13310</v>
      </c>
      <c r="U6344" s="1">
        <v>45491</v>
      </c>
      <c r="V6344">
        <v>51</v>
      </c>
      <c r="W6344" t="str">
        <f t="shared" si="146"/>
        <v>30-59</v>
      </c>
    </row>
    <row r="6345" spans="1:23" x14ac:dyDescent="0.25">
      <c r="A6345" t="s">
        <v>6594</v>
      </c>
      <c r="B6345">
        <v>6329166537</v>
      </c>
      <c r="C6345">
        <v>5376540769</v>
      </c>
      <c r="D6345" s="1">
        <v>45787</v>
      </c>
      <c r="E6345">
        <v>99213</v>
      </c>
      <c r="F6345">
        <v>99214</v>
      </c>
      <c r="G6345" t="s">
        <v>89</v>
      </c>
      <c r="H6345" s="34">
        <v>72785</v>
      </c>
      <c r="I6345" s="7">
        <v>52405</v>
      </c>
      <c r="J6345" s="7">
        <v>48212.6</v>
      </c>
      <c r="K6345" s="7">
        <v>0</v>
      </c>
      <c r="L6345" s="7">
        <v>4192.3999999999996</v>
      </c>
      <c r="M6345" s="5">
        <v>0.08</v>
      </c>
      <c r="N6345" t="s">
        <v>24</v>
      </c>
      <c r="O6345" t="s">
        <v>17</v>
      </c>
      <c r="P6345" t="s">
        <v>3147</v>
      </c>
      <c r="Q6345" t="s">
        <v>19</v>
      </c>
      <c r="R6345" t="s">
        <v>26</v>
      </c>
      <c r="S6345" t="s">
        <v>21</v>
      </c>
      <c r="T6345" t="s">
        <v>13312</v>
      </c>
      <c r="U6345" s="1">
        <v>45938</v>
      </c>
      <c r="V6345">
        <v>151</v>
      </c>
      <c r="W6345" t="str">
        <f t="shared" si="146"/>
        <v>150-179</v>
      </c>
    </row>
    <row r="6346" spans="1:23" x14ac:dyDescent="0.25">
      <c r="A6346" t="s">
        <v>6595</v>
      </c>
      <c r="B6346">
        <v>2660967879</v>
      </c>
      <c r="C6346">
        <v>1991130960</v>
      </c>
      <c r="D6346" s="1">
        <v>45788</v>
      </c>
      <c r="E6346">
        <v>99214</v>
      </c>
      <c r="F6346">
        <v>99204</v>
      </c>
      <c r="G6346" t="s">
        <v>106</v>
      </c>
      <c r="H6346" s="34">
        <v>96731</v>
      </c>
      <c r="I6346" s="7">
        <v>76417</v>
      </c>
      <c r="J6346" s="7">
        <v>56383.28</v>
      </c>
      <c r="K6346" s="7">
        <v>7807</v>
      </c>
      <c r="L6346" s="7">
        <v>12226.72</v>
      </c>
      <c r="M6346" s="5">
        <v>0.16</v>
      </c>
      <c r="N6346" t="s">
        <v>1138</v>
      </c>
      <c r="O6346" t="s">
        <v>30</v>
      </c>
      <c r="P6346" t="s">
        <v>58</v>
      </c>
      <c r="Q6346" t="s">
        <v>19</v>
      </c>
      <c r="R6346" t="s">
        <v>43</v>
      </c>
      <c r="S6346" t="s">
        <v>21</v>
      </c>
      <c r="T6346" t="s">
        <v>13310</v>
      </c>
      <c r="U6346" s="1">
        <v>45849</v>
      </c>
      <c r="V6346">
        <v>61</v>
      </c>
      <c r="W6346" t="str">
        <f t="shared" si="146"/>
        <v>60-89</v>
      </c>
    </row>
    <row r="6347" spans="1:23" x14ac:dyDescent="0.25">
      <c r="A6347" t="s">
        <v>6596</v>
      </c>
      <c r="B6347">
        <v>3887712679</v>
      </c>
      <c r="C6347">
        <v>5025107354</v>
      </c>
      <c r="D6347" s="1">
        <v>45728</v>
      </c>
      <c r="E6347">
        <v>99223</v>
      </c>
      <c r="F6347">
        <v>99284</v>
      </c>
      <c r="G6347" t="s">
        <v>240</v>
      </c>
      <c r="H6347" s="34">
        <v>98565</v>
      </c>
      <c r="I6347" s="7">
        <v>64067</v>
      </c>
      <c r="J6347" s="7">
        <v>43080.959999999999</v>
      </c>
      <c r="K6347" s="7">
        <v>13298</v>
      </c>
      <c r="L6347" s="7">
        <v>7688.04</v>
      </c>
      <c r="M6347" s="5">
        <v>0.12</v>
      </c>
      <c r="N6347" t="s">
        <v>46</v>
      </c>
      <c r="O6347" t="s">
        <v>27</v>
      </c>
      <c r="P6347" t="s">
        <v>3147</v>
      </c>
      <c r="Q6347" t="s">
        <v>32</v>
      </c>
      <c r="R6347" t="s">
        <v>20</v>
      </c>
      <c r="S6347" t="s">
        <v>21</v>
      </c>
      <c r="T6347" t="s">
        <v>13310</v>
      </c>
      <c r="U6347" s="1">
        <v>45800</v>
      </c>
      <c r="V6347">
        <v>72</v>
      </c>
      <c r="W6347" t="str">
        <f t="shared" si="146"/>
        <v>60-89</v>
      </c>
    </row>
    <row r="6348" spans="1:23" x14ac:dyDescent="0.25">
      <c r="A6348" t="s">
        <v>6597</v>
      </c>
      <c r="B6348">
        <v>4385332614</v>
      </c>
      <c r="C6348">
        <v>8675576704</v>
      </c>
      <c r="D6348" s="1">
        <v>45462</v>
      </c>
      <c r="E6348">
        <v>99221</v>
      </c>
      <c r="F6348">
        <v>99283</v>
      </c>
      <c r="G6348" t="s">
        <v>3371</v>
      </c>
      <c r="H6348" s="34">
        <v>59219</v>
      </c>
      <c r="I6348" s="7">
        <v>46783</v>
      </c>
      <c r="J6348" s="7">
        <v>23446.720000000001</v>
      </c>
      <c r="K6348" s="7">
        <v>15851</v>
      </c>
      <c r="L6348" s="7">
        <v>7485.28</v>
      </c>
      <c r="M6348" s="5">
        <v>0.16</v>
      </c>
      <c r="N6348" t="s">
        <v>1138</v>
      </c>
      <c r="O6348" t="s">
        <v>27</v>
      </c>
      <c r="P6348" t="s">
        <v>3148</v>
      </c>
      <c r="Q6348" t="s">
        <v>32</v>
      </c>
      <c r="R6348" t="s">
        <v>21</v>
      </c>
      <c r="S6348" t="s">
        <v>17</v>
      </c>
      <c r="T6348" t="s">
        <v>13310</v>
      </c>
      <c r="U6348" s="1">
        <v>45634</v>
      </c>
      <c r="V6348">
        <v>172</v>
      </c>
      <c r="W6348" t="str">
        <f t="shared" si="146"/>
        <v>150-179</v>
      </c>
    </row>
    <row r="6349" spans="1:23" x14ac:dyDescent="0.25">
      <c r="A6349" t="s">
        <v>6598</v>
      </c>
      <c r="B6349">
        <v>8076863632</v>
      </c>
      <c r="C6349">
        <v>1963953753</v>
      </c>
      <c r="D6349" s="1">
        <v>45555</v>
      </c>
      <c r="E6349">
        <v>99231</v>
      </c>
      <c r="F6349">
        <v>80053</v>
      </c>
      <c r="G6349" t="s">
        <v>3204</v>
      </c>
      <c r="H6349" s="34">
        <v>44872</v>
      </c>
      <c r="I6349" s="7">
        <v>32308</v>
      </c>
      <c r="J6349" s="7">
        <v>29723.360000000001</v>
      </c>
      <c r="K6349" s="7">
        <v>0</v>
      </c>
      <c r="L6349" s="7">
        <v>2584.64</v>
      </c>
      <c r="M6349" s="5">
        <v>0.08</v>
      </c>
      <c r="N6349" t="s">
        <v>24</v>
      </c>
      <c r="O6349" t="s">
        <v>17</v>
      </c>
      <c r="P6349" t="s">
        <v>40</v>
      </c>
      <c r="Q6349" t="s">
        <v>19</v>
      </c>
      <c r="R6349" t="s">
        <v>26</v>
      </c>
      <c r="S6349" t="s">
        <v>17</v>
      </c>
      <c r="T6349" t="s">
        <v>13312</v>
      </c>
      <c r="U6349" s="1">
        <v>45727</v>
      </c>
      <c r="V6349">
        <v>172</v>
      </c>
      <c r="W6349" t="str">
        <f t="shared" si="146"/>
        <v>150-179</v>
      </c>
    </row>
    <row r="6350" spans="1:23" x14ac:dyDescent="0.25">
      <c r="A6350" t="s">
        <v>6599</v>
      </c>
      <c r="B6350">
        <v>3021114490</v>
      </c>
      <c r="C6350">
        <v>1624459119</v>
      </c>
      <c r="D6350" s="1">
        <v>45832</v>
      </c>
      <c r="E6350">
        <v>99231</v>
      </c>
      <c r="F6350">
        <v>99214</v>
      </c>
      <c r="G6350" t="s">
        <v>3391</v>
      </c>
      <c r="H6350" s="34">
        <v>75755</v>
      </c>
      <c r="I6350" s="7">
        <v>56816</v>
      </c>
      <c r="J6350" s="7">
        <v>26100.6</v>
      </c>
      <c r="K6350" s="7">
        <v>22193</v>
      </c>
      <c r="L6350" s="7">
        <v>8522.4</v>
      </c>
      <c r="M6350" s="5">
        <v>0.15</v>
      </c>
      <c r="N6350" t="s">
        <v>1139</v>
      </c>
      <c r="O6350" t="s">
        <v>27</v>
      </c>
      <c r="P6350" t="s">
        <v>97</v>
      </c>
      <c r="Q6350" t="s">
        <v>32</v>
      </c>
      <c r="R6350" t="s">
        <v>38</v>
      </c>
      <c r="S6350" t="s">
        <v>27</v>
      </c>
      <c r="T6350" t="s">
        <v>13310</v>
      </c>
      <c r="U6350" s="1">
        <v>45883</v>
      </c>
      <c r="V6350">
        <v>51</v>
      </c>
      <c r="W6350" t="str">
        <f t="shared" si="146"/>
        <v>30-59</v>
      </c>
    </row>
    <row r="6351" spans="1:23" x14ac:dyDescent="0.25">
      <c r="A6351" t="s">
        <v>6600</v>
      </c>
      <c r="B6351">
        <v>1272010451</v>
      </c>
      <c r="C6351">
        <v>5326587391</v>
      </c>
      <c r="D6351" s="1">
        <v>45670</v>
      </c>
      <c r="E6351">
        <v>99215</v>
      </c>
      <c r="F6351">
        <v>99292</v>
      </c>
      <c r="G6351" t="s">
        <v>3223</v>
      </c>
      <c r="H6351" s="34">
        <v>68067</v>
      </c>
      <c r="I6351" s="7">
        <v>53773</v>
      </c>
      <c r="J6351" s="7">
        <v>41743.32</v>
      </c>
      <c r="K6351" s="7">
        <v>3426</v>
      </c>
      <c r="L6351" s="7">
        <v>8603.68</v>
      </c>
      <c r="M6351" s="5">
        <v>0.16</v>
      </c>
      <c r="N6351" t="s">
        <v>1138</v>
      </c>
      <c r="O6351" t="s">
        <v>30</v>
      </c>
      <c r="P6351" t="s">
        <v>18</v>
      </c>
      <c r="Q6351" t="s">
        <v>32</v>
      </c>
      <c r="R6351" t="s">
        <v>43</v>
      </c>
      <c r="S6351" t="s">
        <v>27</v>
      </c>
      <c r="T6351" t="s">
        <v>13312</v>
      </c>
      <c r="U6351" s="1">
        <v>45843</v>
      </c>
      <c r="V6351">
        <v>173</v>
      </c>
      <c r="W6351" t="str">
        <f t="shared" si="146"/>
        <v>150-179</v>
      </c>
    </row>
    <row r="6352" spans="1:23" x14ac:dyDescent="0.25">
      <c r="A6352" t="s">
        <v>6601</v>
      </c>
      <c r="B6352">
        <v>6102462254</v>
      </c>
      <c r="C6352">
        <v>9860139065</v>
      </c>
      <c r="D6352" s="1">
        <v>45526</v>
      </c>
      <c r="E6352">
        <v>99222</v>
      </c>
      <c r="F6352">
        <v>99281</v>
      </c>
      <c r="G6352" t="s">
        <v>362</v>
      </c>
      <c r="H6352" s="34">
        <v>46556</v>
      </c>
      <c r="I6352" s="7">
        <v>30261</v>
      </c>
      <c r="J6352" s="7">
        <v>26629.68</v>
      </c>
      <c r="K6352" s="7">
        <v>0</v>
      </c>
      <c r="L6352" s="7">
        <v>3631.32</v>
      </c>
      <c r="M6352" s="5">
        <v>0.12</v>
      </c>
      <c r="N6352" t="s">
        <v>46</v>
      </c>
      <c r="O6352" t="s">
        <v>17</v>
      </c>
      <c r="P6352" t="s">
        <v>25</v>
      </c>
      <c r="Q6352" t="s">
        <v>19</v>
      </c>
      <c r="R6352" t="s">
        <v>21</v>
      </c>
      <c r="S6352" t="s">
        <v>17</v>
      </c>
      <c r="T6352" t="s">
        <v>13311</v>
      </c>
      <c r="U6352" s="1">
        <v>45561</v>
      </c>
      <c r="V6352">
        <v>35</v>
      </c>
      <c r="W6352" t="str">
        <f t="shared" si="146"/>
        <v>30-59</v>
      </c>
    </row>
    <row r="6353" spans="1:23" x14ac:dyDescent="0.25">
      <c r="A6353" t="s">
        <v>6602</v>
      </c>
      <c r="B6353">
        <v>2910247523</v>
      </c>
      <c r="C6353">
        <v>1355600360</v>
      </c>
      <c r="D6353" s="1">
        <v>45618</v>
      </c>
      <c r="E6353">
        <v>99232</v>
      </c>
      <c r="F6353">
        <v>81000</v>
      </c>
      <c r="G6353" t="s">
        <v>136</v>
      </c>
      <c r="H6353" s="34">
        <v>70150</v>
      </c>
      <c r="I6353" s="7">
        <v>57523</v>
      </c>
      <c r="J6353" s="7">
        <v>34707.86</v>
      </c>
      <c r="K6353" s="7">
        <v>12461</v>
      </c>
      <c r="L6353" s="7">
        <v>10354.14</v>
      </c>
      <c r="M6353" s="5">
        <v>0.18</v>
      </c>
      <c r="N6353" t="s">
        <v>3141</v>
      </c>
      <c r="O6353" t="s">
        <v>27</v>
      </c>
      <c r="P6353" t="s">
        <v>3149</v>
      </c>
      <c r="Q6353" t="s">
        <v>32</v>
      </c>
      <c r="R6353" t="s">
        <v>26</v>
      </c>
      <c r="S6353" t="s">
        <v>17</v>
      </c>
      <c r="T6353" t="s">
        <v>13311</v>
      </c>
      <c r="U6353" s="1">
        <v>45697</v>
      </c>
      <c r="V6353">
        <v>79</v>
      </c>
      <c r="W6353" t="str">
        <f t="shared" si="146"/>
        <v>60-89</v>
      </c>
    </row>
    <row r="6354" spans="1:23" x14ac:dyDescent="0.25">
      <c r="A6354" t="s">
        <v>6603</v>
      </c>
      <c r="B6354">
        <v>4081014292</v>
      </c>
      <c r="C6354">
        <v>2101513245</v>
      </c>
      <c r="D6354" s="1">
        <v>45502</v>
      </c>
      <c r="E6354">
        <v>99215</v>
      </c>
      <c r="F6354">
        <v>99205</v>
      </c>
      <c r="G6354" t="s">
        <v>3337</v>
      </c>
      <c r="H6354" s="34">
        <v>81891</v>
      </c>
      <c r="I6354" s="7">
        <v>58962</v>
      </c>
      <c r="J6354" s="7">
        <v>54245.04</v>
      </c>
      <c r="K6354" s="7">
        <v>0</v>
      </c>
      <c r="L6354" s="7">
        <v>4716.96</v>
      </c>
      <c r="M6354" s="5">
        <v>0.08</v>
      </c>
      <c r="N6354" t="s">
        <v>24</v>
      </c>
      <c r="O6354" t="s">
        <v>17</v>
      </c>
      <c r="P6354" t="s">
        <v>3150</v>
      </c>
      <c r="Q6354" t="s">
        <v>19</v>
      </c>
      <c r="R6354" t="s">
        <v>38</v>
      </c>
      <c r="S6354" t="s">
        <v>17</v>
      </c>
      <c r="T6354" t="s">
        <v>13310</v>
      </c>
      <c r="U6354" s="1">
        <v>45572</v>
      </c>
      <c r="V6354">
        <v>70</v>
      </c>
      <c r="W6354" t="str">
        <f t="shared" si="146"/>
        <v>60-89</v>
      </c>
    </row>
    <row r="6355" spans="1:23" x14ac:dyDescent="0.25">
      <c r="A6355" t="s">
        <v>6604</v>
      </c>
      <c r="B6355">
        <v>1997180114</v>
      </c>
      <c r="C6355">
        <v>9083740704</v>
      </c>
      <c r="D6355" s="1">
        <v>45316</v>
      </c>
      <c r="E6355">
        <v>99221</v>
      </c>
      <c r="F6355">
        <v>99284</v>
      </c>
      <c r="G6355" t="s">
        <v>112</v>
      </c>
      <c r="H6355" s="34">
        <v>87825</v>
      </c>
      <c r="I6355" s="7">
        <v>69382</v>
      </c>
      <c r="J6355" s="7">
        <v>43532.88</v>
      </c>
      <c r="K6355" s="7">
        <v>14748</v>
      </c>
      <c r="L6355" s="7">
        <v>11101.12</v>
      </c>
      <c r="M6355" s="5">
        <v>0.16</v>
      </c>
      <c r="N6355" t="s">
        <v>1138</v>
      </c>
      <c r="O6355" t="s">
        <v>27</v>
      </c>
      <c r="P6355" t="s">
        <v>58</v>
      </c>
      <c r="Q6355" t="s">
        <v>19</v>
      </c>
      <c r="R6355" t="s">
        <v>38</v>
      </c>
      <c r="S6355" t="s">
        <v>21</v>
      </c>
      <c r="T6355" t="s">
        <v>13311</v>
      </c>
      <c r="U6355" s="1">
        <v>45459</v>
      </c>
      <c r="V6355">
        <v>143</v>
      </c>
      <c r="W6355" t="str">
        <f t="shared" si="146"/>
        <v>120-149</v>
      </c>
    </row>
    <row r="6356" spans="1:23" x14ac:dyDescent="0.25">
      <c r="A6356" t="s">
        <v>6605</v>
      </c>
      <c r="B6356">
        <v>8253945213</v>
      </c>
      <c r="C6356">
        <v>806042384</v>
      </c>
      <c r="D6356" s="1">
        <v>45535</v>
      </c>
      <c r="E6356">
        <v>99238</v>
      </c>
      <c r="F6356">
        <v>99291</v>
      </c>
      <c r="G6356" t="s">
        <v>3431</v>
      </c>
      <c r="H6356" s="34">
        <v>86499</v>
      </c>
      <c r="I6356" s="7">
        <v>67469</v>
      </c>
      <c r="J6356" s="7">
        <v>40400.199999999997</v>
      </c>
      <c r="K6356" s="7">
        <v>13575</v>
      </c>
      <c r="L6356" s="7">
        <v>13493.8</v>
      </c>
      <c r="M6356" s="5">
        <v>0.2</v>
      </c>
      <c r="N6356" t="s">
        <v>3140</v>
      </c>
      <c r="O6356" t="s">
        <v>27</v>
      </c>
      <c r="P6356" t="s">
        <v>18</v>
      </c>
      <c r="Q6356" t="s">
        <v>19</v>
      </c>
      <c r="R6356" t="s">
        <v>43</v>
      </c>
      <c r="S6356" t="s">
        <v>21</v>
      </c>
      <c r="T6356" t="s">
        <v>13310</v>
      </c>
      <c r="U6356" s="1">
        <v>45612</v>
      </c>
      <c r="V6356">
        <v>77</v>
      </c>
      <c r="W6356" t="str">
        <f t="shared" si="146"/>
        <v>60-89</v>
      </c>
    </row>
    <row r="6357" spans="1:23" x14ac:dyDescent="0.25">
      <c r="A6357" t="s">
        <v>6606</v>
      </c>
      <c r="B6357">
        <v>5991139639</v>
      </c>
      <c r="C6357">
        <v>3131693129</v>
      </c>
      <c r="D6357" s="1">
        <v>45899</v>
      </c>
      <c r="E6357">
        <v>99233</v>
      </c>
      <c r="F6357">
        <v>93000</v>
      </c>
      <c r="G6357" t="s">
        <v>3272</v>
      </c>
      <c r="H6357" s="34">
        <v>78179</v>
      </c>
      <c r="I6357" s="7">
        <v>62543</v>
      </c>
      <c r="J6357" s="7">
        <v>47649.98</v>
      </c>
      <c r="K6357" s="7">
        <v>6137</v>
      </c>
      <c r="L6357" s="7">
        <v>8756.02</v>
      </c>
      <c r="M6357" s="5">
        <v>0.14000000000000001</v>
      </c>
      <c r="N6357" t="s">
        <v>1135</v>
      </c>
      <c r="O6357" t="s">
        <v>30</v>
      </c>
      <c r="P6357" t="s">
        <v>40</v>
      </c>
      <c r="Q6357" t="s">
        <v>32</v>
      </c>
      <c r="R6357" t="s">
        <v>21</v>
      </c>
      <c r="S6357" t="s">
        <v>17</v>
      </c>
      <c r="T6357" t="s">
        <v>13311</v>
      </c>
      <c r="U6357" s="1">
        <v>45963</v>
      </c>
      <c r="V6357">
        <v>64</v>
      </c>
      <c r="W6357" t="str">
        <f t="shared" si="146"/>
        <v>60-89</v>
      </c>
    </row>
    <row r="6358" spans="1:23" x14ac:dyDescent="0.25">
      <c r="A6358" t="s">
        <v>6607</v>
      </c>
      <c r="B6358">
        <v>5188262620</v>
      </c>
      <c r="C6358">
        <v>2169669684</v>
      </c>
      <c r="D6358" s="1">
        <v>45568</v>
      </c>
      <c r="E6358">
        <v>99213</v>
      </c>
      <c r="F6358">
        <v>99285</v>
      </c>
      <c r="G6358" t="s">
        <v>3328</v>
      </c>
      <c r="H6358" s="34">
        <v>91243</v>
      </c>
      <c r="I6358" s="7">
        <v>72994</v>
      </c>
      <c r="J6358" s="7">
        <v>62774.84</v>
      </c>
      <c r="K6358" s="7">
        <v>0</v>
      </c>
      <c r="L6358" s="7">
        <v>10219.16</v>
      </c>
      <c r="M6358" s="5">
        <v>0.14000000000000001</v>
      </c>
      <c r="N6358" t="s">
        <v>1135</v>
      </c>
      <c r="O6358" t="s">
        <v>17</v>
      </c>
      <c r="P6358" t="s">
        <v>97</v>
      </c>
      <c r="Q6358" t="s">
        <v>19</v>
      </c>
      <c r="R6358" t="s">
        <v>27</v>
      </c>
      <c r="S6358" t="s">
        <v>21</v>
      </c>
      <c r="T6358" t="s">
        <v>13312</v>
      </c>
      <c r="U6358" s="1">
        <v>45696</v>
      </c>
      <c r="V6358">
        <v>128</v>
      </c>
      <c r="W6358" t="str">
        <f t="shared" si="146"/>
        <v>120-149</v>
      </c>
    </row>
    <row r="6359" spans="1:23" x14ac:dyDescent="0.25">
      <c r="A6359" t="s">
        <v>6608</v>
      </c>
      <c r="B6359">
        <v>3430189159</v>
      </c>
      <c r="C6359">
        <v>2391285470</v>
      </c>
      <c r="D6359" s="1">
        <v>45433</v>
      </c>
      <c r="E6359">
        <v>99238</v>
      </c>
      <c r="F6359">
        <v>97110</v>
      </c>
      <c r="G6359" t="s">
        <v>3570</v>
      </c>
      <c r="H6359" s="34">
        <v>78969</v>
      </c>
      <c r="I6359" s="7">
        <v>62386</v>
      </c>
      <c r="J6359" s="7">
        <v>38713.24</v>
      </c>
      <c r="K6359" s="7">
        <v>13691</v>
      </c>
      <c r="L6359" s="7">
        <v>9981.76</v>
      </c>
      <c r="M6359" s="5">
        <v>0.16</v>
      </c>
      <c r="N6359" t="s">
        <v>1138</v>
      </c>
      <c r="O6359" t="s">
        <v>27</v>
      </c>
      <c r="P6359" t="s">
        <v>3148</v>
      </c>
      <c r="Q6359" t="s">
        <v>19</v>
      </c>
      <c r="R6359" t="s">
        <v>43</v>
      </c>
      <c r="S6359" t="s">
        <v>27</v>
      </c>
      <c r="T6359" t="s">
        <v>13312</v>
      </c>
      <c r="U6359" s="1">
        <v>45511</v>
      </c>
      <c r="V6359">
        <v>78</v>
      </c>
      <c r="W6359" t="str">
        <f t="shared" si="146"/>
        <v>60-89</v>
      </c>
    </row>
    <row r="6360" spans="1:23" x14ac:dyDescent="0.25">
      <c r="A6360" t="s">
        <v>6609</v>
      </c>
      <c r="B6360">
        <v>9197751265</v>
      </c>
      <c r="C6360">
        <v>5186434700</v>
      </c>
      <c r="D6360" s="1">
        <v>45311</v>
      </c>
      <c r="E6360">
        <v>99238</v>
      </c>
      <c r="F6360">
        <v>97110</v>
      </c>
      <c r="G6360" t="s">
        <v>3377</v>
      </c>
      <c r="H6360" s="34">
        <v>28116</v>
      </c>
      <c r="I6360" s="7">
        <v>22212</v>
      </c>
      <c r="J6360" s="7">
        <v>13454.08</v>
      </c>
      <c r="K6360" s="7">
        <v>5204</v>
      </c>
      <c r="L6360" s="7">
        <v>3553.92</v>
      </c>
      <c r="M6360" s="5">
        <v>0.16</v>
      </c>
      <c r="N6360" t="s">
        <v>1138</v>
      </c>
      <c r="O6360" t="s">
        <v>27</v>
      </c>
      <c r="P6360" t="s">
        <v>55</v>
      </c>
      <c r="Q6360" t="s">
        <v>19</v>
      </c>
      <c r="R6360" t="s">
        <v>27</v>
      </c>
      <c r="S6360" t="s">
        <v>17</v>
      </c>
      <c r="T6360" t="s">
        <v>13310</v>
      </c>
      <c r="U6360" s="1">
        <v>45445</v>
      </c>
      <c r="V6360">
        <v>134</v>
      </c>
      <c r="W6360" t="str">
        <f t="shared" si="146"/>
        <v>120-149</v>
      </c>
    </row>
    <row r="6361" spans="1:23" x14ac:dyDescent="0.25">
      <c r="A6361" t="s">
        <v>6610</v>
      </c>
      <c r="B6361">
        <v>4270472623</v>
      </c>
      <c r="C6361">
        <v>9770474191</v>
      </c>
      <c r="D6361" s="1">
        <v>45830</v>
      </c>
      <c r="E6361">
        <v>99214</v>
      </c>
      <c r="F6361">
        <v>99205</v>
      </c>
      <c r="G6361" t="s">
        <v>3431</v>
      </c>
      <c r="H6361" s="34">
        <v>75706</v>
      </c>
      <c r="I6361" s="7">
        <v>64350</v>
      </c>
      <c r="J6361" s="7">
        <v>63063</v>
      </c>
      <c r="K6361" s="7">
        <v>0</v>
      </c>
      <c r="L6361" s="7">
        <v>1287</v>
      </c>
      <c r="M6361" s="5">
        <v>0.02</v>
      </c>
      <c r="N6361" t="s">
        <v>16</v>
      </c>
      <c r="O6361" t="s">
        <v>17</v>
      </c>
      <c r="P6361" t="s">
        <v>40</v>
      </c>
      <c r="Q6361" t="s">
        <v>32</v>
      </c>
      <c r="R6361" t="s">
        <v>21</v>
      </c>
      <c r="S6361" t="s">
        <v>21</v>
      </c>
      <c r="T6361" t="s">
        <v>13311</v>
      </c>
      <c r="U6361" s="1">
        <v>45994</v>
      </c>
      <c r="V6361">
        <v>164</v>
      </c>
      <c r="W6361" t="str">
        <f t="shared" si="146"/>
        <v>150-179</v>
      </c>
    </row>
    <row r="6362" spans="1:23" x14ac:dyDescent="0.25">
      <c r="A6362" t="s">
        <v>6611</v>
      </c>
      <c r="B6362">
        <v>8337863673</v>
      </c>
      <c r="C6362">
        <v>1298790373</v>
      </c>
      <c r="D6362" s="1">
        <v>45843</v>
      </c>
      <c r="E6362">
        <v>99221</v>
      </c>
      <c r="F6362">
        <v>99291</v>
      </c>
      <c r="G6362" t="s">
        <v>120</v>
      </c>
      <c r="H6362" s="34">
        <v>94146</v>
      </c>
      <c r="I6362" s="7">
        <v>61195</v>
      </c>
      <c r="J6362" s="7">
        <v>34093.599999999999</v>
      </c>
      <c r="K6362" s="7">
        <v>19758</v>
      </c>
      <c r="L6362" s="7">
        <v>7343.4</v>
      </c>
      <c r="M6362" s="5">
        <v>0.12</v>
      </c>
      <c r="N6362" t="s">
        <v>46</v>
      </c>
      <c r="O6362" t="s">
        <v>27</v>
      </c>
      <c r="P6362" t="s">
        <v>55</v>
      </c>
      <c r="Q6362" t="s">
        <v>32</v>
      </c>
      <c r="R6362" t="s">
        <v>27</v>
      </c>
      <c r="S6362" t="s">
        <v>17</v>
      </c>
      <c r="T6362" t="s">
        <v>13311</v>
      </c>
      <c r="U6362" s="1">
        <v>45878</v>
      </c>
      <c r="V6362">
        <v>35</v>
      </c>
      <c r="W6362" t="str">
        <f t="shared" si="146"/>
        <v>30-59</v>
      </c>
    </row>
    <row r="6363" spans="1:23" x14ac:dyDescent="0.25">
      <c r="A6363" t="s">
        <v>6612</v>
      </c>
      <c r="B6363">
        <v>4155529136</v>
      </c>
      <c r="C6363">
        <v>8448015346</v>
      </c>
      <c r="D6363" s="1">
        <v>45744</v>
      </c>
      <c r="E6363">
        <v>99231</v>
      </c>
      <c r="F6363">
        <v>99201</v>
      </c>
      <c r="G6363" t="s">
        <v>3716</v>
      </c>
      <c r="H6363" s="34">
        <v>71072</v>
      </c>
      <c r="I6363" s="7">
        <v>56858</v>
      </c>
      <c r="J6363" s="7">
        <v>32078.880000000001</v>
      </c>
      <c r="K6363" s="7">
        <v>16819</v>
      </c>
      <c r="L6363" s="7">
        <v>7960.12</v>
      </c>
      <c r="M6363" s="5">
        <v>0.14000000000000001</v>
      </c>
      <c r="N6363" t="s">
        <v>1135</v>
      </c>
      <c r="O6363" t="s">
        <v>27</v>
      </c>
      <c r="P6363" t="s">
        <v>3147</v>
      </c>
      <c r="Q6363" t="s">
        <v>19</v>
      </c>
      <c r="R6363" t="s">
        <v>27</v>
      </c>
      <c r="S6363" t="s">
        <v>21</v>
      </c>
      <c r="T6363" t="s">
        <v>13311</v>
      </c>
      <c r="U6363" s="1">
        <v>45845</v>
      </c>
      <c r="V6363">
        <v>101</v>
      </c>
      <c r="W6363" t="str">
        <f t="shared" si="146"/>
        <v>90-119</v>
      </c>
    </row>
    <row r="6364" spans="1:23" x14ac:dyDescent="0.25">
      <c r="A6364" t="s">
        <v>6613</v>
      </c>
      <c r="B6364">
        <v>5365249608</v>
      </c>
      <c r="C6364">
        <v>8930422010</v>
      </c>
      <c r="D6364" s="1">
        <v>45555</v>
      </c>
      <c r="E6364">
        <v>99231</v>
      </c>
      <c r="F6364">
        <v>97110</v>
      </c>
      <c r="G6364" t="s">
        <v>279</v>
      </c>
      <c r="H6364" s="34">
        <v>71346</v>
      </c>
      <c r="I6364" s="7">
        <v>58504</v>
      </c>
      <c r="J6364" s="7">
        <v>47973.279999999999</v>
      </c>
      <c r="K6364" s="7">
        <v>0</v>
      </c>
      <c r="L6364" s="7">
        <v>10530.72</v>
      </c>
      <c r="M6364" s="5">
        <v>0.18</v>
      </c>
      <c r="N6364" t="s">
        <v>3141</v>
      </c>
      <c r="O6364" t="s">
        <v>17</v>
      </c>
      <c r="P6364" t="s">
        <v>3149</v>
      </c>
      <c r="Q6364" t="s">
        <v>32</v>
      </c>
      <c r="R6364" t="s">
        <v>20</v>
      </c>
      <c r="S6364" t="s">
        <v>27</v>
      </c>
      <c r="T6364" t="s">
        <v>13311</v>
      </c>
      <c r="U6364" s="1">
        <v>45656</v>
      </c>
      <c r="V6364">
        <v>101</v>
      </c>
      <c r="W6364" t="str">
        <f t="shared" si="146"/>
        <v>90-119</v>
      </c>
    </row>
    <row r="6365" spans="1:23" x14ac:dyDescent="0.25">
      <c r="A6365" t="s">
        <v>6614</v>
      </c>
      <c r="B6365">
        <v>2488919404</v>
      </c>
      <c r="C6365">
        <v>1677855827</v>
      </c>
      <c r="D6365" s="1">
        <v>45555</v>
      </c>
      <c r="E6365">
        <v>99215</v>
      </c>
      <c r="F6365">
        <v>85025</v>
      </c>
      <c r="G6365" t="s">
        <v>3451</v>
      </c>
      <c r="H6365" s="34">
        <v>31332</v>
      </c>
      <c r="I6365" s="7">
        <v>26632</v>
      </c>
      <c r="J6365" s="7">
        <v>26099.360000000001</v>
      </c>
      <c r="K6365" s="7">
        <v>0</v>
      </c>
      <c r="L6365" s="7">
        <v>532.64</v>
      </c>
      <c r="M6365" s="5">
        <v>0.02</v>
      </c>
      <c r="N6365" t="s">
        <v>16</v>
      </c>
      <c r="O6365" t="s">
        <v>17</v>
      </c>
      <c r="P6365" t="s">
        <v>3147</v>
      </c>
      <c r="Q6365" t="s">
        <v>19</v>
      </c>
      <c r="R6365" t="s">
        <v>20</v>
      </c>
      <c r="S6365" t="s">
        <v>27</v>
      </c>
      <c r="T6365" t="s">
        <v>13311</v>
      </c>
      <c r="U6365" s="1">
        <v>45631</v>
      </c>
      <c r="V6365">
        <v>76</v>
      </c>
      <c r="W6365" t="str">
        <f t="shared" si="146"/>
        <v>60-89</v>
      </c>
    </row>
    <row r="6366" spans="1:23" x14ac:dyDescent="0.25">
      <c r="A6366" t="s">
        <v>6615</v>
      </c>
      <c r="B6366">
        <v>8931150775</v>
      </c>
      <c r="C6366">
        <v>3564506339</v>
      </c>
      <c r="D6366" s="1">
        <v>45852</v>
      </c>
      <c r="E6366">
        <v>99233</v>
      </c>
      <c r="F6366">
        <v>99205</v>
      </c>
      <c r="G6366" t="s">
        <v>3306</v>
      </c>
      <c r="H6366" s="34">
        <v>55790</v>
      </c>
      <c r="I6366" s="7">
        <v>36264</v>
      </c>
      <c r="J6366" s="7">
        <v>31912.32</v>
      </c>
      <c r="K6366" s="7">
        <v>0</v>
      </c>
      <c r="L6366" s="7">
        <v>4351.68</v>
      </c>
      <c r="M6366" s="5">
        <v>0.12</v>
      </c>
      <c r="N6366" t="s">
        <v>46</v>
      </c>
      <c r="O6366" t="s">
        <v>17</v>
      </c>
      <c r="P6366" t="s">
        <v>58</v>
      </c>
      <c r="Q6366" t="s">
        <v>19</v>
      </c>
      <c r="R6366" t="s">
        <v>43</v>
      </c>
      <c r="S6366" t="s">
        <v>17</v>
      </c>
      <c r="T6366" t="s">
        <v>13310</v>
      </c>
      <c r="U6366" s="1">
        <v>45931</v>
      </c>
      <c r="V6366">
        <v>79</v>
      </c>
      <c r="W6366" t="str">
        <f t="shared" si="146"/>
        <v>60-89</v>
      </c>
    </row>
    <row r="6367" spans="1:23" x14ac:dyDescent="0.25">
      <c r="A6367" t="s">
        <v>6616</v>
      </c>
      <c r="B6367">
        <v>1375293265</v>
      </c>
      <c r="C6367">
        <v>8987060223</v>
      </c>
      <c r="D6367" s="1">
        <v>45747</v>
      </c>
      <c r="E6367">
        <v>99238</v>
      </c>
      <c r="F6367">
        <v>99212</v>
      </c>
      <c r="G6367" t="s">
        <v>3400</v>
      </c>
      <c r="H6367" s="34">
        <v>22306</v>
      </c>
      <c r="I6367" s="7">
        <v>17845</v>
      </c>
      <c r="J6367" s="7">
        <v>13767.7</v>
      </c>
      <c r="K6367" s="7">
        <v>1579</v>
      </c>
      <c r="L6367" s="7">
        <v>2498.3000000000002</v>
      </c>
      <c r="M6367" s="5">
        <v>0.14000000000000001</v>
      </c>
      <c r="N6367" t="s">
        <v>1135</v>
      </c>
      <c r="O6367" t="s">
        <v>30</v>
      </c>
      <c r="P6367" t="s">
        <v>3149</v>
      </c>
      <c r="Q6367" t="s">
        <v>32</v>
      </c>
      <c r="R6367" t="s">
        <v>27</v>
      </c>
      <c r="S6367" t="s">
        <v>17</v>
      </c>
      <c r="T6367" t="s">
        <v>13310</v>
      </c>
      <c r="U6367" s="1">
        <v>45855</v>
      </c>
      <c r="V6367">
        <v>108</v>
      </c>
      <c r="W6367" t="str">
        <f t="shared" si="146"/>
        <v>90-119</v>
      </c>
    </row>
    <row r="6368" spans="1:23" x14ac:dyDescent="0.25">
      <c r="A6368" t="s">
        <v>6617</v>
      </c>
      <c r="B6368">
        <v>3550500373</v>
      </c>
      <c r="C6368">
        <v>2205635746</v>
      </c>
      <c r="D6368" s="1">
        <v>45396</v>
      </c>
      <c r="E6368">
        <v>99238</v>
      </c>
      <c r="F6368">
        <v>71046</v>
      </c>
      <c r="G6368" t="s">
        <v>296</v>
      </c>
      <c r="H6368" s="34">
        <v>40427</v>
      </c>
      <c r="I6368" s="7">
        <v>34363</v>
      </c>
      <c r="J6368" s="7">
        <v>24596.74</v>
      </c>
      <c r="K6368" s="7">
        <v>9079</v>
      </c>
      <c r="L6368" s="7">
        <v>687.26</v>
      </c>
      <c r="M6368" s="5">
        <v>0.02</v>
      </c>
      <c r="N6368" t="s">
        <v>16</v>
      </c>
      <c r="O6368" t="s">
        <v>27</v>
      </c>
      <c r="P6368" t="s">
        <v>3146</v>
      </c>
      <c r="Q6368" t="s">
        <v>32</v>
      </c>
      <c r="R6368" t="s">
        <v>21</v>
      </c>
      <c r="S6368" t="s">
        <v>27</v>
      </c>
      <c r="T6368" t="s">
        <v>13310</v>
      </c>
      <c r="U6368" s="1">
        <v>45565</v>
      </c>
      <c r="V6368">
        <v>169</v>
      </c>
      <c r="W6368" t="str">
        <f t="shared" si="146"/>
        <v>150-179</v>
      </c>
    </row>
    <row r="6369" spans="1:23" x14ac:dyDescent="0.25">
      <c r="A6369" t="s">
        <v>6618</v>
      </c>
      <c r="B6369">
        <v>2052130971</v>
      </c>
      <c r="C6369">
        <v>5020437125</v>
      </c>
      <c r="D6369" s="1">
        <v>45316</v>
      </c>
      <c r="E6369">
        <v>99231</v>
      </c>
      <c r="F6369">
        <v>81000</v>
      </c>
      <c r="G6369" t="s">
        <v>3232</v>
      </c>
      <c r="H6369" s="34">
        <v>93796</v>
      </c>
      <c r="I6369" s="7">
        <v>75037</v>
      </c>
      <c r="J6369" s="7">
        <v>64531.82</v>
      </c>
      <c r="K6369" s="7">
        <v>0</v>
      </c>
      <c r="L6369" s="7">
        <v>10505.18</v>
      </c>
      <c r="M6369" s="5">
        <v>0.14000000000000001</v>
      </c>
      <c r="N6369" t="s">
        <v>1135</v>
      </c>
      <c r="O6369" t="s">
        <v>17</v>
      </c>
      <c r="P6369" t="s">
        <v>55</v>
      </c>
      <c r="Q6369" t="s">
        <v>19</v>
      </c>
      <c r="R6369" t="s">
        <v>26</v>
      </c>
      <c r="S6369" t="s">
        <v>27</v>
      </c>
      <c r="T6369" t="s">
        <v>13312</v>
      </c>
      <c r="U6369" s="1">
        <v>45403</v>
      </c>
      <c r="V6369">
        <v>87</v>
      </c>
      <c r="W6369" t="str">
        <f t="shared" si="146"/>
        <v>60-89</v>
      </c>
    </row>
    <row r="6370" spans="1:23" x14ac:dyDescent="0.25">
      <c r="A6370" t="s">
        <v>6619</v>
      </c>
      <c r="B6370">
        <v>1384330337</v>
      </c>
      <c r="C6370">
        <v>3142900112</v>
      </c>
      <c r="D6370" s="1">
        <v>45305</v>
      </c>
      <c r="E6370">
        <v>99213</v>
      </c>
      <c r="F6370">
        <v>97110</v>
      </c>
      <c r="G6370" t="s">
        <v>3598</v>
      </c>
      <c r="H6370" s="34">
        <v>79535</v>
      </c>
      <c r="I6370" s="7">
        <v>63628</v>
      </c>
      <c r="J6370" s="7">
        <v>54720.08</v>
      </c>
      <c r="K6370" s="7">
        <v>0</v>
      </c>
      <c r="L6370" s="7">
        <v>8907.92</v>
      </c>
      <c r="M6370" s="5">
        <v>0.14000000000000001</v>
      </c>
      <c r="N6370" t="s">
        <v>1135</v>
      </c>
      <c r="O6370" t="s">
        <v>17</v>
      </c>
      <c r="P6370" t="s">
        <v>3150</v>
      </c>
      <c r="Q6370" t="s">
        <v>32</v>
      </c>
      <c r="R6370" t="s">
        <v>20</v>
      </c>
      <c r="S6370" t="s">
        <v>17</v>
      </c>
      <c r="T6370" t="s">
        <v>13310</v>
      </c>
      <c r="U6370" s="1">
        <v>45383</v>
      </c>
      <c r="V6370">
        <v>78</v>
      </c>
      <c r="W6370" t="str">
        <f t="shared" si="146"/>
        <v>60-89</v>
      </c>
    </row>
    <row r="6371" spans="1:23" x14ac:dyDescent="0.25">
      <c r="A6371" t="s">
        <v>6620</v>
      </c>
      <c r="B6371">
        <v>7048622382</v>
      </c>
      <c r="C6371">
        <v>4730786028</v>
      </c>
      <c r="D6371" s="1">
        <v>45363</v>
      </c>
      <c r="E6371">
        <v>99215</v>
      </c>
      <c r="F6371">
        <v>97110</v>
      </c>
      <c r="G6371" t="s">
        <v>3279</v>
      </c>
      <c r="H6371" s="34">
        <v>89312</v>
      </c>
      <c r="I6371" s="7">
        <v>75915</v>
      </c>
      <c r="J6371" s="7">
        <v>74396.7</v>
      </c>
      <c r="K6371" s="7">
        <v>0</v>
      </c>
      <c r="L6371" s="7">
        <v>1518.3</v>
      </c>
      <c r="M6371" s="5">
        <v>0.02</v>
      </c>
      <c r="N6371" t="s">
        <v>16</v>
      </c>
      <c r="O6371" t="s">
        <v>17</v>
      </c>
      <c r="P6371" t="s">
        <v>58</v>
      </c>
      <c r="Q6371" t="s">
        <v>19</v>
      </c>
      <c r="R6371" t="s">
        <v>27</v>
      </c>
      <c r="S6371" t="s">
        <v>17</v>
      </c>
      <c r="T6371" t="s">
        <v>13311</v>
      </c>
      <c r="U6371" s="1">
        <v>45416</v>
      </c>
      <c r="V6371">
        <v>53</v>
      </c>
      <c r="W6371" t="str">
        <f t="shared" si="146"/>
        <v>30-59</v>
      </c>
    </row>
    <row r="6372" spans="1:23" x14ac:dyDescent="0.25">
      <c r="A6372" t="s">
        <v>6621</v>
      </c>
      <c r="B6372">
        <v>5269715738</v>
      </c>
      <c r="C6372">
        <v>8011557321</v>
      </c>
      <c r="D6372" s="1">
        <v>45418</v>
      </c>
      <c r="E6372">
        <v>99215</v>
      </c>
      <c r="F6372">
        <v>97110</v>
      </c>
      <c r="G6372" t="s">
        <v>203</v>
      </c>
      <c r="H6372" s="34">
        <v>57019</v>
      </c>
      <c r="I6372" s="7">
        <v>48466</v>
      </c>
      <c r="J6372" s="7">
        <v>47496.68</v>
      </c>
      <c r="K6372" s="7">
        <v>0</v>
      </c>
      <c r="L6372" s="7">
        <v>969.32</v>
      </c>
      <c r="M6372" s="5">
        <v>0.02</v>
      </c>
      <c r="N6372" t="s">
        <v>16</v>
      </c>
      <c r="O6372" t="s">
        <v>17</v>
      </c>
      <c r="P6372" t="s">
        <v>3148</v>
      </c>
      <c r="Q6372" t="s">
        <v>19</v>
      </c>
      <c r="R6372" t="s">
        <v>20</v>
      </c>
      <c r="S6372" t="s">
        <v>27</v>
      </c>
      <c r="T6372" t="s">
        <v>13310</v>
      </c>
      <c r="U6372" s="1">
        <v>45524</v>
      </c>
      <c r="V6372">
        <v>106</v>
      </c>
      <c r="W6372" t="str">
        <f t="shared" si="146"/>
        <v>90-119</v>
      </c>
    </row>
    <row r="6373" spans="1:23" x14ac:dyDescent="0.25">
      <c r="A6373" t="s">
        <v>6622</v>
      </c>
      <c r="B6373">
        <v>1402695033</v>
      </c>
      <c r="C6373">
        <v>2416545450</v>
      </c>
      <c r="D6373" s="1">
        <v>45359</v>
      </c>
      <c r="E6373">
        <v>99232</v>
      </c>
      <c r="F6373">
        <v>97110</v>
      </c>
      <c r="G6373" t="s">
        <v>365</v>
      </c>
      <c r="H6373" s="34">
        <v>45806</v>
      </c>
      <c r="I6373" s="7">
        <v>32980</v>
      </c>
      <c r="J6373" s="7">
        <v>26741.599999999999</v>
      </c>
      <c r="K6373" s="7">
        <v>3600</v>
      </c>
      <c r="L6373" s="7">
        <v>2638.4</v>
      </c>
      <c r="M6373" s="5">
        <v>0.08</v>
      </c>
      <c r="N6373" t="s">
        <v>24</v>
      </c>
      <c r="O6373" t="s">
        <v>27</v>
      </c>
      <c r="P6373" t="s">
        <v>40</v>
      </c>
      <c r="Q6373" t="s">
        <v>19</v>
      </c>
      <c r="R6373" t="s">
        <v>38</v>
      </c>
      <c r="S6373" t="s">
        <v>27</v>
      </c>
      <c r="T6373" t="s">
        <v>13312</v>
      </c>
      <c r="U6373" s="1">
        <v>45515</v>
      </c>
      <c r="V6373">
        <v>156</v>
      </c>
      <c r="W6373" t="str">
        <f t="shared" si="146"/>
        <v>150-179</v>
      </c>
    </row>
    <row r="6374" spans="1:23" x14ac:dyDescent="0.25">
      <c r="A6374" t="s">
        <v>6623</v>
      </c>
      <c r="B6374">
        <v>4331810334</v>
      </c>
      <c r="C6374">
        <v>648853942</v>
      </c>
      <c r="D6374" s="1">
        <v>45885</v>
      </c>
      <c r="E6374">
        <v>99238</v>
      </c>
      <c r="F6374">
        <v>99211</v>
      </c>
      <c r="G6374" t="s">
        <v>69</v>
      </c>
      <c r="H6374" s="34">
        <v>48636</v>
      </c>
      <c r="I6374" s="7">
        <v>35018</v>
      </c>
      <c r="J6374" s="7">
        <v>32216.560000000001</v>
      </c>
      <c r="K6374" s="7">
        <v>0</v>
      </c>
      <c r="L6374" s="7">
        <v>2801.44</v>
      </c>
      <c r="M6374" s="5">
        <v>0.08</v>
      </c>
      <c r="N6374" t="s">
        <v>24</v>
      </c>
      <c r="O6374" t="s">
        <v>17</v>
      </c>
      <c r="P6374" t="s">
        <v>58</v>
      </c>
      <c r="Q6374" t="s">
        <v>19</v>
      </c>
      <c r="R6374" t="s">
        <v>43</v>
      </c>
      <c r="S6374" t="s">
        <v>17</v>
      </c>
      <c r="T6374" t="s">
        <v>13312</v>
      </c>
      <c r="U6374" s="1">
        <v>45943</v>
      </c>
      <c r="V6374">
        <v>58</v>
      </c>
      <c r="W6374" t="str">
        <f t="shared" si="146"/>
        <v>30-59</v>
      </c>
    </row>
    <row r="6375" spans="1:23" x14ac:dyDescent="0.25">
      <c r="A6375" t="s">
        <v>6624</v>
      </c>
      <c r="B6375">
        <v>1087760262</v>
      </c>
      <c r="C6375">
        <v>7811746189</v>
      </c>
      <c r="D6375" s="1">
        <v>45343</v>
      </c>
      <c r="E6375">
        <v>99214</v>
      </c>
      <c r="F6375">
        <v>99214</v>
      </c>
      <c r="G6375" t="s">
        <v>106</v>
      </c>
      <c r="H6375" s="34">
        <v>70869</v>
      </c>
      <c r="I6375" s="7">
        <v>55987</v>
      </c>
      <c r="J6375" s="7">
        <v>35883.08</v>
      </c>
      <c r="K6375" s="7">
        <v>11146</v>
      </c>
      <c r="L6375" s="7">
        <v>8957.92</v>
      </c>
      <c r="M6375" s="5">
        <v>0.16</v>
      </c>
      <c r="N6375" t="s">
        <v>1138</v>
      </c>
      <c r="O6375" t="s">
        <v>27</v>
      </c>
      <c r="P6375" t="s">
        <v>58</v>
      </c>
      <c r="Q6375" t="s">
        <v>19</v>
      </c>
      <c r="R6375" t="s">
        <v>20</v>
      </c>
      <c r="S6375" t="s">
        <v>17</v>
      </c>
      <c r="T6375" t="s">
        <v>13311</v>
      </c>
      <c r="U6375" s="1">
        <v>45522</v>
      </c>
      <c r="V6375">
        <v>179</v>
      </c>
      <c r="W6375" t="str">
        <f t="shared" si="146"/>
        <v>150-179</v>
      </c>
    </row>
    <row r="6376" spans="1:23" x14ac:dyDescent="0.25">
      <c r="A6376" t="s">
        <v>6625</v>
      </c>
      <c r="B6376">
        <v>2342190802</v>
      </c>
      <c r="C6376">
        <v>3165442062</v>
      </c>
      <c r="D6376" s="1">
        <v>45675</v>
      </c>
      <c r="E6376">
        <v>99232</v>
      </c>
      <c r="F6376">
        <v>93000</v>
      </c>
      <c r="G6376" t="s">
        <v>3335</v>
      </c>
      <c r="H6376" s="34">
        <v>81887</v>
      </c>
      <c r="I6376" s="7">
        <v>64691</v>
      </c>
      <c r="J6376" s="7">
        <v>48063.44</v>
      </c>
      <c r="K6376" s="7">
        <v>6277</v>
      </c>
      <c r="L6376" s="7">
        <v>10350.56</v>
      </c>
      <c r="M6376" s="5">
        <v>0.16</v>
      </c>
      <c r="N6376" t="s">
        <v>1138</v>
      </c>
      <c r="O6376" t="s">
        <v>30</v>
      </c>
      <c r="P6376" t="s">
        <v>40</v>
      </c>
      <c r="Q6376" t="s">
        <v>19</v>
      </c>
      <c r="R6376" t="s">
        <v>43</v>
      </c>
      <c r="S6376" t="s">
        <v>21</v>
      </c>
      <c r="T6376" t="s">
        <v>13311</v>
      </c>
      <c r="U6376" s="1">
        <v>45724</v>
      </c>
      <c r="V6376">
        <v>49</v>
      </c>
      <c r="W6376" t="str">
        <f t="shared" si="146"/>
        <v>30-59</v>
      </c>
    </row>
    <row r="6377" spans="1:23" x14ac:dyDescent="0.25">
      <c r="A6377" t="s">
        <v>6626</v>
      </c>
      <c r="B6377">
        <v>6842849050</v>
      </c>
      <c r="C6377">
        <v>4445587622</v>
      </c>
      <c r="D6377" s="1">
        <v>45954</v>
      </c>
      <c r="E6377">
        <v>99238</v>
      </c>
      <c r="F6377">
        <v>99281</v>
      </c>
      <c r="G6377" t="s">
        <v>3312</v>
      </c>
      <c r="H6377" s="34">
        <v>91468</v>
      </c>
      <c r="I6377" s="7">
        <v>65857</v>
      </c>
      <c r="J6377" s="7">
        <v>60588.44</v>
      </c>
      <c r="K6377" s="7">
        <v>0</v>
      </c>
      <c r="L6377" s="7">
        <v>5268.56</v>
      </c>
      <c r="M6377" s="5">
        <v>0.08</v>
      </c>
      <c r="N6377" t="s">
        <v>24</v>
      </c>
      <c r="O6377" t="s">
        <v>17</v>
      </c>
      <c r="P6377" t="s">
        <v>31</v>
      </c>
      <c r="Q6377" t="s">
        <v>32</v>
      </c>
      <c r="R6377" t="s">
        <v>43</v>
      </c>
      <c r="S6377" t="s">
        <v>21</v>
      </c>
      <c r="T6377" t="s">
        <v>13311</v>
      </c>
      <c r="U6377" s="1">
        <v>45993</v>
      </c>
      <c r="V6377">
        <v>39</v>
      </c>
      <c r="W6377" t="str">
        <f t="shared" si="146"/>
        <v>30-59</v>
      </c>
    </row>
    <row r="6378" spans="1:23" x14ac:dyDescent="0.25">
      <c r="A6378" t="s">
        <v>6627</v>
      </c>
      <c r="B6378">
        <v>7040370932</v>
      </c>
      <c r="C6378">
        <v>3822961141</v>
      </c>
      <c r="D6378" s="1">
        <v>45576</v>
      </c>
      <c r="E6378">
        <v>99232</v>
      </c>
      <c r="F6378">
        <v>99281</v>
      </c>
      <c r="G6378" t="s">
        <v>3286</v>
      </c>
      <c r="H6378" s="34">
        <v>63764</v>
      </c>
      <c r="I6378" s="7">
        <v>47823</v>
      </c>
      <c r="J6378" s="7">
        <v>36188.550000000003</v>
      </c>
      <c r="K6378" s="7">
        <v>4461</v>
      </c>
      <c r="L6378" s="7">
        <v>7173.45</v>
      </c>
      <c r="M6378" s="5">
        <v>0.15</v>
      </c>
      <c r="N6378" t="s">
        <v>1139</v>
      </c>
      <c r="O6378" t="s">
        <v>30</v>
      </c>
      <c r="P6378" t="s">
        <v>31</v>
      </c>
      <c r="Q6378" t="s">
        <v>32</v>
      </c>
      <c r="R6378" t="s">
        <v>21</v>
      </c>
      <c r="S6378" t="s">
        <v>27</v>
      </c>
      <c r="T6378" t="s">
        <v>13312</v>
      </c>
      <c r="U6378" s="1">
        <v>45672</v>
      </c>
      <c r="V6378">
        <v>96</v>
      </c>
      <c r="W6378" t="str">
        <f t="shared" si="146"/>
        <v>90-119</v>
      </c>
    </row>
    <row r="6379" spans="1:23" x14ac:dyDescent="0.25">
      <c r="A6379" t="s">
        <v>6628</v>
      </c>
      <c r="B6379">
        <v>7114072653</v>
      </c>
      <c r="C6379">
        <v>2432645549</v>
      </c>
      <c r="D6379" s="1">
        <v>45525</v>
      </c>
      <c r="E6379">
        <v>99215</v>
      </c>
      <c r="F6379">
        <v>80053</v>
      </c>
      <c r="G6379" t="s">
        <v>3276</v>
      </c>
      <c r="H6379" s="34">
        <v>60248</v>
      </c>
      <c r="I6379" s="7">
        <v>47596</v>
      </c>
      <c r="J6379" s="7">
        <v>39980.639999999999</v>
      </c>
      <c r="K6379" s="7">
        <v>0</v>
      </c>
      <c r="L6379" s="7">
        <v>7615.36</v>
      </c>
      <c r="M6379" s="5">
        <v>0.16</v>
      </c>
      <c r="N6379" t="s">
        <v>1138</v>
      </c>
      <c r="O6379" t="s">
        <v>17</v>
      </c>
      <c r="P6379" t="s">
        <v>3150</v>
      </c>
      <c r="Q6379" t="s">
        <v>19</v>
      </c>
      <c r="R6379" t="s">
        <v>21</v>
      </c>
      <c r="S6379" t="s">
        <v>17</v>
      </c>
      <c r="T6379" t="s">
        <v>13311</v>
      </c>
      <c r="U6379" s="1">
        <v>45588</v>
      </c>
      <c r="V6379">
        <v>63</v>
      </c>
      <c r="W6379" t="str">
        <f t="shared" si="146"/>
        <v>60-89</v>
      </c>
    </row>
    <row r="6380" spans="1:23" x14ac:dyDescent="0.25">
      <c r="A6380" t="s">
        <v>6629</v>
      </c>
      <c r="B6380">
        <v>6324422014</v>
      </c>
      <c r="C6380">
        <v>8551721863</v>
      </c>
      <c r="D6380" s="1">
        <v>45927</v>
      </c>
      <c r="E6380">
        <v>99213</v>
      </c>
      <c r="F6380">
        <v>99285</v>
      </c>
      <c r="G6380" t="s">
        <v>61</v>
      </c>
      <c r="H6380" s="34">
        <v>61179</v>
      </c>
      <c r="I6380" s="7">
        <v>45884</v>
      </c>
      <c r="J6380" s="7">
        <v>34569.4</v>
      </c>
      <c r="K6380" s="7">
        <v>4432</v>
      </c>
      <c r="L6380" s="7">
        <v>6882.6</v>
      </c>
      <c r="M6380" s="5">
        <v>0.15</v>
      </c>
      <c r="N6380" t="s">
        <v>1139</v>
      </c>
      <c r="O6380" t="s">
        <v>30</v>
      </c>
      <c r="P6380" t="s">
        <v>3148</v>
      </c>
      <c r="Q6380" t="s">
        <v>19</v>
      </c>
      <c r="R6380" t="s">
        <v>21</v>
      </c>
      <c r="S6380" t="s">
        <v>27</v>
      </c>
      <c r="T6380" t="s">
        <v>13311</v>
      </c>
      <c r="U6380" s="1">
        <v>46032</v>
      </c>
      <c r="V6380">
        <v>105</v>
      </c>
      <c r="W6380" t="str">
        <f t="shared" si="146"/>
        <v>90-119</v>
      </c>
    </row>
    <row r="6381" spans="1:23" x14ac:dyDescent="0.25">
      <c r="A6381" t="s">
        <v>6630</v>
      </c>
      <c r="B6381">
        <v>1342548858</v>
      </c>
      <c r="C6381">
        <v>4445456541</v>
      </c>
      <c r="D6381" s="1">
        <v>45624</v>
      </c>
      <c r="E6381">
        <v>99233</v>
      </c>
      <c r="F6381">
        <v>90834</v>
      </c>
      <c r="G6381" t="s">
        <v>69</v>
      </c>
      <c r="H6381" s="34">
        <v>81084</v>
      </c>
      <c r="I6381" s="7">
        <v>60813</v>
      </c>
      <c r="J6381" s="7">
        <v>38871.050000000003</v>
      </c>
      <c r="K6381" s="7">
        <v>12820</v>
      </c>
      <c r="L6381" s="7">
        <v>9121.9500000000007</v>
      </c>
      <c r="M6381" s="5">
        <v>0.15</v>
      </c>
      <c r="N6381" t="s">
        <v>1139</v>
      </c>
      <c r="O6381" t="s">
        <v>27</v>
      </c>
      <c r="P6381" t="s">
        <v>3150</v>
      </c>
      <c r="Q6381" t="s">
        <v>19</v>
      </c>
      <c r="R6381" t="s">
        <v>26</v>
      </c>
      <c r="S6381" t="s">
        <v>21</v>
      </c>
      <c r="T6381" t="s">
        <v>13310</v>
      </c>
      <c r="U6381" s="1">
        <v>45718</v>
      </c>
      <c r="V6381">
        <v>94</v>
      </c>
      <c r="W6381" t="str">
        <f t="shared" si="146"/>
        <v>90-119</v>
      </c>
    </row>
    <row r="6382" spans="1:23" x14ac:dyDescent="0.25">
      <c r="A6382" t="s">
        <v>6631</v>
      </c>
      <c r="B6382">
        <v>2113479470</v>
      </c>
      <c r="C6382">
        <v>1253236403</v>
      </c>
      <c r="D6382" s="1">
        <v>45615</v>
      </c>
      <c r="E6382">
        <v>99222</v>
      </c>
      <c r="F6382">
        <v>99205</v>
      </c>
      <c r="G6382" t="s">
        <v>3570</v>
      </c>
      <c r="H6382" s="34">
        <v>80699</v>
      </c>
      <c r="I6382" s="7">
        <v>58103</v>
      </c>
      <c r="J6382" s="7">
        <v>53454.76</v>
      </c>
      <c r="K6382" s="7">
        <v>0</v>
      </c>
      <c r="L6382" s="7">
        <v>4648.24</v>
      </c>
      <c r="M6382" s="5">
        <v>0.08</v>
      </c>
      <c r="N6382" t="s">
        <v>24</v>
      </c>
      <c r="O6382" t="s">
        <v>17</v>
      </c>
      <c r="P6382" t="s">
        <v>3147</v>
      </c>
      <c r="Q6382" t="s">
        <v>32</v>
      </c>
      <c r="R6382" t="s">
        <v>26</v>
      </c>
      <c r="S6382" t="s">
        <v>21</v>
      </c>
      <c r="T6382" t="s">
        <v>13310</v>
      </c>
      <c r="U6382" s="1">
        <v>45775</v>
      </c>
      <c r="V6382">
        <v>160</v>
      </c>
      <c r="W6382" t="str">
        <f t="shared" si="146"/>
        <v>150-179</v>
      </c>
    </row>
    <row r="6383" spans="1:23" x14ac:dyDescent="0.25">
      <c r="A6383" t="s">
        <v>6632</v>
      </c>
      <c r="B6383">
        <v>134766657</v>
      </c>
      <c r="C6383">
        <v>6356787116</v>
      </c>
      <c r="D6383" s="1">
        <v>45690</v>
      </c>
      <c r="E6383">
        <v>99231</v>
      </c>
      <c r="F6383">
        <v>99204</v>
      </c>
      <c r="G6383" t="s">
        <v>3265</v>
      </c>
      <c r="H6383" s="34">
        <v>75395</v>
      </c>
      <c r="I6383" s="7">
        <v>49007</v>
      </c>
      <c r="J6383" s="7">
        <v>43126.16</v>
      </c>
      <c r="K6383" s="7">
        <v>0</v>
      </c>
      <c r="L6383" s="7">
        <v>5880.84</v>
      </c>
      <c r="M6383" s="5">
        <v>0.12</v>
      </c>
      <c r="N6383" t="s">
        <v>46</v>
      </c>
      <c r="O6383" t="s">
        <v>17</v>
      </c>
      <c r="P6383" t="s">
        <v>3147</v>
      </c>
      <c r="Q6383" t="s">
        <v>19</v>
      </c>
      <c r="R6383" t="s">
        <v>38</v>
      </c>
      <c r="S6383" t="s">
        <v>21</v>
      </c>
      <c r="T6383" t="s">
        <v>13311</v>
      </c>
      <c r="U6383" s="1">
        <v>45749</v>
      </c>
      <c r="V6383">
        <v>59</v>
      </c>
      <c r="W6383" t="str">
        <f t="shared" si="146"/>
        <v>30-59</v>
      </c>
    </row>
    <row r="6384" spans="1:23" x14ac:dyDescent="0.25">
      <c r="A6384" t="s">
        <v>6633</v>
      </c>
      <c r="B6384">
        <v>4381495746</v>
      </c>
      <c r="C6384">
        <v>1168286928</v>
      </c>
      <c r="D6384" s="1">
        <v>45711</v>
      </c>
      <c r="E6384">
        <v>99238</v>
      </c>
      <c r="F6384">
        <v>81000</v>
      </c>
      <c r="G6384" t="s">
        <v>3754</v>
      </c>
      <c r="H6384" s="34">
        <v>56163</v>
      </c>
      <c r="I6384" s="7">
        <v>42122</v>
      </c>
      <c r="J6384" s="7">
        <v>35803.699999999997</v>
      </c>
      <c r="K6384" s="7">
        <v>0</v>
      </c>
      <c r="L6384" s="7">
        <v>6318.3</v>
      </c>
      <c r="M6384" s="5">
        <v>0.15</v>
      </c>
      <c r="N6384" t="s">
        <v>1139</v>
      </c>
      <c r="O6384" t="s">
        <v>17</v>
      </c>
      <c r="P6384" t="s">
        <v>40</v>
      </c>
      <c r="Q6384" t="s">
        <v>32</v>
      </c>
      <c r="R6384" t="s">
        <v>20</v>
      </c>
      <c r="S6384" t="s">
        <v>21</v>
      </c>
      <c r="T6384" t="s">
        <v>13311</v>
      </c>
      <c r="U6384" s="1">
        <v>45869</v>
      </c>
      <c r="V6384">
        <v>158</v>
      </c>
      <c r="W6384" t="str">
        <f t="shared" si="146"/>
        <v>150-179</v>
      </c>
    </row>
    <row r="6385" spans="1:23" x14ac:dyDescent="0.25">
      <c r="A6385" t="s">
        <v>6634</v>
      </c>
      <c r="B6385">
        <v>6581584084</v>
      </c>
      <c r="C6385">
        <v>5234637497</v>
      </c>
      <c r="D6385" s="1">
        <v>45856</v>
      </c>
      <c r="E6385">
        <v>99214</v>
      </c>
      <c r="F6385">
        <v>99284</v>
      </c>
      <c r="G6385" t="s">
        <v>3394</v>
      </c>
      <c r="H6385" s="34">
        <v>13293</v>
      </c>
      <c r="I6385" s="7">
        <v>10634</v>
      </c>
      <c r="J6385" s="7">
        <v>7811.24</v>
      </c>
      <c r="K6385" s="7">
        <v>1334</v>
      </c>
      <c r="L6385" s="7">
        <v>1488.76</v>
      </c>
      <c r="M6385" s="5">
        <v>0.14000000000000001</v>
      </c>
      <c r="N6385" t="s">
        <v>1135</v>
      </c>
      <c r="O6385" t="s">
        <v>30</v>
      </c>
      <c r="P6385" t="s">
        <v>40</v>
      </c>
      <c r="Q6385" t="s">
        <v>19</v>
      </c>
      <c r="R6385" t="s">
        <v>43</v>
      </c>
      <c r="S6385" t="s">
        <v>21</v>
      </c>
      <c r="T6385" t="s">
        <v>13311</v>
      </c>
      <c r="U6385" s="1">
        <v>45949</v>
      </c>
      <c r="V6385">
        <v>93</v>
      </c>
      <c r="W6385" t="str">
        <f t="shared" si="146"/>
        <v>90-119</v>
      </c>
    </row>
    <row r="6386" spans="1:23" x14ac:dyDescent="0.25">
      <c r="A6386" t="s">
        <v>6635</v>
      </c>
      <c r="B6386">
        <v>8583570187</v>
      </c>
      <c r="C6386">
        <v>865226450</v>
      </c>
      <c r="D6386" s="1">
        <v>45778</v>
      </c>
      <c r="E6386">
        <v>99238</v>
      </c>
      <c r="F6386">
        <v>99283</v>
      </c>
      <c r="G6386" t="s">
        <v>307</v>
      </c>
      <c r="H6386" s="34">
        <v>40930</v>
      </c>
      <c r="I6386" s="7">
        <v>32335</v>
      </c>
      <c r="J6386" s="7">
        <v>23607.4</v>
      </c>
      <c r="K6386" s="7">
        <v>3554</v>
      </c>
      <c r="L6386" s="7">
        <v>5173.6000000000004</v>
      </c>
      <c r="M6386" s="5">
        <v>0.16</v>
      </c>
      <c r="N6386" t="s">
        <v>1138</v>
      </c>
      <c r="O6386" t="s">
        <v>30</v>
      </c>
      <c r="P6386" t="s">
        <v>35</v>
      </c>
      <c r="Q6386" t="s">
        <v>32</v>
      </c>
      <c r="R6386" t="s">
        <v>21</v>
      </c>
      <c r="S6386" t="s">
        <v>21</v>
      </c>
      <c r="T6386" t="s">
        <v>13311</v>
      </c>
      <c r="U6386" s="1">
        <v>45856</v>
      </c>
      <c r="V6386">
        <v>78</v>
      </c>
      <c r="W6386" t="str">
        <f t="shared" si="146"/>
        <v>60-89</v>
      </c>
    </row>
    <row r="6387" spans="1:23" x14ac:dyDescent="0.25">
      <c r="A6387" t="s">
        <v>6636</v>
      </c>
      <c r="B6387">
        <v>9416609454</v>
      </c>
      <c r="C6387">
        <v>961404480</v>
      </c>
      <c r="D6387" s="1">
        <v>45793</v>
      </c>
      <c r="E6387">
        <v>99214</v>
      </c>
      <c r="F6387">
        <v>99212</v>
      </c>
      <c r="G6387" t="s">
        <v>415</v>
      </c>
      <c r="H6387" s="34">
        <v>80165</v>
      </c>
      <c r="I6387" s="7">
        <v>64132</v>
      </c>
      <c r="J6387" s="7">
        <v>38502.519999999997</v>
      </c>
      <c r="K6387" s="7">
        <v>16651</v>
      </c>
      <c r="L6387" s="7">
        <v>8978.48</v>
      </c>
      <c r="M6387" s="5">
        <v>0.14000000000000001</v>
      </c>
      <c r="N6387" t="s">
        <v>1135</v>
      </c>
      <c r="O6387" t="s">
        <v>27</v>
      </c>
      <c r="P6387" t="s">
        <v>3148</v>
      </c>
      <c r="Q6387" t="s">
        <v>19</v>
      </c>
      <c r="R6387" t="s">
        <v>27</v>
      </c>
      <c r="S6387" t="s">
        <v>27</v>
      </c>
      <c r="T6387" t="s">
        <v>13311</v>
      </c>
      <c r="U6387" s="1">
        <v>45830</v>
      </c>
      <c r="V6387">
        <v>37</v>
      </c>
      <c r="W6387" t="str">
        <f t="shared" si="146"/>
        <v>30-59</v>
      </c>
    </row>
    <row r="6388" spans="1:23" x14ac:dyDescent="0.25">
      <c r="A6388" t="s">
        <v>6637</v>
      </c>
      <c r="B6388">
        <v>5363824424</v>
      </c>
      <c r="C6388">
        <v>1490158019</v>
      </c>
      <c r="D6388" s="1">
        <v>45838</v>
      </c>
      <c r="E6388">
        <v>99215</v>
      </c>
      <c r="F6388">
        <v>71046</v>
      </c>
      <c r="G6388" t="s">
        <v>37</v>
      </c>
      <c r="H6388" s="34">
        <v>30717</v>
      </c>
      <c r="I6388" s="7">
        <v>19966</v>
      </c>
      <c r="J6388" s="7">
        <v>14478.08</v>
      </c>
      <c r="K6388" s="7">
        <v>3092</v>
      </c>
      <c r="L6388" s="7">
        <v>2395.92</v>
      </c>
      <c r="M6388" s="5">
        <v>0.12</v>
      </c>
      <c r="N6388" t="s">
        <v>46</v>
      </c>
      <c r="O6388" t="s">
        <v>30</v>
      </c>
      <c r="P6388" t="s">
        <v>3147</v>
      </c>
      <c r="Q6388" t="s">
        <v>19</v>
      </c>
      <c r="R6388" t="s">
        <v>20</v>
      </c>
      <c r="S6388" t="s">
        <v>27</v>
      </c>
      <c r="T6388" t="s">
        <v>13312</v>
      </c>
      <c r="U6388" s="1">
        <v>45996</v>
      </c>
      <c r="V6388">
        <v>158</v>
      </c>
      <c r="W6388" t="str">
        <f t="shared" si="146"/>
        <v>150-179</v>
      </c>
    </row>
    <row r="6389" spans="1:23" x14ac:dyDescent="0.25">
      <c r="A6389" t="s">
        <v>6638</v>
      </c>
      <c r="B6389">
        <v>5466116230</v>
      </c>
      <c r="C6389">
        <v>3939087822</v>
      </c>
      <c r="D6389" s="1">
        <v>45821</v>
      </c>
      <c r="E6389">
        <v>99215</v>
      </c>
      <c r="F6389">
        <v>99281</v>
      </c>
      <c r="G6389" t="s">
        <v>104</v>
      </c>
      <c r="H6389" s="34">
        <v>92570</v>
      </c>
      <c r="I6389" s="7">
        <v>74056</v>
      </c>
      <c r="J6389" s="7">
        <v>63688.160000000003</v>
      </c>
      <c r="K6389" s="7">
        <v>0</v>
      </c>
      <c r="L6389" s="7">
        <v>10367.84</v>
      </c>
      <c r="M6389" s="5">
        <v>0.14000000000000001</v>
      </c>
      <c r="N6389" t="s">
        <v>1135</v>
      </c>
      <c r="O6389" t="s">
        <v>17</v>
      </c>
      <c r="P6389" t="s">
        <v>3150</v>
      </c>
      <c r="Q6389" t="s">
        <v>32</v>
      </c>
      <c r="R6389" t="s">
        <v>20</v>
      </c>
      <c r="S6389" t="s">
        <v>21</v>
      </c>
      <c r="T6389" t="s">
        <v>13312</v>
      </c>
      <c r="U6389" s="1">
        <v>45952</v>
      </c>
      <c r="V6389">
        <v>131</v>
      </c>
      <c r="W6389" t="str">
        <f t="shared" si="146"/>
        <v>120-149</v>
      </c>
    </row>
    <row r="6390" spans="1:23" x14ac:dyDescent="0.25">
      <c r="A6390" t="s">
        <v>6639</v>
      </c>
      <c r="B6390">
        <v>3258063067</v>
      </c>
      <c r="C6390">
        <v>3892999372</v>
      </c>
      <c r="D6390" s="1">
        <v>45651</v>
      </c>
      <c r="E6390">
        <v>99238</v>
      </c>
      <c r="F6390">
        <v>99214</v>
      </c>
      <c r="G6390" t="s">
        <v>65</v>
      </c>
      <c r="H6390" s="34">
        <v>63627</v>
      </c>
      <c r="I6390" s="7">
        <v>45811</v>
      </c>
      <c r="J6390" s="7">
        <v>36643.120000000003</v>
      </c>
      <c r="K6390" s="7">
        <v>5503</v>
      </c>
      <c r="L6390" s="7">
        <v>3664.88</v>
      </c>
      <c r="M6390" s="5">
        <v>0.08</v>
      </c>
      <c r="N6390" t="s">
        <v>24</v>
      </c>
      <c r="O6390" t="s">
        <v>30</v>
      </c>
      <c r="P6390" t="s">
        <v>25</v>
      </c>
      <c r="Q6390" t="s">
        <v>32</v>
      </c>
      <c r="R6390" t="s">
        <v>20</v>
      </c>
      <c r="S6390" t="s">
        <v>17</v>
      </c>
      <c r="T6390" t="s">
        <v>13312</v>
      </c>
      <c r="U6390" s="1">
        <v>45793</v>
      </c>
      <c r="V6390">
        <v>142</v>
      </c>
      <c r="W6390" t="str">
        <f t="shared" si="146"/>
        <v>120-149</v>
      </c>
    </row>
    <row r="6391" spans="1:23" x14ac:dyDescent="0.25">
      <c r="A6391" t="s">
        <v>6640</v>
      </c>
      <c r="B6391">
        <v>5214310213</v>
      </c>
      <c r="C6391">
        <v>2661050415</v>
      </c>
      <c r="D6391" s="1">
        <v>45804</v>
      </c>
      <c r="E6391">
        <v>99214</v>
      </c>
      <c r="F6391">
        <v>99285</v>
      </c>
      <c r="G6391" t="s">
        <v>34</v>
      </c>
      <c r="H6391" s="34">
        <v>84961</v>
      </c>
      <c r="I6391" s="7">
        <v>67969</v>
      </c>
      <c r="J6391" s="7">
        <v>58453.34</v>
      </c>
      <c r="K6391" s="7">
        <v>0</v>
      </c>
      <c r="L6391" s="7">
        <v>9515.66</v>
      </c>
      <c r="M6391" s="5">
        <v>0.14000000000000001</v>
      </c>
      <c r="N6391" t="s">
        <v>1135</v>
      </c>
      <c r="O6391" t="s">
        <v>17</v>
      </c>
      <c r="P6391" t="s">
        <v>31</v>
      </c>
      <c r="Q6391" t="s">
        <v>19</v>
      </c>
      <c r="R6391" t="s">
        <v>27</v>
      </c>
      <c r="S6391" t="s">
        <v>17</v>
      </c>
      <c r="T6391" t="s">
        <v>13310</v>
      </c>
      <c r="U6391" s="1">
        <v>45859</v>
      </c>
      <c r="V6391">
        <v>55</v>
      </c>
      <c r="W6391" t="str">
        <f t="shared" si="146"/>
        <v>30-59</v>
      </c>
    </row>
    <row r="6392" spans="1:23" x14ac:dyDescent="0.25">
      <c r="A6392" t="s">
        <v>6641</v>
      </c>
      <c r="B6392">
        <v>1369871413</v>
      </c>
      <c r="C6392">
        <v>4499377075</v>
      </c>
      <c r="D6392" s="1">
        <v>45390</v>
      </c>
      <c r="E6392">
        <v>99233</v>
      </c>
      <c r="F6392">
        <v>99203</v>
      </c>
      <c r="G6392" t="s">
        <v>3438</v>
      </c>
      <c r="H6392" s="34">
        <v>74595</v>
      </c>
      <c r="I6392" s="7">
        <v>58930</v>
      </c>
      <c r="J6392" s="7">
        <v>27076.2</v>
      </c>
      <c r="K6392" s="7">
        <v>22425</v>
      </c>
      <c r="L6392" s="7">
        <v>9428.7999999999993</v>
      </c>
      <c r="M6392" s="5">
        <v>0.16</v>
      </c>
      <c r="N6392" t="s">
        <v>1138</v>
      </c>
      <c r="O6392" t="s">
        <v>27</v>
      </c>
      <c r="P6392" t="s">
        <v>55</v>
      </c>
      <c r="Q6392" t="s">
        <v>32</v>
      </c>
      <c r="R6392" t="s">
        <v>21</v>
      </c>
      <c r="S6392" t="s">
        <v>21</v>
      </c>
      <c r="T6392" t="s">
        <v>13311</v>
      </c>
      <c r="U6392" s="1">
        <v>45502</v>
      </c>
      <c r="V6392">
        <v>112</v>
      </c>
      <c r="W6392" t="str">
        <f t="shared" si="146"/>
        <v>90-119</v>
      </c>
    </row>
    <row r="6393" spans="1:23" x14ac:dyDescent="0.25">
      <c r="A6393" t="s">
        <v>6642</v>
      </c>
      <c r="B6393">
        <v>8364526056</v>
      </c>
      <c r="C6393">
        <v>1708939819</v>
      </c>
      <c r="D6393" s="1">
        <v>45537</v>
      </c>
      <c r="E6393">
        <v>99215</v>
      </c>
      <c r="F6393">
        <v>99282</v>
      </c>
      <c r="G6393" t="s">
        <v>296</v>
      </c>
      <c r="H6393" s="34">
        <v>72234</v>
      </c>
      <c r="I6393" s="7">
        <v>56343</v>
      </c>
      <c r="J6393" s="7">
        <v>25458.400000000001</v>
      </c>
      <c r="K6393" s="7">
        <v>19616</v>
      </c>
      <c r="L6393" s="7">
        <v>11268.6</v>
      </c>
      <c r="M6393" s="5">
        <v>0.2</v>
      </c>
      <c r="N6393" t="s">
        <v>3140</v>
      </c>
      <c r="O6393" t="s">
        <v>27</v>
      </c>
      <c r="P6393" t="s">
        <v>3150</v>
      </c>
      <c r="Q6393" t="s">
        <v>19</v>
      </c>
      <c r="R6393" t="s">
        <v>21</v>
      </c>
      <c r="S6393" t="s">
        <v>21</v>
      </c>
      <c r="T6393" t="s">
        <v>13312</v>
      </c>
      <c r="U6393" s="1">
        <v>45696</v>
      </c>
      <c r="V6393">
        <v>159</v>
      </c>
      <c r="W6393" t="str">
        <f t="shared" si="146"/>
        <v>150-179</v>
      </c>
    </row>
    <row r="6394" spans="1:23" x14ac:dyDescent="0.25">
      <c r="A6394" t="s">
        <v>6643</v>
      </c>
      <c r="B6394">
        <v>1995411636</v>
      </c>
      <c r="C6394">
        <v>2828885647</v>
      </c>
      <c r="D6394" s="1">
        <v>45341</v>
      </c>
      <c r="E6394">
        <v>99213</v>
      </c>
      <c r="F6394">
        <v>99214</v>
      </c>
      <c r="G6394" t="s">
        <v>3449</v>
      </c>
      <c r="H6394" s="34">
        <v>77038</v>
      </c>
      <c r="I6394" s="7">
        <v>55467</v>
      </c>
      <c r="J6394" s="7">
        <v>25582.639999999999</v>
      </c>
      <c r="K6394" s="7">
        <v>25447</v>
      </c>
      <c r="L6394" s="7">
        <v>4437.3599999999997</v>
      </c>
      <c r="M6394" s="5">
        <v>0.08</v>
      </c>
      <c r="N6394" t="s">
        <v>24</v>
      </c>
      <c r="O6394" t="s">
        <v>27</v>
      </c>
      <c r="P6394" t="s">
        <v>35</v>
      </c>
      <c r="Q6394" t="s">
        <v>19</v>
      </c>
      <c r="R6394" t="s">
        <v>26</v>
      </c>
      <c r="S6394" t="s">
        <v>27</v>
      </c>
      <c r="T6394" t="s">
        <v>13312</v>
      </c>
      <c r="U6394" s="1">
        <v>45486</v>
      </c>
      <c r="V6394">
        <v>145</v>
      </c>
      <c r="W6394" t="str">
        <f t="shared" si="146"/>
        <v>120-149</v>
      </c>
    </row>
    <row r="6395" spans="1:23" x14ac:dyDescent="0.25">
      <c r="A6395" t="s">
        <v>6644</v>
      </c>
      <c r="B6395">
        <v>6497215510</v>
      </c>
      <c r="C6395">
        <v>3390330064</v>
      </c>
      <c r="D6395" s="1">
        <v>45918</v>
      </c>
      <c r="E6395">
        <v>99231</v>
      </c>
      <c r="F6395">
        <v>71046</v>
      </c>
      <c r="G6395" t="s">
        <v>219</v>
      </c>
      <c r="H6395" s="34">
        <v>44206</v>
      </c>
      <c r="I6395" s="7">
        <v>35365</v>
      </c>
      <c r="J6395" s="7">
        <v>28104.9</v>
      </c>
      <c r="K6395" s="7">
        <v>2309</v>
      </c>
      <c r="L6395" s="7">
        <v>4951.1000000000004</v>
      </c>
      <c r="M6395" s="5">
        <v>0.14000000000000001</v>
      </c>
      <c r="N6395" t="s">
        <v>1135</v>
      </c>
      <c r="O6395" t="s">
        <v>30</v>
      </c>
      <c r="P6395" t="s">
        <v>40</v>
      </c>
      <c r="Q6395" t="s">
        <v>19</v>
      </c>
      <c r="R6395" t="s">
        <v>43</v>
      </c>
      <c r="S6395" t="s">
        <v>21</v>
      </c>
      <c r="T6395" t="s">
        <v>13312</v>
      </c>
      <c r="U6395" s="1">
        <v>45970</v>
      </c>
      <c r="V6395">
        <v>52</v>
      </c>
      <c r="W6395" t="str">
        <f t="shared" si="146"/>
        <v>30-59</v>
      </c>
    </row>
    <row r="6396" spans="1:23" x14ac:dyDescent="0.25">
      <c r="A6396" t="s">
        <v>6645</v>
      </c>
      <c r="B6396">
        <v>7472078709</v>
      </c>
      <c r="C6396">
        <v>5204183324</v>
      </c>
      <c r="D6396" s="1">
        <v>45445</v>
      </c>
      <c r="E6396">
        <v>99213</v>
      </c>
      <c r="F6396">
        <v>71046</v>
      </c>
      <c r="G6396" t="s">
        <v>81</v>
      </c>
      <c r="H6396" s="34">
        <v>88772</v>
      </c>
      <c r="I6396" s="7">
        <v>69242</v>
      </c>
      <c r="J6396" s="7">
        <v>46373.599999999999</v>
      </c>
      <c r="K6396" s="7">
        <v>9020</v>
      </c>
      <c r="L6396" s="7">
        <v>13848.4</v>
      </c>
      <c r="M6396" s="5">
        <v>0.2</v>
      </c>
      <c r="N6396" t="s">
        <v>3140</v>
      </c>
      <c r="O6396" t="s">
        <v>30</v>
      </c>
      <c r="P6396" t="s">
        <v>31</v>
      </c>
      <c r="Q6396" t="s">
        <v>19</v>
      </c>
      <c r="R6396" t="s">
        <v>26</v>
      </c>
      <c r="S6396" t="s">
        <v>17</v>
      </c>
      <c r="T6396" t="s">
        <v>13310</v>
      </c>
      <c r="U6396" s="1">
        <v>45529</v>
      </c>
      <c r="V6396">
        <v>84</v>
      </c>
      <c r="W6396" t="str">
        <f t="shared" si="146"/>
        <v>60-89</v>
      </c>
    </row>
    <row r="6397" spans="1:23" x14ac:dyDescent="0.25">
      <c r="A6397" t="s">
        <v>6646</v>
      </c>
      <c r="B6397">
        <v>9499611355</v>
      </c>
      <c r="C6397">
        <v>2906565254</v>
      </c>
      <c r="D6397" s="1">
        <v>45861</v>
      </c>
      <c r="E6397">
        <v>99233</v>
      </c>
      <c r="F6397">
        <v>99284</v>
      </c>
      <c r="G6397" t="s">
        <v>3355</v>
      </c>
      <c r="H6397" s="34">
        <v>68918</v>
      </c>
      <c r="I6397" s="7">
        <v>55134</v>
      </c>
      <c r="J6397" s="7">
        <v>34324.239999999998</v>
      </c>
      <c r="K6397" s="7">
        <v>13091</v>
      </c>
      <c r="L6397" s="7">
        <v>7718.76</v>
      </c>
      <c r="M6397" s="5">
        <v>0.14000000000000001</v>
      </c>
      <c r="N6397" t="s">
        <v>1135</v>
      </c>
      <c r="O6397" t="s">
        <v>27</v>
      </c>
      <c r="P6397" t="s">
        <v>58</v>
      </c>
      <c r="Q6397" t="s">
        <v>32</v>
      </c>
      <c r="R6397" t="s">
        <v>26</v>
      </c>
      <c r="S6397" t="s">
        <v>27</v>
      </c>
      <c r="T6397" t="s">
        <v>13312</v>
      </c>
      <c r="U6397" s="1">
        <v>45896</v>
      </c>
      <c r="V6397">
        <v>35</v>
      </c>
      <c r="W6397" t="str">
        <f t="shared" si="146"/>
        <v>30-59</v>
      </c>
    </row>
    <row r="6398" spans="1:23" x14ac:dyDescent="0.25">
      <c r="A6398" t="s">
        <v>6647</v>
      </c>
      <c r="B6398">
        <v>3502136183</v>
      </c>
      <c r="C6398">
        <v>7649472939</v>
      </c>
      <c r="D6398" s="1">
        <v>45645</v>
      </c>
      <c r="E6398">
        <v>99221</v>
      </c>
      <c r="F6398">
        <v>80053</v>
      </c>
      <c r="G6398" t="s">
        <v>3702</v>
      </c>
      <c r="H6398" s="34">
        <v>88685</v>
      </c>
      <c r="I6398" s="7">
        <v>75382</v>
      </c>
      <c r="J6398" s="7">
        <v>73874.36</v>
      </c>
      <c r="K6398" s="7">
        <v>0</v>
      </c>
      <c r="L6398" s="7">
        <v>1507.64</v>
      </c>
      <c r="M6398" s="5">
        <v>0.02</v>
      </c>
      <c r="N6398" t="s">
        <v>16</v>
      </c>
      <c r="O6398" t="s">
        <v>17</v>
      </c>
      <c r="P6398" t="s">
        <v>25</v>
      </c>
      <c r="Q6398" t="s">
        <v>32</v>
      </c>
      <c r="R6398" t="s">
        <v>27</v>
      </c>
      <c r="S6398" t="s">
        <v>27</v>
      </c>
      <c r="T6398" t="s">
        <v>13310</v>
      </c>
      <c r="U6398" s="1">
        <v>45793</v>
      </c>
      <c r="V6398">
        <v>148</v>
      </c>
      <c r="W6398" t="str">
        <f t="shared" si="146"/>
        <v>120-149</v>
      </c>
    </row>
    <row r="6399" spans="1:23" x14ac:dyDescent="0.25">
      <c r="A6399" t="s">
        <v>6648</v>
      </c>
      <c r="B6399">
        <v>382495217</v>
      </c>
      <c r="C6399">
        <v>7228867981</v>
      </c>
      <c r="D6399" s="1">
        <v>45903</v>
      </c>
      <c r="E6399">
        <v>99231</v>
      </c>
      <c r="F6399">
        <v>99212</v>
      </c>
      <c r="G6399" t="s">
        <v>203</v>
      </c>
      <c r="H6399" s="34">
        <v>15500</v>
      </c>
      <c r="I6399" s="7">
        <v>13175</v>
      </c>
      <c r="J6399" s="7">
        <v>11774.5</v>
      </c>
      <c r="K6399" s="7">
        <v>1137</v>
      </c>
      <c r="L6399" s="7">
        <v>263.5</v>
      </c>
      <c r="M6399" s="5">
        <v>0.02</v>
      </c>
      <c r="N6399" t="s">
        <v>16</v>
      </c>
      <c r="O6399" t="s">
        <v>30</v>
      </c>
      <c r="P6399" t="s">
        <v>3146</v>
      </c>
      <c r="Q6399" t="s">
        <v>32</v>
      </c>
      <c r="R6399" t="s">
        <v>20</v>
      </c>
      <c r="S6399" t="s">
        <v>27</v>
      </c>
      <c r="T6399" t="s">
        <v>13310</v>
      </c>
      <c r="U6399" s="1">
        <v>46080</v>
      </c>
      <c r="V6399">
        <v>177</v>
      </c>
      <c r="W6399" t="str">
        <f t="shared" si="146"/>
        <v>150-179</v>
      </c>
    </row>
    <row r="6400" spans="1:23" x14ac:dyDescent="0.25">
      <c r="A6400" t="s">
        <v>6649</v>
      </c>
      <c r="B6400">
        <v>570336005</v>
      </c>
      <c r="C6400">
        <v>9080847249</v>
      </c>
      <c r="D6400" s="1">
        <v>45524</v>
      </c>
      <c r="E6400">
        <v>99221</v>
      </c>
      <c r="F6400">
        <v>99211</v>
      </c>
      <c r="G6400" t="s">
        <v>127</v>
      </c>
      <c r="H6400" s="34">
        <v>35180</v>
      </c>
      <c r="I6400" s="7">
        <v>28144</v>
      </c>
      <c r="J6400" s="7">
        <v>20488.84</v>
      </c>
      <c r="K6400" s="7">
        <v>3715</v>
      </c>
      <c r="L6400" s="7">
        <v>3940.16</v>
      </c>
      <c r="M6400" s="5">
        <v>0.14000000000000001</v>
      </c>
      <c r="N6400" t="s">
        <v>1135</v>
      </c>
      <c r="O6400" t="s">
        <v>27</v>
      </c>
      <c r="P6400" t="s">
        <v>3148</v>
      </c>
      <c r="Q6400" t="s">
        <v>32</v>
      </c>
      <c r="R6400" t="s">
        <v>20</v>
      </c>
      <c r="S6400" t="s">
        <v>21</v>
      </c>
      <c r="T6400" t="s">
        <v>13312</v>
      </c>
      <c r="U6400" s="1">
        <v>45691</v>
      </c>
      <c r="V6400">
        <v>167</v>
      </c>
      <c r="W6400" t="str">
        <f t="shared" si="146"/>
        <v>150-179</v>
      </c>
    </row>
    <row r="6401" spans="1:23" x14ac:dyDescent="0.25">
      <c r="A6401" t="s">
        <v>6650</v>
      </c>
      <c r="B6401">
        <v>9948789779</v>
      </c>
      <c r="C6401">
        <v>4628052323</v>
      </c>
      <c r="D6401" s="1">
        <v>45543</v>
      </c>
      <c r="E6401">
        <v>99213</v>
      </c>
      <c r="F6401">
        <v>99212</v>
      </c>
      <c r="G6401" t="s">
        <v>365</v>
      </c>
      <c r="H6401" s="34">
        <v>63444</v>
      </c>
      <c r="I6401" s="7">
        <v>52024</v>
      </c>
      <c r="J6401" s="7">
        <v>37126.68</v>
      </c>
      <c r="K6401" s="7">
        <v>5533</v>
      </c>
      <c r="L6401" s="7">
        <v>9364.32</v>
      </c>
      <c r="M6401" s="5">
        <v>0.18</v>
      </c>
      <c r="N6401" t="s">
        <v>3141</v>
      </c>
      <c r="O6401" t="s">
        <v>30</v>
      </c>
      <c r="P6401" t="s">
        <v>40</v>
      </c>
      <c r="Q6401" t="s">
        <v>19</v>
      </c>
      <c r="R6401" t="s">
        <v>43</v>
      </c>
      <c r="S6401" t="s">
        <v>21</v>
      </c>
      <c r="T6401" t="s">
        <v>13312</v>
      </c>
      <c r="U6401" s="1">
        <v>45655</v>
      </c>
      <c r="V6401">
        <v>112</v>
      </c>
      <c r="W6401" t="str">
        <f t="shared" si="146"/>
        <v>90-119</v>
      </c>
    </row>
    <row r="6402" spans="1:23" x14ac:dyDescent="0.25">
      <c r="A6402" t="s">
        <v>6651</v>
      </c>
      <c r="B6402">
        <v>4835616518</v>
      </c>
      <c r="C6402">
        <v>8498174350</v>
      </c>
      <c r="D6402" s="1">
        <v>45877</v>
      </c>
      <c r="E6402">
        <v>99232</v>
      </c>
      <c r="F6402">
        <v>99213</v>
      </c>
      <c r="G6402" t="s">
        <v>3482</v>
      </c>
      <c r="H6402" s="34">
        <v>33260</v>
      </c>
      <c r="I6402" s="7">
        <v>25943</v>
      </c>
      <c r="J6402" s="7">
        <v>20754.400000000001</v>
      </c>
      <c r="K6402" s="7">
        <v>0</v>
      </c>
      <c r="L6402" s="7">
        <v>5188.6000000000004</v>
      </c>
      <c r="M6402" s="5">
        <v>0.2</v>
      </c>
      <c r="N6402" t="s">
        <v>3140</v>
      </c>
      <c r="O6402" t="s">
        <v>17</v>
      </c>
      <c r="P6402" t="s">
        <v>3148</v>
      </c>
      <c r="Q6402" t="s">
        <v>32</v>
      </c>
      <c r="R6402" t="s">
        <v>20</v>
      </c>
      <c r="S6402" t="s">
        <v>17</v>
      </c>
      <c r="T6402" t="s">
        <v>13310</v>
      </c>
      <c r="U6402" s="1">
        <v>45921</v>
      </c>
      <c r="V6402">
        <v>44</v>
      </c>
      <c r="W6402" t="str">
        <f t="shared" si="146"/>
        <v>30-59</v>
      </c>
    </row>
    <row r="6403" spans="1:23" x14ac:dyDescent="0.25">
      <c r="A6403" t="s">
        <v>6652</v>
      </c>
      <c r="B6403">
        <v>4288165886</v>
      </c>
      <c r="C6403">
        <v>5995116826</v>
      </c>
      <c r="D6403" s="1">
        <v>45959</v>
      </c>
      <c r="E6403">
        <v>99231</v>
      </c>
      <c r="F6403">
        <v>93000</v>
      </c>
      <c r="G6403" t="s">
        <v>3328</v>
      </c>
      <c r="H6403" s="34">
        <v>99154</v>
      </c>
      <c r="I6403" s="7">
        <v>78332</v>
      </c>
      <c r="J6403" s="7">
        <v>56336.88</v>
      </c>
      <c r="K6403" s="7">
        <v>9462</v>
      </c>
      <c r="L6403" s="7">
        <v>12533.12</v>
      </c>
      <c r="M6403" s="5">
        <v>0.16</v>
      </c>
      <c r="N6403" t="s">
        <v>1138</v>
      </c>
      <c r="O6403" t="s">
        <v>30</v>
      </c>
      <c r="P6403" t="s">
        <v>3150</v>
      </c>
      <c r="Q6403" t="s">
        <v>19</v>
      </c>
      <c r="R6403" t="s">
        <v>43</v>
      </c>
      <c r="S6403" t="s">
        <v>27</v>
      </c>
      <c r="T6403" t="s">
        <v>13312</v>
      </c>
      <c r="U6403" s="1">
        <v>46070</v>
      </c>
      <c r="V6403">
        <v>111</v>
      </c>
      <c r="W6403" t="str">
        <f t="shared" ref="W6403:W6466" si="147">IF(V6403="","",IF(V6403&lt;30,"0-29",IF(V6403&lt;60,"30-59",IF(V6403&lt;90,"60-89",IF(V6403&lt;120,"90-119",IF(V6403&lt;150,"120-149",IF(V6403&lt;180,"150-179",IF(V6403&lt;210,"180-209",IF(V6403&lt;240,"210-239",IF(V6403&lt;270,"240-269",IF(V6403&lt;300,"270-299",IF(V6403&lt;330,"300-329",IF(V6403&lt;360,"330-359","360+")))))))))))))</f>
        <v>90-119</v>
      </c>
    </row>
    <row r="6404" spans="1:23" x14ac:dyDescent="0.25">
      <c r="A6404" t="s">
        <v>6653</v>
      </c>
      <c r="B6404">
        <v>6994295138</v>
      </c>
      <c r="C6404">
        <v>1234886586</v>
      </c>
      <c r="D6404" s="1">
        <v>45787</v>
      </c>
      <c r="E6404">
        <v>99233</v>
      </c>
      <c r="F6404">
        <v>99212</v>
      </c>
      <c r="G6404" t="s">
        <v>3394</v>
      </c>
      <c r="H6404" s="34">
        <v>55254</v>
      </c>
      <c r="I6404" s="7">
        <v>44203</v>
      </c>
      <c r="J6404" s="7">
        <v>31907.58</v>
      </c>
      <c r="K6404" s="7">
        <v>6107</v>
      </c>
      <c r="L6404" s="7">
        <v>6188.42</v>
      </c>
      <c r="M6404" s="5">
        <v>0.14000000000000001</v>
      </c>
      <c r="N6404" t="s">
        <v>1135</v>
      </c>
      <c r="O6404" t="s">
        <v>30</v>
      </c>
      <c r="P6404" t="s">
        <v>3149</v>
      </c>
      <c r="Q6404" t="s">
        <v>32</v>
      </c>
      <c r="R6404" t="s">
        <v>21</v>
      </c>
      <c r="S6404" t="s">
        <v>27</v>
      </c>
      <c r="T6404" t="s">
        <v>13312</v>
      </c>
      <c r="U6404" s="1">
        <v>45825</v>
      </c>
      <c r="V6404">
        <v>38</v>
      </c>
      <c r="W6404" t="str">
        <f t="shared" si="147"/>
        <v>30-59</v>
      </c>
    </row>
    <row r="6405" spans="1:23" x14ac:dyDescent="0.25">
      <c r="A6405" t="s">
        <v>6654</v>
      </c>
      <c r="B6405">
        <v>1757160120</v>
      </c>
      <c r="C6405">
        <v>5889049217</v>
      </c>
      <c r="D6405" s="1">
        <v>45647</v>
      </c>
      <c r="E6405">
        <v>99238</v>
      </c>
      <c r="F6405">
        <v>71046</v>
      </c>
      <c r="G6405" t="s">
        <v>3453</v>
      </c>
      <c r="H6405" s="34">
        <v>98623</v>
      </c>
      <c r="I6405" s="7">
        <v>80871</v>
      </c>
      <c r="J6405" s="7">
        <v>66314.22</v>
      </c>
      <c r="K6405" s="7">
        <v>0</v>
      </c>
      <c r="L6405" s="7">
        <v>14556.78</v>
      </c>
      <c r="M6405" s="5">
        <v>0.18</v>
      </c>
      <c r="N6405" t="s">
        <v>3141</v>
      </c>
      <c r="O6405" t="s">
        <v>17</v>
      </c>
      <c r="P6405" t="s">
        <v>3146</v>
      </c>
      <c r="Q6405" t="s">
        <v>32</v>
      </c>
      <c r="R6405" t="s">
        <v>27</v>
      </c>
      <c r="S6405" t="s">
        <v>21</v>
      </c>
      <c r="T6405" t="s">
        <v>13311</v>
      </c>
      <c r="U6405" s="1">
        <v>45701</v>
      </c>
      <c r="V6405">
        <v>54</v>
      </c>
      <c r="W6405" t="str">
        <f t="shared" si="147"/>
        <v>30-59</v>
      </c>
    </row>
    <row r="6406" spans="1:23" x14ac:dyDescent="0.25">
      <c r="A6406" t="s">
        <v>6655</v>
      </c>
      <c r="B6406">
        <v>3420435345</v>
      </c>
      <c r="C6406">
        <v>3058910750</v>
      </c>
      <c r="D6406" s="1">
        <v>45424</v>
      </c>
      <c r="E6406">
        <v>99215</v>
      </c>
      <c r="F6406">
        <v>80053</v>
      </c>
      <c r="G6406" t="s">
        <v>99</v>
      </c>
      <c r="H6406" s="34">
        <v>42639</v>
      </c>
      <c r="I6406" s="7">
        <v>30700</v>
      </c>
      <c r="J6406" s="7">
        <v>23440</v>
      </c>
      <c r="K6406" s="7">
        <v>4804</v>
      </c>
      <c r="L6406" s="7">
        <v>2456</v>
      </c>
      <c r="M6406" s="5">
        <v>0.08</v>
      </c>
      <c r="N6406" t="s">
        <v>24</v>
      </c>
      <c r="O6406" t="s">
        <v>27</v>
      </c>
      <c r="P6406" t="s">
        <v>25</v>
      </c>
      <c r="Q6406" t="s">
        <v>19</v>
      </c>
      <c r="R6406" t="s">
        <v>21</v>
      </c>
      <c r="S6406" t="s">
        <v>21</v>
      </c>
      <c r="T6406" t="s">
        <v>13311</v>
      </c>
      <c r="U6406" s="1">
        <v>45526</v>
      </c>
      <c r="V6406">
        <v>102</v>
      </c>
      <c r="W6406" t="str">
        <f t="shared" si="147"/>
        <v>90-119</v>
      </c>
    </row>
    <row r="6407" spans="1:23" x14ac:dyDescent="0.25">
      <c r="A6407" t="s">
        <v>6656</v>
      </c>
      <c r="B6407">
        <v>7189275233</v>
      </c>
      <c r="C6407">
        <v>8808652619</v>
      </c>
      <c r="D6407" s="1">
        <v>45483</v>
      </c>
      <c r="E6407">
        <v>99215</v>
      </c>
      <c r="F6407">
        <v>71046</v>
      </c>
      <c r="G6407" t="s">
        <v>3183</v>
      </c>
      <c r="H6407" s="34">
        <v>92309</v>
      </c>
      <c r="I6407" s="7">
        <v>75693</v>
      </c>
      <c r="J6407" s="7">
        <v>53190.26</v>
      </c>
      <c r="K6407" s="7">
        <v>8878</v>
      </c>
      <c r="L6407" s="7">
        <v>13624.74</v>
      </c>
      <c r="M6407" s="5">
        <v>0.18</v>
      </c>
      <c r="N6407" t="s">
        <v>3141</v>
      </c>
      <c r="O6407" t="s">
        <v>27</v>
      </c>
      <c r="P6407" t="s">
        <v>3146</v>
      </c>
      <c r="Q6407" t="s">
        <v>19</v>
      </c>
      <c r="R6407" t="s">
        <v>43</v>
      </c>
      <c r="S6407" t="s">
        <v>21</v>
      </c>
      <c r="T6407" t="s">
        <v>13310</v>
      </c>
      <c r="U6407" s="1">
        <v>45580</v>
      </c>
      <c r="V6407">
        <v>97</v>
      </c>
      <c r="W6407" t="str">
        <f t="shared" si="147"/>
        <v>90-119</v>
      </c>
    </row>
    <row r="6408" spans="1:23" x14ac:dyDescent="0.25">
      <c r="A6408" t="s">
        <v>6657</v>
      </c>
      <c r="B6408">
        <v>6542685571</v>
      </c>
      <c r="C6408">
        <v>4212901389</v>
      </c>
      <c r="D6408" s="1">
        <v>45632</v>
      </c>
      <c r="E6408">
        <v>99223</v>
      </c>
      <c r="F6408">
        <v>99202</v>
      </c>
      <c r="G6408" t="s">
        <v>73</v>
      </c>
      <c r="H6408" s="34">
        <v>76779</v>
      </c>
      <c r="I6408" s="7">
        <v>65262</v>
      </c>
      <c r="J6408" s="7">
        <v>40964.76</v>
      </c>
      <c r="K6408" s="7">
        <v>22992</v>
      </c>
      <c r="L6408" s="7">
        <v>1305.24</v>
      </c>
      <c r="M6408" s="5">
        <v>0.02</v>
      </c>
      <c r="N6408" t="s">
        <v>16</v>
      </c>
      <c r="O6408" t="s">
        <v>27</v>
      </c>
      <c r="P6408" t="s">
        <v>58</v>
      </c>
      <c r="Q6408" t="s">
        <v>19</v>
      </c>
      <c r="R6408" t="s">
        <v>26</v>
      </c>
      <c r="S6408" t="s">
        <v>17</v>
      </c>
      <c r="T6408" t="s">
        <v>13310</v>
      </c>
      <c r="U6408" s="1">
        <v>45781</v>
      </c>
      <c r="V6408">
        <v>149</v>
      </c>
      <c r="W6408" t="str">
        <f t="shared" si="147"/>
        <v>120-149</v>
      </c>
    </row>
    <row r="6409" spans="1:23" x14ac:dyDescent="0.25">
      <c r="A6409" t="s">
        <v>6658</v>
      </c>
      <c r="B6409">
        <v>623845330</v>
      </c>
      <c r="C6409">
        <v>5663870903</v>
      </c>
      <c r="D6409" s="1">
        <v>45338</v>
      </c>
      <c r="E6409">
        <v>99222</v>
      </c>
      <c r="F6409">
        <v>99202</v>
      </c>
      <c r="G6409" t="s">
        <v>3323</v>
      </c>
      <c r="H6409" s="34">
        <v>39892</v>
      </c>
      <c r="I6409" s="7">
        <v>25930</v>
      </c>
      <c r="J6409" s="7">
        <v>15950.4</v>
      </c>
      <c r="K6409" s="7">
        <v>6868</v>
      </c>
      <c r="L6409" s="7">
        <v>3111.6</v>
      </c>
      <c r="M6409" s="5">
        <v>0.12</v>
      </c>
      <c r="N6409" t="s">
        <v>46</v>
      </c>
      <c r="O6409" t="s">
        <v>27</v>
      </c>
      <c r="P6409" t="s">
        <v>3150</v>
      </c>
      <c r="Q6409" t="s">
        <v>19</v>
      </c>
      <c r="R6409" t="s">
        <v>21</v>
      </c>
      <c r="S6409" t="s">
        <v>21</v>
      </c>
      <c r="T6409" t="s">
        <v>13312</v>
      </c>
      <c r="U6409" s="1">
        <v>45375</v>
      </c>
      <c r="V6409">
        <v>37</v>
      </c>
      <c r="W6409" t="str">
        <f t="shared" si="147"/>
        <v>30-59</v>
      </c>
    </row>
    <row r="6410" spans="1:23" x14ac:dyDescent="0.25">
      <c r="A6410" t="s">
        <v>6659</v>
      </c>
      <c r="B6410">
        <v>3015022406</v>
      </c>
      <c r="C6410">
        <v>5065937644</v>
      </c>
      <c r="D6410" s="1">
        <v>45577</v>
      </c>
      <c r="E6410">
        <v>99223</v>
      </c>
      <c r="F6410">
        <v>99203</v>
      </c>
      <c r="G6410" t="s">
        <v>3269</v>
      </c>
      <c r="H6410" s="34">
        <v>60986</v>
      </c>
      <c r="I6410" s="7">
        <v>43910</v>
      </c>
      <c r="J6410" s="7">
        <v>21417.200000000001</v>
      </c>
      <c r="K6410" s="7">
        <v>18980</v>
      </c>
      <c r="L6410" s="7">
        <v>3512.8</v>
      </c>
      <c r="M6410" s="5">
        <v>0.08</v>
      </c>
      <c r="N6410" t="s">
        <v>24</v>
      </c>
      <c r="O6410" t="s">
        <v>27</v>
      </c>
      <c r="P6410" t="s">
        <v>31</v>
      </c>
      <c r="Q6410" t="s">
        <v>32</v>
      </c>
      <c r="R6410" t="s">
        <v>26</v>
      </c>
      <c r="S6410" t="s">
        <v>27</v>
      </c>
      <c r="T6410" t="s">
        <v>13312</v>
      </c>
      <c r="U6410" s="1">
        <v>45751</v>
      </c>
      <c r="V6410">
        <v>174</v>
      </c>
      <c r="W6410" t="str">
        <f t="shared" si="147"/>
        <v>150-179</v>
      </c>
    </row>
    <row r="6411" spans="1:23" x14ac:dyDescent="0.25">
      <c r="A6411" t="s">
        <v>6660</v>
      </c>
      <c r="B6411">
        <v>3330153006</v>
      </c>
      <c r="C6411">
        <v>1368559786</v>
      </c>
      <c r="D6411" s="1">
        <v>45909</v>
      </c>
      <c r="E6411">
        <v>99213</v>
      </c>
      <c r="F6411">
        <v>71046</v>
      </c>
      <c r="G6411" t="s">
        <v>3494</v>
      </c>
      <c r="H6411" s="34">
        <v>79953</v>
      </c>
      <c r="I6411" s="7">
        <v>57566</v>
      </c>
      <c r="J6411" s="7">
        <v>45993.72</v>
      </c>
      <c r="K6411" s="7">
        <v>6967</v>
      </c>
      <c r="L6411" s="7">
        <v>4605.28</v>
      </c>
      <c r="M6411" s="5">
        <v>0.08</v>
      </c>
      <c r="N6411" t="s">
        <v>24</v>
      </c>
      <c r="O6411" t="s">
        <v>30</v>
      </c>
      <c r="P6411" t="s">
        <v>3148</v>
      </c>
      <c r="Q6411" t="s">
        <v>32</v>
      </c>
      <c r="R6411" t="s">
        <v>43</v>
      </c>
      <c r="S6411" t="s">
        <v>17</v>
      </c>
      <c r="T6411" t="s">
        <v>13312</v>
      </c>
      <c r="U6411" s="1">
        <v>46007</v>
      </c>
      <c r="V6411">
        <v>98</v>
      </c>
      <c r="W6411" t="str">
        <f t="shared" si="147"/>
        <v>90-119</v>
      </c>
    </row>
    <row r="6412" spans="1:23" x14ac:dyDescent="0.25">
      <c r="A6412" t="s">
        <v>6661</v>
      </c>
      <c r="B6412">
        <v>4810871952</v>
      </c>
      <c r="C6412">
        <v>7482738526</v>
      </c>
      <c r="D6412" s="1">
        <v>45927</v>
      </c>
      <c r="E6412">
        <v>99223</v>
      </c>
      <c r="F6412">
        <v>97110</v>
      </c>
      <c r="G6412" t="s">
        <v>3451</v>
      </c>
      <c r="H6412" s="34">
        <v>87027</v>
      </c>
      <c r="I6412" s="7">
        <v>68751</v>
      </c>
      <c r="J6412" s="7">
        <v>57750.84</v>
      </c>
      <c r="K6412" s="7">
        <v>0</v>
      </c>
      <c r="L6412" s="7">
        <v>11000.16</v>
      </c>
      <c r="M6412" s="5">
        <v>0.16</v>
      </c>
      <c r="N6412" t="s">
        <v>1138</v>
      </c>
      <c r="O6412" t="s">
        <v>17</v>
      </c>
      <c r="P6412" t="s">
        <v>25</v>
      </c>
      <c r="Q6412" t="s">
        <v>19</v>
      </c>
      <c r="R6412" t="s">
        <v>27</v>
      </c>
      <c r="S6412" t="s">
        <v>27</v>
      </c>
      <c r="T6412" t="s">
        <v>13310</v>
      </c>
      <c r="U6412" s="1">
        <v>45983</v>
      </c>
      <c r="V6412">
        <v>56</v>
      </c>
      <c r="W6412" t="str">
        <f t="shared" si="147"/>
        <v>30-59</v>
      </c>
    </row>
    <row r="6413" spans="1:23" x14ac:dyDescent="0.25">
      <c r="A6413" t="s">
        <v>6662</v>
      </c>
      <c r="B6413">
        <v>7033653994</v>
      </c>
      <c r="C6413">
        <v>4104592909</v>
      </c>
      <c r="D6413" s="1">
        <v>45722</v>
      </c>
      <c r="E6413">
        <v>99233</v>
      </c>
      <c r="F6413">
        <v>99283</v>
      </c>
      <c r="G6413" t="s">
        <v>244</v>
      </c>
      <c r="H6413" s="34">
        <v>69543</v>
      </c>
      <c r="I6413" s="7">
        <v>57025</v>
      </c>
      <c r="J6413" s="7">
        <v>29227.5</v>
      </c>
      <c r="K6413" s="7">
        <v>17533</v>
      </c>
      <c r="L6413" s="7">
        <v>10264.5</v>
      </c>
      <c r="M6413" s="5">
        <v>0.18</v>
      </c>
      <c r="N6413" t="s">
        <v>3141</v>
      </c>
      <c r="O6413" t="s">
        <v>27</v>
      </c>
      <c r="P6413" t="s">
        <v>55</v>
      </c>
      <c r="Q6413" t="s">
        <v>19</v>
      </c>
      <c r="R6413" t="s">
        <v>20</v>
      </c>
      <c r="S6413" t="s">
        <v>27</v>
      </c>
      <c r="T6413" t="s">
        <v>13310</v>
      </c>
      <c r="U6413" s="1">
        <v>45881</v>
      </c>
      <c r="V6413">
        <v>159</v>
      </c>
      <c r="W6413" t="str">
        <f t="shared" si="147"/>
        <v>150-179</v>
      </c>
    </row>
    <row r="6414" spans="1:23" x14ac:dyDescent="0.25">
      <c r="A6414" t="s">
        <v>6663</v>
      </c>
      <c r="B6414">
        <v>7533173744</v>
      </c>
      <c r="C6414">
        <v>4705564927</v>
      </c>
      <c r="D6414" s="1">
        <v>45360</v>
      </c>
      <c r="E6414">
        <v>99214</v>
      </c>
      <c r="F6414">
        <v>99205</v>
      </c>
      <c r="G6414" t="s">
        <v>159</v>
      </c>
      <c r="H6414" s="34">
        <v>69977</v>
      </c>
      <c r="I6414" s="7">
        <v>52483</v>
      </c>
      <c r="J6414" s="7">
        <v>26410.55</v>
      </c>
      <c r="K6414" s="7">
        <v>18200</v>
      </c>
      <c r="L6414" s="7">
        <v>7872.45</v>
      </c>
      <c r="M6414" s="5">
        <v>0.15</v>
      </c>
      <c r="N6414" t="s">
        <v>1139</v>
      </c>
      <c r="O6414" t="s">
        <v>27</v>
      </c>
      <c r="P6414" t="s">
        <v>31</v>
      </c>
      <c r="Q6414" t="s">
        <v>32</v>
      </c>
      <c r="R6414" t="s">
        <v>26</v>
      </c>
      <c r="S6414" t="s">
        <v>21</v>
      </c>
      <c r="T6414" t="s">
        <v>13312</v>
      </c>
      <c r="U6414" s="1">
        <v>45538</v>
      </c>
      <c r="V6414">
        <v>178</v>
      </c>
      <c r="W6414" t="str">
        <f t="shared" si="147"/>
        <v>150-179</v>
      </c>
    </row>
    <row r="6415" spans="1:23" x14ac:dyDescent="0.25">
      <c r="A6415" t="s">
        <v>6664</v>
      </c>
      <c r="B6415">
        <v>6104319400</v>
      </c>
      <c r="C6415">
        <v>1930254430</v>
      </c>
      <c r="D6415" s="1">
        <v>45763</v>
      </c>
      <c r="E6415">
        <v>99238</v>
      </c>
      <c r="F6415">
        <v>99204</v>
      </c>
      <c r="G6415" t="s">
        <v>3508</v>
      </c>
      <c r="H6415" s="34">
        <v>89452</v>
      </c>
      <c r="I6415" s="7">
        <v>64405</v>
      </c>
      <c r="J6415" s="7">
        <v>59252.6</v>
      </c>
      <c r="K6415" s="7">
        <v>0</v>
      </c>
      <c r="L6415" s="7">
        <v>5152.3999999999996</v>
      </c>
      <c r="M6415" s="5">
        <v>0.08</v>
      </c>
      <c r="N6415" t="s">
        <v>24</v>
      </c>
      <c r="O6415" t="s">
        <v>17</v>
      </c>
      <c r="P6415" t="s">
        <v>25</v>
      </c>
      <c r="Q6415" t="s">
        <v>19</v>
      </c>
      <c r="R6415" t="s">
        <v>43</v>
      </c>
      <c r="S6415" t="s">
        <v>17</v>
      </c>
      <c r="T6415" t="s">
        <v>13312</v>
      </c>
      <c r="U6415" s="1">
        <v>45880</v>
      </c>
      <c r="V6415">
        <v>117</v>
      </c>
      <c r="W6415" t="str">
        <f t="shared" si="147"/>
        <v>90-119</v>
      </c>
    </row>
    <row r="6416" spans="1:23" x14ac:dyDescent="0.25">
      <c r="A6416" t="s">
        <v>6665</v>
      </c>
      <c r="B6416">
        <v>6412276564</v>
      </c>
      <c r="C6416">
        <v>3979956426</v>
      </c>
      <c r="D6416" s="1">
        <v>45634</v>
      </c>
      <c r="E6416">
        <v>99223</v>
      </c>
      <c r="F6416">
        <v>85025</v>
      </c>
      <c r="G6416" t="s">
        <v>3312</v>
      </c>
      <c r="H6416" s="34">
        <v>97670</v>
      </c>
      <c r="I6416" s="7">
        <v>70322</v>
      </c>
      <c r="J6416" s="7">
        <v>64696.24</v>
      </c>
      <c r="K6416" s="7">
        <v>0</v>
      </c>
      <c r="L6416" s="7">
        <v>5625.76</v>
      </c>
      <c r="M6416" s="5">
        <v>0.08</v>
      </c>
      <c r="N6416" t="s">
        <v>24</v>
      </c>
      <c r="O6416" t="s">
        <v>17</v>
      </c>
      <c r="P6416" t="s">
        <v>35</v>
      </c>
      <c r="Q6416" t="s">
        <v>32</v>
      </c>
      <c r="R6416" t="s">
        <v>26</v>
      </c>
      <c r="S6416" t="s">
        <v>27</v>
      </c>
      <c r="T6416" t="s">
        <v>13311</v>
      </c>
      <c r="U6416" s="1">
        <v>45783</v>
      </c>
      <c r="V6416">
        <v>149</v>
      </c>
      <c r="W6416" t="str">
        <f t="shared" si="147"/>
        <v>120-149</v>
      </c>
    </row>
    <row r="6417" spans="1:23" x14ac:dyDescent="0.25">
      <c r="A6417" t="s">
        <v>6666</v>
      </c>
      <c r="B6417">
        <v>9352800336</v>
      </c>
      <c r="C6417">
        <v>495858246</v>
      </c>
      <c r="D6417" s="1">
        <v>45344</v>
      </c>
      <c r="E6417">
        <v>99223</v>
      </c>
      <c r="F6417">
        <v>36415</v>
      </c>
      <c r="G6417" t="s">
        <v>48</v>
      </c>
      <c r="H6417" s="34">
        <v>50565</v>
      </c>
      <c r="I6417" s="7">
        <v>39441</v>
      </c>
      <c r="J6417" s="7">
        <v>26697.8</v>
      </c>
      <c r="K6417" s="7">
        <v>4855</v>
      </c>
      <c r="L6417" s="7">
        <v>7888.2</v>
      </c>
      <c r="M6417" s="5">
        <v>0.2</v>
      </c>
      <c r="N6417" t="s">
        <v>3140</v>
      </c>
      <c r="O6417" t="s">
        <v>30</v>
      </c>
      <c r="P6417" t="s">
        <v>97</v>
      </c>
      <c r="Q6417" t="s">
        <v>32</v>
      </c>
      <c r="R6417" t="s">
        <v>27</v>
      </c>
      <c r="S6417" t="s">
        <v>21</v>
      </c>
      <c r="T6417" t="s">
        <v>13310</v>
      </c>
      <c r="U6417" s="1">
        <v>45507</v>
      </c>
      <c r="V6417">
        <v>163</v>
      </c>
      <c r="W6417" t="str">
        <f t="shared" si="147"/>
        <v>150-179</v>
      </c>
    </row>
    <row r="6418" spans="1:23" x14ac:dyDescent="0.25">
      <c r="A6418" t="s">
        <v>6667</v>
      </c>
      <c r="B6418">
        <v>1378693365</v>
      </c>
      <c r="C6418">
        <v>555298593</v>
      </c>
      <c r="D6418" s="1">
        <v>45761</v>
      </c>
      <c r="E6418">
        <v>99221</v>
      </c>
      <c r="F6418">
        <v>99282</v>
      </c>
      <c r="G6418" t="s">
        <v>3451</v>
      </c>
      <c r="H6418" s="34">
        <v>65459</v>
      </c>
      <c r="I6418" s="7">
        <v>47130</v>
      </c>
      <c r="J6418" s="7">
        <v>23410.6</v>
      </c>
      <c r="K6418" s="7">
        <v>19949</v>
      </c>
      <c r="L6418" s="7">
        <v>3770.4</v>
      </c>
      <c r="M6418" s="5">
        <v>0.08</v>
      </c>
      <c r="N6418" t="s">
        <v>24</v>
      </c>
      <c r="O6418" t="s">
        <v>27</v>
      </c>
      <c r="P6418" t="s">
        <v>31</v>
      </c>
      <c r="Q6418" t="s">
        <v>19</v>
      </c>
      <c r="R6418" t="s">
        <v>20</v>
      </c>
      <c r="S6418" t="s">
        <v>21</v>
      </c>
      <c r="T6418" t="s">
        <v>13310</v>
      </c>
      <c r="U6418" s="1">
        <v>45841</v>
      </c>
      <c r="V6418">
        <v>80</v>
      </c>
      <c r="W6418" t="str">
        <f t="shared" si="147"/>
        <v>60-89</v>
      </c>
    </row>
    <row r="6419" spans="1:23" x14ac:dyDescent="0.25">
      <c r="A6419" t="s">
        <v>6668</v>
      </c>
      <c r="B6419">
        <v>6466189106</v>
      </c>
      <c r="C6419">
        <v>9864996275</v>
      </c>
      <c r="D6419" s="1">
        <v>45941</v>
      </c>
      <c r="E6419">
        <v>99222</v>
      </c>
      <c r="F6419">
        <v>99203</v>
      </c>
      <c r="G6419" t="s">
        <v>3562</v>
      </c>
      <c r="H6419" s="34">
        <v>88273</v>
      </c>
      <c r="I6419" s="7">
        <v>70618</v>
      </c>
      <c r="J6419" s="7">
        <v>48754.48</v>
      </c>
      <c r="K6419" s="7">
        <v>11977</v>
      </c>
      <c r="L6419" s="7">
        <v>9886.52</v>
      </c>
      <c r="M6419" s="5">
        <v>0.14000000000000001</v>
      </c>
      <c r="N6419" t="s">
        <v>1135</v>
      </c>
      <c r="O6419" t="s">
        <v>27</v>
      </c>
      <c r="P6419" t="s">
        <v>3149</v>
      </c>
      <c r="Q6419" t="s">
        <v>19</v>
      </c>
      <c r="R6419" t="s">
        <v>27</v>
      </c>
      <c r="S6419" t="s">
        <v>21</v>
      </c>
      <c r="T6419" t="s">
        <v>13311</v>
      </c>
      <c r="U6419" s="1">
        <v>46113</v>
      </c>
      <c r="V6419">
        <v>172</v>
      </c>
      <c r="W6419" t="str">
        <f t="shared" si="147"/>
        <v>150-179</v>
      </c>
    </row>
    <row r="6420" spans="1:23" x14ac:dyDescent="0.25">
      <c r="A6420" t="s">
        <v>6669</v>
      </c>
      <c r="B6420">
        <v>4876504918</v>
      </c>
      <c r="C6420">
        <v>7557069622</v>
      </c>
      <c r="D6420" s="1">
        <v>45727</v>
      </c>
      <c r="E6420">
        <v>99223</v>
      </c>
      <c r="F6420">
        <v>99202</v>
      </c>
      <c r="G6420" t="s">
        <v>131</v>
      </c>
      <c r="H6420" s="34">
        <v>51718</v>
      </c>
      <c r="I6420" s="7">
        <v>40340</v>
      </c>
      <c r="J6420" s="7">
        <v>28633</v>
      </c>
      <c r="K6420" s="7">
        <v>3639</v>
      </c>
      <c r="L6420" s="7">
        <v>8068</v>
      </c>
      <c r="M6420" s="5">
        <v>0.2</v>
      </c>
      <c r="N6420" t="s">
        <v>3140</v>
      </c>
      <c r="O6420" t="s">
        <v>30</v>
      </c>
      <c r="P6420" t="s">
        <v>3150</v>
      </c>
      <c r="Q6420" t="s">
        <v>19</v>
      </c>
      <c r="R6420" t="s">
        <v>43</v>
      </c>
      <c r="S6420" t="s">
        <v>27</v>
      </c>
      <c r="T6420" t="s">
        <v>13310</v>
      </c>
      <c r="U6420" s="1">
        <v>45758</v>
      </c>
      <c r="V6420">
        <v>31</v>
      </c>
      <c r="W6420" t="str">
        <f t="shared" si="147"/>
        <v>30-59</v>
      </c>
    </row>
    <row r="6421" spans="1:23" x14ac:dyDescent="0.25">
      <c r="A6421" t="s">
        <v>6670</v>
      </c>
      <c r="B6421">
        <v>7563558297</v>
      </c>
      <c r="C6421">
        <v>188185296</v>
      </c>
      <c r="D6421" s="1">
        <v>45825</v>
      </c>
      <c r="E6421">
        <v>99238</v>
      </c>
      <c r="F6421">
        <v>81000</v>
      </c>
      <c r="G6421" t="s">
        <v>3391</v>
      </c>
      <c r="H6421" s="34">
        <v>44907</v>
      </c>
      <c r="I6421" s="7">
        <v>29190</v>
      </c>
      <c r="J6421" s="7">
        <v>25687.200000000001</v>
      </c>
      <c r="K6421" s="7">
        <v>0</v>
      </c>
      <c r="L6421" s="7">
        <v>3502.8</v>
      </c>
      <c r="M6421" s="5">
        <v>0.12</v>
      </c>
      <c r="N6421" t="s">
        <v>46</v>
      </c>
      <c r="O6421" t="s">
        <v>17</v>
      </c>
      <c r="P6421" t="s">
        <v>18</v>
      </c>
      <c r="Q6421" t="s">
        <v>32</v>
      </c>
      <c r="R6421" t="s">
        <v>27</v>
      </c>
      <c r="S6421" t="s">
        <v>27</v>
      </c>
      <c r="T6421" t="s">
        <v>13310</v>
      </c>
      <c r="U6421" s="1">
        <v>45963</v>
      </c>
      <c r="V6421">
        <v>139</v>
      </c>
      <c r="W6421" t="str">
        <f t="shared" si="147"/>
        <v>120-149</v>
      </c>
    </row>
    <row r="6422" spans="1:23" x14ac:dyDescent="0.25">
      <c r="A6422" t="s">
        <v>6671</v>
      </c>
      <c r="B6422">
        <v>2604624437</v>
      </c>
      <c r="C6422">
        <v>1819669616</v>
      </c>
      <c r="D6422" s="1">
        <v>45955</v>
      </c>
      <c r="E6422">
        <v>99213</v>
      </c>
      <c r="F6422">
        <v>99202</v>
      </c>
      <c r="G6422" t="s">
        <v>3223</v>
      </c>
      <c r="H6422" s="34">
        <v>35577</v>
      </c>
      <c r="I6422" s="7">
        <v>28462</v>
      </c>
      <c r="J6422" s="7">
        <v>21544.32</v>
      </c>
      <c r="K6422" s="7">
        <v>2933</v>
      </c>
      <c r="L6422" s="7">
        <v>3984.68</v>
      </c>
      <c r="M6422" s="5">
        <v>0.14000000000000001</v>
      </c>
      <c r="N6422" t="s">
        <v>1135</v>
      </c>
      <c r="O6422" t="s">
        <v>27</v>
      </c>
      <c r="P6422" t="s">
        <v>3150</v>
      </c>
      <c r="Q6422" t="s">
        <v>32</v>
      </c>
      <c r="R6422" t="s">
        <v>38</v>
      </c>
      <c r="S6422" t="s">
        <v>17</v>
      </c>
      <c r="T6422" t="s">
        <v>13310</v>
      </c>
      <c r="U6422" s="1">
        <v>46105</v>
      </c>
      <c r="V6422">
        <v>150</v>
      </c>
      <c r="W6422" t="str">
        <f t="shared" si="147"/>
        <v>150-179</v>
      </c>
    </row>
    <row r="6423" spans="1:23" x14ac:dyDescent="0.25">
      <c r="A6423" t="s">
        <v>6672</v>
      </c>
      <c r="B6423">
        <v>4016347281</v>
      </c>
      <c r="C6423">
        <v>3194796957</v>
      </c>
      <c r="D6423" s="1">
        <v>45592</v>
      </c>
      <c r="E6423">
        <v>99238</v>
      </c>
      <c r="F6423">
        <v>81000</v>
      </c>
      <c r="G6423" t="s">
        <v>69</v>
      </c>
      <c r="H6423" s="34">
        <v>55276</v>
      </c>
      <c r="I6423" s="7">
        <v>43115</v>
      </c>
      <c r="J6423" s="7">
        <v>30857</v>
      </c>
      <c r="K6423" s="7">
        <v>3635</v>
      </c>
      <c r="L6423" s="7">
        <v>8623</v>
      </c>
      <c r="M6423" s="5">
        <v>0.2</v>
      </c>
      <c r="N6423" t="s">
        <v>3140</v>
      </c>
      <c r="O6423" t="s">
        <v>30</v>
      </c>
      <c r="P6423" t="s">
        <v>25</v>
      </c>
      <c r="Q6423" t="s">
        <v>32</v>
      </c>
      <c r="R6423" t="s">
        <v>21</v>
      </c>
      <c r="S6423" t="s">
        <v>21</v>
      </c>
      <c r="T6423" t="s">
        <v>13310</v>
      </c>
      <c r="U6423" s="1">
        <v>45628</v>
      </c>
      <c r="V6423">
        <v>36</v>
      </c>
      <c r="W6423" t="str">
        <f t="shared" si="147"/>
        <v>30-59</v>
      </c>
    </row>
    <row r="6424" spans="1:23" x14ac:dyDescent="0.25">
      <c r="A6424" t="s">
        <v>6673</v>
      </c>
      <c r="B6424">
        <v>9799052578</v>
      </c>
      <c r="C6424">
        <v>3919233241</v>
      </c>
      <c r="D6424" s="1">
        <v>45725</v>
      </c>
      <c r="E6424">
        <v>99233</v>
      </c>
      <c r="F6424">
        <v>99211</v>
      </c>
      <c r="G6424" t="s">
        <v>48</v>
      </c>
      <c r="H6424" s="34">
        <v>72436</v>
      </c>
      <c r="I6424" s="7">
        <v>54327</v>
      </c>
      <c r="J6424" s="7">
        <v>39000.949999999997</v>
      </c>
      <c r="K6424" s="7">
        <v>7177</v>
      </c>
      <c r="L6424" s="7">
        <v>8149.05</v>
      </c>
      <c r="M6424" s="5">
        <v>0.15</v>
      </c>
      <c r="N6424" t="s">
        <v>1139</v>
      </c>
      <c r="O6424" t="s">
        <v>30</v>
      </c>
      <c r="P6424" t="s">
        <v>97</v>
      </c>
      <c r="Q6424" t="s">
        <v>32</v>
      </c>
      <c r="R6424" t="s">
        <v>20</v>
      </c>
      <c r="S6424" t="s">
        <v>17</v>
      </c>
      <c r="T6424" t="s">
        <v>13312</v>
      </c>
      <c r="U6424" s="1">
        <v>45761</v>
      </c>
      <c r="V6424">
        <v>36</v>
      </c>
      <c r="W6424" t="str">
        <f t="shared" si="147"/>
        <v>30-59</v>
      </c>
    </row>
    <row r="6425" spans="1:23" x14ac:dyDescent="0.25">
      <c r="A6425" t="s">
        <v>6674</v>
      </c>
      <c r="B6425">
        <v>3219383821</v>
      </c>
      <c r="C6425">
        <v>5608498187</v>
      </c>
      <c r="D6425" s="1">
        <v>45926</v>
      </c>
      <c r="E6425">
        <v>99223</v>
      </c>
      <c r="F6425">
        <v>90834</v>
      </c>
      <c r="G6425" t="s">
        <v>248</v>
      </c>
      <c r="H6425" s="34">
        <v>54422</v>
      </c>
      <c r="I6425" s="7">
        <v>44626</v>
      </c>
      <c r="J6425" s="7">
        <v>36593.32</v>
      </c>
      <c r="K6425" s="7">
        <v>0</v>
      </c>
      <c r="L6425" s="7">
        <v>8032.68</v>
      </c>
      <c r="M6425" s="5">
        <v>0.18</v>
      </c>
      <c r="N6425" t="s">
        <v>3141</v>
      </c>
      <c r="O6425" t="s">
        <v>17</v>
      </c>
      <c r="P6425" t="s">
        <v>31</v>
      </c>
      <c r="Q6425" t="s">
        <v>32</v>
      </c>
      <c r="R6425" t="s">
        <v>43</v>
      </c>
      <c r="S6425" t="s">
        <v>21</v>
      </c>
      <c r="T6425" t="s">
        <v>13310</v>
      </c>
      <c r="U6425" s="1">
        <v>45980</v>
      </c>
      <c r="V6425">
        <v>54</v>
      </c>
      <c r="W6425" t="str">
        <f t="shared" si="147"/>
        <v>30-59</v>
      </c>
    </row>
    <row r="6426" spans="1:23" x14ac:dyDescent="0.25">
      <c r="A6426" t="s">
        <v>6675</v>
      </c>
      <c r="B6426">
        <v>7971680897</v>
      </c>
      <c r="C6426">
        <v>7623452929</v>
      </c>
      <c r="D6426" s="1">
        <v>45785</v>
      </c>
      <c r="E6426">
        <v>99233</v>
      </c>
      <c r="F6426">
        <v>99283</v>
      </c>
      <c r="G6426" t="s">
        <v>3342</v>
      </c>
      <c r="H6426" s="34">
        <v>50397</v>
      </c>
      <c r="I6426" s="7">
        <v>41326</v>
      </c>
      <c r="J6426" s="7">
        <v>33887.32</v>
      </c>
      <c r="K6426" s="7">
        <v>0</v>
      </c>
      <c r="L6426" s="7">
        <v>7438.68</v>
      </c>
      <c r="M6426" s="5">
        <v>0.18</v>
      </c>
      <c r="N6426" t="s">
        <v>3141</v>
      </c>
      <c r="O6426" t="s">
        <v>17</v>
      </c>
      <c r="P6426" t="s">
        <v>3149</v>
      </c>
      <c r="Q6426" t="s">
        <v>32</v>
      </c>
      <c r="R6426" t="s">
        <v>38</v>
      </c>
      <c r="S6426" t="s">
        <v>21</v>
      </c>
      <c r="T6426" t="s">
        <v>13311</v>
      </c>
      <c r="U6426" s="1">
        <v>45896</v>
      </c>
      <c r="V6426">
        <v>111</v>
      </c>
      <c r="W6426" t="str">
        <f t="shared" si="147"/>
        <v>90-119</v>
      </c>
    </row>
    <row r="6427" spans="1:23" x14ac:dyDescent="0.25">
      <c r="A6427" t="s">
        <v>6676</v>
      </c>
      <c r="B6427">
        <v>8022493464</v>
      </c>
      <c r="C6427">
        <v>853253322</v>
      </c>
      <c r="D6427" s="1">
        <v>45623</v>
      </c>
      <c r="E6427">
        <v>99221</v>
      </c>
      <c r="F6427">
        <v>99215</v>
      </c>
      <c r="G6427" t="s">
        <v>182</v>
      </c>
      <c r="H6427" s="34">
        <v>95030</v>
      </c>
      <c r="I6427" s="7">
        <v>77925</v>
      </c>
      <c r="J6427" s="7">
        <v>63898.5</v>
      </c>
      <c r="K6427" s="7">
        <v>0</v>
      </c>
      <c r="L6427" s="7">
        <v>14026.5</v>
      </c>
      <c r="M6427" s="5">
        <v>0.18</v>
      </c>
      <c r="N6427" t="s">
        <v>3141</v>
      </c>
      <c r="O6427" t="s">
        <v>17</v>
      </c>
      <c r="P6427" t="s">
        <v>3146</v>
      </c>
      <c r="Q6427" t="s">
        <v>32</v>
      </c>
      <c r="R6427" t="s">
        <v>20</v>
      </c>
      <c r="S6427" t="s">
        <v>21</v>
      </c>
      <c r="T6427" t="s">
        <v>13310</v>
      </c>
      <c r="U6427" s="1">
        <v>45801</v>
      </c>
      <c r="V6427">
        <v>178</v>
      </c>
      <c r="W6427" t="str">
        <f t="shared" si="147"/>
        <v>150-179</v>
      </c>
    </row>
    <row r="6428" spans="1:23" x14ac:dyDescent="0.25">
      <c r="A6428" t="s">
        <v>6677</v>
      </c>
      <c r="B6428">
        <v>8503789331</v>
      </c>
      <c r="C6428">
        <v>2218706126</v>
      </c>
      <c r="D6428" s="1">
        <v>45557</v>
      </c>
      <c r="E6428">
        <v>99233</v>
      </c>
      <c r="F6428">
        <v>99202</v>
      </c>
      <c r="G6428" t="s">
        <v>3741</v>
      </c>
      <c r="H6428" s="34">
        <v>62832</v>
      </c>
      <c r="I6428" s="7">
        <v>45239</v>
      </c>
      <c r="J6428" s="7">
        <v>41619.879999999997</v>
      </c>
      <c r="K6428" s="7">
        <v>0</v>
      </c>
      <c r="L6428" s="7">
        <v>3619.12</v>
      </c>
      <c r="M6428" s="5">
        <v>0.08</v>
      </c>
      <c r="N6428" t="s">
        <v>24</v>
      </c>
      <c r="O6428" t="s">
        <v>17</v>
      </c>
      <c r="P6428" t="s">
        <v>35</v>
      </c>
      <c r="Q6428" t="s">
        <v>19</v>
      </c>
      <c r="R6428" t="s">
        <v>26</v>
      </c>
      <c r="S6428" t="s">
        <v>17</v>
      </c>
      <c r="T6428" t="s">
        <v>13312</v>
      </c>
      <c r="U6428" s="1">
        <v>45644</v>
      </c>
      <c r="V6428">
        <v>87</v>
      </c>
      <c r="W6428" t="str">
        <f t="shared" si="147"/>
        <v>60-89</v>
      </c>
    </row>
    <row r="6429" spans="1:23" x14ac:dyDescent="0.25">
      <c r="A6429" t="s">
        <v>6678</v>
      </c>
      <c r="B6429">
        <v>3701759293</v>
      </c>
      <c r="C6429">
        <v>4673161158</v>
      </c>
      <c r="D6429" s="1">
        <v>45357</v>
      </c>
      <c r="E6429">
        <v>99233</v>
      </c>
      <c r="F6429">
        <v>99203</v>
      </c>
      <c r="G6429" t="s">
        <v>3431</v>
      </c>
      <c r="H6429" s="34">
        <v>81066</v>
      </c>
      <c r="I6429" s="7">
        <v>52693</v>
      </c>
      <c r="J6429" s="7">
        <v>46369.84</v>
      </c>
      <c r="K6429" s="7">
        <v>0</v>
      </c>
      <c r="L6429" s="7">
        <v>6323.16</v>
      </c>
      <c r="M6429" s="5">
        <v>0.12</v>
      </c>
      <c r="N6429" t="s">
        <v>46</v>
      </c>
      <c r="O6429" t="s">
        <v>17</v>
      </c>
      <c r="P6429" t="s">
        <v>35</v>
      </c>
      <c r="Q6429" t="s">
        <v>32</v>
      </c>
      <c r="R6429" t="s">
        <v>43</v>
      </c>
      <c r="S6429" t="s">
        <v>21</v>
      </c>
      <c r="T6429" t="s">
        <v>13310</v>
      </c>
      <c r="U6429" s="1">
        <v>45406</v>
      </c>
      <c r="V6429">
        <v>48</v>
      </c>
      <c r="W6429" t="str">
        <f t="shared" si="147"/>
        <v>30-59</v>
      </c>
    </row>
    <row r="6430" spans="1:23" x14ac:dyDescent="0.25">
      <c r="A6430" t="s">
        <v>6679</v>
      </c>
      <c r="B6430">
        <v>9914359567</v>
      </c>
      <c r="C6430">
        <v>8877835476</v>
      </c>
      <c r="D6430" s="1">
        <v>45565</v>
      </c>
      <c r="E6430">
        <v>99238</v>
      </c>
      <c r="F6430">
        <v>99201</v>
      </c>
      <c r="G6430" t="s">
        <v>3306</v>
      </c>
      <c r="H6430" s="34">
        <v>80232</v>
      </c>
      <c r="I6430" s="7">
        <v>68197</v>
      </c>
      <c r="J6430" s="7">
        <v>66833.06</v>
      </c>
      <c r="K6430" s="7">
        <v>0</v>
      </c>
      <c r="L6430" s="7">
        <v>1363.94</v>
      </c>
      <c r="M6430" s="5">
        <v>0.02</v>
      </c>
      <c r="N6430" t="s">
        <v>16</v>
      </c>
      <c r="O6430" t="s">
        <v>17</v>
      </c>
      <c r="P6430" t="s">
        <v>3150</v>
      </c>
      <c r="Q6430" t="s">
        <v>32</v>
      </c>
      <c r="R6430" t="s">
        <v>43</v>
      </c>
      <c r="S6430" t="s">
        <v>17</v>
      </c>
      <c r="T6430" t="s">
        <v>13312</v>
      </c>
      <c r="U6430" s="1">
        <v>45740</v>
      </c>
      <c r="V6430">
        <v>175</v>
      </c>
      <c r="W6430" t="str">
        <f t="shared" si="147"/>
        <v>150-179</v>
      </c>
    </row>
    <row r="6431" spans="1:23" x14ac:dyDescent="0.25">
      <c r="A6431" t="s">
        <v>6680</v>
      </c>
      <c r="B6431">
        <v>7569706984</v>
      </c>
      <c r="C6431">
        <v>1285425429</v>
      </c>
      <c r="D6431" s="1">
        <v>45735</v>
      </c>
      <c r="E6431">
        <v>99215</v>
      </c>
      <c r="F6431">
        <v>99202</v>
      </c>
      <c r="G6431" t="s">
        <v>3548</v>
      </c>
      <c r="H6431" s="34">
        <v>51157</v>
      </c>
      <c r="I6431" s="7">
        <v>36833</v>
      </c>
      <c r="J6431" s="7">
        <v>19820.36</v>
      </c>
      <c r="K6431" s="7">
        <v>14066</v>
      </c>
      <c r="L6431" s="7">
        <v>2946.64</v>
      </c>
      <c r="M6431" s="5">
        <v>0.08</v>
      </c>
      <c r="N6431" t="s">
        <v>24</v>
      </c>
      <c r="O6431" t="s">
        <v>27</v>
      </c>
      <c r="P6431" t="s">
        <v>55</v>
      </c>
      <c r="Q6431" t="s">
        <v>32</v>
      </c>
      <c r="R6431" t="s">
        <v>26</v>
      </c>
      <c r="S6431" t="s">
        <v>27</v>
      </c>
      <c r="T6431" t="s">
        <v>13311</v>
      </c>
      <c r="U6431" s="1">
        <v>45903</v>
      </c>
      <c r="V6431">
        <v>168</v>
      </c>
      <c r="W6431" t="str">
        <f t="shared" si="147"/>
        <v>150-179</v>
      </c>
    </row>
    <row r="6432" spans="1:23" x14ac:dyDescent="0.25">
      <c r="A6432" t="s">
        <v>6681</v>
      </c>
      <c r="B6432">
        <v>295016243</v>
      </c>
      <c r="C6432">
        <v>9861629611</v>
      </c>
      <c r="D6432" s="1">
        <v>45442</v>
      </c>
      <c r="E6432">
        <v>99214</v>
      </c>
      <c r="F6432">
        <v>90834</v>
      </c>
      <c r="G6432" t="s">
        <v>3323</v>
      </c>
      <c r="H6432" s="34">
        <v>88812</v>
      </c>
      <c r="I6432" s="7">
        <v>70161</v>
      </c>
      <c r="J6432" s="7">
        <v>51726.239999999998</v>
      </c>
      <c r="K6432" s="7">
        <v>7209</v>
      </c>
      <c r="L6432" s="7">
        <v>11225.76</v>
      </c>
      <c r="M6432" s="5">
        <v>0.16</v>
      </c>
      <c r="N6432" t="s">
        <v>1138</v>
      </c>
      <c r="O6432" t="s">
        <v>30</v>
      </c>
      <c r="P6432" t="s">
        <v>58</v>
      </c>
      <c r="Q6432" t="s">
        <v>19</v>
      </c>
      <c r="R6432" t="s">
        <v>20</v>
      </c>
      <c r="S6432" t="s">
        <v>27</v>
      </c>
      <c r="T6432" t="s">
        <v>13310</v>
      </c>
      <c r="U6432" s="1">
        <v>45621</v>
      </c>
      <c r="V6432">
        <v>180</v>
      </c>
      <c r="W6432" t="str">
        <f t="shared" si="147"/>
        <v>180-209</v>
      </c>
    </row>
    <row r="6433" spans="1:23" x14ac:dyDescent="0.25">
      <c r="A6433" t="s">
        <v>6682</v>
      </c>
      <c r="B6433">
        <v>4492762883</v>
      </c>
      <c r="C6433">
        <v>6525238097</v>
      </c>
      <c r="D6433" s="1">
        <v>45349</v>
      </c>
      <c r="E6433">
        <v>99223</v>
      </c>
      <c r="F6433">
        <v>99201</v>
      </c>
      <c r="G6433" t="s">
        <v>3323</v>
      </c>
      <c r="H6433" s="34">
        <v>93831</v>
      </c>
      <c r="I6433" s="7">
        <v>79756</v>
      </c>
      <c r="J6433" s="7">
        <v>70774.880000000005</v>
      </c>
      <c r="K6433" s="7">
        <v>7386</v>
      </c>
      <c r="L6433" s="7">
        <v>1595.12</v>
      </c>
      <c r="M6433" s="5">
        <v>0.02</v>
      </c>
      <c r="N6433" t="s">
        <v>16</v>
      </c>
      <c r="O6433" t="s">
        <v>30</v>
      </c>
      <c r="P6433" t="s">
        <v>3148</v>
      </c>
      <c r="Q6433" t="s">
        <v>32</v>
      </c>
      <c r="R6433" t="s">
        <v>38</v>
      </c>
      <c r="S6433" t="s">
        <v>17</v>
      </c>
      <c r="T6433" t="s">
        <v>13312</v>
      </c>
      <c r="U6433" s="1">
        <v>45525</v>
      </c>
      <c r="V6433">
        <v>176</v>
      </c>
      <c r="W6433" t="str">
        <f t="shared" si="147"/>
        <v>150-179</v>
      </c>
    </row>
    <row r="6434" spans="1:23" x14ac:dyDescent="0.25">
      <c r="A6434" t="s">
        <v>6683</v>
      </c>
      <c r="B6434">
        <v>270518668</v>
      </c>
      <c r="C6434">
        <v>8112827864</v>
      </c>
      <c r="D6434" s="1">
        <v>45832</v>
      </c>
      <c r="E6434">
        <v>99233</v>
      </c>
      <c r="F6434">
        <v>99284</v>
      </c>
      <c r="G6434" t="s">
        <v>3328</v>
      </c>
      <c r="H6434" s="34">
        <v>42356</v>
      </c>
      <c r="I6434" s="7">
        <v>33885</v>
      </c>
      <c r="J6434" s="7">
        <v>24186.1</v>
      </c>
      <c r="K6434" s="7">
        <v>4955</v>
      </c>
      <c r="L6434" s="7">
        <v>4743.8999999999996</v>
      </c>
      <c r="M6434" s="5">
        <v>0.14000000000000001</v>
      </c>
      <c r="N6434" t="s">
        <v>1135</v>
      </c>
      <c r="O6434" t="s">
        <v>30</v>
      </c>
      <c r="P6434" t="s">
        <v>31</v>
      </c>
      <c r="Q6434" t="s">
        <v>32</v>
      </c>
      <c r="R6434" t="s">
        <v>27</v>
      </c>
      <c r="S6434" t="s">
        <v>27</v>
      </c>
      <c r="T6434" t="s">
        <v>13312</v>
      </c>
      <c r="U6434" s="1">
        <v>45932</v>
      </c>
      <c r="V6434">
        <v>100</v>
      </c>
      <c r="W6434" t="str">
        <f t="shared" si="147"/>
        <v>90-119</v>
      </c>
    </row>
    <row r="6435" spans="1:23" x14ac:dyDescent="0.25">
      <c r="A6435" t="s">
        <v>6684</v>
      </c>
      <c r="B6435">
        <v>8303492171</v>
      </c>
      <c r="C6435">
        <v>6042264064</v>
      </c>
      <c r="D6435" s="1">
        <v>45308</v>
      </c>
      <c r="E6435">
        <v>99238</v>
      </c>
      <c r="F6435">
        <v>99292</v>
      </c>
      <c r="G6435" t="s">
        <v>198</v>
      </c>
      <c r="H6435" s="34">
        <v>90641</v>
      </c>
      <c r="I6435" s="7">
        <v>67981</v>
      </c>
      <c r="J6435" s="7">
        <v>49710.85</v>
      </c>
      <c r="K6435" s="7">
        <v>8073</v>
      </c>
      <c r="L6435" s="7">
        <v>10197.15</v>
      </c>
      <c r="M6435" s="5">
        <v>0.15</v>
      </c>
      <c r="N6435" t="s">
        <v>1139</v>
      </c>
      <c r="O6435" t="s">
        <v>30</v>
      </c>
      <c r="P6435" t="s">
        <v>3146</v>
      </c>
      <c r="Q6435" t="s">
        <v>32</v>
      </c>
      <c r="R6435" t="s">
        <v>38</v>
      </c>
      <c r="S6435" t="s">
        <v>21</v>
      </c>
      <c r="T6435" t="s">
        <v>13311</v>
      </c>
      <c r="U6435" s="1">
        <v>45351</v>
      </c>
      <c r="V6435">
        <v>43</v>
      </c>
      <c r="W6435" t="str">
        <f t="shared" si="147"/>
        <v>30-59</v>
      </c>
    </row>
    <row r="6436" spans="1:23" x14ac:dyDescent="0.25">
      <c r="A6436" t="s">
        <v>6685</v>
      </c>
      <c r="B6436">
        <v>3422232399</v>
      </c>
      <c r="C6436">
        <v>2651878644</v>
      </c>
      <c r="D6436" s="1">
        <v>45342</v>
      </c>
      <c r="E6436">
        <v>99222</v>
      </c>
      <c r="F6436">
        <v>99215</v>
      </c>
      <c r="G6436" t="s">
        <v>445</v>
      </c>
      <c r="H6436" s="34">
        <v>31357</v>
      </c>
      <c r="I6436" s="7">
        <v>26653</v>
      </c>
      <c r="J6436" s="7">
        <v>23254.94</v>
      </c>
      <c r="K6436" s="7">
        <v>2865</v>
      </c>
      <c r="L6436" s="7">
        <v>533.05999999999995</v>
      </c>
      <c r="M6436" s="5">
        <v>0.02</v>
      </c>
      <c r="N6436" t="s">
        <v>16</v>
      </c>
      <c r="O6436" t="s">
        <v>27</v>
      </c>
      <c r="P6436" t="s">
        <v>3146</v>
      </c>
      <c r="Q6436" t="s">
        <v>32</v>
      </c>
      <c r="R6436" t="s">
        <v>20</v>
      </c>
      <c r="S6436" t="s">
        <v>17</v>
      </c>
      <c r="T6436" t="s">
        <v>13312</v>
      </c>
      <c r="U6436" s="1">
        <v>45485</v>
      </c>
      <c r="V6436">
        <v>143</v>
      </c>
      <c r="W6436" t="str">
        <f t="shared" si="147"/>
        <v>120-149</v>
      </c>
    </row>
    <row r="6437" spans="1:23" x14ac:dyDescent="0.25">
      <c r="A6437" t="s">
        <v>6686</v>
      </c>
      <c r="B6437">
        <v>6109924101</v>
      </c>
      <c r="C6437">
        <v>7495749631</v>
      </c>
      <c r="D6437" s="1">
        <v>45807</v>
      </c>
      <c r="E6437">
        <v>99233</v>
      </c>
      <c r="F6437">
        <v>99215</v>
      </c>
      <c r="G6437" t="s">
        <v>3192</v>
      </c>
      <c r="H6437" s="34">
        <v>72851</v>
      </c>
      <c r="I6437" s="7">
        <v>54638</v>
      </c>
      <c r="J6437" s="7">
        <v>40054.300000000003</v>
      </c>
      <c r="K6437" s="7">
        <v>6388</v>
      </c>
      <c r="L6437" s="7">
        <v>8195.7000000000007</v>
      </c>
      <c r="M6437" s="5">
        <v>0.15</v>
      </c>
      <c r="N6437" t="s">
        <v>1139</v>
      </c>
      <c r="O6437" t="s">
        <v>27</v>
      </c>
      <c r="P6437" t="s">
        <v>25</v>
      </c>
      <c r="Q6437" t="s">
        <v>19</v>
      </c>
      <c r="R6437" t="s">
        <v>26</v>
      </c>
      <c r="S6437" t="s">
        <v>27</v>
      </c>
      <c r="T6437" t="s">
        <v>13310</v>
      </c>
      <c r="U6437" s="1">
        <v>45954</v>
      </c>
      <c r="V6437">
        <v>147</v>
      </c>
      <c r="W6437" t="str">
        <f t="shared" si="147"/>
        <v>120-149</v>
      </c>
    </row>
    <row r="6438" spans="1:23" x14ac:dyDescent="0.25">
      <c r="A6438" t="s">
        <v>6687</v>
      </c>
      <c r="B6438">
        <v>6034843720</v>
      </c>
      <c r="C6438">
        <v>6241170492</v>
      </c>
      <c r="D6438" s="1">
        <v>45629</v>
      </c>
      <c r="E6438">
        <v>99231</v>
      </c>
      <c r="F6438">
        <v>99215</v>
      </c>
      <c r="G6438" t="s">
        <v>3176</v>
      </c>
      <c r="H6438" s="34">
        <v>86226</v>
      </c>
      <c r="I6438" s="7">
        <v>68119</v>
      </c>
      <c r="J6438" s="7">
        <v>57219.96</v>
      </c>
      <c r="K6438" s="7">
        <v>0</v>
      </c>
      <c r="L6438" s="7">
        <v>10899.04</v>
      </c>
      <c r="M6438" s="5">
        <v>0.16</v>
      </c>
      <c r="N6438" t="s">
        <v>1138</v>
      </c>
      <c r="O6438" t="s">
        <v>17</v>
      </c>
      <c r="P6438" t="s">
        <v>31</v>
      </c>
      <c r="Q6438" t="s">
        <v>32</v>
      </c>
      <c r="R6438" t="s">
        <v>21</v>
      </c>
      <c r="S6438" t="s">
        <v>27</v>
      </c>
      <c r="T6438" t="s">
        <v>13311</v>
      </c>
      <c r="U6438" s="1">
        <v>45754</v>
      </c>
      <c r="V6438">
        <v>125</v>
      </c>
      <c r="W6438" t="str">
        <f t="shared" si="147"/>
        <v>120-149</v>
      </c>
    </row>
    <row r="6439" spans="1:23" x14ac:dyDescent="0.25">
      <c r="A6439" t="s">
        <v>6688</v>
      </c>
      <c r="B6439">
        <v>9531880291</v>
      </c>
      <c r="C6439">
        <v>9773480202</v>
      </c>
      <c r="D6439" s="1">
        <v>45386</v>
      </c>
      <c r="E6439">
        <v>99238</v>
      </c>
      <c r="F6439">
        <v>93000</v>
      </c>
      <c r="G6439" t="s">
        <v>3258</v>
      </c>
      <c r="H6439" s="34">
        <v>28655</v>
      </c>
      <c r="I6439" s="7">
        <v>21491</v>
      </c>
      <c r="J6439" s="7">
        <v>16002.349999999999</v>
      </c>
      <c r="K6439" s="7">
        <v>2265</v>
      </c>
      <c r="L6439" s="7">
        <v>3223.65</v>
      </c>
      <c r="M6439" s="5">
        <v>0.15</v>
      </c>
      <c r="N6439" t="s">
        <v>1139</v>
      </c>
      <c r="O6439" t="s">
        <v>30</v>
      </c>
      <c r="P6439" t="s">
        <v>3147</v>
      </c>
      <c r="Q6439" t="s">
        <v>32</v>
      </c>
      <c r="R6439" t="s">
        <v>21</v>
      </c>
      <c r="S6439" t="s">
        <v>27</v>
      </c>
      <c r="T6439" t="s">
        <v>13310</v>
      </c>
      <c r="U6439" s="1">
        <v>45483</v>
      </c>
      <c r="V6439">
        <v>97</v>
      </c>
      <c r="W6439" t="str">
        <f t="shared" si="147"/>
        <v>90-119</v>
      </c>
    </row>
    <row r="6440" spans="1:23" x14ac:dyDescent="0.25">
      <c r="A6440" t="s">
        <v>6689</v>
      </c>
      <c r="B6440">
        <v>4180161230</v>
      </c>
      <c r="C6440">
        <v>8524020582</v>
      </c>
      <c r="D6440" s="1">
        <v>45452</v>
      </c>
      <c r="E6440">
        <v>99221</v>
      </c>
      <c r="F6440">
        <v>80053</v>
      </c>
      <c r="G6440" t="s">
        <v>4092</v>
      </c>
      <c r="H6440" s="34">
        <v>34174</v>
      </c>
      <c r="I6440" s="7">
        <v>25631</v>
      </c>
      <c r="J6440" s="7">
        <v>16887.349999999999</v>
      </c>
      <c r="K6440" s="7">
        <v>4899</v>
      </c>
      <c r="L6440" s="7">
        <v>3844.65</v>
      </c>
      <c r="M6440" s="5">
        <v>0.15</v>
      </c>
      <c r="N6440" t="s">
        <v>1139</v>
      </c>
      <c r="O6440" t="s">
        <v>27</v>
      </c>
      <c r="P6440" t="s">
        <v>25</v>
      </c>
      <c r="Q6440" t="s">
        <v>19</v>
      </c>
      <c r="R6440" t="s">
        <v>38</v>
      </c>
      <c r="S6440" t="s">
        <v>17</v>
      </c>
      <c r="T6440" t="s">
        <v>13312</v>
      </c>
      <c r="U6440" s="1">
        <v>45630</v>
      </c>
      <c r="V6440">
        <v>178</v>
      </c>
      <c r="W6440" t="str">
        <f t="shared" si="147"/>
        <v>150-179</v>
      </c>
    </row>
    <row r="6441" spans="1:23" x14ac:dyDescent="0.25">
      <c r="A6441" t="s">
        <v>6690</v>
      </c>
      <c r="B6441">
        <v>8001238817</v>
      </c>
      <c r="C6441">
        <v>1523189446</v>
      </c>
      <c r="D6441" s="1">
        <v>45904</v>
      </c>
      <c r="E6441">
        <v>99221</v>
      </c>
      <c r="F6441">
        <v>99284</v>
      </c>
      <c r="G6441" t="s">
        <v>240</v>
      </c>
      <c r="H6441" s="34">
        <v>69539</v>
      </c>
      <c r="I6441" s="7">
        <v>59108</v>
      </c>
      <c r="J6441" s="7">
        <v>36858.839999999997</v>
      </c>
      <c r="K6441" s="7">
        <v>21067</v>
      </c>
      <c r="L6441" s="7">
        <v>1182.1600000000001</v>
      </c>
      <c r="M6441" s="5">
        <v>0.02</v>
      </c>
      <c r="N6441" t="s">
        <v>16</v>
      </c>
      <c r="O6441" t="s">
        <v>27</v>
      </c>
      <c r="P6441" t="s">
        <v>40</v>
      </c>
      <c r="Q6441" t="s">
        <v>19</v>
      </c>
      <c r="R6441" t="s">
        <v>20</v>
      </c>
      <c r="S6441" t="s">
        <v>27</v>
      </c>
      <c r="T6441" t="s">
        <v>13312</v>
      </c>
      <c r="U6441" s="1">
        <v>46039</v>
      </c>
      <c r="V6441">
        <v>135</v>
      </c>
      <c r="W6441" t="str">
        <f t="shared" si="147"/>
        <v>120-149</v>
      </c>
    </row>
    <row r="6442" spans="1:23" x14ac:dyDescent="0.25">
      <c r="A6442" t="s">
        <v>6691</v>
      </c>
      <c r="B6442">
        <v>4386422214</v>
      </c>
      <c r="C6442">
        <v>8174139034</v>
      </c>
      <c r="D6442" s="1">
        <v>45469</v>
      </c>
      <c r="E6442">
        <v>99215</v>
      </c>
      <c r="F6442">
        <v>99283</v>
      </c>
      <c r="G6442" t="s">
        <v>237</v>
      </c>
      <c r="H6442" s="34">
        <v>81331</v>
      </c>
      <c r="I6442" s="7">
        <v>64251</v>
      </c>
      <c r="J6442" s="7">
        <v>38267.839999999997</v>
      </c>
      <c r="K6442" s="7">
        <v>15703</v>
      </c>
      <c r="L6442" s="7">
        <v>10280.16</v>
      </c>
      <c r="M6442" s="5">
        <v>0.16</v>
      </c>
      <c r="N6442" t="s">
        <v>1138</v>
      </c>
      <c r="O6442" t="s">
        <v>27</v>
      </c>
      <c r="P6442" t="s">
        <v>35</v>
      </c>
      <c r="Q6442" t="s">
        <v>19</v>
      </c>
      <c r="R6442" t="s">
        <v>20</v>
      </c>
      <c r="S6442" t="s">
        <v>27</v>
      </c>
      <c r="T6442" t="s">
        <v>13310</v>
      </c>
      <c r="U6442" s="1">
        <v>45637</v>
      </c>
      <c r="V6442">
        <v>168</v>
      </c>
      <c r="W6442" t="str">
        <f t="shared" si="147"/>
        <v>150-179</v>
      </c>
    </row>
    <row r="6443" spans="1:23" x14ac:dyDescent="0.25">
      <c r="A6443" t="s">
        <v>6692</v>
      </c>
      <c r="B6443">
        <v>7303168293</v>
      </c>
      <c r="C6443">
        <v>3035732450</v>
      </c>
      <c r="D6443" s="1">
        <v>45354</v>
      </c>
      <c r="E6443">
        <v>99223</v>
      </c>
      <c r="F6443">
        <v>99205</v>
      </c>
      <c r="G6443" t="s">
        <v>73</v>
      </c>
      <c r="H6443" s="34">
        <v>86490</v>
      </c>
      <c r="I6443" s="7">
        <v>70922</v>
      </c>
      <c r="J6443" s="7">
        <v>51778.04</v>
      </c>
      <c r="K6443" s="7">
        <v>6378</v>
      </c>
      <c r="L6443" s="7">
        <v>12765.96</v>
      </c>
      <c r="M6443" s="5">
        <v>0.18</v>
      </c>
      <c r="N6443" t="s">
        <v>3141</v>
      </c>
      <c r="O6443" t="s">
        <v>30</v>
      </c>
      <c r="P6443" t="s">
        <v>3146</v>
      </c>
      <c r="Q6443" t="s">
        <v>19</v>
      </c>
      <c r="R6443" t="s">
        <v>20</v>
      </c>
      <c r="S6443" t="s">
        <v>21</v>
      </c>
      <c r="T6443" t="s">
        <v>13311</v>
      </c>
      <c r="U6443" s="1">
        <v>45495</v>
      </c>
      <c r="V6443">
        <v>141</v>
      </c>
      <c r="W6443" t="str">
        <f t="shared" si="147"/>
        <v>120-149</v>
      </c>
    </row>
    <row r="6444" spans="1:23" x14ac:dyDescent="0.25">
      <c r="A6444" t="s">
        <v>6693</v>
      </c>
      <c r="B6444">
        <v>6681252917</v>
      </c>
      <c r="C6444">
        <v>7000382768</v>
      </c>
      <c r="D6444" s="1">
        <v>45398</v>
      </c>
      <c r="E6444">
        <v>99232</v>
      </c>
      <c r="F6444">
        <v>99203</v>
      </c>
      <c r="G6444" t="s">
        <v>154</v>
      </c>
      <c r="H6444" s="34">
        <v>65430</v>
      </c>
      <c r="I6444" s="7">
        <v>47110</v>
      </c>
      <c r="J6444" s="7">
        <v>43341.2</v>
      </c>
      <c r="K6444" s="7">
        <v>0</v>
      </c>
      <c r="L6444" s="7">
        <v>3768.8</v>
      </c>
      <c r="M6444" s="5">
        <v>0.08</v>
      </c>
      <c r="N6444" t="s">
        <v>24</v>
      </c>
      <c r="O6444" t="s">
        <v>17</v>
      </c>
      <c r="P6444" t="s">
        <v>55</v>
      </c>
      <c r="Q6444" t="s">
        <v>32</v>
      </c>
      <c r="R6444" t="s">
        <v>43</v>
      </c>
      <c r="S6444" t="s">
        <v>27</v>
      </c>
      <c r="T6444" t="s">
        <v>13310</v>
      </c>
      <c r="U6444" s="1">
        <v>45578</v>
      </c>
      <c r="V6444">
        <v>180</v>
      </c>
      <c r="W6444" t="str">
        <f t="shared" si="147"/>
        <v>180-209</v>
      </c>
    </row>
    <row r="6445" spans="1:23" x14ac:dyDescent="0.25">
      <c r="A6445" t="s">
        <v>6694</v>
      </c>
      <c r="B6445">
        <v>7627083765</v>
      </c>
      <c r="C6445">
        <v>1353309016</v>
      </c>
      <c r="D6445" s="1">
        <v>45671</v>
      </c>
      <c r="E6445">
        <v>99214</v>
      </c>
      <c r="F6445">
        <v>85025</v>
      </c>
      <c r="G6445" t="s">
        <v>85</v>
      </c>
      <c r="H6445" s="34">
        <v>27411</v>
      </c>
      <c r="I6445" s="7">
        <v>22477</v>
      </c>
      <c r="J6445" s="7">
        <v>15939.14</v>
      </c>
      <c r="K6445" s="7">
        <v>2492</v>
      </c>
      <c r="L6445" s="7">
        <v>4045.86</v>
      </c>
      <c r="M6445" s="5">
        <v>0.18</v>
      </c>
      <c r="N6445" t="s">
        <v>3141</v>
      </c>
      <c r="O6445" t="s">
        <v>30</v>
      </c>
      <c r="P6445" t="s">
        <v>3146</v>
      </c>
      <c r="Q6445" t="s">
        <v>32</v>
      </c>
      <c r="R6445" t="s">
        <v>38</v>
      </c>
      <c r="S6445" t="s">
        <v>17</v>
      </c>
      <c r="T6445" t="s">
        <v>13312</v>
      </c>
      <c r="U6445" s="1">
        <v>45715</v>
      </c>
      <c r="V6445">
        <v>44</v>
      </c>
      <c r="W6445" t="str">
        <f t="shared" si="147"/>
        <v>30-59</v>
      </c>
    </row>
    <row r="6446" spans="1:23" x14ac:dyDescent="0.25">
      <c r="A6446" t="s">
        <v>6695</v>
      </c>
      <c r="B6446">
        <v>7248324615</v>
      </c>
      <c r="C6446">
        <v>9572129516</v>
      </c>
      <c r="D6446" s="1">
        <v>45709</v>
      </c>
      <c r="E6446">
        <v>99215</v>
      </c>
      <c r="F6446">
        <v>36415</v>
      </c>
      <c r="G6446" t="s">
        <v>3215</v>
      </c>
      <c r="H6446" s="34">
        <v>51033</v>
      </c>
      <c r="I6446" s="7">
        <v>40316</v>
      </c>
      <c r="J6446" s="7">
        <v>31057.439999999999</v>
      </c>
      <c r="K6446" s="7">
        <v>2808</v>
      </c>
      <c r="L6446" s="7">
        <v>6450.56</v>
      </c>
      <c r="M6446" s="5">
        <v>0.16</v>
      </c>
      <c r="N6446" t="s">
        <v>1138</v>
      </c>
      <c r="O6446" t="s">
        <v>30</v>
      </c>
      <c r="P6446" t="s">
        <v>3148</v>
      </c>
      <c r="Q6446" t="s">
        <v>19</v>
      </c>
      <c r="R6446" t="s">
        <v>26</v>
      </c>
      <c r="S6446" t="s">
        <v>27</v>
      </c>
      <c r="T6446" t="s">
        <v>13310</v>
      </c>
      <c r="U6446" s="1">
        <v>45877</v>
      </c>
      <c r="V6446">
        <v>168</v>
      </c>
      <c r="W6446" t="str">
        <f t="shared" si="147"/>
        <v>150-179</v>
      </c>
    </row>
    <row r="6447" spans="1:23" x14ac:dyDescent="0.25">
      <c r="A6447" t="s">
        <v>6696</v>
      </c>
      <c r="B6447">
        <v>2096764975</v>
      </c>
      <c r="C6447">
        <v>1023179573</v>
      </c>
      <c r="D6447" s="1">
        <v>45462</v>
      </c>
      <c r="E6447">
        <v>99232</v>
      </c>
      <c r="F6447">
        <v>93000</v>
      </c>
      <c r="G6447" t="s">
        <v>3256</v>
      </c>
      <c r="H6447" s="34">
        <v>11178</v>
      </c>
      <c r="I6447" s="7">
        <v>8831</v>
      </c>
      <c r="J6447" s="7">
        <v>4404.04</v>
      </c>
      <c r="K6447" s="7">
        <v>3014</v>
      </c>
      <c r="L6447" s="7">
        <v>1412.96</v>
      </c>
      <c r="M6447" s="5">
        <v>0.16</v>
      </c>
      <c r="N6447" t="s">
        <v>1138</v>
      </c>
      <c r="O6447" t="s">
        <v>27</v>
      </c>
      <c r="P6447" t="s">
        <v>3148</v>
      </c>
      <c r="Q6447" t="s">
        <v>19</v>
      </c>
      <c r="R6447" t="s">
        <v>27</v>
      </c>
      <c r="S6447" t="s">
        <v>27</v>
      </c>
      <c r="T6447" t="s">
        <v>13310</v>
      </c>
      <c r="U6447" s="1">
        <v>45593</v>
      </c>
      <c r="V6447">
        <v>131</v>
      </c>
      <c r="W6447" t="str">
        <f t="shared" si="147"/>
        <v>120-149</v>
      </c>
    </row>
    <row r="6448" spans="1:23" x14ac:dyDescent="0.25">
      <c r="A6448" t="s">
        <v>6697</v>
      </c>
      <c r="B6448">
        <v>819636741</v>
      </c>
      <c r="C6448">
        <v>1515737321</v>
      </c>
      <c r="D6448" s="1">
        <v>45757</v>
      </c>
      <c r="E6448">
        <v>99232</v>
      </c>
      <c r="F6448">
        <v>90834</v>
      </c>
      <c r="G6448" t="s">
        <v>593</v>
      </c>
      <c r="H6448" s="34">
        <v>45257</v>
      </c>
      <c r="I6448" s="7">
        <v>37111</v>
      </c>
      <c r="J6448" s="7">
        <v>26990.02</v>
      </c>
      <c r="K6448" s="7">
        <v>3441</v>
      </c>
      <c r="L6448" s="7">
        <v>6679.98</v>
      </c>
      <c r="M6448" s="5">
        <v>0.18</v>
      </c>
      <c r="N6448" t="s">
        <v>3141</v>
      </c>
      <c r="O6448" t="s">
        <v>30</v>
      </c>
      <c r="P6448" t="s">
        <v>35</v>
      </c>
      <c r="Q6448" t="s">
        <v>19</v>
      </c>
      <c r="R6448" t="s">
        <v>21</v>
      </c>
      <c r="S6448" t="s">
        <v>27</v>
      </c>
      <c r="T6448" t="s">
        <v>13311</v>
      </c>
      <c r="U6448" s="1">
        <v>45801</v>
      </c>
      <c r="V6448">
        <v>44</v>
      </c>
      <c r="W6448" t="str">
        <f t="shared" si="147"/>
        <v>30-59</v>
      </c>
    </row>
    <row r="6449" spans="1:23" x14ac:dyDescent="0.25">
      <c r="A6449" t="s">
        <v>6698</v>
      </c>
      <c r="B6449">
        <v>9196648888</v>
      </c>
      <c r="C6449">
        <v>2857255804</v>
      </c>
      <c r="D6449" s="1">
        <v>45778</v>
      </c>
      <c r="E6449">
        <v>99223</v>
      </c>
      <c r="F6449">
        <v>99201</v>
      </c>
      <c r="G6449" t="s">
        <v>3309</v>
      </c>
      <c r="H6449" s="34">
        <v>12980</v>
      </c>
      <c r="I6449" s="7">
        <v>10644</v>
      </c>
      <c r="J6449" s="7">
        <v>6389.08</v>
      </c>
      <c r="K6449" s="7">
        <v>2339</v>
      </c>
      <c r="L6449" s="7">
        <v>1915.92</v>
      </c>
      <c r="M6449" s="5">
        <v>0.18</v>
      </c>
      <c r="N6449" t="s">
        <v>3141</v>
      </c>
      <c r="O6449" t="s">
        <v>27</v>
      </c>
      <c r="P6449" t="s">
        <v>3147</v>
      </c>
      <c r="Q6449" t="s">
        <v>19</v>
      </c>
      <c r="R6449" t="s">
        <v>43</v>
      </c>
      <c r="S6449" t="s">
        <v>21</v>
      </c>
      <c r="T6449" t="s">
        <v>13312</v>
      </c>
      <c r="U6449" s="1">
        <v>45918</v>
      </c>
      <c r="V6449">
        <v>140</v>
      </c>
      <c r="W6449" t="str">
        <f t="shared" si="147"/>
        <v>120-149</v>
      </c>
    </row>
    <row r="6450" spans="1:23" x14ac:dyDescent="0.25">
      <c r="A6450" t="s">
        <v>6699</v>
      </c>
      <c r="B6450">
        <v>3136459012</v>
      </c>
      <c r="C6450">
        <v>698383792</v>
      </c>
      <c r="D6450" s="1">
        <v>45527</v>
      </c>
      <c r="E6450">
        <v>99238</v>
      </c>
      <c r="F6450">
        <v>99284</v>
      </c>
      <c r="G6450" t="s">
        <v>3552</v>
      </c>
      <c r="H6450" s="34">
        <v>81928</v>
      </c>
      <c r="I6450" s="7">
        <v>63904</v>
      </c>
      <c r="J6450" s="7">
        <v>51123.199999999997</v>
      </c>
      <c r="K6450" s="7">
        <v>0</v>
      </c>
      <c r="L6450" s="7">
        <v>12780.8</v>
      </c>
      <c r="M6450" s="5">
        <v>0.2</v>
      </c>
      <c r="N6450" t="s">
        <v>3140</v>
      </c>
      <c r="O6450" t="s">
        <v>17</v>
      </c>
      <c r="P6450" t="s">
        <v>18</v>
      </c>
      <c r="Q6450" t="s">
        <v>19</v>
      </c>
      <c r="R6450" t="s">
        <v>21</v>
      </c>
      <c r="S6450" t="s">
        <v>21</v>
      </c>
      <c r="T6450" t="s">
        <v>13312</v>
      </c>
      <c r="U6450" s="1">
        <v>45662</v>
      </c>
      <c r="V6450">
        <v>135</v>
      </c>
      <c r="W6450" t="str">
        <f t="shared" si="147"/>
        <v>120-149</v>
      </c>
    </row>
    <row r="6451" spans="1:23" x14ac:dyDescent="0.25">
      <c r="A6451" t="s">
        <v>6700</v>
      </c>
      <c r="B6451">
        <v>7575581346</v>
      </c>
      <c r="C6451">
        <v>8015315410</v>
      </c>
      <c r="D6451" s="1">
        <v>45477</v>
      </c>
      <c r="E6451">
        <v>99214</v>
      </c>
      <c r="F6451">
        <v>99203</v>
      </c>
      <c r="G6451" t="s">
        <v>3352</v>
      </c>
      <c r="H6451" s="34">
        <v>55784</v>
      </c>
      <c r="I6451" s="7">
        <v>44627</v>
      </c>
      <c r="J6451" s="7">
        <v>21128.22</v>
      </c>
      <c r="K6451" s="7">
        <v>17251</v>
      </c>
      <c r="L6451" s="7">
        <v>6247.78</v>
      </c>
      <c r="M6451" s="5">
        <v>0.14000000000000001</v>
      </c>
      <c r="N6451" t="s">
        <v>1135</v>
      </c>
      <c r="O6451" t="s">
        <v>27</v>
      </c>
      <c r="P6451" t="s">
        <v>3147</v>
      </c>
      <c r="Q6451" t="s">
        <v>19</v>
      </c>
      <c r="R6451" t="s">
        <v>21</v>
      </c>
      <c r="S6451" t="s">
        <v>17</v>
      </c>
      <c r="T6451" t="s">
        <v>13310</v>
      </c>
      <c r="U6451" s="1">
        <v>45507</v>
      </c>
      <c r="V6451">
        <v>30</v>
      </c>
      <c r="W6451" t="str">
        <f t="shared" si="147"/>
        <v>30-59</v>
      </c>
    </row>
    <row r="6452" spans="1:23" x14ac:dyDescent="0.25">
      <c r="A6452" t="s">
        <v>6701</v>
      </c>
      <c r="B6452">
        <v>4278698904</v>
      </c>
      <c r="C6452">
        <v>433947714</v>
      </c>
      <c r="D6452" s="1">
        <v>45800</v>
      </c>
      <c r="E6452">
        <v>99223</v>
      </c>
      <c r="F6452">
        <v>36415</v>
      </c>
      <c r="G6452" t="s">
        <v>3337</v>
      </c>
      <c r="H6452" s="34">
        <v>48173</v>
      </c>
      <c r="I6452" s="7">
        <v>34685</v>
      </c>
      <c r="J6452" s="7">
        <v>27676.2</v>
      </c>
      <c r="K6452" s="7">
        <v>4234</v>
      </c>
      <c r="L6452" s="7">
        <v>2774.8</v>
      </c>
      <c r="M6452" s="5">
        <v>0.08</v>
      </c>
      <c r="N6452" t="s">
        <v>24</v>
      </c>
      <c r="O6452" t="s">
        <v>30</v>
      </c>
      <c r="P6452" t="s">
        <v>40</v>
      </c>
      <c r="Q6452" t="s">
        <v>32</v>
      </c>
      <c r="R6452" t="s">
        <v>38</v>
      </c>
      <c r="S6452" t="s">
        <v>21</v>
      </c>
      <c r="T6452" t="s">
        <v>13311</v>
      </c>
      <c r="U6452" s="1">
        <v>45830</v>
      </c>
      <c r="V6452">
        <v>30</v>
      </c>
      <c r="W6452" t="str">
        <f t="shared" si="147"/>
        <v>30-59</v>
      </c>
    </row>
    <row r="6453" spans="1:23" x14ac:dyDescent="0.25">
      <c r="A6453" t="s">
        <v>6702</v>
      </c>
      <c r="B6453">
        <v>4428786146</v>
      </c>
      <c r="C6453">
        <v>5003052435</v>
      </c>
      <c r="D6453" s="1">
        <v>45376</v>
      </c>
      <c r="E6453">
        <v>99214</v>
      </c>
      <c r="F6453">
        <v>97110</v>
      </c>
      <c r="G6453" t="s">
        <v>104</v>
      </c>
      <c r="H6453" s="34">
        <v>78269</v>
      </c>
      <c r="I6453" s="7">
        <v>61833</v>
      </c>
      <c r="J6453" s="7">
        <v>26545.72</v>
      </c>
      <c r="K6453" s="7">
        <v>25394</v>
      </c>
      <c r="L6453" s="7">
        <v>9893.2800000000007</v>
      </c>
      <c r="M6453" s="5">
        <v>0.16</v>
      </c>
      <c r="N6453" t="s">
        <v>1138</v>
      </c>
      <c r="O6453" t="s">
        <v>27</v>
      </c>
      <c r="P6453" t="s">
        <v>3150</v>
      </c>
      <c r="Q6453" t="s">
        <v>19</v>
      </c>
      <c r="R6453" t="s">
        <v>27</v>
      </c>
      <c r="S6453" t="s">
        <v>27</v>
      </c>
      <c r="T6453" t="s">
        <v>13311</v>
      </c>
      <c r="U6453" s="1">
        <v>45531</v>
      </c>
      <c r="V6453">
        <v>155</v>
      </c>
      <c r="W6453" t="str">
        <f t="shared" si="147"/>
        <v>150-179</v>
      </c>
    </row>
    <row r="6454" spans="1:23" x14ac:dyDescent="0.25">
      <c r="A6454" t="s">
        <v>6703</v>
      </c>
      <c r="B6454">
        <v>2977900100</v>
      </c>
      <c r="C6454">
        <v>9144830937</v>
      </c>
      <c r="D6454" s="1">
        <v>45953</v>
      </c>
      <c r="E6454">
        <v>99232</v>
      </c>
      <c r="F6454">
        <v>97110</v>
      </c>
      <c r="G6454" t="s">
        <v>146</v>
      </c>
      <c r="H6454" s="34">
        <v>63413</v>
      </c>
      <c r="I6454" s="7">
        <v>50730</v>
      </c>
      <c r="J6454" s="7">
        <v>38269.800000000003</v>
      </c>
      <c r="K6454" s="7">
        <v>5358</v>
      </c>
      <c r="L6454" s="7">
        <v>7102.2</v>
      </c>
      <c r="M6454" s="5">
        <v>0.14000000000000001</v>
      </c>
      <c r="N6454" t="s">
        <v>1135</v>
      </c>
      <c r="O6454" t="s">
        <v>30</v>
      </c>
      <c r="P6454" t="s">
        <v>18</v>
      </c>
      <c r="Q6454" t="s">
        <v>19</v>
      </c>
      <c r="R6454" t="s">
        <v>21</v>
      </c>
      <c r="S6454" t="s">
        <v>21</v>
      </c>
      <c r="T6454" t="s">
        <v>13311</v>
      </c>
      <c r="U6454" s="1">
        <v>46102</v>
      </c>
      <c r="V6454">
        <v>149</v>
      </c>
      <c r="W6454" t="str">
        <f t="shared" si="147"/>
        <v>120-149</v>
      </c>
    </row>
    <row r="6455" spans="1:23" x14ac:dyDescent="0.25">
      <c r="A6455" t="s">
        <v>6704</v>
      </c>
      <c r="B6455">
        <v>2262167373</v>
      </c>
      <c r="C6455">
        <v>968170933</v>
      </c>
      <c r="D6455" s="1">
        <v>45804</v>
      </c>
      <c r="E6455">
        <v>99213</v>
      </c>
      <c r="F6455">
        <v>85025</v>
      </c>
      <c r="G6455" t="s">
        <v>3154</v>
      </c>
      <c r="H6455" s="34">
        <v>31115</v>
      </c>
      <c r="I6455" s="7">
        <v>24581</v>
      </c>
      <c r="J6455" s="7">
        <v>18473.04</v>
      </c>
      <c r="K6455" s="7">
        <v>2175</v>
      </c>
      <c r="L6455" s="7">
        <v>3932.96</v>
      </c>
      <c r="M6455" s="5">
        <v>0.16</v>
      </c>
      <c r="N6455" t="s">
        <v>1138</v>
      </c>
      <c r="O6455" t="s">
        <v>30</v>
      </c>
      <c r="P6455" t="s">
        <v>35</v>
      </c>
      <c r="Q6455" t="s">
        <v>19</v>
      </c>
      <c r="R6455" t="s">
        <v>26</v>
      </c>
      <c r="S6455" t="s">
        <v>21</v>
      </c>
      <c r="T6455" t="s">
        <v>13310</v>
      </c>
      <c r="U6455" s="1">
        <v>45932</v>
      </c>
      <c r="V6455">
        <v>128</v>
      </c>
      <c r="W6455" t="str">
        <f t="shared" si="147"/>
        <v>120-149</v>
      </c>
    </row>
    <row r="6456" spans="1:23" x14ac:dyDescent="0.25">
      <c r="A6456" t="s">
        <v>6705</v>
      </c>
      <c r="B6456">
        <v>1006200625</v>
      </c>
      <c r="C6456">
        <v>5153403084</v>
      </c>
      <c r="D6456" s="1">
        <v>45518</v>
      </c>
      <c r="E6456">
        <v>99222</v>
      </c>
      <c r="F6456">
        <v>99285</v>
      </c>
      <c r="G6456" t="s">
        <v>270</v>
      </c>
      <c r="H6456" s="34">
        <v>89957</v>
      </c>
      <c r="I6456" s="7">
        <v>76463</v>
      </c>
      <c r="J6456" s="7">
        <v>63521.74</v>
      </c>
      <c r="K6456" s="7">
        <v>11412</v>
      </c>
      <c r="L6456" s="7">
        <v>1529.26</v>
      </c>
      <c r="M6456" s="5">
        <v>0.02</v>
      </c>
      <c r="N6456" t="s">
        <v>16</v>
      </c>
      <c r="O6456" t="s">
        <v>27</v>
      </c>
      <c r="P6456" t="s">
        <v>18</v>
      </c>
      <c r="Q6456" t="s">
        <v>32</v>
      </c>
      <c r="R6456" t="s">
        <v>21</v>
      </c>
      <c r="S6456" t="s">
        <v>27</v>
      </c>
      <c r="T6456" t="s">
        <v>13311</v>
      </c>
      <c r="U6456" s="1">
        <v>45622</v>
      </c>
      <c r="V6456">
        <v>104</v>
      </c>
      <c r="W6456" t="str">
        <f t="shared" si="147"/>
        <v>90-119</v>
      </c>
    </row>
    <row r="6457" spans="1:23" x14ac:dyDescent="0.25">
      <c r="A6457" t="s">
        <v>6706</v>
      </c>
      <c r="B6457">
        <v>923547556</v>
      </c>
      <c r="C6457">
        <v>5773130795</v>
      </c>
      <c r="D6457" s="1">
        <v>45431</v>
      </c>
      <c r="E6457">
        <v>99214</v>
      </c>
      <c r="F6457">
        <v>80053</v>
      </c>
      <c r="G6457" t="s">
        <v>200</v>
      </c>
      <c r="H6457" s="34">
        <v>86604</v>
      </c>
      <c r="I6457" s="7">
        <v>64953</v>
      </c>
      <c r="J6457" s="7">
        <v>50644.05</v>
      </c>
      <c r="K6457" s="7">
        <v>4566</v>
      </c>
      <c r="L6457" s="7">
        <v>9742.9500000000007</v>
      </c>
      <c r="M6457" s="5">
        <v>0.15</v>
      </c>
      <c r="N6457" t="s">
        <v>1139</v>
      </c>
      <c r="O6457" t="s">
        <v>30</v>
      </c>
      <c r="P6457" t="s">
        <v>31</v>
      </c>
      <c r="Q6457" t="s">
        <v>19</v>
      </c>
      <c r="R6457" t="s">
        <v>27</v>
      </c>
      <c r="S6457" t="s">
        <v>17</v>
      </c>
      <c r="T6457" t="s">
        <v>13311</v>
      </c>
      <c r="U6457" s="1">
        <v>45470</v>
      </c>
      <c r="V6457">
        <v>39</v>
      </c>
      <c r="W6457" t="str">
        <f t="shared" si="147"/>
        <v>30-59</v>
      </c>
    </row>
    <row r="6458" spans="1:23" x14ac:dyDescent="0.25">
      <c r="A6458" t="s">
        <v>6707</v>
      </c>
      <c r="B6458">
        <v>8484344800</v>
      </c>
      <c r="C6458">
        <v>9017187726</v>
      </c>
      <c r="D6458" s="1">
        <v>45849</v>
      </c>
      <c r="E6458">
        <v>99214</v>
      </c>
      <c r="F6458">
        <v>85025</v>
      </c>
      <c r="G6458" t="s">
        <v>3265</v>
      </c>
      <c r="H6458" s="34">
        <v>65506</v>
      </c>
      <c r="I6458" s="7">
        <v>49130</v>
      </c>
      <c r="J6458" s="7">
        <v>37288.5</v>
      </c>
      <c r="K6458" s="7">
        <v>4472</v>
      </c>
      <c r="L6458" s="7">
        <v>7369.5</v>
      </c>
      <c r="M6458" s="5">
        <v>0.15</v>
      </c>
      <c r="N6458" t="s">
        <v>1139</v>
      </c>
      <c r="O6458" t="s">
        <v>27</v>
      </c>
      <c r="P6458" t="s">
        <v>18</v>
      </c>
      <c r="Q6458" t="s">
        <v>19</v>
      </c>
      <c r="R6458" t="s">
        <v>38</v>
      </c>
      <c r="S6458" t="s">
        <v>27</v>
      </c>
      <c r="T6458" t="s">
        <v>13312</v>
      </c>
      <c r="U6458" s="1">
        <v>45907</v>
      </c>
      <c r="V6458">
        <v>58</v>
      </c>
      <c r="W6458" t="str">
        <f t="shared" si="147"/>
        <v>30-59</v>
      </c>
    </row>
    <row r="6459" spans="1:23" x14ac:dyDescent="0.25">
      <c r="A6459" t="s">
        <v>6708</v>
      </c>
      <c r="B6459">
        <v>4334909250</v>
      </c>
      <c r="C6459">
        <v>7571325760</v>
      </c>
      <c r="D6459" s="1">
        <v>45851</v>
      </c>
      <c r="E6459">
        <v>99214</v>
      </c>
      <c r="F6459">
        <v>85025</v>
      </c>
      <c r="G6459" t="s">
        <v>3240</v>
      </c>
      <c r="H6459" s="34">
        <v>21629</v>
      </c>
      <c r="I6459" s="7">
        <v>16222</v>
      </c>
      <c r="J6459" s="7">
        <v>7162.7</v>
      </c>
      <c r="K6459" s="7">
        <v>6626</v>
      </c>
      <c r="L6459" s="7">
        <v>2433.3000000000002</v>
      </c>
      <c r="M6459" s="5">
        <v>0.15</v>
      </c>
      <c r="N6459" t="s">
        <v>1139</v>
      </c>
      <c r="O6459" t="s">
        <v>27</v>
      </c>
      <c r="P6459" t="s">
        <v>3147</v>
      </c>
      <c r="Q6459" t="s">
        <v>32</v>
      </c>
      <c r="R6459" t="s">
        <v>27</v>
      </c>
      <c r="S6459" t="s">
        <v>21</v>
      </c>
      <c r="T6459" t="s">
        <v>13312</v>
      </c>
      <c r="U6459" s="1">
        <v>45896</v>
      </c>
      <c r="V6459">
        <v>45</v>
      </c>
      <c r="W6459" t="str">
        <f t="shared" si="147"/>
        <v>30-59</v>
      </c>
    </row>
    <row r="6460" spans="1:23" x14ac:dyDescent="0.25">
      <c r="A6460" t="s">
        <v>6709</v>
      </c>
      <c r="B6460">
        <v>8196673056</v>
      </c>
      <c r="C6460">
        <v>1196453868</v>
      </c>
      <c r="D6460" s="1">
        <v>45833</v>
      </c>
      <c r="E6460">
        <v>99221</v>
      </c>
      <c r="F6460">
        <v>99283</v>
      </c>
      <c r="G6460" t="s">
        <v>124</v>
      </c>
      <c r="H6460" s="34">
        <v>93861</v>
      </c>
      <c r="I6460" s="7">
        <v>73212</v>
      </c>
      <c r="J6460" s="7">
        <v>58569.599999999999</v>
      </c>
      <c r="K6460" s="7">
        <v>0</v>
      </c>
      <c r="L6460" s="7">
        <v>14642.4</v>
      </c>
      <c r="M6460" s="5">
        <v>0.2</v>
      </c>
      <c r="N6460" t="s">
        <v>3140</v>
      </c>
      <c r="O6460" t="s">
        <v>17</v>
      </c>
      <c r="P6460" t="s">
        <v>3150</v>
      </c>
      <c r="Q6460" t="s">
        <v>32</v>
      </c>
      <c r="R6460" t="s">
        <v>20</v>
      </c>
      <c r="S6460" t="s">
        <v>17</v>
      </c>
      <c r="T6460" t="s">
        <v>13312</v>
      </c>
      <c r="U6460" s="1">
        <v>45994</v>
      </c>
      <c r="V6460">
        <v>161</v>
      </c>
      <c r="W6460" t="str">
        <f t="shared" si="147"/>
        <v>150-179</v>
      </c>
    </row>
    <row r="6461" spans="1:23" x14ac:dyDescent="0.25">
      <c r="A6461" t="s">
        <v>6710</v>
      </c>
      <c r="B6461">
        <v>8522590137</v>
      </c>
      <c r="C6461">
        <v>5473654972</v>
      </c>
      <c r="D6461" s="1">
        <v>45717</v>
      </c>
      <c r="E6461">
        <v>99222</v>
      </c>
      <c r="F6461">
        <v>99202</v>
      </c>
      <c r="G6461" t="s">
        <v>87</v>
      </c>
      <c r="H6461" s="34">
        <v>58733</v>
      </c>
      <c r="I6461" s="7">
        <v>48161</v>
      </c>
      <c r="J6461" s="7">
        <v>35516.019999999997</v>
      </c>
      <c r="K6461" s="7">
        <v>3976</v>
      </c>
      <c r="L6461" s="7">
        <v>8668.98</v>
      </c>
      <c r="M6461" s="5">
        <v>0.18</v>
      </c>
      <c r="N6461" t="s">
        <v>3141</v>
      </c>
      <c r="O6461" t="s">
        <v>27</v>
      </c>
      <c r="P6461" t="s">
        <v>31</v>
      </c>
      <c r="Q6461" t="s">
        <v>32</v>
      </c>
      <c r="R6461" t="s">
        <v>21</v>
      </c>
      <c r="S6461" t="s">
        <v>17</v>
      </c>
      <c r="T6461" t="s">
        <v>13311</v>
      </c>
      <c r="U6461" s="1">
        <v>45851</v>
      </c>
      <c r="V6461">
        <v>134</v>
      </c>
      <c r="W6461" t="str">
        <f t="shared" si="147"/>
        <v>120-149</v>
      </c>
    </row>
    <row r="6462" spans="1:23" x14ac:dyDescent="0.25">
      <c r="A6462" t="s">
        <v>6711</v>
      </c>
      <c r="B6462">
        <v>2774829332</v>
      </c>
      <c r="C6462">
        <v>3368334345</v>
      </c>
      <c r="D6462" s="1">
        <v>45292</v>
      </c>
      <c r="E6462">
        <v>99221</v>
      </c>
      <c r="F6462">
        <v>90834</v>
      </c>
      <c r="G6462" t="s">
        <v>3253</v>
      </c>
      <c r="H6462" s="34">
        <v>44958</v>
      </c>
      <c r="I6462" s="7">
        <v>32370</v>
      </c>
      <c r="J6462" s="7">
        <v>25119.4</v>
      </c>
      <c r="K6462" s="7">
        <v>4661</v>
      </c>
      <c r="L6462" s="7">
        <v>2589.6</v>
      </c>
      <c r="M6462" s="5">
        <v>0.08</v>
      </c>
      <c r="N6462" t="s">
        <v>24</v>
      </c>
      <c r="O6462" t="s">
        <v>30</v>
      </c>
      <c r="P6462" t="s">
        <v>3150</v>
      </c>
      <c r="Q6462" t="s">
        <v>32</v>
      </c>
      <c r="R6462" t="s">
        <v>26</v>
      </c>
      <c r="S6462" t="s">
        <v>17</v>
      </c>
      <c r="T6462" t="s">
        <v>13312</v>
      </c>
      <c r="U6462" s="1">
        <v>45415</v>
      </c>
      <c r="V6462">
        <v>123</v>
      </c>
      <c r="W6462" t="str">
        <f t="shared" si="147"/>
        <v>120-149</v>
      </c>
    </row>
    <row r="6463" spans="1:23" x14ac:dyDescent="0.25">
      <c r="A6463" t="s">
        <v>6712</v>
      </c>
      <c r="B6463">
        <v>8160283985</v>
      </c>
      <c r="C6463">
        <v>7830604176</v>
      </c>
      <c r="D6463" s="1">
        <v>45631</v>
      </c>
      <c r="E6463">
        <v>99221</v>
      </c>
      <c r="F6463">
        <v>93000</v>
      </c>
      <c r="G6463" t="s">
        <v>48</v>
      </c>
      <c r="H6463" s="34">
        <v>40820</v>
      </c>
      <c r="I6463" s="7">
        <v>32248</v>
      </c>
      <c r="J6463" s="7">
        <v>22743.32</v>
      </c>
      <c r="K6463" s="7">
        <v>4345</v>
      </c>
      <c r="L6463" s="7">
        <v>5159.68</v>
      </c>
      <c r="M6463" s="5">
        <v>0.16</v>
      </c>
      <c r="N6463" t="s">
        <v>1138</v>
      </c>
      <c r="O6463" t="s">
        <v>30</v>
      </c>
      <c r="P6463" t="s">
        <v>3147</v>
      </c>
      <c r="Q6463" t="s">
        <v>19</v>
      </c>
      <c r="R6463" t="s">
        <v>43</v>
      </c>
      <c r="S6463" t="s">
        <v>21</v>
      </c>
      <c r="T6463" t="s">
        <v>13310</v>
      </c>
      <c r="U6463" s="1">
        <v>45738</v>
      </c>
      <c r="V6463">
        <v>107</v>
      </c>
      <c r="W6463" t="str">
        <f t="shared" si="147"/>
        <v>90-119</v>
      </c>
    </row>
    <row r="6464" spans="1:23" x14ac:dyDescent="0.25">
      <c r="A6464" t="s">
        <v>6713</v>
      </c>
      <c r="B6464">
        <v>7977137657</v>
      </c>
      <c r="C6464">
        <v>7623701620</v>
      </c>
      <c r="D6464" s="1">
        <v>45688</v>
      </c>
      <c r="E6464">
        <v>99223</v>
      </c>
      <c r="F6464">
        <v>99212</v>
      </c>
      <c r="G6464" t="s">
        <v>85</v>
      </c>
      <c r="H6464" s="34">
        <v>98538</v>
      </c>
      <c r="I6464" s="7">
        <v>73904</v>
      </c>
      <c r="J6464" s="7">
        <v>44048.4</v>
      </c>
      <c r="K6464" s="7">
        <v>18770</v>
      </c>
      <c r="L6464" s="7">
        <v>11085.6</v>
      </c>
      <c r="M6464" s="5">
        <v>0.15</v>
      </c>
      <c r="N6464" t="s">
        <v>1139</v>
      </c>
      <c r="O6464" t="s">
        <v>27</v>
      </c>
      <c r="P6464" t="s">
        <v>35</v>
      </c>
      <c r="Q6464" t="s">
        <v>32</v>
      </c>
      <c r="R6464" t="s">
        <v>20</v>
      </c>
      <c r="S6464" t="s">
        <v>21</v>
      </c>
      <c r="T6464" t="s">
        <v>13311</v>
      </c>
      <c r="U6464" s="1">
        <v>45837</v>
      </c>
      <c r="V6464">
        <v>149</v>
      </c>
      <c r="W6464" t="str">
        <f t="shared" si="147"/>
        <v>120-149</v>
      </c>
    </row>
    <row r="6465" spans="1:23" x14ac:dyDescent="0.25">
      <c r="A6465" t="s">
        <v>6714</v>
      </c>
      <c r="B6465">
        <v>3134343644</v>
      </c>
      <c r="C6465">
        <v>8188960587</v>
      </c>
      <c r="D6465" s="1">
        <v>45548</v>
      </c>
      <c r="E6465">
        <v>99215</v>
      </c>
      <c r="F6465">
        <v>99281</v>
      </c>
      <c r="G6465" t="s">
        <v>3548</v>
      </c>
      <c r="H6465" s="34">
        <v>38856</v>
      </c>
      <c r="I6465" s="7">
        <v>27976</v>
      </c>
      <c r="J6465" s="7">
        <v>22664.92</v>
      </c>
      <c r="K6465" s="7">
        <v>3073</v>
      </c>
      <c r="L6465" s="7">
        <v>2238.08</v>
      </c>
      <c r="M6465" s="5">
        <v>0.08</v>
      </c>
      <c r="N6465" t="s">
        <v>24</v>
      </c>
      <c r="O6465" t="s">
        <v>30</v>
      </c>
      <c r="P6465" t="s">
        <v>3150</v>
      </c>
      <c r="Q6465" t="s">
        <v>32</v>
      </c>
      <c r="R6465" t="s">
        <v>27</v>
      </c>
      <c r="S6465" t="s">
        <v>21</v>
      </c>
      <c r="T6465" t="s">
        <v>13310</v>
      </c>
      <c r="U6465" s="1">
        <v>45632</v>
      </c>
      <c r="V6465">
        <v>84</v>
      </c>
      <c r="W6465" t="str">
        <f t="shared" si="147"/>
        <v>60-89</v>
      </c>
    </row>
    <row r="6466" spans="1:23" x14ac:dyDescent="0.25">
      <c r="A6466" t="s">
        <v>6715</v>
      </c>
      <c r="B6466">
        <v>3921597637</v>
      </c>
      <c r="C6466">
        <v>2631425497</v>
      </c>
      <c r="D6466" s="1">
        <v>45904</v>
      </c>
      <c r="E6466">
        <v>99233</v>
      </c>
      <c r="F6466">
        <v>85025</v>
      </c>
      <c r="G6466" t="s">
        <v>3453</v>
      </c>
      <c r="H6466" s="34">
        <v>49709</v>
      </c>
      <c r="I6466" s="7">
        <v>37282</v>
      </c>
      <c r="J6466" s="7">
        <v>31689.7</v>
      </c>
      <c r="K6466" s="7">
        <v>0</v>
      </c>
      <c r="L6466" s="7">
        <v>5592.3</v>
      </c>
      <c r="M6466" s="5">
        <v>0.15</v>
      </c>
      <c r="N6466" t="s">
        <v>1139</v>
      </c>
      <c r="O6466" t="s">
        <v>17</v>
      </c>
      <c r="P6466" t="s">
        <v>3146</v>
      </c>
      <c r="Q6466" t="s">
        <v>32</v>
      </c>
      <c r="R6466" t="s">
        <v>26</v>
      </c>
      <c r="S6466" t="s">
        <v>27</v>
      </c>
      <c r="T6466" t="s">
        <v>13312</v>
      </c>
      <c r="U6466" s="1">
        <v>46076</v>
      </c>
      <c r="V6466">
        <v>172</v>
      </c>
      <c r="W6466" t="str">
        <f t="shared" si="147"/>
        <v>150-179</v>
      </c>
    </row>
    <row r="6467" spans="1:23" x14ac:dyDescent="0.25">
      <c r="A6467" t="s">
        <v>6716</v>
      </c>
      <c r="B6467">
        <v>5549155975</v>
      </c>
      <c r="C6467">
        <v>6465777823</v>
      </c>
      <c r="D6467" s="1">
        <v>45826</v>
      </c>
      <c r="E6467">
        <v>99214</v>
      </c>
      <c r="F6467">
        <v>97110</v>
      </c>
      <c r="G6467" t="s">
        <v>224</v>
      </c>
      <c r="H6467" s="34">
        <v>63009</v>
      </c>
      <c r="I6467" s="7">
        <v>50407</v>
      </c>
      <c r="J6467" s="7">
        <v>30970.02</v>
      </c>
      <c r="K6467" s="7">
        <v>12380</v>
      </c>
      <c r="L6467" s="7">
        <v>7056.98</v>
      </c>
      <c r="M6467" s="5">
        <v>0.14000000000000001</v>
      </c>
      <c r="N6467" t="s">
        <v>1135</v>
      </c>
      <c r="O6467" t="s">
        <v>27</v>
      </c>
      <c r="P6467" t="s">
        <v>58</v>
      </c>
      <c r="Q6467" t="s">
        <v>32</v>
      </c>
      <c r="R6467" t="s">
        <v>20</v>
      </c>
      <c r="S6467" t="s">
        <v>21</v>
      </c>
      <c r="T6467" t="s">
        <v>13310</v>
      </c>
      <c r="U6467" s="1">
        <v>45879</v>
      </c>
      <c r="V6467">
        <v>53</v>
      </c>
      <c r="W6467" t="str">
        <f t="shared" ref="W6467:W6530" si="148">IF(V6467="","",IF(V6467&lt;30,"0-29",IF(V6467&lt;60,"30-59",IF(V6467&lt;90,"60-89",IF(V6467&lt;120,"90-119",IF(V6467&lt;150,"120-149",IF(V6467&lt;180,"150-179",IF(V6467&lt;210,"180-209",IF(V6467&lt;240,"210-239",IF(V6467&lt;270,"240-269",IF(V6467&lt;300,"270-299",IF(V6467&lt;330,"300-329",IF(V6467&lt;360,"330-359","360+")))))))))))))</f>
        <v>30-59</v>
      </c>
    </row>
    <row r="6468" spans="1:23" x14ac:dyDescent="0.25">
      <c r="A6468" t="s">
        <v>6717</v>
      </c>
      <c r="B6468">
        <v>4618354738</v>
      </c>
      <c r="C6468">
        <v>9302787013</v>
      </c>
      <c r="D6468" s="1">
        <v>45561</v>
      </c>
      <c r="E6468">
        <v>99213</v>
      </c>
      <c r="F6468">
        <v>97110</v>
      </c>
      <c r="G6468" t="s">
        <v>3170</v>
      </c>
      <c r="H6468" s="34">
        <v>55352</v>
      </c>
      <c r="I6468" s="7">
        <v>47049</v>
      </c>
      <c r="J6468" s="7">
        <v>41710.019999999997</v>
      </c>
      <c r="K6468" s="7">
        <v>4398</v>
      </c>
      <c r="L6468" s="7">
        <v>940.98</v>
      </c>
      <c r="M6468" s="5">
        <v>0.02</v>
      </c>
      <c r="N6468" t="s">
        <v>16</v>
      </c>
      <c r="O6468" t="s">
        <v>30</v>
      </c>
      <c r="P6468" t="s">
        <v>3149</v>
      </c>
      <c r="Q6468" t="s">
        <v>32</v>
      </c>
      <c r="R6468" t="s">
        <v>43</v>
      </c>
      <c r="S6468" t="s">
        <v>17</v>
      </c>
      <c r="T6468" t="s">
        <v>13311</v>
      </c>
      <c r="U6468" s="1">
        <v>45709</v>
      </c>
      <c r="V6468">
        <v>148</v>
      </c>
      <c r="W6468" t="str">
        <f t="shared" si="148"/>
        <v>120-149</v>
      </c>
    </row>
    <row r="6469" spans="1:23" x14ac:dyDescent="0.25">
      <c r="A6469" t="s">
        <v>6718</v>
      </c>
      <c r="B6469">
        <v>4745022892</v>
      </c>
      <c r="C6469">
        <v>8780587222</v>
      </c>
      <c r="D6469" s="1">
        <v>45449</v>
      </c>
      <c r="E6469">
        <v>99222</v>
      </c>
      <c r="F6469">
        <v>99203</v>
      </c>
      <c r="G6469" t="s">
        <v>29</v>
      </c>
      <c r="H6469" s="34">
        <v>75177</v>
      </c>
      <c r="I6469" s="7">
        <v>48865</v>
      </c>
      <c r="J6469" s="7">
        <v>39115.199999999997</v>
      </c>
      <c r="K6469" s="7">
        <v>3886</v>
      </c>
      <c r="L6469" s="7">
        <v>5863.8</v>
      </c>
      <c r="M6469" s="5">
        <v>0.12</v>
      </c>
      <c r="N6469" t="s">
        <v>46</v>
      </c>
      <c r="O6469" t="s">
        <v>30</v>
      </c>
      <c r="P6469" t="s">
        <v>3146</v>
      </c>
      <c r="Q6469" t="s">
        <v>19</v>
      </c>
      <c r="R6469" t="s">
        <v>43</v>
      </c>
      <c r="S6469" t="s">
        <v>17</v>
      </c>
      <c r="T6469" t="s">
        <v>13312</v>
      </c>
      <c r="U6469" s="1">
        <v>45510</v>
      </c>
      <c r="V6469">
        <v>61</v>
      </c>
      <c r="W6469" t="str">
        <f t="shared" si="148"/>
        <v>60-89</v>
      </c>
    </row>
    <row r="6470" spans="1:23" x14ac:dyDescent="0.25">
      <c r="A6470" t="s">
        <v>6719</v>
      </c>
      <c r="B6470">
        <v>6940814307</v>
      </c>
      <c r="C6470">
        <v>8798443572</v>
      </c>
      <c r="D6470" s="1">
        <v>45551</v>
      </c>
      <c r="E6470">
        <v>99215</v>
      </c>
      <c r="F6470">
        <v>99215</v>
      </c>
      <c r="G6470" t="s">
        <v>110</v>
      </c>
      <c r="H6470" s="34">
        <v>39104</v>
      </c>
      <c r="I6470" s="7">
        <v>29328</v>
      </c>
      <c r="J6470" s="7">
        <v>20013.8</v>
      </c>
      <c r="K6470" s="7">
        <v>4915</v>
      </c>
      <c r="L6470" s="7">
        <v>4399.2</v>
      </c>
      <c r="M6470" s="5">
        <v>0.15</v>
      </c>
      <c r="N6470" t="s">
        <v>1139</v>
      </c>
      <c r="O6470" t="s">
        <v>27</v>
      </c>
      <c r="P6470" t="s">
        <v>3149</v>
      </c>
      <c r="Q6470" t="s">
        <v>32</v>
      </c>
      <c r="R6470" t="s">
        <v>26</v>
      </c>
      <c r="S6470" t="s">
        <v>21</v>
      </c>
      <c r="T6470" t="s">
        <v>13310</v>
      </c>
      <c r="U6470" s="1">
        <v>45585</v>
      </c>
      <c r="V6470">
        <v>34</v>
      </c>
      <c r="W6470" t="str">
        <f t="shared" si="148"/>
        <v>30-59</v>
      </c>
    </row>
    <row r="6471" spans="1:23" x14ac:dyDescent="0.25">
      <c r="A6471" t="s">
        <v>6720</v>
      </c>
      <c r="B6471">
        <v>9218488188</v>
      </c>
      <c r="C6471">
        <v>4988671321</v>
      </c>
      <c r="D6471" s="1">
        <v>45652</v>
      </c>
      <c r="E6471">
        <v>99233</v>
      </c>
      <c r="F6471">
        <v>99283</v>
      </c>
      <c r="G6471" t="s">
        <v>3220</v>
      </c>
      <c r="H6471" s="34">
        <v>82490</v>
      </c>
      <c r="I6471" s="7">
        <v>67642</v>
      </c>
      <c r="J6471" s="7">
        <v>46089.440000000002</v>
      </c>
      <c r="K6471" s="7">
        <v>9377</v>
      </c>
      <c r="L6471" s="7">
        <v>12175.56</v>
      </c>
      <c r="M6471" s="5">
        <v>0.18</v>
      </c>
      <c r="N6471" t="s">
        <v>3141</v>
      </c>
      <c r="O6471" t="s">
        <v>30</v>
      </c>
      <c r="P6471" t="s">
        <v>55</v>
      </c>
      <c r="Q6471" t="s">
        <v>32</v>
      </c>
      <c r="R6471" t="s">
        <v>43</v>
      </c>
      <c r="S6471" t="s">
        <v>21</v>
      </c>
      <c r="T6471" t="s">
        <v>13311</v>
      </c>
      <c r="U6471" s="1">
        <v>45786</v>
      </c>
      <c r="V6471">
        <v>134</v>
      </c>
      <c r="W6471" t="str">
        <f t="shared" si="148"/>
        <v>120-149</v>
      </c>
    </row>
    <row r="6472" spans="1:23" x14ac:dyDescent="0.25">
      <c r="A6472" t="s">
        <v>6721</v>
      </c>
      <c r="B6472">
        <v>2434951219</v>
      </c>
      <c r="C6472">
        <v>5924179395</v>
      </c>
      <c r="D6472" s="1">
        <v>45410</v>
      </c>
      <c r="E6472">
        <v>99232</v>
      </c>
      <c r="F6472">
        <v>36415</v>
      </c>
      <c r="G6472" t="s">
        <v>351</v>
      </c>
      <c r="H6472" s="34">
        <v>62241</v>
      </c>
      <c r="I6472" s="7">
        <v>49793</v>
      </c>
      <c r="J6472" s="7">
        <v>42821.98</v>
      </c>
      <c r="K6472" s="7">
        <v>0</v>
      </c>
      <c r="L6472" s="7">
        <v>6971.02</v>
      </c>
      <c r="M6472" s="5">
        <v>0.14000000000000001</v>
      </c>
      <c r="N6472" t="s">
        <v>1135</v>
      </c>
      <c r="O6472" t="s">
        <v>17</v>
      </c>
      <c r="P6472" t="s">
        <v>3147</v>
      </c>
      <c r="Q6472" t="s">
        <v>19</v>
      </c>
      <c r="R6472" t="s">
        <v>43</v>
      </c>
      <c r="S6472" t="s">
        <v>21</v>
      </c>
      <c r="T6472" t="s">
        <v>13312</v>
      </c>
      <c r="U6472" s="1">
        <v>45578</v>
      </c>
      <c r="V6472">
        <v>168</v>
      </c>
      <c r="W6472" t="str">
        <f t="shared" si="148"/>
        <v>150-179</v>
      </c>
    </row>
    <row r="6473" spans="1:23" x14ac:dyDescent="0.25">
      <c r="A6473" t="s">
        <v>6722</v>
      </c>
      <c r="B6473">
        <v>506510174</v>
      </c>
      <c r="C6473">
        <v>647283154</v>
      </c>
      <c r="D6473" s="1">
        <v>45588</v>
      </c>
      <c r="E6473">
        <v>99221</v>
      </c>
      <c r="F6473">
        <v>99201</v>
      </c>
      <c r="G6473" t="s">
        <v>187</v>
      </c>
      <c r="H6473" s="34">
        <v>93767</v>
      </c>
      <c r="I6473" s="7">
        <v>75014</v>
      </c>
      <c r="J6473" s="7">
        <v>56778.04</v>
      </c>
      <c r="K6473" s="7">
        <v>7734</v>
      </c>
      <c r="L6473" s="7">
        <v>10501.96</v>
      </c>
      <c r="M6473" s="5">
        <v>0.14000000000000001</v>
      </c>
      <c r="N6473" t="s">
        <v>1135</v>
      </c>
      <c r="O6473" t="s">
        <v>30</v>
      </c>
      <c r="P6473" t="s">
        <v>18</v>
      </c>
      <c r="Q6473" t="s">
        <v>19</v>
      </c>
      <c r="R6473" t="s">
        <v>20</v>
      </c>
      <c r="S6473" t="s">
        <v>21</v>
      </c>
      <c r="T6473" t="s">
        <v>13310</v>
      </c>
      <c r="U6473" s="1">
        <v>45653</v>
      </c>
      <c r="V6473">
        <v>65</v>
      </c>
      <c r="W6473" t="str">
        <f t="shared" si="148"/>
        <v>60-89</v>
      </c>
    </row>
    <row r="6474" spans="1:23" x14ac:dyDescent="0.25">
      <c r="A6474" t="s">
        <v>6723</v>
      </c>
      <c r="B6474">
        <v>9839531239</v>
      </c>
      <c r="C6474">
        <v>1624720621</v>
      </c>
      <c r="D6474" s="1">
        <v>45645</v>
      </c>
      <c r="E6474">
        <v>99222</v>
      </c>
      <c r="F6474">
        <v>99215</v>
      </c>
      <c r="G6474" t="s">
        <v>54</v>
      </c>
      <c r="H6474" s="34">
        <v>92564</v>
      </c>
      <c r="I6474" s="7">
        <v>74051</v>
      </c>
      <c r="J6474" s="7">
        <v>57327.86</v>
      </c>
      <c r="K6474" s="7">
        <v>6356</v>
      </c>
      <c r="L6474" s="7">
        <v>10367.14</v>
      </c>
      <c r="M6474" s="5">
        <v>0.14000000000000001</v>
      </c>
      <c r="N6474" t="s">
        <v>1135</v>
      </c>
      <c r="O6474" t="s">
        <v>30</v>
      </c>
      <c r="P6474" t="s">
        <v>3149</v>
      </c>
      <c r="Q6474" t="s">
        <v>19</v>
      </c>
      <c r="R6474" t="s">
        <v>26</v>
      </c>
      <c r="S6474" t="s">
        <v>17</v>
      </c>
      <c r="T6474" t="s">
        <v>13311</v>
      </c>
      <c r="U6474" s="1">
        <v>45703</v>
      </c>
      <c r="V6474">
        <v>58</v>
      </c>
      <c r="W6474" t="str">
        <f t="shared" si="148"/>
        <v>30-59</v>
      </c>
    </row>
    <row r="6475" spans="1:23" x14ac:dyDescent="0.25">
      <c r="A6475" t="s">
        <v>6724</v>
      </c>
      <c r="B6475">
        <v>9447942803</v>
      </c>
      <c r="C6475">
        <v>7433596680</v>
      </c>
      <c r="D6475" s="1">
        <v>45805</v>
      </c>
      <c r="E6475">
        <v>99233</v>
      </c>
      <c r="F6475">
        <v>99211</v>
      </c>
      <c r="G6475" t="s">
        <v>120</v>
      </c>
      <c r="H6475" s="34">
        <v>73823</v>
      </c>
      <c r="I6475" s="7">
        <v>59058</v>
      </c>
      <c r="J6475" s="7">
        <v>50789.88</v>
      </c>
      <c r="K6475" s="7">
        <v>0</v>
      </c>
      <c r="L6475" s="7">
        <v>8268.1200000000008</v>
      </c>
      <c r="M6475" s="5">
        <v>0.14000000000000001</v>
      </c>
      <c r="N6475" t="s">
        <v>1135</v>
      </c>
      <c r="O6475" t="s">
        <v>17</v>
      </c>
      <c r="P6475" t="s">
        <v>3150</v>
      </c>
      <c r="Q6475" t="s">
        <v>19</v>
      </c>
      <c r="R6475" t="s">
        <v>43</v>
      </c>
      <c r="S6475" t="s">
        <v>27</v>
      </c>
      <c r="T6475" t="s">
        <v>13311</v>
      </c>
      <c r="U6475" s="1">
        <v>45936</v>
      </c>
      <c r="V6475">
        <v>131</v>
      </c>
      <c r="W6475" t="str">
        <f t="shared" si="148"/>
        <v>120-149</v>
      </c>
    </row>
    <row r="6476" spans="1:23" x14ac:dyDescent="0.25">
      <c r="A6476" t="s">
        <v>6725</v>
      </c>
      <c r="B6476">
        <v>2532124753</v>
      </c>
      <c r="C6476">
        <v>6144442081</v>
      </c>
      <c r="D6476" s="1">
        <v>45718</v>
      </c>
      <c r="E6476">
        <v>99213</v>
      </c>
      <c r="F6476">
        <v>80053</v>
      </c>
      <c r="G6476" t="s">
        <v>3523</v>
      </c>
      <c r="H6476" s="34">
        <v>2218</v>
      </c>
      <c r="I6476" s="7">
        <v>1885</v>
      </c>
      <c r="J6476" s="7">
        <v>1584.3</v>
      </c>
      <c r="K6476" s="7">
        <v>263</v>
      </c>
      <c r="L6476" s="7">
        <v>37.700000000000003</v>
      </c>
      <c r="M6476" s="5">
        <v>0.02</v>
      </c>
      <c r="N6476" t="s">
        <v>16</v>
      </c>
      <c r="O6476" t="s">
        <v>27</v>
      </c>
      <c r="P6476" t="s">
        <v>3148</v>
      </c>
      <c r="Q6476" t="s">
        <v>32</v>
      </c>
      <c r="R6476" t="s">
        <v>27</v>
      </c>
      <c r="S6476" t="s">
        <v>17</v>
      </c>
      <c r="T6476" t="s">
        <v>13312</v>
      </c>
      <c r="U6476" s="1">
        <v>45759</v>
      </c>
      <c r="V6476">
        <v>41</v>
      </c>
      <c r="W6476" t="str">
        <f t="shared" si="148"/>
        <v>30-59</v>
      </c>
    </row>
    <row r="6477" spans="1:23" x14ac:dyDescent="0.25">
      <c r="A6477" t="s">
        <v>6726</v>
      </c>
      <c r="B6477">
        <v>7470084374</v>
      </c>
      <c r="C6477">
        <v>9341784441</v>
      </c>
      <c r="D6477" s="1">
        <v>45807</v>
      </c>
      <c r="E6477">
        <v>99214</v>
      </c>
      <c r="F6477">
        <v>99284</v>
      </c>
      <c r="G6477" t="s">
        <v>77</v>
      </c>
      <c r="H6477" s="34">
        <v>59395</v>
      </c>
      <c r="I6477" s="7">
        <v>47516</v>
      </c>
      <c r="J6477" s="7">
        <v>31497.759999999998</v>
      </c>
      <c r="K6477" s="7">
        <v>9366</v>
      </c>
      <c r="L6477" s="7">
        <v>6652.24</v>
      </c>
      <c r="M6477" s="5">
        <v>0.14000000000000001</v>
      </c>
      <c r="N6477" t="s">
        <v>1135</v>
      </c>
      <c r="O6477" t="s">
        <v>27</v>
      </c>
      <c r="P6477" t="s">
        <v>97</v>
      </c>
      <c r="Q6477" t="s">
        <v>32</v>
      </c>
      <c r="R6477" t="s">
        <v>43</v>
      </c>
      <c r="S6477" t="s">
        <v>17</v>
      </c>
      <c r="T6477" t="s">
        <v>13312</v>
      </c>
      <c r="U6477" s="1">
        <v>45902</v>
      </c>
      <c r="V6477">
        <v>95</v>
      </c>
      <c r="W6477" t="str">
        <f t="shared" si="148"/>
        <v>90-119</v>
      </c>
    </row>
    <row r="6478" spans="1:23" x14ac:dyDescent="0.25">
      <c r="A6478" t="s">
        <v>6727</v>
      </c>
      <c r="B6478">
        <v>2490363533</v>
      </c>
      <c r="C6478">
        <v>283149557</v>
      </c>
      <c r="D6478" s="1">
        <v>45625</v>
      </c>
      <c r="E6478">
        <v>99233</v>
      </c>
      <c r="F6478">
        <v>93000</v>
      </c>
      <c r="G6478" t="s">
        <v>182</v>
      </c>
      <c r="H6478" s="34">
        <v>98219</v>
      </c>
      <c r="I6478" s="7">
        <v>83486</v>
      </c>
      <c r="J6478" s="7">
        <v>81816.28</v>
      </c>
      <c r="K6478" s="7">
        <v>0</v>
      </c>
      <c r="L6478" s="7">
        <v>1669.72</v>
      </c>
      <c r="M6478" s="5">
        <v>0.02</v>
      </c>
      <c r="N6478" t="s">
        <v>16</v>
      </c>
      <c r="O6478" t="s">
        <v>17</v>
      </c>
      <c r="P6478" t="s">
        <v>3146</v>
      </c>
      <c r="Q6478" t="s">
        <v>32</v>
      </c>
      <c r="R6478" t="s">
        <v>21</v>
      </c>
      <c r="S6478" t="s">
        <v>17</v>
      </c>
      <c r="T6478" t="s">
        <v>13310</v>
      </c>
      <c r="U6478" s="1">
        <v>45765</v>
      </c>
      <c r="V6478">
        <v>140</v>
      </c>
      <c r="W6478" t="str">
        <f t="shared" si="148"/>
        <v>120-149</v>
      </c>
    </row>
    <row r="6479" spans="1:23" x14ac:dyDescent="0.25">
      <c r="A6479" t="s">
        <v>6728</v>
      </c>
      <c r="B6479">
        <v>4441115326</v>
      </c>
      <c r="C6479">
        <v>8251477693</v>
      </c>
      <c r="D6479" s="1">
        <v>45331</v>
      </c>
      <c r="E6479">
        <v>99233</v>
      </c>
      <c r="F6479">
        <v>99284</v>
      </c>
      <c r="G6479" t="s">
        <v>116</v>
      </c>
      <c r="H6479" s="34">
        <v>90965</v>
      </c>
      <c r="I6479" s="7">
        <v>70953</v>
      </c>
      <c r="J6479" s="7">
        <v>56762.400000000001</v>
      </c>
      <c r="K6479" s="7">
        <v>0</v>
      </c>
      <c r="L6479" s="7">
        <v>14190.6</v>
      </c>
      <c r="M6479" s="5">
        <v>0.2</v>
      </c>
      <c r="N6479" t="s">
        <v>3140</v>
      </c>
      <c r="O6479" t="s">
        <v>17</v>
      </c>
      <c r="P6479" t="s">
        <v>40</v>
      </c>
      <c r="Q6479" t="s">
        <v>32</v>
      </c>
      <c r="R6479" t="s">
        <v>21</v>
      </c>
      <c r="S6479" t="s">
        <v>21</v>
      </c>
      <c r="T6479" t="s">
        <v>13310</v>
      </c>
      <c r="U6479" s="1">
        <v>45416</v>
      </c>
      <c r="V6479">
        <v>85</v>
      </c>
      <c r="W6479" t="str">
        <f t="shared" si="148"/>
        <v>60-89</v>
      </c>
    </row>
    <row r="6480" spans="1:23" x14ac:dyDescent="0.25">
      <c r="A6480" t="s">
        <v>6729</v>
      </c>
      <c r="B6480">
        <v>3552587280</v>
      </c>
      <c r="C6480">
        <v>3803552293</v>
      </c>
      <c r="D6480" s="1">
        <v>45907</v>
      </c>
      <c r="E6480">
        <v>99231</v>
      </c>
      <c r="F6480">
        <v>99201</v>
      </c>
      <c r="G6480" t="s">
        <v>222</v>
      </c>
      <c r="H6480" s="34">
        <v>48669</v>
      </c>
      <c r="I6480" s="7">
        <v>38935</v>
      </c>
      <c r="J6480" s="7">
        <v>31640.1</v>
      </c>
      <c r="K6480" s="7">
        <v>1844</v>
      </c>
      <c r="L6480" s="7">
        <v>5450.9</v>
      </c>
      <c r="M6480" s="5">
        <v>0.14000000000000001</v>
      </c>
      <c r="N6480" t="s">
        <v>1135</v>
      </c>
      <c r="O6480" t="s">
        <v>30</v>
      </c>
      <c r="P6480" t="s">
        <v>58</v>
      </c>
      <c r="Q6480" t="s">
        <v>19</v>
      </c>
      <c r="R6480" t="s">
        <v>21</v>
      </c>
      <c r="S6480" t="s">
        <v>17</v>
      </c>
      <c r="T6480" t="s">
        <v>13310</v>
      </c>
      <c r="U6480" s="1">
        <v>46004</v>
      </c>
      <c r="V6480">
        <v>97</v>
      </c>
      <c r="W6480" t="str">
        <f t="shared" si="148"/>
        <v>90-119</v>
      </c>
    </row>
    <row r="6481" spans="1:23" x14ac:dyDescent="0.25">
      <c r="A6481" t="s">
        <v>6730</v>
      </c>
      <c r="B6481">
        <v>1459542999</v>
      </c>
      <c r="C6481">
        <v>9386921970</v>
      </c>
      <c r="D6481" s="1">
        <v>45320</v>
      </c>
      <c r="E6481">
        <v>99233</v>
      </c>
      <c r="F6481">
        <v>99203</v>
      </c>
      <c r="G6481" t="s">
        <v>87</v>
      </c>
      <c r="H6481" s="34">
        <v>65126</v>
      </c>
      <c r="I6481" s="7">
        <v>51450</v>
      </c>
      <c r="J6481" s="7">
        <v>36974</v>
      </c>
      <c r="K6481" s="7">
        <v>6244</v>
      </c>
      <c r="L6481" s="7">
        <v>8232</v>
      </c>
      <c r="M6481" s="5">
        <v>0.16</v>
      </c>
      <c r="N6481" t="s">
        <v>1138</v>
      </c>
      <c r="O6481" t="s">
        <v>27</v>
      </c>
      <c r="P6481" t="s">
        <v>40</v>
      </c>
      <c r="Q6481" t="s">
        <v>32</v>
      </c>
      <c r="R6481" t="s">
        <v>26</v>
      </c>
      <c r="S6481" t="s">
        <v>27</v>
      </c>
      <c r="T6481" t="s">
        <v>13312</v>
      </c>
      <c r="U6481" s="1">
        <v>45495</v>
      </c>
      <c r="V6481">
        <v>175</v>
      </c>
      <c r="W6481" t="str">
        <f t="shared" si="148"/>
        <v>150-179</v>
      </c>
    </row>
    <row r="6482" spans="1:23" x14ac:dyDescent="0.25">
      <c r="A6482" t="s">
        <v>6731</v>
      </c>
      <c r="B6482">
        <v>8699919715</v>
      </c>
      <c r="C6482">
        <v>3524792556</v>
      </c>
      <c r="D6482" s="1">
        <v>45642</v>
      </c>
      <c r="E6482">
        <v>99213</v>
      </c>
      <c r="F6482">
        <v>99204</v>
      </c>
      <c r="G6482" t="s">
        <v>3453</v>
      </c>
      <c r="H6482" s="34">
        <v>69561</v>
      </c>
      <c r="I6482" s="7">
        <v>45215</v>
      </c>
      <c r="J6482" s="7">
        <v>34505.199999999997</v>
      </c>
      <c r="K6482" s="7">
        <v>5284</v>
      </c>
      <c r="L6482" s="7">
        <v>5425.8</v>
      </c>
      <c r="M6482" s="5">
        <v>0.12</v>
      </c>
      <c r="N6482" t="s">
        <v>46</v>
      </c>
      <c r="O6482" t="s">
        <v>30</v>
      </c>
      <c r="P6482" t="s">
        <v>3148</v>
      </c>
      <c r="Q6482" t="s">
        <v>19</v>
      </c>
      <c r="R6482" t="s">
        <v>21</v>
      </c>
      <c r="S6482" t="s">
        <v>27</v>
      </c>
      <c r="T6482" t="s">
        <v>13310</v>
      </c>
      <c r="U6482" s="1">
        <v>45722</v>
      </c>
      <c r="V6482">
        <v>80</v>
      </c>
      <c r="W6482" t="str">
        <f t="shared" si="148"/>
        <v>60-89</v>
      </c>
    </row>
    <row r="6483" spans="1:23" x14ac:dyDescent="0.25">
      <c r="A6483" t="s">
        <v>6732</v>
      </c>
      <c r="B6483">
        <v>879076431</v>
      </c>
      <c r="C6483">
        <v>7159375290</v>
      </c>
      <c r="D6483" s="1">
        <v>45530</v>
      </c>
      <c r="E6483">
        <v>99214</v>
      </c>
      <c r="F6483">
        <v>99204</v>
      </c>
      <c r="G6483" t="s">
        <v>114</v>
      </c>
      <c r="H6483" s="34">
        <v>55207</v>
      </c>
      <c r="I6483" s="7">
        <v>44166</v>
      </c>
      <c r="J6483" s="7">
        <v>37982.76</v>
      </c>
      <c r="K6483" s="7">
        <v>0</v>
      </c>
      <c r="L6483" s="7">
        <v>6183.24</v>
      </c>
      <c r="M6483" s="5">
        <v>0.14000000000000001</v>
      </c>
      <c r="N6483" t="s">
        <v>1135</v>
      </c>
      <c r="O6483" t="s">
        <v>17</v>
      </c>
      <c r="P6483" t="s">
        <v>55</v>
      </c>
      <c r="Q6483" t="s">
        <v>19</v>
      </c>
      <c r="R6483" t="s">
        <v>27</v>
      </c>
      <c r="S6483" t="s">
        <v>27</v>
      </c>
      <c r="T6483" t="s">
        <v>13310</v>
      </c>
      <c r="U6483" s="1">
        <v>45692</v>
      </c>
      <c r="V6483">
        <v>162</v>
      </c>
      <c r="W6483" t="str">
        <f t="shared" si="148"/>
        <v>150-179</v>
      </c>
    </row>
    <row r="6484" spans="1:23" x14ac:dyDescent="0.25">
      <c r="A6484" t="s">
        <v>6733</v>
      </c>
      <c r="B6484">
        <v>601968922</v>
      </c>
      <c r="C6484">
        <v>3139659077</v>
      </c>
      <c r="D6484" s="1">
        <v>45476</v>
      </c>
      <c r="E6484">
        <v>99232</v>
      </c>
      <c r="F6484">
        <v>99204</v>
      </c>
      <c r="G6484" t="s">
        <v>3258</v>
      </c>
      <c r="H6484" s="34">
        <v>62444</v>
      </c>
      <c r="I6484" s="7">
        <v>48706</v>
      </c>
      <c r="J6484" s="7">
        <v>38964.800000000003</v>
      </c>
      <c r="K6484" s="7">
        <v>0</v>
      </c>
      <c r="L6484" s="7">
        <v>9741.2000000000007</v>
      </c>
      <c r="M6484" s="5">
        <v>0.2</v>
      </c>
      <c r="N6484" t="s">
        <v>3140</v>
      </c>
      <c r="O6484" t="s">
        <v>17</v>
      </c>
      <c r="P6484" t="s">
        <v>3147</v>
      </c>
      <c r="Q6484" t="s">
        <v>19</v>
      </c>
      <c r="R6484" t="s">
        <v>21</v>
      </c>
      <c r="S6484" t="s">
        <v>21</v>
      </c>
      <c r="T6484" t="s">
        <v>13311</v>
      </c>
      <c r="U6484" s="1">
        <v>45646</v>
      </c>
      <c r="V6484">
        <v>170</v>
      </c>
      <c r="W6484" t="str">
        <f t="shared" si="148"/>
        <v>150-179</v>
      </c>
    </row>
    <row r="6485" spans="1:23" x14ac:dyDescent="0.25">
      <c r="A6485" t="s">
        <v>6734</v>
      </c>
      <c r="B6485">
        <v>2087636307</v>
      </c>
      <c r="C6485">
        <v>5981407634</v>
      </c>
      <c r="D6485" s="1">
        <v>45855</v>
      </c>
      <c r="E6485">
        <v>99233</v>
      </c>
      <c r="F6485">
        <v>99284</v>
      </c>
      <c r="G6485" t="s">
        <v>174</v>
      </c>
      <c r="H6485" s="34">
        <v>95814</v>
      </c>
      <c r="I6485" s="7">
        <v>74735</v>
      </c>
      <c r="J6485" s="7">
        <v>59788</v>
      </c>
      <c r="K6485" s="7">
        <v>0</v>
      </c>
      <c r="L6485" s="7">
        <v>14947</v>
      </c>
      <c r="M6485" s="5">
        <v>0.2</v>
      </c>
      <c r="N6485" t="s">
        <v>3140</v>
      </c>
      <c r="O6485" t="s">
        <v>17</v>
      </c>
      <c r="P6485" t="s">
        <v>3146</v>
      </c>
      <c r="Q6485" t="s">
        <v>32</v>
      </c>
      <c r="R6485" t="s">
        <v>27</v>
      </c>
      <c r="S6485" t="s">
        <v>17</v>
      </c>
      <c r="T6485" t="s">
        <v>13312</v>
      </c>
      <c r="U6485" s="1">
        <v>45926</v>
      </c>
      <c r="V6485">
        <v>71</v>
      </c>
      <c r="W6485" t="str">
        <f t="shared" si="148"/>
        <v>60-89</v>
      </c>
    </row>
    <row r="6486" spans="1:23" x14ac:dyDescent="0.25">
      <c r="A6486" t="s">
        <v>6735</v>
      </c>
      <c r="B6486">
        <v>3527707186</v>
      </c>
      <c r="C6486">
        <v>6885103313</v>
      </c>
      <c r="D6486" s="1">
        <v>45593</v>
      </c>
      <c r="E6486">
        <v>99238</v>
      </c>
      <c r="F6486">
        <v>97110</v>
      </c>
      <c r="G6486" t="s">
        <v>23</v>
      </c>
      <c r="H6486" s="34">
        <v>89865</v>
      </c>
      <c r="I6486" s="7">
        <v>67399</v>
      </c>
      <c r="J6486" s="7">
        <v>57289.15</v>
      </c>
      <c r="K6486" s="7">
        <v>0</v>
      </c>
      <c r="L6486" s="7">
        <v>10109.85</v>
      </c>
      <c r="M6486" s="5">
        <v>0.15</v>
      </c>
      <c r="N6486" t="s">
        <v>1139</v>
      </c>
      <c r="O6486" t="s">
        <v>17</v>
      </c>
      <c r="P6486" t="s">
        <v>40</v>
      </c>
      <c r="Q6486" t="s">
        <v>32</v>
      </c>
      <c r="R6486" t="s">
        <v>21</v>
      </c>
      <c r="S6486" t="s">
        <v>17</v>
      </c>
      <c r="T6486" t="s">
        <v>13312</v>
      </c>
      <c r="U6486" s="1">
        <v>45713</v>
      </c>
      <c r="V6486">
        <v>120</v>
      </c>
      <c r="W6486" t="str">
        <f t="shared" si="148"/>
        <v>120-149</v>
      </c>
    </row>
    <row r="6487" spans="1:23" x14ac:dyDescent="0.25">
      <c r="A6487" t="s">
        <v>6736</v>
      </c>
      <c r="B6487">
        <v>3568907929</v>
      </c>
      <c r="C6487">
        <v>1717696113</v>
      </c>
      <c r="D6487" s="1">
        <v>45923</v>
      </c>
      <c r="E6487">
        <v>99215</v>
      </c>
      <c r="F6487">
        <v>80053</v>
      </c>
      <c r="G6487" t="s">
        <v>3371</v>
      </c>
      <c r="H6487" s="34">
        <v>84242</v>
      </c>
      <c r="I6487" s="7">
        <v>67394</v>
      </c>
      <c r="J6487" s="7">
        <v>57958.84</v>
      </c>
      <c r="K6487" s="7">
        <v>0</v>
      </c>
      <c r="L6487" s="7">
        <v>9435.16</v>
      </c>
      <c r="M6487" s="5">
        <v>0.14000000000000001</v>
      </c>
      <c r="N6487" t="s">
        <v>1135</v>
      </c>
      <c r="O6487" t="s">
        <v>17</v>
      </c>
      <c r="P6487" t="s">
        <v>40</v>
      </c>
      <c r="Q6487" t="s">
        <v>32</v>
      </c>
      <c r="R6487" t="s">
        <v>43</v>
      </c>
      <c r="S6487" t="s">
        <v>21</v>
      </c>
      <c r="T6487" t="s">
        <v>13312</v>
      </c>
      <c r="U6487" s="1">
        <v>45989</v>
      </c>
      <c r="V6487">
        <v>66</v>
      </c>
      <c r="W6487" t="str">
        <f t="shared" si="148"/>
        <v>60-89</v>
      </c>
    </row>
    <row r="6488" spans="1:23" x14ac:dyDescent="0.25">
      <c r="A6488" t="s">
        <v>6737</v>
      </c>
      <c r="B6488">
        <v>8608107854</v>
      </c>
      <c r="C6488">
        <v>5454133484</v>
      </c>
      <c r="D6488" s="1">
        <v>45736</v>
      </c>
      <c r="E6488">
        <v>99233</v>
      </c>
      <c r="F6488">
        <v>99203</v>
      </c>
      <c r="G6488" t="s">
        <v>286</v>
      </c>
      <c r="H6488" s="34">
        <v>48480</v>
      </c>
      <c r="I6488" s="7">
        <v>36360</v>
      </c>
      <c r="J6488" s="7">
        <v>26867</v>
      </c>
      <c r="K6488" s="7">
        <v>4039</v>
      </c>
      <c r="L6488" s="7">
        <v>5454</v>
      </c>
      <c r="M6488" s="5">
        <v>0.15</v>
      </c>
      <c r="N6488" t="s">
        <v>1139</v>
      </c>
      <c r="O6488" t="s">
        <v>27</v>
      </c>
      <c r="P6488" t="s">
        <v>40</v>
      </c>
      <c r="Q6488" t="s">
        <v>32</v>
      </c>
      <c r="R6488" t="s">
        <v>38</v>
      </c>
      <c r="S6488" t="s">
        <v>21</v>
      </c>
      <c r="T6488" t="s">
        <v>13310</v>
      </c>
      <c r="U6488" s="1">
        <v>45785</v>
      </c>
      <c r="V6488">
        <v>49</v>
      </c>
      <c r="W6488" t="str">
        <f t="shared" si="148"/>
        <v>30-59</v>
      </c>
    </row>
    <row r="6489" spans="1:23" x14ac:dyDescent="0.25">
      <c r="A6489" t="s">
        <v>6738</v>
      </c>
      <c r="B6489">
        <v>2991990163</v>
      </c>
      <c r="C6489">
        <v>9038806196</v>
      </c>
      <c r="D6489" s="1">
        <v>45755</v>
      </c>
      <c r="E6489">
        <v>99213</v>
      </c>
      <c r="F6489">
        <v>99284</v>
      </c>
      <c r="G6489" t="s">
        <v>3531</v>
      </c>
      <c r="H6489" s="34">
        <v>78321</v>
      </c>
      <c r="I6489" s="7">
        <v>50909</v>
      </c>
      <c r="J6489" s="7">
        <v>44799.92</v>
      </c>
      <c r="K6489" s="7">
        <v>0</v>
      </c>
      <c r="L6489" s="7">
        <v>6109.08</v>
      </c>
      <c r="M6489" s="5">
        <v>0.12</v>
      </c>
      <c r="N6489" t="s">
        <v>46</v>
      </c>
      <c r="O6489" t="s">
        <v>17</v>
      </c>
      <c r="P6489" t="s">
        <v>3149</v>
      </c>
      <c r="Q6489" t="s">
        <v>19</v>
      </c>
      <c r="R6489" t="s">
        <v>27</v>
      </c>
      <c r="S6489" t="s">
        <v>27</v>
      </c>
      <c r="T6489" t="s">
        <v>13310</v>
      </c>
      <c r="U6489" s="1">
        <v>45861</v>
      </c>
      <c r="V6489">
        <v>106</v>
      </c>
      <c r="W6489" t="str">
        <f t="shared" si="148"/>
        <v>90-119</v>
      </c>
    </row>
    <row r="6490" spans="1:23" x14ac:dyDescent="0.25">
      <c r="A6490" t="s">
        <v>6739</v>
      </c>
      <c r="B6490">
        <v>5176297478</v>
      </c>
      <c r="C6490">
        <v>6437715303</v>
      </c>
      <c r="D6490" s="1">
        <v>45473</v>
      </c>
      <c r="E6490">
        <v>99231</v>
      </c>
      <c r="F6490">
        <v>90834</v>
      </c>
      <c r="G6490" t="s">
        <v>131</v>
      </c>
      <c r="H6490" s="34">
        <v>97792</v>
      </c>
      <c r="I6490" s="7">
        <v>77256</v>
      </c>
      <c r="J6490" s="7">
        <v>59283.040000000001</v>
      </c>
      <c r="K6490" s="7">
        <v>5612</v>
      </c>
      <c r="L6490" s="7">
        <v>12360.96</v>
      </c>
      <c r="M6490" s="5">
        <v>0.16</v>
      </c>
      <c r="N6490" t="s">
        <v>1138</v>
      </c>
      <c r="O6490" t="s">
        <v>30</v>
      </c>
      <c r="P6490" t="s">
        <v>40</v>
      </c>
      <c r="Q6490" t="s">
        <v>19</v>
      </c>
      <c r="R6490" t="s">
        <v>27</v>
      </c>
      <c r="S6490" t="s">
        <v>21</v>
      </c>
      <c r="T6490" t="s">
        <v>13312</v>
      </c>
      <c r="U6490" s="1">
        <v>45517</v>
      </c>
      <c r="V6490">
        <v>44</v>
      </c>
      <c r="W6490" t="str">
        <f t="shared" si="148"/>
        <v>30-59</v>
      </c>
    </row>
    <row r="6491" spans="1:23" x14ac:dyDescent="0.25">
      <c r="A6491" t="s">
        <v>6740</v>
      </c>
      <c r="B6491">
        <v>8466919778</v>
      </c>
      <c r="C6491">
        <v>807620220</v>
      </c>
      <c r="D6491" s="1">
        <v>45804</v>
      </c>
      <c r="E6491">
        <v>99233</v>
      </c>
      <c r="F6491">
        <v>97110</v>
      </c>
      <c r="G6491" t="s">
        <v>3204</v>
      </c>
      <c r="H6491" s="34">
        <v>93604</v>
      </c>
      <c r="I6491" s="7">
        <v>73011</v>
      </c>
      <c r="J6491" s="7">
        <v>58408.800000000003</v>
      </c>
      <c r="K6491" s="7">
        <v>0</v>
      </c>
      <c r="L6491" s="7">
        <v>14602.2</v>
      </c>
      <c r="M6491" s="5">
        <v>0.2</v>
      </c>
      <c r="N6491" t="s">
        <v>3140</v>
      </c>
      <c r="O6491" t="s">
        <v>17</v>
      </c>
      <c r="P6491" t="s">
        <v>3148</v>
      </c>
      <c r="Q6491" t="s">
        <v>19</v>
      </c>
      <c r="R6491" t="s">
        <v>27</v>
      </c>
      <c r="S6491" t="s">
        <v>21</v>
      </c>
      <c r="T6491" t="s">
        <v>13311</v>
      </c>
      <c r="U6491" s="1">
        <v>45850</v>
      </c>
      <c r="V6491">
        <v>46</v>
      </c>
      <c r="W6491" t="str">
        <f t="shared" si="148"/>
        <v>30-59</v>
      </c>
    </row>
    <row r="6492" spans="1:23" x14ac:dyDescent="0.25">
      <c r="A6492" t="s">
        <v>6741</v>
      </c>
      <c r="B6492">
        <v>8697546312</v>
      </c>
      <c r="C6492">
        <v>3809280100</v>
      </c>
      <c r="D6492" s="1">
        <v>45391</v>
      </c>
      <c r="E6492">
        <v>99214</v>
      </c>
      <c r="F6492">
        <v>81000</v>
      </c>
      <c r="G6492" t="s">
        <v>3158</v>
      </c>
      <c r="H6492" s="34">
        <v>97218</v>
      </c>
      <c r="I6492" s="7">
        <v>79719</v>
      </c>
      <c r="J6492" s="7">
        <v>59046.58</v>
      </c>
      <c r="K6492" s="7">
        <v>6323</v>
      </c>
      <c r="L6492" s="7">
        <v>14349.42</v>
      </c>
      <c r="M6492" s="5">
        <v>0.18</v>
      </c>
      <c r="N6492" t="s">
        <v>3141</v>
      </c>
      <c r="O6492" t="s">
        <v>30</v>
      </c>
      <c r="P6492" t="s">
        <v>25</v>
      </c>
      <c r="Q6492" t="s">
        <v>32</v>
      </c>
      <c r="R6492" t="s">
        <v>21</v>
      </c>
      <c r="S6492" t="s">
        <v>17</v>
      </c>
      <c r="T6492" t="s">
        <v>13312</v>
      </c>
      <c r="U6492" s="1">
        <v>45515</v>
      </c>
      <c r="V6492">
        <v>124</v>
      </c>
      <c r="W6492" t="str">
        <f t="shared" si="148"/>
        <v>120-149</v>
      </c>
    </row>
    <row r="6493" spans="1:23" x14ac:dyDescent="0.25">
      <c r="A6493" t="s">
        <v>6742</v>
      </c>
      <c r="B6493">
        <v>5051479555</v>
      </c>
      <c r="C6493">
        <v>4821743580</v>
      </c>
      <c r="D6493" s="1">
        <v>45651</v>
      </c>
      <c r="E6493">
        <v>99223</v>
      </c>
      <c r="F6493">
        <v>90834</v>
      </c>
      <c r="G6493" t="s">
        <v>87</v>
      </c>
      <c r="H6493" s="34">
        <v>89541</v>
      </c>
      <c r="I6493" s="7">
        <v>73424</v>
      </c>
      <c r="J6493" s="7">
        <v>60207.68</v>
      </c>
      <c r="K6493" s="7">
        <v>0</v>
      </c>
      <c r="L6493" s="7">
        <v>13216.32</v>
      </c>
      <c r="M6493" s="5">
        <v>0.18</v>
      </c>
      <c r="N6493" t="s">
        <v>3141</v>
      </c>
      <c r="O6493" t="s">
        <v>17</v>
      </c>
      <c r="P6493" t="s">
        <v>97</v>
      </c>
      <c r="Q6493" t="s">
        <v>19</v>
      </c>
      <c r="R6493" t="s">
        <v>21</v>
      </c>
      <c r="S6493" t="s">
        <v>21</v>
      </c>
      <c r="T6493" t="s">
        <v>13312</v>
      </c>
      <c r="U6493" s="1">
        <v>45773</v>
      </c>
      <c r="V6493">
        <v>121</v>
      </c>
      <c r="W6493" t="str">
        <f t="shared" si="148"/>
        <v>120-149</v>
      </c>
    </row>
    <row r="6494" spans="1:23" x14ac:dyDescent="0.25">
      <c r="A6494" t="s">
        <v>6743</v>
      </c>
      <c r="B6494">
        <v>8652787826</v>
      </c>
      <c r="C6494">
        <v>6251464197</v>
      </c>
      <c r="D6494" s="1">
        <v>45838</v>
      </c>
      <c r="E6494">
        <v>99232</v>
      </c>
      <c r="F6494">
        <v>36415</v>
      </c>
      <c r="G6494" t="s">
        <v>219</v>
      </c>
      <c r="H6494" s="34">
        <v>84214</v>
      </c>
      <c r="I6494" s="7">
        <v>65687</v>
      </c>
      <c r="J6494" s="7">
        <v>52549.599999999999</v>
      </c>
      <c r="K6494" s="7">
        <v>0</v>
      </c>
      <c r="L6494" s="7">
        <v>13137.4</v>
      </c>
      <c r="M6494" s="5">
        <v>0.2</v>
      </c>
      <c r="N6494" t="s">
        <v>3140</v>
      </c>
      <c r="O6494" t="s">
        <v>17</v>
      </c>
      <c r="P6494" t="s">
        <v>3148</v>
      </c>
      <c r="Q6494" t="s">
        <v>32</v>
      </c>
      <c r="R6494" t="s">
        <v>38</v>
      </c>
      <c r="S6494" t="s">
        <v>27</v>
      </c>
      <c r="T6494" t="s">
        <v>13310</v>
      </c>
      <c r="U6494" s="1">
        <v>45897</v>
      </c>
      <c r="V6494">
        <v>59</v>
      </c>
      <c r="W6494" t="str">
        <f t="shared" si="148"/>
        <v>30-59</v>
      </c>
    </row>
    <row r="6495" spans="1:23" x14ac:dyDescent="0.25">
      <c r="A6495" t="s">
        <v>6744</v>
      </c>
      <c r="B6495">
        <v>1029205335</v>
      </c>
      <c r="C6495">
        <v>6346941049</v>
      </c>
      <c r="D6495" s="1">
        <v>45533</v>
      </c>
      <c r="E6495">
        <v>99215</v>
      </c>
      <c r="F6495">
        <v>99281</v>
      </c>
      <c r="G6495" t="s">
        <v>194</v>
      </c>
      <c r="H6495" s="34">
        <v>94792</v>
      </c>
      <c r="I6495" s="7">
        <v>71094</v>
      </c>
      <c r="J6495" s="7">
        <v>51794.9</v>
      </c>
      <c r="K6495" s="7">
        <v>8635</v>
      </c>
      <c r="L6495" s="7">
        <v>10664.1</v>
      </c>
      <c r="M6495" s="5">
        <v>0.15</v>
      </c>
      <c r="N6495" t="s">
        <v>1139</v>
      </c>
      <c r="O6495" t="s">
        <v>30</v>
      </c>
      <c r="P6495" t="s">
        <v>18</v>
      </c>
      <c r="Q6495" t="s">
        <v>19</v>
      </c>
      <c r="R6495" t="s">
        <v>20</v>
      </c>
      <c r="S6495" t="s">
        <v>21</v>
      </c>
      <c r="T6495" t="s">
        <v>13311</v>
      </c>
      <c r="U6495" s="1">
        <v>45677</v>
      </c>
      <c r="V6495">
        <v>145</v>
      </c>
      <c r="W6495" t="str">
        <f t="shared" si="148"/>
        <v>120-149</v>
      </c>
    </row>
    <row r="6496" spans="1:23" x14ac:dyDescent="0.25">
      <c r="A6496" t="s">
        <v>6745</v>
      </c>
      <c r="B6496">
        <v>3215494009</v>
      </c>
      <c r="C6496">
        <v>5083869018</v>
      </c>
      <c r="D6496" s="1">
        <v>45824</v>
      </c>
      <c r="E6496">
        <v>99214</v>
      </c>
      <c r="F6496">
        <v>99213</v>
      </c>
      <c r="G6496" t="s">
        <v>3508</v>
      </c>
      <c r="H6496" s="34">
        <v>75440</v>
      </c>
      <c r="I6496" s="7">
        <v>64124</v>
      </c>
      <c r="J6496" s="7">
        <v>49315.519999999997</v>
      </c>
      <c r="K6496" s="7">
        <v>13526</v>
      </c>
      <c r="L6496" s="7">
        <v>1282.48</v>
      </c>
      <c r="M6496" s="5">
        <v>0.02</v>
      </c>
      <c r="N6496" t="s">
        <v>16</v>
      </c>
      <c r="O6496" t="s">
        <v>27</v>
      </c>
      <c r="P6496" t="s">
        <v>3146</v>
      </c>
      <c r="Q6496" t="s">
        <v>19</v>
      </c>
      <c r="R6496" t="s">
        <v>21</v>
      </c>
      <c r="S6496" t="s">
        <v>17</v>
      </c>
      <c r="T6496" t="s">
        <v>13311</v>
      </c>
      <c r="U6496" s="1">
        <v>45932</v>
      </c>
      <c r="V6496">
        <v>108</v>
      </c>
      <c r="W6496" t="str">
        <f t="shared" si="148"/>
        <v>90-119</v>
      </c>
    </row>
    <row r="6497" spans="1:23" x14ac:dyDescent="0.25">
      <c r="A6497" t="s">
        <v>6746</v>
      </c>
      <c r="B6497">
        <v>4755117675</v>
      </c>
      <c r="C6497">
        <v>5010007645</v>
      </c>
      <c r="D6497" s="1">
        <v>45584</v>
      </c>
      <c r="E6497">
        <v>99221</v>
      </c>
      <c r="F6497">
        <v>99284</v>
      </c>
      <c r="G6497" t="s">
        <v>194</v>
      </c>
      <c r="H6497" s="34">
        <v>61813</v>
      </c>
      <c r="I6497" s="7">
        <v>50687</v>
      </c>
      <c r="J6497" s="7">
        <v>36303.339999999997</v>
      </c>
      <c r="K6497" s="7">
        <v>5260</v>
      </c>
      <c r="L6497" s="7">
        <v>9123.66</v>
      </c>
      <c r="M6497" s="5">
        <v>0.18</v>
      </c>
      <c r="N6497" t="s">
        <v>3141</v>
      </c>
      <c r="O6497" t="s">
        <v>30</v>
      </c>
      <c r="P6497" t="s">
        <v>35</v>
      </c>
      <c r="Q6497" t="s">
        <v>32</v>
      </c>
      <c r="R6497" t="s">
        <v>43</v>
      </c>
      <c r="S6497" t="s">
        <v>17</v>
      </c>
      <c r="T6497" t="s">
        <v>13311</v>
      </c>
      <c r="U6497" s="1">
        <v>45724</v>
      </c>
      <c r="V6497">
        <v>140</v>
      </c>
      <c r="W6497" t="str">
        <f t="shared" si="148"/>
        <v>120-149</v>
      </c>
    </row>
    <row r="6498" spans="1:23" x14ac:dyDescent="0.25">
      <c r="A6498" t="s">
        <v>6747</v>
      </c>
      <c r="B6498">
        <v>8647647136</v>
      </c>
      <c r="C6498">
        <v>8421366712</v>
      </c>
      <c r="D6498" s="1">
        <v>45881</v>
      </c>
      <c r="E6498">
        <v>99233</v>
      </c>
      <c r="F6498">
        <v>36415</v>
      </c>
      <c r="G6498" t="s">
        <v>146</v>
      </c>
      <c r="H6498" s="34">
        <v>54181</v>
      </c>
      <c r="I6498" s="7">
        <v>42261</v>
      </c>
      <c r="J6498" s="7">
        <v>29672.799999999999</v>
      </c>
      <c r="K6498" s="7">
        <v>4136</v>
      </c>
      <c r="L6498" s="7">
        <v>8452.2000000000007</v>
      </c>
      <c r="M6498" s="5">
        <v>0.2</v>
      </c>
      <c r="N6498" t="s">
        <v>3140</v>
      </c>
      <c r="O6498" t="s">
        <v>30</v>
      </c>
      <c r="P6498" t="s">
        <v>3149</v>
      </c>
      <c r="Q6498" t="s">
        <v>32</v>
      </c>
      <c r="R6498" t="s">
        <v>21</v>
      </c>
      <c r="S6498" t="s">
        <v>21</v>
      </c>
      <c r="T6498" t="s">
        <v>13310</v>
      </c>
      <c r="U6498" s="1">
        <v>46048</v>
      </c>
      <c r="V6498">
        <v>167</v>
      </c>
      <c r="W6498" t="str">
        <f t="shared" si="148"/>
        <v>150-179</v>
      </c>
    </row>
    <row r="6499" spans="1:23" x14ac:dyDescent="0.25">
      <c r="A6499" t="s">
        <v>6748</v>
      </c>
      <c r="B6499">
        <v>9474263854</v>
      </c>
      <c r="C6499">
        <v>7856322212</v>
      </c>
      <c r="D6499" s="1">
        <v>45736</v>
      </c>
      <c r="E6499">
        <v>99214</v>
      </c>
      <c r="F6499">
        <v>99291</v>
      </c>
      <c r="G6499" t="s">
        <v>3531</v>
      </c>
      <c r="H6499" s="34">
        <v>72237</v>
      </c>
      <c r="I6499" s="7">
        <v>54178</v>
      </c>
      <c r="J6499" s="7">
        <v>46051.3</v>
      </c>
      <c r="K6499" s="7">
        <v>0</v>
      </c>
      <c r="L6499" s="7">
        <v>8126.7</v>
      </c>
      <c r="M6499" s="5">
        <v>0.15</v>
      </c>
      <c r="N6499" t="s">
        <v>1139</v>
      </c>
      <c r="O6499" t="s">
        <v>17</v>
      </c>
      <c r="P6499" t="s">
        <v>25</v>
      </c>
      <c r="Q6499" t="s">
        <v>19</v>
      </c>
      <c r="R6499" t="s">
        <v>21</v>
      </c>
      <c r="S6499" t="s">
        <v>21</v>
      </c>
      <c r="T6499" t="s">
        <v>13312</v>
      </c>
      <c r="U6499" s="1">
        <v>45826</v>
      </c>
      <c r="V6499">
        <v>90</v>
      </c>
      <c r="W6499" t="str">
        <f t="shared" si="148"/>
        <v>90-119</v>
      </c>
    </row>
    <row r="6500" spans="1:23" x14ac:dyDescent="0.25">
      <c r="A6500" t="s">
        <v>6749</v>
      </c>
      <c r="B6500">
        <v>4347403575</v>
      </c>
      <c r="C6500">
        <v>9716955361</v>
      </c>
      <c r="D6500" s="1">
        <v>45343</v>
      </c>
      <c r="E6500">
        <v>99238</v>
      </c>
      <c r="F6500">
        <v>99213</v>
      </c>
      <c r="G6500" t="s">
        <v>71</v>
      </c>
      <c r="H6500" s="34">
        <v>21785</v>
      </c>
      <c r="I6500" s="7">
        <v>16992</v>
      </c>
      <c r="J6500" s="7">
        <v>12037.6</v>
      </c>
      <c r="K6500" s="7">
        <v>1556</v>
      </c>
      <c r="L6500" s="7">
        <v>3398.4</v>
      </c>
      <c r="M6500" s="5">
        <v>0.2</v>
      </c>
      <c r="N6500" t="s">
        <v>3140</v>
      </c>
      <c r="O6500" t="s">
        <v>30</v>
      </c>
      <c r="P6500" t="s">
        <v>3146</v>
      </c>
      <c r="Q6500" t="s">
        <v>32</v>
      </c>
      <c r="R6500" t="s">
        <v>27</v>
      </c>
      <c r="S6500" t="s">
        <v>21</v>
      </c>
      <c r="T6500" t="s">
        <v>13310</v>
      </c>
      <c r="U6500" s="1">
        <v>45468</v>
      </c>
      <c r="V6500">
        <v>125</v>
      </c>
      <c r="W6500" t="str">
        <f t="shared" si="148"/>
        <v>120-149</v>
      </c>
    </row>
    <row r="6501" spans="1:23" x14ac:dyDescent="0.25">
      <c r="A6501" t="s">
        <v>6750</v>
      </c>
      <c r="B6501">
        <v>3746988435</v>
      </c>
      <c r="C6501">
        <v>4977020295</v>
      </c>
      <c r="D6501" s="1">
        <v>45352</v>
      </c>
      <c r="E6501">
        <v>99213</v>
      </c>
      <c r="F6501">
        <v>99284</v>
      </c>
      <c r="G6501" t="s">
        <v>45</v>
      </c>
      <c r="H6501" s="34">
        <v>99546</v>
      </c>
      <c r="I6501" s="7">
        <v>78641</v>
      </c>
      <c r="J6501" s="7">
        <v>33949.440000000002</v>
      </c>
      <c r="K6501" s="7">
        <v>32109</v>
      </c>
      <c r="L6501" s="7">
        <v>12582.56</v>
      </c>
      <c r="M6501" s="5">
        <v>0.16</v>
      </c>
      <c r="N6501" t="s">
        <v>1138</v>
      </c>
      <c r="O6501" t="s">
        <v>27</v>
      </c>
      <c r="P6501" t="s">
        <v>55</v>
      </c>
      <c r="Q6501" t="s">
        <v>32</v>
      </c>
      <c r="R6501" t="s">
        <v>38</v>
      </c>
      <c r="S6501" t="s">
        <v>17</v>
      </c>
      <c r="T6501" t="s">
        <v>13312</v>
      </c>
      <c r="U6501" s="1">
        <v>45430</v>
      </c>
      <c r="V6501">
        <v>78</v>
      </c>
      <c r="W6501" t="str">
        <f t="shared" si="148"/>
        <v>60-89</v>
      </c>
    </row>
    <row r="6502" spans="1:23" x14ac:dyDescent="0.25">
      <c r="A6502" t="s">
        <v>6751</v>
      </c>
      <c r="B6502">
        <v>3105268593</v>
      </c>
      <c r="C6502">
        <v>2988925641</v>
      </c>
      <c r="D6502" s="1">
        <v>45571</v>
      </c>
      <c r="E6502">
        <v>99222</v>
      </c>
      <c r="F6502">
        <v>36415</v>
      </c>
      <c r="G6502" t="s">
        <v>203</v>
      </c>
      <c r="H6502" s="34">
        <v>74053</v>
      </c>
      <c r="I6502" s="7">
        <v>59242</v>
      </c>
      <c r="J6502" s="7">
        <v>50948.12</v>
      </c>
      <c r="K6502" s="7">
        <v>0</v>
      </c>
      <c r="L6502" s="7">
        <v>8293.8799999999992</v>
      </c>
      <c r="M6502" s="5">
        <v>0.14000000000000001</v>
      </c>
      <c r="N6502" t="s">
        <v>1135</v>
      </c>
      <c r="O6502" t="s">
        <v>17</v>
      </c>
      <c r="P6502" t="s">
        <v>3147</v>
      </c>
      <c r="Q6502" t="s">
        <v>19</v>
      </c>
      <c r="R6502" t="s">
        <v>43</v>
      </c>
      <c r="S6502" t="s">
        <v>27</v>
      </c>
      <c r="T6502" t="s">
        <v>13312</v>
      </c>
      <c r="U6502" s="1">
        <v>45668</v>
      </c>
      <c r="V6502">
        <v>97</v>
      </c>
      <c r="W6502" t="str">
        <f t="shared" si="148"/>
        <v>90-119</v>
      </c>
    </row>
    <row r="6503" spans="1:23" x14ac:dyDescent="0.25">
      <c r="A6503" t="s">
        <v>6752</v>
      </c>
      <c r="B6503">
        <v>2232570833</v>
      </c>
      <c r="C6503">
        <v>7182000370</v>
      </c>
      <c r="D6503" s="1">
        <v>45483</v>
      </c>
      <c r="E6503">
        <v>99232</v>
      </c>
      <c r="F6503">
        <v>99283</v>
      </c>
      <c r="G6503" t="s">
        <v>3335</v>
      </c>
      <c r="H6503" s="34">
        <v>94107</v>
      </c>
      <c r="I6503" s="7">
        <v>75286</v>
      </c>
      <c r="J6503" s="7">
        <v>57945.96</v>
      </c>
      <c r="K6503" s="7">
        <v>6800</v>
      </c>
      <c r="L6503" s="7">
        <v>10540.04</v>
      </c>
      <c r="M6503" s="5">
        <v>0.14000000000000001</v>
      </c>
      <c r="N6503" t="s">
        <v>1135</v>
      </c>
      <c r="O6503" t="s">
        <v>30</v>
      </c>
      <c r="P6503" t="s">
        <v>35</v>
      </c>
      <c r="Q6503" t="s">
        <v>19</v>
      </c>
      <c r="R6503" t="s">
        <v>26</v>
      </c>
      <c r="S6503" t="s">
        <v>21</v>
      </c>
      <c r="T6503" t="s">
        <v>13311</v>
      </c>
      <c r="U6503" s="1">
        <v>45534</v>
      </c>
      <c r="V6503">
        <v>51</v>
      </c>
      <c r="W6503" t="str">
        <f t="shared" si="148"/>
        <v>30-59</v>
      </c>
    </row>
    <row r="6504" spans="1:23" x14ac:dyDescent="0.25">
      <c r="A6504" t="s">
        <v>6753</v>
      </c>
      <c r="B6504">
        <v>7779728545</v>
      </c>
      <c r="C6504">
        <v>8372143323</v>
      </c>
      <c r="D6504" s="1">
        <v>45851</v>
      </c>
      <c r="E6504">
        <v>99213</v>
      </c>
      <c r="F6504">
        <v>71046</v>
      </c>
      <c r="G6504" t="s">
        <v>42</v>
      </c>
      <c r="H6504" s="34">
        <v>69340</v>
      </c>
      <c r="I6504" s="7">
        <v>49925</v>
      </c>
      <c r="J6504" s="7">
        <v>45931</v>
      </c>
      <c r="K6504" s="7">
        <v>0</v>
      </c>
      <c r="L6504" s="7">
        <v>3994</v>
      </c>
      <c r="M6504" s="5">
        <v>0.08</v>
      </c>
      <c r="N6504" t="s">
        <v>24</v>
      </c>
      <c r="O6504" t="s">
        <v>17</v>
      </c>
      <c r="P6504" t="s">
        <v>3150</v>
      </c>
      <c r="Q6504" t="s">
        <v>19</v>
      </c>
      <c r="R6504" t="s">
        <v>43</v>
      </c>
      <c r="S6504" t="s">
        <v>27</v>
      </c>
      <c r="T6504" t="s">
        <v>13312</v>
      </c>
      <c r="U6504" s="1">
        <v>45931</v>
      </c>
      <c r="V6504">
        <v>80</v>
      </c>
      <c r="W6504" t="str">
        <f t="shared" si="148"/>
        <v>60-89</v>
      </c>
    </row>
    <row r="6505" spans="1:23" x14ac:dyDescent="0.25">
      <c r="A6505" t="s">
        <v>6754</v>
      </c>
      <c r="B6505">
        <v>3449534505</v>
      </c>
      <c r="C6505">
        <v>6529879078</v>
      </c>
      <c r="D6505" s="1">
        <v>45443</v>
      </c>
      <c r="E6505">
        <v>99221</v>
      </c>
      <c r="F6505">
        <v>71046</v>
      </c>
      <c r="G6505" t="s">
        <v>45</v>
      </c>
      <c r="H6505" s="34">
        <v>87599</v>
      </c>
      <c r="I6505" s="7">
        <v>68327</v>
      </c>
      <c r="J6505" s="7">
        <v>48730.6</v>
      </c>
      <c r="K6505" s="7">
        <v>5931</v>
      </c>
      <c r="L6505" s="7">
        <v>13665.4</v>
      </c>
      <c r="M6505" s="5">
        <v>0.2</v>
      </c>
      <c r="N6505" t="s">
        <v>3140</v>
      </c>
      <c r="O6505" t="s">
        <v>30</v>
      </c>
      <c r="P6505" t="s">
        <v>97</v>
      </c>
      <c r="Q6505" t="s">
        <v>32</v>
      </c>
      <c r="R6505" t="s">
        <v>27</v>
      </c>
      <c r="S6505" t="s">
        <v>17</v>
      </c>
      <c r="T6505" t="s">
        <v>13310</v>
      </c>
      <c r="U6505" s="1">
        <v>45527</v>
      </c>
      <c r="V6505">
        <v>84</v>
      </c>
      <c r="W6505" t="str">
        <f t="shared" si="148"/>
        <v>60-89</v>
      </c>
    </row>
    <row r="6506" spans="1:23" x14ac:dyDescent="0.25">
      <c r="A6506" t="s">
        <v>6755</v>
      </c>
      <c r="B6506">
        <v>6647039996</v>
      </c>
      <c r="C6506">
        <v>8177884802</v>
      </c>
      <c r="D6506" s="1">
        <v>45344</v>
      </c>
      <c r="E6506">
        <v>99222</v>
      </c>
      <c r="F6506">
        <v>36415</v>
      </c>
      <c r="G6506" t="s">
        <v>178</v>
      </c>
      <c r="H6506" s="34">
        <v>58312</v>
      </c>
      <c r="I6506" s="7">
        <v>37903</v>
      </c>
      <c r="J6506" s="7">
        <v>33354.639999999999</v>
      </c>
      <c r="K6506" s="7">
        <v>0</v>
      </c>
      <c r="L6506" s="7">
        <v>4548.3599999999997</v>
      </c>
      <c r="M6506" s="5">
        <v>0.12</v>
      </c>
      <c r="N6506" t="s">
        <v>46</v>
      </c>
      <c r="O6506" t="s">
        <v>17</v>
      </c>
      <c r="P6506" t="s">
        <v>25</v>
      </c>
      <c r="Q6506" t="s">
        <v>19</v>
      </c>
      <c r="R6506" t="s">
        <v>20</v>
      </c>
      <c r="S6506" t="s">
        <v>17</v>
      </c>
      <c r="T6506" t="s">
        <v>13311</v>
      </c>
      <c r="U6506" s="1">
        <v>45518</v>
      </c>
      <c r="V6506">
        <v>173</v>
      </c>
      <c r="W6506" t="str">
        <f t="shared" si="148"/>
        <v>150-179</v>
      </c>
    </row>
    <row r="6507" spans="1:23" x14ac:dyDescent="0.25">
      <c r="A6507" t="s">
        <v>6756</v>
      </c>
      <c r="B6507">
        <v>7435665720</v>
      </c>
      <c r="C6507">
        <v>1062182587</v>
      </c>
      <c r="D6507" s="1">
        <v>45795</v>
      </c>
      <c r="E6507">
        <v>99221</v>
      </c>
      <c r="F6507">
        <v>36415</v>
      </c>
      <c r="G6507" t="s">
        <v>106</v>
      </c>
      <c r="H6507" s="34">
        <v>64505</v>
      </c>
      <c r="I6507" s="7">
        <v>50959</v>
      </c>
      <c r="J6507" s="7">
        <v>29962.560000000001</v>
      </c>
      <c r="K6507" s="7">
        <v>12843</v>
      </c>
      <c r="L6507" s="7">
        <v>8153.44</v>
      </c>
      <c r="M6507" s="5">
        <v>0.16</v>
      </c>
      <c r="N6507" t="s">
        <v>1138</v>
      </c>
      <c r="O6507" t="s">
        <v>27</v>
      </c>
      <c r="P6507" t="s">
        <v>31</v>
      </c>
      <c r="Q6507" t="s">
        <v>32</v>
      </c>
      <c r="R6507" t="s">
        <v>38</v>
      </c>
      <c r="S6507" t="s">
        <v>27</v>
      </c>
      <c r="T6507" t="s">
        <v>13311</v>
      </c>
      <c r="U6507" s="1">
        <v>45945</v>
      </c>
      <c r="V6507">
        <v>150</v>
      </c>
      <c r="W6507" t="str">
        <f t="shared" si="148"/>
        <v>150-179</v>
      </c>
    </row>
    <row r="6508" spans="1:23" x14ac:dyDescent="0.25">
      <c r="A6508" t="s">
        <v>6757</v>
      </c>
      <c r="B6508">
        <v>9367915623</v>
      </c>
      <c r="C6508">
        <v>4062227112</v>
      </c>
      <c r="D6508" s="1">
        <v>45783</v>
      </c>
      <c r="E6508">
        <v>99232</v>
      </c>
      <c r="F6508">
        <v>99281</v>
      </c>
      <c r="G6508" t="s">
        <v>134</v>
      </c>
      <c r="H6508" s="34">
        <v>38403</v>
      </c>
      <c r="I6508" s="7">
        <v>24962</v>
      </c>
      <c r="J6508" s="7">
        <v>11303.56</v>
      </c>
      <c r="K6508" s="7">
        <v>10663</v>
      </c>
      <c r="L6508" s="7">
        <v>2995.44</v>
      </c>
      <c r="M6508" s="5">
        <v>0.12</v>
      </c>
      <c r="N6508" t="s">
        <v>46</v>
      </c>
      <c r="O6508" t="s">
        <v>27</v>
      </c>
      <c r="P6508" t="s">
        <v>3148</v>
      </c>
      <c r="Q6508" t="s">
        <v>19</v>
      </c>
      <c r="R6508" t="s">
        <v>26</v>
      </c>
      <c r="S6508" t="s">
        <v>17</v>
      </c>
      <c r="T6508" t="s">
        <v>13312</v>
      </c>
      <c r="U6508" s="1">
        <v>45819</v>
      </c>
      <c r="V6508">
        <v>36</v>
      </c>
      <c r="W6508" t="str">
        <f t="shared" si="148"/>
        <v>30-59</v>
      </c>
    </row>
    <row r="6509" spans="1:23" x14ac:dyDescent="0.25">
      <c r="A6509" t="s">
        <v>6758</v>
      </c>
      <c r="B6509">
        <v>5046335150</v>
      </c>
      <c r="C6509">
        <v>7667741306</v>
      </c>
      <c r="D6509" s="1">
        <v>45800</v>
      </c>
      <c r="E6509">
        <v>99222</v>
      </c>
      <c r="F6509">
        <v>99285</v>
      </c>
      <c r="G6509" t="s">
        <v>574</v>
      </c>
      <c r="H6509" s="34">
        <v>73696</v>
      </c>
      <c r="I6509" s="7">
        <v>57483</v>
      </c>
      <c r="J6509" s="7">
        <v>42353.4</v>
      </c>
      <c r="K6509" s="7">
        <v>3633</v>
      </c>
      <c r="L6509" s="7">
        <v>11496.6</v>
      </c>
      <c r="M6509" s="5">
        <v>0.2</v>
      </c>
      <c r="N6509" t="s">
        <v>3140</v>
      </c>
      <c r="O6509" t="s">
        <v>30</v>
      </c>
      <c r="P6509" t="s">
        <v>3148</v>
      </c>
      <c r="Q6509" t="s">
        <v>19</v>
      </c>
      <c r="R6509" t="s">
        <v>26</v>
      </c>
      <c r="S6509" t="s">
        <v>27</v>
      </c>
      <c r="T6509" t="s">
        <v>13311</v>
      </c>
      <c r="U6509" s="1">
        <v>45908</v>
      </c>
      <c r="V6509">
        <v>108</v>
      </c>
      <c r="W6509" t="str">
        <f t="shared" si="148"/>
        <v>90-119</v>
      </c>
    </row>
    <row r="6510" spans="1:23" x14ac:dyDescent="0.25">
      <c r="A6510" t="s">
        <v>6759</v>
      </c>
      <c r="B6510">
        <v>4755240463</v>
      </c>
      <c r="C6510">
        <v>9075409372</v>
      </c>
      <c r="D6510" s="1">
        <v>45932</v>
      </c>
      <c r="E6510">
        <v>99231</v>
      </c>
      <c r="F6510">
        <v>97110</v>
      </c>
      <c r="G6510" t="s">
        <v>3320</v>
      </c>
      <c r="H6510" s="34">
        <v>71845</v>
      </c>
      <c r="I6510" s="7">
        <v>53884</v>
      </c>
      <c r="J6510" s="7">
        <v>41232.400000000001</v>
      </c>
      <c r="K6510" s="7">
        <v>4569</v>
      </c>
      <c r="L6510" s="7">
        <v>8082.6</v>
      </c>
      <c r="M6510" s="5">
        <v>0.15</v>
      </c>
      <c r="N6510" t="s">
        <v>1139</v>
      </c>
      <c r="O6510" t="s">
        <v>30</v>
      </c>
      <c r="P6510" t="s">
        <v>3148</v>
      </c>
      <c r="Q6510" t="s">
        <v>32</v>
      </c>
      <c r="R6510" t="s">
        <v>27</v>
      </c>
      <c r="S6510" t="s">
        <v>17</v>
      </c>
      <c r="T6510" t="s">
        <v>13311</v>
      </c>
      <c r="U6510" s="1">
        <v>46105</v>
      </c>
      <c r="V6510">
        <v>173</v>
      </c>
      <c r="W6510" t="str">
        <f t="shared" si="148"/>
        <v>150-179</v>
      </c>
    </row>
    <row r="6511" spans="1:23" x14ac:dyDescent="0.25">
      <c r="A6511" t="s">
        <v>6760</v>
      </c>
      <c r="B6511">
        <v>8300792385</v>
      </c>
      <c r="C6511">
        <v>3754839947</v>
      </c>
      <c r="D6511" s="1">
        <v>45895</v>
      </c>
      <c r="E6511">
        <v>99221</v>
      </c>
      <c r="F6511">
        <v>99214</v>
      </c>
      <c r="G6511" t="s">
        <v>114</v>
      </c>
      <c r="H6511" s="34">
        <v>98299</v>
      </c>
      <c r="I6511" s="7">
        <v>83554</v>
      </c>
      <c r="J6511" s="7">
        <v>53289.919999999998</v>
      </c>
      <c r="K6511" s="7">
        <v>28593</v>
      </c>
      <c r="L6511" s="7">
        <v>1671.08</v>
      </c>
      <c r="M6511" s="5">
        <v>0.02</v>
      </c>
      <c r="N6511" t="s">
        <v>16</v>
      </c>
      <c r="O6511" t="s">
        <v>27</v>
      </c>
      <c r="P6511" t="s">
        <v>25</v>
      </c>
      <c r="Q6511" t="s">
        <v>19</v>
      </c>
      <c r="R6511" t="s">
        <v>38</v>
      </c>
      <c r="S6511" t="s">
        <v>27</v>
      </c>
      <c r="T6511" t="s">
        <v>13312</v>
      </c>
      <c r="U6511" s="1">
        <v>46044</v>
      </c>
      <c r="V6511">
        <v>149</v>
      </c>
      <c r="W6511" t="str">
        <f t="shared" si="148"/>
        <v>120-149</v>
      </c>
    </row>
    <row r="6512" spans="1:23" x14ac:dyDescent="0.25">
      <c r="A6512" t="s">
        <v>6761</v>
      </c>
      <c r="B6512">
        <v>3559064611</v>
      </c>
      <c r="C6512">
        <v>4270637051</v>
      </c>
      <c r="D6512" s="1">
        <v>45311</v>
      </c>
      <c r="E6512">
        <v>99222</v>
      </c>
      <c r="F6512">
        <v>99213</v>
      </c>
      <c r="G6512" t="s">
        <v>365</v>
      </c>
      <c r="H6512" s="34">
        <v>46121</v>
      </c>
      <c r="I6512" s="7">
        <v>37819</v>
      </c>
      <c r="J6512" s="7">
        <v>26016.58</v>
      </c>
      <c r="K6512" s="7">
        <v>4995</v>
      </c>
      <c r="L6512" s="7">
        <v>6807.42</v>
      </c>
      <c r="M6512" s="5">
        <v>0.18</v>
      </c>
      <c r="N6512" t="s">
        <v>3141</v>
      </c>
      <c r="O6512" t="s">
        <v>27</v>
      </c>
      <c r="P6512" t="s">
        <v>3148</v>
      </c>
      <c r="Q6512" t="s">
        <v>32</v>
      </c>
      <c r="R6512" t="s">
        <v>20</v>
      </c>
      <c r="S6512" t="s">
        <v>21</v>
      </c>
      <c r="T6512" t="s">
        <v>13310</v>
      </c>
      <c r="U6512" s="1">
        <v>45441</v>
      </c>
      <c r="V6512">
        <v>130</v>
      </c>
      <c r="W6512" t="str">
        <f t="shared" si="148"/>
        <v>120-149</v>
      </c>
    </row>
    <row r="6513" spans="1:23" x14ac:dyDescent="0.25">
      <c r="A6513" t="s">
        <v>6762</v>
      </c>
      <c r="B6513">
        <v>9728559938</v>
      </c>
      <c r="C6513">
        <v>4620445203</v>
      </c>
      <c r="D6513" s="1">
        <v>45397</v>
      </c>
      <c r="E6513">
        <v>99214</v>
      </c>
      <c r="F6513">
        <v>81000</v>
      </c>
      <c r="G6513" t="s">
        <v>3424</v>
      </c>
      <c r="H6513" s="34">
        <v>43362</v>
      </c>
      <c r="I6513" s="7">
        <v>34690</v>
      </c>
      <c r="J6513" s="7">
        <v>23720.400000000001</v>
      </c>
      <c r="K6513" s="7">
        <v>6113</v>
      </c>
      <c r="L6513" s="7">
        <v>4856.6000000000004</v>
      </c>
      <c r="M6513" s="5">
        <v>0.14000000000000001</v>
      </c>
      <c r="N6513" t="s">
        <v>1135</v>
      </c>
      <c r="O6513" t="s">
        <v>27</v>
      </c>
      <c r="P6513" t="s">
        <v>3147</v>
      </c>
      <c r="Q6513" t="s">
        <v>19</v>
      </c>
      <c r="R6513" t="s">
        <v>27</v>
      </c>
      <c r="S6513" t="s">
        <v>27</v>
      </c>
      <c r="T6513" t="s">
        <v>13312</v>
      </c>
      <c r="U6513" s="1">
        <v>45449</v>
      </c>
      <c r="V6513">
        <v>52</v>
      </c>
      <c r="W6513" t="str">
        <f t="shared" si="148"/>
        <v>30-59</v>
      </c>
    </row>
    <row r="6514" spans="1:23" x14ac:dyDescent="0.25">
      <c r="A6514" t="s">
        <v>6763</v>
      </c>
      <c r="B6514">
        <v>5520618392</v>
      </c>
      <c r="C6514">
        <v>1852881317</v>
      </c>
      <c r="D6514" s="1">
        <v>45525</v>
      </c>
      <c r="E6514">
        <v>99215</v>
      </c>
      <c r="F6514">
        <v>99205</v>
      </c>
      <c r="G6514" t="s">
        <v>279</v>
      </c>
      <c r="H6514" s="34">
        <v>34229</v>
      </c>
      <c r="I6514" s="7">
        <v>28068</v>
      </c>
      <c r="J6514" s="7">
        <v>18994.759999999998</v>
      </c>
      <c r="K6514" s="7">
        <v>4021</v>
      </c>
      <c r="L6514" s="7">
        <v>5052.24</v>
      </c>
      <c r="M6514" s="5">
        <v>0.18</v>
      </c>
      <c r="N6514" t="s">
        <v>3141</v>
      </c>
      <c r="O6514" t="s">
        <v>30</v>
      </c>
      <c r="P6514" t="s">
        <v>25</v>
      </c>
      <c r="Q6514" t="s">
        <v>32</v>
      </c>
      <c r="R6514" t="s">
        <v>21</v>
      </c>
      <c r="S6514" t="s">
        <v>21</v>
      </c>
      <c r="T6514" t="s">
        <v>13310</v>
      </c>
      <c r="U6514" s="1">
        <v>45581</v>
      </c>
      <c r="V6514">
        <v>56</v>
      </c>
      <c r="W6514" t="str">
        <f t="shared" si="148"/>
        <v>30-59</v>
      </c>
    </row>
    <row r="6515" spans="1:23" x14ac:dyDescent="0.25">
      <c r="A6515" t="s">
        <v>6764</v>
      </c>
      <c r="B6515">
        <v>8330169073</v>
      </c>
      <c r="C6515">
        <v>4187310823</v>
      </c>
      <c r="D6515" s="1">
        <v>45647</v>
      </c>
      <c r="E6515">
        <v>99223</v>
      </c>
      <c r="F6515">
        <v>99283</v>
      </c>
      <c r="G6515" t="s">
        <v>3187</v>
      </c>
      <c r="H6515" s="34">
        <v>36664</v>
      </c>
      <c r="I6515" s="7">
        <v>29331</v>
      </c>
      <c r="J6515" s="7">
        <v>17431.66</v>
      </c>
      <c r="K6515" s="7">
        <v>7793</v>
      </c>
      <c r="L6515" s="7">
        <v>4106.34</v>
      </c>
      <c r="M6515" s="5">
        <v>0.14000000000000001</v>
      </c>
      <c r="N6515" t="s">
        <v>1135</v>
      </c>
      <c r="O6515" t="s">
        <v>27</v>
      </c>
      <c r="P6515" t="s">
        <v>31</v>
      </c>
      <c r="Q6515" t="s">
        <v>32</v>
      </c>
      <c r="R6515" t="s">
        <v>20</v>
      </c>
      <c r="S6515" t="s">
        <v>17</v>
      </c>
      <c r="T6515" t="s">
        <v>13311</v>
      </c>
      <c r="U6515" s="1">
        <v>45743</v>
      </c>
      <c r="V6515">
        <v>96</v>
      </c>
      <c r="W6515" t="str">
        <f t="shared" si="148"/>
        <v>90-119</v>
      </c>
    </row>
    <row r="6516" spans="1:23" x14ac:dyDescent="0.25">
      <c r="A6516" t="s">
        <v>6765</v>
      </c>
      <c r="B6516">
        <v>4787174535</v>
      </c>
      <c r="C6516">
        <v>2227794353</v>
      </c>
      <c r="D6516" s="1">
        <v>45379</v>
      </c>
      <c r="E6516">
        <v>99232</v>
      </c>
      <c r="F6516">
        <v>36415</v>
      </c>
      <c r="G6516" t="s">
        <v>3215</v>
      </c>
      <c r="H6516" s="34">
        <v>96988</v>
      </c>
      <c r="I6516" s="7">
        <v>69831</v>
      </c>
      <c r="J6516" s="7">
        <v>64244.52</v>
      </c>
      <c r="K6516" s="7">
        <v>0</v>
      </c>
      <c r="L6516" s="7">
        <v>5586.48</v>
      </c>
      <c r="M6516" s="5">
        <v>0.08</v>
      </c>
      <c r="N6516" t="s">
        <v>24</v>
      </c>
      <c r="O6516" t="s">
        <v>17</v>
      </c>
      <c r="P6516" t="s">
        <v>55</v>
      </c>
      <c r="Q6516" t="s">
        <v>32</v>
      </c>
      <c r="R6516" t="s">
        <v>26</v>
      </c>
      <c r="S6516" t="s">
        <v>17</v>
      </c>
      <c r="T6516" t="s">
        <v>13312</v>
      </c>
      <c r="U6516" s="1">
        <v>45512</v>
      </c>
      <c r="V6516">
        <v>133</v>
      </c>
      <c r="W6516" t="str">
        <f t="shared" si="148"/>
        <v>120-149</v>
      </c>
    </row>
    <row r="6517" spans="1:23" x14ac:dyDescent="0.25">
      <c r="A6517" t="s">
        <v>6766</v>
      </c>
      <c r="B6517">
        <v>7764564198</v>
      </c>
      <c r="C6517">
        <v>8531027967</v>
      </c>
      <c r="D6517" s="1">
        <v>45436</v>
      </c>
      <c r="E6517">
        <v>99231</v>
      </c>
      <c r="F6517">
        <v>99203</v>
      </c>
      <c r="G6517" t="s">
        <v>593</v>
      </c>
      <c r="H6517" s="34">
        <v>93850</v>
      </c>
      <c r="I6517" s="7">
        <v>61003</v>
      </c>
      <c r="J6517" s="7">
        <v>46165.64</v>
      </c>
      <c r="K6517" s="7">
        <v>7517</v>
      </c>
      <c r="L6517" s="7">
        <v>7320.36</v>
      </c>
      <c r="M6517" s="5">
        <v>0.12</v>
      </c>
      <c r="N6517" t="s">
        <v>46</v>
      </c>
      <c r="O6517" t="s">
        <v>30</v>
      </c>
      <c r="P6517" t="s">
        <v>58</v>
      </c>
      <c r="Q6517" t="s">
        <v>32</v>
      </c>
      <c r="R6517" t="s">
        <v>27</v>
      </c>
      <c r="S6517" t="s">
        <v>17</v>
      </c>
      <c r="T6517" t="s">
        <v>13312</v>
      </c>
      <c r="U6517" s="1">
        <v>45531</v>
      </c>
      <c r="V6517">
        <v>95</v>
      </c>
      <c r="W6517" t="str">
        <f t="shared" si="148"/>
        <v>90-119</v>
      </c>
    </row>
    <row r="6518" spans="1:23" x14ac:dyDescent="0.25">
      <c r="A6518" t="s">
        <v>6767</v>
      </c>
      <c r="B6518">
        <v>4639950724</v>
      </c>
      <c r="C6518">
        <v>4040634516</v>
      </c>
      <c r="D6518" s="1">
        <v>45519</v>
      </c>
      <c r="E6518">
        <v>99213</v>
      </c>
      <c r="F6518">
        <v>99202</v>
      </c>
      <c r="G6518" t="s">
        <v>3394</v>
      </c>
      <c r="H6518" s="34">
        <v>67372</v>
      </c>
      <c r="I6518" s="7">
        <v>48508</v>
      </c>
      <c r="J6518" s="7">
        <v>40948.36</v>
      </c>
      <c r="K6518" s="7">
        <v>3679</v>
      </c>
      <c r="L6518" s="7">
        <v>3880.64</v>
      </c>
      <c r="M6518" s="5">
        <v>0.08</v>
      </c>
      <c r="N6518" t="s">
        <v>24</v>
      </c>
      <c r="O6518" t="s">
        <v>30</v>
      </c>
      <c r="P6518" t="s">
        <v>18</v>
      </c>
      <c r="Q6518" t="s">
        <v>32</v>
      </c>
      <c r="R6518" t="s">
        <v>26</v>
      </c>
      <c r="S6518" t="s">
        <v>17</v>
      </c>
      <c r="T6518" t="s">
        <v>13310</v>
      </c>
      <c r="U6518" s="1">
        <v>45622</v>
      </c>
      <c r="V6518">
        <v>103</v>
      </c>
      <c r="W6518" t="str">
        <f t="shared" si="148"/>
        <v>90-119</v>
      </c>
    </row>
    <row r="6519" spans="1:23" x14ac:dyDescent="0.25">
      <c r="A6519" t="s">
        <v>6768</v>
      </c>
      <c r="B6519">
        <v>1068242654</v>
      </c>
      <c r="C6519">
        <v>9114791990</v>
      </c>
      <c r="D6519" s="1">
        <v>45837</v>
      </c>
      <c r="E6519">
        <v>99222</v>
      </c>
      <c r="F6519">
        <v>93000</v>
      </c>
      <c r="G6519" t="s">
        <v>3240</v>
      </c>
      <c r="H6519" s="34">
        <v>89532</v>
      </c>
      <c r="I6519" s="7">
        <v>69835</v>
      </c>
      <c r="J6519" s="7">
        <v>35262</v>
      </c>
      <c r="K6519" s="7">
        <v>20606</v>
      </c>
      <c r="L6519" s="7">
        <v>13967</v>
      </c>
      <c r="M6519" s="5">
        <v>0.2</v>
      </c>
      <c r="N6519" t="s">
        <v>3140</v>
      </c>
      <c r="O6519" t="s">
        <v>27</v>
      </c>
      <c r="P6519" t="s">
        <v>40</v>
      </c>
      <c r="Q6519" t="s">
        <v>19</v>
      </c>
      <c r="R6519" t="s">
        <v>43</v>
      </c>
      <c r="S6519" t="s">
        <v>27</v>
      </c>
      <c r="T6519" t="s">
        <v>13310</v>
      </c>
      <c r="U6519" s="1">
        <v>45942</v>
      </c>
      <c r="V6519">
        <v>105</v>
      </c>
      <c r="W6519" t="str">
        <f t="shared" si="148"/>
        <v>90-119</v>
      </c>
    </row>
    <row r="6520" spans="1:23" x14ac:dyDescent="0.25">
      <c r="A6520" t="s">
        <v>6769</v>
      </c>
      <c r="B6520">
        <v>3352649571</v>
      </c>
      <c r="C6520">
        <v>8462108155</v>
      </c>
      <c r="D6520" s="1">
        <v>45453</v>
      </c>
      <c r="E6520">
        <v>99215</v>
      </c>
      <c r="F6520">
        <v>99284</v>
      </c>
      <c r="G6520" t="s">
        <v>362</v>
      </c>
      <c r="H6520" s="34">
        <v>25263</v>
      </c>
      <c r="I6520" s="7">
        <v>20210</v>
      </c>
      <c r="J6520" s="7">
        <v>15391.6</v>
      </c>
      <c r="K6520" s="7">
        <v>1989</v>
      </c>
      <c r="L6520" s="7">
        <v>2829.4</v>
      </c>
      <c r="M6520" s="5">
        <v>0.14000000000000001</v>
      </c>
      <c r="N6520" t="s">
        <v>1135</v>
      </c>
      <c r="O6520" t="s">
        <v>30</v>
      </c>
      <c r="P6520" t="s">
        <v>55</v>
      </c>
      <c r="Q6520" t="s">
        <v>19</v>
      </c>
      <c r="R6520" t="s">
        <v>20</v>
      </c>
      <c r="S6520" t="s">
        <v>17</v>
      </c>
      <c r="T6520" t="s">
        <v>13310</v>
      </c>
      <c r="U6520" s="1">
        <v>45504</v>
      </c>
      <c r="V6520">
        <v>51</v>
      </c>
      <c r="W6520" t="str">
        <f t="shared" si="148"/>
        <v>30-59</v>
      </c>
    </row>
    <row r="6521" spans="1:23" x14ac:dyDescent="0.25">
      <c r="A6521" t="s">
        <v>6770</v>
      </c>
      <c r="B6521">
        <v>1533347189</v>
      </c>
      <c r="C6521">
        <v>1772244541</v>
      </c>
      <c r="D6521" s="1">
        <v>45318</v>
      </c>
      <c r="E6521">
        <v>99213</v>
      </c>
      <c r="F6521">
        <v>99281</v>
      </c>
      <c r="G6521" t="s">
        <v>37</v>
      </c>
      <c r="H6521" s="34">
        <v>37817</v>
      </c>
      <c r="I6521" s="7">
        <v>29875</v>
      </c>
      <c r="J6521" s="7">
        <v>14900</v>
      </c>
      <c r="K6521" s="7">
        <v>10195</v>
      </c>
      <c r="L6521" s="7">
        <v>4780</v>
      </c>
      <c r="M6521" s="5">
        <v>0.16</v>
      </c>
      <c r="N6521" t="s">
        <v>1138</v>
      </c>
      <c r="O6521" t="s">
        <v>27</v>
      </c>
      <c r="P6521" t="s">
        <v>18</v>
      </c>
      <c r="Q6521" t="s">
        <v>32</v>
      </c>
      <c r="R6521" t="s">
        <v>20</v>
      </c>
      <c r="S6521" t="s">
        <v>27</v>
      </c>
      <c r="T6521" t="s">
        <v>13310</v>
      </c>
      <c r="U6521" s="1">
        <v>45348</v>
      </c>
      <c r="V6521">
        <v>30</v>
      </c>
      <c r="W6521" t="str">
        <f t="shared" si="148"/>
        <v>30-59</v>
      </c>
    </row>
    <row r="6522" spans="1:23" x14ac:dyDescent="0.25">
      <c r="A6522" t="s">
        <v>6771</v>
      </c>
      <c r="B6522">
        <v>3499660834</v>
      </c>
      <c r="C6522">
        <v>8743483211</v>
      </c>
      <c r="D6522" s="1">
        <v>45570</v>
      </c>
      <c r="E6522">
        <v>99221</v>
      </c>
      <c r="F6522">
        <v>99283</v>
      </c>
      <c r="G6522" t="s">
        <v>200</v>
      </c>
      <c r="H6522" s="34">
        <v>94601</v>
      </c>
      <c r="I6522" s="7">
        <v>74735</v>
      </c>
      <c r="J6522" s="7">
        <v>50093.4</v>
      </c>
      <c r="K6522" s="7">
        <v>12684</v>
      </c>
      <c r="L6522" s="7">
        <v>11957.6</v>
      </c>
      <c r="M6522" s="5">
        <v>0.16</v>
      </c>
      <c r="N6522" t="s">
        <v>1138</v>
      </c>
      <c r="O6522" t="s">
        <v>27</v>
      </c>
      <c r="P6522" t="s">
        <v>58</v>
      </c>
      <c r="Q6522" t="s">
        <v>19</v>
      </c>
      <c r="R6522" t="s">
        <v>38</v>
      </c>
      <c r="S6522" t="s">
        <v>27</v>
      </c>
      <c r="T6522" t="s">
        <v>13312</v>
      </c>
      <c r="U6522" s="1">
        <v>45699</v>
      </c>
      <c r="V6522">
        <v>129</v>
      </c>
      <c r="W6522" t="str">
        <f t="shared" si="148"/>
        <v>120-149</v>
      </c>
    </row>
    <row r="6523" spans="1:23" x14ac:dyDescent="0.25">
      <c r="A6523" t="s">
        <v>6772</v>
      </c>
      <c r="B6523">
        <v>388284582</v>
      </c>
      <c r="C6523">
        <v>6702967045</v>
      </c>
      <c r="D6523" s="1">
        <v>45454</v>
      </c>
      <c r="E6523">
        <v>99214</v>
      </c>
      <c r="F6523">
        <v>99215</v>
      </c>
      <c r="G6523" t="s">
        <v>4092</v>
      </c>
      <c r="H6523" s="34">
        <v>64179</v>
      </c>
      <c r="I6523" s="7">
        <v>51343</v>
      </c>
      <c r="J6523" s="7">
        <v>44154.98</v>
      </c>
      <c r="K6523" s="7">
        <v>0</v>
      </c>
      <c r="L6523" s="7">
        <v>7188.02</v>
      </c>
      <c r="M6523" s="5">
        <v>0.14000000000000001</v>
      </c>
      <c r="N6523" t="s">
        <v>1135</v>
      </c>
      <c r="O6523" t="s">
        <v>17</v>
      </c>
      <c r="P6523" t="s">
        <v>55</v>
      </c>
      <c r="Q6523" t="s">
        <v>19</v>
      </c>
      <c r="R6523" t="s">
        <v>27</v>
      </c>
      <c r="S6523" t="s">
        <v>21</v>
      </c>
      <c r="T6523" t="s">
        <v>13311</v>
      </c>
      <c r="U6523" s="1">
        <v>45624</v>
      </c>
      <c r="V6523">
        <v>170</v>
      </c>
      <c r="W6523" t="str">
        <f t="shared" si="148"/>
        <v>150-179</v>
      </c>
    </row>
    <row r="6524" spans="1:23" x14ac:dyDescent="0.25">
      <c r="A6524" t="s">
        <v>6773</v>
      </c>
      <c r="B6524">
        <v>8954604508</v>
      </c>
      <c r="C6524">
        <v>2448341723</v>
      </c>
      <c r="D6524" s="1">
        <v>45724</v>
      </c>
      <c r="E6524">
        <v>99214</v>
      </c>
      <c r="F6524">
        <v>85025</v>
      </c>
      <c r="G6524" t="s">
        <v>3262</v>
      </c>
      <c r="H6524" s="34">
        <v>68787</v>
      </c>
      <c r="I6524" s="7">
        <v>53654</v>
      </c>
      <c r="J6524" s="7">
        <v>21963.200000000001</v>
      </c>
      <c r="K6524" s="7">
        <v>20960</v>
      </c>
      <c r="L6524" s="7">
        <v>10730.8</v>
      </c>
      <c r="M6524" s="5">
        <v>0.2</v>
      </c>
      <c r="N6524" t="s">
        <v>3140</v>
      </c>
      <c r="O6524" t="s">
        <v>27</v>
      </c>
      <c r="P6524" t="s">
        <v>3146</v>
      </c>
      <c r="Q6524" t="s">
        <v>19</v>
      </c>
      <c r="R6524" t="s">
        <v>21</v>
      </c>
      <c r="S6524" t="s">
        <v>17</v>
      </c>
      <c r="T6524" t="s">
        <v>13312</v>
      </c>
      <c r="U6524" s="1">
        <v>45841</v>
      </c>
      <c r="V6524">
        <v>117</v>
      </c>
      <c r="W6524" t="str">
        <f t="shared" si="148"/>
        <v>90-119</v>
      </c>
    </row>
    <row r="6525" spans="1:23" x14ac:dyDescent="0.25">
      <c r="A6525" t="s">
        <v>6774</v>
      </c>
      <c r="B6525">
        <v>2740239897</v>
      </c>
      <c r="C6525">
        <v>2967589998</v>
      </c>
      <c r="D6525" s="1">
        <v>45715</v>
      </c>
      <c r="E6525">
        <v>99233</v>
      </c>
      <c r="F6525">
        <v>99213</v>
      </c>
      <c r="G6525" t="s">
        <v>106</v>
      </c>
      <c r="H6525" s="34">
        <v>98043</v>
      </c>
      <c r="I6525" s="7">
        <v>78434</v>
      </c>
      <c r="J6525" s="7">
        <v>58654.239999999998</v>
      </c>
      <c r="K6525" s="7">
        <v>8799</v>
      </c>
      <c r="L6525" s="7">
        <v>10980.76</v>
      </c>
      <c r="M6525" s="5">
        <v>0.14000000000000001</v>
      </c>
      <c r="N6525" t="s">
        <v>1135</v>
      </c>
      <c r="O6525" t="s">
        <v>27</v>
      </c>
      <c r="P6525" t="s">
        <v>3148</v>
      </c>
      <c r="Q6525" t="s">
        <v>32</v>
      </c>
      <c r="R6525" t="s">
        <v>27</v>
      </c>
      <c r="S6525" t="s">
        <v>17</v>
      </c>
      <c r="T6525" t="s">
        <v>13310</v>
      </c>
      <c r="U6525" s="1">
        <v>45803</v>
      </c>
      <c r="V6525">
        <v>88</v>
      </c>
      <c r="W6525" t="str">
        <f t="shared" si="148"/>
        <v>60-89</v>
      </c>
    </row>
    <row r="6526" spans="1:23" x14ac:dyDescent="0.25">
      <c r="A6526" t="s">
        <v>6775</v>
      </c>
      <c r="B6526">
        <v>2948965767</v>
      </c>
      <c r="C6526">
        <v>5718063611</v>
      </c>
      <c r="D6526" s="1">
        <v>45522</v>
      </c>
      <c r="E6526">
        <v>99221</v>
      </c>
      <c r="F6526">
        <v>99291</v>
      </c>
      <c r="G6526" t="s">
        <v>263</v>
      </c>
      <c r="H6526" s="34">
        <v>32563</v>
      </c>
      <c r="I6526" s="7">
        <v>25725</v>
      </c>
      <c r="J6526" s="7">
        <v>18176</v>
      </c>
      <c r="K6526" s="7">
        <v>3433</v>
      </c>
      <c r="L6526" s="7">
        <v>4116</v>
      </c>
      <c r="M6526" s="5">
        <v>0.16</v>
      </c>
      <c r="N6526" t="s">
        <v>1138</v>
      </c>
      <c r="O6526" t="s">
        <v>30</v>
      </c>
      <c r="P6526" t="s">
        <v>55</v>
      </c>
      <c r="Q6526" t="s">
        <v>19</v>
      </c>
      <c r="R6526" t="s">
        <v>26</v>
      </c>
      <c r="S6526" t="s">
        <v>17</v>
      </c>
      <c r="T6526" t="s">
        <v>13311</v>
      </c>
      <c r="U6526" s="1">
        <v>45617</v>
      </c>
      <c r="V6526">
        <v>95</v>
      </c>
      <c r="W6526" t="str">
        <f t="shared" si="148"/>
        <v>90-119</v>
      </c>
    </row>
    <row r="6527" spans="1:23" x14ac:dyDescent="0.25">
      <c r="A6527" t="s">
        <v>6776</v>
      </c>
      <c r="B6527">
        <v>1395949260</v>
      </c>
      <c r="C6527">
        <v>6859621742</v>
      </c>
      <c r="D6527" s="1">
        <v>45732</v>
      </c>
      <c r="E6527">
        <v>99221</v>
      </c>
      <c r="F6527">
        <v>85025</v>
      </c>
      <c r="G6527" t="s">
        <v>3262</v>
      </c>
      <c r="H6527" s="34">
        <v>65459</v>
      </c>
      <c r="I6527" s="7">
        <v>52367</v>
      </c>
      <c r="J6527" s="7">
        <v>41265.620000000003</v>
      </c>
      <c r="K6527" s="7">
        <v>3770</v>
      </c>
      <c r="L6527" s="7">
        <v>7331.38</v>
      </c>
      <c r="M6527" s="5">
        <v>0.14000000000000001</v>
      </c>
      <c r="N6527" t="s">
        <v>1135</v>
      </c>
      <c r="O6527" t="s">
        <v>30</v>
      </c>
      <c r="P6527" t="s">
        <v>3149</v>
      </c>
      <c r="Q6527" t="s">
        <v>19</v>
      </c>
      <c r="R6527" t="s">
        <v>20</v>
      </c>
      <c r="S6527" t="s">
        <v>17</v>
      </c>
      <c r="T6527" t="s">
        <v>13310</v>
      </c>
      <c r="U6527" s="1">
        <v>45846</v>
      </c>
      <c r="V6527">
        <v>114</v>
      </c>
      <c r="W6527" t="str">
        <f t="shared" si="148"/>
        <v>90-119</v>
      </c>
    </row>
    <row r="6528" spans="1:23" x14ac:dyDescent="0.25">
      <c r="A6528" t="s">
        <v>6777</v>
      </c>
      <c r="B6528">
        <v>2813152221</v>
      </c>
      <c r="C6528">
        <v>8416914436</v>
      </c>
      <c r="D6528" s="1">
        <v>45687</v>
      </c>
      <c r="E6528">
        <v>99238</v>
      </c>
      <c r="F6528">
        <v>99202</v>
      </c>
      <c r="G6528" t="s">
        <v>365</v>
      </c>
      <c r="H6528" s="34">
        <v>56565</v>
      </c>
      <c r="I6528" s="7">
        <v>44121</v>
      </c>
      <c r="J6528" s="7">
        <v>30983.800000000003</v>
      </c>
      <c r="K6528" s="7">
        <v>4313</v>
      </c>
      <c r="L6528" s="7">
        <v>8824.2000000000007</v>
      </c>
      <c r="M6528" s="5">
        <v>0.2</v>
      </c>
      <c r="N6528" t="s">
        <v>3140</v>
      </c>
      <c r="O6528" t="s">
        <v>30</v>
      </c>
      <c r="P6528" t="s">
        <v>25</v>
      </c>
      <c r="Q6528" t="s">
        <v>19</v>
      </c>
      <c r="R6528" t="s">
        <v>27</v>
      </c>
      <c r="S6528" t="s">
        <v>21</v>
      </c>
      <c r="T6528" t="s">
        <v>13310</v>
      </c>
      <c r="U6528" s="1">
        <v>45854</v>
      </c>
      <c r="V6528">
        <v>167</v>
      </c>
      <c r="W6528" t="str">
        <f t="shared" si="148"/>
        <v>150-179</v>
      </c>
    </row>
    <row r="6529" spans="1:23" x14ac:dyDescent="0.25">
      <c r="A6529" t="s">
        <v>6778</v>
      </c>
      <c r="B6529">
        <v>6683256659</v>
      </c>
      <c r="C6529">
        <v>9670984148</v>
      </c>
      <c r="D6529" s="1">
        <v>45425</v>
      </c>
      <c r="E6529">
        <v>99231</v>
      </c>
      <c r="F6529">
        <v>99284</v>
      </c>
      <c r="G6529" t="s">
        <v>48</v>
      </c>
      <c r="H6529" s="34">
        <v>47664</v>
      </c>
      <c r="I6529" s="7">
        <v>34318</v>
      </c>
      <c r="J6529" s="7">
        <v>31572.560000000001</v>
      </c>
      <c r="K6529" s="7">
        <v>0</v>
      </c>
      <c r="L6529" s="7">
        <v>2745.44</v>
      </c>
      <c r="M6529" s="5">
        <v>0.08</v>
      </c>
      <c r="N6529" t="s">
        <v>24</v>
      </c>
      <c r="O6529" t="s">
        <v>17</v>
      </c>
      <c r="P6529" t="s">
        <v>55</v>
      </c>
      <c r="Q6529" t="s">
        <v>32</v>
      </c>
      <c r="R6529" t="s">
        <v>38</v>
      </c>
      <c r="S6529" t="s">
        <v>27</v>
      </c>
      <c r="T6529" t="s">
        <v>13312</v>
      </c>
      <c r="U6529" s="1">
        <v>45486</v>
      </c>
      <c r="V6529">
        <v>61</v>
      </c>
      <c r="W6529" t="str">
        <f t="shared" si="148"/>
        <v>60-89</v>
      </c>
    </row>
    <row r="6530" spans="1:23" x14ac:dyDescent="0.25">
      <c r="A6530" t="s">
        <v>6779</v>
      </c>
      <c r="B6530">
        <v>9631161261</v>
      </c>
      <c r="C6530">
        <v>2694935956</v>
      </c>
      <c r="D6530" s="1">
        <v>45535</v>
      </c>
      <c r="E6530">
        <v>99215</v>
      </c>
      <c r="F6530">
        <v>99291</v>
      </c>
      <c r="G6530" t="s">
        <v>3843</v>
      </c>
      <c r="H6530" s="34">
        <v>59253</v>
      </c>
      <c r="I6530" s="7">
        <v>48587</v>
      </c>
      <c r="J6530" s="7">
        <v>39841.339999999997</v>
      </c>
      <c r="K6530" s="7">
        <v>0</v>
      </c>
      <c r="L6530" s="7">
        <v>8745.66</v>
      </c>
      <c r="M6530" s="5">
        <v>0.18</v>
      </c>
      <c r="N6530" t="s">
        <v>3141</v>
      </c>
      <c r="O6530" t="s">
        <v>17</v>
      </c>
      <c r="P6530" t="s">
        <v>55</v>
      </c>
      <c r="Q6530" t="s">
        <v>32</v>
      </c>
      <c r="R6530" t="s">
        <v>38</v>
      </c>
      <c r="S6530" t="s">
        <v>21</v>
      </c>
      <c r="T6530" t="s">
        <v>13312</v>
      </c>
      <c r="U6530" s="1">
        <v>45593</v>
      </c>
      <c r="V6530">
        <v>58</v>
      </c>
      <c r="W6530" t="str">
        <f t="shared" si="148"/>
        <v>30-59</v>
      </c>
    </row>
    <row r="6531" spans="1:23" x14ac:dyDescent="0.25">
      <c r="A6531" t="s">
        <v>6780</v>
      </c>
      <c r="B6531">
        <v>7528834501</v>
      </c>
      <c r="C6531">
        <v>1180796050</v>
      </c>
      <c r="D6531" s="1">
        <v>45844</v>
      </c>
      <c r="E6531">
        <v>99223</v>
      </c>
      <c r="F6531">
        <v>36415</v>
      </c>
      <c r="G6531" t="s">
        <v>3391</v>
      </c>
      <c r="H6531" s="34">
        <v>68662</v>
      </c>
      <c r="I6531" s="7">
        <v>49437</v>
      </c>
      <c r="J6531" s="7">
        <v>45482.04</v>
      </c>
      <c r="K6531" s="7">
        <v>0</v>
      </c>
      <c r="L6531" s="7">
        <v>3954.96</v>
      </c>
      <c r="M6531" s="5">
        <v>0.08</v>
      </c>
      <c r="N6531" t="s">
        <v>24</v>
      </c>
      <c r="O6531" t="s">
        <v>17</v>
      </c>
      <c r="P6531" t="s">
        <v>40</v>
      </c>
      <c r="Q6531" t="s">
        <v>32</v>
      </c>
      <c r="R6531" t="s">
        <v>43</v>
      </c>
      <c r="S6531" t="s">
        <v>17</v>
      </c>
      <c r="T6531" t="s">
        <v>13310</v>
      </c>
      <c r="U6531" s="1">
        <v>45946</v>
      </c>
      <c r="V6531">
        <v>102</v>
      </c>
      <c r="W6531" t="str">
        <f t="shared" ref="W6531:W6594" si="149">IF(V6531="","",IF(V6531&lt;30,"0-29",IF(V6531&lt;60,"30-59",IF(V6531&lt;90,"60-89",IF(V6531&lt;120,"90-119",IF(V6531&lt;150,"120-149",IF(V6531&lt;180,"150-179",IF(V6531&lt;210,"180-209",IF(V6531&lt;240,"210-239",IF(V6531&lt;270,"240-269",IF(V6531&lt;300,"270-299",IF(V6531&lt;330,"300-329",IF(V6531&lt;360,"330-359","360+")))))))))))))</f>
        <v>90-119</v>
      </c>
    </row>
    <row r="6532" spans="1:23" x14ac:dyDescent="0.25">
      <c r="A6532" t="s">
        <v>6781</v>
      </c>
      <c r="B6532">
        <v>703489265</v>
      </c>
      <c r="C6532">
        <v>5440337040</v>
      </c>
      <c r="D6532" s="1">
        <v>45810</v>
      </c>
      <c r="E6532">
        <v>99213</v>
      </c>
      <c r="F6532">
        <v>99281</v>
      </c>
      <c r="G6532" t="s">
        <v>3754</v>
      </c>
      <c r="H6532" s="34">
        <v>37073</v>
      </c>
      <c r="I6532" s="7">
        <v>26693</v>
      </c>
      <c r="J6532" s="7">
        <v>24557.56</v>
      </c>
      <c r="K6532" s="7">
        <v>0</v>
      </c>
      <c r="L6532" s="7">
        <v>2135.44</v>
      </c>
      <c r="M6532" s="5">
        <v>0.08</v>
      </c>
      <c r="N6532" t="s">
        <v>24</v>
      </c>
      <c r="O6532" t="s">
        <v>17</v>
      </c>
      <c r="P6532" t="s">
        <v>31</v>
      </c>
      <c r="Q6532" t="s">
        <v>32</v>
      </c>
      <c r="R6532" t="s">
        <v>21</v>
      </c>
      <c r="S6532" t="s">
        <v>27</v>
      </c>
      <c r="T6532" t="s">
        <v>13312</v>
      </c>
      <c r="U6532" s="1">
        <v>45915</v>
      </c>
      <c r="V6532">
        <v>105</v>
      </c>
      <c r="W6532" t="str">
        <f t="shared" si="149"/>
        <v>90-119</v>
      </c>
    </row>
    <row r="6533" spans="1:23" x14ac:dyDescent="0.25">
      <c r="A6533" t="s">
        <v>6782</v>
      </c>
      <c r="B6533">
        <v>4339495744</v>
      </c>
      <c r="C6533">
        <v>9635912092</v>
      </c>
      <c r="D6533" s="1">
        <v>45633</v>
      </c>
      <c r="E6533">
        <v>99221</v>
      </c>
      <c r="F6533">
        <v>99204</v>
      </c>
      <c r="G6533" t="s">
        <v>3505</v>
      </c>
      <c r="H6533" s="34">
        <v>95924</v>
      </c>
      <c r="I6533" s="7">
        <v>69065</v>
      </c>
      <c r="J6533" s="7">
        <v>63539.8</v>
      </c>
      <c r="K6533" s="7">
        <v>0</v>
      </c>
      <c r="L6533" s="7">
        <v>5525.2</v>
      </c>
      <c r="M6533" s="5">
        <v>0.08</v>
      </c>
      <c r="N6533" t="s">
        <v>24</v>
      </c>
      <c r="O6533" t="s">
        <v>17</v>
      </c>
      <c r="P6533" t="s">
        <v>31</v>
      </c>
      <c r="Q6533" t="s">
        <v>19</v>
      </c>
      <c r="R6533" t="s">
        <v>20</v>
      </c>
      <c r="S6533" t="s">
        <v>17</v>
      </c>
      <c r="T6533" t="s">
        <v>13311</v>
      </c>
      <c r="U6533" s="1">
        <v>45801</v>
      </c>
      <c r="V6533">
        <v>168</v>
      </c>
      <c r="W6533" t="str">
        <f t="shared" si="149"/>
        <v>150-179</v>
      </c>
    </row>
    <row r="6534" spans="1:23" x14ac:dyDescent="0.25">
      <c r="A6534" t="s">
        <v>6783</v>
      </c>
      <c r="B6534">
        <v>8500962462</v>
      </c>
      <c r="C6534">
        <v>3580121582</v>
      </c>
      <c r="D6534" s="1">
        <v>45409</v>
      </c>
      <c r="E6534">
        <v>99231</v>
      </c>
      <c r="F6534">
        <v>99291</v>
      </c>
      <c r="G6534" t="s">
        <v>3357</v>
      </c>
      <c r="H6534" s="34">
        <v>52425</v>
      </c>
      <c r="I6534" s="7">
        <v>44561</v>
      </c>
      <c r="J6534" s="7">
        <v>39686.78</v>
      </c>
      <c r="K6534" s="7">
        <v>3983</v>
      </c>
      <c r="L6534" s="7">
        <v>891.22</v>
      </c>
      <c r="M6534" s="5">
        <v>0.02</v>
      </c>
      <c r="N6534" t="s">
        <v>16</v>
      </c>
      <c r="O6534" t="s">
        <v>30</v>
      </c>
      <c r="P6534" t="s">
        <v>35</v>
      </c>
      <c r="Q6534" t="s">
        <v>32</v>
      </c>
      <c r="R6534" t="s">
        <v>26</v>
      </c>
      <c r="S6534" t="s">
        <v>21</v>
      </c>
      <c r="T6534" t="s">
        <v>13312</v>
      </c>
      <c r="U6534" s="1">
        <v>45554</v>
      </c>
      <c r="V6534">
        <v>145</v>
      </c>
      <c r="W6534" t="str">
        <f t="shared" si="149"/>
        <v>120-149</v>
      </c>
    </row>
    <row r="6535" spans="1:23" x14ac:dyDescent="0.25">
      <c r="A6535" t="s">
        <v>6784</v>
      </c>
      <c r="B6535">
        <v>5916494361</v>
      </c>
      <c r="C6535">
        <v>5136471952</v>
      </c>
      <c r="D6535" s="1">
        <v>45360</v>
      </c>
      <c r="E6535">
        <v>99214</v>
      </c>
      <c r="F6535">
        <v>99205</v>
      </c>
      <c r="G6535" t="s">
        <v>3161</v>
      </c>
      <c r="H6535" s="34">
        <v>52799</v>
      </c>
      <c r="I6535" s="7">
        <v>44879</v>
      </c>
      <c r="J6535" s="7">
        <v>43981.42</v>
      </c>
      <c r="K6535" s="7">
        <v>0</v>
      </c>
      <c r="L6535" s="7">
        <v>897.58</v>
      </c>
      <c r="M6535" s="5">
        <v>0.02</v>
      </c>
      <c r="N6535" t="s">
        <v>16</v>
      </c>
      <c r="O6535" t="s">
        <v>17</v>
      </c>
      <c r="P6535" t="s">
        <v>3147</v>
      </c>
      <c r="Q6535" t="s">
        <v>19</v>
      </c>
      <c r="R6535" t="s">
        <v>20</v>
      </c>
      <c r="S6535" t="s">
        <v>21</v>
      </c>
      <c r="T6535" t="s">
        <v>13312</v>
      </c>
      <c r="U6535" s="1">
        <v>45439</v>
      </c>
      <c r="V6535">
        <v>79</v>
      </c>
      <c r="W6535" t="str">
        <f t="shared" si="149"/>
        <v>60-89</v>
      </c>
    </row>
    <row r="6536" spans="1:23" x14ac:dyDescent="0.25">
      <c r="A6536" t="s">
        <v>6785</v>
      </c>
      <c r="B6536">
        <v>2795766152</v>
      </c>
      <c r="C6536">
        <v>5388336577</v>
      </c>
      <c r="D6536" s="1">
        <v>45673</v>
      </c>
      <c r="E6536">
        <v>99233</v>
      </c>
      <c r="F6536">
        <v>99213</v>
      </c>
      <c r="G6536" t="s">
        <v>77</v>
      </c>
      <c r="H6536" s="34">
        <v>91091</v>
      </c>
      <c r="I6536" s="7">
        <v>71051</v>
      </c>
      <c r="J6536" s="7">
        <v>51209.8</v>
      </c>
      <c r="K6536" s="7">
        <v>5631</v>
      </c>
      <c r="L6536" s="7">
        <v>14210.2</v>
      </c>
      <c r="M6536" s="5">
        <v>0.2</v>
      </c>
      <c r="N6536" t="s">
        <v>3140</v>
      </c>
      <c r="O6536" t="s">
        <v>30</v>
      </c>
      <c r="P6536" t="s">
        <v>40</v>
      </c>
      <c r="Q6536" t="s">
        <v>19</v>
      </c>
      <c r="R6536" t="s">
        <v>27</v>
      </c>
      <c r="S6536" t="s">
        <v>21</v>
      </c>
      <c r="T6536" t="s">
        <v>13311</v>
      </c>
      <c r="U6536" s="1">
        <v>45787</v>
      </c>
      <c r="V6536">
        <v>114</v>
      </c>
      <c r="W6536" t="str">
        <f t="shared" si="149"/>
        <v>90-119</v>
      </c>
    </row>
    <row r="6537" spans="1:23" x14ac:dyDescent="0.25">
      <c r="A6537" t="s">
        <v>6786</v>
      </c>
      <c r="B6537">
        <v>1753778727</v>
      </c>
      <c r="C6537">
        <v>4629663527</v>
      </c>
      <c r="D6537" s="1">
        <v>45406</v>
      </c>
      <c r="E6537">
        <v>99215</v>
      </c>
      <c r="F6537">
        <v>99213</v>
      </c>
      <c r="G6537" t="s">
        <v>3288</v>
      </c>
      <c r="H6537" s="34">
        <v>78551</v>
      </c>
      <c r="I6537" s="7">
        <v>61270</v>
      </c>
      <c r="J6537" s="7">
        <v>43174</v>
      </c>
      <c r="K6537" s="7">
        <v>5842</v>
      </c>
      <c r="L6537" s="7">
        <v>12254</v>
      </c>
      <c r="M6537" s="5">
        <v>0.2</v>
      </c>
      <c r="N6537" t="s">
        <v>3140</v>
      </c>
      <c r="O6537" t="s">
        <v>30</v>
      </c>
      <c r="P6537" t="s">
        <v>58</v>
      </c>
      <c r="Q6537" t="s">
        <v>32</v>
      </c>
      <c r="R6537" t="s">
        <v>27</v>
      </c>
      <c r="S6537" t="s">
        <v>27</v>
      </c>
      <c r="T6537" t="s">
        <v>13311</v>
      </c>
      <c r="U6537" s="1">
        <v>45494</v>
      </c>
      <c r="V6537">
        <v>88</v>
      </c>
      <c r="W6537" t="str">
        <f t="shared" si="149"/>
        <v>60-89</v>
      </c>
    </row>
    <row r="6538" spans="1:23" x14ac:dyDescent="0.25">
      <c r="A6538" t="s">
        <v>6787</v>
      </c>
      <c r="B6538">
        <v>1602776448</v>
      </c>
      <c r="C6538">
        <v>2858416515</v>
      </c>
      <c r="D6538" s="1">
        <v>45611</v>
      </c>
      <c r="E6538">
        <v>99222</v>
      </c>
      <c r="F6538">
        <v>97110</v>
      </c>
      <c r="G6538" t="s">
        <v>3641</v>
      </c>
      <c r="H6538" s="34">
        <v>72771</v>
      </c>
      <c r="I6538" s="7">
        <v>54578</v>
      </c>
      <c r="J6538" s="7">
        <v>46391.3</v>
      </c>
      <c r="K6538" s="7">
        <v>0</v>
      </c>
      <c r="L6538" s="7">
        <v>8186.7</v>
      </c>
      <c r="M6538" s="5">
        <v>0.15</v>
      </c>
      <c r="N6538" t="s">
        <v>1139</v>
      </c>
      <c r="O6538" t="s">
        <v>17</v>
      </c>
      <c r="P6538" t="s">
        <v>3149</v>
      </c>
      <c r="Q6538" t="s">
        <v>32</v>
      </c>
      <c r="R6538" t="s">
        <v>43</v>
      </c>
      <c r="S6538" t="s">
        <v>17</v>
      </c>
      <c r="T6538" t="s">
        <v>13311</v>
      </c>
      <c r="U6538" s="1">
        <v>45668</v>
      </c>
      <c r="V6538">
        <v>57</v>
      </c>
      <c r="W6538" t="str">
        <f t="shared" si="149"/>
        <v>30-59</v>
      </c>
    </row>
    <row r="6539" spans="1:23" x14ac:dyDescent="0.25">
      <c r="A6539" t="s">
        <v>6788</v>
      </c>
      <c r="B6539">
        <v>9659436209</v>
      </c>
      <c r="C6539">
        <v>9377324474</v>
      </c>
      <c r="D6539" s="1">
        <v>45490</v>
      </c>
      <c r="E6539">
        <v>99214</v>
      </c>
      <c r="F6539">
        <v>99212</v>
      </c>
      <c r="G6539" t="s">
        <v>3431</v>
      </c>
      <c r="H6539" s="34">
        <v>24496</v>
      </c>
      <c r="I6539" s="7">
        <v>19597</v>
      </c>
      <c r="J6539" s="7">
        <v>14434.42</v>
      </c>
      <c r="K6539" s="7">
        <v>2419</v>
      </c>
      <c r="L6539" s="7">
        <v>2743.58</v>
      </c>
      <c r="M6539" s="5">
        <v>0.14000000000000001</v>
      </c>
      <c r="N6539" t="s">
        <v>1135</v>
      </c>
      <c r="O6539" t="s">
        <v>30</v>
      </c>
      <c r="P6539" t="s">
        <v>55</v>
      </c>
      <c r="Q6539" t="s">
        <v>32</v>
      </c>
      <c r="R6539" t="s">
        <v>27</v>
      </c>
      <c r="S6539" t="s">
        <v>21</v>
      </c>
      <c r="T6539" t="s">
        <v>13312</v>
      </c>
      <c r="U6539" s="1">
        <v>45574</v>
      </c>
      <c r="V6539">
        <v>84</v>
      </c>
      <c r="W6539" t="str">
        <f t="shared" si="149"/>
        <v>60-89</v>
      </c>
    </row>
    <row r="6540" spans="1:23" x14ac:dyDescent="0.25">
      <c r="A6540" t="s">
        <v>6789</v>
      </c>
      <c r="B6540">
        <v>3761579965</v>
      </c>
      <c r="C6540">
        <v>8623020028</v>
      </c>
      <c r="D6540" s="1">
        <v>45375</v>
      </c>
      <c r="E6540">
        <v>99215</v>
      </c>
      <c r="F6540">
        <v>90834</v>
      </c>
      <c r="G6540" t="s">
        <v>45</v>
      </c>
      <c r="H6540" s="34">
        <v>40105</v>
      </c>
      <c r="I6540" s="7">
        <v>31282</v>
      </c>
      <c r="J6540" s="7">
        <v>17987.599999999999</v>
      </c>
      <c r="K6540" s="7">
        <v>7038</v>
      </c>
      <c r="L6540" s="7">
        <v>6256.4</v>
      </c>
      <c r="M6540" s="5">
        <v>0.2</v>
      </c>
      <c r="N6540" t="s">
        <v>3140</v>
      </c>
      <c r="O6540" t="s">
        <v>27</v>
      </c>
      <c r="P6540" t="s">
        <v>55</v>
      </c>
      <c r="Q6540" t="s">
        <v>19</v>
      </c>
      <c r="R6540" t="s">
        <v>26</v>
      </c>
      <c r="S6540" t="s">
        <v>27</v>
      </c>
      <c r="T6540" t="s">
        <v>13310</v>
      </c>
      <c r="U6540" s="1">
        <v>45504</v>
      </c>
      <c r="V6540">
        <v>129</v>
      </c>
      <c r="W6540" t="str">
        <f t="shared" si="149"/>
        <v>120-149</v>
      </c>
    </row>
    <row r="6541" spans="1:23" x14ac:dyDescent="0.25">
      <c r="A6541" t="s">
        <v>6790</v>
      </c>
      <c r="B6541">
        <v>4016287664</v>
      </c>
      <c r="C6541">
        <v>5175068021</v>
      </c>
      <c r="D6541" s="1">
        <v>45671</v>
      </c>
      <c r="E6541">
        <v>99233</v>
      </c>
      <c r="F6541">
        <v>99211</v>
      </c>
      <c r="G6541" t="s">
        <v>169</v>
      </c>
      <c r="H6541" s="34">
        <v>54175</v>
      </c>
      <c r="I6541" s="7">
        <v>43340</v>
      </c>
      <c r="J6541" s="7">
        <v>19923.400000000001</v>
      </c>
      <c r="K6541" s="7">
        <v>17349</v>
      </c>
      <c r="L6541" s="7">
        <v>6067.6</v>
      </c>
      <c r="M6541" s="5">
        <v>0.14000000000000001</v>
      </c>
      <c r="N6541" t="s">
        <v>1135</v>
      </c>
      <c r="O6541" t="s">
        <v>27</v>
      </c>
      <c r="P6541" t="s">
        <v>3146</v>
      </c>
      <c r="Q6541" t="s">
        <v>19</v>
      </c>
      <c r="R6541" t="s">
        <v>21</v>
      </c>
      <c r="S6541" t="s">
        <v>17</v>
      </c>
      <c r="T6541" t="s">
        <v>13310</v>
      </c>
      <c r="U6541" s="1">
        <v>45721</v>
      </c>
      <c r="V6541">
        <v>50</v>
      </c>
      <c r="W6541" t="str">
        <f t="shared" si="149"/>
        <v>30-59</v>
      </c>
    </row>
    <row r="6542" spans="1:23" x14ac:dyDescent="0.25">
      <c r="A6542" t="s">
        <v>6791</v>
      </c>
      <c r="B6542">
        <v>7933404611</v>
      </c>
      <c r="C6542">
        <v>5230843086</v>
      </c>
      <c r="D6542" s="1">
        <v>45599</v>
      </c>
      <c r="E6542">
        <v>99238</v>
      </c>
      <c r="F6542">
        <v>99214</v>
      </c>
      <c r="G6542" t="s">
        <v>118</v>
      </c>
      <c r="H6542" s="34">
        <v>90339</v>
      </c>
      <c r="I6542" s="7">
        <v>58720</v>
      </c>
      <c r="J6542" s="7">
        <v>51673.599999999999</v>
      </c>
      <c r="K6542" s="7">
        <v>0</v>
      </c>
      <c r="L6542" s="7">
        <v>7046.4</v>
      </c>
      <c r="M6542" s="5">
        <v>0.12</v>
      </c>
      <c r="N6542" t="s">
        <v>46</v>
      </c>
      <c r="O6542" t="s">
        <v>17</v>
      </c>
      <c r="P6542" t="s">
        <v>55</v>
      </c>
      <c r="Q6542" t="s">
        <v>32</v>
      </c>
      <c r="R6542" t="s">
        <v>38</v>
      </c>
      <c r="S6542" t="s">
        <v>21</v>
      </c>
      <c r="T6542" t="s">
        <v>13310</v>
      </c>
      <c r="U6542" s="1">
        <v>45665</v>
      </c>
      <c r="V6542">
        <v>66</v>
      </c>
      <c r="W6542" t="str">
        <f t="shared" si="149"/>
        <v>60-89</v>
      </c>
    </row>
    <row r="6543" spans="1:23" x14ac:dyDescent="0.25">
      <c r="A6543" t="s">
        <v>6792</v>
      </c>
      <c r="B6543">
        <v>9926164512</v>
      </c>
      <c r="C6543">
        <v>8643156431</v>
      </c>
      <c r="D6543" s="1">
        <v>45382</v>
      </c>
      <c r="E6543">
        <v>99213</v>
      </c>
      <c r="F6543">
        <v>99213</v>
      </c>
      <c r="G6543" t="s">
        <v>3373</v>
      </c>
      <c r="H6543" s="34">
        <v>15327</v>
      </c>
      <c r="I6543" s="7">
        <v>12262</v>
      </c>
      <c r="J6543" s="7">
        <v>7907.32</v>
      </c>
      <c r="K6543" s="7">
        <v>2638</v>
      </c>
      <c r="L6543" s="7">
        <v>1716.68</v>
      </c>
      <c r="M6543" s="5">
        <v>0.14000000000000001</v>
      </c>
      <c r="N6543" t="s">
        <v>1135</v>
      </c>
      <c r="O6543" t="s">
        <v>27</v>
      </c>
      <c r="P6543" t="s">
        <v>58</v>
      </c>
      <c r="Q6543" t="s">
        <v>32</v>
      </c>
      <c r="R6543" t="s">
        <v>26</v>
      </c>
      <c r="S6543" t="s">
        <v>21</v>
      </c>
      <c r="T6543" t="s">
        <v>13312</v>
      </c>
      <c r="U6543" s="1">
        <v>45562</v>
      </c>
      <c r="V6543">
        <v>180</v>
      </c>
      <c r="W6543" t="str">
        <f t="shared" si="149"/>
        <v>180-209</v>
      </c>
    </row>
    <row r="6544" spans="1:23" x14ac:dyDescent="0.25">
      <c r="A6544" t="s">
        <v>6793</v>
      </c>
      <c r="B6544">
        <v>1720529767</v>
      </c>
      <c r="C6544">
        <v>2038913852</v>
      </c>
      <c r="D6544" s="1">
        <v>45521</v>
      </c>
      <c r="E6544">
        <v>99221</v>
      </c>
      <c r="F6544">
        <v>99212</v>
      </c>
      <c r="G6544" t="s">
        <v>3357</v>
      </c>
      <c r="H6544" s="34">
        <v>74594</v>
      </c>
      <c r="I6544" s="7">
        <v>59675</v>
      </c>
      <c r="J6544" s="7">
        <v>44759.5</v>
      </c>
      <c r="K6544" s="7">
        <v>6561</v>
      </c>
      <c r="L6544" s="7">
        <v>8354.5</v>
      </c>
      <c r="M6544" s="5">
        <v>0.14000000000000001</v>
      </c>
      <c r="N6544" t="s">
        <v>1135</v>
      </c>
      <c r="O6544" t="s">
        <v>30</v>
      </c>
      <c r="P6544" t="s">
        <v>31</v>
      </c>
      <c r="Q6544" t="s">
        <v>32</v>
      </c>
      <c r="R6544" t="s">
        <v>38</v>
      </c>
      <c r="S6544" t="s">
        <v>27</v>
      </c>
      <c r="T6544" t="s">
        <v>13310</v>
      </c>
      <c r="U6544" s="1">
        <v>45649</v>
      </c>
      <c r="V6544">
        <v>128</v>
      </c>
      <c r="W6544" t="str">
        <f t="shared" si="149"/>
        <v>120-149</v>
      </c>
    </row>
    <row r="6545" spans="1:23" x14ac:dyDescent="0.25">
      <c r="A6545" t="s">
        <v>6794</v>
      </c>
      <c r="B6545">
        <v>3291761332</v>
      </c>
      <c r="C6545">
        <v>428206724</v>
      </c>
      <c r="D6545" s="1">
        <v>45417</v>
      </c>
      <c r="E6545">
        <v>99232</v>
      </c>
      <c r="F6545">
        <v>99281</v>
      </c>
      <c r="G6545" t="s">
        <v>3355</v>
      </c>
      <c r="H6545" s="34">
        <v>61051</v>
      </c>
      <c r="I6545" s="7">
        <v>43957</v>
      </c>
      <c r="J6545" s="7">
        <v>31746.44</v>
      </c>
      <c r="K6545" s="7">
        <v>8694</v>
      </c>
      <c r="L6545" s="7">
        <v>3516.56</v>
      </c>
      <c r="M6545" s="5">
        <v>0.08</v>
      </c>
      <c r="N6545" t="s">
        <v>24</v>
      </c>
      <c r="O6545" t="s">
        <v>27</v>
      </c>
      <c r="P6545" t="s">
        <v>3150</v>
      </c>
      <c r="Q6545" t="s">
        <v>19</v>
      </c>
      <c r="R6545" t="s">
        <v>20</v>
      </c>
      <c r="S6545" t="s">
        <v>27</v>
      </c>
      <c r="T6545" t="s">
        <v>13312</v>
      </c>
      <c r="U6545" s="1">
        <v>45549</v>
      </c>
      <c r="V6545">
        <v>132</v>
      </c>
      <c r="W6545" t="str">
        <f t="shared" si="149"/>
        <v>120-149</v>
      </c>
    </row>
    <row r="6546" spans="1:23" x14ac:dyDescent="0.25">
      <c r="A6546" t="s">
        <v>6795</v>
      </c>
      <c r="B6546">
        <v>6128243924</v>
      </c>
      <c r="C6546">
        <v>9425513819</v>
      </c>
      <c r="D6546" s="1">
        <v>45386</v>
      </c>
      <c r="E6546">
        <v>99238</v>
      </c>
      <c r="F6546">
        <v>99283</v>
      </c>
      <c r="G6546" t="s">
        <v>240</v>
      </c>
      <c r="H6546" s="34">
        <v>92604</v>
      </c>
      <c r="I6546" s="7">
        <v>75935</v>
      </c>
      <c r="J6546" s="7">
        <v>36718.699999999997</v>
      </c>
      <c r="K6546" s="7">
        <v>25548</v>
      </c>
      <c r="L6546" s="7">
        <v>13668.3</v>
      </c>
      <c r="M6546" s="5">
        <v>0.18</v>
      </c>
      <c r="N6546" t="s">
        <v>3141</v>
      </c>
      <c r="O6546" t="s">
        <v>27</v>
      </c>
      <c r="P6546" t="s">
        <v>3149</v>
      </c>
      <c r="Q6546" t="s">
        <v>32</v>
      </c>
      <c r="R6546" t="s">
        <v>38</v>
      </c>
      <c r="S6546" t="s">
        <v>17</v>
      </c>
      <c r="T6546" t="s">
        <v>13312</v>
      </c>
      <c r="U6546" s="1">
        <v>45504</v>
      </c>
      <c r="V6546">
        <v>118</v>
      </c>
      <c r="W6546" t="str">
        <f t="shared" si="149"/>
        <v>90-119</v>
      </c>
    </row>
    <row r="6547" spans="1:23" x14ac:dyDescent="0.25">
      <c r="A6547" t="s">
        <v>6796</v>
      </c>
      <c r="B6547">
        <v>3147493124</v>
      </c>
      <c r="C6547">
        <v>7054248460</v>
      </c>
      <c r="D6547" s="1">
        <v>45341</v>
      </c>
      <c r="E6547">
        <v>99215</v>
      </c>
      <c r="F6547">
        <v>99211</v>
      </c>
      <c r="G6547" t="s">
        <v>3391</v>
      </c>
      <c r="H6547" s="34">
        <v>89129</v>
      </c>
      <c r="I6547" s="7">
        <v>70412</v>
      </c>
      <c r="J6547" s="7">
        <v>59146.080000000002</v>
      </c>
      <c r="K6547" s="7">
        <v>0</v>
      </c>
      <c r="L6547" s="7">
        <v>11265.92</v>
      </c>
      <c r="M6547" s="5">
        <v>0.16</v>
      </c>
      <c r="N6547" t="s">
        <v>1138</v>
      </c>
      <c r="O6547" t="s">
        <v>17</v>
      </c>
      <c r="P6547" t="s">
        <v>3150</v>
      </c>
      <c r="Q6547" t="s">
        <v>32</v>
      </c>
      <c r="R6547" t="s">
        <v>43</v>
      </c>
      <c r="S6547" t="s">
        <v>17</v>
      </c>
      <c r="T6547" t="s">
        <v>13311</v>
      </c>
      <c r="U6547" s="1">
        <v>45395</v>
      </c>
      <c r="V6547">
        <v>54</v>
      </c>
      <c r="W6547" t="str">
        <f t="shared" si="149"/>
        <v>30-59</v>
      </c>
    </row>
    <row r="6548" spans="1:23" x14ac:dyDescent="0.25">
      <c r="A6548" t="s">
        <v>6797</v>
      </c>
      <c r="B6548">
        <v>6523476460</v>
      </c>
      <c r="C6548">
        <v>5763317705</v>
      </c>
      <c r="D6548" s="1">
        <v>45631</v>
      </c>
      <c r="E6548">
        <v>99222</v>
      </c>
      <c r="F6548">
        <v>99285</v>
      </c>
      <c r="G6548" t="s">
        <v>75</v>
      </c>
      <c r="H6548" s="34">
        <v>74097</v>
      </c>
      <c r="I6548" s="7">
        <v>59278</v>
      </c>
      <c r="J6548" s="7">
        <v>44646.080000000002</v>
      </c>
      <c r="K6548" s="7">
        <v>6333</v>
      </c>
      <c r="L6548" s="7">
        <v>8298.92</v>
      </c>
      <c r="M6548" s="5">
        <v>0.14000000000000001</v>
      </c>
      <c r="N6548" t="s">
        <v>1135</v>
      </c>
      <c r="O6548" t="s">
        <v>30</v>
      </c>
      <c r="P6548" t="s">
        <v>58</v>
      </c>
      <c r="Q6548" t="s">
        <v>32</v>
      </c>
      <c r="R6548" t="s">
        <v>38</v>
      </c>
      <c r="S6548" t="s">
        <v>27</v>
      </c>
      <c r="T6548" t="s">
        <v>13310</v>
      </c>
      <c r="U6548" s="1">
        <v>45688</v>
      </c>
      <c r="V6548">
        <v>57</v>
      </c>
      <c r="W6548" t="str">
        <f t="shared" si="149"/>
        <v>30-59</v>
      </c>
    </row>
    <row r="6549" spans="1:23" x14ac:dyDescent="0.25">
      <c r="A6549" t="s">
        <v>6798</v>
      </c>
      <c r="B6549">
        <v>6444873815</v>
      </c>
      <c r="C6549">
        <v>836012949</v>
      </c>
      <c r="D6549" s="1">
        <v>45754</v>
      </c>
      <c r="E6549">
        <v>99231</v>
      </c>
      <c r="F6549">
        <v>93000</v>
      </c>
      <c r="G6549" t="s">
        <v>3218</v>
      </c>
      <c r="H6549" s="34">
        <v>54079</v>
      </c>
      <c r="I6549" s="7">
        <v>42182</v>
      </c>
      <c r="J6549" s="7">
        <v>32047.599999999999</v>
      </c>
      <c r="K6549" s="7">
        <v>1698</v>
      </c>
      <c r="L6549" s="7">
        <v>8436.4</v>
      </c>
      <c r="M6549" s="5">
        <v>0.2</v>
      </c>
      <c r="N6549" t="s">
        <v>3140</v>
      </c>
      <c r="O6549" t="s">
        <v>30</v>
      </c>
      <c r="P6549" t="s">
        <v>3148</v>
      </c>
      <c r="Q6549" t="s">
        <v>19</v>
      </c>
      <c r="R6549" t="s">
        <v>20</v>
      </c>
      <c r="S6549" t="s">
        <v>27</v>
      </c>
      <c r="T6549" t="s">
        <v>13312</v>
      </c>
      <c r="U6549" s="1">
        <v>45900</v>
      </c>
      <c r="V6549">
        <v>146</v>
      </c>
      <c r="W6549" t="str">
        <f t="shared" si="149"/>
        <v>120-149</v>
      </c>
    </row>
    <row r="6550" spans="1:23" x14ac:dyDescent="0.25">
      <c r="A6550" t="s">
        <v>6799</v>
      </c>
      <c r="B6550">
        <v>2260845367</v>
      </c>
      <c r="C6550">
        <v>4992792906</v>
      </c>
      <c r="D6550" s="1">
        <v>45878</v>
      </c>
      <c r="E6550">
        <v>99221</v>
      </c>
      <c r="F6550">
        <v>93000</v>
      </c>
      <c r="G6550" t="s">
        <v>174</v>
      </c>
      <c r="H6550" s="34">
        <v>74775</v>
      </c>
      <c r="I6550" s="7">
        <v>61315</v>
      </c>
      <c r="J6550" s="7">
        <v>50278.3</v>
      </c>
      <c r="K6550" s="7">
        <v>0</v>
      </c>
      <c r="L6550" s="7">
        <v>11036.7</v>
      </c>
      <c r="M6550" s="5">
        <v>0.18</v>
      </c>
      <c r="N6550" t="s">
        <v>3141</v>
      </c>
      <c r="O6550" t="s">
        <v>17</v>
      </c>
      <c r="P6550" t="s">
        <v>40</v>
      </c>
      <c r="Q6550" t="s">
        <v>32</v>
      </c>
      <c r="R6550" t="s">
        <v>27</v>
      </c>
      <c r="S6550" t="s">
        <v>21</v>
      </c>
      <c r="T6550" t="s">
        <v>13310</v>
      </c>
      <c r="U6550" s="1">
        <v>46027</v>
      </c>
      <c r="V6550">
        <v>149</v>
      </c>
      <c r="W6550" t="str">
        <f t="shared" si="149"/>
        <v>120-149</v>
      </c>
    </row>
    <row r="6551" spans="1:23" x14ac:dyDescent="0.25">
      <c r="A6551" t="s">
        <v>6800</v>
      </c>
      <c r="B6551">
        <v>4812079676</v>
      </c>
      <c r="C6551">
        <v>7127456070</v>
      </c>
      <c r="D6551" s="1">
        <v>45498</v>
      </c>
      <c r="E6551">
        <v>99232</v>
      </c>
      <c r="F6551">
        <v>99282</v>
      </c>
      <c r="G6551" t="s">
        <v>3669</v>
      </c>
      <c r="H6551" s="34">
        <v>99621</v>
      </c>
      <c r="I6551" s="7">
        <v>77704</v>
      </c>
      <c r="J6551" s="7">
        <v>50522.2</v>
      </c>
      <c r="K6551" s="7">
        <v>11641</v>
      </c>
      <c r="L6551" s="7">
        <v>15540.8</v>
      </c>
      <c r="M6551" s="5">
        <v>0.2</v>
      </c>
      <c r="N6551" t="s">
        <v>3140</v>
      </c>
      <c r="O6551" t="s">
        <v>27</v>
      </c>
      <c r="P6551" t="s">
        <v>3149</v>
      </c>
      <c r="Q6551" t="s">
        <v>32</v>
      </c>
      <c r="R6551" t="s">
        <v>20</v>
      </c>
      <c r="S6551" t="s">
        <v>17</v>
      </c>
      <c r="T6551" t="s">
        <v>13310</v>
      </c>
      <c r="U6551" s="1">
        <v>45537</v>
      </c>
      <c r="V6551">
        <v>39</v>
      </c>
      <c r="W6551" t="str">
        <f t="shared" si="149"/>
        <v>30-59</v>
      </c>
    </row>
    <row r="6552" spans="1:23" x14ac:dyDescent="0.25">
      <c r="A6552" t="s">
        <v>6801</v>
      </c>
      <c r="B6552">
        <v>6374626974</v>
      </c>
      <c r="C6552">
        <v>5713597789</v>
      </c>
      <c r="D6552" s="1">
        <v>45640</v>
      </c>
      <c r="E6552">
        <v>99232</v>
      </c>
      <c r="F6552">
        <v>99202</v>
      </c>
      <c r="G6552" t="s">
        <v>263</v>
      </c>
      <c r="H6552" s="34">
        <v>70972</v>
      </c>
      <c r="I6552" s="7">
        <v>60326</v>
      </c>
      <c r="J6552" s="7">
        <v>47415.48</v>
      </c>
      <c r="K6552" s="7">
        <v>11704</v>
      </c>
      <c r="L6552" s="7">
        <v>1206.52</v>
      </c>
      <c r="M6552" s="5">
        <v>0.02</v>
      </c>
      <c r="N6552" t="s">
        <v>16</v>
      </c>
      <c r="O6552" t="s">
        <v>27</v>
      </c>
      <c r="P6552" t="s">
        <v>97</v>
      </c>
      <c r="Q6552" t="s">
        <v>32</v>
      </c>
      <c r="R6552" t="s">
        <v>38</v>
      </c>
      <c r="S6552" t="s">
        <v>21</v>
      </c>
      <c r="T6552" t="s">
        <v>13310</v>
      </c>
      <c r="U6552" s="1">
        <v>45784</v>
      </c>
      <c r="V6552">
        <v>144</v>
      </c>
      <c r="W6552" t="str">
        <f t="shared" si="149"/>
        <v>120-149</v>
      </c>
    </row>
    <row r="6553" spans="1:23" x14ac:dyDescent="0.25">
      <c r="A6553" t="s">
        <v>6802</v>
      </c>
      <c r="B6553">
        <v>1890980110</v>
      </c>
      <c r="C6553">
        <v>6563788614</v>
      </c>
      <c r="D6553" s="1">
        <v>45766</v>
      </c>
      <c r="E6553">
        <v>99213</v>
      </c>
      <c r="F6553">
        <v>99205</v>
      </c>
      <c r="G6553" t="s">
        <v>3373</v>
      </c>
      <c r="H6553" s="34">
        <v>91115</v>
      </c>
      <c r="I6553" s="7">
        <v>68336</v>
      </c>
      <c r="J6553" s="7">
        <v>52798.6</v>
      </c>
      <c r="K6553" s="7">
        <v>5287</v>
      </c>
      <c r="L6553" s="7">
        <v>10250.4</v>
      </c>
      <c r="M6553" s="5">
        <v>0.15</v>
      </c>
      <c r="N6553" t="s">
        <v>1139</v>
      </c>
      <c r="O6553" t="s">
        <v>30</v>
      </c>
      <c r="P6553" t="s">
        <v>3149</v>
      </c>
      <c r="Q6553" t="s">
        <v>32</v>
      </c>
      <c r="R6553" t="s">
        <v>27</v>
      </c>
      <c r="S6553" t="s">
        <v>21</v>
      </c>
      <c r="T6553" t="s">
        <v>13311</v>
      </c>
      <c r="U6553" s="1">
        <v>45840</v>
      </c>
      <c r="V6553">
        <v>74</v>
      </c>
      <c r="W6553" t="str">
        <f t="shared" si="149"/>
        <v>60-89</v>
      </c>
    </row>
    <row r="6554" spans="1:23" x14ac:dyDescent="0.25">
      <c r="A6554" t="s">
        <v>6803</v>
      </c>
      <c r="B6554">
        <v>3812296251</v>
      </c>
      <c r="C6554">
        <v>643913001</v>
      </c>
      <c r="D6554" s="1">
        <v>45468</v>
      </c>
      <c r="E6554">
        <v>99231</v>
      </c>
      <c r="F6554">
        <v>99202</v>
      </c>
      <c r="G6554" t="s">
        <v>114</v>
      </c>
      <c r="H6554" s="34">
        <v>72321</v>
      </c>
      <c r="I6554" s="7">
        <v>47009</v>
      </c>
      <c r="J6554" s="7">
        <v>41367.919999999998</v>
      </c>
      <c r="K6554" s="7">
        <v>0</v>
      </c>
      <c r="L6554" s="7">
        <v>5641.08</v>
      </c>
      <c r="M6554" s="5">
        <v>0.12</v>
      </c>
      <c r="N6554" t="s">
        <v>46</v>
      </c>
      <c r="O6554" t="s">
        <v>17</v>
      </c>
      <c r="P6554" t="s">
        <v>3148</v>
      </c>
      <c r="Q6554" t="s">
        <v>32</v>
      </c>
      <c r="R6554" t="s">
        <v>38</v>
      </c>
      <c r="S6554" t="s">
        <v>21</v>
      </c>
      <c r="T6554" t="s">
        <v>13311</v>
      </c>
      <c r="U6554" s="1">
        <v>45592</v>
      </c>
      <c r="V6554">
        <v>124</v>
      </c>
      <c r="W6554" t="str">
        <f t="shared" si="149"/>
        <v>120-149</v>
      </c>
    </row>
    <row r="6555" spans="1:23" x14ac:dyDescent="0.25">
      <c r="A6555" t="s">
        <v>6804</v>
      </c>
      <c r="B6555">
        <v>221411509</v>
      </c>
      <c r="C6555">
        <v>9394943270</v>
      </c>
      <c r="D6555" s="1">
        <v>45511</v>
      </c>
      <c r="E6555">
        <v>99214</v>
      </c>
      <c r="F6555">
        <v>99283</v>
      </c>
      <c r="G6555" t="s">
        <v>3244</v>
      </c>
      <c r="H6555" s="34">
        <v>44245</v>
      </c>
      <c r="I6555" s="7">
        <v>34511</v>
      </c>
      <c r="J6555" s="7">
        <v>27608.799999999999</v>
      </c>
      <c r="K6555" s="7">
        <v>0</v>
      </c>
      <c r="L6555" s="7">
        <v>6902.2</v>
      </c>
      <c r="M6555" s="5">
        <v>0.2</v>
      </c>
      <c r="N6555" t="s">
        <v>3140</v>
      </c>
      <c r="O6555" t="s">
        <v>17</v>
      </c>
      <c r="P6555" t="s">
        <v>18</v>
      </c>
      <c r="Q6555" t="s">
        <v>19</v>
      </c>
      <c r="R6555" t="s">
        <v>21</v>
      </c>
      <c r="S6555" t="s">
        <v>27</v>
      </c>
      <c r="T6555" t="s">
        <v>13312</v>
      </c>
      <c r="U6555" s="1">
        <v>45575</v>
      </c>
      <c r="V6555">
        <v>64</v>
      </c>
      <c r="W6555" t="str">
        <f t="shared" si="149"/>
        <v>60-89</v>
      </c>
    </row>
    <row r="6556" spans="1:23" x14ac:dyDescent="0.25">
      <c r="A6556" t="s">
        <v>6805</v>
      </c>
      <c r="B6556">
        <v>4746889555</v>
      </c>
      <c r="C6556">
        <v>9598214461</v>
      </c>
      <c r="D6556" s="1">
        <v>45558</v>
      </c>
      <c r="E6556">
        <v>99213</v>
      </c>
      <c r="F6556">
        <v>99203</v>
      </c>
      <c r="G6556" t="s">
        <v>3490</v>
      </c>
      <c r="H6556" s="34">
        <v>47510</v>
      </c>
      <c r="I6556" s="7">
        <v>38008</v>
      </c>
      <c r="J6556" s="7">
        <v>28470.880000000001</v>
      </c>
      <c r="K6556" s="7">
        <v>4216</v>
      </c>
      <c r="L6556" s="7">
        <v>5321.12</v>
      </c>
      <c r="M6556" s="5">
        <v>0.14000000000000001</v>
      </c>
      <c r="N6556" t="s">
        <v>1135</v>
      </c>
      <c r="O6556" t="s">
        <v>30</v>
      </c>
      <c r="P6556" t="s">
        <v>3148</v>
      </c>
      <c r="Q6556" t="s">
        <v>19</v>
      </c>
      <c r="R6556" t="s">
        <v>38</v>
      </c>
      <c r="S6556" t="s">
        <v>27</v>
      </c>
      <c r="T6556" t="s">
        <v>13310</v>
      </c>
      <c r="U6556" s="1">
        <v>45668</v>
      </c>
      <c r="V6556">
        <v>110</v>
      </c>
      <c r="W6556" t="str">
        <f t="shared" si="149"/>
        <v>90-119</v>
      </c>
    </row>
    <row r="6557" spans="1:23" x14ac:dyDescent="0.25">
      <c r="A6557" t="s">
        <v>6806</v>
      </c>
      <c r="B6557">
        <v>7107700248</v>
      </c>
      <c r="C6557">
        <v>2236944906</v>
      </c>
      <c r="D6557" s="1">
        <v>45761</v>
      </c>
      <c r="E6557">
        <v>99213</v>
      </c>
      <c r="F6557">
        <v>99201</v>
      </c>
      <c r="G6557" t="s">
        <v>3490</v>
      </c>
      <c r="H6557" s="34">
        <v>68600</v>
      </c>
      <c r="I6557" s="7">
        <v>53508</v>
      </c>
      <c r="J6557" s="7">
        <v>42806.400000000001</v>
      </c>
      <c r="K6557" s="7">
        <v>0</v>
      </c>
      <c r="L6557" s="7">
        <v>10701.6</v>
      </c>
      <c r="M6557" s="5">
        <v>0.2</v>
      </c>
      <c r="N6557" t="s">
        <v>3140</v>
      </c>
      <c r="O6557" t="s">
        <v>17</v>
      </c>
      <c r="P6557" t="s">
        <v>3147</v>
      </c>
      <c r="Q6557" t="s">
        <v>19</v>
      </c>
      <c r="R6557" t="s">
        <v>38</v>
      </c>
      <c r="S6557" t="s">
        <v>27</v>
      </c>
      <c r="T6557" t="s">
        <v>13311</v>
      </c>
      <c r="U6557" s="1">
        <v>45800</v>
      </c>
      <c r="V6557">
        <v>39</v>
      </c>
      <c r="W6557" t="str">
        <f t="shared" si="149"/>
        <v>30-59</v>
      </c>
    </row>
    <row r="6558" spans="1:23" x14ac:dyDescent="0.25">
      <c r="A6558" t="s">
        <v>6807</v>
      </c>
      <c r="B6558">
        <v>425408709</v>
      </c>
      <c r="C6558">
        <v>6160340632</v>
      </c>
      <c r="D6558" s="1">
        <v>45671</v>
      </c>
      <c r="E6558">
        <v>99214</v>
      </c>
      <c r="F6558">
        <v>85025</v>
      </c>
      <c r="G6558" t="s">
        <v>3183</v>
      </c>
      <c r="H6558" s="34">
        <v>76720</v>
      </c>
      <c r="I6558" s="7">
        <v>59842</v>
      </c>
      <c r="J6558" s="7">
        <v>42007.6</v>
      </c>
      <c r="K6558" s="7">
        <v>5866</v>
      </c>
      <c r="L6558" s="7">
        <v>11968.4</v>
      </c>
      <c r="M6558" s="5">
        <v>0.2</v>
      </c>
      <c r="N6558" t="s">
        <v>3140</v>
      </c>
      <c r="O6558" t="s">
        <v>27</v>
      </c>
      <c r="P6558" t="s">
        <v>55</v>
      </c>
      <c r="Q6558" t="s">
        <v>19</v>
      </c>
      <c r="R6558" t="s">
        <v>27</v>
      </c>
      <c r="S6558" t="s">
        <v>27</v>
      </c>
      <c r="T6558" t="s">
        <v>13311</v>
      </c>
      <c r="U6558" s="1">
        <v>45808</v>
      </c>
      <c r="V6558">
        <v>137</v>
      </c>
      <c r="W6558" t="str">
        <f t="shared" si="149"/>
        <v>120-149</v>
      </c>
    </row>
    <row r="6559" spans="1:23" x14ac:dyDescent="0.25">
      <c r="A6559" t="s">
        <v>6808</v>
      </c>
      <c r="B6559">
        <v>1319043658</v>
      </c>
      <c r="C6559">
        <v>2569124906</v>
      </c>
      <c r="D6559" s="1">
        <v>45957</v>
      </c>
      <c r="E6559">
        <v>99221</v>
      </c>
      <c r="F6559">
        <v>99205</v>
      </c>
      <c r="G6559" t="s">
        <v>3391</v>
      </c>
      <c r="H6559" s="34">
        <v>63117</v>
      </c>
      <c r="I6559" s="7">
        <v>50494</v>
      </c>
      <c r="J6559" s="7">
        <v>34045.839999999997</v>
      </c>
      <c r="K6559" s="7">
        <v>9379</v>
      </c>
      <c r="L6559" s="7">
        <v>7069.16</v>
      </c>
      <c r="M6559" s="5">
        <v>0.14000000000000001</v>
      </c>
      <c r="N6559" t="s">
        <v>1135</v>
      </c>
      <c r="O6559" t="s">
        <v>27</v>
      </c>
      <c r="P6559" t="s">
        <v>3150</v>
      </c>
      <c r="Q6559" t="s">
        <v>19</v>
      </c>
      <c r="R6559" t="s">
        <v>27</v>
      </c>
      <c r="S6559" t="s">
        <v>27</v>
      </c>
      <c r="T6559" t="s">
        <v>13312</v>
      </c>
      <c r="U6559" s="1">
        <v>46056</v>
      </c>
      <c r="V6559">
        <v>99</v>
      </c>
      <c r="W6559" t="str">
        <f t="shared" si="149"/>
        <v>90-119</v>
      </c>
    </row>
    <row r="6560" spans="1:23" x14ac:dyDescent="0.25">
      <c r="A6560" t="s">
        <v>6809</v>
      </c>
      <c r="B6560">
        <v>7294091537</v>
      </c>
      <c r="C6560">
        <v>9988718931</v>
      </c>
      <c r="D6560" s="1">
        <v>45942</v>
      </c>
      <c r="E6560">
        <v>99233</v>
      </c>
      <c r="F6560">
        <v>99281</v>
      </c>
      <c r="G6560" t="s">
        <v>3240</v>
      </c>
      <c r="H6560" s="34">
        <v>83445</v>
      </c>
      <c r="I6560" s="7">
        <v>70928</v>
      </c>
      <c r="J6560" s="7">
        <v>41720.44</v>
      </c>
      <c r="K6560" s="7">
        <v>27789</v>
      </c>
      <c r="L6560" s="7">
        <v>1418.56</v>
      </c>
      <c r="M6560" s="5">
        <v>0.02</v>
      </c>
      <c r="N6560" t="s">
        <v>16</v>
      </c>
      <c r="O6560" t="s">
        <v>27</v>
      </c>
      <c r="P6560" t="s">
        <v>3147</v>
      </c>
      <c r="Q6560" t="s">
        <v>19</v>
      </c>
      <c r="R6560" t="s">
        <v>26</v>
      </c>
      <c r="S6560" t="s">
        <v>17</v>
      </c>
      <c r="T6560" t="s">
        <v>13312</v>
      </c>
      <c r="U6560" s="1">
        <v>46013</v>
      </c>
      <c r="V6560">
        <v>71</v>
      </c>
      <c r="W6560" t="str">
        <f t="shared" si="149"/>
        <v>60-89</v>
      </c>
    </row>
    <row r="6561" spans="1:23" x14ac:dyDescent="0.25">
      <c r="A6561" t="s">
        <v>6810</v>
      </c>
      <c r="B6561">
        <v>3141343799</v>
      </c>
      <c r="C6561">
        <v>2133771374</v>
      </c>
      <c r="D6561" s="1">
        <v>45470</v>
      </c>
      <c r="E6561">
        <v>99238</v>
      </c>
      <c r="F6561">
        <v>99285</v>
      </c>
      <c r="G6561" t="s">
        <v>3312</v>
      </c>
      <c r="H6561" s="34">
        <v>93635</v>
      </c>
      <c r="I6561" s="7">
        <v>74908</v>
      </c>
      <c r="J6561" s="7">
        <v>57763.88</v>
      </c>
      <c r="K6561" s="7">
        <v>6657</v>
      </c>
      <c r="L6561" s="7">
        <v>10487.12</v>
      </c>
      <c r="M6561" s="5">
        <v>0.14000000000000001</v>
      </c>
      <c r="N6561" t="s">
        <v>1135</v>
      </c>
      <c r="O6561" t="s">
        <v>30</v>
      </c>
      <c r="P6561" t="s">
        <v>97</v>
      </c>
      <c r="Q6561" t="s">
        <v>32</v>
      </c>
      <c r="R6561" t="s">
        <v>43</v>
      </c>
      <c r="S6561" t="s">
        <v>17</v>
      </c>
      <c r="T6561" t="s">
        <v>13312</v>
      </c>
      <c r="U6561" s="1">
        <v>45648</v>
      </c>
      <c r="V6561">
        <v>178</v>
      </c>
      <c r="W6561" t="str">
        <f t="shared" si="149"/>
        <v>150-179</v>
      </c>
    </row>
    <row r="6562" spans="1:23" x14ac:dyDescent="0.25">
      <c r="A6562" t="s">
        <v>6811</v>
      </c>
      <c r="B6562">
        <v>8711565626</v>
      </c>
      <c r="C6562">
        <v>1466103837</v>
      </c>
      <c r="D6562" s="1">
        <v>45818</v>
      </c>
      <c r="E6562">
        <v>99233</v>
      </c>
      <c r="F6562">
        <v>99214</v>
      </c>
      <c r="G6562" t="s">
        <v>3253</v>
      </c>
      <c r="H6562" s="34">
        <v>61005</v>
      </c>
      <c r="I6562" s="7">
        <v>47584</v>
      </c>
      <c r="J6562" s="7">
        <v>34178.199999999997</v>
      </c>
      <c r="K6562" s="7">
        <v>3889</v>
      </c>
      <c r="L6562" s="7">
        <v>9516.7999999999993</v>
      </c>
      <c r="M6562" s="5">
        <v>0.2</v>
      </c>
      <c r="N6562" t="s">
        <v>3140</v>
      </c>
      <c r="O6562" t="s">
        <v>27</v>
      </c>
      <c r="P6562" t="s">
        <v>31</v>
      </c>
      <c r="Q6562" t="s">
        <v>19</v>
      </c>
      <c r="R6562" t="s">
        <v>38</v>
      </c>
      <c r="S6562" t="s">
        <v>21</v>
      </c>
      <c r="T6562" t="s">
        <v>13311</v>
      </c>
      <c r="U6562" s="1">
        <v>45966</v>
      </c>
      <c r="V6562">
        <v>148</v>
      </c>
      <c r="W6562" t="str">
        <f t="shared" si="149"/>
        <v>120-149</v>
      </c>
    </row>
    <row r="6563" spans="1:23" x14ac:dyDescent="0.25">
      <c r="A6563" t="s">
        <v>6812</v>
      </c>
      <c r="B6563">
        <v>426811795</v>
      </c>
      <c r="C6563">
        <v>6064165521</v>
      </c>
      <c r="D6563" s="1">
        <v>45472</v>
      </c>
      <c r="E6563">
        <v>99238</v>
      </c>
      <c r="F6563">
        <v>99281</v>
      </c>
      <c r="G6563" t="s">
        <v>178</v>
      </c>
      <c r="H6563" s="34">
        <v>54413</v>
      </c>
      <c r="I6563" s="7">
        <v>42986</v>
      </c>
      <c r="J6563" s="7">
        <v>21986.240000000002</v>
      </c>
      <c r="K6563" s="7">
        <v>14122</v>
      </c>
      <c r="L6563" s="7">
        <v>6877.76</v>
      </c>
      <c r="M6563" s="5">
        <v>0.16</v>
      </c>
      <c r="N6563" t="s">
        <v>1138</v>
      </c>
      <c r="O6563" t="s">
        <v>27</v>
      </c>
      <c r="P6563" t="s">
        <v>18</v>
      </c>
      <c r="Q6563" t="s">
        <v>19</v>
      </c>
      <c r="R6563" t="s">
        <v>38</v>
      </c>
      <c r="S6563" t="s">
        <v>21</v>
      </c>
      <c r="T6563" t="s">
        <v>13312</v>
      </c>
      <c r="U6563" s="1">
        <v>45576</v>
      </c>
      <c r="V6563">
        <v>104</v>
      </c>
      <c r="W6563" t="str">
        <f t="shared" si="149"/>
        <v>90-119</v>
      </c>
    </row>
    <row r="6564" spans="1:23" x14ac:dyDescent="0.25">
      <c r="A6564" t="s">
        <v>6813</v>
      </c>
      <c r="B6564">
        <v>5569108207</v>
      </c>
      <c r="C6564">
        <v>4234477501</v>
      </c>
      <c r="D6564" s="1">
        <v>45417</v>
      </c>
      <c r="E6564">
        <v>99222</v>
      </c>
      <c r="F6564">
        <v>71046</v>
      </c>
      <c r="G6564" t="s">
        <v>222</v>
      </c>
      <c r="H6564" s="34">
        <v>75804</v>
      </c>
      <c r="I6564" s="7">
        <v>59127</v>
      </c>
      <c r="J6564" s="7">
        <v>38249.599999999999</v>
      </c>
      <c r="K6564" s="7">
        <v>9052</v>
      </c>
      <c r="L6564" s="7">
        <v>11825.4</v>
      </c>
      <c r="M6564" s="5">
        <v>0.2</v>
      </c>
      <c r="N6564" t="s">
        <v>3140</v>
      </c>
      <c r="O6564" t="s">
        <v>27</v>
      </c>
      <c r="P6564" t="s">
        <v>58</v>
      </c>
      <c r="Q6564" t="s">
        <v>32</v>
      </c>
      <c r="R6564" t="s">
        <v>43</v>
      </c>
      <c r="S6564" t="s">
        <v>21</v>
      </c>
      <c r="T6564" t="s">
        <v>13312</v>
      </c>
      <c r="U6564" s="1">
        <v>45579</v>
      </c>
      <c r="V6564">
        <v>162</v>
      </c>
      <c r="W6564" t="str">
        <f t="shared" si="149"/>
        <v>150-179</v>
      </c>
    </row>
    <row r="6565" spans="1:23" x14ac:dyDescent="0.25">
      <c r="A6565" t="s">
        <v>6814</v>
      </c>
      <c r="B6565">
        <v>6017886910</v>
      </c>
      <c r="C6565">
        <v>2245968912</v>
      </c>
      <c r="D6565" s="1">
        <v>45586</v>
      </c>
      <c r="E6565">
        <v>99222</v>
      </c>
      <c r="F6565">
        <v>99281</v>
      </c>
      <c r="G6565" t="s">
        <v>248</v>
      </c>
      <c r="H6565" s="34">
        <v>58349</v>
      </c>
      <c r="I6565" s="7">
        <v>37927</v>
      </c>
      <c r="J6565" s="7">
        <v>20274.759999999998</v>
      </c>
      <c r="K6565" s="7">
        <v>13101</v>
      </c>
      <c r="L6565" s="7">
        <v>4551.24</v>
      </c>
      <c r="M6565" s="5">
        <v>0.12</v>
      </c>
      <c r="N6565" t="s">
        <v>46</v>
      </c>
      <c r="O6565" t="s">
        <v>27</v>
      </c>
      <c r="P6565" t="s">
        <v>3148</v>
      </c>
      <c r="Q6565" t="s">
        <v>32</v>
      </c>
      <c r="R6565" t="s">
        <v>27</v>
      </c>
      <c r="S6565" t="s">
        <v>17</v>
      </c>
      <c r="T6565" t="s">
        <v>13311</v>
      </c>
      <c r="U6565" s="1">
        <v>45694</v>
      </c>
      <c r="V6565">
        <v>109</v>
      </c>
      <c r="W6565" t="str">
        <f t="shared" si="149"/>
        <v>90-119</v>
      </c>
    </row>
    <row r="6566" spans="1:23" x14ac:dyDescent="0.25">
      <c r="A6566" t="s">
        <v>6815</v>
      </c>
      <c r="B6566">
        <v>2596040956</v>
      </c>
      <c r="C6566">
        <v>2780305174</v>
      </c>
      <c r="D6566" s="1">
        <v>45713</v>
      </c>
      <c r="E6566">
        <v>99238</v>
      </c>
      <c r="F6566">
        <v>99202</v>
      </c>
      <c r="G6566" t="s">
        <v>3438</v>
      </c>
      <c r="H6566" s="34">
        <v>61543</v>
      </c>
      <c r="I6566" s="7">
        <v>52312</v>
      </c>
      <c r="J6566" s="7">
        <v>37856.76</v>
      </c>
      <c r="K6566" s="7">
        <v>13409</v>
      </c>
      <c r="L6566" s="7">
        <v>1046.24</v>
      </c>
      <c r="M6566" s="5">
        <v>0.02</v>
      </c>
      <c r="N6566" t="s">
        <v>16</v>
      </c>
      <c r="O6566" t="s">
        <v>27</v>
      </c>
      <c r="P6566" t="s">
        <v>3149</v>
      </c>
      <c r="Q6566" t="s">
        <v>19</v>
      </c>
      <c r="R6566" t="s">
        <v>20</v>
      </c>
      <c r="S6566" t="s">
        <v>17</v>
      </c>
      <c r="T6566" t="s">
        <v>13312</v>
      </c>
      <c r="U6566" s="1">
        <v>45779</v>
      </c>
      <c r="V6566">
        <v>66</v>
      </c>
      <c r="W6566" t="str">
        <f t="shared" si="149"/>
        <v>60-89</v>
      </c>
    </row>
    <row r="6567" spans="1:23" x14ac:dyDescent="0.25">
      <c r="A6567" t="s">
        <v>6816</v>
      </c>
      <c r="B6567">
        <v>8473880379</v>
      </c>
      <c r="C6567">
        <v>6024897871</v>
      </c>
      <c r="D6567" s="1">
        <v>45505</v>
      </c>
      <c r="E6567">
        <v>99231</v>
      </c>
      <c r="F6567">
        <v>99281</v>
      </c>
      <c r="G6567" t="s">
        <v>154</v>
      </c>
      <c r="H6567" s="34">
        <v>96825</v>
      </c>
      <c r="I6567" s="7">
        <v>75524</v>
      </c>
      <c r="J6567" s="7">
        <v>42140.2</v>
      </c>
      <c r="K6567" s="7">
        <v>18279</v>
      </c>
      <c r="L6567" s="7">
        <v>15104.8</v>
      </c>
      <c r="M6567" s="5">
        <v>0.2</v>
      </c>
      <c r="N6567" t="s">
        <v>3140</v>
      </c>
      <c r="O6567" t="s">
        <v>27</v>
      </c>
      <c r="P6567" t="s">
        <v>3150</v>
      </c>
      <c r="Q6567" t="s">
        <v>19</v>
      </c>
      <c r="R6567" t="s">
        <v>26</v>
      </c>
      <c r="S6567" t="s">
        <v>17</v>
      </c>
      <c r="T6567" t="s">
        <v>13311</v>
      </c>
      <c r="U6567" s="1">
        <v>45582</v>
      </c>
      <c r="V6567">
        <v>77</v>
      </c>
      <c r="W6567" t="str">
        <f t="shared" si="149"/>
        <v>60-89</v>
      </c>
    </row>
    <row r="6568" spans="1:23" x14ac:dyDescent="0.25">
      <c r="A6568" t="s">
        <v>6817</v>
      </c>
      <c r="B6568">
        <v>6278106733</v>
      </c>
      <c r="C6568">
        <v>1226428482</v>
      </c>
      <c r="D6568" s="1">
        <v>45383</v>
      </c>
      <c r="E6568">
        <v>99215</v>
      </c>
      <c r="F6568">
        <v>99285</v>
      </c>
      <c r="G6568" t="s">
        <v>3225</v>
      </c>
      <c r="H6568" s="34">
        <v>33158</v>
      </c>
      <c r="I6568" s="7">
        <v>21553</v>
      </c>
      <c r="J6568" s="7">
        <v>18966.64</v>
      </c>
      <c r="K6568" s="7">
        <v>0</v>
      </c>
      <c r="L6568" s="7">
        <v>2586.36</v>
      </c>
      <c r="M6568" s="5">
        <v>0.12</v>
      </c>
      <c r="N6568" t="s">
        <v>46</v>
      </c>
      <c r="O6568" t="s">
        <v>17</v>
      </c>
      <c r="P6568" t="s">
        <v>35</v>
      </c>
      <c r="Q6568" t="s">
        <v>32</v>
      </c>
      <c r="R6568" t="s">
        <v>43</v>
      </c>
      <c r="S6568" t="s">
        <v>27</v>
      </c>
      <c r="T6568" t="s">
        <v>13310</v>
      </c>
      <c r="U6568" s="1">
        <v>45548</v>
      </c>
      <c r="V6568">
        <v>165</v>
      </c>
      <c r="W6568" t="str">
        <f t="shared" si="149"/>
        <v>150-179</v>
      </c>
    </row>
    <row r="6569" spans="1:23" x14ac:dyDescent="0.25">
      <c r="A6569" t="s">
        <v>6818</v>
      </c>
      <c r="B6569">
        <v>3109478018</v>
      </c>
      <c r="C6569">
        <v>5096221495</v>
      </c>
      <c r="D6569" s="1">
        <v>45611</v>
      </c>
      <c r="E6569">
        <v>99221</v>
      </c>
      <c r="F6569">
        <v>97110</v>
      </c>
      <c r="G6569" t="s">
        <v>203</v>
      </c>
      <c r="H6569" s="34">
        <v>97369</v>
      </c>
      <c r="I6569" s="7">
        <v>79843</v>
      </c>
      <c r="J6569" s="7">
        <v>65471.26</v>
      </c>
      <c r="K6569" s="7">
        <v>0</v>
      </c>
      <c r="L6569" s="7">
        <v>14371.74</v>
      </c>
      <c r="M6569" s="5">
        <v>0.18</v>
      </c>
      <c r="N6569" t="s">
        <v>3141</v>
      </c>
      <c r="O6569" t="s">
        <v>17</v>
      </c>
      <c r="P6569" t="s">
        <v>3146</v>
      </c>
      <c r="Q6569" t="s">
        <v>32</v>
      </c>
      <c r="R6569" t="s">
        <v>27</v>
      </c>
      <c r="S6569" t="s">
        <v>17</v>
      </c>
      <c r="T6569" t="s">
        <v>13310</v>
      </c>
      <c r="U6569" s="1">
        <v>45738</v>
      </c>
      <c r="V6569">
        <v>127</v>
      </c>
      <c r="W6569" t="str">
        <f t="shared" si="149"/>
        <v>120-149</v>
      </c>
    </row>
    <row r="6570" spans="1:23" x14ac:dyDescent="0.25">
      <c r="A6570" t="s">
        <v>6819</v>
      </c>
      <c r="B6570">
        <v>312549727</v>
      </c>
      <c r="C6570">
        <v>7047825044</v>
      </c>
      <c r="D6570" s="1">
        <v>45376</v>
      </c>
      <c r="E6570">
        <v>99221</v>
      </c>
      <c r="F6570">
        <v>99213</v>
      </c>
      <c r="G6570" t="s">
        <v>3306</v>
      </c>
      <c r="H6570" s="34">
        <v>52209</v>
      </c>
      <c r="I6570" s="7">
        <v>39157</v>
      </c>
      <c r="J6570" s="7">
        <v>33283.449999999997</v>
      </c>
      <c r="K6570" s="7">
        <v>0</v>
      </c>
      <c r="L6570" s="7">
        <v>5873.55</v>
      </c>
      <c r="M6570" s="5">
        <v>0.15</v>
      </c>
      <c r="N6570" t="s">
        <v>1139</v>
      </c>
      <c r="O6570" t="s">
        <v>17</v>
      </c>
      <c r="P6570" t="s">
        <v>18</v>
      </c>
      <c r="Q6570" t="s">
        <v>19</v>
      </c>
      <c r="R6570" t="s">
        <v>20</v>
      </c>
      <c r="S6570" t="s">
        <v>27</v>
      </c>
      <c r="T6570" t="s">
        <v>13312</v>
      </c>
      <c r="U6570" s="1">
        <v>45541</v>
      </c>
      <c r="V6570">
        <v>165</v>
      </c>
      <c r="W6570" t="str">
        <f t="shared" si="149"/>
        <v>150-179</v>
      </c>
    </row>
    <row r="6571" spans="1:23" x14ac:dyDescent="0.25">
      <c r="A6571" t="s">
        <v>6820</v>
      </c>
      <c r="B6571">
        <v>5832669352</v>
      </c>
      <c r="C6571">
        <v>591469098</v>
      </c>
      <c r="D6571" s="1">
        <v>45839</v>
      </c>
      <c r="E6571">
        <v>99223</v>
      </c>
      <c r="F6571">
        <v>93000</v>
      </c>
      <c r="G6571" t="s">
        <v>3272</v>
      </c>
      <c r="H6571" s="34">
        <v>82986</v>
      </c>
      <c r="I6571" s="7">
        <v>62240</v>
      </c>
      <c r="J6571" s="7">
        <v>48174</v>
      </c>
      <c r="K6571" s="7">
        <v>4730</v>
      </c>
      <c r="L6571" s="7">
        <v>9336</v>
      </c>
      <c r="M6571" s="5">
        <v>0.15</v>
      </c>
      <c r="N6571" t="s">
        <v>1139</v>
      </c>
      <c r="O6571" t="s">
        <v>30</v>
      </c>
      <c r="P6571" t="s">
        <v>97</v>
      </c>
      <c r="Q6571" t="s">
        <v>19</v>
      </c>
      <c r="R6571" t="s">
        <v>21</v>
      </c>
      <c r="S6571" t="s">
        <v>17</v>
      </c>
      <c r="T6571" t="s">
        <v>13310</v>
      </c>
      <c r="U6571" s="1">
        <v>45892</v>
      </c>
      <c r="V6571">
        <v>53</v>
      </c>
      <c r="W6571" t="str">
        <f t="shared" si="149"/>
        <v>30-59</v>
      </c>
    </row>
    <row r="6572" spans="1:23" x14ac:dyDescent="0.25">
      <c r="A6572" t="s">
        <v>6821</v>
      </c>
      <c r="B6572">
        <v>6404316211</v>
      </c>
      <c r="C6572">
        <v>6617122052</v>
      </c>
      <c r="D6572" s="1">
        <v>45729</v>
      </c>
      <c r="E6572">
        <v>99231</v>
      </c>
      <c r="F6572">
        <v>71046</v>
      </c>
      <c r="G6572" t="s">
        <v>131</v>
      </c>
      <c r="H6572" s="34">
        <v>99354</v>
      </c>
      <c r="I6572" s="7">
        <v>78490</v>
      </c>
      <c r="J6572" s="7">
        <v>59371.6</v>
      </c>
      <c r="K6572" s="7">
        <v>6560</v>
      </c>
      <c r="L6572" s="7">
        <v>12558.4</v>
      </c>
      <c r="M6572" s="5">
        <v>0.16</v>
      </c>
      <c r="N6572" t="s">
        <v>1138</v>
      </c>
      <c r="O6572" t="s">
        <v>30</v>
      </c>
      <c r="P6572" t="s">
        <v>3146</v>
      </c>
      <c r="Q6572" t="s">
        <v>32</v>
      </c>
      <c r="R6572" t="s">
        <v>43</v>
      </c>
      <c r="S6572" t="s">
        <v>21</v>
      </c>
      <c r="T6572" t="s">
        <v>13311</v>
      </c>
      <c r="U6572" s="1">
        <v>45842</v>
      </c>
      <c r="V6572">
        <v>113</v>
      </c>
      <c r="W6572" t="str">
        <f t="shared" si="149"/>
        <v>90-119</v>
      </c>
    </row>
    <row r="6573" spans="1:23" x14ac:dyDescent="0.25">
      <c r="A6573" t="s">
        <v>6822</v>
      </c>
      <c r="B6573">
        <v>413696247</v>
      </c>
      <c r="C6573">
        <v>6308933324</v>
      </c>
      <c r="D6573" s="1">
        <v>45388</v>
      </c>
      <c r="E6573">
        <v>99223</v>
      </c>
      <c r="F6573">
        <v>99202</v>
      </c>
      <c r="G6573" t="s">
        <v>3152</v>
      </c>
      <c r="H6573" s="34">
        <v>50111</v>
      </c>
      <c r="I6573" s="7">
        <v>42594</v>
      </c>
      <c r="J6573" s="7">
        <v>41742.120000000003</v>
      </c>
      <c r="K6573" s="7">
        <v>0</v>
      </c>
      <c r="L6573" s="7">
        <v>851.88</v>
      </c>
      <c r="M6573" s="5">
        <v>0.02</v>
      </c>
      <c r="N6573" t="s">
        <v>16</v>
      </c>
      <c r="O6573" t="s">
        <v>17</v>
      </c>
      <c r="P6573" t="s">
        <v>31</v>
      </c>
      <c r="Q6573" t="s">
        <v>19</v>
      </c>
      <c r="R6573" t="s">
        <v>38</v>
      </c>
      <c r="S6573" t="s">
        <v>17</v>
      </c>
      <c r="T6573" t="s">
        <v>13312</v>
      </c>
      <c r="U6573" s="1">
        <v>45513</v>
      </c>
      <c r="V6573">
        <v>125</v>
      </c>
      <c r="W6573" t="str">
        <f t="shared" si="149"/>
        <v>120-149</v>
      </c>
    </row>
    <row r="6574" spans="1:23" x14ac:dyDescent="0.25">
      <c r="A6574" t="s">
        <v>6823</v>
      </c>
      <c r="B6574">
        <v>9251701429</v>
      </c>
      <c r="C6574">
        <v>6115301088</v>
      </c>
      <c r="D6574" s="1">
        <v>45872</v>
      </c>
      <c r="E6574">
        <v>99213</v>
      </c>
      <c r="F6574">
        <v>90834</v>
      </c>
      <c r="G6574" t="s">
        <v>152</v>
      </c>
      <c r="H6574" s="34">
        <v>47030</v>
      </c>
      <c r="I6574" s="7">
        <v>36683</v>
      </c>
      <c r="J6574" s="7">
        <v>27179.4</v>
      </c>
      <c r="K6574" s="7">
        <v>2167</v>
      </c>
      <c r="L6574" s="7">
        <v>7336.6</v>
      </c>
      <c r="M6574" s="5">
        <v>0.2</v>
      </c>
      <c r="N6574" t="s">
        <v>3140</v>
      </c>
      <c r="O6574" t="s">
        <v>30</v>
      </c>
      <c r="P6574" t="s">
        <v>55</v>
      </c>
      <c r="Q6574" t="s">
        <v>32</v>
      </c>
      <c r="R6574" t="s">
        <v>26</v>
      </c>
      <c r="S6574" t="s">
        <v>21</v>
      </c>
      <c r="T6574" t="s">
        <v>13310</v>
      </c>
      <c r="U6574" s="1">
        <v>45923</v>
      </c>
      <c r="V6574">
        <v>51</v>
      </c>
      <c r="W6574" t="str">
        <f t="shared" si="149"/>
        <v>30-59</v>
      </c>
    </row>
    <row r="6575" spans="1:23" x14ac:dyDescent="0.25">
      <c r="A6575" t="s">
        <v>6824</v>
      </c>
      <c r="B6575">
        <v>3522815647</v>
      </c>
      <c r="C6575">
        <v>8520297222</v>
      </c>
      <c r="D6575" s="1">
        <v>45334</v>
      </c>
      <c r="E6575">
        <v>99231</v>
      </c>
      <c r="F6575">
        <v>99201</v>
      </c>
      <c r="G6575" t="s">
        <v>3240</v>
      </c>
      <c r="H6575" s="34">
        <v>32065</v>
      </c>
      <c r="I6575" s="7">
        <v>24049</v>
      </c>
      <c r="J6575" s="7">
        <v>20441.650000000001</v>
      </c>
      <c r="K6575" s="7">
        <v>0</v>
      </c>
      <c r="L6575" s="7">
        <v>3607.35</v>
      </c>
      <c r="M6575" s="5">
        <v>0.15</v>
      </c>
      <c r="N6575" t="s">
        <v>1139</v>
      </c>
      <c r="O6575" t="s">
        <v>17</v>
      </c>
      <c r="P6575" t="s">
        <v>3150</v>
      </c>
      <c r="Q6575" t="s">
        <v>32</v>
      </c>
      <c r="R6575" t="s">
        <v>27</v>
      </c>
      <c r="S6575" t="s">
        <v>21</v>
      </c>
      <c r="T6575" t="s">
        <v>13312</v>
      </c>
      <c r="U6575" s="1">
        <v>45435</v>
      </c>
      <c r="V6575">
        <v>101</v>
      </c>
      <c r="W6575" t="str">
        <f t="shared" si="149"/>
        <v>90-119</v>
      </c>
    </row>
    <row r="6576" spans="1:23" x14ac:dyDescent="0.25">
      <c r="A6576" t="s">
        <v>6825</v>
      </c>
      <c r="B6576">
        <v>3556086052</v>
      </c>
      <c r="C6576">
        <v>6557333132</v>
      </c>
      <c r="D6576" s="1">
        <v>45830</v>
      </c>
      <c r="E6576">
        <v>99222</v>
      </c>
      <c r="F6576">
        <v>99203</v>
      </c>
      <c r="G6576" t="s">
        <v>3405</v>
      </c>
      <c r="H6576" s="34">
        <v>48981</v>
      </c>
      <c r="I6576" s="7">
        <v>39185</v>
      </c>
      <c r="J6576" s="7">
        <v>30525.1</v>
      </c>
      <c r="K6576" s="7">
        <v>3174</v>
      </c>
      <c r="L6576" s="7">
        <v>5485.9</v>
      </c>
      <c r="M6576" s="5">
        <v>0.14000000000000001</v>
      </c>
      <c r="N6576" t="s">
        <v>1135</v>
      </c>
      <c r="O6576" t="s">
        <v>30</v>
      </c>
      <c r="P6576" t="s">
        <v>3147</v>
      </c>
      <c r="Q6576" t="s">
        <v>32</v>
      </c>
      <c r="R6576" t="s">
        <v>20</v>
      </c>
      <c r="S6576" t="s">
        <v>17</v>
      </c>
      <c r="T6576" t="s">
        <v>13310</v>
      </c>
      <c r="U6576" s="1">
        <v>45945</v>
      </c>
      <c r="V6576">
        <v>115</v>
      </c>
      <c r="W6576" t="str">
        <f t="shared" si="149"/>
        <v>90-119</v>
      </c>
    </row>
    <row r="6577" spans="1:23" x14ac:dyDescent="0.25">
      <c r="A6577" t="s">
        <v>6826</v>
      </c>
      <c r="B6577">
        <v>3763702416</v>
      </c>
      <c r="C6577">
        <v>3673154176</v>
      </c>
      <c r="D6577" s="1">
        <v>45726</v>
      </c>
      <c r="E6577">
        <v>99215</v>
      </c>
      <c r="F6577">
        <v>99284</v>
      </c>
      <c r="G6577" t="s">
        <v>415</v>
      </c>
      <c r="H6577" s="34">
        <v>42978</v>
      </c>
      <c r="I6577" s="7">
        <v>32234</v>
      </c>
      <c r="J6577" s="7">
        <v>24256.9</v>
      </c>
      <c r="K6577" s="7">
        <v>3142</v>
      </c>
      <c r="L6577" s="7">
        <v>4835.1000000000004</v>
      </c>
      <c r="M6577" s="5">
        <v>0.15</v>
      </c>
      <c r="N6577" t="s">
        <v>1139</v>
      </c>
      <c r="O6577" t="s">
        <v>30</v>
      </c>
      <c r="P6577" t="s">
        <v>97</v>
      </c>
      <c r="Q6577" t="s">
        <v>19</v>
      </c>
      <c r="R6577" t="s">
        <v>26</v>
      </c>
      <c r="S6577" t="s">
        <v>27</v>
      </c>
      <c r="T6577" t="s">
        <v>13310</v>
      </c>
      <c r="U6577" s="1">
        <v>45767</v>
      </c>
      <c r="V6577">
        <v>41</v>
      </c>
      <c r="W6577" t="str">
        <f t="shared" si="149"/>
        <v>30-59</v>
      </c>
    </row>
    <row r="6578" spans="1:23" x14ac:dyDescent="0.25">
      <c r="A6578" t="s">
        <v>6827</v>
      </c>
      <c r="B6578">
        <v>9292400976</v>
      </c>
      <c r="C6578">
        <v>5687425788</v>
      </c>
      <c r="D6578" s="1">
        <v>45380</v>
      </c>
      <c r="E6578">
        <v>99233</v>
      </c>
      <c r="F6578">
        <v>90834</v>
      </c>
      <c r="G6578" t="s">
        <v>3258</v>
      </c>
      <c r="H6578" s="34">
        <v>35280</v>
      </c>
      <c r="I6578" s="7">
        <v>28224</v>
      </c>
      <c r="J6578" s="7">
        <v>21284.639999999999</v>
      </c>
      <c r="K6578" s="7">
        <v>2988</v>
      </c>
      <c r="L6578" s="7">
        <v>3951.36</v>
      </c>
      <c r="M6578" s="5">
        <v>0.14000000000000001</v>
      </c>
      <c r="N6578" t="s">
        <v>1135</v>
      </c>
      <c r="O6578" t="s">
        <v>27</v>
      </c>
      <c r="P6578" t="s">
        <v>35</v>
      </c>
      <c r="Q6578" t="s">
        <v>32</v>
      </c>
      <c r="R6578" t="s">
        <v>26</v>
      </c>
      <c r="S6578" t="s">
        <v>21</v>
      </c>
      <c r="T6578" t="s">
        <v>13311</v>
      </c>
      <c r="U6578" s="1">
        <v>45422</v>
      </c>
      <c r="V6578">
        <v>42</v>
      </c>
      <c r="W6578" t="str">
        <f t="shared" si="149"/>
        <v>30-59</v>
      </c>
    </row>
    <row r="6579" spans="1:23" x14ac:dyDescent="0.25">
      <c r="A6579" t="s">
        <v>6828</v>
      </c>
      <c r="B6579">
        <v>6962221968</v>
      </c>
      <c r="C6579">
        <v>316764511</v>
      </c>
      <c r="D6579" s="1">
        <v>45947</v>
      </c>
      <c r="E6579">
        <v>99221</v>
      </c>
      <c r="F6579">
        <v>97110</v>
      </c>
      <c r="G6579" t="s">
        <v>99</v>
      </c>
      <c r="H6579" s="34">
        <v>85362</v>
      </c>
      <c r="I6579" s="7">
        <v>69997</v>
      </c>
      <c r="J6579" s="7">
        <v>57397.54</v>
      </c>
      <c r="K6579" s="7">
        <v>0</v>
      </c>
      <c r="L6579" s="7">
        <v>12599.46</v>
      </c>
      <c r="M6579" s="5">
        <v>0.18</v>
      </c>
      <c r="N6579" t="s">
        <v>3141</v>
      </c>
      <c r="O6579" t="s">
        <v>17</v>
      </c>
      <c r="P6579" t="s">
        <v>40</v>
      </c>
      <c r="Q6579" t="s">
        <v>32</v>
      </c>
      <c r="R6579" t="s">
        <v>26</v>
      </c>
      <c r="S6579" t="s">
        <v>17</v>
      </c>
      <c r="T6579" t="s">
        <v>13310</v>
      </c>
      <c r="U6579" s="1">
        <v>46028</v>
      </c>
      <c r="V6579">
        <v>81</v>
      </c>
      <c r="W6579" t="str">
        <f t="shared" si="149"/>
        <v>60-89</v>
      </c>
    </row>
    <row r="6580" spans="1:23" x14ac:dyDescent="0.25">
      <c r="A6580" t="s">
        <v>6829</v>
      </c>
      <c r="B6580">
        <v>5819316063</v>
      </c>
      <c r="C6580">
        <v>4077357746</v>
      </c>
      <c r="D6580" s="1">
        <v>45349</v>
      </c>
      <c r="E6580">
        <v>99232</v>
      </c>
      <c r="F6580">
        <v>99211</v>
      </c>
      <c r="G6580" t="s">
        <v>63</v>
      </c>
      <c r="H6580" s="34">
        <v>50478</v>
      </c>
      <c r="I6580" s="7">
        <v>37859</v>
      </c>
      <c r="J6580" s="7">
        <v>16143.15</v>
      </c>
      <c r="K6580" s="7">
        <v>16037</v>
      </c>
      <c r="L6580" s="7">
        <v>5678.85</v>
      </c>
      <c r="M6580" s="5">
        <v>0.15</v>
      </c>
      <c r="N6580" t="s">
        <v>1139</v>
      </c>
      <c r="O6580" t="s">
        <v>27</v>
      </c>
      <c r="P6580" t="s">
        <v>3150</v>
      </c>
      <c r="Q6580" t="s">
        <v>32</v>
      </c>
      <c r="R6580" t="s">
        <v>20</v>
      </c>
      <c r="S6580" t="s">
        <v>21</v>
      </c>
      <c r="T6580" t="s">
        <v>13311</v>
      </c>
      <c r="U6580" s="1">
        <v>45400</v>
      </c>
      <c r="V6580">
        <v>51</v>
      </c>
      <c r="W6580" t="str">
        <f t="shared" si="149"/>
        <v>30-59</v>
      </c>
    </row>
    <row r="6581" spans="1:23" x14ac:dyDescent="0.25">
      <c r="A6581" t="s">
        <v>6830</v>
      </c>
      <c r="B6581">
        <v>5827463829</v>
      </c>
      <c r="C6581">
        <v>3857783045</v>
      </c>
      <c r="D6581" s="1">
        <v>45468</v>
      </c>
      <c r="E6581">
        <v>99232</v>
      </c>
      <c r="F6581">
        <v>93000</v>
      </c>
      <c r="G6581" t="s">
        <v>3394</v>
      </c>
      <c r="H6581" s="34">
        <v>95163</v>
      </c>
      <c r="I6581" s="7">
        <v>74227</v>
      </c>
      <c r="J6581" s="7">
        <v>46603.6</v>
      </c>
      <c r="K6581" s="7">
        <v>12778</v>
      </c>
      <c r="L6581" s="7">
        <v>14845.4</v>
      </c>
      <c r="M6581" s="5">
        <v>0.2</v>
      </c>
      <c r="N6581" t="s">
        <v>3140</v>
      </c>
      <c r="O6581" t="s">
        <v>27</v>
      </c>
      <c r="P6581" t="s">
        <v>97</v>
      </c>
      <c r="Q6581" t="s">
        <v>19</v>
      </c>
      <c r="R6581" t="s">
        <v>20</v>
      </c>
      <c r="S6581" t="s">
        <v>17</v>
      </c>
      <c r="T6581" t="s">
        <v>13311</v>
      </c>
      <c r="U6581" s="1">
        <v>45604</v>
      </c>
      <c r="V6581">
        <v>136</v>
      </c>
      <c r="W6581" t="str">
        <f t="shared" si="149"/>
        <v>120-149</v>
      </c>
    </row>
    <row r="6582" spans="1:23" x14ac:dyDescent="0.25">
      <c r="A6582" t="s">
        <v>6831</v>
      </c>
      <c r="B6582">
        <v>884778970</v>
      </c>
      <c r="C6582">
        <v>8671134383</v>
      </c>
      <c r="D6582" s="1">
        <v>45956</v>
      </c>
      <c r="E6582">
        <v>99238</v>
      </c>
      <c r="F6582">
        <v>99202</v>
      </c>
      <c r="G6582" t="s">
        <v>4092</v>
      </c>
      <c r="H6582" s="34">
        <v>83107</v>
      </c>
      <c r="I6582" s="7">
        <v>65655</v>
      </c>
      <c r="J6582" s="7">
        <v>40868.199999999997</v>
      </c>
      <c r="K6582" s="7">
        <v>14282</v>
      </c>
      <c r="L6582" s="7">
        <v>10504.8</v>
      </c>
      <c r="M6582" s="5">
        <v>0.16</v>
      </c>
      <c r="N6582" t="s">
        <v>1138</v>
      </c>
      <c r="O6582" t="s">
        <v>27</v>
      </c>
      <c r="P6582" t="s">
        <v>18</v>
      </c>
      <c r="Q6582" t="s">
        <v>32</v>
      </c>
      <c r="R6582" t="s">
        <v>38</v>
      </c>
      <c r="S6582" t="s">
        <v>21</v>
      </c>
      <c r="T6582" t="s">
        <v>13311</v>
      </c>
      <c r="U6582" s="1">
        <v>45989</v>
      </c>
      <c r="V6582">
        <v>33</v>
      </c>
      <c r="W6582" t="str">
        <f t="shared" si="149"/>
        <v>30-59</v>
      </c>
    </row>
    <row r="6583" spans="1:23" x14ac:dyDescent="0.25">
      <c r="A6583" t="s">
        <v>6832</v>
      </c>
      <c r="B6583">
        <v>1660756929</v>
      </c>
      <c r="C6583">
        <v>2173904614</v>
      </c>
      <c r="D6583" s="1">
        <v>45311</v>
      </c>
      <c r="E6583">
        <v>99221</v>
      </c>
      <c r="F6583">
        <v>85025</v>
      </c>
      <c r="G6583" t="s">
        <v>3262</v>
      </c>
      <c r="H6583" s="34">
        <v>95845</v>
      </c>
      <c r="I6583" s="7">
        <v>62299</v>
      </c>
      <c r="J6583" s="7">
        <v>47050.12</v>
      </c>
      <c r="K6583" s="7">
        <v>7773</v>
      </c>
      <c r="L6583" s="7">
        <v>7475.88</v>
      </c>
      <c r="M6583" s="5">
        <v>0.12</v>
      </c>
      <c r="N6583" t="s">
        <v>46</v>
      </c>
      <c r="O6583" t="s">
        <v>30</v>
      </c>
      <c r="P6583" t="s">
        <v>25</v>
      </c>
      <c r="Q6583" t="s">
        <v>19</v>
      </c>
      <c r="R6583" t="s">
        <v>20</v>
      </c>
      <c r="S6583" t="s">
        <v>21</v>
      </c>
      <c r="T6583" t="s">
        <v>13310</v>
      </c>
      <c r="U6583" s="1">
        <v>45441</v>
      </c>
      <c r="V6583">
        <v>130</v>
      </c>
      <c r="W6583" t="str">
        <f t="shared" si="149"/>
        <v>120-149</v>
      </c>
    </row>
    <row r="6584" spans="1:23" x14ac:dyDescent="0.25">
      <c r="A6584" t="s">
        <v>6833</v>
      </c>
      <c r="B6584">
        <v>4272026867</v>
      </c>
      <c r="C6584">
        <v>8679712165</v>
      </c>
      <c r="D6584" s="1">
        <v>45930</v>
      </c>
      <c r="E6584">
        <v>99213</v>
      </c>
      <c r="F6584">
        <v>99202</v>
      </c>
      <c r="G6584" t="s">
        <v>3552</v>
      </c>
      <c r="H6584" s="34">
        <v>67963</v>
      </c>
      <c r="I6584" s="7">
        <v>44176</v>
      </c>
      <c r="J6584" s="7">
        <v>38874.879999999997</v>
      </c>
      <c r="K6584" s="7">
        <v>0</v>
      </c>
      <c r="L6584" s="7">
        <v>5301.12</v>
      </c>
      <c r="M6584" s="5">
        <v>0.12</v>
      </c>
      <c r="N6584" t="s">
        <v>46</v>
      </c>
      <c r="O6584" t="s">
        <v>17</v>
      </c>
      <c r="P6584" t="s">
        <v>31</v>
      </c>
      <c r="Q6584" t="s">
        <v>19</v>
      </c>
      <c r="R6584" t="s">
        <v>20</v>
      </c>
      <c r="S6584" t="s">
        <v>27</v>
      </c>
      <c r="T6584" t="s">
        <v>13310</v>
      </c>
      <c r="U6584" s="1">
        <v>46040</v>
      </c>
      <c r="V6584">
        <v>110</v>
      </c>
      <c r="W6584" t="str">
        <f t="shared" si="149"/>
        <v>90-119</v>
      </c>
    </row>
    <row r="6585" spans="1:23" x14ac:dyDescent="0.25">
      <c r="A6585" t="s">
        <v>6834</v>
      </c>
      <c r="B6585">
        <v>1902722236</v>
      </c>
      <c r="C6585">
        <v>8314401358</v>
      </c>
      <c r="D6585" s="1">
        <v>45671</v>
      </c>
      <c r="E6585">
        <v>99232</v>
      </c>
      <c r="F6585">
        <v>80053</v>
      </c>
      <c r="G6585" t="s">
        <v>3562</v>
      </c>
      <c r="H6585" s="34">
        <v>3414</v>
      </c>
      <c r="I6585" s="7">
        <v>2663</v>
      </c>
      <c r="J6585" s="7">
        <v>1569.4</v>
      </c>
      <c r="K6585" s="7">
        <v>561</v>
      </c>
      <c r="L6585" s="7">
        <v>532.6</v>
      </c>
      <c r="M6585" s="5">
        <v>0.2</v>
      </c>
      <c r="N6585" t="s">
        <v>3140</v>
      </c>
      <c r="O6585" t="s">
        <v>27</v>
      </c>
      <c r="P6585" t="s">
        <v>3150</v>
      </c>
      <c r="Q6585" t="s">
        <v>32</v>
      </c>
      <c r="R6585" t="s">
        <v>20</v>
      </c>
      <c r="S6585" t="s">
        <v>27</v>
      </c>
      <c r="T6585" t="s">
        <v>13310</v>
      </c>
      <c r="U6585" s="1">
        <v>45778</v>
      </c>
      <c r="V6585">
        <v>107</v>
      </c>
      <c r="W6585" t="str">
        <f t="shared" si="149"/>
        <v>90-119</v>
      </c>
    </row>
    <row r="6586" spans="1:23" x14ac:dyDescent="0.25">
      <c r="A6586" t="s">
        <v>6835</v>
      </c>
      <c r="B6586">
        <v>3126278032</v>
      </c>
      <c r="C6586">
        <v>4100975418</v>
      </c>
      <c r="D6586" s="1">
        <v>45712</v>
      </c>
      <c r="E6586">
        <v>99233</v>
      </c>
      <c r="F6586">
        <v>99284</v>
      </c>
      <c r="G6586" t="s">
        <v>127</v>
      </c>
      <c r="H6586" s="34">
        <v>50228</v>
      </c>
      <c r="I6586" s="7">
        <v>39178</v>
      </c>
      <c r="J6586" s="7">
        <v>28221.4</v>
      </c>
      <c r="K6586" s="7">
        <v>3121</v>
      </c>
      <c r="L6586" s="7">
        <v>7835.6</v>
      </c>
      <c r="M6586" s="5">
        <v>0.2</v>
      </c>
      <c r="N6586" t="s">
        <v>3140</v>
      </c>
      <c r="O6586" t="s">
        <v>30</v>
      </c>
      <c r="P6586" t="s">
        <v>35</v>
      </c>
      <c r="Q6586" t="s">
        <v>19</v>
      </c>
      <c r="R6586" t="s">
        <v>38</v>
      </c>
      <c r="S6586" t="s">
        <v>27</v>
      </c>
      <c r="T6586" t="s">
        <v>13311</v>
      </c>
      <c r="U6586" s="1">
        <v>45772</v>
      </c>
      <c r="V6586">
        <v>60</v>
      </c>
      <c r="W6586" t="str">
        <f t="shared" si="149"/>
        <v>60-89</v>
      </c>
    </row>
    <row r="6587" spans="1:23" x14ac:dyDescent="0.25">
      <c r="A6587" t="s">
        <v>6836</v>
      </c>
      <c r="B6587">
        <v>529367073</v>
      </c>
      <c r="C6587">
        <v>5195384362</v>
      </c>
      <c r="D6587" s="1">
        <v>45443</v>
      </c>
      <c r="E6587">
        <v>99215</v>
      </c>
      <c r="F6587">
        <v>93000</v>
      </c>
      <c r="G6587" t="s">
        <v>166</v>
      </c>
      <c r="H6587" s="34">
        <v>53823</v>
      </c>
      <c r="I6587" s="7">
        <v>42520</v>
      </c>
      <c r="J6587" s="7">
        <v>19606.8</v>
      </c>
      <c r="K6587" s="7">
        <v>16110</v>
      </c>
      <c r="L6587" s="7">
        <v>6803.2</v>
      </c>
      <c r="M6587" s="5">
        <v>0.16</v>
      </c>
      <c r="N6587" t="s">
        <v>1138</v>
      </c>
      <c r="O6587" t="s">
        <v>27</v>
      </c>
      <c r="P6587" t="s">
        <v>3148</v>
      </c>
      <c r="Q6587" t="s">
        <v>19</v>
      </c>
      <c r="R6587" t="s">
        <v>20</v>
      </c>
      <c r="S6587" t="s">
        <v>21</v>
      </c>
      <c r="T6587" t="s">
        <v>13312</v>
      </c>
      <c r="U6587" s="1">
        <v>45511</v>
      </c>
      <c r="V6587">
        <v>68</v>
      </c>
      <c r="W6587" t="str">
        <f t="shared" si="149"/>
        <v>60-89</v>
      </c>
    </row>
    <row r="6588" spans="1:23" x14ac:dyDescent="0.25">
      <c r="A6588" t="s">
        <v>6837</v>
      </c>
      <c r="B6588">
        <v>7660677705</v>
      </c>
      <c r="C6588">
        <v>6083126581</v>
      </c>
      <c r="D6588" s="1">
        <v>45370</v>
      </c>
      <c r="E6588">
        <v>99238</v>
      </c>
      <c r="F6588">
        <v>99214</v>
      </c>
      <c r="G6588" t="s">
        <v>131</v>
      </c>
      <c r="H6588" s="34">
        <v>27167</v>
      </c>
      <c r="I6588" s="7">
        <v>20375</v>
      </c>
      <c r="J6588" s="7">
        <v>11794.75</v>
      </c>
      <c r="K6588" s="7">
        <v>5524</v>
      </c>
      <c r="L6588" s="7">
        <v>3056.25</v>
      </c>
      <c r="M6588" s="5">
        <v>0.15</v>
      </c>
      <c r="N6588" t="s">
        <v>1139</v>
      </c>
      <c r="O6588" t="s">
        <v>27</v>
      </c>
      <c r="P6588" t="s">
        <v>97</v>
      </c>
      <c r="Q6588" t="s">
        <v>32</v>
      </c>
      <c r="R6588" t="s">
        <v>43</v>
      </c>
      <c r="S6588" t="s">
        <v>27</v>
      </c>
      <c r="T6588" t="s">
        <v>13311</v>
      </c>
      <c r="U6588" s="1">
        <v>45518</v>
      </c>
      <c r="V6588">
        <v>148</v>
      </c>
      <c r="W6588" t="str">
        <f t="shared" si="149"/>
        <v>120-149</v>
      </c>
    </row>
    <row r="6589" spans="1:23" x14ac:dyDescent="0.25">
      <c r="A6589" t="s">
        <v>6838</v>
      </c>
      <c r="B6589">
        <v>8833362094</v>
      </c>
      <c r="C6589">
        <v>3892106550</v>
      </c>
      <c r="D6589" s="1">
        <v>45408</v>
      </c>
      <c r="E6589">
        <v>99221</v>
      </c>
      <c r="F6589">
        <v>99292</v>
      </c>
      <c r="G6589" t="s">
        <v>240</v>
      </c>
      <c r="H6589" s="34">
        <v>50680</v>
      </c>
      <c r="I6589" s="7">
        <v>43078</v>
      </c>
      <c r="J6589" s="7">
        <v>28592.44</v>
      </c>
      <c r="K6589" s="7">
        <v>13624</v>
      </c>
      <c r="L6589" s="7">
        <v>861.56</v>
      </c>
      <c r="M6589" s="5">
        <v>0.02</v>
      </c>
      <c r="N6589" t="s">
        <v>16</v>
      </c>
      <c r="O6589" t="s">
        <v>27</v>
      </c>
      <c r="P6589" t="s">
        <v>18</v>
      </c>
      <c r="Q6589" t="s">
        <v>32</v>
      </c>
      <c r="R6589" t="s">
        <v>27</v>
      </c>
      <c r="S6589" t="s">
        <v>27</v>
      </c>
      <c r="T6589" t="s">
        <v>13312</v>
      </c>
      <c r="U6589" s="1">
        <v>45525</v>
      </c>
      <c r="V6589">
        <v>117</v>
      </c>
      <c r="W6589" t="str">
        <f t="shared" si="149"/>
        <v>90-119</v>
      </c>
    </row>
    <row r="6590" spans="1:23" x14ac:dyDescent="0.25">
      <c r="A6590" t="s">
        <v>6839</v>
      </c>
      <c r="B6590">
        <v>7854962028</v>
      </c>
      <c r="C6590">
        <v>8425088336</v>
      </c>
      <c r="D6590" s="1">
        <v>45890</v>
      </c>
      <c r="E6590">
        <v>99222</v>
      </c>
      <c r="F6590">
        <v>99201</v>
      </c>
      <c r="G6590" t="s">
        <v>3412</v>
      </c>
      <c r="H6590" s="34">
        <v>96273</v>
      </c>
      <c r="I6590" s="7">
        <v>81832</v>
      </c>
      <c r="J6590" s="7">
        <v>80195.360000000001</v>
      </c>
      <c r="K6590" s="7">
        <v>0</v>
      </c>
      <c r="L6590" s="7">
        <v>1636.64</v>
      </c>
      <c r="M6590" s="5">
        <v>0.02</v>
      </c>
      <c r="N6590" t="s">
        <v>16</v>
      </c>
      <c r="O6590" t="s">
        <v>17</v>
      </c>
      <c r="P6590" t="s">
        <v>18</v>
      </c>
      <c r="Q6590" t="s">
        <v>32</v>
      </c>
      <c r="R6590" t="s">
        <v>26</v>
      </c>
      <c r="S6590" t="s">
        <v>17</v>
      </c>
      <c r="T6590" t="s">
        <v>13310</v>
      </c>
      <c r="U6590" s="1">
        <v>45951</v>
      </c>
      <c r="V6590">
        <v>61</v>
      </c>
      <c r="W6590" t="str">
        <f t="shared" si="149"/>
        <v>60-89</v>
      </c>
    </row>
    <row r="6591" spans="1:23" x14ac:dyDescent="0.25">
      <c r="A6591" t="s">
        <v>6840</v>
      </c>
      <c r="B6591">
        <v>1453426639</v>
      </c>
      <c r="C6591">
        <v>2841670618</v>
      </c>
      <c r="D6591" s="1">
        <v>45384</v>
      </c>
      <c r="E6591">
        <v>99215</v>
      </c>
      <c r="F6591">
        <v>99202</v>
      </c>
      <c r="G6591" t="s">
        <v>244</v>
      </c>
      <c r="H6591" s="34">
        <v>90950</v>
      </c>
      <c r="I6591" s="7">
        <v>68213</v>
      </c>
      <c r="J6591" s="7">
        <v>49243.05</v>
      </c>
      <c r="K6591" s="7">
        <v>8738</v>
      </c>
      <c r="L6591" s="7">
        <v>10231.950000000001</v>
      </c>
      <c r="M6591" s="5">
        <v>0.15</v>
      </c>
      <c r="N6591" t="s">
        <v>1139</v>
      </c>
      <c r="O6591" t="s">
        <v>30</v>
      </c>
      <c r="P6591" t="s">
        <v>3148</v>
      </c>
      <c r="Q6591" t="s">
        <v>32</v>
      </c>
      <c r="R6591" t="s">
        <v>43</v>
      </c>
      <c r="S6591" t="s">
        <v>27</v>
      </c>
      <c r="T6591" t="s">
        <v>13312</v>
      </c>
      <c r="U6591" s="1">
        <v>45450</v>
      </c>
      <c r="V6591">
        <v>66</v>
      </c>
      <c r="W6591" t="str">
        <f t="shared" si="149"/>
        <v>60-89</v>
      </c>
    </row>
    <row r="6592" spans="1:23" x14ac:dyDescent="0.25">
      <c r="A6592" t="s">
        <v>6841</v>
      </c>
      <c r="B6592">
        <v>7995627311</v>
      </c>
      <c r="C6592">
        <v>7565421022</v>
      </c>
      <c r="D6592" s="1">
        <v>45732</v>
      </c>
      <c r="E6592">
        <v>99215</v>
      </c>
      <c r="F6592">
        <v>99201</v>
      </c>
      <c r="G6592" t="s">
        <v>3451</v>
      </c>
      <c r="H6592" s="34">
        <v>20483</v>
      </c>
      <c r="I6592" s="7">
        <v>16796</v>
      </c>
      <c r="J6592" s="7">
        <v>13772.72</v>
      </c>
      <c r="K6592" s="7">
        <v>0</v>
      </c>
      <c r="L6592" s="7">
        <v>3023.28</v>
      </c>
      <c r="M6592" s="5">
        <v>0.18</v>
      </c>
      <c r="N6592" t="s">
        <v>3141</v>
      </c>
      <c r="O6592" t="s">
        <v>17</v>
      </c>
      <c r="P6592" t="s">
        <v>3148</v>
      </c>
      <c r="Q6592" t="s">
        <v>32</v>
      </c>
      <c r="R6592" t="s">
        <v>21</v>
      </c>
      <c r="S6592" t="s">
        <v>17</v>
      </c>
      <c r="T6592" t="s">
        <v>13310</v>
      </c>
      <c r="U6592" s="1">
        <v>45767</v>
      </c>
      <c r="V6592">
        <v>35</v>
      </c>
      <c r="W6592" t="str">
        <f t="shared" si="149"/>
        <v>30-59</v>
      </c>
    </row>
    <row r="6593" spans="1:23" x14ac:dyDescent="0.25">
      <c r="A6593" t="s">
        <v>6842</v>
      </c>
      <c r="B6593">
        <v>9179709004</v>
      </c>
      <c r="C6593">
        <v>9520121801</v>
      </c>
      <c r="D6593" s="1">
        <v>45484</v>
      </c>
      <c r="E6593">
        <v>99213</v>
      </c>
      <c r="F6593">
        <v>99203</v>
      </c>
      <c r="G6593" t="s">
        <v>4092</v>
      </c>
      <c r="H6593" s="34">
        <v>52828</v>
      </c>
      <c r="I6593" s="7">
        <v>42262</v>
      </c>
      <c r="J6593" s="7">
        <v>31725.32</v>
      </c>
      <c r="K6593" s="7">
        <v>4620</v>
      </c>
      <c r="L6593" s="7">
        <v>5916.68</v>
      </c>
      <c r="M6593" s="5">
        <v>0.14000000000000001</v>
      </c>
      <c r="N6593" t="s">
        <v>1135</v>
      </c>
      <c r="O6593" t="s">
        <v>30</v>
      </c>
      <c r="P6593" t="s">
        <v>40</v>
      </c>
      <c r="Q6593" t="s">
        <v>32</v>
      </c>
      <c r="R6593" t="s">
        <v>21</v>
      </c>
      <c r="S6593" t="s">
        <v>27</v>
      </c>
      <c r="T6593" t="s">
        <v>13310</v>
      </c>
      <c r="U6593" s="1">
        <v>45644</v>
      </c>
      <c r="V6593">
        <v>160</v>
      </c>
      <c r="W6593" t="str">
        <f t="shared" si="149"/>
        <v>150-179</v>
      </c>
    </row>
    <row r="6594" spans="1:23" x14ac:dyDescent="0.25">
      <c r="A6594" t="s">
        <v>6843</v>
      </c>
      <c r="B6594">
        <v>6686633498</v>
      </c>
      <c r="C6594">
        <v>1065743368</v>
      </c>
      <c r="D6594" s="1">
        <v>45574</v>
      </c>
      <c r="E6594">
        <v>99232</v>
      </c>
      <c r="F6594">
        <v>99214</v>
      </c>
      <c r="G6594" t="s">
        <v>3523</v>
      </c>
      <c r="H6594" s="34">
        <v>61304</v>
      </c>
      <c r="I6594" s="7">
        <v>44139</v>
      </c>
      <c r="J6594" s="7">
        <v>35193.879999999997</v>
      </c>
      <c r="K6594" s="7">
        <v>5414</v>
      </c>
      <c r="L6594" s="7">
        <v>3531.12</v>
      </c>
      <c r="M6594" s="5">
        <v>0.08</v>
      </c>
      <c r="N6594" t="s">
        <v>24</v>
      </c>
      <c r="O6594" t="s">
        <v>30</v>
      </c>
      <c r="P6594" t="s">
        <v>40</v>
      </c>
      <c r="Q6594" t="s">
        <v>19</v>
      </c>
      <c r="R6594" t="s">
        <v>20</v>
      </c>
      <c r="S6594" t="s">
        <v>17</v>
      </c>
      <c r="T6594" t="s">
        <v>13311</v>
      </c>
      <c r="U6594" s="1">
        <v>45741</v>
      </c>
      <c r="V6594">
        <v>167</v>
      </c>
      <c r="W6594" t="str">
        <f t="shared" si="149"/>
        <v>150-179</v>
      </c>
    </row>
    <row r="6595" spans="1:23" x14ac:dyDescent="0.25">
      <c r="A6595" t="s">
        <v>6844</v>
      </c>
      <c r="B6595">
        <v>7152731693</v>
      </c>
      <c r="C6595">
        <v>1687498874</v>
      </c>
      <c r="D6595" s="1">
        <v>45763</v>
      </c>
      <c r="E6595">
        <v>99213</v>
      </c>
      <c r="F6595">
        <v>80053</v>
      </c>
      <c r="G6595" t="s">
        <v>222</v>
      </c>
      <c r="H6595" s="34">
        <v>82238</v>
      </c>
      <c r="I6595" s="7">
        <v>64968</v>
      </c>
      <c r="J6595" s="7">
        <v>37354.120000000003</v>
      </c>
      <c r="K6595" s="7">
        <v>17219</v>
      </c>
      <c r="L6595" s="7">
        <v>10394.879999999999</v>
      </c>
      <c r="M6595" s="5">
        <v>0.16</v>
      </c>
      <c r="N6595" t="s">
        <v>1138</v>
      </c>
      <c r="O6595" t="s">
        <v>27</v>
      </c>
      <c r="P6595" t="s">
        <v>35</v>
      </c>
      <c r="Q6595" t="s">
        <v>19</v>
      </c>
      <c r="R6595" t="s">
        <v>26</v>
      </c>
      <c r="S6595" t="s">
        <v>21</v>
      </c>
      <c r="T6595" t="s">
        <v>13312</v>
      </c>
      <c r="U6595" s="1">
        <v>45827</v>
      </c>
      <c r="V6595">
        <v>64</v>
      </c>
      <c r="W6595" t="str">
        <f t="shared" ref="W6595:W6658" si="150">IF(V6595="","",IF(V6595&lt;30,"0-29",IF(V6595&lt;60,"30-59",IF(V6595&lt;90,"60-89",IF(V6595&lt;120,"90-119",IF(V6595&lt;150,"120-149",IF(V6595&lt;180,"150-179",IF(V6595&lt;210,"180-209",IF(V6595&lt;240,"210-239",IF(V6595&lt;270,"240-269",IF(V6595&lt;300,"270-299",IF(V6595&lt;330,"300-329",IF(V6595&lt;360,"330-359","360+")))))))))))))</f>
        <v>60-89</v>
      </c>
    </row>
    <row r="6596" spans="1:23" x14ac:dyDescent="0.25">
      <c r="A6596" t="s">
        <v>6845</v>
      </c>
      <c r="B6596">
        <v>9941356360</v>
      </c>
      <c r="C6596">
        <v>6907320539</v>
      </c>
      <c r="D6596" s="1">
        <v>45422</v>
      </c>
      <c r="E6596">
        <v>99231</v>
      </c>
      <c r="F6596">
        <v>99213</v>
      </c>
      <c r="G6596" t="s">
        <v>272</v>
      </c>
      <c r="H6596" s="34">
        <v>59099</v>
      </c>
      <c r="I6596" s="7">
        <v>50234</v>
      </c>
      <c r="J6596" s="7">
        <v>26584.32</v>
      </c>
      <c r="K6596" s="7">
        <v>22645</v>
      </c>
      <c r="L6596" s="7">
        <v>1004.68</v>
      </c>
      <c r="M6596" s="5">
        <v>0.02</v>
      </c>
      <c r="N6596" t="s">
        <v>16</v>
      </c>
      <c r="O6596" t="s">
        <v>27</v>
      </c>
      <c r="P6596" t="s">
        <v>35</v>
      </c>
      <c r="Q6596" t="s">
        <v>19</v>
      </c>
      <c r="R6596" t="s">
        <v>21</v>
      </c>
      <c r="S6596" t="s">
        <v>17</v>
      </c>
      <c r="T6596" t="s">
        <v>13312</v>
      </c>
      <c r="U6596" s="1">
        <v>45593</v>
      </c>
      <c r="V6596">
        <v>171</v>
      </c>
      <c r="W6596" t="str">
        <f t="shared" si="150"/>
        <v>150-179</v>
      </c>
    </row>
    <row r="6597" spans="1:23" x14ac:dyDescent="0.25">
      <c r="A6597" t="s">
        <v>6846</v>
      </c>
      <c r="B6597">
        <v>5287669721</v>
      </c>
      <c r="C6597">
        <v>4065977007</v>
      </c>
      <c r="D6597" s="1">
        <v>45559</v>
      </c>
      <c r="E6597">
        <v>99223</v>
      </c>
      <c r="F6597">
        <v>99203</v>
      </c>
      <c r="G6597" t="s">
        <v>69</v>
      </c>
      <c r="H6597" s="34">
        <v>97034</v>
      </c>
      <c r="I6597" s="7">
        <v>77627</v>
      </c>
      <c r="J6597" s="7">
        <v>37130.22</v>
      </c>
      <c r="K6597" s="7">
        <v>29629</v>
      </c>
      <c r="L6597" s="7">
        <v>10867.78</v>
      </c>
      <c r="M6597" s="5">
        <v>0.14000000000000001</v>
      </c>
      <c r="N6597" t="s">
        <v>1135</v>
      </c>
      <c r="O6597" t="s">
        <v>27</v>
      </c>
      <c r="P6597" t="s">
        <v>3150</v>
      </c>
      <c r="Q6597" t="s">
        <v>32</v>
      </c>
      <c r="R6597" t="s">
        <v>38</v>
      </c>
      <c r="S6597" t="s">
        <v>17</v>
      </c>
      <c r="T6597" t="s">
        <v>13312</v>
      </c>
      <c r="U6597" s="1">
        <v>45632</v>
      </c>
      <c r="V6597">
        <v>73</v>
      </c>
      <c r="W6597" t="str">
        <f t="shared" si="150"/>
        <v>60-89</v>
      </c>
    </row>
    <row r="6598" spans="1:23" x14ac:dyDescent="0.25">
      <c r="A6598" t="s">
        <v>6847</v>
      </c>
      <c r="B6598">
        <v>4320758075</v>
      </c>
      <c r="C6598">
        <v>3545927084</v>
      </c>
      <c r="D6598" s="1">
        <v>45740</v>
      </c>
      <c r="E6598">
        <v>99213</v>
      </c>
      <c r="F6598">
        <v>99215</v>
      </c>
      <c r="G6598" t="s">
        <v>272</v>
      </c>
      <c r="H6598" s="34">
        <v>40882</v>
      </c>
      <c r="I6598" s="7">
        <v>33523</v>
      </c>
      <c r="J6598" s="7">
        <v>24640.86</v>
      </c>
      <c r="K6598" s="7">
        <v>2848</v>
      </c>
      <c r="L6598" s="7">
        <v>6034.14</v>
      </c>
      <c r="M6598" s="5">
        <v>0.18</v>
      </c>
      <c r="N6598" t="s">
        <v>3141</v>
      </c>
      <c r="O6598" t="s">
        <v>30</v>
      </c>
      <c r="P6598" t="s">
        <v>40</v>
      </c>
      <c r="Q6598" t="s">
        <v>32</v>
      </c>
      <c r="R6598" t="s">
        <v>27</v>
      </c>
      <c r="S6598" t="s">
        <v>21</v>
      </c>
      <c r="T6598" t="s">
        <v>13311</v>
      </c>
      <c r="U6598" s="1">
        <v>45840</v>
      </c>
      <c r="V6598">
        <v>100</v>
      </c>
      <c r="W6598" t="str">
        <f t="shared" si="150"/>
        <v>90-119</v>
      </c>
    </row>
    <row r="6599" spans="1:23" x14ac:dyDescent="0.25">
      <c r="A6599" t="s">
        <v>6848</v>
      </c>
      <c r="B6599">
        <v>3777942758</v>
      </c>
      <c r="C6599">
        <v>5354259642</v>
      </c>
      <c r="D6599" s="1">
        <v>45956</v>
      </c>
      <c r="E6599">
        <v>99213</v>
      </c>
      <c r="F6599">
        <v>99281</v>
      </c>
      <c r="G6599" t="s">
        <v>291</v>
      </c>
      <c r="H6599" s="34">
        <v>59200</v>
      </c>
      <c r="I6599" s="7">
        <v>46768</v>
      </c>
      <c r="J6599" s="7">
        <v>33693.120000000003</v>
      </c>
      <c r="K6599" s="7">
        <v>5592</v>
      </c>
      <c r="L6599" s="7">
        <v>7482.88</v>
      </c>
      <c r="M6599" s="5">
        <v>0.16</v>
      </c>
      <c r="N6599" t="s">
        <v>1138</v>
      </c>
      <c r="O6599" t="s">
        <v>30</v>
      </c>
      <c r="P6599" t="s">
        <v>40</v>
      </c>
      <c r="Q6599" t="s">
        <v>19</v>
      </c>
      <c r="R6599" t="s">
        <v>20</v>
      </c>
      <c r="S6599" t="s">
        <v>21</v>
      </c>
      <c r="T6599" t="s">
        <v>13311</v>
      </c>
      <c r="U6599" s="1">
        <v>46033</v>
      </c>
      <c r="V6599">
        <v>77</v>
      </c>
      <c r="W6599" t="str">
        <f t="shared" si="150"/>
        <v>60-89</v>
      </c>
    </row>
    <row r="6600" spans="1:23" x14ac:dyDescent="0.25">
      <c r="A6600" t="s">
        <v>6849</v>
      </c>
      <c r="B6600">
        <v>8223475470</v>
      </c>
      <c r="C6600">
        <v>9355847398</v>
      </c>
      <c r="D6600" s="1">
        <v>45466</v>
      </c>
      <c r="E6600">
        <v>99223</v>
      </c>
      <c r="F6600">
        <v>90834</v>
      </c>
      <c r="G6600" t="s">
        <v>3419</v>
      </c>
      <c r="H6600" s="34">
        <v>32495</v>
      </c>
      <c r="I6600" s="7">
        <v>25346</v>
      </c>
      <c r="J6600" s="7">
        <v>16958.8</v>
      </c>
      <c r="K6600" s="7">
        <v>3318</v>
      </c>
      <c r="L6600" s="7">
        <v>5069.2</v>
      </c>
      <c r="M6600" s="5">
        <v>0.2</v>
      </c>
      <c r="N6600" t="s">
        <v>3140</v>
      </c>
      <c r="O6600" t="s">
        <v>27</v>
      </c>
      <c r="P6600" t="s">
        <v>40</v>
      </c>
      <c r="Q6600" t="s">
        <v>19</v>
      </c>
      <c r="R6600" t="s">
        <v>20</v>
      </c>
      <c r="S6600" t="s">
        <v>21</v>
      </c>
      <c r="T6600" t="s">
        <v>13311</v>
      </c>
      <c r="U6600" s="1">
        <v>45631</v>
      </c>
      <c r="V6600">
        <v>165</v>
      </c>
      <c r="W6600" t="str">
        <f t="shared" si="150"/>
        <v>150-179</v>
      </c>
    </row>
    <row r="6601" spans="1:23" x14ac:dyDescent="0.25">
      <c r="A6601" t="s">
        <v>6850</v>
      </c>
      <c r="B6601">
        <v>3394274978</v>
      </c>
      <c r="C6601">
        <v>4979022799</v>
      </c>
      <c r="D6601" s="1">
        <v>45505</v>
      </c>
      <c r="E6601">
        <v>99223</v>
      </c>
      <c r="F6601">
        <v>36415</v>
      </c>
      <c r="G6601" t="s">
        <v>272</v>
      </c>
      <c r="H6601" s="34">
        <v>78344</v>
      </c>
      <c r="I6601" s="7">
        <v>58758</v>
      </c>
      <c r="J6601" s="7">
        <v>49944.3</v>
      </c>
      <c r="K6601" s="7">
        <v>0</v>
      </c>
      <c r="L6601" s="7">
        <v>8813.7000000000007</v>
      </c>
      <c r="M6601" s="5">
        <v>0.15</v>
      </c>
      <c r="N6601" t="s">
        <v>1139</v>
      </c>
      <c r="O6601" t="s">
        <v>17</v>
      </c>
      <c r="P6601" t="s">
        <v>40</v>
      </c>
      <c r="Q6601" t="s">
        <v>19</v>
      </c>
      <c r="R6601" t="s">
        <v>38</v>
      </c>
      <c r="S6601" t="s">
        <v>17</v>
      </c>
      <c r="T6601" t="s">
        <v>13311</v>
      </c>
      <c r="U6601" s="1">
        <v>45638</v>
      </c>
      <c r="V6601">
        <v>133</v>
      </c>
      <c r="W6601" t="str">
        <f t="shared" si="150"/>
        <v>120-149</v>
      </c>
    </row>
    <row r="6602" spans="1:23" x14ac:dyDescent="0.25">
      <c r="A6602" t="s">
        <v>6851</v>
      </c>
      <c r="B6602">
        <v>5718132860</v>
      </c>
      <c r="C6602">
        <v>6883344560</v>
      </c>
      <c r="D6602" s="1">
        <v>45351</v>
      </c>
      <c r="E6602">
        <v>99238</v>
      </c>
      <c r="F6602">
        <v>85025</v>
      </c>
      <c r="G6602" t="s">
        <v>85</v>
      </c>
      <c r="H6602" s="34">
        <v>94593</v>
      </c>
      <c r="I6602" s="7">
        <v>74728</v>
      </c>
      <c r="J6602" s="7">
        <v>35874.519999999997</v>
      </c>
      <c r="K6602" s="7">
        <v>26897</v>
      </c>
      <c r="L6602" s="7">
        <v>11956.48</v>
      </c>
      <c r="M6602" s="5">
        <v>0.16</v>
      </c>
      <c r="N6602" t="s">
        <v>1138</v>
      </c>
      <c r="O6602" t="s">
        <v>27</v>
      </c>
      <c r="P6602" t="s">
        <v>40</v>
      </c>
      <c r="Q6602" t="s">
        <v>32</v>
      </c>
      <c r="R6602" t="s">
        <v>20</v>
      </c>
      <c r="S6602" t="s">
        <v>27</v>
      </c>
      <c r="T6602" t="s">
        <v>13312</v>
      </c>
      <c r="U6602" s="1">
        <v>45482</v>
      </c>
      <c r="V6602">
        <v>131</v>
      </c>
      <c r="W6602" t="str">
        <f t="shared" si="150"/>
        <v>120-149</v>
      </c>
    </row>
    <row r="6603" spans="1:23" x14ac:dyDescent="0.25">
      <c r="A6603" t="s">
        <v>6852</v>
      </c>
      <c r="B6603">
        <v>9455430635</v>
      </c>
      <c r="C6603">
        <v>9791841835</v>
      </c>
      <c r="D6603" s="1">
        <v>45841</v>
      </c>
      <c r="E6603">
        <v>99233</v>
      </c>
      <c r="F6603">
        <v>99204</v>
      </c>
      <c r="G6603" t="s">
        <v>4083</v>
      </c>
      <c r="H6603" s="34">
        <v>35668</v>
      </c>
      <c r="I6603" s="7">
        <v>25681</v>
      </c>
      <c r="J6603" s="7">
        <v>15293.52</v>
      </c>
      <c r="K6603" s="7">
        <v>8333</v>
      </c>
      <c r="L6603" s="7">
        <v>2054.48</v>
      </c>
      <c r="M6603" s="5">
        <v>0.08</v>
      </c>
      <c r="N6603" t="s">
        <v>24</v>
      </c>
      <c r="O6603" t="s">
        <v>27</v>
      </c>
      <c r="P6603" t="s">
        <v>3147</v>
      </c>
      <c r="Q6603" t="s">
        <v>32</v>
      </c>
      <c r="R6603" t="s">
        <v>20</v>
      </c>
      <c r="S6603" t="s">
        <v>27</v>
      </c>
      <c r="T6603" t="s">
        <v>13310</v>
      </c>
      <c r="U6603" s="1">
        <v>45885</v>
      </c>
      <c r="V6603">
        <v>44</v>
      </c>
      <c r="W6603" t="str">
        <f t="shared" si="150"/>
        <v>30-59</v>
      </c>
    </row>
    <row r="6604" spans="1:23" x14ac:dyDescent="0.25">
      <c r="A6604" t="s">
        <v>6853</v>
      </c>
      <c r="B6604">
        <v>4548484789</v>
      </c>
      <c r="C6604">
        <v>8429052836</v>
      </c>
      <c r="D6604" s="1">
        <v>45642</v>
      </c>
      <c r="E6604">
        <v>99215</v>
      </c>
      <c r="F6604">
        <v>36415</v>
      </c>
      <c r="G6604" t="s">
        <v>320</v>
      </c>
      <c r="H6604" s="34">
        <v>45718</v>
      </c>
      <c r="I6604" s="7">
        <v>38860</v>
      </c>
      <c r="J6604" s="7">
        <v>32228.800000000003</v>
      </c>
      <c r="K6604" s="7">
        <v>5854</v>
      </c>
      <c r="L6604" s="7">
        <v>777.2</v>
      </c>
      <c r="M6604" s="5">
        <v>0.02</v>
      </c>
      <c r="N6604" t="s">
        <v>16</v>
      </c>
      <c r="O6604" t="s">
        <v>30</v>
      </c>
      <c r="P6604" t="s">
        <v>25</v>
      </c>
      <c r="Q6604" t="s">
        <v>19</v>
      </c>
      <c r="R6604" t="s">
        <v>43</v>
      </c>
      <c r="S6604" t="s">
        <v>27</v>
      </c>
      <c r="T6604" t="s">
        <v>13310</v>
      </c>
      <c r="U6604" s="1">
        <v>45812</v>
      </c>
      <c r="V6604">
        <v>170</v>
      </c>
      <c r="W6604" t="str">
        <f t="shared" si="150"/>
        <v>150-179</v>
      </c>
    </row>
    <row r="6605" spans="1:23" x14ac:dyDescent="0.25">
      <c r="A6605" t="s">
        <v>6854</v>
      </c>
      <c r="B6605">
        <v>3075572700</v>
      </c>
      <c r="C6605">
        <v>3345760833</v>
      </c>
      <c r="D6605" s="1">
        <v>45921</v>
      </c>
      <c r="E6605">
        <v>99232</v>
      </c>
      <c r="F6605">
        <v>81000</v>
      </c>
      <c r="G6605" t="s">
        <v>3843</v>
      </c>
      <c r="H6605" s="34">
        <v>42400</v>
      </c>
      <c r="I6605" s="7">
        <v>27560</v>
      </c>
      <c r="J6605" s="7">
        <v>22170.799999999999</v>
      </c>
      <c r="K6605" s="7">
        <v>2082</v>
      </c>
      <c r="L6605" s="7">
        <v>3307.2</v>
      </c>
      <c r="M6605" s="5">
        <v>0.12</v>
      </c>
      <c r="N6605" t="s">
        <v>46</v>
      </c>
      <c r="O6605" t="s">
        <v>30</v>
      </c>
      <c r="P6605" t="s">
        <v>40</v>
      </c>
      <c r="Q6605" t="s">
        <v>19</v>
      </c>
      <c r="R6605" t="s">
        <v>20</v>
      </c>
      <c r="S6605" t="s">
        <v>21</v>
      </c>
      <c r="T6605" t="s">
        <v>13311</v>
      </c>
      <c r="U6605" s="1">
        <v>45982</v>
      </c>
      <c r="V6605">
        <v>61</v>
      </c>
      <c r="W6605" t="str">
        <f t="shared" si="150"/>
        <v>60-89</v>
      </c>
    </row>
    <row r="6606" spans="1:23" x14ac:dyDescent="0.25">
      <c r="A6606" t="s">
        <v>6855</v>
      </c>
      <c r="B6606">
        <v>3381677816</v>
      </c>
      <c r="C6606">
        <v>6033863802</v>
      </c>
      <c r="D6606" s="1">
        <v>45749</v>
      </c>
      <c r="E6606">
        <v>99238</v>
      </c>
      <c r="F6606">
        <v>99292</v>
      </c>
      <c r="G6606" t="s">
        <v>3449</v>
      </c>
      <c r="H6606" s="34">
        <v>31268</v>
      </c>
      <c r="I6606" s="7">
        <v>20324</v>
      </c>
      <c r="J6606" s="7">
        <v>17885.12</v>
      </c>
      <c r="K6606" s="7">
        <v>0</v>
      </c>
      <c r="L6606" s="7">
        <v>2438.88</v>
      </c>
      <c r="M6606" s="5">
        <v>0.12</v>
      </c>
      <c r="N6606" t="s">
        <v>46</v>
      </c>
      <c r="O6606" t="s">
        <v>17</v>
      </c>
      <c r="P6606" t="s">
        <v>3146</v>
      </c>
      <c r="Q6606" t="s">
        <v>19</v>
      </c>
      <c r="R6606" t="s">
        <v>20</v>
      </c>
      <c r="S6606" t="s">
        <v>17</v>
      </c>
      <c r="T6606" t="s">
        <v>13310</v>
      </c>
      <c r="U6606" s="1">
        <v>45895</v>
      </c>
      <c r="V6606">
        <v>146</v>
      </c>
      <c r="W6606" t="str">
        <f t="shared" si="150"/>
        <v>120-149</v>
      </c>
    </row>
    <row r="6607" spans="1:23" x14ac:dyDescent="0.25">
      <c r="A6607" t="s">
        <v>6856</v>
      </c>
      <c r="B6607">
        <v>7542419204</v>
      </c>
      <c r="C6607">
        <v>7647258528</v>
      </c>
      <c r="D6607" s="1">
        <v>45508</v>
      </c>
      <c r="E6607">
        <v>99215</v>
      </c>
      <c r="F6607">
        <v>97110</v>
      </c>
      <c r="G6607" t="s">
        <v>3199</v>
      </c>
      <c r="H6607" s="34">
        <v>81421</v>
      </c>
      <c r="I6607" s="7">
        <v>63508</v>
      </c>
      <c r="J6607" s="7">
        <v>44957.4</v>
      </c>
      <c r="K6607" s="7">
        <v>5849</v>
      </c>
      <c r="L6607" s="7">
        <v>12701.6</v>
      </c>
      <c r="M6607" s="5">
        <v>0.2</v>
      </c>
      <c r="N6607" t="s">
        <v>3140</v>
      </c>
      <c r="O6607" t="s">
        <v>27</v>
      </c>
      <c r="P6607" t="s">
        <v>31</v>
      </c>
      <c r="Q6607" t="s">
        <v>32</v>
      </c>
      <c r="R6607" t="s">
        <v>26</v>
      </c>
      <c r="S6607" t="s">
        <v>21</v>
      </c>
      <c r="T6607" t="s">
        <v>13311</v>
      </c>
      <c r="U6607" s="1">
        <v>45569</v>
      </c>
      <c r="V6607">
        <v>61</v>
      </c>
      <c r="W6607" t="str">
        <f t="shared" si="150"/>
        <v>60-89</v>
      </c>
    </row>
    <row r="6608" spans="1:23" x14ac:dyDescent="0.25">
      <c r="A6608" t="s">
        <v>6857</v>
      </c>
      <c r="B6608">
        <v>3883028748</v>
      </c>
      <c r="C6608">
        <v>5354336478</v>
      </c>
      <c r="D6608" s="1">
        <v>45357</v>
      </c>
      <c r="E6608">
        <v>99223</v>
      </c>
      <c r="F6608">
        <v>99213</v>
      </c>
      <c r="G6608" t="s">
        <v>3265</v>
      </c>
      <c r="H6608" s="34">
        <v>52391</v>
      </c>
      <c r="I6608" s="7">
        <v>44532</v>
      </c>
      <c r="J6608" s="7">
        <v>37769.360000000001</v>
      </c>
      <c r="K6608" s="7">
        <v>5872</v>
      </c>
      <c r="L6608" s="7">
        <v>890.64</v>
      </c>
      <c r="M6608" s="5">
        <v>0.02</v>
      </c>
      <c r="N6608" t="s">
        <v>16</v>
      </c>
      <c r="O6608" t="s">
        <v>30</v>
      </c>
      <c r="P6608" t="s">
        <v>3148</v>
      </c>
      <c r="Q6608" t="s">
        <v>32</v>
      </c>
      <c r="R6608" t="s">
        <v>38</v>
      </c>
      <c r="S6608" t="s">
        <v>17</v>
      </c>
      <c r="T6608" t="s">
        <v>13311</v>
      </c>
      <c r="U6608" s="1">
        <v>45391</v>
      </c>
      <c r="V6608">
        <v>34</v>
      </c>
      <c r="W6608" t="str">
        <f t="shared" si="150"/>
        <v>30-59</v>
      </c>
    </row>
    <row r="6609" spans="1:23" x14ac:dyDescent="0.25">
      <c r="A6609" t="s">
        <v>6858</v>
      </c>
      <c r="B6609">
        <v>8179542096</v>
      </c>
      <c r="C6609">
        <v>5664668998</v>
      </c>
      <c r="D6609" s="1">
        <v>45388</v>
      </c>
      <c r="E6609">
        <v>99238</v>
      </c>
      <c r="F6609">
        <v>85025</v>
      </c>
      <c r="G6609" t="s">
        <v>3220</v>
      </c>
      <c r="H6609" s="34">
        <v>52175</v>
      </c>
      <c r="I6609" s="7">
        <v>33914</v>
      </c>
      <c r="J6609" s="7">
        <v>23913.32</v>
      </c>
      <c r="K6609" s="7">
        <v>5931</v>
      </c>
      <c r="L6609" s="7">
        <v>4069.68</v>
      </c>
      <c r="M6609" s="5">
        <v>0.12</v>
      </c>
      <c r="N6609" t="s">
        <v>46</v>
      </c>
      <c r="O6609" t="s">
        <v>27</v>
      </c>
      <c r="P6609" t="s">
        <v>35</v>
      </c>
      <c r="Q6609" t="s">
        <v>32</v>
      </c>
      <c r="R6609" t="s">
        <v>43</v>
      </c>
      <c r="S6609" t="s">
        <v>27</v>
      </c>
      <c r="T6609" t="s">
        <v>13311</v>
      </c>
      <c r="U6609" s="1">
        <v>45456</v>
      </c>
      <c r="V6609">
        <v>68</v>
      </c>
      <c r="W6609" t="str">
        <f t="shared" si="150"/>
        <v>60-89</v>
      </c>
    </row>
    <row r="6610" spans="1:23" x14ac:dyDescent="0.25">
      <c r="A6610" t="s">
        <v>6859</v>
      </c>
      <c r="B6610">
        <v>6592075569</v>
      </c>
      <c r="C6610">
        <v>4122602247</v>
      </c>
      <c r="D6610" s="1">
        <v>45728</v>
      </c>
      <c r="E6610">
        <v>99223</v>
      </c>
      <c r="F6610">
        <v>99291</v>
      </c>
      <c r="G6610" t="s">
        <v>3373</v>
      </c>
      <c r="H6610" s="34">
        <v>57554</v>
      </c>
      <c r="I6610" s="7">
        <v>41439</v>
      </c>
      <c r="J6610" s="7">
        <v>21139.88</v>
      </c>
      <c r="K6610" s="7">
        <v>16984</v>
      </c>
      <c r="L6610" s="7">
        <v>3315.12</v>
      </c>
      <c r="M6610" s="5">
        <v>0.08</v>
      </c>
      <c r="N6610" t="s">
        <v>24</v>
      </c>
      <c r="O6610" t="s">
        <v>27</v>
      </c>
      <c r="P6610" t="s">
        <v>3146</v>
      </c>
      <c r="Q6610" t="s">
        <v>19</v>
      </c>
      <c r="R6610" t="s">
        <v>20</v>
      </c>
      <c r="S6610" t="s">
        <v>27</v>
      </c>
      <c r="T6610" t="s">
        <v>13310</v>
      </c>
      <c r="U6610" s="1">
        <v>45816</v>
      </c>
      <c r="V6610">
        <v>88</v>
      </c>
      <c r="W6610" t="str">
        <f t="shared" si="150"/>
        <v>60-89</v>
      </c>
    </row>
    <row r="6611" spans="1:23" x14ac:dyDescent="0.25">
      <c r="A6611" t="s">
        <v>6860</v>
      </c>
      <c r="B6611">
        <v>2832534221</v>
      </c>
      <c r="C6611">
        <v>8842599034</v>
      </c>
      <c r="D6611" s="1">
        <v>45484</v>
      </c>
      <c r="E6611">
        <v>99222</v>
      </c>
      <c r="F6611">
        <v>36415</v>
      </c>
      <c r="G6611" t="s">
        <v>3505</v>
      </c>
      <c r="H6611" s="34">
        <v>73070</v>
      </c>
      <c r="I6611" s="7">
        <v>57725</v>
      </c>
      <c r="J6611" s="7">
        <v>40451</v>
      </c>
      <c r="K6611" s="7">
        <v>8038</v>
      </c>
      <c r="L6611" s="7">
        <v>9236</v>
      </c>
      <c r="M6611" s="5">
        <v>0.16</v>
      </c>
      <c r="N6611" t="s">
        <v>1138</v>
      </c>
      <c r="O6611" t="s">
        <v>30</v>
      </c>
      <c r="P6611" t="s">
        <v>40</v>
      </c>
      <c r="Q6611" t="s">
        <v>19</v>
      </c>
      <c r="R6611" t="s">
        <v>26</v>
      </c>
      <c r="S6611" t="s">
        <v>17</v>
      </c>
      <c r="T6611" t="s">
        <v>13312</v>
      </c>
      <c r="U6611" s="1">
        <v>45634</v>
      </c>
      <c r="V6611">
        <v>150</v>
      </c>
      <c r="W6611" t="str">
        <f t="shared" si="150"/>
        <v>150-179</v>
      </c>
    </row>
    <row r="6612" spans="1:23" x14ac:dyDescent="0.25">
      <c r="A6612" t="s">
        <v>6861</v>
      </c>
      <c r="B6612">
        <v>9050535994</v>
      </c>
      <c r="C6612">
        <v>7506786199</v>
      </c>
      <c r="D6612" s="1">
        <v>45758</v>
      </c>
      <c r="E6612">
        <v>99232</v>
      </c>
      <c r="F6612">
        <v>99215</v>
      </c>
      <c r="G6612" t="s">
        <v>593</v>
      </c>
      <c r="H6612" s="34">
        <v>54510</v>
      </c>
      <c r="I6612" s="7">
        <v>46334</v>
      </c>
      <c r="J6612" s="7">
        <v>45407.32</v>
      </c>
      <c r="K6612" s="7">
        <v>0</v>
      </c>
      <c r="L6612" s="7">
        <v>926.68</v>
      </c>
      <c r="M6612" s="5">
        <v>0.02</v>
      </c>
      <c r="N6612" t="s">
        <v>16</v>
      </c>
      <c r="O6612" t="s">
        <v>17</v>
      </c>
      <c r="P6612" t="s">
        <v>40</v>
      </c>
      <c r="Q6612" t="s">
        <v>32</v>
      </c>
      <c r="R6612" t="s">
        <v>27</v>
      </c>
      <c r="S6612" t="s">
        <v>17</v>
      </c>
      <c r="T6612" t="s">
        <v>13310</v>
      </c>
      <c r="U6612" s="1">
        <v>45817</v>
      </c>
      <c r="V6612">
        <v>59</v>
      </c>
      <c r="W6612" t="str">
        <f t="shared" si="150"/>
        <v>30-59</v>
      </c>
    </row>
    <row r="6613" spans="1:23" x14ac:dyDescent="0.25">
      <c r="A6613" t="s">
        <v>6862</v>
      </c>
      <c r="B6613">
        <v>1518497598</v>
      </c>
      <c r="C6613">
        <v>3436805387</v>
      </c>
      <c r="D6613" s="1">
        <v>45750</v>
      </c>
      <c r="E6613">
        <v>99232</v>
      </c>
      <c r="F6613">
        <v>99291</v>
      </c>
      <c r="G6613" t="s">
        <v>296</v>
      </c>
      <c r="H6613" s="34">
        <v>35875</v>
      </c>
      <c r="I6613" s="7">
        <v>26906</v>
      </c>
      <c r="J6613" s="7">
        <v>19479.099999999999</v>
      </c>
      <c r="K6613" s="7">
        <v>3391</v>
      </c>
      <c r="L6613" s="7">
        <v>4035.9</v>
      </c>
      <c r="M6613" s="5">
        <v>0.15</v>
      </c>
      <c r="N6613" t="s">
        <v>1139</v>
      </c>
      <c r="O6613" t="s">
        <v>30</v>
      </c>
      <c r="P6613" t="s">
        <v>3150</v>
      </c>
      <c r="Q6613" t="s">
        <v>32</v>
      </c>
      <c r="R6613" t="s">
        <v>27</v>
      </c>
      <c r="S6613" t="s">
        <v>17</v>
      </c>
      <c r="T6613" t="s">
        <v>13312</v>
      </c>
      <c r="U6613" s="1">
        <v>45876</v>
      </c>
      <c r="V6613">
        <v>126</v>
      </c>
      <c r="W6613" t="str">
        <f t="shared" si="150"/>
        <v>120-149</v>
      </c>
    </row>
    <row r="6614" spans="1:23" x14ac:dyDescent="0.25">
      <c r="A6614" t="s">
        <v>6863</v>
      </c>
      <c r="B6614">
        <v>8830454727</v>
      </c>
      <c r="C6614">
        <v>2907585629</v>
      </c>
      <c r="D6614" s="1">
        <v>45509</v>
      </c>
      <c r="E6614">
        <v>99232</v>
      </c>
      <c r="F6614">
        <v>36415</v>
      </c>
      <c r="G6614" t="s">
        <v>286</v>
      </c>
      <c r="H6614" s="34">
        <v>58453</v>
      </c>
      <c r="I6614" s="7">
        <v>46762</v>
      </c>
      <c r="J6614" s="7">
        <v>21768.32</v>
      </c>
      <c r="K6614" s="7">
        <v>18447</v>
      </c>
      <c r="L6614" s="7">
        <v>6546.68</v>
      </c>
      <c r="M6614" s="5">
        <v>0.14000000000000001</v>
      </c>
      <c r="N6614" t="s">
        <v>1135</v>
      </c>
      <c r="O6614" t="s">
        <v>27</v>
      </c>
      <c r="P6614" t="s">
        <v>31</v>
      </c>
      <c r="Q6614" t="s">
        <v>19</v>
      </c>
      <c r="R6614" t="s">
        <v>21</v>
      </c>
      <c r="S6614" t="s">
        <v>27</v>
      </c>
      <c r="T6614" t="s">
        <v>13312</v>
      </c>
      <c r="U6614" s="1">
        <v>45602</v>
      </c>
      <c r="V6614">
        <v>93</v>
      </c>
      <c r="W6614" t="str">
        <f t="shared" si="150"/>
        <v>90-119</v>
      </c>
    </row>
    <row r="6615" spans="1:23" x14ac:dyDescent="0.25">
      <c r="A6615" t="s">
        <v>6864</v>
      </c>
      <c r="B6615">
        <v>2064855759</v>
      </c>
      <c r="C6615">
        <v>8402780337</v>
      </c>
      <c r="D6615" s="1">
        <v>45768</v>
      </c>
      <c r="E6615">
        <v>99222</v>
      </c>
      <c r="F6615">
        <v>99204</v>
      </c>
      <c r="G6615" t="s">
        <v>3244</v>
      </c>
      <c r="H6615" s="34">
        <v>48019</v>
      </c>
      <c r="I6615" s="7">
        <v>37455</v>
      </c>
      <c r="J6615" s="7">
        <v>29964</v>
      </c>
      <c r="K6615" s="7">
        <v>0</v>
      </c>
      <c r="L6615" s="7">
        <v>7491</v>
      </c>
      <c r="M6615" s="5">
        <v>0.2</v>
      </c>
      <c r="N6615" t="s">
        <v>3140</v>
      </c>
      <c r="O6615" t="s">
        <v>17</v>
      </c>
      <c r="P6615" t="s">
        <v>55</v>
      </c>
      <c r="Q6615" t="s">
        <v>19</v>
      </c>
      <c r="R6615" t="s">
        <v>21</v>
      </c>
      <c r="S6615" t="s">
        <v>27</v>
      </c>
      <c r="T6615" t="s">
        <v>13312</v>
      </c>
      <c r="U6615" s="1">
        <v>45941</v>
      </c>
      <c r="V6615">
        <v>173</v>
      </c>
      <c r="W6615" t="str">
        <f t="shared" si="150"/>
        <v>150-179</v>
      </c>
    </row>
    <row r="6616" spans="1:23" x14ac:dyDescent="0.25">
      <c r="A6616" t="s">
        <v>6865</v>
      </c>
      <c r="B6616">
        <v>8538621201</v>
      </c>
      <c r="C6616">
        <v>2013376973</v>
      </c>
      <c r="D6616" s="1">
        <v>45780</v>
      </c>
      <c r="E6616">
        <v>99221</v>
      </c>
      <c r="F6616">
        <v>99205</v>
      </c>
      <c r="G6616" t="s">
        <v>3208</v>
      </c>
      <c r="H6616" s="34">
        <v>21512</v>
      </c>
      <c r="I6616" s="7">
        <v>13983</v>
      </c>
      <c r="J6616" s="7">
        <v>12305.04</v>
      </c>
      <c r="K6616" s="7">
        <v>0</v>
      </c>
      <c r="L6616" s="7">
        <v>1677.96</v>
      </c>
      <c r="M6616" s="5">
        <v>0.12</v>
      </c>
      <c r="N6616" t="s">
        <v>46</v>
      </c>
      <c r="O6616" t="s">
        <v>17</v>
      </c>
      <c r="P6616" t="s">
        <v>18</v>
      </c>
      <c r="Q6616" t="s">
        <v>19</v>
      </c>
      <c r="R6616" t="s">
        <v>26</v>
      </c>
      <c r="S6616" t="s">
        <v>27</v>
      </c>
      <c r="T6616" t="s">
        <v>13310</v>
      </c>
      <c r="U6616" s="1">
        <v>45922</v>
      </c>
      <c r="V6616">
        <v>142</v>
      </c>
      <c r="W6616" t="str">
        <f t="shared" si="150"/>
        <v>120-149</v>
      </c>
    </row>
    <row r="6617" spans="1:23" x14ac:dyDescent="0.25">
      <c r="A6617" t="s">
        <v>6866</v>
      </c>
      <c r="B6617">
        <v>8629371231</v>
      </c>
      <c r="C6617">
        <v>2454741178</v>
      </c>
      <c r="D6617" s="1">
        <v>45406</v>
      </c>
      <c r="E6617">
        <v>99223</v>
      </c>
      <c r="F6617">
        <v>99204</v>
      </c>
      <c r="G6617" t="s">
        <v>3365</v>
      </c>
      <c r="H6617" s="34">
        <v>87732</v>
      </c>
      <c r="I6617" s="7">
        <v>70186</v>
      </c>
      <c r="J6617" s="7">
        <v>44196.959999999999</v>
      </c>
      <c r="K6617" s="7">
        <v>16163</v>
      </c>
      <c r="L6617" s="7">
        <v>9826.0400000000009</v>
      </c>
      <c r="M6617" s="5">
        <v>0.14000000000000001</v>
      </c>
      <c r="N6617" t="s">
        <v>1135</v>
      </c>
      <c r="O6617" t="s">
        <v>27</v>
      </c>
      <c r="P6617" t="s">
        <v>3150</v>
      </c>
      <c r="Q6617" t="s">
        <v>19</v>
      </c>
      <c r="R6617" t="s">
        <v>26</v>
      </c>
      <c r="S6617" t="s">
        <v>27</v>
      </c>
      <c r="T6617" t="s">
        <v>13312</v>
      </c>
      <c r="U6617" s="1">
        <v>45563</v>
      </c>
      <c r="V6617">
        <v>157</v>
      </c>
      <c r="W6617" t="str">
        <f t="shared" si="150"/>
        <v>150-179</v>
      </c>
    </row>
    <row r="6618" spans="1:23" x14ac:dyDescent="0.25">
      <c r="A6618" t="s">
        <v>6867</v>
      </c>
      <c r="B6618">
        <v>4461445418</v>
      </c>
      <c r="C6618">
        <v>1980361167</v>
      </c>
      <c r="D6618" s="1">
        <v>45539</v>
      </c>
      <c r="E6618">
        <v>99223</v>
      </c>
      <c r="F6618">
        <v>99281</v>
      </c>
      <c r="G6618" t="s">
        <v>237</v>
      </c>
      <c r="H6618" s="34">
        <v>38576</v>
      </c>
      <c r="I6618" s="7">
        <v>28932</v>
      </c>
      <c r="J6618" s="7">
        <v>21656.2</v>
      </c>
      <c r="K6618" s="7">
        <v>2936</v>
      </c>
      <c r="L6618" s="7">
        <v>4339.8</v>
      </c>
      <c r="M6618" s="5">
        <v>0.15</v>
      </c>
      <c r="N6618" t="s">
        <v>1139</v>
      </c>
      <c r="O6618" t="s">
        <v>30</v>
      </c>
      <c r="P6618" t="s">
        <v>97</v>
      </c>
      <c r="Q6618" t="s">
        <v>32</v>
      </c>
      <c r="R6618" t="s">
        <v>21</v>
      </c>
      <c r="S6618" t="s">
        <v>17</v>
      </c>
      <c r="T6618" t="s">
        <v>13311</v>
      </c>
      <c r="U6618" s="1">
        <v>45642</v>
      </c>
      <c r="V6618">
        <v>103</v>
      </c>
      <c r="W6618" t="str">
        <f t="shared" si="150"/>
        <v>90-119</v>
      </c>
    </row>
    <row r="6619" spans="1:23" x14ac:dyDescent="0.25">
      <c r="A6619" t="s">
        <v>6868</v>
      </c>
      <c r="B6619">
        <v>6239132559</v>
      </c>
      <c r="C6619">
        <v>8150735724</v>
      </c>
      <c r="D6619" s="1">
        <v>45803</v>
      </c>
      <c r="E6619">
        <v>99231</v>
      </c>
      <c r="F6619">
        <v>99291</v>
      </c>
      <c r="G6619" t="s">
        <v>3405</v>
      </c>
      <c r="H6619" s="34">
        <v>48860</v>
      </c>
      <c r="I6619" s="7">
        <v>38599</v>
      </c>
      <c r="J6619" s="7">
        <v>27988.16</v>
      </c>
      <c r="K6619" s="7">
        <v>4435</v>
      </c>
      <c r="L6619" s="7">
        <v>6175.84</v>
      </c>
      <c r="M6619" s="5">
        <v>0.16</v>
      </c>
      <c r="N6619" t="s">
        <v>1138</v>
      </c>
      <c r="O6619" t="s">
        <v>30</v>
      </c>
      <c r="P6619" t="s">
        <v>3150</v>
      </c>
      <c r="Q6619" t="s">
        <v>19</v>
      </c>
      <c r="R6619" t="s">
        <v>27</v>
      </c>
      <c r="S6619" t="s">
        <v>17</v>
      </c>
      <c r="T6619" t="s">
        <v>13311</v>
      </c>
      <c r="U6619" s="1">
        <v>45845</v>
      </c>
      <c r="V6619">
        <v>42</v>
      </c>
      <c r="W6619" t="str">
        <f t="shared" si="150"/>
        <v>30-59</v>
      </c>
    </row>
    <row r="6620" spans="1:23" x14ac:dyDescent="0.25">
      <c r="A6620" t="s">
        <v>6869</v>
      </c>
      <c r="B6620">
        <v>3406897179</v>
      </c>
      <c r="C6620">
        <v>2251339238</v>
      </c>
      <c r="D6620" s="1">
        <v>45434</v>
      </c>
      <c r="E6620">
        <v>99233</v>
      </c>
      <c r="F6620">
        <v>71046</v>
      </c>
      <c r="G6620" t="s">
        <v>87</v>
      </c>
      <c r="H6620" s="34">
        <v>54188</v>
      </c>
      <c r="I6620" s="7">
        <v>43350</v>
      </c>
      <c r="J6620" s="7">
        <v>34528</v>
      </c>
      <c r="K6620" s="7">
        <v>2753</v>
      </c>
      <c r="L6620" s="7">
        <v>6069</v>
      </c>
      <c r="M6620" s="5">
        <v>0.14000000000000001</v>
      </c>
      <c r="N6620" t="s">
        <v>1135</v>
      </c>
      <c r="O6620" t="s">
        <v>30</v>
      </c>
      <c r="P6620" t="s">
        <v>31</v>
      </c>
      <c r="Q6620" t="s">
        <v>32</v>
      </c>
      <c r="R6620" t="s">
        <v>38</v>
      </c>
      <c r="S6620" t="s">
        <v>27</v>
      </c>
      <c r="T6620" t="s">
        <v>13312</v>
      </c>
      <c r="U6620" s="1">
        <v>45509</v>
      </c>
      <c r="V6620">
        <v>75</v>
      </c>
      <c r="W6620" t="str">
        <f t="shared" si="150"/>
        <v>60-89</v>
      </c>
    </row>
    <row r="6621" spans="1:23" x14ac:dyDescent="0.25">
      <c r="A6621" t="s">
        <v>6870</v>
      </c>
      <c r="B6621">
        <v>8900787507</v>
      </c>
      <c r="C6621">
        <v>813934068</v>
      </c>
      <c r="D6621" s="1">
        <v>45595</v>
      </c>
      <c r="E6621">
        <v>99213</v>
      </c>
      <c r="F6621">
        <v>90834</v>
      </c>
      <c r="G6621" t="s">
        <v>495</v>
      </c>
      <c r="H6621" s="34">
        <v>31559</v>
      </c>
      <c r="I6621" s="7">
        <v>23669</v>
      </c>
      <c r="J6621" s="7">
        <v>17381.650000000001</v>
      </c>
      <c r="K6621" s="7">
        <v>2737</v>
      </c>
      <c r="L6621" s="7">
        <v>3550.35</v>
      </c>
      <c r="M6621" s="5">
        <v>0.15</v>
      </c>
      <c r="N6621" t="s">
        <v>1139</v>
      </c>
      <c r="O6621" t="s">
        <v>30</v>
      </c>
      <c r="P6621" t="s">
        <v>3148</v>
      </c>
      <c r="Q6621" t="s">
        <v>32</v>
      </c>
      <c r="R6621" t="s">
        <v>21</v>
      </c>
      <c r="S6621" t="s">
        <v>21</v>
      </c>
      <c r="T6621" t="s">
        <v>13312</v>
      </c>
      <c r="U6621" s="1">
        <v>45730</v>
      </c>
      <c r="V6621">
        <v>135</v>
      </c>
      <c r="W6621" t="str">
        <f t="shared" si="150"/>
        <v>120-149</v>
      </c>
    </row>
    <row r="6622" spans="1:23" x14ac:dyDescent="0.25">
      <c r="A6622" t="s">
        <v>6871</v>
      </c>
      <c r="B6622">
        <v>6586678261</v>
      </c>
      <c r="C6622">
        <v>6510046887</v>
      </c>
      <c r="D6622" s="1">
        <v>45914</v>
      </c>
      <c r="E6622">
        <v>99231</v>
      </c>
      <c r="F6622">
        <v>99285</v>
      </c>
      <c r="G6622" t="s">
        <v>288</v>
      </c>
      <c r="H6622" s="34">
        <v>85460</v>
      </c>
      <c r="I6622" s="7">
        <v>72641</v>
      </c>
      <c r="J6622" s="7">
        <v>71188.179999999993</v>
      </c>
      <c r="K6622" s="7">
        <v>0</v>
      </c>
      <c r="L6622" s="7">
        <v>1452.82</v>
      </c>
      <c r="M6622" s="5">
        <v>0.02</v>
      </c>
      <c r="N6622" t="s">
        <v>16</v>
      </c>
      <c r="O6622" t="s">
        <v>17</v>
      </c>
      <c r="P6622" t="s">
        <v>3150</v>
      </c>
      <c r="Q6622" t="s">
        <v>32</v>
      </c>
      <c r="R6622" t="s">
        <v>38</v>
      </c>
      <c r="S6622" t="s">
        <v>27</v>
      </c>
      <c r="T6622" t="s">
        <v>13311</v>
      </c>
      <c r="U6622" s="1">
        <v>45955</v>
      </c>
      <c r="V6622">
        <v>41</v>
      </c>
      <c r="W6622" t="str">
        <f t="shared" si="150"/>
        <v>30-59</v>
      </c>
    </row>
    <row r="6623" spans="1:23" x14ac:dyDescent="0.25">
      <c r="A6623" t="s">
        <v>6872</v>
      </c>
      <c r="B6623">
        <v>981736009</v>
      </c>
      <c r="C6623">
        <v>9523810543</v>
      </c>
      <c r="D6623" s="1">
        <v>45796</v>
      </c>
      <c r="E6623">
        <v>99233</v>
      </c>
      <c r="F6623">
        <v>99205</v>
      </c>
      <c r="G6623" t="s">
        <v>3223</v>
      </c>
      <c r="H6623" s="34">
        <v>46808</v>
      </c>
      <c r="I6623" s="7">
        <v>33702</v>
      </c>
      <c r="J6623" s="7">
        <v>27039.84</v>
      </c>
      <c r="K6623" s="7">
        <v>3966</v>
      </c>
      <c r="L6623" s="7">
        <v>2696.16</v>
      </c>
      <c r="M6623" s="5">
        <v>0.08</v>
      </c>
      <c r="N6623" t="s">
        <v>24</v>
      </c>
      <c r="O6623" t="s">
        <v>30</v>
      </c>
      <c r="P6623" t="s">
        <v>31</v>
      </c>
      <c r="Q6623" t="s">
        <v>19</v>
      </c>
      <c r="R6623" t="s">
        <v>26</v>
      </c>
      <c r="S6623" t="s">
        <v>21</v>
      </c>
      <c r="T6623" t="s">
        <v>13310</v>
      </c>
      <c r="U6623" s="1">
        <v>45969</v>
      </c>
      <c r="V6623">
        <v>173</v>
      </c>
      <c r="W6623" t="str">
        <f t="shared" si="150"/>
        <v>150-179</v>
      </c>
    </row>
    <row r="6624" spans="1:23" x14ac:dyDescent="0.25">
      <c r="A6624" t="s">
        <v>6873</v>
      </c>
      <c r="B6624">
        <v>9321340184</v>
      </c>
      <c r="C6624">
        <v>9492711514</v>
      </c>
      <c r="D6624" s="1">
        <v>45675</v>
      </c>
      <c r="E6624">
        <v>99232</v>
      </c>
      <c r="F6624">
        <v>99285</v>
      </c>
      <c r="G6624" t="s">
        <v>3253</v>
      </c>
      <c r="H6624" s="34">
        <v>71489</v>
      </c>
      <c r="I6624" s="7">
        <v>58621</v>
      </c>
      <c r="J6624" s="7">
        <v>30266.22</v>
      </c>
      <c r="K6624" s="7">
        <v>17803</v>
      </c>
      <c r="L6624" s="7">
        <v>10551.78</v>
      </c>
      <c r="M6624" s="5">
        <v>0.18</v>
      </c>
      <c r="N6624" t="s">
        <v>3141</v>
      </c>
      <c r="O6624" t="s">
        <v>27</v>
      </c>
      <c r="P6624" t="s">
        <v>31</v>
      </c>
      <c r="Q6624" t="s">
        <v>32</v>
      </c>
      <c r="R6624" t="s">
        <v>27</v>
      </c>
      <c r="S6624" t="s">
        <v>27</v>
      </c>
      <c r="T6624" t="s">
        <v>13310</v>
      </c>
      <c r="U6624" s="1">
        <v>45738</v>
      </c>
      <c r="V6624">
        <v>63</v>
      </c>
      <c r="W6624" t="str">
        <f t="shared" si="150"/>
        <v>60-89</v>
      </c>
    </row>
    <row r="6625" spans="1:23" x14ac:dyDescent="0.25">
      <c r="A6625" t="s">
        <v>6874</v>
      </c>
      <c r="B6625">
        <v>6855618205</v>
      </c>
      <c r="C6625">
        <v>4140005708</v>
      </c>
      <c r="D6625" s="1">
        <v>45872</v>
      </c>
      <c r="E6625">
        <v>99213</v>
      </c>
      <c r="F6625">
        <v>99202</v>
      </c>
      <c r="G6625" t="s">
        <v>140</v>
      </c>
      <c r="H6625" s="34">
        <v>93944</v>
      </c>
      <c r="I6625" s="7">
        <v>61064</v>
      </c>
      <c r="J6625" s="7">
        <v>43833.32</v>
      </c>
      <c r="K6625" s="7">
        <v>9903</v>
      </c>
      <c r="L6625" s="7">
        <v>7327.68</v>
      </c>
      <c r="M6625" s="5">
        <v>0.12</v>
      </c>
      <c r="N6625" t="s">
        <v>46</v>
      </c>
      <c r="O6625" t="s">
        <v>27</v>
      </c>
      <c r="P6625" t="s">
        <v>3146</v>
      </c>
      <c r="Q6625" t="s">
        <v>32</v>
      </c>
      <c r="R6625" t="s">
        <v>21</v>
      </c>
      <c r="S6625" t="s">
        <v>27</v>
      </c>
      <c r="T6625" t="s">
        <v>13310</v>
      </c>
      <c r="U6625" s="1">
        <v>45927</v>
      </c>
      <c r="V6625">
        <v>55</v>
      </c>
      <c r="W6625" t="str">
        <f t="shared" si="150"/>
        <v>30-59</v>
      </c>
    </row>
    <row r="6626" spans="1:23" x14ac:dyDescent="0.25">
      <c r="A6626" t="s">
        <v>6875</v>
      </c>
      <c r="B6626">
        <v>3608799183</v>
      </c>
      <c r="C6626">
        <v>7578976307</v>
      </c>
      <c r="D6626" s="1">
        <v>45655</v>
      </c>
      <c r="E6626">
        <v>99222</v>
      </c>
      <c r="F6626">
        <v>71046</v>
      </c>
      <c r="G6626" t="s">
        <v>118</v>
      </c>
      <c r="H6626" s="34">
        <v>83345</v>
      </c>
      <c r="I6626" s="7">
        <v>68343</v>
      </c>
      <c r="J6626" s="7">
        <v>56041.26</v>
      </c>
      <c r="K6626" s="7">
        <v>0</v>
      </c>
      <c r="L6626" s="7">
        <v>12301.74</v>
      </c>
      <c r="M6626" s="5">
        <v>0.18</v>
      </c>
      <c r="N6626" t="s">
        <v>3141</v>
      </c>
      <c r="O6626" t="s">
        <v>17</v>
      </c>
      <c r="P6626" t="s">
        <v>55</v>
      </c>
      <c r="Q6626" t="s">
        <v>32</v>
      </c>
      <c r="R6626" t="s">
        <v>21</v>
      </c>
      <c r="S6626" t="s">
        <v>21</v>
      </c>
      <c r="T6626" t="s">
        <v>13311</v>
      </c>
      <c r="U6626" s="1">
        <v>45734</v>
      </c>
      <c r="V6626">
        <v>79</v>
      </c>
      <c r="W6626" t="str">
        <f t="shared" si="150"/>
        <v>60-89</v>
      </c>
    </row>
    <row r="6627" spans="1:23" x14ac:dyDescent="0.25">
      <c r="A6627" t="s">
        <v>6876</v>
      </c>
      <c r="B6627">
        <v>2725327524</v>
      </c>
      <c r="C6627">
        <v>3445055256</v>
      </c>
      <c r="D6627" s="1">
        <v>45566</v>
      </c>
      <c r="E6627">
        <v>99215</v>
      </c>
      <c r="F6627">
        <v>99283</v>
      </c>
      <c r="G6627" t="s">
        <v>3161</v>
      </c>
      <c r="H6627" s="34">
        <v>85575</v>
      </c>
      <c r="I6627" s="7">
        <v>61614</v>
      </c>
      <c r="J6627" s="7">
        <v>56684.88</v>
      </c>
      <c r="K6627" s="7">
        <v>0</v>
      </c>
      <c r="L6627" s="7">
        <v>4929.12</v>
      </c>
      <c r="M6627" s="5">
        <v>0.08</v>
      </c>
      <c r="N6627" t="s">
        <v>24</v>
      </c>
      <c r="O6627" t="s">
        <v>17</v>
      </c>
      <c r="P6627" t="s">
        <v>3148</v>
      </c>
      <c r="Q6627" t="s">
        <v>19</v>
      </c>
      <c r="R6627" t="s">
        <v>26</v>
      </c>
      <c r="S6627" t="s">
        <v>21</v>
      </c>
      <c r="T6627" t="s">
        <v>13310</v>
      </c>
      <c r="U6627" s="1">
        <v>45714</v>
      </c>
      <c r="V6627">
        <v>148</v>
      </c>
      <c r="W6627" t="str">
        <f t="shared" si="150"/>
        <v>120-149</v>
      </c>
    </row>
    <row r="6628" spans="1:23" x14ac:dyDescent="0.25">
      <c r="A6628" t="s">
        <v>6877</v>
      </c>
      <c r="B6628">
        <v>5093083401</v>
      </c>
      <c r="C6628">
        <v>285906033</v>
      </c>
      <c r="D6628" s="1">
        <v>45482</v>
      </c>
      <c r="E6628">
        <v>99232</v>
      </c>
      <c r="F6628">
        <v>99282</v>
      </c>
      <c r="G6628" t="s">
        <v>351</v>
      </c>
      <c r="H6628" s="34">
        <v>52081</v>
      </c>
      <c r="I6628" s="7">
        <v>37498</v>
      </c>
      <c r="J6628" s="7">
        <v>34498.160000000003</v>
      </c>
      <c r="K6628" s="7">
        <v>0</v>
      </c>
      <c r="L6628" s="7">
        <v>2999.84</v>
      </c>
      <c r="M6628" s="5">
        <v>0.08</v>
      </c>
      <c r="N6628" t="s">
        <v>24</v>
      </c>
      <c r="O6628" t="s">
        <v>17</v>
      </c>
      <c r="P6628" t="s">
        <v>35</v>
      </c>
      <c r="Q6628" t="s">
        <v>32</v>
      </c>
      <c r="R6628" t="s">
        <v>43</v>
      </c>
      <c r="S6628" t="s">
        <v>21</v>
      </c>
      <c r="T6628" t="s">
        <v>13312</v>
      </c>
      <c r="U6628" s="1">
        <v>45627</v>
      </c>
      <c r="V6628">
        <v>145</v>
      </c>
      <c r="W6628" t="str">
        <f t="shared" si="150"/>
        <v>120-149</v>
      </c>
    </row>
    <row r="6629" spans="1:23" x14ac:dyDescent="0.25">
      <c r="A6629" t="s">
        <v>6878</v>
      </c>
      <c r="B6629">
        <v>6893679659</v>
      </c>
      <c r="C6629">
        <v>8210759432</v>
      </c>
      <c r="D6629" s="1">
        <v>45827</v>
      </c>
      <c r="E6629">
        <v>99213</v>
      </c>
      <c r="F6629">
        <v>99282</v>
      </c>
      <c r="G6629" t="s">
        <v>3702</v>
      </c>
      <c r="H6629" s="34">
        <v>71469</v>
      </c>
      <c r="I6629" s="7">
        <v>57175</v>
      </c>
      <c r="J6629" s="7">
        <v>41616.5</v>
      </c>
      <c r="K6629" s="7">
        <v>7554</v>
      </c>
      <c r="L6629" s="7">
        <v>8004.5</v>
      </c>
      <c r="M6629" s="5">
        <v>0.14000000000000001</v>
      </c>
      <c r="N6629" t="s">
        <v>1135</v>
      </c>
      <c r="O6629" t="s">
        <v>30</v>
      </c>
      <c r="P6629" t="s">
        <v>40</v>
      </c>
      <c r="Q6629" t="s">
        <v>19</v>
      </c>
      <c r="R6629" t="s">
        <v>26</v>
      </c>
      <c r="S6629" t="s">
        <v>21</v>
      </c>
      <c r="T6629" t="s">
        <v>13310</v>
      </c>
      <c r="U6629" s="1">
        <v>45894</v>
      </c>
      <c r="V6629">
        <v>67</v>
      </c>
      <c r="W6629" t="str">
        <f t="shared" si="150"/>
        <v>60-89</v>
      </c>
    </row>
    <row r="6630" spans="1:23" x14ac:dyDescent="0.25">
      <c r="A6630" t="s">
        <v>6879</v>
      </c>
      <c r="B6630">
        <v>1779792003</v>
      </c>
      <c r="C6630">
        <v>1427643928</v>
      </c>
      <c r="D6630" s="1">
        <v>45508</v>
      </c>
      <c r="E6630">
        <v>99221</v>
      </c>
      <c r="F6630">
        <v>93000</v>
      </c>
      <c r="G6630" t="s">
        <v>279</v>
      </c>
      <c r="H6630" s="34">
        <v>95221</v>
      </c>
      <c r="I6630" s="7">
        <v>80938</v>
      </c>
      <c r="J6630" s="7">
        <v>56349.24</v>
      </c>
      <c r="K6630" s="7">
        <v>22970</v>
      </c>
      <c r="L6630" s="7">
        <v>1618.76</v>
      </c>
      <c r="M6630" s="5">
        <v>0.02</v>
      </c>
      <c r="N6630" t="s">
        <v>16</v>
      </c>
      <c r="O6630" t="s">
        <v>27</v>
      </c>
      <c r="P6630" t="s">
        <v>31</v>
      </c>
      <c r="Q6630" t="s">
        <v>32</v>
      </c>
      <c r="R6630" t="s">
        <v>26</v>
      </c>
      <c r="S6630" t="s">
        <v>21</v>
      </c>
      <c r="T6630" t="s">
        <v>13310</v>
      </c>
      <c r="U6630" s="1">
        <v>45632</v>
      </c>
      <c r="V6630">
        <v>124</v>
      </c>
      <c r="W6630" t="str">
        <f t="shared" si="150"/>
        <v>120-149</v>
      </c>
    </row>
    <row r="6631" spans="1:23" x14ac:dyDescent="0.25">
      <c r="A6631" t="s">
        <v>6880</v>
      </c>
      <c r="B6631">
        <v>4998875202</v>
      </c>
      <c r="C6631">
        <v>237936399</v>
      </c>
      <c r="D6631" s="1">
        <v>45661</v>
      </c>
      <c r="E6631">
        <v>99222</v>
      </c>
      <c r="F6631">
        <v>99204</v>
      </c>
      <c r="G6631" t="s">
        <v>3531</v>
      </c>
      <c r="H6631" s="34">
        <v>85859</v>
      </c>
      <c r="I6631" s="7">
        <v>67829</v>
      </c>
      <c r="J6631" s="7">
        <v>56976.36</v>
      </c>
      <c r="K6631" s="7">
        <v>0</v>
      </c>
      <c r="L6631" s="7">
        <v>10852.64</v>
      </c>
      <c r="M6631" s="5">
        <v>0.16</v>
      </c>
      <c r="N6631" t="s">
        <v>1138</v>
      </c>
      <c r="O6631" t="s">
        <v>17</v>
      </c>
      <c r="P6631" t="s">
        <v>3147</v>
      </c>
      <c r="Q6631" t="s">
        <v>32</v>
      </c>
      <c r="R6631" t="s">
        <v>26</v>
      </c>
      <c r="S6631" t="s">
        <v>21</v>
      </c>
      <c r="T6631" t="s">
        <v>13310</v>
      </c>
      <c r="U6631" s="1">
        <v>45734</v>
      </c>
      <c r="V6631">
        <v>73</v>
      </c>
      <c r="W6631" t="str">
        <f t="shared" si="150"/>
        <v>60-89</v>
      </c>
    </row>
    <row r="6632" spans="1:23" x14ac:dyDescent="0.25">
      <c r="A6632" t="s">
        <v>6881</v>
      </c>
      <c r="B6632">
        <v>2493994338</v>
      </c>
      <c r="C6632">
        <v>827774694</v>
      </c>
      <c r="D6632" s="1">
        <v>45622</v>
      </c>
      <c r="E6632">
        <v>99231</v>
      </c>
      <c r="F6632">
        <v>99282</v>
      </c>
      <c r="G6632" t="s">
        <v>3328</v>
      </c>
      <c r="H6632" s="34">
        <v>36023</v>
      </c>
      <c r="I6632" s="7">
        <v>28818</v>
      </c>
      <c r="J6632" s="7">
        <v>24783.48</v>
      </c>
      <c r="K6632" s="7">
        <v>0</v>
      </c>
      <c r="L6632" s="7">
        <v>4034.52</v>
      </c>
      <c r="M6632" s="5">
        <v>0.14000000000000001</v>
      </c>
      <c r="N6632" t="s">
        <v>1135</v>
      </c>
      <c r="O6632" t="s">
        <v>17</v>
      </c>
      <c r="P6632" t="s">
        <v>18</v>
      </c>
      <c r="Q6632" t="s">
        <v>19</v>
      </c>
      <c r="R6632" t="s">
        <v>20</v>
      </c>
      <c r="S6632" t="s">
        <v>17</v>
      </c>
      <c r="T6632" t="s">
        <v>13312</v>
      </c>
      <c r="U6632" s="1">
        <v>45654</v>
      </c>
      <c r="V6632">
        <v>32</v>
      </c>
      <c r="W6632" t="str">
        <f t="shared" si="150"/>
        <v>30-59</v>
      </c>
    </row>
    <row r="6633" spans="1:23" x14ac:dyDescent="0.25">
      <c r="A6633" t="s">
        <v>6882</v>
      </c>
      <c r="B6633">
        <v>8787563359</v>
      </c>
      <c r="C6633">
        <v>3404885153</v>
      </c>
      <c r="D6633" s="1">
        <v>45359</v>
      </c>
      <c r="E6633">
        <v>99215</v>
      </c>
      <c r="F6633">
        <v>99201</v>
      </c>
      <c r="G6633" t="s">
        <v>3702</v>
      </c>
      <c r="H6633" s="34">
        <v>67845</v>
      </c>
      <c r="I6633" s="7">
        <v>53598</v>
      </c>
      <c r="J6633" s="7">
        <v>23789.32</v>
      </c>
      <c r="K6633" s="7">
        <v>21233</v>
      </c>
      <c r="L6633" s="7">
        <v>8575.68</v>
      </c>
      <c r="M6633" s="5">
        <v>0.16</v>
      </c>
      <c r="N6633" t="s">
        <v>1138</v>
      </c>
      <c r="O6633" t="s">
        <v>27</v>
      </c>
      <c r="P6633" t="s">
        <v>58</v>
      </c>
      <c r="Q6633" t="s">
        <v>19</v>
      </c>
      <c r="R6633" t="s">
        <v>21</v>
      </c>
      <c r="S6633" t="s">
        <v>27</v>
      </c>
      <c r="T6633" t="s">
        <v>13312</v>
      </c>
      <c r="U6633" s="1">
        <v>45507</v>
      </c>
      <c r="V6633">
        <v>148</v>
      </c>
      <c r="W6633" t="str">
        <f t="shared" si="150"/>
        <v>120-149</v>
      </c>
    </row>
    <row r="6634" spans="1:23" x14ac:dyDescent="0.25">
      <c r="A6634" t="s">
        <v>6883</v>
      </c>
      <c r="B6634">
        <v>1216785045</v>
      </c>
      <c r="C6634">
        <v>2237183251</v>
      </c>
      <c r="D6634" s="1">
        <v>45629</v>
      </c>
      <c r="E6634">
        <v>99233</v>
      </c>
      <c r="F6634">
        <v>36415</v>
      </c>
      <c r="G6634" t="s">
        <v>3223</v>
      </c>
      <c r="H6634" s="34">
        <v>85858</v>
      </c>
      <c r="I6634" s="7">
        <v>67828</v>
      </c>
      <c r="J6634" s="7">
        <v>47346.52</v>
      </c>
      <c r="K6634" s="7">
        <v>9629</v>
      </c>
      <c r="L6634" s="7">
        <v>10852.48</v>
      </c>
      <c r="M6634" s="5">
        <v>0.16</v>
      </c>
      <c r="N6634" t="s">
        <v>1138</v>
      </c>
      <c r="O6634" t="s">
        <v>27</v>
      </c>
      <c r="P6634" t="s">
        <v>3147</v>
      </c>
      <c r="Q6634" t="s">
        <v>19</v>
      </c>
      <c r="R6634" t="s">
        <v>26</v>
      </c>
      <c r="S6634" t="s">
        <v>21</v>
      </c>
      <c r="T6634" t="s">
        <v>13311</v>
      </c>
      <c r="U6634" s="1">
        <v>45787</v>
      </c>
      <c r="V6634">
        <v>158</v>
      </c>
      <c r="W6634" t="str">
        <f t="shared" si="150"/>
        <v>150-179</v>
      </c>
    </row>
    <row r="6635" spans="1:23" x14ac:dyDescent="0.25">
      <c r="A6635" t="s">
        <v>6884</v>
      </c>
      <c r="B6635">
        <v>7536543075</v>
      </c>
      <c r="C6635">
        <v>9208524416</v>
      </c>
      <c r="D6635" s="1">
        <v>45780</v>
      </c>
      <c r="E6635">
        <v>99213</v>
      </c>
      <c r="F6635">
        <v>99211</v>
      </c>
      <c r="G6635" t="s">
        <v>3316</v>
      </c>
      <c r="H6635" s="34">
        <v>48306</v>
      </c>
      <c r="I6635" s="7">
        <v>39611</v>
      </c>
      <c r="J6635" s="7">
        <v>25021.02</v>
      </c>
      <c r="K6635" s="7">
        <v>7460</v>
      </c>
      <c r="L6635" s="7">
        <v>7129.98</v>
      </c>
      <c r="M6635" s="5">
        <v>0.18</v>
      </c>
      <c r="N6635" t="s">
        <v>3141</v>
      </c>
      <c r="O6635" t="s">
        <v>27</v>
      </c>
      <c r="P6635" t="s">
        <v>3147</v>
      </c>
      <c r="Q6635" t="s">
        <v>32</v>
      </c>
      <c r="R6635" t="s">
        <v>21</v>
      </c>
      <c r="S6635" t="s">
        <v>17</v>
      </c>
      <c r="T6635" t="s">
        <v>13310</v>
      </c>
      <c r="U6635" s="1">
        <v>45847</v>
      </c>
      <c r="V6635">
        <v>67</v>
      </c>
      <c r="W6635" t="str">
        <f t="shared" si="150"/>
        <v>60-89</v>
      </c>
    </row>
    <row r="6636" spans="1:23" x14ac:dyDescent="0.25">
      <c r="A6636" t="s">
        <v>6885</v>
      </c>
      <c r="B6636">
        <v>2069449893</v>
      </c>
      <c r="C6636">
        <v>2031256338</v>
      </c>
      <c r="D6636" s="1">
        <v>45480</v>
      </c>
      <c r="E6636">
        <v>99233</v>
      </c>
      <c r="F6636">
        <v>99203</v>
      </c>
      <c r="G6636" t="s">
        <v>4092</v>
      </c>
      <c r="H6636" s="34">
        <v>50214</v>
      </c>
      <c r="I6636" s="7">
        <v>39669</v>
      </c>
      <c r="J6636" s="7">
        <v>33321.96</v>
      </c>
      <c r="K6636" s="7">
        <v>0</v>
      </c>
      <c r="L6636" s="7">
        <v>6347.04</v>
      </c>
      <c r="M6636" s="5">
        <v>0.16</v>
      </c>
      <c r="N6636" t="s">
        <v>1138</v>
      </c>
      <c r="O6636" t="s">
        <v>17</v>
      </c>
      <c r="P6636" t="s">
        <v>58</v>
      </c>
      <c r="Q6636" t="s">
        <v>32</v>
      </c>
      <c r="R6636" t="s">
        <v>38</v>
      </c>
      <c r="S6636" t="s">
        <v>21</v>
      </c>
      <c r="T6636" t="s">
        <v>13311</v>
      </c>
      <c r="U6636" s="1">
        <v>45609</v>
      </c>
      <c r="V6636">
        <v>129</v>
      </c>
      <c r="W6636" t="str">
        <f t="shared" si="150"/>
        <v>120-149</v>
      </c>
    </row>
    <row r="6637" spans="1:23" x14ac:dyDescent="0.25">
      <c r="A6637" t="s">
        <v>6886</v>
      </c>
      <c r="B6637">
        <v>1867832023</v>
      </c>
      <c r="C6637">
        <v>5071822619</v>
      </c>
      <c r="D6637" s="1">
        <v>45623</v>
      </c>
      <c r="E6637">
        <v>99214</v>
      </c>
      <c r="F6637">
        <v>99215</v>
      </c>
      <c r="G6637" t="s">
        <v>3335</v>
      </c>
      <c r="H6637" s="34">
        <v>75829</v>
      </c>
      <c r="I6637" s="7">
        <v>49289</v>
      </c>
      <c r="J6637" s="7">
        <v>40372.32</v>
      </c>
      <c r="K6637" s="7">
        <v>3002</v>
      </c>
      <c r="L6637" s="7">
        <v>5914.68</v>
      </c>
      <c r="M6637" s="5">
        <v>0.12</v>
      </c>
      <c r="N6637" t="s">
        <v>46</v>
      </c>
      <c r="O6637" t="s">
        <v>30</v>
      </c>
      <c r="P6637" t="s">
        <v>25</v>
      </c>
      <c r="Q6637" t="s">
        <v>32</v>
      </c>
      <c r="R6637" t="s">
        <v>38</v>
      </c>
      <c r="S6637" t="s">
        <v>17</v>
      </c>
      <c r="T6637" t="s">
        <v>13312</v>
      </c>
      <c r="U6637" s="1">
        <v>45738</v>
      </c>
      <c r="V6637">
        <v>115</v>
      </c>
      <c r="W6637" t="str">
        <f t="shared" si="150"/>
        <v>90-119</v>
      </c>
    </row>
    <row r="6638" spans="1:23" x14ac:dyDescent="0.25">
      <c r="A6638" t="s">
        <v>6887</v>
      </c>
      <c r="B6638">
        <v>9112877010</v>
      </c>
      <c r="C6638">
        <v>6323096609</v>
      </c>
      <c r="D6638" s="1">
        <v>45331</v>
      </c>
      <c r="E6638">
        <v>99213</v>
      </c>
      <c r="F6638">
        <v>99283</v>
      </c>
      <c r="G6638" t="s">
        <v>15</v>
      </c>
      <c r="H6638" s="34">
        <v>65670</v>
      </c>
      <c r="I6638" s="7">
        <v>49253</v>
      </c>
      <c r="J6638" s="7">
        <v>25585.05</v>
      </c>
      <c r="K6638" s="7">
        <v>16280</v>
      </c>
      <c r="L6638" s="7">
        <v>7387.95</v>
      </c>
      <c r="M6638" s="5">
        <v>0.15</v>
      </c>
      <c r="N6638" t="s">
        <v>1139</v>
      </c>
      <c r="O6638" t="s">
        <v>27</v>
      </c>
      <c r="P6638" t="s">
        <v>3150</v>
      </c>
      <c r="Q6638" t="s">
        <v>19</v>
      </c>
      <c r="R6638" t="s">
        <v>20</v>
      </c>
      <c r="S6638" t="s">
        <v>17</v>
      </c>
      <c r="T6638" t="s">
        <v>13310</v>
      </c>
      <c r="U6638" s="1">
        <v>45463</v>
      </c>
      <c r="V6638">
        <v>132</v>
      </c>
      <c r="W6638" t="str">
        <f t="shared" si="150"/>
        <v>120-149</v>
      </c>
    </row>
    <row r="6639" spans="1:23" x14ac:dyDescent="0.25">
      <c r="A6639" t="s">
        <v>6888</v>
      </c>
      <c r="B6639">
        <v>6161332940</v>
      </c>
      <c r="C6639">
        <v>6077214905</v>
      </c>
      <c r="D6639" s="1">
        <v>45396</v>
      </c>
      <c r="E6639">
        <v>99222</v>
      </c>
      <c r="F6639">
        <v>99282</v>
      </c>
      <c r="G6639" t="s">
        <v>495</v>
      </c>
      <c r="H6639" s="34">
        <v>40360</v>
      </c>
      <c r="I6639" s="7">
        <v>26234</v>
      </c>
      <c r="J6639" s="7">
        <v>23085.919999999998</v>
      </c>
      <c r="K6639" s="7">
        <v>0</v>
      </c>
      <c r="L6639" s="7">
        <v>3148.08</v>
      </c>
      <c r="M6639" s="5">
        <v>0.12</v>
      </c>
      <c r="N6639" t="s">
        <v>46</v>
      </c>
      <c r="O6639" t="s">
        <v>17</v>
      </c>
      <c r="P6639" t="s">
        <v>35</v>
      </c>
      <c r="Q6639" t="s">
        <v>32</v>
      </c>
      <c r="R6639" t="s">
        <v>26</v>
      </c>
      <c r="S6639" t="s">
        <v>27</v>
      </c>
      <c r="T6639" t="s">
        <v>13310</v>
      </c>
      <c r="U6639" s="1">
        <v>45464</v>
      </c>
      <c r="V6639">
        <v>68</v>
      </c>
      <c r="W6639" t="str">
        <f t="shared" si="150"/>
        <v>60-89</v>
      </c>
    </row>
    <row r="6640" spans="1:23" x14ac:dyDescent="0.25">
      <c r="A6640" t="s">
        <v>6889</v>
      </c>
      <c r="B6640">
        <v>8225059438</v>
      </c>
      <c r="C6640">
        <v>1577510261</v>
      </c>
      <c r="D6640" s="1">
        <v>45876</v>
      </c>
      <c r="E6640">
        <v>99233</v>
      </c>
      <c r="F6640">
        <v>99214</v>
      </c>
      <c r="G6640" t="s">
        <v>3301</v>
      </c>
      <c r="H6640" s="34">
        <v>54659</v>
      </c>
      <c r="I6640" s="7">
        <v>40994</v>
      </c>
      <c r="J6640" s="7">
        <v>34844.9</v>
      </c>
      <c r="K6640" s="7">
        <v>0</v>
      </c>
      <c r="L6640" s="7">
        <v>6149.1</v>
      </c>
      <c r="M6640" s="5">
        <v>0.15</v>
      </c>
      <c r="N6640" t="s">
        <v>1139</v>
      </c>
      <c r="O6640" t="s">
        <v>17</v>
      </c>
      <c r="P6640" t="s">
        <v>58</v>
      </c>
      <c r="Q6640" t="s">
        <v>32</v>
      </c>
      <c r="R6640" t="s">
        <v>26</v>
      </c>
      <c r="S6640" t="s">
        <v>21</v>
      </c>
      <c r="T6640" t="s">
        <v>13311</v>
      </c>
      <c r="U6640" s="1">
        <v>46003</v>
      </c>
      <c r="V6640">
        <v>127</v>
      </c>
      <c r="W6640" t="str">
        <f t="shared" si="150"/>
        <v>120-149</v>
      </c>
    </row>
    <row r="6641" spans="1:23" x14ac:dyDescent="0.25">
      <c r="A6641" t="s">
        <v>6890</v>
      </c>
      <c r="B6641">
        <v>6870070082</v>
      </c>
      <c r="C6641">
        <v>1435794994</v>
      </c>
      <c r="D6641" s="1">
        <v>45310</v>
      </c>
      <c r="E6641">
        <v>99231</v>
      </c>
      <c r="F6641">
        <v>99204</v>
      </c>
      <c r="G6641" t="s">
        <v>3265</v>
      </c>
      <c r="H6641" s="34">
        <v>83190</v>
      </c>
      <c r="I6641" s="7">
        <v>59897</v>
      </c>
      <c r="J6641" s="7">
        <v>55105.24</v>
      </c>
      <c r="K6641" s="7">
        <v>0</v>
      </c>
      <c r="L6641" s="7">
        <v>4791.76</v>
      </c>
      <c r="M6641" s="5">
        <v>0.08</v>
      </c>
      <c r="N6641" t="s">
        <v>24</v>
      </c>
      <c r="O6641" t="s">
        <v>17</v>
      </c>
      <c r="P6641" t="s">
        <v>3147</v>
      </c>
      <c r="Q6641" t="s">
        <v>19</v>
      </c>
      <c r="R6641" t="s">
        <v>21</v>
      </c>
      <c r="S6641" t="s">
        <v>27</v>
      </c>
      <c r="T6641" t="s">
        <v>13311</v>
      </c>
      <c r="U6641" s="1">
        <v>45464</v>
      </c>
      <c r="V6641">
        <v>154</v>
      </c>
      <c r="W6641" t="str">
        <f t="shared" si="150"/>
        <v>150-179</v>
      </c>
    </row>
    <row r="6642" spans="1:23" x14ac:dyDescent="0.25">
      <c r="A6642" t="s">
        <v>6891</v>
      </c>
      <c r="B6642">
        <v>434798826</v>
      </c>
      <c r="C6642">
        <v>3579070668</v>
      </c>
      <c r="D6642" s="1">
        <v>45768</v>
      </c>
      <c r="E6642">
        <v>99232</v>
      </c>
      <c r="F6642">
        <v>99202</v>
      </c>
      <c r="G6642" t="s">
        <v>3394</v>
      </c>
      <c r="H6642" s="34">
        <v>99139</v>
      </c>
      <c r="I6642" s="7">
        <v>71380</v>
      </c>
      <c r="J6642" s="7">
        <v>61439.6</v>
      </c>
      <c r="K6642" s="7">
        <v>4230</v>
      </c>
      <c r="L6642" s="7">
        <v>5710.4</v>
      </c>
      <c r="M6642" s="5">
        <v>0.08</v>
      </c>
      <c r="N6642" t="s">
        <v>24</v>
      </c>
      <c r="O6642" t="s">
        <v>30</v>
      </c>
      <c r="P6642" t="s">
        <v>40</v>
      </c>
      <c r="Q6642" t="s">
        <v>32</v>
      </c>
      <c r="R6642" t="s">
        <v>21</v>
      </c>
      <c r="S6642" t="s">
        <v>21</v>
      </c>
      <c r="T6642" t="s">
        <v>13311</v>
      </c>
      <c r="U6642" s="1">
        <v>45907</v>
      </c>
      <c r="V6642">
        <v>139</v>
      </c>
      <c r="W6642" t="str">
        <f t="shared" si="150"/>
        <v>120-149</v>
      </c>
    </row>
    <row r="6643" spans="1:23" x14ac:dyDescent="0.25">
      <c r="A6643" t="s">
        <v>6892</v>
      </c>
      <c r="B6643">
        <v>4240482177</v>
      </c>
      <c r="C6643">
        <v>7235810592</v>
      </c>
      <c r="D6643" s="1">
        <v>45804</v>
      </c>
      <c r="E6643">
        <v>99238</v>
      </c>
      <c r="F6643">
        <v>85025</v>
      </c>
      <c r="G6643" t="s">
        <v>182</v>
      </c>
      <c r="H6643" s="34">
        <v>88111</v>
      </c>
      <c r="I6643" s="7">
        <v>72251</v>
      </c>
      <c r="J6643" s="7">
        <v>45942.82</v>
      </c>
      <c r="K6643" s="7">
        <v>13303</v>
      </c>
      <c r="L6643" s="7">
        <v>13005.18</v>
      </c>
      <c r="M6643" s="5">
        <v>0.18</v>
      </c>
      <c r="N6643" t="s">
        <v>3141</v>
      </c>
      <c r="O6643" t="s">
        <v>27</v>
      </c>
      <c r="P6643" t="s">
        <v>58</v>
      </c>
      <c r="Q6643" t="s">
        <v>19</v>
      </c>
      <c r="R6643" t="s">
        <v>43</v>
      </c>
      <c r="S6643" t="s">
        <v>27</v>
      </c>
      <c r="T6643" t="s">
        <v>13310</v>
      </c>
      <c r="U6643" s="1">
        <v>45865</v>
      </c>
      <c r="V6643">
        <v>61</v>
      </c>
      <c r="W6643" t="str">
        <f t="shared" si="150"/>
        <v>60-89</v>
      </c>
    </row>
    <row r="6644" spans="1:23" x14ac:dyDescent="0.25">
      <c r="A6644" t="s">
        <v>6893</v>
      </c>
      <c r="B6644">
        <v>4703611655</v>
      </c>
      <c r="C6644">
        <v>6345342646</v>
      </c>
      <c r="D6644" s="1">
        <v>45633</v>
      </c>
      <c r="E6644">
        <v>99233</v>
      </c>
      <c r="F6644">
        <v>99202</v>
      </c>
      <c r="G6644" t="s">
        <v>3250</v>
      </c>
      <c r="H6644" s="34">
        <v>93546</v>
      </c>
      <c r="I6644" s="7">
        <v>70160</v>
      </c>
      <c r="J6644" s="7">
        <v>59636</v>
      </c>
      <c r="K6644" s="7">
        <v>0</v>
      </c>
      <c r="L6644" s="7">
        <v>10524</v>
      </c>
      <c r="M6644" s="5">
        <v>0.15</v>
      </c>
      <c r="N6644" t="s">
        <v>1139</v>
      </c>
      <c r="O6644" t="s">
        <v>17</v>
      </c>
      <c r="P6644" t="s">
        <v>97</v>
      </c>
      <c r="Q6644" t="s">
        <v>19</v>
      </c>
      <c r="R6644" t="s">
        <v>38</v>
      </c>
      <c r="S6644" t="s">
        <v>27</v>
      </c>
      <c r="T6644" t="s">
        <v>13310</v>
      </c>
      <c r="U6644" s="1">
        <v>45761</v>
      </c>
      <c r="V6644">
        <v>128</v>
      </c>
      <c r="W6644" t="str">
        <f t="shared" si="150"/>
        <v>120-149</v>
      </c>
    </row>
    <row r="6645" spans="1:23" x14ac:dyDescent="0.25">
      <c r="A6645" t="s">
        <v>6894</v>
      </c>
      <c r="B6645">
        <v>4998888544</v>
      </c>
      <c r="C6645">
        <v>4247275054</v>
      </c>
      <c r="D6645" s="1">
        <v>45646</v>
      </c>
      <c r="E6645">
        <v>99231</v>
      </c>
      <c r="F6645">
        <v>99211</v>
      </c>
      <c r="G6645" t="s">
        <v>3288</v>
      </c>
      <c r="H6645" s="34">
        <v>64366</v>
      </c>
      <c r="I6645" s="7">
        <v>54711</v>
      </c>
      <c r="J6645" s="7">
        <v>46472.78</v>
      </c>
      <c r="K6645" s="7">
        <v>7144</v>
      </c>
      <c r="L6645" s="7">
        <v>1094.22</v>
      </c>
      <c r="M6645" s="5">
        <v>0.02</v>
      </c>
      <c r="N6645" t="s">
        <v>16</v>
      </c>
      <c r="O6645" t="s">
        <v>30</v>
      </c>
      <c r="P6645" t="s">
        <v>3147</v>
      </c>
      <c r="Q6645" t="s">
        <v>19</v>
      </c>
      <c r="R6645" t="s">
        <v>27</v>
      </c>
      <c r="S6645" t="s">
        <v>21</v>
      </c>
      <c r="T6645" t="s">
        <v>13312</v>
      </c>
      <c r="U6645" s="1">
        <v>45682</v>
      </c>
      <c r="V6645">
        <v>36</v>
      </c>
      <c r="W6645" t="str">
        <f t="shared" si="150"/>
        <v>30-59</v>
      </c>
    </row>
    <row r="6646" spans="1:23" x14ac:dyDescent="0.25">
      <c r="A6646" t="s">
        <v>6895</v>
      </c>
      <c r="B6646">
        <v>9236599587</v>
      </c>
      <c r="C6646">
        <v>6224167202</v>
      </c>
      <c r="D6646" s="1">
        <v>45502</v>
      </c>
      <c r="E6646">
        <v>99233</v>
      </c>
      <c r="F6646">
        <v>99214</v>
      </c>
      <c r="G6646" t="s">
        <v>3218</v>
      </c>
      <c r="H6646" s="34">
        <v>69583</v>
      </c>
      <c r="I6646" s="7">
        <v>45229</v>
      </c>
      <c r="J6646" s="7">
        <v>34724.519999999997</v>
      </c>
      <c r="K6646" s="7">
        <v>5077</v>
      </c>
      <c r="L6646" s="7">
        <v>5427.48</v>
      </c>
      <c r="M6646" s="5">
        <v>0.12</v>
      </c>
      <c r="N6646" t="s">
        <v>46</v>
      </c>
      <c r="O6646" t="s">
        <v>30</v>
      </c>
      <c r="P6646" t="s">
        <v>55</v>
      </c>
      <c r="Q6646" t="s">
        <v>32</v>
      </c>
      <c r="R6646" t="s">
        <v>38</v>
      </c>
      <c r="S6646" t="s">
        <v>17</v>
      </c>
      <c r="T6646" t="s">
        <v>13310</v>
      </c>
      <c r="U6646" s="1">
        <v>45606</v>
      </c>
      <c r="V6646">
        <v>104</v>
      </c>
      <c r="W6646" t="str">
        <f t="shared" si="150"/>
        <v>90-119</v>
      </c>
    </row>
    <row r="6647" spans="1:23" x14ac:dyDescent="0.25">
      <c r="A6647" t="s">
        <v>6896</v>
      </c>
      <c r="B6647">
        <v>7171266017</v>
      </c>
      <c r="C6647">
        <v>4932029244</v>
      </c>
      <c r="D6647" s="1">
        <v>45522</v>
      </c>
      <c r="E6647">
        <v>99213</v>
      </c>
      <c r="F6647">
        <v>85025</v>
      </c>
      <c r="G6647" t="s">
        <v>73</v>
      </c>
      <c r="H6647" s="34">
        <v>23692</v>
      </c>
      <c r="I6647" s="7">
        <v>19427</v>
      </c>
      <c r="J6647" s="7">
        <v>12782.14</v>
      </c>
      <c r="K6647" s="7">
        <v>3148</v>
      </c>
      <c r="L6647" s="7">
        <v>3496.86</v>
      </c>
      <c r="M6647" s="5">
        <v>0.18</v>
      </c>
      <c r="N6647" t="s">
        <v>3141</v>
      </c>
      <c r="O6647" t="s">
        <v>27</v>
      </c>
      <c r="P6647" t="s">
        <v>3149</v>
      </c>
      <c r="Q6647" t="s">
        <v>19</v>
      </c>
      <c r="R6647" t="s">
        <v>21</v>
      </c>
      <c r="S6647" t="s">
        <v>21</v>
      </c>
      <c r="T6647" t="s">
        <v>13310</v>
      </c>
      <c r="U6647" s="1">
        <v>45577</v>
      </c>
      <c r="V6647">
        <v>55</v>
      </c>
      <c r="W6647" t="str">
        <f t="shared" si="150"/>
        <v>30-59</v>
      </c>
    </row>
    <row r="6648" spans="1:23" x14ac:dyDescent="0.25">
      <c r="A6648" t="s">
        <v>6897</v>
      </c>
      <c r="B6648">
        <v>8233933375</v>
      </c>
      <c r="C6648">
        <v>9065696260</v>
      </c>
      <c r="D6648" s="1">
        <v>45461</v>
      </c>
      <c r="E6648">
        <v>99222</v>
      </c>
      <c r="F6648">
        <v>99281</v>
      </c>
      <c r="G6648" t="s">
        <v>3412</v>
      </c>
      <c r="H6648" s="34">
        <v>74426</v>
      </c>
      <c r="I6648" s="7">
        <v>48377</v>
      </c>
      <c r="J6648" s="7">
        <v>28555.759999999998</v>
      </c>
      <c r="K6648" s="7">
        <v>14016</v>
      </c>
      <c r="L6648" s="7">
        <v>5805.24</v>
      </c>
      <c r="M6648" s="5">
        <v>0.12</v>
      </c>
      <c r="N6648" t="s">
        <v>46</v>
      </c>
      <c r="O6648" t="s">
        <v>27</v>
      </c>
      <c r="P6648" t="s">
        <v>3146</v>
      </c>
      <c r="Q6648" t="s">
        <v>19</v>
      </c>
      <c r="R6648" t="s">
        <v>26</v>
      </c>
      <c r="S6648" t="s">
        <v>17</v>
      </c>
      <c r="T6648" t="s">
        <v>13310</v>
      </c>
      <c r="U6648" s="1">
        <v>45505</v>
      </c>
      <c r="V6648">
        <v>44</v>
      </c>
      <c r="W6648" t="str">
        <f t="shared" si="150"/>
        <v>30-59</v>
      </c>
    </row>
    <row r="6649" spans="1:23" x14ac:dyDescent="0.25">
      <c r="A6649" t="s">
        <v>6898</v>
      </c>
      <c r="B6649">
        <v>9136709651</v>
      </c>
      <c r="C6649">
        <v>503736080</v>
      </c>
      <c r="D6649" s="1">
        <v>45301</v>
      </c>
      <c r="E6649">
        <v>99231</v>
      </c>
      <c r="F6649">
        <v>99204</v>
      </c>
      <c r="G6649" t="s">
        <v>3352</v>
      </c>
      <c r="H6649" s="34">
        <v>75476</v>
      </c>
      <c r="I6649" s="7">
        <v>59626</v>
      </c>
      <c r="J6649" s="7">
        <v>44638.84</v>
      </c>
      <c r="K6649" s="7">
        <v>5447</v>
      </c>
      <c r="L6649" s="7">
        <v>9540.16</v>
      </c>
      <c r="M6649" s="5">
        <v>0.16</v>
      </c>
      <c r="N6649" t="s">
        <v>1138</v>
      </c>
      <c r="O6649" t="s">
        <v>30</v>
      </c>
      <c r="P6649" t="s">
        <v>40</v>
      </c>
      <c r="Q6649" t="s">
        <v>19</v>
      </c>
      <c r="R6649" t="s">
        <v>38</v>
      </c>
      <c r="S6649" t="s">
        <v>21</v>
      </c>
      <c r="T6649" t="s">
        <v>13312</v>
      </c>
      <c r="U6649" s="1">
        <v>45454</v>
      </c>
      <c r="V6649">
        <v>153</v>
      </c>
      <c r="W6649" t="str">
        <f t="shared" si="150"/>
        <v>150-179</v>
      </c>
    </row>
    <row r="6650" spans="1:23" x14ac:dyDescent="0.25">
      <c r="A6650" t="s">
        <v>6899</v>
      </c>
      <c r="B6650">
        <v>204028494</v>
      </c>
      <c r="C6650">
        <v>6219146998</v>
      </c>
      <c r="D6650" s="1">
        <v>45341</v>
      </c>
      <c r="E6650">
        <v>99221</v>
      </c>
      <c r="F6650">
        <v>99214</v>
      </c>
      <c r="G6650" t="s">
        <v>54</v>
      </c>
      <c r="H6650" s="34">
        <v>99597</v>
      </c>
      <c r="I6650" s="7">
        <v>71710</v>
      </c>
      <c r="J6650" s="7">
        <v>65973.2</v>
      </c>
      <c r="K6650" s="7">
        <v>0</v>
      </c>
      <c r="L6650" s="7">
        <v>5736.8</v>
      </c>
      <c r="M6650" s="5">
        <v>0.08</v>
      </c>
      <c r="N6650" t="s">
        <v>24</v>
      </c>
      <c r="O6650" t="s">
        <v>17</v>
      </c>
      <c r="P6650" t="s">
        <v>31</v>
      </c>
      <c r="Q6650" t="s">
        <v>32</v>
      </c>
      <c r="R6650" t="s">
        <v>26</v>
      </c>
      <c r="S6650" t="s">
        <v>17</v>
      </c>
      <c r="T6650" t="s">
        <v>13312</v>
      </c>
      <c r="U6650" s="1">
        <v>45498</v>
      </c>
      <c r="V6650">
        <v>157</v>
      </c>
      <c r="W6650" t="str">
        <f t="shared" si="150"/>
        <v>150-179</v>
      </c>
    </row>
    <row r="6651" spans="1:23" x14ac:dyDescent="0.25">
      <c r="A6651" t="s">
        <v>6900</v>
      </c>
      <c r="B6651">
        <v>2218240858</v>
      </c>
      <c r="C6651">
        <v>8537304136</v>
      </c>
      <c r="D6651" s="1">
        <v>45475</v>
      </c>
      <c r="E6651">
        <v>99223</v>
      </c>
      <c r="F6651">
        <v>80053</v>
      </c>
      <c r="G6651" t="s">
        <v>415</v>
      </c>
      <c r="H6651" s="34">
        <v>74332</v>
      </c>
      <c r="I6651" s="7">
        <v>59466</v>
      </c>
      <c r="J6651" s="7">
        <v>48523.76</v>
      </c>
      <c r="K6651" s="7">
        <v>2617</v>
      </c>
      <c r="L6651" s="7">
        <v>8325.24</v>
      </c>
      <c r="M6651" s="5">
        <v>0.14000000000000001</v>
      </c>
      <c r="N6651" t="s">
        <v>1135</v>
      </c>
      <c r="O6651" t="s">
        <v>30</v>
      </c>
      <c r="P6651" t="s">
        <v>58</v>
      </c>
      <c r="Q6651" t="s">
        <v>32</v>
      </c>
      <c r="R6651" t="s">
        <v>21</v>
      </c>
      <c r="S6651" t="s">
        <v>27</v>
      </c>
      <c r="T6651" t="s">
        <v>13312</v>
      </c>
      <c r="U6651" s="1">
        <v>45644</v>
      </c>
      <c r="V6651">
        <v>169</v>
      </c>
      <c r="W6651" t="str">
        <f t="shared" si="150"/>
        <v>150-179</v>
      </c>
    </row>
    <row r="6652" spans="1:23" x14ac:dyDescent="0.25">
      <c r="A6652" t="s">
        <v>6901</v>
      </c>
      <c r="B6652">
        <v>5527402392</v>
      </c>
      <c r="C6652">
        <v>4789628291</v>
      </c>
      <c r="D6652" s="1">
        <v>45339</v>
      </c>
      <c r="E6652">
        <v>99215</v>
      </c>
      <c r="F6652">
        <v>99211</v>
      </c>
      <c r="G6652" t="s">
        <v>3312</v>
      </c>
      <c r="H6652" s="34">
        <v>15423</v>
      </c>
      <c r="I6652" s="7">
        <v>11105</v>
      </c>
      <c r="J6652" s="7">
        <v>8741.6</v>
      </c>
      <c r="K6652" s="7">
        <v>1475</v>
      </c>
      <c r="L6652" s="7">
        <v>888.4</v>
      </c>
      <c r="M6652" s="5">
        <v>0.08</v>
      </c>
      <c r="N6652" t="s">
        <v>24</v>
      </c>
      <c r="O6652" t="s">
        <v>30</v>
      </c>
      <c r="P6652" t="s">
        <v>55</v>
      </c>
      <c r="Q6652" t="s">
        <v>19</v>
      </c>
      <c r="R6652" t="s">
        <v>20</v>
      </c>
      <c r="S6652" t="s">
        <v>17</v>
      </c>
      <c r="T6652" t="s">
        <v>13311</v>
      </c>
      <c r="U6652" s="1">
        <v>45405</v>
      </c>
      <c r="V6652">
        <v>66</v>
      </c>
      <c r="W6652" t="str">
        <f t="shared" si="150"/>
        <v>60-89</v>
      </c>
    </row>
    <row r="6653" spans="1:23" x14ac:dyDescent="0.25">
      <c r="A6653" t="s">
        <v>6902</v>
      </c>
      <c r="B6653">
        <v>908116339</v>
      </c>
      <c r="C6653">
        <v>7090445085</v>
      </c>
      <c r="D6653" s="1">
        <v>45855</v>
      </c>
      <c r="E6653">
        <v>99213</v>
      </c>
      <c r="F6653">
        <v>99211</v>
      </c>
      <c r="G6653" t="s">
        <v>3183</v>
      </c>
      <c r="H6653" s="34">
        <v>99814</v>
      </c>
      <c r="I6653" s="7">
        <v>81847</v>
      </c>
      <c r="J6653" s="7">
        <v>59136.54</v>
      </c>
      <c r="K6653" s="7">
        <v>7978</v>
      </c>
      <c r="L6653" s="7">
        <v>14732.46</v>
      </c>
      <c r="M6653" s="5">
        <v>0.18</v>
      </c>
      <c r="N6653" t="s">
        <v>3141</v>
      </c>
      <c r="O6653" t="s">
        <v>30</v>
      </c>
      <c r="P6653" t="s">
        <v>3149</v>
      </c>
      <c r="Q6653" t="s">
        <v>32</v>
      </c>
      <c r="R6653" t="s">
        <v>21</v>
      </c>
      <c r="S6653" t="s">
        <v>27</v>
      </c>
      <c r="T6653" t="s">
        <v>13311</v>
      </c>
      <c r="U6653" s="1">
        <v>45954</v>
      </c>
      <c r="V6653">
        <v>99</v>
      </c>
      <c r="W6653" t="str">
        <f t="shared" si="150"/>
        <v>90-119</v>
      </c>
    </row>
    <row r="6654" spans="1:23" x14ac:dyDescent="0.25">
      <c r="A6654" t="s">
        <v>6903</v>
      </c>
      <c r="B6654">
        <v>3382431504</v>
      </c>
      <c r="C6654">
        <v>8378943542</v>
      </c>
      <c r="D6654" s="1">
        <v>45639</v>
      </c>
      <c r="E6654">
        <v>99213</v>
      </c>
      <c r="F6654">
        <v>99284</v>
      </c>
      <c r="G6654" t="s">
        <v>3523</v>
      </c>
      <c r="H6654" s="34">
        <v>77855</v>
      </c>
      <c r="I6654" s="7">
        <v>56056</v>
      </c>
      <c r="J6654" s="7">
        <v>37944.519999999997</v>
      </c>
      <c r="K6654" s="7">
        <v>13627</v>
      </c>
      <c r="L6654" s="7">
        <v>4484.4799999999996</v>
      </c>
      <c r="M6654" s="5">
        <v>0.08</v>
      </c>
      <c r="N6654" t="s">
        <v>24</v>
      </c>
      <c r="O6654" t="s">
        <v>27</v>
      </c>
      <c r="P6654" t="s">
        <v>3147</v>
      </c>
      <c r="Q6654" t="s">
        <v>19</v>
      </c>
      <c r="R6654" t="s">
        <v>43</v>
      </c>
      <c r="S6654" t="s">
        <v>17</v>
      </c>
      <c r="T6654" t="s">
        <v>13312</v>
      </c>
      <c r="U6654" s="1">
        <v>45744</v>
      </c>
      <c r="V6654">
        <v>105</v>
      </c>
      <c r="W6654" t="str">
        <f t="shared" si="150"/>
        <v>90-119</v>
      </c>
    </row>
    <row r="6655" spans="1:23" x14ac:dyDescent="0.25">
      <c r="A6655" t="s">
        <v>6904</v>
      </c>
      <c r="B6655">
        <v>9153044404</v>
      </c>
      <c r="C6655">
        <v>9314521435</v>
      </c>
      <c r="D6655" s="1">
        <v>45822</v>
      </c>
      <c r="E6655">
        <v>99213</v>
      </c>
      <c r="F6655">
        <v>99205</v>
      </c>
      <c r="G6655" t="s">
        <v>365</v>
      </c>
      <c r="H6655" s="34">
        <v>54478</v>
      </c>
      <c r="I6655" s="7">
        <v>46306</v>
      </c>
      <c r="J6655" s="7">
        <v>39794.879999999997</v>
      </c>
      <c r="K6655" s="7">
        <v>5585</v>
      </c>
      <c r="L6655" s="7">
        <v>926.12</v>
      </c>
      <c r="M6655" s="5">
        <v>0.02</v>
      </c>
      <c r="N6655" t="s">
        <v>16</v>
      </c>
      <c r="O6655" t="s">
        <v>30</v>
      </c>
      <c r="P6655" t="s">
        <v>25</v>
      </c>
      <c r="Q6655" t="s">
        <v>19</v>
      </c>
      <c r="R6655" t="s">
        <v>21</v>
      </c>
      <c r="S6655" t="s">
        <v>21</v>
      </c>
      <c r="T6655" t="s">
        <v>13311</v>
      </c>
      <c r="U6655" s="1">
        <v>45936</v>
      </c>
      <c r="V6655">
        <v>114</v>
      </c>
      <c r="W6655" t="str">
        <f t="shared" si="150"/>
        <v>90-119</v>
      </c>
    </row>
    <row r="6656" spans="1:23" x14ac:dyDescent="0.25">
      <c r="A6656" t="s">
        <v>6905</v>
      </c>
      <c r="B6656">
        <v>6125898901</v>
      </c>
      <c r="C6656">
        <v>3528036921</v>
      </c>
      <c r="D6656" s="1">
        <v>45719</v>
      </c>
      <c r="E6656">
        <v>99215</v>
      </c>
      <c r="F6656">
        <v>99284</v>
      </c>
      <c r="G6656" t="s">
        <v>3438</v>
      </c>
      <c r="H6656" s="34">
        <v>81862</v>
      </c>
      <c r="I6656" s="7">
        <v>53210</v>
      </c>
      <c r="J6656" s="7">
        <v>39716.800000000003</v>
      </c>
      <c r="K6656" s="7">
        <v>7108</v>
      </c>
      <c r="L6656" s="7">
        <v>6385.2</v>
      </c>
      <c r="M6656" s="5">
        <v>0.12</v>
      </c>
      <c r="N6656" t="s">
        <v>46</v>
      </c>
      <c r="O6656" t="s">
        <v>30</v>
      </c>
      <c r="P6656" t="s">
        <v>55</v>
      </c>
      <c r="Q6656" t="s">
        <v>19</v>
      </c>
      <c r="R6656" t="s">
        <v>20</v>
      </c>
      <c r="S6656" t="s">
        <v>21</v>
      </c>
      <c r="T6656" t="s">
        <v>13310</v>
      </c>
      <c r="U6656" s="1">
        <v>45887</v>
      </c>
      <c r="V6656">
        <v>168</v>
      </c>
      <c r="W6656" t="str">
        <f t="shared" si="150"/>
        <v>150-179</v>
      </c>
    </row>
    <row r="6657" spans="1:23" x14ac:dyDescent="0.25">
      <c r="A6657" t="s">
        <v>6906</v>
      </c>
      <c r="B6657">
        <v>9253659230</v>
      </c>
      <c r="C6657">
        <v>9079522766</v>
      </c>
      <c r="D6657" s="1">
        <v>45873</v>
      </c>
      <c r="E6657">
        <v>99221</v>
      </c>
      <c r="F6657">
        <v>93000</v>
      </c>
      <c r="G6657" t="s">
        <v>65</v>
      </c>
      <c r="H6657" s="34">
        <v>89019</v>
      </c>
      <c r="I6657" s="7">
        <v>71215</v>
      </c>
      <c r="J6657" s="7">
        <v>61244.9</v>
      </c>
      <c r="K6657" s="7">
        <v>0</v>
      </c>
      <c r="L6657" s="7">
        <v>9970.1</v>
      </c>
      <c r="M6657" s="5">
        <v>0.14000000000000001</v>
      </c>
      <c r="N6657" t="s">
        <v>1135</v>
      </c>
      <c r="O6657" t="s">
        <v>17</v>
      </c>
      <c r="P6657" t="s">
        <v>3146</v>
      </c>
      <c r="Q6657" t="s">
        <v>19</v>
      </c>
      <c r="R6657" t="s">
        <v>26</v>
      </c>
      <c r="S6657" t="s">
        <v>17</v>
      </c>
      <c r="T6657" t="s">
        <v>13312</v>
      </c>
      <c r="U6657" s="1">
        <v>45955</v>
      </c>
      <c r="V6657">
        <v>82</v>
      </c>
      <c r="W6657" t="str">
        <f t="shared" si="150"/>
        <v>60-89</v>
      </c>
    </row>
    <row r="6658" spans="1:23" x14ac:dyDescent="0.25">
      <c r="A6658" t="s">
        <v>6907</v>
      </c>
      <c r="B6658">
        <v>4610260807</v>
      </c>
      <c r="C6658">
        <v>1751320177</v>
      </c>
      <c r="D6658" s="1">
        <v>45402</v>
      </c>
      <c r="E6658">
        <v>99221</v>
      </c>
      <c r="F6658">
        <v>99215</v>
      </c>
      <c r="G6658" t="s">
        <v>81</v>
      </c>
      <c r="H6658" s="34">
        <v>91585</v>
      </c>
      <c r="I6658" s="7">
        <v>72352</v>
      </c>
      <c r="J6658" s="7">
        <v>53868.68</v>
      </c>
      <c r="K6658" s="7">
        <v>6907</v>
      </c>
      <c r="L6658" s="7">
        <v>11576.32</v>
      </c>
      <c r="M6658" s="5">
        <v>0.16</v>
      </c>
      <c r="N6658" t="s">
        <v>1138</v>
      </c>
      <c r="O6658" t="s">
        <v>30</v>
      </c>
      <c r="P6658" t="s">
        <v>3149</v>
      </c>
      <c r="Q6658" t="s">
        <v>32</v>
      </c>
      <c r="R6658" t="s">
        <v>20</v>
      </c>
      <c r="S6658" t="s">
        <v>17</v>
      </c>
      <c r="T6658" t="s">
        <v>13312</v>
      </c>
      <c r="U6658" s="1">
        <v>45441</v>
      </c>
      <c r="V6658">
        <v>39</v>
      </c>
      <c r="W6658" t="str">
        <f t="shared" si="150"/>
        <v>30-59</v>
      </c>
    </row>
    <row r="6659" spans="1:23" x14ac:dyDescent="0.25">
      <c r="A6659" t="s">
        <v>6908</v>
      </c>
      <c r="B6659">
        <v>1269984167</v>
      </c>
      <c r="C6659">
        <v>7782191436</v>
      </c>
      <c r="D6659" s="1">
        <v>45373</v>
      </c>
      <c r="E6659">
        <v>99221</v>
      </c>
      <c r="F6659">
        <v>36415</v>
      </c>
      <c r="G6659" t="s">
        <v>270</v>
      </c>
      <c r="H6659" s="34">
        <v>61390</v>
      </c>
      <c r="I6659" s="7">
        <v>48498</v>
      </c>
      <c r="J6659" s="7">
        <v>35824.32</v>
      </c>
      <c r="K6659" s="7">
        <v>4914</v>
      </c>
      <c r="L6659" s="7">
        <v>7759.68</v>
      </c>
      <c r="M6659" s="5">
        <v>0.16</v>
      </c>
      <c r="N6659" t="s">
        <v>1138</v>
      </c>
      <c r="O6659" t="s">
        <v>30</v>
      </c>
      <c r="P6659" t="s">
        <v>3148</v>
      </c>
      <c r="Q6659" t="s">
        <v>19</v>
      </c>
      <c r="R6659" t="s">
        <v>43</v>
      </c>
      <c r="S6659" t="s">
        <v>17</v>
      </c>
      <c r="T6659" t="s">
        <v>13312</v>
      </c>
      <c r="U6659" s="1">
        <v>45472</v>
      </c>
      <c r="V6659">
        <v>99</v>
      </c>
      <c r="W6659" t="str">
        <f t="shared" ref="W6659:W6722" si="151">IF(V6659="","",IF(V6659&lt;30,"0-29",IF(V6659&lt;60,"30-59",IF(V6659&lt;90,"60-89",IF(V6659&lt;120,"90-119",IF(V6659&lt;150,"120-149",IF(V6659&lt;180,"150-179",IF(V6659&lt;210,"180-209",IF(V6659&lt;240,"210-239",IF(V6659&lt;270,"240-269",IF(V6659&lt;300,"270-299",IF(V6659&lt;330,"300-329",IF(V6659&lt;360,"330-359","360+")))))))))))))</f>
        <v>90-119</v>
      </c>
    </row>
    <row r="6660" spans="1:23" x14ac:dyDescent="0.25">
      <c r="A6660" t="s">
        <v>6909</v>
      </c>
      <c r="B6660">
        <v>5257419480</v>
      </c>
      <c r="C6660">
        <v>5884282187</v>
      </c>
      <c r="D6660" s="1">
        <v>45527</v>
      </c>
      <c r="E6660">
        <v>99238</v>
      </c>
      <c r="F6660">
        <v>99213</v>
      </c>
      <c r="G6660" t="s">
        <v>89</v>
      </c>
      <c r="H6660" s="34">
        <v>60735</v>
      </c>
      <c r="I6660" s="7">
        <v>48588</v>
      </c>
      <c r="J6660" s="7">
        <v>36368.68</v>
      </c>
      <c r="K6660" s="7">
        <v>5417</v>
      </c>
      <c r="L6660" s="7">
        <v>6802.32</v>
      </c>
      <c r="M6660" s="5">
        <v>0.14000000000000001</v>
      </c>
      <c r="N6660" t="s">
        <v>1135</v>
      </c>
      <c r="O6660" t="s">
        <v>30</v>
      </c>
      <c r="P6660" t="s">
        <v>97</v>
      </c>
      <c r="Q6660" t="s">
        <v>19</v>
      </c>
      <c r="R6660" t="s">
        <v>27</v>
      </c>
      <c r="S6660" t="s">
        <v>17</v>
      </c>
      <c r="T6660" t="s">
        <v>13310</v>
      </c>
      <c r="U6660" s="1">
        <v>45638</v>
      </c>
      <c r="V6660">
        <v>111</v>
      </c>
      <c r="W6660" t="str">
        <f t="shared" si="151"/>
        <v>90-119</v>
      </c>
    </row>
    <row r="6661" spans="1:23" x14ac:dyDescent="0.25">
      <c r="A6661" t="s">
        <v>6910</v>
      </c>
      <c r="B6661">
        <v>6666142439</v>
      </c>
      <c r="C6661">
        <v>1438559788</v>
      </c>
      <c r="D6661" s="1">
        <v>45790</v>
      </c>
      <c r="E6661">
        <v>99215</v>
      </c>
      <c r="F6661">
        <v>93000</v>
      </c>
      <c r="G6661" t="s">
        <v>3669</v>
      </c>
      <c r="H6661" s="34">
        <v>48593</v>
      </c>
      <c r="I6661" s="7">
        <v>37903</v>
      </c>
      <c r="J6661" s="7">
        <v>26458.400000000001</v>
      </c>
      <c r="K6661" s="7">
        <v>3864</v>
      </c>
      <c r="L6661" s="7">
        <v>7580.6</v>
      </c>
      <c r="M6661" s="5">
        <v>0.2</v>
      </c>
      <c r="N6661" t="s">
        <v>3140</v>
      </c>
      <c r="O6661" t="s">
        <v>30</v>
      </c>
      <c r="P6661" t="s">
        <v>31</v>
      </c>
      <c r="Q6661" t="s">
        <v>19</v>
      </c>
      <c r="R6661" t="s">
        <v>21</v>
      </c>
      <c r="S6661" t="s">
        <v>21</v>
      </c>
      <c r="T6661" t="s">
        <v>13312</v>
      </c>
      <c r="U6661" s="1">
        <v>45907</v>
      </c>
      <c r="V6661">
        <v>117</v>
      </c>
      <c r="W6661" t="str">
        <f t="shared" si="151"/>
        <v>90-119</v>
      </c>
    </row>
    <row r="6662" spans="1:23" x14ac:dyDescent="0.25">
      <c r="A6662" t="s">
        <v>6911</v>
      </c>
      <c r="B6662">
        <v>9236280971</v>
      </c>
      <c r="C6662">
        <v>1801587470</v>
      </c>
      <c r="D6662" s="1">
        <v>45341</v>
      </c>
      <c r="E6662">
        <v>99233</v>
      </c>
      <c r="F6662">
        <v>81000</v>
      </c>
      <c r="G6662" t="s">
        <v>3256</v>
      </c>
      <c r="H6662" s="34">
        <v>51578</v>
      </c>
      <c r="I6662" s="7">
        <v>38684</v>
      </c>
      <c r="J6662" s="7">
        <v>20358.400000000001</v>
      </c>
      <c r="K6662" s="7">
        <v>12523</v>
      </c>
      <c r="L6662" s="7">
        <v>5802.6</v>
      </c>
      <c r="M6662" s="5">
        <v>0.15</v>
      </c>
      <c r="N6662" t="s">
        <v>1139</v>
      </c>
      <c r="O6662" t="s">
        <v>27</v>
      </c>
      <c r="P6662" t="s">
        <v>97</v>
      </c>
      <c r="Q6662" t="s">
        <v>32</v>
      </c>
      <c r="R6662" t="s">
        <v>26</v>
      </c>
      <c r="S6662" t="s">
        <v>27</v>
      </c>
      <c r="T6662" t="s">
        <v>13310</v>
      </c>
      <c r="U6662" s="1">
        <v>45441</v>
      </c>
      <c r="V6662">
        <v>100</v>
      </c>
      <c r="W6662" t="str">
        <f t="shared" si="151"/>
        <v>90-119</v>
      </c>
    </row>
    <row r="6663" spans="1:23" x14ac:dyDescent="0.25">
      <c r="A6663" t="s">
        <v>6912</v>
      </c>
      <c r="B6663">
        <v>9705006572</v>
      </c>
      <c r="C6663">
        <v>7128823680</v>
      </c>
      <c r="D6663" s="1">
        <v>45406</v>
      </c>
      <c r="E6663">
        <v>99233</v>
      </c>
      <c r="F6663">
        <v>99201</v>
      </c>
      <c r="G6663" t="s">
        <v>3669</v>
      </c>
      <c r="H6663" s="34">
        <v>58681</v>
      </c>
      <c r="I6663" s="7">
        <v>46945</v>
      </c>
      <c r="J6663" s="7">
        <v>24011.7</v>
      </c>
      <c r="K6663" s="7">
        <v>16361</v>
      </c>
      <c r="L6663" s="7">
        <v>6572.3</v>
      </c>
      <c r="M6663" s="5">
        <v>0.14000000000000001</v>
      </c>
      <c r="N6663" t="s">
        <v>1135</v>
      </c>
      <c r="O6663" t="s">
        <v>27</v>
      </c>
      <c r="P6663" t="s">
        <v>18</v>
      </c>
      <c r="Q6663" t="s">
        <v>32</v>
      </c>
      <c r="R6663" t="s">
        <v>27</v>
      </c>
      <c r="S6663" t="s">
        <v>27</v>
      </c>
      <c r="T6663" t="s">
        <v>13310</v>
      </c>
      <c r="U6663" s="1">
        <v>45521</v>
      </c>
      <c r="V6663">
        <v>115</v>
      </c>
      <c r="W6663" t="str">
        <f t="shared" si="151"/>
        <v>90-119</v>
      </c>
    </row>
    <row r="6664" spans="1:23" x14ac:dyDescent="0.25">
      <c r="A6664" t="s">
        <v>6913</v>
      </c>
      <c r="B6664">
        <v>540623143</v>
      </c>
      <c r="C6664">
        <v>4430757585</v>
      </c>
      <c r="D6664" s="1">
        <v>45464</v>
      </c>
      <c r="E6664">
        <v>99222</v>
      </c>
      <c r="F6664">
        <v>99283</v>
      </c>
      <c r="G6664" t="s">
        <v>3431</v>
      </c>
      <c r="H6664" s="34">
        <v>44200</v>
      </c>
      <c r="I6664" s="7">
        <v>35360</v>
      </c>
      <c r="J6664" s="7">
        <v>16635.599999999999</v>
      </c>
      <c r="K6664" s="7">
        <v>13774</v>
      </c>
      <c r="L6664" s="7">
        <v>4950.3999999999996</v>
      </c>
      <c r="M6664" s="5">
        <v>0.14000000000000001</v>
      </c>
      <c r="N6664" t="s">
        <v>1135</v>
      </c>
      <c r="O6664" t="s">
        <v>27</v>
      </c>
      <c r="P6664" t="s">
        <v>3146</v>
      </c>
      <c r="Q6664" t="s">
        <v>19</v>
      </c>
      <c r="R6664" t="s">
        <v>20</v>
      </c>
      <c r="S6664" t="s">
        <v>17</v>
      </c>
      <c r="T6664" t="s">
        <v>13312</v>
      </c>
      <c r="U6664" s="1">
        <v>45558</v>
      </c>
      <c r="V6664">
        <v>94</v>
      </c>
      <c r="W6664" t="str">
        <f t="shared" si="151"/>
        <v>90-119</v>
      </c>
    </row>
    <row r="6665" spans="1:23" x14ac:dyDescent="0.25">
      <c r="A6665" t="s">
        <v>6914</v>
      </c>
      <c r="B6665">
        <v>3905623276</v>
      </c>
      <c r="C6665">
        <v>770865247</v>
      </c>
      <c r="D6665" s="1">
        <v>45829</v>
      </c>
      <c r="E6665">
        <v>99222</v>
      </c>
      <c r="F6665">
        <v>99214</v>
      </c>
      <c r="G6665" t="s">
        <v>34</v>
      </c>
      <c r="H6665" s="34">
        <v>51201</v>
      </c>
      <c r="I6665" s="7">
        <v>39937</v>
      </c>
      <c r="J6665" s="7">
        <v>28298.6</v>
      </c>
      <c r="K6665" s="7">
        <v>3651</v>
      </c>
      <c r="L6665" s="7">
        <v>7987.4</v>
      </c>
      <c r="M6665" s="5">
        <v>0.2</v>
      </c>
      <c r="N6665" t="s">
        <v>3140</v>
      </c>
      <c r="O6665" t="s">
        <v>30</v>
      </c>
      <c r="P6665" t="s">
        <v>58</v>
      </c>
      <c r="Q6665" t="s">
        <v>19</v>
      </c>
      <c r="R6665" t="s">
        <v>38</v>
      </c>
      <c r="S6665" t="s">
        <v>27</v>
      </c>
      <c r="T6665" t="s">
        <v>13310</v>
      </c>
      <c r="U6665" s="1">
        <v>45867</v>
      </c>
      <c r="V6665">
        <v>38</v>
      </c>
      <c r="W6665" t="str">
        <f t="shared" si="151"/>
        <v>30-59</v>
      </c>
    </row>
    <row r="6666" spans="1:23" x14ac:dyDescent="0.25">
      <c r="A6666" t="s">
        <v>6915</v>
      </c>
      <c r="B6666">
        <v>4064306831</v>
      </c>
      <c r="C6666">
        <v>2739762552</v>
      </c>
      <c r="D6666" s="1">
        <v>45956</v>
      </c>
      <c r="E6666">
        <v>99231</v>
      </c>
      <c r="F6666">
        <v>99282</v>
      </c>
      <c r="G6666" t="s">
        <v>559</v>
      </c>
      <c r="H6666" s="34">
        <v>71711</v>
      </c>
      <c r="I6666" s="7">
        <v>58803</v>
      </c>
      <c r="J6666" s="7">
        <v>42357.46</v>
      </c>
      <c r="K6666" s="7">
        <v>5861</v>
      </c>
      <c r="L6666" s="7">
        <v>10584.54</v>
      </c>
      <c r="M6666" s="5">
        <v>0.18</v>
      </c>
      <c r="N6666" t="s">
        <v>3141</v>
      </c>
      <c r="O6666" t="s">
        <v>30</v>
      </c>
      <c r="P6666" t="s">
        <v>97</v>
      </c>
      <c r="Q6666" t="s">
        <v>19</v>
      </c>
      <c r="R6666" t="s">
        <v>21</v>
      </c>
      <c r="S6666" t="s">
        <v>17</v>
      </c>
      <c r="T6666" t="s">
        <v>13311</v>
      </c>
      <c r="U6666" s="1">
        <v>46098</v>
      </c>
      <c r="V6666">
        <v>142</v>
      </c>
      <c r="W6666" t="str">
        <f t="shared" si="151"/>
        <v>120-149</v>
      </c>
    </row>
    <row r="6667" spans="1:23" x14ac:dyDescent="0.25">
      <c r="A6667" t="s">
        <v>6916</v>
      </c>
      <c r="B6667">
        <v>2200314977</v>
      </c>
      <c r="C6667">
        <v>375020350</v>
      </c>
      <c r="D6667" s="1">
        <v>45899</v>
      </c>
      <c r="E6667">
        <v>99238</v>
      </c>
      <c r="F6667">
        <v>99213</v>
      </c>
      <c r="G6667" t="s">
        <v>3288</v>
      </c>
      <c r="H6667" s="34">
        <v>84885</v>
      </c>
      <c r="I6667" s="7">
        <v>61117</v>
      </c>
      <c r="J6667" s="7">
        <v>31391.64</v>
      </c>
      <c r="K6667" s="7">
        <v>24836</v>
      </c>
      <c r="L6667" s="7">
        <v>4889.3599999999997</v>
      </c>
      <c r="M6667" s="5">
        <v>0.08</v>
      </c>
      <c r="N6667" t="s">
        <v>24</v>
      </c>
      <c r="O6667" t="s">
        <v>27</v>
      </c>
      <c r="P6667" t="s">
        <v>40</v>
      </c>
      <c r="Q6667" t="s">
        <v>32</v>
      </c>
      <c r="R6667" t="s">
        <v>38</v>
      </c>
      <c r="S6667" t="s">
        <v>27</v>
      </c>
      <c r="T6667" t="s">
        <v>13310</v>
      </c>
      <c r="U6667" s="1">
        <v>46030</v>
      </c>
      <c r="V6667">
        <v>131</v>
      </c>
      <c r="W6667" t="str">
        <f t="shared" si="151"/>
        <v>120-149</v>
      </c>
    </row>
    <row r="6668" spans="1:23" x14ac:dyDescent="0.25">
      <c r="A6668" t="s">
        <v>6917</v>
      </c>
      <c r="B6668">
        <v>2687962903</v>
      </c>
      <c r="C6668">
        <v>3277398983</v>
      </c>
      <c r="D6668" s="1">
        <v>45371</v>
      </c>
      <c r="E6668">
        <v>99223</v>
      </c>
      <c r="F6668">
        <v>99213</v>
      </c>
      <c r="G6668" t="s">
        <v>3247</v>
      </c>
      <c r="H6668" s="34">
        <v>70074</v>
      </c>
      <c r="I6668" s="7">
        <v>52556</v>
      </c>
      <c r="J6668" s="7">
        <v>44672.6</v>
      </c>
      <c r="K6668" s="7">
        <v>0</v>
      </c>
      <c r="L6668" s="7">
        <v>7883.4</v>
      </c>
      <c r="M6668" s="5">
        <v>0.15</v>
      </c>
      <c r="N6668" t="s">
        <v>1139</v>
      </c>
      <c r="O6668" t="s">
        <v>17</v>
      </c>
      <c r="P6668" t="s">
        <v>18</v>
      </c>
      <c r="Q6668" t="s">
        <v>32</v>
      </c>
      <c r="R6668" t="s">
        <v>38</v>
      </c>
      <c r="S6668" t="s">
        <v>21</v>
      </c>
      <c r="T6668" t="s">
        <v>13311</v>
      </c>
      <c r="U6668" s="1">
        <v>45476</v>
      </c>
      <c r="V6668">
        <v>105</v>
      </c>
      <c r="W6668" t="str">
        <f t="shared" si="151"/>
        <v>90-119</v>
      </c>
    </row>
    <row r="6669" spans="1:23" x14ac:dyDescent="0.25">
      <c r="A6669" t="s">
        <v>6918</v>
      </c>
      <c r="B6669">
        <v>4086455376</v>
      </c>
      <c r="C6669">
        <v>7370730512</v>
      </c>
      <c r="D6669" s="1">
        <v>45392</v>
      </c>
      <c r="E6669">
        <v>99222</v>
      </c>
      <c r="F6669">
        <v>99212</v>
      </c>
      <c r="G6669" t="s">
        <v>3325</v>
      </c>
      <c r="H6669" s="34">
        <v>41504</v>
      </c>
      <c r="I6669" s="7">
        <v>31128</v>
      </c>
      <c r="J6669" s="7">
        <v>26458.799999999999</v>
      </c>
      <c r="K6669" s="7">
        <v>0</v>
      </c>
      <c r="L6669" s="7">
        <v>4669.2</v>
      </c>
      <c r="M6669" s="5">
        <v>0.15</v>
      </c>
      <c r="N6669" t="s">
        <v>1139</v>
      </c>
      <c r="O6669" t="s">
        <v>17</v>
      </c>
      <c r="P6669" t="s">
        <v>3149</v>
      </c>
      <c r="Q6669" t="s">
        <v>32</v>
      </c>
      <c r="R6669" t="s">
        <v>43</v>
      </c>
      <c r="S6669" t="s">
        <v>17</v>
      </c>
      <c r="T6669" t="s">
        <v>13310</v>
      </c>
      <c r="U6669" s="1">
        <v>45434</v>
      </c>
      <c r="V6669">
        <v>42</v>
      </c>
      <c r="W6669" t="str">
        <f t="shared" si="151"/>
        <v>30-59</v>
      </c>
    </row>
    <row r="6670" spans="1:23" x14ac:dyDescent="0.25">
      <c r="A6670" t="s">
        <v>6919</v>
      </c>
      <c r="B6670">
        <v>468195963</v>
      </c>
      <c r="C6670">
        <v>8958536548</v>
      </c>
      <c r="D6670" s="1">
        <v>45762</v>
      </c>
      <c r="E6670">
        <v>99213</v>
      </c>
      <c r="F6670">
        <v>97110</v>
      </c>
      <c r="G6670" t="s">
        <v>3405</v>
      </c>
      <c r="H6670" s="34">
        <v>72737</v>
      </c>
      <c r="I6670" s="7">
        <v>47279</v>
      </c>
      <c r="J6670" s="7">
        <v>41605.519999999997</v>
      </c>
      <c r="K6670" s="7">
        <v>0</v>
      </c>
      <c r="L6670" s="7">
        <v>5673.48</v>
      </c>
      <c r="M6670" s="5">
        <v>0.12</v>
      </c>
      <c r="N6670" t="s">
        <v>46</v>
      </c>
      <c r="O6670" t="s">
        <v>17</v>
      </c>
      <c r="P6670" t="s">
        <v>3147</v>
      </c>
      <c r="Q6670" t="s">
        <v>19</v>
      </c>
      <c r="R6670" t="s">
        <v>38</v>
      </c>
      <c r="S6670" t="s">
        <v>21</v>
      </c>
      <c r="T6670" t="s">
        <v>13311</v>
      </c>
      <c r="U6670" s="1">
        <v>45890</v>
      </c>
      <c r="V6670">
        <v>128</v>
      </c>
      <c r="W6670" t="str">
        <f t="shared" si="151"/>
        <v>120-149</v>
      </c>
    </row>
    <row r="6671" spans="1:23" x14ac:dyDescent="0.25">
      <c r="A6671" t="s">
        <v>6920</v>
      </c>
      <c r="B6671">
        <v>1535846254</v>
      </c>
      <c r="C6671">
        <v>2509991568</v>
      </c>
      <c r="D6671" s="1">
        <v>45556</v>
      </c>
      <c r="E6671">
        <v>99213</v>
      </c>
      <c r="F6671">
        <v>99284</v>
      </c>
      <c r="G6671" t="s">
        <v>3355</v>
      </c>
      <c r="H6671" s="34">
        <v>53852</v>
      </c>
      <c r="I6671" s="7">
        <v>40389</v>
      </c>
      <c r="J6671" s="7">
        <v>17941.650000000001</v>
      </c>
      <c r="K6671" s="7">
        <v>16389</v>
      </c>
      <c r="L6671" s="7">
        <v>6058.35</v>
      </c>
      <c r="M6671" s="5">
        <v>0.15</v>
      </c>
      <c r="N6671" t="s">
        <v>1139</v>
      </c>
      <c r="O6671" t="s">
        <v>27</v>
      </c>
      <c r="P6671" t="s">
        <v>3150</v>
      </c>
      <c r="Q6671" t="s">
        <v>32</v>
      </c>
      <c r="R6671" t="s">
        <v>20</v>
      </c>
      <c r="S6671" t="s">
        <v>17</v>
      </c>
      <c r="T6671" t="s">
        <v>13312</v>
      </c>
      <c r="U6671" s="1">
        <v>45625</v>
      </c>
      <c r="V6671">
        <v>69</v>
      </c>
      <c r="W6671" t="str">
        <f t="shared" si="151"/>
        <v>60-89</v>
      </c>
    </row>
    <row r="6672" spans="1:23" x14ac:dyDescent="0.25">
      <c r="A6672" t="s">
        <v>6921</v>
      </c>
      <c r="B6672">
        <v>8339381011</v>
      </c>
      <c r="C6672">
        <v>1712003192</v>
      </c>
      <c r="D6672" s="1">
        <v>45685</v>
      </c>
      <c r="E6672">
        <v>99238</v>
      </c>
      <c r="F6672">
        <v>90834</v>
      </c>
      <c r="G6672" t="s">
        <v>445</v>
      </c>
      <c r="H6672" s="34">
        <v>62699</v>
      </c>
      <c r="I6672" s="7">
        <v>47024</v>
      </c>
      <c r="J6672" s="7">
        <v>35085.4</v>
      </c>
      <c r="K6672" s="7">
        <v>4885</v>
      </c>
      <c r="L6672" s="7">
        <v>7053.6</v>
      </c>
      <c r="M6672" s="5">
        <v>0.15</v>
      </c>
      <c r="N6672" t="s">
        <v>1139</v>
      </c>
      <c r="O6672" t="s">
        <v>30</v>
      </c>
      <c r="P6672" t="s">
        <v>3148</v>
      </c>
      <c r="Q6672" t="s">
        <v>32</v>
      </c>
      <c r="R6672" t="s">
        <v>26</v>
      </c>
      <c r="S6672" t="s">
        <v>21</v>
      </c>
      <c r="T6672" t="s">
        <v>13311</v>
      </c>
      <c r="U6672" s="1">
        <v>45770</v>
      </c>
      <c r="V6672">
        <v>84</v>
      </c>
      <c r="W6672" t="str">
        <f t="shared" si="151"/>
        <v>60-89</v>
      </c>
    </row>
    <row r="6673" spans="1:23" x14ac:dyDescent="0.25">
      <c r="A6673" t="s">
        <v>6922</v>
      </c>
      <c r="B6673">
        <v>3285593829</v>
      </c>
      <c r="C6673">
        <v>3119714794</v>
      </c>
      <c r="D6673" s="1">
        <v>45713</v>
      </c>
      <c r="E6673">
        <v>99233</v>
      </c>
      <c r="F6673">
        <v>93000</v>
      </c>
      <c r="G6673" t="s">
        <v>3242</v>
      </c>
      <c r="H6673" s="34">
        <v>37922</v>
      </c>
      <c r="I6673" s="7">
        <v>31096</v>
      </c>
      <c r="J6673" s="7">
        <v>22004.720000000001</v>
      </c>
      <c r="K6673" s="7">
        <v>3494</v>
      </c>
      <c r="L6673" s="7">
        <v>5597.28</v>
      </c>
      <c r="M6673" s="5">
        <v>0.18</v>
      </c>
      <c r="N6673" t="s">
        <v>3141</v>
      </c>
      <c r="O6673" t="s">
        <v>30</v>
      </c>
      <c r="P6673" t="s">
        <v>18</v>
      </c>
      <c r="Q6673" t="s">
        <v>19</v>
      </c>
      <c r="R6673" t="s">
        <v>26</v>
      </c>
      <c r="S6673" t="s">
        <v>27</v>
      </c>
      <c r="T6673" t="s">
        <v>13310</v>
      </c>
      <c r="U6673" s="1">
        <v>45846</v>
      </c>
      <c r="V6673">
        <v>133</v>
      </c>
      <c r="W6673" t="str">
        <f t="shared" si="151"/>
        <v>120-149</v>
      </c>
    </row>
    <row r="6674" spans="1:23" x14ac:dyDescent="0.25">
      <c r="A6674" t="s">
        <v>6923</v>
      </c>
      <c r="B6674">
        <v>8183051436</v>
      </c>
      <c r="C6674">
        <v>6998285158</v>
      </c>
      <c r="D6674" s="1">
        <v>45573</v>
      </c>
      <c r="E6674">
        <v>99213</v>
      </c>
      <c r="F6674">
        <v>99291</v>
      </c>
      <c r="G6674" t="s">
        <v>3240</v>
      </c>
      <c r="H6674" s="34">
        <v>73666</v>
      </c>
      <c r="I6674" s="7">
        <v>57459</v>
      </c>
      <c r="J6674" s="7">
        <v>45967.199999999997</v>
      </c>
      <c r="K6674" s="7">
        <v>0</v>
      </c>
      <c r="L6674" s="7">
        <v>11491.8</v>
      </c>
      <c r="M6674" s="5">
        <v>0.2</v>
      </c>
      <c r="N6674" t="s">
        <v>3140</v>
      </c>
      <c r="O6674" t="s">
        <v>17</v>
      </c>
      <c r="P6674" t="s">
        <v>3150</v>
      </c>
      <c r="Q6674" t="s">
        <v>19</v>
      </c>
      <c r="R6674" t="s">
        <v>20</v>
      </c>
      <c r="S6674" t="s">
        <v>21</v>
      </c>
      <c r="T6674" t="s">
        <v>13310</v>
      </c>
      <c r="U6674" s="1">
        <v>45724</v>
      </c>
      <c r="V6674">
        <v>151</v>
      </c>
      <c r="W6674" t="str">
        <f t="shared" si="151"/>
        <v>150-179</v>
      </c>
    </row>
    <row r="6675" spans="1:23" x14ac:dyDescent="0.25">
      <c r="A6675" t="s">
        <v>6924</v>
      </c>
      <c r="B6675">
        <v>2406500871</v>
      </c>
      <c r="C6675">
        <v>8009258993</v>
      </c>
      <c r="D6675" s="1">
        <v>45928</v>
      </c>
      <c r="E6675">
        <v>99223</v>
      </c>
      <c r="F6675">
        <v>99202</v>
      </c>
      <c r="G6675" t="s">
        <v>3286</v>
      </c>
      <c r="H6675" s="34">
        <v>55432</v>
      </c>
      <c r="I6675" s="7">
        <v>44346</v>
      </c>
      <c r="J6675" s="7">
        <v>38137.56</v>
      </c>
      <c r="K6675" s="7">
        <v>0</v>
      </c>
      <c r="L6675" s="7">
        <v>6208.44</v>
      </c>
      <c r="M6675" s="5">
        <v>0.14000000000000001</v>
      </c>
      <c r="N6675" t="s">
        <v>1135</v>
      </c>
      <c r="O6675" t="s">
        <v>17</v>
      </c>
      <c r="P6675" t="s">
        <v>97</v>
      </c>
      <c r="Q6675" t="s">
        <v>32</v>
      </c>
      <c r="R6675" t="s">
        <v>20</v>
      </c>
      <c r="S6675" t="s">
        <v>27</v>
      </c>
      <c r="T6675" t="s">
        <v>13312</v>
      </c>
      <c r="U6675" s="1">
        <v>46085</v>
      </c>
      <c r="V6675">
        <v>157</v>
      </c>
      <c r="W6675" t="str">
        <f t="shared" si="151"/>
        <v>150-179</v>
      </c>
    </row>
    <row r="6676" spans="1:23" x14ac:dyDescent="0.25">
      <c r="A6676" t="s">
        <v>6925</v>
      </c>
      <c r="B6676">
        <v>4201580312</v>
      </c>
      <c r="C6676">
        <v>6093808824</v>
      </c>
      <c r="D6676" s="1">
        <v>45301</v>
      </c>
      <c r="E6676">
        <v>99232</v>
      </c>
      <c r="F6676">
        <v>99281</v>
      </c>
      <c r="G6676" t="s">
        <v>3741</v>
      </c>
      <c r="H6676" s="34">
        <v>43591</v>
      </c>
      <c r="I6676" s="7">
        <v>32693</v>
      </c>
      <c r="J6676" s="7">
        <v>27789.05</v>
      </c>
      <c r="K6676" s="7">
        <v>0</v>
      </c>
      <c r="L6676" s="7">
        <v>4903.95</v>
      </c>
      <c r="M6676" s="5">
        <v>0.15</v>
      </c>
      <c r="N6676" t="s">
        <v>1139</v>
      </c>
      <c r="O6676" t="s">
        <v>17</v>
      </c>
      <c r="P6676" t="s">
        <v>40</v>
      </c>
      <c r="Q6676" t="s">
        <v>32</v>
      </c>
      <c r="R6676" t="s">
        <v>43</v>
      </c>
      <c r="S6676" t="s">
        <v>17</v>
      </c>
      <c r="T6676" t="s">
        <v>13311</v>
      </c>
      <c r="U6676" s="1">
        <v>45437</v>
      </c>
      <c r="V6676">
        <v>136</v>
      </c>
      <c r="W6676" t="str">
        <f t="shared" si="151"/>
        <v>120-149</v>
      </c>
    </row>
    <row r="6677" spans="1:23" x14ac:dyDescent="0.25">
      <c r="A6677" t="s">
        <v>6926</v>
      </c>
      <c r="B6677">
        <v>9562233093</v>
      </c>
      <c r="C6677">
        <v>8960772021</v>
      </c>
      <c r="D6677" s="1">
        <v>45518</v>
      </c>
      <c r="E6677">
        <v>99213</v>
      </c>
      <c r="F6677">
        <v>71046</v>
      </c>
      <c r="G6677" t="s">
        <v>15</v>
      </c>
      <c r="H6677" s="34">
        <v>64620</v>
      </c>
      <c r="I6677" s="7">
        <v>42003</v>
      </c>
      <c r="J6677" s="7">
        <v>32401.64</v>
      </c>
      <c r="K6677" s="7">
        <v>4561</v>
      </c>
      <c r="L6677" s="7">
        <v>5040.3599999999997</v>
      </c>
      <c r="M6677" s="5">
        <v>0.12</v>
      </c>
      <c r="N6677" t="s">
        <v>46</v>
      </c>
      <c r="O6677" t="s">
        <v>30</v>
      </c>
      <c r="P6677" t="s">
        <v>3147</v>
      </c>
      <c r="Q6677" t="s">
        <v>19</v>
      </c>
      <c r="R6677" t="s">
        <v>43</v>
      </c>
      <c r="S6677" t="s">
        <v>27</v>
      </c>
      <c r="T6677" t="s">
        <v>13311</v>
      </c>
      <c r="U6677" s="1">
        <v>45559</v>
      </c>
      <c r="V6677">
        <v>41</v>
      </c>
      <c r="W6677" t="str">
        <f t="shared" si="151"/>
        <v>30-59</v>
      </c>
    </row>
    <row r="6678" spans="1:23" x14ac:dyDescent="0.25">
      <c r="A6678" t="s">
        <v>6927</v>
      </c>
      <c r="B6678">
        <v>9273699170</v>
      </c>
      <c r="C6678">
        <v>8401100610</v>
      </c>
      <c r="D6678" s="1">
        <v>45491</v>
      </c>
      <c r="E6678">
        <v>99238</v>
      </c>
      <c r="F6678">
        <v>99282</v>
      </c>
      <c r="G6678" t="s">
        <v>118</v>
      </c>
      <c r="H6678" s="34">
        <v>66052</v>
      </c>
      <c r="I6678" s="7">
        <v>49539</v>
      </c>
      <c r="J6678" s="7">
        <v>42108.15</v>
      </c>
      <c r="K6678" s="7">
        <v>0</v>
      </c>
      <c r="L6678" s="7">
        <v>7430.85</v>
      </c>
      <c r="M6678" s="5">
        <v>0.15</v>
      </c>
      <c r="N6678" t="s">
        <v>1139</v>
      </c>
      <c r="O6678" t="s">
        <v>17</v>
      </c>
      <c r="P6678" t="s">
        <v>40</v>
      </c>
      <c r="Q6678" t="s">
        <v>19</v>
      </c>
      <c r="R6678" t="s">
        <v>21</v>
      </c>
      <c r="S6678" t="s">
        <v>17</v>
      </c>
      <c r="T6678" t="s">
        <v>13311</v>
      </c>
      <c r="U6678" s="1">
        <v>45615</v>
      </c>
      <c r="V6678">
        <v>124</v>
      </c>
      <c r="W6678" t="str">
        <f t="shared" si="151"/>
        <v>120-149</v>
      </c>
    </row>
    <row r="6679" spans="1:23" x14ac:dyDescent="0.25">
      <c r="A6679" t="s">
        <v>6928</v>
      </c>
      <c r="B6679">
        <v>499714660</v>
      </c>
      <c r="C6679">
        <v>7091788722</v>
      </c>
      <c r="D6679" s="1">
        <v>45643</v>
      </c>
      <c r="E6679">
        <v>99232</v>
      </c>
      <c r="F6679">
        <v>99292</v>
      </c>
      <c r="G6679" t="s">
        <v>3552</v>
      </c>
      <c r="H6679" s="34">
        <v>54228</v>
      </c>
      <c r="I6679" s="7">
        <v>42298</v>
      </c>
      <c r="J6679" s="7">
        <v>33838.400000000001</v>
      </c>
      <c r="K6679" s="7">
        <v>0</v>
      </c>
      <c r="L6679" s="7">
        <v>8459.6</v>
      </c>
      <c r="M6679" s="5">
        <v>0.2</v>
      </c>
      <c r="N6679" t="s">
        <v>3140</v>
      </c>
      <c r="O6679" t="s">
        <v>17</v>
      </c>
      <c r="P6679" t="s">
        <v>3147</v>
      </c>
      <c r="Q6679" t="s">
        <v>19</v>
      </c>
      <c r="R6679" t="s">
        <v>27</v>
      </c>
      <c r="S6679" t="s">
        <v>17</v>
      </c>
      <c r="T6679" t="s">
        <v>13310</v>
      </c>
      <c r="U6679" s="1">
        <v>45770</v>
      </c>
      <c r="V6679">
        <v>127</v>
      </c>
      <c r="W6679" t="str">
        <f t="shared" si="151"/>
        <v>120-149</v>
      </c>
    </row>
    <row r="6680" spans="1:23" x14ac:dyDescent="0.25">
      <c r="A6680" t="s">
        <v>6929</v>
      </c>
      <c r="B6680">
        <v>8013823036</v>
      </c>
      <c r="C6680">
        <v>3451000619</v>
      </c>
      <c r="D6680" s="1">
        <v>45567</v>
      </c>
      <c r="E6680">
        <v>99222</v>
      </c>
      <c r="F6680">
        <v>80053</v>
      </c>
      <c r="G6680" t="s">
        <v>3225</v>
      </c>
      <c r="H6680" s="34">
        <v>60063</v>
      </c>
      <c r="I6680" s="7">
        <v>47450</v>
      </c>
      <c r="J6680" s="7">
        <v>24803</v>
      </c>
      <c r="K6680" s="7">
        <v>15055</v>
      </c>
      <c r="L6680" s="7">
        <v>7592</v>
      </c>
      <c r="M6680" s="5">
        <v>0.16</v>
      </c>
      <c r="N6680" t="s">
        <v>1138</v>
      </c>
      <c r="O6680" t="s">
        <v>27</v>
      </c>
      <c r="P6680" t="s">
        <v>55</v>
      </c>
      <c r="Q6680" t="s">
        <v>19</v>
      </c>
      <c r="R6680" t="s">
        <v>21</v>
      </c>
      <c r="S6680" t="s">
        <v>21</v>
      </c>
      <c r="T6680" t="s">
        <v>13312</v>
      </c>
      <c r="U6680" s="1">
        <v>45597</v>
      </c>
      <c r="V6680">
        <v>30</v>
      </c>
      <c r="W6680" t="str">
        <f t="shared" si="151"/>
        <v>30-59</v>
      </c>
    </row>
    <row r="6681" spans="1:23" x14ac:dyDescent="0.25">
      <c r="A6681" t="s">
        <v>6930</v>
      </c>
      <c r="B6681">
        <v>128026994</v>
      </c>
      <c r="C6681">
        <v>1787136831</v>
      </c>
      <c r="D6681" s="1">
        <v>45312</v>
      </c>
      <c r="E6681">
        <v>99213</v>
      </c>
      <c r="F6681">
        <v>85025</v>
      </c>
      <c r="G6681" t="s">
        <v>3265</v>
      </c>
      <c r="H6681" s="34">
        <v>29342</v>
      </c>
      <c r="I6681" s="7">
        <v>19072</v>
      </c>
      <c r="J6681" s="7">
        <v>12772.36</v>
      </c>
      <c r="K6681" s="7">
        <v>4011</v>
      </c>
      <c r="L6681" s="7">
        <v>2288.64</v>
      </c>
      <c r="M6681" s="5">
        <v>0.12</v>
      </c>
      <c r="N6681" t="s">
        <v>46</v>
      </c>
      <c r="O6681" t="s">
        <v>27</v>
      </c>
      <c r="P6681" t="s">
        <v>55</v>
      </c>
      <c r="Q6681" t="s">
        <v>32</v>
      </c>
      <c r="R6681" t="s">
        <v>43</v>
      </c>
      <c r="S6681" t="s">
        <v>21</v>
      </c>
      <c r="T6681" t="s">
        <v>13311</v>
      </c>
      <c r="U6681" s="1">
        <v>45342</v>
      </c>
      <c r="V6681">
        <v>30</v>
      </c>
      <c r="W6681" t="str">
        <f t="shared" si="151"/>
        <v>30-59</v>
      </c>
    </row>
    <row r="6682" spans="1:23" x14ac:dyDescent="0.25">
      <c r="A6682" t="s">
        <v>6931</v>
      </c>
      <c r="B6682">
        <v>982956435</v>
      </c>
      <c r="C6682">
        <v>3565774104</v>
      </c>
      <c r="D6682" s="1">
        <v>45619</v>
      </c>
      <c r="E6682">
        <v>99221</v>
      </c>
      <c r="F6682">
        <v>99204</v>
      </c>
      <c r="G6682" t="s">
        <v>3438</v>
      </c>
      <c r="H6682" s="34">
        <v>61449</v>
      </c>
      <c r="I6682" s="7">
        <v>49159</v>
      </c>
      <c r="J6682" s="7">
        <v>35837.74</v>
      </c>
      <c r="K6682" s="7">
        <v>6439</v>
      </c>
      <c r="L6682" s="7">
        <v>6882.26</v>
      </c>
      <c r="M6682" s="5">
        <v>0.14000000000000001</v>
      </c>
      <c r="N6682" t="s">
        <v>1135</v>
      </c>
      <c r="O6682" t="s">
        <v>30</v>
      </c>
      <c r="P6682" t="s">
        <v>40</v>
      </c>
      <c r="Q6682" t="s">
        <v>32</v>
      </c>
      <c r="R6682" t="s">
        <v>26</v>
      </c>
      <c r="S6682" t="s">
        <v>17</v>
      </c>
      <c r="T6682" t="s">
        <v>13310</v>
      </c>
      <c r="U6682" s="1">
        <v>45761</v>
      </c>
      <c r="V6682">
        <v>142</v>
      </c>
      <c r="W6682" t="str">
        <f t="shared" si="151"/>
        <v>120-149</v>
      </c>
    </row>
    <row r="6683" spans="1:23" x14ac:dyDescent="0.25">
      <c r="A6683" t="s">
        <v>6932</v>
      </c>
      <c r="B6683">
        <v>1283006496</v>
      </c>
      <c r="C6683">
        <v>5283004201</v>
      </c>
      <c r="D6683" s="1">
        <v>45763</v>
      </c>
      <c r="E6683">
        <v>99214</v>
      </c>
      <c r="F6683">
        <v>99213</v>
      </c>
      <c r="G6683" t="s">
        <v>3741</v>
      </c>
      <c r="H6683" s="34">
        <v>20026</v>
      </c>
      <c r="I6683" s="7">
        <v>17022</v>
      </c>
      <c r="J6683" s="7">
        <v>16681.560000000001</v>
      </c>
      <c r="K6683" s="7">
        <v>0</v>
      </c>
      <c r="L6683" s="7">
        <v>340.44</v>
      </c>
      <c r="M6683" s="5">
        <v>0.02</v>
      </c>
      <c r="N6683" t="s">
        <v>16</v>
      </c>
      <c r="O6683" t="s">
        <v>17</v>
      </c>
      <c r="P6683" t="s">
        <v>3150</v>
      </c>
      <c r="Q6683" t="s">
        <v>32</v>
      </c>
      <c r="R6683" t="s">
        <v>21</v>
      </c>
      <c r="S6683" t="s">
        <v>27</v>
      </c>
      <c r="T6683" t="s">
        <v>13311</v>
      </c>
      <c r="U6683" s="1">
        <v>45838</v>
      </c>
      <c r="V6683">
        <v>75</v>
      </c>
      <c r="W6683" t="str">
        <f t="shared" si="151"/>
        <v>60-89</v>
      </c>
    </row>
    <row r="6684" spans="1:23" x14ac:dyDescent="0.25">
      <c r="A6684" t="s">
        <v>6933</v>
      </c>
      <c r="B6684">
        <v>5645544192</v>
      </c>
      <c r="C6684">
        <v>9108255614</v>
      </c>
      <c r="D6684" s="1">
        <v>45664</v>
      </c>
      <c r="E6684">
        <v>99215</v>
      </c>
      <c r="F6684">
        <v>80053</v>
      </c>
      <c r="G6684" t="s">
        <v>118</v>
      </c>
      <c r="H6684" s="34">
        <v>77723</v>
      </c>
      <c r="I6684" s="7">
        <v>60624</v>
      </c>
      <c r="J6684" s="7">
        <v>31243.200000000001</v>
      </c>
      <c r="K6684" s="7">
        <v>17256</v>
      </c>
      <c r="L6684" s="7">
        <v>12124.8</v>
      </c>
      <c r="M6684" s="5">
        <v>0.2</v>
      </c>
      <c r="N6684" t="s">
        <v>3140</v>
      </c>
      <c r="O6684" t="s">
        <v>27</v>
      </c>
      <c r="P6684" t="s">
        <v>31</v>
      </c>
      <c r="Q6684" t="s">
        <v>19</v>
      </c>
      <c r="R6684" t="s">
        <v>43</v>
      </c>
      <c r="S6684" t="s">
        <v>21</v>
      </c>
      <c r="T6684" t="s">
        <v>13312</v>
      </c>
      <c r="U6684" s="1">
        <v>45751</v>
      </c>
      <c r="V6684">
        <v>87</v>
      </c>
      <c r="W6684" t="str">
        <f t="shared" si="151"/>
        <v>60-89</v>
      </c>
    </row>
    <row r="6685" spans="1:23" x14ac:dyDescent="0.25">
      <c r="A6685" t="s">
        <v>6934</v>
      </c>
      <c r="B6685">
        <v>6166172901</v>
      </c>
      <c r="C6685">
        <v>3904028860</v>
      </c>
      <c r="D6685" s="1">
        <v>45487</v>
      </c>
      <c r="E6685">
        <v>99222</v>
      </c>
      <c r="F6685">
        <v>81000</v>
      </c>
      <c r="G6685" t="s">
        <v>99</v>
      </c>
      <c r="H6685" s="34">
        <v>74354</v>
      </c>
      <c r="I6685" s="7">
        <v>55766</v>
      </c>
      <c r="J6685" s="7">
        <v>42221.1</v>
      </c>
      <c r="K6685" s="7">
        <v>5180</v>
      </c>
      <c r="L6685" s="7">
        <v>8364.9</v>
      </c>
      <c r="M6685" s="5">
        <v>0.15</v>
      </c>
      <c r="N6685" t="s">
        <v>1139</v>
      </c>
      <c r="O6685" t="s">
        <v>30</v>
      </c>
      <c r="P6685" t="s">
        <v>55</v>
      </c>
      <c r="Q6685" t="s">
        <v>32</v>
      </c>
      <c r="R6685" t="s">
        <v>21</v>
      </c>
      <c r="S6685" t="s">
        <v>21</v>
      </c>
      <c r="T6685" t="s">
        <v>13312</v>
      </c>
      <c r="U6685" s="1">
        <v>45568</v>
      </c>
      <c r="V6685">
        <v>81</v>
      </c>
      <c r="W6685" t="str">
        <f t="shared" si="151"/>
        <v>60-89</v>
      </c>
    </row>
    <row r="6686" spans="1:23" x14ac:dyDescent="0.25">
      <c r="A6686" t="s">
        <v>6935</v>
      </c>
      <c r="B6686">
        <v>924552931</v>
      </c>
      <c r="C6686">
        <v>3117299411</v>
      </c>
      <c r="D6686" s="1">
        <v>45799</v>
      </c>
      <c r="E6686">
        <v>99232</v>
      </c>
      <c r="F6686">
        <v>99284</v>
      </c>
      <c r="G6686" t="s">
        <v>48</v>
      </c>
      <c r="H6686" s="34">
        <v>66389</v>
      </c>
      <c r="I6686" s="7">
        <v>54439</v>
      </c>
      <c r="J6686" s="7">
        <v>44639.98</v>
      </c>
      <c r="K6686" s="7">
        <v>0</v>
      </c>
      <c r="L6686" s="7">
        <v>9799.02</v>
      </c>
      <c r="M6686" s="5">
        <v>0.18</v>
      </c>
      <c r="N6686" t="s">
        <v>3141</v>
      </c>
      <c r="O6686" t="s">
        <v>17</v>
      </c>
      <c r="P6686" t="s">
        <v>3146</v>
      </c>
      <c r="Q6686" t="s">
        <v>32</v>
      </c>
      <c r="R6686" t="s">
        <v>21</v>
      </c>
      <c r="S6686" t="s">
        <v>17</v>
      </c>
      <c r="T6686" t="s">
        <v>13311</v>
      </c>
      <c r="U6686" s="1">
        <v>45910</v>
      </c>
      <c r="V6686">
        <v>111</v>
      </c>
      <c r="W6686" t="str">
        <f t="shared" si="151"/>
        <v>90-119</v>
      </c>
    </row>
    <row r="6687" spans="1:23" x14ac:dyDescent="0.25">
      <c r="A6687" t="s">
        <v>6936</v>
      </c>
      <c r="B6687">
        <v>1008212013</v>
      </c>
      <c r="C6687">
        <v>546782761</v>
      </c>
      <c r="D6687" s="1">
        <v>45904</v>
      </c>
      <c r="E6687">
        <v>99222</v>
      </c>
      <c r="F6687">
        <v>99292</v>
      </c>
      <c r="G6687" t="s">
        <v>29</v>
      </c>
      <c r="H6687" s="34">
        <v>92158</v>
      </c>
      <c r="I6687" s="7">
        <v>66354</v>
      </c>
      <c r="J6687" s="7">
        <v>51906.68</v>
      </c>
      <c r="K6687" s="7">
        <v>9139</v>
      </c>
      <c r="L6687" s="7">
        <v>5308.32</v>
      </c>
      <c r="M6687" s="5">
        <v>0.08</v>
      </c>
      <c r="N6687" t="s">
        <v>24</v>
      </c>
      <c r="O6687" t="s">
        <v>30</v>
      </c>
      <c r="P6687" t="s">
        <v>31</v>
      </c>
      <c r="Q6687" t="s">
        <v>19</v>
      </c>
      <c r="R6687" t="s">
        <v>20</v>
      </c>
      <c r="S6687" t="s">
        <v>27</v>
      </c>
      <c r="T6687" t="s">
        <v>13312</v>
      </c>
      <c r="U6687" s="1">
        <v>45966</v>
      </c>
      <c r="V6687">
        <v>62</v>
      </c>
      <c r="W6687" t="str">
        <f t="shared" si="151"/>
        <v>60-89</v>
      </c>
    </row>
    <row r="6688" spans="1:23" x14ac:dyDescent="0.25">
      <c r="A6688" t="s">
        <v>6937</v>
      </c>
      <c r="B6688">
        <v>9441069319</v>
      </c>
      <c r="C6688">
        <v>3172431263</v>
      </c>
      <c r="D6688" s="1">
        <v>45298</v>
      </c>
      <c r="E6688">
        <v>99233</v>
      </c>
      <c r="F6688">
        <v>90834</v>
      </c>
      <c r="G6688" t="s">
        <v>91</v>
      </c>
      <c r="H6688" s="34">
        <v>96571</v>
      </c>
      <c r="I6688" s="7">
        <v>79188</v>
      </c>
      <c r="J6688" s="7">
        <v>58258.16</v>
      </c>
      <c r="K6688" s="7">
        <v>6676</v>
      </c>
      <c r="L6688" s="7">
        <v>14253.84</v>
      </c>
      <c r="M6688" s="5">
        <v>0.18</v>
      </c>
      <c r="N6688" t="s">
        <v>3141</v>
      </c>
      <c r="O6688" t="s">
        <v>27</v>
      </c>
      <c r="P6688" t="s">
        <v>97</v>
      </c>
      <c r="Q6688" t="s">
        <v>32</v>
      </c>
      <c r="R6688" t="s">
        <v>43</v>
      </c>
      <c r="S6688" t="s">
        <v>17</v>
      </c>
      <c r="T6688" t="s">
        <v>13310</v>
      </c>
      <c r="U6688" s="1">
        <v>45360</v>
      </c>
      <c r="V6688">
        <v>62</v>
      </c>
      <c r="W6688" t="str">
        <f t="shared" si="151"/>
        <v>60-89</v>
      </c>
    </row>
    <row r="6689" spans="1:23" x14ac:dyDescent="0.25">
      <c r="A6689" t="s">
        <v>6938</v>
      </c>
      <c r="B6689">
        <v>2027604637</v>
      </c>
      <c r="C6689">
        <v>4631845024</v>
      </c>
      <c r="D6689" s="1">
        <v>45557</v>
      </c>
      <c r="E6689">
        <v>99221</v>
      </c>
      <c r="F6689">
        <v>71046</v>
      </c>
      <c r="G6689" t="s">
        <v>4092</v>
      </c>
      <c r="H6689" s="34">
        <v>34280</v>
      </c>
      <c r="I6689" s="7">
        <v>26738</v>
      </c>
      <c r="J6689" s="7">
        <v>21390.400000000001</v>
      </c>
      <c r="K6689" s="7">
        <v>0</v>
      </c>
      <c r="L6689" s="7">
        <v>5347.6</v>
      </c>
      <c r="M6689" s="5">
        <v>0.2</v>
      </c>
      <c r="N6689" t="s">
        <v>3140</v>
      </c>
      <c r="O6689" t="s">
        <v>17</v>
      </c>
      <c r="P6689" t="s">
        <v>55</v>
      </c>
      <c r="Q6689" t="s">
        <v>32</v>
      </c>
      <c r="R6689" t="s">
        <v>26</v>
      </c>
      <c r="S6689" t="s">
        <v>27</v>
      </c>
      <c r="T6689" t="s">
        <v>13311</v>
      </c>
      <c r="U6689" s="1">
        <v>45600</v>
      </c>
      <c r="V6689">
        <v>43</v>
      </c>
      <c r="W6689" t="str">
        <f t="shared" si="151"/>
        <v>30-59</v>
      </c>
    </row>
    <row r="6690" spans="1:23" x14ac:dyDescent="0.25">
      <c r="A6690" t="s">
        <v>6939</v>
      </c>
      <c r="B6690">
        <v>7723678826</v>
      </c>
      <c r="C6690">
        <v>8405622203</v>
      </c>
      <c r="D6690" s="1">
        <v>45652</v>
      </c>
      <c r="E6690">
        <v>99232</v>
      </c>
      <c r="F6690">
        <v>99291</v>
      </c>
      <c r="G6690" t="s">
        <v>270</v>
      </c>
      <c r="H6690" s="34">
        <v>34367</v>
      </c>
      <c r="I6690" s="7">
        <v>24744</v>
      </c>
      <c r="J6690" s="7">
        <v>22764.48</v>
      </c>
      <c r="K6690" s="7">
        <v>0</v>
      </c>
      <c r="L6690" s="7">
        <v>1979.52</v>
      </c>
      <c r="M6690" s="5">
        <v>0.08</v>
      </c>
      <c r="N6690" t="s">
        <v>24</v>
      </c>
      <c r="O6690" t="s">
        <v>17</v>
      </c>
      <c r="P6690" t="s">
        <v>3149</v>
      </c>
      <c r="Q6690" t="s">
        <v>32</v>
      </c>
      <c r="R6690" t="s">
        <v>27</v>
      </c>
      <c r="S6690" t="s">
        <v>21</v>
      </c>
      <c r="T6690" t="s">
        <v>13311</v>
      </c>
      <c r="U6690" s="1">
        <v>45809</v>
      </c>
      <c r="V6690">
        <v>157</v>
      </c>
      <c r="W6690" t="str">
        <f t="shared" si="151"/>
        <v>150-179</v>
      </c>
    </row>
    <row r="6691" spans="1:23" x14ac:dyDescent="0.25">
      <c r="A6691" t="s">
        <v>6940</v>
      </c>
      <c r="B6691">
        <v>1539396406</v>
      </c>
      <c r="C6691">
        <v>7951656953</v>
      </c>
      <c r="D6691" s="1">
        <v>45475</v>
      </c>
      <c r="E6691">
        <v>99214</v>
      </c>
      <c r="F6691">
        <v>99282</v>
      </c>
      <c r="G6691" t="s">
        <v>272</v>
      </c>
      <c r="H6691" s="34">
        <v>28559</v>
      </c>
      <c r="I6691" s="7">
        <v>21419</v>
      </c>
      <c r="J6691" s="7">
        <v>11509.15</v>
      </c>
      <c r="K6691" s="7">
        <v>6697</v>
      </c>
      <c r="L6691" s="7">
        <v>3212.85</v>
      </c>
      <c r="M6691" s="5">
        <v>0.15</v>
      </c>
      <c r="N6691" t="s">
        <v>1139</v>
      </c>
      <c r="O6691" t="s">
        <v>27</v>
      </c>
      <c r="P6691" t="s">
        <v>25</v>
      </c>
      <c r="Q6691" t="s">
        <v>19</v>
      </c>
      <c r="R6691" t="s">
        <v>26</v>
      </c>
      <c r="S6691" t="s">
        <v>27</v>
      </c>
      <c r="T6691" t="s">
        <v>13311</v>
      </c>
      <c r="U6691" s="1">
        <v>45655</v>
      </c>
      <c r="V6691">
        <v>180</v>
      </c>
      <c r="W6691" t="str">
        <f t="shared" si="151"/>
        <v>180-209</v>
      </c>
    </row>
    <row r="6692" spans="1:23" x14ac:dyDescent="0.25">
      <c r="A6692" t="s">
        <v>6941</v>
      </c>
      <c r="B6692">
        <v>8720666026</v>
      </c>
      <c r="C6692">
        <v>569193244</v>
      </c>
      <c r="D6692" s="1">
        <v>45700</v>
      </c>
      <c r="E6692">
        <v>99231</v>
      </c>
      <c r="F6692">
        <v>99215</v>
      </c>
      <c r="G6692" t="s">
        <v>3337</v>
      </c>
      <c r="H6692" s="34">
        <v>75562</v>
      </c>
      <c r="I6692" s="7">
        <v>59694</v>
      </c>
      <c r="J6692" s="7">
        <v>41955.96</v>
      </c>
      <c r="K6692" s="7">
        <v>8187</v>
      </c>
      <c r="L6692" s="7">
        <v>9551.0400000000009</v>
      </c>
      <c r="M6692" s="5">
        <v>0.16</v>
      </c>
      <c r="N6692" t="s">
        <v>1138</v>
      </c>
      <c r="O6692" t="s">
        <v>30</v>
      </c>
      <c r="P6692" t="s">
        <v>3149</v>
      </c>
      <c r="Q6692" t="s">
        <v>19</v>
      </c>
      <c r="R6692" t="s">
        <v>38</v>
      </c>
      <c r="S6692" t="s">
        <v>21</v>
      </c>
      <c r="T6692" t="s">
        <v>13312</v>
      </c>
      <c r="U6692" s="1">
        <v>45794</v>
      </c>
      <c r="V6692">
        <v>94</v>
      </c>
      <c r="W6692" t="str">
        <f t="shared" si="151"/>
        <v>90-119</v>
      </c>
    </row>
    <row r="6693" spans="1:23" x14ac:dyDescent="0.25">
      <c r="A6693" t="s">
        <v>6942</v>
      </c>
      <c r="B6693">
        <v>9251276972</v>
      </c>
      <c r="C6693">
        <v>4767395656</v>
      </c>
      <c r="D6693" s="1">
        <v>45761</v>
      </c>
      <c r="E6693">
        <v>99231</v>
      </c>
      <c r="F6693">
        <v>99283</v>
      </c>
      <c r="G6693" t="s">
        <v>3754</v>
      </c>
      <c r="H6693" s="34">
        <v>86622</v>
      </c>
      <c r="I6693" s="7">
        <v>67565</v>
      </c>
      <c r="J6693" s="7">
        <v>54052</v>
      </c>
      <c r="K6693" s="7">
        <v>0</v>
      </c>
      <c r="L6693" s="7">
        <v>13513</v>
      </c>
      <c r="M6693" s="5">
        <v>0.2</v>
      </c>
      <c r="N6693" t="s">
        <v>3140</v>
      </c>
      <c r="O6693" t="s">
        <v>17</v>
      </c>
      <c r="P6693" t="s">
        <v>3146</v>
      </c>
      <c r="Q6693" t="s">
        <v>19</v>
      </c>
      <c r="R6693" t="s">
        <v>26</v>
      </c>
      <c r="S6693" t="s">
        <v>17</v>
      </c>
      <c r="T6693" t="s">
        <v>13310</v>
      </c>
      <c r="U6693" s="1">
        <v>45921</v>
      </c>
      <c r="V6693">
        <v>160</v>
      </c>
      <c r="W6693" t="str">
        <f t="shared" si="151"/>
        <v>150-179</v>
      </c>
    </row>
    <row r="6694" spans="1:23" x14ac:dyDescent="0.25">
      <c r="A6694" t="s">
        <v>6943</v>
      </c>
      <c r="B6694">
        <v>462822552</v>
      </c>
      <c r="C6694">
        <v>6548175628</v>
      </c>
      <c r="D6694" s="1">
        <v>45696</v>
      </c>
      <c r="E6694">
        <v>99221</v>
      </c>
      <c r="F6694">
        <v>99205</v>
      </c>
      <c r="G6694" t="s">
        <v>4083</v>
      </c>
      <c r="H6694" s="34">
        <v>15847</v>
      </c>
      <c r="I6694" s="7">
        <v>11410</v>
      </c>
      <c r="J6694" s="7">
        <v>6421.2</v>
      </c>
      <c r="K6694" s="7">
        <v>4076</v>
      </c>
      <c r="L6694" s="7">
        <v>912.8</v>
      </c>
      <c r="M6694" s="5">
        <v>0.08</v>
      </c>
      <c r="N6694" t="s">
        <v>24</v>
      </c>
      <c r="O6694" t="s">
        <v>27</v>
      </c>
      <c r="P6694" t="s">
        <v>55</v>
      </c>
      <c r="Q6694" t="s">
        <v>19</v>
      </c>
      <c r="R6694" t="s">
        <v>20</v>
      </c>
      <c r="S6694" t="s">
        <v>21</v>
      </c>
      <c r="T6694" t="s">
        <v>13311</v>
      </c>
      <c r="U6694" s="1">
        <v>45825</v>
      </c>
      <c r="V6694">
        <v>129</v>
      </c>
      <c r="W6694" t="str">
        <f t="shared" si="151"/>
        <v>120-149</v>
      </c>
    </row>
    <row r="6695" spans="1:23" x14ac:dyDescent="0.25">
      <c r="A6695" t="s">
        <v>6944</v>
      </c>
      <c r="B6695">
        <v>7376605743</v>
      </c>
      <c r="C6695">
        <v>7468491898</v>
      </c>
      <c r="D6695" s="1">
        <v>45798</v>
      </c>
      <c r="E6695">
        <v>99238</v>
      </c>
      <c r="F6695">
        <v>99205</v>
      </c>
      <c r="G6695" t="s">
        <v>198</v>
      </c>
      <c r="H6695" s="34">
        <v>64914</v>
      </c>
      <c r="I6695" s="7">
        <v>48686</v>
      </c>
      <c r="J6695" s="7">
        <v>37657.1</v>
      </c>
      <c r="K6695" s="7">
        <v>3726</v>
      </c>
      <c r="L6695" s="7">
        <v>7302.9</v>
      </c>
      <c r="M6695" s="5">
        <v>0.15</v>
      </c>
      <c r="N6695" t="s">
        <v>1139</v>
      </c>
      <c r="O6695" t="s">
        <v>30</v>
      </c>
      <c r="P6695" t="s">
        <v>97</v>
      </c>
      <c r="Q6695" t="s">
        <v>19</v>
      </c>
      <c r="R6695" t="s">
        <v>26</v>
      </c>
      <c r="S6695" t="s">
        <v>21</v>
      </c>
      <c r="T6695" t="s">
        <v>13311</v>
      </c>
      <c r="U6695" s="1">
        <v>45847</v>
      </c>
      <c r="V6695">
        <v>49</v>
      </c>
      <c r="W6695" t="str">
        <f t="shared" si="151"/>
        <v>30-59</v>
      </c>
    </row>
    <row r="6696" spans="1:23" x14ac:dyDescent="0.25">
      <c r="A6696" t="s">
        <v>6945</v>
      </c>
      <c r="B6696">
        <v>9271250951</v>
      </c>
      <c r="C6696">
        <v>2906794579</v>
      </c>
      <c r="D6696" s="1">
        <v>45924</v>
      </c>
      <c r="E6696">
        <v>99222</v>
      </c>
      <c r="F6696">
        <v>99284</v>
      </c>
      <c r="G6696" t="s">
        <v>3419</v>
      </c>
      <c r="H6696" s="34">
        <v>51850</v>
      </c>
      <c r="I6696" s="7">
        <v>44073</v>
      </c>
      <c r="J6696" s="7">
        <v>37965.54</v>
      </c>
      <c r="K6696" s="7">
        <v>5226</v>
      </c>
      <c r="L6696" s="7">
        <v>881.46</v>
      </c>
      <c r="M6696" s="5">
        <v>0.02</v>
      </c>
      <c r="N6696" t="s">
        <v>16</v>
      </c>
      <c r="O6696" t="s">
        <v>30</v>
      </c>
      <c r="P6696" t="s">
        <v>58</v>
      </c>
      <c r="Q6696" t="s">
        <v>32</v>
      </c>
      <c r="R6696" t="s">
        <v>43</v>
      </c>
      <c r="S6696" t="s">
        <v>27</v>
      </c>
      <c r="T6696" t="s">
        <v>13311</v>
      </c>
      <c r="U6696" s="1">
        <v>46008</v>
      </c>
      <c r="V6696">
        <v>84</v>
      </c>
      <c r="W6696" t="str">
        <f t="shared" si="151"/>
        <v>60-89</v>
      </c>
    </row>
    <row r="6697" spans="1:23" x14ac:dyDescent="0.25">
      <c r="A6697" t="s">
        <v>6946</v>
      </c>
      <c r="B6697">
        <v>239428795</v>
      </c>
      <c r="C6697">
        <v>9395894584</v>
      </c>
      <c r="D6697" s="1">
        <v>45773</v>
      </c>
      <c r="E6697">
        <v>99222</v>
      </c>
      <c r="F6697">
        <v>81000</v>
      </c>
      <c r="G6697" t="s">
        <v>3218</v>
      </c>
      <c r="H6697" s="34">
        <v>68939</v>
      </c>
      <c r="I6697" s="7">
        <v>53772</v>
      </c>
      <c r="J6697" s="7">
        <v>28560.6</v>
      </c>
      <c r="K6697" s="7">
        <v>14457</v>
      </c>
      <c r="L6697" s="7">
        <v>10754.4</v>
      </c>
      <c r="M6697" s="5">
        <v>0.2</v>
      </c>
      <c r="N6697" t="s">
        <v>3140</v>
      </c>
      <c r="O6697" t="s">
        <v>27</v>
      </c>
      <c r="P6697" t="s">
        <v>3146</v>
      </c>
      <c r="Q6697" t="s">
        <v>19</v>
      </c>
      <c r="R6697" t="s">
        <v>21</v>
      </c>
      <c r="S6697" t="s">
        <v>27</v>
      </c>
      <c r="T6697" t="s">
        <v>13310</v>
      </c>
      <c r="U6697" s="1">
        <v>45883</v>
      </c>
      <c r="V6697">
        <v>110</v>
      </c>
      <c r="W6697" t="str">
        <f t="shared" si="151"/>
        <v>90-119</v>
      </c>
    </row>
    <row r="6698" spans="1:23" x14ac:dyDescent="0.25">
      <c r="A6698" t="s">
        <v>6947</v>
      </c>
      <c r="B6698">
        <v>2766137728</v>
      </c>
      <c r="C6698">
        <v>1165217211</v>
      </c>
      <c r="D6698" s="1">
        <v>45325</v>
      </c>
      <c r="E6698">
        <v>99231</v>
      </c>
      <c r="F6698">
        <v>99204</v>
      </c>
      <c r="G6698" t="s">
        <v>495</v>
      </c>
      <c r="H6698" s="34">
        <v>74114</v>
      </c>
      <c r="I6698" s="7">
        <v>53362</v>
      </c>
      <c r="J6698" s="7">
        <v>46029.04</v>
      </c>
      <c r="K6698" s="7">
        <v>3064</v>
      </c>
      <c r="L6698" s="7">
        <v>4268.96</v>
      </c>
      <c r="M6698" s="5">
        <v>0.08</v>
      </c>
      <c r="N6698" t="s">
        <v>24</v>
      </c>
      <c r="O6698" t="s">
        <v>30</v>
      </c>
      <c r="P6698" t="s">
        <v>35</v>
      </c>
      <c r="Q6698" t="s">
        <v>19</v>
      </c>
      <c r="R6698" t="s">
        <v>21</v>
      </c>
      <c r="S6698" t="s">
        <v>17</v>
      </c>
      <c r="T6698" t="s">
        <v>13310</v>
      </c>
      <c r="U6698" s="1">
        <v>45356</v>
      </c>
      <c r="V6698">
        <v>31</v>
      </c>
      <c r="W6698" t="str">
        <f t="shared" si="151"/>
        <v>30-59</v>
      </c>
    </row>
    <row r="6699" spans="1:23" x14ac:dyDescent="0.25">
      <c r="A6699" t="s">
        <v>6948</v>
      </c>
      <c r="B6699">
        <v>7658768096</v>
      </c>
      <c r="C6699">
        <v>3866473092</v>
      </c>
      <c r="D6699" s="1">
        <v>45388</v>
      </c>
      <c r="E6699">
        <v>99213</v>
      </c>
      <c r="F6699">
        <v>99215</v>
      </c>
      <c r="G6699" t="s">
        <v>152</v>
      </c>
      <c r="H6699" s="34">
        <v>87719</v>
      </c>
      <c r="I6699" s="7">
        <v>74561</v>
      </c>
      <c r="J6699" s="7">
        <v>49126.78</v>
      </c>
      <c r="K6699" s="7">
        <v>23943</v>
      </c>
      <c r="L6699" s="7">
        <v>1491.22</v>
      </c>
      <c r="M6699" s="5">
        <v>0.02</v>
      </c>
      <c r="N6699" t="s">
        <v>16</v>
      </c>
      <c r="O6699" t="s">
        <v>27</v>
      </c>
      <c r="P6699" t="s">
        <v>35</v>
      </c>
      <c r="Q6699" t="s">
        <v>19</v>
      </c>
      <c r="R6699" t="s">
        <v>27</v>
      </c>
      <c r="S6699" t="s">
        <v>17</v>
      </c>
      <c r="T6699" t="s">
        <v>13312</v>
      </c>
      <c r="U6699" s="1">
        <v>45479</v>
      </c>
      <c r="V6699">
        <v>91</v>
      </c>
      <c r="W6699" t="str">
        <f t="shared" si="151"/>
        <v>90-119</v>
      </c>
    </row>
    <row r="6700" spans="1:23" x14ac:dyDescent="0.25">
      <c r="A6700" t="s">
        <v>6949</v>
      </c>
      <c r="B6700">
        <v>727617889</v>
      </c>
      <c r="C6700">
        <v>3887344403</v>
      </c>
      <c r="D6700" s="1">
        <v>45907</v>
      </c>
      <c r="E6700">
        <v>99231</v>
      </c>
      <c r="F6700">
        <v>99284</v>
      </c>
      <c r="G6700" t="s">
        <v>15</v>
      </c>
      <c r="H6700" s="34">
        <v>57954</v>
      </c>
      <c r="I6700" s="7">
        <v>49261</v>
      </c>
      <c r="J6700" s="7">
        <v>42084.78</v>
      </c>
      <c r="K6700" s="7">
        <v>6191</v>
      </c>
      <c r="L6700" s="7">
        <v>985.22</v>
      </c>
      <c r="M6700" s="5">
        <v>0.02</v>
      </c>
      <c r="N6700" t="s">
        <v>16</v>
      </c>
      <c r="O6700" t="s">
        <v>27</v>
      </c>
      <c r="P6700" t="s">
        <v>25</v>
      </c>
      <c r="Q6700" t="s">
        <v>32</v>
      </c>
      <c r="R6700" t="s">
        <v>20</v>
      </c>
      <c r="S6700" t="s">
        <v>17</v>
      </c>
      <c r="T6700" t="s">
        <v>13312</v>
      </c>
      <c r="U6700" s="1">
        <v>46060</v>
      </c>
      <c r="V6700">
        <v>153</v>
      </c>
      <c r="W6700" t="str">
        <f t="shared" si="151"/>
        <v>150-179</v>
      </c>
    </row>
    <row r="6701" spans="1:23" x14ac:dyDescent="0.25">
      <c r="A6701" t="s">
        <v>6950</v>
      </c>
      <c r="B6701">
        <v>5486860183</v>
      </c>
      <c r="C6701">
        <v>5968811955</v>
      </c>
      <c r="D6701" s="1">
        <v>45697</v>
      </c>
      <c r="E6701">
        <v>99222</v>
      </c>
      <c r="F6701">
        <v>71046</v>
      </c>
      <c r="G6701" t="s">
        <v>3394</v>
      </c>
      <c r="H6701" s="34">
        <v>71203</v>
      </c>
      <c r="I6701" s="7">
        <v>58386</v>
      </c>
      <c r="J6701" s="7">
        <v>40843.519999999997</v>
      </c>
      <c r="K6701" s="7">
        <v>7033</v>
      </c>
      <c r="L6701" s="7">
        <v>10509.48</v>
      </c>
      <c r="M6701" s="5">
        <v>0.18</v>
      </c>
      <c r="N6701" t="s">
        <v>3141</v>
      </c>
      <c r="O6701" t="s">
        <v>30</v>
      </c>
      <c r="P6701" t="s">
        <v>3149</v>
      </c>
      <c r="Q6701" t="s">
        <v>32</v>
      </c>
      <c r="R6701" t="s">
        <v>21</v>
      </c>
      <c r="S6701" t="s">
        <v>17</v>
      </c>
      <c r="T6701" t="s">
        <v>13310</v>
      </c>
      <c r="U6701" s="1">
        <v>45777</v>
      </c>
      <c r="V6701">
        <v>80</v>
      </c>
      <c r="W6701" t="str">
        <f t="shared" si="151"/>
        <v>60-89</v>
      </c>
    </row>
    <row r="6702" spans="1:23" x14ac:dyDescent="0.25">
      <c r="A6702" t="s">
        <v>6951</v>
      </c>
      <c r="B6702">
        <v>375399794</v>
      </c>
      <c r="C6702">
        <v>509108140</v>
      </c>
      <c r="D6702" s="1">
        <v>45878</v>
      </c>
      <c r="E6702">
        <v>99222</v>
      </c>
      <c r="F6702">
        <v>99201</v>
      </c>
      <c r="G6702" t="s">
        <v>3170</v>
      </c>
      <c r="H6702" s="34">
        <v>76871</v>
      </c>
      <c r="I6702" s="7">
        <v>63034</v>
      </c>
      <c r="J6702" s="7">
        <v>51687.88</v>
      </c>
      <c r="K6702" s="7">
        <v>0</v>
      </c>
      <c r="L6702" s="7">
        <v>11346.12</v>
      </c>
      <c r="M6702" s="5">
        <v>0.18</v>
      </c>
      <c r="N6702" t="s">
        <v>3141</v>
      </c>
      <c r="O6702" t="s">
        <v>17</v>
      </c>
      <c r="P6702" t="s">
        <v>25</v>
      </c>
      <c r="Q6702" t="s">
        <v>19</v>
      </c>
      <c r="R6702" t="s">
        <v>27</v>
      </c>
      <c r="S6702" t="s">
        <v>21</v>
      </c>
      <c r="T6702" t="s">
        <v>13311</v>
      </c>
      <c r="U6702" s="1">
        <v>45921</v>
      </c>
      <c r="V6702">
        <v>43</v>
      </c>
      <c r="W6702" t="str">
        <f t="shared" si="151"/>
        <v>30-59</v>
      </c>
    </row>
    <row r="6703" spans="1:23" x14ac:dyDescent="0.25">
      <c r="A6703" t="s">
        <v>6952</v>
      </c>
      <c r="B6703">
        <v>7611654149</v>
      </c>
      <c r="C6703">
        <v>5123975442</v>
      </c>
      <c r="D6703" s="1">
        <v>45703</v>
      </c>
      <c r="E6703">
        <v>99231</v>
      </c>
      <c r="F6703">
        <v>99211</v>
      </c>
      <c r="G6703" t="s">
        <v>3170</v>
      </c>
      <c r="H6703" s="34">
        <v>70197</v>
      </c>
      <c r="I6703" s="7">
        <v>55456</v>
      </c>
      <c r="J6703" s="7">
        <v>32193.040000000001</v>
      </c>
      <c r="K6703" s="7">
        <v>14390</v>
      </c>
      <c r="L6703" s="7">
        <v>8872.9599999999991</v>
      </c>
      <c r="M6703" s="5">
        <v>0.16</v>
      </c>
      <c r="N6703" t="s">
        <v>1138</v>
      </c>
      <c r="O6703" t="s">
        <v>27</v>
      </c>
      <c r="P6703" t="s">
        <v>40</v>
      </c>
      <c r="Q6703" t="s">
        <v>19</v>
      </c>
      <c r="R6703" t="s">
        <v>27</v>
      </c>
      <c r="S6703" t="s">
        <v>27</v>
      </c>
      <c r="T6703" t="s">
        <v>13310</v>
      </c>
      <c r="U6703" s="1">
        <v>45838</v>
      </c>
      <c r="V6703">
        <v>135</v>
      </c>
      <c r="W6703" t="str">
        <f t="shared" si="151"/>
        <v>120-149</v>
      </c>
    </row>
    <row r="6704" spans="1:23" x14ac:dyDescent="0.25">
      <c r="A6704" t="s">
        <v>6953</v>
      </c>
      <c r="B6704">
        <v>2505446638</v>
      </c>
      <c r="C6704">
        <v>220818109</v>
      </c>
      <c r="D6704" s="1">
        <v>45521</v>
      </c>
      <c r="E6704">
        <v>99221</v>
      </c>
      <c r="F6704">
        <v>90834</v>
      </c>
      <c r="G6704" t="s">
        <v>3309</v>
      </c>
      <c r="H6704" s="34">
        <v>75737</v>
      </c>
      <c r="I6704" s="7">
        <v>60590</v>
      </c>
      <c r="J6704" s="7">
        <v>34040.400000000001</v>
      </c>
      <c r="K6704" s="7">
        <v>18067</v>
      </c>
      <c r="L6704" s="7">
        <v>8482.6</v>
      </c>
      <c r="M6704" s="5">
        <v>0.14000000000000001</v>
      </c>
      <c r="N6704" t="s">
        <v>1135</v>
      </c>
      <c r="O6704" t="s">
        <v>27</v>
      </c>
      <c r="P6704" t="s">
        <v>55</v>
      </c>
      <c r="Q6704" t="s">
        <v>19</v>
      </c>
      <c r="R6704" t="s">
        <v>27</v>
      </c>
      <c r="S6704" t="s">
        <v>21</v>
      </c>
      <c r="T6704" t="s">
        <v>13312</v>
      </c>
      <c r="U6704" s="1">
        <v>45587</v>
      </c>
      <c r="V6704">
        <v>66</v>
      </c>
      <c r="W6704" t="str">
        <f t="shared" si="151"/>
        <v>60-89</v>
      </c>
    </row>
    <row r="6705" spans="1:23" x14ac:dyDescent="0.25">
      <c r="A6705" t="s">
        <v>6954</v>
      </c>
      <c r="B6705">
        <v>3865201891</v>
      </c>
      <c r="C6705">
        <v>1793794752</v>
      </c>
      <c r="D6705" s="1">
        <v>45816</v>
      </c>
      <c r="E6705">
        <v>99232</v>
      </c>
      <c r="F6705">
        <v>99201</v>
      </c>
      <c r="G6705" t="s">
        <v>3453</v>
      </c>
      <c r="H6705" s="34">
        <v>15116</v>
      </c>
      <c r="I6705" s="7">
        <v>11790</v>
      </c>
      <c r="J6705" s="7">
        <v>5468</v>
      </c>
      <c r="K6705" s="7">
        <v>3964</v>
      </c>
      <c r="L6705" s="7">
        <v>2358</v>
      </c>
      <c r="M6705" s="5">
        <v>0.2</v>
      </c>
      <c r="N6705" t="s">
        <v>3140</v>
      </c>
      <c r="O6705" t="s">
        <v>27</v>
      </c>
      <c r="P6705" t="s">
        <v>58</v>
      </c>
      <c r="Q6705" t="s">
        <v>32</v>
      </c>
      <c r="R6705" t="s">
        <v>20</v>
      </c>
      <c r="S6705" t="s">
        <v>21</v>
      </c>
      <c r="T6705" t="s">
        <v>13310</v>
      </c>
      <c r="U6705" s="1">
        <v>45988</v>
      </c>
      <c r="V6705">
        <v>173</v>
      </c>
      <c r="W6705" t="str">
        <f t="shared" si="151"/>
        <v>150-179</v>
      </c>
    </row>
    <row r="6706" spans="1:23" x14ac:dyDescent="0.25">
      <c r="A6706" t="s">
        <v>6955</v>
      </c>
      <c r="B6706">
        <v>6137995322</v>
      </c>
      <c r="C6706">
        <v>9527180833</v>
      </c>
      <c r="D6706" s="1">
        <v>45602</v>
      </c>
      <c r="E6706">
        <v>99221</v>
      </c>
      <c r="F6706">
        <v>80053</v>
      </c>
      <c r="G6706" t="s">
        <v>89</v>
      </c>
      <c r="H6706" s="34">
        <v>44240</v>
      </c>
      <c r="I6706" s="7">
        <v>33180</v>
      </c>
      <c r="J6706" s="7">
        <v>28203</v>
      </c>
      <c r="K6706" s="7">
        <v>0</v>
      </c>
      <c r="L6706" s="7">
        <v>4977</v>
      </c>
      <c r="M6706" s="5">
        <v>0.15</v>
      </c>
      <c r="N6706" t="s">
        <v>1139</v>
      </c>
      <c r="O6706" t="s">
        <v>17</v>
      </c>
      <c r="P6706" t="s">
        <v>18</v>
      </c>
      <c r="Q6706" t="s">
        <v>32</v>
      </c>
      <c r="R6706" t="s">
        <v>21</v>
      </c>
      <c r="S6706" t="s">
        <v>17</v>
      </c>
      <c r="T6706" t="s">
        <v>13310</v>
      </c>
      <c r="U6706" s="1">
        <v>45648</v>
      </c>
      <c r="V6706">
        <v>46</v>
      </c>
      <c r="W6706" t="str">
        <f t="shared" si="151"/>
        <v>30-59</v>
      </c>
    </row>
    <row r="6707" spans="1:23" x14ac:dyDescent="0.25">
      <c r="A6707" t="s">
        <v>6956</v>
      </c>
      <c r="B6707">
        <v>7080164977</v>
      </c>
      <c r="C6707">
        <v>9646497871</v>
      </c>
      <c r="D6707" s="1">
        <v>45594</v>
      </c>
      <c r="E6707">
        <v>99238</v>
      </c>
      <c r="F6707">
        <v>99283</v>
      </c>
      <c r="G6707" t="s">
        <v>3158</v>
      </c>
      <c r="H6707" s="34">
        <v>93408</v>
      </c>
      <c r="I6707" s="7">
        <v>67254</v>
      </c>
      <c r="J6707" s="7">
        <v>33360.68</v>
      </c>
      <c r="K6707" s="7">
        <v>28513</v>
      </c>
      <c r="L6707" s="7">
        <v>5380.32</v>
      </c>
      <c r="M6707" s="5">
        <v>0.08</v>
      </c>
      <c r="N6707" t="s">
        <v>24</v>
      </c>
      <c r="O6707" t="s">
        <v>27</v>
      </c>
      <c r="P6707" t="s">
        <v>3150</v>
      </c>
      <c r="Q6707" t="s">
        <v>32</v>
      </c>
      <c r="R6707" t="s">
        <v>27</v>
      </c>
      <c r="S6707" t="s">
        <v>27</v>
      </c>
      <c r="T6707" t="s">
        <v>13310</v>
      </c>
      <c r="U6707" s="1">
        <v>45773</v>
      </c>
      <c r="V6707">
        <v>179</v>
      </c>
      <c r="W6707" t="str">
        <f t="shared" si="151"/>
        <v>150-179</v>
      </c>
    </row>
    <row r="6708" spans="1:23" x14ac:dyDescent="0.25">
      <c r="A6708" t="s">
        <v>6957</v>
      </c>
      <c r="B6708">
        <v>3436289549</v>
      </c>
      <c r="C6708">
        <v>1140916383</v>
      </c>
      <c r="D6708" s="1">
        <v>45958</v>
      </c>
      <c r="E6708">
        <v>99221</v>
      </c>
      <c r="F6708">
        <v>99291</v>
      </c>
      <c r="G6708" t="s">
        <v>288</v>
      </c>
      <c r="H6708" s="34">
        <v>10527</v>
      </c>
      <c r="I6708" s="7">
        <v>7895</v>
      </c>
      <c r="J6708" s="7">
        <v>5332.75</v>
      </c>
      <c r="K6708" s="7">
        <v>1378</v>
      </c>
      <c r="L6708" s="7">
        <v>1184.25</v>
      </c>
      <c r="M6708" s="5">
        <v>0.15</v>
      </c>
      <c r="N6708" t="s">
        <v>1139</v>
      </c>
      <c r="O6708" t="s">
        <v>27</v>
      </c>
      <c r="P6708" t="s">
        <v>58</v>
      </c>
      <c r="Q6708" t="s">
        <v>19</v>
      </c>
      <c r="R6708" t="s">
        <v>43</v>
      </c>
      <c r="S6708" t="s">
        <v>21</v>
      </c>
      <c r="T6708" t="s">
        <v>13312</v>
      </c>
      <c r="U6708" s="1">
        <v>46094</v>
      </c>
      <c r="V6708">
        <v>136</v>
      </c>
      <c r="W6708" t="str">
        <f t="shared" si="151"/>
        <v>120-149</v>
      </c>
    </row>
    <row r="6709" spans="1:23" x14ac:dyDescent="0.25">
      <c r="A6709" t="s">
        <v>6958</v>
      </c>
      <c r="B6709">
        <v>4573276650</v>
      </c>
      <c r="C6709">
        <v>4959715514</v>
      </c>
      <c r="D6709" s="1">
        <v>45399</v>
      </c>
      <c r="E6709">
        <v>99213</v>
      </c>
      <c r="F6709">
        <v>99282</v>
      </c>
      <c r="G6709" t="s">
        <v>3276</v>
      </c>
      <c r="H6709" s="34">
        <v>47250</v>
      </c>
      <c r="I6709" s="7">
        <v>37800</v>
      </c>
      <c r="J6709" s="7">
        <v>18843</v>
      </c>
      <c r="K6709" s="7">
        <v>13665</v>
      </c>
      <c r="L6709" s="7">
        <v>5292</v>
      </c>
      <c r="M6709" s="5">
        <v>0.14000000000000001</v>
      </c>
      <c r="N6709" t="s">
        <v>1135</v>
      </c>
      <c r="O6709" t="s">
        <v>27</v>
      </c>
      <c r="P6709" t="s">
        <v>3149</v>
      </c>
      <c r="Q6709" t="s">
        <v>32</v>
      </c>
      <c r="R6709" t="s">
        <v>20</v>
      </c>
      <c r="S6709" t="s">
        <v>21</v>
      </c>
      <c r="T6709" t="s">
        <v>13310</v>
      </c>
      <c r="U6709" s="1">
        <v>45570</v>
      </c>
      <c r="V6709">
        <v>171</v>
      </c>
      <c r="W6709" t="str">
        <f t="shared" si="151"/>
        <v>150-179</v>
      </c>
    </row>
    <row r="6710" spans="1:23" x14ac:dyDescent="0.25">
      <c r="A6710" t="s">
        <v>6959</v>
      </c>
      <c r="B6710">
        <v>9525192379</v>
      </c>
      <c r="C6710">
        <v>5285985617</v>
      </c>
      <c r="D6710" s="1">
        <v>45519</v>
      </c>
      <c r="E6710">
        <v>99221</v>
      </c>
      <c r="F6710">
        <v>99211</v>
      </c>
      <c r="G6710" t="s">
        <v>34</v>
      </c>
      <c r="H6710" s="34">
        <v>28891</v>
      </c>
      <c r="I6710" s="7">
        <v>18779</v>
      </c>
      <c r="J6710" s="7">
        <v>14506.52</v>
      </c>
      <c r="K6710" s="7">
        <v>2019</v>
      </c>
      <c r="L6710" s="7">
        <v>2253.48</v>
      </c>
      <c r="M6710" s="5">
        <v>0.12</v>
      </c>
      <c r="N6710" t="s">
        <v>46</v>
      </c>
      <c r="O6710" t="s">
        <v>30</v>
      </c>
      <c r="P6710" t="s">
        <v>97</v>
      </c>
      <c r="Q6710" t="s">
        <v>32</v>
      </c>
      <c r="R6710" t="s">
        <v>20</v>
      </c>
      <c r="S6710" t="s">
        <v>17</v>
      </c>
      <c r="T6710" t="s">
        <v>13310</v>
      </c>
      <c r="U6710" s="1">
        <v>45654</v>
      </c>
      <c r="V6710">
        <v>135</v>
      </c>
      <c r="W6710" t="str">
        <f t="shared" si="151"/>
        <v>120-149</v>
      </c>
    </row>
    <row r="6711" spans="1:23" x14ac:dyDescent="0.25">
      <c r="A6711" t="s">
        <v>6960</v>
      </c>
      <c r="B6711">
        <v>2141284052</v>
      </c>
      <c r="C6711">
        <v>5670576622</v>
      </c>
      <c r="D6711" s="1">
        <v>45817</v>
      </c>
      <c r="E6711">
        <v>99214</v>
      </c>
      <c r="F6711">
        <v>99281</v>
      </c>
      <c r="G6711" t="s">
        <v>91</v>
      </c>
      <c r="H6711" s="34">
        <v>62394</v>
      </c>
      <c r="I6711" s="7">
        <v>40556</v>
      </c>
      <c r="J6711" s="7">
        <v>31834.28</v>
      </c>
      <c r="K6711" s="7">
        <v>3855</v>
      </c>
      <c r="L6711" s="7">
        <v>4866.72</v>
      </c>
      <c r="M6711" s="5">
        <v>0.12</v>
      </c>
      <c r="N6711" t="s">
        <v>46</v>
      </c>
      <c r="O6711" t="s">
        <v>30</v>
      </c>
      <c r="P6711" t="s">
        <v>97</v>
      </c>
      <c r="Q6711" t="s">
        <v>19</v>
      </c>
      <c r="R6711" t="s">
        <v>21</v>
      </c>
      <c r="S6711" t="s">
        <v>17</v>
      </c>
      <c r="T6711" t="s">
        <v>13312</v>
      </c>
      <c r="U6711" s="1">
        <v>45971</v>
      </c>
      <c r="V6711">
        <v>154</v>
      </c>
      <c r="W6711" t="str">
        <f t="shared" si="151"/>
        <v>150-179</v>
      </c>
    </row>
    <row r="6712" spans="1:23" x14ac:dyDescent="0.25">
      <c r="A6712" t="s">
        <v>6961</v>
      </c>
      <c r="B6712">
        <v>4502339422</v>
      </c>
      <c r="C6712">
        <v>1404637299</v>
      </c>
      <c r="D6712" s="1">
        <v>45397</v>
      </c>
      <c r="E6712">
        <v>99222</v>
      </c>
      <c r="F6712">
        <v>99203</v>
      </c>
      <c r="G6712" t="s">
        <v>166</v>
      </c>
      <c r="H6712" s="34">
        <v>80144</v>
      </c>
      <c r="I6712" s="7">
        <v>60108</v>
      </c>
      <c r="J6712" s="7">
        <v>26015.8</v>
      </c>
      <c r="K6712" s="7">
        <v>25076</v>
      </c>
      <c r="L6712" s="7">
        <v>9016.2000000000007</v>
      </c>
      <c r="M6712" s="5">
        <v>0.15</v>
      </c>
      <c r="N6712" t="s">
        <v>1139</v>
      </c>
      <c r="O6712" t="s">
        <v>27</v>
      </c>
      <c r="P6712" t="s">
        <v>55</v>
      </c>
      <c r="Q6712" t="s">
        <v>32</v>
      </c>
      <c r="R6712" t="s">
        <v>21</v>
      </c>
      <c r="S6712" t="s">
        <v>21</v>
      </c>
      <c r="T6712" t="s">
        <v>13311</v>
      </c>
      <c r="U6712" s="1">
        <v>45492</v>
      </c>
      <c r="V6712">
        <v>95</v>
      </c>
      <c r="W6712" t="str">
        <f t="shared" si="151"/>
        <v>90-119</v>
      </c>
    </row>
    <row r="6713" spans="1:23" x14ac:dyDescent="0.25">
      <c r="A6713" t="s">
        <v>6962</v>
      </c>
      <c r="B6713">
        <v>170179286</v>
      </c>
      <c r="C6713">
        <v>1155318872</v>
      </c>
      <c r="D6713" s="1">
        <v>45537</v>
      </c>
      <c r="E6713">
        <v>99233</v>
      </c>
      <c r="F6713">
        <v>85025</v>
      </c>
      <c r="G6713" t="s">
        <v>63</v>
      </c>
      <c r="H6713" s="34">
        <v>73092</v>
      </c>
      <c r="I6713" s="7">
        <v>57012</v>
      </c>
      <c r="J6713" s="7">
        <v>45609.599999999999</v>
      </c>
      <c r="K6713" s="7">
        <v>0</v>
      </c>
      <c r="L6713" s="7">
        <v>11402.4</v>
      </c>
      <c r="M6713" s="5">
        <v>0.2</v>
      </c>
      <c r="N6713" t="s">
        <v>3140</v>
      </c>
      <c r="O6713" t="s">
        <v>17</v>
      </c>
      <c r="P6713" t="s">
        <v>3149</v>
      </c>
      <c r="Q6713" t="s">
        <v>32</v>
      </c>
      <c r="R6713" t="s">
        <v>26</v>
      </c>
      <c r="S6713" t="s">
        <v>21</v>
      </c>
      <c r="T6713" t="s">
        <v>13310</v>
      </c>
      <c r="U6713" s="1">
        <v>45662</v>
      </c>
      <c r="V6713">
        <v>125</v>
      </c>
      <c r="W6713" t="str">
        <f t="shared" si="151"/>
        <v>120-149</v>
      </c>
    </row>
    <row r="6714" spans="1:23" x14ac:dyDescent="0.25">
      <c r="A6714" t="s">
        <v>6963</v>
      </c>
      <c r="B6714">
        <v>6256613958</v>
      </c>
      <c r="C6714">
        <v>8356358394</v>
      </c>
      <c r="D6714" s="1">
        <v>45920</v>
      </c>
      <c r="E6714">
        <v>99233</v>
      </c>
      <c r="F6714">
        <v>97110</v>
      </c>
      <c r="G6714" t="s">
        <v>140</v>
      </c>
      <c r="H6714" s="34">
        <v>77922</v>
      </c>
      <c r="I6714" s="7">
        <v>50649</v>
      </c>
      <c r="J6714" s="7">
        <v>44571.12</v>
      </c>
      <c r="K6714" s="7">
        <v>0</v>
      </c>
      <c r="L6714" s="7">
        <v>6077.88</v>
      </c>
      <c r="M6714" s="5">
        <v>0.12</v>
      </c>
      <c r="N6714" t="s">
        <v>46</v>
      </c>
      <c r="O6714" t="s">
        <v>17</v>
      </c>
      <c r="P6714" t="s">
        <v>40</v>
      </c>
      <c r="Q6714" t="s">
        <v>32</v>
      </c>
      <c r="R6714" t="s">
        <v>20</v>
      </c>
      <c r="S6714" t="s">
        <v>21</v>
      </c>
      <c r="T6714" t="s">
        <v>13310</v>
      </c>
      <c r="U6714" s="1">
        <v>45988</v>
      </c>
      <c r="V6714">
        <v>68</v>
      </c>
      <c r="W6714" t="str">
        <f t="shared" si="151"/>
        <v>60-89</v>
      </c>
    </row>
    <row r="6715" spans="1:23" x14ac:dyDescent="0.25">
      <c r="A6715" t="s">
        <v>6964</v>
      </c>
      <c r="B6715">
        <v>3593372955</v>
      </c>
      <c r="C6715">
        <v>4310080598</v>
      </c>
      <c r="D6715" s="1">
        <v>45751</v>
      </c>
      <c r="E6715">
        <v>99238</v>
      </c>
      <c r="F6715">
        <v>99215</v>
      </c>
      <c r="G6715" t="s">
        <v>42</v>
      </c>
      <c r="H6715" s="34">
        <v>47544</v>
      </c>
      <c r="I6715" s="7">
        <v>38986</v>
      </c>
      <c r="J6715" s="7">
        <v>27476.52</v>
      </c>
      <c r="K6715" s="7">
        <v>4492</v>
      </c>
      <c r="L6715" s="7">
        <v>7017.48</v>
      </c>
      <c r="M6715" s="5">
        <v>0.18</v>
      </c>
      <c r="N6715" t="s">
        <v>3141</v>
      </c>
      <c r="O6715" t="s">
        <v>30</v>
      </c>
      <c r="P6715" t="s">
        <v>35</v>
      </c>
      <c r="Q6715" t="s">
        <v>32</v>
      </c>
      <c r="R6715" t="s">
        <v>26</v>
      </c>
      <c r="S6715" t="s">
        <v>17</v>
      </c>
      <c r="T6715" t="s">
        <v>13311</v>
      </c>
      <c r="U6715" s="1">
        <v>45839</v>
      </c>
      <c r="V6715">
        <v>88</v>
      </c>
      <c r="W6715" t="str">
        <f t="shared" si="151"/>
        <v>60-89</v>
      </c>
    </row>
    <row r="6716" spans="1:23" x14ac:dyDescent="0.25">
      <c r="A6716" t="s">
        <v>6965</v>
      </c>
      <c r="B6716">
        <v>4087790458</v>
      </c>
      <c r="C6716">
        <v>1064107704</v>
      </c>
      <c r="D6716" s="1">
        <v>45625</v>
      </c>
      <c r="E6716">
        <v>99213</v>
      </c>
      <c r="F6716">
        <v>97110</v>
      </c>
      <c r="G6716" t="s">
        <v>365</v>
      </c>
      <c r="H6716" s="34">
        <v>86099</v>
      </c>
      <c r="I6716" s="7">
        <v>61991</v>
      </c>
      <c r="J6716" s="7">
        <v>57031.72</v>
      </c>
      <c r="K6716" s="7">
        <v>0</v>
      </c>
      <c r="L6716" s="7">
        <v>4959.28</v>
      </c>
      <c r="M6716" s="5">
        <v>0.08</v>
      </c>
      <c r="N6716" t="s">
        <v>24</v>
      </c>
      <c r="O6716" t="s">
        <v>17</v>
      </c>
      <c r="P6716" t="s">
        <v>31</v>
      </c>
      <c r="Q6716" t="s">
        <v>32</v>
      </c>
      <c r="R6716" t="s">
        <v>38</v>
      </c>
      <c r="S6716" t="s">
        <v>17</v>
      </c>
      <c r="T6716" t="s">
        <v>13310</v>
      </c>
      <c r="U6716" s="1">
        <v>45771</v>
      </c>
      <c r="V6716">
        <v>146</v>
      </c>
      <c r="W6716" t="str">
        <f t="shared" si="151"/>
        <v>120-149</v>
      </c>
    </row>
    <row r="6717" spans="1:23" x14ac:dyDescent="0.25">
      <c r="A6717" t="s">
        <v>6966</v>
      </c>
      <c r="B6717">
        <v>8126627694</v>
      </c>
      <c r="C6717">
        <v>3586686415</v>
      </c>
      <c r="D6717" s="1">
        <v>45926</v>
      </c>
      <c r="E6717">
        <v>99214</v>
      </c>
      <c r="F6717">
        <v>80053</v>
      </c>
      <c r="G6717" t="s">
        <v>3323</v>
      </c>
      <c r="H6717" s="34">
        <v>84207</v>
      </c>
      <c r="I6717" s="7">
        <v>60629</v>
      </c>
      <c r="J6717" s="7">
        <v>50419.68</v>
      </c>
      <c r="K6717" s="7">
        <v>5359</v>
      </c>
      <c r="L6717" s="7">
        <v>4850.32</v>
      </c>
      <c r="M6717" s="5">
        <v>0.08</v>
      </c>
      <c r="N6717" t="s">
        <v>24</v>
      </c>
      <c r="O6717" t="s">
        <v>30</v>
      </c>
      <c r="P6717" t="s">
        <v>25</v>
      </c>
      <c r="Q6717" t="s">
        <v>32</v>
      </c>
      <c r="R6717" t="s">
        <v>27</v>
      </c>
      <c r="S6717" t="s">
        <v>27</v>
      </c>
      <c r="T6717" t="s">
        <v>13311</v>
      </c>
      <c r="U6717" s="1">
        <v>46082</v>
      </c>
      <c r="V6717">
        <v>156</v>
      </c>
      <c r="W6717" t="str">
        <f t="shared" si="151"/>
        <v>150-179</v>
      </c>
    </row>
    <row r="6718" spans="1:23" x14ac:dyDescent="0.25">
      <c r="A6718" t="s">
        <v>6967</v>
      </c>
      <c r="B6718">
        <v>7647127228</v>
      </c>
      <c r="C6718">
        <v>9968628081</v>
      </c>
      <c r="D6718" s="1">
        <v>45385</v>
      </c>
      <c r="E6718">
        <v>99231</v>
      </c>
      <c r="F6718">
        <v>99204</v>
      </c>
      <c r="G6718" t="s">
        <v>118</v>
      </c>
      <c r="H6718" s="34">
        <v>64817</v>
      </c>
      <c r="I6718" s="7">
        <v>42131</v>
      </c>
      <c r="J6718" s="7">
        <v>31525.279999999999</v>
      </c>
      <c r="K6718" s="7">
        <v>5550</v>
      </c>
      <c r="L6718" s="7">
        <v>5055.72</v>
      </c>
      <c r="M6718" s="5">
        <v>0.12</v>
      </c>
      <c r="N6718" t="s">
        <v>46</v>
      </c>
      <c r="O6718" t="s">
        <v>30</v>
      </c>
      <c r="P6718" t="s">
        <v>55</v>
      </c>
      <c r="Q6718" t="s">
        <v>32</v>
      </c>
      <c r="R6718" t="s">
        <v>21</v>
      </c>
      <c r="S6718" t="s">
        <v>27</v>
      </c>
      <c r="T6718" t="s">
        <v>13310</v>
      </c>
      <c r="U6718" s="1">
        <v>45422</v>
      </c>
      <c r="V6718">
        <v>37</v>
      </c>
      <c r="W6718" t="str">
        <f t="shared" si="151"/>
        <v>30-59</v>
      </c>
    </row>
    <row r="6719" spans="1:23" x14ac:dyDescent="0.25">
      <c r="A6719" t="s">
        <v>6968</v>
      </c>
      <c r="B6719">
        <v>5728853008</v>
      </c>
      <c r="C6719">
        <v>6086890097</v>
      </c>
      <c r="D6719" s="1">
        <v>45759</v>
      </c>
      <c r="E6719">
        <v>99215</v>
      </c>
      <c r="F6719">
        <v>36415</v>
      </c>
      <c r="G6719" t="s">
        <v>3301</v>
      </c>
      <c r="H6719" s="34">
        <v>88567</v>
      </c>
      <c r="I6719" s="7">
        <v>69968</v>
      </c>
      <c r="J6719" s="7">
        <v>35774.120000000003</v>
      </c>
      <c r="K6719" s="7">
        <v>22999</v>
      </c>
      <c r="L6719" s="7">
        <v>11194.88</v>
      </c>
      <c r="M6719" s="5">
        <v>0.16</v>
      </c>
      <c r="N6719" t="s">
        <v>1138</v>
      </c>
      <c r="O6719" t="s">
        <v>27</v>
      </c>
      <c r="P6719" t="s">
        <v>58</v>
      </c>
      <c r="Q6719" t="s">
        <v>32</v>
      </c>
      <c r="R6719" t="s">
        <v>20</v>
      </c>
      <c r="S6719" t="s">
        <v>21</v>
      </c>
      <c r="T6719" t="s">
        <v>13311</v>
      </c>
      <c r="U6719" s="1">
        <v>45868</v>
      </c>
      <c r="V6719">
        <v>109</v>
      </c>
      <c r="W6719" t="str">
        <f t="shared" si="151"/>
        <v>90-119</v>
      </c>
    </row>
    <row r="6720" spans="1:23" x14ac:dyDescent="0.25">
      <c r="A6720" t="s">
        <v>6969</v>
      </c>
      <c r="B6720">
        <v>2507519474</v>
      </c>
      <c r="C6720">
        <v>651753833</v>
      </c>
      <c r="D6720" s="1">
        <v>45530</v>
      </c>
      <c r="E6720">
        <v>99238</v>
      </c>
      <c r="F6720">
        <v>99292</v>
      </c>
      <c r="G6720" t="s">
        <v>4314</v>
      </c>
      <c r="H6720" s="34">
        <v>42755</v>
      </c>
      <c r="I6720" s="7">
        <v>27791</v>
      </c>
      <c r="J6720" s="7">
        <v>20651.080000000002</v>
      </c>
      <c r="K6720" s="7">
        <v>3805</v>
      </c>
      <c r="L6720" s="7">
        <v>3334.92</v>
      </c>
      <c r="M6720" s="5">
        <v>0.12</v>
      </c>
      <c r="N6720" t="s">
        <v>46</v>
      </c>
      <c r="O6720" t="s">
        <v>27</v>
      </c>
      <c r="P6720" t="s">
        <v>97</v>
      </c>
      <c r="Q6720" t="s">
        <v>32</v>
      </c>
      <c r="R6720" t="s">
        <v>21</v>
      </c>
      <c r="S6720" t="s">
        <v>17</v>
      </c>
      <c r="T6720" t="s">
        <v>13310</v>
      </c>
      <c r="U6720" s="1">
        <v>45659</v>
      </c>
      <c r="V6720">
        <v>129</v>
      </c>
      <c r="W6720" t="str">
        <f t="shared" si="151"/>
        <v>120-149</v>
      </c>
    </row>
    <row r="6721" spans="1:23" x14ac:dyDescent="0.25">
      <c r="A6721" t="s">
        <v>6970</v>
      </c>
      <c r="B6721">
        <v>4190872583</v>
      </c>
      <c r="C6721">
        <v>9526016814</v>
      </c>
      <c r="D6721" s="1">
        <v>45520</v>
      </c>
      <c r="E6721">
        <v>99213</v>
      </c>
      <c r="F6721">
        <v>99215</v>
      </c>
      <c r="G6721" t="s">
        <v>3451</v>
      </c>
      <c r="H6721" s="34">
        <v>97324</v>
      </c>
      <c r="I6721" s="7">
        <v>77859</v>
      </c>
      <c r="J6721" s="7">
        <v>58089.74</v>
      </c>
      <c r="K6721" s="7">
        <v>8869</v>
      </c>
      <c r="L6721" s="7">
        <v>10900.26</v>
      </c>
      <c r="M6721" s="5">
        <v>0.14000000000000001</v>
      </c>
      <c r="N6721" t="s">
        <v>1135</v>
      </c>
      <c r="O6721" t="s">
        <v>30</v>
      </c>
      <c r="P6721" t="s">
        <v>58</v>
      </c>
      <c r="Q6721" t="s">
        <v>19</v>
      </c>
      <c r="R6721" t="s">
        <v>43</v>
      </c>
      <c r="S6721" t="s">
        <v>17</v>
      </c>
      <c r="T6721" t="s">
        <v>13311</v>
      </c>
      <c r="U6721" s="1">
        <v>45628</v>
      </c>
      <c r="V6721">
        <v>108</v>
      </c>
      <c r="W6721" t="str">
        <f t="shared" si="151"/>
        <v>90-119</v>
      </c>
    </row>
    <row r="6722" spans="1:23" x14ac:dyDescent="0.25">
      <c r="A6722" t="s">
        <v>6971</v>
      </c>
      <c r="B6722">
        <v>6108762600</v>
      </c>
      <c r="C6722">
        <v>4138884925</v>
      </c>
      <c r="D6722" s="1">
        <v>45707</v>
      </c>
      <c r="E6722">
        <v>99221</v>
      </c>
      <c r="F6722">
        <v>81000</v>
      </c>
      <c r="G6722" t="s">
        <v>122</v>
      </c>
      <c r="H6722" s="34">
        <v>78894</v>
      </c>
      <c r="I6722" s="7">
        <v>51281</v>
      </c>
      <c r="J6722" s="7">
        <v>45127.28</v>
      </c>
      <c r="K6722" s="7">
        <v>0</v>
      </c>
      <c r="L6722" s="7">
        <v>6153.72</v>
      </c>
      <c r="M6722" s="5">
        <v>0.12</v>
      </c>
      <c r="N6722" t="s">
        <v>46</v>
      </c>
      <c r="O6722" t="s">
        <v>17</v>
      </c>
      <c r="P6722" t="s">
        <v>35</v>
      </c>
      <c r="Q6722" t="s">
        <v>32</v>
      </c>
      <c r="R6722" t="s">
        <v>43</v>
      </c>
      <c r="S6722" t="s">
        <v>27</v>
      </c>
      <c r="T6722" t="s">
        <v>13312</v>
      </c>
      <c r="U6722" s="1">
        <v>45881</v>
      </c>
      <c r="V6722">
        <v>174</v>
      </c>
      <c r="W6722" t="str">
        <f t="shared" si="151"/>
        <v>150-179</v>
      </c>
    </row>
    <row r="6723" spans="1:23" x14ac:dyDescent="0.25">
      <c r="A6723" t="s">
        <v>6972</v>
      </c>
      <c r="B6723">
        <v>6774303575</v>
      </c>
      <c r="C6723">
        <v>7812011046</v>
      </c>
      <c r="D6723" s="1">
        <v>45410</v>
      </c>
      <c r="E6723">
        <v>99222</v>
      </c>
      <c r="F6723">
        <v>99204</v>
      </c>
      <c r="G6723" t="s">
        <v>207</v>
      </c>
      <c r="H6723" s="34">
        <v>61122</v>
      </c>
      <c r="I6723" s="7">
        <v>48286</v>
      </c>
      <c r="J6723" s="7">
        <v>40560.239999999998</v>
      </c>
      <c r="K6723" s="7">
        <v>0</v>
      </c>
      <c r="L6723" s="7">
        <v>7725.76</v>
      </c>
      <c r="M6723" s="5">
        <v>0.16</v>
      </c>
      <c r="N6723" t="s">
        <v>1138</v>
      </c>
      <c r="O6723" t="s">
        <v>17</v>
      </c>
      <c r="P6723" t="s">
        <v>31</v>
      </c>
      <c r="Q6723" t="s">
        <v>19</v>
      </c>
      <c r="R6723" t="s">
        <v>43</v>
      </c>
      <c r="S6723" t="s">
        <v>17</v>
      </c>
      <c r="T6723" t="s">
        <v>13312</v>
      </c>
      <c r="U6723" s="1">
        <v>45582</v>
      </c>
      <c r="V6723">
        <v>172</v>
      </c>
      <c r="W6723" t="str">
        <f t="shared" ref="W6723:W6786" si="152">IF(V6723="","",IF(V6723&lt;30,"0-29",IF(V6723&lt;60,"30-59",IF(V6723&lt;90,"60-89",IF(V6723&lt;120,"90-119",IF(V6723&lt;150,"120-149",IF(V6723&lt;180,"150-179",IF(V6723&lt;210,"180-209",IF(V6723&lt;240,"210-239",IF(V6723&lt;270,"240-269",IF(V6723&lt;300,"270-299",IF(V6723&lt;330,"300-329",IF(V6723&lt;360,"330-359","360+")))))))))))))</f>
        <v>150-179</v>
      </c>
    </row>
    <row r="6724" spans="1:23" x14ac:dyDescent="0.25">
      <c r="A6724" t="s">
        <v>6973</v>
      </c>
      <c r="B6724">
        <v>763965929</v>
      </c>
      <c r="C6724">
        <v>8350253550</v>
      </c>
      <c r="D6724" s="1">
        <v>45790</v>
      </c>
      <c r="E6724">
        <v>99232</v>
      </c>
      <c r="F6724">
        <v>99211</v>
      </c>
      <c r="G6724" t="s">
        <v>288</v>
      </c>
      <c r="H6724" s="34">
        <v>80005</v>
      </c>
      <c r="I6724" s="7">
        <v>65604</v>
      </c>
      <c r="J6724" s="7">
        <v>53795.28</v>
      </c>
      <c r="K6724" s="7">
        <v>0</v>
      </c>
      <c r="L6724" s="7">
        <v>11808.72</v>
      </c>
      <c r="M6724" s="5">
        <v>0.18</v>
      </c>
      <c r="N6724" t="s">
        <v>3141</v>
      </c>
      <c r="O6724" t="s">
        <v>17</v>
      </c>
      <c r="P6724" t="s">
        <v>3146</v>
      </c>
      <c r="Q6724" t="s">
        <v>19</v>
      </c>
      <c r="R6724" t="s">
        <v>21</v>
      </c>
      <c r="S6724" t="s">
        <v>21</v>
      </c>
      <c r="T6724" t="s">
        <v>13310</v>
      </c>
      <c r="U6724" s="1">
        <v>45912</v>
      </c>
      <c r="V6724">
        <v>122</v>
      </c>
      <c r="W6724" t="str">
        <f t="shared" si="152"/>
        <v>120-149</v>
      </c>
    </row>
    <row r="6725" spans="1:23" x14ac:dyDescent="0.25">
      <c r="A6725" t="s">
        <v>6974</v>
      </c>
      <c r="B6725">
        <v>7139223430</v>
      </c>
      <c r="C6725">
        <v>233848819</v>
      </c>
      <c r="D6725" s="1">
        <v>45504</v>
      </c>
      <c r="E6725">
        <v>99213</v>
      </c>
      <c r="F6725">
        <v>99203</v>
      </c>
      <c r="G6725" t="s">
        <v>3741</v>
      </c>
      <c r="H6725" s="34">
        <v>96180</v>
      </c>
      <c r="I6725" s="7">
        <v>76944</v>
      </c>
      <c r="J6725" s="7">
        <v>57004.84</v>
      </c>
      <c r="K6725" s="7">
        <v>9167</v>
      </c>
      <c r="L6725" s="7">
        <v>10772.16</v>
      </c>
      <c r="M6725" s="5">
        <v>0.14000000000000001</v>
      </c>
      <c r="N6725" t="s">
        <v>1135</v>
      </c>
      <c r="O6725" t="s">
        <v>30</v>
      </c>
      <c r="P6725" t="s">
        <v>3146</v>
      </c>
      <c r="Q6725" t="s">
        <v>32</v>
      </c>
      <c r="R6725" t="s">
        <v>20</v>
      </c>
      <c r="S6725" t="s">
        <v>21</v>
      </c>
      <c r="T6725" t="s">
        <v>13312</v>
      </c>
      <c r="U6725" s="1">
        <v>45677</v>
      </c>
      <c r="V6725">
        <v>173</v>
      </c>
      <c r="W6725" t="str">
        <f t="shared" si="152"/>
        <v>150-179</v>
      </c>
    </row>
    <row r="6726" spans="1:23" x14ac:dyDescent="0.25">
      <c r="A6726" t="s">
        <v>6975</v>
      </c>
      <c r="B6726">
        <v>8928879787</v>
      </c>
      <c r="C6726">
        <v>5354208950</v>
      </c>
      <c r="D6726" s="1">
        <v>45358</v>
      </c>
      <c r="E6726">
        <v>99232</v>
      </c>
      <c r="F6726">
        <v>36415</v>
      </c>
      <c r="G6726" t="s">
        <v>415</v>
      </c>
      <c r="H6726" s="34">
        <v>58634</v>
      </c>
      <c r="I6726" s="7">
        <v>46907</v>
      </c>
      <c r="J6726" s="7">
        <v>34122.019999999997</v>
      </c>
      <c r="K6726" s="7">
        <v>6218</v>
      </c>
      <c r="L6726" s="7">
        <v>6566.98</v>
      </c>
      <c r="M6726" s="5">
        <v>0.14000000000000001</v>
      </c>
      <c r="N6726" t="s">
        <v>1135</v>
      </c>
      <c r="O6726" t="s">
        <v>30</v>
      </c>
      <c r="P6726" t="s">
        <v>18</v>
      </c>
      <c r="Q6726" t="s">
        <v>32</v>
      </c>
      <c r="R6726" t="s">
        <v>43</v>
      </c>
      <c r="S6726" t="s">
        <v>17</v>
      </c>
      <c r="T6726" t="s">
        <v>13311</v>
      </c>
      <c r="U6726" s="1">
        <v>45453</v>
      </c>
      <c r="V6726">
        <v>95</v>
      </c>
      <c r="W6726" t="str">
        <f t="shared" si="152"/>
        <v>90-119</v>
      </c>
    </row>
    <row r="6727" spans="1:23" x14ac:dyDescent="0.25">
      <c r="A6727" t="s">
        <v>6976</v>
      </c>
      <c r="B6727">
        <v>137342476</v>
      </c>
      <c r="C6727">
        <v>7512325052</v>
      </c>
      <c r="D6727" s="1">
        <v>45420</v>
      </c>
      <c r="E6727">
        <v>99215</v>
      </c>
      <c r="F6727">
        <v>99291</v>
      </c>
      <c r="G6727" t="s">
        <v>131</v>
      </c>
      <c r="H6727" s="34">
        <v>85639</v>
      </c>
      <c r="I6727" s="7">
        <v>64229</v>
      </c>
      <c r="J6727" s="7">
        <v>54594.65</v>
      </c>
      <c r="K6727" s="7">
        <v>0</v>
      </c>
      <c r="L6727" s="7">
        <v>9634.35</v>
      </c>
      <c r="M6727" s="5">
        <v>0.15</v>
      </c>
      <c r="N6727" t="s">
        <v>1139</v>
      </c>
      <c r="O6727" t="s">
        <v>17</v>
      </c>
      <c r="P6727" t="s">
        <v>40</v>
      </c>
      <c r="Q6727" t="s">
        <v>32</v>
      </c>
      <c r="R6727" t="s">
        <v>20</v>
      </c>
      <c r="S6727" t="s">
        <v>27</v>
      </c>
      <c r="T6727" t="s">
        <v>13310</v>
      </c>
      <c r="U6727" s="1">
        <v>45491</v>
      </c>
      <c r="V6727">
        <v>71</v>
      </c>
      <c r="W6727" t="str">
        <f t="shared" si="152"/>
        <v>60-89</v>
      </c>
    </row>
    <row r="6728" spans="1:23" x14ac:dyDescent="0.25">
      <c r="A6728" t="s">
        <v>6977</v>
      </c>
      <c r="B6728">
        <v>2631170864</v>
      </c>
      <c r="C6728">
        <v>3796115027</v>
      </c>
      <c r="D6728" s="1">
        <v>45643</v>
      </c>
      <c r="E6728">
        <v>99223</v>
      </c>
      <c r="F6728">
        <v>99204</v>
      </c>
      <c r="G6728" t="s">
        <v>3215</v>
      </c>
      <c r="H6728" s="34">
        <v>33249</v>
      </c>
      <c r="I6728" s="7">
        <v>28262</v>
      </c>
      <c r="J6728" s="7">
        <v>19405.759999999998</v>
      </c>
      <c r="K6728" s="7">
        <v>8291</v>
      </c>
      <c r="L6728" s="7">
        <v>565.24</v>
      </c>
      <c r="M6728" s="5">
        <v>0.02</v>
      </c>
      <c r="N6728" t="s">
        <v>16</v>
      </c>
      <c r="O6728" t="s">
        <v>27</v>
      </c>
      <c r="P6728" t="s">
        <v>40</v>
      </c>
      <c r="Q6728" t="s">
        <v>32</v>
      </c>
      <c r="R6728" t="s">
        <v>38</v>
      </c>
      <c r="S6728" t="s">
        <v>21</v>
      </c>
      <c r="T6728" t="s">
        <v>13310</v>
      </c>
      <c r="U6728" s="1">
        <v>45747</v>
      </c>
      <c r="V6728">
        <v>104</v>
      </c>
      <c r="W6728" t="str">
        <f t="shared" si="152"/>
        <v>90-119</v>
      </c>
    </row>
    <row r="6729" spans="1:23" x14ac:dyDescent="0.25">
      <c r="A6729" t="s">
        <v>6978</v>
      </c>
      <c r="B6729">
        <v>5163935766</v>
      </c>
      <c r="C6729">
        <v>7100866149</v>
      </c>
      <c r="D6729" s="1">
        <v>45937</v>
      </c>
      <c r="E6729">
        <v>99221</v>
      </c>
      <c r="F6729">
        <v>99203</v>
      </c>
      <c r="G6729" t="s">
        <v>445</v>
      </c>
      <c r="H6729" s="34">
        <v>71885</v>
      </c>
      <c r="I6729" s="7">
        <v>57508</v>
      </c>
      <c r="J6729" s="7">
        <v>44167.88</v>
      </c>
      <c r="K6729" s="7">
        <v>5289</v>
      </c>
      <c r="L6729" s="7">
        <v>8051.12</v>
      </c>
      <c r="M6729" s="5">
        <v>0.14000000000000001</v>
      </c>
      <c r="N6729" t="s">
        <v>1135</v>
      </c>
      <c r="O6729" t="s">
        <v>30</v>
      </c>
      <c r="P6729" t="s">
        <v>31</v>
      </c>
      <c r="Q6729" t="s">
        <v>19</v>
      </c>
      <c r="R6729" t="s">
        <v>20</v>
      </c>
      <c r="S6729" t="s">
        <v>27</v>
      </c>
      <c r="T6729" t="s">
        <v>13312</v>
      </c>
      <c r="U6729" s="1">
        <v>46113</v>
      </c>
      <c r="V6729">
        <v>176</v>
      </c>
      <c r="W6729" t="str">
        <f t="shared" si="152"/>
        <v>150-179</v>
      </c>
    </row>
    <row r="6730" spans="1:23" x14ac:dyDescent="0.25">
      <c r="A6730" t="s">
        <v>6979</v>
      </c>
      <c r="B6730">
        <v>4796740128</v>
      </c>
      <c r="C6730">
        <v>7455344429</v>
      </c>
      <c r="D6730" s="1">
        <v>45593</v>
      </c>
      <c r="E6730">
        <v>99213</v>
      </c>
      <c r="F6730">
        <v>99203</v>
      </c>
      <c r="G6730" t="s">
        <v>3371</v>
      </c>
      <c r="H6730" s="34">
        <v>56434</v>
      </c>
      <c r="I6730" s="7">
        <v>44019</v>
      </c>
      <c r="J6730" s="7">
        <v>25220.2</v>
      </c>
      <c r="K6730" s="7">
        <v>9995</v>
      </c>
      <c r="L6730" s="7">
        <v>8803.7999999999993</v>
      </c>
      <c r="M6730" s="5">
        <v>0.2</v>
      </c>
      <c r="N6730" t="s">
        <v>3140</v>
      </c>
      <c r="O6730" t="s">
        <v>27</v>
      </c>
      <c r="P6730" t="s">
        <v>3147</v>
      </c>
      <c r="Q6730" t="s">
        <v>19</v>
      </c>
      <c r="R6730" t="s">
        <v>21</v>
      </c>
      <c r="S6730" t="s">
        <v>27</v>
      </c>
      <c r="T6730" t="s">
        <v>13312</v>
      </c>
      <c r="U6730" s="1">
        <v>45743</v>
      </c>
      <c r="V6730">
        <v>150</v>
      </c>
      <c r="W6730" t="str">
        <f t="shared" si="152"/>
        <v>150-179</v>
      </c>
    </row>
    <row r="6731" spans="1:23" x14ac:dyDescent="0.25">
      <c r="A6731" t="s">
        <v>6980</v>
      </c>
      <c r="B6731">
        <v>4769907948</v>
      </c>
      <c r="C6731">
        <v>7141951432</v>
      </c>
      <c r="D6731" s="1">
        <v>45810</v>
      </c>
      <c r="E6731">
        <v>99232</v>
      </c>
      <c r="F6731">
        <v>93000</v>
      </c>
      <c r="G6731" t="s">
        <v>194</v>
      </c>
      <c r="H6731" s="34">
        <v>68531</v>
      </c>
      <c r="I6731" s="7">
        <v>49342</v>
      </c>
      <c r="J6731" s="7">
        <v>27114.639999999999</v>
      </c>
      <c r="K6731" s="7">
        <v>18280</v>
      </c>
      <c r="L6731" s="7">
        <v>3947.36</v>
      </c>
      <c r="M6731" s="5">
        <v>0.08</v>
      </c>
      <c r="N6731" t="s">
        <v>24</v>
      </c>
      <c r="O6731" t="s">
        <v>27</v>
      </c>
      <c r="P6731" t="s">
        <v>35</v>
      </c>
      <c r="Q6731" t="s">
        <v>19</v>
      </c>
      <c r="R6731" t="s">
        <v>20</v>
      </c>
      <c r="S6731" t="s">
        <v>27</v>
      </c>
      <c r="T6731" t="s">
        <v>13310</v>
      </c>
      <c r="U6731" s="1">
        <v>45944</v>
      </c>
      <c r="V6731">
        <v>134</v>
      </c>
      <c r="W6731" t="str">
        <f t="shared" si="152"/>
        <v>120-149</v>
      </c>
    </row>
    <row r="6732" spans="1:23" x14ac:dyDescent="0.25">
      <c r="A6732" t="s">
        <v>6981</v>
      </c>
      <c r="B6732">
        <v>8312105400</v>
      </c>
      <c r="C6732">
        <v>7492581758</v>
      </c>
      <c r="D6732" s="1">
        <v>45789</v>
      </c>
      <c r="E6732">
        <v>99214</v>
      </c>
      <c r="F6732">
        <v>99281</v>
      </c>
      <c r="G6732" t="s">
        <v>45</v>
      </c>
      <c r="H6732" s="34">
        <v>59695</v>
      </c>
      <c r="I6732" s="7">
        <v>46562</v>
      </c>
      <c r="J6732" s="7">
        <v>37249.599999999999</v>
      </c>
      <c r="K6732" s="7">
        <v>0</v>
      </c>
      <c r="L6732" s="7">
        <v>9312.4</v>
      </c>
      <c r="M6732" s="5">
        <v>0.2</v>
      </c>
      <c r="N6732" t="s">
        <v>3140</v>
      </c>
      <c r="O6732" t="s">
        <v>17</v>
      </c>
      <c r="P6732" t="s">
        <v>55</v>
      </c>
      <c r="Q6732" t="s">
        <v>32</v>
      </c>
      <c r="R6732" t="s">
        <v>20</v>
      </c>
      <c r="S6732" t="s">
        <v>27</v>
      </c>
      <c r="T6732" t="s">
        <v>13311</v>
      </c>
      <c r="U6732" s="1">
        <v>45828</v>
      </c>
      <c r="V6732">
        <v>39</v>
      </c>
      <c r="W6732" t="str">
        <f t="shared" si="152"/>
        <v>30-59</v>
      </c>
    </row>
    <row r="6733" spans="1:23" x14ac:dyDescent="0.25">
      <c r="A6733" t="s">
        <v>6982</v>
      </c>
      <c r="B6733">
        <v>543824704</v>
      </c>
      <c r="C6733">
        <v>7057372004</v>
      </c>
      <c r="D6733" s="1">
        <v>45859</v>
      </c>
      <c r="E6733">
        <v>99213</v>
      </c>
      <c r="F6733">
        <v>99211</v>
      </c>
      <c r="G6733" t="s">
        <v>3494</v>
      </c>
      <c r="H6733" s="34">
        <v>71638</v>
      </c>
      <c r="I6733" s="7">
        <v>46565</v>
      </c>
      <c r="J6733" s="7">
        <v>37608.199999999997</v>
      </c>
      <c r="K6733" s="7">
        <v>3369</v>
      </c>
      <c r="L6733" s="7">
        <v>5587.8</v>
      </c>
      <c r="M6733" s="5">
        <v>0.12</v>
      </c>
      <c r="N6733" t="s">
        <v>46</v>
      </c>
      <c r="O6733" t="s">
        <v>30</v>
      </c>
      <c r="P6733" t="s">
        <v>18</v>
      </c>
      <c r="Q6733" t="s">
        <v>32</v>
      </c>
      <c r="R6733" t="s">
        <v>21</v>
      </c>
      <c r="S6733" t="s">
        <v>21</v>
      </c>
      <c r="T6733" t="s">
        <v>13312</v>
      </c>
      <c r="U6733" s="1">
        <v>45890</v>
      </c>
      <c r="V6733">
        <v>31</v>
      </c>
      <c r="W6733" t="str">
        <f t="shared" si="152"/>
        <v>30-59</v>
      </c>
    </row>
    <row r="6734" spans="1:23" x14ac:dyDescent="0.25">
      <c r="A6734" t="s">
        <v>6983</v>
      </c>
      <c r="B6734">
        <v>2187252488</v>
      </c>
      <c r="C6734">
        <v>5426358088</v>
      </c>
      <c r="D6734" s="1">
        <v>45941</v>
      </c>
      <c r="E6734">
        <v>99238</v>
      </c>
      <c r="F6734">
        <v>99215</v>
      </c>
      <c r="G6734" t="s">
        <v>574</v>
      </c>
      <c r="H6734" s="34">
        <v>93847</v>
      </c>
      <c r="I6734" s="7">
        <v>67570</v>
      </c>
      <c r="J6734" s="7">
        <v>31425.4</v>
      </c>
      <c r="K6734" s="7">
        <v>30739</v>
      </c>
      <c r="L6734" s="7">
        <v>5405.6</v>
      </c>
      <c r="M6734" s="5">
        <v>0.08</v>
      </c>
      <c r="N6734" t="s">
        <v>24</v>
      </c>
      <c r="O6734" t="s">
        <v>27</v>
      </c>
      <c r="P6734" t="s">
        <v>97</v>
      </c>
      <c r="Q6734" t="s">
        <v>32</v>
      </c>
      <c r="R6734" t="s">
        <v>26</v>
      </c>
      <c r="S6734" t="s">
        <v>21</v>
      </c>
      <c r="T6734" t="s">
        <v>13311</v>
      </c>
      <c r="U6734" s="1">
        <v>46063</v>
      </c>
      <c r="V6734">
        <v>122</v>
      </c>
      <c r="W6734" t="str">
        <f t="shared" si="152"/>
        <v>120-149</v>
      </c>
    </row>
    <row r="6735" spans="1:23" x14ac:dyDescent="0.25">
      <c r="A6735" t="s">
        <v>6984</v>
      </c>
      <c r="B6735">
        <v>100673489</v>
      </c>
      <c r="C6735">
        <v>6084199495</v>
      </c>
      <c r="D6735" s="1">
        <v>45516</v>
      </c>
      <c r="E6735">
        <v>99213</v>
      </c>
      <c r="F6735">
        <v>99215</v>
      </c>
      <c r="G6735" t="s">
        <v>116</v>
      </c>
      <c r="H6735" s="34">
        <v>43411</v>
      </c>
      <c r="I6735" s="7">
        <v>34729</v>
      </c>
      <c r="J6735" s="7">
        <v>29866.94</v>
      </c>
      <c r="K6735" s="7">
        <v>0</v>
      </c>
      <c r="L6735" s="7">
        <v>4862.0600000000004</v>
      </c>
      <c r="M6735" s="5">
        <v>0.14000000000000001</v>
      </c>
      <c r="N6735" t="s">
        <v>1135</v>
      </c>
      <c r="O6735" t="s">
        <v>17</v>
      </c>
      <c r="P6735" t="s">
        <v>40</v>
      </c>
      <c r="Q6735" t="s">
        <v>19</v>
      </c>
      <c r="R6735" t="s">
        <v>20</v>
      </c>
      <c r="S6735" t="s">
        <v>17</v>
      </c>
      <c r="T6735" t="s">
        <v>13312</v>
      </c>
      <c r="U6735" s="1">
        <v>45659</v>
      </c>
      <c r="V6735">
        <v>144</v>
      </c>
      <c r="W6735" t="str">
        <f t="shared" si="152"/>
        <v>120-149</v>
      </c>
    </row>
    <row r="6736" spans="1:23" x14ac:dyDescent="0.25">
      <c r="A6736" t="s">
        <v>6985</v>
      </c>
      <c r="B6736">
        <v>6108341346</v>
      </c>
      <c r="C6736">
        <v>6632930137</v>
      </c>
      <c r="D6736" s="1">
        <v>45428</v>
      </c>
      <c r="E6736">
        <v>99222</v>
      </c>
      <c r="F6736">
        <v>99291</v>
      </c>
      <c r="G6736" t="s">
        <v>203</v>
      </c>
      <c r="H6736" s="34">
        <v>69874</v>
      </c>
      <c r="I6736" s="7">
        <v>54502</v>
      </c>
      <c r="J6736" s="7">
        <v>36266.6</v>
      </c>
      <c r="K6736" s="7">
        <v>7335</v>
      </c>
      <c r="L6736" s="7">
        <v>10900.4</v>
      </c>
      <c r="M6736" s="5">
        <v>0.2</v>
      </c>
      <c r="N6736" t="s">
        <v>3140</v>
      </c>
      <c r="O6736" t="s">
        <v>27</v>
      </c>
      <c r="P6736" t="s">
        <v>3146</v>
      </c>
      <c r="Q6736" t="s">
        <v>32</v>
      </c>
      <c r="R6736" t="s">
        <v>38</v>
      </c>
      <c r="S6736" t="s">
        <v>21</v>
      </c>
      <c r="T6736" t="s">
        <v>13311</v>
      </c>
      <c r="U6736" s="1">
        <v>45509</v>
      </c>
      <c r="V6736">
        <v>81</v>
      </c>
      <c r="W6736" t="str">
        <f t="shared" si="152"/>
        <v>60-89</v>
      </c>
    </row>
    <row r="6737" spans="1:23" x14ac:dyDescent="0.25">
      <c r="A6737" t="s">
        <v>6986</v>
      </c>
      <c r="B6737">
        <v>5914133067</v>
      </c>
      <c r="C6737">
        <v>5588009774</v>
      </c>
      <c r="D6737" s="1">
        <v>45485</v>
      </c>
      <c r="E6737">
        <v>99213</v>
      </c>
      <c r="F6737">
        <v>99285</v>
      </c>
      <c r="G6737" t="s">
        <v>495</v>
      </c>
      <c r="H6737" s="34">
        <v>66202</v>
      </c>
      <c r="I6737" s="7">
        <v>52300</v>
      </c>
      <c r="J6737" s="7">
        <v>35764</v>
      </c>
      <c r="K6737" s="7">
        <v>8168</v>
      </c>
      <c r="L6737" s="7">
        <v>8368</v>
      </c>
      <c r="M6737" s="5">
        <v>0.16</v>
      </c>
      <c r="N6737" t="s">
        <v>1138</v>
      </c>
      <c r="O6737" t="s">
        <v>30</v>
      </c>
      <c r="P6737" t="s">
        <v>18</v>
      </c>
      <c r="Q6737" t="s">
        <v>32</v>
      </c>
      <c r="R6737" t="s">
        <v>27</v>
      </c>
      <c r="S6737" t="s">
        <v>17</v>
      </c>
      <c r="T6737" t="s">
        <v>13312</v>
      </c>
      <c r="U6737" s="1">
        <v>45612</v>
      </c>
      <c r="V6737">
        <v>127</v>
      </c>
      <c r="W6737" t="str">
        <f t="shared" si="152"/>
        <v>120-149</v>
      </c>
    </row>
    <row r="6738" spans="1:23" x14ac:dyDescent="0.25">
      <c r="A6738" t="s">
        <v>6987</v>
      </c>
      <c r="B6738">
        <v>775002326</v>
      </c>
      <c r="C6738">
        <v>1085263409</v>
      </c>
      <c r="D6738" s="1">
        <v>45393</v>
      </c>
      <c r="E6738">
        <v>99231</v>
      </c>
      <c r="F6738">
        <v>99204</v>
      </c>
      <c r="G6738" t="s">
        <v>3247</v>
      </c>
      <c r="H6738" s="34">
        <v>79138</v>
      </c>
      <c r="I6738" s="7">
        <v>62519</v>
      </c>
      <c r="J6738" s="7">
        <v>32399.96</v>
      </c>
      <c r="K6738" s="7">
        <v>20116</v>
      </c>
      <c r="L6738" s="7">
        <v>10003.040000000001</v>
      </c>
      <c r="M6738" s="5">
        <v>0.16</v>
      </c>
      <c r="N6738" t="s">
        <v>1138</v>
      </c>
      <c r="O6738" t="s">
        <v>27</v>
      </c>
      <c r="P6738" t="s">
        <v>31</v>
      </c>
      <c r="Q6738" t="s">
        <v>19</v>
      </c>
      <c r="R6738" t="s">
        <v>20</v>
      </c>
      <c r="S6738" t="s">
        <v>17</v>
      </c>
      <c r="T6738" t="s">
        <v>13310</v>
      </c>
      <c r="U6738" s="1">
        <v>45504</v>
      </c>
      <c r="V6738">
        <v>111</v>
      </c>
      <c r="W6738" t="str">
        <f t="shared" si="152"/>
        <v>90-119</v>
      </c>
    </row>
    <row r="6739" spans="1:23" x14ac:dyDescent="0.25">
      <c r="A6739" t="s">
        <v>6988</v>
      </c>
      <c r="B6739">
        <v>8803661820</v>
      </c>
      <c r="C6739">
        <v>3260911863</v>
      </c>
      <c r="D6739" s="1">
        <v>45644</v>
      </c>
      <c r="E6739">
        <v>99231</v>
      </c>
      <c r="F6739">
        <v>97110</v>
      </c>
      <c r="G6739" t="s">
        <v>129</v>
      </c>
      <c r="H6739" s="34">
        <v>76964</v>
      </c>
      <c r="I6739" s="7">
        <v>65419</v>
      </c>
      <c r="J6739" s="7">
        <v>50253.62</v>
      </c>
      <c r="K6739" s="7">
        <v>13857</v>
      </c>
      <c r="L6739" s="7">
        <v>1308.3800000000001</v>
      </c>
      <c r="M6739" s="5">
        <v>0.02</v>
      </c>
      <c r="N6739" t="s">
        <v>16</v>
      </c>
      <c r="O6739" t="s">
        <v>27</v>
      </c>
      <c r="P6739" t="s">
        <v>25</v>
      </c>
      <c r="Q6739" t="s">
        <v>19</v>
      </c>
      <c r="R6739" t="s">
        <v>20</v>
      </c>
      <c r="S6739" t="s">
        <v>21</v>
      </c>
      <c r="T6739" t="s">
        <v>13310</v>
      </c>
      <c r="U6739" s="1">
        <v>45711</v>
      </c>
      <c r="V6739">
        <v>67</v>
      </c>
      <c r="W6739" t="str">
        <f t="shared" si="152"/>
        <v>60-89</v>
      </c>
    </row>
    <row r="6740" spans="1:23" x14ac:dyDescent="0.25">
      <c r="A6740" t="s">
        <v>6989</v>
      </c>
      <c r="B6740">
        <v>5344895641</v>
      </c>
      <c r="C6740">
        <v>1791257078</v>
      </c>
      <c r="D6740" s="1">
        <v>45335</v>
      </c>
      <c r="E6740">
        <v>99238</v>
      </c>
      <c r="F6740">
        <v>97110</v>
      </c>
      <c r="G6740" t="s">
        <v>270</v>
      </c>
      <c r="H6740" s="34">
        <v>91279</v>
      </c>
      <c r="I6740" s="7">
        <v>71198</v>
      </c>
      <c r="J6740" s="7">
        <v>56958.400000000001</v>
      </c>
      <c r="K6740" s="7">
        <v>0</v>
      </c>
      <c r="L6740" s="7">
        <v>14239.6</v>
      </c>
      <c r="M6740" s="5">
        <v>0.2</v>
      </c>
      <c r="N6740" t="s">
        <v>3140</v>
      </c>
      <c r="O6740" t="s">
        <v>17</v>
      </c>
      <c r="P6740" t="s">
        <v>3147</v>
      </c>
      <c r="Q6740" t="s">
        <v>19</v>
      </c>
      <c r="R6740" t="s">
        <v>20</v>
      </c>
      <c r="S6740" t="s">
        <v>21</v>
      </c>
      <c r="T6740" t="s">
        <v>13310</v>
      </c>
      <c r="U6740" s="1">
        <v>45399</v>
      </c>
      <c r="V6740">
        <v>64</v>
      </c>
      <c r="W6740" t="str">
        <f t="shared" si="152"/>
        <v>60-89</v>
      </c>
    </row>
    <row r="6741" spans="1:23" x14ac:dyDescent="0.25">
      <c r="A6741" t="s">
        <v>6990</v>
      </c>
      <c r="B6741">
        <v>1403494746</v>
      </c>
      <c r="C6741">
        <v>8127267554</v>
      </c>
      <c r="D6741" s="1">
        <v>45607</v>
      </c>
      <c r="E6741">
        <v>99215</v>
      </c>
      <c r="F6741">
        <v>99203</v>
      </c>
      <c r="G6741" t="s">
        <v>3325</v>
      </c>
      <c r="H6741" s="34">
        <v>74891</v>
      </c>
      <c r="I6741" s="7">
        <v>48679</v>
      </c>
      <c r="J6741" s="7">
        <v>42837.52</v>
      </c>
      <c r="K6741" s="7">
        <v>0</v>
      </c>
      <c r="L6741" s="7">
        <v>5841.48</v>
      </c>
      <c r="M6741" s="5">
        <v>0.12</v>
      </c>
      <c r="N6741" t="s">
        <v>46</v>
      </c>
      <c r="O6741" t="s">
        <v>17</v>
      </c>
      <c r="P6741" t="s">
        <v>97</v>
      </c>
      <c r="Q6741" t="s">
        <v>32</v>
      </c>
      <c r="R6741" t="s">
        <v>26</v>
      </c>
      <c r="S6741" t="s">
        <v>17</v>
      </c>
      <c r="T6741" t="s">
        <v>13311</v>
      </c>
      <c r="U6741" s="1">
        <v>45724</v>
      </c>
      <c r="V6741">
        <v>117</v>
      </c>
      <c r="W6741" t="str">
        <f t="shared" si="152"/>
        <v>90-119</v>
      </c>
    </row>
    <row r="6742" spans="1:23" x14ac:dyDescent="0.25">
      <c r="A6742" t="s">
        <v>6991</v>
      </c>
      <c r="B6742">
        <v>6652938003</v>
      </c>
      <c r="C6742">
        <v>134622670</v>
      </c>
      <c r="D6742" s="1">
        <v>45782</v>
      </c>
      <c r="E6742">
        <v>99213</v>
      </c>
      <c r="F6742">
        <v>99212</v>
      </c>
      <c r="G6742" t="s">
        <v>69</v>
      </c>
      <c r="H6742" s="34">
        <v>81274</v>
      </c>
      <c r="I6742" s="7">
        <v>63394</v>
      </c>
      <c r="J6742" s="7">
        <v>45310.2</v>
      </c>
      <c r="K6742" s="7">
        <v>5405</v>
      </c>
      <c r="L6742" s="7">
        <v>12678.8</v>
      </c>
      <c r="M6742" s="5">
        <v>0.2</v>
      </c>
      <c r="N6742" t="s">
        <v>3140</v>
      </c>
      <c r="O6742" t="s">
        <v>27</v>
      </c>
      <c r="P6742" t="s">
        <v>25</v>
      </c>
      <c r="Q6742" t="s">
        <v>32</v>
      </c>
      <c r="R6742" t="s">
        <v>27</v>
      </c>
      <c r="S6742" t="s">
        <v>17</v>
      </c>
      <c r="T6742" t="s">
        <v>13312</v>
      </c>
      <c r="U6742" s="1">
        <v>45934</v>
      </c>
      <c r="V6742">
        <v>152</v>
      </c>
      <c r="W6742" t="str">
        <f t="shared" si="152"/>
        <v>150-179</v>
      </c>
    </row>
    <row r="6743" spans="1:23" x14ac:dyDescent="0.25">
      <c r="A6743" t="s">
        <v>6992</v>
      </c>
      <c r="B6743">
        <v>6461860268</v>
      </c>
      <c r="C6743">
        <v>8710855280</v>
      </c>
      <c r="D6743" s="1">
        <v>45610</v>
      </c>
      <c r="E6743">
        <v>99231</v>
      </c>
      <c r="F6743">
        <v>99205</v>
      </c>
      <c r="G6743" t="s">
        <v>69</v>
      </c>
      <c r="H6743" s="34">
        <v>58510</v>
      </c>
      <c r="I6743" s="7">
        <v>45638</v>
      </c>
      <c r="J6743" s="7">
        <v>25057.4</v>
      </c>
      <c r="K6743" s="7">
        <v>11453</v>
      </c>
      <c r="L6743" s="7">
        <v>9127.6</v>
      </c>
      <c r="M6743" s="5">
        <v>0.2</v>
      </c>
      <c r="N6743" t="s">
        <v>3140</v>
      </c>
      <c r="O6743" t="s">
        <v>27</v>
      </c>
      <c r="P6743" t="s">
        <v>3147</v>
      </c>
      <c r="Q6743" t="s">
        <v>32</v>
      </c>
      <c r="R6743" t="s">
        <v>20</v>
      </c>
      <c r="S6743" t="s">
        <v>21</v>
      </c>
      <c r="T6743" t="s">
        <v>13311</v>
      </c>
      <c r="U6743" s="1">
        <v>45675</v>
      </c>
      <c r="V6743">
        <v>65</v>
      </c>
      <c r="W6743" t="str">
        <f t="shared" si="152"/>
        <v>60-89</v>
      </c>
    </row>
    <row r="6744" spans="1:23" x14ac:dyDescent="0.25">
      <c r="A6744" t="s">
        <v>6993</v>
      </c>
      <c r="B6744">
        <v>2709714676</v>
      </c>
      <c r="C6744">
        <v>9150750954</v>
      </c>
      <c r="D6744" s="1">
        <v>45497</v>
      </c>
      <c r="E6744">
        <v>99221</v>
      </c>
      <c r="F6744">
        <v>99212</v>
      </c>
      <c r="G6744" t="s">
        <v>116</v>
      </c>
      <c r="H6744" s="34">
        <v>58042</v>
      </c>
      <c r="I6744" s="7">
        <v>49336</v>
      </c>
      <c r="J6744" s="7">
        <v>41321.279999999999</v>
      </c>
      <c r="K6744" s="7">
        <v>7028</v>
      </c>
      <c r="L6744" s="7">
        <v>986.72</v>
      </c>
      <c r="M6744" s="5">
        <v>0.02</v>
      </c>
      <c r="N6744" t="s">
        <v>16</v>
      </c>
      <c r="O6744" t="s">
        <v>27</v>
      </c>
      <c r="P6744" t="s">
        <v>3146</v>
      </c>
      <c r="Q6744" t="s">
        <v>19</v>
      </c>
      <c r="R6744" t="s">
        <v>21</v>
      </c>
      <c r="S6744" t="s">
        <v>17</v>
      </c>
      <c r="T6744" t="s">
        <v>13312</v>
      </c>
      <c r="U6744" s="1">
        <v>45568</v>
      </c>
      <c r="V6744">
        <v>71</v>
      </c>
      <c r="W6744" t="str">
        <f t="shared" si="152"/>
        <v>60-89</v>
      </c>
    </row>
    <row r="6745" spans="1:23" x14ac:dyDescent="0.25">
      <c r="A6745" t="s">
        <v>6994</v>
      </c>
      <c r="B6745">
        <v>7993023702</v>
      </c>
      <c r="C6745">
        <v>6530773023</v>
      </c>
      <c r="D6745" s="1">
        <v>45905</v>
      </c>
      <c r="E6745">
        <v>99238</v>
      </c>
      <c r="F6745">
        <v>85025</v>
      </c>
      <c r="G6745" t="s">
        <v>171</v>
      </c>
      <c r="H6745" s="34">
        <v>58998</v>
      </c>
      <c r="I6745" s="7">
        <v>50148</v>
      </c>
      <c r="J6745" s="7">
        <v>41338.04</v>
      </c>
      <c r="K6745" s="7">
        <v>7807</v>
      </c>
      <c r="L6745" s="7">
        <v>1002.96</v>
      </c>
      <c r="M6745" s="5">
        <v>0.02</v>
      </c>
      <c r="N6745" t="s">
        <v>16</v>
      </c>
      <c r="O6745" t="s">
        <v>30</v>
      </c>
      <c r="P6745" t="s">
        <v>3149</v>
      </c>
      <c r="Q6745" t="s">
        <v>32</v>
      </c>
      <c r="R6745" t="s">
        <v>38</v>
      </c>
      <c r="S6745" t="s">
        <v>21</v>
      </c>
      <c r="T6745" t="s">
        <v>13312</v>
      </c>
      <c r="U6745" s="1">
        <v>46071</v>
      </c>
      <c r="V6745">
        <v>166</v>
      </c>
      <c r="W6745" t="str">
        <f t="shared" si="152"/>
        <v>150-179</v>
      </c>
    </row>
    <row r="6746" spans="1:23" x14ac:dyDescent="0.25">
      <c r="A6746" t="s">
        <v>6995</v>
      </c>
      <c r="B6746">
        <v>9144869088</v>
      </c>
      <c r="C6746">
        <v>6684599335</v>
      </c>
      <c r="D6746" s="1">
        <v>45425</v>
      </c>
      <c r="E6746">
        <v>99221</v>
      </c>
      <c r="F6746">
        <v>36415</v>
      </c>
      <c r="G6746" t="s">
        <v>83</v>
      </c>
      <c r="H6746" s="34">
        <v>78409</v>
      </c>
      <c r="I6746" s="7">
        <v>61943</v>
      </c>
      <c r="J6746" s="7">
        <v>48741.120000000003</v>
      </c>
      <c r="K6746" s="7">
        <v>3291</v>
      </c>
      <c r="L6746" s="7">
        <v>9910.8799999999992</v>
      </c>
      <c r="M6746" s="5">
        <v>0.16</v>
      </c>
      <c r="N6746" t="s">
        <v>1138</v>
      </c>
      <c r="O6746" t="s">
        <v>30</v>
      </c>
      <c r="P6746" t="s">
        <v>40</v>
      </c>
      <c r="Q6746" t="s">
        <v>19</v>
      </c>
      <c r="R6746" t="s">
        <v>38</v>
      </c>
      <c r="S6746" t="s">
        <v>21</v>
      </c>
      <c r="T6746" t="s">
        <v>13312</v>
      </c>
      <c r="U6746" s="1">
        <v>45593</v>
      </c>
      <c r="V6746">
        <v>168</v>
      </c>
      <c r="W6746" t="str">
        <f t="shared" si="152"/>
        <v>150-179</v>
      </c>
    </row>
    <row r="6747" spans="1:23" x14ac:dyDescent="0.25">
      <c r="A6747" t="s">
        <v>6996</v>
      </c>
      <c r="B6747">
        <v>2048160977</v>
      </c>
      <c r="C6747">
        <v>4805620269</v>
      </c>
      <c r="D6747" s="1">
        <v>45757</v>
      </c>
      <c r="E6747">
        <v>99215</v>
      </c>
      <c r="F6747">
        <v>85025</v>
      </c>
      <c r="G6747" t="s">
        <v>3288</v>
      </c>
      <c r="H6747" s="34">
        <v>37710</v>
      </c>
      <c r="I6747" s="7">
        <v>27151</v>
      </c>
      <c r="J6747" s="7">
        <v>21031.919999999998</v>
      </c>
      <c r="K6747" s="7">
        <v>3947</v>
      </c>
      <c r="L6747" s="7">
        <v>2172.08</v>
      </c>
      <c r="M6747" s="5">
        <v>0.08</v>
      </c>
      <c r="N6747" t="s">
        <v>24</v>
      </c>
      <c r="O6747" t="s">
        <v>30</v>
      </c>
      <c r="P6747" t="s">
        <v>55</v>
      </c>
      <c r="Q6747" t="s">
        <v>19</v>
      </c>
      <c r="R6747" t="s">
        <v>21</v>
      </c>
      <c r="S6747" t="s">
        <v>17</v>
      </c>
      <c r="T6747" t="s">
        <v>13310</v>
      </c>
      <c r="U6747" s="1">
        <v>45926</v>
      </c>
      <c r="V6747">
        <v>169</v>
      </c>
      <c r="W6747" t="str">
        <f t="shared" si="152"/>
        <v>150-179</v>
      </c>
    </row>
    <row r="6748" spans="1:23" x14ac:dyDescent="0.25">
      <c r="A6748" t="s">
        <v>6997</v>
      </c>
      <c r="B6748">
        <v>3293855861</v>
      </c>
      <c r="C6748">
        <v>2517624713</v>
      </c>
      <c r="D6748" s="1">
        <v>45823</v>
      </c>
      <c r="E6748">
        <v>99231</v>
      </c>
      <c r="F6748">
        <v>99283</v>
      </c>
      <c r="G6748" t="s">
        <v>3256</v>
      </c>
      <c r="H6748" s="34">
        <v>29208</v>
      </c>
      <c r="I6748" s="7">
        <v>18985</v>
      </c>
      <c r="J6748" s="7">
        <v>16706.8</v>
      </c>
      <c r="K6748" s="7">
        <v>0</v>
      </c>
      <c r="L6748" s="7">
        <v>2278.1999999999998</v>
      </c>
      <c r="M6748" s="5">
        <v>0.12</v>
      </c>
      <c r="N6748" t="s">
        <v>46</v>
      </c>
      <c r="O6748" t="s">
        <v>17</v>
      </c>
      <c r="P6748" t="s">
        <v>35</v>
      </c>
      <c r="Q6748" t="s">
        <v>19</v>
      </c>
      <c r="R6748" t="s">
        <v>43</v>
      </c>
      <c r="S6748" t="s">
        <v>21</v>
      </c>
      <c r="T6748" t="s">
        <v>13311</v>
      </c>
      <c r="U6748" s="1">
        <v>45985</v>
      </c>
      <c r="V6748">
        <v>162</v>
      </c>
      <c r="W6748" t="str">
        <f t="shared" si="152"/>
        <v>150-179</v>
      </c>
    </row>
    <row r="6749" spans="1:23" x14ac:dyDescent="0.25">
      <c r="A6749" t="s">
        <v>6998</v>
      </c>
      <c r="B6749">
        <v>1275894987</v>
      </c>
      <c r="C6749">
        <v>9555795892</v>
      </c>
      <c r="D6749" s="1">
        <v>45513</v>
      </c>
      <c r="E6749">
        <v>99214</v>
      </c>
      <c r="F6749">
        <v>99203</v>
      </c>
      <c r="G6749" t="s">
        <v>219</v>
      </c>
      <c r="H6749" s="34">
        <v>84843</v>
      </c>
      <c r="I6749" s="7">
        <v>55148</v>
      </c>
      <c r="J6749" s="7">
        <v>24850.240000000002</v>
      </c>
      <c r="K6749" s="7">
        <v>23680</v>
      </c>
      <c r="L6749" s="7">
        <v>6617.76</v>
      </c>
      <c r="M6749" s="5">
        <v>0.12</v>
      </c>
      <c r="N6749" t="s">
        <v>46</v>
      </c>
      <c r="O6749" t="s">
        <v>27</v>
      </c>
      <c r="P6749" t="s">
        <v>3147</v>
      </c>
      <c r="Q6749" t="s">
        <v>19</v>
      </c>
      <c r="R6749" t="s">
        <v>21</v>
      </c>
      <c r="S6749" t="s">
        <v>27</v>
      </c>
      <c r="T6749" t="s">
        <v>13311</v>
      </c>
      <c r="U6749" s="1">
        <v>45582</v>
      </c>
      <c r="V6749">
        <v>69</v>
      </c>
      <c r="W6749" t="str">
        <f t="shared" si="152"/>
        <v>60-89</v>
      </c>
    </row>
    <row r="6750" spans="1:23" x14ac:dyDescent="0.25">
      <c r="A6750" t="s">
        <v>6999</v>
      </c>
      <c r="B6750">
        <v>2671465458</v>
      </c>
      <c r="C6750">
        <v>7709458036</v>
      </c>
      <c r="D6750" s="1">
        <v>45959</v>
      </c>
      <c r="E6750">
        <v>99232</v>
      </c>
      <c r="F6750">
        <v>85025</v>
      </c>
      <c r="G6750" t="s">
        <v>3377</v>
      </c>
      <c r="H6750" s="34">
        <v>61352</v>
      </c>
      <c r="I6750" s="7">
        <v>48468</v>
      </c>
      <c r="J6750" s="7">
        <v>34640.120000000003</v>
      </c>
      <c r="K6750" s="7">
        <v>6073</v>
      </c>
      <c r="L6750" s="7">
        <v>7754.88</v>
      </c>
      <c r="M6750" s="5">
        <v>0.16</v>
      </c>
      <c r="N6750" t="s">
        <v>1138</v>
      </c>
      <c r="O6750" t="s">
        <v>30</v>
      </c>
      <c r="P6750" t="s">
        <v>31</v>
      </c>
      <c r="Q6750" t="s">
        <v>19</v>
      </c>
      <c r="R6750" t="s">
        <v>27</v>
      </c>
      <c r="S6750" t="s">
        <v>21</v>
      </c>
      <c r="T6750" t="s">
        <v>13310</v>
      </c>
      <c r="U6750" s="1">
        <v>45998</v>
      </c>
      <c r="V6750">
        <v>39</v>
      </c>
      <c r="W6750" t="str">
        <f t="shared" si="152"/>
        <v>30-59</v>
      </c>
    </row>
    <row r="6751" spans="1:23" x14ac:dyDescent="0.25">
      <c r="A6751" t="s">
        <v>7000</v>
      </c>
      <c r="B6751">
        <v>4556889380</v>
      </c>
      <c r="C6751">
        <v>3054143675</v>
      </c>
      <c r="D6751" s="1">
        <v>45593</v>
      </c>
      <c r="E6751">
        <v>99213</v>
      </c>
      <c r="F6751">
        <v>99284</v>
      </c>
      <c r="G6751" t="s">
        <v>200</v>
      </c>
      <c r="H6751" s="34">
        <v>53931</v>
      </c>
      <c r="I6751" s="7">
        <v>38830</v>
      </c>
      <c r="J6751" s="7">
        <v>28286.6</v>
      </c>
      <c r="K6751" s="7">
        <v>7437</v>
      </c>
      <c r="L6751" s="7">
        <v>3106.4</v>
      </c>
      <c r="M6751" s="5">
        <v>0.08</v>
      </c>
      <c r="N6751" t="s">
        <v>24</v>
      </c>
      <c r="O6751" t="s">
        <v>27</v>
      </c>
      <c r="P6751" t="s">
        <v>58</v>
      </c>
      <c r="Q6751" t="s">
        <v>19</v>
      </c>
      <c r="R6751" t="s">
        <v>38</v>
      </c>
      <c r="S6751" t="s">
        <v>27</v>
      </c>
      <c r="T6751" t="s">
        <v>13312</v>
      </c>
      <c r="U6751" s="1">
        <v>45628</v>
      </c>
      <c r="V6751">
        <v>35</v>
      </c>
      <c r="W6751" t="str">
        <f t="shared" si="152"/>
        <v>30-59</v>
      </c>
    </row>
    <row r="6752" spans="1:23" x14ac:dyDescent="0.25">
      <c r="A6752" t="s">
        <v>7001</v>
      </c>
      <c r="B6752">
        <v>4838803936</v>
      </c>
      <c r="C6752">
        <v>6274955909</v>
      </c>
      <c r="D6752" s="1">
        <v>45378</v>
      </c>
      <c r="E6752">
        <v>99231</v>
      </c>
      <c r="F6752">
        <v>99214</v>
      </c>
      <c r="G6752" t="s">
        <v>171</v>
      </c>
      <c r="H6752" s="34">
        <v>75624</v>
      </c>
      <c r="I6752" s="7">
        <v>56718</v>
      </c>
      <c r="J6752" s="7">
        <v>29860.3</v>
      </c>
      <c r="K6752" s="7">
        <v>18350</v>
      </c>
      <c r="L6752" s="7">
        <v>8507.7000000000007</v>
      </c>
      <c r="M6752" s="5">
        <v>0.15</v>
      </c>
      <c r="N6752" t="s">
        <v>1139</v>
      </c>
      <c r="O6752" t="s">
        <v>27</v>
      </c>
      <c r="P6752" t="s">
        <v>3148</v>
      </c>
      <c r="Q6752" t="s">
        <v>19</v>
      </c>
      <c r="R6752" t="s">
        <v>21</v>
      </c>
      <c r="S6752" t="s">
        <v>21</v>
      </c>
      <c r="T6752" t="s">
        <v>13312</v>
      </c>
      <c r="U6752" s="1">
        <v>45507</v>
      </c>
      <c r="V6752">
        <v>129</v>
      </c>
      <c r="W6752" t="str">
        <f t="shared" si="152"/>
        <v>120-149</v>
      </c>
    </row>
    <row r="6753" spans="1:23" x14ac:dyDescent="0.25">
      <c r="A6753" t="s">
        <v>7002</v>
      </c>
      <c r="B6753">
        <v>7354908438</v>
      </c>
      <c r="C6753">
        <v>8304466170</v>
      </c>
      <c r="D6753" s="1">
        <v>45524</v>
      </c>
      <c r="E6753">
        <v>99213</v>
      </c>
      <c r="F6753">
        <v>99292</v>
      </c>
      <c r="G6753" t="s">
        <v>3342</v>
      </c>
      <c r="H6753" s="34">
        <v>46074</v>
      </c>
      <c r="I6753" s="7">
        <v>29948</v>
      </c>
      <c r="J6753" s="7">
        <v>26354.240000000002</v>
      </c>
      <c r="K6753" s="7">
        <v>0</v>
      </c>
      <c r="L6753" s="7">
        <v>3593.76</v>
      </c>
      <c r="M6753" s="5">
        <v>0.12</v>
      </c>
      <c r="N6753" t="s">
        <v>46</v>
      </c>
      <c r="O6753" t="s">
        <v>17</v>
      </c>
      <c r="P6753" t="s">
        <v>3147</v>
      </c>
      <c r="Q6753" t="s">
        <v>19</v>
      </c>
      <c r="R6753" t="s">
        <v>38</v>
      </c>
      <c r="S6753" t="s">
        <v>21</v>
      </c>
      <c r="T6753" t="s">
        <v>13311</v>
      </c>
      <c r="U6753" s="1">
        <v>45562</v>
      </c>
      <c r="V6753">
        <v>38</v>
      </c>
      <c r="W6753" t="str">
        <f t="shared" si="152"/>
        <v>30-59</v>
      </c>
    </row>
    <row r="6754" spans="1:23" x14ac:dyDescent="0.25">
      <c r="A6754" t="s">
        <v>7003</v>
      </c>
      <c r="B6754">
        <v>2746090706</v>
      </c>
      <c r="C6754">
        <v>3290658608</v>
      </c>
      <c r="D6754" s="1">
        <v>45393</v>
      </c>
      <c r="E6754">
        <v>99221</v>
      </c>
      <c r="F6754">
        <v>99291</v>
      </c>
      <c r="G6754" t="s">
        <v>3208</v>
      </c>
      <c r="H6754" s="34">
        <v>91797</v>
      </c>
      <c r="I6754" s="7">
        <v>73438</v>
      </c>
      <c r="J6754" s="7">
        <v>41339.68</v>
      </c>
      <c r="K6754" s="7">
        <v>21817</v>
      </c>
      <c r="L6754" s="7">
        <v>10281.32</v>
      </c>
      <c r="M6754" s="5">
        <v>0.14000000000000001</v>
      </c>
      <c r="N6754" t="s">
        <v>1135</v>
      </c>
      <c r="O6754" t="s">
        <v>27</v>
      </c>
      <c r="P6754" t="s">
        <v>3148</v>
      </c>
      <c r="Q6754" t="s">
        <v>32</v>
      </c>
      <c r="R6754" t="s">
        <v>21</v>
      </c>
      <c r="S6754" t="s">
        <v>27</v>
      </c>
      <c r="T6754" t="s">
        <v>13312</v>
      </c>
      <c r="U6754" s="1">
        <v>45543</v>
      </c>
      <c r="V6754">
        <v>150</v>
      </c>
      <c r="W6754" t="str">
        <f t="shared" si="152"/>
        <v>150-179</v>
      </c>
    </row>
    <row r="6755" spans="1:23" x14ac:dyDescent="0.25">
      <c r="A6755" t="s">
        <v>7004</v>
      </c>
      <c r="B6755">
        <v>1165952567</v>
      </c>
      <c r="C6755">
        <v>8965009416</v>
      </c>
      <c r="D6755" s="1">
        <v>45879</v>
      </c>
      <c r="E6755">
        <v>99215</v>
      </c>
      <c r="F6755">
        <v>99204</v>
      </c>
      <c r="G6755" t="s">
        <v>3242</v>
      </c>
      <c r="H6755" s="34">
        <v>92781</v>
      </c>
      <c r="I6755" s="7">
        <v>72369</v>
      </c>
      <c r="J6755" s="7">
        <v>57895.199999999997</v>
      </c>
      <c r="K6755" s="7">
        <v>0</v>
      </c>
      <c r="L6755" s="7">
        <v>14473.8</v>
      </c>
      <c r="M6755" s="5">
        <v>0.2</v>
      </c>
      <c r="N6755" t="s">
        <v>3140</v>
      </c>
      <c r="O6755" t="s">
        <v>17</v>
      </c>
      <c r="P6755" t="s">
        <v>3148</v>
      </c>
      <c r="Q6755" t="s">
        <v>32</v>
      </c>
      <c r="R6755" t="s">
        <v>38</v>
      </c>
      <c r="S6755" t="s">
        <v>17</v>
      </c>
      <c r="T6755" t="s">
        <v>13310</v>
      </c>
      <c r="U6755" s="1">
        <v>45937</v>
      </c>
      <c r="V6755">
        <v>58</v>
      </c>
      <c r="W6755" t="str">
        <f t="shared" si="152"/>
        <v>30-59</v>
      </c>
    </row>
    <row r="6756" spans="1:23" x14ac:dyDescent="0.25">
      <c r="A6756" t="s">
        <v>7005</v>
      </c>
      <c r="B6756">
        <v>2283773121</v>
      </c>
      <c r="C6756">
        <v>8029002962</v>
      </c>
      <c r="D6756" s="1">
        <v>45483</v>
      </c>
      <c r="E6756">
        <v>99214</v>
      </c>
      <c r="F6756">
        <v>99282</v>
      </c>
      <c r="G6756" t="s">
        <v>94</v>
      </c>
      <c r="H6756" s="34">
        <v>38757</v>
      </c>
      <c r="I6756" s="7">
        <v>25192</v>
      </c>
      <c r="J6756" s="7">
        <v>22168.959999999999</v>
      </c>
      <c r="K6756" s="7">
        <v>0</v>
      </c>
      <c r="L6756" s="7">
        <v>3023.04</v>
      </c>
      <c r="M6756" s="5">
        <v>0.12</v>
      </c>
      <c r="N6756" t="s">
        <v>46</v>
      </c>
      <c r="O6756" t="s">
        <v>17</v>
      </c>
      <c r="P6756" t="s">
        <v>55</v>
      </c>
      <c r="Q6756" t="s">
        <v>19</v>
      </c>
      <c r="R6756" t="s">
        <v>43</v>
      </c>
      <c r="S6756" t="s">
        <v>17</v>
      </c>
      <c r="T6756" t="s">
        <v>13312</v>
      </c>
      <c r="U6756" s="1">
        <v>45595</v>
      </c>
      <c r="V6756">
        <v>112</v>
      </c>
      <c r="W6756" t="str">
        <f t="shared" si="152"/>
        <v>90-119</v>
      </c>
    </row>
    <row r="6757" spans="1:23" x14ac:dyDescent="0.25">
      <c r="A6757" t="s">
        <v>7006</v>
      </c>
      <c r="B6757">
        <v>9806198400</v>
      </c>
      <c r="C6757">
        <v>6913855973</v>
      </c>
      <c r="D6757" s="1">
        <v>45871</v>
      </c>
      <c r="E6757">
        <v>99233</v>
      </c>
      <c r="F6757">
        <v>99284</v>
      </c>
      <c r="G6757" t="s">
        <v>57</v>
      </c>
      <c r="H6757" s="34">
        <v>73524</v>
      </c>
      <c r="I6757" s="7">
        <v>58084</v>
      </c>
      <c r="J6757" s="7">
        <v>48790.559999999998</v>
      </c>
      <c r="K6757" s="7">
        <v>0</v>
      </c>
      <c r="L6757" s="7">
        <v>9293.44</v>
      </c>
      <c r="M6757" s="5">
        <v>0.16</v>
      </c>
      <c r="N6757" t="s">
        <v>1138</v>
      </c>
      <c r="O6757" t="s">
        <v>17</v>
      </c>
      <c r="P6757" t="s">
        <v>97</v>
      </c>
      <c r="Q6757" t="s">
        <v>19</v>
      </c>
      <c r="R6757" t="s">
        <v>26</v>
      </c>
      <c r="S6757" t="s">
        <v>21</v>
      </c>
      <c r="T6757" t="s">
        <v>13311</v>
      </c>
      <c r="U6757" s="1">
        <v>46002</v>
      </c>
      <c r="V6757">
        <v>131</v>
      </c>
      <c r="W6757" t="str">
        <f t="shared" si="152"/>
        <v>120-149</v>
      </c>
    </row>
    <row r="6758" spans="1:23" x14ac:dyDescent="0.25">
      <c r="A6758" t="s">
        <v>7007</v>
      </c>
      <c r="B6758">
        <v>4158713044</v>
      </c>
      <c r="C6758">
        <v>1889416899</v>
      </c>
      <c r="D6758" s="1">
        <v>45479</v>
      </c>
      <c r="E6758">
        <v>99222</v>
      </c>
      <c r="F6758">
        <v>99292</v>
      </c>
      <c r="G6758" t="s">
        <v>37</v>
      </c>
      <c r="H6758" s="34">
        <v>66267</v>
      </c>
      <c r="I6758" s="7">
        <v>52351</v>
      </c>
      <c r="J6758" s="7">
        <v>27462.84</v>
      </c>
      <c r="K6758" s="7">
        <v>16512</v>
      </c>
      <c r="L6758" s="7">
        <v>8376.16</v>
      </c>
      <c r="M6758" s="5">
        <v>0.16</v>
      </c>
      <c r="N6758" t="s">
        <v>1138</v>
      </c>
      <c r="O6758" t="s">
        <v>27</v>
      </c>
      <c r="P6758" t="s">
        <v>40</v>
      </c>
      <c r="Q6758" t="s">
        <v>19</v>
      </c>
      <c r="R6758" t="s">
        <v>43</v>
      </c>
      <c r="S6758" t="s">
        <v>21</v>
      </c>
      <c r="T6758" t="s">
        <v>13312</v>
      </c>
      <c r="U6758" s="1">
        <v>45551</v>
      </c>
      <c r="V6758">
        <v>72</v>
      </c>
      <c r="W6758" t="str">
        <f t="shared" si="152"/>
        <v>60-89</v>
      </c>
    </row>
    <row r="6759" spans="1:23" x14ac:dyDescent="0.25">
      <c r="A6759" t="s">
        <v>7008</v>
      </c>
      <c r="B6759">
        <v>1697849975</v>
      </c>
      <c r="C6759">
        <v>6069878453</v>
      </c>
      <c r="D6759" s="1">
        <v>45457</v>
      </c>
      <c r="E6759">
        <v>99213</v>
      </c>
      <c r="F6759">
        <v>99291</v>
      </c>
      <c r="G6759" t="s">
        <v>67</v>
      </c>
      <c r="H6759" s="34">
        <v>99536</v>
      </c>
      <c r="I6759" s="7">
        <v>84606</v>
      </c>
      <c r="J6759" s="7">
        <v>82913.88</v>
      </c>
      <c r="K6759" s="7">
        <v>0</v>
      </c>
      <c r="L6759" s="7">
        <v>1692.12</v>
      </c>
      <c r="M6759" s="5">
        <v>0.02</v>
      </c>
      <c r="N6759" t="s">
        <v>16</v>
      </c>
      <c r="O6759" t="s">
        <v>17</v>
      </c>
      <c r="P6759" t="s">
        <v>18</v>
      </c>
      <c r="Q6759" t="s">
        <v>32</v>
      </c>
      <c r="R6759" t="s">
        <v>27</v>
      </c>
      <c r="S6759" t="s">
        <v>17</v>
      </c>
      <c r="T6759" t="s">
        <v>13312</v>
      </c>
      <c r="U6759" s="1">
        <v>45552</v>
      </c>
      <c r="V6759">
        <v>95</v>
      </c>
      <c r="W6759" t="str">
        <f t="shared" si="152"/>
        <v>90-119</v>
      </c>
    </row>
    <row r="6760" spans="1:23" x14ac:dyDescent="0.25">
      <c r="A6760" t="s">
        <v>7009</v>
      </c>
      <c r="B6760">
        <v>4140932827</v>
      </c>
      <c r="C6760">
        <v>7650625715</v>
      </c>
      <c r="D6760" s="1">
        <v>45769</v>
      </c>
      <c r="E6760">
        <v>99232</v>
      </c>
      <c r="F6760">
        <v>85025</v>
      </c>
      <c r="G6760" t="s">
        <v>3505</v>
      </c>
      <c r="H6760" s="34">
        <v>56127</v>
      </c>
      <c r="I6760" s="7">
        <v>43779</v>
      </c>
      <c r="J6760" s="7">
        <v>35023.199999999997</v>
      </c>
      <c r="K6760" s="7">
        <v>0</v>
      </c>
      <c r="L6760" s="7">
        <v>8755.7999999999993</v>
      </c>
      <c r="M6760" s="5">
        <v>0.2</v>
      </c>
      <c r="N6760" t="s">
        <v>3140</v>
      </c>
      <c r="O6760" t="s">
        <v>17</v>
      </c>
      <c r="P6760" t="s">
        <v>3146</v>
      </c>
      <c r="Q6760" t="s">
        <v>32</v>
      </c>
      <c r="R6760" t="s">
        <v>43</v>
      </c>
      <c r="S6760" t="s">
        <v>17</v>
      </c>
      <c r="T6760" t="s">
        <v>13311</v>
      </c>
      <c r="U6760" s="1">
        <v>45868</v>
      </c>
      <c r="V6760">
        <v>99</v>
      </c>
      <c r="W6760" t="str">
        <f t="shared" si="152"/>
        <v>90-119</v>
      </c>
    </row>
    <row r="6761" spans="1:23" x14ac:dyDescent="0.25">
      <c r="A6761" t="s">
        <v>7010</v>
      </c>
      <c r="B6761">
        <v>3177429928</v>
      </c>
      <c r="C6761">
        <v>1804285006</v>
      </c>
      <c r="D6761" s="1">
        <v>45544</v>
      </c>
      <c r="E6761">
        <v>99233</v>
      </c>
      <c r="F6761">
        <v>99204</v>
      </c>
      <c r="G6761" t="s">
        <v>122</v>
      </c>
      <c r="H6761" s="34">
        <v>59136</v>
      </c>
      <c r="I6761" s="7">
        <v>44352</v>
      </c>
      <c r="J6761" s="7">
        <v>37699.199999999997</v>
      </c>
      <c r="K6761" s="7">
        <v>0</v>
      </c>
      <c r="L6761" s="7">
        <v>6652.8</v>
      </c>
      <c r="M6761" s="5">
        <v>0.15</v>
      </c>
      <c r="N6761" t="s">
        <v>1139</v>
      </c>
      <c r="O6761" t="s">
        <v>17</v>
      </c>
      <c r="P6761" t="s">
        <v>3148</v>
      </c>
      <c r="Q6761" t="s">
        <v>32</v>
      </c>
      <c r="R6761" t="s">
        <v>38</v>
      </c>
      <c r="S6761" t="s">
        <v>21</v>
      </c>
      <c r="T6761" t="s">
        <v>13312</v>
      </c>
      <c r="U6761" s="1">
        <v>45595</v>
      </c>
      <c r="V6761">
        <v>51</v>
      </c>
      <c r="W6761" t="str">
        <f t="shared" si="152"/>
        <v>30-59</v>
      </c>
    </row>
    <row r="6762" spans="1:23" x14ac:dyDescent="0.25">
      <c r="A6762" t="s">
        <v>7011</v>
      </c>
      <c r="B6762">
        <v>806458533</v>
      </c>
      <c r="C6762">
        <v>5444314556</v>
      </c>
      <c r="D6762" s="1">
        <v>45617</v>
      </c>
      <c r="E6762">
        <v>99214</v>
      </c>
      <c r="F6762">
        <v>99213</v>
      </c>
      <c r="G6762" t="s">
        <v>3453</v>
      </c>
      <c r="H6762" s="34">
        <v>60580</v>
      </c>
      <c r="I6762" s="7">
        <v>45435</v>
      </c>
      <c r="J6762" s="7">
        <v>32137.75</v>
      </c>
      <c r="K6762" s="7">
        <v>6482</v>
      </c>
      <c r="L6762" s="7">
        <v>6815.25</v>
      </c>
      <c r="M6762" s="5">
        <v>0.15</v>
      </c>
      <c r="N6762" t="s">
        <v>1139</v>
      </c>
      <c r="O6762" t="s">
        <v>30</v>
      </c>
      <c r="P6762" t="s">
        <v>3149</v>
      </c>
      <c r="Q6762" t="s">
        <v>19</v>
      </c>
      <c r="R6762" t="s">
        <v>38</v>
      </c>
      <c r="S6762" t="s">
        <v>21</v>
      </c>
      <c r="T6762" t="s">
        <v>13312</v>
      </c>
      <c r="U6762" s="1">
        <v>45708</v>
      </c>
      <c r="V6762">
        <v>91</v>
      </c>
      <c r="W6762" t="str">
        <f t="shared" si="152"/>
        <v>90-119</v>
      </c>
    </row>
    <row r="6763" spans="1:23" x14ac:dyDescent="0.25">
      <c r="A6763" t="s">
        <v>7012</v>
      </c>
      <c r="B6763">
        <v>2119929382</v>
      </c>
      <c r="C6763">
        <v>2496200515</v>
      </c>
      <c r="D6763" s="1">
        <v>45473</v>
      </c>
      <c r="E6763">
        <v>99213</v>
      </c>
      <c r="F6763">
        <v>99215</v>
      </c>
      <c r="G6763" t="s">
        <v>3505</v>
      </c>
      <c r="H6763" s="34">
        <v>44336</v>
      </c>
      <c r="I6763" s="7">
        <v>34582</v>
      </c>
      <c r="J6763" s="7">
        <v>27665.599999999999</v>
      </c>
      <c r="K6763" s="7">
        <v>0</v>
      </c>
      <c r="L6763" s="7">
        <v>6916.4</v>
      </c>
      <c r="M6763" s="5">
        <v>0.2</v>
      </c>
      <c r="N6763" t="s">
        <v>3140</v>
      </c>
      <c r="O6763" t="s">
        <v>17</v>
      </c>
      <c r="P6763" t="s">
        <v>3146</v>
      </c>
      <c r="Q6763" t="s">
        <v>19</v>
      </c>
      <c r="R6763" t="s">
        <v>27</v>
      </c>
      <c r="S6763" t="s">
        <v>17</v>
      </c>
      <c r="T6763" t="s">
        <v>13310</v>
      </c>
      <c r="U6763" s="1">
        <v>45520</v>
      </c>
      <c r="V6763">
        <v>47</v>
      </c>
      <c r="W6763" t="str">
        <f t="shared" si="152"/>
        <v>30-59</v>
      </c>
    </row>
    <row r="6764" spans="1:23" x14ac:dyDescent="0.25">
      <c r="A6764" t="s">
        <v>7013</v>
      </c>
      <c r="B6764">
        <v>9076847101</v>
      </c>
      <c r="C6764">
        <v>4930769475</v>
      </c>
      <c r="D6764" s="1">
        <v>45579</v>
      </c>
      <c r="E6764">
        <v>99232</v>
      </c>
      <c r="F6764">
        <v>99202</v>
      </c>
      <c r="G6764" t="s">
        <v>3424</v>
      </c>
      <c r="H6764" s="34">
        <v>70476</v>
      </c>
      <c r="I6764" s="7">
        <v>54971</v>
      </c>
      <c r="J6764" s="7">
        <v>40571.800000000003</v>
      </c>
      <c r="K6764" s="7">
        <v>3405</v>
      </c>
      <c r="L6764" s="7">
        <v>10994.2</v>
      </c>
      <c r="M6764" s="5">
        <v>0.2</v>
      </c>
      <c r="N6764" t="s">
        <v>3140</v>
      </c>
      <c r="O6764" t="s">
        <v>30</v>
      </c>
      <c r="P6764" t="s">
        <v>35</v>
      </c>
      <c r="Q6764" t="s">
        <v>19</v>
      </c>
      <c r="R6764" t="s">
        <v>21</v>
      </c>
      <c r="S6764" t="s">
        <v>17</v>
      </c>
      <c r="T6764" t="s">
        <v>13310</v>
      </c>
      <c r="U6764" s="1">
        <v>45612</v>
      </c>
      <c r="V6764">
        <v>33</v>
      </c>
      <c r="W6764" t="str">
        <f t="shared" si="152"/>
        <v>30-59</v>
      </c>
    </row>
    <row r="6765" spans="1:23" x14ac:dyDescent="0.25">
      <c r="A6765" t="s">
        <v>7014</v>
      </c>
      <c r="B6765">
        <v>6775688058</v>
      </c>
      <c r="C6765">
        <v>4219388775</v>
      </c>
      <c r="D6765" s="1">
        <v>45349</v>
      </c>
      <c r="E6765">
        <v>99223</v>
      </c>
      <c r="F6765">
        <v>99282</v>
      </c>
      <c r="G6765" t="s">
        <v>34</v>
      </c>
      <c r="H6765" s="34">
        <v>55284</v>
      </c>
      <c r="I6765" s="7">
        <v>35935</v>
      </c>
      <c r="J6765" s="7">
        <v>19400.8</v>
      </c>
      <c r="K6765" s="7">
        <v>12222</v>
      </c>
      <c r="L6765" s="7">
        <v>4312.2</v>
      </c>
      <c r="M6765" s="5">
        <v>0.12</v>
      </c>
      <c r="N6765" t="s">
        <v>46</v>
      </c>
      <c r="O6765" t="s">
        <v>27</v>
      </c>
      <c r="P6765" t="s">
        <v>18</v>
      </c>
      <c r="Q6765" t="s">
        <v>32</v>
      </c>
      <c r="R6765" t="s">
        <v>26</v>
      </c>
      <c r="S6765" t="s">
        <v>21</v>
      </c>
      <c r="T6765" t="s">
        <v>13312</v>
      </c>
      <c r="U6765" s="1">
        <v>45400</v>
      </c>
      <c r="V6765">
        <v>51</v>
      </c>
      <c r="W6765" t="str">
        <f t="shared" si="152"/>
        <v>30-59</v>
      </c>
    </row>
    <row r="6766" spans="1:23" x14ac:dyDescent="0.25">
      <c r="A6766" t="s">
        <v>7015</v>
      </c>
      <c r="B6766">
        <v>2437201402</v>
      </c>
      <c r="C6766">
        <v>2777568686</v>
      </c>
      <c r="D6766" s="1">
        <v>45770</v>
      </c>
      <c r="E6766">
        <v>99222</v>
      </c>
      <c r="F6766">
        <v>99211</v>
      </c>
      <c r="G6766" t="s">
        <v>171</v>
      </c>
      <c r="H6766" s="34">
        <v>88562</v>
      </c>
      <c r="I6766" s="7">
        <v>57565</v>
      </c>
      <c r="J6766" s="7">
        <v>50657.2</v>
      </c>
      <c r="K6766" s="7">
        <v>0</v>
      </c>
      <c r="L6766" s="7">
        <v>6907.8</v>
      </c>
      <c r="M6766" s="5">
        <v>0.12</v>
      </c>
      <c r="N6766" t="s">
        <v>46</v>
      </c>
      <c r="O6766" t="s">
        <v>17</v>
      </c>
      <c r="P6766" t="s">
        <v>58</v>
      </c>
      <c r="Q6766" t="s">
        <v>19</v>
      </c>
      <c r="R6766" t="s">
        <v>27</v>
      </c>
      <c r="S6766" t="s">
        <v>27</v>
      </c>
      <c r="T6766" t="s">
        <v>13312</v>
      </c>
      <c r="U6766" s="1">
        <v>45844</v>
      </c>
      <c r="V6766">
        <v>74</v>
      </c>
      <c r="W6766" t="str">
        <f t="shared" si="152"/>
        <v>60-89</v>
      </c>
    </row>
    <row r="6767" spans="1:23" x14ac:dyDescent="0.25">
      <c r="A6767" t="s">
        <v>7016</v>
      </c>
      <c r="B6767">
        <v>2093084821</v>
      </c>
      <c r="C6767">
        <v>6484266947</v>
      </c>
      <c r="D6767" s="1">
        <v>45596</v>
      </c>
      <c r="E6767">
        <v>99214</v>
      </c>
      <c r="F6767">
        <v>99201</v>
      </c>
      <c r="G6767" t="s">
        <v>110</v>
      </c>
      <c r="H6767" s="34">
        <v>92994</v>
      </c>
      <c r="I6767" s="7">
        <v>66956</v>
      </c>
      <c r="J6767" s="7">
        <v>41732.519999999997</v>
      </c>
      <c r="K6767" s="7">
        <v>19867</v>
      </c>
      <c r="L6767" s="7">
        <v>5356.48</v>
      </c>
      <c r="M6767" s="5">
        <v>0.08</v>
      </c>
      <c r="N6767" t="s">
        <v>24</v>
      </c>
      <c r="O6767" t="s">
        <v>27</v>
      </c>
      <c r="P6767" t="s">
        <v>31</v>
      </c>
      <c r="Q6767" t="s">
        <v>19</v>
      </c>
      <c r="R6767" t="s">
        <v>21</v>
      </c>
      <c r="S6767" t="s">
        <v>21</v>
      </c>
      <c r="T6767" t="s">
        <v>13311</v>
      </c>
      <c r="U6767" s="1">
        <v>45742</v>
      </c>
      <c r="V6767">
        <v>146</v>
      </c>
      <c r="W6767" t="str">
        <f t="shared" si="152"/>
        <v>120-149</v>
      </c>
    </row>
    <row r="6768" spans="1:23" x14ac:dyDescent="0.25">
      <c r="A6768" t="s">
        <v>7017</v>
      </c>
      <c r="B6768">
        <v>2632205420</v>
      </c>
      <c r="C6768">
        <v>9378640306</v>
      </c>
      <c r="D6768" s="1">
        <v>45368</v>
      </c>
      <c r="E6768">
        <v>99233</v>
      </c>
      <c r="F6768">
        <v>71046</v>
      </c>
      <c r="G6768" t="s">
        <v>77</v>
      </c>
      <c r="H6768" s="34">
        <v>55220</v>
      </c>
      <c r="I6768" s="7">
        <v>43072</v>
      </c>
      <c r="J6768" s="7">
        <v>26528.6</v>
      </c>
      <c r="K6768" s="7">
        <v>7929</v>
      </c>
      <c r="L6768" s="7">
        <v>8614.4</v>
      </c>
      <c r="M6768" s="5">
        <v>0.2</v>
      </c>
      <c r="N6768" t="s">
        <v>3140</v>
      </c>
      <c r="O6768" t="s">
        <v>27</v>
      </c>
      <c r="P6768" t="s">
        <v>3148</v>
      </c>
      <c r="Q6768" t="s">
        <v>32</v>
      </c>
      <c r="R6768" t="s">
        <v>43</v>
      </c>
      <c r="S6768" t="s">
        <v>27</v>
      </c>
      <c r="T6768" t="s">
        <v>13310</v>
      </c>
      <c r="U6768" s="1">
        <v>45527</v>
      </c>
      <c r="V6768">
        <v>159</v>
      </c>
      <c r="W6768" t="str">
        <f t="shared" si="152"/>
        <v>150-179</v>
      </c>
    </row>
    <row r="6769" spans="1:23" x14ac:dyDescent="0.25">
      <c r="A6769" t="s">
        <v>7018</v>
      </c>
      <c r="B6769">
        <v>2010170517</v>
      </c>
      <c r="C6769">
        <v>8035518121</v>
      </c>
      <c r="D6769" s="1">
        <v>45445</v>
      </c>
      <c r="E6769">
        <v>99221</v>
      </c>
      <c r="F6769">
        <v>85025</v>
      </c>
      <c r="G6769" t="s">
        <v>3412</v>
      </c>
      <c r="H6769" s="34">
        <v>65261</v>
      </c>
      <c r="I6769" s="7">
        <v>51556</v>
      </c>
      <c r="J6769" s="7">
        <v>27536.04</v>
      </c>
      <c r="K6769" s="7">
        <v>15771</v>
      </c>
      <c r="L6769" s="7">
        <v>8248.9599999999991</v>
      </c>
      <c r="M6769" s="5">
        <v>0.16</v>
      </c>
      <c r="N6769" t="s">
        <v>1138</v>
      </c>
      <c r="O6769" t="s">
        <v>27</v>
      </c>
      <c r="P6769" t="s">
        <v>3146</v>
      </c>
      <c r="Q6769" t="s">
        <v>19</v>
      </c>
      <c r="R6769" t="s">
        <v>21</v>
      </c>
      <c r="S6769" t="s">
        <v>17</v>
      </c>
      <c r="T6769" t="s">
        <v>13312</v>
      </c>
      <c r="U6769" s="1">
        <v>45501</v>
      </c>
      <c r="V6769">
        <v>56</v>
      </c>
      <c r="W6769" t="str">
        <f t="shared" si="152"/>
        <v>30-59</v>
      </c>
    </row>
    <row r="6770" spans="1:23" x14ac:dyDescent="0.25">
      <c r="A6770" t="s">
        <v>7019</v>
      </c>
      <c r="B6770">
        <v>8560638887</v>
      </c>
      <c r="C6770">
        <v>3930911809</v>
      </c>
      <c r="D6770" s="1">
        <v>45893</v>
      </c>
      <c r="E6770">
        <v>99238</v>
      </c>
      <c r="F6770">
        <v>93000</v>
      </c>
      <c r="G6770" t="s">
        <v>3240</v>
      </c>
      <c r="H6770" s="34">
        <v>57035</v>
      </c>
      <c r="I6770" s="7">
        <v>45628</v>
      </c>
      <c r="J6770" s="7">
        <v>25794.080000000002</v>
      </c>
      <c r="K6770" s="7">
        <v>13446</v>
      </c>
      <c r="L6770" s="7">
        <v>6387.92</v>
      </c>
      <c r="M6770" s="5">
        <v>0.14000000000000001</v>
      </c>
      <c r="N6770" t="s">
        <v>1135</v>
      </c>
      <c r="O6770" t="s">
        <v>27</v>
      </c>
      <c r="P6770" t="s">
        <v>3150</v>
      </c>
      <c r="Q6770" t="s">
        <v>19</v>
      </c>
      <c r="R6770" t="s">
        <v>21</v>
      </c>
      <c r="S6770" t="s">
        <v>21</v>
      </c>
      <c r="T6770" t="s">
        <v>13310</v>
      </c>
      <c r="U6770" s="1">
        <v>46044</v>
      </c>
      <c r="V6770">
        <v>151</v>
      </c>
      <c r="W6770" t="str">
        <f t="shared" si="152"/>
        <v>150-179</v>
      </c>
    </row>
    <row r="6771" spans="1:23" x14ac:dyDescent="0.25">
      <c r="A6771" t="s">
        <v>7020</v>
      </c>
      <c r="B6771">
        <v>6344020973</v>
      </c>
      <c r="C6771">
        <v>6047685934</v>
      </c>
      <c r="D6771" s="1">
        <v>45304</v>
      </c>
      <c r="E6771">
        <v>99233</v>
      </c>
      <c r="F6771">
        <v>93000</v>
      </c>
      <c r="G6771" t="s">
        <v>63</v>
      </c>
      <c r="H6771" s="34">
        <v>27092</v>
      </c>
      <c r="I6771" s="7">
        <v>21403</v>
      </c>
      <c r="J6771" s="7">
        <v>17978.52</v>
      </c>
      <c r="K6771" s="7">
        <v>0</v>
      </c>
      <c r="L6771" s="7">
        <v>3424.48</v>
      </c>
      <c r="M6771" s="5">
        <v>0.16</v>
      </c>
      <c r="N6771" t="s">
        <v>1138</v>
      </c>
      <c r="O6771" t="s">
        <v>17</v>
      </c>
      <c r="P6771" t="s">
        <v>3147</v>
      </c>
      <c r="Q6771" t="s">
        <v>19</v>
      </c>
      <c r="R6771" t="s">
        <v>43</v>
      </c>
      <c r="S6771" t="s">
        <v>17</v>
      </c>
      <c r="T6771" t="s">
        <v>13310</v>
      </c>
      <c r="U6771" s="1">
        <v>45355</v>
      </c>
      <c r="V6771">
        <v>51</v>
      </c>
      <c r="W6771" t="str">
        <f t="shared" si="152"/>
        <v>30-59</v>
      </c>
    </row>
    <row r="6772" spans="1:23" x14ac:dyDescent="0.25">
      <c r="A6772" t="s">
        <v>7021</v>
      </c>
      <c r="B6772">
        <v>9622723636</v>
      </c>
      <c r="C6772">
        <v>8776118378</v>
      </c>
      <c r="D6772" s="1">
        <v>45770</v>
      </c>
      <c r="E6772">
        <v>99232</v>
      </c>
      <c r="F6772">
        <v>99283</v>
      </c>
      <c r="G6772" t="s">
        <v>3187</v>
      </c>
      <c r="H6772" s="34">
        <v>77928</v>
      </c>
      <c r="I6772" s="7">
        <v>50653</v>
      </c>
      <c r="J6772" s="7">
        <v>44574.64</v>
      </c>
      <c r="K6772" s="7">
        <v>0</v>
      </c>
      <c r="L6772" s="7">
        <v>6078.36</v>
      </c>
      <c r="M6772" s="5">
        <v>0.12</v>
      </c>
      <c r="N6772" t="s">
        <v>46</v>
      </c>
      <c r="O6772" t="s">
        <v>17</v>
      </c>
      <c r="P6772" t="s">
        <v>3150</v>
      </c>
      <c r="Q6772" t="s">
        <v>32</v>
      </c>
      <c r="R6772" t="s">
        <v>26</v>
      </c>
      <c r="S6772" t="s">
        <v>27</v>
      </c>
      <c r="T6772" t="s">
        <v>13312</v>
      </c>
      <c r="U6772" s="1">
        <v>45913</v>
      </c>
      <c r="V6772">
        <v>143</v>
      </c>
      <c r="W6772" t="str">
        <f t="shared" si="152"/>
        <v>120-149</v>
      </c>
    </row>
    <row r="6773" spans="1:23" x14ac:dyDescent="0.25">
      <c r="A6773" t="s">
        <v>7022</v>
      </c>
      <c r="B6773">
        <v>5726531313</v>
      </c>
      <c r="C6773">
        <v>1687135179</v>
      </c>
      <c r="D6773" s="1">
        <v>45844</v>
      </c>
      <c r="E6773">
        <v>99232</v>
      </c>
      <c r="F6773">
        <v>99213</v>
      </c>
      <c r="G6773" t="s">
        <v>3208</v>
      </c>
      <c r="H6773" s="34">
        <v>93203</v>
      </c>
      <c r="I6773" s="7">
        <v>67106</v>
      </c>
      <c r="J6773" s="7">
        <v>61737.52</v>
      </c>
      <c r="K6773" s="7">
        <v>0</v>
      </c>
      <c r="L6773" s="7">
        <v>5368.48</v>
      </c>
      <c r="M6773" s="5">
        <v>0.08</v>
      </c>
      <c r="N6773" t="s">
        <v>24</v>
      </c>
      <c r="O6773" t="s">
        <v>17</v>
      </c>
      <c r="P6773" t="s">
        <v>3148</v>
      </c>
      <c r="Q6773" t="s">
        <v>19</v>
      </c>
      <c r="R6773" t="s">
        <v>20</v>
      </c>
      <c r="S6773" t="s">
        <v>21</v>
      </c>
      <c r="T6773" t="s">
        <v>13310</v>
      </c>
      <c r="U6773" s="1">
        <v>45984</v>
      </c>
      <c r="V6773">
        <v>140</v>
      </c>
      <c r="W6773" t="str">
        <f t="shared" si="152"/>
        <v>120-149</v>
      </c>
    </row>
    <row r="6774" spans="1:23" x14ac:dyDescent="0.25">
      <c r="A6774" t="s">
        <v>7023</v>
      </c>
      <c r="B6774">
        <v>7138838135</v>
      </c>
      <c r="C6774">
        <v>7989687488</v>
      </c>
      <c r="D6774" s="1">
        <v>45361</v>
      </c>
      <c r="E6774">
        <v>99214</v>
      </c>
      <c r="F6774">
        <v>90834</v>
      </c>
      <c r="G6774" t="s">
        <v>42</v>
      </c>
      <c r="H6774" s="34">
        <v>71266</v>
      </c>
      <c r="I6774" s="7">
        <v>60576</v>
      </c>
      <c r="J6774" s="7">
        <v>59364.480000000003</v>
      </c>
      <c r="K6774" s="7">
        <v>0</v>
      </c>
      <c r="L6774" s="7">
        <v>1211.52</v>
      </c>
      <c r="M6774" s="5">
        <v>0.02</v>
      </c>
      <c r="N6774" t="s">
        <v>16</v>
      </c>
      <c r="O6774" t="s">
        <v>17</v>
      </c>
      <c r="P6774" t="s">
        <v>25</v>
      </c>
      <c r="Q6774" t="s">
        <v>19</v>
      </c>
      <c r="R6774" t="s">
        <v>21</v>
      </c>
      <c r="S6774" t="s">
        <v>17</v>
      </c>
      <c r="T6774" t="s">
        <v>13311</v>
      </c>
      <c r="U6774" s="1">
        <v>45442</v>
      </c>
      <c r="V6774">
        <v>81</v>
      </c>
      <c r="W6774" t="str">
        <f t="shared" si="152"/>
        <v>60-89</v>
      </c>
    </row>
    <row r="6775" spans="1:23" x14ac:dyDescent="0.25">
      <c r="A6775" t="s">
        <v>7024</v>
      </c>
      <c r="B6775">
        <v>5470343125</v>
      </c>
      <c r="C6775">
        <v>3949083038</v>
      </c>
      <c r="D6775" s="1">
        <v>45387</v>
      </c>
      <c r="E6775">
        <v>99232</v>
      </c>
      <c r="F6775">
        <v>93000</v>
      </c>
      <c r="G6775" t="s">
        <v>63</v>
      </c>
      <c r="H6775" s="34">
        <v>67039</v>
      </c>
      <c r="I6775" s="7">
        <v>53631</v>
      </c>
      <c r="J6775" s="7">
        <v>32398.66</v>
      </c>
      <c r="K6775" s="7">
        <v>13724</v>
      </c>
      <c r="L6775" s="7">
        <v>7508.34</v>
      </c>
      <c r="M6775" s="5">
        <v>0.14000000000000001</v>
      </c>
      <c r="N6775" t="s">
        <v>1135</v>
      </c>
      <c r="O6775" t="s">
        <v>27</v>
      </c>
      <c r="P6775" t="s">
        <v>35</v>
      </c>
      <c r="Q6775" t="s">
        <v>32</v>
      </c>
      <c r="R6775" t="s">
        <v>21</v>
      </c>
      <c r="S6775" t="s">
        <v>27</v>
      </c>
      <c r="T6775" t="s">
        <v>13310</v>
      </c>
      <c r="U6775" s="1">
        <v>45496</v>
      </c>
      <c r="V6775">
        <v>109</v>
      </c>
      <c r="W6775" t="str">
        <f t="shared" si="152"/>
        <v>90-119</v>
      </c>
    </row>
    <row r="6776" spans="1:23" x14ac:dyDescent="0.25">
      <c r="A6776" t="s">
        <v>7025</v>
      </c>
      <c r="B6776">
        <v>8554586876</v>
      </c>
      <c r="C6776">
        <v>4372267698</v>
      </c>
      <c r="D6776" s="1">
        <v>45538</v>
      </c>
      <c r="E6776">
        <v>99232</v>
      </c>
      <c r="F6776">
        <v>99291</v>
      </c>
      <c r="G6776" t="s">
        <v>87</v>
      </c>
      <c r="H6776" s="34">
        <v>37905</v>
      </c>
      <c r="I6776" s="7">
        <v>24638</v>
      </c>
      <c r="J6776" s="7">
        <v>21681.439999999999</v>
      </c>
      <c r="K6776" s="7">
        <v>0</v>
      </c>
      <c r="L6776" s="7">
        <v>2956.56</v>
      </c>
      <c r="M6776" s="5">
        <v>0.12</v>
      </c>
      <c r="N6776" t="s">
        <v>46</v>
      </c>
      <c r="O6776" t="s">
        <v>17</v>
      </c>
      <c r="P6776" t="s">
        <v>3150</v>
      </c>
      <c r="Q6776" t="s">
        <v>32</v>
      </c>
      <c r="R6776" t="s">
        <v>21</v>
      </c>
      <c r="S6776" t="s">
        <v>21</v>
      </c>
      <c r="T6776" t="s">
        <v>13312</v>
      </c>
      <c r="U6776" s="1">
        <v>45656</v>
      </c>
      <c r="V6776">
        <v>118</v>
      </c>
      <c r="W6776" t="str">
        <f t="shared" si="152"/>
        <v>90-119</v>
      </c>
    </row>
    <row r="6777" spans="1:23" x14ac:dyDescent="0.25">
      <c r="A6777" t="s">
        <v>7026</v>
      </c>
      <c r="B6777">
        <v>9589879153</v>
      </c>
      <c r="C6777">
        <v>5142362736</v>
      </c>
      <c r="D6777" s="1">
        <v>45904</v>
      </c>
      <c r="E6777">
        <v>99215</v>
      </c>
      <c r="F6777">
        <v>71046</v>
      </c>
      <c r="G6777" t="s">
        <v>198</v>
      </c>
      <c r="H6777" s="34">
        <v>78785</v>
      </c>
      <c r="I6777" s="7">
        <v>66967</v>
      </c>
      <c r="J6777" s="7">
        <v>55985.66</v>
      </c>
      <c r="K6777" s="7">
        <v>9642</v>
      </c>
      <c r="L6777" s="7">
        <v>1339.34</v>
      </c>
      <c r="M6777" s="5">
        <v>0.02</v>
      </c>
      <c r="N6777" t="s">
        <v>16</v>
      </c>
      <c r="O6777" t="s">
        <v>30</v>
      </c>
      <c r="P6777" t="s">
        <v>35</v>
      </c>
      <c r="Q6777" t="s">
        <v>19</v>
      </c>
      <c r="R6777" t="s">
        <v>26</v>
      </c>
      <c r="S6777" t="s">
        <v>27</v>
      </c>
      <c r="T6777" t="s">
        <v>13312</v>
      </c>
      <c r="U6777" s="1">
        <v>46015</v>
      </c>
      <c r="V6777">
        <v>111</v>
      </c>
      <c r="W6777" t="str">
        <f t="shared" si="152"/>
        <v>90-119</v>
      </c>
    </row>
    <row r="6778" spans="1:23" x14ac:dyDescent="0.25">
      <c r="A6778" t="s">
        <v>7027</v>
      </c>
      <c r="B6778">
        <v>3349755645</v>
      </c>
      <c r="C6778">
        <v>9937576581</v>
      </c>
      <c r="D6778" s="1">
        <v>45849</v>
      </c>
      <c r="E6778">
        <v>99223</v>
      </c>
      <c r="F6778">
        <v>80053</v>
      </c>
      <c r="G6778" t="s">
        <v>131</v>
      </c>
      <c r="H6778" s="34">
        <v>44590</v>
      </c>
      <c r="I6778" s="7">
        <v>35672</v>
      </c>
      <c r="J6778" s="7">
        <v>30677.919999999998</v>
      </c>
      <c r="K6778" s="7">
        <v>0</v>
      </c>
      <c r="L6778" s="7">
        <v>4994.08</v>
      </c>
      <c r="M6778" s="5">
        <v>0.14000000000000001</v>
      </c>
      <c r="N6778" t="s">
        <v>1135</v>
      </c>
      <c r="O6778" t="s">
        <v>17</v>
      </c>
      <c r="P6778" t="s">
        <v>58</v>
      </c>
      <c r="Q6778" t="s">
        <v>32</v>
      </c>
      <c r="R6778" t="s">
        <v>21</v>
      </c>
      <c r="S6778" t="s">
        <v>21</v>
      </c>
      <c r="T6778" t="s">
        <v>13310</v>
      </c>
      <c r="U6778" s="1">
        <v>45889</v>
      </c>
      <c r="V6778">
        <v>40</v>
      </c>
      <c r="W6778" t="str">
        <f t="shared" si="152"/>
        <v>30-59</v>
      </c>
    </row>
    <row r="6779" spans="1:23" x14ac:dyDescent="0.25">
      <c r="A6779" t="s">
        <v>7028</v>
      </c>
      <c r="B6779">
        <v>7838375518</v>
      </c>
      <c r="C6779">
        <v>476287764</v>
      </c>
      <c r="D6779" s="1">
        <v>45390</v>
      </c>
      <c r="E6779">
        <v>99213</v>
      </c>
      <c r="F6779">
        <v>99291</v>
      </c>
      <c r="G6779" t="s">
        <v>318</v>
      </c>
      <c r="H6779" s="34">
        <v>92190</v>
      </c>
      <c r="I6779" s="7">
        <v>72830</v>
      </c>
      <c r="J6779" s="7">
        <v>61177.2</v>
      </c>
      <c r="K6779" s="7">
        <v>0</v>
      </c>
      <c r="L6779" s="7">
        <v>11652.8</v>
      </c>
      <c r="M6779" s="5">
        <v>0.16</v>
      </c>
      <c r="N6779" t="s">
        <v>1138</v>
      </c>
      <c r="O6779" t="s">
        <v>17</v>
      </c>
      <c r="P6779" t="s">
        <v>40</v>
      </c>
      <c r="Q6779" t="s">
        <v>19</v>
      </c>
      <c r="R6779" t="s">
        <v>27</v>
      </c>
      <c r="S6779" t="s">
        <v>21</v>
      </c>
      <c r="T6779" t="s">
        <v>13312</v>
      </c>
      <c r="U6779" s="1">
        <v>45556</v>
      </c>
      <c r="V6779">
        <v>166</v>
      </c>
      <c r="W6779" t="str">
        <f t="shared" si="152"/>
        <v>150-179</v>
      </c>
    </row>
    <row r="6780" spans="1:23" x14ac:dyDescent="0.25">
      <c r="A6780" t="s">
        <v>7029</v>
      </c>
      <c r="B6780">
        <v>639195246</v>
      </c>
      <c r="C6780">
        <v>7340984756</v>
      </c>
      <c r="D6780" s="1">
        <v>45849</v>
      </c>
      <c r="E6780">
        <v>99215</v>
      </c>
      <c r="F6780">
        <v>99213</v>
      </c>
      <c r="G6780" t="s">
        <v>187</v>
      </c>
      <c r="H6780" s="34">
        <v>67773</v>
      </c>
      <c r="I6780" s="7">
        <v>53541</v>
      </c>
      <c r="J6780" s="7">
        <v>44974.44</v>
      </c>
      <c r="K6780" s="7">
        <v>0</v>
      </c>
      <c r="L6780" s="7">
        <v>8566.56</v>
      </c>
      <c r="M6780" s="5">
        <v>0.16</v>
      </c>
      <c r="N6780" t="s">
        <v>1138</v>
      </c>
      <c r="O6780" t="s">
        <v>17</v>
      </c>
      <c r="P6780" t="s">
        <v>25</v>
      </c>
      <c r="Q6780" t="s">
        <v>19</v>
      </c>
      <c r="R6780" t="s">
        <v>20</v>
      </c>
      <c r="S6780" t="s">
        <v>21</v>
      </c>
      <c r="T6780" t="s">
        <v>13312</v>
      </c>
      <c r="U6780" s="1">
        <v>46016</v>
      </c>
      <c r="V6780">
        <v>167</v>
      </c>
      <c r="W6780" t="str">
        <f t="shared" si="152"/>
        <v>150-179</v>
      </c>
    </row>
    <row r="6781" spans="1:23" x14ac:dyDescent="0.25">
      <c r="A6781" t="s">
        <v>7030</v>
      </c>
      <c r="B6781">
        <v>1570766961</v>
      </c>
      <c r="C6781">
        <v>4879614650</v>
      </c>
      <c r="D6781" s="1">
        <v>45562</v>
      </c>
      <c r="E6781">
        <v>99231</v>
      </c>
      <c r="F6781">
        <v>36415</v>
      </c>
      <c r="G6781" t="s">
        <v>3537</v>
      </c>
      <c r="H6781" s="34">
        <v>81107</v>
      </c>
      <c r="I6781" s="7">
        <v>64075</v>
      </c>
      <c r="J6781" s="7">
        <v>48338</v>
      </c>
      <c r="K6781" s="7">
        <v>5485</v>
      </c>
      <c r="L6781" s="7">
        <v>10252</v>
      </c>
      <c r="M6781" s="5">
        <v>0.16</v>
      </c>
      <c r="N6781" t="s">
        <v>1138</v>
      </c>
      <c r="O6781" t="s">
        <v>30</v>
      </c>
      <c r="P6781" t="s">
        <v>55</v>
      </c>
      <c r="Q6781" t="s">
        <v>32</v>
      </c>
      <c r="R6781" t="s">
        <v>26</v>
      </c>
      <c r="S6781" t="s">
        <v>21</v>
      </c>
      <c r="T6781" t="s">
        <v>13311</v>
      </c>
      <c r="U6781" s="1">
        <v>45645</v>
      </c>
      <c r="V6781">
        <v>83</v>
      </c>
      <c r="W6781" t="str">
        <f t="shared" si="152"/>
        <v>60-89</v>
      </c>
    </row>
    <row r="6782" spans="1:23" x14ac:dyDescent="0.25">
      <c r="A6782" t="s">
        <v>7031</v>
      </c>
      <c r="B6782">
        <v>3553225128</v>
      </c>
      <c r="C6782">
        <v>3844095715</v>
      </c>
      <c r="D6782" s="1">
        <v>45896</v>
      </c>
      <c r="E6782">
        <v>99214</v>
      </c>
      <c r="F6782">
        <v>71046</v>
      </c>
      <c r="G6782" t="s">
        <v>3283</v>
      </c>
      <c r="H6782" s="34">
        <v>25947</v>
      </c>
      <c r="I6782" s="7">
        <v>20758</v>
      </c>
      <c r="J6782" s="7">
        <v>15721.880000000001</v>
      </c>
      <c r="K6782" s="7">
        <v>2130</v>
      </c>
      <c r="L6782" s="7">
        <v>2906.12</v>
      </c>
      <c r="M6782" s="5">
        <v>0.14000000000000001</v>
      </c>
      <c r="N6782" t="s">
        <v>1135</v>
      </c>
      <c r="O6782" t="s">
        <v>30</v>
      </c>
      <c r="P6782" t="s">
        <v>35</v>
      </c>
      <c r="Q6782" t="s">
        <v>19</v>
      </c>
      <c r="R6782" t="s">
        <v>38</v>
      </c>
      <c r="S6782" t="s">
        <v>27</v>
      </c>
      <c r="T6782" t="s">
        <v>13310</v>
      </c>
      <c r="U6782" s="1">
        <v>45939</v>
      </c>
      <c r="V6782">
        <v>43</v>
      </c>
      <c r="W6782" t="str">
        <f t="shared" si="152"/>
        <v>30-59</v>
      </c>
    </row>
    <row r="6783" spans="1:23" x14ac:dyDescent="0.25">
      <c r="A6783" t="s">
        <v>7032</v>
      </c>
      <c r="B6783">
        <v>1939085272</v>
      </c>
      <c r="C6783">
        <v>5296030385</v>
      </c>
      <c r="D6783" s="1">
        <v>45907</v>
      </c>
      <c r="E6783">
        <v>99238</v>
      </c>
      <c r="F6783">
        <v>99211</v>
      </c>
      <c r="G6783" t="s">
        <v>3316</v>
      </c>
      <c r="H6783" s="34">
        <v>87825</v>
      </c>
      <c r="I6783" s="7">
        <v>70260</v>
      </c>
      <c r="J6783" s="7">
        <v>60423.6</v>
      </c>
      <c r="K6783" s="7">
        <v>0</v>
      </c>
      <c r="L6783" s="7">
        <v>9836.4</v>
      </c>
      <c r="M6783" s="5">
        <v>0.14000000000000001</v>
      </c>
      <c r="N6783" t="s">
        <v>1135</v>
      </c>
      <c r="O6783" t="s">
        <v>17</v>
      </c>
      <c r="P6783" t="s">
        <v>58</v>
      </c>
      <c r="Q6783" t="s">
        <v>19</v>
      </c>
      <c r="R6783" t="s">
        <v>20</v>
      </c>
      <c r="S6783" t="s">
        <v>27</v>
      </c>
      <c r="T6783" t="s">
        <v>13312</v>
      </c>
      <c r="U6783" s="1">
        <v>46003</v>
      </c>
      <c r="V6783">
        <v>96</v>
      </c>
      <c r="W6783" t="str">
        <f t="shared" si="152"/>
        <v>90-119</v>
      </c>
    </row>
    <row r="6784" spans="1:23" x14ac:dyDescent="0.25">
      <c r="A6784" t="s">
        <v>7033</v>
      </c>
      <c r="B6784">
        <v>9763574225</v>
      </c>
      <c r="C6784">
        <v>5852361328</v>
      </c>
      <c r="D6784" s="1">
        <v>45565</v>
      </c>
      <c r="E6784">
        <v>99232</v>
      </c>
      <c r="F6784">
        <v>36415</v>
      </c>
      <c r="G6784" t="s">
        <v>3438</v>
      </c>
      <c r="H6784" s="34">
        <v>47066</v>
      </c>
      <c r="I6784" s="7">
        <v>37653</v>
      </c>
      <c r="J6784" s="7">
        <v>28101.58</v>
      </c>
      <c r="K6784" s="7">
        <v>4280</v>
      </c>
      <c r="L6784" s="7">
        <v>5271.42</v>
      </c>
      <c r="M6784" s="5">
        <v>0.14000000000000001</v>
      </c>
      <c r="N6784" t="s">
        <v>1135</v>
      </c>
      <c r="O6784" t="s">
        <v>30</v>
      </c>
      <c r="P6784" t="s">
        <v>3146</v>
      </c>
      <c r="Q6784" t="s">
        <v>19</v>
      </c>
      <c r="R6784" t="s">
        <v>20</v>
      </c>
      <c r="S6784" t="s">
        <v>21</v>
      </c>
      <c r="T6784" t="s">
        <v>13311</v>
      </c>
      <c r="U6784" s="1">
        <v>45605</v>
      </c>
      <c r="V6784">
        <v>40</v>
      </c>
      <c r="W6784" t="str">
        <f t="shared" si="152"/>
        <v>30-59</v>
      </c>
    </row>
    <row r="6785" spans="1:23" x14ac:dyDescent="0.25">
      <c r="A6785" t="s">
        <v>7034</v>
      </c>
      <c r="B6785">
        <v>6340645341</v>
      </c>
      <c r="C6785">
        <v>7506858778</v>
      </c>
      <c r="D6785" s="1">
        <v>45845</v>
      </c>
      <c r="E6785">
        <v>99231</v>
      </c>
      <c r="F6785">
        <v>99215</v>
      </c>
      <c r="G6785" t="s">
        <v>3410</v>
      </c>
      <c r="H6785" s="34">
        <v>59781</v>
      </c>
      <c r="I6785" s="7">
        <v>46629</v>
      </c>
      <c r="J6785" s="7">
        <v>31217.199999999997</v>
      </c>
      <c r="K6785" s="7">
        <v>6086</v>
      </c>
      <c r="L6785" s="7">
        <v>9325.7999999999993</v>
      </c>
      <c r="M6785" s="5">
        <v>0.2</v>
      </c>
      <c r="N6785" t="s">
        <v>3140</v>
      </c>
      <c r="O6785" t="s">
        <v>30</v>
      </c>
      <c r="P6785" t="s">
        <v>3149</v>
      </c>
      <c r="Q6785" t="s">
        <v>32</v>
      </c>
      <c r="R6785" t="s">
        <v>20</v>
      </c>
      <c r="S6785" t="s">
        <v>27</v>
      </c>
      <c r="T6785" t="s">
        <v>13312</v>
      </c>
      <c r="U6785" s="1">
        <v>45930</v>
      </c>
      <c r="V6785">
        <v>85</v>
      </c>
      <c r="W6785" t="str">
        <f t="shared" si="152"/>
        <v>60-89</v>
      </c>
    </row>
    <row r="6786" spans="1:23" x14ac:dyDescent="0.25">
      <c r="A6786" t="s">
        <v>7035</v>
      </c>
      <c r="B6786">
        <v>2434892796</v>
      </c>
      <c r="C6786">
        <v>6993521483</v>
      </c>
      <c r="D6786" s="1">
        <v>45923</v>
      </c>
      <c r="E6786">
        <v>99223</v>
      </c>
      <c r="F6786">
        <v>99211</v>
      </c>
      <c r="G6786" t="s">
        <v>351</v>
      </c>
      <c r="H6786" s="34">
        <v>35395</v>
      </c>
      <c r="I6786" s="7">
        <v>25484</v>
      </c>
      <c r="J6786" s="7">
        <v>20178.28</v>
      </c>
      <c r="K6786" s="7">
        <v>3267</v>
      </c>
      <c r="L6786" s="7">
        <v>2038.72</v>
      </c>
      <c r="M6786" s="5">
        <v>0.08</v>
      </c>
      <c r="N6786" t="s">
        <v>24</v>
      </c>
      <c r="O6786" t="s">
        <v>30</v>
      </c>
      <c r="P6786" t="s">
        <v>31</v>
      </c>
      <c r="Q6786" t="s">
        <v>19</v>
      </c>
      <c r="R6786" t="s">
        <v>43</v>
      </c>
      <c r="S6786" t="s">
        <v>17</v>
      </c>
      <c r="T6786" t="s">
        <v>13311</v>
      </c>
      <c r="U6786" s="1">
        <v>46038</v>
      </c>
      <c r="V6786">
        <v>115</v>
      </c>
      <c r="W6786" t="str">
        <f t="shared" si="152"/>
        <v>90-119</v>
      </c>
    </row>
    <row r="6787" spans="1:23" x14ac:dyDescent="0.25">
      <c r="A6787" t="s">
        <v>7036</v>
      </c>
      <c r="B6787">
        <v>6052479034</v>
      </c>
      <c r="C6787">
        <v>2242043548</v>
      </c>
      <c r="D6787" s="1">
        <v>45389</v>
      </c>
      <c r="E6787">
        <v>99215</v>
      </c>
      <c r="F6787">
        <v>99211</v>
      </c>
      <c r="G6787" t="s">
        <v>106</v>
      </c>
      <c r="H6787" s="34">
        <v>68423</v>
      </c>
      <c r="I6787" s="7">
        <v>51317</v>
      </c>
      <c r="J6787" s="7">
        <v>38325.449999999997</v>
      </c>
      <c r="K6787" s="7">
        <v>5294</v>
      </c>
      <c r="L6787" s="7">
        <v>7697.55</v>
      </c>
      <c r="M6787" s="5">
        <v>0.15</v>
      </c>
      <c r="N6787" t="s">
        <v>1139</v>
      </c>
      <c r="O6787" t="s">
        <v>30</v>
      </c>
      <c r="P6787" t="s">
        <v>3147</v>
      </c>
      <c r="Q6787" t="s">
        <v>32</v>
      </c>
      <c r="R6787" t="s">
        <v>21</v>
      </c>
      <c r="S6787" t="s">
        <v>27</v>
      </c>
      <c r="T6787" t="s">
        <v>13310</v>
      </c>
      <c r="U6787" s="1">
        <v>45550</v>
      </c>
      <c r="V6787">
        <v>161</v>
      </c>
      <c r="W6787" t="str">
        <f t="shared" ref="W6787:W6850" si="153">IF(V6787="","",IF(V6787&lt;30,"0-29",IF(V6787&lt;60,"30-59",IF(V6787&lt;90,"60-89",IF(V6787&lt;120,"90-119",IF(V6787&lt;150,"120-149",IF(V6787&lt;180,"150-179",IF(V6787&lt;210,"180-209",IF(V6787&lt;240,"210-239",IF(V6787&lt;270,"240-269",IF(V6787&lt;300,"270-299",IF(V6787&lt;330,"300-329",IF(V6787&lt;360,"330-359","360+")))))))))))))</f>
        <v>150-179</v>
      </c>
    </row>
    <row r="6788" spans="1:23" x14ac:dyDescent="0.25">
      <c r="A6788" t="s">
        <v>7037</v>
      </c>
      <c r="B6788">
        <v>5824367912</v>
      </c>
      <c r="C6788">
        <v>504053928</v>
      </c>
      <c r="D6788" s="1">
        <v>45602</v>
      </c>
      <c r="E6788">
        <v>99221</v>
      </c>
      <c r="F6788">
        <v>99211</v>
      </c>
      <c r="G6788" t="s">
        <v>42</v>
      </c>
      <c r="H6788" s="34">
        <v>46374</v>
      </c>
      <c r="I6788" s="7">
        <v>36172</v>
      </c>
      <c r="J6788" s="7">
        <v>28937.599999999999</v>
      </c>
      <c r="K6788" s="7">
        <v>0</v>
      </c>
      <c r="L6788" s="7">
        <v>7234.4</v>
      </c>
      <c r="M6788" s="5">
        <v>0.2</v>
      </c>
      <c r="N6788" t="s">
        <v>3140</v>
      </c>
      <c r="O6788" t="s">
        <v>17</v>
      </c>
      <c r="P6788" t="s">
        <v>35</v>
      </c>
      <c r="Q6788" t="s">
        <v>19</v>
      </c>
      <c r="R6788" t="s">
        <v>38</v>
      </c>
      <c r="S6788" t="s">
        <v>27</v>
      </c>
      <c r="T6788" t="s">
        <v>13311</v>
      </c>
      <c r="U6788" s="1">
        <v>45740</v>
      </c>
      <c r="V6788">
        <v>138</v>
      </c>
      <c r="W6788" t="str">
        <f t="shared" si="153"/>
        <v>120-149</v>
      </c>
    </row>
    <row r="6789" spans="1:23" x14ac:dyDescent="0.25">
      <c r="A6789" t="s">
        <v>7038</v>
      </c>
      <c r="B6789">
        <v>1606485417</v>
      </c>
      <c r="C6789">
        <v>8536184511</v>
      </c>
      <c r="D6789" s="1">
        <v>45615</v>
      </c>
      <c r="E6789">
        <v>99233</v>
      </c>
      <c r="F6789">
        <v>99285</v>
      </c>
      <c r="G6789" t="s">
        <v>3377</v>
      </c>
      <c r="H6789" s="34">
        <v>86081</v>
      </c>
      <c r="I6789" s="7">
        <v>70586</v>
      </c>
      <c r="J6789" s="7">
        <v>30013.52</v>
      </c>
      <c r="K6789" s="7">
        <v>27867</v>
      </c>
      <c r="L6789" s="7">
        <v>12705.48</v>
      </c>
      <c r="M6789" s="5">
        <v>0.18</v>
      </c>
      <c r="N6789" t="s">
        <v>3141</v>
      </c>
      <c r="O6789" t="s">
        <v>27</v>
      </c>
      <c r="P6789" t="s">
        <v>35</v>
      </c>
      <c r="Q6789" t="s">
        <v>32</v>
      </c>
      <c r="R6789" t="s">
        <v>20</v>
      </c>
      <c r="S6789" t="s">
        <v>27</v>
      </c>
      <c r="T6789" t="s">
        <v>13311</v>
      </c>
      <c r="U6789" s="1">
        <v>45727</v>
      </c>
      <c r="V6789">
        <v>112</v>
      </c>
      <c r="W6789" t="str">
        <f t="shared" si="153"/>
        <v>90-119</v>
      </c>
    </row>
    <row r="6790" spans="1:23" x14ac:dyDescent="0.25">
      <c r="A6790" t="s">
        <v>7039</v>
      </c>
      <c r="B6790">
        <v>4832427318</v>
      </c>
      <c r="C6790">
        <v>6162461270</v>
      </c>
      <c r="D6790" s="1">
        <v>45651</v>
      </c>
      <c r="E6790">
        <v>99232</v>
      </c>
      <c r="F6790">
        <v>85025</v>
      </c>
      <c r="G6790" t="s">
        <v>114</v>
      </c>
      <c r="H6790" s="34">
        <v>21424</v>
      </c>
      <c r="I6790" s="7">
        <v>16925</v>
      </c>
      <c r="J6790" s="7">
        <v>12404</v>
      </c>
      <c r="K6790" s="7">
        <v>1813</v>
      </c>
      <c r="L6790" s="7">
        <v>2708</v>
      </c>
      <c r="M6790" s="5">
        <v>0.16</v>
      </c>
      <c r="N6790" t="s">
        <v>1138</v>
      </c>
      <c r="O6790" t="s">
        <v>27</v>
      </c>
      <c r="P6790" t="s">
        <v>35</v>
      </c>
      <c r="Q6790" t="s">
        <v>19</v>
      </c>
      <c r="R6790" t="s">
        <v>38</v>
      </c>
      <c r="S6790" t="s">
        <v>17</v>
      </c>
      <c r="T6790" t="s">
        <v>13311</v>
      </c>
      <c r="U6790" s="1">
        <v>45780</v>
      </c>
      <c r="V6790">
        <v>129</v>
      </c>
      <c r="W6790" t="str">
        <f t="shared" si="153"/>
        <v>120-149</v>
      </c>
    </row>
    <row r="6791" spans="1:23" x14ac:dyDescent="0.25">
      <c r="A6791" t="s">
        <v>7040</v>
      </c>
      <c r="B6791">
        <v>5583091457</v>
      </c>
      <c r="C6791">
        <v>6316519541</v>
      </c>
      <c r="D6791" s="1">
        <v>45888</v>
      </c>
      <c r="E6791">
        <v>99213</v>
      </c>
      <c r="F6791">
        <v>99281</v>
      </c>
      <c r="G6791" t="s">
        <v>118</v>
      </c>
      <c r="H6791" s="34">
        <v>85909</v>
      </c>
      <c r="I6791" s="7">
        <v>67009</v>
      </c>
      <c r="J6791" s="7">
        <v>53607.199999999997</v>
      </c>
      <c r="K6791" s="7">
        <v>0</v>
      </c>
      <c r="L6791" s="7">
        <v>13401.8</v>
      </c>
      <c r="M6791" s="5">
        <v>0.2</v>
      </c>
      <c r="N6791" t="s">
        <v>3140</v>
      </c>
      <c r="O6791" t="s">
        <v>17</v>
      </c>
      <c r="P6791" t="s">
        <v>3147</v>
      </c>
      <c r="Q6791" t="s">
        <v>32</v>
      </c>
      <c r="R6791" t="s">
        <v>38</v>
      </c>
      <c r="S6791" t="s">
        <v>27</v>
      </c>
      <c r="T6791" t="s">
        <v>13312</v>
      </c>
      <c r="U6791" s="1">
        <v>46021</v>
      </c>
      <c r="V6791">
        <v>133</v>
      </c>
      <c r="W6791" t="str">
        <f t="shared" si="153"/>
        <v>120-149</v>
      </c>
    </row>
    <row r="6792" spans="1:23" x14ac:dyDescent="0.25">
      <c r="A6792" t="s">
        <v>7041</v>
      </c>
      <c r="B6792">
        <v>2401405307</v>
      </c>
      <c r="C6792">
        <v>4818375879</v>
      </c>
      <c r="D6792" s="1">
        <v>45668</v>
      </c>
      <c r="E6792">
        <v>99223</v>
      </c>
      <c r="F6792">
        <v>99285</v>
      </c>
      <c r="G6792" t="s">
        <v>293</v>
      </c>
      <c r="H6792" s="34">
        <v>64912</v>
      </c>
      <c r="I6792" s="7">
        <v>50631</v>
      </c>
      <c r="J6792" s="7">
        <v>34480.800000000003</v>
      </c>
      <c r="K6792" s="7">
        <v>6024</v>
      </c>
      <c r="L6792" s="7">
        <v>10126.200000000001</v>
      </c>
      <c r="M6792" s="5">
        <v>0.2</v>
      </c>
      <c r="N6792" t="s">
        <v>3140</v>
      </c>
      <c r="O6792" t="s">
        <v>30</v>
      </c>
      <c r="P6792" t="s">
        <v>31</v>
      </c>
      <c r="Q6792" t="s">
        <v>32</v>
      </c>
      <c r="R6792" t="s">
        <v>20</v>
      </c>
      <c r="S6792" t="s">
        <v>17</v>
      </c>
      <c r="T6792" t="s">
        <v>13310</v>
      </c>
      <c r="U6792" s="1">
        <v>45813</v>
      </c>
      <c r="V6792">
        <v>145</v>
      </c>
      <c r="W6792" t="str">
        <f t="shared" si="153"/>
        <v>120-149</v>
      </c>
    </row>
    <row r="6793" spans="1:23" x14ac:dyDescent="0.25">
      <c r="A6793" t="s">
        <v>7042</v>
      </c>
      <c r="B6793">
        <v>9243699473</v>
      </c>
      <c r="C6793">
        <v>1048081529</v>
      </c>
      <c r="D6793" s="1">
        <v>45617</v>
      </c>
      <c r="E6793">
        <v>99232</v>
      </c>
      <c r="F6793">
        <v>99212</v>
      </c>
      <c r="G6793" t="s">
        <v>3256</v>
      </c>
      <c r="H6793" s="34">
        <v>73649</v>
      </c>
      <c r="I6793" s="7">
        <v>53027</v>
      </c>
      <c r="J6793" s="7">
        <v>48784.84</v>
      </c>
      <c r="K6793" s="7">
        <v>0</v>
      </c>
      <c r="L6793" s="7">
        <v>4242.16</v>
      </c>
      <c r="M6793" s="5">
        <v>0.08</v>
      </c>
      <c r="N6793" t="s">
        <v>24</v>
      </c>
      <c r="O6793" t="s">
        <v>17</v>
      </c>
      <c r="P6793" t="s">
        <v>3146</v>
      </c>
      <c r="Q6793" t="s">
        <v>32</v>
      </c>
      <c r="R6793" t="s">
        <v>38</v>
      </c>
      <c r="S6793" t="s">
        <v>17</v>
      </c>
      <c r="T6793" t="s">
        <v>13312</v>
      </c>
      <c r="U6793" s="1">
        <v>45738</v>
      </c>
      <c r="V6793">
        <v>121</v>
      </c>
      <c r="W6793" t="str">
        <f t="shared" si="153"/>
        <v>120-149</v>
      </c>
    </row>
    <row r="6794" spans="1:23" x14ac:dyDescent="0.25">
      <c r="A6794" t="s">
        <v>7043</v>
      </c>
      <c r="B6794">
        <v>2429403410</v>
      </c>
      <c r="C6794">
        <v>3796114919</v>
      </c>
      <c r="D6794" s="1">
        <v>45418</v>
      </c>
      <c r="E6794">
        <v>99222</v>
      </c>
      <c r="F6794">
        <v>99281</v>
      </c>
      <c r="G6794" t="s">
        <v>166</v>
      </c>
      <c r="H6794" s="34">
        <v>35310</v>
      </c>
      <c r="I6794" s="7">
        <v>22952</v>
      </c>
      <c r="J6794" s="7">
        <v>18865.759999999998</v>
      </c>
      <c r="K6794" s="7">
        <v>1332</v>
      </c>
      <c r="L6794" s="7">
        <v>2754.24</v>
      </c>
      <c r="M6794" s="5">
        <v>0.12</v>
      </c>
      <c r="N6794" t="s">
        <v>46</v>
      </c>
      <c r="O6794" t="s">
        <v>30</v>
      </c>
      <c r="P6794" t="s">
        <v>58</v>
      </c>
      <c r="Q6794" t="s">
        <v>19</v>
      </c>
      <c r="R6794" t="s">
        <v>26</v>
      </c>
      <c r="S6794" t="s">
        <v>27</v>
      </c>
      <c r="T6794" t="s">
        <v>13311</v>
      </c>
      <c r="U6794" s="1">
        <v>45487</v>
      </c>
      <c r="V6794">
        <v>69</v>
      </c>
      <c r="W6794" t="str">
        <f t="shared" si="153"/>
        <v>60-89</v>
      </c>
    </row>
    <row r="6795" spans="1:23" x14ac:dyDescent="0.25">
      <c r="A6795" t="s">
        <v>7044</v>
      </c>
      <c r="B6795">
        <v>4131089358</v>
      </c>
      <c r="C6795">
        <v>4551098445</v>
      </c>
      <c r="D6795" s="1">
        <v>45452</v>
      </c>
      <c r="E6795">
        <v>99213</v>
      </c>
      <c r="F6795">
        <v>99283</v>
      </c>
      <c r="G6795" t="s">
        <v>3215</v>
      </c>
      <c r="H6795" s="34">
        <v>77250</v>
      </c>
      <c r="I6795" s="7">
        <v>61800</v>
      </c>
      <c r="J6795" s="7">
        <v>45535</v>
      </c>
      <c r="K6795" s="7">
        <v>7613</v>
      </c>
      <c r="L6795" s="7">
        <v>8652</v>
      </c>
      <c r="M6795" s="5">
        <v>0.14000000000000001</v>
      </c>
      <c r="N6795" t="s">
        <v>1135</v>
      </c>
      <c r="O6795" t="s">
        <v>30</v>
      </c>
      <c r="P6795" t="s">
        <v>3149</v>
      </c>
      <c r="Q6795" t="s">
        <v>32</v>
      </c>
      <c r="R6795" t="s">
        <v>21</v>
      </c>
      <c r="S6795" t="s">
        <v>21</v>
      </c>
      <c r="T6795" t="s">
        <v>13311</v>
      </c>
      <c r="U6795" s="1">
        <v>45578</v>
      </c>
      <c r="V6795">
        <v>126</v>
      </c>
      <c r="W6795" t="str">
        <f t="shared" si="153"/>
        <v>120-149</v>
      </c>
    </row>
    <row r="6796" spans="1:23" x14ac:dyDescent="0.25">
      <c r="A6796" t="s">
        <v>7045</v>
      </c>
      <c r="B6796">
        <v>6791447989</v>
      </c>
      <c r="C6796">
        <v>1526130892</v>
      </c>
      <c r="D6796" s="1">
        <v>45876</v>
      </c>
      <c r="E6796">
        <v>99213</v>
      </c>
      <c r="F6796">
        <v>99215</v>
      </c>
      <c r="G6796" t="s">
        <v>120</v>
      </c>
      <c r="H6796" s="34">
        <v>41845</v>
      </c>
      <c r="I6796" s="7">
        <v>34313</v>
      </c>
      <c r="J6796" s="7">
        <v>23720.66</v>
      </c>
      <c r="K6796" s="7">
        <v>4416</v>
      </c>
      <c r="L6796" s="7">
        <v>6176.34</v>
      </c>
      <c r="M6796" s="5">
        <v>0.18</v>
      </c>
      <c r="N6796" t="s">
        <v>3141</v>
      </c>
      <c r="O6796" t="s">
        <v>30</v>
      </c>
      <c r="P6796" t="s">
        <v>18</v>
      </c>
      <c r="Q6796" t="s">
        <v>32</v>
      </c>
      <c r="R6796" t="s">
        <v>38</v>
      </c>
      <c r="S6796" t="s">
        <v>17</v>
      </c>
      <c r="T6796" t="s">
        <v>13312</v>
      </c>
      <c r="U6796" s="1">
        <v>46018</v>
      </c>
      <c r="V6796">
        <v>142</v>
      </c>
      <c r="W6796" t="str">
        <f t="shared" si="153"/>
        <v>120-149</v>
      </c>
    </row>
    <row r="6797" spans="1:23" x14ac:dyDescent="0.25">
      <c r="A6797" t="s">
        <v>7046</v>
      </c>
      <c r="B6797">
        <v>5012988900</v>
      </c>
      <c r="C6797">
        <v>8965526656</v>
      </c>
      <c r="D6797" s="1">
        <v>45955</v>
      </c>
      <c r="E6797">
        <v>99238</v>
      </c>
      <c r="F6797">
        <v>99204</v>
      </c>
      <c r="G6797" t="s">
        <v>495</v>
      </c>
      <c r="H6797" s="34">
        <v>40474</v>
      </c>
      <c r="I6797" s="7">
        <v>30356</v>
      </c>
      <c r="J6797" s="7">
        <v>25802.6</v>
      </c>
      <c r="K6797" s="7">
        <v>0</v>
      </c>
      <c r="L6797" s="7">
        <v>4553.3999999999996</v>
      </c>
      <c r="M6797" s="5">
        <v>0.15</v>
      </c>
      <c r="N6797" t="s">
        <v>1139</v>
      </c>
      <c r="O6797" t="s">
        <v>17</v>
      </c>
      <c r="P6797" t="s">
        <v>3150</v>
      </c>
      <c r="Q6797" t="s">
        <v>32</v>
      </c>
      <c r="R6797" t="s">
        <v>27</v>
      </c>
      <c r="S6797" t="s">
        <v>27</v>
      </c>
      <c r="T6797" t="s">
        <v>13310</v>
      </c>
      <c r="U6797" s="1">
        <v>46036</v>
      </c>
      <c r="V6797">
        <v>81</v>
      </c>
      <c r="W6797" t="str">
        <f t="shared" si="153"/>
        <v>60-89</v>
      </c>
    </row>
    <row r="6798" spans="1:23" x14ac:dyDescent="0.25">
      <c r="A6798" t="s">
        <v>7047</v>
      </c>
      <c r="B6798">
        <v>4941076998</v>
      </c>
      <c r="C6798">
        <v>3660150296</v>
      </c>
      <c r="D6798" s="1">
        <v>45925</v>
      </c>
      <c r="E6798">
        <v>99232</v>
      </c>
      <c r="F6798">
        <v>71046</v>
      </c>
      <c r="G6798" t="s">
        <v>166</v>
      </c>
      <c r="H6798" s="34">
        <v>9830</v>
      </c>
      <c r="I6798" s="7">
        <v>7078</v>
      </c>
      <c r="J6798" s="7">
        <v>6511.76</v>
      </c>
      <c r="K6798" s="7">
        <v>0</v>
      </c>
      <c r="L6798" s="7">
        <v>566.24</v>
      </c>
      <c r="M6798" s="5">
        <v>0.08</v>
      </c>
      <c r="N6798" t="s">
        <v>24</v>
      </c>
      <c r="O6798" t="s">
        <v>17</v>
      </c>
      <c r="P6798" t="s">
        <v>25</v>
      </c>
      <c r="Q6798" t="s">
        <v>19</v>
      </c>
      <c r="R6798" t="s">
        <v>20</v>
      </c>
      <c r="S6798" t="s">
        <v>21</v>
      </c>
      <c r="T6798" t="s">
        <v>13311</v>
      </c>
      <c r="U6798" s="1">
        <v>46098</v>
      </c>
      <c r="V6798">
        <v>173</v>
      </c>
      <c r="W6798" t="str">
        <f t="shared" si="153"/>
        <v>150-179</v>
      </c>
    </row>
    <row r="6799" spans="1:23" x14ac:dyDescent="0.25">
      <c r="A6799" t="s">
        <v>7048</v>
      </c>
      <c r="B6799">
        <v>3146394644</v>
      </c>
      <c r="C6799">
        <v>2661835945</v>
      </c>
      <c r="D6799" s="1">
        <v>45386</v>
      </c>
      <c r="E6799">
        <v>99232</v>
      </c>
      <c r="F6799">
        <v>97110</v>
      </c>
      <c r="G6799" t="s">
        <v>200</v>
      </c>
      <c r="H6799" s="34">
        <v>9886</v>
      </c>
      <c r="I6799" s="7">
        <v>7711</v>
      </c>
      <c r="J6799" s="7">
        <v>6168.8</v>
      </c>
      <c r="K6799" s="7">
        <v>0</v>
      </c>
      <c r="L6799" s="7">
        <v>1542.2</v>
      </c>
      <c r="M6799" s="5">
        <v>0.2</v>
      </c>
      <c r="N6799" t="s">
        <v>3140</v>
      </c>
      <c r="O6799" t="s">
        <v>17</v>
      </c>
      <c r="P6799" t="s">
        <v>97</v>
      </c>
      <c r="Q6799" t="s">
        <v>32</v>
      </c>
      <c r="R6799" t="s">
        <v>27</v>
      </c>
      <c r="S6799" t="s">
        <v>21</v>
      </c>
      <c r="T6799" t="s">
        <v>13312</v>
      </c>
      <c r="U6799" s="1">
        <v>45513</v>
      </c>
      <c r="V6799">
        <v>127</v>
      </c>
      <c r="W6799" t="str">
        <f t="shared" si="153"/>
        <v>120-149</v>
      </c>
    </row>
    <row r="6800" spans="1:23" x14ac:dyDescent="0.25">
      <c r="A6800" t="s">
        <v>7049</v>
      </c>
      <c r="B6800">
        <v>3163283162</v>
      </c>
      <c r="C6800">
        <v>3791545606</v>
      </c>
      <c r="D6800" s="1">
        <v>45940</v>
      </c>
      <c r="E6800">
        <v>99215</v>
      </c>
      <c r="F6800">
        <v>90834</v>
      </c>
      <c r="G6800" t="s">
        <v>166</v>
      </c>
      <c r="H6800" s="34">
        <v>22859</v>
      </c>
      <c r="I6800" s="7">
        <v>18744</v>
      </c>
      <c r="J6800" s="7">
        <v>10351.08</v>
      </c>
      <c r="K6800" s="7">
        <v>5019</v>
      </c>
      <c r="L6800" s="7">
        <v>3373.92</v>
      </c>
      <c r="M6800" s="5">
        <v>0.18</v>
      </c>
      <c r="N6800" t="s">
        <v>3141</v>
      </c>
      <c r="O6800" t="s">
        <v>27</v>
      </c>
      <c r="P6800" t="s">
        <v>18</v>
      </c>
      <c r="Q6800" t="s">
        <v>32</v>
      </c>
      <c r="R6800" t="s">
        <v>26</v>
      </c>
      <c r="S6800" t="s">
        <v>21</v>
      </c>
      <c r="T6800" t="s">
        <v>13311</v>
      </c>
      <c r="U6800" s="1">
        <v>46025</v>
      </c>
      <c r="V6800">
        <v>85</v>
      </c>
      <c r="W6800" t="str">
        <f t="shared" si="153"/>
        <v>60-89</v>
      </c>
    </row>
    <row r="6801" spans="1:23" x14ac:dyDescent="0.25">
      <c r="A6801" t="s">
        <v>7050</v>
      </c>
      <c r="B6801">
        <v>1202055109</v>
      </c>
      <c r="C6801">
        <v>4801130140</v>
      </c>
      <c r="D6801" s="1">
        <v>45332</v>
      </c>
      <c r="E6801">
        <v>99232</v>
      </c>
      <c r="F6801">
        <v>99292</v>
      </c>
      <c r="G6801" t="s">
        <v>3208</v>
      </c>
      <c r="H6801" s="34">
        <v>39143</v>
      </c>
      <c r="I6801" s="7">
        <v>31314</v>
      </c>
      <c r="J6801" s="7">
        <v>26930.04</v>
      </c>
      <c r="K6801" s="7">
        <v>0</v>
      </c>
      <c r="L6801" s="7">
        <v>4383.96</v>
      </c>
      <c r="M6801" s="5">
        <v>0.14000000000000001</v>
      </c>
      <c r="N6801" t="s">
        <v>1135</v>
      </c>
      <c r="O6801" t="s">
        <v>17</v>
      </c>
      <c r="P6801" t="s">
        <v>35</v>
      </c>
      <c r="Q6801" t="s">
        <v>32</v>
      </c>
      <c r="R6801" t="s">
        <v>38</v>
      </c>
      <c r="S6801" t="s">
        <v>17</v>
      </c>
      <c r="T6801" t="s">
        <v>13312</v>
      </c>
      <c r="U6801" s="1">
        <v>45384</v>
      </c>
      <c r="V6801">
        <v>52</v>
      </c>
      <c r="W6801" t="str">
        <f t="shared" si="153"/>
        <v>30-59</v>
      </c>
    </row>
    <row r="6802" spans="1:23" x14ac:dyDescent="0.25">
      <c r="A6802" t="s">
        <v>7051</v>
      </c>
      <c r="B6802">
        <v>6043504834</v>
      </c>
      <c r="C6802">
        <v>8736557143</v>
      </c>
      <c r="D6802" s="1">
        <v>45811</v>
      </c>
      <c r="E6802">
        <v>99213</v>
      </c>
      <c r="F6802">
        <v>81000</v>
      </c>
      <c r="G6802" t="s">
        <v>169</v>
      </c>
      <c r="H6802" s="34">
        <v>97494</v>
      </c>
      <c r="I6802" s="7">
        <v>73121</v>
      </c>
      <c r="J6802" s="7">
        <v>46124.85</v>
      </c>
      <c r="K6802" s="7">
        <v>16028</v>
      </c>
      <c r="L6802" s="7">
        <v>10968.15</v>
      </c>
      <c r="M6802" s="5">
        <v>0.15</v>
      </c>
      <c r="N6802" t="s">
        <v>1139</v>
      </c>
      <c r="O6802" t="s">
        <v>27</v>
      </c>
      <c r="P6802" t="s">
        <v>97</v>
      </c>
      <c r="Q6802" t="s">
        <v>32</v>
      </c>
      <c r="R6802" t="s">
        <v>43</v>
      </c>
      <c r="S6802" t="s">
        <v>17</v>
      </c>
      <c r="T6802" t="s">
        <v>13312</v>
      </c>
      <c r="U6802" s="1">
        <v>45854</v>
      </c>
      <c r="V6802">
        <v>43</v>
      </c>
      <c r="W6802" t="str">
        <f t="shared" si="153"/>
        <v>30-59</v>
      </c>
    </row>
    <row r="6803" spans="1:23" x14ac:dyDescent="0.25">
      <c r="A6803" t="s">
        <v>7052</v>
      </c>
      <c r="B6803">
        <v>8857457720</v>
      </c>
      <c r="C6803">
        <v>457583004</v>
      </c>
      <c r="D6803" s="1">
        <v>45499</v>
      </c>
      <c r="E6803">
        <v>99215</v>
      </c>
      <c r="F6803">
        <v>99285</v>
      </c>
      <c r="G6803" t="s">
        <v>106</v>
      </c>
      <c r="H6803" s="34">
        <v>92065</v>
      </c>
      <c r="I6803" s="7">
        <v>73652</v>
      </c>
      <c r="J6803" s="7">
        <v>37616.720000000001</v>
      </c>
      <c r="K6803" s="7">
        <v>25724</v>
      </c>
      <c r="L6803" s="7">
        <v>10311.280000000001</v>
      </c>
      <c r="M6803" s="5">
        <v>0.14000000000000001</v>
      </c>
      <c r="N6803" t="s">
        <v>1135</v>
      </c>
      <c r="O6803" t="s">
        <v>27</v>
      </c>
      <c r="P6803" t="s">
        <v>25</v>
      </c>
      <c r="Q6803" t="s">
        <v>32</v>
      </c>
      <c r="R6803" t="s">
        <v>26</v>
      </c>
      <c r="S6803" t="s">
        <v>17</v>
      </c>
      <c r="T6803" t="s">
        <v>13312</v>
      </c>
      <c r="U6803" s="1">
        <v>45649</v>
      </c>
      <c r="V6803">
        <v>150</v>
      </c>
      <c r="W6803" t="str">
        <f t="shared" si="153"/>
        <v>150-179</v>
      </c>
    </row>
    <row r="6804" spans="1:23" x14ac:dyDescent="0.25">
      <c r="A6804" t="s">
        <v>7053</v>
      </c>
      <c r="B6804">
        <v>1560604697</v>
      </c>
      <c r="C6804">
        <v>3332056071</v>
      </c>
      <c r="D6804" s="1">
        <v>45418</v>
      </c>
      <c r="E6804">
        <v>99233</v>
      </c>
      <c r="F6804">
        <v>99285</v>
      </c>
      <c r="G6804" t="s">
        <v>3371</v>
      </c>
      <c r="H6804" s="34">
        <v>96493</v>
      </c>
      <c r="I6804" s="7">
        <v>75265</v>
      </c>
      <c r="J6804" s="7">
        <v>55947</v>
      </c>
      <c r="K6804" s="7">
        <v>4265</v>
      </c>
      <c r="L6804" s="7">
        <v>15053</v>
      </c>
      <c r="M6804" s="5">
        <v>0.2</v>
      </c>
      <c r="N6804" t="s">
        <v>3140</v>
      </c>
      <c r="O6804" t="s">
        <v>30</v>
      </c>
      <c r="P6804" t="s">
        <v>40</v>
      </c>
      <c r="Q6804" t="s">
        <v>19</v>
      </c>
      <c r="R6804" t="s">
        <v>38</v>
      </c>
      <c r="S6804" t="s">
        <v>21</v>
      </c>
      <c r="T6804" t="s">
        <v>13312</v>
      </c>
      <c r="U6804" s="1">
        <v>45521</v>
      </c>
      <c r="V6804">
        <v>103</v>
      </c>
      <c r="W6804" t="str">
        <f t="shared" si="153"/>
        <v>90-119</v>
      </c>
    </row>
    <row r="6805" spans="1:23" x14ac:dyDescent="0.25">
      <c r="A6805" t="s">
        <v>7054</v>
      </c>
      <c r="B6805">
        <v>3844468200</v>
      </c>
      <c r="C6805">
        <v>8569954964</v>
      </c>
      <c r="D6805" s="1">
        <v>45484</v>
      </c>
      <c r="E6805">
        <v>99232</v>
      </c>
      <c r="F6805">
        <v>99291</v>
      </c>
      <c r="G6805" t="s">
        <v>127</v>
      </c>
      <c r="H6805" s="34">
        <v>24838</v>
      </c>
      <c r="I6805" s="7">
        <v>19374</v>
      </c>
      <c r="J6805" s="7">
        <v>13285.2</v>
      </c>
      <c r="K6805" s="7">
        <v>2214</v>
      </c>
      <c r="L6805" s="7">
        <v>3874.8</v>
      </c>
      <c r="M6805" s="5">
        <v>0.2</v>
      </c>
      <c r="N6805" t="s">
        <v>3140</v>
      </c>
      <c r="O6805" t="s">
        <v>30</v>
      </c>
      <c r="P6805" t="s">
        <v>31</v>
      </c>
      <c r="Q6805" t="s">
        <v>32</v>
      </c>
      <c r="R6805" t="s">
        <v>38</v>
      </c>
      <c r="S6805" t="s">
        <v>17</v>
      </c>
      <c r="T6805" t="s">
        <v>13310</v>
      </c>
      <c r="U6805" s="1">
        <v>45529</v>
      </c>
      <c r="V6805">
        <v>45</v>
      </c>
      <c r="W6805" t="str">
        <f t="shared" si="153"/>
        <v>30-59</v>
      </c>
    </row>
    <row r="6806" spans="1:23" x14ac:dyDescent="0.25">
      <c r="A6806" t="s">
        <v>7055</v>
      </c>
      <c r="B6806">
        <v>2507979421</v>
      </c>
      <c r="C6806">
        <v>4414092384</v>
      </c>
      <c r="D6806" s="1">
        <v>45337</v>
      </c>
      <c r="E6806">
        <v>99231</v>
      </c>
      <c r="F6806">
        <v>99201</v>
      </c>
      <c r="G6806" t="s">
        <v>3335</v>
      </c>
      <c r="H6806" s="34">
        <v>14701</v>
      </c>
      <c r="I6806" s="7">
        <v>10585</v>
      </c>
      <c r="J6806" s="7">
        <v>8672.2000000000007</v>
      </c>
      <c r="K6806" s="7">
        <v>1066</v>
      </c>
      <c r="L6806" s="7">
        <v>846.8</v>
      </c>
      <c r="M6806" s="5">
        <v>0.08</v>
      </c>
      <c r="N6806" t="s">
        <v>24</v>
      </c>
      <c r="O6806" t="s">
        <v>30</v>
      </c>
      <c r="P6806" t="s">
        <v>25</v>
      </c>
      <c r="Q6806" t="s">
        <v>19</v>
      </c>
      <c r="R6806" t="s">
        <v>27</v>
      </c>
      <c r="S6806" t="s">
        <v>27</v>
      </c>
      <c r="T6806" t="s">
        <v>13311</v>
      </c>
      <c r="U6806" s="1">
        <v>45430</v>
      </c>
      <c r="V6806">
        <v>93</v>
      </c>
      <c r="W6806" t="str">
        <f t="shared" si="153"/>
        <v>90-119</v>
      </c>
    </row>
    <row r="6807" spans="1:23" x14ac:dyDescent="0.25">
      <c r="A6807" t="s">
        <v>7056</v>
      </c>
      <c r="B6807">
        <v>3194765842</v>
      </c>
      <c r="C6807">
        <v>9237906548</v>
      </c>
      <c r="D6807" s="1">
        <v>45322</v>
      </c>
      <c r="E6807">
        <v>99223</v>
      </c>
      <c r="F6807">
        <v>97110</v>
      </c>
      <c r="G6807" t="s">
        <v>559</v>
      </c>
      <c r="H6807" s="34">
        <v>68348</v>
      </c>
      <c r="I6807" s="7">
        <v>53995</v>
      </c>
      <c r="J6807" s="7">
        <v>45355.8</v>
      </c>
      <c r="K6807" s="7">
        <v>0</v>
      </c>
      <c r="L6807" s="7">
        <v>8639.2000000000007</v>
      </c>
      <c r="M6807" s="5">
        <v>0.16</v>
      </c>
      <c r="N6807" t="s">
        <v>1138</v>
      </c>
      <c r="O6807" t="s">
        <v>17</v>
      </c>
      <c r="P6807" t="s">
        <v>3148</v>
      </c>
      <c r="Q6807" t="s">
        <v>32</v>
      </c>
      <c r="R6807" t="s">
        <v>20</v>
      </c>
      <c r="S6807" t="s">
        <v>21</v>
      </c>
      <c r="T6807" t="s">
        <v>13310</v>
      </c>
      <c r="U6807" s="1">
        <v>45471</v>
      </c>
      <c r="V6807">
        <v>149</v>
      </c>
      <c r="W6807" t="str">
        <f t="shared" si="153"/>
        <v>120-149</v>
      </c>
    </row>
    <row r="6808" spans="1:23" x14ac:dyDescent="0.25">
      <c r="A6808" t="s">
        <v>7057</v>
      </c>
      <c r="B6808">
        <v>8462805482</v>
      </c>
      <c r="C6808">
        <v>2447546310</v>
      </c>
      <c r="D6808" s="1">
        <v>45732</v>
      </c>
      <c r="E6808">
        <v>99213</v>
      </c>
      <c r="F6808">
        <v>85025</v>
      </c>
      <c r="G6808" t="s">
        <v>3158</v>
      </c>
      <c r="H6808" s="34">
        <v>54885</v>
      </c>
      <c r="I6808" s="7">
        <v>39517</v>
      </c>
      <c r="J6808" s="7">
        <v>36355.64</v>
      </c>
      <c r="K6808" s="7">
        <v>0</v>
      </c>
      <c r="L6808" s="7">
        <v>3161.36</v>
      </c>
      <c r="M6808" s="5">
        <v>0.08</v>
      </c>
      <c r="N6808" t="s">
        <v>24</v>
      </c>
      <c r="O6808" t="s">
        <v>17</v>
      </c>
      <c r="P6808" t="s">
        <v>3146</v>
      </c>
      <c r="Q6808" t="s">
        <v>19</v>
      </c>
      <c r="R6808" t="s">
        <v>43</v>
      </c>
      <c r="S6808" t="s">
        <v>17</v>
      </c>
      <c r="T6808" t="s">
        <v>13310</v>
      </c>
      <c r="U6808" s="1">
        <v>45795</v>
      </c>
      <c r="V6808">
        <v>63</v>
      </c>
      <c r="W6808" t="str">
        <f t="shared" si="153"/>
        <v>60-89</v>
      </c>
    </row>
    <row r="6809" spans="1:23" x14ac:dyDescent="0.25">
      <c r="A6809" t="s">
        <v>7058</v>
      </c>
      <c r="B6809">
        <v>1620332947</v>
      </c>
      <c r="C6809">
        <v>6412570086</v>
      </c>
      <c r="D6809" s="1">
        <v>45902</v>
      </c>
      <c r="E6809">
        <v>99215</v>
      </c>
      <c r="F6809">
        <v>99215</v>
      </c>
      <c r="G6809" t="s">
        <v>219</v>
      </c>
      <c r="H6809" s="34">
        <v>21232</v>
      </c>
      <c r="I6809" s="7">
        <v>17410</v>
      </c>
      <c r="J6809" s="7">
        <v>12606.2</v>
      </c>
      <c r="K6809" s="7">
        <v>1670</v>
      </c>
      <c r="L6809" s="7">
        <v>3133.8</v>
      </c>
      <c r="M6809" s="5">
        <v>0.18</v>
      </c>
      <c r="N6809" t="s">
        <v>3141</v>
      </c>
      <c r="O6809" t="s">
        <v>30</v>
      </c>
      <c r="P6809" t="s">
        <v>25</v>
      </c>
      <c r="Q6809" t="s">
        <v>19</v>
      </c>
      <c r="R6809" t="s">
        <v>43</v>
      </c>
      <c r="S6809" t="s">
        <v>17</v>
      </c>
      <c r="T6809" t="s">
        <v>13310</v>
      </c>
      <c r="U6809" s="1">
        <v>46023</v>
      </c>
      <c r="V6809">
        <v>121</v>
      </c>
      <c r="W6809" t="str">
        <f t="shared" si="153"/>
        <v>120-149</v>
      </c>
    </row>
    <row r="6810" spans="1:23" x14ac:dyDescent="0.25">
      <c r="A6810" t="s">
        <v>7059</v>
      </c>
      <c r="B6810">
        <v>5583829704</v>
      </c>
      <c r="C6810">
        <v>3699367449</v>
      </c>
      <c r="D6810" s="1">
        <v>45779</v>
      </c>
      <c r="E6810">
        <v>99238</v>
      </c>
      <c r="F6810">
        <v>99214</v>
      </c>
      <c r="G6810" t="s">
        <v>83</v>
      </c>
      <c r="H6810" s="34">
        <v>63279</v>
      </c>
      <c r="I6810" s="7">
        <v>53787</v>
      </c>
      <c r="J6810" s="7">
        <v>45162.26</v>
      </c>
      <c r="K6810" s="7">
        <v>7549</v>
      </c>
      <c r="L6810" s="7">
        <v>1075.74</v>
      </c>
      <c r="M6810" s="5">
        <v>0.02</v>
      </c>
      <c r="N6810" t="s">
        <v>16</v>
      </c>
      <c r="O6810" t="s">
        <v>27</v>
      </c>
      <c r="P6810" t="s">
        <v>35</v>
      </c>
      <c r="Q6810" t="s">
        <v>32</v>
      </c>
      <c r="R6810" t="s">
        <v>27</v>
      </c>
      <c r="S6810" t="s">
        <v>27</v>
      </c>
      <c r="T6810" t="s">
        <v>13311</v>
      </c>
      <c r="U6810" s="1">
        <v>45866</v>
      </c>
      <c r="V6810">
        <v>87</v>
      </c>
      <c r="W6810" t="str">
        <f t="shared" si="153"/>
        <v>60-89</v>
      </c>
    </row>
    <row r="6811" spans="1:23" x14ac:dyDescent="0.25">
      <c r="A6811" t="s">
        <v>7060</v>
      </c>
      <c r="B6811">
        <v>9833219373</v>
      </c>
      <c r="C6811">
        <v>2726389133</v>
      </c>
      <c r="D6811" s="1">
        <v>45838</v>
      </c>
      <c r="E6811">
        <v>99238</v>
      </c>
      <c r="F6811">
        <v>80053</v>
      </c>
      <c r="G6811" t="s">
        <v>209</v>
      </c>
      <c r="H6811" s="34">
        <v>35156</v>
      </c>
      <c r="I6811" s="7">
        <v>28828</v>
      </c>
      <c r="J6811" s="7">
        <v>23638.959999999999</v>
      </c>
      <c r="K6811" s="7">
        <v>0</v>
      </c>
      <c r="L6811" s="7">
        <v>5189.04</v>
      </c>
      <c r="M6811" s="5">
        <v>0.18</v>
      </c>
      <c r="N6811" t="s">
        <v>3141</v>
      </c>
      <c r="O6811" t="s">
        <v>17</v>
      </c>
      <c r="P6811" t="s">
        <v>25</v>
      </c>
      <c r="Q6811" t="s">
        <v>19</v>
      </c>
      <c r="R6811" t="s">
        <v>20</v>
      </c>
      <c r="S6811" t="s">
        <v>17</v>
      </c>
      <c r="T6811" t="s">
        <v>13311</v>
      </c>
      <c r="U6811" s="1">
        <v>45907</v>
      </c>
      <c r="V6811">
        <v>69</v>
      </c>
      <c r="W6811" t="str">
        <f t="shared" si="153"/>
        <v>60-89</v>
      </c>
    </row>
    <row r="6812" spans="1:23" x14ac:dyDescent="0.25">
      <c r="A6812" t="s">
        <v>7061</v>
      </c>
      <c r="B6812">
        <v>2874209973</v>
      </c>
      <c r="C6812">
        <v>7309635178</v>
      </c>
      <c r="D6812" s="1">
        <v>45382</v>
      </c>
      <c r="E6812">
        <v>99213</v>
      </c>
      <c r="F6812">
        <v>99205</v>
      </c>
      <c r="G6812" t="s">
        <v>3250</v>
      </c>
      <c r="H6812" s="34">
        <v>71307</v>
      </c>
      <c r="I6812" s="7">
        <v>46350</v>
      </c>
      <c r="J6812" s="7">
        <v>36891</v>
      </c>
      <c r="K6812" s="7">
        <v>3897</v>
      </c>
      <c r="L6812" s="7">
        <v>5562</v>
      </c>
      <c r="M6812" s="5">
        <v>0.12</v>
      </c>
      <c r="N6812" t="s">
        <v>46</v>
      </c>
      <c r="O6812" t="s">
        <v>30</v>
      </c>
      <c r="P6812" t="s">
        <v>97</v>
      </c>
      <c r="Q6812" t="s">
        <v>32</v>
      </c>
      <c r="R6812" t="s">
        <v>20</v>
      </c>
      <c r="S6812" t="s">
        <v>27</v>
      </c>
      <c r="T6812" t="s">
        <v>13310</v>
      </c>
      <c r="U6812" s="1">
        <v>45465</v>
      </c>
      <c r="V6812">
        <v>83</v>
      </c>
      <c r="W6812" t="str">
        <f t="shared" si="153"/>
        <v>60-89</v>
      </c>
    </row>
    <row r="6813" spans="1:23" x14ac:dyDescent="0.25">
      <c r="A6813" t="s">
        <v>7062</v>
      </c>
      <c r="B6813">
        <v>3213771734</v>
      </c>
      <c r="C6813">
        <v>631303746</v>
      </c>
      <c r="D6813" s="1">
        <v>45663</v>
      </c>
      <c r="E6813">
        <v>99221</v>
      </c>
      <c r="F6813">
        <v>71046</v>
      </c>
      <c r="G6813" t="s">
        <v>3428</v>
      </c>
      <c r="H6813" s="34">
        <v>88874</v>
      </c>
      <c r="I6813" s="7">
        <v>66656</v>
      </c>
      <c r="J6813" s="7">
        <v>34111.599999999999</v>
      </c>
      <c r="K6813" s="7">
        <v>22546</v>
      </c>
      <c r="L6813" s="7">
        <v>9998.4</v>
      </c>
      <c r="M6813" s="5">
        <v>0.15</v>
      </c>
      <c r="N6813" t="s">
        <v>1139</v>
      </c>
      <c r="O6813" t="s">
        <v>27</v>
      </c>
      <c r="P6813" t="s">
        <v>40</v>
      </c>
      <c r="Q6813" t="s">
        <v>19</v>
      </c>
      <c r="R6813" t="s">
        <v>43</v>
      </c>
      <c r="S6813" t="s">
        <v>27</v>
      </c>
      <c r="T6813" t="s">
        <v>13310</v>
      </c>
      <c r="U6813" s="1">
        <v>45725</v>
      </c>
      <c r="V6813">
        <v>62</v>
      </c>
      <c r="W6813" t="str">
        <f t="shared" si="153"/>
        <v>60-89</v>
      </c>
    </row>
    <row r="6814" spans="1:23" x14ac:dyDescent="0.25">
      <c r="A6814" t="s">
        <v>7063</v>
      </c>
      <c r="B6814">
        <v>3988195349</v>
      </c>
      <c r="C6814">
        <v>4711539929</v>
      </c>
      <c r="D6814" s="1">
        <v>45874</v>
      </c>
      <c r="E6814">
        <v>99238</v>
      </c>
      <c r="F6814">
        <v>99204</v>
      </c>
      <c r="G6814" t="s">
        <v>222</v>
      </c>
      <c r="H6814" s="34">
        <v>46628</v>
      </c>
      <c r="I6814" s="7">
        <v>33572</v>
      </c>
      <c r="J6814" s="7">
        <v>28539.24</v>
      </c>
      <c r="K6814" s="7">
        <v>2347</v>
      </c>
      <c r="L6814" s="7">
        <v>2685.76</v>
      </c>
      <c r="M6814" s="5">
        <v>0.08</v>
      </c>
      <c r="N6814" t="s">
        <v>24</v>
      </c>
      <c r="O6814" t="s">
        <v>30</v>
      </c>
      <c r="P6814" t="s">
        <v>3150</v>
      </c>
      <c r="Q6814" t="s">
        <v>19</v>
      </c>
      <c r="R6814" t="s">
        <v>20</v>
      </c>
      <c r="S6814" t="s">
        <v>17</v>
      </c>
      <c r="T6814" t="s">
        <v>13312</v>
      </c>
      <c r="U6814" s="1">
        <v>46046</v>
      </c>
      <c r="V6814">
        <v>172</v>
      </c>
      <c r="W6814" t="str">
        <f t="shared" si="153"/>
        <v>150-179</v>
      </c>
    </row>
    <row r="6815" spans="1:23" x14ac:dyDescent="0.25">
      <c r="A6815" t="s">
        <v>7064</v>
      </c>
      <c r="B6815">
        <v>7960288146</v>
      </c>
      <c r="C6815">
        <v>6160621267</v>
      </c>
      <c r="D6815" s="1">
        <v>45765</v>
      </c>
      <c r="E6815">
        <v>99231</v>
      </c>
      <c r="F6815">
        <v>71046</v>
      </c>
      <c r="G6815" t="s">
        <v>112</v>
      </c>
      <c r="H6815" s="34">
        <v>83976</v>
      </c>
      <c r="I6815" s="7">
        <v>65501</v>
      </c>
      <c r="J6815" s="7">
        <v>46065.8</v>
      </c>
      <c r="K6815" s="7">
        <v>6335</v>
      </c>
      <c r="L6815" s="7">
        <v>13100.2</v>
      </c>
      <c r="M6815" s="5">
        <v>0.2</v>
      </c>
      <c r="N6815" t="s">
        <v>3140</v>
      </c>
      <c r="O6815" t="s">
        <v>30</v>
      </c>
      <c r="P6815" t="s">
        <v>3146</v>
      </c>
      <c r="Q6815" t="s">
        <v>19</v>
      </c>
      <c r="R6815" t="s">
        <v>43</v>
      </c>
      <c r="S6815" t="s">
        <v>21</v>
      </c>
      <c r="T6815" t="s">
        <v>13310</v>
      </c>
      <c r="U6815" s="1">
        <v>45928</v>
      </c>
      <c r="V6815">
        <v>163</v>
      </c>
      <c r="W6815" t="str">
        <f t="shared" si="153"/>
        <v>150-179</v>
      </c>
    </row>
    <row r="6816" spans="1:23" x14ac:dyDescent="0.25">
      <c r="A6816" t="s">
        <v>7065</v>
      </c>
      <c r="B6816">
        <v>208190845</v>
      </c>
      <c r="C6816">
        <v>8269278830</v>
      </c>
      <c r="D6816" s="1">
        <v>45507</v>
      </c>
      <c r="E6816">
        <v>99222</v>
      </c>
      <c r="F6816">
        <v>99201</v>
      </c>
      <c r="G6816" t="s">
        <v>3394</v>
      </c>
      <c r="H6816" s="34">
        <v>37728</v>
      </c>
      <c r="I6816" s="7">
        <v>27164</v>
      </c>
      <c r="J6816" s="7">
        <v>21249.88</v>
      </c>
      <c r="K6816" s="7">
        <v>3741</v>
      </c>
      <c r="L6816" s="7">
        <v>2173.12</v>
      </c>
      <c r="M6816" s="5">
        <v>0.08</v>
      </c>
      <c r="N6816" t="s">
        <v>24</v>
      </c>
      <c r="O6816" t="s">
        <v>30</v>
      </c>
      <c r="P6816" t="s">
        <v>35</v>
      </c>
      <c r="Q6816" t="s">
        <v>19</v>
      </c>
      <c r="R6816" t="s">
        <v>21</v>
      </c>
      <c r="S6816" t="s">
        <v>17</v>
      </c>
      <c r="T6816" t="s">
        <v>13310</v>
      </c>
      <c r="U6816" s="1">
        <v>45537</v>
      </c>
      <c r="V6816">
        <v>30</v>
      </c>
      <c r="W6816" t="str">
        <f t="shared" si="153"/>
        <v>30-59</v>
      </c>
    </row>
    <row r="6817" spans="1:23" x14ac:dyDescent="0.25">
      <c r="A6817" t="s">
        <v>7066</v>
      </c>
      <c r="B6817">
        <v>2777371672</v>
      </c>
      <c r="C6817">
        <v>5983379343</v>
      </c>
      <c r="D6817" s="1">
        <v>45484</v>
      </c>
      <c r="E6817">
        <v>99221</v>
      </c>
      <c r="F6817">
        <v>99213</v>
      </c>
      <c r="G6817" t="s">
        <v>3258</v>
      </c>
      <c r="H6817" s="34">
        <v>5726</v>
      </c>
      <c r="I6817" s="7">
        <v>4123</v>
      </c>
      <c r="J6817" s="7">
        <v>3317.16</v>
      </c>
      <c r="K6817" s="7">
        <v>476</v>
      </c>
      <c r="L6817" s="7">
        <v>329.84</v>
      </c>
      <c r="M6817" s="5">
        <v>0.08</v>
      </c>
      <c r="N6817" t="s">
        <v>24</v>
      </c>
      <c r="O6817" t="s">
        <v>30</v>
      </c>
      <c r="P6817" t="s">
        <v>3146</v>
      </c>
      <c r="Q6817" t="s">
        <v>32</v>
      </c>
      <c r="R6817" t="s">
        <v>43</v>
      </c>
      <c r="S6817" t="s">
        <v>27</v>
      </c>
      <c r="T6817" t="s">
        <v>13312</v>
      </c>
      <c r="U6817" s="1">
        <v>45585</v>
      </c>
      <c r="V6817">
        <v>101</v>
      </c>
      <c r="W6817" t="str">
        <f t="shared" si="153"/>
        <v>90-119</v>
      </c>
    </row>
    <row r="6818" spans="1:23" x14ac:dyDescent="0.25">
      <c r="A6818" t="s">
        <v>7067</v>
      </c>
      <c r="B6818">
        <v>1181881083</v>
      </c>
      <c r="C6818">
        <v>325650253</v>
      </c>
      <c r="D6818" s="1">
        <v>45331</v>
      </c>
      <c r="E6818">
        <v>99232</v>
      </c>
      <c r="F6818">
        <v>71046</v>
      </c>
      <c r="G6818" t="s">
        <v>48</v>
      </c>
      <c r="H6818" s="34">
        <v>55192</v>
      </c>
      <c r="I6818" s="7">
        <v>35875</v>
      </c>
      <c r="J6818" s="7">
        <v>22414</v>
      </c>
      <c r="K6818" s="7">
        <v>9156</v>
      </c>
      <c r="L6818" s="7">
        <v>4305</v>
      </c>
      <c r="M6818" s="5">
        <v>0.12</v>
      </c>
      <c r="N6818" t="s">
        <v>46</v>
      </c>
      <c r="O6818" t="s">
        <v>27</v>
      </c>
      <c r="P6818" t="s">
        <v>3148</v>
      </c>
      <c r="Q6818" t="s">
        <v>19</v>
      </c>
      <c r="R6818" t="s">
        <v>38</v>
      </c>
      <c r="S6818" t="s">
        <v>27</v>
      </c>
      <c r="T6818" t="s">
        <v>13310</v>
      </c>
      <c r="U6818" s="1">
        <v>45479</v>
      </c>
      <c r="V6818">
        <v>148</v>
      </c>
      <c r="W6818" t="str">
        <f t="shared" si="153"/>
        <v>120-149</v>
      </c>
    </row>
    <row r="6819" spans="1:23" x14ac:dyDescent="0.25">
      <c r="A6819" t="s">
        <v>7068</v>
      </c>
      <c r="B6819">
        <v>523960910</v>
      </c>
      <c r="C6819">
        <v>5933776889</v>
      </c>
      <c r="D6819" s="1">
        <v>45305</v>
      </c>
      <c r="E6819">
        <v>99238</v>
      </c>
      <c r="F6819">
        <v>99281</v>
      </c>
      <c r="G6819" t="s">
        <v>83</v>
      </c>
      <c r="H6819" s="34">
        <v>56113</v>
      </c>
      <c r="I6819" s="7">
        <v>43768</v>
      </c>
      <c r="J6819" s="7">
        <v>18341.400000000001</v>
      </c>
      <c r="K6819" s="7">
        <v>16673</v>
      </c>
      <c r="L6819" s="7">
        <v>8753.6</v>
      </c>
      <c r="M6819" s="5">
        <v>0.2</v>
      </c>
      <c r="N6819" t="s">
        <v>3140</v>
      </c>
      <c r="O6819" t="s">
        <v>27</v>
      </c>
      <c r="P6819" t="s">
        <v>3148</v>
      </c>
      <c r="Q6819" t="s">
        <v>32</v>
      </c>
      <c r="R6819" t="s">
        <v>43</v>
      </c>
      <c r="S6819" t="s">
        <v>27</v>
      </c>
      <c r="T6819" t="s">
        <v>13310</v>
      </c>
      <c r="U6819" s="1">
        <v>45379</v>
      </c>
      <c r="V6819">
        <v>74</v>
      </c>
      <c r="W6819" t="str">
        <f t="shared" si="153"/>
        <v>60-89</v>
      </c>
    </row>
    <row r="6820" spans="1:23" x14ac:dyDescent="0.25">
      <c r="A6820" t="s">
        <v>7069</v>
      </c>
      <c r="B6820">
        <v>7681697061</v>
      </c>
      <c r="C6820">
        <v>3263475220</v>
      </c>
      <c r="D6820" s="1">
        <v>45813</v>
      </c>
      <c r="E6820">
        <v>99231</v>
      </c>
      <c r="F6820">
        <v>99214</v>
      </c>
      <c r="G6820" t="s">
        <v>182</v>
      </c>
      <c r="H6820" s="34">
        <v>61319</v>
      </c>
      <c r="I6820" s="7">
        <v>52121</v>
      </c>
      <c r="J6820" s="7">
        <v>27475.58</v>
      </c>
      <c r="K6820" s="7">
        <v>23603</v>
      </c>
      <c r="L6820" s="7">
        <v>1042.42</v>
      </c>
      <c r="M6820" s="5">
        <v>0.02</v>
      </c>
      <c r="N6820" t="s">
        <v>16</v>
      </c>
      <c r="O6820" t="s">
        <v>27</v>
      </c>
      <c r="P6820" t="s">
        <v>3146</v>
      </c>
      <c r="Q6820" t="s">
        <v>19</v>
      </c>
      <c r="R6820" t="s">
        <v>26</v>
      </c>
      <c r="S6820" t="s">
        <v>21</v>
      </c>
      <c r="T6820" t="s">
        <v>13310</v>
      </c>
      <c r="U6820" s="1">
        <v>45906</v>
      </c>
      <c r="V6820">
        <v>93</v>
      </c>
      <c r="W6820" t="str">
        <f t="shared" si="153"/>
        <v>90-119</v>
      </c>
    </row>
    <row r="6821" spans="1:23" x14ac:dyDescent="0.25">
      <c r="A6821" t="s">
        <v>7070</v>
      </c>
      <c r="B6821">
        <v>4443632793</v>
      </c>
      <c r="C6821">
        <v>7840252135</v>
      </c>
      <c r="D6821" s="1">
        <v>45680</v>
      </c>
      <c r="E6821">
        <v>99238</v>
      </c>
      <c r="F6821">
        <v>80053</v>
      </c>
      <c r="G6821" t="s">
        <v>3419</v>
      </c>
      <c r="H6821" s="34">
        <v>54389</v>
      </c>
      <c r="I6821" s="7">
        <v>43511</v>
      </c>
      <c r="J6821" s="7">
        <v>19284.46</v>
      </c>
      <c r="K6821" s="7">
        <v>18135</v>
      </c>
      <c r="L6821" s="7">
        <v>6091.54</v>
      </c>
      <c r="M6821" s="5">
        <v>0.14000000000000001</v>
      </c>
      <c r="N6821" t="s">
        <v>1135</v>
      </c>
      <c r="O6821" t="s">
        <v>27</v>
      </c>
      <c r="P6821" t="s">
        <v>3148</v>
      </c>
      <c r="Q6821" t="s">
        <v>19</v>
      </c>
      <c r="R6821" t="s">
        <v>27</v>
      </c>
      <c r="S6821" t="s">
        <v>27</v>
      </c>
      <c r="T6821" t="s">
        <v>13310</v>
      </c>
      <c r="U6821" s="1">
        <v>45785</v>
      </c>
      <c r="V6821">
        <v>105</v>
      </c>
      <c r="W6821" t="str">
        <f t="shared" si="153"/>
        <v>90-119</v>
      </c>
    </row>
    <row r="6822" spans="1:23" x14ac:dyDescent="0.25">
      <c r="A6822" t="s">
        <v>7071</v>
      </c>
      <c r="B6822">
        <v>4725100773</v>
      </c>
      <c r="C6822">
        <v>8653626948</v>
      </c>
      <c r="D6822" s="1">
        <v>45327</v>
      </c>
      <c r="E6822">
        <v>99221</v>
      </c>
      <c r="F6822">
        <v>99213</v>
      </c>
      <c r="G6822" t="s">
        <v>3240</v>
      </c>
      <c r="H6822" s="34">
        <v>85966</v>
      </c>
      <c r="I6822" s="7">
        <v>67913</v>
      </c>
      <c r="J6822" s="7">
        <v>57046.92</v>
      </c>
      <c r="K6822" s="7">
        <v>0</v>
      </c>
      <c r="L6822" s="7">
        <v>10866.08</v>
      </c>
      <c r="M6822" s="5">
        <v>0.16</v>
      </c>
      <c r="N6822" t="s">
        <v>1138</v>
      </c>
      <c r="O6822" t="s">
        <v>17</v>
      </c>
      <c r="P6822" t="s">
        <v>18</v>
      </c>
      <c r="Q6822" t="s">
        <v>19</v>
      </c>
      <c r="R6822" t="s">
        <v>27</v>
      </c>
      <c r="S6822" t="s">
        <v>17</v>
      </c>
      <c r="T6822" t="s">
        <v>13312</v>
      </c>
      <c r="U6822" s="1">
        <v>45407</v>
      </c>
      <c r="V6822">
        <v>80</v>
      </c>
      <c r="W6822" t="str">
        <f t="shared" si="153"/>
        <v>60-89</v>
      </c>
    </row>
    <row r="6823" spans="1:23" x14ac:dyDescent="0.25">
      <c r="A6823" t="s">
        <v>7072</v>
      </c>
      <c r="B6823">
        <v>921161216</v>
      </c>
      <c r="C6823">
        <v>6939208363</v>
      </c>
      <c r="D6823" s="1">
        <v>45691</v>
      </c>
      <c r="E6823">
        <v>99222</v>
      </c>
      <c r="F6823">
        <v>99205</v>
      </c>
      <c r="G6823" t="s">
        <v>3262</v>
      </c>
      <c r="H6823" s="34">
        <v>11755</v>
      </c>
      <c r="I6823" s="7">
        <v>9169</v>
      </c>
      <c r="J6823" s="7">
        <v>6111.2</v>
      </c>
      <c r="K6823" s="7">
        <v>1224</v>
      </c>
      <c r="L6823" s="7">
        <v>1833.8</v>
      </c>
      <c r="M6823" s="5">
        <v>0.2</v>
      </c>
      <c r="N6823" t="s">
        <v>3140</v>
      </c>
      <c r="O6823" t="s">
        <v>27</v>
      </c>
      <c r="P6823" t="s">
        <v>55</v>
      </c>
      <c r="Q6823" t="s">
        <v>32</v>
      </c>
      <c r="R6823" t="s">
        <v>38</v>
      </c>
      <c r="S6823" t="s">
        <v>17</v>
      </c>
      <c r="T6823" t="s">
        <v>13310</v>
      </c>
      <c r="U6823" s="1">
        <v>45845</v>
      </c>
      <c r="V6823">
        <v>154</v>
      </c>
      <c r="W6823" t="str">
        <f t="shared" si="153"/>
        <v>150-179</v>
      </c>
    </row>
    <row r="6824" spans="1:23" x14ac:dyDescent="0.25">
      <c r="A6824" t="s">
        <v>7073</v>
      </c>
      <c r="B6824">
        <v>3850972455</v>
      </c>
      <c r="C6824">
        <v>6475977901</v>
      </c>
      <c r="D6824" s="1">
        <v>45615</v>
      </c>
      <c r="E6824">
        <v>99213</v>
      </c>
      <c r="F6824">
        <v>99282</v>
      </c>
      <c r="G6824" t="s">
        <v>365</v>
      </c>
      <c r="H6824" s="34">
        <v>30021</v>
      </c>
      <c r="I6824" s="7">
        <v>24617</v>
      </c>
      <c r="J6824" s="7">
        <v>20185.939999999999</v>
      </c>
      <c r="K6824" s="7">
        <v>0</v>
      </c>
      <c r="L6824" s="7">
        <v>4431.0600000000004</v>
      </c>
      <c r="M6824" s="5">
        <v>0.18</v>
      </c>
      <c r="N6824" t="s">
        <v>3141</v>
      </c>
      <c r="O6824" t="s">
        <v>17</v>
      </c>
      <c r="P6824" t="s">
        <v>18</v>
      </c>
      <c r="Q6824" t="s">
        <v>32</v>
      </c>
      <c r="R6824" t="s">
        <v>38</v>
      </c>
      <c r="S6824" t="s">
        <v>27</v>
      </c>
      <c r="T6824" t="s">
        <v>13311</v>
      </c>
      <c r="U6824" s="1">
        <v>45704</v>
      </c>
      <c r="V6824">
        <v>89</v>
      </c>
      <c r="W6824" t="str">
        <f t="shared" si="153"/>
        <v>60-89</v>
      </c>
    </row>
    <row r="6825" spans="1:23" x14ac:dyDescent="0.25">
      <c r="A6825" t="s">
        <v>7074</v>
      </c>
      <c r="B6825">
        <v>6521367943</v>
      </c>
      <c r="C6825">
        <v>6420179707</v>
      </c>
      <c r="D6825" s="1">
        <v>45947</v>
      </c>
      <c r="E6825">
        <v>99223</v>
      </c>
      <c r="F6825">
        <v>99292</v>
      </c>
      <c r="G6825" t="s">
        <v>104</v>
      </c>
      <c r="H6825" s="34">
        <v>17844</v>
      </c>
      <c r="I6825" s="7">
        <v>13918</v>
      </c>
      <c r="J6825" s="7">
        <v>11134.4</v>
      </c>
      <c r="K6825" s="7">
        <v>0</v>
      </c>
      <c r="L6825" s="7">
        <v>2783.6</v>
      </c>
      <c r="M6825" s="5">
        <v>0.2</v>
      </c>
      <c r="N6825" t="s">
        <v>3140</v>
      </c>
      <c r="O6825" t="s">
        <v>17</v>
      </c>
      <c r="P6825" t="s">
        <v>40</v>
      </c>
      <c r="Q6825" t="s">
        <v>19</v>
      </c>
      <c r="R6825" t="s">
        <v>27</v>
      </c>
      <c r="S6825" t="s">
        <v>21</v>
      </c>
      <c r="T6825" t="s">
        <v>13310</v>
      </c>
      <c r="U6825" s="1">
        <v>46031</v>
      </c>
      <c r="V6825">
        <v>84</v>
      </c>
      <c r="W6825" t="str">
        <f t="shared" si="153"/>
        <v>60-89</v>
      </c>
    </row>
    <row r="6826" spans="1:23" x14ac:dyDescent="0.25">
      <c r="A6826" t="s">
        <v>7075</v>
      </c>
      <c r="B6826">
        <v>7800219309</v>
      </c>
      <c r="C6826">
        <v>9152921575</v>
      </c>
      <c r="D6826" s="1">
        <v>45413</v>
      </c>
      <c r="E6826">
        <v>99221</v>
      </c>
      <c r="F6826">
        <v>99282</v>
      </c>
      <c r="G6826" t="s">
        <v>3431</v>
      </c>
      <c r="H6826" s="34">
        <v>59262</v>
      </c>
      <c r="I6826" s="7">
        <v>50373</v>
      </c>
      <c r="J6826" s="7">
        <v>44938.54</v>
      </c>
      <c r="K6826" s="7">
        <v>4427</v>
      </c>
      <c r="L6826" s="7">
        <v>1007.46</v>
      </c>
      <c r="M6826" s="5">
        <v>0.02</v>
      </c>
      <c r="N6826" t="s">
        <v>16</v>
      </c>
      <c r="O6826" t="s">
        <v>30</v>
      </c>
      <c r="P6826" t="s">
        <v>18</v>
      </c>
      <c r="Q6826" t="s">
        <v>32</v>
      </c>
      <c r="R6826" t="s">
        <v>20</v>
      </c>
      <c r="S6826" t="s">
        <v>17</v>
      </c>
      <c r="T6826" t="s">
        <v>13312</v>
      </c>
      <c r="U6826" s="1">
        <v>45593</v>
      </c>
      <c r="V6826">
        <v>180</v>
      </c>
      <c r="W6826" t="str">
        <f t="shared" si="153"/>
        <v>180-209</v>
      </c>
    </row>
    <row r="6827" spans="1:23" x14ac:dyDescent="0.25">
      <c r="A6827" t="s">
        <v>7076</v>
      </c>
      <c r="B6827">
        <v>275221861</v>
      </c>
      <c r="C6827">
        <v>9798568266</v>
      </c>
      <c r="D6827" s="1">
        <v>45923</v>
      </c>
      <c r="E6827">
        <v>99221</v>
      </c>
      <c r="F6827">
        <v>99283</v>
      </c>
      <c r="G6827" t="s">
        <v>3394</v>
      </c>
      <c r="H6827" s="34">
        <v>29065</v>
      </c>
      <c r="I6827" s="7">
        <v>18892</v>
      </c>
      <c r="J6827" s="7">
        <v>14204.96</v>
      </c>
      <c r="K6827" s="7">
        <v>2420</v>
      </c>
      <c r="L6827" s="7">
        <v>2267.04</v>
      </c>
      <c r="M6827" s="5">
        <v>0.12</v>
      </c>
      <c r="N6827" t="s">
        <v>46</v>
      </c>
      <c r="O6827" t="s">
        <v>30</v>
      </c>
      <c r="P6827" t="s">
        <v>55</v>
      </c>
      <c r="Q6827" t="s">
        <v>19</v>
      </c>
      <c r="R6827" t="s">
        <v>26</v>
      </c>
      <c r="S6827" t="s">
        <v>27</v>
      </c>
      <c r="T6827" t="s">
        <v>13311</v>
      </c>
      <c r="U6827" s="1">
        <v>45985</v>
      </c>
      <c r="V6827">
        <v>62</v>
      </c>
      <c r="W6827" t="str">
        <f t="shared" si="153"/>
        <v>60-89</v>
      </c>
    </row>
    <row r="6828" spans="1:23" x14ac:dyDescent="0.25">
      <c r="A6828" t="s">
        <v>7077</v>
      </c>
      <c r="B6828">
        <v>2244360175</v>
      </c>
      <c r="C6828">
        <v>5542071595</v>
      </c>
      <c r="D6828" s="1">
        <v>45568</v>
      </c>
      <c r="E6828">
        <v>99231</v>
      </c>
      <c r="F6828">
        <v>99205</v>
      </c>
      <c r="G6828" t="s">
        <v>3328</v>
      </c>
      <c r="H6828" s="34">
        <v>93304</v>
      </c>
      <c r="I6828" s="7">
        <v>74643</v>
      </c>
      <c r="J6828" s="7">
        <v>64192.98</v>
      </c>
      <c r="K6828" s="7">
        <v>0</v>
      </c>
      <c r="L6828" s="7">
        <v>10450.02</v>
      </c>
      <c r="M6828" s="5">
        <v>0.14000000000000001</v>
      </c>
      <c r="N6828" t="s">
        <v>1135</v>
      </c>
      <c r="O6828" t="s">
        <v>17</v>
      </c>
      <c r="P6828" t="s">
        <v>55</v>
      </c>
      <c r="Q6828" t="s">
        <v>32</v>
      </c>
      <c r="R6828" t="s">
        <v>26</v>
      </c>
      <c r="S6828" t="s">
        <v>21</v>
      </c>
      <c r="T6828" t="s">
        <v>13311</v>
      </c>
      <c r="U6828" s="1">
        <v>45689</v>
      </c>
      <c r="V6828">
        <v>121</v>
      </c>
      <c r="W6828" t="str">
        <f t="shared" si="153"/>
        <v>120-149</v>
      </c>
    </row>
    <row r="6829" spans="1:23" x14ac:dyDescent="0.25">
      <c r="A6829" t="s">
        <v>7078</v>
      </c>
      <c r="B6829">
        <v>752641907</v>
      </c>
      <c r="C6829">
        <v>8528322545</v>
      </c>
      <c r="D6829" s="1">
        <v>45695</v>
      </c>
      <c r="E6829">
        <v>99232</v>
      </c>
      <c r="F6829">
        <v>99284</v>
      </c>
      <c r="G6829" t="s">
        <v>154</v>
      </c>
      <c r="H6829" s="34">
        <v>74208</v>
      </c>
      <c r="I6829" s="7">
        <v>60851</v>
      </c>
      <c r="J6829" s="7">
        <v>49897.82</v>
      </c>
      <c r="K6829" s="7">
        <v>0</v>
      </c>
      <c r="L6829" s="7">
        <v>10953.18</v>
      </c>
      <c r="M6829" s="5">
        <v>0.18</v>
      </c>
      <c r="N6829" t="s">
        <v>3141</v>
      </c>
      <c r="O6829" t="s">
        <v>17</v>
      </c>
      <c r="P6829" t="s">
        <v>18</v>
      </c>
      <c r="Q6829" t="s">
        <v>19</v>
      </c>
      <c r="R6829" t="s">
        <v>27</v>
      </c>
      <c r="S6829" t="s">
        <v>21</v>
      </c>
      <c r="T6829" t="s">
        <v>13312</v>
      </c>
      <c r="U6829" s="1">
        <v>45734</v>
      </c>
      <c r="V6829">
        <v>39</v>
      </c>
      <c r="W6829" t="str">
        <f t="shared" si="153"/>
        <v>30-59</v>
      </c>
    </row>
    <row r="6830" spans="1:23" x14ac:dyDescent="0.25">
      <c r="A6830" t="s">
        <v>7079</v>
      </c>
      <c r="B6830">
        <v>329144040</v>
      </c>
      <c r="C6830">
        <v>3852498058</v>
      </c>
      <c r="D6830" s="1">
        <v>45504</v>
      </c>
      <c r="E6830">
        <v>99232</v>
      </c>
      <c r="F6830">
        <v>99202</v>
      </c>
      <c r="G6830" t="s">
        <v>3301</v>
      </c>
      <c r="H6830" s="34">
        <v>69219</v>
      </c>
      <c r="I6830" s="7">
        <v>55375</v>
      </c>
      <c r="J6830" s="7">
        <v>43954.5</v>
      </c>
      <c r="K6830" s="7">
        <v>3668</v>
      </c>
      <c r="L6830" s="7">
        <v>7752.5</v>
      </c>
      <c r="M6830" s="5">
        <v>0.14000000000000001</v>
      </c>
      <c r="N6830" t="s">
        <v>1135</v>
      </c>
      <c r="O6830" t="s">
        <v>30</v>
      </c>
      <c r="P6830" t="s">
        <v>25</v>
      </c>
      <c r="Q6830" t="s">
        <v>32</v>
      </c>
      <c r="R6830" t="s">
        <v>26</v>
      </c>
      <c r="S6830" t="s">
        <v>27</v>
      </c>
      <c r="T6830" t="s">
        <v>13312</v>
      </c>
      <c r="U6830" s="1">
        <v>45662</v>
      </c>
      <c r="V6830">
        <v>158</v>
      </c>
      <c r="W6830" t="str">
        <f t="shared" si="153"/>
        <v>150-179</v>
      </c>
    </row>
    <row r="6831" spans="1:23" x14ac:dyDescent="0.25">
      <c r="A6831" t="s">
        <v>7080</v>
      </c>
      <c r="B6831">
        <v>1127270951</v>
      </c>
      <c r="C6831">
        <v>355643915</v>
      </c>
      <c r="D6831" s="1">
        <v>45714</v>
      </c>
      <c r="E6831">
        <v>99232</v>
      </c>
      <c r="F6831">
        <v>99283</v>
      </c>
      <c r="G6831" t="s">
        <v>3164</v>
      </c>
      <c r="H6831" s="34">
        <v>63175</v>
      </c>
      <c r="I6831" s="7">
        <v>45486</v>
      </c>
      <c r="J6831" s="7">
        <v>34906.120000000003</v>
      </c>
      <c r="K6831" s="7">
        <v>6941</v>
      </c>
      <c r="L6831" s="7">
        <v>3638.88</v>
      </c>
      <c r="M6831" s="5">
        <v>0.08</v>
      </c>
      <c r="N6831" t="s">
        <v>24</v>
      </c>
      <c r="O6831" t="s">
        <v>30</v>
      </c>
      <c r="P6831" t="s">
        <v>40</v>
      </c>
      <c r="Q6831" t="s">
        <v>32</v>
      </c>
      <c r="R6831" t="s">
        <v>27</v>
      </c>
      <c r="S6831" t="s">
        <v>21</v>
      </c>
      <c r="T6831" t="s">
        <v>13310</v>
      </c>
      <c r="U6831" s="1">
        <v>45770</v>
      </c>
      <c r="V6831">
        <v>55</v>
      </c>
      <c r="W6831" t="str">
        <f t="shared" si="153"/>
        <v>30-59</v>
      </c>
    </row>
    <row r="6832" spans="1:23" x14ac:dyDescent="0.25">
      <c r="A6832" t="s">
        <v>7081</v>
      </c>
      <c r="B6832">
        <v>9751032989</v>
      </c>
      <c r="C6832">
        <v>3271817637</v>
      </c>
      <c r="D6832" s="1">
        <v>45370</v>
      </c>
      <c r="E6832">
        <v>99232</v>
      </c>
      <c r="F6832">
        <v>97110</v>
      </c>
      <c r="G6832" t="s">
        <v>270</v>
      </c>
      <c r="H6832" s="34">
        <v>21785</v>
      </c>
      <c r="I6832" s="7">
        <v>16339</v>
      </c>
      <c r="J6832" s="7">
        <v>13888.15</v>
      </c>
      <c r="K6832" s="7">
        <v>0</v>
      </c>
      <c r="L6832" s="7">
        <v>2450.85</v>
      </c>
      <c r="M6832" s="5">
        <v>0.15</v>
      </c>
      <c r="N6832" t="s">
        <v>1139</v>
      </c>
      <c r="O6832" t="s">
        <v>17</v>
      </c>
      <c r="P6832" t="s">
        <v>3150</v>
      </c>
      <c r="Q6832" t="s">
        <v>32</v>
      </c>
      <c r="R6832" t="s">
        <v>26</v>
      </c>
      <c r="S6832" t="s">
        <v>17</v>
      </c>
      <c r="T6832" t="s">
        <v>13310</v>
      </c>
      <c r="U6832" s="1">
        <v>45419</v>
      </c>
      <c r="V6832">
        <v>49</v>
      </c>
      <c r="W6832" t="str">
        <f t="shared" si="153"/>
        <v>30-59</v>
      </c>
    </row>
    <row r="6833" spans="1:23" x14ac:dyDescent="0.25">
      <c r="A6833" t="s">
        <v>7082</v>
      </c>
      <c r="B6833">
        <v>8833461699</v>
      </c>
      <c r="C6833">
        <v>5603526496</v>
      </c>
      <c r="D6833" s="1">
        <v>45357</v>
      </c>
      <c r="E6833">
        <v>99231</v>
      </c>
      <c r="F6833">
        <v>99203</v>
      </c>
      <c r="G6833" t="s">
        <v>3244</v>
      </c>
      <c r="H6833" s="34">
        <v>59568</v>
      </c>
      <c r="I6833" s="7">
        <v>38719</v>
      </c>
      <c r="J6833" s="7">
        <v>24560.720000000001</v>
      </c>
      <c r="K6833" s="7">
        <v>9512</v>
      </c>
      <c r="L6833" s="7">
        <v>4646.28</v>
      </c>
      <c r="M6833" s="5">
        <v>0.12</v>
      </c>
      <c r="N6833" t="s">
        <v>46</v>
      </c>
      <c r="O6833" t="s">
        <v>27</v>
      </c>
      <c r="P6833" t="s">
        <v>40</v>
      </c>
      <c r="Q6833" t="s">
        <v>32</v>
      </c>
      <c r="R6833" t="s">
        <v>21</v>
      </c>
      <c r="S6833" t="s">
        <v>21</v>
      </c>
      <c r="T6833" t="s">
        <v>13312</v>
      </c>
      <c r="U6833" s="1">
        <v>45520</v>
      </c>
      <c r="V6833">
        <v>163</v>
      </c>
      <c r="W6833" t="str">
        <f t="shared" si="153"/>
        <v>150-179</v>
      </c>
    </row>
    <row r="6834" spans="1:23" x14ac:dyDescent="0.25">
      <c r="A6834" t="s">
        <v>7083</v>
      </c>
      <c r="B6834">
        <v>5742521596</v>
      </c>
      <c r="C6834">
        <v>2653371787</v>
      </c>
      <c r="D6834" s="1">
        <v>45561</v>
      </c>
      <c r="E6834">
        <v>99214</v>
      </c>
      <c r="F6834">
        <v>99211</v>
      </c>
      <c r="G6834" t="s">
        <v>3202</v>
      </c>
      <c r="H6834" s="34">
        <v>73593</v>
      </c>
      <c r="I6834" s="7">
        <v>55195</v>
      </c>
      <c r="J6834" s="7">
        <v>41851.75</v>
      </c>
      <c r="K6834" s="7">
        <v>5064</v>
      </c>
      <c r="L6834" s="7">
        <v>8279.25</v>
      </c>
      <c r="M6834" s="5">
        <v>0.15</v>
      </c>
      <c r="N6834" t="s">
        <v>1139</v>
      </c>
      <c r="O6834" t="s">
        <v>30</v>
      </c>
      <c r="P6834" t="s">
        <v>3146</v>
      </c>
      <c r="Q6834" t="s">
        <v>19</v>
      </c>
      <c r="R6834" t="s">
        <v>26</v>
      </c>
      <c r="S6834" t="s">
        <v>17</v>
      </c>
      <c r="T6834" t="s">
        <v>13312</v>
      </c>
      <c r="U6834" s="1">
        <v>45642</v>
      </c>
      <c r="V6834">
        <v>81</v>
      </c>
      <c r="W6834" t="str">
        <f t="shared" si="153"/>
        <v>60-89</v>
      </c>
    </row>
    <row r="6835" spans="1:23" x14ac:dyDescent="0.25">
      <c r="A6835" t="s">
        <v>7084</v>
      </c>
      <c r="B6835">
        <v>8920605660</v>
      </c>
      <c r="C6835">
        <v>4863766549</v>
      </c>
      <c r="D6835" s="1">
        <v>45353</v>
      </c>
      <c r="E6835">
        <v>99231</v>
      </c>
      <c r="F6835">
        <v>97110</v>
      </c>
      <c r="G6835" t="s">
        <v>3377</v>
      </c>
      <c r="H6835" s="34">
        <v>17783</v>
      </c>
      <c r="I6835" s="7">
        <v>12804</v>
      </c>
      <c r="J6835" s="7">
        <v>8322.68</v>
      </c>
      <c r="K6835" s="7">
        <v>3457</v>
      </c>
      <c r="L6835" s="7">
        <v>1024.32</v>
      </c>
      <c r="M6835" s="5">
        <v>0.08</v>
      </c>
      <c r="N6835" t="s">
        <v>24</v>
      </c>
      <c r="O6835" t="s">
        <v>27</v>
      </c>
      <c r="P6835" t="s">
        <v>35</v>
      </c>
      <c r="Q6835" t="s">
        <v>19</v>
      </c>
      <c r="R6835" t="s">
        <v>26</v>
      </c>
      <c r="S6835" t="s">
        <v>17</v>
      </c>
      <c r="T6835" t="s">
        <v>13312</v>
      </c>
      <c r="U6835" s="1">
        <v>45435</v>
      </c>
      <c r="V6835">
        <v>82</v>
      </c>
      <c r="W6835" t="str">
        <f t="shared" si="153"/>
        <v>60-89</v>
      </c>
    </row>
    <row r="6836" spans="1:23" x14ac:dyDescent="0.25">
      <c r="A6836" t="s">
        <v>7085</v>
      </c>
      <c r="B6836">
        <v>7828600161</v>
      </c>
      <c r="C6836">
        <v>7779373769</v>
      </c>
      <c r="D6836" s="1">
        <v>45709</v>
      </c>
      <c r="E6836">
        <v>99231</v>
      </c>
      <c r="F6836">
        <v>99214</v>
      </c>
      <c r="G6836" t="s">
        <v>203</v>
      </c>
      <c r="H6836" s="34">
        <v>99140</v>
      </c>
      <c r="I6836" s="7">
        <v>81295</v>
      </c>
      <c r="J6836" s="7">
        <v>38657.9</v>
      </c>
      <c r="K6836" s="7">
        <v>28004</v>
      </c>
      <c r="L6836" s="7">
        <v>14633.1</v>
      </c>
      <c r="M6836" s="5">
        <v>0.18</v>
      </c>
      <c r="N6836" t="s">
        <v>3141</v>
      </c>
      <c r="O6836" t="s">
        <v>27</v>
      </c>
      <c r="P6836" t="s">
        <v>40</v>
      </c>
      <c r="Q6836" t="s">
        <v>32</v>
      </c>
      <c r="R6836" t="s">
        <v>38</v>
      </c>
      <c r="S6836" t="s">
        <v>21</v>
      </c>
      <c r="T6836" t="s">
        <v>13310</v>
      </c>
      <c r="U6836" s="1">
        <v>45857</v>
      </c>
      <c r="V6836">
        <v>148</v>
      </c>
      <c r="W6836" t="str">
        <f t="shared" si="153"/>
        <v>120-149</v>
      </c>
    </row>
    <row r="6837" spans="1:23" x14ac:dyDescent="0.25">
      <c r="A6837" t="s">
        <v>7086</v>
      </c>
      <c r="B6837">
        <v>2746516592</v>
      </c>
      <c r="C6837">
        <v>1169626335</v>
      </c>
      <c r="D6837" s="1">
        <v>45314</v>
      </c>
      <c r="E6837">
        <v>99214</v>
      </c>
      <c r="F6837">
        <v>99202</v>
      </c>
      <c r="G6837" t="s">
        <v>3208</v>
      </c>
      <c r="H6837" s="34">
        <v>72197</v>
      </c>
      <c r="I6837" s="7">
        <v>57758</v>
      </c>
      <c r="J6837" s="7">
        <v>27522.880000000001</v>
      </c>
      <c r="K6837" s="7">
        <v>22149</v>
      </c>
      <c r="L6837" s="7">
        <v>8086.12</v>
      </c>
      <c r="M6837" s="5">
        <v>0.14000000000000001</v>
      </c>
      <c r="N6837" t="s">
        <v>1135</v>
      </c>
      <c r="O6837" t="s">
        <v>27</v>
      </c>
      <c r="P6837" t="s">
        <v>40</v>
      </c>
      <c r="Q6837" t="s">
        <v>19</v>
      </c>
      <c r="R6837" t="s">
        <v>20</v>
      </c>
      <c r="S6837" t="s">
        <v>17</v>
      </c>
      <c r="T6837" t="s">
        <v>13310</v>
      </c>
      <c r="U6837" s="1">
        <v>45372</v>
      </c>
      <c r="V6837">
        <v>58</v>
      </c>
      <c r="W6837" t="str">
        <f t="shared" si="153"/>
        <v>30-59</v>
      </c>
    </row>
    <row r="6838" spans="1:23" x14ac:dyDescent="0.25">
      <c r="A6838" t="s">
        <v>7087</v>
      </c>
      <c r="B6838">
        <v>8801449765</v>
      </c>
      <c r="C6838">
        <v>6432106446</v>
      </c>
      <c r="D6838" s="1">
        <v>45464</v>
      </c>
      <c r="E6838">
        <v>99223</v>
      </c>
      <c r="F6838">
        <v>80053</v>
      </c>
      <c r="G6838" t="s">
        <v>3505</v>
      </c>
      <c r="H6838" s="34">
        <v>92066</v>
      </c>
      <c r="I6838" s="7">
        <v>66288</v>
      </c>
      <c r="J6838" s="7">
        <v>60984.959999999999</v>
      </c>
      <c r="K6838" s="7">
        <v>0</v>
      </c>
      <c r="L6838" s="7">
        <v>5303.04</v>
      </c>
      <c r="M6838" s="5">
        <v>0.08</v>
      </c>
      <c r="N6838" t="s">
        <v>24</v>
      </c>
      <c r="O6838" t="s">
        <v>17</v>
      </c>
      <c r="P6838" t="s">
        <v>97</v>
      </c>
      <c r="Q6838" t="s">
        <v>19</v>
      </c>
      <c r="R6838" t="s">
        <v>27</v>
      </c>
      <c r="S6838" t="s">
        <v>27</v>
      </c>
      <c r="T6838" t="s">
        <v>13312</v>
      </c>
      <c r="U6838" s="1">
        <v>45502</v>
      </c>
      <c r="V6838">
        <v>38</v>
      </c>
      <c r="W6838" t="str">
        <f t="shared" si="153"/>
        <v>30-59</v>
      </c>
    </row>
    <row r="6839" spans="1:23" x14ac:dyDescent="0.25">
      <c r="A6839" t="s">
        <v>7088</v>
      </c>
      <c r="B6839">
        <v>9172457644</v>
      </c>
      <c r="C6839">
        <v>4240528067</v>
      </c>
      <c r="D6839" s="1">
        <v>45921</v>
      </c>
      <c r="E6839">
        <v>99213</v>
      </c>
      <c r="F6839">
        <v>99285</v>
      </c>
      <c r="G6839" t="s">
        <v>200</v>
      </c>
      <c r="H6839" s="34">
        <v>26593</v>
      </c>
      <c r="I6839" s="7">
        <v>17285</v>
      </c>
      <c r="J6839" s="7">
        <v>15210.8</v>
      </c>
      <c r="K6839" s="7">
        <v>0</v>
      </c>
      <c r="L6839" s="7">
        <v>2074.1999999999998</v>
      </c>
      <c r="M6839" s="5">
        <v>0.12</v>
      </c>
      <c r="N6839" t="s">
        <v>46</v>
      </c>
      <c r="O6839" t="s">
        <v>17</v>
      </c>
      <c r="P6839" t="s">
        <v>3149</v>
      </c>
      <c r="Q6839" t="s">
        <v>32</v>
      </c>
      <c r="R6839" t="s">
        <v>21</v>
      </c>
      <c r="S6839" t="s">
        <v>21</v>
      </c>
      <c r="T6839" t="s">
        <v>13311</v>
      </c>
      <c r="U6839" s="1">
        <v>46051</v>
      </c>
      <c r="V6839">
        <v>130</v>
      </c>
      <c r="W6839" t="str">
        <f t="shared" si="153"/>
        <v>120-149</v>
      </c>
    </row>
    <row r="6840" spans="1:23" x14ac:dyDescent="0.25">
      <c r="A6840" t="s">
        <v>7089</v>
      </c>
      <c r="B6840">
        <v>2040677557</v>
      </c>
      <c r="C6840">
        <v>8989491048</v>
      </c>
      <c r="D6840" s="1">
        <v>45478</v>
      </c>
      <c r="E6840">
        <v>99233</v>
      </c>
      <c r="F6840">
        <v>99214</v>
      </c>
      <c r="G6840" t="s">
        <v>263</v>
      </c>
      <c r="H6840" s="34">
        <v>34491</v>
      </c>
      <c r="I6840" s="7">
        <v>28283</v>
      </c>
      <c r="J6840" s="7">
        <v>23192.06</v>
      </c>
      <c r="K6840" s="7">
        <v>0</v>
      </c>
      <c r="L6840" s="7">
        <v>5090.9399999999996</v>
      </c>
      <c r="M6840" s="5">
        <v>0.18</v>
      </c>
      <c r="N6840" t="s">
        <v>3141</v>
      </c>
      <c r="O6840" t="s">
        <v>17</v>
      </c>
      <c r="P6840" t="s">
        <v>25</v>
      </c>
      <c r="Q6840" t="s">
        <v>19</v>
      </c>
      <c r="R6840" t="s">
        <v>43</v>
      </c>
      <c r="S6840" t="s">
        <v>17</v>
      </c>
      <c r="T6840" t="s">
        <v>13310</v>
      </c>
      <c r="U6840" s="1">
        <v>45518</v>
      </c>
      <c r="V6840">
        <v>40</v>
      </c>
      <c r="W6840" t="str">
        <f t="shared" si="153"/>
        <v>30-59</v>
      </c>
    </row>
    <row r="6841" spans="1:23" x14ac:dyDescent="0.25">
      <c r="A6841" t="s">
        <v>7090</v>
      </c>
      <c r="B6841">
        <v>9525002516</v>
      </c>
      <c r="C6841">
        <v>5673863145</v>
      </c>
      <c r="D6841" s="1">
        <v>45797</v>
      </c>
      <c r="E6841">
        <v>99232</v>
      </c>
      <c r="F6841">
        <v>99214</v>
      </c>
      <c r="G6841" t="s">
        <v>79</v>
      </c>
      <c r="H6841" s="34">
        <v>86850</v>
      </c>
      <c r="I6841" s="7">
        <v>71217</v>
      </c>
      <c r="J6841" s="7">
        <v>38273.94</v>
      </c>
      <c r="K6841" s="7">
        <v>20124</v>
      </c>
      <c r="L6841" s="7">
        <v>12819.06</v>
      </c>
      <c r="M6841" s="5">
        <v>0.18</v>
      </c>
      <c r="N6841" t="s">
        <v>3141</v>
      </c>
      <c r="O6841" t="s">
        <v>27</v>
      </c>
      <c r="P6841" t="s">
        <v>55</v>
      </c>
      <c r="Q6841" t="s">
        <v>19</v>
      </c>
      <c r="R6841" t="s">
        <v>43</v>
      </c>
      <c r="S6841" t="s">
        <v>21</v>
      </c>
      <c r="T6841" t="s">
        <v>13311</v>
      </c>
      <c r="U6841" s="1">
        <v>45905</v>
      </c>
      <c r="V6841">
        <v>108</v>
      </c>
      <c r="W6841" t="str">
        <f t="shared" si="153"/>
        <v>90-119</v>
      </c>
    </row>
    <row r="6842" spans="1:23" x14ac:dyDescent="0.25">
      <c r="A6842" t="s">
        <v>7091</v>
      </c>
      <c r="B6842">
        <v>8868516090</v>
      </c>
      <c r="C6842">
        <v>8104724056</v>
      </c>
      <c r="D6842" s="1">
        <v>45871</v>
      </c>
      <c r="E6842">
        <v>99231</v>
      </c>
      <c r="F6842">
        <v>99203</v>
      </c>
      <c r="G6842" t="s">
        <v>3325</v>
      </c>
      <c r="H6842" s="34">
        <v>58125</v>
      </c>
      <c r="I6842" s="7">
        <v>45338</v>
      </c>
      <c r="J6842" s="7">
        <v>30738.400000000001</v>
      </c>
      <c r="K6842" s="7">
        <v>5532</v>
      </c>
      <c r="L6842" s="7">
        <v>9067.6</v>
      </c>
      <c r="M6842" s="5">
        <v>0.2</v>
      </c>
      <c r="N6842" t="s">
        <v>3140</v>
      </c>
      <c r="O6842" t="s">
        <v>30</v>
      </c>
      <c r="P6842" t="s">
        <v>40</v>
      </c>
      <c r="Q6842" t="s">
        <v>19</v>
      </c>
      <c r="R6842" t="s">
        <v>20</v>
      </c>
      <c r="S6842" t="s">
        <v>17</v>
      </c>
      <c r="T6842" t="s">
        <v>13311</v>
      </c>
      <c r="U6842" s="1">
        <v>46018</v>
      </c>
      <c r="V6842">
        <v>147</v>
      </c>
      <c r="W6842" t="str">
        <f t="shared" si="153"/>
        <v>120-149</v>
      </c>
    </row>
    <row r="6843" spans="1:23" x14ac:dyDescent="0.25">
      <c r="A6843" t="s">
        <v>7092</v>
      </c>
      <c r="B6843">
        <v>7380019319</v>
      </c>
      <c r="C6843">
        <v>2023346237</v>
      </c>
      <c r="D6843" s="1">
        <v>45655</v>
      </c>
      <c r="E6843">
        <v>99213</v>
      </c>
      <c r="F6843">
        <v>81000</v>
      </c>
      <c r="G6843" t="s">
        <v>3164</v>
      </c>
      <c r="H6843" s="34">
        <v>78022</v>
      </c>
      <c r="I6843" s="7">
        <v>61637</v>
      </c>
      <c r="J6843" s="7">
        <v>44385.08</v>
      </c>
      <c r="K6843" s="7">
        <v>7390</v>
      </c>
      <c r="L6843" s="7">
        <v>9861.92</v>
      </c>
      <c r="M6843" s="5">
        <v>0.16</v>
      </c>
      <c r="N6843" t="s">
        <v>1138</v>
      </c>
      <c r="O6843" t="s">
        <v>30</v>
      </c>
      <c r="P6843" t="s">
        <v>58</v>
      </c>
      <c r="Q6843" t="s">
        <v>32</v>
      </c>
      <c r="R6843" t="s">
        <v>43</v>
      </c>
      <c r="S6843" t="s">
        <v>17</v>
      </c>
      <c r="T6843" t="s">
        <v>13312</v>
      </c>
      <c r="U6843" s="1">
        <v>45690</v>
      </c>
      <c r="V6843">
        <v>35</v>
      </c>
      <c r="W6843" t="str">
        <f t="shared" si="153"/>
        <v>30-59</v>
      </c>
    </row>
    <row r="6844" spans="1:23" x14ac:dyDescent="0.25">
      <c r="A6844" t="s">
        <v>7093</v>
      </c>
      <c r="B6844">
        <v>1383697525</v>
      </c>
      <c r="C6844">
        <v>9691959180</v>
      </c>
      <c r="D6844" s="1">
        <v>45700</v>
      </c>
      <c r="E6844">
        <v>99213</v>
      </c>
      <c r="F6844">
        <v>99212</v>
      </c>
      <c r="G6844" t="s">
        <v>3320</v>
      </c>
      <c r="H6844" s="34">
        <v>76128</v>
      </c>
      <c r="I6844" s="7">
        <v>60902</v>
      </c>
      <c r="J6844" s="7">
        <v>32087.72</v>
      </c>
      <c r="K6844" s="7">
        <v>20288</v>
      </c>
      <c r="L6844" s="7">
        <v>8526.2800000000007</v>
      </c>
      <c r="M6844" s="5">
        <v>0.14000000000000001</v>
      </c>
      <c r="N6844" t="s">
        <v>1135</v>
      </c>
      <c r="O6844" t="s">
        <v>27</v>
      </c>
      <c r="P6844" t="s">
        <v>18</v>
      </c>
      <c r="Q6844" t="s">
        <v>19</v>
      </c>
      <c r="R6844" t="s">
        <v>27</v>
      </c>
      <c r="S6844" t="s">
        <v>27</v>
      </c>
      <c r="T6844" t="s">
        <v>13310</v>
      </c>
      <c r="U6844" s="1">
        <v>45878</v>
      </c>
      <c r="V6844">
        <v>178</v>
      </c>
      <c r="W6844" t="str">
        <f t="shared" si="153"/>
        <v>150-179</v>
      </c>
    </row>
    <row r="6845" spans="1:23" x14ac:dyDescent="0.25">
      <c r="A6845" t="s">
        <v>7094</v>
      </c>
      <c r="B6845">
        <v>276868618</v>
      </c>
      <c r="C6845">
        <v>6948852703</v>
      </c>
      <c r="D6845" s="1">
        <v>45683</v>
      </c>
      <c r="E6845">
        <v>99222</v>
      </c>
      <c r="F6845">
        <v>99281</v>
      </c>
      <c r="G6845" t="s">
        <v>174</v>
      </c>
      <c r="H6845" s="34">
        <v>12462</v>
      </c>
      <c r="I6845" s="7">
        <v>8973</v>
      </c>
      <c r="J6845" s="7">
        <v>6792.16</v>
      </c>
      <c r="K6845" s="7">
        <v>1463</v>
      </c>
      <c r="L6845" s="7">
        <v>717.84</v>
      </c>
      <c r="M6845" s="5">
        <v>0.08</v>
      </c>
      <c r="N6845" t="s">
        <v>24</v>
      </c>
      <c r="O6845" t="s">
        <v>30</v>
      </c>
      <c r="P6845" t="s">
        <v>18</v>
      </c>
      <c r="Q6845" t="s">
        <v>32</v>
      </c>
      <c r="R6845" t="s">
        <v>26</v>
      </c>
      <c r="S6845" t="s">
        <v>27</v>
      </c>
      <c r="T6845" t="s">
        <v>13311</v>
      </c>
      <c r="U6845" s="1">
        <v>45834</v>
      </c>
      <c r="V6845">
        <v>151</v>
      </c>
      <c r="W6845" t="str">
        <f t="shared" si="153"/>
        <v>150-179</v>
      </c>
    </row>
    <row r="6846" spans="1:23" x14ac:dyDescent="0.25">
      <c r="A6846" t="s">
        <v>7095</v>
      </c>
      <c r="B6846">
        <v>754242642</v>
      </c>
      <c r="C6846">
        <v>7059955596</v>
      </c>
      <c r="D6846" s="1">
        <v>45801</v>
      </c>
      <c r="E6846">
        <v>99238</v>
      </c>
      <c r="F6846">
        <v>99205</v>
      </c>
      <c r="G6846" t="s">
        <v>415</v>
      </c>
      <c r="H6846" s="34">
        <v>95109</v>
      </c>
      <c r="I6846" s="7">
        <v>61821</v>
      </c>
      <c r="J6846" s="7">
        <v>54402.48</v>
      </c>
      <c r="K6846" s="7">
        <v>0</v>
      </c>
      <c r="L6846" s="7">
        <v>7418.52</v>
      </c>
      <c r="M6846" s="5">
        <v>0.12</v>
      </c>
      <c r="N6846" t="s">
        <v>46</v>
      </c>
      <c r="O6846" t="s">
        <v>17</v>
      </c>
      <c r="P6846" t="s">
        <v>3146</v>
      </c>
      <c r="Q6846" t="s">
        <v>32</v>
      </c>
      <c r="R6846" t="s">
        <v>26</v>
      </c>
      <c r="S6846" t="s">
        <v>27</v>
      </c>
      <c r="T6846" t="s">
        <v>13310</v>
      </c>
      <c r="U6846" s="1">
        <v>45832</v>
      </c>
      <c r="V6846">
        <v>31</v>
      </c>
      <c r="W6846" t="str">
        <f t="shared" si="153"/>
        <v>30-59</v>
      </c>
    </row>
    <row r="6847" spans="1:23" x14ac:dyDescent="0.25">
      <c r="A6847" t="s">
        <v>7096</v>
      </c>
      <c r="B6847">
        <v>3496110309</v>
      </c>
      <c r="C6847">
        <v>7949798840</v>
      </c>
      <c r="D6847" s="1">
        <v>45323</v>
      </c>
      <c r="E6847">
        <v>99231</v>
      </c>
      <c r="F6847">
        <v>99284</v>
      </c>
      <c r="G6847" t="s">
        <v>3405</v>
      </c>
      <c r="H6847" s="34">
        <v>79743</v>
      </c>
      <c r="I6847" s="7">
        <v>62997</v>
      </c>
      <c r="J6847" s="7">
        <v>45475.48</v>
      </c>
      <c r="K6847" s="7">
        <v>7442</v>
      </c>
      <c r="L6847" s="7">
        <v>10079.52</v>
      </c>
      <c r="M6847" s="5">
        <v>0.16</v>
      </c>
      <c r="N6847" t="s">
        <v>1138</v>
      </c>
      <c r="O6847" t="s">
        <v>27</v>
      </c>
      <c r="P6847" t="s">
        <v>31</v>
      </c>
      <c r="Q6847" t="s">
        <v>32</v>
      </c>
      <c r="R6847" t="s">
        <v>27</v>
      </c>
      <c r="S6847" t="s">
        <v>17</v>
      </c>
      <c r="T6847" t="s">
        <v>13312</v>
      </c>
      <c r="U6847" s="1">
        <v>45394</v>
      </c>
      <c r="V6847">
        <v>71</v>
      </c>
      <c r="W6847" t="str">
        <f t="shared" si="153"/>
        <v>60-89</v>
      </c>
    </row>
    <row r="6848" spans="1:23" x14ac:dyDescent="0.25">
      <c r="A6848" t="s">
        <v>7097</v>
      </c>
      <c r="B6848">
        <v>7614553600</v>
      </c>
      <c r="C6848">
        <v>8514007501</v>
      </c>
      <c r="D6848" s="1">
        <v>45424</v>
      </c>
      <c r="E6848">
        <v>99238</v>
      </c>
      <c r="F6848">
        <v>99202</v>
      </c>
      <c r="G6848" t="s">
        <v>118</v>
      </c>
      <c r="H6848" s="34">
        <v>98140</v>
      </c>
      <c r="I6848" s="7">
        <v>70661</v>
      </c>
      <c r="J6848" s="7">
        <v>57315.12</v>
      </c>
      <c r="K6848" s="7">
        <v>7693</v>
      </c>
      <c r="L6848" s="7">
        <v>5652.88</v>
      </c>
      <c r="M6848" s="5">
        <v>0.08</v>
      </c>
      <c r="N6848" t="s">
        <v>24</v>
      </c>
      <c r="O6848" t="s">
        <v>30</v>
      </c>
      <c r="P6848" t="s">
        <v>3149</v>
      </c>
      <c r="Q6848" t="s">
        <v>32</v>
      </c>
      <c r="R6848" t="s">
        <v>38</v>
      </c>
      <c r="S6848" t="s">
        <v>21</v>
      </c>
      <c r="T6848" t="s">
        <v>13312</v>
      </c>
      <c r="U6848" s="1">
        <v>45576</v>
      </c>
      <c r="V6848">
        <v>152</v>
      </c>
      <c r="W6848" t="str">
        <f t="shared" si="153"/>
        <v>150-179</v>
      </c>
    </row>
    <row r="6849" spans="1:23" x14ac:dyDescent="0.25">
      <c r="A6849" t="s">
        <v>7098</v>
      </c>
      <c r="B6849">
        <v>2038594471</v>
      </c>
      <c r="C6849">
        <v>7679447207</v>
      </c>
      <c r="D6849" s="1">
        <v>45597</v>
      </c>
      <c r="E6849">
        <v>99232</v>
      </c>
      <c r="F6849">
        <v>99204</v>
      </c>
      <c r="G6849" t="s">
        <v>3449</v>
      </c>
      <c r="H6849" s="34">
        <v>76861</v>
      </c>
      <c r="I6849" s="7">
        <v>65332</v>
      </c>
      <c r="J6849" s="7">
        <v>64025.36</v>
      </c>
      <c r="K6849" s="7">
        <v>0</v>
      </c>
      <c r="L6849" s="7">
        <v>1306.6400000000001</v>
      </c>
      <c r="M6849" s="5">
        <v>0.02</v>
      </c>
      <c r="N6849" t="s">
        <v>16</v>
      </c>
      <c r="O6849" t="s">
        <v>17</v>
      </c>
      <c r="P6849" t="s">
        <v>3150</v>
      </c>
      <c r="Q6849" t="s">
        <v>32</v>
      </c>
      <c r="R6849" t="s">
        <v>26</v>
      </c>
      <c r="S6849" t="s">
        <v>27</v>
      </c>
      <c r="T6849" t="s">
        <v>13312</v>
      </c>
      <c r="U6849" s="1">
        <v>45766</v>
      </c>
      <c r="V6849">
        <v>169</v>
      </c>
      <c r="W6849" t="str">
        <f t="shared" si="153"/>
        <v>150-179</v>
      </c>
    </row>
    <row r="6850" spans="1:23" x14ac:dyDescent="0.25">
      <c r="A6850" t="s">
        <v>7099</v>
      </c>
      <c r="B6850">
        <v>298144599</v>
      </c>
      <c r="C6850">
        <v>6096688646</v>
      </c>
      <c r="D6850" s="1">
        <v>45685</v>
      </c>
      <c r="E6850">
        <v>99221</v>
      </c>
      <c r="F6850">
        <v>80053</v>
      </c>
      <c r="G6850" t="s">
        <v>3523</v>
      </c>
      <c r="H6850" s="34">
        <v>79702</v>
      </c>
      <c r="I6850" s="7">
        <v>65356</v>
      </c>
      <c r="J6850" s="7">
        <v>34384.92</v>
      </c>
      <c r="K6850" s="7">
        <v>19207</v>
      </c>
      <c r="L6850" s="7">
        <v>11764.08</v>
      </c>
      <c r="M6850" s="5">
        <v>0.18</v>
      </c>
      <c r="N6850" t="s">
        <v>3141</v>
      </c>
      <c r="O6850" t="s">
        <v>27</v>
      </c>
      <c r="P6850" t="s">
        <v>3149</v>
      </c>
      <c r="Q6850" t="s">
        <v>32</v>
      </c>
      <c r="R6850" t="s">
        <v>43</v>
      </c>
      <c r="S6850" t="s">
        <v>21</v>
      </c>
      <c r="T6850" t="s">
        <v>13311</v>
      </c>
      <c r="U6850" s="1">
        <v>45779</v>
      </c>
      <c r="V6850">
        <v>94</v>
      </c>
      <c r="W6850" t="str">
        <f t="shared" si="153"/>
        <v>90-119</v>
      </c>
    </row>
    <row r="6851" spans="1:23" x14ac:dyDescent="0.25">
      <c r="A6851" t="s">
        <v>7100</v>
      </c>
      <c r="B6851">
        <v>7984812676</v>
      </c>
      <c r="C6851">
        <v>3812538655</v>
      </c>
      <c r="D6851" s="1">
        <v>45397</v>
      </c>
      <c r="E6851">
        <v>99214</v>
      </c>
      <c r="F6851">
        <v>93000</v>
      </c>
      <c r="G6851" t="s">
        <v>3306</v>
      </c>
      <c r="H6851" s="34">
        <v>35026</v>
      </c>
      <c r="I6851" s="7">
        <v>28021</v>
      </c>
      <c r="J6851" s="7">
        <v>21126.06</v>
      </c>
      <c r="K6851" s="7">
        <v>2972</v>
      </c>
      <c r="L6851" s="7">
        <v>3922.94</v>
      </c>
      <c r="M6851" s="5">
        <v>0.14000000000000001</v>
      </c>
      <c r="N6851" t="s">
        <v>1135</v>
      </c>
      <c r="O6851" t="s">
        <v>30</v>
      </c>
      <c r="P6851" t="s">
        <v>35</v>
      </c>
      <c r="Q6851" t="s">
        <v>19</v>
      </c>
      <c r="R6851" t="s">
        <v>43</v>
      </c>
      <c r="S6851" t="s">
        <v>17</v>
      </c>
      <c r="T6851" t="s">
        <v>13311</v>
      </c>
      <c r="U6851" s="1">
        <v>45506</v>
      </c>
      <c r="V6851">
        <v>109</v>
      </c>
      <c r="W6851" t="str">
        <f t="shared" ref="W6851:W6914" si="154">IF(V6851="","",IF(V6851&lt;30,"0-29",IF(V6851&lt;60,"30-59",IF(V6851&lt;90,"60-89",IF(V6851&lt;120,"90-119",IF(V6851&lt;150,"120-149",IF(V6851&lt;180,"150-179",IF(V6851&lt;210,"180-209",IF(V6851&lt;240,"210-239",IF(V6851&lt;270,"240-269",IF(V6851&lt;300,"270-299",IF(V6851&lt;330,"300-329",IF(V6851&lt;360,"330-359","360+")))))))))))))</f>
        <v>90-119</v>
      </c>
    </row>
    <row r="6852" spans="1:23" x14ac:dyDescent="0.25">
      <c r="A6852" t="s">
        <v>7101</v>
      </c>
      <c r="B6852">
        <v>7069575330</v>
      </c>
      <c r="C6852">
        <v>4532129647</v>
      </c>
      <c r="D6852" s="1">
        <v>45468</v>
      </c>
      <c r="E6852">
        <v>99233</v>
      </c>
      <c r="F6852">
        <v>99285</v>
      </c>
      <c r="G6852" t="s">
        <v>224</v>
      </c>
      <c r="H6852" s="34">
        <v>62629</v>
      </c>
      <c r="I6852" s="7">
        <v>49477</v>
      </c>
      <c r="J6852" s="7">
        <v>37947.68</v>
      </c>
      <c r="K6852" s="7">
        <v>3613</v>
      </c>
      <c r="L6852" s="7">
        <v>7916.32</v>
      </c>
      <c r="M6852" s="5">
        <v>0.16</v>
      </c>
      <c r="N6852" t="s">
        <v>1138</v>
      </c>
      <c r="O6852" t="s">
        <v>30</v>
      </c>
      <c r="P6852" t="s">
        <v>55</v>
      </c>
      <c r="Q6852" t="s">
        <v>32</v>
      </c>
      <c r="R6852" t="s">
        <v>27</v>
      </c>
      <c r="S6852" t="s">
        <v>21</v>
      </c>
      <c r="T6852" t="s">
        <v>13312</v>
      </c>
      <c r="U6852" s="1">
        <v>45576</v>
      </c>
      <c r="V6852">
        <v>108</v>
      </c>
      <c r="W6852" t="str">
        <f t="shared" si="154"/>
        <v>90-119</v>
      </c>
    </row>
    <row r="6853" spans="1:23" x14ac:dyDescent="0.25">
      <c r="A6853" t="s">
        <v>7102</v>
      </c>
      <c r="B6853">
        <v>7045490271</v>
      </c>
      <c r="C6853">
        <v>2023007532</v>
      </c>
      <c r="D6853" s="1">
        <v>45457</v>
      </c>
      <c r="E6853">
        <v>99232</v>
      </c>
      <c r="F6853">
        <v>99283</v>
      </c>
      <c r="G6853" t="s">
        <v>248</v>
      </c>
      <c r="H6853" s="34">
        <v>10149</v>
      </c>
      <c r="I6853" s="7">
        <v>7612</v>
      </c>
      <c r="J6853" s="7">
        <v>6470.2</v>
      </c>
      <c r="K6853" s="7">
        <v>0</v>
      </c>
      <c r="L6853" s="7">
        <v>1141.8</v>
      </c>
      <c r="M6853" s="5">
        <v>0.15</v>
      </c>
      <c r="N6853" t="s">
        <v>1139</v>
      </c>
      <c r="O6853" t="s">
        <v>17</v>
      </c>
      <c r="P6853" t="s">
        <v>97</v>
      </c>
      <c r="Q6853" t="s">
        <v>19</v>
      </c>
      <c r="R6853" t="s">
        <v>27</v>
      </c>
      <c r="S6853" t="s">
        <v>17</v>
      </c>
      <c r="T6853" t="s">
        <v>13311</v>
      </c>
      <c r="U6853" s="1">
        <v>45586</v>
      </c>
      <c r="V6853">
        <v>129</v>
      </c>
      <c r="W6853" t="str">
        <f t="shared" si="154"/>
        <v>120-149</v>
      </c>
    </row>
    <row r="6854" spans="1:23" x14ac:dyDescent="0.25">
      <c r="A6854" t="s">
        <v>7103</v>
      </c>
      <c r="B6854">
        <v>5314465885</v>
      </c>
      <c r="C6854">
        <v>4545798792</v>
      </c>
      <c r="D6854" s="1">
        <v>45533</v>
      </c>
      <c r="E6854">
        <v>99221</v>
      </c>
      <c r="F6854">
        <v>90834</v>
      </c>
      <c r="G6854" t="s">
        <v>3256</v>
      </c>
      <c r="H6854" s="34">
        <v>89078</v>
      </c>
      <c r="I6854" s="7">
        <v>57901</v>
      </c>
      <c r="J6854" s="7">
        <v>40416.879999999997</v>
      </c>
      <c r="K6854" s="7">
        <v>10536</v>
      </c>
      <c r="L6854" s="7">
        <v>6948.12</v>
      </c>
      <c r="M6854" s="5">
        <v>0.12</v>
      </c>
      <c r="N6854" t="s">
        <v>46</v>
      </c>
      <c r="O6854" t="s">
        <v>27</v>
      </c>
      <c r="P6854" t="s">
        <v>31</v>
      </c>
      <c r="Q6854" t="s">
        <v>32</v>
      </c>
      <c r="R6854" t="s">
        <v>27</v>
      </c>
      <c r="S6854" t="s">
        <v>27</v>
      </c>
      <c r="T6854" t="s">
        <v>13310</v>
      </c>
      <c r="U6854" s="1">
        <v>45637</v>
      </c>
      <c r="V6854">
        <v>104</v>
      </c>
      <c r="W6854" t="str">
        <f t="shared" si="154"/>
        <v>90-119</v>
      </c>
    </row>
    <row r="6855" spans="1:23" x14ac:dyDescent="0.25">
      <c r="A6855" t="s">
        <v>7104</v>
      </c>
      <c r="B6855">
        <v>3941111286</v>
      </c>
      <c r="C6855">
        <v>5509870209</v>
      </c>
      <c r="D6855" s="1">
        <v>45465</v>
      </c>
      <c r="E6855">
        <v>99214</v>
      </c>
      <c r="F6855">
        <v>99212</v>
      </c>
      <c r="G6855" t="s">
        <v>3262</v>
      </c>
      <c r="H6855" s="34">
        <v>52004</v>
      </c>
      <c r="I6855" s="7">
        <v>42643</v>
      </c>
      <c r="J6855" s="7">
        <v>31051.260000000002</v>
      </c>
      <c r="K6855" s="7">
        <v>3916</v>
      </c>
      <c r="L6855" s="7">
        <v>7675.74</v>
      </c>
      <c r="M6855" s="5">
        <v>0.18</v>
      </c>
      <c r="N6855" t="s">
        <v>3141</v>
      </c>
      <c r="O6855" t="s">
        <v>30</v>
      </c>
      <c r="P6855" t="s">
        <v>3149</v>
      </c>
      <c r="Q6855" t="s">
        <v>32</v>
      </c>
      <c r="R6855" t="s">
        <v>21</v>
      </c>
      <c r="S6855" t="s">
        <v>21</v>
      </c>
      <c r="T6855" t="s">
        <v>13311</v>
      </c>
      <c r="U6855" s="1">
        <v>45557</v>
      </c>
      <c r="V6855">
        <v>92</v>
      </c>
      <c r="W6855" t="str">
        <f t="shared" si="154"/>
        <v>90-119</v>
      </c>
    </row>
    <row r="6856" spans="1:23" x14ac:dyDescent="0.25">
      <c r="A6856" t="s">
        <v>7105</v>
      </c>
      <c r="B6856">
        <v>4063038890</v>
      </c>
      <c r="C6856">
        <v>3446697310</v>
      </c>
      <c r="D6856" s="1">
        <v>45826</v>
      </c>
      <c r="E6856">
        <v>99214</v>
      </c>
      <c r="F6856">
        <v>99201</v>
      </c>
      <c r="G6856" t="s">
        <v>63</v>
      </c>
      <c r="H6856" s="34">
        <v>45079</v>
      </c>
      <c r="I6856" s="7">
        <v>35612</v>
      </c>
      <c r="J6856" s="7">
        <v>29914.080000000002</v>
      </c>
      <c r="K6856" s="7">
        <v>0</v>
      </c>
      <c r="L6856" s="7">
        <v>5697.92</v>
      </c>
      <c r="M6856" s="5">
        <v>0.16</v>
      </c>
      <c r="N6856" t="s">
        <v>1138</v>
      </c>
      <c r="O6856" t="s">
        <v>17</v>
      </c>
      <c r="P6856" t="s">
        <v>3149</v>
      </c>
      <c r="Q6856" t="s">
        <v>32</v>
      </c>
      <c r="R6856" t="s">
        <v>27</v>
      </c>
      <c r="S6856" t="s">
        <v>27</v>
      </c>
      <c r="T6856" t="s">
        <v>13312</v>
      </c>
      <c r="U6856" s="1">
        <v>45991</v>
      </c>
      <c r="V6856">
        <v>165</v>
      </c>
      <c r="W6856" t="str">
        <f t="shared" si="154"/>
        <v>150-179</v>
      </c>
    </row>
    <row r="6857" spans="1:23" x14ac:dyDescent="0.25">
      <c r="A6857" t="s">
        <v>7106</v>
      </c>
      <c r="B6857">
        <v>960900330</v>
      </c>
      <c r="C6857">
        <v>5671950082</v>
      </c>
      <c r="D6857" s="1">
        <v>45367</v>
      </c>
      <c r="E6857">
        <v>99233</v>
      </c>
      <c r="F6857">
        <v>99281</v>
      </c>
      <c r="G6857" t="s">
        <v>3641</v>
      </c>
      <c r="H6857" s="34">
        <v>85770</v>
      </c>
      <c r="I6857" s="7">
        <v>66901</v>
      </c>
      <c r="J6857" s="7">
        <v>53520.800000000003</v>
      </c>
      <c r="K6857" s="7">
        <v>0</v>
      </c>
      <c r="L6857" s="7">
        <v>13380.2</v>
      </c>
      <c r="M6857" s="5">
        <v>0.2</v>
      </c>
      <c r="N6857" t="s">
        <v>3140</v>
      </c>
      <c r="O6857" t="s">
        <v>17</v>
      </c>
      <c r="P6857" t="s">
        <v>31</v>
      </c>
      <c r="Q6857" t="s">
        <v>32</v>
      </c>
      <c r="R6857" t="s">
        <v>26</v>
      </c>
      <c r="S6857" t="s">
        <v>27</v>
      </c>
      <c r="T6857" t="s">
        <v>13312</v>
      </c>
      <c r="U6857" s="1">
        <v>45473</v>
      </c>
      <c r="V6857">
        <v>106</v>
      </c>
      <c r="W6857" t="str">
        <f t="shared" si="154"/>
        <v>90-119</v>
      </c>
    </row>
    <row r="6858" spans="1:23" x14ac:dyDescent="0.25">
      <c r="A6858" t="s">
        <v>7107</v>
      </c>
      <c r="B6858">
        <v>2196486099</v>
      </c>
      <c r="C6858">
        <v>9415715885</v>
      </c>
      <c r="D6858" s="1">
        <v>45853</v>
      </c>
      <c r="E6858">
        <v>99215</v>
      </c>
      <c r="F6858">
        <v>99202</v>
      </c>
      <c r="G6858" t="s">
        <v>3269</v>
      </c>
      <c r="H6858" s="34">
        <v>23409</v>
      </c>
      <c r="I6858" s="7">
        <v>19195</v>
      </c>
      <c r="J6858" s="7">
        <v>15739.9</v>
      </c>
      <c r="K6858" s="7">
        <v>0</v>
      </c>
      <c r="L6858" s="7">
        <v>3455.1</v>
      </c>
      <c r="M6858" s="5">
        <v>0.18</v>
      </c>
      <c r="N6858" t="s">
        <v>3141</v>
      </c>
      <c r="O6858" t="s">
        <v>17</v>
      </c>
      <c r="P6858" t="s">
        <v>3149</v>
      </c>
      <c r="Q6858" t="s">
        <v>19</v>
      </c>
      <c r="R6858" t="s">
        <v>21</v>
      </c>
      <c r="S6858" t="s">
        <v>21</v>
      </c>
      <c r="T6858" t="s">
        <v>13312</v>
      </c>
      <c r="U6858" s="1">
        <v>45946</v>
      </c>
      <c r="V6858">
        <v>93</v>
      </c>
      <c r="W6858" t="str">
        <f t="shared" si="154"/>
        <v>90-119</v>
      </c>
    </row>
    <row r="6859" spans="1:23" x14ac:dyDescent="0.25">
      <c r="A6859" t="s">
        <v>7108</v>
      </c>
      <c r="B6859">
        <v>9818356225</v>
      </c>
      <c r="C6859">
        <v>398385142</v>
      </c>
      <c r="D6859" s="1">
        <v>45579</v>
      </c>
      <c r="E6859">
        <v>99213</v>
      </c>
      <c r="F6859">
        <v>80053</v>
      </c>
      <c r="G6859" t="s">
        <v>3357</v>
      </c>
      <c r="H6859" s="34">
        <v>83363</v>
      </c>
      <c r="I6859" s="7">
        <v>60021</v>
      </c>
      <c r="J6859" s="7">
        <v>55219.32</v>
      </c>
      <c r="K6859" s="7">
        <v>0</v>
      </c>
      <c r="L6859" s="7">
        <v>4801.68</v>
      </c>
      <c r="M6859" s="5">
        <v>0.08</v>
      </c>
      <c r="N6859" t="s">
        <v>24</v>
      </c>
      <c r="O6859" t="s">
        <v>17</v>
      </c>
      <c r="P6859" t="s">
        <v>3147</v>
      </c>
      <c r="Q6859" t="s">
        <v>32</v>
      </c>
      <c r="R6859" t="s">
        <v>43</v>
      </c>
      <c r="S6859" t="s">
        <v>27</v>
      </c>
      <c r="T6859" t="s">
        <v>13310</v>
      </c>
      <c r="U6859" s="1">
        <v>45747</v>
      </c>
      <c r="V6859">
        <v>168</v>
      </c>
      <c r="W6859" t="str">
        <f t="shared" si="154"/>
        <v>150-179</v>
      </c>
    </row>
    <row r="6860" spans="1:23" x14ac:dyDescent="0.25">
      <c r="A6860" t="s">
        <v>7109</v>
      </c>
      <c r="B6860">
        <v>9888330824</v>
      </c>
      <c r="C6860">
        <v>8586933174</v>
      </c>
      <c r="D6860" s="1">
        <v>45520</v>
      </c>
      <c r="E6860">
        <v>99213</v>
      </c>
      <c r="F6860">
        <v>80053</v>
      </c>
      <c r="G6860" t="s">
        <v>3335</v>
      </c>
      <c r="H6860" s="34">
        <v>34934</v>
      </c>
      <c r="I6860" s="7">
        <v>26201</v>
      </c>
      <c r="J6860" s="7">
        <v>22270.85</v>
      </c>
      <c r="K6860" s="7">
        <v>0</v>
      </c>
      <c r="L6860" s="7">
        <v>3930.15</v>
      </c>
      <c r="M6860" s="5">
        <v>0.15</v>
      </c>
      <c r="N6860" t="s">
        <v>1139</v>
      </c>
      <c r="O6860" t="s">
        <v>17</v>
      </c>
      <c r="P6860" t="s">
        <v>3146</v>
      </c>
      <c r="Q6860" t="s">
        <v>19</v>
      </c>
      <c r="R6860" t="s">
        <v>38</v>
      </c>
      <c r="S6860" t="s">
        <v>21</v>
      </c>
      <c r="T6860" t="s">
        <v>13312</v>
      </c>
      <c r="U6860" s="1">
        <v>45617</v>
      </c>
      <c r="V6860">
        <v>97</v>
      </c>
      <c r="W6860" t="str">
        <f t="shared" si="154"/>
        <v>90-119</v>
      </c>
    </row>
    <row r="6861" spans="1:23" x14ac:dyDescent="0.25">
      <c r="A6861" t="s">
        <v>7110</v>
      </c>
      <c r="B6861">
        <v>975526746</v>
      </c>
      <c r="C6861">
        <v>2893583150</v>
      </c>
      <c r="D6861" s="1">
        <v>45905</v>
      </c>
      <c r="E6861">
        <v>99233</v>
      </c>
      <c r="F6861">
        <v>99215</v>
      </c>
      <c r="G6861" t="s">
        <v>52</v>
      </c>
      <c r="H6861" s="34">
        <v>13075</v>
      </c>
      <c r="I6861" s="7">
        <v>10199</v>
      </c>
      <c r="J6861" s="7">
        <v>7158.2</v>
      </c>
      <c r="K6861" s="7">
        <v>1001</v>
      </c>
      <c r="L6861" s="7">
        <v>2039.8</v>
      </c>
      <c r="M6861" s="5">
        <v>0.2</v>
      </c>
      <c r="N6861" t="s">
        <v>3140</v>
      </c>
      <c r="O6861" t="s">
        <v>30</v>
      </c>
      <c r="P6861" t="s">
        <v>58</v>
      </c>
      <c r="Q6861" t="s">
        <v>32</v>
      </c>
      <c r="R6861" t="s">
        <v>27</v>
      </c>
      <c r="S6861" t="s">
        <v>27</v>
      </c>
      <c r="T6861" t="s">
        <v>13311</v>
      </c>
      <c r="U6861" s="1">
        <v>45950</v>
      </c>
      <c r="V6861">
        <v>45</v>
      </c>
      <c r="W6861" t="str">
        <f t="shared" si="154"/>
        <v>30-59</v>
      </c>
    </row>
    <row r="6862" spans="1:23" x14ac:dyDescent="0.25">
      <c r="A6862" t="s">
        <v>7111</v>
      </c>
      <c r="B6862">
        <v>3413603970</v>
      </c>
      <c r="C6862">
        <v>1602127251</v>
      </c>
      <c r="D6862" s="1">
        <v>45444</v>
      </c>
      <c r="E6862">
        <v>99214</v>
      </c>
      <c r="F6862">
        <v>80053</v>
      </c>
      <c r="G6862" t="s">
        <v>83</v>
      </c>
      <c r="H6862" s="34">
        <v>82351</v>
      </c>
      <c r="I6862" s="7">
        <v>59293</v>
      </c>
      <c r="J6862" s="7">
        <v>45589.56</v>
      </c>
      <c r="K6862" s="7">
        <v>8960</v>
      </c>
      <c r="L6862" s="7">
        <v>4743.4399999999996</v>
      </c>
      <c r="M6862" s="5">
        <v>0.08</v>
      </c>
      <c r="N6862" t="s">
        <v>24</v>
      </c>
      <c r="O6862" t="s">
        <v>30</v>
      </c>
      <c r="P6862" t="s">
        <v>3148</v>
      </c>
      <c r="Q6862" t="s">
        <v>19</v>
      </c>
      <c r="R6862" t="s">
        <v>26</v>
      </c>
      <c r="S6862" t="s">
        <v>17</v>
      </c>
      <c r="T6862" t="s">
        <v>13311</v>
      </c>
      <c r="U6862" s="1">
        <v>45602</v>
      </c>
      <c r="V6862">
        <v>158</v>
      </c>
      <c r="W6862" t="str">
        <f t="shared" si="154"/>
        <v>150-179</v>
      </c>
    </row>
    <row r="6863" spans="1:23" x14ac:dyDescent="0.25">
      <c r="A6863" t="s">
        <v>7112</v>
      </c>
      <c r="B6863">
        <v>9495992692</v>
      </c>
      <c r="C6863">
        <v>6618752807</v>
      </c>
      <c r="D6863" s="1">
        <v>45909</v>
      </c>
      <c r="E6863">
        <v>99215</v>
      </c>
      <c r="F6863">
        <v>99211</v>
      </c>
      <c r="G6863" t="s">
        <v>3438</v>
      </c>
      <c r="H6863" s="34">
        <v>77946</v>
      </c>
      <c r="I6863" s="7">
        <v>60798</v>
      </c>
      <c r="J6863" s="7">
        <v>35839.4</v>
      </c>
      <c r="K6863" s="7">
        <v>12799</v>
      </c>
      <c r="L6863" s="7">
        <v>12159.6</v>
      </c>
      <c r="M6863" s="5">
        <v>0.2</v>
      </c>
      <c r="N6863" t="s">
        <v>3140</v>
      </c>
      <c r="O6863" t="s">
        <v>27</v>
      </c>
      <c r="P6863" t="s">
        <v>31</v>
      </c>
      <c r="Q6863" t="s">
        <v>19</v>
      </c>
      <c r="R6863" t="s">
        <v>43</v>
      </c>
      <c r="S6863" t="s">
        <v>17</v>
      </c>
      <c r="T6863" t="s">
        <v>13310</v>
      </c>
      <c r="U6863" s="1">
        <v>45985</v>
      </c>
      <c r="V6863">
        <v>76</v>
      </c>
      <c r="W6863" t="str">
        <f t="shared" si="154"/>
        <v>60-89</v>
      </c>
    </row>
    <row r="6864" spans="1:23" x14ac:dyDescent="0.25">
      <c r="A6864" t="s">
        <v>7113</v>
      </c>
      <c r="B6864">
        <v>4625492794</v>
      </c>
      <c r="C6864">
        <v>2755779941</v>
      </c>
      <c r="D6864" s="1">
        <v>45601</v>
      </c>
      <c r="E6864">
        <v>99233</v>
      </c>
      <c r="F6864">
        <v>36415</v>
      </c>
      <c r="G6864" t="s">
        <v>75</v>
      </c>
      <c r="H6864" s="34">
        <v>8013</v>
      </c>
      <c r="I6864" s="7">
        <v>5769</v>
      </c>
      <c r="J6864" s="7">
        <v>5307.48</v>
      </c>
      <c r="K6864" s="7">
        <v>0</v>
      </c>
      <c r="L6864" s="7">
        <v>461.52</v>
      </c>
      <c r="M6864" s="5">
        <v>0.08</v>
      </c>
      <c r="N6864" t="s">
        <v>24</v>
      </c>
      <c r="O6864" t="s">
        <v>17</v>
      </c>
      <c r="P6864" t="s">
        <v>97</v>
      </c>
      <c r="Q6864" t="s">
        <v>32</v>
      </c>
      <c r="R6864" t="s">
        <v>21</v>
      </c>
      <c r="S6864" t="s">
        <v>27</v>
      </c>
      <c r="T6864" t="s">
        <v>13312</v>
      </c>
      <c r="U6864" s="1">
        <v>45762</v>
      </c>
      <c r="V6864">
        <v>161</v>
      </c>
      <c r="W6864" t="str">
        <f t="shared" si="154"/>
        <v>150-179</v>
      </c>
    </row>
    <row r="6865" spans="1:23" x14ac:dyDescent="0.25">
      <c r="A6865" t="s">
        <v>7114</v>
      </c>
      <c r="B6865">
        <v>2288845483</v>
      </c>
      <c r="C6865">
        <v>1940020972</v>
      </c>
      <c r="D6865" s="1">
        <v>45643</v>
      </c>
      <c r="E6865">
        <v>99223</v>
      </c>
      <c r="F6865">
        <v>93000</v>
      </c>
      <c r="G6865" t="s">
        <v>3152</v>
      </c>
      <c r="H6865" s="34">
        <v>78519</v>
      </c>
      <c r="I6865" s="7">
        <v>56534</v>
      </c>
      <c r="J6865" s="7">
        <v>48274.28</v>
      </c>
      <c r="K6865" s="7">
        <v>3737</v>
      </c>
      <c r="L6865" s="7">
        <v>4522.72</v>
      </c>
      <c r="M6865" s="5">
        <v>0.08</v>
      </c>
      <c r="N6865" t="s">
        <v>24</v>
      </c>
      <c r="O6865" t="s">
        <v>30</v>
      </c>
      <c r="P6865" t="s">
        <v>35</v>
      </c>
      <c r="Q6865" t="s">
        <v>19</v>
      </c>
      <c r="R6865" t="s">
        <v>20</v>
      </c>
      <c r="S6865" t="s">
        <v>17</v>
      </c>
      <c r="T6865" t="s">
        <v>13310</v>
      </c>
      <c r="U6865" s="1">
        <v>45681</v>
      </c>
      <c r="V6865">
        <v>38</v>
      </c>
      <c r="W6865" t="str">
        <f t="shared" si="154"/>
        <v>30-59</v>
      </c>
    </row>
    <row r="6866" spans="1:23" x14ac:dyDescent="0.25">
      <c r="A6866" t="s">
        <v>7115</v>
      </c>
      <c r="B6866">
        <v>2458265874</v>
      </c>
      <c r="C6866">
        <v>9254805504</v>
      </c>
      <c r="D6866" s="1">
        <v>45763</v>
      </c>
      <c r="E6866">
        <v>99214</v>
      </c>
      <c r="F6866">
        <v>99292</v>
      </c>
      <c r="G6866" t="s">
        <v>3232</v>
      </c>
      <c r="H6866" s="34">
        <v>23842</v>
      </c>
      <c r="I6866" s="7">
        <v>17166</v>
      </c>
      <c r="J6866" s="7">
        <v>15792.72</v>
      </c>
      <c r="K6866" s="7">
        <v>0</v>
      </c>
      <c r="L6866" s="7">
        <v>1373.28</v>
      </c>
      <c r="M6866" s="5">
        <v>0.08</v>
      </c>
      <c r="N6866" t="s">
        <v>24</v>
      </c>
      <c r="O6866" t="s">
        <v>17</v>
      </c>
      <c r="P6866" t="s">
        <v>35</v>
      </c>
      <c r="Q6866" t="s">
        <v>19</v>
      </c>
      <c r="R6866" t="s">
        <v>43</v>
      </c>
      <c r="S6866" t="s">
        <v>27</v>
      </c>
      <c r="T6866" t="s">
        <v>13311</v>
      </c>
      <c r="U6866" s="1">
        <v>45840</v>
      </c>
      <c r="V6866">
        <v>77</v>
      </c>
      <c r="W6866" t="str">
        <f t="shared" si="154"/>
        <v>60-89</v>
      </c>
    </row>
    <row r="6867" spans="1:23" x14ac:dyDescent="0.25">
      <c r="A6867" t="s">
        <v>7116</v>
      </c>
      <c r="B6867">
        <v>1708100173</v>
      </c>
      <c r="C6867">
        <v>9555786042</v>
      </c>
      <c r="D6867" s="1">
        <v>45331</v>
      </c>
      <c r="E6867">
        <v>99215</v>
      </c>
      <c r="F6867">
        <v>99215</v>
      </c>
      <c r="G6867" t="s">
        <v>61</v>
      </c>
      <c r="H6867" s="34">
        <v>12913</v>
      </c>
      <c r="I6867" s="7">
        <v>9685</v>
      </c>
      <c r="J6867" s="7">
        <v>4513.25</v>
      </c>
      <c r="K6867" s="7">
        <v>3719</v>
      </c>
      <c r="L6867" s="7">
        <v>1452.75</v>
      </c>
      <c r="M6867" s="5">
        <v>0.15</v>
      </c>
      <c r="N6867" t="s">
        <v>1139</v>
      </c>
      <c r="O6867" t="s">
        <v>27</v>
      </c>
      <c r="P6867" t="s">
        <v>3150</v>
      </c>
      <c r="Q6867" t="s">
        <v>32</v>
      </c>
      <c r="R6867" t="s">
        <v>27</v>
      </c>
      <c r="S6867" t="s">
        <v>27</v>
      </c>
      <c r="T6867" t="s">
        <v>13310</v>
      </c>
      <c r="U6867" s="1">
        <v>45431</v>
      </c>
      <c r="V6867">
        <v>100</v>
      </c>
      <c r="W6867" t="str">
        <f t="shared" si="154"/>
        <v>90-119</v>
      </c>
    </row>
    <row r="6868" spans="1:23" x14ac:dyDescent="0.25">
      <c r="A6868" t="s">
        <v>7117</v>
      </c>
      <c r="B6868">
        <v>7854956280</v>
      </c>
      <c r="C6868">
        <v>9586013206</v>
      </c>
      <c r="D6868" s="1">
        <v>45807</v>
      </c>
      <c r="E6868">
        <v>99221</v>
      </c>
      <c r="F6868">
        <v>80053</v>
      </c>
      <c r="G6868" t="s">
        <v>347</v>
      </c>
      <c r="H6868" s="34">
        <v>51764</v>
      </c>
      <c r="I6868" s="7">
        <v>40894</v>
      </c>
      <c r="J6868" s="7">
        <v>34350.959999999999</v>
      </c>
      <c r="K6868" s="7">
        <v>0</v>
      </c>
      <c r="L6868" s="7">
        <v>6543.04</v>
      </c>
      <c r="M6868" s="5">
        <v>0.16</v>
      </c>
      <c r="N6868" t="s">
        <v>1138</v>
      </c>
      <c r="O6868" t="s">
        <v>17</v>
      </c>
      <c r="P6868" t="s">
        <v>18</v>
      </c>
      <c r="Q6868" t="s">
        <v>19</v>
      </c>
      <c r="R6868" t="s">
        <v>38</v>
      </c>
      <c r="S6868" t="s">
        <v>27</v>
      </c>
      <c r="T6868" t="s">
        <v>13312</v>
      </c>
      <c r="U6868" s="1">
        <v>45917</v>
      </c>
      <c r="V6868">
        <v>110</v>
      </c>
      <c r="W6868" t="str">
        <f t="shared" si="154"/>
        <v>90-119</v>
      </c>
    </row>
    <row r="6869" spans="1:23" x14ac:dyDescent="0.25">
      <c r="A6869" t="s">
        <v>7118</v>
      </c>
      <c r="B6869">
        <v>5343716360</v>
      </c>
      <c r="C6869">
        <v>4987349136</v>
      </c>
      <c r="D6869" s="1">
        <v>45854</v>
      </c>
      <c r="E6869">
        <v>99231</v>
      </c>
      <c r="F6869">
        <v>99291</v>
      </c>
      <c r="G6869" t="s">
        <v>3240</v>
      </c>
      <c r="H6869" s="34">
        <v>92653</v>
      </c>
      <c r="I6869" s="7">
        <v>69490</v>
      </c>
      <c r="J6869" s="7">
        <v>59066.5</v>
      </c>
      <c r="K6869" s="7">
        <v>0</v>
      </c>
      <c r="L6869" s="7">
        <v>10423.5</v>
      </c>
      <c r="M6869" s="5">
        <v>0.15</v>
      </c>
      <c r="N6869" t="s">
        <v>1139</v>
      </c>
      <c r="O6869" t="s">
        <v>17</v>
      </c>
      <c r="P6869" t="s">
        <v>97</v>
      </c>
      <c r="Q6869" t="s">
        <v>19</v>
      </c>
      <c r="R6869" t="s">
        <v>26</v>
      </c>
      <c r="S6869" t="s">
        <v>21</v>
      </c>
      <c r="T6869" t="s">
        <v>13312</v>
      </c>
      <c r="U6869" s="1">
        <v>46023</v>
      </c>
      <c r="V6869">
        <v>169</v>
      </c>
      <c r="W6869" t="str">
        <f t="shared" si="154"/>
        <v>150-179</v>
      </c>
    </row>
    <row r="6870" spans="1:23" x14ac:dyDescent="0.25">
      <c r="A6870" t="s">
        <v>7119</v>
      </c>
      <c r="B6870">
        <v>279343116</v>
      </c>
      <c r="C6870">
        <v>8621375763</v>
      </c>
      <c r="D6870" s="1">
        <v>45856</v>
      </c>
      <c r="E6870">
        <v>99233</v>
      </c>
      <c r="F6870">
        <v>99282</v>
      </c>
      <c r="G6870" t="s">
        <v>142</v>
      </c>
      <c r="H6870" s="34">
        <v>81486</v>
      </c>
      <c r="I6870" s="7">
        <v>64374</v>
      </c>
      <c r="J6870" s="7">
        <v>49011.16</v>
      </c>
      <c r="K6870" s="7">
        <v>5063</v>
      </c>
      <c r="L6870" s="7">
        <v>10299.84</v>
      </c>
      <c r="M6870" s="5">
        <v>0.16</v>
      </c>
      <c r="N6870" t="s">
        <v>1138</v>
      </c>
      <c r="O6870" t="s">
        <v>30</v>
      </c>
      <c r="P6870" t="s">
        <v>31</v>
      </c>
      <c r="Q6870" t="s">
        <v>32</v>
      </c>
      <c r="R6870" t="s">
        <v>43</v>
      </c>
      <c r="S6870" t="s">
        <v>27</v>
      </c>
      <c r="T6870" t="s">
        <v>13312</v>
      </c>
      <c r="U6870" s="1">
        <v>45982</v>
      </c>
      <c r="V6870">
        <v>126</v>
      </c>
      <c r="W6870" t="str">
        <f t="shared" si="154"/>
        <v>120-149</v>
      </c>
    </row>
    <row r="6871" spans="1:23" x14ac:dyDescent="0.25">
      <c r="A6871" t="s">
        <v>7120</v>
      </c>
      <c r="B6871">
        <v>1284726040</v>
      </c>
      <c r="C6871">
        <v>5219958614</v>
      </c>
      <c r="D6871" s="1">
        <v>45665</v>
      </c>
      <c r="E6871">
        <v>99232</v>
      </c>
      <c r="F6871">
        <v>99205</v>
      </c>
      <c r="G6871" t="s">
        <v>94</v>
      </c>
      <c r="H6871" s="34">
        <v>15036</v>
      </c>
      <c r="I6871" s="7">
        <v>12029</v>
      </c>
      <c r="J6871" s="7">
        <v>6324.94</v>
      </c>
      <c r="K6871" s="7">
        <v>4020</v>
      </c>
      <c r="L6871" s="7">
        <v>1684.06</v>
      </c>
      <c r="M6871" s="5">
        <v>0.14000000000000001</v>
      </c>
      <c r="N6871" t="s">
        <v>1135</v>
      </c>
      <c r="O6871" t="s">
        <v>27</v>
      </c>
      <c r="P6871" t="s">
        <v>58</v>
      </c>
      <c r="Q6871" t="s">
        <v>19</v>
      </c>
      <c r="R6871" t="s">
        <v>27</v>
      </c>
      <c r="S6871" t="s">
        <v>17</v>
      </c>
      <c r="T6871" t="s">
        <v>13311</v>
      </c>
      <c r="U6871" s="1">
        <v>45706</v>
      </c>
      <c r="V6871">
        <v>41</v>
      </c>
      <c r="W6871" t="str">
        <f t="shared" si="154"/>
        <v>30-59</v>
      </c>
    </row>
    <row r="6872" spans="1:23" x14ac:dyDescent="0.25">
      <c r="A6872" t="s">
        <v>7121</v>
      </c>
      <c r="B6872">
        <v>5964779696</v>
      </c>
      <c r="C6872">
        <v>4644870237</v>
      </c>
      <c r="D6872" s="1">
        <v>45870</v>
      </c>
      <c r="E6872">
        <v>99232</v>
      </c>
      <c r="F6872">
        <v>99285</v>
      </c>
      <c r="G6872" t="s">
        <v>134</v>
      </c>
      <c r="H6872" s="34">
        <v>23294</v>
      </c>
      <c r="I6872" s="7">
        <v>18635</v>
      </c>
      <c r="J6872" s="7">
        <v>14425.1</v>
      </c>
      <c r="K6872" s="7">
        <v>1601</v>
      </c>
      <c r="L6872" s="7">
        <v>2608.9</v>
      </c>
      <c r="M6872" s="5">
        <v>0.14000000000000001</v>
      </c>
      <c r="N6872" t="s">
        <v>1135</v>
      </c>
      <c r="O6872" t="s">
        <v>30</v>
      </c>
      <c r="P6872" t="s">
        <v>3147</v>
      </c>
      <c r="Q6872" t="s">
        <v>32</v>
      </c>
      <c r="R6872" t="s">
        <v>20</v>
      </c>
      <c r="S6872" t="s">
        <v>21</v>
      </c>
      <c r="T6872" t="s">
        <v>13310</v>
      </c>
      <c r="U6872" s="1">
        <v>46032</v>
      </c>
      <c r="V6872">
        <v>162</v>
      </c>
      <c r="W6872" t="str">
        <f t="shared" si="154"/>
        <v>150-179</v>
      </c>
    </row>
    <row r="6873" spans="1:23" x14ac:dyDescent="0.25">
      <c r="A6873" t="s">
        <v>7122</v>
      </c>
      <c r="B6873">
        <v>8343665368</v>
      </c>
      <c r="C6873">
        <v>8796757795</v>
      </c>
      <c r="D6873" s="1">
        <v>45919</v>
      </c>
      <c r="E6873">
        <v>99238</v>
      </c>
      <c r="F6873">
        <v>99284</v>
      </c>
      <c r="G6873" t="s">
        <v>67</v>
      </c>
      <c r="H6873" s="34">
        <v>46876</v>
      </c>
      <c r="I6873" s="7">
        <v>37501</v>
      </c>
      <c r="J6873" s="7">
        <v>32250.86</v>
      </c>
      <c r="K6873" s="7">
        <v>0</v>
      </c>
      <c r="L6873" s="7">
        <v>5250.14</v>
      </c>
      <c r="M6873" s="5">
        <v>0.14000000000000001</v>
      </c>
      <c r="N6873" t="s">
        <v>1135</v>
      </c>
      <c r="O6873" t="s">
        <v>17</v>
      </c>
      <c r="P6873" t="s">
        <v>3146</v>
      </c>
      <c r="Q6873" t="s">
        <v>32</v>
      </c>
      <c r="R6873" t="s">
        <v>26</v>
      </c>
      <c r="S6873" t="s">
        <v>27</v>
      </c>
      <c r="T6873" t="s">
        <v>13312</v>
      </c>
      <c r="U6873" s="1">
        <v>46074</v>
      </c>
      <c r="V6873">
        <v>155</v>
      </c>
      <c r="W6873" t="str">
        <f t="shared" si="154"/>
        <v>150-179</v>
      </c>
    </row>
    <row r="6874" spans="1:23" x14ac:dyDescent="0.25">
      <c r="A6874" t="s">
        <v>7123</v>
      </c>
      <c r="B6874">
        <v>3526471719</v>
      </c>
      <c r="C6874">
        <v>4109942946</v>
      </c>
      <c r="D6874" s="1">
        <v>45419</v>
      </c>
      <c r="E6874">
        <v>99214</v>
      </c>
      <c r="F6874">
        <v>97110</v>
      </c>
      <c r="G6874" t="s">
        <v>131</v>
      </c>
      <c r="H6874" s="34">
        <v>56515</v>
      </c>
      <c r="I6874" s="7">
        <v>44647</v>
      </c>
      <c r="J6874" s="7">
        <v>23080.48</v>
      </c>
      <c r="K6874" s="7">
        <v>14423</v>
      </c>
      <c r="L6874" s="7">
        <v>7143.52</v>
      </c>
      <c r="M6874" s="5">
        <v>0.16</v>
      </c>
      <c r="N6874" t="s">
        <v>1138</v>
      </c>
      <c r="O6874" t="s">
        <v>27</v>
      </c>
      <c r="P6874" t="s">
        <v>3147</v>
      </c>
      <c r="Q6874" t="s">
        <v>19</v>
      </c>
      <c r="R6874" t="s">
        <v>38</v>
      </c>
      <c r="S6874" t="s">
        <v>27</v>
      </c>
      <c r="T6874" t="s">
        <v>13311</v>
      </c>
      <c r="U6874" s="1">
        <v>45490</v>
      </c>
      <c r="V6874">
        <v>71</v>
      </c>
      <c r="W6874" t="str">
        <f t="shared" si="154"/>
        <v>60-89</v>
      </c>
    </row>
    <row r="6875" spans="1:23" x14ac:dyDescent="0.25">
      <c r="A6875" t="s">
        <v>7124</v>
      </c>
      <c r="B6875">
        <v>8833064231</v>
      </c>
      <c r="C6875">
        <v>9887036915</v>
      </c>
      <c r="D6875" s="1">
        <v>45622</v>
      </c>
      <c r="E6875">
        <v>99233</v>
      </c>
      <c r="F6875">
        <v>99204</v>
      </c>
      <c r="G6875" t="s">
        <v>3256</v>
      </c>
      <c r="H6875" s="34">
        <v>91716</v>
      </c>
      <c r="I6875" s="7">
        <v>75207</v>
      </c>
      <c r="J6875" s="7">
        <v>61669.74</v>
      </c>
      <c r="K6875" s="7">
        <v>0</v>
      </c>
      <c r="L6875" s="7">
        <v>13537.26</v>
      </c>
      <c r="M6875" s="5">
        <v>0.18</v>
      </c>
      <c r="N6875" t="s">
        <v>3141</v>
      </c>
      <c r="O6875" t="s">
        <v>17</v>
      </c>
      <c r="P6875" t="s">
        <v>58</v>
      </c>
      <c r="Q6875" t="s">
        <v>32</v>
      </c>
      <c r="R6875" t="s">
        <v>27</v>
      </c>
      <c r="S6875" t="s">
        <v>21</v>
      </c>
      <c r="T6875" t="s">
        <v>13311</v>
      </c>
      <c r="U6875" s="1">
        <v>45796</v>
      </c>
      <c r="V6875">
        <v>174</v>
      </c>
      <c r="W6875" t="str">
        <f t="shared" si="154"/>
        <v>150-179</v>
      </c>
    </row>
    <row r="6876" spans="1:23" x14ac:dyDescent="0.25">
      <c r="A6876" t="s">
        <v>7125</v>
      </c>
      <c r="B6876">
        <v>9958527954</v>
      </c>
      <c r="C6876">
        <v>5953149773</v>
      </c>
      <c r="D6876" s="1">
        <v>45924</v>
      </c>
      <c r="E6876">
        <v>99222</v>
      </c>
      <c r="F6876">
        <v>85025</v>
      </c>
      <c r="G6876" t="s">
        <v>3161</v>
      </c>
      <c r="H6876" s="34">
        <v>72530</v>
      </c>
      <c r="I6876" s="7">
        <v>59475</v>
      </c>
      <c r="J6876" s="7">
        <v>48769.5</v>
      </c>
      <c r="K6876" s="7">
        <v>0</v>
      </c>
      <c r="L6876" s="7">
        <v>10705.5</v>
      </c>
      <c r="M6876" s="5">
        <v>0.18</v>
      </c>
      <c r="N6876" t="s">
        <v>3141</v>
      </c>
      <c r="O6876" t="s">
        <v>17</v>
      </c>
      <c r="P6876" t="s">
        <v>3147</v>
      </c>
      <c r="Q6876" t="s">
        <v>19</v>
      </c>
      <c r="R6876" t="s">
        <v>27</v>
      </c>
      <c r="S6876" t="s">
        <v>21</v>
      </c>
      <c r="T6876" t="s">
        <v>13310</v>
      </c>
      <c r="U6876" s="1">
        <v>46081</v>
      </c>
      <c r="V6876">
        <v>157</v>
      </c>
      <c r="W6876" t="str">
        <f t="shared" si="154"/>
        <v>150-179</v>
      </c>
    </row>
    <row r="6877" spans="1:23" x14ac:dyDescent="0.25">
      <c r="A6877" t="s">
        <v>7126</v>
      </c>
      <c r="B6877">
        <v>6513081073</v>
      </c>
      <c r="C6877">
        <v>7531184385</v>
      </c>
      <c r="D6877" s="1">
        <v>45371</v>
      </c>
      <c r="E6877">
        <v>99233</v>
      </c>
      <c r="F6877">
        <v>99203</v>
      </c>
      <c r="G6877" t="s">
        <v>61</v>
      </c>
      <c r="H6877" s="34">
        <v>77884</v>
      </c>
      <c r="I6877" s="7">
        <v>61528</v>
      </c>
      <c r="J6877" s="7">
        <v>45213.52</v>
      </c>
      <c r="K6877" s="7">
        <v>6470</v>
      </c>
      <c r="L6877" s="7">
        <v>9844.48</v>
      </c>
      <c r="M6877" s="5">
        <v>0.16</v>
      </c>
      <c r="N6877" t="s">
        <v>1138</v>
      </c>
      <c r="O6877" t="s">
        <v>27</v>
      </c>
      <c r="P6877" t="s">
        <v>18</v>
      </c>
      <c r="Q6877" t="s">
        <v>32</v>
      </c>
      <c r="R6877" t="s">
        <v>21</v>
      </c>
      <c r="S6877" t="s">
        <v>21</v>
      </c>
      <c r="T6877" t="s">
        <v>13312</v>
      </c>
      <c r="U6877" s="1">
        <v>45458</v>
      </c>
      <c r="V6877">
        <v>87</v>
      </c>
      <c r="W6877" t="str">
        <f t="shared" si="154"/>
        <v>60-89</v>
      </c>
    </row>
    <row r="6878" spans="1:23" x14ac:dyDescent="0.25">
      <c r="A6878" t="s">
        <v>7127</v>
      </c>
      <c r="B6878">
        <v>6337022810</v>
      </c>
      <c r="C6878">
        <v>4562403628</v>
      </c>
      <c r="D6878" s="1">
        <v>45822</v>
      </c>
      <c r="E6878">
        <v>99233</v>
      </c>
      <c r="F6878">
        <v>99214</v>
      </c>
      <c r="G6878" t="s">
        <v>3424</v>
      </c>
      <c r="H6878" s="34">
        <v>24003</v>
      </c>
      <c r="I6878" s="7">
        <v>20403</v>
      </c>
      <c r="J6878" s="7">
        <v>17101.939999999999</v>
      </c>
      <c r="K6878" s="7">
        <v>2893</v>
      </c>
      <c r="L6878" s="7">
        <v>408.06</v>
      </c>
      <c r="M6878" s="5">
        <v>0.02</v>
      </c>
      <c r="N6878" t="s">
        <v>16</v>
      </c>
      <c r="O6878" t="s">
        <v>30</v>
      </c>
      <c r="P6878" t="s">
        <v>3149</v>
      </c>
      <c r="Q6878" t="s">
        <v>32</v>
      </c>
      <c r="R6878" t="s">
        <v>27</v>
      </c>
      <c r="S6878" t="s">
        <v>17</v>
      </c>
      <c r="T6878" t="s">
        <v>13311</v>
      </c>
      <c r="U6878" s="1">
        <v>45921</v>
      </c>
      <c r="V6878">
        <v>99</v>
      </c>
      <c r="W6878" t="str">
        <f t="shared" si="154"/>
        <v>90-119</v>
      </c>
    </row>
    <row r="6879" spans="1:23" x14ac:dyDescent="0.25">
      <c r="A6879" t="s">
        <v>7128</v>
      </c>
      <c r="B6879">
        <v>6498746557</v>
      </c>
      <c r="C6879">
        <v>4896272811</v>
      </c>
      <c r="D6879" s="1">
        <v>45701</v>
      </c>
      <c r="E6879">
        <v>99214</v>
      </c>
      <c r="F6879">
        <v>99284</v>
      </c>
      <c r="G6879" t="s">
        <v>3232</v>
      </c>
      <c r="H6879" s="34">
        <v>49182</v>
      </c>
      <c r="I6879" s="7">
        <v>38854</v>
      </c>
      <c r="J6879" s="7">
        <v>29612.36</v>
      </c>
      <c r="K6879" s="7">
        <v>3025</v>
      </c>
      <c r="L6879" s="7">
        <v>6216.64</v>
      </c>
      <c r="M6879" s="5">
        <v>0.16</v>
      </c>
      <c r="N6879" t="s">
        <v>1138</v>
      </c>
      <c r="O6879" t="s">
        <v>30</v>
      </c>
      <c r="P6879" t="s">
        <v>3147</v>
      </c>
      <c r="Q6879" t="s">
        <v>32</v>
      </c>
      <c r="R6879" t="s">
        <v>27</v>
      </c>
      <c r="S6879" t="s">
        <v>27</v>
      </c>
      <c r="T6879" t="s">
        <v>13310</v>
      </c>
      <c r="U6879" s="1">
        <v>45773</v>
      </c>
      <c r="V6879">
        <v>72</v>
      </c>
      <c r="W6879" t="str">
        <f t="shared" si="154"/>
        <v>60-89</v>
      </c>
    </row>
    <row r="6880" spans="1:23" x14ac:dyDescent="0.25">
      <c r="A6880" t="s">
        <v>7129</v>
      </c>
      <c r="B6880">
        <v>9004592708</v>
      </c>
      <c r="C6880">
        <v>7845964232</v>
      </c>
      <c r="D6880" s="1">
        <v>45702</v>
      </c>
      <c r="E6880">
        <v>99222</v>
      </c>
      <c r="F6880">
        <v>85025</v>
      </c>
      <c r="G6880" t="s">
        <v>351</v>
      </c>
      <c r="H6880" s="34">
        <v>56776</v>
      </c>
      <c r="I6880" s="7">
        <v>46556</v>
      </c>
      <c r="J6880" s="7">
        <v>33072.92</v>
      </c>
      <c r="K6880" s="7">
        <v>5103</v>
      </c>
      <c r="L6880" s="7">
        <v>8380.08</v>
      </c>
      <c r="M6880" s="5">
        <v>0.18</v>
      </c>
      <c r="N6880" t="s">
        <v>3141</v>
      </c>
      <c r="O6880" t="s">
        <v>30</v>
      </c>
      <c r="P6880" t="s">
        <v>97</v>
      </c>
      <c r="Q6880" t="s">
        <v>32</v>
      </c>
      <c r="R6880" t="s">
        <v>26</v>
      </c>
      <c r="S6880" t="s">
        <v>17</v>
      </c>
      <c r="T6880" t="s">
        <v>13310</v>
      </c>
      <c r="U6880" s="1">
        <v>45854</v>
      </c>
      <c r="V6880">
        <v>152</v>
      </c>
      <c r="W6880" t="str">
        <f t="shared" si="154"/>
        <v>150-179</v>
      </c>
    </row>
    <row r="6881" spans="1:23" x14ac:dyDescent="0.25">
      <c r="A6881" t="s">
        <v>7130</v>
      </c>
      <c r="B6881">
        <v>1152102352</v>
      </c>
      <c r="C6881">
        <v>9967183757</v>
      </c>
      <c r="D6881" s="1">
        <v>45463</v>
      </c>
      <c r="E6881">
        <v>99232</v>
      </c>
      <c r="F6881">
        <v>99214</v>
      </c>
      <c r="G6881" t="s">
        <v>200</v>
      </c>
      <c r="H6881" s="34">
        <v>26244</v>
      </c>
      <c r="I6881" s="7">
        <v>22307</v>
      </c>
      <c r="J6881" s="7">
        <v>21860.86</v>
      </c>
      <c r="K6881" s="7">
        <v>0</v>
      </c>
      <c r="L6881" s="7">
        <v>446.14</v>
      </c>
      <c r="M6881" s="5">
        <v>0.02</v>
      </c>
      <c r="N6881" t="s">
        <v>16</v>
      </c>
      <c r="O6881" t="s">
        <v>17</v>
      </c>
      <c r="P6881" t="s">
        <v>3150</v>
      </c>
      <c r="Q6881" t="s">
        <v>19</v>
      </c>
      <c r="R6881" t="s">
        <v>21</v>
      </c>
      <c r="S6881" t="s">
        <v>27</v>
      </c>
      <c r="T6881" t="s">
        <v>13311</v>
      </c>
      <c r="U6881" s="1">
        <v>45569</v>
      </c>
      <c r="V6881">
        <v>106</v>
      </c>
      <c r="W6881" t="str">
        <f t="shared" si="154"/>
        <v>90-119</v>
      </c>
    </row>
    <row r="6882" spans="1:23" x14ac:dyDescent="0.25">
      <c r="A6882" t="s">
        <v>7131</v>
      </c>
      <c r="B6882">
        <v>1732440575</v>
      </c>
      <c r="C6882">
        <v>967442104</v>
      </c>
      <c r="D6882" s="1">
        <v>45852</v>
      </c>
      <c r="E6882">
        <v>99231</v>
      </c>
      <c r="F6882">
        <v>99285</v>
      </c>
      <c r="G6882" t="s">
        <v>445</v>
      </c>
      <c r="H6882" s="34">
        <v>43178</v>
      </c>
      <c r="I6882" s="7">
        <v>36701</v>
      </c>
      <c r="J6882" s="7">
        <v>23658.98</v>
      </c>
      <c r="K6882" s="7">
        <v>12308</v>
      </c>
      <c r="L6882" s="7">
        <v>734.02</v>
      </c>
      <c r="M6882" s="5">
        <v>0.02</v>
      </c>
      <c r="N6882" t="s">
        <v>16</v>
      </c>
      <c r="O6882" t="s">
        <v>27</v>
      </c>
      <c r="P6882" t="s">
        <v>55</v>
      </c>
      <c r="Q6882" t="s">
        <v>19</v>
      </c>
      <c r="R6882" t="s">
        <v>43</v>
      </c>
      <c r="S6882" t="s">
        <v>17</v>
      </c>
      <c r="T6882" t="s">
        <v>13311</v>
      </c>
      <c r="U6882" s="1">
        <v>45914</v>
      </c>
      <c r="V6882">
        <v>62</v>
      </c>
      <c r="W6882" t="str">
        <f t="shared" si="154"/>
        <v>60-89</v>
      </c>
    </row>
    <row r="6883" spans="1:23" x14ac:dyDescent="0.25">
      <c r="A6883" t="s">
        <v>7132</v>
      </c>
      <c r="B6883">
        <v>8362519202</v>
      </c>
      <c r="C6883">
        <v>1127958603</v>
      </c>
      <c r="D6883" s="1">
        <v>45491</v>
      </c>
      <c r="E6883">
        <v>99214</v>
      </c>
      <c r="F6883">
        <v>99283</v>
      </c>
      <c r="G6883" t="s">
        <v>3286</v>
      </c>
      <c r="H6883" s="34">
        <v>51589</v>
      </c>
      <c r="I6883" s="7">
        <v>40239</v>
      </c>
      <c r="J6883" s="7">
        <v>22162.2</v>
      </c>
      <c r="K6883" s="7">
        <v>10029</v>
      </c>
      <c r="L6883" s="7">
        <v>8047.8</v>
      </c>
      <c r="M6883" s="5">
        <v>0.2</v>
      </c>
      <c r="N6883" t="s">
        <v>3140</v>
      </c>
      <c r="O6883" t="s">
        <v>27</v>
      </c>
      <c r="P6883" t="s">
        <v>35</v>
      </c>
      <c r="Q6883" t="s">
        <v>19</v>
      </c>
      <c r="R6883" t="s">
        <v>27</v>
      </c>
      <c r="S6883" t="s">
        <v>21</v>
      </c>
      <c r="T6883" t="s">
        <v>13311</v>
      </c>
      <c r="U6883" s="1">
        <v>45618</v>
      </c>
      <c r="V6883">
        <v>127</v>
      </c>
      <c r="W6883" t="str">
        <f t="shared" si="154"/>
        <v>120-149</v>
      </c>
    </row>
    <row r="6884" spans="1:23" x14ac:dyDescent="0.25">
      <c r="A6884" t="s">
        <v>7133</v>
      </c>
      <c r="B6884">
        <v>7825186335</v>
      </c>
      <c r="C6884">
        <v>8361998590</v>
      </c>
      <c r="D6884" s="1">
        <v>45776</v>
      </c>
      <c r="E6884">
        <v>99222</v>
      </c>
      <c r="F6884">
        <v>85025</v>
      </c>
      <c r="G6884" t="s">
        <v>3552</v>
      </c>
      <c r="H6884" s="34">
        <v>23926</v>
      </c>
      <c r="I6884" s="7">
        <v>20337</v>
      </c>
      <c r="J6884" s="7">
        <v>18408.259999999998</v>
      </c>
      <c r="K6884" s="7">
        <v>1522</v>
      </c>
      <c r="L6884" s="7">
        <v>406.74</v>
      </c>
      <c r="M6884" s="5">
        <v>0.02</v>
      </c>
      <c r="N6884" t="s">
        <v>16</v>
      </c>
      <c r="O6884" t="s">
        <v>30</v>
      </c>
      <c r="P6884" t="s">
        <v>35</v>
      </c>
      <c r="Q6884" t="s">
        <v>32</v>
      </c>
      <c r="R6884" t="s">
        <v>43</v>
      </c>
      <c r="S6884" t="s">
        <v>17</v>
      </c>
      <c r="T6884" t="s">
        <v>13312</v>
      </c>
      <c r="U6884" s="1">
        <v>45870</v>
      </c>
      <c r="V6884">
        <v>94</v>
      </c>
      <c r="W6884" t="str">
        <f t="shared" si="154"/>
        <v>90-119</v>
      </c>
    </row>
    <row r="6885" spans="1:23" x14ac:dyDescent="0.25">
      <c r="A6885" t="s">
        <v>7134</v>
      </c>
      <c r="B6885">
        <v>8523978819</v>
      </c>
      <c r="C6885">
        <v>1171936766</v>
      </c>
      <c r="D6885" s="1">
        <v>45560</v>
      </c>
      <c r="E6885">
        <v>99232</v>
      </c>
      <c r="F6885">
        <v>99213</v>
      </c>
      <c r="G6885" t="s">
        <v>4083</v>
      </c>
      <c r="H6885" s="34">
        <v>48157</v>
      </c>
      <c r="I6885" s="7">
        <v>38526</v>
      </c>
      <c r="J6885" s="7">
        <v>23785.360000000001</v>
      </c>
      <c r="K6885" s="7">
        <v>9347</v>
      </c>
      <c r="L6885" s="7">
        <v>5393.64</v>
      </c>
      <c r="M6885" s="5">
        <v>0.14000000000000001</v>
      </c>
      <c r="N6885" t="s">
        <v>1135</v>
      </c>
      <c r="O6885" t="s">
        <v>27</v>
      </c>
      <c r="P6885" t="s">
        <v>18</v>
      </c>
      <c r="Q6885" t="s">
        <v>19</v>
      </c>
      <c r="R6885" t="s">
        <v>21</v>
      </c>
      <c r="S6885" t="s">
        <v>17</v>
      </c>
      <c r="T6885" t="s">
        <v>13312</v>
      </c>
      <c r="U6885" s="1">
        <v>45710</v>
      </c>
      <c r="V6885">
        <v>150</v>
      </c>
      <c r="W6885" t="str">
        <f t="shared" si="154"/>
        <v>150-179</v>
      </c>
    </row>
    <row r="6886" spans="1:23" x14ac:dyDescent="0.25">
      <c r="A6886" t="s">
        <v>7135</v>
      </c>
      <c r="B6886">
        <v>847322078</v>
      </c>
      <c r="C6886">
        <v>2006931050</v>
      </c>
      <c r="D6886" s="1">
        <v>45646</v>
      </c>
      <c r="E6886">
        <v>99214</v>
      </c>
      <c r="F6886">
        <v>99214</v>
      </c>
      <c r="G6886" t="s">
        <v>4083</v>
      </c>
      <c r="H6886" s="34">
        <v>62824</v>
      </c>
      <c r="I6886" s="7">
        <v>53400</v>
      </c>
      <c r="J6886" s="7">
        <v>52332</v>
      </c>
      <c r="K6886" s="7">
        <v>0</v>
      </c>
      <c r="L6886" s="7">
        <v>1068</v>
      </c>
      <c r="M6886" s="5">
        <v>0.02</v>
      </c>
      <c r="N6886" t="s">
        <v>16</v>
      </c>
      <c r="O6886" t="s">
        <v>17</v>
      </c>
      <c r="P6886" t="s">
        <v>3148</v>
      </c>
      <c r="Q6886" t="s">
        <v>19</v>
      </c>
      <c r="R6886" t="s">
        <v>38</v>
      </c>
      <c r="S6886" t="s">
        <v>21</v>
      </c>
      <c r="T6886" t="s">
        <v>13312</v>
      </c>
      <c r="U6886" s="1">
        <v>45727</v>
      </c>
      <c r="V6886">
        <v>81</v>
      </c>
      <c r="W6886" t="str">
        <f t="shared" si="154"/>
        <v>60-89</v>
      </c>
    </row>
    <row r="6887" spans="1:23" x14ac:dyDescent="0.25">
      <c r="A6887" t="s">
        <v>7136</v>
      </c>
      <c r="B6887">
        <v>1774335776</v>
      </c>
      <c r="C6887">
        <v>5321629580</v>
      </c>
      <c r="D6887" s="1">
        <v>45685</v>
      </c>
      <c r="E6887">
        <v>99232</v>
      </c>
      <c r="F6887">
        <v>99281</v>
      </c>
      <c r="G6887" t="s">
        <v>445</v>
      </c>
      <c r="H6887" s="34">
        <v>97316</v>
      </c>
      <c r="I6887" s="7">
        <v>63255</v>
      </c>
      <c r="J6887" s="7">
        <v>49131.4</v>
      </c>
      <c r="K6887" s="7">
        <v>6533</v>
      </c>
      <c r="L6887" s="7">
        <v>7590.6</v>
      </c>
      <c r="M6887" s="5">
        <v>0.12</v>
      </c>
      <c r="N6887" t="s">
        <v>46</v>
      </c>
      <c r="O6887" t="s">
        <v>30</v>
      </c>
      <c r="P6887" t="s">
        <v>3146</v>
      </c>
      <c r="Q6887" t="s">
        <v>32</v>
      </c>
      <c r="R6887" t="s">
        <v>26</v>
      </c>
      <c r="S6887" t="s">
        <v>17</v>
      </c>
      <c r="T6887" t="s">
        <v>13312</v>
      </c>
      <c r="U6887" s="1">
        <v>45787</v>
      </c>
      <c r="V6887">
        <v>102</v>
      </c>
      <c r="W6887" t="str">
        <f t="shared" si="154"/>
        <v>90-119</v>
      </c>
    </row>
    <row r="6888" spans="1:23" x14ac:dyDescent="0.25">
      <c r="A6888" t="s">
        <v>7137</v>
      </c>
      <c r="B6888">
        <v>8344971283</v>
      </c>
      <c r="C6888">
        <v>6401063887</v>
      </c>
      <c r="D6888" s="1">
        <v>45295</v>
      </c>
      <c r="E6888">
        <v>99215</v>
      </c>
      <c r="F6888">
        <v>99215</v>
      </c>
      <c r="G6888" t="s">
        <v>559</v>
      </c>
      <c r="H6888" s="34">
        <v>45275</v>
      </c>
      <c r="I6888" s="7">
        <v>37126</v>
      </c>
      <c r="J6888" s="7">
        <v>27390.32</v>
      </c>
      <c r="K6888" s="7">
        <v>3053</v>
      </c>
      <c r="L6888" s="7">
        <v>6682.68</v>
      </c>
      <c r="M6888" s="5">
        <v>0.18</v>
      </c>
      <c r="N6888" t="s">
        <v>3141</v>
      </c>
      <c r="O6888" t="s">
        <v>30</v>
      </c>
      <c r="P6888" t="s">
        <v>3148</v>
      </c>
      <c r="Q6888" t="s">
        <v>32</v>
      </c>
      <c r="R6888" t="s">
        <v>38</v>
      </c>
      <c r="S6888" t="s">
        <v>21</v>
      </c>
      <c r="T6888" t="s">
        <v>13310</v>
      </c>
      <c r="U6888" s="1">
        <v>45473</v>
      </c>
      <c r="V6888">
        <v>178</v>
      </c>
      <c r="W6888" t="str">
        <f t="shared" si="154"/>
        <v>150-179</v>
      </c>
    </row>
    <row r="6889" spans="1:23" x14ac:dyDescent="0.25">
      <c r="A6889" t="s">
        <v>7138</v>
      </c>
      <c r="B6889">
        <v>3215384178</v>
      </c>
      <c r="C6889">
        <v>1121797359</v>
      </c>
      <c r="D6889" s="1">
        <v>45855</v>
      </c>
      <c r="E6889">
        <v>99222</v>
      </c>
      <c r="F6889">
        <v>99283</v>
      </c>
      <c r="G6889" t="s">
        <v>351</v>
      </c>
      <c r="H6889" s="34">
        <v>78727</v>
      </c>
      <c r="I6889" s="7">
        <v>62982</v>
      </c>
      <c r="J6889" s="7">
        <v>54164.52</v>
      </c>
      <c r="K6889" s="7">
        <v>0</v>
      </c>
      <c r="L6889" s="7">
        <v>8817.48</v>
      </c>
      <c r="M6889" s="5">
        <v>0.14000000000000001</v>
      </c>
      <c r="N6889" t="s">
        <v>1135</v>
      </c>
      <c r="O6889" t="s">
        <v>17</v>
      </c>
      <c r="P6889" t="s">
        <v>97</v>
      </c>
      <c r="Q6889" t="s">
        <v>19</v>
      </c>
      <c r="R6889" t="s">
        <v>43</v>
      </c>
      <c r="S6889" t="s">
        <v>17</v>
      </c>
      <c r="T6889" t="s">
        <v>13310</v>
      </c>
      <c r="U6889" s="1">
        <v>46031</v>
      </c>
      <c r="V6889">
        <v>176</v>
      </c>
      <c r="W6889" t="str">
        <f t="shared" si="154"/>
        <v>150-179</v>
      </c>
    </row>
    <row r="6890" spans="1:23" x14ac:dyDescent="0.25">
      <c r="A6890" t="s">
        <v>7139</v>
      </c>
      <c r="B6890">
        <v>7547720540</v>
      </c>
      <c r="C6890">
        <v>7524637447</v>
      </c>
      <c r="D6890" s="1">
        <v>45595</v>
      </c>
      <c r="E6890">
        <v>99238</v>
      </c>
      <c r="F6890">
        <v>85025</v>
      </c>
      <c r="G6890" t="s">
        <v>96</v>
      </c>
      <c r="H6890" s="34">
        <v>54372</v>
      </c>
      <c r="I6890" s="7">
        <v>44585</v>
      </c>
      <c r="J6890" s="7">
        <v>31245.7</v>
      </c>
      <c r="K6890" s="7">
        <v>5314</v>
      </c>
      <c r="L6890" s="7">
        <v>8025.3</v>
      </c>
      <c r="M6890" s="5">
        <v>0.18</v>
      </c>
      <c r="N6890" t="s">
        <v>3141</v>
      </c>
      <c r="O6890" t="s">
        <v>27</v>
      </c>
      <c r="P6890" t="s">
        <v>31</v>
      </c>
      <c r="Q6890" t="s">
        <v>19</v>
      </c>
      <c r="R6890" t="s">
        <v>38</v>
      </c>
      <c r="S6890" t="s">
        <v>27</v>
      </c>
      <c r="T6890" t="s">
        <v>13311</v>
      </c>
      <c r="U6890" s="1">
        <v>45688</v>
      </c>
      <c r="V6890">
        <v>93</v>
      </c>
      <c r="W6890" t="str">
        <f t="shared" si="154"/>
        <v>90-119</v>
      </c>
    </row>
    <row r="6891" spans="1:23" x14ac:dyDescent="0.25">
      <c r="A6891" t="s">
        <v>7140</v>
      </c>
      <c r="B6891">
        <v>5021591932</v>
      </c>
      <c r="C6891">
        <v>5026879945</v>
      </c>
      <c r="D6891" s="1">
        <v>45516</v>
      </c>
      <c r="E6891">
        <v>99221</v>
      </c>
      <c r="F6891">
        <v>99215</v>
      </c>
      <c r="G6891" t="s">
        <v>286</v>
      </c>
      <c r="H6891" s="34">
        <v>68848</v>
      </c>
      <c r="I6891" s="7">
        <v>51636</v>
      </c>
      <c r="J6891" s="7">
        <v>33003.599999999999</v>
      </c>
      <c r="K6891" s="7">
        <v>10887</v>
      </c>
      <c r="L6891" s="7">
        <v>7745.4</v>
      </c>
      <c r="M6891" s="5">
        <v>0.15</v>
      </c>
      <c r="N6891" t="s">
        <v>1139</v>
      </c>
      <c r="O6891" t="s">
        <v>27</v>
      </c>
      <c r="P6891" t="s">
        <v>58</v>
      </c>
      <c r="Q6891" t="s">
        <v>32</v>
      </c>
      <c r="R6891" t="s">
        <v>43</v>
      </c>
      <c r="S6891" t="s">
        <v>17</v>
      </c>
      <c r="T6891" t="s">
        <v>13312</v>
      </c>
      <c r="U6891" s="1">
        <v>45572</v>
      </c>
      <c r="V6891">
        <v>56</v>
      </c>
      <c r="W6891" t="str">
        <f t="shared" si="154"/>
        <v>30-59</v>
      </c>
    </row>
    <row r="6892" spans="1:23" x14ac:dyDescent="0.25">
      <c r="A6892" t="s">
        <v>7141</v>
      </c>
      <c r="B6892">
        <v>9842961549</v>
      </c>
      <c r="C6892">
        <v>3963947522</v>
      </c>
      <c r="D6892" s="1">
        <v>45862</v>
      </c>
      <c r="E6892">
        <v>99222</v>
      </c>
      <c r="F6892">
        <v>97110</v>
      </c>
      <c r="G6892" t="s">
        <v>48</v>
      </c>
      <c r="H6892" s="34">
        <v>33814</v>
      </c>
      <c r="I6892" s="7">
        <v>27727</v>
      </c>
      <c r="J6892" s="7">
        <v>18930.14</v>
      </c>
      <c r="K6892" s="7">
        <v>3806</v>
      </c>
      <c r="L6892" s="7">
        <v>4990.8599999999997</v>
      </c>
      <c r="M6892" s="5">
        <v>0.18</v>
      </c>
      <c r="N6892" t="s">
        <v>3141</v>
      </c>
      <c r="O6892" t="s">
        <v>27</v>
      </c>
      <c r="P6892" t="s">
        <v>35</v>
      </c>
      <c r="Q6892" t="s">
        <v>19</v>
      </c>
      <c r="R6892" t="s">
        <v>21</v>
      </c>
      <c r="S6892" t="s">
        <v>21</v>
      </c>
      <c r="T6892" t="s">
        <v>13311</v>
      </c>
      <c r="U6892" s="1">
        <v>45998</v>
      </c>
      <c r="V6892">
        <v>136</v>
      </c>
      <c r="W6892" t="str">
        <f t="shared" si="154"/>
        <v>120-149</v>
      </c>
    </row>
    <row r="6893" spans="1:23" x14ac:dyDescent="0.25">
      <c r="A6893" t="s">
        <v>7142</v>
      </c>
      <c r="B6893">
        <v>5482705316</v>
      </c>
      <c r="C6893">
        <v>8019536068</v>
      </c>
      <c r="D6893" s="1">
        <v>45698</v>
      </c>
      <c r="E6893">
        <v>99222</v>
      </c>
      <c r="F6893">
        <v>99285</v>
      </c>
      <c r="G6893" t="s">
        <v>3391</v>
      </c>
      <c r="H6893" s="34">
        <v>47298</v>
      </c>
      <c r="I6893" s="7">
        <v>40203</v>
      </c>
      <c r="J6893" s="7">
        <v>27033.94</v>
      </c>
      <c r="K6893" s="7">
        <v>12365</v>
      </c>
      <c r="L6893" s="7">
        <v>804.06</v>
      </c>
      <c r="M6893" s="5">
        <v>0.02</v>
      </c>
      <c r="N6893" t="s">
        <v>16</v>
      </c>
      <c r="O6893" t="s">
        <v>27</v>
      </c>
      <c r="P6893" t="s">
        <v>55</v>
      </c>
      <c r="Q6893" t="s">
        <v>32</v>
      </c>
      <c r="R6893" t="s">
        <v>21</v>
      </c>
      <c r="S6893" t="s">
        <v>27</v>
      </c>
      <c r="T6893" t="s">
        <v>13311</v>
      </c>
      <c r="U6893" s="1">
        <v>45784</v>
      </c>
      <c r="V6893">
        <v>86</v>
      </c>
      <c r="W6893" t="str">
        <f t="shared" si="154"/>
        <v>60-89</v>
      </c>
    </row>
    <row r="6894" spans="1:23" x14ac:dyDescent="0.25">
      <c r="A6894" t="s">
        <v>7143</v>
      </c>
      <c r="B6894">
        <v>649031278</v>
      </c>
      <c r="C6894">
        <v>1418647322</v>
      </c>
      <c r="D6894" s="1">
        <v>45900</v>
      </c>
      <c r="E6894">
        <v>99213</v>
      </c>
      <c r="F6894">
        <v>97110</v>
      </c>
      <c r="G6894" t="s">
        <v>3218</v>
      </c>
      <c r="H6894" s="34">
        <v>91798</v>
      </c>
      <c r="I6894" s="7">
        <v>78028</v>
      </c>
      <c r="J6894" s="7">
        <v>63893.440000000002</v>
      </c>
      <c r="K6894" s="7">
        <v>12574</v>
      </c>
      <c r="L6894" s="7">
        <v>1560.56</v>
      </c>
      <c r="M6894" s="5">
        <v>0.02</v>
      </c>
      <c r="N6894" t="s">
        <v>16</v>
      </c>
      <c r="O6894" t="s">
        <v>30</v>
      </c>
      <c r="P6894" t="s">
        <v>40</v>
      </c>
      <c r="Q6894" t="s">
        <v>19</v>
      </c>
      <c r="R6894" t="s">
        <v>20</v>
      </c>
      <c r="S6894" t="s">
        <v>17</v>
      </c>
      <c r="T6894" t="s">
        <v>13311</v>
      </c>
      <c r="U6894" s="1">
        <v>45934</v>
      </c>
      <c r="V6894">
        <v>34</v>
      </c>
      <c r="W6894" t="str">
        <f t="shared" si="154"/>
        <v>30-59</v>
      </c>
    </row>
    <row r="6895" spans="1:23" x14ac:dyDescent="0.25">
      <c r="A6895" t="s">
        <v>7144</v>
      </c>
      <c r="B6895">
        <v>440320968</v>
      </c>
      <c r="C6895">
        <v>7858034496</v>
      </c>
      <c r="D6895" s="1">
        <v>45555</v>
      </c>
      <c r="E6895">
        <v>99232</v>
      </c>
      <c r="F6895">
        <v>99282</v>
      </c>
      <c r="G6895" t="s">
        <v>67</v>
      </c>
      <c r="H6895" s="34">
        <v>59338</v>
      </c>
      <c r="I6895" s="7">
        <v>46877</v>
      </c>
      <c r="J6895" s="7">
        <v>19707.68</v>
      </c>
      <c r="K6895" s="7">
        <v>19669</v>
      </c>
      <c r="L6895" s="7">
        <v>7500.32</v>
      </c>
      <c r="M6895" s="5">
        <v>0.16</v>
      </c>
      <c r="N6895" t="s">
        <v>1138</v>
      </c>
      <c r="O6895" t="s">
        <v>27</v>
      </c>
      <c r="P6895" t="s">
        <v>3147</v>
      </c>
      <c r="Q6895" t="s">
        <v>32</v>
      </c>
      <c r="R6895" t="s">
        <v>43</v>
      </c>
      <c r="S6895" t="s">
        <v>21</v>
      </c>
      <c r="T6895" t="s">
        <v>13312</v>
      </c>
      <c r="U6895" s="1">
        <v>45696</v>
      </c>
      <c r="V6895">
        <v>141</v>
      </c>
      <c r="W6895" t="str">
        <f t="shared" si="154"/>
        <v>120-149</v>
      </c>
    </row>
    <row r="6896" spans="1:23" x14ac:dyDescent="0.25">
      <c r="A6896" t="s">
        <v>7145</v>
      </c>
      <c r="B6896">
        <v>1430921502</v>
      </c>
      <c r="C6896">
        <v>2830713909</v>
      </c>
      <c r="D6896" s="1">
        <v>45432</v>
      </c>
      <c r="E6896">
        <v>99221</v>
      </c>
      <c r="F6896">
        <v>99283</v>
      </c>
      <c r="G6896" t="s">
        <v>52</v>
      </c>
      <c r="H6896" s="34">
        <v>71237</v>
      </c>
      <c r="I6896" s="7">
        <v>56277</v>
      </c>
      <c r="J6896" s="7">
        <v>23693.68</v>
      </c>
      <c r="K6896" s="7">
        <v>23579</v>
      </c>
      <c r="L6896" s="7">
        <v>9004.32</v>
      </c>
      <c r="M6896" s="5">
        <v>0.16</v>
      </c>
      <c r="N6896" t="s">
        <v>1138</v>
      </c>
      <c r="O6896" t="s">
        <v>27</v>
      </c>
      <c r="P6896" t="s">
        <v>31</v>
      </c>
      <c r="Q6896" t="s">
        <v>19</v>
      </c>
      <c r="R6896" t="s">
        <v>38</v>
      </c>
      <c r="S6896" t="s">
        <v>17</v>
      </c>
      <c r="T6896" t="s">
        <v>13312</v>
      </c>
      <c r="U6896" s="1">
        <v>45572</v>
      </c>
      <c r="V6896">
        <v>140</v>
      </c>
      <c r="W6896" t="str">
        <f t="shared" si="154"/>
        <v>120-149</v>
      </c>
    </row>
    <row r="6897" spans="1:23" x14ac:dyDescent="0.25">
      <c r="A6897" t="s">
        <v>7146</v>
      </c>
      <c r="B6897">
        <v>1923183520</v>
      </c>
      <c r="C6897">
        <v>2197228134</v>
      </c>
      <c r="D6897" s="1">
        <v>45767</v>
      </c>
      <c r="E6897">
        <v>99215</v>
      </c>
      <c r="F6897">
        <v>99291</v>
      </c>
      <c r="G6897" t="s">
        <v>296</v>
      </c>
      <c r="H6897" s="34">
        <v>53115</v>
      </c>
      <c r="I6897" s="7">
        <v>41961</v>
      </c>
      <c r="J6897" s="7">
        <v>35247.24</v>
      </c>
      <c r="K6897" s="7">
        <v>0</v>
      </c>
      <c r="L6897" s="7">
        <v>6713.76</v>
      </c>
      <c r="M6897" s="5">
        <v>0.16</v>
      </c>
      <c r="N6897" t="s">
        <v>1138</v>
      </c>
      <c r="O6897" t="s">
        <v>17</v>
      </c>
      <c r="P6897" t="s">
        <v>3147</v>
      </c>
      <c r="Q6897" t="s">
        <v>32</v>
      </c>
      <c r="R6897" t="s">
        <v>27</v>
      </c>
      <c r="S6897" t="s">
        <v>17</v>
      </c>
      <c r="T6897" t="s">
        <v>13311</v>
      </c>
      <c r="U6897" s="1">
        <v>45837</v>
      </c>
      <c r="V6897">
        <v>70</v>
      </c>
      <c r="W6897" t="str">
        <f t="shared" si="154"/>
        <v>60-89</v>
      </c>
    </row>
    <row r="6898" spans="1:23" x14ac:dyDescent="0.25">
      <c r="A6898" t="s">
        <v>7147</v>
      </c>
      <c r="B6898">
        <v>1199078309</v>
      </c>
      <c r="C6898">
        <v>4980128173</v>
      </c>
      <c r="D6898" s="1">
        <v>45541</v>
      </c>
      <c r="E6898">
        <v>99238</v>
      </c>
      <c r="F6898">
        <v>99213</v>
      </c>
      <c r="G6898" t="s">
        <v>3410</v>
      </c>
      <c r="H6898" s="34">
        <v>70378</v>
      </c>
      <c r="I6898" s="7">
        <v>45746</v>
      </c>
      <c r="J6898" s="7">
        <v>37022.480000000003</v>
      </c>
      <c r="K6898" s="7">
        <v>3234</v>
      </c>
      <c r="L6898" s="7">
        <v>5489.52</v>
      </c>
      <c r="M6898" s="5">
        <v>0.12</v>
      </c>
      <c r="N6898" t="s">
        <v>46</v>
      </c>
      <c r="O6898" t="s">
        <v>30</v>
      </c>
      <c r="P6898" t="s">
        <v>3148</v>
      </c>
      <c r="Q6898" t="s">
        <v>19</v>
      </c>
      <c r="R6898" t="s">
        <v>26</v>
      </c>
      <c r="S6898" t="s">
        <v>27</v>
      </c>
      <c r="T6898" t="s">
        <v>13310</v>
      </c>
      <c r="U6898" s="1">
        <v>45586</v>
      </c>
      <c r="V6898">
        <v>45</v>
      </c>
      <c r="W6898" t="str">
        <f t="shared" si="154"/>
        <v>30-59</v>
      </c>
    </row>
    <row r="6899" spans="1:23" x14ac:dyDescent="0.25">
      <c r="A6899" t="s">
        <v>7148</v>
      </c>
      <c r="B6899">
        <v>1425028765</v>
      </c>
      <c r="C6899">
        <v>9624051319</v>
      </c>
      <c r="D6899" s="1">
        <v>45633</v>
      </c>
      <c r="E6899">
        <v>99215</v>
      </c>
      <c r="F6899">
        <v>99212</v>
      </c>
      <c r="G6899" t="s">
        <v>3451</v>
      </c>
      <c r="H6899" s="34">
        <v>72271</v>
      </c>
      <c r="I6899" s="7">
        <v>57094</v>
      </c>
      <c r="J6899" s="7">
        <v>27687.96</v>
      </c>
      <c r="K6899" s="7">
        <v>20271</v>
      </c>
      <c r="L6899" s="7">
        <v>9135.0400000000009</v>
      </c>
      <c r="M6899" s="5">
        <v>0.16</v>
      </c>
      <c r="N6899" t="s">
        <v>1138</v>
      </c>
      <c r="O6899" t="s">
        <v>27</v>
      </c>
      <c r="P6899" t="s">
        <v>40</v>
      </c>
      <c r="Q6899" t="s">
        <v>19</v>
      </c>
      <c r="R6899" t="s">
        <v>38</v>
      </c>
      <c r="S6899" t="s">
        <v>17</v>
      </c>
      <c r="T6899" t="s">
        <v>13311</v>
      </c>
      <c r="U6899" s="1">
        <v>45693</v>
      </c>
      <c r="V6899">
        <v>60</v>
      </c>
      <c r="W6899" t="str">
        <f t="shared" si="154"/>
        <v>60-89</v>
      </c>
    </row>
    <row r="6900" spans="1:23" x14ac:dyDescent="0.25">
      <c r="A6900" t="s">
        <v>7149</v>
      </c>
      <c r="B6900">
        <v>3586390417</v>
      </c>
      <c r="C6900">
        <v>8685356156</v>
      </c>
      <c r="D6900" s="1">
        <v>45420</v>
      </c>
      <c r="E6900">
        <v>99232</v>
      </c>
      <c r="F6900">
        <v>99214</v>
      </c>
      <c r="G6900" t="s">
        <v>3247</v>
      </c>
      <c r="H6900" s="34">
        <v>51864</v>
      </c>
      <c r="I6900" s="7">
        <v>33712</v>
      </c>
      <c r="J6900" s="7">
        <v>29666.560000000001</v>
      </c>
      <c r="K6900" s="7">
        <v>0</v>
      </c>
      <c r="L6900" s="7">
        <v>4045.44</v>
      </c>
      <c r="M6900" s="5">
        <v>0.12</v>
      </c>
      <c r="N6900" t="s">
        <v>46</v>
      </c>
      <c r="O6900" t="s">
        <v>17</v>
      </c>
      <c r="P6900" t="s">
        <v>3146</v>
      </c>
      <c r="Q6900" t="s">
        <v>32</v>
      </c>
      <c r="R6900" t="s">
        <v>26</v>
      </c>
      <c r="S6900" t="s">
        <v>27</v>
      </c>
      <c r="T6900" t="s">
        <v>13312</v>
      </c>
      <c r="U6900" s="1">
        <v>45463</v>
      </c>
      <c r="V6900">
        <v>43</v>
      </c>
      <c r="W6900" t="str">
        <f t="shared" si="154"/>
        <v>30-59</v>
      </c>
    </row>
    <row r="6901" spans="1:23" x14ac:dyDescent="0.25">
      <c r="A6901" t="s">
        <v>7150</v>
      </c>
      <c r="B6901">
        <v>3940726245</v>
      </c>
      <c r="C6901">
        <v>2544982682</v>
      </c>
      <c r="D6901" s="1">
        <v>45293</v>
      </c>
      <c r="E6901">
        <v>99222</v>
      </c>
      <c r="F6901">
        <v>99215</v>
      </c>
      <c r="G6901" t="s">
        <v>3754</v>
      </c>
      <c r="H6901" s="34">
        <v>88185</v>
      </c>
      <c r="I6901" s="7">
        <v>70548</v>
      </c>
      <c r="J6901" s="7">
        <v>52199.28</v>
      </c>
      <c r="K6901" s="7">
        <v>8472</v>
      </c>
      <c r="L6901" s="7">
        <v>9876.7199999999993</v>
      </c>
      <c r="M6901" s="5">
        <v>0.14000000000000001</v>
      </c>
      <c r="N6901" t="s">
        <v>1135</v>
      </c>
      <c r="O6901" t="s">
        <v>27</v>
      </c>
      <c r="P6901" t="s">
        <v>3147</v>
      </c>
      <c r="Q6901" t="s">
        <v>19</v>
      </c>
      <c r="R6901" t="s">
        <v>43</v>
      </c>
      <c r="S6901" t="s">
        <v>27</v>
      </c>
      <c r="T6901" t="s">
        <v>13310</v>
      </c>
      <c r="U6901" s="1">
        <v>45323</v>
      </c>
      <c r="V6901">
        <v>30</v>
      </c>
      <c r="W6901" t="str">
        <f t="shared" si="154"/>
        <v>30-59</v>
      </c>
    </row>
    <row r="6902" spans="1:23" x14ac:dyDescent="0.25">
      <c r="A6902" t="s">
        <v>7151</v>
      </c>
      <c r="B6902">
        <v>7672762137</v>
      </c>
      <c r="C6902">
        <v>3692733430</v>
      </c>
      <c r="D6902" s="1">
        <v>45740</v>
      </c>
      <c r="E6902">
        <v>99215</v>
      </c>
      <c r="F6902">
        <v>71046</v>
      </c>
      <c r="G6902" t="s">
        <v>415</v>
      </c>
      <c r="H6902" s="34">
        <v>47906</v>
      </c>
      <c r="I6902" s="7">
        <v>39283</v>
      </c>
      <c r="J6902" s="7">
        <v>29425.06</v>
      </c>
      <c r="K6902" s="7">
        <v>2787</v>
      </c>
      <c r="L6902" s="7">
        <v>7070.94</v>
      </c>
      <c r="M6902" s="5">
        <v>0.18</v>
      </c>
      <c r="N6902" t="s">
        <v>3141</v>
      </c>
      <c r="O6902" t="s">
        <v>30</v>
      </c>
      <c r="P6902" t="s">
        <v>97</v>
      </c>
      <c r="Q6902" t="s">
        <v>19</v>
      </c>
      <c r="R6902" t="s">
        <v>27</v>
      </c>
      <c r="S6902" t="s">
        <v>27</v>
      </c>
      <c r="T6902" t="s">
        <v>13310</v>
      </c>
      <c r="U6902" s="1">
        <v>45783</v>
      </c>
      <c r="V6902">
        <v>43</v>
      </c>
      <c r="W6902" t="str">
        <f t="shared" si="154"/>
        <v>30-59</v>
      </c>
    </row>
    <row r="6903" spans="1:23" x14ac:dyDescent="0.25">
      <c r="A6903" t="s">
        <v>7152</v>
      </c>
      <c r="B6903">
        <v>9640445013</v>
      </c>
      <c r="C6903">
        <v>2352656812</v>
      </c>
      <c r="D6903" s="1">
        <v>45320</v>
      </c>
      <c r="E6903">
        <v>99221</v>
      </c>
      <c r="F6903">
        <v>99213</v>
      </c>
      <c r="G6903" t="s">
        <v>268</v>
      </c>
      <c r="H6903" s="34">
        <v>18402</v>
      </c>
      <c r="I6903" s="7">
        <v>15642</v>
      </c>
      <c r="J6903" s="7">
        <v>15329.16</v>
      </c>
      <c r="K6903" s="7">
        <v>0</v>
      </c>
      <c r="L6903" s="7">
        <v>312.83999999999997</v>
      </c>
      <c r="M6903" s="5">
        <v>0.02</v>
      </c>
      <c r="N6903" t="s">
        <v>16</v>
      </c>
      <c r="O6903" t="s">
        <v>17</v>
      </c>
      <c r="P6903" t="s">
        <v>25</v>
      </c>
      <c r="Q6903" t="s">
        <v>19</v>
      </c>
      <c r="R6903" t="s">
        <v>20</v>
      </c>
      <c r="S6903" t="s">
        <v>27</v>
      </c>
      <c r="T6903" t="s">
        <v>13312</v>
      </c>
      <c r="U6903" s="1">
        <v>45445</v>
      </c>
      <c r="V6903">
        <v>125</v>
      </c>
      <c r="W6903" t="str">
        <f t="shared" si="154"/>
        <v>120-149</v>
      </c>
    </row>
    <row r="6904" spans="1:23" x14ac:dyDescent="0.25">
      <c r="A6904" t="s">
        <v>7153</v>
      </c>
      <c r="B6904">
        <v>1346401167</v>
      </c>
      <c r="C6904">
        <v>6409879699</v>
      </c>
      <c r="D6904" s="1">
        <v>45758</v>
      </c>
      <c r="E6904">
        <v>99221</v>
      </c>
      <c r="F6904">
        <v>99282</v>
      </c>
      <c r="G6904" t="s">
        <v>593</v>
      </c>
      <c r="H6904" s="34">
        <v>33863</v>
      </c>
      <c r="I6904" s="7">
        <v>27090</v>
      </c>
      <c r="J6904" s="7">
        <v>18202.400000000001</v>
      </c>
      <c r="K6904" s="7">
        <v>5095</v>
      </c>
      <c r="L6904" s="7">
        <v>3792.6</v>
      </c>
      <c r="M6904" s="5">
        <v>0.14000000000000001</v>
      </c>
      <c r="N6904" t="s">
        <v>1135</v>
      </c>
      <c r="O6904" t="s">
        <v>27</v>
      </c>
      <c r="P6904" t="s">
        <v>3148</v>
      </c>
      <c r="Q6904" t="s">
        <v>32</v>
      </c>
      <c r="R6904" t="s">
        <v>26</v>
      </c>
      <c r="S6904" t="s">
        <v>21</v>
      </c>
      <c r="T6904" t="s">
        <v>13312</v>
      </c>
      <c r="U6904" s="1">
        <v>45853</v>
      </c>
      <c r="V6904">
        <v>95</v>
      </c>
      <c r="W6904" t="str">
        <f t="shared" si="154"/>
        <v>90-119</v>
      </c>
    </row>
    <row r="6905" spans="1:23" x14ac:dyDescent="0.25">
      <c r="A6905" t="s">
        <v>7154</v>
      </c>
      <c r="B6905">
        <v>822149219</v>
      </c>
      <c r="C6905">
        <v>1744114719</v>
      </c>
      <c r="D6905" s="1">
        <v>45546</v>
      </c>
      <c r="E6905">
        <v>99223</v>
      </c>
      <c r="F6905">
        <v>99204</v>
      </c>
      <c r="G6905" t="s">
        <v>222</v>
      </c>
      <c r="H6905" s="34">
        <v>91506</v>
      </c>
      <c r="I6905" s="7">
        <v>72290</v>
      </c>
      <c r="J6905" s="7">
        <v>60723.6</v>
      </c>
      <c r="K6905" s="7">
        <v>0</v>
      </c>
      <c r="L6905" s="7">
        <v>11566.4</v>
      </c>
      <c r="M6905" s="5">
        <v>0.16</v>
      </c>
      <c r="N6905" t="s">
        <v>1138</v>
      </c>
      <c r="O6905" t="s">
        <v>17</v>
      </c>
      <c r="P6905" t="s">
        <v>3149</v>
      </c>
      <c r="Q6905" t="s">
        <v>32</v>
      </c>
      <c r="R6905" t="s">
        <v>21</v>
      </c>
      <c r="S6905" t="s">
        <v>21</v>
      </c>
      <c r="T6905" t="s">
        <v>13311</v>
      </c>
      <c r="U6905" s="1">
        <v>45670</v>
      </c>
      <c r="V6905">
        <v>124</v>
      </c>
      <c r="W6905" t="str">
        <f t="shared" si="154"/>
        <v>120-149</v>
      </c>
    </row>
    <row r="6906" spans="1:23" x14ac:dyDescent="0.25">
      <c r="A6906" t="s">
        <v>7155</v>
      </c>
      <c r="B6906">
        <v>665053424</v>
      </c>
      <c r="C6906">
        <v>5086476293</v>
      </c>
      <c r="D6906" s="1">
        <v>45773</v>
      </c>
      <c r="E6906">
        <v>99223</v>
      </c>
      <c r="F6906">
        <v>99284</v>
      </c>
      <c r="G6906" t="s">
        <v>69</v>
      </c>
      <c r="H6906" s="34">
        <v>39301</v>
      </c>
      <c r="I6906" s="7">
        <v>28297</v>
      </c>
      <c r="J6906" s="7">
        <v>22554.240000000002</v>
      </c>
      <c r="K6906" s="7">
        <v>3479</v>
      </c>
      <c r="L6906" s="7">
        <v>2263.7600000000002</v>
      </c>
      <c r="M6906" s="5">
        <v>0.08</v>
      </c>
      <c r="N6906" t="s">
        <v>24</v>
      </c>
      <c r="O6906" t="s">
        <v>27</v>
      </c>
      <c r="P6906" t="s">
        <v>3146</v>
      </c>
      <c r="Q6906" t="s">
        <v>32</v>
      </c>
      <c r="R6906" t="s">
        <v>43</v>
      </c>
      <c r="S6906" t="s">
        <v>21</v>
      </c>
      <c r="T6906" t="s">
        <v>13311</v>
      </c>
      <c r="U6906" s="1">
        <v>45826</v>
      </c>
      <c r="V6906">
        <v>53</v>
      </c>
      <c r="W6906" t="str">
        <f t="shared" si="154"/>
        <v>30-59</v>
      </c>
    </row>
    <row r="6907" spans="1:23" x14ac:dyDescent="0.25">
      <c r="A6907" t="s">
        <v>7156</v>
      </c>
      <c r="B6907">
        <v>7224641739</v>
      </c>
      <c r="C6907">
        <v>4067936880</v>
      </c>
      <c r="D6907" s="1">
        <v>45873</v>
      </c>
      <c r="E6907">
        <v>99233</v>
      </c>
      <c r="F6907">
        <v>99212</v>
      </c>
      <c r="G6907" t="s">
        <v>3702</v>
      </c>
      <c r="H6907" s="34">
        <v>95071</v>
      </c>
      <c r="I6907" s="7">
        <v>61796</v>
      </c>
      <c r="J6907" s="7">
        <v>54380.480000000003</v>
      </c>
      <c r="K6907" s="7">
        <v>0</v>
      </c>
      <c r="L6907" s="7">
        <v>7415.52</v>
      </c>
      <c r="M6907" s="5">
        <v>0.12</v>
      </c>
      <c r="N6907" t="s">
        <v>46</v>
      </c>
      <c r="O6907" t="s">
        <v>17</v>
      </c>
      <c r="P6907" t="s">
        <v>58</v>
      </c>
      <c r="Q6907" t="s">
        <v>19</v>
      </c>
      <c r="R6907" t="s">
        <v>21</v>
      </c>
      <c r="S6907" t="s">
        <v>27</v>
      </c>
      <c r="T6907" t="s">
        <v>13312</v>
      </c>
      <c r="U6907" s="1">
        <v>46009</v>
      </c>
      <c r="V6907">
        <v>136</v>
      </c>
      <c r="W6907" t="str">
        <f t="shared" si="154"/>
        <v>120-149</v>
      </c>
    </row>
    <row r="6908" spans="1:23" x14ac:dyDescent="0.25">
      <c r="A6908" t="s">
        <v>7157</v>
      </c>
      <c r="B6908">
        <v>8693850882</v>
      </c>
      <c r="C6908">
        <v>9419527952</v>
      </c>
      <c r="D6908" s="1">
        <v>45815</v>
      </c>
      <c r="E6908">
        <v>99238</v>
      </c>
      <c r="F6908">
        <v>99205</v>
      </c>
      <c r="G6908" t="s">
        <v>3202</v>
      </c>
      <c r="H6908" s="34">
        <v>92292</v>
      </c>
      <c r="I6908" s="7">
        <v>69219</v>
      </c>
      <c r="J6908" s="7">
        <v>58836.15</v>
      </c>
      <c r="K6908" s="7">
        <v>0</v>
      </c>
      <c r="L6908" s="7">
        <v>10382.85</v>
      </c>
      <c r="M6908" s="5">
        <v>0.15</v>
      </c>
      <c r="N6908" t="s">
        <v>1139</v>
      </c>
      <c r="O6908" t="s">
        <v>17</v>
      </c>
      <c r="P6908" t="s">
        <v>97</v>
      </c>
      <c r="Q6908" t="s">
        <v>32</v>
      </c>
      <c r="R6908" t="s">
        <v>21</v>
      </c>
      <c r="S6908" t="s">
        <v>21</v>
      </c>
      <c r="T6908" t="s">
        <v>13312</v>
      </c>
      <c r="U6908" s="1">
        <v>45955</v>
      </c>
      <c r="V6908">
        <v>140</v>
      </c>
      <c r="W6908" t="str">
        <f t="shared" si="154"/>
        <v>120-149</v>
      </c>
    </row>
    <row r="6909" spans="1:23" x14ac:dyDescent="0.25">
      <c r="A6909" t="s">
        <v>7158</v>
      </c>
      <c r="B6909">
        <v>3440897849</v>
      </c>
      <c r="C6909">
        <v>9717013230</v>
      </c>
      <c r="D6909" s="1">
        <v>45916</v>
      </c>
      <c r="E6909">
        <v>99222</v>
      </c>
      <c r="F6909">
        <v>85025</v>
      </c>
      <c r="G6909" t="s">
        <v>296</v>
      </c>
      <c r="H6909" s="34">
        <v>98978</v>
      </c>
      <c r="I6909" s="7">
        <v>77203</v>
      </c>
      <c r="J6909" s="7">
        <v>40024.400000000001</v>
      </c>
      <c r="K6909" s="7">
        <v>21738</v>
      </c>
      <c r="L6909" s="7">
        <v>15440.6</v>
      </c>
      <c r="M6909" s="5">
        <v>0.2</v>
      </c>
      <c r="N6909" t="s">
        <v>3140</v>
      </c>
      <c r="O6909" t="s">
        <v>27</v>
      </c>
      <c r="P6909" t="s">
        <v>25</v>
      </c>
      <c r="Q6909" t="s">
        <v>19</v>
      </c>
      <c r="R6909" t="s">
        <v>38</v>
      </c>
      <c r="S6909" t="s">
        <v>21</v>
      </c>
      <c r="T6909" t="s">
        <v>13312</v>
      </c>
      <c r="U6909" s="1">
        <v>46076</v>
      </c>
      <c r="V6909">
        <v>160</v>
      </c>
      <c r="W6909" t="str">
        <f t="shared" si="154"/>
        <v>150-179</v>
      </c>
    </row>
    <row r="6910" spans="1:23" x14ac:dyDescent="0.25">
      <c r="A6910" t="s">
        <v>7159</v>
      </c>
      <c r="B6910">
        <v>4538278180</v>
      </c>
      <c r="C6910">
        <v>6641416386</v>
      </c>
      <c r="D6910" s="1">
        <v>45924</v>
      </c>
      <c r="E6910">
        <v>99221</v>
      </c>
      <c r="F6910">
        <v>36415</v>
      </c>
      <c r="G6910" t="s">
        <v>365</v>
      </c>
      <c r="H6910" s="34">
        <v>35392</v>
      </c>
      <c r="I6910" s="7">
        <v>26544</v>
      </c>
      <c r="J6910" s="7">
        <v>20630.400000000001</v>
      </c>
      <c r="K6910" s="7">
        <v>1932</v>
      </c>
      <c r="L6910" s="7">
        <v>3981.6</v>
      </c>
      <c r="M6910" s="5">
        <v>0.15</v>
      </c>
      <c r="N6910" t="s">
        <v>1139</v>
      </c>
      <c r="O6910" t="s">
        <v>30</v>
      </c>
      <c r="P6910" t="s">
        <v>40</v>
      </c>
      <c r="Q6910" t="s">
        <v>19</v>
      </c>
      <c r="R6910" t="s">
        <v>26</v>
      </c>
      <c r="S6910" t="s">
        <v>21</v>
      </c>
      <c r="T6910" t="s">
        <v>13312</v>
      </c>
      <c r="U6910" s="1">
        <v>46005</v>
      </c>
      <c r="V6910">
        <v>81</v>
      </c>
      <c r="W6910" t="str">
        <f t="shared" si="154"/>
        <v>60-89</v>
      </c>
    </row>
    <row r="6911" spans="1:23" x14ac:dyDescent="0.25">
      <c r="A6911" t="s">
        <v>7160</v>
      </c>
      <c r="B6911">
        <v>6964340425</v>
      </c>
      <c r="C6911">
        <v>3957960475</v>
      </c>
      <c r="D6911" s="1">
        <v>45632</v>
      </c>
      <c r="E6911">
        <v>99231</v>
      </c>
      <c r="F6911">
        <v>99285</v>
      </c>
      <c r="G6911" t="s">
        <v>270</v>
      </c>
      <c r="H6911" s="34">
        <v>27845</v>
      </c>
      <c r="I6911" s="7">
        <v>21719</v>
      </c>
      <c r="J6911" s="7">
        <v>17375.2</v>
      </c>
      <c r="K6911" s="7">
        <v>0</v>
      </c>
      <c r="L6911" s="7">
        <v>4343.8</v>
      </c>
      <c r="M6911" s="5">
        <v>0.2</v>
      </c>
      <c r="N6911" t="s">
        <v>3140</v>
      </c>
      <c r="O6911" t="s">
        <v>17</v>
      </c>
      <c r="P6911" t="s">
        <v>35</v>
      </c>
      <c r="Q6911" t="s">
        <v>19</v>
      </c>
      <c r="R6911" t="s">
        <v>26</v>
      </c>
      <c r="S6911" t="s">
        <v>17</v>
      </c>
      <c r="T6911" t="s">
        <v>13311</v>
      </c>
      <c r="U6911" s="1">
        <v>45686</v>
      </c>
      <c r="V6911">
        <v>54</v>
      </c>
      <c r="W6911" t="str">
        <f t="shared" si="154"/>
        <v>30-59</v>
      </c>
    </row>
    <row r="6912" spans="1:23" x14ac:dyDescent="0.25">
      <c r="A6912" t="s">
        <v>7161</v>
      </c>
      <c r="B6912">
        <v>8570224148</v>
      </c>
      <c r="C6912">
        <v>3309194951</v>
      </c>
      <c r="D6912" s="1">
        <v>45380</v>
      </c>
      <c r="E6912">
        <v>99233</v>
      </c>
      <c r="F6912">
        <v>99284</v>
      </c>
      <c r="G6912" t="s">
        <v>85</v>
      </c>
      <c r="H6912" s="34">
        <v>77645</v>
      </c>
      <c r="I6912" s="7">
        <v>65998</v>
      </c>
      <c r="J6912" s="7">
        <v>49861.04</v>
      </c>
      <c r="K6912" s="7">
        <v>14817</v>
      </c>
      <c r="L6912" s="7">
        <v>1319.96</v>
      </c>
      <c r="M6912" s="5">
        <v>0.02</v>
      </c>
      <c r="N6912" t="s">
        <v>16</v>
      </c>
      <c r="O6912" t="s">
        <v>27</v>
      </c>
      <c r="P6912" t="s">
        <v>3148</v>
      </c>
      <c r="Q6912" t="s">
        <v>32</v>
      </c>
      <c r="R6912" t="s">
        <v>21</v>
      </c>
      <c r="S6912" t="s">
        <v>27</v>
      </c>
      <c r="T6912" t="s">
        <v>13312</v>
      </c>
      <c r="U6912" s="1">
        <v>45420</v>
      </c>
      <c r="V6912">
        <v>40</v>
      </c>
      <c r="W6912" t="str">
        <f t="shared" si="154"/>
        <v>30-59</v>
      </c>
    </row>
    <row r="6913" spans="1:23" x14ac:dyDescent="0.25">
      <c r="A6913" t="s">
        <v>7162</v>
      </c>
      <c r="B6913">
        <v>9385952437</v>
      </c>
      <c r="C6913">
        <v>4944809134</v>
      </c>
      <c r="D6913" s="1">
        <v>45579</v>
      </c>
      <c r="E6913">
        <v>99233</v>
      </c>
      <c r="F6913">
        <v>99202</v>
      </c>
      <c r="G6913" t="s">
        <v>3301</v>
      </c>
      <c r="H6913" s="34">
        <v>36544</v>
      </c>
      <c r="I6913" s="7">
        <v>31062</v>
      </c>
      <c r="J6913" s="7">
        <v>26721.759999999998</v>
      </c>
      <c r="K6913" s="7">
        <v>3719</v>
      </c>
      <c r="L6913" s="7">
        <v>621.24</v>
      </c>
      <c r="M6913" s="5">
        <v>0.02</v>
      </c>
      <c r="N6913" t="s">
        <v>16</v>
      </c>
      <c r="O6913" t="s">
        <v>30</v>
      </c>
      <c r="P6913" t="s">
        <v>58</v>
      </c>
      <c r="Q6913" t="s">
        <v>32</v>
      </c>
      <c r="R6913" t="s">
        <v>27</v>
      </c>
      <c r="S6913" t="s">
        <v>17</v>
      </c>
      <c r="T6913" t="s">
        <v>13310</v>
      </c>
      <c r="U6913" s="1">
        <v>45737</v>
      </c>
      <c r="V6913">
        <v>158</v>
      </c>
      <c r="W6913" t="str">
        <f t="shared" si="154"/>
        <v>150-179</v>
      </c>
    </row>
    <row r="6914" spans="1:23" x14ac:dyDescent="0.25">
      <c r="A6914" t="s">
        <v>7163</v>
      </c>
      <c r="B6914">
        <v>9008186536</v>
      </c>
      <c r="C6914">
        <v>9117486168</v>
      </c>
      <c r="D6914" s="1">
        <v>45443</v>
      </c>
      <c r="E6914">
        <v>99221</v>
      </c>
      <c r="F6914">
        <v>99283</v>
      </c>
      <c r="G6914" t="s">
        <v>3419</v>
      </c>
      <c r="H6914" s="34">
        <v>52735</v>
      </c>
      <c r="I6914" s="7">
        <v>34278</v>
      </c>
      <c r="J6914" s="7">
        <v>30164.639999999999</v>
      </c>
      <c r="K6914" s="7">
        <v>0</v>
      </c>
      <c r="L6914" s="7">
        <v>4113.3599999999997</v>
      </c>
      <c r="M6914" s="5">
        <v>0.12</v>
      </c>
      <c r="N6914" t="s">
        <v>46</v>
      </c>
      <c r="O6914" t="s">
        <v>17</v>
      </c>
      <c r="P6914" t="s">
        <v>18</v>
      </c>
      <c r="Q6914" t="s">
        <v>19</v>
      </c>
      <c r="R6914" t="s">
        <v>21</v>
      </c>
      <c r="S6914" t="s">
        <v>21</v>
      </c>
      <c r="T6914" t="s">
        <v>13310</v>
      </c>
      <c r="U6914" s="1">
        <v>45591</v>
      </c>
      <c r="V6914">
        <v>148</v>
      </c>
      <c r="W6914" t="str">
        <f t="shared" si="154"/>
        <v>120-149</v>
      </c>
    </row>
    <row r="6915" spans="1:23" x14ac:dyDescent="0.25">
      <c r="A6915" t="s">
        <v>7164</v>
      </c>
      <c r="B6915">
        <v>6540083402</v>
      </c>
      <c r="C6915">
        <v>4217791957</v>
      </c>
      <c r="D6915" s="1">
        <v>45704</v>
      </c>
      <c r="E6915">
        <v>99232</v>
      </c>
      <c r="F6915">
        <v>36415</v>
      </c>
      <c r="G6915" t="s">
        <v>3328</v>
      </c>
      <c r="H6915" s="34">
        <v>52849</v>
      </c>
      <c r="I6915" s="7">
        <v>44922</v>
      </c>
      <c r="J6915" s="7">
        <v>44023.56</v>
      </c>
      <c r="K6915" s="7">
        <v>0</v>
      </c>
      <c r="L6915" s="7">
        <v>898.44</v>
      </c>
      <c r="M6915" s="5">
        <v>0.02</v>
      </c>
      <c r="N6915" t="s">
        <v>16</v>
      </c>
      <c r="O6915" t="s">
        <v>17</v>
      </c>
      <c r="P6915" t="s">
        <v>3149</v>
      </c>
      <c r="Q6915" t="s">
        <v>32</v>
      </c>
      <c r="R6915" t="s">
        <v>43</v>
      </c>
      <c r="S6915" t="s">
        <v>27</v>
      </c>
      <c r="T6915" t="s">
        <v>13312</v>
      </c>
      <c r="U6915" s="1">
        <v>45878</v>
      </c>
      <c r="V6915">
        <v>173</v>
      </c>
      <c r="W6915" t="str">
        <f t="shared" ref="W6915:W6978" si="155">IF(V6915="","",IF(V6915&lt;30,"0-29",IF(V6915&lt;60,"30-59",IF(V6915&lt;90,"60-89",IF(V6915&lt;120,"90-119",IF(V6915&lt;150,"120-149",IF(V6915&lt;180,"150-179",IF(V6915&lt;210,"180-209",IF(V6915&lt;240,"210-239",IF(V6915&lt;270,"240-269",IF(V6915&lt;300,"270-299",IF(V6915&lt;330,"300-329",IF(V6915&lt;360,"330-359","360+")))))))))))))</f>
        <v>150-179</v>
      </c>
    </row>
    <row r="6916" spans="1:23" x14ac:dyDescent="0.25">
      <c r="A6916" t="s">
        <v>7165</v>
      </c>
      <c r="B6916">
        <v>1744452172</v>
      </c>
      <c r="C6916">
        <v>9154321395</v>
      </c>
      <c r="D6916" s="1">
        <v>45498</v>
      </c>
      <c r="E6916">
        <v>99221</v>
      </c>
      <c r="F6916">
        <v>99201</v>
      </c>
      <c r="G6916" t="s">
        <v>114</v>
      </c>
      <c r="H6916" s="34">
        <v>34177</v>
      </c>
      <c r="I6916" s="7">
        <v>26658</v>
      </c>
      <c r="J6916" s="7">
        <v>18211.400000000001</v>
      </c>
      <c r="K6916" s="7">
        <v>3115</v>
      </c>
      <c r="L6916" s="7">
        <v>5331.6</v>
      </c>
      <c r="M6916" s="5">
        <v>0.2</v>
      </c>
      <c r="N6916" t="s">
        <v>3140</v>
      </c>
      <c r="O6916" t="s">
        <v>30</v>
      </c>
      <c r="P6916" t="s">
        <v>3149</v>
      </c>
      <c r="Q6916" t="s">
        <v>19</v>
      </c>
      <c r="R6916" t="s">
        <v>27</v>
      </c>
      <c r="S6916" t="s">
        <v>17</v>
      </c>
      <c r="T6916" t="s">
        <v>13312</v>
      </c>
      <c r="U6916" s="1">
        <v>45621</v>
      </c>
      <c r="V6916">
        <v>123</v>
      </c>
      <c r="W6916" t="str">
        <f t="shared" si="155"/>
        <v>120-149</v>
      </c>
    </row>
    <row r="6917" spans="1:23" x14ac:dyDescent="0.25">
      <c r="A6917" t="s">
        <v>7166</v>
      </c>
      <c r="B6917">
        <v>160211332</v>
      </c>
      <c r="C6917">
        <v>6973829939</v>
      </c>
      <c r="D6917" s="1">
        <v>45711</v>
      </c>
      <c r="E6917">
        <v>99215</v>
      </c>
      <c r="F6917">
        <v>90834</v>
      </c>
      <c r="G6917" t="s">
        <v>3288</v>
      </c>
      <c r="H6917" s="34">
        <v>81702</v>
      </c>
      <c r="I6917" s="7">
        <v>61277</v>
      </c>
      <c r="J6917" s="7">
        <v>46194.45</v>
      </c>
      <c r="K6917" s="7">
        <v>5891</v>
      </c>
      <c r="L6917" s="7">
        <v>9191.5499999999993</v>
      </c>
      <c r="M6917" s="5">
        <v>0.15</v>
      </c>
      <c r="N6917" t="s">
        <v>1139</v>
      </c>
      <c r="O6917" t="s">
        <v>30</v>
      </c>
      <c r="P6917" t="s">
        <v>3147</v>
      </c>
      <c r="Q6917" t="s">
        <v>32</v>
      </c>
      <c r="R6917" t="s">
        <v>38</v>
      </c>
      <c r="S6917" t="s">
        <v>27</v>
      </c>
      <c r="T6917" t="s">
        <v>13312</v>
      </c>
      <c r="U6917" s="1">
        <v>45820</v>
      </c>
      <c r="V6917">
        <v>109</v>
      </c>
      <c r="W6917" t="str">
        <f t="shared" si="155"/>
        <v>90-119</v>
      </c>
    </row>
    <row r="6918" spans="1:23" x14ac:dyDescent="0.25">
      <c r="A6918" t="s">
        <v>7167</v>
      </c>
      <c r="B6918">
        <v>611028358</v>
      </c>
      <c r="C6918">
        <v>5052529549</v>
      </c>
      <c r="D6918" s="1">
        <v>45597</v>
      </c>
      <c r="E6918">
        <v>99231</v>
      </c>
      <c r="F6918">
        <v>99214</v>
      </c>
      <c r="G6918" t="s">
        <v>3482</v>
      </c>
      <c r="H6918" s="34">
        <v>93995</v>
      </c>
      <c r="I6918" s="7">
        <v>77076</v>
      </c>
      <c r="J6918" s="7">
        <v>55250.32</v>
      </c>
      <c r="K6918" s="7">
        <v>7952</v>
      </c>
      <c r="L6918" s="7">
        <v>13873.68</v>
      </c>
      <c r="M6918" s="5">
        <v>0.18</v>
      </c>
      <c r="N6918" t="s">
        <v>3141</v>
      </c>
      <c r="O6918" t="s">
        <v>27</v>
      </c>
      <c r="P6918" t="s">
        <v>25</v>
      </c>
      <c r="Q6918" t="s">
        <v>19</v>
      </c>
      <c r="R6918" t="s">
        <v>43</v>
      </c>
      <c r="S6918" t="s">
        <v>21</v>
      </c>
      <c r="T6918" t="s">
        <v>13311</v>
      </c>
      <c r="U6918" s="1">
        <v>45630</v>
      </c>
      <c r="V6918">
        <v>33</v>
      </c>
      <c r="W6918" t="str">
        <f t="shared" si="155"/>
        <v>30-59</v>
      </c>
    </row>
    <row r="6919" spans="1:23" x14ac:dyDescent="0.25">
      <c r="A6919" t="s">
        <v>7168</v>
      </c>
      <c r="B6919">
        <v>5863866566</v>
      </c>
      <c r="C6919">
        <v>4824650554</v>
      </c>
      <c r="D6919" s="1">
        <v>45433</v>
      </c>
      <c r="E6919">
        <v>99231</v>
      </c>
      <c r="F6919">
        <v>99291</v>
      </c>
      <c r="G6919" t="s">
        <v>127</v>
      </c>
      <c r="H6919" s="34">
        <v>51352</v>
      </c>
      <c r="I6919" s="7">
        <v>38514</v>
      </c>
      <c r="J6919" s="7">
        <v>32736.9</v>
      </c>
      <c r="K6919" s="7">
        <v>0</v>
      </c>
      <c r="L6919" s="7">
        <v>5777.1</v>
      </c>
      <c r="M6919" s="5">
        <v>0.15</v>
      </c>
      <c r="N6919" t="s">
        <v>1139</v>
      </c>
      <c r="O6919" t="s">
        <v>17</v>
      </c>
      <c r="P6919" t="s">
        <v>3148</v>
      </c>
      <c r="Q6919" t="s">
        <v>19</v>
      </c>
      <c r="R6919" t="s">
        <v>20</v>
      </c>
      <c r="S6919" t="s">
        <v>21</v>
      </c>
      <c r="T6919" t="s">
        <v>13311</v>
      </c>
      <c r="U6919" s="1">
        <v>45486</v>
      </c>
      <c r="V6919">
        <v>53</v>
      </c>
      <c r="W6919" t="str">
        <f t="shared" si="155"/>
        <v>30-59</v>
      </c>
    </row>
    <row r="6920" spans="1:23" x14ac:dyDescent="0.25">
      <c r="A6920" t="s">
        <v>7169</v>
      </c>
      <c r="B6920">
        <v>2204087271</v>
      </c>
      <c r="C6920">
        <v>6439915530</v>
      </c>
      <c r="D6920" s="1">
        <v>45447</v>
      </c>
      <c r="E6920">
        <v>99238</v>
      </c>
      <c r="F6920">
        <v>99211</v>
      </c>
      <c r="G6920" t="s">
        <v>3276</v>
      </c>
      <c r="H6920" s="34">
        <v>70117</v>
      </c>
      <c r="I6920" s="7">
        <v>55392</v>
      </c>
      <c r="J6920" s="7">
        <v>46529.279999999999</v>
      </c>
      <c r="K6920" s="7">
        <v>0</v>
      </c>
      <c r="L6920" s="7">
        <v>8862.7199999999993</v>
      </c>
      <c r="M6920" s="5">
        <v>0.16</v>
      </c>
      <c r="N6920" t="s">
        <v>1138</v>
      </c>
      <c r="O6920" t="s">
        <v>17</v>
      </c>
      <c r="P6920" t="s">
        <v>3146</v>
      </c>
      <c r="Q6920" t="s">
        <v>19</v>
      </c>
      <c r="R6920" t="s">
        <v>20</v>
      </c>
      <c r="S6920" t="s">
        <v>21</v>
      </c>
      <c r="T6920" t="s">
        <v>13312</v>
      </c>
      <c r="U6920" s="1">
        <v>45478</v>
      </c>
      <c r="V6920">
        <v>31</v>
      </c>
      <c r="W6920" t="str">
        <f t="shared" si="155"/>
        <v>30-59</v>
      </c>
    </row>
    <row r="6921" spans="1:23" x14ac:dyDescent="0.25">
      <c r="A6921" t="s">
        <v>7170</v>
      </c>
      <c r="B6921">
        <v>8816069649</v>
      </c>
      <c r="C6921">
        <v>2716797474</v>
      </c>
      <c r="D6921" s="1">
        <v>45457</v>
      </c>
      <c r="E6921">
        <v>99215</v>
      </c>
      <c r="F6921">
        <v>99215</v>
      </c>
      <c r="G6921" t="s">
        <v>203</v>
      </c>
      <c r="H6921" s="34">
        <v>83456</v>
      </c>
      <c r="I6921" s="7">
        <v>65096</v>
      </c>
      <c r="J6921" s="7">
        <v>44935.8</v>
      </c>
      <c r="K6921" s="7">
        <v>7141</v>
      </c>
      <c r="L6921" s="7">
        <v>13019.2</v>
      </c>
      <c r="M6921" s="5">
        <v>0.2</v>
      </c>
      <c r="N6921" t="s">
        <v>3140</v>
      </c>
      <c r="O6921" t="s">
        <v>27</v>
      </c>
      <c r="P6921" t="s">
        <v>31</v>
      </c>
      <c r="Q6921" t="s">
        <v>32</v>
      </c>
      <c r="R6921" t="s">
        <v>27</v>
      </c>
      <c r="S6921" t="s">
        <v>21</v>
      </c>
      <c r="T6921" t="s">
        <v>13311</v>
      </c>
      <c r="U6921" s="1">
        <v>45600</v>
      </c>
      <c r="V6921">
        <v>143</v>
      </c>
      <c r="W6921" t="str">
        <f t="shared" si="155"/>
        <v>120-149</v>
      </c>
    </row>
    <row r="6922" spans="1:23" x14ac:dyDescent="0.25">
      <c r="A6922" t="s">
        <v>7171</v>
      </c>
      <c r="B6922">
        <v>6380567330</v>
      </c>
      <c r="C6922">
        <v>2719236005</v>
      </c>
      <c r="D6922" s="1">
        <v>45297</v>
      </c>
      <c r="E6922">
        <v>99238</v>
      </c>
      <c r="F6922">
        <v>99212</v>
      </c>
      <c r="G6922" t="s">
        <v>3716</v>
      </c>
      <c r="H6922" s="34">
        <v>83042</v>
      </c>
      <c r="I6922" s="7">
        <v>68094</v>
      </c>
      <c r="J6922" s="7">
        <v>43112.08</v>
      </c>
      <c r="K6922" s="7">
        <v>12725</v>
      </c>
      <c r="L6922" s="7">
        <v>12256.92</v>
      </c>
      <c r="M6922" s="5">
        <v>0.18</v>
      </c>
      <c r="N6922" t="s">
        <v>3141</v>
      </c>
      <c r="O6922" t="s">
        <v>27</v>
      </c>
      <c r="P6922" t="s">
        <v>3147</v>
      </c>
      <c r="Q6922" t="s">
        <v>19</v>
      </c>
      <c r="R6922" t="s">
        <v>20</v>
      </c>
      <c r="S6922" t="s">
        <v>27</v>
      </c>
      <c r="T6922" t="s">
        <v>13310</v>
      </c>
      <c r="U6922" s="1">
        <v>45448</v>
      </c>
      <c r="V6922">
        <v>151</v>
      </c>
      <c r="W6922" t="str">
        <f t="shared" si="155"/>
        <v>150-179</v>
      </c>
    </row>
    <row r="6923" spans="1:23" x14ac:dyDescent="0.25">
      <c r="A6923" t="s">
        <v>7172</v>
      </c>
      <c r="B6923">
        <v>1709310248</v>
      </c>
      <c r="C6923">
        <v>164508461</v>
      </c>
      <c r="D6923" s="1">
        <v>45745</v>
      </c>
      <c r="E6923">
        <v>99233</v>
      </c>
      <c r="F6923">
        <v>85025</v>
      </c>
      <c r="G6923" t="s">
        <v>307</v>
      </c>
      <c r="H6923" s="34">
        <v>70227</v>
      </c>
      <c r="I6923" s="7">
        <v>59693</v>
      </c>
      <c r="J6923" s="7">
        <v>58499.14</v>
      </c>
      <c r="K6923" s="7">
        <v>0</v>
      </c>
      <c r="L6923" s="7">
        <v>1193.8599999999999</v>
      </c>
      <c r="M6923" s="5">
        <v>0.02</v>
      </c>
      <c r="N6923" t="s">
        <v>16</v>
      </c>
      <c r="O6923" t="s">
        <v>17</v>
      </c>
      <c r="P6923" t="s">
        <v>97</v>
      </c>
      <c r="Q6923" t="s">
        <v>32</v>
      </c>
      <c r="R6923" t="s">
        <v>20</v>
      </c>
      <c r="S6923" t="s">
        <v>17</v>
      </c>
      <c r="T6923" t="s">
        <v>13312</v>
      </c>
      <c r="U6923" s="1">
        <v>45812</v>
      </c>
      <c r="V6923">
        <v>67</v>
      </c>
      <c r="W6923" t="str">
        <f t="shared" si="155"/>
        <v>60-89</v>
      </c>
    </row>
    <row r="6924" spans="1:23" x14ac:dyDescent="0.25">
      <c r="A6924" t="s">
        <v>7173</v>
      </c>
      <c r="B6924">
        <v>7934992053</v>
      </c>
      <c r="C6924">
        <v>3516811715</v>
      </c>
      <c r="D6924" s="1">
        <v>45660</v>
      </c>
      <c r="E6924">
        <v>99223</v>
      </c>
      <c r="F6924">
        <v>99282</v>
      </c>
      <c r="G6924" t="s">
        <v>3552</v>
      </c>
      <c r="H6924" s="34">
        <v>41051</v>
      </c>
      <c r="I6924" s="7">
        <v>26683</v>
      </c>
      <c r="J6924" s="7">
        <v>20450.04</v>
      </c>
      <c r="K6924" s="7">
        <v>3031</v>
      </c>
      <c r="L6924" s="7">
        <v>3201.96</v>
      </c>
      <c r="M6924" s="5">
        <v>0.12</v>
      </c>
      <c r="N6924" t="s">
        <v>46</v>
      </c>
      <c r="O6924" t="s">
        <v>30</v>
      </c>
      <c r="P6924" t="s">
        <v>3147</v>
      </c>
      <c r="Q6924" t="s">
        <v>32</v>
      </c>
      <c r="R6924" t="s">
        <v>26</v>
      </c>
      <c r="S6924" t="s">
        <v>17</v>
      </c>
      <c r="T6924" t="s">
        <v>13310</v>
      </c>
      <c r="U6924" s="1">
        <v>45714</v>
      </c>
      <c r="V6924">
        <v>54</v>
      </c>
      <c r="W6924" t="str">
        <f t="shared" si="155"/>
        <v>30-59</v>
      </c>
    </row>
    <row r="6925" spans="1:23" x14ac:dyDescent="0.25">
      <c r="A6925" t="s">
        <v>7174</v>
      </c>
      <c r="B6925">
        <v>8330034731</v>
      </c>
      <c r="C6925">
        <v>9988832518</v>
      </c>
      <c r="D6925" s="1">
        <v>45744</v>
      </c>
      <c r="E6925">
        <v>99221</v>
      </c>
      <c r="F6925">
        <v>93000</v>
      </c>
      <c r="G6925" t="s">
        <v>182</v>
      </c>
      <c r="H6925" s="34">
        <v>65967</v>
      </c>
      <c r="I6925" s="7">
        <v>54093</v>
      </c>
      <c r="J6925" s="7">
        <v>39590.26</v>
      </c>
      <c r="K6925" s="7">
        <v>4766</v>
      </c>
      <c r="L6925" s="7">
        <v>9736.74</v>
      </c>
      <c r="M6925" s="5">
        <v>0.18</v>
      </c>
      <c r="N6925" t="s">
        <v>3141</v>
      </c>
      <c r="O6925" t="s">
        <v>27</v>
      </c>
      <c r="P6925" t="s">
        <v>3150</v>
      </c>
      <c r="Q6925" t="s">
        <v>32</v>
      </c>
      <c r="R6925" t="s">
        <v>21</v>
      </c>
      <c r="S6925" t="s">
        <v>27</v>
      </c>
      <c r="T6925" t="s">
        <v>13310</v>
      </c>
      <c r="U6925" s="1">
        <v>45902</v>
      </c>
      <c r="V6925">
        <v>158</v>
      </c>
      <c r="W6925" t="str">
        <f t="shared" si="155"/>
        <v>150-179</v>
      </c>
    </row>
    <row r="6926" spans="1:23" x14ac:dyDescent="0.25">
      <c r="A6926" t="s">
        <v>7175</v>
      </c>
      <c r="B6926">
        <v>7210793554</v>
      </c>
      <c r="C6926">
        <v>6760634220</v>
      </c>
      <c r="D6926" s="1">
        <v>45604</v>
      </c>
      <c r="E6926">
        <v>99215</v>
      </c>
      <c r="F6926">
        <v>99201</v>
      </c>
      <c r="G6926" t="s">
        <v>29</v>
      </c>
      <c r="H6926" s="34">
        <v>63853</v>
      </c>
      <c r="I6926" s="7">
        <v>45974</v>
      </c>
      <c r="J6926" s="7">
        <v>35350.080000000002</v>
      </c>
      <c r="K6926" s="7">
        <v>6946</v>
      </c>
      <c r="L6926" s="7">
        <v>3677.92</v>
      </c>
      <c r="M6926" s="5">
        <v>0.08</v>
      </c>
      <c r="N6926" t="s">
        <v>24</v>
      </c>
      <c r="O6926" t="s">
        <v>27</v>
      </c>
      <c r="P6926" t="s">
        <v>3148</v>
      </c>
      <c r="Q6926" t="s">
        <v>19</v>
      </c>
      <c r="R6926" t="s">
        <v>38</v>
      </c>
      <c r="S6926" t="s">
        <v>17</v>
      </c>
      <c r="T6926" t="s">
        <v>13310</v>
      </c>
      <c r="U6926" s="1">
        <v>45664</v>
      </c>
      <c r="V6926">
        <v>60</v>
      </c>
      <c r="W6926" t="str">
        <f t="shared" si="155"/>
        <v>60-89</v>
      </c>
    </row>
    <row r="6927" spans="1:23" x14ac:dyDescent="0.25">
      <c r="A6927" t="s">
        <v>7176</v>
      </c>
      <c r="B6927">
        <v>1634496914</v>
      </c>
      <c r="C6927">
        <v>6707308705</v>
      </c>
      <c r="D6927" s="1">
        <v>45430</v>
      </c>
      <c r="E6927">
        <v>99223</v>
      </c>
      <c r="F6927">
        <v>90834</v>
      </c>
      <c r="G6927" t="s">
        <v>3223</v>
      </c>
      <c r="H6927" s="34">
        <v>98011</v>
      </c>
      <c r="I6927" s="7">
        <v>76449</v>
      </c>
      <c r="J6927" s="7">
        <v>44400.2</v>
      </c>
      <c r="K6927" s="7">
        <v>16759</v>
      </c>
      <c r="L6927" s="7">
        <v>15289.8</v>
      </c>
      <c r="M6927" s="5">
        <v>0.2</v>
      </c>
      <c r="N6927" t="s">
        <v>3140</v>
      </c>
      <c r="O6927" t="s">
        <v>27</v>
      </c>
      <c r="P6927" t="s">
        <v>3149</v>
      </c>
      <c r="Q6927" t="s">
        <v>32</v>
      </c>
      <c r="R6927" t="s">
        <v>21</v>
      </c>
      <c r="S6927" t="s">
        <v>21</v>
      </c>
      <c r="T6927" t="s">
        <v>13311</v>
      </c>
      <c r="U6927" s="1">
        <v>45599</v>
      </c>
      <c r="V6927">
        <v>169</v>
      </c>
      <c r="W6927" t="str">
        <f t="shared" si="155"/>
        <v>150-179</v>
      </c>
    </row>
    <row r="6928" spans="1:23" x14ac:dyDescent="0.25">
      <c r="A6928" t="s">
        <v>7177</v>
      </c>
      <c r="B6928">
        <v>1274013443</v>
      </c>
      <c r="C6928">
        <v>6720112175</v>
      </c>
      <c r="D6928" s="1">
        <v>45690</v>
      </c>
      <c r="E6928">
        <v>99222</v>
      </c>
      <c r="F6928">
        <v>99291</v>
      </c>
      <c r="G6928" t="s">
        <v>3265</v>
      </c>
      <c r="H6928" s="34">
        <v>75759</v>
      </c>
      <c r="I6928" s="7">
        <v>59850</v>
      </c>
      <c r="J6928" s="7">
        <v>28034</v>
      </c>
      <c r="K6928" s="7">
        <v>22240</v>
      </c>
      <c r="L6928" s="7">
        <v>9576</v>
      </c>
      <c r="M6928" s="5">
        <v>0.16</v>
      </c>
      <c r="N6928" t="s">
        <v>1138</v>
      </c>
      <c r="O6928" t="s">
        <v>27</v>
      </c>
      <c r="P6928" t="s">
        <v>40</v>
      </c>
      <c r="Q6928" t="s">
        <v>32</v>
      </c>
      <c r="R6928" t="s">
        <v>26</v>
      </c>
      <c r="S6928" t="s">
        <v>27</v>
      </c>
      <c r="T6928" t="s">
        <v>13311</v>
      </c>
      <c r="U6928" s="1">
        <v>45815</v>
      </c>
      <c r="V6928">
        <v>125</v>
      </c>
      <c r="W6928" t="str">
        <f t="shared" si="155"/>
        <v>120-149</v>
      </c>
    </row>
    <row r="6929" spans="1:23" x14ac:dyDescent="0.25">
      <c r="A6929" t="s">
        <v>7178</v>
      </c>
      <c r="B6929">
        <v>8564077597</v>
      </c>
      <c r="C6929">
        <v>7170547036</v>
      </c>
      <c r="D6929" s="1">
        <v>45913</v>
      </c>
      <c r="E6929">
        <v>99238</v>
      </c>
      <c r="F6929">
        <v>99215</v>
      </c>
      <c r="G6929" t="s">
        <v>131</v>
      </c>
      <c r="H6929" s="34">
        <v>29117</v>
      </c>
      <c r="I6929" s="7">
        <v>20964</v>
      </c>
      <c r="J6929" s="7">
        <v>19286.88</v>
      </c>
      <c r="K6929" s="7">
        <v>0</v>
      </c>
      <c r="L6929" s="7">
        <v>1677.12</v>
      </c>
      <c r="M6929" s="5">
        <v>0.08</v>
      </c>
      <c r="N6929" t="s">
        <v>24</v>
      </c>
      <c r="O6929" t="s">
        <v>17</v>
      </c>
      <c r="P6929" t="s">
        <v>58</v>
      </c>
      <c r="Q6929" t="s">
        <v>32</v>
      </c>
      <c r="R6929" t="s">
        <v>21</v>
      </c>
      <c r="S6929" t="s">
        <v>17</v>
      </c>
      <c r="T6929" t="s">
        <v>13310</v>
      </c>
      <c r="U6929" s="1">
        <v>45953</v>
      </c>
      <c r="V6929">
        <v>40</v>
      </c>
      <c r="W6929" t="str">
        <f t="shared" si="155"/>
        <v>30-59</v>
      </c>
    </row>
    <row r="6930" spans="1:23" x14ac:dyDescent="0.25">
      <c r="A6930" t="s">
        <v>7179</v>
      </c>
      <c r="B6930">
        <v>5244366876</v>
      </c>
      <c r="C6930">
        <v>9486515009</v>
      </c>
      <c r="D6930" s="1">
        <v>45384</v>
      </c>
      <c r="E6930">
        <v>99232</v>
      </c>
      <c r="F6930">
        <v>99284</v>
      </c>
      <c r="G6930" t="s">
        <v>3250</v>
      </c>
      <c r="H6930" s="34">
        <v>80128</v>
      </c>
      <c r="I6930" s="7">
        <v>63301</v>
      </c>
      <c r="J6930" s="7">
        <v>53172.84</v>
      </c>
      <c r="K6930" s="7">
        <v>0</v>
      </c>
      <c r="L6930" s="7">
        <v>10128.16</v>
      </c>
      <c r="M6930" s="5">
        <v>0.16</v>
      </c>
      <c r="N6930" t="s">
        <v>1138</v>
      </c>
      <c r="O6930" t="s">
        <v>17</v>
      </c>
      <c r="P6930" t="s">
        <v>3149</v>
      </c>
      <c r="Q6930" t="s">
        <v>32</v>
      </c>
      <c r="R6930" t="s">
        <v>20</v>
      </c>
      <c r="S6930" t="s">
        <v>17</v>
      </c>
      <c r="T6930" t="s">
        <v>13310</v>
      </c>
      <c r="U6930" s="1">
        <v>45507</v>
      </c>
      <c r="V6930">
        <v>123</v>
      </c>
      <c r="W6930" t="str">
        <f t="shared" si="155"/>
        <v>120-149</v>
      </c>
    </row>
    <row r="6931" spans="1:23" x14ac:dyDescent="0.25">
      <c r="A6931" t="s">
        <v>7180</v>
      </c>
      <c r="B6931">
        <v>2274483108</v>
      </c>
      <c r="C6931">
        <v>7772798658</v>
      </c>
      <c r="D6931" s="1">
        <v>45868</v>
      </c>
      <c r="E6931">
        <v>99238</v>
      </c>
      <c r="F6931">
        <v>99212</v>
      </c>
      <c r="G6931" t="s">
        <v>3323</v>
      </c>
      <c r="H6931" s="34">
        <v>49561</v>
      </c>
      <c r="I6931" s="7">
        <v>39649</v>
      </c>
      <c r="J6931" s="7">
        <v>18601.14</v>
      </c>
      <c r="K6931" s="7">
        <v>15497</v>
      </c>
      <c r="L6931" s="7">
        <v>5550.86</v>
      </c>
      <c r="M6931" s="5">
        <v>0.14000000000000001</v>
      </c>
      <c r="N6931" t="s">
        <v>1135</v>
      </c>
      <c r="O6931" t="s">
        <v>27</v>
      </c>
      <c r="P6931" t="s">
        <v>3150</v>
      </c>
      <c r="Q6931" t="s">
        <v>19</v>
      </c>
      <c r="R6931" t="s">
        <v>38</v>
      </c>
      <c r="S6931" t="s">
        <v>17</v>
      </c>
      <c r="T6931" t="s">
        <v>13310</v>
      </c>
      <c r="U6931" s="1">
        <v>45967</v>
      </c>
      <c r="V6931">
        <v>99</v>
      </c>
      <c r="W6931" t="str">
        <f t="shared" si="155"/>
        <v>90-119</v>
      </c>
    </row>
    <row r="6932" spans="1:23" x14ac:dyDescent="0.25">
      <c r="A6932" t="s">
        <v>7181</v>
      </c>
      <c r="B6932">
        <v>1578753704</v>
      </c>
      <c r="C6932">
        <v>9276383354</v>
      </c>
      <c r="D6932" s="1">
        <v>45923</v>
      </c>
      <c r="E6932">
        <v>99215</v>
      </c>
      <c r="F6932">
        <v>99291</v>
      </c>
      <c r="G6932" t="s">
        <v>351</v>
      </c>
      <c r="H6932" s="34">
        <v>45262</v>
      </c>
      <c r="I6932" s="7">
        <v>38473</v>
      </c>
      <c r="J6932" s="7">
        <v>31067.54</v>
      </c>
      <c r="K6932" s="7">
        <v>6636</v>
      </c>
      <c r="L6932" s="7">
        <v>769.46</v>
      </c>
      <c r="M6932" s="5">
        <v>0.02</v>
      </c>
      <c r="N6932" t="s">
        <v>16</v>
      </c>
      <c r="O6932" t="s">
        <v>30</v>
      </c>
      <c r="P6932" t="s">
        <v>3147</v>
      </c>
      <c r="Q6932" t="s">
        <v>32</v>
      </c>
      <c r="R6932" t="s">
        <v>38</v>
      </c>
      <c r="S6932" t="s">
        <v>21</v>
      </c>
      <c r="T6932" t="s">
        <v>13312</v>
      </c>
      <c r="U6932" s="1">
        <v>46038</v>
      </c>
      <c r="V6932">
        <v>115</v>
      </c>
      <c r="W6932" t="str">
        <f t="shared" si="155"/>
        <v>90-119</v>
      </c>
    </row>
    <row r="6933" spans="1:23" x14ac:dyDescent="0.25">
      <c r="A6933" t="s">
        <v>7182</v>
      </c>
      <c r="B6933">
        <v>7224884408</v>
      </c>
      <c r="C6933">
        <v>608543583</v>
      </c>
      <c r="D6933" s="1">
        <v>45541</v>
      </c>
      <c r="E6933">
        <v>99213</v>
      </c>
      <c r="F6933">
        <v>99203</v>
      </c>
      <c r="G6933" t="s">
        <v>112</v>
      </c>
      <c r="H6933" s="34">
        <v>57599</v>
      </c>
      <c r="I6933" s="7">
        <v>43199</v>
      </c>
      <c r="J6933" s="7">
        <v>32749.15</v>
      </c>
      <c r="K6933" s="7">
        <v>3970</v>
      </c>
      <c r="L6933" s="7">
        <v>6479.85</v>
      </c>
      <c r="M6933" s="5">
        <v>0.15</v>
      </c>
      <c r="N6933" t="s">
        <v>1139</v>
      </c>
      <c r="O6933" t="s">
        <v>27</v>
      </c>
      <c r="P6933" t="s">
        <v>25</v>
      </c>
      <c r="Q6933" t="s">
        <v>32</v>
      </c>
      <c r="R6933" t="s">
        <v>20</v>
      </c>
      <c r="S6933" t="s">
        <v>21</v>
      </c>
      <c r="T6933" t="s">
        <v>13310</v>
      </c>
      <c r="U6933" s="1">
        <v>45640</v>
      </c>
      <c r="V6933">
        <v>99</v>
      </c>
      <c r="W6933" t="str">
        <f t="shared" si="155"/>
        <v>90-119</v>
      </c>
    </row>
    <row r="6934" spans="1:23" x14ac:dyDescent="0.25">
      <c r="A6934" t="s">
        <v>7183</v>
      </c>
      <c r="B6934">
        <v>7445644165</v>
      </c>
      <c r="C6934">
        <v>4566374437</v>
      </c>
      <c r="D6934" s="1">
        <v>45430</v>
      </c>
      <c r="E6934">
        <v>99214</v>
      </c>
      <c r="F6934">
        <v>99202</v>
      </c>
      <c r="G6934" t="s">
        <v>3279</v>
      </c>
      <c r="H6934" s="34">
        <v>47107</v>
      </c>
      <c r="I6934" s="7">
        <v>40041</v>
      </c>
      <c r="J6934" s="7">
        <v>32995.18</v>
      </c>
      <c r="K6934" s="7">
        <v>6245</v>
      </c>
      <c r="L6934" s="7">
        <v>800.82</v>
      </c>
      <c r="M6934" s="5">
        <v>0.02</v>
      </c>
      <c r="N6934" t="s">
        <v>16</v>
      </c>
      <c r="O6934" t="s">
        <v>30</v>
      </c>
      <c r="P6934" t="s">
        <v>3147</v>
      </c>
      <c r="Q6934" t="s">
        <v>19</v>
      </c>
      <c r="R6934" t="s">
        <v>21</v>
      </c>
      <c r="S6934" t="s">
        <v>17</v>
      </c>
      <c r="T6934" t="s">
        <v>13310</v>
      </c>
      <c r="U6934" s="1">
        <v>45577</v>
      </c>
      <c r="V6934">
        <v>147</v>
      </c>
      <c r="W6934" t="str">
        <f t="shared" si="155"/>
        <v>120-149</v>
      </c>
    </row>
    <row r="6935" spans="1:23" x14ac:dyDescent="0.25">
      <c r="A6935" t="s">
        <v>7184</v>
      </c>
      <c r="B6935">
        <v>7503442981</v>
      </c>
      <c r="C6935">
        <v>8220188770</v>
      </c>
      <c r="D6935" s="1">
        <v>45866</v>
      </c>
      <c r="E6935">
        <v>99221</v>
      </c>
      <c r="F6935">
        <v>99201</v>
      </c>
      <c r="G6935" t="s">
        <v>291</v>
      </c>
      <c r="H6935" s="34">
        <v>42071</v>
      </c>
      <c r="I6935" s="7">
        <v>35760</v>
      </c>
      <c r="J6935" s="7">
        <v>32868.800000000003</v>
      </c>
      <c r="K6935" s="7">
        <v>2176</v>
      </c>
      <c r="L6935" s="7">
        <v>715.2</v>
      </c>
      <c r="M6935" s="5">
        <v>0.02</v>
      </c>
      <c r="N6935" t="s">
        <v>16</v>
      </c>
      <c r="O6935" t="s">
        <v>30</v>
      </c>
      <c r="P6935" t="s">
        <v>18</v>
      </c>
      <c r="Q6935" t="s">
        <v>19</v>
      </c>
      <c r="R6935" t="s">
        <v>27</v>
      </c>
      <c r="S6935" t="s">
        <v>27</v>
      </c>
      <c r="T6935" t="s">
        <v>13311</v>
      </c>
      <c r="U6935" s="1">
        <v>46045</v>
      </c>
      <c r="V6935">
        <v>179</v>
      </c>
      <c r="W6935" t="str">
        <f t="shared" si="155"/>
        <v>150-179</v>
      </c>
    </row>
    <row r="6936" spans="1:23" x14ac:dyDescent="0.25">
      <c r="A6936" t="s">
        <v>7185</v>
      </c>
      <c r="B6936">
        <v>8983388272</v>
      </c>
      <c r="C6936">
        <v>4699980618</v>
      </c>
      <c r="D6936" s="1">
        <v>45830</v>
      </c>
      <c r="E6936">
        <v>99221</v>
      </c>
      <c r="F6936">
        <v>99291</v>
      </c>
      <c r="G6936" t="s">
        <v>293</v>
      </c>
      <c r="H6936" s="34">
        <v>57736</v>
      </c>
      <c r="I6936" s="7">
        <v>47344</v>
      </c>
      <c r="J6936" s="7">
        <v>31580.080000000002</v>
      </c>
      <c r="K6936" s="7">
        <v>7242</v>
      </c>
      <c r="L6936" s="7">
        <v>8521.92</v>
      </c>
      <c r="M6936" s="5">
        <v>0.18</v>
      </c>
      <c r="N6936" t="s">
        <v>3141</v>
      </c>
      <c r="O6936" t="s">
        <v>27</v>
      </c>
      <c r="P6936" t="s">
        <v>3147</v>
      </c>
      <c r="Q6936" t="s">
        <v>32</v>
      </c>
      <c r="R6936" t="s">
        <v>38</v>
      </c>
      <c r="S6936" t="s">
        <v>27</v>
      </c>
      <c r="T6936" t="s">
        <v>13312</v>
      </c>
      <c r="U6936" s="1">
        <v>45943</v>
      </c>
      <c r="V6936">
        <v>113</v>
      </c>
      <c r="W6936" t="str">
        <f t="shared" si="155"/>
        <v>90-119</v>
      </c>
    </row>
    <row r="6937" spans="1:23" x14ac:dyDescent="0.25">
      <c r="A6937" t="s">
        <v>7186</v>
      </c>
      <c r="B6937">
        <v>4529776189</v>
      </c>
      <c r="C6937">
        <v>2051805288</v>
      </c>
      <c r="D6937" s="1">
        <v>45381</v>
      </c>
      <c r="E6937">
        <v>99215</v>
      </c>
      <c r="F6937">
        <v>99212</v>
      </c>
      <c r="G6937" t="s">
        <v>108</v>
      </c>
      <c r="H6937" s="34">
        <v>29359</v>
      </c>
      <c r="I6937" s="7">
        <v>23194</v>
      </c>
      <c r="J6937" s="7">
        <v>16401.96</v>
      </c>
      <c r="K6937" s="7">
        <v>3081</v>
      </c>
      <c r="L6937" s="7">
        <v>3711.04</v>
      </c>
      <c r="M6937" s="5">
        <v>0.16</v>
      </c>
      <c r="N6937" t="s">
        <v>1138</v>
      </c>
      <c r="O6937" t="s">
        <v>30</v>
      </c>
      <c r="P6937" t="s">
        <v>18</v>
      </c>
      <c r="Q6937" t="s">
        <v>32</v>
      </c>
      <c r="R6937" t="s">
        <v>43</v>
      </c>
      <c r="S6937" t="s">
        <v>17</v>
      </c>
      <c r="T6937" t="s">
        <v>13312</v>
      </c>
      <c r="U6937" s="1">
        <v>45442</v>
      </c>
      <c r="V6937">
        <v>61</v>
      </c>
      <c r="W6937" t="str">
        <f t="shared" si="155"/>
        <v>60-89</v>
      </c>
    </row>
    <row r="6938" spans="1:23" x14ac:dyDescent="0.25">
      <c r="A6938" t="s">
        <v>7187</v>
      </c>
      <c r="B6938">
        <v>4314231642</v>
      </c>
      <c r="C6938">
        <v>2297008790</v>
      </c>
      <c r="D6938" s="1">
        <v>45893</v>
      </c>
      <c r="E6938">
        <v>99214</v>
      </c>
      <c r="F6938">
        <v>99281</v>
      </c>
      <c r="G6938" t="s">
        <v>3405</v>
      </c>
      <c r="H6938" s="34">
        <v>67774</v>
      </c>
      <c r="I6938" s="7">
        <v>55575</v>
      </c>
      <c r="J6938" s="7">
        <v>40927.5</v>
      </c>
      <c r="K6938" s="7">
        <v>4644</v>
      </c>
      <c r="L6938" s="7">
        <v>10003.5</v>
      </c>
      <c r="M6938" s="5">
        <v>0.18</v>
      </c>
      <c r="N6938" t="s">
        <v>3141</v>
      </c>
      <c r="O6938" t="s">
        <v>30</v>
      </c>
      <c r="P6938" t="s">
        <v>35</v>
      </c>
      <c r="Q6938" t="s">
        <v>32</v>
      </c>
      <c r="R6938" t="s">
        <v>27</v>
      </c>
      <c r="S6938" t="s">
        <v>21</v>
      </c>
      <c r="T6938" t="s">
        <v>13310</v>
      </c>
      <c r="U6938" s="1">
        <v>46007</v>
      </c>
      <c r="V6938">
        <v>114</v>
      </c>
      <c r="W6938" t="str">
        <f t="shared" si="155"/>
        <v>90-119</v>
      </c>
    </row>
    <row r="6939" spans="1:23" x14ac:dyDescent="0.25">
      <c r="A6939" t="s">
        <v>7188</v>
      </c>
      <c r="B6939">
        <v>1532593641</v>
      </c>
      <c r="C6939">
        <v>5791983365</v>
      </c>
      <c r="D6939" s="1">
        <v>45438</v>
      </c>
      <c r="E6939">
        <v>99238</v>
      </c>
      <c r="F6939">
        <v>99215</v>
      </c>
      <c r="G6939" t="s">
        <v>48</v>
      </c>
      <c r="H6939" s="34">
        <v>13497</v>
      </c>
      <c r="I6939" s="7">
        <v>8773</v>
      </c>
      <c r="J6939" s="7">
        <v>6063.24</v>
      </c>
      <c r="K6939" s="7">
        <v>1657</v>
      </c>
      <c r="L6939" s="7">
        <v>1052.76</v>
      </c>
      <c r="M6939" s="5">
        <v>0.12</v>
      </c>
      <c r="N6939" t="s">
        <v>46</v>
      </c>
      <c r="O6939" t="s">
        <v>27</v>
      </c>
      <c r="P6939" t="s">
        <v>58</v>
      </c>
      <c r="Q6939" t="s">
        <v>19</v>
      </c>
      <c r="R6939" t="s">
        <v>20</v>
      </c>
      <c r="S6939" t="s">
        <v>21</v>
      </c>
      <c r="T6939" t="s">
        <v>13312</v>
      </c>
      <c r="U6939" s="1">
        <v>45569</v>
      </c>
      <c r="V6939">
        <v>131</v>
      </c>
      <c r="W6939" t="str">
        <f t="shared" si="155"/>
        <v>120-149</v>
      </c>
    </row>
    <row r="6940" spans="1:23" x14ac:dyDescent="0.25">
      <c r="A6940" t="s">
        <v>7189</v>
      </c>
      <c r="B6940">
        <v>1826675384</v>
      </c>
      <c r="C6940">
        <v>6521009522</v>
      </c>
      <c r="D6940" s="1">
        <v>45348</v>
      </c>
      <c r="E6940">
        <v>99215</v>
      </c>
      <c r="F6940">
        <v>99282</v>
      </c>
      <c r="G6940" t="s">
        <v>3428</v>
      </c>
      <c r="H6940" s="34">
        <v>87573</v>
      </c>
      <c r="I6940" s="7">
        <v>74437</v>
      </c>
      <c r="J6940" s="7">
        <v>49886.26</v>
      </c>
      <c r="K6940" s="7">
        <v>23062</v>
      </c>
      <c r="L6940" s="7">
        <v>1488.74</v>
      </c>
      <c r="M6940" s="5">
        <v>0.02</v>
      </c>
      <c r="N6940" t="s">
        <v>16</v>
      </c>
      <c r="O6940" t="s">
        <v>27</v>
      </c>
      <c r="P6940" t="s">
        <v>97</v>
      </c>
      <c r="Q6940" t="s">
        <v>19</v>
      </c>
      <c r="R6940" t="s">
        <v>26</v>
      </c>
      <c r="S6940" t="s">
        <v>27</v>
      </c>
      <c r="T6940" t="s">
        <v>13312</v>
      </c>
      <c r="U6940" s="1">
        <v>45485</v>
      </c>
      <c r="V6940">
        <v>137</v>
      </c>
      <c r="W6940" t="str">
        <f t="shared" si="155"/>
        <v>120-149</v>
      </c>
    </row>
    <row r="6941" spans="1:23" x14ac:dyDescent="0.25">
      <c r="A6941" t="s">
        <v>7190</v>
      </c>
      <c r="B6941">
        <v>8546338356</v>
      </c>
      <c r="C6941">
        <v>3503324352</v>
      </c>
      <c r="D6941" s="1">
        <v>45464</v>
      </c>
      <c r="E6941">
        <v>99215</v>
      </c>
      <c r="F6941">
        <v>99215</v>
      </c>
      <c r="G6941" t="s">
        <v>3281</v>
      </c>
      <c r="H6941" s="34">
        <v>76015</v>
      </c>
      <c r="I6941" s="7">
        <v>62332</v>
      </c>
      <c r="J6941" s="7">
        <v>36209.24</v>
      </c>
      <c r="K6941" s="7">
        <v>14903</v>
      </c>
      <c r="L6941" s="7">
        <v>11219.76</v>
      </c>
      <c r="M6941" s="5">
        <v>0.18</v>
      </c>
      <c r="N6941" t="s">
        <v>3141</v>
      </c>
      <c r="O6941" t="s">
        <v>27</v>
      </c>
      <c r="P6941" t="s">
        <v>3148</v>
      </c>
      <c r="Q6941" t="s">
        <v>32</v>
      </c>
      <c r="R6941" t="s">
        <v>38</v>
      </c>
      <c r="S6941" t="s">
        <v>17</v>
      </c>
      <c r="T6941" t="s">
        <v>13311</v>
      </c>
      <c r="U6941" s="1">
        <v>45530</v>
      </c>
      <c r="V6941">
        <v>66</v>
      </c>
      <c r="W6941" t="str">
        <f t="shared" si="155"/>
        <v>60-89</v>
      </c>
    </row>
    <row r="6942" spans="1:23" x14ac:dyDescent="0.25">
      <c r="A6942" t="s">
        <v>7191</v>
      </c>
      <c r="B6942">
        <v>3791375486</v>
      </c>
      <c r="C6942">
        <v>8423341417</v>
      </c>
      <c r="D6942" s="1">
        <v>45634</v>
      </c>
      <c r="E6942">
        <v>99215</v>
      </c>
      <c r="F6942">
        <v>99203</v>
      </c>
      <c r="G6942" t="s">
        <v>209</v>
      </c>
      <c r="H6942" s="34">
        <v>18152</v>
      </c>
      <c r="I6942" s="7">
        <v>13069</v>
      </c>
      <c r="J6942" s="7">
        <v>12023.48</v>
      </c>
      <c r="K6942" s="7">
        <v>0</v>
      </c>
      <c r="L6942" s="7">
        <v>1045.52</v>
      </c>
      <c r="M6942" s="5">
        <v>0.08</v>
      </c>
      <c r="N6942" t="s">
        <v>24</v>
      </c>
      <c r="O6942" t="s">
        <v>17</v>
      </c>
      <c r="P6942" t="s">
        <v>18</v>
      </c>
      <c r="Q6942" t="s">
        <v>19</v>
      </c>
      <c r="R6942" t="s">
        <v>26</v>
      </c>
      <c r="S6942" t="s">
        <v>17</v>
      </c>
      <c r="T6942" t="s">
        <v>13312</v>
      </c>
      <c r="U6942" s="1">
        <v>45778</v>
      </c>
      <c r="V6942">
        <v>144</v>
      </c>
      <c r="W6942" t="str">
        <f t="shared" si="155"/>
        <v>120-149</v>
      </c>
    </row>
    <row r="6943" spans="1:23" x14ac:dyDescent="0.25">
      <c r="A6943" t="s">
        <v>7192</v>
      </c>
      <c r="B6943">
        <v>7280593875</v>
      </c>
      <c r="C6943">
        <v>1772172796</v>
      </c>
      <c r="D6943" s="1">
        <v>45369</v>
      </c>
      <c r="E6943">
        <v>99222</v>
      </c>
      <c r="F6943">
        <v>99211</v>
      </c>
      <c r="G6943" t="s">
        <v>3494</v>
      </c>
      <c r="H6943" s="34">
        <v>77239</v>
      </c>
      <c r="I6943" s="7">
        <v>63336</v>
      </c>
      <c r="J6943" s="7">
        <v>43699.519999999997</v>
      </c>
      <c r="K6943" s="7">
        <v>8236</v>
      </c>
      <c r="L6943" s="7">
        <v>11400.48</v>
      </c>
      <c r="M6943" s="5">
        <v>0.18</v>
      </c>
      <c r="N6943" t="s">
        <v>3141</v>
      </c>
      <c r="O6943" t="s">
        <v>30</v>
      </c>
      <c r="P6943" t="s">
        <v>55</v>
      </c>
      <c r="Q6943" t="s">
        <v>32</v>
      </c>
      <c r="R6943" t="s">
        <v>26</v>
      </c>
      <c r="S6943" t="s">
        <v>21</v>
      </c>
      <c r="T6943" t="s">
        <v>13310</v>
      </c>
      <c r="U6943" s="1">
        <v>45462</v>
      </c>
      <c r="V6943">
        <v>93</v>
      </c>
      <c r="W6943" t="str">
        <f t="shared" si="155"/>
        <v>90-119</v>
      </c>
    </row>
    <row r="6944" spans="1:23" x14ac:dyDescent="0.25">
      <c r="A6944" t="s">
        <v>7193</v>
      </c>
      <c r="B6944">
        <v>6836225382</v>
      </c>
      <c r="C6944">
        <v>3963847429</v>
      </c>
      <c r="D6944" s="1">
        <v>45342</v>
      </c>
      <c r="E6944">
        <v>99221</v>
      </c>
      <c r="F6944">
        <v>99215</v>
      </c>
      <c r="G6944" t="s">
        <v>63</v>
      </c>
      <c r="H6944" s="34">
        <v>46697</v>
      </c>
      <c r="I6944" s="7">
        <v>30353</v>
      </c>
      <c r="J6944" s="7">
        <v>26710.639999999999</v>
      </c>
      <c r="K6944" s="7">
        <v>0</v>
      </c>
      <c r="L6944" s="7">
        <v>3642.36</v>
      </c>
      <c r="M6944" s="5">
        <v>0.12</v>
      </c>
      <c r="N6944" t="s">
        <v>46</v>
      </c>
      <c r="O6944" t="s">
        <v>17</v>
      </c>
      <c r="P6944" t="s">
        <v>40</v>
      </c>
      <c r="Q6944" t="s">
        <v>32</v>
      </c>
      <c r="R6944" t="s">
        <v>26</v>
      </c>
      <c r="S6944" t="s">
        <v>17</v>
      </c>
      <c r="T6944" t="s">
        <v>13310</v>
      </c>
      <c r="U6944" s="1">
        <v>45427</v>
      </c>
      <c r="V6944">
        <v>85</v>
      </c>
      <c r="W6944" t="str">
        <f t="shared" si="155"/>
        <v>60-89</v>
      </c>
    </row>
    <row r="6945" spans="1:23" x14ac:dyDescent="0.25">
      <c r="A6945" t="s">
        <v>7194</v>
      </c>
      <c r="B6945">
        <v>7073092089</v>
      </c>
      <c r="C6945">
        <v>4812848029</v>
      </c>
      <c r="D6945" s="1">
        <v>45324</v>
      </c>
      <c r="E6945">
        <v>99233</v>
      </c>
      <c r="F6945">
        <v>99292</v>
      </c>
      <c r="G6945" t="s">
        <v>96</v>
      </c>
      <c r="H6945" s="34">
        <v>34247</v>
      </c>
      <c r="I6945" s="7">
        <v>27398</v>
      </c>
      <c r="J6945" s="7">
        <v>18820.28</v>
      </c>
      <c r="K6945" s="7">
        <v>4742</v>
      </c>
      <c r="L6945" s="7">
        <v>3835.72</v>
      </c>
      <c r="M6945" s="5">
        <v>0.14000000000000001</v>
      </c>
      <c r="N6945" t="s">
        <v>1135</v>
      </c>
      <c r="O6945" t="s">
        <v>27</v>
      </c>
      <c r="P6945" t="s">
        <v>31</v>
      </c>
      <c r="Q6945" t="s">
        <v>19</v>
      </c>
      <c r="R6945" t="s">
        <v>27</v>
      </c>
      <c r="S6945" t="s">
        <v>21</v>
      </c>
      <c r="T6945" t="s">
        <v>13312</v>
      </c>
      <c r="U6945" s="1">
        <v>45471</v>
      </c>
      <c r="V6945">
        <v>147</v>
      </c>
      <c r="W6945" t="str">
        <f t="shared" si="155"/>
        <v>120-149</v>
      </c>
    </row>
    <row r="6946" spans="1:23" x14ac:dyDescent="0.25">
      <c r="A6946" t="s">
        <v>7195</v>
      </c>
      <c r="B6946">
        <v>7734944916</v>
      </c>
      <c r="C6946">
        <v>7265347753</v>
      </c>
      <c r="D6946" s="1">
        <v>45702</v>
      </c>
      <c r="E6946">
        <v>99222</v>
      </c>
      <c r="F6946">
        <v>99213</v>
      </c>
      <c r="G6946" t="s">
        <v>3360</v>
      </c>
      <c r="H6946" s="34">
        <v>92892</v>
      </c>
      <c r="I6946" s="7">
        <v>66882</v>
      </c>
      <c r="J6946" s="7">
        <v>45717.440000000002</v>
      </c>
      <c r="K6946" s="7">
        <v>15814</v>
      </c>
      <c r="L6946" s="7">
        <v>5350.56</v>
      </c>
      <c r="M6946" s="5">
        <v>0.08</v>
      </c>
      <c r="N6946" t="s">
        <v>24</v>
      </c>
      <c r="O6946" t="s">
        <v>27</v>
      </c>
      <c r="P6946" t="s">
        <v>3150</v>
      </c>
      <c r="Q6946" t="s">
        <v>32</v>
      </c>
      <c r="R6946" t="s">
        <v>27</v>
      </c>
      <c r="S6946" t="s">
        <v>27</v>
      </c>
      <c r="T6946" t="s">
        <v>13311</v>
      </c>
      <c r="U6946" s="1">
        <v>45833</v>
      </c>
      <c r="V6946">
        <v>131</v>
      </c>
      <c r="W6946" t="str">
        <f t="shared" si="155"/>
        <v>120-149</v>
      </c>
    </row>
    <row r="6947" spans="1:23" x14ac:dyDescent="0.25">
      <c r="A6947" t="s">
        <v>7196</v>
      </c>
      <c r="B6947">
        <v>3156241882</v>
      </c>
      <c r="C6947">
        <v>8282032733</v>
      </c>
      <c r="D6947" s="1">
        <v>45386</v>
      </c>
      <c r="E6947">
        <v>99223</v>
      </c>
      <c r="F6947">
        <v>36415</v>
      </c>
      <c r="G6947" t="s">
        <v>3394</v>
      </c>
      <c r="H6947" s="34">
        <v>69928</v>
      </c>
      <c r="I6947" s="7">
        <v>55243</v>
      </c>
      <c r="J6947" s="7">
        <v>42332.12</v>
      </c>
      <c r="K6947" s="7">
        <v>4072</v>
      </c>
      <c r="L6947" s="7">
        <v>8838.8799999999992</v>
      </c>
      <c r="M6947" s="5">
        <v>0.16</v>
      </c>
      <c r="N6947" t="s">
        <v>1138</v>
      </c>
      <c r="O6947" t="s">
        <v>30</v>
      </c>
      <c r="P6947" t="s">
        <v>3146</v>
      </c>
      <c r="Q6947" t="s">
        <v>19</v>
      </c>
      <c r="R6947" t="s">
        <v>38</v>
      </c>
      <c r="S6947" t="s">
        <v>27</v>
      </c>
      <c r="T6947" t="s">
        <v>13311</v>
      </c>
      <c r="U6947" s="1">
        <v>45437</v>
      </c>
      <c r="V6947">
        <v>51</v>
      </c>
      <c r="W6947" t="str">
        <f t="shared" si="155"/>
        <v>30-59</v>
      </c>
    </row>
    <row r="6948" spans="1:23" x14ac:dyDescent="0.25">
      <c r="A6948" t="s">
        <v>7197</v>
      </c>
      <c r="B6948">
        <v>3493753798</v>
      </c>
      <c r="C6948">
        <v>2424345788</v>
      </c>
      <c r="D6948" s="1">
        <v>45776</v>
      </c>
      <c r="E6948">
        <v>99213</v>
      </c>
      <c r="F6948">
        <v>93000</v>
      </c>
      <c r="G6948" t="s">
        <v>320</v>
      </c>
      <c r="H6948" s="34">
        <v>68822</v>
      </c>
      <c r="I6948" s="7">
        <v>51617</v>
      </c>
      <c r="J6948" s="7">
        <v>43874.45</v>
      </c>
      <c r="K6948" s="7">
        <v>0</v>
      </c>
      <c r="L6948" s="7">
        <v>7742.55</v>
      </c>
      <c r="M6948" s="5">
        <v>0.15</v>
      </c>
      <c r="N6948" t="s">
        <v>1139</v>
      </c>
      <c r="O6948" t="s">
        <v>17</v>
      </c>
      <c r="P6948" t="s">
        <v>40</v>
      </c>
      <c r="Q6948" t="s">
        <v>32</v>
      </c>
      <c r="R6948" t="s">
        <v>43</v>
      </c>
      <c r="S6948" t="s">
        <v>27</v>
      </c>
      <c r="T6948" t="s">
        <v>13310</v>
      </c>
      <c r="U6948" s="1">
        <v>45878</v>
      </c>
      <c r="V6948">
        <v>102</v>
      </c>
      <c r="W6948" t="str">
        <f t="shared" si="155"/>
        <v>90-119</v>
      </c>
    </row>
    <row r="6949" spans="1:23" x14ac:dyDescent="0.25">
      <c r="A6949" t="s">
        <v>7198</v>
      </c>
      <c r="B6949">
        <v>6215899755</v>
      </c>
      <c r="C6949">
        <v>1263582463</v>
      </c>
      <c r="D6949" s="1">
        <v>45422</v>
      </c>
      <c r="E6949">
        <v>99222</v>
      </c>
      <c r="F6949">
        <v>99211</v>
      </c>
      <c r="G6949" t="s">
        <v>67</v>
      </c>
      <c r="H6949" s="34">
        <v>89746</v>
      </c>
      <c r="I6949" s="7">
        <v>70002</v>
      </c>
      <c r="J6949" s="7">
        <v>49437.599999999999</v>
      </c>
      <c r="K6949" s="7">
        <v>6564</v>
      </c>
      <c r="L6949" s="7">
        <v>14000.4</v>
      </c>
      <c r="M6949" s="5">
        <v>0.2</v>
      </c>
      <c r="N6949" t="s">
        <v>3140</v>
      </c>
      <c r="O6949" t="s">
        <v>30</v>
      </c>
      <c r="P6949" t="s">
        <v>3149</v>
      </c>
      <c r="Q6949" t="s">
        <v>32</v>
      </c>
      <c r="R6949" t="s">
        <v>38</v>
      </c>
      <c r="S6949" t="s">
        <v>27</v>
      </c>
      <c r="T6949" t="s">
        <v>13312</v>
      </c>
      <c r="U6949" s="1">
        <v>45521</v>
      </c>
      <c r="V6949">
        <v>99</v>
      </c>
      <c r="W6949" t="str">
        <f t="shared" si="155"/>
        <v>90-119</v>
      </c>
    </row>
    <row r="6950" spans="1:23" x14ac:dyDescent="0.25">
      <c r="A6950" t="s">
        <v>7199</v>
      </c>
      <c r="B6950">
        <v>1357742079</v>
      </c>
      <c r="C6950">
        <v>6249418358</v>
      </c>
      <c r="D6950" s="1">
        <v>45393</v>
      </c>
      <c r="E6950">
        <v>99215</v>
      </c>
      <c r="F6950">
        <v>97110</v>
      </c>
      <c r="G6950" t="s">
        <v>351</v>
      </c>
      <c r="H6950" s="34">
        <v>95246</v>
      </c>
      <c r="I6950" s="7">
        <v>76197</v>
      </c>
      <c r="J6950" s="7">
        <v>65529.42</v>
      </c>
      <c r="K6950" s="7">
        <v>0</v>
      </c>
      <c r="L6950" s="7">
        <v>10667.58</v>
      </c>
      <c r="M6950" s="5">
        <v>0.14000000000000001</v>
      </c>
      <c r="N6950" t="s">
        <v>1135</v>
      </c>
      <c r="O6950" t="s">
        <v>17</v>
      </c>
      <c r="P6950" t="s">
        <v>3147</v>
      </c>
      <c r="Q6950" t="s">
        <v>32</v>
      </c>
      <c r="R6950" t="s">
        <v>26</v>
      </c>
      <c r="S6950" t="s">
        <v>21</v>
      </c>
      <c r="T6950" t="s">
        <v>13312</v>
      </c>
      <c r="U6950" s="1">
        <v>45570</v>
      </c>
      <c r="V6950">
        <v>177</v>
      </c>
      <c r="W6950" t="str">
        <f t="shared" si="155"/>
        <v>150-179</v>
      </c>
    </row>
    <row r="6951" spans="1:23" x14ac:dyDescent="0.25">
      <c r="A6951" t="s">
        <v>7200</v>
      </c>
      <c r="B6951">
        <v>4489348226</v>
      </c>
      <c r="C6951">
        <v>8074584374</v>
      </c>
      <c r="D6951" s="1">
        <v>45609</v>
      </c>
      <c r="E6951">
        <v>99231</v>
      </c>
      <c r="F6951">
        <v>93000</v>
      </c>
      <c r="G6951" t="s">
        <v>3843</v>
      </c>
      <c r="H6951" s="34">
        <v>38692</v>
      </c>
      <c r="I6951" s="7">
        <v>29019</v>
      </c>
      <c r="J6951" s="7">
        <v>21604.15</v>
      </c>
      <c r="K6951" s="7">
        <v>3062</v>
      </c>
      <c r="L6951" s="7">
        <v>4352.8500000000004</v>
      </c>
      <c r="M6951" s="5">
        <v>0.15</v>
      </c>
      <c r="N6951" t="s">
        <v>1139</v>
      </c>
      <c r="O6951" t="s">
        <v>30</v>
      </c>
      <c r="P6951" t="s">
        <v>31</v>
      </c>
      <c r="Q6951" t="s">
        <v>19</v>
      </c>
      <c r="R6951" t="s">
        <v>20</v>
      </c>
      <c r="S6951" t="s">
        <v>17</v>
      </c>
      <c r="T6951" t="s">
        <v>13310</v>
      </c>
      <c r="U6951" s="1">
        <v>45701</v>
      </c>
      <c r="V6951">
        <v>92</v>
      </c>
      <c r="W6951" t="str">
        <f t="shared" si="155"/>
        <v>90-119</v>
      </c>
    </row>
    <row r="6952" spans="1:23" x14ac:dyDescent="0.25">
      <c r="A6952" t="s">
        <v>7201</v>
      </c>
      <c r="B6952">
        <v>4348656176</v>
      </c>
      <c r="C6952">
        <v>4213982636</v>
      </c>
      <c r="D6952" s="1">
        <v>45665</v>
      </c>
      <c r="E6952">
        <v>99221</v>
      </c>
      <c r="F6952">
        <v>93000</v>
      </c>
      <c r="G6952" t="s">
        <v>365</v>
      </c>
      <c r="H6952" s="34">
        <v>92828</v>
      </c>
      <c r="I6952" s="7">
        <v>76119</v>
      </c>
      <c r="J6952" s="7">
        <v>56633.58</v>
      </c>
      <c r="K6952" s="7">
        <v>5784</v>
      </c>
      <c r="L6952" s="7">
        <v>13701.42</v>
      </c>
      <c r="M6952" s="5">
        <v>0.18</v>
      </c>
      <c r="N6952" t="s">
        <v>3141</v>
      </c>
      <c r="O6952" t="s">
        <v>30</v>
      </c>
      <c r="P6952" t="s">
        <v>58</v>
      </c>
      <c r="Q6952" t="s">
        <v>32</v>
      </c>
      <c r="R6952" t="s">
        <v>27</v>
      </c>
      <c r="S6952" t="s">
        <v>27</v>
      </c>
      <c r="T6952" t="s">
        <v>13310</v>
      </c>
      <c r="U6952" s="1">
        <v>45799</v>
      </c>
      <c r="V6952">
        <v>134</v>
      </c>
      <c r="W6952" t="str">
        <f t="shared" si="155"/>
        <v>120-149</v>
      </c>
    </row>
    <row r="6953" spans="1:23" x14ac:dyDescent="0.25">
      <c r="A6953" t="s">
        <v>7202</v>
      </c>
      <c r="B6953">
        <v>9920740062</v>
      </c>
      <c r="C6953">
        <v>6797227574</v>
      </c>
      <c r="D6953" s="1">
        <v>45459</v>
      </c>
      <c r="E6953">
        <v>99238</v>
      </c>
      <c r="F6953">
        <v>99282</v>
      </c>
      <c r="G6953" t="s">
        <v>593</v>
      </c>
      <c r="H6953" s="34">
        <v>58443</v>
      </c>
      <c r="I6953" s="7">
        <v>46754</v>
      </c>
      <c r="J6953" s="7">
        <v>26856.44</v>
      </c>
      <c r="K6953" s="7">
        <v>13352</v>
      </c>
      <c r="L6953" s="7">
        <v>6545.56</v>
      </c>
      <c r="M6953" s="5">
        <v>0.14000000000000001</v>
      </c>
      <c r="N6953" t="s">
        <v>1135</v>
      </c>
      <c r="O6953" t="s">
        <v>27</v>
      </c>
      <c r="P6953" t="s">
        <v>3147</v>
      </c>
      <c r="Q6953" t="s">
        <v>19</v>
      </c>
      <c r="R6953" t="s">
        <v>27</v>
      </c>
      <c r="S6953" t="s">
        <v>21</v>
      </c>
      <c r="T6953" t="s">
        <v>13310</v>
      </c>
      <c r="U6953" s="1">
        <v>45490</v>
      </c>
      <c r="V6953">
        <v>31</v>
      </c>
      <c r="W6953" t="str">
        <f t="shared" si="155"/>
        <v>30-59</v>
      </c>
    </row>
    <row r="6954" spans="1:23" x14ac:dyDescent="0.25">
      <c r="A6954" t="s">
        <v>7203</v>
      </c>
      <c r="B6954">
        <v>9041253152</v>
      </c>
      <c r="C6954">
        <v>932018987</v>
      </c>
      <c r="D6954" s="1">
        <v>45926</v>
      </c>
      <c r="E6954">
        <v>99215</v>
      </c>
      <c r="F6954">
        <v>99215</v>
      </c>
      <c r="G6954" t="s">
        <v>3641</v>
      </c>
      <c r="H6954" s="34">
        <v>28288</v>
      </c>
      <c r="I6954" s="7">
        <v>18387</v>
      </c>
      <c r="J6954" s="7">
        <v>11379.56</v>
      </c>
      <c r="K6954" s="7">
        <v>4801</v>
      </c>
      <c r="L6954" s="7">
        <v>2206.44</v>
      </c>
      <c r="M6954" s="5">
        <v>0.12</v>
      </c>
      <c r="N6954" t="s">
        <v>46</v>
      </c>
      <c r="O6954" t="s">
        <v>27</v>
      </c>
      <c r="P6954" t="s">
        <v>55</v>
      </c>
      <c r="Q6954" t="s">
        <v>19</v>
      </c>
      <c r="R6954" t="s">
        <v>20</v>
      </c>
      <c r="S6954" t="s">
        <v>27</v>
      </c>
      <c r="T6954" t="s">
        <v>13310</v>
      </c>
      <c r="U6954" s="1">
        <v>46030</v>
      </c>
      <c r="V6954">
        <v>104</v>
      </c>
      <c r="W6954" t="str">
        <f t="shared" si="155"/>
        <v>90-119</v>
      </c>
    </row>
    <row r="6955" spans="1:23" x14ac:dyDescent="0.25">
      <c r="A6955" t="s">
        <v>7204</v>
      </c>
      <c r="B6955">
        <v>5912210967</v>
      </c>
      <c r="C6955">
        <v>7889859330</v>
      </c>
      <c r="D6955" s="1">
        <v>45695</v>
      </c>
      <c r="E6955">
        <v>99231</v>
      </c>
      <c r="F6955">
        <v>93000</v>
      </c>
      <c r="G6955" t="s">
        <v>102</v>
      </c>
      <c r="H6955" s="34">
        <v>60366</v>
      </c>
      <c r="I6955" s="7">
        <v>39238</v>
      </c>
      <c r="J6955" s="7">
        <v>34529.440000000002</v>
      </c>
      <c r="K6955" s="7">
        <v>0</v>
      </c>
      <c r="L6955" s="7">
        <v>4708.5600000000004</v>
      </c>
      <c r="M6955" s="5">
        <v>0.12</v>
      </c>
      <c r="N6955" t="s">
        <v>46</v>
      </c>
      <c r="O6955" t="s">
        <v>17</v>
      </c>
      <c r="P6955" t="s">
        <v>3149</v>
      </c>
      <c r="Q6955" t="s">
        <v>32</v>
      </c>
      <c r="R6955" t="s">
        <v>20</v>
      </c>
      <c r="S6955" t="s">
        <v>27</v>
      </c>
      <c r="T6955" t="s">
        <v>13311</v>
      </c>
      <c r="U6955" s="1">
        <v>45790</v>
      </c>
      <c r="V6955">
        <v>95</v>
      </c>
      <c r="W6955" t="str">
        <f t="shared" si="155"/>
        <v>90-119</v>
      </c>
    </row>
    <row r="6956" spans="1:23" x14ac:dyDescent="0.25">
      <c r="A6956" t="s">
        <v>7205</v>
      </c>
      <c r="B6956">
        <v>3448300342</v>
      </c>
      <c r="C6956">
        <v>3881439099</v>
      </c>
      <c r="D6956" s="1">
        <v>45837</v>
      </c>
      <c r="E6956">
        <v>99222</v>
      </c>
      <c r="F6956">
        <v>99292</v>
      </c>
      <c r="G6956" t="s">
        <v>67</v>
      </c>
      <c r="H6956" s="34">
        <v>46711</v>
      </c>
      <c r="I6956" s="7">
        <v>30362</v>
      </c>
      <c r="J6956" s="7">
        <v>26718.560000000001</v>
      </c>
      <c r="K6956" s="7">
        <v>0</v>
      </c>
      <c r="L6956" s="7">
        <v>3643.44</v>
      </c>
      <c r="M6956" s="5">
        <v>0.12</v>
      </c>
      <c r="N6956" t="s">
        <v>46</v>
      </c>
      <c r="O6956" t="s">
        <v>17</v>
      </c>
      <c r="P6956" t="s">
        <v>3148</v>
      </c>
      <c r="Q6956" t="s">
        <v>19</v>
      </c>
      <c r="R6956" t="s">
        <v>43</v>
      </c>
      <c r="S6956" t="s">
        <v>21</v>
      </c>
      <c r="T6956" t="s">
        <v>13312</v>
      </c>
      <c r="U6956" s="1">
        <v>45959</v>
      </c>
      <c r="V6956">
        <v>122</v>
      </c>
      <c r="W6956" t="str">
        <f t="shared" si="155"/>
        <v>120-149</v>
      </c>
    </row>
    <row r="6957" spans="1:23" x14ac:dyDescent="0.25">
      <c r="A6957" t="s">
        <v>7206</v>
      </c>
      <c r="B6957">
        <v>2537532433</v>
      </c>
      <c r="C6957">
        <v>6849227360</v>
      </c>
      <c r="D6957" s="1">
        <v>45739</v>
      </c>
      <c r="E6957">
        <v>99223</v>
      </c>
      <c r="F6957">
        <v>99283</v>
      </c>
      <c r="G6957" t="s">
        <v>148</v>
      </c>
      <c r="H6957" s="34">
        <v>96418</v>
      </c>
      <c r="I6957" s="7">
        <v>81955</v>
      </c>
      <c r="J6957" s="7">
        <v>80315.899999999994</v>
      </c>
      <c r="K6957" s="7">
        <v>0</v>
      </c>
      <c r="L6957" s="7">
        <v>1639.1</v>
      </c>
      <c r="M6957" s="5">
        <v>0.02</v>
      </c>
      <c r="N6957" t="s">
        <v>16</v>
      </c>
      <c r="O6957" t="s">
        <v>17</v>
      </c>
      <c r="P6957" t="s">
        <v>18</v>
      </c>
      <c r="Q6957" t="s">
        <v>32</v>
      </c>
      <c r="R6957" t="s">
        <v>26</v>
      </c>
      <c r="S6957" t="s">
        <v>17</v>
      </c>
      <c r="T6957" t="s">
        <v>13312</v>
      </c>
      <c r="U6957" s="1">
        <v>45827</v>
      </c>
      <c r="V6957">
        <v>88</v>
      </c>
      <c r="W6957" t="str">
        <f t="shared" si="155"/>
        <v>60-89</v>
      </c>
    </row>
    <row r="6958" spans="1:23" x14ac:dyDescent="0.25">
      <c r="A6958" t="s">
        <v>7207</v>
      </c>
      <c r="B6958">
        <v>7457038929</v>
      </c>
      <c r="C6958">
        <v>3723357276</v>
      </c>
      <c r="D6958" s="1">
        <v>45480</v>
      </c>
      <c r="E6958">
        <v>99223</v>
      </c>
      <c r="F6958">
        <v>99202</v>
      </c>
      <c r="G6958" t="s">
        <v>191</v>
      </c>
      <c r="H6958" s="34">
        <v>51452</v>
      </c>
      <c r="I6958" s="7">
        <v>33444</v>
      </c>
      <c r="J6958" s="7">
        <v>21909.72</v>
      </c>
      <c r="K6958" s="7">
        <v>7521</v>
      </c>
      <c r="L6958" s="7">
        <v>4013.28</v>
      </c>
      <c r="M6958" s="5">
        <v>0.12</v>
      </c>
      <c r="N6958" t="s">
        <v>46</v>
      </c>
      <c r="O6958" t="s">
        <v>27</v>
      </c>
      <c r="P6958" t="s">
        <v>3146</v>
      </c>
      <c r="Q6958" t="s">
        <v>32</v>
      </c>
      <c r="R6958" t="s">
        <v>27</v>
      </c>
      <c r="S6958" t="s">
        <v>17</v>
      </c>
      <c r="T6958" t="s">
        <v>13311</v>
      </c>
      <c r="U6958" s="1">
        <v>45595</v>
      </c>
      <c r="V6958">
        <v>115</v>
      </c>
      <c r="W6958" t="str">
        <f t="shared" si="155"/>
        <v>90-119</v>
      </c>
    </row>
    <row r="6959" spans="1:23" x14ac:dyDescent="0.25">
      <c r="A6959" t="s">
        <v>7208</v>
      </c>
      <c r="B6959">
        <v>529360719</v>
      </c>
      <c r="C6959">
        <v>5756923388</v>
      </c>
      <c r="D6959" s="1">
        <v>45865</v>
      </c>
      <c r="E6959">
        <v>99213</v>
      </c>
      <c r="F6959">
        <v>36415</v>
      </c>
      <c r="G6959" t="s">
        <v>268</v>
      </c>
      <c r="H6959" s="34">
        <v>73125</v>
      </c>
      <c r="I6959" s="7">
        <v>57038</v>
      </c>
      <c r="J6959" s="7">
        <v>39102.400000000001</v>
      </c>
      <c r="K6959" s="7">
        <v>6528</v>
      </c>
      <c r="L6959" s="7">
        <v>11407.6</v>
      </c>
      <c r="M6959" s="5">
        <v>0.2</v>
      </c>
      <c r="N6959" t="s">
        <v>3140</v>
      </c>
      <c r="O6959" t="s">
        <v>30</v>
      </c>
      <c r="P6959" t="s">
        <v>97</v>
      </c>
      <c r="Q6959" t="s">
        <v>32</v>
      </c>
      <c r="R6959" t="s">
        <v>21</v>
      </c>
      <c r="S6959" t="s">
        <v>21</v>
      </c>
      <c r="T6959" t="s">
        <v>13310</v>
      </c>
      <c r="U6959" s="1">
        <v>45929</v>
      </c>
      <c r="V6959">
        <v>64</v>
      </c>
      <c r="W6959" t="str">
        <f t="shared" si="155"/>
        <v>60-89</v>
      </c>
    </row>
    <row r="6960" spans="1:23" x14ac:dyDescent="0.25">
      <c r="A6960" t="s">
        <v>7209</v>
      </c>
      <c r="B6960">
        <v>4196317285</v>
      </c>
      <c r="C6960">
        <v>9240973108</v>
      </c>
      <c r="D6960" s="1">
        <v>45909</v>
      </c>
      <c r="E6960">
        <v>99214</v>
      </c>
      <c r="F6960">
        <v>99214</v>
      </c>
      <c r="G6960" t="s">
        <v>248</v>
      </c>
      <c r="H6960" s="34">
        <v>49950</v>
      </c>
      <c r="I6960" s="7">
        <v>39461</v>
      </c>
      <c r="J6960" s="7">
        <v>17084.240000000002</v>
      </c>
      <c r="K6960" s="7">
        <v>16063</v>
      </c>
      <c r="L6960" s="7">
        <v>6313.76</v>
      </c>
      <c r="M6960" s="5">
        <v>0.16</v>
      </c>
      <c r="N6960" t="s">
        <v>1138</v>
      </c>
      <c r="O6960" t="s">
        <v>27</v>
      </c>
      <c r="P6960" t="s">
        <v>35</v>
      </c>
      <c r="Q6960" t="s">
        <v>32</v>
      </c>
      <c r="R6960" t="s">
        <v>43</v>
      </c>
      <c r="S6960" t="s">
        <v>21</v>
      </c>
      <c r="T6960" t="s">
        <v>13312</v>
      </c>
      <c r="U6960" s="1">
        <v>46046</v>
      </c>
      <c r="V6960">
        <v>137</v>
      </c>
      <c r="W6960" t="str">
        <f t="shared" si="155"/>
        <v>120-149</v>
      </c>
    </row>
    <row r="6961" spans="1:23" x14ac:dyDescent="0.25">
      <c r="A6961" t="s">
        <v>7210</v>
      </c>
      <c r="B6961">
        <v>6330550667</v>
      </c>
      <c r="C6961">
        <v>9525394702</v>
      </c>
      <c r="D6961" s="1">
        <v>45815</v>
      </c>
      <c r="E6961">
        <v>99223</v>
      </c>
      <c r="F6961">
        <v>93000</v>
      </c>
      <c r="G6961" t="s">
        <v>3669</v>
      </c>
      <c r="H6961" s="34">
        <v>73194</v>
      </c>
      <c r="I6961" s="7">
        <v>62215</v>
      </c>
      <c r="J6961" s="7">
        <v>37512.699999999997</v>
      </c>
      <c r="K6961" s="7">
        <v>23458</v>
      </c>
      <c r="L6961" s="7">
        <v>1244.3</v>
      </c>
      <c r="M6961" s="5">
        <v>0.02</v>
      </c>
      <c r="N6961" t="s">
        <v>16</v>
      </c>
      <c r="O6961" t="s">
        <v>27</v>
      </c>
      <c r="P6961" t="s">
        <v>55</v>
      </c>
      <c r="Q6961" t="s">
        <v>19</v>
      </c>
      <c r="R6961" t="s">
        <v>43</v>
      </c>
      <c r="S6961" t="s">
        <v>21</v>
      </c>
      <c r="T6961" t="s">
        <v>13310</v>
      </c>
      <c r="U6961" s="1">
        <v>45858</v>
      </c>
      <c r="V6961">
        <v>43</v>
      </c>
      <c r="W6961" t="str">
        <f t="shared" si="155"/>
        <v>30-59</v>
      </c>
    </row>
    <row r="6962" spans="1:23" x14ac:dyDescent="0.25">
      <c r="A6962" t="s">
        <v>7211</v>
      </c>
      <c r="B6962">
        <v>3009852423</v>
      </c>
      <c r="C6962">
        <v>3766680266</v>
      </c>
      <c r="D6962" s="1">
        <v>45921</v>
      </c>
      <c r="E6962">
        <v>99223</v>
      </c>
      <c r="F6962">
        <v>99283</v>
      </c>
      <c r="G6962" t="s">
        <v>106</v>
      </c>
      <c r="H6962" s="34">
        <v>67111</v>
      </c>
      <c r="I6962" s="7">
        <v>57044</v>
      </c>
      <c r="J6962" s="7">
        <v>46837.120000000003</v>
      </c>
      <c r="K6962" s="7">
        <v>9066</v>
      </c>
      <c r="L6962" s="7">
        <v>1140.8800000000001</v>
      </c>
      <c r="M6962" s="5">
        <v>0.02</v>
      </c>
      <c r="N6962" t="s">
        <v>16</v>
      </c>
      <c r="O6962" t="s">
        <v>30</v>
      </c>
      <c r="P6962" t="s">
        <v>3149</v>
      </c>
      <c r="Q6962" t="s">
        <v>19</v>
      </c>
      <c r="R6962" t="s">
        <v>43</v>
      </c>
      <c r="S6962" t="s">
        <v>21</v>
      </c>
      <c r="T6962" t="s">
        <v>13310</v>
      </c>
      <c r="U6962" s="1">
        <v>46030</v>
      </c>
      <c r="V6962">
        <v>109</v>
      </c>
      <c r="W6962" t="str">
        <f t="shared" si="155"/>
        <v>90-119</v>
      </c>
    </row>
    <row r="6963" spans="1:23" x14ac:dyDescent="0.25">
      <c r="A6963" t="s">
        <v>7212</v>
      </c>
      <c r="B6963">
        <v>3398580935</v>
      </c>
      <c r="C6963">
        <v>8759321496</v>
      </c>
      <c r="D6963" s="1">
        <v>45459</v>
      </c>
      <c r="E6963">
        <v>99232</v>
      </c>
      <c r="F6963">
        <v>99203</v>
      </c>
      <c r="G6963" t="s">
        <v>3240</v>
      </c>
      <c r="H6963" s="34">
        <v>99547</v>
      </c>
      <c r="I6963" s="7">
        <v>81629</v>
      </c>
      <c r="J6963" s="7">
        <v>66935.78</v>
      </c>
      <c r="K6963" s="7">
        <v>0</v>
      </c>
      <c r="L6963" s="7">
        <v>14693.22</v>
      </c>
      <c r="M6963" s="5">
        <v>0.18</v>
      </c>
      <c r="N6963" t="s">
        <v>3141</v>
      </c>
      <c r="O6963" t="s">
        <v>17</v>
      </c>
      <c r="P6963" t="s">
        <v>35</v>
      </c>
      <c r="Q6963" t="s">
        <v>19</v>
      </c>
      <c r="R6963" t="s">
        <v>43</v>
      </c>
      <c r="S6963" t="s">
        <v>17</v>
      </c>
      <c r="T6963" t="s">
        <v>13310</v>
      </c>
      <c r="U6963" s="1">
        <v>45607</v>
      </c>
      <c r="V6963">
        <v>148</v>
      </c>
      <c r="W6963" t="str">
        <f t="shared" si="155"/>
        <v>120-149</v>
      </c>
    </row>
    <row r="6964" spans="1:23" x14ac:dyDescent="0.25">
      <c r="A6964" t="s">
        <v>7213</v>
      </c>
      <c r="B6964">
        <v>8566476629</v>
      </c>
      <c r="C6964">
        <v>8402683861</v>
      </c>
      <c r="D6964" s="1">
        <v>45351</v>
      </c>
      <c r="E6964">
        <v>99233</v>
      </c>
      <c r="F6964">
        <v>99205</v>
      </c>
      <c r="G6964" t="s">
        <v>3283</v>
      </c>
      <c r="H6964" s="34">
        <v>79420</v>
      </c>
      <c r="I6964" s="7">
        <v>57182</v>
      </c>
      <c r="J6964" s="7">
        <v>42355.44</v>
      </c>
      <c r="K6964" s="7">
        <v>10252</v>
      </c>
      <c r="L6964" s="7">
        <v>4574.5600000000004</v>
      </c>
      <c r="M6964" s="5">
        <v>0.08</v>
      </c>
      <c r="N6964" t="s">
        <v>24</v>
      </c>
      <c r="O6964" t="s">
        <v>27</v>
      </c>
      <c r="P6964" t="s">
        <v>18</v>
      </c>
      <c r="Q6964" t="s">
        <v>19</v>
      </c>
      <c r="R6964" t="s">
        <v>20</v>
      </c>
      <c r="S6964" t="s">
        <v>21</v>
      </c>
      <c r="T6964" t="s">
        <v>13311</v>
      </c>
      <c r="U6964" s="1">
        <v>45463</v>
      </c>
      <c r="V6964">
        <v>112</v>
      </c>
      <c r="W6964" t="str">
        <f t="shared" si="155"/>
        <v>90-119</v>
      </c>
    </row>
    <row r="6965" spans="1:23" x14ac:dyDescent="0.25">
      <c r="A6965" t="s">
        <v>7214</v>
      </c>
      <c r="B6965">
        <v>3709614361</v>
      </c>
      <c r="C6965">
        <v>2334976779</v>
      </c>
      <c r="D6965" s="1">
        <v>45872</v>
      </c>
      <c r="E6965">
        <v>99223</v>
      </c>
      <c r="F6965">
        <v>99211</v>
      </c>
      <c r="G6965" t="s">
        <v>365</v>
      </c>
      <c r="H6965" s="34">
        <v>32951</v>
      </c>
      <c r="I6965" s="7">
        <v>26361</v>
      </c>
      <c r="J6965" s="7">
        <v>22670.46</v>
      </c>
      <c r="K6965" s="7">
        <v>0</v>
      </c>
      <c r="L6965" s="7">
        <v>3690.54</v>
      </c>
      <c r="M6965" s="5">
        <v>0.14000000000000001</v>
      </c>
      <c r="N6965" t="s">
        <v>1135</v>
      </c>
      <c r="O6965" t="s">
        <v>17</v>
      </c>
      <c r="P6965" t="s">
        <v>40</v>
      </c>
      <c r="Q6965" t="s">
        <v>19</v>
      </c>
      <c r="R6965" t="s">
        <v>43</v>
      </c>
      <c r="S6965" t="s">
        <v>27</v>
      </c>
      <c r="T6965" t="s">
        <v>13311</v>
      </c>
      <c r="U6965" s="1">
        <v>45904</v>
      </c>
      <c r="V6965">
        <v>32</v>
      </c>
      <c r="W6965" t="str">
        <f t="shared" si="155"/>
        <v>30-59</v>
      </c>
    </row>
    <row r="6966" spans="1:23" x14ac:dyDescent="0.25">
      <c r="A6966" t="s">
        <v>7215</v>
      </c>
      <c r="B6966">
        <v>5274497654</v>
      </c>
      <c r="C6966">
        <v>5072342327</v>
      </c>
      <c r="D6966" s="1">
        <v>45664</v>
      </c>
      <c r="E6966">
        <v>99214</v>
      </c>
      <c r="F6966">
        <v>99201</v>
      </c>
      <c r="G6966" t="s">
        <v>3223</v>
      </c>
      <c r="H6966" s="34">
        <v>62286</v>
      </c>
      <c r="I6966" s="7">
        <v>51075</v>
      </c>
      <c r="J6966" s="7">
        <v>36758.5</v>
      </c>
      <c r="K6966" s="7">
        <v>5123</v>
      </c>
      <c r="L6966" s="7">
        <v>9193.5</v>
      </c>
      <c r="M6966" s="5">
        <v>0.18</v>
      </c>
      <c r="N6966" t="s">
        <v>3141</v>
      </c>
      <c r="O6966" t="s">
        <v>30</v>
      </c>
      <c r="P6966" t="s">
        <v>18</v>
      </c>
      <c r="Q6966" t="s">
        <v>32</v>
      </c>
      <c r="R6966" t="s">
        <v>38</v>
      </c>
      <c r="S6966" t="s">
        <v>21</v>
      </c>
      <c r="T6966" t="s">
        <v>13312</v>
      </c>
      <c r="U6966" s="1">
        <v>45820</v>
      </c>
      <c r="V6966">
        <v>156</v>
      </c>
      <c r="W6966" t="str">
        <f t="shared" si="155"/>
        <v>150-179</v>
      </c>
    </row>
    <row r="6967" spans="1:23" x14ac:dyDescent="0.25">
      <c r="A6967" t="s">
        <v>7216</v>
      </c>
      <c r="B6967">
        <v>8660808875</v>
      </c>
      <c r="C6967">
        <v>7532474098</v>
      </c>
      <c r="D6967" s="1">
        <v>45728</v>
      </c>
      <c r="E6967">
        <v>99215</v>
      </c>
      <c r="F6967">
        <v>80053</v>
      </c>
      <c r="G6967" t="s">
        <v>112</v>
      </c>
      <c r="H6967" s="34">
        <v>90993</v>
      </c>
      <c r="I6967" s="7">
        <v>71884</v>
      </c>
      <c r="J6967" s="7">
        <v>53842.559999999998</v>
      </c>
      <c r="K6967" s="7">
        <v>6540</v>
      </c>
      <c r="L6967" s="7">
        <v>11501.44</v>
      </c>
      <c r="M6967" s="5">
        <v>0.16</v>
      </c>
      <c r="N6967" t="s">
        <v>1138</v>
      </c>
      <c r="O6967" t="s">
        <v>27</v>
      </c>
      <c r="P6967" t="s">
        <v>3147</v>
      </c>
      <c r="Q6967" t="s">
        <v>19</v>
      </c>
      <c r="R6967" t="s">
        <v>27</v>
      </c>
      <c r="S6967" t="s">
        <v>27</v>
      </c>
      <c r="T6967" t="s">
        <v>13311</v>
      </c>
      <c r="U6967" s="1">
        <v>45773</v>
      </c>
      <c r="V6967">
        <v>45</v>
      </c>
      <c r="W6967" t="str">
        <f t="shared" si="155"/>
        <v>30-59</v>
      </c>
    </row>
    <row r="6968" spans="1:23" x14ac:dyDescent="0.25">
      <c r="A6968" t="s">
        <v>7217</v>
      </c>
      <c r="B6968">
        <v>4647363557</v>
      </c>
      <c r="C6968">
        <v>3347684735</v>
      </c>
      <c r="D6968" s="1">
        <v>45319</v>
      </c>
      <c r="E6968">
        <v>99232</v>
      </c>
      <c r="F6968">
        <v>99285</v>
      </c>
      <c r="G6968" t="s">
        <v>166</v>
      </c>
      <c r="H6968" s="34">
        <v>64529</v>
      </c>
      <c r="I6968" s="7">
        <v>50333</v>
      </c>
      <c r="J6968" s="7">
        <v>34702.400000000001</v>
      </c>
      <c r="K6968" s="7">
        <v>5564</v>
      </c>
      <c r="L6968" s="7">
        <v>10066.6</v>
      </c>
      <c r="M6968" s="5">
        <v>0.2</v>
      </c>
      <c r="N6968" t="s">
        <v>3140</v>
      </c>
      <c r="O6968" t="s">
        <v>27</v>
      </c>
      <c r="P6968" t="s">
        <v>25</v>
      </c>
      <c r="Q6968" t="s">
        <v>32</v>
      </c>
      <c r="R6968" t="s">
        <v>38</v>
      </c>
      <c r="S6968" t="s">
        <v>27</v>
      </c>
      <c r="T6968" t="s">
        <v>13310</v>
      </c>
      <c r="U6968" s="1">
        <v>45446</v>
      </c>
      <c r="V6968">
        <v>127</v>
      </c>
      <c r="W6968" t="str">
        <f t="shared" si="155"/>
        <v>120-149</v>
      </c>
    </row>
    <row r="6969" spans="1:23" x14ac:dyDescent="0.25">
      <c r="A6969" t="s">
        <v>7218</v>
      </c>
      <c r="B6969">
        <v>8291706679</v>
      </c>
      <c r="C6969">
        <v>6622177166</v>
      </c>
      <c r="D6969" s="1">
        <v>45575</v>
      </c>
      <c r="E6969">
        <v>99213</v>
      </c>
      <c r="F6969">
        <v>99205</v>
      </c>
      <c r="G6969" t="s">
        <v>263</v>
      </c>
      <c r="H6969" s="34">
        <v>48778</v>
      </c>
      <c r="I6969" s="7">
        <v>36584</v>
      </c>
      <c r="J6969" s="7">
        <v>28634.400000000001</v>
      </c>
      <c r="K6969" s="7">
        <v>2462</v>
      </c>
      <c r="L6969" s="7">
        <v>5487.6</v>
      </c>
      <c r="M6969" s="5">
        <v>0.15</v>
      </c>
      <c r="N6969" t="s">
        <v>1139</v>
      </c>
      <c r="O6969" t="s">
        <v>30</v>
      </c>
      <c r="P6969" t="s">
        <v>25</v>
      </c>
      <c r="Q6969" t="s">
        <v>19</v>
      </c>
      <c r="R6969" t="s">
        <v>21</v>
      </c>
      <c r="S6969" t="s">
        <v>27</v>
      </c>
      <c r="T6969" t="s">
        <v>13310</v>
      </c>
      <c r="U6969" s="1">
        <v>45753</v>
      </c>
      <c r="V6969">
        <v>178</v>
      </c>
      <c r="W6969" t="str">
        <f t="shared" si="155"/>
        <v>150-179</v>
      </c>
    </row>
    <row r="6970" spans="1:23" x14ac:dyDescent="0.25">
      <c r="A6970" t="s">
        <v>7219</v>
      </c>
      <c r="B6970">
        <v>6494153463</v>
      </c>
      <c r="C6970">
        <v>829187585</v>
      </c>
      <c r="D6970" s="1">
        <v>45695</v>
      </c>
      <c r="E6970">
        <v>99232</v>
      </c>
      <c r="F6970">
        <v>99204</v>
      </c>
      <c r="G6970" t="s">
        <v>3281</v>
      </c>
      <c r="H6970" s="34">
        <v>87905</v>
      </c>
      <c r="I6970" s="7">
        <v>70324</v>
      </c>
      <c r="J6970" s="7">
        <v>50931.64</v>
      </c>
      <c r="K6970" s="7">
        <v>9547</v>
      </c>
      <c r="L6970" s="7">
        <v>9845.36</v>
      </c>
      <c r="M6970" s="5">
        <v>0.14000000000000001</v>
      </c>
      <c r="N6970" t="s">
        <v>1135</v>
      </c>
      <c r="O6970" t="s">
        <v>30</v>
      </c>
      <c r="P6970" t="s">
        <v>40</v>
      </c>
      <c r="Q6970" t="s">
        <v>19</v>
      </c>
      <c r="R6970" t="s">
        <v>43</v>
      </c>
      <c r="S6970" t="s">
        <v>21</v>
      </c>
      <c r="T6970" t="s">
        <v>13310</v>
      </c>
      <c r="U6970" s="1">
        <v>45866</v>
      </c>
      <c r="V6970">
        <v>171</v>
      </c>
      <c r="W6970" t="str">
        <f t="shared" si="155"/>
        <v>150-179</v>
      </c>
    </row>
    <row r="6971" spans="1:23" x14ac:dyDescent="0.25">
      <c r="A6971" t="s">
        <v>7220</v>
      </c>
      <c r="B6971">
        <v>101833997</v>
      </c>
      <c r="C6971">
        <v>7425611129</v>
      </c>
      <c r="D6971" s="1">
        <v>45335</v>
      </c>
      <c r="E6971">
        <v>99223</v>
      </c>
      <c r="F6971">
        <v>99282</v>
      </c>
      <c r="G6971" t="s">
        <v>99</v>
      </c>
      <c r="H6971" s="34">
        <v>74524</v>
      </c>
      <c r="I6971" s="7">
        <v>58874</v>
      </c>
      <c r="J6971" s="7">
        <v>43467.16</v>
      </c>
      <c r="K6971" s="7">
        <v>5987</v>
      </c>
      <c r="L6971" s="7">
        <v>9419.84</v>
      </c>
      <c r="M6971" s="5">
        <v>0.16</v>
      </c>
      <c r="N6971" t="s">
        <v>1138</v>
      </c>
      <c r="O6971" t="s">
        <v>27</v>
      </c>
      <c r="P6971" t="s">
        <v>58</v>
      </c>
      <c r="Q6971" t="s">
        <v>19</v>
      </c>
      <c r="R6971" t="s">
        <v>43</v>
      </c>
      <c r="S6971" t="s">
        <v>21</v>
      </c>
      <c r="T6971" t="s">
        <v>13311</v>
      </c>
      <c r="U6971" s="1">
        <v>45467</v>
      </c>
      <c r="V6971">
        <v>132</v>
      </c>
      <c r="W6971" t="str">
        <f t="shared" si="155"/>
        <v>120-149</v>
      </c>
    </row>
    <row r="6972" spans="1:23" x14ac:dyDescent="0.25">
      <c r="A6972" t="s">
        <v>7221</v>
      </c>
      <c r="B6972">
        <v>6401378881</v>
      </c>
      <c r="C6972">
        <v>2552826695</v>
      </c>
      <c r="D6972" s="1">
        <v>45370</v>
      </c>
      <c r="E6972">
        <v>99215</v>
      </c>
      <c r="F6972">
        <v>99284</v>
      </c>
      <c r="G6972" t="s">
        <v>3170</v>
      </c>
      <c r="H6972" s="34">
        <v>23042</v>
      </c>
      <c r="I6972" s="7">
        <v>14977</v>
      </c>
      <c r="J6972" s="7">
        <v>13179.76</v>
      </c>
      <c r="K6972" s="7">
        <v>0</v>
      </c>
      <c r="L6972" s="7">
        <v>1797.24</v>
      </c>
      <c r="M6972" s="5">
        <v>0.12</v>
      </c>
      <c r="N6972" t="s">
        <v>46</v>
      </c>
      <c r="O6972" t="s">
        <v>17</v>
      </c>
      <c r="P6972" t="s">
        <v>3146</v>
      </c>
      <c r="Q6972" t="s">
        <v>19</v>
      </c>
      <c r="R6972" t="s">
        <v>43</v>
      </c>
      <c r="S6972" t="s">
        <v>27</v>
      </c>
      <c r="T6972" t="s">
        <v>13311</v>
      </c>
      <c r="U6972" s="1">
        <v>45492</v>
      </c>
      <c r="V6972">
        <v>122</v>
      </c>
      <c r="W6972" t="str">
        <f t="shared" si="155"/>
        <v>120-149</v>
      </c>
    </row>
    <row r="6973" spans="1:23" x14ac:dyDescent="0.25">
      <c r="A6973" t="s">
        <v>7222</v>
      </c>
      <c r="B6973">
        <v>4682743359</v>
      </c>
      <c r="C6973">
        <v>9584736407</v>
      </c>
      <c r="D6973" s="1">
        <v>45822</v>
      </c>
      <c r="E6973">
        <v>99231</v>
      </c>
      <c r="F6973">
        <v>99283</v>
      </c>
      <c r="G6973" t="s">
        <v>3548</v>
      </c>
      <c r="H6973" s="34">
        <v>45660</v>
      </c>
      <c r="I6973" s="7">
        <v>35615</v>
      </c>
      <c r="J6973" s="7">
        <v>26084</v>
      </c>
      <c r="K6973" s="7">
        <v>2408</v>
      </c>
      <c r="L6973" s="7">
        <v>7123</v>
      </c>
      <c r="M6973" s="5">
        <v>0.2</v>
      </c>
      <c r="N6973" t="s">
        <v>3140</v>
      </c>
      <c r="O6973" t="s">
        <v>30</v>
      </c>
      <c r="P6973" t="s">
        <v>3150</v>
      </c>
      <c r="Q6973" t="s">
        <v>19</v>
      </c>
      <c r="R6973" t="s">
        <v>26</v>
      </c>
      <c r="S6973" t="s">
        <v>27</v>
      </c>
      <c r="T6973" t="s">
        <v>13312</v>
      </c>
      <c r="U6973" s="1">
        <v>45951</v>
      </c>
      <c r="V6973">
        <v>129</v>
      </c>
      <c r="W6973" t="str">
        <f t="shared" si="155"/>
        <v>120-149</v>
      </c>
    </row>
    <row r="6974" spans="1:23" x14ac:dyDescent="0.25">
      <c r="A6974" t="s">
        <v>7223</v>
      </c>
      <c r="B6974">
        <v>7993797133</v>
      </c>
      <c r="C6974">
        <v>6527979335</v>
      </c>
      <c r="D6974" s="1">
        <v>45919</v>
      </c>
      <c r="E6974">
        <v>99232</v>
      </c>
      <c r="F6974">
        <v>99203</v>
      </c>
      <c r="G6974" t="s">
        <v>104</v>
      </c>
      <c r="H6974" s="34">
        <v>84224</v>
      </c>
      <c r="I6974" s="7">
        <v>65695</v>
      </c>
      <c r="J6974" s="7">
        <v>45671</v>
      </c>
      <c r="K6974" s="7">
        <v>6885</v>
      </c>
      <c r="L6974" s="7">
        <v>13139</v>
      </c>
      <c r="M6974" s="5">
        <v>0.2</v>
      </c>
      <c r="N6974" t="s">
        <v>3140</v>
      </c>
      <c r="O6974" t="s">
        <v>30</v>
      </c>
      <c r="P6974" t="s">
        <v>31</v>
      </c>
      <c r="Q6974" t="s">
        <v>32</v>
      </c>
      <c r="R6974" t="s">
        <v>27</v>
      </c>
      <c r="S6974" t="s">
        <v>21</v>
      </c>
      <c r="T6974" t="s">
        <v>13312</v>
      </c>
      <c r="U6974" s="1">
        <v>46035</v>
      </c>
      <c r="V6974">
        <v>116</v>
      </c>
      <c r="W6974" t="str">
        <f t="shared" si="155"/>
        <v>90-119</v>
      </c>
    </row>
    <row r="6975" spans="1:23" x14ac:dyDescent="0.25">
      <c r="A6975" t="s">
        <v>7224</v>
      </c>
      <c r="B6975">
        <v>9779134518</v>
      </c>
      <c r="C6975">
        <v>5651432697</v>
      </c>
      <c r="D6975" s="1">
        <v>45478</v>
      </c>
      <c r="E6975">
        <v>99213</v>
      </c>
      <c r="F6975">
        <v>93000</v>
      </c>
      <c r="G6975" t="s">
        <v>593</v>
      </c>
      <c r="H6975" s="34">
        <v>83568</v>
      </c>
      <c r="I6975" s="7">
        <v>66019</v>
      </c>
      <c r="J6975" s="7">
        <v>43419.96</v>
      </c>
      <c r="K6975" s="7">
        <v>12036</v>
      </c>
      <c r="L6975" s="7">
        <v>10563.04</v>
      </c>
      <c r="M6975" s="5">
        <v>0.16</v>
      </c>
      <c r="N6975" t="s">
        <v>1138</v>
      </c>
      <c r="O6975" t="s">
        <v>27</v>
      </c>
      <c r="P6975" t="s">
        <v>40</v>
      </c>
      <c r="Q6975" t="s">
        <v>19</v>
      </c>
      <c r="R6975" t="s">
        <v>21</v>
      </c>
      <c r="S6975" t="s">
        <v>27</v>
      </c>
      <c r="T6975" t="s">
        <v>13311</v>
      </c>
      <c r="U6975" s="1">
        <v>45554</v>
      </c>
      <c r="V6975">
        <v>76</v>
      </c>
      <c r="W6975" t="str">
        <f t="shared" si="155"/>
        <v>60-89</v>
      </c>
    </row>
    <row r="6976" spans="1:23" x14ac:dyDescent="0.25">
      <c r="A6976" t="s">
        <v>7225</v>
      </c>
      <c r="B6976">
        <v>6012776738</v>
      </c>
      <c r="C6976">
        <v>5629426981</v>
      </c>
      <c r="D6976" s="1">
        <v>45874</v>
      </c>
      <c r="E6976">
        <v>99215</v>
      </c>
      <c r="F6976">
        <v>99284</v>
      </c>
      <c r="G6976" t="s">
        <v>307</v>
      </c>
      <c r="H6976" s="34">
        <v>54489</v>
      </c>
      <c r="I6976" s="7">
        <v>43591</v>
      </c>
      <c r="J6976" s="7">
        <v>19473.259999999998</v>
      </c>
      <c r="K6976" s="7">
        <v>18015</v>
      </c>
      <c r="L6976" s="7">
        <v>6102.74</v>
      </c>
      <c r="M6976" s="5">
        <v>0.14000000000000001</v>
      </c>
      <c r="N6976" t="s">
        <v>1135</v>
      </c>
      <c r="O6976" t="s">
        <v>27</v>
      </c>
      <c r="P6976" t="s">
        <v>31</v>
      </c>
      <c r="Q6976" t="s">
        <v>19</v>
      </c>
      <c r="R6976" t="s">
        <v>27</v>
      </c>
      <c r="S6976" t="s">
        <v>17</v>
      </c>
      <c r="T6976" t="s">
        <v>13312</v>
      </c>
      <c r="U6976" s="1">
        <v>45943</v>
      </c>
      <c r="V6976">
        <v>69</v>
      </c>
      <c r="W6976" t="str">
        <f t="shared" si="155"/>
        <v>60-89</v>
      </c>
    </row>
    <row r="6977" spans="1:23" x14ac:dyDescent="0.25">
      <c r="A6977" t="s">
        <v>7226</v>
      </c>
      <c r="B6977">
        <v>9104039569</v>
      </c>
      <c r="C6977">
        <v>1826093817</v>
      </c>
      <c r="D6977" s="1">
        <v>45936</v>
      </c>
      <c r="E6977">
        <v>99213</v>
      </c>
      <c r="F6977">
        <v>93000</v>
      </c>
      <c r="G6977" t="s">
        <v>240</v>
      </c>
      <c r="H6977" s="34">
        <v>30660</v>
      </c>
      <c r="I6977" s="7">
        <v>24221</v>
      </c>
      <c r="J6977" s="7">
        <v>20345.64</v>
      </c>
      <c r="K6977" s="7">
        <v>0</v>
      </c>
      <c r="L6977" s="7">
        <v>3875.36</v>
      </c>
      <c r="M6977" s="5">
        <v>0.16</v>
      </c>
      <c r="N6977" t="s">
        <v>1138</v>
      </c>
      <c r="O6977" t="s">
        <v>17</v>
      </c>
      <c r="P6977" t="s">
        <v>3148</v>
      </c>
      <c r="Q6977" t="s">
        <v>32</v>
      </c>
      <c r="R6977" t="s">
        <v>26</v>
      </c>
      <c r="S6977" t="s">
        <v>21</v>
      </c>
      <c r="T6977" t="s">
        <v>13312</v>
      </c>
      <c r="U6977" s="1">
        <v>46089</v>
      </c>
      <c r="V6977">
        <v>153</v>
      </c>
      <c r="W6977" t="str">
        <f t="shared" si="155"/>
        <v>150-179</v>
      </c>
    </row>
    <row r="6978" spans="1:23" x14ac:dyDescent="0.25">
      <c r="A6978" t="s">
        <v>7227</v>
      </c>
      <c r="B6978">
        <v>8952462701</v>
      </c>
      <c r="C6978">
        <v>482340232</v>
      </c>
      <c r="D6978" s="1">
        <v>45619</v>
      </c>
      <c r="E6978">
        <v>99233</v>
      </c>
      <c r="F6978">
        <v>99285</v>
      </c>
      <c r="G6978" t="s">
        <v>3431</v>
      </c>
      <c r="H6978" s="34">
        <v>61281</v>
      </c>
      <c r="I6978" s="7">
        <v>39833</v>
      </c>
      <c r="J6978" s="7">
        <v>35053.040000000001</v>
      </c>
      <c r="K6978" s="7">
        <v>0</v>
      </c>
      <c r="L6978" s="7">
        <v>4779.96</v>
      </c>
      <c r="M6978" s="5">
        <v>0.12</v>
      </c>
      <c r="N6978" t="s">
        <v>46</v>
      </c>
      <c r="O6978" t="s">
        <v>17</v>
      </c>
      <c r="P6978" t="s">
        <v>3148</v>
      </c>
      <c r="Q6978" t="s">
        <v>32</v>
      </c>
      <c r="R6978" t="s">
        <v>26</v>
      </c>
      <c r="S6978" t="s">
        <v>21</v>
      </c>
      <c r="T6978" t="s">
        <v>13310</v>
      </c>
      <c r="U6978" s="1">
        <v>45664</v>
      </c>
      <c r="V6978">
        <v>45</v>
      </c>
      <c r="W6978" t="str">
        <f t="shared" si="155"/>
        <v>30-59</v>
      </c>
    </row>
    <row r="6979" spans="1:23" x14ac:dyDescent="0.25">
      <c r="A6979" t="s">
        <v>7228</v>
      </c>
      <c r="B6979">
        <v>3659443748</v>
      </c>
      <c r="C6979">
        <v>6351276671</v>
      </c>
      <c r="D6979" s="1">
        <v>45942</v>
      </c>
      <c r="E6979">
        <v>99214</v>
      </c>
      <c r="F6979">
        <v>99291</v>
      </c>
      <c r="G6979" t="s">
        <v>3449</v>
      </c>
      <c r="H6979" s="34">
        <v>90626</v>
      </c>
      <c r="I6979" s="7">
        <v>70688</v>
      </c>
      <c r="J6979" s="7">
        <v>49043.4</v>
      </c>
      <c r="K6979" s="7">
        <v>7507</v>
      </c>
      <c r="L6979" s="7">
        <v>14137.6</v>
      </c>
      <c r="M6979" s="5">
        <v>0.2</v>
      </c>
      <c r="N6979" t="s">
        <v>3140</v>
      </c>
      <c r="O6979" t="s">
        <v>27</v>
      </c>
      <c r="P6979" t="s">
        <v>3150</v>
      </c>
      <c r="Q6979" t="s">
        <v>32</v>
      </c>
      <c r="R6979" t="s">
        <v>21</v>
      </c>
      <c r="S6979" t="s">
        <v>27</v>
      </c>
      <c r="T6979" t="s">
        <v>13311</v>
      </c>
      <c r="U6979" s="1">
        <v>46003</v>
      </c>
      <c r="V6979">
        <v>61</v>
      </c>
      <c r="W6979" t="str">
        <f t="shared" ref="W6979:W7042" si="156">IF(V6979="","",IF(V6979&lt;30,"0-29",IF(V6979&lt;60,"30-59",IF(V6979&lt;90,"60-89",IF(V6979&lt;120,"90-119",IF(V6979&lt;150,"120-149",IF(V6979&lt;180,"150-179",IF(V6979&lt;210,"180-209",IF(V6979&lt;240,"210-239",IF(V6979&lt;270,"240-269",IF(V6979&lt;300,"270-299",IF(V6979&lt;330,"300-329",IF(V6979&lt;360,"330-359","360+")))))))))))))</f>
        <v>60-89</v>
      </c>
    </row>
    <row r="6980" spans="1:23" x14ac:dyDescent="0.25">
      <c r="A6980" t="s">
        <v>7229</v>
      </c>
      <c r="B6980">
        <v>4370085761</v>
      </c>
      <c r="C6980">
        <v>7541695083</v>
      </c>
      <c r="D6980" s="1">
        <v>45513</v>
      </c>
      <c r="E6980">
        <v>99215</v>
      </c>
      <c r="F6980">
        <v>93000</v>
      </c>
      <c r="G6980" t="s">
        <v>3262</v>
      </c>
      <c r="H6980" s="34">
        <v>82945</v>
      </c>
      <c r="I6980" s="7">
        <v>64697</v>
      </c>
      <c r="J6980" s="7">
        <v>44529.599999999999</v>
      </c>
      <c r="K6980" s="7">
        <v>7228</v>
      </c>
      <c r="L6980" s="7">
        <v>12939.4</v>
      </c>
      <c r="M6980" s="5">
        <v>0.2</v>
      </c>
      <c r="N6980" t="s">
        <v>3140</v>
      </c>
      <c r="O6980" t="s">
        <v>27</v>
      </c>
      <c r="P6980" t="s">
        <v>3150</v>
      </c>
      <c r="Q6980" t="s">
        <v>19</v>
      </c>
      <c r="R6980" t="s">
        <v>20</v>
      </c>
      <c r="S6980" t="s">
        <v>27</v>
      </c>
      <c r="T6980" t="s">
        <v>13312</v>
      </c>
      <c r="U6980" s="1">
        <v>45666</v>
      </c>
      <c r="V6980">
        <v>153</v>
      </c>
      <c r="W6980" t="str">
        <f t="shared" si="156"/>
        <v>150-179</v>
      </c>
    </row>
    <row r="6981" spans="1:23" x14ac:dyDescent="0.25">
      <c r="A6981" t="s">
        <v>7230</v>
      </c>
      <c r="B6981">
        <v>5147319808</v>
      </c>
      <c r="C6981">
        <v>8969461716</v>
      </c>
      <c r="D6981" s="1">
        <v>45959</v>
      </c>
      <c r="E6981">
        <v>99221</v>
      </c>
      <c r="F6981">
        <v>99284</v>
      </c>
      <c r="G6981" t="s">
        <v>198</v>
      </c>
      <c r="H6981" s="34">
        <v>97368</v>
      </c>
      <c r="I6981" s="7">
        <v>77894</v>
      </c>
      <c r="J6981" s="7">
        <v>66988.84</v>
      </c>
      <c r="K6981" s="7">
        <v>0</v>
      </c>
      <c r="L6981" s="7">
        <v>10905.16</v>
      </c>
      <c r="M6981" s="5">
        <v>0.14000000000000001</v>
      </c>
      <c r="N6981" t="s">
        <v>1135</v>
      </c>
      <c r="O6981" t="s">
        <v>17</v>
      </c>
      <c r="P6981" t="s">
        <v>25</v>
      </c>
      <c r="Q6981" t="s">
        <v>32</v>
      </c>
      <c r="R6981" t="s">
        <v>20</v>
      </c>
      <c r="S6981" t="s">
        <v>17</v>
      </c>
      <c r="T6981" t="s">
        <v>13312</v>
      </c>
      <c r="U6981" s="1">
        <v>46047</v>
      </c>
      <c r="V6981">
        <v>88</v>
      </c>
      <c r="W6981" t="str">
        <f t="shared" si="156"/>
        <v>60-89</v>
      </c>
    </row>
    <row r="6982" spans="1:23" x14ac:dyDescent="0.25">
      <c r="A6982" t="s">
        <v>7231</v>
      </c>
      <c r="B6982">
        <v>1417499263</v>
      </c>
      <c r="C6982">
        <v>3996533327</v>
      </c>
      <c r="D6982" s="1">
        <v>45337</v>
      </c>
      <c r="E6982">
        <v>99213</v>
      </c>
      <c r="F6982">
        <v>99203</v>
      </c>
      <c r="G6982" t="s">
        <v>4083</v>
      </c>
      <c r="H6982" s="34">
        <v>55693</v>
      </c>
      <c r="I6982" s="7">
        <v>41770</v>
      </c>
      <c r="J6982" s="7">
        <v>32204.5</v>
      </c>
      <c r="K6982" s="7">
        <v>3300</v>
      </c>
      <c r="L6982" s="7">
        <v>6265.5</v>
      </c>
      <c r="M6982" s="5">
        <v>0.15</v>
      </c>
      <c r="N6982" t="s">
        <v>1139</v>
      </c>
      <c r="O6982" t="s">
        <v>30</v>
      </c>
      <c r="P6982" t="s">
        <v>18</v>
      </c>
      <c r="Q6982" t="s">
        <v>32</v>
      </c>
      <c r="R6982" t="s">
        <v>21</v>
      </c>
      <c r="S6982" t="s">
        <v>17</v>
      </c>
      <c r="T6982" t="s">
        <v>13310</v>
      </c>
      <c r="U6982" s="1">
        <v>45455</v>
      </c>
      <c r="V6982">
        <v>118</v>
      </c>
      <c r="W6982" t="str">
        <f t="shared" si="156"/>
        <v>90-119</v>
      </c>
    </row>
    <row r="6983" spans="1:23" x14ac:dyDescent="0.25">
      <c r="A6983" t="s">
        <v>7232</v>
      </c>
      <c r="B6983">
        <v>3295406775</v>
      </c>
      <c r="C6983">
        <v>7536692270</v>
      </c>
      <c r="D6983" s="1">
        <v>45759</v>
      </c>
      <c r="E6983">
        <v>99233</v>
      </c>
      <c r="F6983">
        <v>90834</v>
      </c>
      <c r="G6983" t="s">
        <v>200</v>
      </c>
      <c r="H6983" s="34">
        <v>92485</v>
      </c>
      <c r="I6983" s="7">
        <v>73063</v>
      </c>
      <c r="J6983" s="7">
        <v>40058.92</v>
      </c>
      <c r="K6983" s="7">
        <v>21314</v>
      </c>
      <c r="L6983" s="7">
        <v>11690.08</v>
      </c>
      <c r="M6983" s="5">
        <v>0.16</v>
      </c>
      <c r="N6983" t="s">
        <v>1138</v>
      </c>
      <c r="O6983" t="s">
        <v>27</v>
      </c>
      <c r="P6983" t="s">
        <v>3147</v>
      </c>
      <c r="Q6983" t="s">
        <v>19</v>
      </c>
      <c r="R6983" t="s">
        <v>38</v>
      </c>
      <c r="S6983" t="s">
        <v>21</v>
      </c>
      <c r="T6983" t="s">
        <v>13310</v>
      </c>
      <c r="U6983" s="1">
        <v>45873</v>
      </c>
      <c r="V6983">
        <v>114</v>
      </c>
      <c r="W6983" t="str">
        <f t="shared" si="156"/>
        <v>90-119</v>
      </c>
    </row>
    <row r="6984" spans="1:23" x14ac:dyDescent="0.25">
      <c r="A6984" t="s">
        <v>7233</v>
      </c>
      <c r="B6984">
        <v>7084497516</v>
      </c>
      <c r="C6984">
        <v>8370876107</v>
      </c>
      <c r="D6984" s="1">
        <v>45766</v>
      </c>
      <c r="E6984">
        <v>99223</v>
      </c>
      <c r="F6984">
        <v>99292</v>
      </c>
      <c r="G6984" t="s">
        <v>71</v>
      </c>
      <c r="H6984" s="34">
        <v>87169</v>
      </c>
      <c r="I6984" s="7">
        <v>74094</v>
      </c>
      <c r="J6984" s="7">
        <v>72612.12</v>
      </c>
      <c r="K6984" s="7">
        <v>0</v>
      </c>
      <c r="L6984" s="7">
        <v>1481.88</v>
      </c>
      <c r="M6984" s="5">
        <v>0.02</v>
      </c>
      <c r="N6984" t="s">
        <v>16</v>
      </c>
      <c r="O6984" t="s">
        <v>17</v>
      </c>
      <c r="P6984" t="s">
        <v>40</v>
      </c>
      <c r="Q6984" t="s">
        <v>32</v>
      </c>
      <c r="R6984" t="s">
        <v>27</v>
      </c>
      <c r="S6984" t="s">
        <v>27</v>
      </c>
      <c r="T6984" t="s">
        <v>13311</v>
      </c>
      <c r="U6984" s="1">
        <v>45881</v>
      </c>
      <c r="V6984">
        <v>115</v>
      </c>
      <c r="W6984" t="str">
        <f t="shared" si="156"/>
        <v>90-119</v>
      </c>
    </row>
    <row r="6985" spans="1:23" x14ac:dyDescent="0.25">
      <c r="A6985" t="s">
        <v>7234</v>
      </c>
      <c r="B6985">
        <v>2778945073</v>
      </c>
      <c r="C6985">
        <v>4541367934</v>
      </c>
      <c r="D6985" s="1">
        <v>45465</v>
      </c>
      <c r="E6985">
        <v>99233</v>
      </c>
      <c r="F6985">
        <v>99214</v>
      </c>
      <c r="G6985" t="s">
        <v>120</v>
      </c>
      <c r="H6985" s="34">
        <v>23513</v>
      </c>
      <c r="I6985" s="7">
        <v>19986</v>
      </c>
      <c r="J6985" s="7">
        <v>19586.28</v>
      </c>
      <c r="K6985" s="7">
        <v>0</v>
      </c>
      <c r="L6985" s="7">
        <v>399.72</v>
      </c>
      <c r="M6985" s="5">
        <v>0.02</v>
      </c>
      <c r="N6985" t="s">
        <v>16</v>
      </c>
      <c r="O6985" t="s">
        <v>17</v>
      </c>
      <c r="P6985" t="s">
        <v>58</v>
      </c>
      <c r="Q6985" t="s">
        <v>32</v>
      </c>
      <c r="R6985" t="s">
        <v>20</v>
      </c>
      <c r="S6985" t="s">
        <v>27</v>
      </c>
      <c r="T6985" t="s">
        <v>13311</v>
      </c>
      <c r="U6985" s="1">
        <v>45594</v>
      </c>
      <c r="V6985">
        <v>129</v>
      </c>
      <c r="W6985" t="str">
        <f t="shared" si="156"/>
        <v>120-149</v>
      </c>
    </row>
    <row r="6986" spans="1:23" x14ac:dyDescent="0.25">
      <c r="A6986" t="s">
        <v>7235</v>
      </c>
      <c r="B6986">
        <v>5078332499</v>
      </c>
      <c r="C6986">
        <v>5667693028</v>
      </c>
      <c r="D6986" s="1">
        <v>45476</v>
      </c>
      <c r="E6986">
        <v>99232</v>
      </c>
      <c r="F6986">
        <v>99283</v>
      </c>
      <c r="G6986" t="s">
        <v>3570</v>
      </c>
      <c r="H6986" s="34">
        <v>54507</v>
      </c>
      <c r="I6986" s="7">
        <v>39245</v>
      </c>
      <c r="J6986" s="7">
        <v>31061.4</v>
      </c>
      <c r="K6986" s="7">
        <v>5044</v>
      </c>
      <c r="L6986" s="7">
        <v>3139.6</v>
      </c>
      <c r="M6986" s="5">
        <v>0.08</v>
      </c>
      <c r="N6986" t="s">
        <v>24</v>
      </c>
      <c r="O6986" t="s">
        <v>30</v>
      </c>
      <c r="P6986" t="s">
        <v>3148</v>
      </c>
      <c r="Q6986" t="s">
        <v>19</v>
      </c>
      <c r="R6986" t="s">
        <v>20</v>
      </c>
      <c r="S6986" t="s">
        <v>27</v>
      </c>
      <c r="T6986" t="s">
        <v>13312</v>
      </c>
      <c r="U6986" s="1">
        <v>45587</v>
      </c>
      <c r="V6986">
        <v>111</v>
      </c>
      <c r="W6986" t="str">
        <f t="shared" si="156"/>
        <v>90-119</v>
      </c>
    </row>
    <row r="6987" spans="1:23" x14ac:dyDescent="0.25">
      <c r="A6987" t="s">
        <v>7236</v>
      </c>
      <c r="B6987">
        <v>7008069363</v>
      </c>
      <c r="C6987">
        <v>4036160289</v>
      </c>
      <c r="D6987" s="1">
        <v>45390</v>
      </c>
      <c r="E6987">
        <v>99231</v>
      </c>
      <c r="F6987">
        <v>99214</v>
      </c>
      <c r="G6987" t="s">
        <v>140</v>
      </c>
      <c r="H6987" s="34">
        <v>92012</v>
      </c>
      <c r="I6987" s="7">
        <v>66249</v>
      </c>
      <c r="J6987" s="7">
        <v>52065.08</v>
      </c>
      <c r="K6987" s="7">
        <v>8884</v>
      </c>
      <c r="L6987" s="7">
        <v>5299.92</v>
      </c>
      <c r="M6987" s="5">
        <v>0.08</v>
      </c>
      <c r="N6987" t="s">
        <v>24</v>
      </c>
      <c r="O6987" t="s">
        <v>30</v>
      </c>
      <c r="P6987" t="s">
        <v>55</v>
      </c>
      <c r="Q6987" t="s">
        <v>19</v>
      </c>
      <c r="R6987" t="s">
        <v>27</v>
      </c>
      <c r="S6987" t="s">
        <v>21</v>
      </c>
      <c r="T6987" t="s">
        <v>13311</v>
      </c>
      <c r="U6987" s="1">
        <v>45532</v>
      </c>
      <c r="V6987">
        <v>142</v>
      </c>
      <c r="W6987" t="str">
        <f t="shared" si="156"/>
        <v>120-149</v>
      </c>
    </row>
    <row r="6988" spans="1:23" x14ac:dyDescent="0.25">
      <c r="A6988" t="s">
        <v>7237</v>
      </c>
      <c r="B6988">
        <v>6101687541</v>
      </c>
      <c r="C6988">
        <v>7856554553</v>
      </c>
      <c r="D6988" s="1">
        <v>45950</v>
      </c>
      <c r="E6988">
        <v>99231</v>
      </c>
      <c r="F6988">
        <v>99214</v>
      </c>
      <c r="G6988" t="s">
        <v>73</v>
      </c>
      <c r="H6988" s="34">
        <v>60474</v>
      </c>
      <c r="I6988" s="7">
        <v>47170</v>
      </c>
      <c r="J6988" s="7">
        <v>26772</v>
      </c>
      <c r="K6988" s="7">
        <v>10964</v>
      </c>
      <c r="L6988" s="7">
        <v>9434</v>
      </c>
      <c r="M6988" s="5">
        <v>0.2</v>
      </c>
      <c r="N6988" t="s">
        <v>3140</v>
      </c>
      <c r="O6988" t="s">
        <v>27</v>
      </c>
      <c r="P6988" t="s">
        <v>3147</v>
      </c>
      <c r="Q6988" t="s">
        <v>19</v>
      </c>
      <c r="R6988" t="s">
        <v>20</v>
      </c>
      <c r="S6988" t="s">
        <v>17</v>
      </c>
      <c r="T6988" t="s">
        <v>13310</v>
      </c>
      <c r="U6988" s="1">
        <v>46090</v>
      </c>
      <c r="V6988">
        <v>140</v>
      </c>
      <c r="W6988" t="str">
        <f t="shared" si="156"/>
        <v>120-149</v>
      </c>
    </row>
    <row r="6989" spans="1:23" x14ac:dyDescent="0.25">
      <c r="A6989" t="s">
        <v>7238</v>
      </c>
      <c r="B6989">
        <v>5883516772</v>
      </c>
      <c r="C6989">
        <v>516085219</v>
      </c>
      <c r="D6989" s="1">
        <v>45413</v>
      </c>
      <c r="E6989">
        <v>99215</v>
      </c>
      <c r="F6989">
        <v>99211</v>
      </c>
      <c r="G6989" t="s">
        <v>89</v>
      </c>
      <c r="H6989" s="34">
        <v>99793</v>
      </c>
      <c r="I6989" s="7">
        <v>78836</v>
      </c>
      <c r="J6989" s="7">
        <v>43112.24</v>
      </c>
      <c r="K6989" s="7">
        <v>23110</v>
      </c>
      <c r="L6989" s="7">
        <v>12613.76</v>
      </c>
      <c r="M6989" s="5">
        <v>0.16</v>
      </c>
      <c r="N6989" t="s">
        <v>1138</v>
      </c>
      <c r="O6989" t="s">
        <v>27</v>
      </c>
      <c r="P6989" t="s">
        <v>3148</v>
      </c>
      <c r="Q6989" t="s">
        <v>19</v>
      </c>
      <c r="R6989" t="s">
        <v>20</v>
      </c>
      <c r="S6989" t="s">
        <v>17</v>
      </c>
      <c r="T6989" t="s">
        <v>13312</v>
      </c>
      <c r="U6989" s="1">
        <v>45572</v>
      </c>
      <c r="V6989">
        <v>159</v>
      </c>
      <c r="W6989" t="str">
        <f t="shared" si="156"/>
        <v>150-179</v>
      </c>
    </row>
    <row r="6990" spans="1:23" x14ac:dyDescent="0.25">
      <c r="A6990" t="s">
        <v>7239</v>
      </c>
      <c r="B6990">
        <v>4505622516</v>
      </c>
      <c r="C6990">
        <v>1939766087</v>
      </c>
      <c r="D6990" s="1">
        <v>45308</v>
      </c>
      <c r="E6990">
        <v>99223</v>
      </c>
      <c r="F6990">
        <v>99214</v>
      </c>
      <c r="G6990" t="s">
        <v>593</v>
      </c>
      <c r="H6990" s="34">
        <v>19224</v>
      </c>
      <c r="I6990" s="7">
        <v>12496</v>
      </c>
      <c r="J6990" s="7">
        <v>10996.48</v>
      </c>
      <c r="K6990" s="7">
        <v>0</v>
      </c>
      <c r="L6990" s="7">
        <v>1499.52</v>
      </c>
      <c r="M6990" s="5">
        <v>0.12</v>
      </c>
      <c r="N6990" t="s">
        <v>46</v>
      </c>
      <c r="O6990" t="s">
        <v>17</v>
      </c>
      <c r="P6990" t="s">
        <v>3147</v>
      </c>
      <c r="Q6990" t="s">
        <v>32</v>
      </c>
      <c r="R6990" t="s">
        <v>26</v>
      </c>
      <c r="S6990" t="s">
        <v>27</v>
      </c>
      <c r="T6990" t="s">
        <v>13311</v>
      </c>
      <c r="U6990" s="1">
        <v>45430</v>
      </c>
      <c r="V6990">
        <v>122</v>
      </c>
      <c r="W6990" t="str">
        <f t="shared" si="156"/>
        <v>120-149</v>
      </c>
    </row>
    <row r="6991" spans="1:23" x14ac:dyDescent="0.25">
      <c r="A6991" t="s">
        <v>7240</v>
      </c>
      <c r="B6991">
        <v>1388296826</v>
      </c>
      <c r="C6991">
        <v>8508388966</v>
      </c>
      <c r="D6991" s="1">
        <v>45631</v>
      </c>
      <c r="E6991">
        <v>99223</v>
      </c>
      <c r="F6991">
        <v>80053</v>
      </c>
      <c r="G6991" t="s">
        <v>3641</v>
      </c>
      <c r="H6991" s="34">
        <v>48712</v>
      </c>
      <c r="I6991" s="7">
        <v>41405</v>
      </c>
      <c r="J6991" s="7">
        <v>40576.9</v>
      </c>
      <c r="K6991" s="7">
        <v>0</v>
      </c>
      <c r="L6991" s="7">
        <v>828.1</v>
      </c>
      <c r="M6991" s="5">
        <v>0.02</v>
      </c>
      <c r="N6991" t="s">
        <v>16</v>
      </c>
      <c r="O6991" t="s">
        <v>17</v>
      </c>
      <c r="P6991" t="s">
        <v>3148</v>
      </c>
      <c r="Q6991" t="s">
        <v>19</v>
      </c>
      <c r="R6991" t="s">
        <v>43</v>
      </c>
      <c r="S6991" t="s">
        <v>17</v>
      </c>
      <c r="T6991" t="s">
        <v>13310</v>
      </c>
      <c r="U6991" s="1">
        <v>45779</v>
      </c>
      <c r="V6991">
        <v>148</v>
      </c>
      <c r="W6991" t="str">
        <f t="shared" si="156"/>
        <v>120-149</v>
      </c>
    </row>
    <row r="6992" spans="1:23" x14ac:dyDescent="0.25">
      <c r="A6992" t="s">
        <v>7241</v>
      </c>
      <c r="B6992">
        <v>205945534</v>
      </c>
      <c r="C6992">
        <v>3702815618</v>
      </c>
      <c r="D6992" s="1">
        <v>45663</v>
      </c>
      <c r="E6992">
        <v>99223</v>
      </c>
      <c r="F6992">
        <v>99212</v>
      </c>
      <c r="G6992" t="s">
        <v>574</v>
      </c>
      <c r="H6992" s="34">
        <v>24900</v>
      </c>
      <c r="I6992" s="7">
        <v>16185</v>
      </c>
      <c r="J6992" s="7">
        <v>10433.799999999999</v>
      </c>
      <c r="K6992" s="7">
        <v>3809</v>
      </c>
      <c r="L6992" s="7">
        <v>1942.2</v>
      </c>
      <c r="M6992" s="5">
        <v>0.12</v>
      </c>
      <c r="N6992" t="s">
        <v>46</v>
      </c>
      <c r="O6992" t="s">
        <v>27</v>
      </c>
      <c r="P6992" t="s">
        <v>3149</v>
      </c>
      <c r="Q6992" t="s">
        <v>32</v>
      </c>
      <c r="R6992" t="s">
        <v>38</v>
      </c>
      <c r="S6992" t="s">
        <v>27</v>
      </c>
      <c r="T6992" t="s">
        <v>13311</v>
      </c>
      <c r="U6992" s="1">
        <v>45823</v>
      </c>
      <c r="V6992">
        <v>160</v>
      </c>
      <c r="W6992" t="str">
        <f t="shared" si="156"/>
        <v>150-179</v>
      </c>
    </row>
    <row r="6993" spans="1:23" x14ac:dyDescent="0.25">
      <c r="A6993" t="s">
        <v>7242</v>
      </c>
      <c r="B6993">
        <v>1408088356</v>
      </c>
      <c r="C6993">
        <v>6517614332</v>
      </c>
      <c r="D6993" s="1">
        <v>45489</v>
      </c>
      <c r="E6993">
        <v>99238</v>
      </c>
      <c r="F6993">
        <v>99212</v>
      </c>
      <c r="G6993" t="s">
        <v>71</v>
      </c>
      <c r="H6993" s="34">
        <v>38341</v>
      </c>
      <c r="I6993" s="7">
        <v>28756</v>
      </c>
      <c r="J6993" s="7">
        <v>21014.6</v>
      </c>
      <c r="K6993" s="7">
        <v>3428</v>
      </c>
      <c r="L6993" s="7">
        <v>4313.3999999999996</v>
      </c>
      <c r="M6993" s="5">
        <v>0.15</v>
      </c>
      <c r="N6993" t="s">
        <v>1139</v>
      </c>
      <c r="O6993" t="s">
        <v>27</v>
      </c>
      <c r="P6993" t="s">
        <v>55</v>
      </c>
      <c r="Q6993" t="s">
        <v>19</v>
      </c>
      <c r="R6993" t="s">
        <v>43</v>
      </c>
      <c r="S6993" t="s">
        <v>27</v>
      </c>
      <c r="T6993" t="s">
        <v>13310</v>
      </c>
      <c r="U6993" s="1">
        <v>45581</v>
      </c>
      <c r="V6993">
        <v>92</v>
      </c>
      <c r="W6993" t="str">
        <f t="shared" si="156"/>
        <v>90-119</v>
      </c>
    </row>
    <row r="6994" spans="1:23" x14ac:dyDescent="0.25">
      <c r="A6994" t="s">
        <v>7243</v>
      </c>
      <c r="B6994">
        <v>5381235158</v>
      </c>
      <c r="C6994">
        <v>9772627057</v>
      </c>
      <c r="D6994" s="1">
        <v>45865</v>
      </c>
      <c r="E6994">
        <v>99231</v>
      </c>
      <c r="F6994">
        <v>99291</v>
      </c>
      <c r="G6994" t="s">
        <v>365</v>
      </c>
      <c r="H6994" s="34">
        <v>96779</v>
      </c>
      <c r="I6994" s="7">
        <v>77423</v>
      </c>
      <c r="J6994" s="7">
        <v>59564.78</v>
      </c>
      <c r="K6994" s="7">
        <v>7019</v>
      </c>
      <c r="L6994" s="7">
        <v>10839.22</v>
      </c>
      <c r="M6994" s="5">
        <v>0.14000000000000001</v>
      </c>
      <c r="N6994" t="s">
        <v>1135</v>
      </c>
      <c r="O6994" t="s">
        <v>30</v>
      </c>
      <c r="P6994" t="s">
        <v>55</v>
      </c>
      <c r="Q6994" t="s">
        <v>32</v>
      </c>
      <c r="R6994" t="s">
        <v>21</v>
      </c>
      <c r="S6994" t="s">
        <v>17</v>
      </c>
      <c r="T6994" t="s">
        <v>13310</v>
      </c>
      <c r="U6994" s="1">
        <v>45928</v>
      </c>
      <c r="V6994">
        <v>63</v>
      </c>
      <c r="W6994" t="str">
        <f t="shared" si="156"/>
        <v>60-89</v>
      </c>
    </row>
    <row r="6995" spans="1:23" x14ac:dyDescent="0.25">
      <c r="A6995" t="s">
        <v>7244</v>
      </c>
      <c r="B6995">
        <v>4142477480</v>
      </c>
      <c r="C6995">
        <v>8118317233</v>
      </c>
      <c r="D6995" s="1">
        <v>45580</v>
      </c>
      <c r="E6995">
        <v>99213</v>
      </c>
      <c r="F6995">
        <v>99292</v>
      </c>
      <c r="G6995" t="s">
        <v>3312</v>
      </c>
      <c r="H6995" s="34">
        <v>98512</v>
      </c>
      <c r="I6995" s="7">
        <v>64033</v>
      </c>
      <c r="J6995" s="7">
        <v>35149.040000000001</v>
      </c>
      <c r="K6995" s="7">
        <v>21200</v>
      </c>
      <c r="L6995" s="7">
        <v>7683.96</v>
      </c>
      <c r="M6995" s="5">
        <v>0.12</v>
      </c>
      <c r="N6995" t="s">
        <v>46</v>
      </c>
      <c r="O6995" t="s">
        <v>27</v>
      </c>
      <c r="P6995" t="s">
        <v>3149</v>
      </c>
      <c r="Q6995" t="s">
        <v>19</v>
      </c>
      <c r="R6995" t="s">
        <v>21</v>
      </c>
      <c r="S6995" t="s">
        <v>27</v>
      </c>
      <c r="T6995" t="s">
        <v>13311</v>
      </c>
      <c r="U6995" s="1">
        <v>45708</v>
      </c>
      <c r="V6995">
        <v>128</v>
      </c>
      <c r="W6995" t="str">
        <f t="shared" si="156"/>
        <v>120-149</v>
      </c>
    </row>
    <row r="6996" spans="1:23" x14ac:dyDescent="0.25">
      <c r="A6996" t="s">
        <v>7245</v>
      </c>
      <c r="B6996">
        <v>611890004</v>
      </c>
      <c r="C6996">
        <v>8649333873</v>
      </c>
      <c r="D6996" s="1">
        <v>45840</v>
      </c>
      <c r="E6996">
        <v>99221</v>
      </c>
      <c r="F6996">
        <v>99211</v>
      </c>
      <c r="G6996" t="s">
        <v>3531</v>
      </c>
      <c r="H6996" s="34">
        <v>35802</v>
      </c>
      <c r="I6996" s="7">
        <v>28284</v>
      </c>
      <c r="J6996" s="7">
        <v>18162.560000000001</v>
      </c>
      <c r="K6996" s="7">
        <v>5596</v>
      </c>
      <c r="L6996" s="7">
        <v>4525.4399999999996</v>
      </c>
      <c r="M6996" s="5">
        <v>0.16</v>
      </c>
      <c r="N6996" t="s">
        <v>1138</v>
      </c>
      <c r="O6996" t="s">
        <v>27</v>
      </c>
      <c r="P6996" t="s">
        <v>3149</v>
      </c>
      <c r="Q6996" t="s">
        <v>19</v>
      </c>
      <c r="R6996" t="s">
        <v>43</v>
      </c>
      <c r="S6996" t="s">
        <v>21</v>
      </c>
      <c r="T6996" t="s">
        <v>13310</v>
      </c>
      <c r="U6996" s="1">
        <v>45877</v>
      </c>
      <c r="V6996">
        <v>37</v>
      </c>
      <c r="W6996" t="str">
        <f t="shared" si="156"/>
        <v>30-59</v>
      </c>
    </row>
    <row r="6997" spans="1:23" x14ac:dyDescent="0.25">
      <c r="A6997" t="s">
        <v>7246</v>
      </c>
      <c r="B6997">
        <v>1596282158</v>
      </c>
      <c r="C6997">
        <v>8058000718</v>
      </c>
      <c r="D6997" s="1">
        <v>45835</v>
      </c>
      <c r="E6997">
        <v>99232</v>
      </c>
      <c r="F6997">
        <v>36415</v>
      </c>
      <c r="G6997" t="s">
        <v>3669</v>
      </c>
      <c r="H6997" s="34">
        <v>74122</v>
      </c>
      <c r="I6997" s="7">
        <v>57815</v>
      </c>
      <c r="J6997" s="7">
        <v>46252</v>
      </c>
      <c r="K6997" s="7">
        <v>0</v>
      </c>
      <c r="L6997" s="7">
        <v>11563</v>
      </c>
      <c r="M6997" s="5">
        <v>0.2</v>
      </c>
      <c r="N6997" t="s">
        <v>3140</v>
      </c>
      <c r="O6997" t="s">
        <v>17</v>
      </c>
      <c r="P6997" t="s">
        <v>3148</v>
      </c>
      <c r="Q6997" t="s">
        <v>32</v>
      </c>
      <c r="R6997" t="s">
        <v>38</v>
      </c>
      <c r="S6997" t="s">
        <v>27</v>
      </c>
      <c r="T6997" t="s">
        <v>13310</v>
      </c>
      <c r="U6997" s="1">
        <v>45987</v>
      </c>
      <c r="V6997">
        <v>152</v>
      </c>
      <c r="W6997" t="str">
        <f t="shared" si="156"/>
        <v>150-179</v>
      </c>
    </row>
    <row r="6998" spans="1:23" x14ac:dyDescent="0.25">
      <c r="A6998" t="s">
        <v>7247</v>
      </c>
      <c r="B6998">
        <v>4897242382</v>
      </c>
      <c r="C6998">
        <v>9165324413</v>
      </c>
      <c r="D6998" s="1">
        <v>45359</v>
      </c>
      <c r="E6998">
        <v>99231</v>
      </c>
      <c r="F6998">
        <v>99292</v>
      </c>
      <c r="G6998" t="s">
        <v>445</v>
      </c>
      <c r="H6998" s="34">
        <v>56771</v>
      </c>
      <c r="I6998" s="7">
        <v>45417</v>
      </c>
      <c r="J6998" s="7">
        <v>29422.62</v>
      </c>
      <c r="K6998" s="7">
        <v>9636</v>
      </c>
      <c r="L6998" s="7">
        <v>6358.38</v>
      </c>
      <c r="M6998" s="5">
        <v>0.14000000000000001</v>
      </c>
      <c r="N6998" t="s">
        <v>1135</v>
      </c>
      <c r="O6998" t="s">
        <v>27</v>
      </c>
      <c r="P6998" t="s">
        <v>3149</v>
      </c>
      <c r="Q6998" t="s">
        <v>19</v>
      </c>
      <c r="R6998" t="s">
        <v>21</v>
      </c>
      <c r="S6998" t="s">
        <v>27</v>
      </c>
      <c r="T6998" t="s">
        <v>13310</v>
      </c>
      <c r="U6998" s="1">
        <v>45532</v>
      </c>
      <c r="V6998">
        <v>173</v>
      </c>
      <c r="W6998" t="str">
        <f t="shared" si="156"/>
        <v>150-179</v>
      </c>
    </row>
    <row r="6999" spans="1:23" x14ac:dyDescent="0.25">
      <c r="A6999" t="s">
        <v>7248</v>
      </c>
      <c r="B6999">
        <v>394057692</v>
      </c>
      <c r="C6999">
        <v>2076153775</v>
      </c>
      <c r="D6999" s="1">
        <v>45675</v>
      </c>
      <c r="E6999">
        <v>99222</v>
      </c>
      <c r="F6999">
        <v>81000</v>
      </c>
      <c r="G6999" t="s">
        <v>240</v>
      </c>
      <c r="H6999" s="34">
        <v>73027</v>
      </c>
      <c r="I6999" s="7">
        <v>57691</v>
      </c>
      <c r="J6999" s="7">
        <v>48460.44</v>
      </c>
      <c r="K6999" s="7">
        <v>0</v>
      </c>
      <c r="L6999" s="7">
        <v>9230.56</v>
      </c>
      <c r="M6999" s="5">
        <v>0.16</v>
      </c>
      <c r="N6999" t="s">
        <v>1138</v>
      </c>
      <c r="O6999" t="s">
        <v>17</v>
      </c>
      <c r="P6999" t="s">
        <v>58</v>
      </c>
      <c r="Q6999" t="s">
        <v>19</v>
      </c>
      <c r="R6999" t="s">
        <v>43</v>
      </c>
      <c r="S6999" t="s">
        <v>17</v>
      </c>
      <c r="T6999" t="s">
        <v>13312</v>
      </c>
      <c r="U6999" s="1">
        <v>45796</v>
      </c>
      <c r="V6999">
        <v>121</v>
      </c>
      <c r="W6999" t="str">
        <f t="shared" si="156"/>
        <v>120-149</v>
      </c>
    </row>
    <row r="7000" spans="1:23" x14ac:dyDescent="0.25">
      <c r="A7000" t="s">
        <v>7249</v>
      </c>
      <c r="B7000">
        <v>877766652</v>
      </c>
      <c r="C7000">
        <v>8570997724</v>
      </c>
      <c r="D7000" s="1">
        <v>45562</v>
      </c>
      <c r="E7000">
        <v>99213</v>
      </c>
      <c r="F7000">
        <v>99292</v>
      </c>
      <c r="G7000" t="s">
        <v>3286</v>
      </c>
      <c r="H7000" s="34">
        <v>76528</v>
      </c>
      <c r="I7000" s="7">
        <v>49743</v>
      </c>
      <c r="J7000" s="7">
        <v>43773.84</v>
      </c>
      <c r="K7000" s="7">
        <v>0</v>
      </c>
      <c r="L7000" s="7">
        <v>5969.16</v>
      </c>
      <c r="M7000" s="5">
        <v>0.12</v>
      </c>
      <c r="N7000" t="s">
        <v>46</v>
      </c>
      <c r="O7000" t="s">
        <v>17</v>
      </c>
      <c r="P7000" t="s">
        <v>58</v>
      </c>
      <c r="Q7000" t="s">
        <v>19</v>
      </c>
      <c r="R7000" t="s">
        <v>26</v>
      </c>
      <c r="S7000" t="s">
        <v>21</v>
      </c>
      <c r="T7000" t="s">
        <v>13311</v>
      </c>
      <c r="U7000" s="1">
        <v>45602</v>
      </c>
      <c r="V7000">
        <v>40</v>
      </c>
      <c r="W7000" t="str">
        <f t="shared" si="156"/>
        <v>30-59</v>
      </c>
    </row>
    <row r="7001" spans="1:23" x14ac:dyDescent="0.25">
      <c r="A7001" t="s">
        <v>7250</v>
      </c>
      <c r="B7001">
        <v>3435136240</v>
      </c>
      <c r="C7001">
        <v>8860709180</v>
      </c>
      <c r="D7001" s="1">
        <v>45670</v>
      </c>
      <c r="E7001">
        <v>99213</v>
      </c>
      <c r="F7001">
        <v>99292</v>
      </c>
      <c r="G7001" t="s">
        <v>4314</v>
      </c>
      <c r="H7001" s="34">
        <v>29805</v>
      </c>
      <c r="I7001" s="7">
        <v>24440</v>
      </c>
      <c r="J7001" s="7">
        <v>20040.8</v>
      </c>
      <c r="K7001" s="7">
        <v>0</v>
      </c>
      <c r="L7001" s="7">
        <v>4399.2</v>
      </c>
      <c r="M7001" s="5">
        <v>0.18</v>
      </c>
      <c r="N7001" t="s">
        <v>3141</v>
      </c>
      <c r="O7001" t="s">
        <v>17</v>
      </c>
      <c r="P7001" t="s">
        <v>3150</v>
      </c>
      <c r="Q7001" t="s">
        <v>32</v>
      </c>
      <c r="R7001" t="s">
        <v>26</v>
      </c>
      <c r="S7001" t="s">
        <v>21</v>
      </c>
      <c r="T7001" t="s">
        <v>13310</v>
      </c>
      <c r="U7001" s="1">
        <v>45782</v>
      </c>
      <c r="V7001">
        <v>112</v>
      </c>
      <c r="W7001" t="str">
        <f t="shared" si="156"/>
        <v>90-119</v>
      </c>
    </row>
    <row r="7002" spans="1:23" x14ac:dyDescent="0.25">
      <c r="A7002" t="s">
        <v>7251</v>
      </c>
      <c r="B7002">
        <v>7918338191</v>
      </c>
      <c r="C7002">
        <v>8777558805</v>
      </c>
      <c r="D7002" s="1">
        <v>45478</v>
      </c>
      <c r="E7002">
        <v>99222</v>
      </c>
      <c r="F7002">
        <v>99211</v>
      </c>
      <c r="G7002" t="s">
        <v>3424</v>
      </c>
      <c r="H7002" s="34">
        <v>14067</v>
      </c>
      <c r="I7002" s="7">
        <v>11535</v>
      </c>
      <c r="J7002" s="7">
        <v>8504.7000000000007</v>
      </c>
      <c r="K7002" s="7">
        <v>954</v>
      </c>
      <c r="L7002" s="7">
        <v>2076.3000000000002</v>
      </c>
      <c r="M7002" s="5">
        <v>0.18</v>
      </c>
      <c r="N7002" t="s">
        <v>3141</v>
      </c>
      <c r="O7002" t="s">
        <v>27</v>
      </c>
      <c r="P7002" t="s">
        <v>55</v>
      </c>
      <c r="Q7002" t="s">
        <v>19</v>
      </c>
      <c r="R7002" t="s">
        <v>20</v>
      </c>
      <c r="S7002" t="s">
        <v>17</v>
      </c>
      <c r="T7002" t="s">
        <v>13311</v>
      </c>
      <c r="U7002" s="1">
        <v>45594</v>
      </c>
      <c r="V7002">
        <v>116</v>
      </c>
      <c r="W7002" t="str">
        <f t="shared" si="156"/>
        <v>90-119</v>
      </c>
    </row>
    <row r="7003" spans="1:23" x14ac:dyDescent="0.25">
      <c r="A7003" t="s">
        <v>7252</v>
      </c>
      <c r="B7003">
        <v>5743999074</v>
      </c>
      <c r="C7003">
        <v>6807674425</v>
      </c>
      <c r="D7003" s="1">
        <v>45491</v>
      </c>
      <c r="E7003">
        <v>99223</v>
      </c>
      <c r="F7003">
        <v>80053</v>
      </c>
      <c r="G7003" t="s">
        <v>61</v>
      </c>
      <c r="H7003" s="34">
        <v>53672</v>
      </c>
      <c r="I7003" s="7">
        <v>42938</v>
      </c>
      <c r="J7003" s="7">
        <v>36926.68</v>
      </c>
      <c r="K7003" s="7">
        <v>0</v>
      </c>
      <c r="L7003" s="7">
        <v>6011.32</v>
      </c>
      <c r="M7003" s="5">
        <v>0.14000000000000001</v>
      </c>
      <c r="N7003" t="s">
        <v>1135</v>
      </c>
      <c r="O7003" t="s">
        <v>17</v>
      </c>
      <c r="P7003" t="s">
        <v>3147</v>
      </c>
      <c r="Q7003" t="s">
        <v>32</v>
      </c>
      <c r="R7003" t="s">
        <v>27</v>
      </c>
      <c r="S7003" t="s">
        <v>21</v>
      </c>
      <c r="T7003" t="s">
        <v>13310</v>
      </c>
      <c r="U7003" s="1">
        <v>45651</v>
      </c>
      <c r="V7003">
        <v>160</v>
      </c>
      <c r="W7003" t="str">
        <f t="shared" si="156"/>
        <v>150-179</v>
      </c>
    </row>
    <row r="7004" spans="1:23" x14ac:dyDescent="0.25">
      <c r="A7004" t="s">
        <v>7253</v>
      </c>
      <c r="B7004">
        <v>3103214544</v>
      </c>
      <c r="C7004">
        <v>4454611897</v>
      </c>
      <c r="D7004" s="1">
        <v>45440</v>
      </c>
      <c r="E7004">
        <v>99233</v>
      </c>
      <c r="F7004">
        <v>99215</v>
      </c>
      <c r="G7004" t="s">
        <v>3531</v>
      </c>
      <c r="H7004" s="34">
        <v>62707</v>
      </c>
      <c r="I7004" s="7">
        <v>53301</v>
      </c>
      <c r="J7004" s="7">
        <v>31527.98</v>
      </c>
      <c r="K7004" s="7">
        <v>20707</v>
      </c>
      <c r="L7004" s="7">
        <v>1066.02</v>
      </c>
      <c r="M7004" s="5">
        <v>0.02</v>
      </c>
      <c r="N7004" t="s">
        <v>16</v>
      </c>
      <c r="O7004" t="s">
        <v>27</v>
      </c>
      <c r="P7004" t="s">
        <v>3150</v>
      </c>
      <c r="Q7004" t="s">
        <v>32</v>
      </c>
      <c r="R7004" t="s">
        <v>21</v>
      </c>
      <c r="S7004" t="s">
        <v>17</v>
      </c>
      <c r="T7004" t="s">
        <v>13312</v>
      </c>
      <c r="U7004" s="1">
        <v>45522</v>
      </c>
      <c r="V7004">
        <v>82</v>
      </c>
      <c r="W7004" t="str">
        <f t="shared" si="156"/>
        <v>60-89</v>
      </c>
    </row>
    <row r="7005" spans="1:23" x14ac:dyDescent="0.25">
      <c r="A7005" t="s">
        <v>7254</v>
      </c>
      <c r="B7005">
        <v>2154170554</v>
      </c>
      <c r="C7005">
        <v>3687293217</v>
      </c>
      <c r="D7005" s="1">
        <v>45723</v>
      </c>
      <c r="E7005">
        <v>99222</v>
      </c>
      <c r="F7005">
        <v>99284</v>
      </c>
      <c r="G7005" t="s">
        <v>593</v>
      </c>
      <c r="H7005" s="34">
        <v>95019</v>
      </c>
      <c r="I7005" s="7">
        <v>71264</v>
      </c>
      <c r="J7005" s="7">
        <v>37349.4</v>
      </c>
      <c r="K7005" s="7">
        <v>23225</v>
      </c>
      <c r="L7005" s="7">
        <v>10689.6</v>
      </c>
      <c r="M7005" s="5">
        <v>0.15</v>
      </c>
      <c r="N7005" t="s">
        <v>1139</v>
      </c>
      <c r="O7005" t="s">
        <v>27</v>
      </c>
      <c r="P7005" t="s">
        <v>97</v>
      </c>
      <c r="Q7005" t="s">
        <v>19</v>
      </c>
      <c r="R7005" t="s">
        <v>38</v>
      </c>
      <c r="S7005" t="s">
        <v>21</v>
      </c>
      <c r="T7005" t="s">
        <v>13310</v>
      </c>
      <c r="U7005" s="1">
        <v>45871</v>
      </c>
      <c r="V7005">
        <v>148</v>
      </c>
      <c r="W7005" t="str">
        <f t="shared" si="156"/>
        <v>120-149</v>
      </c>
    </row>
    <row r="7006" spans="1:23" x14ac:dyDescent="0.25">
      <c r="A7006" t="s">
        <v>7255</v>
      </c>
      <c r="B7006">
        <v>5150408005</v>
      </c>
      <c r="C7006">
        <v>9464317761</v>
      </c>
      <c r="D7006" s="1">
        <v>45932</v>
      </c>
      <c r="E7006">
        <v>99214</v>
      </c>
      <c r="F7006">
        <v>71046</v>
      </c>
      <c r="G7006" t="s">
        <v>3537</v>
      </c>
      <c r="H7006" s="34">
        <v>65664</v>
      </c>
      <c r="I7006" s="7">
        <v>42682</v>
      </c>
      <c r="J7006" s="7">
        <v>37560.160000000003</v>
      </c>
      <c r="K7006" s="7">
        <v>0</v>
      </c>
      <c r="L7006" s="7">
        <v>5121.84</v>
      </c>
      <c r="M7006" s="5">
        <v>0.12</v>
      </c>
      <c r="N7006" t="s">
        <v>46</v>
      </c>
      <c r="O7006" t="s">
        <v>17</v>
      </c>
      <c r="P7006" t="s">
        <v>3146</v>
      </c>
      <c r="Q7006" t="s">
        <v>19</v>
      </c>
      <c r="R7006" t="s">
        <v>21</v>
      </c>
      <c r="S7006" t="s">
        <v>17</v>
      </c>
      <c r="T7006" t="s">
        <v>13311</v>
      </c>
      <c r="U7006" s="1">
        <v>46107</v>
      </c>
      <c r="V7006">
        <v>175</v>
      </c>
      <c r="W7006" t="str">
        <f t="shared" si="156"/>
        <v>150-179</v>
      </c>
    </row>
    <row r="7007" spans="1:23" x14ac:dyDescent="0.25">
      <c r="A7007" t="s">
        <v>7256</v>
      </c>
      <c r="B7007">
        <v>7315495627</v>
      </c>
      <c r="C7007">
        <v>2544096093</v>
      </c>
      <c r="D7007" s="1">
        <v>45737</v>
      </c>
      <c r="E7007">
        <v>99213</v>
      </c>
      <c r="F7007">
        <v>99291</v>
      </c>
      <c r="G7007" t="s">
        <v>3453</v>
      </c>
      <c r="H7007" s="34">
        <v>90202</v>
      </c>
      <c r="I7007" s="7">
        <v>58631</v>
      </c>
      <c r="J7007" s="7">
        <v>51595.28</v>
      </c>
      <c r="K7007" s="7">
        <v>0</v>
      </c>
      <c r="L7007" s="7">
        <v>7035.72</v>
      </c>
      <c r="M7007" s="5">
        <v>0.12</v>
      </c>
      <c r="N7007" t="s">
        <v>46</v>
      </c>
      <c r="O7007" t="s">
        <v>17</v>
      </c>
      <c r="P7007" t="s">
        <v>3149</v>
      </c>
      <c r="Q7007" t="s">
        <v>32</v>
      </c>
      <c r="R7007" t="s">
        <v>26</v>
      </c>
      <c r="S7007" t="s">
        <v>17</v>
      </c>
      <c r="T7007" t="s">
        <v>13311</v>
      </c>
      <c r="U7007" s="1">
        <v>45785</v>
      </c>
      <c r="V7007">
        <v>48</v>
      </c>
      <c r="W7007" t="str">
        <f t="shared" si="156"/>
        <v>30-59</v>
      </c>
    </row>
    <row r="7008" spans="1:23" x14ac:dyDescent="0.25">
      <c r="A7008" t="s">
        <v>7257</v>
      </c>
      <c r="B7008">
        <v>2089436706</v>
      </c>
      <c r="C7008">
        <v>7507646781</v>
      </c>
      <c r="D7008" s="1">
        <v>45714</v>
      </c>
      <c r="E7008">
        <v>99222</v>
      </c>
      <c r="F7008">
        <v>85025</v>
      </c>
      <c r="G7008" t="s">
        <v>270</v>
      </c>
      <c r="H7008" s="34">
        <v>62444</v>
      </c>
      <c r="I7008" s="7">
        <v>53077</v>
      </c>
      <c r="J7008" s="7">
        <v>31103.46</v>
      </c>
      <c r="K7008" s="7">
        <v>20912</v>
      </c>
      <c r="L7008" s="7">
        <v>1061.54</v>
      </c>
      <c r="M7008" s="5">
        <v>0.02</v>
      </c>
      <c r="N7008" t="s">
        <v>16</v>
      </c>
      <c r="O7008" t="s">
        <v>27</v>
      </c>
      <c r="P7008" t="s">
        <v>35</v>
      </c>
      <c r="Q7008" t="s">
        <v>19</v>
      </c>
      <c r="R7008" t="s">
        <v>26</v>
      </c>
      <c r="S7008" t="s">
        <v>27</v>
      </c>
      <c r="T7008" t="s">
        <v>13310</v>
      </c>
      <c r="U7008" s="1">
        <v>45877</v>
      </c>
      <c r="V7008">
        <v>163</v>
      </c>
      <c r="W7008" t="str">
        <f t="shared" si="156"/>
        <v>150-179</v>
      </c>
    </row>
    <row r="7009" spans="1:23" x14ac:dyDescent="0.25">
      <c r="A7009" t="s">
        <v>7258</v>
      </c>
      <c r="B7009">
        <v>2707832990</v>
      </c>
      <c r="C7009">
        <v>9651225883</v>
      </c>
      <c r="D7009" s="1">
        <v>45772</v>
      </c>
      <c r="E7009">
        <v>99215</v>
      </c>
      <c r="F7009">
        <v>99285</v>
      </c>
      <c r="G7009" t="s">
        <v>50</v>
      </c>
      <c r="H7009" s="34">
        <v>74429</v>
      </c>
      <c r="I7009" s="7">
        <v>63265</v>
      </c>
      <c r="J7009" s="7">
        <v>56801.7</v>
      </c>
      <c r="K7009" s="7">
        <v>5198</v>
      </c>
      <c r="L7009" s="7">
        <v>1265.3</v>
      </c>
      <c r="M7009" s="5">
        <v>0.02</v>
      </c>
      <c r="N7009" t="s">
        <v>16</v>
      </c>
      <c r="O7009" t="s">
        <v>30</v>
      </c>
      <c r="P7009" t="s">
        <v>3148</v>
      </c>
      <c r="Q7009" t="s">
        <v>19</v>
      </c>
      <c r="R7009" t="s">
        <v>38</v>
      </c>
      <c r="S7009" t="s">
        <v>27</v>
      </c>
      <c r="T7009" t="s">
        <v>13310</v>
      </c>
      <c r="U7009" s="1">
        <v>45814</v>
      </c>
      <c r="V7009">
        <v>42</v>
      </c>
      <c r="W7009" t="str">
        <f t="shared" si="156"/>
        <v>30-59</v>
      </c>
    </row>
    <row r="7010" spans="1:23" x14ac:dyDescent="0.25">
      <c r="A7010" t="s">
        <v>7259</v>
      </c>
      <c r="B7010">
        <v>6579394571</v>
      </c>
      <c r="C7010">
        <v>7622299619</v>
      </c>
      <c r="D7010" s="1">
        <v>45349</v>
      </c>
      <c r="E7010">
        <v>99215</v>
      </c>
      <c r="F7010">
        <v>97110</v>
      </c>
      <c r="G7010" t="s">
        <v>146</v>
      </c>
      <c r="H7010" s="34">
        <v>25532</v>
      </c>
      <c r="I7010" s="7">
        <v>18383</v>
      </c>
      <c r="J7010" s="7">
        <v>15335.36</v>
      </c>
      <c r="K7010" s="7">
        <v>1577</v>
      </c>
      <c r="L7010" s="7">
        <v>1470.64</v>
      </c>
      <c r="M7010" s="5">
        <v>0.08</v>
      </c>
      <c r="N7010" t="s">
        <v>24</v>
      </c>
      <c r="O7010" t="s">
        <v>30</v>
      </c>
      <c r="P7010" t="s">
        <v>40</v>
      </c>
      <c r="Q7010" t="s">
        <v>19</v>
      </c>
      <c r="R7010" t="s">
        <v>43</v>
      </c>
      <c r="S7010" t="s">
        <v>27</v>
      </c>
      <c r="T7010" t="s">
        <v>13312</v>
      </c>
      <c r="U7010" s="1">
        <v>45452</v>
      </c>
      <c r="V7010">
        <v>103</v>
      </c>
      <c r="W7010" t="str">
        <f t="shared" si="156"/>
        <v>90-119</v>
      </c>
    </row>
    <row r="7011" spans="1:23" x14ac:dyDescent="0.25">
      <c r="A7011" t="s">
        <v>7260</v>
      </c>
      <c r="B7011">
        <v>3848340155</v>
      </c>
      <c r="C7011">
        <v>512289261</v>
      </c>
      <c r="D7011" s="1">
        <v>45420</v>
      </c>
      <c r="E7011">
        <v>99232</v>
      </c>
      <c r="F7011">
        <v>99202</v>
      </c>
      <c r="G7011" t="s">
        <v>3424</v>
      </c>
      <c r="H7011" s="34">
        <v>80496</v>
      </c>
      <c r="I7011" s="7">
        <v>52322</v>
      </c>
      <c r="J7011" s="7">
        <v>46043.360000000001</v>
      </c>
      <c r="K7011" s="7">
        <v>0</v>
      </c>
      <c r="L7011" s="7">
        <v>6278.64</v>
      </c>
      <c r="M7011" s="5">
        <v>0.12</v>
      </c>
      <c r="N7011" t="s">
        <v>46</v>
      </c>
      <c r="O7011" t="s">
        <v>17</v>
      </c>
      <c r="P7011" t="s">
        <v>35</v>
      </c>
      <c r="Q7011" t="s">
        <v>19</v>
      </c>
      <c r="R7011" t="s">
        <v>38</v>
      </c>
      <c r="S7011" t="s">
        <v>17</v>
      </c>
      <c r="T7011" t="s">
        <v>13311</v>
      </c>
      <c r="U7011" s="1">
        <v>45578</v>
      </c>
      <c r="V7011">
        <v>158</v>
      </c>
      <c r="W7011" t="str">
        <f t="shared" si="156"/>
        <v>150-179</v>
      </c>
    </row>
    <row r="7012" spans="1:23" x14ac:dyDescent="0.25">
      <c r="A7012" t="s">
        <v>7261</v>
      </c>
      <c r="B7012">
        <v>5444164878</v>
      </c>
      <c r="C7012">
        <v>8703041350</v>
      </c>
      <c r="D7012" s="1">
        <v>45322</v>
      </c>
      <c r="E7012">
        <v>99214</v>
      </c>
      <c r="F7012">
        <v>99201</v>
      </c>
      <c r="G7012" t="s">
        <v>272</v>
      </c>
      <c r="H7012" s="34">
        <v>88179</v>
      </c>
      <c r="I7012" s="7">
        <v>70543</v>
      </c>
      <c r="J7012" s="7">
        <v>56771.98</v>
      </c>
      <c r="K7012" s="7">
        <v>3895</v>
      </c>
      <c r="L7012" s="7">
        <v>9876.02</v>
      </c>
      <c r="M7012" s="5">
        <v>0.14000000000000001</v>
      </c>
      <c r="N7012" t="s">
        <v>1135</v>
      </c>
      <c r="O7012" t="s">
        <v>30</v>
      </c>
      <c r="P7012" t="s">
        <v>25</v>
      </c>
      <c r="Q7012" t="s">
        <v>19</v>
      </c>
      <c r="R7012" t="s">
        <v>21</v>
      </c>
      <c r="S7012" t="s">
        <v>27</v>
      </c>
      <c r="T7012" t="s">
        <v>13310</v>
      </c>
      <c r="U7012" s="1">
        <v>45462</v>
      </c>
      <c r="V7012">
        <v>140</v>
      </c>
      <c r="W7012" t="str">
        <f t="shared" si="156"/>
        <v>120-149</v>
      </c>
    </row>
    <row r="7013" spans="1:23" x14ac:dyDescent="0.25">
      <c r="A7013" t="s">
        <v>7262</v>
      </c>
      <c r="B7013">
        <v>1169410519</v>
      </c>
      <c r="C7013">
        <v>4160814577</v>
      </c>
      <c r="D7013" s="1">
        <v>45597</v>
      </c>
      <c r="E7013">
        <v>99221</v>
      </c>
      <c r="F7013">
        <v>80053</v>
      </c>
      <c r="G7013" t="s">
        <v>3562</v>
      </c>
      <c r="H7013" s="34">
        <v>48303</v>
      </c>
      <c r="I7013" s="7">
        <v>38159</v>
      </c>
      <c r="J7013" s="7">
        <v>27753.56</v>
      </c>
      <c r="K7013" s="7">
        <v>4300</v>
      </c>
      <c r="L7013" s="7">
        <v>6105.44</v>
      </c>
      <c r="M7013" s="5">
        <v>0.16</v>
      </c>
      <c r="N7013" t="s">
        <v>1138</v>
      </c>
      <c r="O7013" t="s">
        <v>27</v>
      </c>
      <c r="P7013" t="s">
        <v>58</v>
      </c>
      <c r="Q7013" t="s">
        <v>32</v>
      </c>
      <c r="R7013" t="s">
        <v>20</v>
      </c>
      <c r="S7013" t="s">
        <v>21</v>
      </c>
      <c r="T7013" t="s">
        <v>13310</v>
      </c>
      <c r="U7013" s="1">
        <v>45629</v>
      </c>
      <c r="V7013">
        <v>32</v>
      </c>
      <c r="W7013" t="str">
        <f t="shared" si="156"/>
        <v>30-59</v>
      </c>
    </row>
    <row r="7014" spans="1:23" x14ac:dyDescent="0.25">
      <c r="A7014" t="s">
        <v>7263</v>
      </c>
      <c r="B7014">
        <v>8329434163</v>
      </c>
      <c r="C7014">
        <v>4773614180</v>
      </c>
      <c r="D7014" s="1">
        <v>45618</v>
      </c>
      <c r="E7014">
        <v>99238</v>
      </c>
      <c r="F7014">
        <v>93000</v>
      </c>
      <c r="G7014" t="s">
        <v>3391</v>
      </c>
      <c r="H7014" s="34">
        <v>96250</v>
      </c>
      <c r="I7014" s="7">
        <v>75075</v>
      </c>
      <c r="J7014" s="7">
        <v>51302</v>
      </c>
      <c r="K7014" s="7">
        <v>8758</v>
      </c>
      <c r="L7014" s="7">
        <v>15015</v>
      </c>
      <c r="M7014" s="5">
        <v>0.2</v>
      </c>
      <c r="N7014" t="s">
        <v>3140</v>
      </c>
      <c r="O7014" t="s">
        <v>30</v>
      </c>
      <c r="P7014" t="s">
        <v>35</v>
      </c>
      <c r="Q7014" t="s">
        <v>32</v>
      </c>
      <c r="R7014" t="s">
        <v>20</v>
      </c>
      <c r="S7014" t="s">
        <v>27</v>
      </c>
      <c r="T7014" t="s">
        <v>13312</v>
      </c>
      <c r="U7014" s="1">
        <v>45722</v>
      </c>
      <c r="V7014">
        <v>104</v>
      </c>
      <c r="W7014" t="str">
        <f t="shared" si="156"/>
        <v>90-119</v>
      </c>
    </row>
    <row r="7015" spans="1:23" x14ac:dyDescent="0.25">
      <c r="A7015" t="s">
        <v>7264</v>
      </c>
      <c r="B7015">
        <v>125885651</v>
      </c>
      <c r="C7015">
        <v>136409429</v>
      </c>
      <c r="D7015" s="1">
        <v>45341</v>
      </c>
      <c r="E7015">
        <v>99215</v>
      </c>
      <c r="F7015">
        <v>99284</v>
      </c>
      <c r="G7015" t="s">
        <v>3218</v>
      </c>
      <c r="H7015" s="34">
        <v>71314</v>
      </c>
      <c r="I7015" s="7">
        <v>55625</v>
      </c>
      <c r="J7015" s="7">
        <v>39012</v>
      </c>
      <c r="K7015" s="7">
        <v>5488</v>
      </c>
      <c r="L7015" s="7">
        <v>11125</v>
      </c>
      <c r="M7015" s="5">
        <v>0.2</v>
      </c>
      <c r="N7015" t="s">
        <v>3140</v>
      </c>
      <c r="O7015" t="s">
        <v>30</v>
      </c>
      <c r="P7015" t="s">
        <v>3146</v>
      </c>
      <c r="Q7015" t="s">
        <v>19</v>
      </c>
      <c r="R7015" t="s">
        <v>27</v>
      </c>
      <c r="S7015" t="s">
        <v>27</v>
      </c>
      <c r="T7015" t="s">
        <v>13312</v>
      </c>
      <c r="U7015" s="1">
        <v>45504</v>
      </c>
      <c r="V7015">
        <v>163</v>
      </c>
      <c r="W7015" t="str">
        <f t="shared" si="156"/>
        <v>150-179</v>
      </c>
    </row>
    <row r="7016" spans="1:23" x14ac:dyDescent="0.25">
      <c r="A7016" t="s">
        <v>7265</v>
      </c>
      <c r="B7016">
        <v>7711826172</v>
      </c>
      <c r="C7016">
        <v>9066064281</v>
      </c>
      <c r="D7016" s="1">
        <v>45427</v>
      </c>
      <c r="E7016">
        <v>99215</v>
      </c>
      <c r="F7016">
        <v>99285</v>
      </c>
      <c r="G7016" t="s">
        <v>3716</v>
      </c>
      <c r="H7016" s="34">
        <v>99670</v>
      </c>
      <c r="I7016" s="7">
        <v>84720</v>
      </c>
      <c r="J7016" s="7">
        <v>83025.600000000006</v>
      </c>
      <c r="K7016" s="7">
        <v>0</v>
      </c>
      <c r="L7016" s="7">
        <v>1694.4</v>
      </c>
      <c r="M7016" s="5">
        <v>0.02</v>
      </c>
      <c r="N7016" t="s">
        <v>16</v>
      </c>
      <c r="O7016" t="s">
        <v>17</v>
      </c>
      <c r="P7016" t="s">
        <v>25</v>
      </c>
      <c r="Q7016" t="s">
        <v>32</v>
      </c>
      <c r="R7016" t="s">
        <v>20</v>
      </c>
      <c r="S7016" t="s">
        <v>17</v>
      </c>
      <c r="T7016" t="s">
        <v>13311</v>
      </c>
      <c r="U7016" s="1">
        <v>45515</v>
      </c>
      <c r="V7016">
        <v>88</v>
      </c>
      <c r="W7016" t="str">
        <f t="shared" si="156"/>
        <v>60-89</v>
      </c>
    </row>
    <row r="7017" spans="1:23" x14ac:dyDescent="0.25">
      <c r="A7017" t="s">
        <v>7266</v>
      </c>
      <c r="B7017">
        <v>9792175277</v>
      </c>
      <c r="C7017">
        <v>8033357847</v>
      </c>
      <c r="D7017" s="1">
        <v>45733</v>
      </c>
      <c r="E7017">
        <v>99222</v>
      </c>
      <c r="F7017">
        <v>85025</v>
      </c>
      <c r="G7017" t="s">
        <v>3490</v>
      </c>
      <c r="H7017" s="34">
        <v>35983</v>
      </c>
      <c r="I7017" s="7">
        <v>26987</v>
      </c>
      <c r="J7017" s="7">
        <v>22938.95</v>
      </c>
      <c r="K7017" s="7">
        <v>0</v>
      </c>
      <c r="L7017" s="7">
        <v>4048.05</v>
      </c>
      <c r="M7017" s="5">
        <v>0.15</v>
      </c>
      <c r="N7017" t="s">
        <v>1139</v>
      </c>
      <c r="O7017" t="s">
        <v>17</v>
      </c>
      <c r="P7017" t="s">
        <v>3146</v>
      </c>
      <c r="Q7017" t="s">
        <v>19</v>
      </c>
      <c r="R7017" t="s">
        <v>43</v>
      </c>
      <c r="S7017" t="s">
        <v>17</v>
      </c>
      <c r="T7017" t="s">
        <v>13312</v>
      </c>
      <c r="U7017" s="1">
        <v>45868</v>
      </c>
      <c r="V7017">
        <v>135</v>
      </c>
      <c r="W7017" t="str">
        <f t="shared" si="156"/>
        <v>120-149</v>
      </c>
    </row>
    <row r="7018" spans="1:23" x14ac:dyDescent="0.25">
      <c r="A7018" t="s">
        <v>7267</v>
      </c>
      <c r="B7018">
        <v>6085182984</v>
      </c>
      <c r="C7018">
        <v>394324307</v>
      </c>
      <c r="D7018" s="1">
        <v>45666</v>
      </c>
      <c r="E7018">
        <v>99222</v>
      </c>
      <c r="F7018">
        <v>85025</v>
      </c>
      <c r="G7018" t="s">
        <v>3269</v>
      </c>
      <c r="H7018" s="34">
        <v>86292</v>
      </c>
      <c r="I7018" s="7">
        <v>67308</v>
      </c>
      <c r="J7018" s="7">
        <v>48258.400000000001</v>
      </c>
      <c r="K7018" s="7">
        <v>5588</v>
      </c>
      <c r="L7018" s="7">
        <v>13461.6</v>
      </c>
      <c r="M7018" s="5">
        <v>0.2</v>
      </c>
      <c r="N7018" t="s">
        <v>3140</v>
      </c>
      <c r="O7018" t="s">
        <v>30</v>
      </c>
      <c r="P7018" t="s">
        <v>3150</v>
      </c>
      <c r="Q7018" t="s">
        <v>32</v>
      </c>
      <c r="R7018" t="s">
        <v>26</v>
      </c>
      <c r="S7018" t="s">
        <v>17</v>
      </c>
      <c r="T7018" t="s">
        <v>13312</v>
      </c>
      <c r="U7018" s="1">
        <v>45796</v>
      </c>
      <c r="V7018">
        <v>130</v>
      </c>
      <c r="W7018" t="str">
        <f t="shared" si="156"/>
        <v>120-149</v>
      </c>
    </row>
    <row r="7019" spans="1:23" x14ac:dyDescent="0.25">
      <c r="A7019" t="s">
        <v>7268</v>
      </c>
      <c r="B7019">
        <v>5612271935</v>
      </c>
      <c r="C7019">
        <v>8181854856</v>
      </c>
      <c r="D7019" s="1">
        <v>45944</v>
      </c>
      <c r="E7019">
        <v>99238</v>
      </c>
      <c r="F7019">
        <v>99292</v>
      </c>
      <c r="G7019" t="s">
        <v>194</v>
      </c>
      <c r="H7019" s="34">
        <v>60783</v>
      </c>
      <c r="I7019" s="7">
        <v>51666</v>
      </c>
      <c r="J7019" s="7">
        <v>41718.68</v>
      </c>
      <c r="K7019" s="7">
        <v>8914</v>
      </c>
      <c r="L7019" s="7">
        <v>1033.32</v>
      </c>
      <c r="M7019" s="5">
        <v>0.02</v>
      </c>
      <c r="N7019" t="s">
        <v>16</v>
      </c>
      <c r="O7019" t="s">
        <v>27</v>
      </c>
      <c r="P7019" t="s">
        <v>3147</v>
      </c>
      <c r="Q7019" t="s">
        <v>19</v>
      </c>
      <c r="R7019" t="s">
        <v>20</v>
      </c>
      <c r="S7019" t="s">
        <v>27</v>
      </c>
      <c r="T7019" t="s">
        <v>13312</v>
      </c>
      <c r="U7019" s="1">
        <v>46010</v>
      </c>
      <c r="V7019">
        <v>66</v>
      </c>
      <c r="W7019" t="str">
        <f t="shared" si="156"/>
        <v>60-89</v>
      </c>
    </row>
    <row r="7020" spans="1:23" x14ac:dyDescent="0.25">
      <c r="A7020" t="s">
        <v>7269</v>
      </c>
      <c r="B7020">
        <v>5634562954</v>
      </c>
      <c r="C7020">
        <v>9264017401</v>
      </c>
      <c r="D7020" s="1">
        <v>45506</v>
      </c>
      <c r="E7020">
        <v>99215</v>
      </c>
      <c r="F7020">
        <v>99204</v>
      </c>
      <c r="G7020" t="s">
        <v>3240</v>
      </c>
      <c r="H7020" s="34">
        <v>29993</v>
      </c>
      <c r="I7020" s="7">
        <v>22495</v>
      </c>
      <c r="J7020" s="7">
        <v>17509.75</v>
      </c>
      <c r="K7020" s="7">
        <v>1611</v>
      </c>
      <c r="L7020" s="7">
        <v>3374.25</v>
      </c>
      <c r="M7020" s="5">
        <v>0.15</v>
      </c>
      <c r="N7020" t="s">
        <v>1139</v>
      </c>
      <c r="O7020" t="s">
        <v>30</v>
      </c>
      <c r="P7020" t="s">
        <v>18</v>
      </c>
      <c r="Q7020" t="s">
        <v>19</v>
      </c>
      <c r="R7020" t="s">
        <v>38</v>
      </c>
      <c r="S7020" t="s">
        <v>21</v>
      </c>
      <c r="T7020" t="s">
        <v>13310</v>
      </c>
      <c r="U7020" s="1">
        <v>45669</v>
      </c>
      <c r="V7020">
        <v>163</v>
      </c>
      <c r="W7020" t="str">
        <f t="shared" si="156"/>
        <v>150-179</v>
      </c>
    </row>
    <row r="7021" spans="1:23" x14ac:dyDescent="0.25">
      <c r="A7021" t="s">
        <v>7270</v>
      </c>
      <c r="B7021">
        <v>6617680517</v>
      </c>
      <c r="C7021">
        <v>1004811732</v>
      </c>
      <c r="D7021" s="1">
        <v>45517</v>
      </c>
      <c r="E7021">
        <v>99222</v>
      </c>
      <c r="F7021">
        <v>99281</v>
      </c>
      <c r="G7021" t="s">
        <v>291</v>
      </c>
      <c r="H7021" s="34">
        <v>38332</v>
      </c>
      <c r="I7021" s="7">
        <v>29899</v>
      </c>
      <c r="J7021" s="7">
        <v>21526.2</v>
      </c>
      <c r="K7021" s="7">
        <v>2393</v>
      </c>
      <c r="L7021" s="7">
        <v>5979.8</v>
      </c>
      <c r="M7021" s="5">
        <v>0.2</v>
      </c>
      <c r="N7021" t="s">
        <v>3140</v>
      </c>
      <c r="O7021" t="s">
        <v>30</v>
      </c>
      <c r="P7021" t="s">
        <v>31</v>
      </c>
      <c r="Q7021" t="s">
        <v>32</v>
      </c>
      <c r="R7021" t="s">
        <v>26</v>
      </c>
      <c r="S7021" t="s">
        <v>17</v>
      </c>
      <c r="T7021" t="s">
        <v>13310</v>
      </c>
      <c r="U7021" s="1">
        <v>45614</v>
      </c>
      <c r="V7021">
        <v>97</v>
      </c>
      <c r="W7021" t="str">
        <f t="shared" si="156"/>
        <v>90-119</v>
      </c>
    </row>
    <row r="7022" spans="1:23" x14ac:dyDescent="0.25">
      <c r="A7022" t="s">
        <v>7271</v>
      </c>
      <c r="B7022">
        <v>3260854877</v>
      </c>
      <c r="C7022">
        <v>3709981126</v>
      </c>
      <c r="D7022" s="1">
        <v>45365</v>
      </c>
      <c r="E7022">
        <v>99215</v>
      </c>
      <c r="F7022">
        <v>99292</v>
      </c>
      <c r="G7022" t="s">
        <v>3215</v>
      </c>
      <c r="H7022" s="34">
        <v>74733</v>
      </c>
      <c r="I7022" s="7">
        <v>53808</v>
      </c>
      <c r="J7022" s="7">
        <v>41446.36</v>
      </c>
      <c r="K7022" s="7">
        <v>8057</v>
      </c>
      <c r="L7022" s="7">
        <v>4304.6400000000003</v>
      </c>
      <c r="M7022" s="5">
        <v>0.08</v>
      </c>
      <c r="N7022" t="s">
        <v>24</v>
      </c>
      <c r="O7022" t="s">
        <v>27</v>
      </c>
      <c r="P7022" t="s">
        <v>97</v>
      </c>
      <c r="Q7022" t="s">
        <v>32</v>
      </c>
      <c r="R7022" t="s">
        <v>38</v>
      </c>
      <c r="S7022" t="s">
        <v>27</v>
      </c>
      <c r="T7022" t="s">
        <v>13310</v>
      </c>
      <c r="U7022" s="1">
        <v>45528</v>
      </c>
      <c r="V7022">
        <v>163</v>
      </c>
      <c r="W7022" t="str">
        <f t="shared" si="156"/>
        <v>150-179</v>
      </c>
    </row>
    <row r="7023" spans="1:23" x14ac:dyDescent="0.25">
      <c r="A7023" t="s">
        <v>7272</v>
      </c>
      <c r="B7023">
        <v>5009345798</v>
      </c>
      <c r="C7023">
        <v>7398972691</v>
      </c>
      <c r="D7023" s="1">
        <v>45614</v>
      </c>
      <c r="E7023">
        <v>99221</v>
      </c>
      <c r="F7023">
        <v>99212</v>
      </c>
      <c r="G7023" t="s">
        <v>124</v>
      </c>
      <c r="H7023" s="34">
        <v>89259</v>
      </c>
      <c r="I7023" s="7">
        <v>75870</v>
      </c>
      <c r="J7023" s="7">
        <v>63258.6</v>
      </c>
      <c r="K7023" s="7">
        <v>11094</v>
      </c>
      <c r="L7023" s="7">
        <v>1517.4</v>
      </c>
      <c r="M7023" s="5">
        <v>0.02</v>
      </c>
      <c r="N7023" t="s">
        <v>16</v>
      </c>
      <c r="O7023" t="s">
        <v>27</v>
      </c>
      <c r="P7023" t="s">
        <v>3148</v>
      </c>
      <c r="Q7023" t="s">
        <v>19</v>
      </c>
      <c r="R7023" t="s">
        <v>27</v>
      </c>
      <c r="S7023" t="s">
        <v>21</v>
      </c>
      <c r="T7023" t="s">
        <v>13310</v>
      </c>
      <c r="U7023" s="1">
        <v>45670</v>
      </c>
      <c r="V7023">
        <v>56</v>
      </c>
      <c r="W7023" t="str">
        <f t="shared" si="156"/>
        <v>30-59</v>
      </c>
    </row>
    <row r="7024" spans="1:23" x14ac:dyDescent="0.25">
      <c r="A7024" t="s">
        <v>7273</v>
      </c>
      <c r="B7024">
        <v>5604140430</v>
      </c>
      <c r="C7024">
        <v>839973234</v>
      </c>
      <c r="D7024" s="1">
        <v>45743</v>
      </c>
      <c r="E7024">
        <v>99223</v>
      </c>
      <c r="F7024">
        <v>99214</v>
      </c>
      <c r="G7024" t="s">
        <v>29</v>
      </c>
      <c r="H7024" s="34">
        <v>24576</v>
      </c>
      <c r="I7024" s="7">
        <v>17695</v>
      </c>
      <c r="J7024" s="7">
        <v>16279.4</v>
      </c>
      <c r="K7024" s="7">
        <v>0</v>
      </c>
      <c r="L7024" s="7">
        <v>1415.6</v>
      </c>
      <c r="M7024" s="5">
        <v>0.08</v>
      </c>
      <c r="N7024" t="s">
        <v>24</v>
      </c>
      <c r="O7024" t="s">
        <v>17</v>
      </c>
      <c r="P7024" t="s">
        <v>3146</v>
      </c>
      <c r="Q7024" t="s">
        <v>19</v>
      </c>
      <c r="R7024" t="s">
        <v>20</v>
      </c>
      <c r="S7024" t="s">
        <v>21</v>
      </c>
      <c r="T7024" t="s">
        <v>13311</v>
      </c>
      <c r="U7024" s="1">
        <v>45779</v>
      </c>
      <c r="V7024">
        <v>36</v>
      </c>
      <c r="W7024" t="str">
        <f t="shared" si="156"/>
        <v>30-59</v>
      </c>
    </row>
    <row r="7025" spans="1:23" x14ac:dyDescent="0.25">
      <c r="A7025" t="s">
        <v>7274</v>
      </c>
      <c r="B7025">
        <v>4624022492</v>
      </c>
      <c r="C7025">
        <v>3109239298</v>
      </c>
      <c r="D7025" s="1">
        <v>45721</v>
      </c>
      <c r="E7025">
        <v>99215</v>
      </c>
      <c r="F7025">
        <v>90834</v>
      </c>
      <c r="G7025" t="s">
        <v>73</v>
      </c>
      <c r="H7025" s="34">
        <v>59540</v>
      </c>
      <c r="I7025" s="7">
        <v>47037</v>
      </c>
      <c r="J7025" s="7">
        <v>36245.08</v>
      </c>
      <c r="K7025" s="7">
        <v>3266</v>
      </c>
      <c r="L7025" s="7">
        <v>7525.92</v>
      </c>
      <c r="M7025" s="5">
        <v>0.16</v>
      </c>
      <c r="N7025" t="s">
        <v>1138</v>
      </c>
      <c r="O7025" t="s">
        <v>30</v>
      </c>
      <c r="P7025" t="s">
        <v>3146</v>
      </c>
      <c r="Q7025" t="s">
        <v>19</v>
      </c>
      <c r="R7025" t="s">
        <v>26</v>
      </c>
      <c r="S7025" t="s">
        <v>27</v>
      </c>
      <c r="T7025" t="s">
        <v>13311</v>
      </c>
      <c r="U7025" s="1">
        <v>45849</v>
      </c>
      <c r="V7025">
        <v>128</v>
      </c>
      <c r="W7025" t="str">
        <f t="shared" si="156"/>
        <v>120-149</v>
      </c>
    </row>
    <row r="7026" spans="1:23" x14ac:dyDescent="0.25">
      <c r="A7026" t="s">
        <v>7275</v>
      </c>
      <c r="B7026">
        <v>556257183</v>
      </c>
      <c r="C7026">
        <v>3325047891</v>
      </c>
      <c r="D7026" s="1">
        <v>45453</v>
      </c>
      <c r="E7026">
        <v>99222</v>
      </c>
      <c r="F7026">
        <v>81000</v>
      </c>
      <c r="G7026" t="s">
        <v>3158</v>
      </c>
      <c r="H7026" s="34">
        <v>42293</v>
      </c>
      <c r="I7026" s="7">
        <v>35949</v>
      </c>
      <c r="J7026" s="7">
        <v>25910.02</v>
      </c>
      <c r="K7026" s="7">
        <v>9320</v>
      </c>
      <c r="L7026" s="7">
        <v>718.98</v>
      </c>
      <c r="M7026" s="5">
        <v>0.02</v>
      </c>
      <c r="N7026" t="s">
        <v>16</v>
      </c>
      <c r="O7026" t="s">
        <v>27</v>
      </c>
      <c r="P7026" t="s">
        <v>35</v>
      </c>
      <c r="Q7026" t="s">
        <v>32</v>
      </c>
      <c r="R7026" t="s">
        <v>26</v>
      </c>
      <c r="S7026" t="s">
        <v>27</v>
      </c>
      <c r="T7026" t="s">
        <v>13311</v>
      </c>
      <c r="U7026" s="1">
        <v>45575</v>
      </c>
      <c r="V7026">
        <v>122</v>
      </c>
      <c r="W7026" t="str">
        <f t="shared" si="156"/>
        <v>120-149</v>
      </c>
    </row>
    <row r="7027" spans="1:23" x14ac:dyDescent="0.25">
      <c r="A7027" t="s">
        <v>7276</v>
      </c>
      <c r="B7027">
        <v>7206792359</v>
      </c>
      <c r="C7027">
        <v>3530354166</v>
      </c>
      <c r="D7027" s="1">
        <v>45760</v>
      </c>
      <c r="E7027">
        <v>99214</v>
      </c>
      <c r="F7027">
        <v>99205</v>
      </c>
      <c r="G7027" t="s">
        <v>3265</v>
      </c>
      <c r="H7027" s="34">
        <v>87048</v>
      </c>
      <c r="I7027" s="7">
        <v>69638</v>
      </c>
      <c r="J7027" s="7">
        <v>53177.68</v>
      </c>
      <c r="K7027" s="7">
        <v>6711</v>
      </c>
      <c r="L7027" s="7">
        <v>9749.32</v>
      </c>
      <c r="M7027" s="5">
        <v>0.14000000000000001</v>
      </c>
      <c r="N7027" t="s">
        <v>1135</v>
      </c>
      <c r="O7027" t="s">
        <v>30</v>
      </c>
      <c r="P7027" t="s">
        <v>3146</v>
      </c>
      <c r="Q7027" t="s">
        <v>32</v>
      </c>
      <c r="R7027" t="s">
        <v>27</v>
      </c>
      <c r="S7027" t="s">
        <v>17</v>
      </c>
      <c r="T7027" t="s">
        <v>13311</v>
      </c>
      <c r="U7027" s="1">
        <v>45860</v>
      </c>
      <c r="V7027">
        <v>100</v>
      </c>
      <c r="W7027" t="str">
        <f t="shared" si="156"/>
        <v>90-119</v>
      </c>
    </row>
    <row r="7028" spans="1:23" x14ac:dyDescent="0.25">
      <c r="A7028" t="s">
        <v>7277</v>
      </c>
      <c r="B7028">
        <v>9778416308</v>
      </c>
      <c r="C7028">
        <v>319654830</v>
      </c>
      <c r="D7028" s="1">
        <v>45774</v>
      </c>
      <c r="E7028">
        <v>99214</v>
      </c>
      <c r="F7028">
        <v>81000</v>
      </c>
      <c r="G7028" t="s">
        <v>159</v>
      </c>
      <c r="H7028" s="34">
        <v>71639</v>
      </c>
      <c r="I7028" s="7">
        <v>56595</v>
      </c>
      <c r="J7028" s="7">
        <v>42981.8</v>
      </c>
      <c r="K7028" s="7">
        <v>4558</v>
      </c>
      <c r="L7028" s="7">
        <v>9055.2000000000007</v>
      </c>
      <c r="M7028" s="5">
        <v>0.16</v>
      </c>
      <c r="N7028" t="s">
        <v>1138</v>
      </c>
      <c r="O7028" t="s">
        <v>30</v>
      </c>
      <c r="P7028" t="s">
        <v>31</v>
      </c>
      <c r="Q7028" t="s">
        <v>19</v>
      </c>
      <c r="R7028" t="s">
        <v>43</v>
      </c>
      <c r="S7028" t="s">
        <v>27</v>
      </c>
      <c r="T7028" t="s">
        <v>13311</v>
      </c>
      <c r="U7028" s="1">
        <v>45895</v>
      </c>
      <c r="V7028">
        <v>121</v>
      </c>
      <c r="W7028" t="str">
        <f t="shared" si="156"/>
        <v>120-149</v>
      </c>
    </row>
    <row r="7029" spans="1:23" x14ac:dyDescent="0.25">
      <c r="A7029" t="s">
        <v>7278</v>
      </c>
      <c r="B7029">
        <v>1497374714</v>
      </c>
      <c r="C7029">
        <v>3444478188</v>
      </c>
      <c r="D7029" s="1">
        <v>45955</v>
      </c>
      <c r="E7029">
        <v>99231</v>
      </c>
      <c r="F7029">
        <v>99213</v>
      </c>
      <c r="G7029" t="s">
        <v>3240</v>
      </c>
      <c r="H7029" s="34">
        <v>49220</v>
      </c>
      <c r="I7029" s="7">
        <v>39376</v>
      </c>
      <c r="J7029" s="7">
        <v>23225.360000000001</v>
      </c>
      <c r="K7029" s="7">
        <v>10638</v>
      </c>
      <c r="L7029" s="7">
        <v>5512.64</v>
      </c>
      <c r="M7029" s="5">
        <v>0.14000000000000001</v>
      </c>
      <c r="N7029" t="s">
        <v>1135</v>
      </c>
      <c r="O7029" t="s">
        <v>27</v>
      </c>
      <c r="P7029" t="s">
        <v>40</v>
      </c>
      <c r="Q7029" t="s">
        <v>19</v>
      </c>
      <c r="R7029" t="s">
        <v>43</v>
      </c>
      <c r="S7029" t="s">
        <v>17</v>
      </c>
      <c r="T7029" t="s">
        <v>13311</v>
      </c>
      <c r="U7029" s="1">
        <v>45992</v>
      </c>
      <c r="V7029">
        <v>37</v>
      </c>
      <c r="W7029" t="str">
        <f t="shared" si="156"/>
        <v>30-59</v>
      </c>
    </row>
    <row r="7030" spans="1:23" x14ac:dyDescent="0.25">
      <c r="A7030" t="s">
        <v>7279</v>
      </c>
      <c r="B7030">
        <v>3408462205</v>
      </c>
      <c r="C7030">
        <v>6181014267</v>
      </c>
      <c r="D7030" s="1">
        <v>45306</v>
      </c>
      <c r="E7030">
        <v>99215</v>
      </c>
      <c r="F7030">
        <v>99212</v>
      </c>
      <c r="G7030" t="s">
        <v>3337</v>
      </c>
      <c r="H7030" s="34">
        <v>82027</v>
      </c>
      <c r="I7030" s="7">
        <v>61520</v>
      </c>
      <c r="J7030" s="7">
        <v>42967</v>
      </c>
      <c r="K7030" s="7">
        <v>9325</v>
      </c>
      <c r="L7030" s="7">
        <v>9228</v>
      </c>
      <c r="M7030" s="5">
        <v>0.15</v>
      </c>
      <c r="N7030" t="s">
        <v>1139</v>
      </c>
      <c r="O7030" t="s">
        <v>27</v>
      </c>
      <c r="P7030" t="s">
        <v>18</v>
      </c>
      <c r="Q7030" t="s">
        <v>32</v>
      </c>
      <c r="R7030" t="s">
        <v>43</v>
      </c>
      <c r="S7030" t="s">
        <v>27</v>
      </c>
      <c r="T7030" t="s">
        <v>13312</v>
      </c>
      <c r="U7030" s="1">
        <v>45398</v>
      </c>
      <c r="V7030">
        <v>92</v>
      </c>
      <c r="W7030" t="str">
        <f t="shared" si="156"/>
        <v>90-119</v>
      </c>
    </row>
    <row r="7031" spans="1:23" x14ac:dyDescent="0.25">
      <c r="A7031" t="s">
        <v>7280</v>
      </c>
      <c r="B7031">
        <v>9543271175</v>
      </c>
      <c r="C7031">
        <v>9035399541</v>
      </c>
      <c r="D7031" s="1">
        <v>45369</v>
      </c>
      <c r="E7031">
        <v>99233</v>
      </c>
      <c r="F7031">
        <v>93000</v>
      </c>
      <c r="G7031" t="s">
        <v>3208</v>
      </c>
      <c r="H7031" s="34">
        <v>68398</v>
      </c>
      <c r="I7031" s="7">
        <v>54718</v>
      </c>
      <c r="J7031" s="7">
        <v>35734.480000000003</v>
      </c>
      <c r="K7031" s="7">
        <v>11323</v>
      </c>
      <c r="L7031" s="7">
        <v>7660.52</v>
      </c>
      <c r="M7031" s="5">
        <v>0.14000000000000001</v>
      </c>
      <c r="N7031" t="s">
        <v>1135</v>
      </c>
      <c r="O7031" t="s">
        <v>27</v>
      </c>
      <c r="P7031" t="s">
        <v>25</v>
      </c>
      <c r="Q7031" t="s">
        <v>32</v>
      </c>
      <c r="R7031" t="s">
        <v>20</v>
      </c>
      <c r="S7031" t="s">
        <v>27</v>
      </c>
      <c r="T7031" t="s">
        <v>13310</v>
      </c>
      <c r="U7031" s="1">
        <v>45416</v>
      </c>
      <c r="V7031">
        <v>47</v>
      </c>
      <c r="W7031" t="str">
        <f t="shared" si="156"/>
        <v>30-59</v>
      </c>
    </row>
    <row r="7032" spans="1:23" x14ac:dyDescent="0.25">
      <c r="A7032" t="s">
        <v>7281</v>
      </c>
      <c r="B7032">
        <v>215159273</v>
      </c>
      <c r="C7032">
        <v>4709994664</v>
      </c>
      <c r="D7032" s="1">
        <v>45765</v>
      </c>
      <c r="E7032">
        <v>99214</v>
      </c>
      <c r="F7032">
        <v>99203</v>
      </c>
      <c r="G7032" t="s">
        <v>3247</v>
      </c>
      <c r="H7032" s="34">
        <v>25236</v>
      </c>
      <c r="I7032" s="7">
        <v>18170</v>
      </c>
      <c r="J7032" s="7">
        <v>12167.4</v>
      </c>
      <c r="K7032" s="7">
        <v>4549</v>
      </c>
      <c r="L7032" s="7">
        <v>1453.6</v>
      </c>
      <c r="M7032" s="5">
        <v>0.08</v>
      </c>
      <c r="N7032" t="s">
        <v>24</v>
      </c>
      <c r="O7032" t="s">
        <v>27</v>
      </c>
      <c r="P7032" t="s">
        <v>58</v>
      </c>
      <c r="Q7032" t="s">
        <v>19</v>
      </c>
      <c r="R7032" t="s">
        <v>26</v>
      </c>
      <c r="S7032" t="s">
        <v>27</v>
      </c>
      <c r="T7032" t="s">
        <v>13312</v>
      </c>
      <c r="U7032" s="1">
        <v>45864</v>
      </c>
      <c r="V7032">
        <v>99</v>
      </c>
      <c r="W7032" t="str">
        <f t="shared" si="156"/>
        <v>90-119</v>
      </c>
    </row>
    <row r="7033" spans="1:23" x14ac:dyDescent="0.25">
      <c r="A7033" t="s">
        <v>7282</v>
      </c>
      <c r="B7033">
        <v>2232397405</v>
      </c>
      <c r="C7033">
        <v>7731779766</v>
      </c>
      <c r="D7033" s="1">
        <v>45695</v>
      </c>
      <c r="E7033">
        <v>99238</v>
      </c>
      <c r="F7033">
        <v>80053</v>
      </c>
      <c r="G7033" t="s">
        <v>57</v>
      </c>
      <c r="H7033" s="34">
        <v>54670</v>
      </c>
      <c r="I7033" s="7">
        <v>35536</v>
      </c>
      <c r="J7033" s="7">
        <v>21908.68</v>
      </c>
      <c r="K7033" s="7">
        <v>9363</v>
      </c>
      <c r="L7033" s="7">
        <v>4264.32</v>
      </c>
      <c r="M7033" s="5">
        <v>0.12</v>
      </c>
      <c r="N7033" t="s">
        <v>46</v>
      </c>
      <c r="O7033" t="s">
        <v>27</v>
      </c>
      <c r="P7033" t="s">
        <v>18</v>
      </c>
      <c r="Q7033" t="s">
        <v>32</v>
      </c>
      <c r="R7033" t="s">
        <v>27</v>
      </c>
      <c r="S7033" t="s">
        <v>27</v>
      </c>
      <c r="T7033" t="s">
        <v>13311</v>
      </c>
      <c r="U7033" s="1">
        <v>45850</v>
      </c>
      <c r="V7033">
        <v>155</v>
      </c>
      <c r="W7033" t="str">
        <f t="shared" si="156"/>
        <v>150-179</v>
      </c>
    </row>
    <row r="7034" spans="1:23" x14ac:dyDescent="0.25">
      <c r="A7034" t="s">
        <v>7283</v>
      </c>
      <c r="B7034">
        <v>8381545379</v>
      </c>
      <c r="C7034">
        <v>1235139802</v>
      </c>
      <c r="D7034" s="1">
        <v>45827</v>
      </c>
      <c r="E7034">
        <v>99215</v>
      </c>
      <c r="F7034">
        <v>99205</v>
      </c>
      <c r="G7034" t="s">
        <v>4314</v>
      </c>
      <c r="H7034" s="34">
        <v>47166</v>
      </c>
      <c r="I7034" s="7">
        <v>37261</v>
      </c>
      <c r="J7034" s="7">
        <v>19160.240000000002</v>
      </c>
      <c r="K7034" s="7">
        <v>12139</v>
      </c>
      <c r="L7034" s="7">
        <v>5961.76</v>
      </c>
      <c r="M7034" s="5">
        <v>0.16</v>
      </c>
      <c r="N7034" t="s">
        <v>1138</v>
      </c>
      <c r="O7034" t="s">
        <v>27</v>
      </c>
      <c r="P7034" t="s">
        <v>35</v>
      </c>
      <c r="Q7034" t="s">
        <v>19</v>
      </c>
      <c r="R7034" t="s">
        <v>38</v>
      </c>
      <c r="S7034" t="s">
        <v>17</v>
      </c>
      <c r="T7034" t="s">
        <v>13310</v>
      </c>
      <c r="U7034" s="1">
        <v>45879</v>
      </c>
      <c r="V7034">
        <v>52</v>
      </c>
      <c r="W7034" t="str">
        <f t="shared" si="156"/>
        <v>30-59</v>
      </c>
    </row>
    <row r="7035" spans="1:23" x14ac:dyDescent="0.25">
      <c r="A7035" t="s">
        <v>7284</v>
      </c>
      <c r="B7035">
        <v>7328085060</v>
      </c>
      <c r="C7035">
        <v>2058885256</v>
      </c>
      <c r="D7035" s="1">
        <v>45816</v>
      </c>
      <c r="E7035">
        <v>99233</v>
      </c>
      <c r="F7035">
        <v>90834</v>
      </c>
      <c r="G7035" t="s">
        <v>365</v>
      </c>
      <c r="H7035" s="34">
        <v>79614</v>
      </c>
      <c r="I7035" s="7">
        <v>59711</v>
      </c>
      <c r="J7035" s="7">
        <v>37869.35</v>
      </c>
      <c r="K7035" s="7">
        <v>12885</v>
      </c>
      <c r="L7035" s="7">
        <v>8956.65</v>
      </c>
      <c r="M7035" s="5">
        <v>0.15</v>
      </c>
      <c r="N7035" t="s">
        <v>1139</v>
      </c>
      <c r="O7035" t="s">
        <v>27</v>
      </c>
      <c r="P7035" t="s">
        <v>55</v>
      </c>
      <c r="Q7035" t="s">
        <v>32</v>
      </c>
      <c r="R7035" t="s">
        <v>21</v>
      </c>
      <c r="S7035" t="s">
        <v>27</v>
      </c>
      <c r="T7035" t="s">
        <v>13310</v>
      </c>
      <c r="U7035" s="1">
        <v>45881</v>
      </c>
      <c r="V7035">
        <v>65</v>
      </c>
      <c r="W7035" t="str">
        <f t="shared" si="156"/>
        <v>60-89</v>
      </c>
    </row>
    <row r="7036" spans="1:23" x14ac:dyDescent="0.25">
      <c r="A7036" t="s">
        <v>7285</v>
      </c>
      <c r="B7036">
        <v>8264265532</v>
      </c>
      <c r="C7036">
        <v>7297607520</v>
      </c>
      <c r="D7036" s="1">
        <v>45433</v>
      </c>
      <c r="E7036">
        <v>99232</v>
      </c>
      <c r="F7036">
        <v>99205</v>
      </c>
      <c r="G7036" t="s">
        <v>3843</v>
      </c>
      <c r="H7036" s="34">
        <v>17921</v>
      </c>
      <c r="I7036" s="7">
        <v>13441</v>
      </c>
      <c r="J7036" s="7">
        <v>5794.85</v>
      </c>
      <c r="K7036" s="7">
        <v>5630</v>
      </c>
      <c r="L7036" s="7">
        <v>2016.15</v>
      </c>
      <c r="M7036" s="5">
        <v>0.15</v>
      </c>
      <c r="N7036" t="s">
        <v>1139</v>
      </c>
      <c r="O7036" t="s">
        <v>27</v>
      </c>
      <c r="P7036" t="s">
        <v>35</v>
      </c>
      <c r="Q7036" t="s">
        <v>19</v>
      </c>
      <c r="R7036" t="s">
        <v>21</v>
      </c>
      <c r="S7036" t="s">
        <v>17</v>
      </c>
      <c r="T7036" t="s">
        <v>13310</v>
      </c>
      <c r="U7036" s="1">
        <v>45476</v>
      </c>
      <c r="V7036">
        <v>43</v>
      </c>
      <c r="W7036" t="str">
        <f t="shared" si="156"/>
        <v>30-59</v>
      </c>
    </row>
    <row r="7037" spans="1:23" x14ac:dyDescent="0.25">
      <c r="A7037" t="s">
        <v>7286</v>
      </c>
      <c r="B7037">
        <v>1278583030</v>
      </c>
      <c r="C7037">
        <v>8140364672</v>
      </c>
      <c r="D7037" s="1">
        <v>45868</v>
      </c>
      <c r="E7037">
        <v>99232</v>
      </c>
      <c r="F7037">
        <v>99284</v>
      </c>
      <c r="G7037" t="s">
        <v>23</v>
      </c>
      <c r="H7037" s="34">
        <v>62069</v>
      </c>
      <c r="I7037" s="7">
        <v>52759</v>
      </c>
      <c r="J7037" s="7">
        <v>51703.82</v>
      </c>
      <c r="K7037" s="7">
        <v>0</v>
      </c>
      <c r="L7037" s="7">
        <v>1055.18</v>
      </c>
      <c r="M7037" s="5">
        <v>0.02</v>
      </c>
      <c r="N7037" t="s">
        <v>16</v>
      </c>
      <c r="O7037" t="s">
        <v>17</v>
      </c>
      <c r="P7037" t="s">
        <v>3147</v>
      </c>
      <c r="Q7037" t="s">
        <v>19</v>
      </c>
      <c r="R7037" t="s">
        <v>27</v>
      </c>
      <c r="S7037" t="s">
        <v>21</v>
      </c>
      <c r="T7037" t="s">
        <v>13312</v>
      </c>
      <c r="U7037" s="1">
        <v>45927</v>
      </c>
      <c r="V7037">
        <v>59</v>
      </c>
      <c r="W7037" t="str">
        <f t="shared" si="156"/>
        <v>30-59</v>
      </c>
    </row>
    <row r="7038" spans="1:23" x14ac:dyDescent="0.25">
      <c r="A7038" t="s">
        <v>7287</v>
      </c>
      <c r="B7038">
        <v>2501232345</v>
      </c>
      <c r="C7038">
        <v>7954334235</v>
      </c>
      <c r="D7038" s="1">
        <v>45366</v>
      </c>
      <c r="E7038">
        <v>99213</v>
      </c>
      <c r="F7038">
        <v>71046</v>
      </c>
      <c r="G7038" t="s">
        <v>3449</v>
      </c>
      <c r="H7038" s="34">
        <v>42021</v>
      </c>
      <c r="I7038" s="7">
        <v>30255</v>
      </c>
      <c r="J7038" s="7">
        <v>27834.6</v>
      </c>
      <c r="K7038" s="7">
        <v>0</v>
      </c>
      <c r="L7038" s="7">
        <v>2420.4</v>
      </c>
      <c r="M7038" s="5">
        <v>0.08</v>
      </c>
      <c r="N7038" t="s">
        <v>24</v>
      </c>
      <c r="O7038" t="s">
        <v>17</v>
      </c>
      <c r="P7038" t="s">
        <v>31</v>
      </c>
      <c r="Q7038" t="s">
        <v>32</v>
      </c>
      <c r="R7038" t="s">
        <v>43</v>
      </c>
      <c r="S7038" t="s">
        <v>17</v>
      </c>
      <c r="T7038" t="s">
        <v>13312</v>
      </c>
      <c r="U7038" s="1">
        <v>45485</v>
      </c>
      <c r="V7038">
        <v>119</v>
      </c>
      <c r="W7038" t="str">
        <f t="shared" si="156"/>
        <v>90-119</v>
      </c>
    </row>
    <row r="7039" spans="1:23" x14ac:dyDescent="0.25">
      <c r="A7039" t="s">
        <v>7288</v>
      </c>
      <c r="B7039">
        <v>2079967365</v>
      </c>
      <c r="C7039">
        <v>6363536124</v>
      </c>
      <c r="D7039" s="1">
        <v>45887</v>
      </c>
      <c r="E7039">
        <v>99238</v>
      </c>
      <c r="F7039">
        <v>99282</v>
      </c>
      <c r="G7039" t="s">
        <v>237</v>
      </c>
      <c r="H7039" s="34">
        <v>69480</v>
      </c>
      <c r="I7039" s="7">
        <v>52110</v>
      </c>
      <c r="J7039" s="7">
        <v>36424.5</v>
      </c>
      <c r="K7039" s="7">
        <v>7869</v>
      </c>
      <c r="L7039" s="7">
        <v>7816.5</v>
      </c>
      <c r="M7039" s="5">
        <v>0.15</v>
      </c>
      <c r="N7039" t="s">
        <v>1139</v>
      </c>
      <c r="O7039" t="s">
        <v>27</v>
      </c>
      <c r="P7039" t="s">
        <v>35</v>
      </c>
      <c r="Q7039" t="s">
        <v>32</v>
      </c>
      <c r="R7039" t="s">
        <v>21</v>
      </c>
      <c r="S7039" t="s">
        <v>17</v>
      </c>
      <c r="T7039" t="s">
        <v>13311</v>
      </c>
      <c r="U7039" s="1">
        <v>46047</v>
      </c>
      <c r="V7039">
        <v>160</v>
      </c>
      <c r="W7039" t="str">
        <f t="shared" si="156"/>
        <v>150-179</v>
      </c>
    </row>
    <row r="7040" spans="1:23" x14ac:dyDescent="0.25">
      <c r="A7040" t="s">
        <v>7289</v>
      </c>
      <c r="B7040">
        <v>8598234828</v>
      </c>
      <c r="C7040">
        <v>965984371</v>
      </c>
      <c r="D7040" s="1">
        <v>45553</v>
      </c>
      <c r="E7040">
        <v>99238</v>
      </c>
      <c r="F7040">
        <v>99211</v>
      </c>
      <c r="G7040" t="s">
        <v>3355</v>
      </c>
      <c r="H7040" s="34">
        <v>84252</v>
      </c>
      <c r="I7040" s="7">
        <v>65717</v>
      </c>
      <c r="J7040" s="7">
        <v>52573.599999999999</v>
      </c>
      <c r="K7040" s="7">
        <v>0</v>
      </c>
      <c r="L7040" s="7">
        <v>13143.4</v>
      </c>
      <c r="M7040" s="5">
        <v>0.2</v>
      </c>
      <c r="N7040" t="s">
        <v>3140</v>
      </c>
      <c r="O7040" t="s">
        <v>17</v>
      </c>
      <c r="P7040" t="s">
        <v>31</v>
      </c>
      <c r="Q7040" t="s">
        <v>32</v>
      </c>
      <c r="R7040" t="s">
        <v>26</v>
      </c>
      <c r="S7040" t="s">
        <v>21</v>
      </c>
      <c r="T7040" t="s">
        <v>13310</v>
      </c>
      <c r="U7040" s="1">
        <v>45703</v>
      </c>
      <c r="V7040">
        <v>151</v>
      </c>
      <c r="W7040" t="str">
        <f t="shared" si="156"/>
        <v>150-179</v>
      </c>
    </row>
    <row r="7041" spans="1:23" x14ac:dyDescent="0.25">
      <c r="A7041" t="s">
        <v>7290</v>
      </c>
      <c r="B7041">
        <v>2352190559</v>
      </c>
      <c r="C7041">
        <v>2922958107</v>
      </c>
      <c r="D7041" s="1">
        <v>45928</v>
      </c>
      <c r="E7041">
        <v>99213</v>
      </c>
      <c r="F7041">
        <v>99205</v>
      </c>
      <c r="G7041" t="s">
        <v>102</v>
      </c>
      <c r="H7041" s="34">
        <v>71920</v>
      </c>
      <c r="I7041" s="7">
        <v>57536</v>
      </c>
      <c r="J7041" s="7">
        <v>49480.959999999999</v>
      </c>
      <c r="K7041" s="7">
        <v>0</v>
      </c>
      <c r="L7041" s="7">
        <v>8055.04</v>
      </c>
      <c r="M7041" s="5">
        <v>0.14000000000000001</v>
      </c>
      <c r="N7041" t="s">
        <v>1135</v>
      </c>
      <c r="O7041" t="s">
        <v>17</v>
      </c>
      <c r="P7041" t="s">
        <v>97</v>
      </c>
      <c r="Q7041" t="s">
        <v>32</v>
      </c>
      <c r="R7041" t="s">
        <v>26</v>
      </c>
      <c r="S7041" t="s">
        <v>21</v>
      </c>
      <c r="T7041" t="s">
        <v>13311</v>
      </c>
      <c r="U7041" s="1">
        <v>46020</v>
      </c>
      <c r="V7041">
        <v>92</v>
      </c>
      <c r="W7041" t="str">
        <f t="shared" si="156"/>
        <v>90-119</v>
      </c>
    </row>
    <row r="7042" spans="1:23" x14ac:dyDescent="0.25">
      <c r="A7042" t="s">
        <v>7291</v>
      </c>
      <c r="B7042">
        <v>2850621228</v>
      </c>
      <c r="C7042">
        <v>4531271106</v>
      </c>
      <c r="D7042" s="1">
        <v>45455</v>
      </c>
      <c r="E7042">
        <v>99221</v>
      </c>
      <c r="F7042">
        <v>80053</v>
      </c>
      <c r="G7042" t="s">
        <v>65</v>
      </c>
      <c r="H7042" s="34">
        <v>60386</v>
      </c>
      <c r="I7042" s="7">
        <v>47705</v>
      </c>
      <c r="J7042" s="7">
        <v>34816.199999999997</v>
      </c>
      <c r="K7042" s="7">
        <v>5256</v>
      </c>
      <c r="L7042" s="7">
        <v>7632.8</v>
      </c>
      <c r="M7042" s="5">
        <v>0.16</v>
      </c>
      <c r="N7042" t="s">
        <v>1138</v>
      </c>
      <c r="O7042" t="s">
        <v>30</v>
      </c>
      <c r="P7042" t="s">
        <v>18</v>
      </c>
      <c r="Q7042" t="s">
        <v>32</v>
      </c>
      <c r="R7042" t="s">
        <v>27</v>
      </c>
      <c r="S7042" t="s">
        <v>21</v>
      </c>
      <c r="T7042" t="s">
        <v>13312</v>
      </c>
      <c r="U7042" s="1">
        <v>45512</v>
      </c>
      <c r="V7042">
        <v>57</v>
      </c>
      <c r="W7042" t="str">
        <f t="shared" si="156"/>
        <v>30-59</v>
      </c>
    </row>
    <row r="7043" spans="1:23" x14ac:dyDescent="0.25">
      <c r="A7043" t="s">
        <v>7292</v>
      </c>
      <c r="B7043">
        <v>5888237175</v>
      </c>
      <c r="C7043">
        <v>2145345303</v>
      </c>
      <c r="D7043" s="1">
        <v>45320</v>
      </c>
      <c r="E7043">
        <v>99221</v>
      </c>
      <c r="F7043">
        <v>99212</v>
      </c>
      <c r="G7043" t="s">
        <v>296</v>
      </c>
      <c r="H7043" s="34">
        <v>51978</v>
      </c>
      <c r="I7043" s="7">
        <v>42622</v>
      </c>
      <c r="J7043" s="7">
        <v>34950.04</v>
      </c>
      <c r="K7043" s="7">
        <v>0</v>
      </c>
      <c r="L7043" s="7">
        <v>7671.96</v>
      </c>
      <c r="M7043" s="5">
        <v>0.18</v>
      </c>
      <c r="N7043" t="s">
        <v>3141</v>
      </c>
      <c r="O7043" t="s">
        <v>17</v>
      </c>
      <c r="P7043" t="s">
        <v>3148</v>
      </c>
      <c r="Q7043" t="s">
        <v>32</v>
      </c>
      <c r="R7043" t="s">
        <v>38</v>
      </c>
      <c r="S7043" t="s">
        <v>27</v>
      </c>
      <c r="T7043" t="s">
        <v>13310</v>
      </c>
      <c r="U7043" s="1">
        <v>45470</v>
      </c>
      <c r="V7043">
        <v>150</v>
      </c>
      <c r="W7043" t="str">
        <f t="shared" ref="W7043:W7106" si="157">IF(V7043="","",IF(V7043&lt;30,"0-29",IF(V7043&lt;60,"30-59",IF(V7043&lt;90,"60-89",IF(V7043&lt;120,"90-119",IF(V7043&lt;150,"120-149",IF(V7043&lt;180,"150-179",IF(V7043&lt;210,"180-209",IF(V7043&lt;240,"210-239",IF(V7043&lt;270,"240-269",IF(V7043&lt;300,"270-299",IF(V7043&lt;330,"300-329",IF(V7043&lt;360,"330-359","360+")))))))))))))</f>
        <v>150-179</v>
      </c>
    </row>
    <row r="7044" spans="1:23" x14ac:dyDescent="0.25">
      <c r="A7044" t="s">
        <v>7293</v>
      </c>
      <c r="B7044">
        <v>6830084247</v>
      </c>
      <c r="C7044">
        <v>6571121359</v>
      </c>
      <c r="D7044" s="1">
        <v>45320</v>
      </c>
      <c r="E7044">
        <v>99213</v>
      </c>
      <c r="F7044">
        <v>99205</v>
      </c>
      <c r="G7044" t="s">
        <v>85</v>
      </c>
      <c r="H7044" s="34">
        <v>44755</v>
      </c>
      <c r="I7044" s="7">
        <v>35804</v>
      </c>
      <c r="J7044" s="7">
        <v>19554.439999999999</v>
      </c>
      <c r="K7044" s="7">
        <v>11237</v>
      </c>
      <c r="L7044" s="7">
        <v>5012.5600000000004</v>
      </c>
      <c r="M7044" s="5">
        <v>0.14000000000000001</v>
      </c>
      <c r="N7044" t="s">
        <v>1135</v>
      </c>
      <c r="O7044" t="s">
        <v>27</v>
      </c>
      <c r="P7044" t="s">
        <v>97</v>
      </c>
      <c r="Q7044" t="s">
        <v>32</v>
      </c>
      <c r="R7044" t="s">
        <v>27</v>
      </c>
      <c r="S7044" t="s">
        <v>21</v>
      </c>
      <c r="T7044" t="s">
        <v>13311</v>
      </c>
      <c r="U7044" s="1">
        <v>45354</v>
      </c>
      <c r="V7044">
        <v>34</v>
      </c>
      <c r="W7044" t="str">
        <f t="shared" si="157"/>
        <v>30-59</v>
      </c>
    </row>
    <row r="7045" spans="1:23" x14ac:dyDescent="0.25">
      <c r="A7045" t="s">
        <v>7294</v>
      </c>
      <c r="B7045">
        <v>2543412363</v>
      </c>
      <c r="C7045">
        <v>2302019919</v>
      </c>
      <c r="D7045" s="1">
        <v>45835</v>
      </c>
      <c r="E7045">
        <v>99221</v>
      </c>
      <c r="F7045">
        <v>99213</v>
      </c>
      <c r="G7045" t="s">
        <v>293</v>
      </c>
      <c r="H7045" s="34">
        <v>27334</v>
      </c>
      <c r="I7045" s="7">
        <v>23234</v>
      </c>
      <c r="J7045" s="7">
        <v>13241.32</v>
      </c>
      <c r="K7045" s="7">
        <v>9528</v>
      </c>
      <c r="L7045" s="7">
        <v>464.68</v>
      </c>
      <c r="M7045" s="5">
        <v>0.02</v>
      </c>
      <c r="N7045" t="s">
        <v>16</v>
      </c>
      <c r="O7045" t="s">
        <v>27</v>
      </c>
      <c r="P7045" t="s">
        <v>18</v>
      </c>
      <c r="Q7045" t="s">
        <v>32</v>
      </c>
      <c r="R7045" t="s">
        <v>20</v>
      </c>
      <c r="S7045" t="s">
        <v>17</v>
      </c>
      <c r="T7045" t="s">
        <v>13310</v>
      </c>
      <c r="U7045" s="1">
        <v>45871</v>
      </c>
      <c r="V7045">
        <v>36</v>
      </c>
      <c r="W7045" t="str">
        <f t="shared" si="157"/>
        <v>30-59</v>
      </c>
    </row>
    <row r="7046" spans="1:23" x14ac:dyDescent="0.25">
      <c r="A7046" t="s">
        <v>7295</v>
      </c>
      <c r="B7046">
        <v>4394177444</v>
      </c>
      <c r="C7046">
        <v>963910618</v>
      </c>
      <c r="D7046" s="1">
        <v>45683</v>
      </c>
      <c r="E7046">
        <v>99215</v>
      </c>
      <c r="F7046">
        <v>99201</v>
      </c>
      <c r="G7046" t="s">
        <v>3199</v>
      </c>
      <c r="H7046" s="34">
        <v>78796</v>
      </c>
      <c r="I7046" s="7">
        <v>62249</v>
      </c>
      <c r="J7046" s="7">
        <v>35490.160000000003</v>
      </c>
      <c r="K7046" s="7">
        <v>16799</v>
      </c>
      <c r="L7046" s="7">
        <v>9959.84</v>
      </c>
      <c r="M7046" s="5">
        <v>0.16</v>
      </c>
      <c r="N7046" t="s">
        <v>1138</v>
      </c>
      <c r="O7046" t="s">
        <v>27</v>
      </c>
      <c r="P7046" t="s">
        <v>58</v>
      </c>
      <c r="Q7046" t="s">
        <v>19</v>
      </c>
      <c r="R7046" t="s">
        <v>21</v>
      </c>
      <c r="S7046" t="s">
        <v>21</v>
      </c>
      <c r="T7046" t="s">
        <v>13311</v>
      </c>
      <c r="U7046" s="1">
        <v>45731</v>
      </c>
      <c r="V7046">
        <v>48</v>
      </c>
      <c r="W7046" t="str">
        <f t="shared" si="157"/>
        <v>30-59</v>
      </c>
    </row>
    <row r="7047" spans="1:23" x14ac:dyDescent="0.25">
      <c r="A7047" t="s">
        <v>7296</v>
      </c>
      <c r="B7047">
        <v>3751949558</v>
      </c>
      <c r="C7047">
        <v>7267425686</v>
      </c>
      <c r="D7047" s="1">
        <v>45579</v>
      </c>
      <c r="E7047">
        <v>99232</v>
      </c>
      <c r="F7047">
        <v>99204</v>
      </c>
      <c r="G7047" t="s">
        <v>48</v>
      </c>
      <c r="H7047" s="34">
        <v>96843</v>
      </c>
      <c r="I7047" s="7">
        <v>72632</v>
      </c>
      <c r="J7047" s="7">
        <v>54321.2</v>
      </c>
      <c r="K7047" s="7">
        <v>7416</v>
      </c>
      <c r="L7047" s="7">
        <v>10894.8</v>
      </c>
      <c r="M7047" s="5">
        <v>0.15</v>
      </c>
      <c r="N7047" t="s">
        <v>1139</v>
      </c>
      <c r="O7047" t="s">
        <v>27</v>
      </c>
      <c r="P7047" t="s">
        <v>18</v>
      </c>
      <c r="Q7047" t="s">
        <v>32</v>
      </c>
      <c r="R7047" t="s">
        <v>38</v>
      </c>
      <c r="S7047" t="s">
        <v>27</v>
      </c>
      <c r="T7047" t="s">
        <v>13312</v>
      </c>
      <c r="U7047" s="1">
        <v>45654</v>
      </c>
      <c r="V7047">
        <v>75</v>
      </c>
      <c r="W7047" t="str">
        <f t="shared" si="157"/>
        <v>60-89</v>
      </c>
    </row>
    <row r="7048" spans="1:23" x14ac:dyDescent="0.25">
      <c r="A7048" t="s">
        <v>7297</v>
      </c>
      <c r="B7048">
        <v>6332438236</v>
      </c>
      <c r="C7048">
        <v>8945494863</v>
      </c>
      <c r="D7048" s="1">
        <v>45742</v>
      </c>
      <c r="E7048">
        <v>99222</v>
      </c>
      <c r="F7048">
        <v>90834</v>
      </c>
      <c r="G7048" t="s">
        <v>3269</v>
      </c>
      <c r="H7048" s="34">
        <v>66046</v>
      </c>
      <c r="I7048" s="7">
        <v>51516</v>
      </c>
      <c r="J7048" s="7">
        <v>38404.800000000003</v>
      </c>
      <c r="K7048" s="7">
        <v>2808</v>
      </c>
      <c r="L7048" s="7">
        <v>10303.200000000001</v>
      </c>
      <c r="M7048" s="5">
        <v>0.2</v>
      </c>
      <c r="N7048" t="s">
        <v>3140</v>
      </c>
      <c r="O7048" t="s">
        <v>30</v>
      </c>
      <c r="P7048" t="s">
        <v>97</v>
      </c>
      <c r="Q7048" t="s">
        <v>32</v>
      </c>
      <c r="R7048" t="s">
        <v>38</v>
      </c>
      <c r="S7048" t="s">
        <v>27</v>
      </c>
      <c r="T7048" t="s">
        <v>13311</v>
      </c>
      <c r="U7048" s="1">
        <v>45829</v>
      </c>
      <c r="V7048">
        <v>87</v>
      </c>
      <c r="W7048" t="str">
        <f t="shared" si="157"/>
        <v>60-89</v>
      </c>
    </row>
    <row r="7049" spans="1:23" x14ac:dyDescent="0.25">
      <c r="A7049" t="s">
        <v>7298</v>
      </c>
      <c r="B7049">
        <v>2705802457</v>
      </c>
      <c r="C7049">
        <v>5099109739</v>
      </c>
      <c r="D7049" s="1">
        <v>45620</v>
      </c>
      <c r="E7049">
        <v>99215</v>
      </c>
      <c r="F7049">
        <v>90834</v>
      </c>
      <c r="G7049" t="s">
        <v>351</v>
      </c>
      <c r="H7049" s="34">
        <v>64470</v>
      </c>
      <c r="I7049" s="7">
        <v>52865</v>
      </c>
      <c r="J7049" s="7">
        <v>40629.300000000003</v>
      </c>
      <c r="K7049" s="7">
        <v>2720</v>
      </c>
      <c r="L7049" s="7">
        <v>9515.7000000000007</v>
      </c>
      <c r="M7049" s="5">
        <v>0.18</v>
      </c>
      <c r="N7049" t="s">
        <v>3141</v>
      </c>
      <c r="O7049" t="s">
        <v>30</v>
      </c>
      <c r="P7049" t="s">
        <v>3150</v>
      </c>
      <c r="Q7049" t="s">
        <v>32</v>
      </c>
      <c r="R7049" t="s">
        <v>21</v>
      </c>
      <c r="S7049" t="s">
        <v>27</v>
      </c>
      <c r="T7049" t="s">
        <v>13310</v>
      </c>
      <c r="U7049" s="1">
        <v>45679</v>
      </c>
      <c r="V7049">
        <v>59</v>
      </c>
      <c r="W7049" t="str">
        <f t="shared" si="157"/>
        <v>30-59</v>
      </c>
    </row>
    <row r="7050" spans="1:23" x14ac:dyDescent="0.25">
      <c r="A7050" t="s">
        <v>7299</v>
      </c>
      <c r="B7050">
        <v>4968963830</v>
      </c>
      <c r="C7050">
        <v>3052341449</v>
      </c>
      <c r="D7050" s="1">
        <v>45779</v>
      </c>
      <c r="E7050">
        <v>99238</v>
      </c>
      <c r="F7050">
        <v>99201</v>
      </c>
      <c r="G7050" t="s">
        <v>154</v>
      </c>
      <c r="H7050" s="34">
        <v>55642</v>
      </c>
      <c r="I7050" s="7">
        <v>43401</v>
      </c>
      <c r="J7050" s="7">
        <v>34720.800000000003</v>
      </c>
      <c r="K7050" s="7">
        <v>0</v>
      </c>
      <c r="L7050" s="7">
        <v>8680.2000000000007</v>
      </c>
      <c r="M7050" s="5">
        <v>0.2</v>
      </c>
      <c r="N7050" t="s">
        <v>3140</v>
      </c>
      <c r="O7050" t="s">
        <v>17</v>
      </c>
      <c r="P7050" t="s">
        <v>25</v>
      </c>
      <c r="Q7050" t="s">
        <v>19</v>
      </c>
      <c r="R7050" t="s">
        <v>43</v>
      </c>
      <c r="S7050" t="s">
        <v>21</v>
      </c>
      <c r="T7050" t="s">
        <v>13310</v>
      </c>
      <c r="U7050" s="1">
        <v>45907</v>
      </c>
      <c r="V7050">
        <v>128</v>
      </c>
      <c r="W7050" t="str">
        <f t="shared" si="157"/>
        <v>120-149</v>
      </c>
    </row>
    <row r="7051" spans="1:23" x14ac:dyDescent="0.25">
      <c r="A7051" t="s">
        <v>7300</v>
      </c>
      <c r="B7051">
        <v>9839901539</v>
      </c>
      <c r="C7051">
        <v>7266250819</v>
      </c>
      <c r="D7051" s="1">
        <v>45642</v>
      </c>
      <c r="E7051">
        <v>99221</v>
      </c>
      <c r="F7051">
        <v>99284</v>
      </c>
      <c r="G7051" t="s">
        <v>104</v>
      </c>
      <c r="H7051" s="34">
        <v>37633</v>
      </c>
      <c r="I7051" s="7">
        <v>24461</v>
      </c>
      <c r="J7051" s="7">
        <v>21525.68</v>
      </c>
      <c r="K7051" s="7">
        <v>0</v>
      </c>
      <c r="L7051" s="7">
        <v>2935.32</v>
      </c>
      <c r="M7051" s="5">
        <v>0.12</v>
      </c>
      <c r="N7051" t="s">
        <v>46</v>
      </c>
      <c r="O7051" t="s">
        <v>17</v>
      </c>
      <c r="P7051" t="s">
        <v>3148</v>
      </c>
      <c r="Q7051" t="s">
        <v>32</v>
      </c>
      <c r="R7051" t="s">
        <v>38</v>
      </c>
      <c r="S7051" t="s">
        <v>27</v>
      </c>
      <c r="T7051" t="s">
        <v>13311</v>
      </c>
      <c r="U7051" s="1">
        <v>45733</v>
      </c>
      <c r="V7051">
        <v>91</v>
      </c>
      <c r="W7051" t="str">
        <f t="shared" si="157"/>
        <v>90-119</v>
      </c>
    </row>
    <row r="7052" spans="1:23" x14ac:dyDescent="0.25">
      <c r="A7052" t="s">
        <v>7301</v>
      </c>
      <c r="B7052">
        <v>7535365481</v>
      </c>
      <c r="C7052">
        <v>9265848220</v>
      </c>
      <c r="D7052" s="1">
        <v>45354</v>
      </c>
      <c r="E7052">
        <v>99231</v>
      </c>
      <c r="F7052">
        <v>99215</v>
      </c>
      <c r="G7052" t="s">
        <v>3225</v>
      </c>
      <c r="H7052" s="34">
        <v>58831</v>
      </c>
      <c r="I7052" s="7">
        <v>38240</v>
      </c>
      <c r="J7052" s="7">
        <v>29594.2</v>
      </c>
      <c r="K7052" s="7">
        <v>4057</v>
      </c>
      <c r="L7052" s="7">
        <v>4588.8</v>
      </c>
      <c r="M7052" s="5">
        <v>0.12</v>
      </c>
      <c r="N7052" t="s">
        <v>46</v>
      </c>
      <c r="O7052" t="s">
        <v>30</v>
      </c>
      <c r="P7052" t="s">
        <v>3147</v>
      </c>
      <c r="Q7052" t="s">
        <v>32</v>
      </c>
      <c r="R7052" t="s">
        <v>21</v>
      </c>
      <c r="S7052" t="s">
        <v>17</v>
      </c>
      <c r="T7052" t="s">
        <v>13310</v>
      </c>
      <c r="U7052" s="1">
        <v>45402</v>
      </c>
      <c r="V7052">
        <v>48</v>
      </c>
      <c r="W7052" t="str">
        <f t="shared" si="157"/>
        <v>30-59</v>
      </c>
    </row>
    <row r="7053" spans="1:23" x14ac:dyDescent="0.25">
      <c r="A7053" t="s">
        <v>7302</v>
      </c>
      <c r="B7053">
        <v>4718972218</v>
      </c>
      <c r="C7053">
        <v>3977411798</v>
      </c>
      <c r="D7053" s="1">
        <v>45621</v>
      </c>
      <c r="E7053">
        <v>99214</v>
      </c>
      <c r="F7053">
        <v>99204</v>
      </c>
      <c r="G7053" t="s">
        <v>3242</v>
      </c>
      <c r="H7053" s="34">
        <v>47146</v>
      </c>
      <c r="I7053" s="7">
        <v>40074</v>
      </c>
      <c r="J7053" s="7">
        <v>39272.519999999997</v>
      </c>
      <c r="K7053" s="7">
        <v>0</v>
      </c>
      <c r="L7053" s="7">
        <v>801.48</v>
      </c>
      <c r="M7053" s="5">
        <v>0.02</v>
      </c>
      <c r="N7053" t="s">
        <v>16</v>
      </c>
      <c r="O7053" t="s">
        <v>17</v>
      </c>
      <c r="P7053" t="s">
        <v>40</v>
      </c>
      <c r="Q7053" t="s">
        <v>32</v>
      </c>
      <c r="R7053" t="s">
        <v>43</v>
      </c>
      <c r="S7053" t="s">
        <v>21</v>
      </c>
      <c r="T7053" t="s">
        <v>13310</v>
      </c>
      <c r="U7053" s="1">
        <v>45680</v>
      </c>
      <c r="V7053">
        <v>59</v>
      </c>
      <c r="W7053" t="str">
        <f t="shared" si="157"/>
        <v>30-59</v>
      </c>
    </row>
    <row r="7054" spans="1:23" x14ac:dyDescent="0.25">
      <c r="A7054" t="s">
        <v>7303</v>
      </c>
      <c r="B7054">
        <v>9901054563</v>
      </c>
      <c r="C7054">
        <v>3027264928</v>
      </c>
      <c r="D7054" s="1">
        <v>45957</v>
      </c>
      <c r="E7054">
        <v>99221</v>
      </c>
      <c r="F7054">
        <v>99291</v>
      </c>
      <c r="G7054" t="s">
        <v>102</v>
      </c>
      <c r="H7054" s="34">
        <v>26894</v>
      </c>
      <c r="I7054" s="7">
        <v>17481</v>
      </c>
      <c r="J7054" s="7">
        <v>15383.28</v>
      </c>
      <c r="K7054" s="7">
        <v>0</v>
      </c>
      <c r="L7054" s="7">
        <v>2097.7199999999998</v>
      </c>
      <c r="M7054" s="5">
        <v>0.12</v>
      </c>
      <c r="N7054" t="s">
        <v>46</v>
      </c>
      <c r="O7054" t="s">
        <v>17</v>
      </c>
      <c r="P7054" t="s">
        <v>58</v>
      </c>
      <c r="Q7054" t="s">
        <v>32</v>
      </c>
      <c r="R7054" t="s">
        <v>21</v>
      </c>
      <c r="S7054" t="s">
        <v>21</v>
      </c>
      <c r="T7054" t="s">
        <v>13311</v>
      </c>
      <c r="U7054" s="1">
        <v>46092</v>
      </c>
      <c r="V7054">
        <v>135</v>
      </c>
      <c r="W7054" t="str">
        <f t="shared" si="157"/>
        <v>120-149</v>
      </c>
    </row>
    <row r="7055" spans="1:23" x14ac:dyDescent="0.25">
      <c r="A7055" t="s">
        <v>7304</v>
      </c>
      <c r="B7055">
        <v>3419078815</v>
      </c>
      <c r="C7055">
        <v>7865871255</v>
      </c>
      <c r="D7055" s="1">
        <v>45462</v>
      </c>
      <c r="E7055">
        <v>99232</v>
      </c>
      <c r="F7055">
        <v>99212</v>
      </c>
      <c r="G7055" t="s">
        <v>219</v>
      </c>
      <c r="H7055" s="34">
        <v>97726</v>
      </c>
      <c r="I7055" s="7">
        <v>83067</v>
      </c>
      <c r="J7055" s="7">
        <v>81405.66</v>
      </c>
      <c r="K7055" s="7">
        <v>0</v>
      </c>
      <c r="L7055" s="7">
        <v>1661.34</v>
      </c>
      <c r="M7055" s="5">
        <v>0.02</v>
      </c>
      <c r="N7055" t="s">
        <v>16</v>
      </c>
      <c r="O7055" t="s">
        <v>17</v>
      </c>
      <c r="P7055" t="s">
        <v>31</v>
      </c>
      <c r="Q7055" t="s">
        <v>32</v>
      </c>
      <c r="R7055" t="s">
        <v>21</v>
      </c>
      <c r="S7055" t="s">
        <v>21</v>
      </c>
      <c r="T7055" t="s">
        <v>13310</v>
      </c>
      <c r="U7055" s="1">
        <v>45599</v>
      </c>
      <c r="V7055">
        <v>137</v>
      </c>
      <c r="W7055" t="str">
        <f t="shared" si="157"/>
        <v>120-149</v>
      </c>
    </row>
    <row r="7056" spans="1:23" x14ac:dyDescent="0.25">
      <c r="A7056" t="s">
        <v>7305</v>
      </c>
      <c r="B7056">
        <v>1782538514</v>
      </c>
      <c r="C7056">
        <v>2649838940</v>
      </c>
      <c r="D7056" s="1">
        <v>45686</v>
      </c>
      <c r="E7056">
        <v>99238</v>
      </c>
      <c r="F7056">
        <v>99214</v>
      </c>
      <c r="G7056" t="s">
        <v>3272</v>
      </c>
      <c r="H7056" s="34">
        <v>48566</v>
      </c>
      <c r="I7056" s="7">
        <v>37881</v>
      </c>
      <c r="J7056" s="7">
        <v>19448.8</v>
      </c>
      <c r="K7056" s="7">
        <v>10856</v>
      </c>
      <c r="L7056" s="7">
        <v>7576.2</v>
      </c>
      <c r="M7056" s="5">
        <v>0.2</v>
      </c>
      <c r="N7056" t="s">
        <v>3140</v>
      </c>
      <c r="O7056" t="s">
        <v>27</v>
      </c>
      <c r="P7056" t="s">
        <v>25</v>
      </c>
      <c r="Q7056" t="s">
        <v>19</v>
      </c>
      <c r="R7056" t="s">
        <v>38</v>
      </c>
      <c r="S7056" t="s">
        <v>17</v>
      </c>
      <c r="T7056" t="s">
        <v>13311</v>
      </c>
      <c r="U7056" s="1">
        <v>45754</v>
      </c>
      <c r="V7056">
        <v>68</v>
      </c>
      <c r="W7056" t="str">
        <f t="shared" si="157"/>
        <v>60-89</v>
      </c>
    </row>
    <row r="7057" spans="1:23" x14ac:dyDescent="0.25">
      <c r="A7057" t="s">
        <v>7306</v>
      </c>
      <c r="B7057">
        <v>6759318557</v>
      </c>
      <c r="C7057">
        <v>4463885164</v>
      </c>
      <c r="D7057" s="1">
        <v>45856</v>
      </c>
      <c r="E7057">
        <v>99222</v>
      </c>
      <c r="F7057">
        <v>81000</v>
      </c>
      <c r="G7057" t="s">
        <v>34</v>
      </c>
      <c r="H7057" s="34">
        <v>23184</v>
      </c>
      <c r="I7057" s="7">
        <v>16692</v>
      </c>
      <c r="J7057" s="7">
        <v>13492.64</v>
      </c>
      <c r="K7057" s="7">
        <v>1864</v>
      </c>
      <c r="L7057" s="7">
        <v>1335.36</v>
      </c>
      <c r="M7057" s="5">
        <v>0.08</v>
      </c>
      <c r="N7057" t="s">
        <v>24</v>
      </c>
      <c r="O7057" t="s">
        <v>30</v>
      </c>
      <c r="P7057" t="s">
        <v>31</v>
      </c>
      <c r="Q7057" t="s">
        <v>19</v>
      </c>
      <c r="R7057" t="s">
        <v>43</v>
      </c>
      <c r="S7057" t="s">
        <v>21</v>
      </c>
      <c r="T7057" t="s">
        <v>13311</v>
      </c>
      <c r="U7057" s="1">
        <v>45994</v>
      </c>
      <c r="V7057">
        <v>138</v>
      </c>
      <c r="W7057" t="str">
        <f t="shared" si="157"/>
        <v>120-149</v>
      </c>
    </row>
    <row r="7058" spans="1:23" x14ac:dyDescent="0.25">
      <c r="A7058" t="s">
        <v>7307</v>
      </c>
      <c r="B7058">
        <v>6951458072</v>
      </c>
      <c r="C7058">
        <v>5276103376</v>
      </c>
      <c r="D7058" s="1">
        <v>45714</v>
      </c>
      <c r="E7058">
        <v>99213</v>
      </c>
      <c r="F7058">
        <v>99214</v>
      </c>
      <c r="G7058" t="s">
        <v>286</v>
      </c>
      <c r="H7058" s="34">
        <v>98238</v>
      </c>
      <c r="I7058" s="7">
        <v>70731</v>
      </c>
      <c r="J7058" s="7">
        <v>56137.52</v>
      </c>
      <c r="K7058" s="7">
        <v>8935</v>
      </c>
      <c r="L7058" s="7">
        <v>5658.48</v>
      </c>
      <c r="M7058" s="5">
        <v>0.08</v>
      </c>
      <c r="N7058" t="s">
        <v>24</v>
      </c>
      <c r="O7058" t="s">
        <v>30</v>
      </c>
      <c r="P7058" t="s">
        <v>3146</v>
      </c>
      <c r="Q7058" t="s">
        <v>19</v>
      </c>
      <c r="R7058" t="s">
        <v>43</v>
      </c>
      <c r="S7058" t="s">
        <v>17</v>
      </c>
      <c r="T7058" t="s">
        <v>13312</v>
      </c>
      <c r="U7058" s="1">
        <v>45824</v>
      </c>
      <c r="V7058">
        <v>110</v>
      </c>
      <c r="W7058" t="str">
        <f t="shared" si="157"/>
        <v>90-119</v>
      </c>
    </row>
    <row r="7059" spans="1:23" x14ac:dyDescent="0.25">
      <c r="A7059" t="s">
        <v>7308</v>
      </c>
      <c r="B7059">
        <v>5379723329</v>
      </c>
      <c r="C7059">
        <v>639112105</v>
      </c>
      <c r="D7059" s="1">
        <v>45848</v>
      </c>
      <c r="E7059">
        <v>99231</v>
      </c>
      <c r="F7059">
        <v>99213</v>
      </c>
      <c r="G7059" t="s">
        <v>182</v>
      </c>
      <c r="H7059" s="34">
        <v>74562</v>
      </c>
      <c r="I7059" s="7">
        <v>63378</v>
      </c>
      <c r="J7059" s="7">
        <v>45290.44</v>
      </c>
      <c r="K7059" s="7">
        <v>16820</v>
      </c>
      <c r="L7059" s="7">
        <v>1267.56</v>
      </c>
      <c r="M7059" s="5">
        <v>0.02</v>
      </c>
      <c r="N7059" t="s">
        <v>16</v>
      </c>
      <c r="O7059" t="s">
        <v>27</v>
      </c>
      <c r="P7059" t="s">
        <v>58</v>
      </c>
      <c r="Q7059" t="s">
        <v>32</v>
      </c>
      <c r="R7059" t="s">
        <v>43</v>
      </c>
      <c r="S7059" t="s">
        <v>27</v>
      </c>
      <c r="T7059" t="s">
        <v>13310</v>
      </c>
      <c r="U7059" s="1">
        <v>46006</v>
      </c>
      <c r="V7059">
        <v>158</v>
      </c>
      <c r="W7059" t="str">
        <f t="shared" si="157"/>
        <v>150-179</v>
      </c>
    </row>
    <row r="7060" spans="1:23" x14ac:dyDescent="0.25">
      <c r="A7060" t="s">
        <v>7309</v>
      </c>
      <c r="B7060">
        <v>4318086616</v>
      </c>
      <c r="C7060">
        <v>1703905328</v>
      </c>
      <c r="D7060" s="1">
        <v>45314</v>
      </c>
      <c r="E7060">
        <v>99214</v>
      </c>
      <c r="F7060">
        <v>99291</v>
      </c>
      <c r="G7060" t="s">
        <v>169</v>
      </c>
      <c r="H7060" s="34">
        <v>51085</v>
      </c>
      <c r="I7060" s="7">
        <v>41890</v>
      </c>
      <c r="J7060" s="7">
        <v>34349.800000000003</v>
      </c>
      <c r="K7060" s="7">
        <v>0</v>
      </c>
      <c r="L7060" s="7">
        <v>7540.2</v>
      </c>
      <c r="M7060" s="5">
        <v>0.18</v>
      </c>
      <c r="N7060" t="s">
        <v>3141</v>
      </c>
      <c r="O7060" t="s">
        <v>17</v>
      </c>
      <c r="P7060" t="s">
        <v>58</v>
      </c>
      <c r="Q7060" t="s">
        <v>19</v>
      </c>
      <c r="R7060" t="s">
        <v>27</v>
      </c>
      <c r="S7060" t="s">
        <v>21</v>
      </c>
      <c r="T7060" t="s">
        <v>13312</v>
      </c>
      <c r="U7060" s="1">
        <v>45365</v>
      </c>
      <c r="V7060">
        <v>51</v>
      </c>
      <c r="W7060" t="str">
        <f t="shared" si="157"/>
        <v>30-59</v>
      </c>
    </row>
    <row r="7061" spans="1:23" x14ac:dyDescent="0.25">
      <c r="A7061" t="s">
        <v>7310</v>
      </c>
      <c r="B7061">
        <v>7556578724</v>
      </c>
      <c r="C7061">
        <v>4172895298</v>
      </c>
      <c r="D7061" s="1">
        <v>45403</v>
      </c>
      <c r="E7061">
        <v>99221</v>
      </c>
      <c r="F7061">
        <v>85025</v>
      </c>
      <c r="G7061" t="s">
        <v>65</v>
      </c>
      <c r="H7061" s="34">
        <v>51585</v>
      </c>
      <c r="I7061" s="7">
        <v>42300</v>
      </c>
      <c r="J7061" s="7">
        <v>20292</v>
      </c>
      <c r="K7061" s="7">
        <v>14394</v>
      </c>
      <c r="L7061" s="7">
        <v>7614</v>
      </c>
      <c r="M7061" s="5">
        <v>0.18</v>
      </c>
      <c r="N7061" t="s">
        <v>3141</v>
      </c>
      <c r="O7061" t="s">
        <v>27</v>
      </c>
      <c r="P7061" t="s">
        <v>31</v>
      </c>
      <c r="Q7061" t="s">
        <v>19</v>
      </c>
      <c r="R7061" t="s">
        <v>38</v>
      </c>
      <c r="S7061" t="s">
        <v>21</v>
      </c>
      <c r="T7061" t="s">
        <v>13310</v>
      </c>
      <c r="U7061" s="1">
        <v>45488</v>
      </c>
      <c r="V7061">
        <v>85</v>
      </c>
      <c r="W7061" t="str">
        <f t="shared" si="157"/>
        <v>60-89</v>
      </c>
    </row>
    <row r="7062" spans="1:23" x14ac:dyDescent="0.25">
      <c r="A7062" t="s">
        <v>7311</v>
      </c>
      <c r="B7062">
        <v>5126330831</v>
      </c>
      <c r="C7062">
        <v>6553261743</v>
      </c>
      <c r="D7062" s="1">
        <v>45796</v>
      </c>
      <c r="E7062">
        <v>99231</v>
      </c>
      <c r="F7062">
        <v>71046</v>
      </c>
      <c r="G7062" t="s">
        <v>3242</v>
      </c>
      <c r="H7062" s="34">
        <v>26081</v>
      </c>
      <c r="I7062" s="7">
        <v>20865</v>
      </c>
      <c r="J7062" s="7">
        <v>17943.900000000001</v>
      </c>
      <c r="K7062" s="7">
        <v>0</v>
      </c>
      <c r="L7062" s="7">
        <v>2921.1</v>
      </c>
      <c r="M7062" s="5">
        <v>0.14000000000000001</v>
      </c>
      <c r="N7062" t="s">
        <v>1135</v>
      </c>
      <c r="O7062" t="s">
        <v>17</v>
      </c>
      <c r="P7062" t="s">
        <v>35</v>
      </c>
      <c r="Q7062" t="s">
        <v>19</v>
      </c>
      <c r="R7062" t="s">
        <v>38</v>
      </c>
      <c r="S7062" t="s">
        <v>17</v>
      </c>
      <c r="T7062" t="s">
        <v>13312</v>
      </c>
      <c r="U7062" s="1">
        <v>45973</v>
      </c>
      <c r="V7062">
        <v>177</v>
      </c>
      <c r="W7062" t="str">
        <f t="shared" si="157"/>
        <v>150-179</v>
      </c>
    </row>
    <row r="7063" spans="1:23" x14ac:dyDescent="0.25">
      <c r="A7063" t="s">
        <v>7312</v>
      </c>
      <c r="B7063">
        <v>7246893049</v>
      </c>
      <c r="C7063">
        <v>2328643514</v>
      </c>
      <c r="D7063" s="1">
        <v>45848</v>
      </c>
      <c r="E7063">
        <v>99238</v>
      </c>
      <c r="F7063">
        <v>99285</v>
      </c>
      <c r="G7063" t="s">
        <v>203</v>
      </c>
      <c r="H7063" s="34">
        <v>55464</v>
      </c>
      <c r="I7063" s="7">
        <v>47144</v>
      </c>
      <c r="J7063" s="7">
        <v>46201.120000000003</v>
      </c>
      <c r="K7063" s="7">
        <v>0</v>
      </c>
      <c r="L7063" s="7">
        <v>942.88</v>
      </c>
      <c r="M7063" s="5">
        <v>0.02</v>
      </c>
      <c r="N7063" t="s">
        <v>16</v>
      </c>
      <c r="O7063" t="s">
        <v>17</v>
      </c>
      <c r="P7063" t="s">
        <v>3150</v>
      </c>
      <c r="Q7063" t="s">
        <v>32</v>
      </c>
      <c r="R7063" t="s">
        <v>43</v>
      </c>
      <c r="S7063" t="s">
        <v>21</v>
      </c>
      <c r="T7063" t="s">
        <v>13311</v>
      </c>
      <c r="U7063" s="1">
        <v>45942</v>
      </c>
      <c r="V7063">
        <v>94</v>
      </c>
      <c r="W7063" t="str">
        <f t="shared" si="157"/>
        <v>90-119</v>
      </c>
    </row>
    <row r="7064" spans="1:23" x14ac:dyDescent="0.25">
      <c r="A7064" t="s">
        <v>7313</v>
      </c>
      <c r="B7064">
        <v>9825750994</v>
      </c>
      <c r="C7064">
        <v>1829319774</v>
      </c>
      <c r="D7064" s="1">
        <v>45696</v>
      </c>
      <c r="E7064">
        <v>99233</v>
      </c>
      <c r="F7064">
        <v>99204</v>
      </c>
      <c r="G7064" t="s">
        <v>3494</v>
      </c>
      <c r="H7064" s="34">
        <v>82052</v>
      </c>
      <c r="I7064" s="7">
        <v>67283</v>
      </c>
      <c r="J7064" s="7">
        <v>45175.06</v>
      </c>
      <c r="K7064" s="7">
        <v>9997</v>
      </c>
      <c r="L7064" s="7">
        <v>12110.94</v>
      </c>
      <c r="M7064" s="5">
        <v>0.18</v>
      </c>
      <c r="N7064" t="s">
        <v>3141</v>
      </c>
      <c r="O7064" t="s">
        <v>27</v>
      </c>
      <c r="P7064" t="s">
        <v>18</v>
      </c>
      <c r="Q7064" t="s">
        <v>19</v>
      </c>
      <c r="R7064" t="s">
        <v>27</v>
      </c>
      <c r="S7064" t="s">
        <v>17</v>
      </c>
      <c r="T7064" t="s">
        <v>13312</v>
      </c>
      <c r="U7064" s="1">
        <v>45763</v>
      </c>
      <c r="V7064">
        <v>67</v>
      </c>
      <c r="W7064" t="str">
        <f t="shared" si="157"/>
        <v>60-89</v>
      </c>
    </row>
    <row r="7065" spans="1:23" x14ac:dyDescent="0.25">
      <c r="A7065" t="s">
        <v>7314</v>
      </c>
      <c r="B7065">
        <v>9102178058</v>
      </c>
      <c r="C7065">
        <v>5688559840</v>
      </c>
      <c r="D7065" s="1">
        <v>45817</v>
      </c>
      <c r="E7065">
        <v>99215</v>
      </c>
      <c r="F7065">
        <v>99291</v>
      </c>
      <c r="G7065" t="s">
        <v>3371</v>
      </c>
      <c r="H7065" s="34">
        <v>70319</v>
      </c>
      <c r="I7065" s="7">
        <v>52739</v>
      </c>
      <c r="J7065" s="7">
        <v>38216.15</v>
      </c>
      <c r="K7065" s="7">
        <v>6612</v>
      </c>
      <c r="L7065" s="7">
        <v>7910.85</v>
      </c>
      <c r="M7065" s="5">
        <v>0.15</v>
      </c>
      <c r="N7065" t="s">
        <v>1139</v>
      </c>
      <c r="O7065" t="s">
        <v>30</v>
      </c>
      <c r="P7065" t="s">
        <v>3149</v>
      </c>
      <c r="Q7065" t="s">
        <v>32</v>
      </c>
      <c r="R7065" t="s">
        <v>38</v>
      </c>
      <c r="S7065" t="s">
        <v>17</v>
      </c>
      <c r="T7065" t="s">
        <v>13312</v>
      </c>
      <c r="U7065" s="1">
        <v>45867</v>
      </c>
      <c r="V7065">
        <v>50</v>
      </c>
      <c r="W7065" t="str">
        <f t="shared" si="157"/>
        <v>30-59</v>
      </c>
    </row>
    <row r="7066" spans="1:23" x14ac:dyDescent="0.25">
      <c r="A7066" t="s">
        <v>7315</v>
      </c>
      <c r="B7066">
        <v>701795297</v>
      </c>
      <c r="C7066">
        <v>1464127184</v>
      </c>
      <c r="D7066" s="1">
        <v>45544</v>
      </c>
      <c r="E7066">
        <v>99223</v>
      </c>
      <c r="F7066">
        <v>99215</v>
      </c>
      <c r="G7066" t="s">
        <v>4314</v>
      </c>
      <c r="H7066" s="34">
        <v>48764</v>
      </c>
      <c r="I7066" s="7">
        <v>35110</v>
      </c>
      <c r="J7066" s="7">
        <v>32301.200000000001</v>
      </c>
      <c r="K7066" s="7">
        <v>0</v>
      </c>
      <c r="L7066" s="7">
        <v>2808.8</v>
      </c>
      <c r="M7066" s="5">
        <v>0.08</v>
      </c>
      <c r="N7066" t="s">
        <v>24</v>
      </c>
      <c r="O7066" t="s">
        <v>17</v>
      </c>
      <c r="P7066" t="s">
        <v>31</v>
      </c>
      <c r="Q7066" t="s">
        <v>19</v>
      </c>
      <c r="R7066" t="s">
        <v>21</v>
      </c>
      <c r="S7066" t="s">
        <v>27</v>
      </c>
      <c r="T7066" t="s">
        <v>13311</v>
      </c>
      <c r="U7066" s="1">
        <v>45657</v>
      </c>
      <c r="V7066">
        <v>113</v>
      </c>
      <c r="W7066" t="str">
        <f t="shared" si="157"/>
        <v>90-119</v>
      </c>
    </row>
    <row r="7067" spans="1:23" x14ac:dyDescent="0.25">
      <c r="A7067" t="s">
        <v>7316</v>
      </c>
      <c r="B7067">
        <v>3425346368</v>
      </c>
      <c r="C7067">
        <v>9635225579</v>
      </c>
      <c r="D7067" s="1">
        <v>45407</v>
      </c>
      <c r="E7067">
        <v>99221</v>
      </c>
      <c r="F7067">
        <v>99203</v>
      </c>
      <c r="G7067" t="s">
        <v>3276</v>
      </c>
      <c r="H7067" s="34">
        <v>79354</v>
      </c>
      <c r="I7067" s="7">
        <v>67451</v>
      </c>
      <c r="J7067" s="7">
        <v>66101.98</v>
      </c>
      <c r="K7067" s="7">
        <v>0</v>
      </c>
      <c r="L7067" s="7">
        <v>1349.02</v>
      </c>
      <c r="M7067" s="5">
        <v>0.02</v>
      </c>
      <c r="N7067" t="s">
        <v>16</v>
      </c>
      <c r="O7067" t="s">
        <v>17</v>
      </c>
      <c r="P7067" t="s">
        <v>97</v>
      </c>
      <c r="Q7067" t="s">
        <v>32</v>
      </c>
      <c r="R7067" t="s">
        <v>27</v>
      </c>
      <c r="S7067" t="s">
        <v>27</v>
      </c>
      <c r="T7067" t="s">
        <v>13311</v>
      </c>
      <c r="U7067" s="1">
        <v>45464</v>
      </c>
      <c r="V7067">
        <v>57</v>
      </c>
      <c r="W7067" t="str">
        <f t="shared" si="157"/>
        <v>30-59</v>
      </c>
    </row>
    <row r="7068" spans="1:23" x14ac:dyDescent="0.25">
      <c r="A7068" t="s">
        <v>7317</v>
      </c>
      <c r="B7068">
        <v>1619923468</v>
      </c>
      <c r="C7068">
        <v>417762012</v>
      </c>
      <c r="D7068" s="1">
        <v>45320</v>
      </c>
      <c r="E7068">
        <v>99223</v>
      </c>
      <c r="F7068">
        <v>99282</v>
      </c>
      <c r="G7068" t="s">
        <v>3244</v>
      </c>
      <c r="H7068" s="34">
        <v>63341</v>
      </c>
      <c r="I7068" s="7">
        <v>50039</v>
      </c>
      <c r="J7068" s="7">
        <v>38034.76</v>
      </c>
      <c r="K7068" s="7">
        <v>3998</v>
      </c>
      <c r="L7068" s="7">
        <v>8006.24</v>
      </c>
      <c r="M7068" s="5">
        <v>0.16</v>
      </c>
      <c r="N7068" t="s">
        <v>1138</v>
      </c>
      <c r="O7068" t="s">
        <v>30</v>
      </c>
      <c r="P7068" t="s">
        <v>55</v>
      </c>
      <c r="Q7068" t="s">
        <v>32</v>
      </c>
      <c r="R7068" t="s">
        <v>20</v>
      </c>
      <c r="S7068" t="s">
        <v>17</v>
      </c>
      <c r="T7068" t="s">
        <v>13312</v>
      </c>
      <c r="U7068" s="1">
        <v>45437</v>
      </c>
      <c r="V7068">
        <v>117</v>
      </c>
      <c r="W7068" t="str">
        <f t="shared" si="157"/>
        <v>90-119</v>
      </c>
    </row>
    <row r="7069" spans="1:23" x14ac:dyDescent="0.25">
      <c r="A7069" t="s">
        <v>7318</v>
      </c>
      <c r="B7069">
        <v>2421096870</v>
      </c>
      <c r="C7069">
        <v>9670333563</v>
      </c>
      <c r="D7069" s="1">
        <v>45656</v>
      </c>
      <c r="E7069">
        <v>99233</v>
      </c>
      <c r="F7069">
        <v>99291</v>
      </c>
      <c r="G7069" t="s">
        <v>187</v>
      </c>
      <c r="H7069" s="34">
        <v>64622</v>
      </c>
      <c r="I7069" s="7">
        <v>46528</v>
      </c>
      <c r="J7069" s="7">
        <v>42805.760000000002</v>
      </c>
      <c r="K7069" s="7">
        <v>0</v>
      </c>
      <c r="L7069" s="7">
        <v>3722.24</v>
      </c>
      <c r="M7069" s="5">
        <v>0.08</v>
      </c>
      <c r="N7069" t="s">
        <v>24</v>
      </c>
      <c r="O7069" t="s">
        <v>17</v>
      </c>
      <c r="P7069" t="s">
        <v>55</v>
      </c>
      <c r="Q7069" t="s">
        <v>32</v>
      </c>
      <c r="R7069" t="s">
        <v>21</v>
      </c>
      <c r="S7069" t="s">
        <v>27</v>
      </c>
      <c r="T7069" t="s">
        <v>13310</v>
      </c>
      <c r="U7069" s="1">
        <v>45808</v>
      </c>
      <c r="V7069">
        <v>152</v>
      </c>
      <c r="W7069" t="str">
        <f t="shared" si="157"/>
        <v>150-179</v>
      </c>
    </row>
    <row r="7070" spans="1:23" x14ac:dyDescent="0.25">
      <c r="A7070" t="s">
        <v>7319</v>
      </c>
      <c r="B7070">
        <v>8352637957</v>
      </c>
      <c r="C7070">
        <v>252877282</v>
      </c>
      <c r="D7070" s="1">
        <v>45711</v>
      </c>
      <c r="E7070">
        <v>99215</v>
      </c>
      <c r="F7070">
        <v>99281</v>
      </c>
      <c r="G7070" t="s">
        <v>54</v>
      </c>
      <c r="H7070" s="34">
        <v>45443</v>
      </c>
      <c r="I7070" s="7">
        <v>37263</v>
      </c>
      <c r="J7070" s="7">
        <v>30555.66</v>
      </c>
      <c r="K7070" s="7">
        <v>0</v>
      </c>
      <c r="L7070" s="7">
        <v>6707.34</v>
      </c>
      <c r="M7070" s="5">
        <v>0.18</v>
      </c>
      <c r="N7070" t="s">
        <v>3141</v>
      </c>
      <c r="O7070" t="s">
        <v>17</v>
      </c>
      <c r="P7070" t="s">
        <v>35</v>
      </c>
      <c r="Q7070" t="s">
        <v>32</v>
      </c>
      <c r="R7070" t="s">
        <v>43</v>
      </c>
      <c r="S7070" t="s">
        <v>27</v>
      </c>
      <c r="T7070" t="s">
        <v>13312</v>
      </c>
      <c r="U7070" s="1">
        <v>45769</v>
      </c>
      <c r="V7070">
        <v>58</v>
      </c>
      <c r="W7070" t="str">
        <f t="shared" si="157"/>
        <v>30-59</v>
      </c>
    </row>
    <row r="7071" spans="1:23" x14ac:dyDescent="0.25">
      <c r="A7071" t="s">
        <v>7320</v>
      </c>
      <c r="B7071">
        <v>3684003254</v>
      </c>
      <c r="C7071">
        <v>7713269444</v>
      </c>
      <c r="D7071" s="1">
        <v>45336</v>
      </c>
      <c r="E7071">
        <v>99221</v>
      </c>
      <c r="F7071">
        <v>99205</v>
      </c>
      <c r="G7071" t="s">
        <v>3265</v>
      </c>
      <c r="H7071" s="34">
        <v>59475</v>
      </c>
      <c r="I7071" s="7">
        <v>46985</v>
      </c>
      <c r="J7071" s="7">
        <v>39467.4</v>
      </c>
      <c r="K7071" s="7">
        <v>0</v>
      </c>
      <c r="L7071" s="7">
        <v>7517.6</v>
      </c>
      <c r="M7071" s="5">
        <v>0.16</v>
      </c>
      <c r="N7071" t="s">
        <v>1138</v>
      </c>
      <c r="O7071" t="s">
        <v>17</v>
      </c>
      <c r="P7071" t="s">
        <v>58</v>
      </c>
      <c r="Q7071" t="s">
        <v>32</v>
      </c>
      <c r="R7071" t="s">
        <v>27</v>
      </c>
      <c r="S7071" t="s">
        <v>27</v>
      </c>
      <c r="T7071" t="s">
        <v>13310</v>
      </c>
      <c r="U7071" s="1">
        <v>45506</v>
      </c>
      <c r="V7071">
        <v>170</v>
      </c>
      <c r="W7071" t="str">
        <f t="shared" si="157"/>
        <v>150-179</v>
      </c>
    </row>
    <row r="7072" spans="1:23" x14ac:dyDescent="0.25">
      <c r="A7072" t="s">
        <v>7321</v>
      </c>
      <c r="B7072">
        <v>3387167659</v>
      </c>
      <c r="C7072">
        <v>6261829080</v>
      </c>
      <c r="D7072" s="1">
        <v>45686</v>
      </c>
      <c r="E7072">
        <v>99223</v>
      </c>
      <c r="F7072">
        <v>81000</v>
      </c>
      <c r="G7072" t="s">
        <v>3505</v>
      </c>
      <c r="H7072" s="34">
        <v>96050</v>
      </c>
      <c r="I7072" s="7">
        <v>62433</v>
      </c>
      <c r="J7072" s="7">
        <v>54941.04</v>
      </c>
      <c r="K7072" s="7">
        <v>0</v>
      </c>
      <c r="L7072" s="7">
        <v>7491.96</v>
      </c>
      <c r="M7072" s="5">
        <v>0.12</v>
      </c>
      <c r="N7072" t="s">
        <v>46</v>
      </c>
      <c r="O7072" t="s">
        <v>17</v>
      </c>
      <c r="P7072" t="s">
        <v>55</v>
      </c>
      <c r="Q7072" t="s">
        <v>32</v>
      </c>
      <c r="R7072" t="s">
        <v>20</v>
      </c>
      <c r="S7072" t="s">
        <v>21</v>
      </c>
      <c r="T7072" t="s">
        <v>13310</v>
      </c>
      <c r="U7072" s="1">
        <v>45860</v>
      </c>
      <c r="V7072">
        <v>173</v>
      </c>
      <c r="W7072" t="str">
        <f t="shared" si="157"/>
        <v>150-179</v>
      </c>
    </row>
    <row r="7073" spans="1:23" x14ac:dyDescent="0.25">
      <c r="A7073" t="s">
        <v>7322</v>
      </c>
      <c r="B7073">
        <v>4486507781</v>
      </c>
      <c r="C7073">
        <v>3117980317</v>
      </c>
      <c r="D7073" s="1">
        <v>45530</v>
      </c>
      <c r="E7073">
        <v>99214</v>
      </c>
      <c r="F7073">
        <v>99202</v>
      </c>
      <c r="G7073" t="s">
        <v>3548</v>
      </c>
      <c r="H7073" s="34">
        <v>34445</v>
      </c>
      <c r="I7073" s="7">
        <v>27212</v>
      </c>
      <c r="J7073" s="7">
        <v>15453.08</v>
      </c>
      <c r="K7073" s="7">
        <v>7405</v>
      </c>
      <c r="L7073" s="7">
        <v>4353.92</v>
      </c>
      <c r="M7073" s="5">
        <v>0.16</v>
      </c>
      <c r="N7073" t="s">
        <v>1138</v>
      </c>
      <c r="O7073" t="s">
        <v>27</v>
      </c>
      <c r="P7073" t="s">
        <v>97</v>
      </c>
      <c r="Q7073" t="s">
        <v>32</v>
      </c>
      <c r="R7073" t="s">
        <v>43</v>
      </c>
      <c r="S7073" t="s">
        <v>21</v>
      </c>
      <c r="T7073" t="s">
        <v>13311</v>
      </c>
      <c r="U7073" s="1">
        <v>45570</v>
      </c>
      <c r="V7073">
        <v>40</v>
      </c>
      <c r="W7073" t="str">
        <f t="shared" si="157"/>
        <v>30-59</v>
      </c>
    </row>
    <row r="7074" spans="1:23" x14ac:dyDescent="0.25">
      <c r="A7074" t="s">
        <v>7323</v>
      </c>
      <c r="B7074">
        <v>9561688971</v>
      </c>
      <c r="C7074">
        <v>3117701986</v>
      </c>
      <c r="D7074" s="1">
        <v>45687</v>
      </c>
      <c r="E7074">
        <v>99232</v>
      </c>
      <c r="F7074">
        <v>99214</v>
      </c>
      <c r="G7074" t="s">
        <v>3438</v>
      </c>
      <c r="H7074" s="34">
        <v>81252</v>
      </c>
      <c r="I7074" s="7">
        <v>58501</v>
      </c>
      <c r="J7074" s="7">
        <v>30762.92</v>
      </c>
      <c r="K7074" s="7">
        <v>23058</v>
      </c>
      <c r="L7074" s="7">
        <v>4680.08</v>
      </c>
      <c r="M7074" s="5">
        <v>0.08</v>
      </c>
      <c r="N7074" t="s">
        <v>24</v>
      </c>
      <c r="O7074" t="s">
        <v>27</v>
      </c>
      <c r="P7074" t="s">
        <v>3146</v>
      </c>
      <c r="Q7074" t="s">
        <v>32</v>
      </c>
      <c r="R7074" t="s">
        <v>21</v>
      </c>
      <c r="S7074" t="s">
        <v>17</v>
      </c>
      <c r="T7074" t="s">
        <v>13312</v>
      </c>
      <c r="U7074" s="1">
        <v>45806</v>
      </c>
      <c r="V7074">
        <v>119</v>
      </c>
      <c r="W7074" t="str">
        <f t="shared" si="157"/>
        <v>90-119</v>
      </c>
    </row>
    <row r="7075" spans="1:23" x14ac:dyDescent="0.25">
      <c r="A7075" t="s">
        <v>7324</v>
      </c>
      <c r="B7075">
        <v>2508298224</v>
      </c>
      <c r="C7075">
        <v>3058295970</v>
      </c>
      <c r="D7075" s="1">
        <v>45324</v>
      </c>
      <c r="E7075">
        <v>99233</v>
      </c>
      <c r="F7075">
        <v>99203</v>
      </c>
      <c r="G7075" t="s">
        <v>124</v>
      </c>
      <c r="H7075" s="34">
        <v>58125</v>
      </c>
      <c r="I7075" s="7">
        <v>46500</v>
      </c>
      <c r="J7075" s="7">
        <v>35153</v>
      </c>
      <c r="K7075" s="7">
        <v>4837</v>
      </c>
      <c r="L7075" s="7">
        <v>6510</v>
      </c>
      <c r="M7075" s="5">
        <v>0.14000000000000001</v>
      </c>
      <c r="N7075" t="s">
        <v>1135</v>
      </c>
      <c r="O7075" t="s">
        <v>30</v>
      </c>
      <c r="P7075" t="s">
        <v>31</v>
      </c>
      <c r="Q7075" t="s">
        <v>32</v>
      </c>
      <c r="R7075" t="s">
        <v>20</v>
      </c>
      <c r="S7075" t="s">
        <v>27</v>
      </c>
      <c r="T7075" t="s">
        <v>13310</v>
      </c>
      <c r="U7075" s="1">
        <v>45380</v>
      </c>
      <c r="V7075">
        <v>56</v>
      </c>
      <c r="W7075" t="str">
        <f t="shared" si="157"/>
        <v>30-59</v>
      </c>
    </row>
    <row r="7076" spans="1:23" x14ac:dyDescent="0.25">
      <c r="A7076" t="s">
        <v>7325</v>
      </c>
      <c r="B7076">
        <v>6347915384</v>
      </c>
      <c r="C7076">
        <v>289218160</v>
      </c>
      <c r="D7076" s="1">
        <v>45893</v>
      </c>
      <c r="E7076">
        <v>99213</v>
      </c>
      <c r="F7076">
        <v>99201</v>
      </c>
      <c r="G7076" t="s">
        <v>124</v>
      </c>
      <c r="H7076" s="34">
        <v>74373</v>
      </c>
      <c r="I7076" s="7">
        <v>58755</v>
      </c>
      <c r="J7076" s="7">
        <v>49354.2</v>
      </c>
      <c r="K7076" s="7">
        <v>0</v>
      </c>
      <c r="L7076" s="7">
        <v>9400.7999999999993</v>
      </c>
      <c r="M7076" s="5">
        <v>0.16</v>
      </c>
      <c r="N7076" t="s">
        <v>1138</v>
      </c>
      <c r="O7076" t="s">
        <v>17</v>
      </c>
      <c r="P7076" t="s">
        <v>58</v>
      </c>
      <c r="Q7076" t="s">
        <v>19</v>
      </c>
      <c r="R7076" t="s">
        <v>26</v>
      </c>
      <c r="S7076" t="s">
        <v>21</v>
      </c>
      <c r="T7076" t="s">
        <v>13310</v>
      </c>
      <c r="U7076" s="1">
        <v>46058</v>
      </c>
      <c r="V7076">
        <v>165</v>
      </c>
      <c r="W7076" t="str">
        <f t="shared" si="157"/>
        <v>150-179</v>
      </c>
    </row>
    <row r="7077" spans="1:23" x14ac:dyDescent="0.25">
      <c r="A7077" t="s">
        <v>7326</v>
      </c>
      <c r="B7077">
        <v>8165252460</v>
      </c>
      <c r="C7077">
        <v>6446532556</v>
      </c>
      <c r="D7077" s="1">
        <v>45298</v>
      </c>
      <c r="E7077">
        <v>99215</v>
      </c>
      <c r="F7077">
        <v>36415</v>
      </c>
      <c r="G7077" t="s">
        <v>219</v>
      </c>
      <c r="H7077" s="34">
        <v>84878</v>
      </c>
      <c r="I7077" s="7">
        <v>69600</v>
      </c>
      <c r="J7077" s="7">
        <v>48073</v>
      </c>
      <c r="K7077" s="7">
        <v>8999</v>
      </c>
      <c r="L7077" s="7">
        <v>12528</v>
      </c>
      <c r="M7077" s="5">
        <v>0.18</v>
      </c>
      <c r="N7077" t="s">
        <v>3141</v>
      </c>
      <c r="O7077" t="s">
        <v>30</v>
      </c>
      <c r="P7077" t="s">
        <v>3149</v>
      </c>
      <c r="Q7077" t="s">
        <v>19</v>
      </c>
      <c r="R7077" t="s">
        <v>21</v>
      </c>
      <c r="S7077" t="s">
        <v>27</v>
      </c>
      <c r="T7077" t="s">
        <v>13311</v>
      </c>
      <c r="U7077" s="1">
        <v>45370</v>
      </c>
      <c r="V7077">
        <v>72</v>
      </c>
      <c r="W7077" t="str">
        <f t="shared" si="157"/>
        <v>60-89</v>
      </c>
    </row>
    <row r="7078" spans="1:23" x14ac:dyDescent="0.25">
      <c r="A7078" t="s">
        <v>7327</v>
      </c>
      <c r="B7078">
        <v>3981627331</v>
      </c>
      <c r="C7078">
        <v>7098562838</v>
      </c>
      <c r="D7078" s="1">
        <v>45799</v>
      </c>
      <c r="E7078">
        <v>99222</v>
      </c>
      <c r="F7078">
        <v>85025</v>
      </c>
      <c r="G7078" t="s">
        <v>3412</v>
      </c>
      <c r="H7078" s="34">
        <v>35015</v>
      </c>
      <c r="I7078" s="7">
        <v>28712</v>
      </c>
      <c r="J7078" s="7">
        <v>20646.84</v>
      </c>
      <c r="K7078" s="7">
        <v>2897</v>
      </c>
      <c r="L7078" s="7">
        <v>5168.16</v>
      </c>
      <c r="M7078" s="5">
        <v>0.18</v>
      </c>
      <c r="N7078" t="s">
        <v>3141</v>
      </c>
      <c r="O7078" t="s">
        <v>30</v>
      </c>
      <c r="P7078" t="s">
        <v>3146</v>
      </c>
      <c r="Q7078" t="s">
        <v>19</v>
      </c>
      <c r="R7078" t="s">
        <v>21</v>
      </c>
      <c r="S7078" t="s">
        <v>17</v>
      </c>
      <c r="T7078" t="s">
        <v>13310</v>
      </c>
      <c r="U7078" s="1">
        <v>45941</v>
      </c>
      <c r="V7078">
        <v>142</v>
      </c>
      <c r="W7078" t="str">
        <f t="shared" si="157"/>
        <v>120-149</v>
      </c>
    </row>
    <row r="7079" spans="1:23" x14ac:dyDescent="0.25">
      <c r="A7079" t="s">
        <v>7328</v>
      </c>
      <c r="B7079">
        <v>5046008916</v>
      </c>
      <c r="C7079">
        <v>5600138544</v>
      </c>
      <c r="D7079" s="1">
        <v>45411</v>
      </c>
      <c r="E7079">
        <v>99222</v>
      </c>
      <c r="F7079">
        <v>99215</v>
      </c>
      <c r="G7079" t="s">
        <v>3202</v>
      </c>
      <c r="H7079" s="34">
        <v>60645</v>
      </c>
      <c r="I7079" s="7">
        <v>39419</v>
      </c>
      <c r="J7079" s="7">
        <v>27099.72</v>
      </c>
      <c r="K7079" s="7">
        <v>7589</v>
      </c>
      <c r="L7079" s="7">
        <v>4730.28</v>
      </c>
      <c r="M7079" s="5">
        <v>0.12</v>
      </c>
      <c r="N7079" t="s">
        <v>46</v>
      </c>
      <c r="O7079" t="s">
        <v>27</v>
      </c>
      <c r="P7079" t="s">
        <v>3146</v>
      </c>
      <c r="Q7079" t="s">
        <v>32</v>
      </c>
      <c r="R7079" t="s">
        <v>20</v>
      </c>
      <c r="S7079" t="s">
        <v>21</v>
      </c>
      <c r="T7079" t="s">
        <v>13311</v>
      </c>
      <c r="U7079" s="1">
        <v>45454</v>
      </c>
      <c r="V7079">
        <v>43</v>
      </c>
      <c r="W7079" t="str">
        <f t="shared" si="157"/>
        <v>30-59</v>
      </c>
    </row>
    <row r="7080" spans="1:23" x14ac:dyDescent="0.25">
      <c r="A7080" t="s">
        <v>7329</v>
      </c>
      <c r="B7080">
        <v>6244153529</v>
      </c>
      <c r="C7080">
        <v>3494561286</v>
      </c>
      <c r="D7080" s="1">
        <v>45487</v>
      </c>
      <c r="E7080">
        <v>99223</v>
      </c>
      <c r="F7080">
        <v>99204</v>
      </c>
      <c r="G7080" t="s">
        <v>3424</v>
      </c>
      <c r="H7080" s="34">
        <v>70707</v>
      </c>
      <c r="I7080" s="7">
        <v>55859</v>
      </c>
      <c r="J7080" s="7">
        <v>39094.559999999998</v>
      </c>
      <c r="K7080" s="7">
        <v>7827</v>
      </c>
      <c r="L7080" s="7">
        <v>8937.44</v>
      </c>
      <c r="M7080" s="5">
        <v>0.16</v>
      </c>
      <c r="N7080" t="s">
        <v>1138</v>
      </c>
      <c r="O7080" t="s">
        <v>27</v>
      </c>
      <c r="P7080" t="s">
        <v>31</v>
      </c>
      <c r="Q7080" t="s">
        <v>32</v>
      </c>
      <c r="R7080" t="s">
        <v>26</v>
      </c>
      <c r="S7080" t="s">
        <v>27</v>
      </c>
      <c r="T7080" t="s">
        <v>13311</v>
      </c>
      <c r="U7080" s="1">
        <v>45645</v>
      </c>
      <c r="V7080">
        <v>158</v>
      </c>
      <c r="W7080" t="str">
        <f t="shared" si="157"/>
        <v>150-179</v>
      </c>
    </row>
    <row r="7081" spans="1:23" x14ac:dyDescent="0.25">
      <c r="A7081" t="s">
        <v>7330</v>
      </c>
      <c r="B7081">
        <v>5906738745</v>
      </c>
      <c r="C7081">
        <v>6033924014</v>
      </c>
      <c r="D7081" s="1">
        <v>45862</v>
      </c>
      <c r="E7081">
        <v>99238</v>
      </c>
      <c r="F7081">
        <v>85025</v>
      </c>
      <c r="G7081" t="s">
        <v>191</v>
      </c>
      <c r="H7081" s="34">
        <v>93424</v>
      </c>
      <c r="I7081" s="7">
        <v>76608</v>
      </c>
      <c r="J7081" s="7">
        <v>52708.56</v>
      </c>
      <c r="K7081" s="7">
        <v>10110</v>
      </c>
      <c r="L7081" s="7">
        <v>13789.44</v>
      </c>
      <c r="M7081" s="5">
        <v>0.18</v>
      </c>
      <c r="N7081" t="s">
        <v>3141</v>
      </c>
      <c r="O7081" t="s">
        <v>30</v>
      </c>
      <c r="P7081" t="s">
        <v>40</v>
      </c>
      <c r="Q7081" t="s">
        <v>19</v>
      </c>
      <c r="R7081" t="s">
        <v>26</v>
      </c>
      <c r="S7081" t="s">
        <v>17</v>
      </c>
      <c r="T7081" t="s">
        <v>13312</v>
      </c>
      <c r="U7081" s="1">
        <v>45931</v>
      </c>
      <c r="V7081">
        <v>69</v>
      </c>
      <c r="W7081" t="str">
        <f t="shared" si="157"/>
        <v>60-89</v>
      </c>
    </row>
    <row r="7082" spans="1:23" x14ac:dyDescent="0.25">
      <c r="A7082" t="s">
        <v>7331</v>
      </c>
      <c r="B7082">
        <v>342590082</v>
      </c>
      <c r="C7082">
        <v>1877427702</v>
      </c>
      <c r="D7082" s="1">
        <v>45502</v>
      </c>
      <c r="E7082">
        <v>99232</v>
      </c>
      <c r="F7082">
        <v>99213</v>
      </c>
      <c r="G7082" t="s">
        <v>15</v>
      </c>
      <c r="H7082" s="34">
        <v>85205</v>
      </c>
      <c r="I7082" s="7">
        <v>55383</v>
      </c>
      <c r="J7082" s="7">
        <v>40302.04</v>
      </c>
      <c r="K7082" s="7">
        <v>8435</v>
      </c>
      <c r="L7082" s="7">
        <v>6645.96</v>
      </c>
      <c r="M7082" s="5">
        <v>0.12</v>
      </c>
      <c r="N7082" t="s">
        <v>46</v>
      </c>
      <c r="O7082" t="s">
        <v>30</v>
      </c>
      <c r="P7082" t="s">
        <v>3148</v>
      </c>
      <c r="Q7082" t="s">
        <v>19</v>
      </c>
      <c r="R7082" t="s">
        <v>43</v>
      </c>
      <c r="S7082" t="s">
        <v>21</v>
      </c>
      <c r="T7082" t="s">
        <v>13310</v>
      </c>
      <c r="U7082" s="1">
        <v>45680</v>
      </c>
      <c r="V7082">
        <v>178</v>
      </c>
      <c r="W7082" t="str">
        <f t="shared" si="157"/>
        <v>150-179</v>
      </c>
    </row>
    <row r="7083" spans="1:23" x14ac:dyDescent="0.25">
      <c r="A7083" t="s">
        <v>7332</v>
      </c>
      <c r="B7083">
        <v>9460232766</v>
      </c>
      <c r="C7083">
        <v>8701248191</v>
      </c>
      <c r="D7083" s="1">
        <v>45495</v>
      </c>
      <c r="E7083">
        <v>99214</v>
      </c>
      <c r="F7083">
        <v>93000</v>
      </c>
      <c r="G7083" t="s">
        <v>87</v>
      </c>
      <c r="H7083" s="34">
        <v>54865</v>
      </c>
      <c r="I7083" s="7">
        <v>44989</v>
      </c>
      <c r="J7083" s="7">
        <v>32093.980000000003</v>
      </c>
      <c r="K7083" s="7">
        <v>4797</v>
      </c>
      <c r="L7083" s="7">
        <v>8098.02</v>
      </c>
      <c r="M7083" s="5">
        <v>0.18</v>
      </c>
      <c r="N7083" t="s">
        <v>3141</v>
      </c>
      <c r="O7083" t="s">
        <v>30</v>
      </c>
      <c r="P7083" t="s">
        <v>55</v>
      </c>
      <c r="Q7083" t="s">
        <v>19</v>
      </c>
      <c r="R7083" t="s">
        <v>21</v>
      </c>
      <c r="S7083" t="s">
        <v>27</v>
      </c>
      <c r="T7083" t="s">
        <v>13311</v>
      </c>
      <c r="U7083" s="1">
        <v>45645</v>
      </c>
      <c r="V7083">
        <v>150</v>
      </c>
      <c r="W7083" t="str">
        <f t="shared" si="157"/>
        <v>150-179</v>
      </c>
    </row>
    <row r="7084" spans="1:23" x14ac:dyDescent="0.25">
      <c r="A7084" t="s">
        <v>7333</v>
      </c>
      <c r="B7084">
        <v>7397057540</v>
      </c>
      <c r="C7084">
        <v>9012663127</v>
      </c>
      <c r="D7084" s="1">
        <v>45847</v>
      </c>
      <c r="E7084">
        <v>99215</v>
      </c>
      <c r="F7084">
        <v>99285</v>
      </c>
      <c r="G7084" t="s">
        <v>244</v>
      </c>
      <c r="H7084" s="34">
        <v>98897</v>
      </c>
      <c r="I7084" s="7">
        <v>81096</v>
      </c>
      <c r="J7084" s="7">
        <v>58235.72</v>
      </c>
      <c r="K7084" s="7">
        <v>8263</v>
      </c>
      <c r="L7084" s="7">
        <v>14597.28</v>
      </c>
      <c r="M7084" s="5">
        <v>0.18</v>
      </c>
      <c r="N7084" t="s">
        <v>3141</v>
      </c>
      <c r="O7084" t="s">
        <v>30</v>
      </c>
      <c r="P7084" t="s">
        <v>58</v>
      </c>
      <c r="Q7084" t="s">
        <v>19</v>
      </c>
      <c r="R7084" t="s">
        <v>20</v>
      </c>
      <c r="S7084" t="s">
        <v>27</v>
      </c>
      <c r="T7084" t="s">
        <v>13312</v>
      </c>
      <c r="U7084" s="1">
        <v>45913</v>
      </c>
      <c r="V7084">
        <v>66</v>
      </c>
      <c r="W7084" t="str">
        <f t="shared" si="157"/>
        <v>60-89</v>
      </c>
    </row>
    <row r="7085" spans="1:23" x14ac:dyDescent="0.25">
      <c r="A7085" t="s">
        <v>7334</v>
      </c>
      <c r="B7085">
        <v>3874948502</v>
      </c>
      <c r="C7085">
        <v>4566081190</v>
      </c>
      <c r="D7085" s="1">
        <v>45566</v>
      </c>
      <c r="E7085">
        <v>99231</v>
      </c>
      <c r="F7085">
        <v>81000</v>
      </c>
      <c r="G7085" t="s">
        <v>3428</v>
      </c>
      <c r="H7085" s="34">
        <v>81255</v>
      </c>
      <c r="I7085" s="7">
        <v>58504</v>
      </c>
      <c r="J7085" s="7">
        <v>48154.68</v>
      </c>
      <c r="K7085" s="7">
        <v>5669</v>
      </c>
      <c r="L7085" s="7">
        <v>4680.32</v>
      </c>
      <c r="M7085" s="5">
        <v>0.08</v>
      </c>
      <c r="N7085" t="s">
        <v>24</v>
      </c>
      <c r="O7085" t="s">
        <v>30</v>
      </c>
      <c r="P7085" t="s">
        <v>3146</v>
      </c>
      <c r="Q7085" t="s">
        <v>19</v>
      </c>
      <c r="R7085" t="s">
        <v>26</v>
      </c>
      <c r="S7085" t="s">
        <v>21</v>
      </c>
      <c r="T7085" t="s">
        <v>13310</v>
      </c>
      <c r="U7085" s="1">
        <v>45637</v>
      </c>
      <c r="V7085">
        <v>71</v>
      </c>
      <c r="W7085" t="str">
        <f t="shared" si="157"/>
        <v>60-89</v>
      </c>
    </row>
    <row r="7086" spans="1:23" x14ac:dyDescent="0.25">
      <c r="A7086" t="s">
        <v>7335</v>
      </c>
      <c r="B7086">
        <v>3977360821</v>
      </c>
      <c r="C7086">
        <v>5774062619</v>
      </c>
      <c r="D7086" s="1">
        <v>45643</v>
      </c>
      <c r="E7086">
        <v>99232</v>
      </c>
      <c r="F7086">
        <v>99284</v>
      </c>
      <c r="G7086" t="s">
        <v>124</v>
      </c>
      <c r="H7086" s="34">
        <v>71037</v>
      </c>
      <c r="I7086" s="7">
        <v>58250</v>
      </c>
      <c r="J7086" s="7">
        <v>31859</v>
      </c>
      <c r="K7086" s="7">
        <v>15906</v>
      </c>
      <c r="L7086" s="7">
        <v>10485</v>
      </c>
      <c r="M7086" s="5">
        <v>0.18</v>
      </c>
      <c r="N7086" t="s">
        <v>3141</v>
      </c>
      <c r="O7086" t="s">
        <v>27</v>
      </c>
      <c r="P7086" t="s">
        <v>55</v>
      </c>
      <c r="Q7086" t="s">
        <v>32</v>
      </c>
      <c r="R7086" t="s">
        <v>38</v>
      </c>
      <c r="S7086" t="s">
        <v>21</v>
      </c>
      <c r="T7086" t="s">
        <v>13311</v>
      </c>
      <c r="U7086" s="1">
        <v>45737</v>
      </c>
      <c r="V7086">
        <v>94</v>
      </c>
      <c r="W7086" t="str">
        <f t="shared" si="157"/>
        <v>90-119</v>
      </c>
    </row>
    <row r="7087" spans="1:23" x14ac:dyDescent="0.25">
      <c r="A7087" t="s">
        <v>7336</v>
      </c>
      <c r="B7087">
        <v>3477794272</v>
      </c>
      <c r="C7087">
        <v>9778148744</v>
      </c>
      <c r="D7087" s="1">
        <v>45572</v>
      </c>
      <c r="E7087">
        <v>99232</v>
      </c>
      <c r="F7087">
        <v>99212</v>
      </c>
      <c r="G7087" t="s">
        <v>3199</v>
      </c>
      <c r="H7087" s="34">
        <v>40531</v>
      </c>
      <c r="I7087" s="7">
        <v>32019</v>
      </c>
      <c r="J7087" s="7">
        <v>24484.959999999999</v>
      </c>
      <c r="K7087" s="7">
        <v>2411</v>
      </c>
      <c r="L7087" s="7">
        <v>5123.04</v>
      </c>
      <c r="M7087" s="5">
        <v>0.16</v>
      </c>
      <c r="N7087" t="s">
        <v>1138</v>
      </c>
      <c r="O7087" t="s">
        <v>30</v>
      </c>
      <c r="P7087" t="s">
        <v>35</v>
      </c>
      <c r="Q7087" t="s">
        <v>32</v>
      </c>
      <c r="R7087" t="s">
        <v>20</v>
      </c>
      <c r="S7087" t="s">
        <v>21</v>
      </c>
      <c r="T7087" t="s">
        <v>13311</v>
      </c>
      <c r="U7087" s="1">
        <v>45748</v>
      </c>
      <c r="V7087">
        <v>176</v>
      </c>
      <c r="W7087" t="str">
        <f t="shared" si="157"/>
        <v>150-179</v>
      </c>
    </row>
    <row r="7088" spans="1:23" x14ac:dyDescent="0.25">
      <c r="A7088" t="s">
        <v>7337</v>
      </c>
      <c r="B7088">
        <v>9220135904</v>
      </c>
      <c r="C7088">
        <v>5635909327</v>
      </c>
      <c r="D7088" s="1">
        <v>45901</v>
      </c>
      <c r="E7088">
        <v>99215</v>
      </c>
      <c r="F7088">
        <v>99213</v>
      </c>
      <c r="G7088" t="s">
        <v>3187</v>
      </c>
      <c r="H7088" s="34">
        <v>39117</v>
      </c>
      <c r="I7088" s="7">
        <v>31294</v>
      </c>
      <c r="J7088" s="7">
        <v>18764.84</v>
      </c>
      <c r="K7088" s="7">
        <v>8148</v>
      </c>
      <c r="L7088" s="7">
        <v>4381.16</v>
      </c>
      <c r="M7088" s="5">
        <v>0.14000000000000001</v>
      </c>
      <c r="N7088" t="s">
        <v>1135</v>
      </c>
      <c r="O7088" t="s">
        <v>27</v>
      </c>
      <c r="P7088" t="s">
        <v>3149</v>
      </c>
      <c r="Q7088" t="s">
        <v>19</v>
      </c>
      <c r="R7088" t="s">
        <v>27</v>
      </c>
      <c r="S7088" t="s">
        <v>21</v>
      </c>
      <c r="T7088" t="s">
        <v>13312</v>
      </c>
      <c r="U7088" s="1">
        <v>46003</v>
      </c>
      <c r="V7088">
        <v>102</v>
      </c>
      <c r="W7088" t="str">
        <f t="shared" si="157"/>
        <v>90-119</v>
      </c>
    </row>
    <row r="7089" spans="1:23" x14ac:dyDescent="0.25">
      <c r="A7089" t="s">
        <v>7338</v>
      </c>
      <c r="B7089">
        <v>4797202937</v>
      </c>
      <c r="C7089">
        <v>9426037630</v>
      </c>
      <c r="D7089" s="1">
        <v>45550</v>
      </c>
      <c r="E7089">
        <v>99238</v>
      </c>
      <c r="F7089">
        <v>99201</v>
      </c>
      <c r="G7089" t="s">
        <v>3377</v>
      </c>
      <c r="H7089" s="34">
        <v>84105</v>
      </c>
      <c r="I7089" s="7">
        <v>54668</v>
      </c>
      <c r="J7089" s="7">
        <v>41280.839999999997</v>
      </c>
      <c r="K7089" s="7">
        <v>6827</v>
      </c>
      <c r="L7089" s="7">
        <v>6560.16</v>
      </c>
      <c r="M7089" s="5">
        <v>0.12</v>
      </c>
      <c r="N7089" t="s">
        <v>46</v>
      </c>
      <c r="O7089" t="s">
        <v>30</v>
      </c>
      <c r="P7089" t="s">
        <v>31</v>
      </c>
      <c r="Q7089" t="s">
        <v>19</v>
      </c>
      <c r="R7089" t="s">
        <v>20</v>
      </c>
      <c r="S7089" t="s">
        <v>17</v>
      </c>
      <c r="T7089" t="s">
        <v>13311</v>
      </c>
      <c r="U7089" s="1">
        <v>45602</v>
      </c>
      <c r="V7089">
        <v>52</v>
      </c>
      <c r="W7089" t="str">
        <f t="shared" si="157"/>
        <v>30-59</v>
      </c>
    </row>
    <row r="7090" spans="1:23" x14ac:dyDescent="0.25">
      <c r="A7090" t="s">
        <v>7339</v>
      </c>
      <c r="B7090">
        <v>3092542128</v>
      </c>
      <c r="C7090">
        <v>9627730375</v>
      </c>
      <c r="D7090" s="1">
        <v>45854</v>
      </c>
      <c r="E7090">
        <v>99223</v>
      </c>
      <c r="F7090">
        <v>99292</v>
      </c>
      <c r="G7090" t="s">
        <v>42</v>
      </c>
      <c r="H7090" s="34">
        <v>8608</v>
      </c>
      <c r="I7090" s="7">
        <v>6714</v>
      </c>
      <c r="J7090" s="7">
        <v>5371.2</v>
      </c>
      <c r="K7090" s="7">
        <v>0</v>
      </c>
      <c r="L7090" s="7">
        <v>1342.8</v>
      </c>
      <c r="M7090" s="5">
        <v>0.2</v>
      </c>
      <c r="N7090" t="s">
        <v>3140</v>
      </c>
      <c r="O7090" t="s">
        <v>17</v>
      </c>
      <c r="P7090" t="s">
        <v>3146</v>
      </c>
      <c r="Q7090" t="s">
        <v>32</v>
      </c>
      <c r="R7090" t="s">
        <v>38</v>
      </c>
      <c r="S7090" t="s">
        <v>17</v>
      </c>
      <c r="T7090" t="s">
        <v>13312</v>
      </c>
      <c r="U7090" s="1">
        <v>46002</v>
      </c>
      <c r="V7090">
        <v>148</v>
      </c>
      <c r="W7090" t="str">
        <f t="shared" si="157"/>
        <v>120-149</v>
      </c>
    </row>
    <row r="7091" spans="1:23" x14ac:dyDescent="0.25">
      <c r="A7091" t="s">
        <v>7340</v>
      </c>
      <c r="B7091">
        <v>7089505524</v>
      </c>
      <c r="C7091">
        <v>2262304074</v>
      </c>
      <c r="D7091" s="1">
        <v>45548</v>
      </c>
      <c r="E7091">
        <v>99222</v>
      </c>
      <c r="F7091">
        <v>99213</v>
      </c>
      <c r="G7091" t="s">
        <v>3272</v>
      </c>
      <c r="H7091" s="34">
        <v>58461</v>
      </c>
      <c r="I7091" s="7">
        <v>47938</v>
      </c>
      <c r="J7091" s="7">
        <v>28512.16</v>
      </c>
      <c r="K7091" s="7">
        <v>10797</v>
      </c>
      <c r="L7091" s="7">
        <v>8628.84</v>
      </c>
      <c r="M7091" s="5">
        <v>0.18</v>
      </c>
      <c r="N7091" t="s">
        <v>3141</v>
      </c>
      <c r="O7091" t="s">
        <v>27</v>
      </c>
      <c r="P7091" t="s">
        <v>35</v>
      </c>
      <c r="Q7091" t="s">
        <v>19</v>
      </c>
      <c r="R7091" t="s">
        <v>26</v>
      </c>
      <c r="S7091" t="s">
        <v>21</v>
      </c>
      <c r="T7091" t="s">
        <v>13310</v>
      </c>
      <c r="U7091" s="1">
        <v>45677</v>
      </c>
      <c r="V7091">
        <v>129</v>
      </c>
      <c r="W7091" t="str">
        <f t="shared" si="157"/>
        <v>120-149</v>
      </c>
    </row>
    <row r="7092" spans="1:23" x14ac:dyDescent="0.25">
      <c r="A7092" t="s">
        <v>7341</v>
      </c>
      <c r="B7092">
        <v>3115309790</v>
      </c>
      <c r="C7092">
        <v>6647707651</v>
      </c>
      <c r="D7092" s="1">
        <v>45503</v>
      </c>
      <c r="E7092">
        <v>99214</v>
      </c>
      <c r="F7092">
        <v>99281</v>
      </c>
      <c r="G7092" t="s">
        <v>3451</v>
      </c>
      <c r="H7092" s="34">
        <v>38264</v>
      </c>
      <c r="I7092" s="7">
        <v>27550</v>
      </c>
      <c r="J7092" s="7">
        <v>25346</v>
      </c>
      <c r="K7092" s="7">
        <v>0</v>
      </c>
      <c r="L7092" s="7">
        <v>2204</v>
      </c>
      <c r="M7092" s="5">
        <v>0.08</v>
      </c>
      <c r="N7092" t="s">
        <v>24</v>
      </c>
      <c r="O7092" t="s">
        <v>17</v>
      </c>
      <c r="P7092" t="s">
        <v>25</v>
      </c>
      <c r="Q7092" t="s">
        <v>19</v>
      </c>
      <c r="R7092" t="s">
        <v>20</v>
      </c>
      <c r="S7092" t="s">
        <v>17</v>
      </c>
      <c r="T7092" t="s">
        <v>13310</v>
      </c>
      <c r="U7092" s="1">
        <v>45634</v>
      </c>
      <c r="V7092">
        <v>131</v>
      </c>
      <c r="W7092" t="str">
        <f t="shared" si="157"/>
        <v>120-149</v>
      </c>
    </row>
    <row r="7093" spans="1:23" x14ac:dyDescent="0.25">
      <c r="A7093" t="s">
        <v>7342</v>
      </c>
      <c r="B7093">
        <v>1483585808</v>
      </c>
      <c r="C7093">
        <v>2183600199</v>
      </c>
      <c r="D7093" s="1">
        <v>45323</v>
      </c>
      <c r="E7093">
        <v>99231</v>
      </c>
      <c r="F7093">
        <v>99205</v>
      </c>
      <c r="G7093" t="s">
        <v>203</v>
      </c>
      <c r="H7093" s="34">
        <v>28227</v>
      </c>
      <c r="I7093" s="7">
        <v>22017</v>
      </c>
      <c r="J7093" s="7">
        <v>17613.599999999999</v>
      </c>
      <c r="K7093" s="7">
        <v>0</v>
      </c>
      <c r="L7093" s="7">
        <v>4403.3999999999996</v>
      </c>
      <c r="M7093" s="5">
        <v>0.2</v>
      </c>
      <c r="N7093" t="s">
        <v>3140</v>
      </c>
      <c r="O7093" t="s">
        <v>17</v>
      </c>
      <c r="P7093" t="s">
        <v>3146</v>
      </c>
      <c r="Q7093" t="s">
        <v>19</v>
      </c>
      <c r="R7093" t="s">
        <v>43</v>
      </c>
      <c r="S7093" t="s">
        <v>27</v>
      </c>
      <c r="T7093" t="s">
        <v>13310</v>
      </c>
      <c r="U7093" s="1">
        <v>45420</v>
      </c>
      <c r="V7093">
        <v>97</v>
      </c>
      <c r="W7093" t="str">
        <f t="shared" si="157"/>
        <v>90-119</v>
      </c>
    </row>
    <row r="7094" spans="1:23" x14ac:dyDescent="0.25">
      <c r="A7094" t="s">
        <v>7343</v>
      </c>
      <c r="B7094">
        <v>3124636196</v>
      </c>
      <c r="C7094">
        <v>8395344587</v>
      </c>
      <c r="D7094" s="1">
        <v>45881</v>
      </c>
      <c r="E7094">
        <v>99213</v>
      </c>
      <c r="F7094">
        <v>71046</v>
      </c>
      <c r="G7094" t="s">
        <v>73</v>
      </c>
      <c r="H7094" s="34">
        <v>95463</v>
      </c>
      <c r="I7094" s="7">
        <v>71597</v>
      </c>
      <c r="J7094" s="7">
        <v>60857.45</v>
      </c>
      <c r="K7094" s="7">
        <v>0</v>
      </c>
      <c r="L7094" s="7">
        <v>10739.55</v>
      </c>
      <c r="M7094" s="5">
        <v>0.15</v>
      </c>
      <c r="N7094" t="s">
        <v>1139</v>
      </c>
      <c r="O7094" t="s">
        <v>17</v>
      </c>
      <c r="P7094" t="s">
        <v>3148</v>
      </c>
      <c r="Q7094" t="s">
        <v>19</v>
      </c>
      <c r="R7094" t="s">
        <v>26</v>
      </c>
      <c r="S7094" t="s">
        <v>21</v>
      </c>
      <c r="T7094" t="s">
        <v>13312</v>
      </c>
      <c r="U7094" s="1">
        <v>46004</v>
      </c>
      <c r="V7094">
        <v>123</v>
      </c>
      <c r="W7094" t="str">
        <f t="shared" si="157"/>
        <v>120-149</v>
      </c>
    </row>
    <row r="7095" spans="1:23" x14ac:dyDescent="0.25">
      <c r="A7095" t="s">
        <v>7344</v>
      </c>
      <c r="B7095">
        <v>3893588634</v>
      </c>
      <c r="C7095">
        <v>585897685</v>
      </c>
      <c r="D7095" s="1">
        <v>45360</v>
      </c>
      <c r="E7095">
        <v>99222</v>
      </c>
      <c r="F7095">
        <v>93000</v>
      </c>
      <c r="G7095" t="s">
        <v>3256</v>
      </c>
      <c r="H7095" s="34">
        <v>9546</v>
      </c>
      <c r="I7095" s="7">
        <v>7828</v>
      </c>
      <c r="J7095" s="7">
        <v>6418.96</v>
      </c>
      <c r="K7095" s="7">
        <v>0</v>
      </c>
      <c r="L7095" s="7">
        <v>1409.04</v>
      </c>
      <c r="M7095" s="5">
        <v>0.18</v>
      </c>
      <c r="N7095" t="s">
        <v>3141</v>
      </c>
      <c r="O7095" t="s">
        <v>17</v>
      </c>
      <c r="P7095" t="s">
        <v>3149</v>
      </c>
      <c r="Q7095" t="s">
        <v>19</v>
      </c>
      <c r="R7095" t="s">
        <v>38</v>
      </c>
      <c r="S7095" t="s">
        <v>27</v>
      </c>
      <c r="T7095" t="s">
        <v>13312</v>
      </c>
      <c r="U7095" s="1">
        <v>45477</v>
      </c>
      <c r="V7095">
        <v>117</v>
      </c>
      <c r="W7095" t="str">
        <f t="shared" si="157"/>
        <v>90-119</v>
      </c>
    </row>
    <row r="7096" spans="1:23" x14ac:dyDescent="0.25">
      <c r="A7096" t="s">
        <v>7345</v>
      </c>
      <c r="B7096">
        <v>671960658</v>
      </c>
      <c r="C7096">
        <v>3488600625</v>
      </c>
      <c r="D7096" s="1">
        <v>45679</v>
      </c>
      <c r="E7096">
        <v>99223</v>
      </c>
      <c r="F7096">
        <v>99291</v>
      </c>
      <c r="G7096" t="s">
        <v>112</v>
      </c>
      <c r="H7096" s="34">
        <v>96900</v>
      </c>
      <c r="I7096" s="7">
        <v>77520</v>
      </c>
      <c r="J7096" s="7">
        <v>52380.2</v>
      </c>
      <c r="K7096" s="7">
        <v>14287</v>
      </c>
      <c r="L7096" s="7">
        <v>10852.8</v>
      </c>
      <c r="M7096" s="5">
        <v>0.14000000000000001</v>
      </c>
      <c r="N7096" t="s">
        <v>1135</v>
      </c>
      <c r="O7096" t="s">
        <v>27</v>
      </c>
      <c r="P7096" t="s">
        <v>3149</v>
      </c>
      <c r="Q7096" t="s">
        <v>19</v>
      </c>
      <c r="R7096" t="s">
        <v>21</v>
      </c>
      <c r="S7096" t="s">
        <v>17</v>
      </c>
      <c r="T7096" t="s">
        <v>13311</v>
      </c>
      <c r="U7096" s="1">
        <v>45805</v>
      </c>
      <c r="V7096">
        <v>126</v>
      </c>
      <c r="W7096" t="str">
        <f t="shared" si="157"/>
        <v>120-149</v>
      </c>
    </row>
    <row r="7097" spans="1:23" x14ac:dyDescent="0.25">
      <c r="A7097" t="s">
        <v>7346</v>
      </c>
      <c r="B7097">
        <v>2259511799</v>
      </c>
      <c r="C7097">
        <v>8439353555</v>
      </c>
      <c r="D7097" s="1">
        <v>45576</v>
      </c>
      <c r="E7097">
        <v>99232</v>
      </c>
      <c r="F7097">
        <v>99213</v>
      </c>
      <c r="G7097" t="s">
        <v>3357</v>
      </c>
      <c r="H7097" s="34">
        <v>95137</v>
      </c>
      <c r="I7097" s="7">
        <v>78012</v>
      </c>
      <c r="J7097" s="7">
        <v>57913.84</v>
      </c>
      <c r="K7097" s="7">
        <v>6056</v>
      </c>
      <c r="L7097" s="7">
        <v>14042.16</v>
      </c>
      <c r="M7097" s="5">
        <v>0.18</v>
      </c>
      <c r="N7097" t="s">
        <v>3141</v>
      </c>
      <c r="O7097" t="s">
        <v>30</v>
      </c>
      <c r="P7097" t="s">
        <v>18</v>
      </c>
      <c r="Q7097" t="s">
        <v>32</v>
      </c>
      <c r="R7097" t="s">
        <v>21</v>
      </c>
      <c r="S7097" t="s">
        <v>17</v>
      </c>
      <c r="T7097" t="s">
        <v>13310</v>
      </c>
      <c r="U7097" s="1">
        <v>45641</v>
      </c>
      <c r="V7097">
        <v>65</v>
      </c>
      <c r="W7097" t="str">
        <f t="shared" si="157"/>
        <v>60-89</v>
      </c>
    </row>
    <row r="7098" spans="1:23" x14ac:dyDescent="0.25">
      <c r="A7098" t="s">
        <v>7347</v>
      </c>
      <c r="B7098">
        <v>6850531905</v>
      </c>
      <c r="C7098">
        <v>499210825</v>
      </c>
      <c r="D7098" s="1">
        <v>45767</v>
      </c>
      <c r="E7098">
        <v>99223</v>
      </c>
      <c r="F7098">
        <v>99205</v>
      </c>
      <c r="G7098" t="s">
        <v>194</v>
      </c>
      <c r="H7098" s="34">
        <v>71751</v>
      </c>
      <c r="I7098" s="7">
        <v>46638</v>
      </c>
      <c r="J7098" s="7">
        <v>29560.44</v>
      </c>
      <c r="K7098" s="7">
        <v>11481</v>
      </c>
      <c r="L7098" s="7">
        <v>5596.56</v>
      </c>
      <c r="M7098" s="5">
        <v>0.12</v>
      </c>
      <c r="N7098" t="s">
        <v>46</v>
      </c>
      <c r="O7098" t="s">
        <v>27</v>
      </c>
      <c r="P7098" t="s">
        <v>55</v>
      </c>
      <c r="Q7098" t="s">
        <v>19</v>
      </c>
      <c r="R7098" t="s">
        <v>26</v>
      </c>
      <c r="S7098" t="s">
        <v>27</v>
      </c>
      <c r="T7098" t="s">
        <v>13312</v>
      </c>
      <c r="U7098" s="1">
        <v>45930</v>
      </c>
      <c r="V7098">
        <v>163</v>
      </c>
      <c r="W7098" t="str">
        <f t="shared" si="157"/>
        <v>150-179</v>
      </c>
    </row>
    <row r="7099" spans="1:23" x14ac:dyDescent="0.25">
      <c r="A7099" t="s">
        <v>7348</v>
      </c>
      <c r="B7099">
        <v>2945769715</v>
      </c>
      <c r="C7099">
        <v>5193041874</v>
      </c>
      <c r="D7099" s="1">
        <v>45678</v>
      </c>
      <c r="E7099">
        <v>99238</v>
      </c>
      <c r="F7099">
        <v>99204</v>
      </c>
      <c r="G7099" t="s">
        <v>3170</v>
      </c>
      <c r="H7099" s="34">
        <v>47812</v>
      </c>
      <c r="I7099" s="7">
        <v>37293</v>
      </c>
      <c r="J7099" s="7">
        <v>18777.400000000001</v>
      </c>
      <c r="K7099" s="7">
        <v>11057</v>
      </c>
      <c r="L7099" s="7">
        <v>7458.6</v>
      </c>
      <c r="M7099" s="5">
        <v>0.2</v>
      </c>
      <c r="N7099" t="s">
        <v>3140</v>
      </c>
      <c r="O7099" t="s">
        <v>27</v>
      </c>
      <c r="P7099" t="s">
        <v>3147</v>
      </c>
      <c r="Q7099" t="s">
        <v>19</v>
      </c>
      <c r="R7099" t="s">
        <v>38</v>
      </c>
      <c r="S7099" t="s">
        <v>27</v>
      </c>
      <c r="T7099" t="s">
        <v>13310</v>
      </c>
      <c r="U7099" s="1">
        <v>45804</v>
      </c>
      <c r="V7099">
        <v>126</v>
      </c>
      <c r="W7099" t="str">
        <f t="shared" si="157"/>
        <v>120-149</v>
      </c>
    </row>
    <row r="7100" spans="1:23" x14ac:dyDescent="0.25">
      <c r="A7100" t="s">
        <v>7349</v>
      </c>
      <c r="B7100">
        <v>643300822</v>
      </c>
      <c r="C7100">
        <v>2817380241</v>
      </c>
      <c r="D7100" s="1">
        <v>45330</v>
      </c>
      <c r="E7100">
        <v>99238</v>
      </c>
      <c r="F7100">
        <v>99202</v>
      </c>
      <c r="G7100" t="s">
        <v>3453</v>
      </c>
      <c r="H7100" s="34">
        <v>88664</v>
      </c>
      <c r="I7100" s="7">
        <v>72704</v>
      </c>
      <c r="J7100" s="7">
        <v>51660.28</v>
      </c>
      <c r="K7100" s="7">
        <v>7957</v>
      </c>
      <c r="L7100" s="7">
        <v>13086.72</v>
      </c>
      <c r="M7100" s="5">
        <v>0.18</v>
      </c>
      <c r="N7100" t="s">
        <v>3141</v>
      </c>
      <c r="O7100" t="s">
        <v>30</v>
      </c>
      <c r="P7100" t="s">
        <v>31</v>
      </c>
      <c r="Q7100" t="s">
        <v>19</v>
      </c>
      <c r="R7100" t="s">
        <v>21</v>
      </c>
      <c r="S7100" t="s">
        <v>21</v>
      </c>
      <c r="T7100" t="s">
        <v>13311</v>
      </c>
      <c r="U7100" s="1">
        <v>45477</v>
      </c>
      <c r="V7100">
        <v>147</v>
      </c>
      <c r="W7100" t="str">
        <f t="shared" si="157"/>
        <v>120-149</v>
      </c>
    </row>
    <row r="7101" spans="1:23" x14ac:dyDescent="0.25">
      <c r="A7101" t="s">
        <v>7350</v>
      </c>
      <c r="B7101">
        <v>4501853035</v>
      </c>
      <c r="C7101">
        <v>8613163582</v>
      </c>
      <c r="D7101" s="1">
        <v>45308</v>
      </c>
      <c r="E7101">
        <v>99231</v>
      </c>
      <c r="F7101">
        <v>99291</v>
      </c>
      <c r="G7101" t="s">
        <v>415</v>
      </c>
      <c r="H7101" s="34">
        <v>91972</v>
      </c>
      <c r="I7101" s="7">
        <v>59782</v>
      </c>
      <c r="J7101" s="7">
        <v>47604.160000000003</v>
      </c>
      <c r="K7101" s="7">
        <v>5004</v>
      </c>
      <c r="L7101" s="7">
        <v>7173.84</v>
      </c>
      <c r="M7101" s="5">
        <v>0.12</v>
      </c>
      <c r="N7101" t="s">
        <v>46</v>
      </c>
      <c r="O7101" t="s">
        <v>30</v>
      </c>
      <c r="P7101" t="s">
        <v>25</v>
      </c>
      <c r="Q7101" t="s">
        <v>19</v>
      </c>
      <c r="R7101" t="s">
        <v>26</v>
      </c>
      <c r="S7101" t="s">
        <v>27</v>
      </c>
      <c r="T7101" t="s">
        <v>13312</v>
      </c>
      <c r="U7101" s="1">
        <v>45449</v>
      </c>
      <c r="V7101">
        <v>141</v>
      </c>
      <c r="W7101" t="str">
        <f t="shared" si="157"/>
        <v>120-149</v>
      </c>
    </row>
    <row r="7102" spans="1:23" x14ac:dyDescent="0.25">
      <c r="A7102" t="s">
        <v>7351</v>
      </c>
      <c r="B7102">
        <v>5400535384</v>
      </c>
      <c r="C7102">
        <v>3533068332</v>
      </c>
      <c r="D7102" s="1">
        <v>45527</v>
      </c>
      <c r="E7102">
        <v>99214</v>
      </c>
      <c r="F7102">
        <v>99203</v>
      </c>
      <c r="G7102" t="s">
        <v>224</v>
      </c>
      <c r="H7102" s="34">
        <v>66949</v>
      </c>
      <c r="I7102" s="7">
        <v>54898</v>
      </c>
      <c r="J7102" s="7">
        <v>45016.36</v>
      </c>
      <c r="K7102" s="7">
        <v>0</v>
      </c>
      <c r="L7102" s="7">
        <v>9881.64</v>
      </c>
      <c r="M7102" s="5">
        <v>0.18</v>
      </c>
      <c r="N7102" t="s">
        <v>3141</v>
      </c>
      <c r="O7102" t="s">
        <v>17</v>
      </c>
      <c r="P7102" t="s">
        <v>3146</v>
      </c>
      <c r="Q7102" t="s">
        <v>32</v>
      </c>
      <c r="R7102" t="s">
        <v>26</v>
      </c>
      <c r="S7102" t="s">
        <v>17</v>
      </c>
      <c r="T7102" t="s">
        <v>13312</v>
      </c>
      <c r="U7102" s="1">
        <v>45658</v>
      </c>
      <c r="V7102">
        <v>131</v>
      </c>
      <c r="W7102" t="str">
        <f t="shared" si="157"/>
        <v>120-149</v>
      </c>
    </row>
    <row r="7103" spans="1:23" x14ac:dyDescent="0.25">
      <c r="A7103" t="s">
        <v>7352</v>
      </c>
      <c r="B7103">
        <v>1422283655</v>
      </c>
      <c r="C7103">
        <v>957195650</v>
      </c>
      <c r="D7103" s="1">
        <v>45908</v>
      </c>
      <c r="E7103">
        <v>99238</v>
      </c>
      <c r="F7103">
        <v>80053</v>
      </c>
      <c r="G7103" t="s">
        <v>209</v>
      </c>
      <c r="H7103" s="34">
        <v>43853</v>
      </c>
      <c r="I7103" s="7">
        <v>28504</v>
      </c>
      <c r="J7103" s="7">
        <v>15448.52</v>
      </c>
      <c r="K7103" s="7">
        <v>9635</v>
      </c>
      <c r="L7103" s="7">
        <v>3420.48</v>
      </c>
      <c r="M7103" s="5">
        <v>0.12</v>
      </c>
      <c r="N7103" t="s">
        <v>46</v>
      </c>
      <c r="O7103" t="s">
        <v>27</v>
      </c>
      <c r="P7103" t="s">
        <v>31</v>
      </c>
      <c r="Q7103" t="s">
        <v>32</v>
      </c>
      <c r="R7103" t="s">
        <v>26</v>
      </c>
      <c r="S7103" t="s">
        <v>27</v>
      </c>
      <c r="T7103" t="s">
        <v>13312</v>
      </c>
      <c r="U7103" s="1">
        <v>45968</v>
      </c>
      <c r="V7103">
        <v>60</v>
      </c>
      <c r="W7103" t="str">
        <f t="shared" si="157"/>
        <v>60-89</v>
      </c>
    </row>
    <row r="7104" spans="1:23" x14ac:dyDescent="0.25">
      <c r="A7104" t="s">
        <v>7353</v>
      </c>
      <c r="B7104">
        <v>3005887246</v>
      </c>
      <c r="C7104">
        <v>6128997186</v>
      </c>
      <c r="D7104" s="1">
        <v>45836</v>
      </c>
      <c r="E7104">
        <v>99222</v>
      </c>
      <c r="F7104">
        <v>81000</v>
      </c>
      <c r="G7104" t="s">
        <v>102</v>
      </c>
      <c r="H7104" s="34">
        <v>42377</v>
      </c>
      <c r="I7104" s="7">
        <v>33902</v>
      </c>
      <c r="J7104" s="7">
        <v>24450.720000000001</v>
      </c>
      <c r="K7104" s="7">
        <v>4705</v>
      </c>
      <c r="L7104" s="7">
        <v>4746.28</v>
      </c>
      <c r="M7104" s="5">
        <v>0.14000000000000001</v>
      </c>
      <c r="N7104" t="s">
        <v>1135</v>
      </c>
      <c r="O7104" t="s">
        <v>30</v>
      </c>
      <c r="P7104" t="s">
        <v>3146</v>
      </c>
      <c r="Q7104" t="s">
        <v>32</v>
      </c>
      <c r="R7104" t="s">
        <v>26</v>
      </c>
      <c r="S7104" t="s">
        <v>27</v>
      </c>
      <c r="T7104" t="s">
        <v>13310</v>
      </c>
      <c r="U7104" s="1">
        <v>45945</v>
      </c>
      <c r="V7104">
        <v>109</v>
      </c>
      <c r="W7104" t="str">
        <f t="shared" si="157"/>
        <v>90-119</v>
      </c>
    </row>
    <row r="7105" spans="1:23" x14ac:dyDescent="0.25">
      <c r="A7105" t="s">
        <v>7354</v>
      </c>
      <c r="B7105">
        <v>9277949281</v>
      </c>
      <c r="C7105">
        <v>7233142238</v>
      </c>
      <c r="D7105" s="1">
        <v>45458</v>
      </c>
      <c r="E7105">
        <v>99231</v>
      </c>
      <c r="F7105">
        <v>99204</v>
      </c>
      <c r="G7105" t="s">
        <v>3256</v>
      </c>
      <c r="H7105" s="34">
        <v>70070</v>
      </c>
      <c r="I7105" s="7">
        <v>56056</v>
      </c>
      <c r="J7105" s="7">
        <v>48208.160000000003</v>
      </c>
      <c r="K7105" s="7">
        <v>0</v>
      </c>
      <c r="L7105" s="7">
        <v>7847.84</v>
      </c>
      <c r="M7105" s="5">
        <v>0.14000000000000001</v>
      </c>
      <c r="N7105" t="s">
        <v>1135</v>
      </c>
      <c r="O7105" t="s">
        <v>17</v>
      </c>
      <c r="P7105" t="s">
        <v>3148</v>
      </c>
      <c r="Q7105" t="s">
        <v>19</v>
      </c>
      <c r="R7105" t="s">
        <v>26</v>
      </c>
      <c r="S7105" t="s">
        <v>17</v>
      </c>
      <c r="T7105" t="s">
        <v>13311</v>
      </c>
      <c r="U7105" s="1">
        <v>45623</v>
      </c>
      <c r="V7105">
        <v>165</v>
      </c>
      <c r="W7105" t="str">
        <f t="shared" si="157"/>
        <v>150-179</v>
      </c>
    </row>
    <row r="7106" spans="1:23" x14ac:dyDescent="0.25">
      <c r="A7106" t="s">
        <v>7355</v>
      </c>
      <c r="B7106">
        <v>3533068430</v>
      </c>
      <c r="C7106">
        <v>1705954342</v>
      </c>
      <c r="D7106" s="1">
        <v>45947</v>
      </c>
      <c r="E7106">
        <v>99233</v>
      </c>
      <c r="F7106">
        <v>99281</v>
      </c>
      <c r="G7106" t="s">
        <v>219</v>
      </c>
      <c r="H7106" s="34">
        <v>88165</v>
      </c>
      <c r="I7106" s="7">
        <v>57307</v>
      </c>
      <c r="J7106" s="7">
        <v>44754.16</v>
      </c>
      <c r="K7106" s="7">
        <v>5676</v>
      </c>
      <c r="L7106" s="7">
        <v>6876.84</v>
      </c>
      <c r="M7106" s="5">
        <v>0.12</v>
      </c>
      <c r="N7106" t="s">
        <v>46</v>
      </c>
      <c r="O7106" t="s">
        <v>30</v>
      </c>
      <c r="P7106" t="s">
        <v>35</v>
      </c>
      <c r="Q7106" t="s">
        <v>19</v>
      </c>
      <c r="R7106" t="s">
        <v>20</v>
      </c>
      <c r="S7106" t="s">
        <v>17</v>
      </c>
      <c r="T7106" t="s">
        <v>13312</v>
      </c>
      <c r="U7106" s="1">
        <v>46047</v>
      </c>
      <c r="V7106">
        <v>100</v>
      </c>
      <c r="W7106" t="str">
        <f t="shared" si="157"/>
        <v>90-119</v>
      </c>
    </row>
    <row r="7107" spans="1:23" x14ac:dyDescent="0.25">
      <c r="A7107" t="s">
        <v>7356</v>
      </c>
      <c r="B7107">
        <v>1549642277</v>
      </c>
      <c r="C7107">
        <v>402214754</v>
      </c>
      <c r="D7107" s="1">
        <v>45660</v>
      </c>
      <c r="E7107">
        <v>99233</v>
      </c>
      <c r="F7107">
        <v>99291</v>
      </c>
      <c r="G7107" t="s">
        <v>73</v>
      </c>
      <c r="H7107" s="34">
        <v>94112</v>
      </c>
      <c r="I7107" s="7">
        <v>70584</v>
      </c>
      <c r="J7107" s="7">
        <v>53117.4</v>
      </c>
      <c r="K7107" s="7">
        <v>6879</v>
      </c>
      <c r="L7107" s="7">
        <v>10587.6</v>
      </c>
      <c r="M7107" s="5">
        <v>0.15</v>
      </c>
      <c r="N7107" t="s">
        <v>1139</v>
      </c>
      <c r="O7107" t="s">
        <v>27</v>
      </c>
      <c r="P7107" t="s">
        <v>3148</v>
      </c>
      <c r="Q7107" t="s">
        <v>32</v>
      </c>
      <c r="R7107" t="s">
        <v>20</v>
      </c>
      <c r="S7107" t="s">
        <v>27</v>
      </c>
      <c r="T7107" t="s">
        <v>13310</v>
      </c>
      <c r="U7107" s="1">
        <v>45796</v>
      </c>
      <c r="V7107">
        <v>136</v>
      </c>
      <c r="W7107" t="str">
        <f t="shared" ref="W7107:W7170" si="158">IF(V7107="","",IF(V7107&lt;30,"0-29",IF(V7107&lt;60,"30-59",IF(V7107&lt;90,"60-89",IF(V7107&lt;120,"90-119",IF(V7107&lt;150,"120-149",IF(V7107&lt;180,"150-179",IF(V7107&lt;210,"180-209",IF(V7107&lt;240,"210-239",IF(V7107&lt;270,"240-269",IF(V7107&lt;300,"270-299",IF(V7107&lt;330,"300-329",IF(V7107&lt;360,"330-359","360+")))))))))))))</f>
        <v>120-149</v>
      </c>
    </row>
    <row r="7108" spans="1:23" x14ac:dyDescent="0.25">
      <c r="A7108" t="s">
        <v>7357</v>
      </c>
      <c r="B7108">
        <v>3230974372</v>
      </c>
      <c r="C7108">
        <v>5250236886</v>
      </c>
      <c r="D7108" s="1">
        <v>45606</v>
      </c>
      <c r="E7108">
        <v>99233</v>
      </c>
      <c r="F7108">
        <v>99292</v>
      </c>
      <c r="G7108" t="s">
        <v>3152</v>
      </c>
      <c r="H7108" s="34">
        <v>19812</v>
      </c>
      <c r="I7108" s="7">
        <v>16246</v>
      </c>
      <c r="J7108" s="7">
        <v>6885.72</v>
      </c>
      <c r="K7108" s="7">
        <v>6436</v>
      </c>
      <c r="L7108" s="7">
        <v>2924.28</v>
      </c>
      <c r="M7108" s="5">
        <v>0.18</v>
      </c>
      <c r="N7108" t="s">
        <v>3141</v>
      </c>
      <c r="O7108" t="s">
        <v>27</v>
      </c>
      <c r="P7108" t="s">
        <v>25</v>
      </c>
      <c r="Q7108" t="s">
        <v>19</v>
      </c>
      <c r="R7108" t="s">
        <v>26</v>
      </c>
      <c r="S7108" t="s">
        <v>21</v>
      </c>
      <c r="T7108" t="s">
        <v>13310</v>
      </c>
      <c r="U7108" s="1">
        <v>45734</v>
      </c>
      <c r="V7108">
        <v>128</v>
      </c>
      <c r="W7108" t="str">
        <f t="shared" si="158"/>
        <v>120-149</v>
      </c>
    </row>
    <row r="7109" spans="1:23" x14ac:dyDescent="0.25">
      <c r="A7109" t="s">
        <v>7358</v>
      </c>
      <c r="B7109">
        <v>3371860394</v>
      </c>
      <c r="C7109">
        <v>8122107800</v>
      </c>
      <c r="D7109" s="1">
        <v>45678</v>
      </c>
      <c r="E7109">
        <v>99214</v>
      </c>
      <c r="F7109">
        <v>93000</v>
      </c>
      <c r="G7109" t="s">
        <v>3227</v>
      </c>
      <c r="H7109" s="34">
        <v>87975</v>
      </c>
      <c r="I7109" s="7">
        <v>74779</v>
      </c>
      <c r="J7109" s="7">
        <v>73283.42</v>
      </c>
      <c r="K7109" s="7">
        <v>0</v>
      </c>
      <c r="L7109" s="7">
        <v>1495.58</v>
      </c>
      <c r="M7109" s="5">
        <v>0.02</v>
      </c>
      <c r="N7109" t="s">
        <v>16</v>
      </c>
      <c r="O7109" t="s">
        <v>17</v>
      </c>
      <c r="P7109" t="s">
        <v>18</v>
      </c>
      <c r="Q7109" t="s">
        <v>32</v>
      </c>
      <c r="R7109" t="s">
        <v>27</v>
      </c>
      <c r="S7109" t="s">
        <v>27</v>
      </c>
      <c r="T7109" t="s">
        <v>13312</v>
      </c>
      <c r="U7109" s="1">
        <v>45735</v>
      </c>
      <c r="V7109">
        <v>57</v>
      </c>
      <c r="W7109" t="str">
        <f t="shared" si="158"/>
        <v>30-59</v>
      </c>
    </row>
    <row r="7110" spans="1:23" x14ac:dyDescent="0.25">
      <c r="A7110" t="s">
        <v>7359</v>
      </c>
      <c r="B7110">
        <v>5812613955</v>
      </c>
      <c r="C7110">
        <v>3945836326</v>
      </c>
      <c r="D7110" s="1">
        <v>45941</v>
      </c>
      <c r="E7110">
        <v>99213</v>
      </c>
      <c r="F7110">
        <v>99203</v>
      </c>
      <c r="G7110" t="s">
        <v>3316</v>
      </c>
      <c r="H7110" s="34">
        <v>77531</v>
      </c>
      <c r="I7110" s="7">
        <v>62025</v>
      </c>
      <c r="J7110" s="7">
        <v>53341.5</v>
      </c>
      <c r="K7110" s="7">
        <v>0</v>
      </c>
      <c r="L7110" s="7">
        <v>8683.5</v>
      </c>
      <c r="M7110" s="5">
        <v>0.14000000000000001</v>
      </c>
      <c r="N7110" t="s">
        <v>1135</v>
      </c>
      <c r="O7110" t="s">
        <v>17</v>
      </c>
      <c r="P7110" t="s">
        <v>58</v>
      </c>
      <c r="Q7110" t="s">
        <v>32</v>
      </c>
      <c r="R7110" t="s">
        <v>20</v>
      </c>
      <c r="S7110" t="s">
        <v>21</v>
      </c>
      <c r="T7110" t="s">
        <v>13312</v>
      </c>
      <c r="U7110" s="1">
        <v>46099</v>
      </c>
      <c r="V7110">
        <v>158</v>
      </c>
      <c r="W7110" t="str">
        <f t="shared" si="158"/>
        <v>150-179</v>
      </c>
    </row>
    <row r="7111" spans="1:23" x14ac:dyDescent="0.25">
      <c r="A7111" t="s">
        <v>7360</v>
      </c>
      <c r="B7111">
        <v>6827004837</v>
      </c>
      <c r="C7111">
        <v>3502312964</v>
      </c>
      <c r="D7111" s="1">
        <v>45702</v>
      </c>
      <c r="E7111">
        <v>99215</v>
      </c>
      <c r="F7111">
        <v>99211</v>
      </c>
      <c r="G7111" t="s">
        <v>116</v>
      </c>
      <c r="H7111" s="34">
        <v>64106</v>
      </c>
      <c r="I7111" s="7">
        <v>50003</v>
      </c>
      <c r="J7111" s="7">
        <v>40002.400000000001</v>
      </c>
      <c r="K7111" s="7">
        <v>0</v>
      </c>
      <c r="L7111" s="7">
        <v>10000.6</v>
      </c>
      <c r="M7111" s="5">
        <v>0.2</v>
      </c>
      <c r="N7111" t="s">
        <v>3140</v>
      </c>
      <c r="O7111" t="s">
        <v>17</v>
      </c>
      <c r="P7111" t="s">
        <v>40</v>
      </c>
      <c r="Q7111" t="s">
        <v>32</v>
      </c>
      <c r="R7111" t="s">
        <v>20</v>
      </c>
      <c r="S7111" t="s">
        <v>17</v>
      </c>
      <c r="T7111" t="s">
        <v>13312</v>
      </c>
      <c r="U7111" s="1">
        <v>45854</v>
      </c>
      <c r="V7111">
        <v>152</v>
      </c>
      <c r="W7111" t="str">
        <f t="shared" si="158"/>
        <v>150-179</v>
      </c>
    </row>
    <row r="7112" spans="1:23" x14ac:dyDescent="0.25">
      <c r="A7112" t="s">
        <v>7361</v>
      </c>
      <c r="B7112">
        <v>3429182445</v>
      </c>
      <c r="C7112">
        <v>3471215276</v>
      </c>
      <c r="D7112" s="1">
        <v>45402</v>
      </c>
      <c r="E7112">
        <v>99221</v>
      </c>
      <c r="F7112">
        <v>99212</v>
      </c>
      <c r="G7112" t="s">
        <v>3220</v>
      </c>
      <c r="H7112" s="34">
        <v>48927</v>
      </c>
      <c r="I7112" s="7">
        <v>39142</v>
      </c>
      <c r="J7112" s="7">
        <v>31087.119999999999</v>
      </c>
      <c r="K7112" s="7">
        <v>2575</v>
      </c>
      <c r="L7112" s="7">
        <v>5479.88</v>
      </c>
      <c r="M7112" s="5">
        <v>0.14000000000000001</v>
      </c>
      <c r="N7112" t="s">
        <v>1135</v>
      </c>
      <c r="O7112" t="s">
        <v>30</v>
      </c>
      <c r="P7112" t="s">
        <v>3147</v>
      </c>
      <c r="Q7112" t="s">
        <v>19</v>
      </c>
      <c r="R7112" t="s">
        <v>26</v>
      </c>
      <c r="S7112" t="s">
        <v>21</v>
      </c>
      <c r="T7112" t="s">
        <v>13311</v>
      </c>
      <c r="U7112" s="1">
        <v>45561</v>
      </c>
      <c r="V7112">
        <v>159</v>
      </c>
      <c r="W7112" t="str">
        <f t="shared" si="158"/>
        <v>150-179</v>
      </c>
    </row>
    <row r="7113" spans="1:23" x14ac:dyDescent="0.25">
      <c r="A7113" t="s">
        <v>7362</v>
      </c>
      <c r="B7113">
        <v>6499217938</v>
      </c>
      <c r="C7113">
        <v>4499471778</v>
      </c>
      <c r="D7113" s="1">
        <v>45559</v>
      </c>
      <c r="E7113">
        <v>99215</v>
      </c>
      <c r="F7113">
        <v>97110</v>
      </c>
      <c r="G7113" t="s">
        <v>296</v>
      </c>
      <c r="H7113" s="34">
        <v>85381</v>
      </c>
      <c r="I7113" s="7">
        <v>72574</v>
      </c>
      <c r="J7113" s="7">
        <v>65258.520000000004</v>
      </c>
      <c r="K7113" s="7">
        <v>5864</v>
      </c>
      <c r="L7113" s="7">
        <v>1451.48</v>
      </c>
      <c r="M7113" s="5">
        <v>0.02</v>
      </c>
      <c r="N7113" t="s">
        <v>16</v>
      </c>
      <c r="O7113" t="s">
        <v>30</v>
      </c>
      <c r="P7113" t="s">
        <v>40</v>
      </c>
      <c r="Q7113" t="s">
        <v>32</v>
      </c>
      <c r="R7113" t="s">
        <v>20</v>
      </c>
      <c r="S7113" t="s">
        <v>27</v>
      </c>
      <c r="T7113" t="s">
        <v>13310</v>
      </c>
      <c r="U7113" s="1">
        <v>45634</v>
      </c>
      <c r="V7113">
        <v>75</v>
      </c>
      <c r="W7113" t="str">
        <f t="shared" si="158"/>
        <v>60-89</v>
      </c>
    </row>
    <row r="7114" spans="1:23" x14ac:dyDescent="0.25">
      <c r="A7114" t="s">
        <v>7363</v>
      </c>
      <c r="B7114">
        <v>8185921812</v>
      </c>
      <c r="C7114">
        <v>398722428</v>
      </c>
      <c r="D7114" s="1">
        <v>45367</v>
      </c>
      <c r="E7114">
        <v>99222</v>
      </c>
      <c r="F7114">
        <v>99215</v>
      </c>
      <c r="G7114" t="s">
        <v>91</v>
      </c>
      <c r="H7114" s="34">
        <v>58445</v>
      </c>
      <c r="I7114" s="7">
        <v>42080</v>
      </c>
      <c r="J7114" s="7">
        <v>35513.599999999999</v>
      </c>
      <c r="K7114" s="7">
        <v>3200</v>
      </c>
      <c r="L7114" s="7">
        <v>3366.4</v>
      </c>
      <c r="M7114" s="5">
        <v>0.08</v>
      </c>
      <c r="N7114" t="s">
        <v>24</v>
      </c>
      <c r="O7114" t="s">
        <v>30</v>
      </c>
      <c r="P7114" t="s">
        <v>25</v>
      </c>
      <c r="Q7114" t="s">
        <v>19</v>
      </c>
      <c r="R7114" t="s">
        <v>43</v>
      </c>
      <c r="S7114" t="s">
        <v>21</v>
      </c>
      <c r="T7114" t="s">
        <v>13311</v>
      </c>
      <c r="U7114" s="1">
        <v>45490</v>
      </c>
      <c r="V7114">
        <v>123</v>
      </c>
      <c r="W7114" t="str">
        <f t="shared" si="158"/>
        <v>120-149</v>
      </c>
    </row>
    <row r="7115" spans="1:23" x14ac:dyDescent="0.25">
      <c r="A7115" t="s">
        <v>7364</v>
      </c>
      <c r="B7115">
        <v>8006539235</v>
      </c>
      <c r="C7115">
        <v>9258357408</v>
      </c>
      <c r="D7115" s="1">
        <v>45645</v>
      </c>
      <c r="E7115">
        <v>99213</v>
      </c>
      <c r="F7115">
        <v>99214</v>
      </c>
      <c r="G7115" t="s">
        <v>3223</v>
      </c>
      <c r="H7115" s="34">
        <v>21783</v>
      </c>
      <c r="I7115" s="7">
        <v>17209</v>
      </c>
      <c r="J7115" s="7">
        <v>9076.56</v>
      </c>
      <c r="K7115" s="7">
        <v>5379</v>
      </c>
      <c r="L7115" s="7">
        <v>2753.44</v>
      </c>
      <c r="M7115" s="5">
        <v>0.16</v>
      </c>
      <c r="N7115" t="s">
        <v>1138</v>
      </c>
      <c r="O7115" t="s">
        <v>27</v>
      </c>
      <c r="P7115" t="s">
        <v>3147</v>
      </c>
      <c r="Q7115" t="s">
        <v>32</v>
      </c>
      <c r="R7115" t="s">
        <v>26</v>
      </c>
      <c r="S7115" t="s">
        <v>17</v>
      </c>
      <c r="T7115" t="s">
        <v>13310</v>
      </c>
      <c r="U7115" s="1">
        <v>45809</v>
      </c>
      <c r="V7115">
        <v>164</v>
      </c>
      <c r="W7115" t="str">
        <f t="shared" si="158"/>
        <v>150-179</v>
      </c>
    </row>
    <row r="7116" spans="1:23" x14ac:dyDescent="0.25">
      <c r="A7116" t="s">
        <v>7365</v>
      </c>
      <c r="B7116">
        <v>3887305895</v>
      </c>
      <c r="C7116">
        <v>9763679149</v>
      </c>
      <c r="D7116" s="1">
        <v>45341</v>
      </c>
      <c r="E7116">
        <v>99221</v>
      </c>
      <c r="F7116">
        <v>99212</v>
      </c>
      <c r="G7116" t="s">
        <v>3232</v>
      </c>
      <c r="H7116" s="34">
        <v>69902</v>
      </c>
      <c r="I7116" s="7">
        <v>45436</v>
      </c>
      <c r="J7116" s="7">
        <v>29152.68</v>
      </c>
      <c r="K7116" s="7">
        <v>10831</v>
      </c>
      <c r="L7116" s="7">
        <v>5452.32</v>
      </c>
      <c r="M7116" s="5">
        <v>0.12</v>
      </c>
      <c r="N7116" t="s">
        <v>46</v>
      </c>
      <c r="O7116" t="s">
        <v>27</v>
      </c>
      <c r="P7116" t="s">
        <v>35</v>
      </c>
      <c r="Q7116" t="s">
        <v>32</v>
      </c>
      <c r="R7116" t="s">
        <v>27</v>
      </c>
      <c r="S7116" t="s">
        <v>21</v>
      </c>
      <c r="T7116" t="s">
        <v>13312</v>
      </c>
      <c r="U7116" s="1">
        <v>45498</v>
      </c>
      <c r="V7116">
        <v>157</v>
      </c>
      <c r="W7116" t="str">
        <f t="shared" si="158"/>
        <v>150-179</v>
      </c>
    </row>
    <row r="7117" spans="1:23" x14ac:dyDescent="0.25">
      <c r="A7117" t="s">
        <v>7366</v>
      </c>
      <c r="B7117">
        <v>1361650705</v>
      </c>
      <c r="C7117">
        <v>8825944804</v>
      </c>
      <c r="D7117" s="1">
        <v>45915</v>
      </c>
      <c r="E7117">
        <v>99232</v>
      </c>
      <c r="F7117">
        <v>99283</v>
      </c>
      <c r="G7117" t="s">
        <v>244</v>
      </c>
      <c r="H7117" s="34">
        <v>63810</v>
      </c>
      <c r="I7117" s="7">
        <v>47858</v>
      </c>
      <c r="J7117" s="7">
        <v>33613.300000000003</v>
      </c>
      <c r="K7117" s="7">
        <v>7066</v>
      </c>
      <c r="L7117" s="7">
        <v>7178.7</v>
      </c>
      <c r="M7117" s="5">
        <v>0.15</v>
      </c>
      <c r="N7117" t="s">
        <v>1139</v>
      </c>
      <c r="O7117" t="s">
        <v>27</v>
      </c>
      <c r="P7117" t="s">
        <v>18</v>
      </c>
      <c r="Q7117" t="s">
        <v>32</v>
      </c>
      <c r="R7117" t="s">
        <v>26</v>
      </c>
      <c r="S7117" t="s">
        <v>21</v>
      </c>
      <c r="T7117" t="s">
        <v>13310</v>
      </c>
      <c r="U7117" s="1">
        <v>46028</v>
      </c>
      <c r="V7117">
        <v>113</v>
      </c>
      <c r="W7117" t="str">
        <f t="shared" si="158"/>
        <v>90-119</v>
      </c>
    </row>
    <row r="7118" spans="1:23" x14ac:dyDescent="0.25">
      <c r="A7118" t="s">
        <v>7367</v>
      </c>
      <c r="B7118">
        <v>968627563</v>
      </c>
      <c r="C7118">
        <v>6142022787</v>
      </c>
      <c r="D7118" s="1">
        <v>45830</v>
      </c>
      <c r="E7118">
        <v>99223</v>
      </c>
      <c r="F7118">
        <v>99215</v>
      </c>
      <c r="G7118" t="s">
        <v>3400</v>
      </c>
      <c r="H7118" s="34">
        <v>55896</v>
      </c>
      <c r="I7118" s="7">
        <v>47512</v>
      </c>
      <c r="J7118" s="7">
        <v>46561.760000000002</v>
      </c>
      <c r="K7118" s="7">
        <v>0</v>
      </c>
      <c r="L7118" s="7">
        <v>950.24</v>
      </c>
      <c r="M7118" s="5">
        <v>0.02</v>
      </c>
      <c r="N7118" t="s">
        <v>16</v>
      </c>
      <c r="O7118" t="s">
        <v>17</v>
      </c>
      <c r="P7118" t="s">
        <v>55</v>
      </c>
      <c r="Q7118" t="s">
        <v>19</v>
      </c>
      <c r="R7118" t="s">
        <v>43</v>
      </c>
      <c r="S7118" t="s">
        <v>27</v>
      </c>
      <c r="T7118" t="s">
        <v>13312</v>
      </c>
      <c r="U7118" s="1">
        <v>45970</v>
      </c>
      <c r="V7118">
        <v>140</v>
      </c>
      <c r="W7118" t="str">
        <f t="shared" si="158"/>
        <v>120-149</v>
      </c>
    </row>
    <row r="7119" spans="1:23" x14ac:dyDescent="0.25">
      <c r="A7119" t="s">
        <v>7368</v>
      </c>
      <c r="B7119">
        <v>7767699083</v>
      </c>
      <c r="C7119">
        <v>4125408614</v>
      </c>
      <c r="D7119" s="1">
        <v>45784</v>
      </c>
      <c r="E7119">
        <v>99214</v>
      </c>
      <c r="F7119">
        <v>90834</v>
      </c>
      <c r="G7119" t="s">
        <v>3316</v>
      </c>
      <c r="H7119" s="34">
        <v>88325</v>
      </c>
      <c r="I7119" s="7">
        <v>68894</v>
      </c>
      <c r="J7119" s="7">
        <v>55115.199999999997</v>
      </c>
      <c r="K7119" s="7">
        <v>0</v>
      </c>
      <c r="L7119" s="7">
        <v>13778.8</v>
      </c>
      <c r="M7119" s="5">
        <v>0.2</v>
      </c>
      <c r="N7119" t="s">
        <v>3140</v>
      </c>
      <c r="O7119" t="s">
        <v>17</v>
      </c>
      <c r="P7119" t="s">
        <v>3148</v>
      </c>
      <c r="Q7119" t="s">
        <v>32</v>
      </c>
      <c r="R7119" t="s">
        <v>43</v>
      </c>
      <c r="S7119" t="s">
        <v>17</v>
      </c>
      <c r="T7119" t="s">
        <v>13311</v>
      </c>
      <c r="U7119" s="1">
        <v>45923</v>
      </c>
      <c r="V7119">
        <v>139</v>
      </c>
      <c r="W7119" t="str">
        <f t="shared" si="158"/>
        <v>120-149</v>
      </c>
    </row>
    <row r="7120" spans="1:23" x14ac:dyDescent="0.25">
      <c r="A7120" t="s">
        <v>7369</v>
      </c>
      <c r="B7120">
        <v>3677985084</v>
      </c>
      <c r="C7120">
        <v>7926569735</v>
      </c>
      <c r="D7120" s="1">
        <v>45867</v>
      </c>
      <c r="E7120">
        <v>99232</v>
      </c>
      <c r="F7120">
        <v>99202</v>
      </c>
      <c r="G7120" t="s">
        <v>3250</v>
      </c>
      <c r="H7120" s="34">
        <v>76848</v>
      </c>
      <c r="I7120" s="7">
        <v>57636</v>
      </c>
      <c r="J7120" s="7">
        <v>48990.6</v>
      </c>
      <c r="K7120" s="7">
        <v>0</v>
      </c>
      <c r="L7120" s="7">
        <v>8645.4</v>
      </c>
      <c r="M7120" s="5">
        <v>0.15</v>
      </c>
      <c r="N7120" t="s">
        <v>1139</v>
      </c>
      <c r="O7120" t="s">
        <v>17</v>
      </c>
      <c r="P7120" t="s">
        <v>40</v>
      </c>
      <c r="Q7120" t="s">
        <v>19</v>
      </c>
      <c r="R7120" t="s">
        <v>38</v>
      </c>
      <c r="S7120" t="s">
        <v>27</v>
      </c>
      <c r="T7120" t="s">
        <v>13311</v>
      </c>
      <c r="U7120" s="1">
        <v>46043</v>
      </c>
      <c r="V7120">
        <v>176</v>
      </c>
      <c r="W7120" t="str">
        <f t="shared" si="158"/>
        <v>150-179</v>
      </c>
    </row>
    <row r="7121" spans="1:23" x14ac:dyDescent="0.25">
      <c r="A7121" t="s">
        <v>7370</v>
      </c>
      <c r="B7121">
        <v>9691836994</v>
      </c>
      <c r="C7121">
        <v>6046495730</v>
      </c>
      <c r="D7121" s="1">
        <v>45558</v>
      </c>
      <c r="E7121">
        <v>99232</v>
      </c>
      <c r="F7121">
        <v>99201</v>
      </c>
      <c r="G7121" t="s">
        <v>3449</v>
      </c>
      <c r="H7121" s="34">
        <v>43998</v>
      </c>
      <c r="I7121" s="7">
        <v>37398</v>
      </c>
      <c r="J7121" s="7">
        <v>24674.04</v>
      </c>
      <c r="K7121" s="7">
        <v>11976</v>
      </c>
      <c r="L7121" s="7">
        <v>747.96</v>
      </c>
      <c r="M7121" s="5">
        <v>0.02</v>
      </c>
      <c r="N7121" t="s">
        <v>16</v>
      </c>
      <c r="O7121" t="s">
        <v>27</v>
      </c>
      <c r="P7121" t="s">
        <v>3150</v>
      </c>
      <c r="Q7121" t="s">
        <v>19</v>
      </c>
      <c r="R7121" t="s">
        <v>20</v>
      </c>
      <c r="S7121" t="s">
        <v>27</v>
      </c>
      <c r="T7121" t="s">
        <v>13311</v>
      </c>
      <c r="U7121" s="1">
        <v>45693</v>
      </c>
      <c r="V7121">
        <v>135</v>
      </c>
      <c r="W7121" t="str">
        <f t="shared" si="158"/>
        <v>120-149</v>
      </c>
    </row>
    <row r="7122" spans="1:23" x14ac:dyDescent="0.25">
      <c r="A7122" t="s">
        <v>7371</v>
      </c>
      <c r="B7122">
        <v>1557268956</v>
      </c>
      <c r="C7122">
        <v>3178200722</v>
      </c>
      <c r="D7122" s="1">
        <v>45709</v>
      </c>
      <c r="E7122">
        <v>99238</v>
      </c>
      <c r="F7122">
        <v>97110</v>
      </c>
      <c r="G7122" t="s">
        <v>136</v>
      </c>
      <c r="H7122" s="34">
        <v>19843</v>
      </c>
      <c r="I7122" s="7">
        <v>14287</v>
      </c>
      <c r="J7122" s="7">
        <v>9608.0400000000009</v>
      </c>
      <c r="K7122" s="7">
        <v>3536</v>
      </c>
      <c r="L7122" s="7">
        <v>1142.96</v>
      </c>
      <c r="M7122" s="5">
        <v>0.08</v>
      </c>
      <c r="N7122" t="s">
        <v>24</v>
      </c>
      <c r="O7122" t="s">
        <v>27</v>
      </c>
      <c r="P7122" t="s">
        <v>35</v>
      </c>
      <c r="Q7122" t="s">
        <v>19</v>
      </c>
      <c r="R7122" t="s">
        <v>21</v>
      </c>
      <c r="S7122" t="s">
        <v>27</v>
      </c>
      <c r="T7122" t="s">
        <v>13310</v>
      </c>
      <c r="U7122" s="1">
        <v>45814</v>
      </c>
      <c r="V7122">
        <v>105</v>
      </c>
      <c r="W7122" t="str">
        <f t="shared" si="158"/>
        <v>90-119</v>
      </c>
    </row>
    <row r="7123" spans="1:23" x14ac:dyDescent="0.25">
      <c r="A7123" t="s">
        <v>7372</v>
      </c>
      <c r="B7123">
        <v>9633057089</v>
      </c>
      <c r="C7123">
        <v>8884481418</v>
      </c>
      <c r="D7123" s="1">
        <v>45312</v>
      </c>
      <c r="E7123">
        <v>99231</v>
      </c>
      <c r="F7123">
        <v>99205</v>
      </c>
      <c r="G7123" t="s">
        <v>3223</v>
      </c>
      <c r="H7123" s="34">
        <v>14502</v>
      </c>
      <c r="I7123" s="7">
        <v>12327</v>
      </c>
      <c r="J7123" s="7">
        <v>10527.46</v>
      </c>
      <c r="K7123" s="7">
        <v>1553</v>
      </c>
      <c r="L7123" s="7">
        <v>246.54</v>
      </c>
      <c r="M7123" s="5">
        <v>0.02</v>
      </c>
      <c r="N7123" t="s">
        <v>16</v>
      </c>
      <c r="O7123" t="s">
        <v>30</v>
      </c>
      <c r="P7123" t="s">
        <v>18</v>
      </c>
      <c r="Q7123" t="s">
        <v>32</v>
      </c>
      <c r="R7123" t="s">
        <v>27</v>
      </c>
      <c r="S7123" t="s">
        <v>17</v>
      </c>
      <c r="T7123" t="s">
        <v>13310</v>
      </c>
      <c r="U7123" s="1">
        <v>45398</v>
      </c>
      <c r="V7123">
        <v>86</v>
      </c>
      <c r="W7123" t="str">
        <f t="shared" si="158"/>
        <v>60-89</v>
      </c>
    </row>
    <row r="7124" spans="1:23" x14ac:dyDescent="0.25">
      <c r="A7124" t="s">
        <v>7373</v>
      </c>
      <c r="B7124">
        <v>8083594044</v>
      </c>
      <c r="C7124">
        <v>184712995</v>
      </c>
      <c r="D7124" s="1">
        <v>45528</v>
      </c>
      <c r="E7124">
        <v>99214</v>
      </c>
      <c r="F7124">
        <v>99292</v>
      </c>
      <c r="G7124" t="s">
        <v>174</v>
      </c>
      <c r="H7124" s="34">
        <v>52268</v>
      </c>
      <c r="I7124" s="7">
        <v>42860</v>
      </c>
      <c r="J7124" s="7">
        <v>35145.199999999997</v>
      </c>
      <c r="K7124" s="7">
        <v>0</v>
      </c>
      <c r="L7124" s="7">
        <v>7714.8</v>
      </c>
      <c r="M7124" s="5">
        <v>0.18</v>
      </c>
      <c r="N7124" t="s">
        <v>3141</v>
      </c>
      <c r="O7124" t="s">
        <v>17</v>
      </c>
      <c r="P7124" t="s">
        <v>35</v>
      </c>
      <c r="Q7124" t="s">
        <v>32</v>
      </c>
      <c r="R7124" t="s">
        <v>26</v>
      </c>
      <c r="S7124" t="s">
        <v>17</v>
      </c>
      <c r="T7124" t="s">
        <v>13311</v>
      </c>
      <c r="U7124" s="1">
        <v>45608</v>
      </c>
      <c r="V7124">
        <v>81</v>
      </c>
      <c r="W7124" t="str">
        <f t="shared" si="158"/>
        <v>60-89</v>
      </c>
    </row>
    <row r="7125" spans="1:23" x14ac:dyDescent="0.25">
      <c r="A7125" t="s">
        <v>7374</v>
      </c>
      <c r="B7125">
        <v>439949959</v>
      </c>
      <c r="C7125">
        <v>9531966969</v>
      </c>
      <c r="D7125" s="1">
        <v>45389</v>
      </c>
      <c r="E7125">
        <v>99232</v>
      </c>
      <c r="F7125">
        <v>99204</v>
      </c>
      <c r="G7125" t="s">
        <v>3365</v>
      </c>
      <c r="H7125" s="34">
        <v>47126</v>
      </c>
      <c r="I7125" s="7">
        <v>37701</v>
      </c>
      <c r="J7125" s="7">
        <v>27359.86</v>
      </c>
      <c r="K7125" s="7">
        <v>5063</v>
      </c>
      <c r="L7125" s="7">
        <v>5278.14</v>
      </c>
      <c r="M7125" s="5">
        <v>0.14000000000000001</v>
      </c>
      <c r="N7125" t="s">
        <v>1135</v>
      </c>
      <c r="O7125" t="s">
        <v>30</v>
      </c>
      <c r="P7125" t="s">
        <v>31</v>
      </c>
      <c r="Q7125" t="s">
        <v>32</v>
      </c>
      <c r="R7125" t="s">
        <v>20</v>
      </c>
      <c r="S7125" t="s">
        <v>17</v>
      </c>
      <c r="T7125" t="s">
        <v>13312</v>
      </c>
      <c r="U7125" s="1">
        <v>45456</v>
      </c>
      <c r="V7125">
        <v>67</v>
      </c>
      <c r="W7125" t="str">
        <f t="shared" si="158"/>
        <v>60-89</v>
      </c>
    </row>
    <row r="7126" spans="1:23" x14ac:dyDescent="0.25">
      <c r="A7126" t="s">
        <v>7375</v>
      </c>
      <c r="B7126">
        <v>6412392087</v>
      </c>
      <c r="C7126">
        <v>6254091708</v>
      </c>
      <c r="D7126" s="1">
        <v>45344</v>
      </c>
      <c r="E7126">
        <v>99222</v>
      </c>
      <c r="F7126">
        <v>81000</v>
      </c>
      <c r="G7126" t="s">
        <v>42</v>
      </c>
      <c r="H7126" s="34">
        <v>98492</v>
      </c>
      <c r="I7126" s="7">
        <v>77809</v>
      </c>
      <c r="J7126" s="7">
        <v>37757.56</v>
      </c>
      <c r="K7126" s="7">
        <v>27602</v>
      </c>
      <c r="L7126" s="7">
        <v>12449.44</v>
      </c>
      <c r="M7126" s="5">
        <v>0.16</v>
      </c>
      <c r="N7126" t="s">
        <v>1138</v>
      </c>
      <c r="O7126" t="s">
        <v>27</v>
      </c>
      <c r="P7126" t="s">
        <v>18</v>
      </c>
      <c r="Q7126" t="s">
        <v>19</v>
      </c>
      <c r="R7126" t="s">
        <v>38</v>
      </c>
      <c r="S7126" t="s">
        <v>21</v>
      </c>
      <c r="T7126" t="s">
        <v>13312</v>
      </c>
      <c r="U7126" s="1">
        <v>45475</v>
      </c>
      <c r="V7126">
        <v>131</v>
      </c>
      <c r="W7126" t="str">
        <f t="shared" si="158"/>
        <v>120-149</v>
      </c>
    </row>
    <row r="7127" spans="1:23" x14ac:dyDescent="0.25">
      <c r="A7127" t="s">
        <v>7376</v>
      </c>
      <c r="B7127">
        <v>6434300893</v>
      </c>
      <c r="C7127">
        <v>6563380351</v>
      </c>
      <c r="D7127" s="1">
        <v>45895</v>
      </c>
      <c r="E7127">
        <v>99223</v>
      </c>
      <c r="F7127">
        <v>99211</v>
      </c>
      <c r="G7127" t="s">
        <v>3335</v>
      </c>
      <c r="H7127" s="34">
        <v>51026</v>
      </c>
      <c r="I7127" s="7">
        <v>39800</v>
      </c>
      <c r="J7127" s="7">
        <v>31840</v>
      </c>
      <c r="K7127" s="7">
        <v>0</v>
      </c>
      <c r="L7127" s="7">
        <v>7960</v>
      </c>
      <c r="M7127" s="5">
        <v>0.2</v>
      </c>
      <c r="N7127" t="s">
        <v>3140</v>
      </c>
      <c r="O7127" t="s">
        <v>17</v>
      </c>
      <c r="P7127" t="s">
        <v>3146</v>
      </c>
      <c r="Q7127" t="s">
        <v>19</v>
      </c>
      <c r="R7127" t="s">
        <v>38</v>
      </c>
      <c r="S7127" t="s">
        <v>21</v>
      </c>
      <c r="T7127" t="s">
        <v>13310</v>
      </c>
      <c r="U7127" s="1">
        <v>45952</v>
      </c>
      <c r="V7127">
        <v>57</v>
      </c>
      <c r="W7127" t="str">
        <f t="shared" si="158"/>
        <v>30-59</v>
      </c>
    </row>
    <row r="7128" spans="1:23" x14ac:dyDescent="0.25">
      <c r="A7128" t="s">
        <v>7377</v>
      </c>
      <c r="B7128">
        <v>2907203521</v>
      </c>
      <c r="C7128">
        <v>486577458</v>
      </c>
      <c r="D7128" s="1">
        <v>45786</v>
      </c>
      <c r="E7128">
        <v>99221</v>
      </c>
      <c r="F7128">
        <v>85025</v>
      </c>
      <c r="G7128" t="s">
        <v>219</v>
      </c>
      <c r="H7128" s="34">
        <v>58197</v>
      </c>
      <c r="I7128" s="7">
        <v>37828</v>
      </c>
      <c r="J7128" s="7">
        <v>33288.639999999999</v>
      </c>
      <c r="K7128" s="7">
        <v>0</v>
      </c>
      <c r="L7128" s="7">
        <v>4539.3599999999997</v>
      </c>
      <c r="M7128" s="5">
        <v>0.12</v>
      </c>
      <c r="N7128" t="s">
        <v>46</v>
      </c>
      <c r="O7128" t="s">
        <v>17</v>
      </c>
      <c r="P7128" t="s">
        <v>31</v>
      </c>
      <c r="Q7128" t="s">
        <v>19</v>
      </c>
      <c r="R7128" t="s">
        <v>38</v>
      </c>
      <c r="S7128" t="s">
        <v>27</v>
      </c>
      <c r="T7128" t="s">
        <v>13310</v>
      </c>
      <c r="U7128" s="1">
        <v>45926</v>
      </c>
      <c r="V7128">
        <v>140</v>
      </c>
      <c r="W7128" t="str">
        <f t="shared" si="158"/>
        <v>120-149</v>
      </c>
    </row>
    <row r="7129" spans="1:23" x14ac:dyDescent="0.25">
      <c r="A7129" t="s">
        <v>7378</v>
      </c>
      <c r="B7129">
        <v>8222662757</v>
      </c>
      <c r="C7129">
        <v>698753166</v>
      </c>
      <c r="D7129" s="1">
        <v>45505</v>
      </c>
      <c r="E7129">
        <v>99223</v>
      </c>
      <c r="F7129">
        <v>99204</v>
      </c>
      <c r="G7129" t="s">
        <v>3405</v>
      </c>
      <c r="H7129" s="34">
        <v>52259</v>
      </c>
      <c r="I7129" s="7">
        <v>41807</v>
      </c>
      <c r="J7129" s="7">
        <v>26792.02</v>
      </c>
      <c r="K7129" s="7">
        <v>9162</v>
      </c>
      <c r="L7129" s="7">
        <v>5852.98</v>
      </c>
      <c r="M7129" s="5">
        <v>0.14000000000000001</v>
      </c>
      <c r="N7129" t="s">
        <v>1135</v>
      </c>
      <c r="O7129" t="s">
        <v>27</v>
      </c>
      <c r="P7129" t="s">
        <v>97</v>
      </c>
      <c r="Q7129" t="s">
        <v>32</v>
      </c>
      <c r="R7129" t="s">
        <v>43</v>
      </c>
      <c r="S7129" t="s">
        <v>27</v>
      </c>
      <c r="T7129" t="s">
        <v>13310</v>
      </c>
      <c r="U7129" s="1">
        <v>45604</v>
      </c>
      <c r="V7129">
        <v>99</v>
      </c>
      <c r="W7129" t="str">
        <f t="shared" si="158"/>
        <v>90-119</v>
      </c>
    </row>
    <row r="7130" spans="1:23" x14ac:dyDescent="0.25">
      <c r="A7130" t="s">
        <v>7379</v>
      </c>
      <c r="B7130">
        <v>362649439</v>
      </c>
      <c r="C7130">
        <v>8972231199</v>
      </c>
      <c r="D7130" s="1">
        <v>45507</v>
      </c>
      <c r="E7130">
        <v>99231</v>
      </c>
      <c r="F7130">
        <v>99215</v>
      </c>
      <c r="G7130" t="s">
        <v>3320</v>
      </c>
      <c r="H7130" s="34">
        <v>93879</v>
      </c>
      <c r="I7130" s="7">
        <v>75103</v>
      </c>
      <c r="J7130" s="7">
        <v>38351.58</v>
      </c>
      <c r="K7130" s="7">
        <v>26237</v>
      </c>
      <c r="L7130" s="7">
        <v>10514.42</v>
      </c>
      <c r="M7130" s="5">
        <v>0.14000000000000001</v>
      </c>
      <c r="N7130" t="s">
        <v>1135</v>
      </c>
      <c r="O7130" t="s">
        <v>27</v>
      </c>
      <c r="P7130" t="s">
        <v>40</v>
      </c>
      <c r="Q7130" t="s">
        <v>19</v>
      </c>
      <c r="R7130" t="s">
        <v>27</v>
      </c>
      <c r="S7130" t="s">
        <v>17</v>
      </c>
      <c r="T7130" t="s">
        <v>13310</v>
      </c>
      <c r="U7130" s="1">
        <v>45609</v>
      </c>
      <c r="V7130">
        <v>102</v>
      </c>
      <c r="W7130" t="str">
        <f t="shared" si="158"/>
        <v>90-119</v>
      </c>
    </row>
    <row r="7131" spans="1:23" x14ac:dyDescent="0.25">
      <c r="A7131" t="s">
        <v>7380</v>
      </c>
      <c r="B7131">
        <v>4417029790</v>
      </c>
      <c r="C7131">
        <v>313302464</v>
      </c>
      <c r="D7131" s="1">
        <v>45830</v>
      </c>
      <c r="E7131">
        <v>99232</v>
      </c>
      <c r="F7131">
        <v>99285</v>
      </c>
      <c r="G7131" t="s">
        <v>3269</v>
      </c>
      <c r="H7131" s="34">
        <v>72011</v>
      </c>
      <c r="I7131" s="7">
        <v>57609</v>
      </c>
      <c r="J7131" s="7">
        <v>43823.74</v>
      </c>
      <c r="K7131" s="7">
        <v>5720</v>
      </c>
      <c r="L7131" s="7">
        <v>8065.26</v>
      </c>
      <c r="M7131" s="5">
        <v>0.14000000000000001</v>
      </c>
      <c r="N7131" t="s">
        <v>1135</v>
      </c>
      <c r="O7131" t="s">
        <v>30</v>
      </c>
      <c r="P7131" t="s">
        <v>3150</v>
      </c>
      <c r="Q7131" t="s">
        <v>19</v>
      </c>
      <c r="R7131" t="s">
        <v>26</v>
      </c>
      <c r="S7131" t="s">
        <v>21</v>
      </c>
      <c r="T7131" t="s">
        <v>13310</v>
      </c>
      <c r="U7131" s="1">
        <v>45953</v>
      </c>
      <c r="V7131">
        <v>123</v>
      </c>
      <c r="W7131" t="str">
        <f t="shared" si="158"/>
        <v>120-149</v>
      </c>
    </row>
    <row r="7132" spans="1:23" x14ac:dyDescent="0.25">
      <c r="A7132" t="s">
        <v>7381</v>
      </c>
      <c r="B7132">
        <v>4519598183</v>
      </c>
      <c r="C7132">
        <v>4812232310</v>
      </c>
      <c r="D7132" s="1">
        <v>45593</v>
      </c>
      <c r="E7132">
        <v>99214</v>
      </c>
      <c r="F7132">
        <v>97110</v>
      </c>
      <c r="G7132" t="s">
        <v>83</v>
      </c>
      <c r="H7132" s="34">
        <v>56530</v>
      </c>
      <c r="I7132" s="7">
        <v>36745</v>
      </c>
      <c r="J7132" s="7">
        <v>28388.6</v>
      </c>
      <c r="K7132" s="7">
        <v>3947</v>
      </c>
      <c r="L7132" s="7">
        <v>4409.3999999999996</v>
      </c>
      <c r="M7132" s="5">
        <v>0.12</v>
      </c>
      <c r="N7132" t="s">
        <v>46</v>
      </c>
      <c r="O7132" t="s">
        <v>30</v>
      </c>
      <c r="P7132" t="s">
        <v>40</v>
      </c>
      <c r="Q7132" t="s">
        <v>32</v>
      </c>
      <c r="R7132" t="s">
        <v>21</v>
      </c>
      <c r="S7132" t="s">
        <v>21</v>
      </c>
      <c r="T7132" t="s">
        <v>13311</v>
      </c>
      <c r="U7132" s="1">
        <v>45627</v>
      </c>
      <c r="V7132">
        <v>34</v>
      </c>
      <c r="W7132" t="str">
        <f t="shared" si="158"/>
        <v>30-59</v>
      </c>
    </row>
    <row r="7133" spans="1:23" x14ac:dyDescent="0.25">
      <c r="A7133" t="s">
        <v>7382</v>
      </c>
      <c r="B7133">
        <v>5775230742</v>
      </c>
      <c r="C7133">
        <v>3221082204</v>
      </c>
      <c r="D7133" s="1">
        <v>45751</v>
      </c>
      <c r="E7133">
        <v>99233</v>
      </c>
      <c r="F7133">
        <v>93000</v>
      </c>
      <c r="G7133" t="s">
        <v>42</v>
      </c>
      <c r="H7133" s="34">
        <v>54965</v>
      </c>
      <c r="I7133" s="7">
        <v>41224</v>
      </c>
      <c r="J7133" s="7">
        <v>35040.400000000001</v>
      </c>
      <c r="K7133" s="7">
        <v>0</v>
      </c>
      <c r="L7133" s="7">
        <v>6183.6</v>
      </c>
      <c r="M7133" s="5">
        <v>0.15</v>
      </c>
      <c r="N7133" t="s">
        <v>1139</v>
      </c>
      <c r="O7133" t="s">
        <v>17</v>
      </c>
      <c r="P7133" t="s">
        <v>25</v>
      </c>
      <c r="Q7133" t="s">
        <v>19</v>
      </c>
      <c r="R7133" t="s">
        <v>27</v>
      </c>
      <c r="S7133" t="s">
        <v>21</v>
      </c>
      <c r="T7133" t="s">
        <v>13310</v>
      </c>
      <c r="U7133" s="1">
        <v>45897</v>
      </c>
      <c r="V7133">
        <v>146</v>
      </c>
      <c r="W7133" t="str">
        <f t="shared" si="158"/>
        <v>120-149</v>
      </c>
    </row>
    <row r="7134" spans="1:23" x14ac:dyDescent="0.25">
      <c r="A7134" t="s">
        <v>7383</v>
      </c>
      <c r="B7134">
        <v>2508033141</v>
      </c>
      <c r="C7134">
        <v>4961632711</v>
      </c>
      <c r="D7134" s="1">
        <v>45795</v>
      </c>
      <c r="E7134">
        <v>99221</v>
      </c>
      <c r="F7134">
        <v>99291</v>
      </c>
      <c r="G7134" t="s">
        <v>3641</v>
      </c>
      <c r="H7134" s="34">
        <v>85024</v>
      </c>
      <c r="I7134" s="7">
        <v>72270</v>
      </c>
      <c r="J7134" s="7">
        <v>64123.600000000006</v>
      </c>
      <c r="K7134" s="7">
        <v>6701</v>
      </c>
      <c r="L7134" s="7">
        <v>1445.4</v>
      </c>
      <c r="M7134" s="5">
        <v>0.02</v>
      </c>
      <c r="N7134" t="s">
        <v>16</v>
      </c>
      <c r="O7134" t="s">
        <v>30</v>
      </c>
      <c r="P7134" t="s">
        <v>35</v>
      </c>
      <c r="Q7134" t="s">
        <v>19</v>
      </c>
      <c r="R7134" t="s">
        <v>38</v>
      </c>
      <c r="S7134" t="s">
        <v>27</v>
      </c>
      <c r="T7134" t="s">
        <v>13311</v>
      </c>
      <c r="U7134" s="1">
        <v>45853</v>
      </c>
      <c r="V7134">
        <v>58</v>
      </c>
      <c r="W7134" t="str">
        <f t="shared" si="158"/>
        <v>30-59</v>
      </c>
    </row>
    <row r="7135" spans="1:23" x14ac:dyDescent="0.25">
      <c r="A7135" t="s">
        <v>7384</v>
      </c>
      <c r="B7135">
        <v>3433295134</v>
      </c>
      <c r="C7135">
        <v>9512972847</v>
      </c>
      <c r="D7135" s="1">
        <v>45635</v>
      </c>
      <c r="E7135">
        <v>99238</v>
      </c>
      <c r="F7135">
        <v>99291</v>
      </c>
      <c r="G7135" t="s">
        <v>3598</v>
      </c>
      <c r="H7135" s="34">
        <v>81002</v>
      </c>
      <c r="I7135" s="7">
        <v>63992</v>
      </c>
      <c r="J7135" s="7">
        <v>33846.28</v>
      </c>
      <c r="K7135" s="7">
        <v>19907</v>
      </c>
      <c r="L7135" s="7">
        <v>10238.719999999999</v>
      </c>
      <c r="M7135" s="5">
        <v>0.16</v>
      </c>
      <c r="N7135" t="s">
        <v>1138</v>
      </c>
      <c r="O7135" t="s">
        <v>27</v>
      </c>
      <c r="P7135" t="s">
        <v>58</v>
      </c>
      <c r="Q7135" t="s">
        <v>19</v>
      </c>
      <c r="R7135" t="s">
        <v>43</v>
      </c>
      <c r="S7135" t="s">
        <v>21</v>
      </c>
      <c r="T7135" t="s">
        <v>13310</v>
      </c>
      <c r="U7135" s="1">
        <v>45805</v>
      </c>
      <c r="V7135">
        <v>170</v>
      </c>
      <c r="W7135" t="str">
        <f t="shared" si="158"/>
        <v>150-179</v>
      </c>
    </row>
    <row r="7136" spans="1:23" x14ac:dyDescent="0.25">
      <c r="A7136" t="s">
        <v>7385</v>
      </c>
      <c r="B7136">
        <v>5792580884</v>
      </c>
      <c r="C7136">
        <v>7544693219</v>
      </c>
      <c r="D7136" s="1">
        <v>45704</v>
      </c>
      <c r="E7136">
        <v>99222</v>
      </c>
      <c r="F7136">
        <v>99204</v>
      </c>
      <c r="G7136" t="s">
        <v>3741</v>
      </c>
      <c r="H7136" s="34">
        <v>92225</v>
      </c>
      <c r="I7136" s="7">
        <v>69169</v>
      </c>
      <c r="J7136" s="7">
        <v>49764.65</v>
      </c>
      <c r="K7136" s="7">
        <v>9029</v>
      </c>
      <c r="L7136" s="7">
        <v>10375.35</v>
      </c>
      <c r="M7136" s="5">
        <v>0.15</v>
      </c>
      <c r="N7136" t="s">
        <v>1139</v>
      </c>
      <c r="O7136" t="s">
        <v>30</v>
      </c>
      <c r="P7136" t="s">
        <v>3148</v>
      </c>
      <c r="Q7136" t="s">
        <v>19</v>
      </c>
      <c r="R7136" t="s">
        <v>26</v>
      </c>
      <c r="S7136" t="s">
        <v>21</v>
      </c>
      <c r="T7136" t="s">
        <v>13310</v>
      </c>
      <c r="U7136" s="1">
        <v>45809</v>
      </c>
      <c r="V7136">
        <v>105</v>
      </c>
      <c r="W7136" t="str">
        <f t="shared" si="158"/>
        <v>90-119</v>
      </c>
    </row>
    <row r="7137" spans="1:23" x14ac:dyDescent="0.25">
      <c r="A7137" t="s">
        <v>7386</v>
      </c>
      <c r="B7137">
        <v>7862119823</v>
      </c>
      <c r="C7137">
        <v>406121082</v>
      </c>
      <c r="D7137" s="1">
        <v>45830</v>
      </c>
      <c r="E7137">
        <v>99232</v>
      </c>
      <c r="F7137">
        <v>99212</v>
      </c>
      <c r="G7137" t="s">
        <v>81</v>
      </c>
      <c r="H7137" s="34">
        <v>78866</v>
      </c>
      <c r="I7137" s="7">
        <v>59150</v>
      </c>
      <c r="J7137" s="7">
        <v>43448.5</v>
      </c>
      <c r="K7137" s="7">
        <v>6829</v>
      </c>
      <c r="L7137" s="7">
        <v>8872.5</v>
      </c>
      <c r="M7137" s="5">
        <v>0.15</v>
      </c>
      <c r="N7137" t="s">
        <v>1139</v>
      </c>
      <c r="O7137" t="s">
        <v>30</v>
      </c>
      <c r="P7137" t="s">
        <v>3147</v>
      </c>
      <c r="Q7137" t="s">
        <v>32</v>
      </c>
      <c r="R7137" t="s">
        <v>26</v>
      </c>
      <c r="S7137" t="s">
        <v>21</v>
      </c>
      <c r="T7137" t="s">
        <v>13310</v>
      </c>
      <c r="U7137" s="1">
        <v>45906</v>
      </c>
      <c r="V7137">
        <v>76</v>
      </c>
      <c r="W7137" t="str">
        <f t="shared" si="158"/>
        <v>60-89</v>
      </c>
    </row>
    <row r="7138" spans="1:23" x14ac:dyDescent="0.25">
      <c r="A7138" t="s">
        <v>7387</v>
      </c>
      <c r="B7138">
        <v>407420475</v>
      </c>
      <c r="C7138">
        <v>800345932</v>
      </c>
      <c r="D7138" s="1">
        <v>45765</v>
      </c>
      <c r="E7138">
        <v>99221</v>
      </c>
      <c r="F7138">
        <v>99213</v>
      </c>
      <c r="G7138" t="s">
        <v>3355</v>
      </c>
      <c r="H7138" s="34">
        <v>83808</v>
      </c>
      <c r="I7138" s="7">
        <v>54475</v>
      </c>
      <c r="J7138" s="7">
        <v>40714</v>
      </c>
      <c r="K7138" s="7">
        <v>7224</v>
      </c>
      <c r="L7138" s="7">
        <v>6537</v>
      </c>
      <c r="M7138" s="5">
        <v>0.12</v>
      </c>
      <c r="N7138" t="s">
        <v>46</v>
      </c>
      <c r="O7138" t="s">
        <v>30</v>
      </c>
      <c r="P7138" t="s">
        <v>58</v>
      </c>
      <c r="Q7138" t="s">
        <v>32</v>
      </c>
      <c r="R7138" t="s">
        <v>20</v>
      </c>
      <c r="S7138" t="s">
        <v>17</v>
      </c>
      <c r="T7138" t="s">
        <v>13310</v>
      </c>
      <c r="U7138" s="1">
        <v>45814</v>
      </c>
      <c r="V7138">
        <v>49</v>
      </c>
      <c r="W7138" t="str">
        <f t="shared" si="158"/>
        <v>30-59</v>
      </c>
    </row>
    <row r="7139" spans="1:23" x14ac:dyDescent="0.25">
      <c r="A7139" t="s">
        <v>7388</v>
      </c>
      <c r="B7139">
        <v>3537122219</v>
      </c>
      <c r="C7139">
        <v>3808262581</v>
      </c>
      <c r="D7139" s="1">
        <v>45663</v>
      </c>
      <c r="E7139">
        <v>99233</v>
      </c>
      <c r="F7139">
        <v>85025</v>
      </c>
      <c r="G7139" t="s">
        <v>54</v>
      </c>
      <c r="H7139" s="34">
        <v>34737</v>
      </c>
      <c r="I7139" s="7">
        <v>26053</v>
      </c>
      <c r="J7139" s="7">
        <v>18287.05</v>
      </c>
      <c r="K7139" s="7">
        <v>3858</v>
      </c>
      <c r="L7139" s="7">
        <v>3907.95</v>
      </c>
      <c r="M7139" s="5">
        <v>0.15</v>
      </c>
      <c r="N7139" t="s">
        <v>1139</v>
      </c>
      <c r="O7139" t="s">
        <v>27</v>
      </c>
      <c r="P7139" t="s">
        <v>3150</v>
      </c>
      <c r="Q7139" t="s">
        <v>32</v>
      </c>
      <c r="R7139" t="s">
        <v>43</v>
      </c>
      <c r="S7139" t="s">
        <v>17</v>
      </c>
      <c r="T7139" t="s">
        <v>13310</v>
      </c>
      <c r="U7139" s="1">
        <v>45725</v>
      </c>
      <c r="V7139">
        <v>62</v>
      </c>
      <c r="W7139" t="str">
        <f t="shared" si="158"/>
        <v>60-89</v>
      </c>
    </row>
    <row r="7140" spans="1:23" x14ac:dyDescent="0.25">
      <c r="A7140" t="s">
        <v>7389</v>
      </c>
      <c r="B7140">
        <v>8253531429</v>
      </c>
      <c r="C7140">
        <v>6449269735</v>
      </c>
      <c r="D7140" s="1">
        <v>45595</v>
      </c>
      <c r="E7140">
        <v>99233</v>
      </c>
      <c r="F7140">
        <v>81000</v>
      </c>
      <c r="G7140" t="s">
        <v>3438</v>
      </c>
      <c r="H7140" s="34">
        <v>29002</v>
      </c>
      <c r="I7140" s="7">
        <v>23782</v>
      </c>
      <c r="J7140" s="7">
        <v>16830.240000000002</v>
      </c>
      <c r="K7140" s="7">
        <v>2671</v>
      </c>
      <c r="L7140" s="7">
        <v>4280.76</v>
      </c>
      <c r="M7140" s="5">
        <v>0.18</v>
      </c>
      <c r="N7140" t="s">
        <v>3141</v>
      </c>
      <c r="O7140" t="s">
        <v>27</v>
      </c>
      <c r="P7140" t="s">
        <v>40</v>
      </c>
      <c r="Q7140" t="s">
        <v>32</v>
      </c>
      <c r="R7140" t="s">
        <v>20</v>
      </c>
      <c r="S7140" t="s">
        <v>17</v>
      </c>
      <c r="T7140" t="s">
        <v>13310</v>
      </c>
      <c r="U7140" s="1">
        <v>45692</v>
      </c>
      <c r="V7140">
        <v>97</v>
      </c>
      <c r="W7140" t="str">
        <f t="shared" si="158"/>
        <v>90-119</v>
      </c>
    </row>
    <row r="7141" spans="1:23" x14ac:dyDescent="0.25">
      <c r="A7141" t="s">
        <v>7390</v>
      </c>
      <c r="B7141">
        <v>2115262278</v>
      </c>
      <c r="C7141">
        <v>6089630505</v>
      </c>
      <c r="D7141" s="1">
        <v>45895</v>
      </c>
      <c r="E7141">
        <v>99221</v>
      </c>
      <c r="F7141">
        <v>99285</v>
      </c>
      <c r="G7141" t="s">
        <v>3232</v>
      </c>
      <c r="H7141" s="34">
        <v>81852</v>
      </c>
      <c r="I7141" s="7">
        <v>67119</v>
      </c>
      <c r="J7141" s="7">
        <v>39596.58</v>
      </c>
      <c r="K7141" s="7">
        <v>15441</v>
      </c>
      <c r="L7141" s="7">
        <v>12081.42</v>
      </c>
      <c r="M7141" s="5">
        <v>0.18</v>
      </c>
      <c r="N7141" t="s">
        <v>3141</v>
      </c>
      <c r="O7141" t="s">
        <v>27</v>
      </c>
      <c r="P7141" t="s">
        <v>3147</v>
      </c>
      <c r="Q7141" t="s">
        <v>19</v>
      </c>
      <c r="R7141" t="s">
        <v>43</v>
      </c>
      <c r="S7141" t="s">
        <v>27</v>
      </c>
      <c r="T7141" t="s">
        <v>13310</v>
      </c>
      <c r="U7141" s="1">
        <v>45925</v>
      </c>
      <c r="V7141">
        <v>30</v>
      </c>
      <c r="W7141" t="str">
        <f t="shared" si="158"/>
        <v>30-59</v>
      </c>
    </row>
    <row r="7142" spans="1:23" x14ac:dyDescent="0.25">
      <c r="A7142" t="s">
        <v>7391</v>
      </c>
      <c r="B7142">
        <v>6629888070</v>
      </c>
      <c r="C7142">
        <v>6310024685</v>
      </c>
      <c r="D7142" s="1">
        <v>45376</v>
      </c>
      <c r="E7142">
        <v>99222</v>
      </c>
      <c r="F7142">
        <v>99201</v>
      </c>
      <c r="G7142" t="s">
        <v>263</v>
      </c>
      <c r="H7142" s="34">
        <v>71802</v>
      </c>
      <c r="I7142" s="7">
        <v>56724</v>
      </c>
      <c r="J7142" s="7">
        <v>40217.160000000003</v>
      </c>
      <c r="K7142" s="7">
        <v>7431</v>
      </c>
      <c r="L7142" s="7">
        <v>9075.84</v>
      </c>
      <c r="M7142" s="5">
        <v>0.16</v>
      </c>
      <c r="N7142" t="s">
        <v>1138</v>
      </c>
      <c r="O7142" t="s">
        <v>30</v>
      </c>
      <c r="P7142" t="s">
        <v>58</v>
      </c>
      <c r="Q7142" t="s">
        <v>19</v>
      </c>
      <c r="R7142" t="s">
        <v>43</v>
      </c>
      <c r="S7142" t="s">
        <v>27</v>
      </c>
      <c r="T7142" t="s">
        <v>13312</v>
      </c>
      <c r="U7142" s="1">
        <v>45485</v>
      </c>
      <c r="V7142">
        <v>109</v>
      </c>
      <c r="W7142" t="str">
        <f t="shared" si="158"/>
        <v>90-119</v>
      </c>
    </row>
    <row r="7143" spans="1:23" x14ac:dyDescent="0.25">
      <c r="A7143" t="s">
        <v>7392</v>
      </c>
      <c r="B7143">
        <v>6448031712</v>
      </c>
      <c r="C7143">
        <v>5526485559</v>
      </c>
      <c r="D7143" s="1">
        <v>45348</v>
      </c>
      <c r="E7143">
        <v>99215</v>
      </c>
      <c r="F7143">
        <v>99201</v>
      </c>
      <c r="G7143" t="s">
        <v>445</v>
      </c>
      <c r="H7143" s="34">
        <v>95019</v>
      </c>
      <c r="I7143" s="7">
        <v>76015</v>
      </c>
      <c r="J7143" s="7">
        <v>44241.9</v>
      </c>
      <c r="K7143" s="7">
        <v>21131</v>
      </c>
      <c r="L7143" s="7">
        <v>10642.1</v>
      </c>
      <c r="M7143" s="5">
        <v>0.14000000000000001</v>
      </c>
      <c r="N7143" t="s">
        <v>1135</v>
      </c>
      <c r="O7143" t="s">
        <v>27</v>
      </c>
      <c r="P7143" t="s">
        <v>31</v>
      </c>
      <c r="Q7143" t="s">
        <v>32</v>
      </c>
      <c r="R7143" t="s">
        <v>26</v>
      </c>
      <c r="S7143" t="s">
        <v>27</v>
      </c>
      <c r="T7143" t="s">
        <v>13312</v>
      </c>
      <c r="U7143" s="1">
        <v>45436</v>
      </c>
      <c r="V7143">
        <v>87</v>
      </c>
      <c r="W7143" t="str">
        <f t="shared" si="158"/>
        <v>60-89</v>
      </c>
    </row>
    <row r="7144" spans="1:23" x14ac:dyDescent="0.25">
      <c r="A7144" t="s">
        <v>7393</v>
      </c>
      <c r="B7144">
        <v>5700476424</v>
      </c>
      <c r="C7144">
        <v>4535144700</v>
      </c>
      <c r="D7144" s="1">
        <v>45769</v>
      </c>
      <c r="E7144">
        <v>99233</v>
      </c>
      <c r="F7144">
        <v>99205</v>
      </c>
      <c r="G7144" t="s">
        <v>3276</v>
      </c>
      <c r="H7144" s="34">
        <v>79730</v>
      </c>
      <c r="I7144" s="7">
        <v>62987</v>
      </c>
      <c r="J7144" s="7">
        <v>49299.08</v>
      </c>
      <c r="K7144" s="7">
        <v>3610</v>
      </c>
      <c r="L7144" s="7">
        <v>10077.92</v>
      </c>
      <c r="M7144" s="5">
        <v>0.16</v>
      </c>
      <c r="N7144" t="s">
        <v>1138</v>
      </c>
      <c r="O7144" t="s">
        <v>30</v>
      </c>
      <c r="P7144" t="s">
        <v>31</v>
      </c>
      <c r="Q7144" t="s">
        <v>19</v>
      </c>
      <c r="R7144" t="s">
        <v>38</v>
      </c>
      <c r="S7144" t="s">
        <v>21</v>
      </c>
      <c r="T7144" t="s">
        <v>13310</v>
      </c>
      <c r="U7144" s="1">
        <v>45813</v>
      </c>
      <c r="V7144">
        <v>44</v>
      </c>
      <c r="W7144" t="str">
        <f t="shared" si="158"/>
        <v>30-59</v>
      </c>
    </row>
    <row r="7145" spans="1:23" x14ac:dyDescent="0.25">
      <c r="A7145" t="s">
        <v>7394</v>
      </c>
      <c r="B7145">
        <v>450456532</v>
      </c>
      <c r="C7145">
        <v>7436773082</v>
      </c>
      <c r="D7145" s="1">
        <v>45314</v>
      </c>
      <c r="E7145">
        <v>99232</v>
      </c>
      <c r="F7145">
        <v>99291</v>
      </c>
      <c r="G7145" t="s">
        <v>3240</v>
      </c>
      <c r="H7145" s="34">
        <v>92607</v>
      </c>
      <c r="I7145" s="7">
        <v>75938</v>
      </c>
      <c r="J7145" s="7">
        <v>54653.16</v>
      </c>
      <c r="K7145" s="7">
        <v>7616</v>
      </c>
      <c r="L7145" s="7">
        <v>13668.84</v>
      </c>
      <c r="M7145" s="5">
        <v>0.18</v>
      </c>
      <c r="N7145" t="s">
        <v>3141</v>
      </c>
      <c r="O7145" t="s">
        <v>27</v>
      </c>
      <c r="P7145" t="s">
        <v>3150</v>
      </c>
      <c r="Q7145" t="s">
        <v>32</v>
      </c>
      <c r="R7145" t="s">
        <v>21</v>
      </c>
      <c r="S7145" t="s">
        <v>27</v>
      </c>
      <c r="T7145" t="s">
        <v>13312</v>
      </c>
      <c r="U7145" s="1">
        <v>45425</v>
      </c>
      <c r="V7145">
        <v>111</v>
      </c>
      <c r="W7145" t="str">
        <f t="shared" si="158"/>
        <v>90-119</v>
      </c>
    </row>
    <row r="7146" spans="1:23" x14ac:dyDescent="0.25">
      <c r="A7146" t="s">
        <v>7395</v>
      </c>
      <c r="B7146">
        <v>5702003611</v>
      </c>
      <c r="C7146">
        <v>5514876388</v>
      </c>
      <c r="D7146" s="1">
        <v>45756</v>
      </c>
      <c r="E7146">
        <v>99223</v>
      </c>
      <c r="F7146">
        <v>99213</v>
      </c>
      <c r="G7146" t="s">
        <v>112</v>
      </c>
      <c r="H7146" s="34">
        <v>57380</v>
      </c>
      <c r="I7146" s="7">
        <v>41314</v>
      </c>
      <c r="J7146" s="7">
        <v>21470.880000000001</v>
      </c>
      <c r="K7146" s="7">
        <v>16538</v>
      </c>
      <c r="L7146" s="7">
        <v>3305.12</v>
      </c>
      <c r="M7146" s="5">
        <v>0.08</v>
      </c>
      <c r="N7146" t="s">
        <v>24</v>
      </c>
      <c r="O7146" t="s">
        <v>27</v>
      </c>
      <c r="P7146" t="s">
        <v>58</v>
      </c>
      <c r="Q7146" t="s">
        <v>19</v>
      </c>
      <c r="R7146" t="s">
        <v>20</v>
      </c>
      <c r="S7146" t="s">
        <v>27</v>
      </c>
      <c r="T7146" t="s">
        <v>13312</v>
      </c>
      <c r="U7146" s="1">
        <v>45850</v>
      </c>
      <c r="V7146">
        <v>94</v>
      </c>
      <c r="W7146" t="str">
        <f t="shared" si="158"/>
        <v>90-119</v>
      </c>
    </row>
    <row r="7147" spans="1:23" x14ac:dyDescent="0.25">
      <c r="A7147" t="s">
        <v>7396</v>
      </c>
      <c r="B7147">
        <v>7036335418</v>
      </c>
      <c r="C7147">
        <v>8222004956</v>
      </c>
      <c r="D7147" s="1">
        <v>45847</v>
      </c>
      <c r="E7147">
        <v>99233</v>
      </c>
      <c r="F7147">
        <v>99285</v>
      </c>
      <c r="G7147" t="s">
        <v>3258</v>
      </c>
      <c r="H7147" s="34">
        <v>45653</v>
      </c>
      <c r="I7147" s="7">
        <v>32870</v>
      </c>
      <c r="J7147" s="7">
        <v>30240.400000000001</v>
      </c>
      <c r="K7147" s="7">
        <v>0</v>
      </c>
      <c r="L7147" s="7">
        <v>2629.6</v>
      </c>
      <c r="M7147" s="5">
        <v>0.08</v>
      </c>
      <c r="N7147" t="s">
        <v>24</v>
      </c>
      <c r="O7147" t="s">
        <v>17</v>
      </c>
      <c r="P7147" t="s">
        <v>35</v>
      </c>
      <c r="Q7147" t="s">
        <v>32</v>
      </c>
      <c r="R7147" t="s">
        <v>26</v>
      </c>
      <c r="S7147" t="s">
        <v>21</v>
      </c>
      <c r="T7147" t="s">
        <v>13310</v>
      </c>
      <c r="U7147" s="1">
        <v>45931</v>
      </c>
      <c r="V7147">
        <v>84</v>
      </c>
      <c r="W7147" t="str">
        <f t="shared" si="158"/>
        <v>60-89</v>
      </c>
    </row>
    <row r="7148" spans="1:23" x14ac:dyDescent="0.25">
      <c r="A7148" t="s">
        <v>7397</v>
      </c>
      <c r="B7148">
        <v>3009496433</v>
      </c>
      <c r="C7148">
        <v>7241191153</v>
      </c>
      <c r="D7148" s="1">
        <v>45449</v>
      </c>
      <c r="E7148">
        <v>99231</v>
      </c>
      <c r="F7148">
        <v>99285</v>
      </c>
      <c r="G7148" t="s">
        <v>159</v>
      </c>
      <c r="H7148" s="34">
        <v>80333</v>
      </c>
      <c r="I7148" s="7">
        <v>52216</v>
      </c>
      <c r="J7148" s="7">
        <v>41052.080000000002</v>
      </c>
      <c r="K7148" s="7">
        <v>4898</v>
      </c>
      <c r="L7148" s="7">
        <v>6265.92</v>
      </c>
      <c r="M7148" s="5">
        <v>0.12</v>
      </c>
      <c r="N7148" t="s">
        <v>46</v>
      </c>
      <c r="O7148" t="s">
        <v>27</v>
      </c>
      <c r="P7148" t="s">
        <v>3149</v>
      </c>
      <c r="Q7148" t="s">
        <v>32</v>
      </c>
      <c r="R7148" t="s">
        <v>26</v>
      </c>
      <c r="S7148" t="s">
        <v>21</v>
      </c>
      <c r="T7148" t="s">
        <v>13311</v>
      </c>
      <c r="U7148" s="1">
        <v>45522</v>
      </c>
      <c r="V7148">
        <v>73</v>
      </c>
      <c r="W7148" t="str">
        <f t="shared" si="158"/>
        <v>60-89</v>
      </c>
    </row>
    <row r="7149" spans="1:23" x14ac:dyDescent="0.25">
      <c r="A7149" t="s">
        <v>7398</v>
      </c>
      <c r="B7149">
        <v>7874847490</v>
      </c>
      <c r="C7149">
        <v>1413763476</v>
      </c>
      <c r="D7149" s="1">
        <v>45585</v>
      </c>
      <c r="E7149">
        <v>99215</v>
      </c>
      <c r="F7149">
        <v>99281</v>
      </c>
      <c r="G7149" t="s">
        <v>3253</v>
      </c>
      <c r="H7149" s="34">
        <v>95971</v>
      </c>
      <c r="I7149" s="7">
        <v>62381</v>
      </c>
      <c r="J7149" s="7">
        <v>54895.28</v>
      </c>
      <c r="K7149" s="7">
        <v>0</v>
      </c>
      <c r="L7149" s="7">
        <v>7485.72</v>
      </c>
      <c r="M7149" s="5">
        <v>0.12</v>
      </c>
      <c r="N7149" t="s">
        <v>46</v>
      </c>
      <c r="O7149" t="s">
        <v>17</v>
      </c>
      <c r="P7149" t="s">
        <v>97</v>
      </c>
      <c r="Q7149" t="s">
        <v>19</v>
      </c>
      <c r="R7149" t="s">
        <v>43</v>
      </c>
      <c r="S7149" t="s">
        <v>17</v>
      </c>
      <c r="T7149" t="s">
        <v>13312</v>
      </c>
      <c r="U7149" s="1">
        <v>45694</v>
      </c>
      <c r="V7149">
        <v>109</v>
      </c>
      <c r="W7149" t="str">
        <f t="shared" si="158"/>
        <v>90-119</v>
      </c>
    </row>
    <row r="7150" spans="1:23" x14ac:dyDescent="0.25">
      <c r="A7150" t="s">
        <v>7399</v>
      </c>
      <c r="B7150">
        <v>4304411033</v>
      </c>
      <c r="C7150">
        <v>1309098963</v>
      </c>
      <c r="D7150" s="1">
        <v>45507</v>
      </c>
      <c r="E7150">
        <v>99214</v>
      </c>
      <c r="F7150">
        <v>36415</v>
      </c>
      <c r="G7150" t="s">
        <v>3227</v>
      </c>
      <c r="H7150" s="34">
        <v>87902</v>
      </c>
      <c r="I7150" s="7">
        <v>74717</v>
      </c>
      <c r="J7150" s="7">
        <v>60651.66</v>
      </c>
      <c r="K7150" s="7">
        <v>12571</v>
      </c>
      <c r="L7150" s="7">
        <v>1494.34</v>
      </c>
      <c r="M7150" s="5">
        <v>0.02</v>
      </c>
      <c r="N7150" t="s">
        <v>16</v>
      </c>
      <c r="O7150" t="s">
        <v>30</v>
      </c>
      <c r="P7150" t="s">
        <v>35</v>
      </c>
      <c r="Q7150" t="s">
        <v>19</v>
      </c>
      <c r="R7150" t="s">
        <v>27</v>
      </c>
      <c r="S7150" t="s">
        <v>27</v>
      </c>
      <c r="T7150" t="s">
        <v>13310</v>
      </c>
      <c r="U7150" s="1">
        <v>45636</v>
      </c>
      <c r="V7150">
        <v>130</v>
      </c>
      <c r="W7150" t="str">
        <f t="shared" si="158"/>
        <v>120-149</v>
      </c>
    </row>
    <row r="7151" spans="1:23" x14ac:dyDescent="0.25">
      <c r="A7151" t="s">
        <v>7400</v>
      </c>
      <c r="B7151">
        <v>5938204787</v>
      </c>
      <c r="C7151">
        <v>6129531826</v>
      </c>
      <c r="D7151" s="1">
        <v>45911</v>
      </c>
      <c r="E7151">
        <v>99215</v>
      </c>
      <c r="F7151">
        <v>99214</v>
      </c>
      <c r="G7151" t="s">
        <v>3410</v>
      </c>
      <c r="H7151" s="34">
        <v>53325</v>
      </c>
      <c r="I7151" s="7">
        <v>45326</v>
      </c>
      <c r="J7151" s="7">
        <v>38414.480000000003</v>
      </c>
      <c r="K7151" s="7">
        <v>6005</v>
      </c>
      <c r="L7151" s="7">
        <v>906.52</v>
      </c>
      <c r="M7151" s="5">
        <v>0.02</v>
      </c>
      <c r="N7151" t="s">
        <v>16</v>
      </c>
      <c r="O7151" t="s">
        <v>30</v>
      </c>
      <c r="P7151" t="s">
        <v>18</v>
      </c>
      <c r="Q7151" t="s">
        <v>32</v>
      </c>
      <c r="R7151" t="s">
        <v>27</v>
      </c>
      <c r="S7151" t="s">
        <v>21</v>
      </c>
      <c r="T7151" t="s">
        <v>13311</v>
      </c>
      <c r="U7151" s="1">
        <v>46062</v>
      </c>
      <c r="V7151">
        <v>151</v>
      </c>
      <c r="W7151" t="str">
        <f t="shared" si="158"/>
        <v>150-179</v>
      </c>
    </row>
    <row r="7152" spans="1:23" x14ac:dyDescent="0.25">
      <c r="A7152" t="s">
        <v>7401</v>
      </c>
      <c r="B7152">
        <v>726651483</v>
      </c>
      <c r="C7152">
        <v>1402273762</v>
      </c>
      <c r="D7152" s="1">
        <v>45564</v>
      </c>
      <c r="E7152">
        <v>99233</v>
      </c>
      <c r="F7152">
        <v>81000</v>
      </c>
      <c r="G7152" t="s">
        <v>4092</v>
      </c>
      <c r="H7152" s="34">
        <v>36891</v>
      </c>
      <c r="I7152" s="7">
        <v>23979</v>
      </c>
      <c r="J7152" s="7">
        <v>21101.52</v>
      </c>
      <c r="K7152" s="7">
        <v>0</v>
      </c>
      <c r="L7152" s="7">
        <v>2877.48</v>
      </c>
      <c r="M7152" s="5">
        <v>0.12</v>
      </c>
      <c r="N7152" t="s">
        <v>46</v>
      </c>
      <c r="O7152" t="s">
        <v>17</v>
      </c>
      <c r="P7152" t="s">
        <v>18</v>
      </c>
      <c r="Q7152" t="s">
        <v>32</v>
      </c>
      <c r="R7152" t="s">
        <v>43</v>
      </c>
      <c r="S7152" t="s">
        <v>21</v>
      </c>
      <c r="T7152" t="s">
        <v>13310</v>
      </c>
      <c r="U7152" s="1">
        <v>45595</v>
      </c>
      <c r="V7152">
        <v>31</v>
      </c>
      <c r="W7152" t="str">
        <f t="shared" si="158"/>
        <v>30-59</v>
      </c>
    </row>
    <row r="7153" spans="1:23" x14ac:dyDescent="0.25">
      <c r="A7153" t="s">
        <v>7402</v>
      </c>
      <c r="B7153">
        <v>7829229744</v>
      </c>
      <c r="C7153">
        <v>6252974681</v>
      </c>
      <c r="D7153" s="1">
        <v>45425</v>
      </c>
      <c r="E7153">
        <v>99238</v>
      </c>
      <c r="F7153">
        <v>99212</v>
      </c>
      <c r="G7153" t="s">
        <v>77</v>
      </c>
      <c r="H7153" s="34">
        <v>55517</v>
      </c>
      <c r="I7153" s="7">
        <v>43858</v>
      </c>
      <c r="J7153" s="7">
        <v>20700.72</v>
      </c>
      <c r="K7153" s="7">
        <v>16140</v>
      </c>
      <c r="L7153" s="7">
        <v>7017.28</v>
      </c>
      <c r="M7153" s="5">
        <v>0.16</v>
      </c>
      <c r="N7153" t="s">
        <v>1138</v>
      </c>
      <c r="O7153" t="s">
        <v>27</v>
      </c>
      <c r="P7153" t="s">
        <v>35</v>
      </c>
      <c r="Q7153" t="s">
        <v>19</v>
      </c>
      <c r="R7153" t="s">
        <v>38</v>
      </c>
      <c r="S7153" t="s">
        <v>21</v>
      </c>
      <c r="T7153" t="s">
        <v>13311</v>
      </c>
      <c r="U7153" s="1">
        <v>45483</v>
      </c>
      <c r="V7153">
        <v>58</v>
      </c>
      <c r="W7153" t="str">
        <f t="shared" si="158"/>
        <v>30-59</v>
      </c>
    </row>
    <row r="7154" spans="1:23" x14ac:dyDescent="0.25">
      <c r="A7154" t="s">
        <v>7403</v>
      </c>
      <c r="B7154">
        <v>184080211</v>
      </c>
      <c r="C7154">
        <v>9726333487</v>
      </c>
      <c r="D7154" s="1">
        <v>45862</v>
      </c>
      <c r="E7154">
        <v>99214</v>
      </c>
      <c r="F7154">
        <v>99214</v>
      </c>
      <c r="G7154" t="s">
        <v>362</v>
      </c>
      <c r="H7154" s="34">
        <v>44902</v>
      </c>
      <c r="I7154" s="7">
        <v>32329</v>
      </c>
      <c r="J7154" s="7">
        <v>29742.68</v>
      </c>
      <c r="K7154" s="7">
        <v>0</v>
      </c>
      <c r="L7154" s="7">
        <v>2586.3200000000002</v>
      </c>
      <c r="M7154" s="5">
        <v>0.08</v>
      </c>
      <c r="N7154" t="s">
        <v>24</v>
      </c>
      <c r="O7154" t="s">
        <v>17</v>
      </c>
      <c r="P7154" t="s">
        <v>3148</v>
      </c>
      <c r="Q7154" t="s">
        <v>32</v>
      </c>
      <c r="R7154" t="s">
        <v>20</v>
      </c>
      <c r="S7154" t="s">
        <v>27</v>
      </c>
      <c r="T7154" t="s">
        <v>13310</v>
      </c>
      <c r="U7154" s="1">
        <v>46019</v>
      </c>
      <c r="V7154">
        <v>157</v>
      </c>
      <c r="W7154" t="str">
        <f t="shared" si="158"/>
        <v>150-179</v>
      </c>
    </row>
    <row r="7155" spans="1:23" x14ac:dyDescent="0.25">
      <c r="A7155" t="s">
        <v>7404</v>
      </c>
      <c r="B7155">
        <v>5915277359</v>
      </c>
      <c r="C7155">
        <v>1035091730</v>
      </c>
      <c r="D7155" s="1">
        <v>45735</v>
      </c>
      <c r="E7155">
        <v>99223</v>
      </c>
      <c r="F7155">
        <v>99201</v>
      </c>
      <c r="G7155" t="s">
        <v>3312</v>
      </c>
      <c r="H7155" s="34">
        <v>92450</v>
      </c>
      <c r="I7155" s="7">
        <v>69338</v>
      </c>
      <c r="J7155" s="7">
        <v>52330.3</v>
      </c>
      <c r="K7155" s="7">
        <v>6607</v>
      </c>
      <c r="L7155" s="7">
        <v>10400.700000000001</v>
      </c>
      <c r="M7155" s="5">
        <v>0.15</v>
      </c>
      <c r="N7155" t="s">
        <v>1139</v>
      </c>
      <c r="O7155" t="s">
        <v>30</v>
      </c>
      <c r="P7155" t="s">
        <v>3150</v>
      </c>
      <c r="Q7155" t="s">
        <v>19</v>
      </c>
      <c r="R7155" t="s">
        <v>20</v>
      </c>
      <c r="S7155" t="s">
        <v>21</v>
      </c>
      <c r="T7155" t="s">
        <v>13312</v>
      </c>
      <c r="U7155" s="1">
        <v>45882</v>
      </c>
      <c r="V7155">
        <v>147</v>
      </c>
      <c r="W7155" t="str">
        <f t="shared" si="158"/>
        <v>120-149</v>
      </c>
    </row>
    <row r="7156" spans="1:23" x14ac:dyDescent="0.25">
      <c r="A7156" t="s">
        <v>7405</v>
      </c>
      <c r="B7156">
        <v>7932024949</v>
      </c>
      <c r="C7156">
        <v>4021481339</v>
      </c>
      <c r="D7156" s="1">
        <v>45853</v>
      </c>
      <c r="E7156">
        <v>99223</v>
      </c>
      <c r="F7156">
        <v>99203</v>
      </c>
      <c r="G7156" t="s">
        <v>23</v>
      </c>
      <c r="H7156" s="34">
        <v>66785</v>
      </c>
      <c r="I7156" s="7">
        <v>53428</v>
      </c>
      <c r="J7156" s="7">
        <v>41150.080000000002</v>
      </c>
      <c r="K7156" s="7">
        <v>4798</v>
      </c>
      <c r="L7156" s="7">
        <v>7479.92</v>
      </c>
      <c r="M7156" s="5">
        <v>0.14000000000000001</v>
      </c>
      <c r="N7156" t="s">
        <v>1135</v>
      </c>
      <c r="O7156" t="s">
        <v>30</v>
      </c>
      <c r="P7156" t="s">
        <v>58</v>
      </c>
      <c r="Q7156" t="s">
        <v>19</v>
      </c>
      <c r="R7156" t="s">
        <v>43</v>
      </c>
      <c r="S7156" t="s">
        <v>21</v>
      </c>
      <c r="T7156" t="s">
        <v>13312</v>
      </c>
      <c r="U7156" s="1">
        <v>46027</v>
      </c>
      <c r="V7156">
        <v>174</v>
      </c>
      <c r="W7156" t="str">
        <f t="shared" si="158"/>
        <v>150-179</v>
      </c>
    </row>
    <row r="7157" spans="1:23" x14ac:dyDescent="0.25">
      <c r="A7157" t="s">
        <v>7406</v>
      </c>
      <c r="B7157">
        <v>7975496897</v>
      </c>
      <c r="C7157">
        <v>2996673854</v>
      </c>
      <c r="D7157" s="1">
        <v>45740</v>
      </c>
      <c r="E7157">
        <v>99223</v>
      </c>
      <c r="F7157">
        <v>99284</v>
      </c>
      <c r="G7157" t="s">
        <v>3669</v>
      </c>
      <c r="H7157" s="34">
        <v>31218</v>
      </c>
      <c r="I7157" s="7">
        <v>23414</v>
      </c>
      <c r="J7157" s="7">
        <v>17535.900000000001</v>
      </c>
      <c r="K7157" s="7">
        <v>2366</v>
      </c>
      <c r="L7157" s="7">
        <v>3512.1</v>
      </c>
      <c r="M7157" s="5">
        <v>0.15</v>
      </c>
      <c r="N7157" t="s">
        <v>1139</v>
      </c>
      <c r="O7157" t="s">
        <v>30</v>
      </c>
      <c r="P7157" t="s">
        <v>18</v>
      </c>
      <c r="Q7157" t="s">
        <v>19</v>
      </c>
      <c r="R7157" t="s">
        <v>27</v>
      </c>
      <c r="S7157" t="s">
        <v>17</v>
      </c>
      <c r="T7157" t="s">
        <v>13311</v>
      </c>
      <c r="U7157" s="1">
        <v>45825</v>
      </c>
      <c r="V7157">
        <v>85</v>
      </c>
      <c r="W7157" t="str">
        <f t="shared" si="158"/>
        <v>60-89</v>
      </c>
    </row>
    <row r="7158" spans="1:23" x14ac:dyDescent="0.25">
      <c r="A7158" t="s">
        <v>7407</v>
      </c>
      <c r="B7158">
        <v>9125880460</v>
      </c>
      <c r="C7158">
        <v>7172380758</v>
      </c>
      <c r="D7158" s="1">
        <v>45396</v>
      </c>
      <c r="E7158">
        <v>99232</v>
      </c>
      <c r="F7158">
        <v>99283</v>
      </c>
      <c r="G7158" t="s">
        <v>154</v>
      </c>
      <c r="H7158" s="34">
        <v>74587</v>
      </c>
      <c r="I7158" s="7">
        <v>58178</v>
      </c>
      <c r="J7158" s="7">
        <v>36809.4</v>
      </c>
      <c r="K7158" s="7">
        <v>9733</v>
      </c>
      <c r="L7158" s="7">
        <v>11635.6</v>
      </c>
      <c r="M7158" s="5">
        <v>0.2</v>
      </c>
      <c r="N7158" t="s">
        <v>3140</v>
      </c>
      <c r="O7158" t="s">
        <v>27</v>
      </c>
      <c r="P7158" t="s">
        <v>55</v>
      </c>
      <c r="Q7158" t="s">
        <v>32</v>
      </c>
      <c r="R7158" t="s">
        <v>26</v>
      </c>
      <c r="S7158" t="s">
        <v>27</v>
      </c>
      <c r="T7158" t="s">
        <v>13311</v>
      </c>
      <c r="U7158" s="1">
        <v>45519</v>
      </c>
      <c r="V7158">
        <v>123</v>
      </c>
      <c r="W7158" t="str">
        <f t="shared" si="158"/>
        <v>120-149</v>
      </c>
    </row>
    <row r="7159" spans="1:23" x14ac:dyDescent="0.25">
      <c r="A7159" t="s">
        <v>7408</v>
      </c>
      <c r="B7159">
        <v>1392605887</v>
      </c>
      <c r="C7159">
        <v>3023391378</v>
      </c>
      <c r="D7159" s="1">
        <v>45951</v>
      </c>
      <c r="E7159">
        <v>99231</v>
      </c>
      <c r="F7159">
        <v>99213</v>
      </c>
      <c r="G7159" t="s">
        <v>112</v>
      </c>
      <c r="H7159" s="34">
        <v>85359</v>
      </c>
      <c r="I7159" s="7">
        <v>64019</v>
      </c>
      <c r="J7159" s="7">
        <v>49304.15</v>
      </c>
      <c r="K7159" s="7">
        <v>5112</v>
      </c>
      <c r="L7159" s="7">
        <v>9602.85</v>
      </c>
      <c r="M7159" s="5">
        <v>0.15</v>
      </c>
      <c r="N7159" t="s">
        <v>1139</v>
      </c>
      <c r="O7159" t="s">
        <v>30</v>
      </c>
      <c r="P7159" t="s">
        <v>3148</v>
      </c>
      <c r="Q7159" t="s">
        <v>32</v>
      </c>
      <c r="R7159" t="s">
        <v>20</v>
      </c>
      <c r="S7159" t="s">
        <v>27</v>
      </c>
      <c r="T7159" t="s">
        <v>13311</v>
      </c>
      <c r="U7159" s="1">
        <v>45989</v>
      </c>
      <c r="V7159">
        <v>38</v>
      </c>
      <c r="W7159" t="str">
        <f t="shared" si="158"/>
        <v>30-59</v>
      </c>
    </row>
    <row r="7160" spans="1:23" x14ac:dyDescent="0.25">
      <c r="A7160" t="s">
        <v>7409</v>
      </c>
      <c r="B7160">
        <v>5841106150</v>
      </c>
      <c r="C7160">
        <v>8970927638</v>
      </c>
      <c r="D7160" s="1">
        <v>45485</v>
      </c>
      <c r="E7160">
        <v>99214</v>
      </c>
      <c r="F7160">
        <v>80053</v>
      </c>
      <c r="G7160" t="s">
        <v>54</v>
      </c>
      <c r="H7160" s="34">
        <v>64574</v>
      </c>
      <c r="I7160" s="7">
        <v>46493</v>
      </c>
      <c r="J7160" s="7">
        <v>29904.560000000001</v>
      </c>
      <c r="K7160" s="7">
        <v>12869</v>
      </c>
      <c r="L7160" s="7">
        <v>3719.44</v>
      </c>
      <c r="M7160" s="5">
        <v>0.08</v>
      </c>
      <c r="N7160" t="s">
        <v>24</v>
      </c>
      <c r="O7160" t="s">
        <v>27</v>
      </c>
      <c r="P7160" t="s">
        <v>40</v>
      </c>
      <c r="Q7160" t="s">
        <v>32</v>
      </c>
      <c r="R7160" t="s">
        <v>21</v>
      </c>
      <c r="S7160" t="s">
        <v>27</v>
      </c>
      <c r="T7160" t="s">
        <v>13311</v>
      </c>
      <c r="U7160" s="1">
        <v>45578</v>
      </c>
      <c r="V7160">
        <v>93</v>
      </c>
      <c r="W7160" t="str">
        <f t="shared" si="158"/>
        <v>90-119</v>
      </c>
    </row>
    <row r="7161" spans="1:23" x14ac:dyDescent="0.25">
      <c r="A7161" t="s">
        <v>7410</v>
      </c>
      <c r="B7161">
        <v>1236701901</v>
      </c>
      <c r="C7161">
        <v>8472588555</v>
      </c>
      <c r="D7161" s="1">
        <v>45914</v>
      </c>
      <c r="E7161">
        <v>99232</v>
      </c>
      <c r="F7161">
        <v>99291</v>
      </c>
      <c r="G7161" t="s">
        <v>37</v>
      </c>
      <c r="H7161" s="34">
        <v>76141</v>
      </c>
      <c r="I7161" s="7">
        <v>60913</v>
      </c>
      <c r="J7161" s="7">
        <v>52385.18</v>
      </c>
      <c r="K7161" s="7">
        <v>0</v>
      </c>
      <c r="L7161" s="7">
        <v>8527.82</v>
      </c>
      <c r="M7161" s="5">
        <v>0.14000000000000001</v>
      </c>
      <c r="N7161" t="s">
        <v>1135</v>
      </c>
      <c r="O7161" t="s">
        <v>17</v>
      </c>
      <c r="P7161" t="s">
        <v>25</v>
      </c>
      <c r="Q7161" t="s">
        <v>32</v>
      </c>
      <c r="R7161" t="s">
        <v>21</v>
      </c>
      <c r="S7161" t="s">
        <v>17</v>
      </c>
      <c r="T7161" t="s">
        <v>13310</v>
      </c>
      <c r="U7161" s="1">
        <v>46065</v>
      </c>
      <c r="V7161">
        <v>151</v>
      </c>
      <c r="W7161" t="str">
        <f t="shared" si="158"/>
        <v>150-179</v>
      </c>
    </row>
    <row r="7162" spans="1:23" x14ac:dyDescent="0.25">
      <c r="A7162" t="s">
        <v>7411</v>
      </c>
      <c r="B7162">
        <v>8660446694</v>
      </c>
      <c r="C7162">
        <v>2320754286</v>
      </c>
      <c r="D7162" s="1">
        <v>45871</v>
      </c>
      <c r="E7162">
        <v>99213</v>
      </c>
      <c r="F7162">
        <v>97110</v>
      </c>
      <c r="G7162" t="s">
        <v>106</v>
      </c>
      <c r="H7162" s="34">
        <v>60321</v>
      </c>
      <c r="I7162" s="7">
        <v>39209</v>
      </c>
      <c r="J7162" s="7">
        <v>30768.92</v>
      </c>
      <c r="K7162" s="7">
        <v>3735</v>
      </c>
      <c r="L7162" s="7">
        <v>4705.08</v>
      </c>
      <c r="M7162" s="5">
        <v>0.12</v>
      </c>
      <c r="N7162" t="s">
        <v>46</v>
      </c>
      <c r="O7162" t="s">
        <v>30</v>
      </c>
      <c r="P7162" t="s">
        <v>58</v>
      </c>
      <c r="Q7162" t="s">
        <v>32</v>
      </c>
      <c r="R7162" t="s">
        <v>27</v>
      </c>
      <c r="S7162" t="s">
        <v>17</v>
      </c>
      <c r="T7162" t="s">
        <v>13312</v>
      </c>
      <c r="U7162" s="1">
        <v>46022</v>
      </c>
      <c r="V7162">
        <v>151</v>
      </c>
      <c r="W7162" t="str">
        <f t="shared" si="158"/>
        <v>150-179</v>
      </c>
    </row>
    <row r="7163" spans="1:23" x14ac:dyDescent="0.25">
      <c r="A7163" t="s">
        <v>7412</v>
      </c>
      <c r="B7163">
        <v>4123676741</v>
      </c>
      <c r="C7163">
        <v>7089073581</v>
      </c>
      <c r="D7163" s="1">
        <v>45685</v>
      </c>
      <c r="E7163">
        <v>99221</v>
      </c>
      <c r="F7163">
        <v>99281</v>
      </c>
      <c r="G7163" t="s">
        <v>34</v>
      </c>
      <c r="H7163" s="34">
        <v>59769</v>
      </c>
      <c r="I7163" s="7">
        <v>44827</v>
      </c>
      <c r="J7163" s="7">
        <v>34463.949999999997</v>
      </c>
      <c r="K7163" s="7">
        <v>3639</v>
      </c>
      <c r="L7163" s="7">
        <v>6724.05</v>
      </c>
      <c r="M7163" s="5">
        <v>0.15</v>
      </c>
      <c r="N7163" t="s">
        <v>1139</v>
      </c>
      <c r="O7163" t="s">
        <v>30</v>
      </c>
      <c r="P7163" t="s">
        <v>25</v>
      </c>
      <c r="Q7163" t="s">
        <v>32</v>
      </c>
      <c r="R7163" t="s">
        <v>38</v>
      </c>
      <c r="S7163" t="s">
        <v>17</v>
      </c>
      <c r="T7163" t="s">
        <v>13312</v>
      </c>
      <c r="U7163" s="1">
        <v>45815</v>
      </c>
      <c r="V7163">
        <v>130</v>
      </c>
      <c r="W7163" t="str">
        <f t="shared" si="158"/>
        <v>120-149</v>
      </c>
    </row>
    <row r="7164" spans="1:23" x14ac:dyDescent="0.25">
      <c r="A7164" t="s">
        <v>7413</v>
      </c>
      <c r="B7164">
        <v>3171657136</v>
      </c>
      <c r="C7164">
        <v>6761423915</v>
      </c>
      <c r="D7164" s="1">
        <v>45600</v>
      </c>
      <c r="E7164">
        <v>99223</v>
      </c>
      <c r="F7164">
        <v>99214</v>
      </c>
      <c r="G7164" t="s">
        <v>3488</v>
      </c>
      <c r="H7164" s="34">
        <v>56686</v>
      </c>
      <c r="I7164" s="7">
        <v>46483</v>
      </c>
      <c r="J7164" s="7">
        <v>38116.06</v>
      </c>
      <c r="K7164" s="7">
        <v>0</v>
      </c>
      <c r="L7164" s="7">
        <v>8366.94</v>
      </c>
      <c r="M7164" s="5">
        <v>0.18</v>
      </c>
      <c r="N7164" t="s">
        <v>3141</v>
      </c>
      <c r="O7164" t="s">
        <v>17</v>
      </c>
      <c r="P7164" t="s">
        <v>3148</v>
      </c>
      <c r="Q7164" t="s">
        <v>19</v>
      </c>
      <c r="R7164" t="s">
        <v>20</v>
      </c>
      <c r="S7164" t="s">
        <v>27</v>
      </c>
      <c r="T7164" t="s">
        <v>13311</v>
      </c>
      <c r="U7164" s="1">
        <v>45704</v>
      </c>
      <c r="V7164">
        <v>104</v>
      </c>
      <c r="W7164" t="str">
        <f t="shared" si="158"/>
        <v>90-119</v>
      </c>
    </row>
    <row r="7165" spans="1:23" x14ac:dyDescent="0.25">
      <c r="A7165" t="s">
        <v>7414</v>
      </c>
      <c r="B7165">
        <v>5538452752</v>
      </c>
      <c r="C7165">
        <v>6617573387</v>
      </c>
      <c r="D7165" s="1">
        <v>45727</v>
      </c>
      <c r="E7165">
        <v>99231</v>
      </c>
      <c r="F7165">
        <v>99281</v>
      </c>
      <c r="G7165" t="s">
        <v>219</v>
      </c>
      <c r="H7165" s="34">
        <v>99583</v>
      </c>
      <c r="I7165" s="7">
        <v>78671</v>
      </c>
      <c r="J7165" s="7">
        <v>48741.64</v>
      </c>
      <c r="K7165" s="7">
        <v>17342</v>
      </c>
      <c r="L7165" s="7">
        <v>12587.36</v>
      </c>
      <c r="M7165" s="5">
        <v>0.16</v>
      </c>
      <c r="N7165" t="s">
        <v>1138</v>
      </c>
      <c r="O7165" t="s">
        <v>27</v>
      </c>
      <c r="P7165" t="s">
        <v>31</v>
      </c>
      <c r="Q7165" t="s">
        <v>19</v>
      </c>
      <c r="R7165" t="s">
        <v>27</v>
      </c>
      <c r="S7165" t="s">
        <v>21</v>
      </c>
      <c r="T7165" t="s">
        <v>13312</v>
      </c>
      <c r="U7165" s="1">
        <v>45861</v>
      </c>
      <c r="V7165">
        <v>134</v>
      </c>
      <c r="W7165" t="str">
        <f t="shared" si="158"/>
        <v>120-149</v>
      </c>
    </row>
    <row r="7166" spans="1:23" x14ac:dyDescent="0.25">
      <c r="A7166" t="s">
        <v>7415</v>
      </c>
      <c r="B7166">
        <v>1431384151</v>
      </c>
      <c r="C7166">
        <v>9657421882</v>
      </c>
      <c r="D7166" s="1">
        <v>45661</v>
      </c>
      <c r="E7166">
        <v>99238</v>
      </c>
      <c r="F7166">
        <v>80053</v>
      </c>
      <c r="G7166" t="s">
        <v>3161</v>
      </c>
      <c r="H7166" s="34">
        <v>65373</v>
      </c>
      <c r="I7166" s="7">
        <v>51645</v>
      </c>
      <c r="J7166" s="7">
        <v>40143.800000000003</v>
      </c>
      <c r="K7166" s="7">
        <v>3238</v>
      </c>
      <c r="L7166" s="7">
        <v>8263.2000000000007</v>
      </c>
      <c r="M7166" s="5">
        <v>0.16</v>
      </c>
      <c r="N7166" t="s">
        <v>1138</v>
      </c>
      <c r="O7166" t="s">
        <v>30</v>
      </c>
      <c r="P7166" t="s">
        <v>58</v>
      </c>
      <c r="Q7166" t="s">
        <v>32</v>
      </c>
      <c r="R7166" t="s">
        <v>27</v>
      </c>
      <c r="S7166" t="s">
        <v>21</v>
      </c>
      <c r="T7166" t="s">
        <v>13311</v>
      </c>
      <c r="U7166" s="1">
        <v>45836</v>
      </c>
      <c r="V7166">
        <v>175</v>
      </c>
      <c r="W7166" t="str">
        <f t="shared" si="158"/>
        <v>150-179</v>
      </c>
    </row>
    <row r="7167" spans="1:23" x14ac:dyDescent="0.25">
      <c r="A7167" t="s">
        <v>7416</v>
      </c>
      <c r="B7167">
        <v>8657437451</v>
      </c>
      <c r="C7167">
        <v>5499221183</v>
      </c>
      <c r="D7167" s="1">
        <v>45805</v>
      </c>
      <c r="E7167">
        <v>99238</v>
      </c>
      <c r="F7167">
        <v>99205</v>
      </c>
      <c r="G7167" t="s">
        <v>272</v>
      </c>
      <c r="H7167" s="34">
        <v>25998</v>
      </c>
      <c r="I7167" s="7">
        <v>18719</v>
      </c>
      <c r="J7167" s="7">
        <v>17221.48</v>
      </c>
      <c r="K7167" s="7">
        <v>0</v>
      </c>
      <c r="L7167" s="7">
        <v>1497.52</v>
      </c>
      <c r="M7167" s="5">
        <v>0.08</v>
      </c>
      <c r="N7167" t="s">
        <v>24</v>
      </c>
      <c r="O7167" t="s">
        <v>17</v>
      </c>
      <c r="P7167" t="s">
        <v>3148</v>
      </c>
      <c r="Q7167" t="s">
        <v>19</v>
      </c>
      <c r="R7167" t="s">
        <v>20</v>
      </c>
      <c r="S7167" t="s">
        <v>17</v>
      </c>
      <c r="T7167" t="s">
        <v>13312</v>
      </c>
      <c r="U7167" s="1">
        <v>45916</v>
      </c>
      <c r="V7167">
        <v>111</v>
      </c>
      <c r="W7167" t="str">
        <f t="shared" si="158"/>
        <v>90-119</v>
      </c>
    </row>
    <row r="7168" spans="1:23" x14ac:dyDescent="0.25">
      <c r="A7168" t="s">
        <v>7417</v>
      </c>
      <c r="B7168">
        <v>267418231</v>
      </c>
      <c r="C7168">
        <v>3404996519</v>
      </c>
      <c r="D7168" s="1">
        <v>45563</v>
      </c>
      <c r="E7168">
        <v>99213</v>
      </c>
      <c r="F7168">
        <v>99202</v>
      </c>
      <c r="G7168" t="s">
        <v>29</v>
      </c>
      <c r="H7168" s="34">
        <v>95244</v>
      </c>
      <c r="I7168" s="7">
        <v>80957</v>
      </c>
      <c r="J7168" s="7">
        <v>79337.86</v>
      </c>
      <c r="K7168" s="7">
        <v>0</v>
      </c>
      <c r="L7168" s="7">
        <v>1619.14</v>
      </c>
      <c r="M7168" s="5">
        <v>0.02</v>
      </c>
      <c r="N7168" t="s">
        <v>16</v>
      </c>
      <c r="O7168" t="s">
        <v>17</v>
      </c>
      <c r="P7168" t="s">
        <v>25</v>
      </c>
      <c r="Q7168" t="s">
        <v>32</v>
      </c>
      <c r="R7168" t="s">
        <v>21</v>
      </c>
      <c r="S7168" t="s">
        <v>21</v>
      </c>
      <c r="T7168" t="s">
        <v>13310</v>
      </c>
      <c r="U7168" s="1">
        <v>45667</v>
      </c>
      <c r="V7168">
        <v>104</v>
      </c>
      <c r="W7168" t="str">
        <f t="shared" si="158"/>
        <v>90-119</v>
      </c>
    </row>
    <row r="7169" spans="1:23" x14ac:dyDescent="0.25">
      <c r="A7169" t="s">
        <v>7418</v>
      </c>
      <c r="B7169">
        <v>3535541356</v>
      </c>
      <c r="C7169">
        <v>7154456233</v>
      </c>
      <c r="D7169" s="1">
        <v>45737</v>
      </c>
      <c r="E7169">
        <v>99213</v>
      </c>
      <c r="F7169">
        <v>97110</v>
      </c>
      <c r="G7169" t="s">
        <v>574</v>
      </c>
      <c r="H7169" s="34">
        <v>74163</v>
      </c>
      <c r="I7169" s="7">
        <v>53397</v>
      </c>
      <c r="J7169" s="7">
        <v>49125.24</v>
      </c>
      <c r="K7169" s="7">
        <v>0</v>
      </c>
      <c r="L7169" s="7">
        <v>4271.76</v>
      </c>
      <c r="M7169" s="5">
        <v>0.08</v>
      </c>
      <c r="N7169" t="s">
        <v>24</v>
      </c>
      <c r="O7169" t="s">
        <v>17</v>
      </c>
      <c r="P7169" t="s">
        <v>25</v>
      </c>
      <c r="Q7169" t="s">
        <v>19</v>
      </c>
      <c r="R7169" t="s">
        <v>27</v>
      </c>
      <c r="S7169" t="s">
        <v>27</v>
      </c>
      <c r="T7169" t="s">
        <v>13310</v>
      </c>
      <c r="U7169" s="1">
        <v>45771</v>
      </c>
      <c r="V7169">
        <v>34</v>
      </c>
      <c r="W7169" t="str">
        <f t="shared" si="158"/>
        <v>30-59</v>
      </c>
    </row>
    <row r="7170" spans="1:23" x14ac:dyDescent="0.25">
      <c r="A7170" t="s">
        <v>7419</v>
      </c>
      <c r="B7170">
        <v>7712810747</v>
      </c>
      <c r="C7170">
        <v>4759444025</v>
      </c>
      <c r="D7170" s="1">
        <v>45953</v>
      </c>
      <c r="E7170">
        <v>99238</v>
      </c>
      <c r="F7170">
        <v>99284</v>
      </c>
      <c r="G7170" t="s">
        <v>4314</v>
      </c>
      <c r="H7170" s="34">
        <v>57782</v>
      </c>
      <c r="I7170" s="7">
        <v>45070</v>
      </c>
      <c r="J7170" s="7">
        <v>30040</v>
      </c>
      <c r="K7170" s="7">
        <v>6016</v>
      </c>
      <c r="L7170" s="7">
        <v>9014</v>
      </c>
      <c r="M7170" s="5">
        <v>0.2</v>
      </c>
      <c r="N7170" t="s">
        <v>3140</v>
      </c>
      <c r="O7170" t="s">
        <v>27</v>
      </c>
      <c r="P7170" t="s">
        <v>18</v>
      </c>
      <c r="Q7170" t="s">
        <v>32</v>
      </c>
      <c r="R7170" t="s">
        <v>20</v>
      </c>
      <c r="S7170" t="s">
        <v>17</v>
      </c>
      <c r="T7170" t="s">
        <v>13310</v>
      </c>
      <c r="U7170" s="1">
        <v>46095</v>
      </c>
      <c r="V7170">
        <v>142</v>
      </c>
      <c r="W7170" t="str">
        <f t="shared" si="158"/>
        <v>120-149</v>
      </c>
    </row>
    <row r="7171" spans="1:23" x14ac:dyDescent="0.25">
      <c r="A7171" t="s">
        <v>7420</v>
      </c>
      <c r="B7171">
        <v>8541024805</v>
      </c>
      <c r="C7171">
        <v>3302966809</v>
      </c>
      <c r="D7171" s="1">
        <v>45535</v>
      </c>
      <c r="E7171">
        <v>99233</v>
      </c>
      <c r="F7171">
        <v>99282</v>
      </c>
      <c r="G7171" t="s">
        <v>3232</v>
      </c>
      <c r="H7171" s="34">
        <v>93510</v>
      </c>
      <c r="I7171" s="7">
        <v>79484</v>
      </c>
      <c r="J7171" s="7">
        <v>69562.320000000007</v>
      </c>
      <c r="K7171" s="7">
        <v>8332</v>
      </c>
      <c r="L7171" s="7">
        <v>1589.68</v>
      </c>
      <c r="M7171" s="5">
        <v>0.02</v>
      </c>
      <c r="N7171" t="s">
        <v>16</v>
      </c>
      <c r="O7171" t="s">
        <v>30</v>
      </c>
      <c r="P7171" t="s">
        <v>58</v>
      </c>
      <c r="Q7171" t="s">
        <v>19</v>
      </c>
      <c r="R7171" t="s">
        <v>21</v>
      </c>
      <c r="S7171" t="s">
        <v>27</v>
      </c>
      <c r="T7171" t="s">
        <v>13310</v>
      </c>
      <c r="U7171" s="1">
        <v>45632</v>
      </c>
      <c r="V7171">
        <v>97</v>
      </c>
      <c r="W7171" t="str">
        <f t="shared" ref="W7171:W7234" si="159">IF(V7171="","",IF(V7171&lt;30,"0-29",IF(V7171&lt;60,"30-59",IF(V7171&lt;90,"60-89",IF(V7171&lt;120,"90-119",IF(V7171&lt;150,"120-149",IF(V7171&lt;180,"150-179",IF(V7171&lt;210,"180-209",IF(V7171&lt;240,"210-239",IF(V7171&lt;270,"240-269",IF(V7171&lt;300,"270-299",IF(V7171&lt;330,"300-329",IF(V7171&lt;360,"330-359","360+")))))))))))))</f>
        <v>90-119</v>
      </c>
    </row>
    <row r="7172" spans="1:23" x14ac:dyDescent="0.25">
      <c r="A7172" t="s">
        <v>7421</v>
      </c>
      <c r="B7172">
        <v>5693593431</v>
      </c>
      <c r="C7172">
        <v>4698346546</v>
      </c>
      <c r="D7172" s="1">
        <v>45303</v>
      </c>
      <c r="E7172">
        <v>99223</v>
      </c>
      <c r="F7172">
        <v>99282</v>
      </c>
      <c r="G7172" t="s">
        <v>148</v>
      </c>
      <c r="H7172" s="34">
        <v>72011</v>
      </c>
      <c r="I7172" s="7">
        <v>57609</v>
      </c>
      <c r="J7172" s="7">
        <v>43858.74</v>
      </c>
      <c r="K7172" s="7">
        <v>5685</v>
      </c>
      <c r="L7172" s="7">
        <v>8065.26</v>
      </c>
      <c r="M7172" s="5">
        <v>0.14000000000000001</v>
      </c>
      <c r="N7172" t="s">
        <v>1135</v>
      </c>
      <c r="O7172" t="s">
        <v>30</v>
      </c>
      <c r="P7172" t="s">
        <v>31</v>
      </c>
      <c r="Q7172" t="s">
        <v>19</v>
      </c>
      <c r="R7172" t="s">
        <v>38</v>
      </c>
      <c r="S7172" t="s">
        <v>17</v>
      </c>
      <c r="T7172" t="s">
        <v>13311</v>
      </c>
      <c r="U7172" s="1">
        <v>45374</v>
      </c>
      <c r="V7172">
        <v>71</v>
      </c>
      <c r="W7172" t="str">
        <f t="shared" si="159"/>
        <v>60-89</v>
      </c>
    </row>
    <row r="7173" spans="1:23" x14ac:dyDescent="0.25">
      <c r="A7173" t="s">
        <v>7422</v>
      </c>
      <c r="B7173">
        <v>7762623738</v>
      </c>
      <c r="C7173">
        <v>5983524889</v>
      </c>
      <c r="D7173" s="1">
        <v>45928</v>
      </c>
      <c r="E7173">
        <v>99223</v>
      </c>
      <c r="F7173">
        <v>99203</v>
      </c>
      <c r="G7173" t="s">
        <v>50</v>
      </c>
      <c r="H7173" s="34">
        <v>66011</v>
      </c>
      <c r="I7173" s="7">
        <v>52149</v>
      </c>
      <c r="J7173" s="7">
        <v>37301.160000000003</v>
      </c>
      <c r="K7173" s="7">
        <v>6504</v>
      </c>
      <c r="L7173" s="7">
        <v>8343.84</v>
      </c>
      <c r="M7173" s="5">
        <v>0.16</v>
      </c>
      <c r="N7173" t="s">
        <v>1138</v>
      </c>
      <c r="O7173" t="s">
        <v>27</v>
      </c>
      <c r="P7173" t="s">
        <v>3146</v>
      </c>
      <c r="Q7173" t="s">
        <v>19</v>
      </c>
      <c r="R7173" t="s">
        <v>26</v>
      </c>
      <c r="S7173" t="s">
        <v>17</v>
      </c>
      <c r="T7173" t="s">
        <v>13310</v>
      </c>
      <c r="U7173" s="1">
        <v>46028</v>
      </c>
      <c r="V7173">
        <v>100</v>
      </c>
      <c r="W7173" t="str">
        <f t="shared" si="159"/>
        <v>90-119</v>
      </c>
    </row>
    <row r="7174" spans="1:23" x14ac:dyDescent="0.25">
      <c r="A7174" t="s">
        <v>7423</v>
      </c>
      <c r="B7174">
        <v>3803900579</v>
      </c>
      <c r="C7174">
        <v>2954034558</v>
      </c>
      <c r="D7174" s="1">
        <v>45419</v>
      </c>
      <c r="E7174">
        <v>99222</v>
      </c>
      <c r="F7174">
        <v>93000</v>
      </c>
      <c r="G7174" t="s">
        <v>3218</v>
      </c>
      <c r="H7174" s="34">
        <v>37072</v>
      </c>
      <c r="I7174" s="7">
        <v>31511</v>
      </c>
      <c r="J7174" s="7">
        <v>30880.78</v>
      </c>
      <c r="K7174" s="7">
        <v>0</v>
      </c>
      <c r="L7174" s="7">
        <v>630.22</v>
      </c>
      <c r="M7174" s="5">
        <v>0.02</v>
      </c>
      <c r="N7174" t="s">
        <v>16</v>
      </c>
      <c r="O7174" t="s">
        <v>17</v>
      </c>
      <c r="P7174" t="s">
        <v>97</v>
      </c>
      <c r="Q7174" t="s">
        <v>19</v>
      </c>
      <c r="R7174" t="s">
        <v>21</v>
      </c>
      <c r="S7174" t="s">
        <v>27</v>
      </c>
      <c r="T7174" t="s">
        <v>13310</v>
      </c>
      <c r="U7174" s="1">
        <v>45459</v>
      </c>
      <c r="V7174">
        <v>40</v>
      </c>
      <c r="W7174" t="str">
        <f t="shared" si="159"/>
        <v>30-59</v>
      </c>
    </row>
    <row r="7175" spans="1:23" x14ac:dyDescent="0.25">
      <c r="A7175" t="s">
        <v>7424</v>
      </c>
      <c r="B7175">
        <v>9488745229</v>
      </c>
      <c r="C7175">
        <v>7686910630</v>
      </c>
      <c r="D7175" s="1">
        <v>45615</v>
      </c>
      <c r="E7175">
        <v>99238</v>
      </c>
      <c r="F7175">
        <v>97110</v>
      </c>
      <c r="G7175" t="s">
        <v>270</v>
      </c>
      <c r="H7175" s="34">
        <v>55081</v>
      </c>
      <c r="I7175" s="7">
        <v>39658</v>
      </c>
      <c r="J7175" s="7">
        <v>36485.360000000001</v>
      </c>
      <c r="K7175" s="7">
        <v>0</v>
      </c>
      <c r="L7175" s="7">
        <v>3172.64</v>
      </c>
      <c r="M7175" s="5">
        <v>0.08</v>
      </c>
      <c r="N7175" t="s">
        <v>24</v>
      </c>
      <c r="O7175" t="s">
        <v>17</v>
      </c>
      <c r="P7175" t="s">
        <v>40</v>
      </c>
      <c r="Q7175" t="s">
        <v>32</v>
      </c>
      <c r="R7175" t="s">
        <v>43</v>
      </c>
      <c r="S7175" t="s">
        <v>17</v>
      </c>
      <c r="T7175" t="s">
        <v>13312</v>
      </c>
      <c r="U7175" s="1">
        <v>45658</v>
      </c>
      <c r="V7175">
        <v>43</v>
      </c>
      <c r="W7175" t="str">
        <f t="shared" si="159"/>
        <v>30-59</v>
      </c>
    </row>
    <row r="7176" spans="1:23" x14ac:dyDescent="0.25">
      <c r="A7176" t="s">
        <v>7425</v>
      </c>
      <c r="B7176">
        <v>2417631954</v>
      </c>
      <c r="C7176">
        <v>5186352984</v>
      </c>
      <c r="D7176" s="1">
        <v>45919</v>
      </c>
      <c r="E7176">
        <v>99223</v>
      </c>
      <c r="F7176">
        <v>99201</v>
      </c>
      <c r="G7176" t="s">
        <v>3158</v>
      </c>
      <c r="H7176" s="34">
        <v>46583</v>
      </c>
      <c r="I7176" s="7">
        <v>37266</v>
      </c>
      <c r="J7176" s="7">
        <v>28350.76</v>
      </c>
      <c r="K7176" s="7">
        <v>3698</v>
      </c>
      <c r="L7176" s="7">
        <v>5217.24</v>
      </c>
      <c r="M7176" s="5">
        <v>0.14000000000000001</v>
      </c>
      <c r="N7176" t="s">
        <v>1135</v>
      </c>
      <c r="O7176" t="s">
        <v>30</v>
      </c>
      <c r="P7176" t="s">
        <v>31</v>
      </c>
      <c r="Q7176" t="s">
        <v>19</v>
      </c>
      <c r="R7176" t="s">
        <v>38</v>
      </c>
      <c r="S7176" t="s">
        <v>21</v>
      </c>
      <c r="T7176" t="s">
        <v>13311</v>
      </c>
      <c r="U7176" s="1">
        <v>46044</v>
      </c>
      <c r="V7176">
        <v>125</v>
      </c>
      <c r="W7176" t="str">
        <f t="shared" si="159"/>
        <v>120-149</v>
      </c>
    </row>
    <row r="7177" spans="1:23" x14ac:dyDescent="0.25">
      <c r="A7177" t="s">
        <v>7426</v>
      </c>
      <c r="B7177">
        <v>5245863784</v>
      </c>
      <c r="C7177">
        <v>6381529011</v>
      </c>
      <c r="D7177" s="1">
        <v>45670</v>
      </c>
      <c r="E7177">
        <v>99233</v>
      </c>
      <c r="F7177">
        <v>90834</v>
      </c>
      <c r="G7177" t="s">
        <v>559</v>
      </c>
      <c r="H7177" s="34">
        <v>87818</v>
      </c>
      <c r="I7177" s="7">
        <v>70254</v>
      </c>
      <c r="J7177" s="7">
        <v>34078.44</v>
      </c>
      <c r="K7177" s="7">
        <v>26340</v>
      </c>
      <c r="L7177" s="7">
        <v>9835.56</v>
      </c>
      <c r="M7177" s="5">
        <v>0.14000000000000001</v>
      </c>
      <c r="N7177" t="s">
        <v>1135</v>
      </c>
      <c r="O7177" t="s">
        <v>27</v>
      </c>
      <c r="P7177" t="s">
        <v>3149</v>
      </c>
      <c r="Q7177" t="s">
        <v>19</v>
      </c>
      <c r="R7177" t="s">
        <v>26</v>
      </c>
      <c r="S7177" t="s">
        <v>17</v>
      </c>
      <c r="T7177" t="s">
        <v>13311</v>
      </c>
      <c r="U7177" s="1">
        <v>45786</v>
      </c>
      <c r="V7177">
        <v>116</v>
      </c>
      <c r="W7177" t="str">
        <f t="shared" si="159"/>
        <v>90-119</v>
      </c>
    </row>
    <row r="7178" spans="1:23" x14ac:dyDescent="0.25">
      <c r="A7178" t="s">
        <v>7427</v>
      </c>
      <c r="B7178">
        <v>4276332387</v>
      </c>
      <c r="C7178">
        <v>1660145179</v>
      </c>
      <c r="D7178" s="1">
        <v>45670</v>
      </c>
      <c r="E7178">
        <v>99213</v>
      </c>
      <c r="F7178">
        <v>99201</v>
      </c>
      <c r="G7178" t="s">
        <v>178</v>
      </c>
      <c r="H7178" s="34">
        <v>47662</v>
      </c>
      <c r="I7178" s="7">
        <v>35747</v>
      </c>
      <c r="J7178" s="7">
        <v>30384.95</v>
      </c>
      <c r="K7178" s="7">
        <v>0</v>
      </c>
      <c r="L7178" s="7">
        <v>5362.05</v>
      </c>
      <c r="M7178" s="5">
        <v>0.15</v>
      </c>
      <c r="N7178" t="s">
        <v>1139</v>
      </c>
      <c r="O7178" t="s">
        <v>17</v>
      </c>
      <c r="P7178" t="s">
        <v>97</v>
      </c>
      <c r="Q7178" t="s">
        <v>19</v>
      </c>
      <c r="R7178" t="s">
        <v>20</v>
      </c>
      <c r="S7178" t="s">
        <v>17</v>
      </c>
      <c r="T7178" t="s">
        <v>13312</v>
      </c>
      <c r="U7178" s="1">
        <v>45719</v>
      </c>
      <c r="V7178">
        <v>49</v>
      </c>
      <c r="W7178" t="str">
        <f t="shared" si="159"/>
        <v>30-59</v>
      </c>
    </row>
    <row r="7179" spans="1:23" x14ac:dyDescent="0.25">
      <c r="A7179" t="s">
        <v>7428</v>
      </c>
      <c r="B7179">
        <v>5051108132</v>
      </c>
      <c r="C7179">
        <v>1653354305</v>
      </c>
      <c r="D7179" s="1">
        <v>45715</v>
      </c>
      <c r="E7179">
        <v>99231</v>
      </c>
      <c r="F7179">
        <v>36415</v>
      </c>
      <c r="G7179" t="s">
        <v>83</v>
      </c>
      <c r="H7179" s="34">
        <v>48473</v>
      </c>
      <c r="I7179" s="7">
        <v>41202</v>
      </c>
      <c r="J7179" s="7">
        <v>24274.959999999999</v>
      </c>
      <c r="K7179" s="7">
        <v>16103</v>
      </c>
      <c r="L7179" s="7">
        <v>824.04</v>
      </c>
      <c r="M7179" s="5">
        <v>0.02</v>
      </c>
      <c r="N7179" t="s">
        <v>16</v>
      </c>
      <c r="O7179" t="s">
        <v>27</v>
      </c>
      <c r="P7179" t="s">
        <v>31</v>
      </c>
      <c r="Q7179" t="s">
        <v>19</v>
      </c>
      <c r="R7179" t="s">
        <v>27</v>
      </c>
      <c r="S7179" t="s">
        <v>17</v>
      </c>
      <c r="T7179" t="s">
        <v>13311</v>
      </c>
      <c r="U7179" s="1">
        <v>45799</v>
      </c>
      <c r="V7179">
        <v>84</v>
      </c>
      <c r="W7179" t="str">
        <f t="shared" si="159"/>
        <v>60-89</v>
      </c>
    </row>
    <row r="7180" spans="1:23" x14ac:dyDescent="0.25">
      <c r="A7180" t="s">
        <v>7429</v>
      </c>
      <c r="B7180">
        <v>7901361107</v>
      </c>
      <c r="C7180">
        <v>656036112</v>
      </c>
      <c r="D7180" s="1">
        <v>45552</v>
      </c>
      <c r="E7180">
        <v>99223</v>
      </c>
      <c r="F7180">
        <v>93000</v>
      </c>
      <c r="G7180" t="s">
        <v>3256</v>
      </c>
      <c r="H7180" s="34">
        <v>73595</v>
      </c>
      <c r="I7180" s="7">
        <v>58876</v>
      </c>
      <c r="J7180" s="7">
        <v>50633.36</v>
      </c>
      <c r="K7180" s="7">
        <v>0</v>
      </c>
      <c r="L7180" s="7">
        <v>8242.64</v>
      </c>
      <c r="M7180" s="5">
        <v>0.14000000000000001</v>
      </c>
      <c r="N7180" t="s">
        <v>1135</v>
      </c>
      <c r="O7180" t="s">
        <v>17</v>
      </c>
      <c r="P7180" t="s">
        <v>31</v>
      </c>
      <c r="Q7180" t="s">
        <v>32</v>
      </c>
      <c r="R7180" t="s">
        <v>26</v>
      </c>
      <c r="S7180" t="s">
        <v>17</v>
      </c>
      <c r="T7180" t="s">
        <v>13311</v>
      </c>
      <c r="U7180" s="1">
        <v>45690</v>
      </c>
      <c r="V7180">
        <v>138</v>
      </c>
      <c r="W7180" t="str">
        <f t="shared" si="159"/>
        <v>120-149</v>
      </c>
    </row>
    <row r="7181" spans="1:23" x14ac:dyDescent="0.25">
      <c r="A7181" t="s">
        <v>7430</v>
      </c>
      <c r="B7181">
        <v>1721828260</v>
      </c>
      <c r="C7181">
        <v>7810690092</v>
      </c>
      <c r="D7181" s="1">
        <v>45303</v>
      </c>
      <c r="E7181">
        <v>99232</v>
      </c>
      <c r="F7181">
        <v>99285</v>
      </c>
      <c r="G7181" t="s">
        <v>114</v>
      </c>
      <c r="H7181" s="34">
        <v>76569</v>
      </c>
      <c r="I7181" s="7">
        <v>59724</v>
      </c>
      <c r="J7181" s="7">
        <v>47779.199999999997</v>
      </c>
      <c r="K7181" s="7">
        <v>0</v>
      </c>
      <c r="L7181" s="7">
        <v>11944.8</v>
      </c>
      <c r="M7181" s="5">
        <v>0.2</v>
      </c>
      <c r="N7181" t="s">
        <v>3140</v>
      </c>
      <c r="O7181" t="s">
        <v>17</v>
      </c>
      <c r="P7181" t="s">
        <v>3149</v>
      </c>
      <c r="Q7181" t="s">
        <v>19</v>
      </c>
      <c r="R7181" t="s">
        <v>27</v>
      </c>
      <c r="S7181" t="s">
        <v>17</v>
      </c>
      <c r="T7181" t="s">
        <v>13310</v>
      </c>
      <c r="U7181" s="1">
        <v>45360</v>
      </c>
      <c r="V7181">
        <v>57</v>
      </c>
      <c r="W7181" t="str">
        <f t="shared" si="159"/>
        <v>30-59</v>
      </c>
    </row>
    <row r="7182" spans="1:23" x14ac:dyDescent="0.25">
      <c r="A7182" t="s">
        <v>7431</v>
      </c>
      <c r="B7182">
        <v>6613196548</v>
      </c>
      <c r="C7182">
        <v>9963320325</v>
      </c>
      <c r="D7182" s="1">
        <v>45432</v>
      </c>
      <c r="E7182">
        <v>99223</v>
      </c>
      <c r="F7182">
        <v>99211</v>
      </c>
      <c r="G7182" t="s">
        <v>166</v>
      </c>
      <c r="H7182" s="34">
        <v>97615</v>
      </c>
      <c r="I7182" s="7">
        <v>77116</v>
      </c>
      <c r="J7182" s="7">
        <v>48625.440000000002</v>
      </c>
      <c r="K7182" s="7">
        <v>16152</v>
      </c>
      <c r="L7182" s="7">
        <v>12338.56</v>
      </c>
      <c r="M7182" s="5">
        <v>0.16</v>
      </c>
      <c r="N7182" t="s">
        <v>1138</v>
      </c>
      <c r="O7182" t="s">
        <v>27</v>
      </c>
      <c r="P7182" t="s">
        <v>25</v>
      </c>
      <c r="Q7182" t="s">
        <v>19</v>
      </c>
      <c r="R7182" t="s">
        <v>26</v>
      </c>
      <c r="S7182" t="s">
        <v>27</v>
      </c>
      <c r="T7182" t="s">
        <v>13310</v>
      </c>
      <c r="U7182" s="1">
        <v>45548</v>
      </c>
      <c r="V7182">
        <v>116</v>
      </c>
      <c r="W7182" t="str">
        <f t="shared" si="159"/>
        <v>90-119</v>
      </c>
    </row>
    <row r="7183" spans="1:23" x14ac:dyDescent="0.25">
      <c r="A7183" t="s">
        <v>7432</v>
      </c>
      <c r="B7183">
        <v>733243862</v>
      </c>
      <c r="C7183">
        <v>7757458311</v>
      </c>
      <c r="D7183" s="1">
        <v>45923</v>
      </c>
      <c r="E7183">
        <v>99213</v>
      </c>
      <c r="F7183">
        <v>99285</v>
      </c>
      <c r="G7183" t="s">
        <v>69</v>
      </c>
      <c r="H7183" s="34">
        <v>65028</v>
      </c>
      <c r="I7183" s="7">
        <v>53323</v>
      </c>
      <c r="J7183" s="7">
        <v>43724.86</v>
      </c>
      <c r="K7183" s="7">
        <v>0</v>
      </c>
      <c r="L7183" s="7">
        <v>9598.14</v>
      </c>
      <c r="M7183" s="5">
        <v>0.18</v>
      </c>
      <c r="N7183" t="s">
        <v>3141</v>
      </c>
      <c r="O7183" t="s">
        <v>17</v>
      </c>
      <c r="P7183" t="s">
        <v>55</v>
      </c>
      <c r="Q7183" t="s">
        <v>19</v>
      </c>
      <c r="R7183" t="s">
        <v>20</v>
      </c>
      <c r="S7183" t="s">
        <v>21</v>
      </c>
      <c r="T7183" t="s">
        <v>13310</v>
      </c>
      <c r="U7183" s="1">
        <v>46066</v>
      </c>
      <c r="V7183">
        <v>143</v>
      </c>
      <c r="W7183" t="str">
        <f t="shared" si="159"/>
        <v>120-149</v>
      </c>
    </row>
    <row r="7184" spans="1:23" x14ac:dyDescent="0.25">
      <c r="A7184" t="s">
        <v>7433</v>
      </c>
      <c r="B7184">
        <v>4351266215</v>
      </c>
      <c r="C7184">
        <v>8247285217</v>
      </c>
      <c r="D7184" s="1">
        <v>45714</v>
      </c>
      <c r="E7184">
        <v>99221</v>
      </c>
      <c r="F7184">
        <v>99285</v>
      </c>
      <c r="G7184" t="s">
        <v>116</v>
      </c>
      <c r="H7184" s="34">
        <v>49863</v>
      </c>
      <c r="I7184" s="7">
        <v>39890</v>
      </c>
      <c r="J7184" s="7">
        <v>30721.4</v>
      </c>
      <c r="K7184" s="7">
        <v>3584</v>
      </c>
      <c r="L7184" s="7">
        <v>5584.6</v>
      </c>
      <c r="M7184" s="5">
        <v>0.14000000000000001</v>
      </c>
      <c r="N7184" t="s">
        <v>1135</v>
      </c>
      <c r="O7184" t="s">
        <v>27</v>
      </c>
      <c r="P7184" t="s">
        <v>18</v>
      </c>
      <c r="Q7184" t="s">
        <v>19</v>
      </c>
      <c r="R7184" t="s">
        <v>21</v>
      </c>
      <c r="S7184" t="s">
        <v>27</v>
      </c>
      <c r="T7184" t="s">
        <v>13311</v>
      </c>
      <c r="U7184" s="1">
        <v>45786</v>
      </c>
      <c r="V7184">
        <v>72</v>
      </c>
      <c r="W7184" t="str">
        <f t="shared" si="159"/>
        <v>60-89</v>
      </c>
    </row>
    <row r="7185" spans="1:23" x14ac:dyDescent="0.25">
      <c r="A7185" t="s">
        <v>7434</v>
      </c>
      <c r="B7185">
        <v>8408032989</v>
      </c>
      <c r="C7185">
        <v>2109415341</v>
      </c>
      <c r="D7185" s="1">
        <v>45475</v>
      </c>
      <c r="E7185">
        <v>99213</v>
      </c>
      <c r="F7185">
        <v>99284</v>
      </c>
      <c r="G7185" t="s">
        <v>3562</v>
      </c>
      <c r="H7185" s="34">
        <v>26919</v>
      </c>
      <c r="I7185" s="7">
        <v>19382</v>
      </c>
      <c r="J7185" s="7">
        <v>15275.44</v>
      </c>
      <c r="K7185" s="7">
        <v>2556</v>
      </c>
      <c r="L7185" s="7">
        <v>1550.56</v>
      </c>
      <c r="M7185" s="5">
        <v>0.08</v>
      </c>
      <c r="N7185" t="s">
        <v>24</v>
      </c>
      <c r="O7185" t="s">
        <v>27</v>
      </c>
      <c r="P7185" t="s">
        <v>3147</v>
      </c>
      <c r="Q7185" t="s">
        <v>32</v>
      </c>
      <c r="R7185" t="s">
        <v>21</v>
      </c>
      <c r="S7185" t="s">
        <v>27</v>
      </c>
      <c r="T7185" t="s">
        <v>13312</v>
      </c>
      <c r="U7185" s="1">
        <v>45549</v>
      </c>
      <c r="V7185">
        <v>74</v>
      </c>
      <c r="W7185" t="str">
        <f t="shared" si="159"/>
        <v>60-89</v>
      </c>
    </row>
    <row r="7186" spans="1:23" x14ac:dyDescent="0.25">
      <c r="A7186" t="s">
        <v>7435</v>
      </c>
      <c r="B7186">
        <v>9843163242</v>
      </c>
      <c r="C7186">
        <v>9764831640</v>
      </c>
      <c r="D7186" s="1">
        <v>45947</v>
      </c>
      <c r="E7186">
        <v>99238</v>
      </c>
      <c r="F7186">
        <v>90834</v>
      </c>
      <c r="G7186" t="s">
        <v>3337</v>
      </c>
      <c r="H7186" s="34">
        <v>41330</v>
      </c>
      <c r="I7186" s="7">
        <v>33064</v>
      </c>
      <c r="J7186" s="7">
        <v>24132.04</v>
      </c>
      <c r="K7186" s="7">
        <v>4303</v>
      </c>
      <c r="L7186" s="7">
        <v>4628.96</v>
      </c>
      <c r="M7186" s="5">
        <v>0.14000000000000001</v>
      </c>
      <c r="N7186" t="s">
        <v>1135</v>
      </c>
      <c r="O7186" t="s">
        <v>30</v>
      </c>
      <c r="P7186" t="s">
        <v>3147</v>
      </c>
      <c r="Q7186" t="s">
        <v>32</v>
      </c>
      <c r="R7186" t="s">
        <v>27</v>
      </c>
      <c r="S7186" t="s">
        <v>27</v>
      </c>
      <c r="T7186" t="s">
        <v>13312</v>
      </c>
      <c r="U7186" s="1">
        <v>46025</v>
      </c>
      <c r="V7186">
        <v>78</v>
      </c>
      <c r="W7186" t="str">
        <f t="shared" si="159"/>
        <v>60-89</v>
      </c>
    </row>
    <row r="7187" spans="1:23" x14ac:dyDescent="0.25">
      <c r="A7187" t="s">
        <v>7436</v>
      </c>
      <c r="B7187">
        <v>1609412032</v>
      </c>
      <c r="C7187">
        <v>1493165234</v>
      </c>
      <c r="D7187" s="1">
        <v>45831</v>
      </c>
      <c r="E7187">
        <v>99213</v>
      </c>
      <c r="F7187">
        <v>99282</v>
      </c>
      <c r="G7187" t="s">
        <v>69</v>
      </c>
      <c r="H7187" s="34">
        <v>78155</v>
      </c>
      <c r="I7187" s="7">
        <v>61742</v>
      </c>
      <c r="J7187" s="7">
        <v>41438.28</v>
      </c>
      <c r="K7187" s="7">
        <v>10425</v>
      </c>
      <c r="L7187" s="7">
        <v>9878.7199999999993</v>
      </c>
      <c r="M7187" s="5">
        <v>0.16</v>
      </c>
      <c r="N7187" t="s">
        <v>1138</v>
      </c>
      <c r="O7187" t="s">
        <v>27</v>
      </c>
      <c r="P7187" t="s">
        <v>18</v>
      </c>
      <c r="Q7187" t="s">
        <v>19</v>
      </c>
      <c r="R7187" t="s">
        <v>38</v>
      </c>
      <c r="S7187" t="s">
        <v>27</v>
      </c>
      <c r="T7187" t="s">
        <v>13311</v>
      </c>
      <c r="U7187" s="1">
        <v>45866</v>
      </c>
      <c r="V7187">
        <v>35</v>
      </c>
      <c r="W7187" t="str">
        <f t="shared" si="159"/>
        <v>30-59</v>
      </c>
    </row>
    <row r="7188" spans="1:23" x14ac:dyDescent="0.25">
      <c r="A7188" t="s">
        <v>7437</v>
      </c>
      <c r="B7188">
        <v>7700340988</v>
      </c>
      <c r="C7188">
        <v>5036004426</v>
      </c>
      <c r="D7188" s="1">
        <v>45457</v>
      </c>
      <c r="E7188">
        <v>99222</v>
      </c>
      <c r="F7188">
        <v>99283</v>
      </c>
      <c r="G7188" t="s">
        <v>3394</v>
      </c>
      <c r="H7188" s="34">
        <v>67452</v>
      </c>
      <c r="I7188" s="7">
        <v>53962</v>
      </c>
      <c r="J7188" s="7">
        <v>24555.32</v>
      </c>
      <c r="K7188" s="7">
        <v>21852</v>
      </c>
      <c r="L7188" s="7">
        <v>7554.68</v>
      </c>
      <c r="M7188" s="5">
        <v>0.14000000000000001</v>
      </c>
      <c r="N7188" t="s">
        <v>1135</v>
      </c>
      <c r="O7188" t="s">
        <v>27</v>
      </c>
      <c r="P7188" t="s">
        <v>3149</v>
      </c>
      <c r="Q7188" t="s">
        <v>32</v>
      </c>
      <c r="R7188" t="s">
        <v>27</v>
      </c>
      <c r="S7188" t="s">
        <v>27</v>
      </c>
      <c r="T7188" t="s">
        <v>13310</v>
      </c>
      <c r="U7188" s="1">
        <v>45500</v>
      </c>
      <c r="V7188">
        <v>43</v>
      </c>
      <c r="W7188" t="str">
        <f t="shared" si="159"/>
        <v>30-59</v>
      </c>
    </row>
    <row r="7189" spans="1:23" x14ac:dyDescent="0.25">
      <c r="A7189" t="s">
        <v>7438</v>
      </c>
      <c r="B7189">
        <v>2686534392</v>
      </c>
      <c r="C7189">
        <v>8355044199</v>
      </c>
      <c r="D7189" s="1">
        <v>45622</v>
      </c>
      <c r="E7189">
        <v>99231</v>
      </c>
      <c r="F7189">
        <v>99213</v>
      </c>
      <c r="G7189" t="s">
        <v>3286</v>
      </c>
      <c r="H7189" s="34">
        <v>52253</v>
      </c>
      <c r="I7189" s="7">
        <v>40757</v>
      </c>
      <c r="J7189" s="7">
        <v>20979.599999999999</v>
      </c>
      <c r="K7189" s="7">
        <v>11626</v>
      </c>
      <c r="L7189" s="7">
        <v>8151.4</v>
      </c>
      <c r="M7189" s="5">
        <v>0.2</v>
      </c>
      <c r="N7189" t="s">
        <v>3140</v>
      </c>
      <c r="O7189" t="s">
        <v>27</v>
      </c>
      <c r="P7189" t="s">
        <v>55</v>
      </c>
      <c r="Q7189" t="s">
        <v>19</v>
      </c>
      <c r="R7189" t="s">
        <v>26</v>
      </c>
      <c r="S7189" t="s">
        <v>21</v>
      </c>
      <c r="T7189" t="s">
        <v>13312</v>
      </c>
      <c r="U7189" s="1">
        <v>45780</v>
      </c>
      <c r="V7189">
        <v>158</v>
      </c>
      <c r="W7189" t="str">
        <f t="shared" si="159"/>
        <v>150-179</v>
      </c>
    </row>
    <row r="7190" spans="1:23" x14ac:dyDescent="0.25">
      <c r="A7190" t="s">
        <v>7439</v>
      </c>
      <c r="B7190">
        <v>8721756693</v>
      </c>
      <c r="C7190">
        <v>4162781164</v>
      </c>
      <c r="D7190" s="1">
        <v>45592</v>
      </c>
      <c r="E7190">
        <v>99214</v>
      </c>
      <c r="F7190">
        <v>93000</v>
      </c>
      <c r="G7190" t="s">
        <v>3371</v>
      </c>
      <c r="H7190" s="34">
        <v>82468</v>
      </c>
      <c r="I7190" s="7">
        <v>70098</v>
      </c>
      <c r="J7190" s="7">
        <v>53471.040000000001</v>
      </c>
      <c r="K7190" s="7">
        <v>15225</v>
      </c>
      <c r="L7190" s="7">
        <v>1401.96</v>
      </c>
      <c r="M7190" s="5">
        <v>0.02</v>
      </c>
      <c r="N7190" t="s">
        <v>16</v>
      </c>
      <c r="O7190" t="s">
        <v>27</v>
      </c>
      <c r="P7190" t="s">
        <v>18</v>
      </c>
      <c r="Q7190" t="s">
        <v>32</v>
      </c>
      <c r="R7190" t="s">
        <v>27</v>
      </c>
      <c r="S7190" t="s">
        <v>21</v>
      </c>
      <c r="T7190" t="s">
        <v>13312</v>
      </c>
      <c r="U7190" s="1">
        <v>45772</v>
      </c>
      <c r="V7190">
        <v>180</v>
      </c>
      <c r="W7190" t="str">
        <f t="shared" si="159"/>
        <v>180-209</v>
      </c>
    </row>
    <row r="7191" spans="1:23" x14ac:dyDescent="0.25">
      <c r="A7191" t="s">
        <v>7440</v>
      </c>
      <c r="B7191">
        <v>974744326</v>
      </c>
      <c r="C7191">
        <v>9175600278</v>
      </c>
      <c r="D7191" s="1">
        <v>45411</v>
      </c>
      <c r="E7191">
        <v>99222</v>
      </c>
      <c r="F7191">
        <v>36415</v>
      </c>
      <c r="G7191" t="s">
        <v>3316</v>
      </c>
      <c r="H7191" s="34">
        <v>59718</v>
      </c>
      <c r="I7191" s="7">
        <v>42997</v>
      </c>
      <c r="J7191" s="7">
        <v>36013.24</v>
      </c>
      <c r="K7191" s="7">
        <v>3544</v>
      </c>
      <c r="L7191" s="7">
        <v>3439.76</v>
      </c>
      <c r="M7191" s="5">
        <v>0.08</v>
      </c>
      <c r="N7191" t="s">
        <v>24</v>
      </c>
      <c r="O7191" t="s">
        <v>30</v>
      </c>
      <c r="P7191" t="s">
        <v>3147</v>
      </c>
      <c r="Q7191" t="s">
        <v>19</v>
      </c>
      <c r="R7191" t="s">
        <v>20</v>
      </c>
      <c r="S7191" t="s">
        <v>27</v>
      </c>
      <c r="T7191" t="s">
        <v>13311</v>
      </c>
      <c r="U7191" s="1">
        <v>45462</v>
      </c>
      <c r="V7191">
        <v>51</v>
      </c>
      <c r="W7191" t="str">
        <f t="shared" si="159"/>
        <v>30-59</v>
      </c>
    </row>
    <row r="7192" spans="1:23" x14ac:dyDescent="0.25">
      <c r="A7192" t="s">
        <v>7441</v>
      </c>
      <c r="B7192">
        <v>5897244065</v>
      </c>
      <c r="C7192">
        <v>8403034058</v>
      </c>
      <c r="D7192" s="1">
        <v>45515</v>
      </c>
      <c r="E7192">
        <v>99222</v>
      </c>
      <c r="F7192">
        <v>99281</v>
      </c>
      <c r="G7192" t="s">
        <v>3365</v>
      </c>
      <c r="H7192" s="34">
        <v>56754</v>
      </c>
      <c r="I7192" s="7">
        <v>42566</v>
      </c>
      <c r="J7192" s="7">
        <v>29985.1</v>
      </c>
      <c r="K7192" s="7">
        <v>6196</v>
      </c>
      <c r="L7192" s="7">
        <v>6384.9</v>
      </c>
      <c r="M7192" s="5">
        <v>0.15</v>
      </c>
      <c r="N7192" t="s">
        <v>1139</v>
      </c>
      <c r="O7192" t="s">
        <v>27</v>
      </c>
      <c r="P7192" t="s">
        <v>97</v>
      </c>
      <c r="Q7192" t="s">
        <v>19</v>
      </c>
      <c r="R7192" t="s">
        <v>43</v>
      </c>
      <c r="S7192" t="s">
        <v>21</v>
      </c>
      <c r="T7192" t="s">
        <v>13310</v>
      </c>
      <c r="U7192" s="1">
        <v>45654</v>
      </c>
      <c r="V7192">
        <v>139</v>
      </c>
      <c r="W7192" t="str">
        <f t="shared" si="159"/>
        <v>120-149</v>
      </c>
    </row>
    <row r="7193" spans="1:23" x14ac:dyDescent="0.25">
      <c r="A7193" t="s">
        <v>7442</v>
      </c>
      <c r="B7193">
        <v>6139729754</v>
      </c>
      <c r="C7193">
        <v>2121526739</v>
      </c>
      <c r="D7193" s="1">
        <v>45397</v>
      </c>
      <c r="E7193">
        <v>99214</v>
      </c>
      <c r="F7193">
        <v>71046</v>
      </c>
      <c r="G7193" t="s">
        <v>178</v>
      </c>
      <c r="H7193" s="34">
        <v>55292</v>
      </c>
      <c r="I7193" s="7">
        <v>44234</v>
      </c>
      <c r="J7193" s="7">
        <v>22131.24</v>
      </c>
      <c r="K7193" s="7">
        <v>15910</v>
      </c>
      <c r="L7193" s="7">
        <v>6192.76</v>
      </c>
      <c r="M7193" s="5">
        <v>0.14000000000000001</v>
      </c>
      <c r="N7193" t="s">
        <v>1135</v>
      </c>
      <c r="O7193" t="s">
        <v>27</v>
      </c>
      <c r="P7193" t="s">
        <v>3148</v>
      </c>
      <c r="Q7193" t="s">
        <v>32</v>
      </c>
      <c r="R7193" t="s">
        <v>38</v>
      </c>
      <c r="S7193" t="s">
        <v>17</v>
      </c>
      <c r="T7193" t="s">
        <v>13310</v>
      </c>
      <c r="U7193" s="1">
        <v>45440</v>
      </c>
      <c r="V7193">
        <v>43</v>
      </c>
      <c r="W7193" t="str">
        <f t="shared" si="159"/>
        <v>30-59</v>
      </c>
    </row>
    <row r="7194" spans="1:23" x14ac:dyDescent="0.25">
      <c r="A7194" t="s">
        <v>7443</v>
      </c>
      <c r="B7194">
        <v>8870660147</v>
      </c>
      <c r="C7194">
        <v>1101267402</v>
      </c>
      <c r="D7194" s="1">
        <v>45655</v>
      </c>
      <c r="E7194">
        <v>99214</v>
      </c>
      <c r="F7194">
        <v>71046</v>
      </c>
      <c r="G7194" t="s">
        <v>3202</v>
      </c>
      <c r="H7194" s="34">
        <v>62161</v>
      </c>
      <c r="I7194" s="7">
        <v>49107</v>
      </c>
      <c r="J7194" s="7">
        <v>36136.879999999997</v>
      </c>
      <c r="K7194" s="7">
        <v>5113</v>
      </c>
      <c r="L7194" s="7">
        <v>7857.12</v>
      </c>
      <c r="M7194" s="5">
        <v>0.16</v>
      </c>
      <c r="N7194" t="s">
        <v>1138</v>
      </c>
      <c r="O7194" t="s">
        <v>30</v>
      </c>
      <c r="P7194" t="s">
        <v>58</v>
      </c>
      <c r="Q7194" t="s">
        <v>19</v>
      </c>
      <c r="R7194" t="s">
        <v>27</v>
      </c>
      <c r="S7194" t="s">
        <v>21</v>
      </c>
      <c r="T7194" t="s">
        <v>13310</v>
      </c>
      <c r="U7194" s="1">
        <v>45735</v>
      </c>
      <c r="V7194">
        <v>80</v>
      </c>
      <c r="W7194" t="str">
        <f t="shared" si="159"/>
        <v>60-89</v>
      </c>
    </row>
    <row r="7195" spans="1:23" x14ac:dyDescent="0.25">
      <c r="A7195" t="s">
        <v>7444</v>
      </c>
      <c r="B7195">
        <v>1183781069</v>
      </c>
      <c r="C7195">
        <v>7303000912</v>
      </c>
      <c r="D7195" s="1">
        <v>45639</v>
      </c>
      <c r="E7195">
        <v>99222</v>
      </c>
      <c r="F7195">
        <v>97110</v>
      </c>
      <c r="G7195" t="s">
        <v>3453</v>
      </c>
      <c r="H7195" s="34">
        <v>75373</v>
      </c>
      <c r="I7195" s="7">
        <v>58791</v>
      </c>
      <c r="J7195" s="7">
        <v>47032.800000000003</v>
      </c>
      <c r="K7195" s="7">
        <v>0</v>
      </c>
      <c r="L7195" s="7">
        <v>11758.2</v>
      </c>
      <c r="M7195" s="5">
        <v>0.2</v>
      </c>
      <c r="N7195" t="s">
        <v>3140</v>
      </c>
      <c r="O7195" t="s">
        <v>17</v>
      </c>
      <c r="P7195" t="s">
        <v>3148</v>
      </c>
      <c r="Q7195" t="s">
        <v>19</v>
      </c>
      <c r="R7195" t="s">
        <v>38</v>
      </c>
      <c r="S7195" t="s">
        <v>27</v>
      </c>
      <c r="T7195" t="s">
        <v>13310</v>
      </c>
      <c r="U7195" s="1">
        <v>45763</v>
      </c>
      <c r="V7195">
        <v>124</v>
      </c>
      <c r="W7195" t="str">
        <f t="shared" si="159"/>
        <v>120-149</v>
      </c>
    </row>
    <row r="7196" spans="1:23" x14ac:dyDescent="0.25">
      <c r="A7196" t="s">
        <v>7445</v>
      </c>
      <c r="B7196">
        <v>3008063580</v>
      </c>
      <c r="C7196">
        <v>276711772</v>
      </c>
      <c r="D7196" s="1">
        <v>45847</v>
      </c>
      <c r="E7196">
        <v>99215</v>
      </c>
      <c r="F7196">
        <v>93000</v>
      </c>
      <c r="G7196" t="s">
        <v>127</v>
      </c>
      <c r="H7196" s="34">
        <v>46440</v>
      </c>
      <c r="I7196" s="7">
        <v>39474</v>
      </c>
      <c r="J7196" s="7">
        <v>38684.519999999997</v>
      </c>
      <c r="K7196" s="7">
        <v>0</v>
      </c>
      <c r="L7196" s="7">
        <v>789.48</v>
      </c>
      <c r="M7196" s="5">
        <v>0.02</v>
      </c>
      <c r="N7196" t="s">
        <v>16</v>
      </c>
      <c r="O7196" t="s">
        <v>17</v>
      </c>
      <c r="P7196" t="s">
        <v>97</v>
      </c>
      <c r="Q7196" t="s">
        <v>32</v>
      </c>
      <c r="R7196" t="s">
        <v>20</v>
      </c>
      <c r="S7196" t="s">
        <v>21</v>
      </c>
      <c r="T7196" t="s">
        <v>13311</v>
      </c>
      <c r="U7196" s="1">
        <v>46007</v>
      </c>
      <c r="V7196">
        <v>160</v>
      </c>
      <c r="W7196" t="str">
        <f t="shared" si="159"/>
        <v>150-179</v>
      </c>
    </row>
    <row r="7197" spans="1:23" x14ac:dyDescent="0.25">
      <c r="A7197" t="s">
        <v>7446</v>
      </c>
      <c r="B7197">
        <v>4557476192</v>
      </c>
      <c r="C7197">
        <v>3809305405</v>
      </c>
      <c r="D7197" s="1">
        <v>45909</v>
      </c>
      <c r="E7197">
        <v>99214</v>
      </c>
      <c r="F7197">
        <v>99202</v>
      </c>
      <c r="G7197" t="s">
        <v>3312</v>
      </c>
      <c r="H7197" s="34">
        <v>33301</v>
      </c>
      <c r="I7197" s="7">
        <v>27307</v>
      </c>
      <c r="J7197" s="7">
        <v>22391.74</v>
      </c>
      <c r="K7197" s="7">
        <v>0</v>
      </c>
      <c r="L7197" s="7">
        <v>4915.26</v>
      </c>
      <c r="M7197" s="5">
        <v>0.18</v>
      </c>
      <c r="N7197" t="s">
        <v>3141</v>
      </c>
      <c r="O7197" t="s">
        <v>17</v>
      </c>
      <c r="P7197" t="s">
        <v>3149</v>
      </c>
      <c r="Q7197" t="s">
        <v>19</v>
      </c>
      <c r="R7197" t="s">
        <v>20</v>
      </c>
      <c r="S7197" t="s">
        <v>17</v>
      </c>
      <c r="T7197" t="s">
        <v>13310</v>
      </c>
      <c r="U7197" s="1">
        <v>45949</v>
      </c>
      <c r="V7197">
        <v>40</v>
      </c>
      <c r="W7197" t="str">
        <f t="shared" si="159"/>
        <v>30-59</v>
      </c>
    </row>
    <row r="7198" spans="1:23" x14ac:dyDescent="0.25">
      <c r="A7198" t="s">
        <v>7447</v>
      </c>
      <c r="B7198">
        <v>9890147849</v>
      </c>
      <c r="C7198">
        <v>3255345874</v>
      </c>
      <c r="D7198" s="1">
        <v>45881</v>
      </c>
      <c r="E7198">
        <v>99238</v>
      </c>
      <c r="F7198">
        <v>99204</v>
      </c>
      <c r="G7198" t="s">
        <v>148</v>
      </c>
      <c r="H7198" s="34">
        <v>90336</v>
      </c>
      <c r="I7198" s="7">
        <v>76786</v>
      </c>
      <c r="J7198" s="7">
        <v>43770.28</v>
      </c>
      <c r="K7198" s="7">
        <v>31480</v>
      </c>
      <c r="L7198" s="7">
        <v>1535.72</v>
      </c>
      <c r="M7198" s="5">
        <v>0.02</v>
      </c>
      <c r="N7198" t="s">
        <v>16</v>
      </c>
      <c r="O7198" t="s">
        <v>27</v>
      </c>
      <c r="P7198" t="s">
        <v>25</v>
      </c>
      <c r="Q7198" t="s">
        <v>32</v>
      </c>
      <c r="R7198" t="s">
        <v>26</v>
      </c>
      <c r="S7198" t="s">
        <v>27</v>
      </c>
      <c r="T7198" t="s">
        <v>13310</v>
      </c>
      <c r="U7198" s="1">
        <v>45982</v>
      </c>
      <c r="V7198">
        <v>101</v>
      </c>
      <c r="W7198" t="str">
        <f t="shared" si="159"/>
        <v>90-119</v>
      </c>
    </row>
    <row r="7199" spans="1:23" x14ac:dyDescent="0.25">
      <c r="A7199" t="s">
        <v>7448</v>
      </c>
      <c r="B7199">
        <v>8246229963</v>
      </c>
      <c r="C7199">
        <v>3485314107</v>
      </c>
      <c r="D7199" s="1">
        <v>45682</v>
      </c>
      <c r="E7199">
        <v>99231</v>
      </c>
      <c r="F7199">
        <v>36415</v>
      </c>
      <c r="G7199" t="s">
        <v>114</v>
      </c>
      <c r="H7199" s="34">
        <v>91698</v>
      </c>
      <c r="I7199" s="7">
        <v>77943</v>
      </c>
      <c r="J7199" s="7">
        <v>48116.14</v>
      </c>
      <c r="K7199" s="7">
        <v>28268</v>
      </c>
      <c r="L7199" s="7">
        <v>1558.86</v>
      </c>
      <c r="M7199" s="5">
        <v>0.02</v>
      </c>
      <c r="N7199" t="s">
        <v>16</v>
      </c>
      <c r="O7199" t="s">
        <v>27</v>
      </c>
      <c r="P7199" t="s">
        <v>18</v>
      </c>
      <c r="Q7199" t="s">
        <v>32</v>
      </c>
      <c r="R7199" t="s">
        <v>21</v>
      </c>
      <c r="S7199" t="s">
        <v>17</v>
      </c>
      <c r="T7199" t="s">
        <v>13312</v>
      </c>
      <c r="U7199" s="1">
        <v>45797</v>
      </c>
      <c r="V7199">
        <v>115</v>
      </c>
      <c r="W7199" t="str">
        <f t="shared" si="159"/>
        <v>90-119</v>
      </c>
    </row>
    <row r="7200" spans="1:23" x14ac:dyDescent="0.25">
      <c r="A7200" t="s">
        <v>7449</v>
      </c>
      <c r="B7200">
        <v>6299907411</v>
      </c>
      <c r="C7200">
        <v>6252433354</v>
      </c>
      <c r="D7200" s="1">
        <v>45532</v>
      </c>
      <c r="E7200">
        <v>99223</v>
      </c>
      <c r="F7200">
        <v>71046</v>
      </c>
      <c r="G7200" t="s">
        <v>351</v>
      </c>
      <c r="H7200" s="34">
        <v>51831</v>
      </c>
      <c r="I7200" s="7">
        <v>42501</v>
      </c>
      <c r="J7200" s="7">
        <v>34850.82</v>
      </c>
      <c r="K7200" s="7">
        <v>0</v>
      </c>
      <c r="L7200" s="7">
        <v>7650.18</v>
      </c>
      <c r="M7200" s="5">
        <v>0.18</v>
      </c>
      <c r="N7200" t="s">
        <v>3141</v>
      </c>
      <c r="O7200" t="s">
        <v>17</v>
      </c>
      <c r="P7200" t="s">
        <v>31</v>
      </c>
      <c r="Q7200" t="s">
        <v>19</v>
      </c>
      <c r="R7200" t="s">
        <v>38</v>
      </c>
      <c r="S7200" t="s">
        <v>27</v>
      </c>
      <c r="T7200" t="s">
        <v>13311</v>
      </c>
      <c r="U7200" s="1">
        <v>45600</v>
      </c>
      <c r="V7200">
        <v>68</v>
      </c>
      <c r="W7200" t="str">
        <f t="shared" si="159"/>
        <v>60-89</v>
      </c>
    </row>
    <row r="7201" spans="1:23" x14ac:dyDescent="0.25">
      <c r="A7201" t="s">
        <v>7450</v>
      </c>
      <c r="B7201">
        <v>4932483810</v>
      </c>
      <c r="C7201">
        <v>5752680468</v>
      </c>
      <c r="D7201" s="1">
        <v>45293</v>
      </c>
      <c r="E7201">
        <v>99222</v>
      </c>
      <c r="F7201">
        <v>90834</v>
      </c>
      <c r="G7201" t="s">
        <v>209</v>
      </c>
      <c r="H7201" s="34">
        <v>47394</v>
      </c>
      <c r="I7201" s="7">
        <v>38863</v>
      </c>
      <c r="J7201" s="7">
        <v>22312.66</v>
      </c>
      <c r="K7201" s="7">
        <v>9555</v>
      </c>
      <c r="L7201" s="7">
        <v>6995.34</v>
      </c>
      <c r="M7201" s="5">
        <v>0.18</v>
      </c>
      <c r="N7201" t="s">
        <v>3141</v>
      </c>
      <c r="O7201" t="s">
        <v>27</v>
      </c>
      <c r="P7201" t="s">
        <v>3148</v>
      </c>
      <c r="Q7201" t="s">
        <v>19</v>
      </c>
      <c r="R7201" t="s">
        <v>43</v>
      </c>
      <c r="S7201" t="s">
        <v>21</v>
      </c>
      <c r="T7201" t="s">
        <v>13310</v>
      </c>
      <c r="U7201" s="1">
        <v>45466</v>
      </c>
      <c r="V7201">
        <v>173</v>
      </c>
      <c r="W7201" t="str">
        <f t="shared" si="159"/>
        <v>150-179</v>
      </c>
    </row>
    <row r="7202" spans="1:23" x14ac:dyDescent="0.25">
      <c r="A7202" t="s">
        <v>7451</v>
      </c>
      <c r="B7202">
        <v>1049197238</v>
      </c>
      <c r="C7202">
        <v>1555992484</v>
      </c>
      <c r="D7202" s="1">
        <v>45841</v>
      </c>
      <c r="E7202">
        <v>99215</v>
      </c>
      <c r="F7202">
        <v>99282</v>
      </c>
      <c r="G7202" t="s">
        <v>114</v>
      </c>
      <c r="H7202" s="34">
        <v>75873</v>
      </c>
      <c r="I7202" s="7">
        <v>59940</v>
      </c>
      <c r="J7202" s="7">
        <v>50349.599999999999</v>
      </c>
      <c r="K7202" s="7">
        <v>0</v>
      </c>
      <c r="L7202" s="7">
        <v>9590.4</v>
      </c>
      <c r="M7202" s="5">
        <v>0.16</v>
      </c>
      <c r="N7202" t="s">
        <v>1138</v>
      </c>
      <c r="O7202" t="s">
        <v>17</v>
      </c>
      <c r="P7202" t="s">
        <v>25</v>
      </c>
      <c r="Q7202" t="s">
        <v>19</v>
      </c>
      <c r="R7202" t="s">
        <v>20</v>
      </c>
      <c r="S7202" t="s">
        <v>21</v>
      </c>
      <c r="T7202" t="s">
        <v>13312</v>
      </c>
      <c r="U7202" s="1">
        <v>45977</v>
      </c>
      <c r="V7202">
        <v>136</v>
      </c>
      <c r="W7202" t="str">
        <f t="shared" si="159"/>
        <v>120-149</v>
      </c>
    </row>
    <row r="7203" spans="1:23" x14ac:dyDescent="0.25">
      <c r="A7203" t="s">
        <v>7452</v>
      </c>
      <c r="B7203">
        <v>3533464024</v>
      </c>
      <c r="C7203">
        <v>4088433530</v>
      </c>
      <c r="D7203" s="1">
        <v>45652</v>
      </c>
      <c r="E7203">
        <v>99221</v>
      </c>
      <c r="F7203">
        <v>97110</v>
      </c>
      <c r="G7203" t="s">
        <v>3405</v>
      </c>
      <c r="H7203" s="34">
        <v>18980</v>
      </c>
      <c r="I7203" s="7">
        <v>12337</v>
      </c>
      <c r="J7203" s="7">
        <v>10856.56</v>
      </c>
      <c r="K7203" s="7">
        <v>0</v>
      </c>
      <c r="L7203" s="7">
        <v>1480.44</v>
      </c>
      <c r="M7203" s="5">
        <v>0.12</v>
      </c>
      <c r="N7203" t="s">
        <v>46</v>
      </c>
      <c r="O7203" t="s">
        <v>17</v>
      </c>
      <c r="P7203" t="s">
        <v>58</v>
      </c>
      <c r="Q7203" t="s">
        <v>32</v>
      </c>
      <c r="R7203" t="s">
        <v>26</v>
      </c>
      <c r="S7203" t="s">
        <v>21</v>
      </c>
      <c r="T7203" t="s">
        <v>13311</v>
      </c>
      <c r="U7203" s="1">
        <v>45830</v>
      </c>
      <c r="V7203">
        <v>178</v>
      </c>
      <c r="W7203" t="str">
        <f t="shared" si="159"/>
        <v>150-179</v>
      </c>
    </row>
    <row r="7204" spans="1:23" x14ac:dyDescent="0.25">
      <c r="A7204" t="s">
        <v>7453</v>
      </c>
      <c r="B7204">
        <v>599997404</v>
      </c>
      <c r="C7204">
        <v>9852047495</v>
      </c>
      <c r="D7204" s="1">
        <v>45560</v>
      </c>
      <c r="E7204">
        <v>99222</v>
      </c>
      <c r="F7204">
        <v>90834</v>
      </c>
      <c r="G7204" t="s">
        <v>91</v>
      </c>
      <c r="H7204" s="34">
        <v>35020</v>
      </c>
      <c r="I7204" s="7">
        <v>25214</v>
      </c>
      <c r="J7204" s="7">
        <v>19240.88</v>
      </c>
      <c r="K7204" s="7">
        <v>3956</v>
      </c>
      <c r="L7204" s="7">
        <v>2017.12</v>
      </c>
      <c r="M7204" s="5">
        <v>0.08</v>
      </c>
      <c r="N7204" t="s">
        <v>24</v>
      </c>
      <c r="O7204" t="s">
        <v>30</v>
      </c>
      <c r="P7204" t="s">
        <v>35</v>
      </c>
      <c r="Q7204" t="s">
        <v>32</v>
      </c>
      <c r="R7204" t="s">
        <v>27</v>
      </c>
      <c r="S7204" t="s">
        <v>17</v>
      </c>
      <c r="T7204" t="s">
        <v>13312</v>
      </c>
      <c r="U7204" s="1">
        <v>45694</v>
      </c>
      <c r="V7204">
        <v>134</v>
      </c>
      <c r="W7204" t="str">
        <f t="shared" si="159"/>
        <v>120-149</v>
      </c>
    </row>
    <row r="7205" spans="1:23" x14ac:dyDescent="0.25">
      <c r="A7205" t="s">
        <v>7454</v>
      </c>
      <c r="B7205">
        <v>4817795333</v>
      </c>
      <c r="C7205">
        <v>5877681612</v>
      </c>
      <c r="D7205" s="1">
        <v>45813</v>
      </c>
      <c r="E7205">
        <v>99223</v>
      </c>
      <c r="F7205">
        <v>99283</v>
      </c>
      <c r="G7205" t="s">
        <v>263</v>
      </c>
      <c r="H7205" s="34">
        <v>89025</v>
      </c>
      <c r="I7205" s="7">
        <v>70330</v>
      </c>
      <c r="J7205" s="7">
        <v>39586.199999999997</v>
      </c>
      <c r="K7205" s="7">
        <v>19491</v>
      </c>
      <c r="L7205" s="7">
        <v>11252.8</v>
      </c>
      <c r="M7205" s="5">
        <v>0.16</v>
      </c>
      <c r="N7205" t="s">
        <v>1138</v>
      </c>
      <c r="O7205" t="s">
        <v>27</v>
      </c>
      <c r="P7205" t="s">
        <v>3150</v>
      </c>
      <c r="Q7205" t="s">
        <v>32</v>
      </c>
      <c r="R7205" t="s">
        <v>43</v>
      </c>
      <c r="S7205" t="s">
        <v>21</v>
      </c>
      <c r="T7205" t="s">
        <v>13311</v>
      </c>
      <c r="U7205" s="1">
        <v>45940</v>
      </c>
      <c r="V7205">
        <v>127</v>
      </c>
      <c r="W7205" t="str">
        <f t="shared" si="159"/>
        <v>120-149</v>
      </c>
    </row>
    <row r="7206" spans="1:23" x14ac:dyDescent="0.25">
      <c r="A7206" t="s">
        <v>7455</v>
      </c>
      <c r="B7206">
        <v>6282518002</v>
      </c>
      <c r="C7206">
        <v>7619529071</v>
      </c>
      <c r="D7206" s="1">
        <v>45865</v>
      </c>
      <c r="E7206">
        <v>99231</v>
      </c>
      <c r="F7206">
        <v>99213</v>
      </c>
      <c r="G7206" t="s">
        <v>3154</v>
      </c>
      <c r="H7206" s="34">
        <v>40670</v>
      </c>
      <c r="I7206" s="7">
        <v>31723</v>
      </c>
      <c r="J7206" s="7">
        <v>25378.400000000001</v>
      </c>
      <c r="K7206" s="7">
        <v>0</v>
      </c>
      <c r="L7206" s="7">
        <v>6344.6</v>
      </c>
      <c r="M7206" s="5">
        <v>0.2</v>
      </c>
      <c r="N7206" t="s">
        <v>3140</v>
      </c>
      <c r="O7206" t="s">
        <v>17</v>
      </c>
      <c r="P7206" t="s">
        <v>97</v>
      </c>
      <c r="Q7206" t="s">
        <v>19</v>
      </c>
      <c r="R7206" t="s">
        <v>27</v>
      </c>
      <c r="S7206" t="s">
        <v>27</v>
      </c>
      <c r="T7206" t="s">
        <v>13312</v>
      </c>
      <c r="U7206" s="1">
        <v>45943</v>
      </c>
      <c r="V7206">
        <v>78</v>
      </c>
      <c r="W7206" t="str">
        <f t="shared" si="159"/>
        <v>60-89</v>
      </c>
    </row>
    <row r="7207" spans="1:23" x14ac:dyDescent="0.25">
      <c r="A7207" t="s">
        <v>7456</v>
      </c>
      <c r="B7207">
        <v>8310330438</v>
      </c>
      <c r="C7207">
        <v>8044400393</v>
      </c>
      <c r="D7207" s="1">
        <v>45887</v>
      </c>
      <c r="E7207">
        <v>99233</v>
      </c>
      <c r="F7207">
        <v>99212</v>
      </c>
      <c r="G7207" t="s">
        <v>3176</v>
      </c>
      <c r="H7207" s="34">
        <v>64927</v>
      </c>
      <c r="I7207" s="7">
        <v>51292</v>
      </c>
      <c r="J7207" s="7">
        <v>37630.28</v>
      </c>
      <c r="K7207" s="7">
        <v>5455</v>
      </c>
      <c r="L7207" s="7">
        <v>8206.7199999999993</v>
      </c>
      <c r="M7207" s="5">
        <v>0.16</v>
      </c>
      <c r="N7207" t="s">
        <v>1138</v>
      </c>
      <c r="O7207" t="s">
        <v>30</v>
      </c>
      <c r="P7207" t="s">
        <v>3146</v>
      </c>
      <c r="Q7207" t="s">
        <v>19</v>
      </c>
      <c r="R7207" t="s">
        <v>38</v>
      </c>
      <c r="S7207" t="s">
        <v>21</v>
      </c>
      <c r="T7207" t="s">
        <v>13311</v>
      </c>
      <c r="U7207" s="1">
        <v>46026</v>
      </c>
      <c r="V7207">
        <v>139</v>
      </c>
      <c r="W7207" t="str">
        <f t="shared" si="159"/>
        <v>120-149</v>
      </c>
    </row>
    <row r="7208" spans="1:23" x14ac:dyDescent="0.25">
      <c r="A7208" t="s">
        <v>7457</v>
      </c>
      <c r="B7208">
        <v>9864591236</v>
      </c>
      <c r="C7208">
        <v>5894088624</v>
      </c>
      <c r="D7208" s="1">
        <v>45598</v>
      </c>
      <c r="E7208">
        <v>99215</v>
      </c>
      <c r="F7208">
        <v>99282</v>
      </c>
      <c r="G7208" t="s">
        <v>3250</v>
      </c>
      <c r="H7208" s="34">
        <v>80657</v>
      </c>
      <c r="I7208" s="7">
        <v>60493</v>
      </c>
      <c r="J7208" s="7">
        <v>51419.05</v>
      </c>
      <c r="K7208" s="7">
        <v>0</v>
      </c>
      <c r="L7208" s="7">
        <v>9073.9500000000007</v>
      </c>
      <c r="M7208" s="5">
        <v>0.15</v>
      </c>
      <c r="N7208" t="s">
        <v>1139</v>
      </c>
      <c r="O7208" t="s">
        <v>17</v>
      </c>
      <c r="P7208" t="s">
        <v>3146</v>
      </c>
      <c r="Q7208" t="s">
        <v>19</v>
      </c>
      <c r="R7208" t="s">
        <v>27</v>
      </c>
      <c r="S7208" t="s">
        <v>21</v>
      </c>
      <c r="T7208" t="s">
        <v>13312</v>
      </c>
      <c r="U7208" s="1">
        <v>45664</v>
      </c>
      <c r="V7208">
        <v>66</v>
      </c>
      <c r="W7208" t="str">
        <f t="shared" si="159"/>
        <v>60-89</v>
      </c>
    </row>
    <row r="7209" spans="1:23" x14ac:dyDescent="0.25">
      <c r="A7209" t="s">
        <v>7458</v>
      </c>
      <c r="B7209">
        <v>5343957506</v>
      </c>
      <c r="C7209">
        <v>2084039595</v>
      </c>
      <c r="D7209" s="1">
        <v>45941</v>
      </c>
      <c r="E7209">
        <v>99221</v>
      </c>
      <c r="F7209">
        <v>81000</v>
      </c>
      <c r="G7209" t="s">
        <v>34</v>
      </c>
      <c r="H7209" s="34">
        <v>56295</v>
      </c>
      <c r="I7209" s="7">
        <v>47851</v>
      </c>
      <c r="J7209" s="7">
        <v>46893.98</v>
      </c>
      <c r="K7209" s="7">
        <v>0</v>
      </c>
      <c r="L7209" s="7">
        <v>957.02</v>
      </c>
      <c r="M7209" s="5">
        <v>0.02</v>
      </c>
      <c r="N7209" t="s">
        <v>16</v>
      </c>
      <c r="O7209" t="s">
        <v>17</v>
      </c>
      <c r="P7209" t="s">
        <v>55</v>
      </c>
      <c r="Q7209" t="s">
        <v>19</v>
      </c>
      <c r="R7209" t="s">
        <v>38</v>
      </c>
      <c r="S7209" t="s">
        <v>21</v>
      </c>
      <c r="T7209" t="s">
        <v>13312</v>
      </c>
      <c r="U7209" s="1">
        <v>45972</v>
      </c>
      <c r="V7209">
        <v>31</v>
      </c>
      <c r="W7209" t="str">
        <f t="shared" si="159"/>
        <v>30-59</v>
      </c>
    </row>
    <row r="7210" spans="1:23" x14ac:dyDescent="0.25">
      <c r="A7210" t="s">
        <v>7459</v>
      </c>
      <c r="B7210">
        <v>306998923</v>
      </c>
      <c r="C7210">
        <v>9600098958</v>
      </c>
      <c r="D7210" s="1">
        <v>45530</v>
      </c>
      <c r="E7210">
        <v>99232</v>
      </c>
      <c r="F7210">
        <v>99202</v>
      </c>
      <c r="G7210" t="s">
        <v>154</v>
      </c>
      <c r="H7210" s="34">
        <v>56251</v>
      </c>
      <c r="I7210" s="7">
        <v>42188</v>
      </c>
      <c r="J7210" s="7">
        <v>33144.800000000003</v>
      </c>
      <c r="K7210" s="7">
        <v>2715</v>
      </c>
      <c r="L7210" s="7">
        <v>6328.2</v>
      </c>
      <c r="M7210" s="5">
        <v>0.15</v>
      </c>
      <c r="N7210" t="s">
        <v>1139</v>
      </c>
      <c r="O7210" t="s">
        <v>30</v>
      </c>
      <c r="P7210" t="s">
        <v>40</v>
      </c>
      <c r="Q7210" t="s">
        <v>32</v>
      </c>
      <c r="R7210" t="s">
        <v>27</v>
      </c>
      <c r="S7210" t="s">
        <v>21</v>
      </c>
      <c r="T7210" t="s">
        <v>13310</v>
      </c>
      <c r="U7210" s="1">
        <v>45599</v>
      </c>
      <c r="V7210">
        <v>69</v>
      </c>
      <c r="W7210" t="str">
        <f t="shared" si="159"/>
        <v>60-89</v>
      </c>
    </row>
    <row r="7211" spans="1:23" x14ac:dyDescent="0.25">
      <c r="A7211" t="s">
        <v>7460</v>
      </c>
      <c r="B7211">
        <v>8339188380</v>
      </c>
      <c r="C7211">
        <v>5660329700</v>
      </c>
      <c r="D7211" s="1">
        <v>45567</v>
      </c>
      <c r="E7211">
        <v>99214</v>
      </c>
      <c r="F7211">
        <v>99201</v>
      </c>
      <c r="G7211" t="s">
        <v>3312</v>
      </c>
      <c r="H7211" s="34">
        <v>55082</v>
      </c>
      <c r="I7211" s="7">
        <v>45167</v>
      </c>
      <c r="J7211" s="7">
        <v>20660.939999999999</v>
      </c>
      <c r="K7211" s="7">
        <v>16376</v>
      </c>
      <c r="L7211" s="7">
        <v>8130.06</v>
      </c>
      <c r="M7211" s="5">
        <v>0.18</v>
      </c>
      <c r="N7211" t="s">
        <v>3141</v>
      </c>
      <c r="O7211" t="s">
        <v>27</v>
      </c>
      <c r="P7211" t="s">
        <v>97</v>
      </c>
      <c r="Q7211" t="s">
        <v>32</v>
      </c>
      <c r="R7211" t="s">
        <v>27</v>
      </c>
      <c r="S7211" t="s">
        <v>27</v>
      </c>
      <c r="T7211" t="s">
        <v>13310</v>
      </c>
      <c r="U7211" s="1">
        <v>45603</v>
      </c>
      <c r="V7211">
        <v>36</v>
      </c>
      <c r="W7211" t="str">
        <f t="shared" si="159"/>
        <v>30-59</v>
      </c>
    </row>
    <row r="7212" spans="1:23" x14ac:dyDescent="0.25">
      <c r="A7212" t="s">
        <v>7461</v>
      </c>
      <c r="B7212">
        <v>1808552676</v>
      </c>
      <c r="C7212">
        <v>1270441377</v>
      </c>
      <c r="D7212" s="1">
        <v>45665</v>
      </c>
      <c r="E7212">
        <v>99223</v>
      </c>
      <c r="F7212">
        <v>99203</v>
      </c>
      <c r="G7212" t="s">
        <v>3331</v>
      </c>
      <c r="H7212" s="34">
        <v>32996</v>
      </c>
      <c r="I7212" s="7">
        <v>26067</v>
      </c>
      <c r="J7212" s="7">
        <v>15061.28</v>
      </c>
      <c r="K7212" s="7">
        <v>6835</v>
      </c>
      <c r="L7212" s="7">
        <v>4170.72</v>
      </c>
      <c r="M7212" s="5">
        <v>0.16</v>
      </c>
      <c r="N7212" t="s">
        <v>1138</v>
      </c>
      <c r="O7212" t="s">
        <v>27</v>
      </c>
      <c r="P7212" t="s">
        <v>58</v>
      </c>
      <c r="Q7212" t="s">
        <v>32</v>
      </c>
      <c r="R7212" t="s">
        <v>43</v>
      </c>
      <c r="S7212" t="s">
        <v>27</v>
      </c>
      <c r="T7212" t="s">
        <v>13310</v>
      </c>
      <c r="U7212" s="1">
        <v>45841</v>
      </c>
      <c r="V7212">
        <v>176</v>
      </c>
      <c r="W7212" t="str">
        <f t="shared" si="159"/>
        <v>150-179</v>
      </c>
    </row>
    <row r="7213" spans="1:23" x14ac:dyDescent="0.25">
      <c r="A7213" t="s">
        <v>7462</v>
      </c>
      <c r="B7213">
        <v>6189766154</v>
      </c>
      <c r="C7213">
        <v>4525498772</v>
      </c>
      <c r="D7213" s="1">
        <v>45473</v>
      </c>
      <c r="E7213">
        <v>99223</v>
      </c>
      <c r="F7213">
        <v>90834</v>
      </c>
      <c r="G7213" t="s">
        <v>219</v>
      </c>
      <c r="H7213" s="34">
        <v>36759</v>
      </c>
      <c r="I7213" s="7">
        <v>23893</v>
      </c>
      <c r="J7213" s="7">
        <v>19100.84</v>
      </c>
      <c r="K7213" s="7">
        <v>1925</v>
      </c>
      <c r="L7213" s="7">
        <v>2867.16</v>
      </c>
      <c r="M7213" s="5">
        <v>0.12</v>
      </c>
      <c r="N7213" t="s">
        <v>46</v>
      </c>
      <c r="O7213" t="s">
        <v>30</v>
      </c>
      <c r="P7213" t="s">
        <v>3146</v>
      </c>
      <c r="Q7213" t="s">
        <v>19</v>
      </c>
      <c r="R7213" t="s">
        <v>20</v>
      </c>
      <c r="S7213" t="s">
        <v>17</v>
      </c>
      <c r="T7213" t="s">
        <v>13310</v>
      </c>
      <c r="U7213" s="1">
        <v>45507</v>
      </c>
      <c r="V7213">
        <v>34</v>
      </c>
      <c r="W7213" t="str">
        <f t="shared" si="159"/>
        <v>30-59</v>
      </c>
    </row>
    <row r="7214" spans="1:23" x14ac:dyDescent="0.25">
      <c r="A7214" t="s">
        <v>7463</v>
      </c>
      <c r="B7214">
        <v>2422811469</v>
      </c>
      <c r="C7214">
        <v>3191587474</v>
      </c>
      <c r="D7214" s="1">
        <v>45929</v>
      </c>
      <c r="E7214">
        <v>99233</v>
      </c>
      <c r="F7214">
        <v>99284</v>
      </c>
      <c r="G7214" t="s">
        <v>3331</v>
      </c>
      <c r="H7214" s="34">
        <v>10682</v>
      </c>
      <c r="I7214" s="7">
        <v>8332</v>
      </c>
      <c r="J7214" s="7">
        <v>6145.6</v>
      </c>
      <c r="K7214" s="7">
        <v>520</v>
      </c>
      <c r="L7214" s="7">
        <v>1666.4</v>
      </c>
      <c r="M7214" s="5">
        <v>0.2</v>
      </c>
      <c r="N7214" t="s">
        <v>3140</v>
      </c>
      <c r="O7214" t="s">
        <v>30</v>
      </c>
      <c r="P7214" t="s">
        <v>18</v>
      </c>
      <c r="Q7214" t="s">
        <v>19</v>
      </c>
      <c r="R7214" t="s">
        <v>21</v>
      </c>
      <c r="S7214" t="s">
        <v>17</v>
      </c>
      <c r="T7214" t="s">
        <v>13311</v>
      </c>
      <c r="U7214" s="1">
        <v>45989</v>
      </c>
      <c r="V7214">
        <v>60</v>
      </c>
      <c r="W7214" t="str">
        <f t="shared" si="159"/>
        <v>60-89</v>
      </c>
    </row>
    <row r="7215" spans="1:23" x14ac:dyDescent="0.25">
      <c r="A7215" t="s">
        <v>7464</v>
      </c>
      <c r="B7215">
        <v>2102135887</v>
      </c>
      <c r="C7215">
        <v>8977438875</v>
      </c>
      <c r="D7215" s="1">
        <v>45566</v>
      </c>
      <c r="E7215">
        <v>99222</v>
      </c>
      <c r="F7215">
        <v>85025</v>
      </c>
      <c r="G7215" t="s">
        <v>118</v>
      </c>
      <c r="H7215" s="34">
        <v>48302</v>
      </c>
      <c r="I7215" s="7">
        <v>38159</v>
      </c>
      <c r="J7215" s="7">
        <v>21049.56</v>
      </c>
      <c r="K7215" s="7">
        <v>11004</v>
      </c>
      <c r="L7215" s="7">
        <v>6105.44</v>
      </c>
      <c r="M7215" s="5">
        <v>0.16</v>
      </c>
      <c r="N7215" t="s">
        <v>1138</v>
      </c>
      <c r="O7215" t="s">
        <v>27</v>
      </c>
      <c r="P7215" t="s">
        <v>31</v>
      </c>
      <c r="Q7215" t="s">
        <v>32</v>
      </c>
      <c r="R7215" t="s">
        <v>43</v>
      </c>
      <c r="S7215" t="s">
        <v>27</v>
      </c>
      <c r="T7215" t="s">
        <v>13310</v>
      </c>
      <c r="U7215" s="1">
        <v>45735</v>
      </c>
      <c r="V7215">
        <v>169</v>
      </c>
      <c r="W7215" t="str">
        <f t="shared" si="159"/>
        <v>150-179</v>
      </c>
    </row>
    <row r="7216" spans="1:23" x14ac:dyDescent="0.25">
      <c r="A7216" t="s">
        <v>7465</v>
      </c>
      <c r="B7216">
        <v>6499844110</v>
      </c>
      <c r="C7216">
        <v>6814558527</v>
      </c>
      <c r="D7216" s="1">
        <v>45730</v>
      </c>
      <c r="E7216">
        <v>99233</v>
      </c>
      <c r="F7216">
        <v>97110</v>
      </c>
      <c r="G7216" t="s">
        <v>3488</v>
      </c>
      <c r="H7216" s="34">
        <v>71284</v>
      </c>
      <c r="I7216" s="7">
        <v>46335</v>
      </c>
      <c r="J7216" s="7">
        <v>31816.799999999999</v>
      </c>
      <c r="K7216" s="7">
        <v>8958</v>
      </c>
      <c r="L7216" s="7">
        <v>5560.2</v>
      </c>
      <c r="M7216" s="5">
        <v>0.12</v>
      </c>
      <c r="N7216" t="s">
        <v>46</v>
      </c>
      <c r="O7216" t="s">
        <v>27</v>
      </c>
      <c r="P7216" t="s">
        <v>3150</v>
      </c>
      <c r="Q7216" t="s">
        <v>19</v>
      </c>
      <c r="R7216" t="s">
        <v>27</v>
      </c>
      <c r="S7216" t="s">
        <v>21</v>
      </c>
      <c r="T7216" t="s">
        <v>13310</v>
      </c>
      <c r="U7216" s="1">
        <v>45865</v>
      </c>
      <c r="V7216">
        <v>135</v>
      </c>
      <c r="W7216" t="str">
        <f t="shared" si="159"/>
        <v>120-149</v>
      </c>
    </row>
    <row r="7217" spans="1:23" x14ac:dyDescent="0.25">
      <c r="A7217" t="s">
        <v>7466</v>
      </c>
      <c r="B7217">
        <v>6466628207</v>
      </c>
      <c r="C7217">
        <v>2529209380</v>
      </c>
      <c r="D7217" s="1">
        <v>45597</v>
      </c>
      <c r="E7217">
        <v>99213</v>
      </c>
      <c r="F7217">
        <v>99291</v>
      </c>
      <c r="G7217" t="s">
        <v>3301</v>
      </c>
      <c r="H7217" s="34">
        <v>20193</v>
      </c>
      <c r="I7217" s="7">
        <v>17164</v>
      </c>
      <c r="J7217" s="7">
        <v>16820.72</v>
      </c>
      <c r="K7217" s="7">
        <v>0</v>
      </c>
      <c r="L7217" s="7">
        <v>343.28</v>
      </c>
      <c r="M7217" s="5">
        <v>0.02</v>
      </c>
      <c r="N7217" t="s">
        <v>16</v>
      </c>
      <c r="O7217" t="s">
        <v>17</v>
      </c>
      <c r="P7217" t="s">
        <v>55</v>
      </c>
      <c r="Q7217" t="s">
        <v>32</v>
      </c>
      <c r="R7217" t="s">
        <v>20</v>
      </c>
      <c r="S7217" t="s">
        <v>21</v>
      </c>
      <c r="T7217" t="s">
        <v>13312</v>
      </c>
      <c r="U7217" s="1">
        <v>45663</v>
      </c>
      <c r="V7217">
        <v>66</v>
      </c>
      <c r="W7217" t="str">
        <f t="shared" si="159"/>
        <v>60-89</v>
      </c>
    </row>
    <row r="7218" spans="1:23" x14ac:dyDescent="0.25">
      <c r="A7218" t="s">
        <v>7467</v>
      </c>
      <c r="B7218">
        <v>6952075015</v>
      </c>
      <c r="C7218">
        <v>2669412478</v>
      </c>
      <c r="D7218" s="1">
        <v>45610</v>
      </c>
      <c r="E7218">
        <v>99233</v>
      </c>
      <c r="F7218">
        <v>71046</v>
      </c>
      <c r="G7218" t="s">
        <v>3373</v>
      </c>
      <c r="H7218" s="34">
        <v>91965</v>
      </c>
      <c r="I7218" s="7">
        <v>73572</v>
      </c>
      <c r="J7218" s="7">
        <v>56526.92</v>
      </c>
      <c r="K7218" s="7">
        <v>6745</v>
      </c>
      <c r="L7218" s="7">
        <v>10300.08</v>
      </c>
      <c r="M7218" s="5">
        <v>0.14000000000000001</v>
      </c>
      <c r="N7218" t="s">
        <v>1135</v>
      </c>
      <c r="O7218" t="s">
        <v>30</v>
      </c>
      <c r="P7218" t="s">
        <v>31</v>
      </c>
      <c r="Q7218" t="s">
        <v>19</v>
      </c>
      <c r="R7218" t="s">
        <v>26</v>
      </c>
      <c r="S7218" t="s">
        <v>27</v>
      </c>
      <c r="T7218" t="s">
        <v>13311</v>
      </c>
      <c r="U7218" s="1">
        <v>45761</v>
      </c>
      <c r="V7218">
        <v>151</v>
      </c>
      <c r="W7218" t="str">
        <f t="shared" si="159"/>
        <v>150-179</v>
      </c>
    </row>
    <row r="7219" spans="1:23" x14ac:dyDescent="0.25">
      <c r="A7219" t="s">
        <v>7468</v>
      </c>
      <c r="B7219">
        <v>8820884444</v>
      </c>
      <c r="C7219">
        <v>8262714690</v>
      </c>
      <c r="D7219" s="1">
        <v>45658</v>
      </c>
      <c r="E7219">
        <v>99231</v>
      </c>
      <c r="F7219">
        <v>99281</v>
      </c>
      <c r="G7219" t="s">
        <v>351</v>
      </c>
      <c r="H7219" s="34">
        <v>17760</v>
      </c>
      <c r="I7219" s="7">
        <v>13320</v>
      </c>
      <c r="J7219" s="7">
        <v>11322</v>
      </c>
      <c r="K7219" s="7">
        <v>0</v>
      </c>
      <c r="L7219" s="7">
        <v>1998</v>
      </c>
      <c r="M7219" s="5">
        <v>0.15</v>
      </c>
      <c r="N7219" t="s">
        <v>1139</v>
      </c>
      <c r="O7219" t="s">
        <v>17</v>
      </c>
      <c r="P7219" t="s">
        <v>3148</v>
      </c>
      <c r="Q7219" t="s">
        <v>32</v>
      </c>
      <c r="R7219" t="s">
        <v>21</v>
      </c>
      <c r="S7219" t="s">
        <v>17</v>
      </c>
      <c r="T7219" t="s">
        <v>13312</v>
      </c>
      <c r="U7219" s="1">
        <v>45705</v>
      </c>
      <c r="V7219">
        <v>47</v>
      </c>
      <c r="W7219" t="str">
        <f t="shared" si="159"/>
        <v>30-59</v>
      </c>
    </row>
    <row r="7220" spans="1:23" x14ac:dyDescent="0.25">
      <c r="A7220" t="s">
        <v>7469</v>
      </c>
      <c r="B7220">
        <v>7591099651</v>
      </c>
      <c r="C7220">
        <v>589739682</v>
      </c>
      <c r="D7220" s="1">
        <v>45555</v>
      </c>
      <c r="E7220">
        <v>99214</v>
      </c>
      <c r="F7220">
        <v>97110</v>
      </c>
      <c r="G7220" t="s">
        <v>3320</v>
      </c>
      <c r="H7220" s="34">
        <v>86661</v>
      </c>
      <c r="I7220" s="7">
        <v>67596</v>
      </c>
      <c r="J7220" s="7">
        <v>48443.8</v>
      </c>
      <c r="K7220" s="7">
        <v>5633</v>
      </c>
      <c r="L7220" s="7">
        <v>13519.2</v>
      </c>
      <c r="M7220" s="5">
        <v>0.2</v>
      </c>
      <c r="N7220" t="s">
        <v>3140</v>
      </c>
      <c r="O7220" t="s">
        <v>30</v>
      </c>
      <c r="P7220" t="s">
        <v>55</v>
      </c>
      <c r="Q7220" t="s">
        <v>19</v>
      </c>
      <c r="R7220" t="s">
        <v>26</v>
      </c>
      <c r="S7220" t="s">
        <v>21</v>
      </c>
      <c r="T7220" t="s">
        <v>13311</v>
      </c>
      <c r="U7220" s="1">
        <v>45633</v>
      </c>
      <c r="V7220">
        <v>78</v>
      </c>
      <c r="W7220" t="str">
        <f t="shared" si="159"/>
        <v>60-89</v>
      </c>
    </row>
    <row r="7221" spans="1:23" x14ac:dyDescent="0.25">
      <c r="A7221" t="s">
        <v>7470</v>
      </c>
      <c r="B7221">
        <v>1836989014</v>
      </c>
      <c r="C7221">
        <v>6835945445</v>
      </c>
      <c r="D7221" s="1">
        <v>45810</v>
      </c>
      <c r="E7221">
        <v>99222</v>
      </c>
      <c r="F7221">
        <v>99291</v>
      </c>
      <c r="G7221" t="s">
        <v>3843</v>
      </c>
      <c r="H7221" s="34">
        <v>35250</v>
      </c>
      <c r="I7221" s="7">
        <v>28200</v>
      </c>
      <c r="J7221" s="7">
        <v>21916</v>
      </c>
      <c r="K7221" s="7">
        <v>2336</v>
      </c>
      <c r="L7221" s="7">
        <v>3948</v>
      </c>
      <c r="M7221" s="5">
        <v>0.14000000000000001</v>
      </c>
      <c r="N7221" t="s">
        <v>1135</v>
      </c>
      <c r="O7221" t="s">
        <v>30</v>
      </c>
      <c r="P7221" t="s">
        <v>31</v>
      </c>
      <c r="Q7221" t="s">
        <v>19</v>
      </c>
      <c r="R7221" t="s">
        <v>26</v>
      </c>
      <c r="S7221" t="s">
        <v>21</v>
      </c>
      <c r="T7221" t="s">
        <v>13312</v>
      </c>
      <c r="U7221" s="1">
        <v>45948</v>
      </c>
      <c r="V7221">
        <v>138</v>
      </c>
      <c r="W7221" t="str">
        <f t="shared" si="159"/>
        <v>120-149</v>
      </c>
    </row>
    <row r="7222" spans="1:23" x14ac:dyDescent="0.25">
      <c r="A7222" t="s">
        <v>7471</v>
      </c>
      <c r="B7222">
        <v>7689422516</v>
      </c>
      <c r="C7222">
        <v>999330969</v>
      </c>
      <c r="D7222" s="1">
        <v>45848</v>
      </c>
      <c r="E7222">
        <v>99221</v>
      </c>
      <c r="F7222">
        <v>99282</v>
      </c>
      <c r="G7222" t="s">
        <v>69</v>
      </c>
      <c r="H7222" s="34">
        <v>97675</v>
      </c>
      <c r="I7222" s="7">
        <v>77163</v>
      </c>
      <c r="J7222" s="7">
        <v>59005.919999999998</v>
      </c>
      <c r="K7222" s="7">
        <v>5811</v>
      </c>
      <c r="L7222" s="7">
        <v>12346.08</v>
      </c>
      <c r="M7222" s="5">
        <v>0.16</v>
      </c>
      <c r="N7222" t="s">
        <v>1138</v>
      </c>
      <c r="O7222" t="s">
        <v>30</v>
      </c>
      <c r="P7222" t="s">
        <v>3149</v>
      </c>
      <c r="Q7222" t="s">
        <v>19</v>
      </c>
      <c r="R7222" t="s">
        <v>38</v>
      </c>
      <c r="S7222" t="s">
        <v>21</v>
      </c>
      <c r="T7222" t="s">
        <v>13311</v>
      </c>
      <c r="U7222" s="1">
        <v>45895</v>
      </c>
      <c r="V7222">
        <v>47</v>
      </c>
      <c r="W7222" t="str">
        <f t="shared" si="159"/>
        <v>30-59</v>
      </c>
    </row>
    <row r="7223" spans="1:23" x14ac:dyDescent="0.25">
      <c r="A7223" t="s">
        <v>7472</v>
      </c>
      <c r="B7223">
        <v>2649196835</v>
      </c>
      <c r="C7223">
        <v>9453506901</v>
      </c>
      <c r="D7223" s="1">
        <v>45873</v>
      </c>
      <c r="E7223">
        <v>99213</v>
      </c>
      <c r="F7223">
        <v>99202</v>
      </c>
      <c r="G7223" t="s">
        <v>3240</v>
      </c>
      <c r="H7223" s="34">
        <v>49166</v>
      </c>
      <c r="I7223" s="7">
        <v>40316</v>
      </c>
      <c r="J7223" s="7">
        <v>20767.12</v>
      </c>
      <c r="K7223" s="7">
        <v>12292</v>
      </c>
      <c r="L7223" s="7">
        <v>7256.88</v>
      </c>
      <c r="M7223" s="5">
        <v>0.18</v>
      </c>
      <c r="N7223" t="s">
        <v>3141</v>
      </c>
      <c r="O7223" t="s">
        <v>27</v>
      </c>
      <c r="P7223" t="s">
        <v>40</v>
      </c>
      <c r="Q7223" t="s">
        <v>19</v>
      </c>
      <c r="R7223" t="s">
        <v>26</v>
      </c>
      <c r="S7223" t="s">
        <v>27</v>
      </c>
      <c r="T7223" t="s">
        <v>13311</v>
      </c>
      <c r="U7223" s="1">
        <v>46022</v>
      </c>
      <c r="V7223">
        <v>149</v>
      </c>
      <c r="W7223" t="str">
        <f t="shared" si="159"/>
        <v>120-149</v>
      </c>
    </row>
    <row r="7224" spans="1:23" x14ac:dyDescent="0.25">
      <c r="A7224" t="s">
        <v>7473</v>
      </c>
      <c r="B7224">
        <v>2814951453</v>
      </c>
      <c r="C7224">
        <v>5022757198</v>
      </c>
      <c r="D7224" s="1">
        <v>45672</v>
      </c>
      <c r="E7224">
        <v>99223</v>
      </c>
      <c r="F7224">
        <v>99205</v>
      </c>
      <c r="G7224" t="s">
        <v>75</v>
      </c>
      <c r="H7224" s="34">
        <v>73170</v>
      </c>
      <c r="I7224" s="7">
        <v>58536</v>
      </c>
      <c r="J7224" s="7">
        <v>42686.96</v>
      </c>
      <c r="K7224" s="7">
        <v>7654</v>
      </c>
      <c r="L7224" s="7">
        <v>8195.0400000000009</v>
      </c>
      <c r="M7224" s="5">
        <v>0.14000000000000001</v>
      </c>
      <c r="N7224" t="s">
        <v>1135</v>
      </c>
      <c r="O7224" t="s">
        <v>27</v>
      </c>
      <c r="P7224" t="s">
        <v>3146</v>
      </c>
      <c r="Q7224" t="s">
        <v>19</v>
      </c>
      <c r="R7224" t="s">
        <v>43</v>
      </c>
      <c r="S7224" t="s">
        <v>21</v>
      </c>
      <c r="T7224" t="s">
        <v>13312</v>
      </c>
      <c r="U7224" s="1">
        <v>45713</v>
      </c>
      <c r="V7224">
        <v>41</v>
      </c>
      <c r="W7224" t="str">
        <f t="shared" si="159"/>
        <v>30-59</v>
      </c>
    </row>
    <row r="7225" spans="1:23" x14ac:dyDescent="0.25">
      <c r="A7225" t="s">
        <v>7474</v>
      </c>
      <c r="B7225">
        <v>1298350037</v>
      </c>
      <c r="C7225">
        <v>9524252187</v>
      </c>
      <c r="D7225" s="1">
        <v>45454</v>
      </c>
      <c r="E7225">
        <v>99231</v>
      </c>
      <c r="F7225">
        <v>99213</v>
      </c>
      <c r="G7225" t="s">
        <v>270</v>
      </c>
      <c r="H7225" s="34">
        <v>68908</v>
      </c>
      <c r="I7225" s="7">
        <v>58572</v>
      </c>
      <c r="J7225" s="7">
        <v>34330.559999999998</v>
      </c>
      <c r="K7225" s="7">
        <v>23070</v>
      </c>
      <c r="L7225" s="7">
        <v>1171.44</v>
      </c>
      <c r="M7225" s="5">
        <v>0.02</v>
      </c>
      <c r="N7225" t="s">
        <v>16</v>
      </c>
      <c r="O7225" t="s">
        <v>27</v>
      </c>
      <c r="P7225" t="s">
        <v>40</v>
      </c>
      <c r="Q7225" t="s">
        <v>32</v>
      </c>
      <c r="R7225" t="s">
        <v>43</v>
      </c>
      <c r="S7225" t="s">
        <v>17</v>
      </c>
      <c r="T7225" t="s">
        <v>13310</v>
      </c>
      <c r="U7225" s="1">
        <v>45617</v>
      </c>
      <c r="V7225">
        <v>163</v>
      </c>
      <c r="W7225" t="str">
        <f t="shared" si="159"/>
        <v>150-179</v>
      </c>
    </row>
    <row r="7226" spans="1:23" x14ac:dyDescent="0.25">
      <c r="A7226" t="s">
        <v>7475</v>
      </c>
      <c r="B7226">
        <v>8697667756</v>
      </c>
      <c r="C7226">
        <v>9143251919</v>
      </c>
      <c r="D7226" s="1">
        <v>45514</v>
      </c>
      <c r="E7226">
        <v>99238</v>
      </c>
      <c r="F7226">
        <v>99283</v>
      </c>
      <c r="G7226" t="s">
        <v>268</v>
      </c>
      <c r="H7226" s="34">
        <v>92494</v>
      </c>
      <c r="I7226" s="7">
        <v>72145</v>
      </c>
      <c r="J7226" s="7">
        <v>42090</v>
      </c>
      <c r="K7226" s="7">
        <v>15626</v>
      </c>
      <c r="L7226" s="7">
        <v>14429</v>
      </c>
      <c r="M7226" s="5">
        <v>0.2</v>
      </c>
      <c r="N7226" t="s">
        <v>3140</v>
      </c>
      <c r="O7226" t="s">
        <v>27</v>
      </c>
      <c r="P7226" t="s">
        <v>3149</v>
      </c>
      <c r="Q7226" t="s">
        <v>32</v>
      </c>
      <c r="R7226" t="s">
        <v>43</v>
      </c>
      <c r="S7226" t="s">
        <v>27</v>
      </c>
      <c r="T7226" t="s">
        <v>13312</v>
      </c>
      <c r="U7226" s="1">
        <v>45555</v>
      </c>
      <c r="V7226">
        <v>41</v>
      </c>
      <c r="W7226" t="str">
        <f t="shared" si="159"/>
        <v>30-59</v>
      </c>
    </row>
    <row r="7227" spans="1:23" x14ac:dyDescent="0.25">
      <c r="A7227" t="s">
        <v>7476</v>
      </c>
      <c r="B7227">
        <v>1265657516</v>
      </c>
      <c r="C7227">
        <v>2447738092</v>
      </c>
      <c r="D7227" s="1">
        <v>45607</v>
      </c>
      <c r="E7227">
        <v>99223</v>
      </c>
      <c r="F7227">
        <v>99285</v>
      </c>
      <c r="G7227" t="s">
        <v>3373</v>
      </c>
      <c r="H7227" s="34">
        <v>77593</v>
      </c>
      <c r="I7227" s="7">
        <v>63626</v>
      </c>
      <c r="J7227" s="7">
        <v>52173.32</v>
      </c>
      <c r="K7227" s="7">
        <v>0</v>
      </c>
      <c r="L7227" s="7">
        <v>11452.68</v>
      </c>
      <c r="M7227" s="5">
        <v>0.18</v>
      </c>
      <c r="N7227" t="s">
        <v>3141</v>
      </c>
      <c r="O7227" t="s">
        <v>17</v>
      </c>
      <c r="P7227" t="s">
        <v>18</v>
      </c>
      <c r="Q7227" t="s">
        <v>19</v>
      </c>
      <c r="R7227" t="s">
        <v>20</v>
      </c>
      <c r="S7227" t="s">
        <v>27</v>
      </c>
      <c r="T7227" t="s">
        <v>13311</v>
      </c>
      <c r="U7227" s="1">
        <v>45738</v>
      </c>
      <c r="V7227">
        <v>131</v>
      </c>
      <c r="W7227" t="str">
        <f t="shared" si="159"/>
        <v>120-149</v>
      </c>
    </row>
    <row r="7228" spans="1:23" x14ac:dyDescent="0.25">
      <c r="A7228" t="s">
        <v>7477</v>
      </c>
      <c r="B7228">
        <v>1676705275</v>
      </c>
      <c r="C7228">
        <v>1956254365</v>
      </c>
      <c r="D7228" s="1">
        <v>45950</v>
      </c>
      <c r="E7228">
        <v>99214</v>
      </c>
      <c r="F7228">
        <v>90834</v>
      </c>
      <c r="G7228" t="s">
        <v>3187</v>
      </c>
      <c r="H7228" s="34">
        <v>90268</v>
      </c>
      <c r="I7228" s="7">
        <v>67701</v>
      </c>
      <c r="J7228" s="7">
        <v>57545.85</v>
      </c>
      <c r="K7228" s="7">
        <v>0</v>
      </c>
      <c r="L7228" s="7">
        <v>10155.15</v>
      </c>
      <c r="M7228" s="5">
        <v>0.15</v>
      </c>
      <c r="N7228" t="s">
        <v>1139</v>
      </c>
      <c r="O7228" t="s">
        <v>17</v>
      </c>
      <c r="P7228" t="s">
        <v>55</v>
      </c>
      <c r="Q7228" t="s">
        <v>19</v>
      </c>
      <c r="R7228" t="s">
        <v>27</v>
      </c>
      <c r="S7228" t="s">
        <v>27</v>
      </c>
      <c r="T7228" t="s">
        <v>13311</v>
      </c>
      <c r="U7228" s="1">
        <v>46096</v>
      </c>
      <c r="V7228">
        <v>146</v>
      </c>
      <c r="W7228" t="str">
        <f t="shared" si="159"/>
        <v>120-149</v>
      </c>
    </row>
    <row r="7229" spans="1:23" x14ac:dyDescent="0.25">
      <c r="A7229" t="s">
        <v>7478</v>
      </c>
      <c r="B7229">
        <v>3509164146</v>
      </c>
      <c r="C7229">
        <v>6564319088</v>
      </c>
      <c r="D7229" s="1">
        <v>45578</v>
      </c>
      <c r="E7229">
        <v>99233</v>
      </c>
      <c r="F7229">
        <v>99203</v>
      </c>
      <c r="G7229" t="s">
        <v>187</v>
      </c>
      <c r="H7229" s="34">
        <v>79184</v>
      </c>
      <c r="I7229" s="7">
        <v>62555</v>
      </c>
      <c r="J7229" s="7">
        <v>52546.2</v>
      </c>
      <c r="K7229" s="7">
        <v>0</v>
      </c>
      <c r="L7229" s="7">
        <v>10008.799999999999</v>
      </c>
      <c r="M7229" s="5">
        <v>0.16</v>
      </c>
      <c r="N7229" t="s">
        <v>1138</v>
      </c>
      <c r="O7229" t="s">
        <v>17</v>
      </c>
      <c r="P7229" t="s">
        <v>18</v>
      </c>
      <c r="Q7229" t="s">
        <v>32</v>
      </c>
      <c r="R7229" t="s">
        <v>21</v>
      </c>
      <c r="S7229" t="s">
        <v>21</v>
      </c>
      <c r="T7229" t="s">
        <v>13312</v>
      </c>
      <c r="U7229" s="1">
        <v>45751</v>
      </c>
      <c r="V7229">
        <v>173</v>
      </c>
      <c r="W7229" t="str">
        <f t="shared" si="159"/>
        <v>150-179</v>
      </c>
    </row>
    <row r="7230" spans="1:23" x14ac:dyDescent="0.25">
      <c r="A7230" t="s">
        <v>7479</v>
      </c>
      <c r="B7230">
        <v>1808893944</v>
      </c>
      <c r="C7230">
        <v>5223067184</v>
      </c>
      <c r="D7230" s="1">
        <v>45662</v>
      </c>
      <c r="E7230">
        <v>99213</v>
      </c>
      <c r="F7230">
        <v>99214</v>
      </c>
      <c r="G7230" t="s">
        <v>237</v>
      </c>
      <c r="H7230" s="34">
        <v>94815</v>
      </c>
      <c r="I7230" s="7">
        <v>75852</v>
      </c>
      <c r="J7230" s="7">
        <v>58360.72</v>
      </c>
      <c r="K7230" s="7">
        <v>6872</v>
      </c>
      <c r="L7230" s="7">
        <v>10619.28</v>
      </c>
      <c r="M7230" s="5">
        <v>0.14000000000000001</v>
      </c>
      <c r="N7230" t="s">
        <v>1135</v>
      </c>
      <c r="O7230" t="s">
        <v>27</v>
      </c>
      <c r="P7230" t="s">
        <v>25</v>
      </c>
      <c r="Q7230" t="s">
        <v>19</v>
      </c>
      <c r="R7230" t="s">
        <v>43</v>
      </c>
      <c r="S7230" t="s">
        <v>21</v>
      </c>
      <c r="T7230" t="s">
        <v>13311</v>
      </c>
      <c r="U7230" s="1">
        <v>45737</v>
      </c>
      <c r="V7230">
        <v>75</v>
      </c>
      <c r="W7230" t="str">
        <f t="shared" si="159"/>
        <v>60-89</v>
      </c>
    </row>
    <row r="7231" spans="1:23" x14ac:dyDescent="0.25">
      <c r="A7231" t="s">
        <v>7480</v>
      </c>
      <c r="B7231">
        <v>701668671</v>
      </c>
      <c r="C7231">
        <v>8321603184</v>
      </c>
      <c r="D7231" s="1">
        <v>45630</v>
      </c>
      <c r="E7231">
        <v>99214</v>
      </c>
      <c r="F7231">
        <v>99202</v>
      </c>
      <c r="G7231" t="s">
        <v>3451</v>
      </c>
      <c r="H7231" s="34">
        <v>19485</v>
      </c>
      <c r="I7231" s="7">
        <v>14029</v>
      </c>
      <c r="J7231" s="7">
        <v>10587.68</v>
      </c>
      <c r="K7231" s="7">
        <v>2319</v>
      </c>
      <c r="L7231" s="7">
        <v>1122.32</v>
      </c>
      <c r="M7231" s="5">
        <v>0.08</v>
      </c>
      <c r="N7231" t="s">
        <v>24</v>
      </c>
      <c r="O7231" t="s">
        <v>30</v>
      </c>
      <c r="P7231" t="s">
        <v>3147</v>
      </c>
      <c r="Q7231" t="s">
        <v>19</v>
      </c>
      <c r="R7231" t="s">
        <v>20</v>
      </c>
      <c r="S7231" t="s">
        <v>17</v>
      </c>
      <c r="T7231" t="s">
        <v>13312</v>
      </c>
      <c r="U7231" s="1">
        <v>45807</v>
      </c>
      <c r="V7231">
        <v>177</v>
      </c>
      <c r="W7231" t="str">
        <f t="shared" si="159"/>
        <v>150-179</v>
      </c>
    </row>
    <row r="7232" spans="1:23" x14ac:dyDescent="0.25">
      <c r="A7232" t="s">
        <v>7481</v>
      </c>
      <c r="B7232">
        <v>9627019227</v>
      </c>
      <c r="C7232">
        <v>4801489512</v>
      </c>
      <c r="D7232" s="1">
        <v>45615</v>
      </c>
      <c r="E7232">
        <v>99223</v>
      </c>
      <c r="F7232">
        <v>93000</v>
      </c>
      <c r="G7232" t="s">
        <v>104</v>
      </c>
      <c r="H7232" s="34">
        <v>91391</v>
      </c>
      <c r="I7232" s="7">
        <v>71285</v>
      </c>
      <c r="J7232" s="7">
        <v>51958</v>
      </c>
      <c r="K7232" s="7">
        <v>5070</v>
      </c>
      <c r="L7232" s="7">
        <v>14257</v>
      </c>
      <c r="M7232" s="5">
        <v>0.2</v>
      </c>
      <c r="N7232" t="s">
        <v>3140</v>
      </c>
      <c r="O7232" t="s">
        <v>30</v>
      </c>
      <c r="P7232" t="s">
        <v>35</v>
      </c>
      <c r="Q7232" t="s">
        <v>19</v>
      </c>
      <c r="R7232" t="s">
        <v>43</v>
      </c>
      <c r="S7232" t="s">
        <v>21</v>
      </c>
      <c r="T7232" t="s">
        <v>13311</v>
      </c>
      <c r="U7232" s="1">
        <v>45762</v>
      </c>
      <c r="V7232">
        <v>147</v>
      </c>
      <c r="W7232" t="str">
        <f t="shared" si="159"/>
        <v>120-149</v>
      </c>
    </row>
    <row r="7233" spans="1:23" x14ac:dyDescent="0.25">
      <c r="A7233" t="s">
        <v>7482</v>
      </c>
      <c r="B7233">
        <v>6354995179</v>
      </c>
      <c r="C7233">
        <v>9712171378</v>
      </c>
      <c r="D7233" s="1">
        <v>45430</v>
      </c>
      <c r="E7233">
        <v>99215</v>
      </c>
      <c r="F7233">
        <v>90834</v>
      </c>
      <c r="G7233" t="s">
        <v>182</v>
      </c>
      <c r="H7233" s="34">
        <v>58451</v>
      </c>
      <c r="I7233" s="7">
        <v>37993</v>
      </c>
      <c r="J7233" s="7">
        <v>28842.84</v>
      </c>
      <c r="K7233" s="7">
        <v>4591</v>
      </c>
      <c r="L7233" s="7">
        <v>4559.16</v>
      </c>
      <c r="M7233" s="5">
        <v>0.12</v>
      </c>
      <c r="N7233" t="s">
        <v>46</v>
      </c>
      <c r="O7233" t="s">
        <v>30</v>
      </c>
      <c r="P7233" t="s">
        <v>18</v>
      </c>
      <c r="Q7233" t="s">
        <v>19</v>
      </c>
      <c r="R7233" t="s">
        <v>26</v>
      </c>
      <c r="S7233" t="s">
        <v>27</v>
      </c>
      <c r="T7233" t="s">
        <v>13312</v>
      </c>
      <c r="U7233" s="1">
        <v>45584</v>
      </c>
      <c r="V7233">
        <v>154</v>
      </c>
      <c r="W7233" t="str">
        <f t="shared" si="159"/>
        <v>150-179</v>
      </c>
    </row>
    <row r="7234" spans="1:23" x14ac:dyDescent="0.25">
      <c r="A7234" t="s">
        <v>7483</v>
      </c>
      <c r="B7234">
        <v>7392947304</v>
      </c>
      <c r="C7234">
        <v>6361050294</v>
      </c>
      <c r="D7234" s="1">
        <v>45659</v>
      </c>
      <c r="E7234">
        <v>99238</v>
      </c>
      <c r="F7234">
        <v>80053</v>
      </c>
      <c r="G7234" t="s">
        <v>83</v>
      </c>
      <c r="H7234" s="34">
        <v>25781</v>
      </c>
      <c r="I7234" s="7">
        <v>19336</v>
      </c>
      <c r="J7234" s="7">
        <v>16435.599999999999</v>
      </c>
      <c r="K7234" s="7">
        <v>0</v>
      </c>
      <c r="L7234" s="7">
        <v>2900.4</v>
      </c>
      <c r="M7234" s="5">
        <v>0.15</v>
      </c>
      <c r="N7234" t="s">
        <v>1139</v>
      </c>
      <c r="O7234" t="s">
        <v>17</v>
      </c>
      <c r="P7234" t="s">
        <v>31</v>
      </c>
      <c r="Q7234" t="s">
        <v>19</v>
      </c>
      <c r="R7234" t="s">
        <v>26</v>
      </c>
      <c r="S7234" t="s">
        <v>21</v>
      </c>
      <c r="T7234" t="s">
        <v>13310</v>
      </c>
      <c r="U7234" s="1">
        <v>45745</v>
      </c>
      <c r="V7234">
        <v>86</v>
      </c>
      <c r="W7234" t="str">
        <f t="shared" si="159"/>
        <v>60-89</v>
      </c>
    </row>
    <row r="7235" spans="1:23" x14ac:dyDescent="0.25">
      <c r="A7235" t="s">
        <v>7484</v>
      </c>
      <c r="B7235">
        <v>4506422592</v>
      </c>
      <c r="C7235">
        <v>9972474544</v>
      </c>
      <c r="D7235" s="1">
        <v>45671</v>
      </c>
      <c r="E7235">
        <v>99233</v>
      </c>
      <c r="F7235">
        <v>99202</v>
      </c>
      <c r="G7235" t="s">
        <v>169</v>
      </c>
      <c r="H7235" s="34">
        <v>73796</v>
      </c>
      <c r="I7235" s="7">
        <v>60513</v>
      </c>
      <c r="J7235" s="7">
        <v>49620.66</v>
      </c>
      <c r="K7235" s="7">
        <v>0</v>
      </c>
      <c r="L7235" s="7">
        <v>10892.34</v>
      </c>
      <c r="M7235" s="5">
        <v>0.18</v>
      </c>
      <c r="N7235" t="s">
        <v>3141</v>
      </c>
      <c r="O7235" t="s">
        <v>17</v>
      </c>
      <c r="P7235" t="s">
        <v>31</v>
      </c>
      <c r="Q7235" t="s">
        <v>19</v>
      </c>
      <c r="R7235" t="s">
        <v>20</v>
      </c>
      <c r="S7235" t="s">
        <v>27</v>
      </c>
      <c r="T7235" t="s">
        <v>13310</v>
      </c>
      <c r="U7235" s="1">
        <v>45797</v>
      </c>
      <c r="V7235">
        <v>126</v>
      </c>
      <c r="W7235" t="str">
        <f t="shared" ref="W7235:W7298" si="160">IF(V7235="","",IF(V7235&lt;30,"0-29",IF(V7235&lt;60,"30-59",IF(V7235&lt;90,"60-89",IF(V7235&lt;120,"90-119",IF(V7235&lt;150,"120-149",IF(V7235&lt;180,"150-179",IF(V7235&lt;210,"180-209",IF(V7235&lt;240,"210-239",IF(V7235&lt;270,"240-269",IF(V7235&lt;300,"270-299",IF(V7235&lt;330,"300-329",IF(V7235&lt;360,"330-359","360+")))))))))))))</f>
        <v>120-149</v>
      </c>
    </row>
    <row r="7236" spans="1:23" x14ac:dyDescent="0.25">
      <c r="A7236" t="s">
        <v>7485</v>
      </c>
      <c r="B7236">
        <v>2906883318</v>
      </c>
      <c r="C7236">
        <v>7243337829</v>
      </c>
      <c r="D7236" s="1">
        <v>45424</v>
      </c>
      <c r="E7236">
        <v>99213</v>
      </c>
      <c r="F7236">
        <v>99214</v>
      </c>
      <c r="G7236" t="s">
        <v>263</v>
      </c>
      <c r="H7236" s="34">
        <v>45395</v>
      </c>
      <c r="I7236" s="7">
        <v>37224</v>
      </c>
      <c r="J7236" s="7">
        <v>30523.68</v>
      </c>
      <c r="K7236" s="7">
        <v>0</v>
      </c>
      <c r="L7236" s="7">
        <v>6700.32</v>
      </c>
      <c r="M7236" s="5">
        <v>0.18</v>
      </c>
      <c r="N7236" t="s">
        <v>3141</v>
      </c>
      <c r="O7236" t="s">
        <v>17</v>
      </c>
      <c r="P7236" t="s">
        <v>31</v>
      </c>
      <c r="Q7236" t="s">
        <v>19</v>
      </c>
      <c r="R7236" t="s">
        <v>20</v>
      </c>
      <c r="S7236" t="s">
        <v>21</v>
      </c>
      <c r="T7236" t="s">
        <v>13310</v>
      </c>
      <c r="U7236" s="1">
        <v>45557</v>
      </c>
      <c r="V7236">
        <v>133</v>
      </c>
      <c r="W7236" t="str">
        <f t="shared" si="160"/>
        <v>120-149</v>
      </c>
    </row>
    <row r="7237" spans="1:23" x14ac:dyDescent="0.25">
      <c r="A7237" t="s">
        <v>7486</v>
      </c>
      <c r="B7237">
        <v>3423019435</v>
      </c>
      <c r="C7237">
        <v>4126589319</v>
      </c>
      <c r="D7237" s="1">
        <v>45686</v>
      </c>
      <c r="E7237">
        <v>99232</v>
      </c>
      <c r="F7237">
        <v>99283</v>
      </c>
      <c r="G7237" t="s">
        <v>3154</v>
      </c>
      <c r="H7237" s="34">
        <v>88142</v>
      </c>
      <c r="I7237" s="7">
        <v>68751</v>
      </c>
      <c r="J7237" s="7">
        <v>55000.800000000003</v>
      </c>
      <c r="K7237" s="7">
        <v>0</v>
      </c>
      <c r="L7237" s="7">
        <v>13750.2</v>
      </c>
      <c r="M7237" s="5">
        <v>0.2</v>
      </c>
      <c r="N7237" t="s">
        <v>3140</v>
      </c>
      <c r="O7237" t="s">
        <v>17</v>
      </c>
      <c r="P7237" t="s">
        <v>25</v>
      </c>
      <c r="Q7237" t="s">
        <v>19</v>
      </c>
      <c r="R7237" t="s">
        <v>21</v>
      </c>
      <c r="S7237" t="s">
        <v>17</v>
      </c>
      <c r="T7237" t="s">
        <v>13310</v>
      </c>
      <c r="U7237" s="1">
        <v>45734</v>
      </c>
      <c r="V7237">
        <v>48</v>
      </c>
      <c r="W7237" t="str">
        <f t="shared" si="160"/>
        <v>30-59</v>
      </c>
    </row>
    <row r="7238" spans="1:23" x14ac:dyDescent="0.25">
      <c r="A7238" t="s">
        <v>7487</v>
      </c>
      <c r="B7238">
        <v>6696343183</v>
      </c>
      <c r="C7238">
        <v>3659129439</v>
      </c>
      <c r="D7238" s="1">
        <v>45923</v>
      </c>
      <c r="E7238">
        <v>99232</v>
      </c>
      <c r="F7238">
        <v>99284</v>
      </c>
      <c r="G7238" t="s">
        <v>268</v>
      </c>
      <c r="H7238" s="34">
        <v>37731</v>
      </c>
      <c r="I7238" s="7">
        <v>29807</v>
      </c>
      <c r="J7238" s="7">
        <v>18590.88</v>
      </c>
      <c r="K7238" s="7">
        <v>6447</v>
      </c>
      <c r="L7238" s="7">
        <v>4769.12</v>
      </c>
      <c r="M7238" s="5">
        <v>0.16</v>
      </c>
      <c r="N7238" t="s">
        <v>1138</v>
      </c>
      <c r="O7238" t="s">
        <v>27</v>
      </c>
      <c r="P7238" t="s">
        <v>18</v>
      </c>
      <c r="Q7238" t="s">
        <v>19</v>
      </c>
      <c r="R7238" t="s">
        <v>26</v>
      </c>
      <c r="S7238" t="s">
        <v>27</v>
      </c>
      <c r="T7238" t="s">
        <v>13312</v>
      </c>
      <c r="U7238" s="1">
        <v>46057</v>
      </c>
      <c r="V7238">
        <v>134</v>
      </c>
      <c r="W7238" t="str">
        <f t="shared" si="160"/>
        <v>120-149</v>
      </c>
    </row>
    <row r="7239" spans="1:23" x14ac:dyDescent="0.25">
      <c r="A7239" t="s">
        <v>7488</v>
      </c>
      <c r="B7239">
        <v>6359565112</v>
      </c>
      <c r="C7239">
        <v>9922558866</v>
      </c>
      <c r="D7239" s="1">
        <v>45499</v>
      </c>
      <c r="E7239">
        <v>99221</v>
      </c>
      <c r="F7239">
        <v>99291</v>
      </c>
      <c r="G7239" t="s">
        <v>54</v>
      </c>
      <c r="H7239" s="34">
        <v>81709</v>
      </c>
      <c r="I7239" s="7">
        <v>61282</v>
      </c>
      <c r="J7239" s="7">
        <v>44447.7</v>
      </c>
      <c r="K7239" s="7">
        <v>7642</v>
      </c>
      <c r="L7239" s="7">
        <v>9192.2999999999993</v>
      </c>
      <c r="M7239" s="5">
        <v>0.15</v>
      </c>
      <c r="N7239" t="s">
        <v>1139</v>
      </c>
      <c r="O7239" t="s">
        <v>30</v>
      </c>
      <c r="P7239" t="s">
        <v>18</v>
      </c>
      <c r="Q7239" t="s">
        <v>32</v>
      </c>
      <c r="R7239" t="s">
        <v>21</v>
      </c>
      <c r="S7239" t="s">
        <v>21</v>
      </c>
      <c r="T7239" t="s">
        <v>13310</v>
      </c>
      <c r="U7239" s="1">
        <v>45581</v>
      </c>
      <c r="V7239">
        <v>82</v>
      </c>
      <c r="W7239" t="str">
        <f t="shared" si="160"/>
        <v>60-89</v>
      </c>
    </row>
    <row r="7240" spans="1:23" x14ac:dyDescent="0.25">
      <c r="A7240" t="s">
        <v>7489</v>
      </c>
      <c r="B7240">
        <v>6631036364</v>
      </c>
      <c r="C7240">
        <v>1684435890</v>
      </c>
      <c r="D7240" s="1">
        <v>45951</v>
      </c>
      <c r="E7240">
        <v>99231</v>
      </c>
      <c r="F7240">
        <v>99281</v>
      </c>
      <c r="G7240" t="s">
        <v>42</v>
      </c>
      <c r="H7240" s="34">
        <v>55928</v>
      </c>
      <c r="I7240" s="7">
        <v>41946</v>
      </c>
      <c r="J7240" s="7">
        <v>18214.099999999999</v>
      </c>
      <c r="K7240" s="7">
        <v>17440</v>
      </c>
      <c r="L7240" s="7">
        <v>6291.9</v>
      </c>
      <c r="M7240" s="5">
        <v>0.15</v>
      </c>
      <c r="N7240" t="s">
        <v>1139</v>
      </c>
      <c r="O7240" t="s">
        <v>27</v>
      </c>
      <c r="P7240" t="s">
        <v>3149</v>
      </c>
      <c r="Q7240" t="s">
        <v>19</v>
      </c>
      <c r="R7240" t="s">
        <v>21</v>
      </c>
      <c r="S7240" t="s">
        <v>27</v>
      </c>
      <c r="T7240" t="s">
        <v>13311</v>
      </c>
      <c r="U7240" s="1">
        <v>46085</v>
      </c>
      <c r="V7240">
        <v>134</v>
      </c>
      <c r="W7240" t="str">
        <f t="shared" si="160"/>
        <v>120-149</v>
      </c>
    </row>
    <row r="7241" spans="1:23" x14ac:dyDescent="0.25">
      <c r="A7241" t="s">
        <v>7490</v>
      </c>
      <c r="B7241">
        <v>1911874555</v>
      </c>
      <c r="C7241">
        <v>7305891412</v>
      </c>
      <c r="D7241" s="1">
        <v>45589</v>
      </c>
      <c r="E7241">
        <v>99238</v>
      </c>
      <c r="F7241">
        <v>85025</v>
      </c>
      <c r="G7241" t="s">
        <v>3371</v>
      </c>
      <c r="H7241" s="34">
        <v>17273</v>
      </c>
      <c r="I7241" s="7">
        <v>13473</v>
      </c>
      <c r="J7241" s="7">
        <v>9119.4</v>
      </c>
      <c r="K7241" s="7">
        <v>1659</v>
      </c>
      <c r="L7241" s="7">
        <v>2694.6</v>
      </c>
      <c r="M7241" s="5">
        <v>0.2</v>
      </c>
      <c r="N7241" t="s">
        <v>3140</v>
      </c>
      <c r="O7241" t="s">
        <v>30</v>
      </c>
      <c r="P7241" t="s">
        <v>3147</v>
      </c>
      <c r="Q7241" t="s">
        <v>32</v>
      </c>
      <c r="R7241" t="s">
        <v>27</v>
      </c>
      <c r="S7241" t="s">
        <v>27</v>
      </c>
      <c r="T7241" t="s">
        <v>13310</v>
      </c>
      <c r="U7241" s="1">
        <v>45750</v>
      </c>
      <c r="V7241">
        <v>161</v>
      </c>
      <c r="W7241" t="str">
        <f t="shared" si="160"/>
        <v>150-179</v>
      </c>
    </row>
    <row r="7242" spans="1:23" x14ac:dyDescent="0.25">
      <c r="A7242" t="s">
        <v>7491</v>
      </c>
      <c r="B7242">
        <v>432713493</v>
      </c>
      <c r="C7242">
        <v>1542366422</v>
      </c>
      <c r="D7242" s="1">
        <v>45929</v>
      </c>
      <c r="E7242">
        <v>99215</v>
      </c>
      <c r="F7242">
        <v>99283</v>
      </c>
      <c r="G7242" t="s">
        <v>240</v>
      </c>
      <c r="H7242" s="34">
        <v>22557</v>
      </c>
      <c r="I7242" s="7">
        <v>16241</v>
      </c>
      <c r="J7242" s="7">
        <v>14941.72</v>
      </c>
      <c r="K7242" s="7">
        <v>0</v>
      </c>
      <c r="L7242" s="7">
        <v>1299.28</v>
      </c>
      <c r="M7242" s="5">
        <v>0.08</v>
      </c>
      <c r="N7242" t="s">
        <v>24</v>
      </c>
      <c r="O7242" t="s">
        <v>17</v>
      </c>
      <c r="P7242" t="s">
        <v>3146</v>
      </c>
      <c r="Q7242" t="s">
        <v>19</v>
      </c>
      <c r="R7242" t="s">
        <v>43</v>
      </c>
      <c r="S7242" t="s">
        <v>27</v>
      </c>
      <c r="T7242" t="s">
        <v>13312</v>
      </c>
      <c r="U7242" s="1">
        <v>46059</v>
      </c>
      <c r="V7242">
        <v>130</v>
      </c>
      <c r="W7242" t="str">
        <f t="shared" si="160"/>
        <v>120-149</v>
      </c>
    </row>
    <row r="7243" spans="1:23" x14ac:dyDescent="0.25">
      <c r="A7243" t="s">
        <v>7492</v>
      </c>
      <c r="B7243">
        <v>5755910032</v>
      </c>
      <c r="C7243">
        <v>8441797104</v>
      </c>
      <c r="D7243" s="1">
        <v>45843</v>
      </c>
      <c r="E7243">
        <v>99215</v>
      </c>
      <c r="F7243">
        <v>99201</v>
      </c>
      <c r="G7243" t="s">
        <v>3451</v>
      </c>
      <c r="H7243" s="34">
        <v>98476</v>
      </c>
      <c r="I7243" s="7">
        <v>78781</v>
      </c>
      <c r="J7243" s="7">
        <v>67751.66</v>
      </c>
      <c r="K7243" s="7">
        <v>0</v>
      </c>
      <c r="L7243" s="7">
        <v>11029.34</v>
      </c>
      <c r="M7243" s="5">
        <v>0.14000000000000001</v>
      </c>
      <c r="N7243" t="s">
        <v>1135</v>
      </c>
      <c r="O7243" t="s">
        <v>17</v>
      </c>
      <c r="P7243" t="s">
        <v>55</v>
      </c>
      <c r="Q7243" t="s">
        <v>32</v>
      </c>
      <c r="R7243" t="s">
        <v>43</v>
      </c>
      <c r="S7243" t="s">
        <v>21</v>
      </c>
      <c r="T7243" t="s">
        <v>13311</v>
      </c>
      <c r="U7243" s="1">
        <v>45948</v>
      </c>
      <c r="V7243">
        <v>105</v>
      </c>
      <c r="W7243" t="str">
        <f t="shared" si="160"/>
        <v>90-119</v>
      </c>
    </row>
    <row r="7244" spans="1:23" x14ac:dyDescent="0.25">
      <c r="A7244" t="s">
        <v>7493</v>
      </c>
      <c r="B7244">
        <v>426966573</v>
      </c>
      <c r="C7244">
        <v>4498427420</v>
      </c>
      <c r="D7244" s="1">
        <v>45784</v>
      </c>
      <c r="E7244">
        <v>99213</v>
      </c>
      <c r="F7244">
        <v>99202</v>
      </c>
      <c r="G7244" t="s">
        <v>85</v>
      </c>
      <c r="H7244" s="34">
        <v>62987</v>
      </c>
      <c r="I7244" s="7">
        <v>49760</v>
      </c>
      <c r="J7244" s="7">
        <v>38741.4</v>
      </c>
      <c r="K7244" s="7">
        <v>3057</v>
      </c>
      <c r="L7244" s="7">
        <v>7961.6</v>
      </c>
      <c r="M7244" s="5">
        <v>0.16</v>
      </c>
      <c r="N7244" t="s">
        <v>1138</v>
      </c>
      <c r="O7244" t="s">
        <v>30</v>
      </c>
      <c r="P7244" t="s">
        <v>58</v>
      </c>
      <c r="Q7244" t="s">
        <v>32</v>
      </c>
      <c r="R7244" t="s">
        <v>38</v>
      </c>
      <c r="S7244" t="s">
        <v>17</v>
      </c>
      <c r="T7244" t="s">
        <v>13311</v>
      </c>
      <c r="U7244" s="1">
        <v>45886</v>
      </c>
      <c r="V7244">
        <v>102</v>
      </c>
      <c r="W7244" t="str">
        <f t="shared" si="160"/>
        <v>90-119</v>
      </c>
    </row>
    <row r="7245" spans="1:23" x14ac:dyDescent="0.25">
      <c r="A7245" t="s">
        <v>7494</v>
      </c>
      <c r="B7245">
        <v>4623852209</v>
      </c>
      <c r="C7245">
        <v>5067288634</v>
      </c>
      <c r="D7245" s="1">
        <v>45438</v>
      </c>
      <c r="E7245">
        <v>99214</v>
      </c>
      <c r="F7245">
        <v>99215</v>
      </c>
      <c r="G7245" t="s">
        <v>3331</v>
      </c>
      <c r="H7245" s="34">
        <v>38687</v>
      </c>
      <c r="I7245" s="7">
        <v>30563</v>
      </c>
      <c r="J7245" s="7">
        <v>25672.92</v>
      </c>
      <c r="K7245" s="7">
        <v>0</v>
      </c>
      <c r="L7245" s="7">
        <v>4890.08</v>
      </c>
      <c r="M7245" s="5">
        <v>0.16</v>
      </c>
      <c r="N7245" t="s">
        <v>1138</v>
      </c>
      <c r="O7245" t="s">
        <v>17</v>
      </c>
      <c r="P7245" t="s">
        <v>31</v>
      </c>
      <c r="Q7245" t="s">
        <v>32</v>
      </c>
      <c r="R7245" t="s">
        <v>43</v>
      </c>
      <c r="S7245" t="s">
        <v>21</v>
      </c>
      <c r="T7245" t="s">
        <v>13310</v>
      </c>
      <c r="U7245" s="1">
        <v>45570</v>
      </c>
      <c r="V7245">
        <v>132</v>
      </c>
      <c r="W7245" t="str">
        <f t="shared" si="160"/>
        <v>120-149</v>
      </c>
    </row>
    <row r="7246" spans="1:23" x14ac:dyDescent="0.25">
      <c r="A7246" t="s">
        <v>7495</v>
      </c>
      <c r="B7246">
        <v>7722977992</v>
      </c>
      <c r="C7246">
        <v>4315370539</v>
      </c>
      <c r="D7246" s="1">
        <v>45742</v>
      </c>
      <c r="E7246">
        <v>99214</v>
      </c>
      <c r="F7246">
        <v>90834</v>
      </c>
      <c r="G7246" t="s">
        <v>3269</v>
      </c>
      <c r="H7246" s="34">
        <v>14628</v>
      </c>
      <c r="I7246" s="7">
        <v>9508</v>
      </c>
      <c r="J7246" s="7">
        <v>4193.04</v>
      </c>
      <c r="K7246" s="7">
        <v>4174</v>
      </c>
      <c r="L7246" s="7">
        <v>1140.96</v>
      </c>
      <c r="M7246" s="5">
        <v>0.12</v>
      </c>
      <c r="N7246" t="s">
        <v>46</v>
      </c>
      <c r="O7246" t="s">
        <v>27</v>
      </c>
      <c r="P7246" t="s">
        <v>58</v>
      </c>
      <c r="Q7246" t="s">
        <v>32</v>
      </c>
      <c r="R7246" t="s">
        <v>20</v>
      </c>
      <c r="S7246" t="s">
        <v>21</v>
      </c>
      <c r="T7246" t="s">
        <v>13311</v>
      </c>
      <c r="U7246" s="1">
        <v>45910</v>
      </c>
      <c r="V7246">
        <v>168</v>
      </c>
      <c r="W7246" t="str">
        <f t="shared" si="160"/>
        <v>150-179</v>
      </c>
    </row>
    <row r="7247" spans="1:23" x14ac:dyDescent="0.25">
      <c r="A7247" t="s">
        <v>7496</v>
      </c>
      <c r="B7247">
        <v>2481538541</v>
      </c>
      <c r="C7247">
        <v>4396495085</v>
      </c>
      <c r="D7247" s="1">
        <v>45408</v>
      </c>
      <c r="E7247">
        <v>99221</v>
      </c>
      <c r="F7247">
        <v>99202</v>
      </c>
      <c r="G7247" t="s">
        <v>3187</v>
      </c>
      <c r="H7247" s="34">
        <v>93671</v>
      </c>
      <c r="I7247" s="7">
        <v>76810</v>
      </c>
      <c r="J7247" s="7">
        <v>31655.200000000001</v>
      </c>
      <c r="K7247" s="7">
        <v>31329</v>
      </c>
      <c r="L7247" s="7">
        <v>13825.8</v>
      </c>
      <c r="M7247" s="5">
        <v>0.18</v>
      </c>
      <c r="N7247" t="s">
        <v>3141</v>
      </c>
      <c r="O7247" t="s">
        <v>27</v>
      </c>
      <c r="P7247" t="s">
        <v>31</v>
      </c>
      <c r="Q7247" t="s">
        <v>19</v>
      </c>
      <c r="R7247" t="s">
        <v>21</v>
      </c>
      <c r="S7247" t="s">
        <v>21</v>
      </c>
      <c r="T7247" t="s">
        <v>13312</v>
      </c>
      <c r="U7247" s="1">
        <v>45447</v>
      </c>
      <c r="V7247">
        <v>39</v>
      </c>
      <c r="W7247" t="str">
        <f t="shared" si="160"/>
        <v>30-59</v>
      </c>
    </row>
    <row r="7248" spans="1:23" x14ac:dyDescent="0.25">
      <c r="A7248" t="s">
        <v>7497</v>
      </c>
      <c r="B7248">
        <v>7128092122</v>
      </c>
      <c r="C7248">
        <v>741150639</v>
      </c>
      <c r="D7248" s="1">
        <v>45507</v>
      </c>
      <c r="E7248">
        <v>99221</v>
      </c>
      <c r="F7248">
        <v>99285</v>
      </c>
      <c r="G7248" t="s">
        <v>3352</v>
      </c>
      <c r="H7248" s="34">
        <v>36599</v>
      </c>
      <c r="I7248" s="7">
        <v>31109</v>
      </c>
      <c r="J7248" s="7">
        <v>30486.82</v>
      </c>
      <c r="K7248" s="7">
        <v>0</v>
      </c>
      <c r="L7248" s="7">
        <v>622.17999999999995</v>
      </c>
      <c r="M7248" s="5">
        <v>0.02</v>
      </c>
      <c r="N7248" t="s">
        <v>16</v>
      </c>
      <c r="O7248" t="s">
        <v>17</v>
      </c>
      <c r="P7248" t="s">
        <v>3149</v>
      </c>
      <c r="Q7248" t="s">
        <v>19</v>
      </c>
      <c r="R7248" t="s">
        <v>27</v>
      </c>
      <c r="S7248" t="s">
        <v>27</v>
      </c>
      <c r="T7248" t="s">
        <v>13310</v>
      </c>
      <c r="U7248" s="1">
        <v>45584</v>
      </c>
      <c r="V7248">
        <v>77</v>
      </c>
      <c r="W7248" t="str">
        <f t="shared" si="160"/>
        <v>60-89</v>
      </c>
    </row>
    <row r="7249" spans="1:23" x14ac:dyDescent="0.25">
      <c r="A7249" t="s">
        <v>7498</v>
      </c>
      <c r="B7249">
        <v>2568955791</v>
      </c>
      <c r="C7249">
        <v>9056038861</v>
      </c>
      <c r="D7249" s="1">
        <v>45668</v>
      </c>
      <c r="E7249">
        <v>99238</v>
      </c>
      <c r="F7249">
        <v>99205</v>
      </c>
      <c r="G7249" t="s">
        <v>3174</v>
      </c>
      <c r="H7249" s="34">
        <v>22048</v>
      </c>
      <c r="I7249" s="7">
        <v>16536</v>
      </c>
      <c r="J7249" s="7">
        <v>7557.6</v>
      </c>
      <c r="K7249" s="7">
        <v>6498</v>
      </c>
      <c r="L7249" s="7">
        <v>2480.4</v>
      </c>
      <c r="M7249" s="5">
        <v>0.15</v>
      </c>
      <c r="N7249" t="s">
        <v>1139</v>
      </c>
      <c r="O7249" t="s">
        <v>27</v>
      </c>
      <c r="P7249" t="s">
        <v>25</v>
      </c>
      <c r="Q7249" t="s">
        <v>19</v>
      </c>
      <c r="R7249" t="s">
        <v>43</v>
      </c>
      <c r="S7249" t="s">
        <v>17</v>
      </c>
      <c r="T7249" t="s">
        <v>13311</v>
      </c>
      <c r="U7249" s="1">
        <v>45702</v>
      </c>
      <c r="V7249">
        <v>34</v>
      </c>
      <c r="W7249" t="str">
        <f t="shared" si="160"/>
        <v>30-59</v>
      </c>
    </row>
    <row r="7250" spans="1:23" x14ac:dyDescent="0.25">
      <c r="A7250" t="s">
        <v>7499</v>
      </c>
      <c r="B7250">
        <v>3600565590</v>
      </c>
      <c r="C7250">
        <v>2031690210</v>
      </c>
      <c r="D7250" s="1">
        <v>45490</v>
      </c>
      <c r="E7250">
        <v>99238</v>
      </c>
      <c r="F7250">
        <v>99201</v>
      </c>
      <c r="G7250" t="s">
        <v>120</v>
      </c>
      <c r="H7250" s="34">
        <v>92364</v>
      </c>
      <c r="I7250" s="7">
        <v>60037</v>
      </c>
      <c r="J7250" s="7">
        <v>52832.56</v>
      </c>
      <c r="K7250" s="7">
        <v>0</v>
      </c>
      <c r="L7250" s="7">
        <v>7204.44</v>
      </c>
      <c r="M7250" s="5">
        <v>0.12</v>
      </c>
      <c r="N7250" t="s">
        <v>46</v>
      </c>
      <c r="O7250" t="s">
        <v>17</v>
      </c>
      <c r="P7250" t="s">
        <v>31</v>
      </c>
      <c r="Q7250" t="s">
        <v>32</v>
      </c>
      <c r="R7250" t="s">
        <v>43</v>
      </c>
      <c r="S7250" t="s">
        <v>27</v>
      </c>
      <c r="T7250" t="s">
        <v>13311</v>
      </c>
      <c r="U7250" s="1">
        <v>45556</v>
      </c>
      <c r="V7250">
        <v>66</v>
      </c>
      <c r="W7250" t="str">
        <f t="shared" si="160"/>
        <v>60-89</v>
      </c>
    </row>
    <row r="7251" spans="1:23" x14ac:dyDescent="0.25">
      <c r="A7251" t="s">
        <v>7500</v>
      </c>
      <c r="B7251">
        <v>1542337266</v>
      </c>
      <c r="C7251">
        <v>2438774392</v>
      </c>
      <c r="D7251" s="1">
        <v>45898</v>
      </c>
      <c r="E7251">
        <v>99213</v>
      </c>
      <c r="F7251">
        <v>99214</v>
      </c>
      <c r="G7251" t="s">
        <v>148</v>
      </c>
      <c r="H7251" s="34">
        <v>76141</v>
      </c>
      <c r="I7251" s="7">
        <v>64720</v>
      </c>
      <c r="J7251" s="7">
        <v>60024.6</v>
      </c>
      <c r="K7251" s="7">
        <v>3401</v>
      </c>
      <c r="L7251" s="7">
        <v>1294.4000000000001</v>
      </c>
      <c r="M7251" s="5">
        <v>0.02</v>
      </c>
      <c r="N7251" t="s">
        <v>16</v>
      </c>
      <c r="O7251" t="s">
        <v>30</v>
      </c>
      <c r="P7251" t="s">
        <v>55</v>
      </c>
      <c r="Q7251" t="s">
        <v>32</v>
      </c>
      <c r="R7251" t="s">
        <v>43</v>
      </c>
      <c r="S7251" t="s">
        <v>17</v>
      </c>
      <c r="T7251" t="s">
        <v>13312</v>
      </c>
      <c r="U7251" s="1">
        <v>45973</v>
      </c>
      <c r="V7251">
        <v>75</v>
      </c>
      <c r="W7251" t="str">
        <f t="shared" si="160"/>
        <v>60-89</v>
      </c>
    </row>
    <row r="7252" spans="1:23" x14ac:dyDescent="0.25">
      <c r="A7252" t="s">
        <v>7501</v>
      </c>
      <c r="B7252">
        <v>8085412933</v>
      </c>
      <c r="C7252">
        <v>611527127</v>
      </c>
      <c r="D7252" s="1">
        <v>45744</v>
      </c>
      <c r="E7252">
        <v>99238</v>
      </c>
      <c r="F7252">
        <v>80053</v>
      </c>
      <c r="G7252" t="s">
        <v>3152</v>
      </c>
      <c r="H7252" s="34">
        <v>78958</v>
      </c>
      <c r="I7252" s="7">
        <v>59219</v>
      </c>
      <c r="J7252" s="7">
        <v>26635.15</v>
      </c>
      <c r="K7252" s="7">
        <v>23701</v>
      </c>
      <c r="L7252" s="7">
        <v>8882.85</v>
      </c>
      <c r="M7252" s="5">
        <v>0.15</v>
      </c>
      <c r="N7252" t="s">
        <v>1139</v>
      </c>
      <c r="O7252" t="s">
        <v>27</v>
      </c>
      <c r="P7252" t="s">
        <v>3147</v>
      </c>
      <c r="Q7252" t="s">
        <v>32</v>
      </c>
      <c r="R7252" t="s">
        <v>26</v>
      </c>
      <c r="S7252" t="s">
        <v>21</v>
      </c>
      <c r="T7252" t="s">
        <v>13312</v>
      </c>
      <c r="U7252" s="1">
        <v>45817</v>
      </c>
      <c r="V7252">
        <v>73</v>
      </c>
      <c r="W7252" t="str">
        <f t="shared" si="160"/>
        <v>60-89</v>
      </c>
    </row>
    <row r="7253" spans="1:23" x14ac:dyDescent="0.25">
      <c r="A7253" t="s">
        <v>7502</v>
      </c>
      <c r="B7253">
        <v>8187807417</v>
      </c>
      <c r="C7253">
        <v>8529329262</v>
      </c>
      <c r="D7253" s="1">
        <v>45734</v>
      </c>
      <c r="E7253">
        <v>99233</v>
      </c>
      <c r="F7253">
        <v>99213</v>
      </c>
      <c r="G7253" t="s">
        <v>67</v>
      </c>
      <c r="H7253" s="34">
        <v>94098</v>
      </c>
      <c r="I7253" s="7">
        <v>79983</v>
      </c>
      <c r="J7253" s="7">
        <v>78383.34</v>
      </c>
      <c r="K7253" s="7">
        <v>0</v>
      </c>
      <c r="L7253" s="7">
        <v>1599.66</v>
      </c>
      <c r="M7253" s="5">
        <v>0.02</v>
      </c>
      <c r="N7253" t="s">
        <v>16</v>
      </c>
      <c r="O7253" t="s">
        <v>17</v>
      </c>
      <c r="P7253" t="s">
        <v>18</v>
      </c>
      <c r="Q7253" t="s">
        <v>19</v>
      </c>
      <c r="R7253" t="s">
        <v>26</v>
      </c>
      <c r="S7253" t="s">
        <v>27</v>
      </c>
      <c r="T7253" t="s">
        <v>13310</v>
      </c>
      <c r="U7253" s="1">
        <v>45893</v>
      </c>
      <c r="V7253">
        <v>159</v>
      </c>
      <c r="W7253" t="str">
        <f t="shared" si="160"/>
        <v>150-179</v>
      </c>
    </row>
    <row r="7254" spans="1:23" x14ac:dyDescent="0.25">
      <c r="A7254" t="s">
        <v>7503</v>
      </c>
      <c r="B7254">
        <v>2143844037</v>
      </c>
      <c r="C7254">
        <v>8466660169</v>
      </c>
      <c r="D7254" s="1">
        <v>45901</v>
      </c>
      <c r="E7254">
        <v>99231</v>
      </c>
      <c r="F7254">
        <v>90834</v>
      </c>
      <c r="G7254" t="s">
        <v>148</v>
      </c>
      <c r="H7254" s="34">
        <v>41174</v>
      </c>
      <c r="I7254" s="7">
        <v>32939</v>
      </c>
      <c r="J7254" s="7">
        <v>28327.54</v>
      </c>
      <c r="K7254" s="7">
        <v>0</v>
      </c>
      <c r="L7254" s="7">
        <v>4611.46</v>
      </c>
      <c r="M7254" s="5">
        <v>0.14000000000000001</v>
      </c>
      <c r="N7254" t="s">
        <v>1135</v>
      </c>
      <c r="O7254" t="s">
        <v>17</v>
      </c>
      <c r="P7254" t="s">
        <v>31</v>
      </c>
      <c r="Q7254" t="s">
        <v>19</v>
      </c>
      <c r="R7254" t="s">
        <v>43</v>
      </c>
      <c r="S7254" t="s">
        <v>17</v>
      </c>
      <c r="T7254" t="s">
        <v>13311</v>
      </c>
      <c r="U7254" s="1">
        <v>46044</v>
      </c>
      <c r="V7254">
        <v>143</v>
      </c>
      <c r="W7254" t="str">
        <f t="shared" si="160"/>
        <v>120-149</v>
      </c>
    </row>
    <row r="7255" spans="1:23" x14ac:dyDescent="0.25">
      <c r="A7255" t="s">
        <v>7504</v>
      </c>
      <c r="B7255">
        <v>8139352755</v>
      </c>
      <c r="C7255">
        <v>9359689472</v>
      </c>
      <c r="D7255" s="1">
        <v>45637</v>
      </c>
      <c r="E7255">
        <v>99233</v>
      </c>
      <c r="F7255">
        <v>99281</v>
      </c>
      <c r="G7255" t="s">
        <v>96</v>
      </c>
      <c r="H7255" s="34">
        <v>66116</v>
      </c>
      <c r="I7255" s="7">
        <v>49587</v>
      </c>
      <c r="J7255" s="7">
        <v>36495.949999999997</v>
      </c>
      <c r="K7255" s="7">
        <v>5653</v>
      </c>
      <c r="L7255" s="7">
        <v>7438.05</v>
      </c>
      <c r="M7255" s="5">
        <v>0.15</v>
      </c>
      <c r="N7255" t="s">
        <v>1139</v>
      </c>
      <c r="O7255" t="s">
        <v>30</v>
      </c>
      <c r="P7255" t="s">
        <v>55</v>
      </c>
      <c r="Q7255" t="s">
        <v>19</v>
      </c>
      <c r="R7255" t="s">
        <v>21</v>
      </c>
      <c r="S7255" t="s">
        <v>27</v>
      </c>
      <c r="T7255" t="s">
        <v>13311</v>
      </c>
      <c r="U7255" s="1">
        <v>45808</v>
      </c>
      <c r="V7255">
        <v>171</v>
      </c>
      <c r="W7255" t="str">
        <f t="shared" si="160"/>
        <v>150-179</v>
      </c>
    </row>
    <row r="7256" spans="1:23" x14ac:dyDescent="0.25">
      <c r="A7256" t="s">
        <v>7505</v>
      </c>
      <c r="B7256">
        <v>9144514285</v>
      </c>
      <c r="C7256">
        <v>7571422575</v>
      </c>
      <c r="D7256" s="1">
        <v>45801</v>
      </c>
      <c r="E7256">
        <v>99231</v>
      </c>
      <c r="F7256">
        <v>99285</v>
      </c>
      <c r="G7256" t="s">
        <v>159</v>
      </c>
      <c r="H7256" s="34">
        <v>91331</v>
      </c>
      <c r="I7256" s="7">
        <v>74891</v>
      </c>
      <c r="J7256" s="7">
        <v>52545.62</v>
      </c>
      <c r="K7256" s="7">
        <v>8865</v>
      </c>
      <c r="L7256" s="7">
        <v>13480.38</v>
      </c>
      <c r="M7256" s="5">
        <v>0.18</v>
      </c>
      <c r="N7256" t="s">
        <v>3141</v>
      </c>
      <c r="O7256" t="s">
        <v>30</v>
      </c>
      <c r="P7256" t="s">
        <v>3146</v>
      </c>
      <c r="Q7256" t="s">
        <v>19</v>
      </c>
      <c r="R7256" t="s">
        <v>20</v>
      </c>
      <c r="S7256" t="s">
        <v>27</v>
      </c>
      <c r="T7256" t="s">
        <v>13311</v>
      </c>
      <c r="U7256" s="1">
        <v>45913</v>
      </c>
      <c r="V7256">
        <v>112</v>
      </c>
      <c r="W7256" t="str">
        <f t="shared" si="160"/>
        <v>90-119</v>
      </c>
    </row>
    <row r="7257" spans="1:23" x14ac:dyDescent="0.25">
      <c r="A7257" t="s">
        <v>7506</v>
      </c>
      <c r="B7257">
        <v>6342502453</v>
      </c>
      <c r="C7257">
        <v>9681448839</v>
      </c>
      <c r="D7257" s="1">
        <v>45834</v>
      </c>
      <c r="E7257">
        <v>99238</v>
      </c>
      <c r="F7257">
        <v>99283</v>
      </c>
      <c r="G7257" t="s">
        <v>559</v>
      </c>
      <c r="H7257" s="34">
        <v>75737</v>
      </c>
      <c r="I7257" s="7">
        <v>60590</v>
      </c>
      <c r="J7257" s="7">
        <v>52107.4</v>
      </c>
      <c r="K7257" s="7">
        <v>0</v>
      </c>
      <c r="L7257" s="7">
        <v>8482.6</v>
      </c>
      <c r="M7257" s="5">
        <v>0.14000000000000001</v>
      </c>
      <c r="N7257" t="s">
        <v>1135</v>
      </c>
      <c r="O7257" t="s">
        <v>17</v>
      </c>
      <c r="P7257" t="s">
        <v>35</v>
      </c>
      <c r="Q7257" t="s">
        <v>32</v>
      </c>
      <c r="R7257" t="s">
        <v>20</v>
      </c>
      <c r="S7257" t="s">
        <v>21</v>
      </c>
      <c r="T7257" t="s">
        <v>13310</v>
      </c>
      <c r="U7257" s="1">
        <v>45939</v>
      </c>
      <c r="V7257">
        <v>105</v>
      </c>
      <c r="W7257" t="str">
        <f t="shared" si="160"/>
        <v>90-119</v>
      </c>
    </row>
    <row r="7258" spans="1:23" x14ac:dyDescent="0.25">
      <c r="A7258" t="s">
        <v>7507</v>
      </c>
      <c r="B7258">
        <v>3136585817</v>
      </c>
      <c r="C7258">
        <v>1971025157</v>
      </c>
      <c r="D7258" s="1">
        <v>45404</v>
      </c>
      <c r="E7258">
        <v>99214</v>
      </c>
      <c r="F7258">
        <v>99203</v>
      </c>
      <c r="G7258" t="s">
        <v>3312</v>
      </c>
      <c r="H7258" s="34">
        <v>80896</v>
      </c>
      <c r="I7258" s="7">
        <v>66335</v>
      </c>
      <c r="J7258" s="7">
        <v>49158.7</v>
      </c>
      <c r="K7258" s="7">
        <v>5236</v>
      </c>
      <c r="L7258" s="7">
        <v>11940.3</v>
      </c>
      <c r="M7258" s="5">
        <v>0.18</v>
      </c>
      <c r="N7258" t="s">
        <v>3141</v>
      </c>
      <c r="O7258" t="s">
        <v>30</v>
      </c>
      <c r="P7258" t="s">
        <v>58</v>
      </c>
      <c r="Q7258" t="s">
        <v>19</v>
      </c>
      <c r="R7258" t="s">
        <v>21</v>
      </c>
      <c r="S7258" t="s">
        <v>17</v>
      </c>
      <c r="T7258" t="s">
        <v>13312</v>
      </c>
      <c r="U7258" s="1">
        <v>45544</v>
      </c>
      <c r="V7258">
        <v>140</v>
      </c>
      <c r="W7258" t="str">
        <f t="shared" si="160"/>
        <v>120-149</v>
      </c>
    </row>
    <row r="7259" spans="1:23" x14ac:dyDescent="0.25">
      <c r="A7259" t="s">
        <v>7508</v>
      </c>
      <c r="B7259">
        <v>5738621418</v>
      </c>
      <c r="C7259">
        <v>218969192</v>
      </c>
      <c r="D7259" s="1">
        <v>45376</v>
      </c>
      <c r="E7259">
        <v>99231</v>
      </c>
      <c r="F7259">
        <v>99211</v>
      </c>
      <c r="G7259" t="s">
        <v>3204</v>
      </c>
      <c r="H7259" s="34">
        <v>63945</v>
      </c>
      <c r="I7259" s="7">
        <v>54353</v>
      </c>
      <c r="J7259" s="7">
        <v>53265.94</v>
      </c>
      <c r="K7259" s="7">
        <v>0</v>
      </c>
      <c r="L7259" s="7">
        <v>1087.06</v>
      </c>
      <c r="M7259" s="5">
        <v>0.02</v>
      </c>
      <c r="N7259" t="s">
        <v>16</v>
      </c>
      <c r="O7259" t="s">
        <v>17</v>
      </c>
      <c r="P7259" t="s">
        <v>58</v>
      </c>
      <c r="Q7259" t="s">
        <v>19</v>
      </c>
      <c r="R7259" t="s">
        <v>27</v>
      </c>
      <c r="S7259" t="s">
        <v>27</v>
      </c>
      <c r="T7259" t="s">
        <v>13312</v>
      </c>
      <c r="U7259" s="1">
        <v>45522</v>
      </c>
      <c r="V7259">
        <v>146</v>
      </c>
      <c r="W7259" t="str">
        <f t="shared" si="160"/>
        <v>120-149</v>
      </c>
    </row>
    <row r="7260" spans="1:23" x14ac:dyDescent="0.25">
      <c r="A7260" t="s">
        <v>7509</v>
      </c>
      <c r="B7260">
        <v>4313860189</v>
      </c>
      <c r="C7260">
        <v>325317215</v>
      </c>
      <c r="D7260" s="1">
        <v>45618</v>
      </c>
      <c r="E7260">
        <v>99233</v>
      </c>
      <c r="F7260">
        <v>99202</v>
      </c>
      <c r="G7260" t="s">
        <v>63</v>
      </c>
      <c r="H7260" s="34">
        <v>69695</v>
      </c>
      <c r="I7260" s="7">
        <v>54362</v>
      </c>
      <c r="J7260" s="7">
        <v>43489.599999999999</v>
      </c>
      <c r="K7260" s="7">
        <v>0</v>
      </c>
      <c r="L7260" s="7">
        <v>10872.4</v>
      </c>
      <c r="M7260" s="5">
        <v>0.2</v>
      </c>
      <c r="N7260" t="s">
        <v>3140</v>
      </c>
      <c r="O7260" t="s">
        <v>17</v>
      </c>
      <c r="P7260" t="s">
        <v>31</v>
      </c>
      <c r="Q7260" t="s">
        <v>32</v>
      </c>
      <c r="R7260" t="s">
        <v>20</v>
      </c>
      <c r="S7260" t="s">
        <v>27</v>
      </c>
      <c r="T7260" t="s">
        <v>13311</v>
      </c>
      <c r="U7260" s="1">
        <v>45770</v>
      </c>
      <c r="V7260">
        <v>152</v>
      </c>
      <c r="W7260" t="str">
        <f t="shared" si="160"/>
        <v>150-179</v>
      </c>
    </row>
    <row r="7261" spans="1:23" x14ac:dyDescent="0.25">
      <c r="A7261" t="s">
        <v>7510</v>
      </c>
      <c r="B7261">
        <v>5072904854</v>
      </c>
      <c r="C7261">
        <v>5445523883</v>
      </c>
      <c r="D7261" s="1">
        <v>45404</v>
      </c>
      <c r="E7261">
        <v>99221</v>
      </c>
      <c r="F7261">
        <v>85025</v>
      </c>
      <c r="G7261" t="s">
        <v>3265</v>
      </c>
      <c r="H7261" s="34">
        <v>52479</v>
      </c>
      <c r="I7261" s="7">
        <v>37785</v>
      </c>
      <c r="J7261" s="7">
        <v>31982.199999999997</v>
      </c>
      <c r="K7261" s="7">
        <v>2780</v>
      </c>
      <c r="L7261" s="7">
        <v>3022.8</v>
      </c>
      <c r="M7261" s="5">
        <v>0.08</v>
      </c>
      <c r="N7261" t="s">
        <v>24</v>
      </c>
      <c r="O7261" t="s">
        <v>30</v>
      </c>
      <c r="P7261" t="s">
        <v>31</v>
      </c>
      <c r="Q7261" t="s">
        <v>32</v>
      </c>
      <c r="R7261" t="s">
        <v>43</v>
      </c>
      <c r="S7261" t="s">
        <v>17</v>
      </c>
      <c r="T7261" t="s">
        <v>13310</v>
      </c>
      <c r="U7261" s="1">
        <v>45461</v>
      </c>
      <c r="V7261">
        <v>57</v>
      </c>
      <c r="W7261" t="str">
        <f t="shared" si="160"/>
        <v>30-59</v>
      </c>
    </row>
    <row r="7262" spans="1:23" x14ac:dyDescent="0.25">
      <c r="A7262" t="s">
        <v>7511</v>
      </c>
      <c r="B7262">
        <v>1785084233</v>
      </c>
      <c r="C7262">
        <v>4820256081</v>
      </c>
      <c r="D7262" s="1">
        <v>45748</v>
      </c>
      <c r="E7262">
        <v>99231</v>
      </c>
      <c r="F7262">
        <v>36415</v>
      </c>
      <c r="G7262" t="s">
        <v>3272</v>
      </c>
      <c r="H7262" s="34">
        <v>93383</v>
      </c>
      <c r="I7262" s="7">
        <v>74706</v>
      </c>
      <c r="J7262" s="7">
        <v>55263.16</v>
      </c>
      <c r="K7262" s="7">
        <v>8984</v>
      </c>
      <c r="L7262" s="7">
        <v>10458.84</v>
      </c>
      <c r="M7262" s="5">
        <v>0.14000000000000001</v>
      </c>
      <c r="N7262" t="s">
        <v>1135</v>
      </c>
      <c r="O7262" t="s">
        <v>30</v>
      </c>
      <c r="P7262" t="s">
        <v>55</v>
      </c>
      <c r="Q7262" t="s">
        <v>19</v>
      </c>
      <c r="R7262" t="s">
        <v>43</v>
      </c>
      <c r="S7262" t="s">
        <v>17</v>
      </c>
      <c r="T7262" t="s">
        <v>13310</v>
      </c>
      <c r="U7262" s="1">
        <v>45921</v>
      </c>
      <c r="V7262">
        <v>173</v>
      </c>
      <c r="W7262" t="str">
        <f t="shared" si="160"/>
        <v>150-179</v>
      </c>
    </row>
    <row r="7263" spans="1:23" x14ac:dyDescent="0.25">
      <c r="A7263" t="s">
        <v>7512</v>
      </c>
      <c r="B7263">
        <v>2695610768</v>
      </c>
      <c r="C7263">
        <v>9743033723</v>
      </c>
      <c r="D7263" s="1">
        <v>45928</v>
      </c>
      <c r="E7263">
        <v>99223</v>
      </c>
      <c r="F7263">
        <v>99201</v>
      </c>
      <c r="G7263" t="s">
        <v>3494</v>
      </c>
      <c r="H7263" s="34">
        <v>44093</v>
      </c>
      <c r="I7263" s="7">
        <v>34833</v>
      </c>
      <c r="J7263" s="7">
        <v>26565.72</v>
      </c>
      <c r="K7263" s="7">
        <v>2694</v>
      </c>
      <c r="L7263" s="7">
        <v>5573.28</v>
      </c>
      <c r="M7263" s="5">
        <v>0.16</v>
      </c>
      <c r="N7263" t="s">
        <v>1138</v>
      </c>
      <c r="O7263" t="s">
        <v>30</v>
      </c>
      <c r="P7263" t="s">
        <v>25</v>
      </c>
      <c r="Q7263" t="s">
        <v>32</v>
      </c>
      <c r="R7263" t="s">
        <v>20</v>
      </c>
      <c r="S7263" t="s">
        <v>21</v>
      </c>
      <c r="T7263" t="s">
        <v>13312</v>
      </c>
      <c r="U7263" s="1">
        <v>46091</v>
      </c>
      <c r="V7263">
        <v>163</v>
      </c>
      <c r="W7263" t="str">
        <f t="shared" si="160"/>
        <v>150-179</v>
      </c>
    </row>
    <row r="7264" spans="1:23" x14ac:dyDescent="0.25">
      <c r="A7264" t="s">
        <v>7513</v>
      </c>
      <c r="B7264">
        <v>4531530649</v>
      </c>
      <c r="C7264">
        <v>2509704369</v>
      </c>
      <c r="D7264" s="1">
        <v>45403</v>
      </c>
      <c r="E7264">
        <v>99233</v>
      </c>
      <c r="F7264">
        <v>71046</v>
      </c>
      <c r="G7264" t="s">
        <v>3323</v>
      </c>
      <c r="H7264" s="34">
        <v>94763</v>
      </c>
      <c r="I7264" s="7">
        <v>73915</v>
      </c>
      <c r="J7264" s="7">
        <v>49186</v>
      </c>
      <c r="K7264" s="7">
        <v>9946</v>
      </c>
      <c r="L7264" s="7">
        <v>14783</v>
      </c>
      <c r="M7264" s="5">
        <v>0.2</v>
      </c>
      <c r="N7264" t="s">
        <v>3140</v>
      </c>
      <c r="O7264" t="s">
        <v>30</v>
      </c>
      <c r="P7264" t="s">
        <v>3149</v>
      </c>
      <c r="Q7264" t="s">
        <v>19</v>
      </c>
      <c r="R7264" t="s">
        <v>27</v>
      </c>
      <c r="S7264" t="s">
        <v>21</v>
      </c>
      <c r="T7264" t="s">
        <v>13310</v>
      </c>
      <c r="U7264" s="1">
        <v>45483</v>
      </c>
      <c r="V7264">
        <v>80</v>
      </c>
      <c r="W7264" t="str">
        <f t="shared" si="160"/>
        <v>60-89</v>
      </c>
    </row>
    <row r="7265" spans="1:23" x14ac:dyDescent="0.25">
      <c r="A7265" t="s">
        <v>7514</v>
      </c>
      <c r="B7265">
        <v>8726081716</v>
      </c>
      <c r="C7265">
        <v>5933640586</v>
      </c>
      <c r="D7265" s="1">
        <v>45959</v>
      </c>
      <c r="E7265">
        <v>99214</v>
      </c>
      <c r="F7265">
        <v>99202</v>
      </c>
      <c r="G7265" t="s">
        <v>3316</v>
      </c>
      <c r="H7265" s="34">
        <v>67989</v>
      </c>
      <c r="I7265" s="7">
        <v>57791</v>
      </c>
      <c r="J7265" s="7">
        <v>56635.18</v>
      </c>
      <c r="K7265" s="7">
        <v>0</v>
      </c>
      <c r="L7265" s="7">
        <v>1155.82</v>
      </c>
      <c r="M7265" s="5">
        <v>0.02</v>
      </c>
      <c r="N7265" t="s">
        <v>16</v>
      </c>
      <c r="O7265" t="s">
        <v>17</v>
      </c>
      <c r="P7265" t="s">
        <v>31</v>
      </c>
      <c r="Q7265" t="s">
        <v>32</v>
      </c>
      <c r="R7265" t="s">
        <v>20</v>
      </c>
      <c r="S7265" t="s">
        <v>27</v>
      </c>
      <c r="T7265" t="s">
        <v>13311</v>
      </c>
      <c r="U7265" s="1">
        <v>46022</v>
      </c>
      <c r="V7265">
        <v>63</v>
      </c>
      <c r="W7265" t="str">
        <f t="shared" si="160"/>
        <v>60-89</v>
      </c>
    </row>
    <row r="7266" spans="1:23" x14ac:dyDescent="0.25">
      <c r="A7266" t="s">
        <v>7515</v>
      </c>
      <c r="B7266">
        <v>7349309978</v>
      </c>
      <c r="C7266">
        <v>1476099846</v>
      </c>
      <c r="D7266" s="1">
        <v>45651</v>
      </c>
      <c r="E7266">
        <v>99215</v>
      </c>
      <c r="F7266">
        <v>99215</v>
      </c>
      <c r="G7266" t="s">
        <v>3449</v>
      </c>
      <c r="H7266" s="34">
        <v>56071</v>
      </c>
      <c r="I7266" s="7">
        <v>44857</v>
      </c>
      <c r="J7266" s="7">
        <v>38577.019999999997</v>
      </c>
      <c r="K7266" s="7">
        <v>0</v>
      </c>
      <c r="L7266" s="7">
        <v>6279.98</v>
      </c>
      <c r="M7266" s="5">
        <v>0.14000000000000001</v>
      </c>
      <c r="N7266" t="s">
        <v>1135</v>
      </c>
      <c r="O7266" t="s">
        <v>17</v>
      </c>
      <c r="P7266" t="s">
        <v>97</v>
      </c>
      <c r="Q7266" t="s">
        <v>19</v>
      </c>
      <c r="R7266" t="s">
        <v>26</v>
      </c>
      <c r="S7266" t="s">
        <v>21</v>
      </c>
      <c r="T7266" t="s">
        <v>13311</v>
      </c>
      <c r="U7266" s="1">
        <v>45684</v>
      </c>
      <c r="V7266">
        <v>33</v>
      </c>
      <c r="W7266" t="str">
        <f t="shared" si="160"/>
        <v>30-59</v>
      </c>
    </row>
    <row r="7267" spans="1:23" x14ac:dyDescent="0.25">
      <c r="A7267" t="s">
        <v>7516</v>
      </c>
      <c r="B7267">
        <v>7039624456</v>
      </c>
      <c r="C7267">
        <v>4749185022</v>
      </c>
      <c r="D7267" s="1">
        <v>45393</v>
      </c>
      <c r="E7267">
        <v>99238</v>
      </c>
      <c r="F7267">
        <v>80053</v>
      </c>
      <c r="G7267" t="s">
        <v>3154</v>
      </c>
      <c r="H7267" s="34">
        <v>49952</v>
      </c>
      <c r="I7267" s="7">
        <v>40961</v>
      </c>
      <c r="J7267" s="7">
        <v>29004.02</v>
      </c>
      <c r="K7267" s="7">
        <v>4584</v>
      </c>
      <c r="L7267" s="7">
        <v>7372.98</v>
      </c>
      <c r="M7267" s="5">
        <v>0.18</v>
      </c>
      <c r="N7267" t="s">
        <v>3141</v>
      </c>
      <c r="O7267" t="s">
        <v>30</v>
      </c>
      <c r="P7267" t="s">
        <v>97</v>
      </c>
      <c r="Q7267" t="s">
        <v>32</v>
      </c>
      <c r="R7267" t="s">
        <v>26</v>
      </c>
      <c r="S7267" t="s">
        <v>17</v>
      </c>
      <c r="T7267" t="s">
        <v>13311</v>
      </c>
      <c r="U7267" s="1">
        <v>45425</v>
      </c>
      <c r="V7267">
        <v>32</v>
      </c>
      <c r="W7267" t="str">
        <f t="shared" si="160"/>
        <v>30-59</v>
      </c>
    </row>
    <row r="7268" spans="1:23" x14ac:dyDescent="0.25">
      <c r="A7268" t="s">
        <v>7517</v>
      </c>
      <c r="B7268">
        <v>1049118443</v>
      </c>
      <c r="C7268">
        <v>1408233423</v>
      </c>
      <c r="D7268" s="1">
        <v>45652</v>
      </c>
      <c r="E7268">
        <v>99231</v>
      </c>
      <c r="F7268">
        <v>93000</v>
      </c>
      <c r="G7268" t="s">
        <v>104</v>
      </c>
      <c r="H7268" s="34">
        <v>29720</v>
      </c>
      <c r="I7268" s="7">
        <v>21398</v>
      </c>
      <c r="J7268" s="7">
        <v>18275.16</v>
      </c>
      <c r="K7268" s="7">
        <v>1411</v>
      </c>
      <c r="L7268" s="7">
        <v>1711.84</v>
      </c>
      <c r="M7268" s="5">
        <v>0.08</v>
      </c>
      <c r="N7268" t="s">
        <v>24</v>
      </c>
      <c r="O7268" t="s">
        <v>30</v>
      </c>
      <c r="P7268" t="s">
        <v>40</v>
      </c>
      <c r="Q7268" t="s">
        <v>32</v>
      </c>
      <c r="R7268" t="s">
        <v>38</v>
      </c>
      <c r="S7268" t="s">
        <v>21</v>
      </c>
      <c r="T7268" t="s">
        <v>13310</v>
      </c>
      <c r="U7268" s="1">
        <v>45737</v>
      </c>
      <c r="V7268">
        <v>85</v>
      </c>
      <c r="W7268" t="str">
        <f t="shared" si="160"/>
        <v>60-89</v>
      </c>
    </row>
    <row r="7269" spans="1:23" x14ac:dyDescent="0.25">
      <c r="A7269" t="s">
        <v>7518</v>
      </c>
      <c r="B7269">
        <v>7908165347</v>
      </c>
      <c r="C7269">
        <v>989495158</v>
      </c>
      <c r="D7269" s="1">
        <v>45605</v>
      </c>
      <c r="E7269">
        <v>99233</v>
      </c>
      <c r="F7269">
        <v>99281</v>
      </c>
      <c r="G7269" t="s">
        <v>3741</v>
      </c>
      <c r="H7269" s="34">
        <v>46847</v>
      </c>
      <c r="I7269" s="7">
        <v>37009</v>
      </c>
      <c r="J7269" s="7">
        <v>31087.56</v>
      </c>
      <c r="K7269" s="7">
        <v>0</v>
      </c>
      <c r="L7269" s="7">
        <v>5921.44</v>
      </c>
      <c r="M7269" s="5">
        <v>0.16</v>
      </c>
      <c r="N7269" t="s">
        <v>1138</v>
      </c>
      <c r="O7269" t="s">
        <v>17</v>
      </c>
      <c r="P7269" t="s">
        <v>40</v>
      </c>
      <c r="Q7269" t="s">
        <v>19</v>
      </c>
      <c r="R7269" t="s">
        <v>43</v>
      </c>
      <c r="S7269" t="s">
        <v>27</v>
      </c>
      <c r="T7269" t="s">
        <v>13310</v>
      </c>
      <c r="U7269" s="1">
        <v>45674</v>
      </c>
      <c r="V7269">
        <v>69</v>
      </c>
      <c r="W7269" t="str">
        <f t="shared" si="160"/>
        <v>60-89</v>
      </c>
    </row>
    <row r="7270" spans="1:23" x14ac:dyDescent="0.25">
      <c r="A7270" t="s">
        <v>7519</v>
      </c>
      <c r="B7270">
        <v>4120989703</v>
      </c>
      <c r="C7270">
        <v>3259704480</v>
      </c>
      <c r="D7270" s="1">
        <v>45709</v>
      </c>
      <c r="E7270">
        <v>99213</v>
      </c>
      <c r="F7270">
        <v>80053</v>
      </c>
      <c r="G7270" t="s">
        <v>3258</v>
      </c>
      <c r="H7270" s="34">
        <v>72241</v>
      </c>
      <c r="I7270" s="7">
        <v>54181</v>
      </c>
      <c r="J7270" s="7">
        <v>46053.85</v>
      </c>
      <c r="K7270" s="7">
        <v>0</v>
      </c>
      <c r="L7270" s="7">
        <v>8127.15</v>
      </c>
      <c r="M7270" s="5">
        <v>0.15</v>
      </c>
      <c r="N7270" t="s">
        <v>1139</v>
      </c>
      <c r="O7270" t="s">
        <v>17</v>
      </c>
      <c r="P7270" t="s">
        <v>55</v>
      </c>
      <c r="Q7270" t="s">
        <v>32</v>
      </c>
      <c r="R7270" t="s">
        <v>43</v>
      </c>
      <c r="S7270" t="s">
        <v>17</v>
      </c>
      <c r="T7270" t="s">
        <v>13312</v>
      </c>
      <c r="U7270" s="1">
        <v>45799</v>
      </c>
      <c r="V7270">
        <v>90</v>
      </c>
      <c r="W7270" t="str">
        <f t="shared" si="160"/>
        <v>90-119</v>
      </c>
    </row>
    <row r="7271" spans="1:23" x14ac:dyDescent="0.25">
      <c r="A7271" t="s">
        <v>7520</v>
      </c>
      <c r="B7271">
        <v>9934643570</v>
      </c>
      <c r="C7271">
        <v>8506013318</v>
      </c>
      <c r="D7271" s="1">
        <v>45913</v>
      </c>
      <c r="E7271">
        <v>99238</v>
      </c>
      <c r="F7271">
        <v>99292</v>
      </c>
      <c r="G7271" t="s">
        <v>3253</v>
      </c>
      <c r="H7271" s="34">
        <v>45720</v>
      </c>
      <c r="I7271" s="7">
        <v>32918</v>
      </c>
      <c r="J7271" s="7">
        <v>26473.56</v>
      </c>
      <c r="K7271" s="7">
        <v>3811</v>
      </c>
      <c r="L7271" s="7">
        <v>2633.44</v>
      </c>
      <c r="M7271" s="5">
        <v>0.08</v>
      </c>
      <c r="N7271" t="s">
        <v>24</v>
      </c>
      <c r="O7271" t="s">
        <v>30</v>
      </c>
      <c r="P7271" t="s">
        <v>40</v>
      </c>
      <c r="Q7271" t="s">
        <v>32</v>
      </c>
      <c r="R7271" t="s">
        <v>26</v>
      </c>
      <c r="S7271" t="s">
        <v>27</v>
      </c>
      <c r="T7271" t="s">
        <v>13310</v>
      </c>
      <c r="U7271" s="1">
        <v>45950</v>
      </c>
      <c r="V7271">
        <v>37</v>
      </c>
      <c r="W7271" t="str">
        <f t="shared" si="160"/>
        <v>30-59</v>
      </c>
    </row>
    <row r="7272" spans="1:23" x14ac:dyDescent="0.25">
      <c r="A7272" t="s">
        <v>7521</v>
      </c>
      <c r="B7272">
        <v>144479397</v>
      </c>
      <c r="C7272">
        <v>2906440168</v>
      </c>
      <c r="D7272" s="1">
        <v>45442</v>
      </c>
      <c r="E7272">
        <v>99213</v>
      </c>
      <c r="F7272">
        <v>99285</v>
      </c>
      <c r="G7272" t="s">
        <v>318</v>
      </c>
      <c r="H7272" s="34">
        <v>96762</v>
      </c>
      <c r="I7272" s="7">
        <v>75474</v>
      </c>
      <c r="J7272" s="7">
        <v>60379.199999999997</v>
      </c>
      <c r="K7272" s="7">
        <v>0</v>
      </c>
      <c r="L7272" s="7">
        <v>15094.8</v>
      </c>
      <c r="M7272" s="5">
        <v>0.2</v>
      </c>
      <c r="N7272" t="s">
        <v>3140</v>
      </c>
      <c r="O7272" t="s">
        <v>17</v>
      </c>
      <c r="P7272" t="s">
        <v>3148</v>
      </c>
      <c r="Q7272" t="s">
        <v>19</v>
      </c>
      <c r="R7272" t="s">
        <v>21</v>
      </c>
      <c r="S7272" t="s">
        <v>17</v>
      </c>
      <c r="T7272" t="s">
        <v>13312</v>
      </c>
      <c r="U7272" s="1">
        <v>45491</v>
      </c>
      <c r="V7272">
        <v>49</v>
      </c>
      <c r="W7272" t="str">
        <f t="shared" si="160"/>
        <v>30-59</v>
      </c>
    </row>
    <row r="7273" spans="1:23" x14ac:dyDescent="0.25">
      <c r="A7273" t="s">
        <v>7522</v>
      </c>
      <c r="B7273">
        <v>6733075691</v>
      </c>
      <c r="C7273">
        <v>3568518893</v>
      </c>
      <c r="D7273" s="1">
        <v>45420</v>
      </c>
      <c r="E7273">
        <v>99223</v>
      </c>
      <c r="F7273">
        <v>71046</v>
      </c>
      <c r="G7273" t="s">
        <v>3548</v>
      </c>
      <c r="H7273" s="34">
        <v>61599</v>
      </c>
      <c r="I7273" s="7">
        <v>40039</v>
      </c>
      <c r="J7273" s="7">
        <v>23176.32</v>
      </c>
      <c r="K7273" s="7">
        <v>12058</v>
      </c>
      <c r="L7273" s="7">
        <v>4804.68</v>
      </c>
      <c r="M7273" s="5">
        <v>0.12</v>
      </c>
      <c r="N7273" t="s">
        <v>46</v>
      </c>
      <c r="O7273" t="s">
        <v>27</v>
      </c>
      <c r="P7273" t="s">
        <v>3150</v>
      </c>
      <c r="Q7273" t="s">
        <v>19</v>
      </c>
      <c r="R7273" t="s">
        <v>43</v>
      </c>
      <c r="S7273" t="s">
        <v>17</v>
      </c>
      <c r="T7273" t="s">
        <v>13312</v>
      </c>
      <c r="U7273" s="1">
        <v>45562</v>
      </c>
      <c r="V7273">
        <v>142</v>
      </c>
      <c r="W7273" t="str">
        <f t="shared" si="160"/>
        <v>120-149</v>
      </c>
    </row>
    <row r="7274" spans="1:23" x14ac:dyDescent="0.25">
      <c r="A7274" t="s">
        <v>7523</v>
      </c>
      <c r="B7274">
        <v>7169999198</v>
      </c>
      <c r="C7274">
        <v>1449041898</v>
      </c>
      <c r="D7274" s="1">
        <v>45492</v>
      </c>
      <c r="E7274">
        <v>99221</v>
      </c>
      <c r="F7274">
        <v>99203</v>
      </c>
      <c r="G7274" t="s">
        <v>3331</v>
      </c>
      <c r="H7274" s="34">
        <v>94401</v>
      </c>
      <c r="I7274" s="7">
        <v>77409</v>
      </c>
      <c r="J7274" s="7">
        <v>56867.38</v>
      </c>
      <c r="K7274" s="7">
        <v>6608</v>
      </c>
      <c r="L7274" s="7">
        <v>13933.62</v>
      </c>
      <c r="M7274" s="5">
        <v>0.18</v>
      </c>
      <c r="N7274" t="s">
        <v>3141</v>
      </c>
      <c r="O7274" t="s">
        <v>30</v>
      </c>
      <c r="P7274" t="s">
        <v>31</v>
      </c>
      <c r="Q7274" t="s">
        <v>19</v>
      </c>
      <c r="R7274" t="s">
        <v>20</v>
      </c>
      <c r="S7274" t="s">
        <v>21</v>
      </c>
      <c r="T7274" t="s">
        <v>13311</v>
      </c>
      <c r="U7274" s="1">
        <v>45598</v>
      </c>
      <c r="V7274">
        <v>106</v>
      </c>
      <c r="W7274" t="str">
        <f t="shared" si="160"/>
        <v>90-119</v>
      </c>
    </row>
    <row r="7275" spans="1:23" x14ac:dyDescent="0.25">
      <c r="A7275" t="s">
        <v>7524</v>
      </c>
      <c r="B7275">
        <v>8035783529</v>
      </c>
      <c r="C7275">
        <v>9104314469</v>
      </c>
      <c r="D7275" s="1">
        <v>45728</v>
      </c>
      <c r="E7275">
        <v>99232</v>
      </c>
      <c r="F7275">
        <v>99202</v>
      </c>
      <c r="G7275" t="s">
        <v>320</v>
      </c>
      <c r="H7275" s="34">
        <v>33901</v>
      </c>
      <c r="I7275" s="7">
        <v>24409</v>
      </c>
      <c r="J7275" s="7">
        <v>19781.28</v>
      </c>
      <c r="K7275" s="7">
        <v>2675</v>
      </c>
      <c r="L7275" s="7">
        <v>1952.72</v>
      </c>
      <c r="M7275" s="5">
        <v>0.08</v>
      </c>
      <c r="N7275" t="s">
        <v>24</v>
      </c>
      <c r="O7275" t="s">
        <v>30</v>
      </c>
      <c r="P7275" t="s">
        <v>3146</v>
      </c>
      <c r="Q7275" t="s">
        <v>19</v>
      </c>
      <c r="R7275" t="s">
        <v>21</v>
      </c>
      <c r="S7275" t="s">
        <v>21</v>
      </c>
      <c r="T7275" t="s">
        <v>13311</v>
      </c>
      <c r="U7275" s="1">
        <v>45849</v>
      </c>
      <c r="V7275">
        <v>121</v>
      </c>
      <c r="W7275" t="str">
        <f t="shared" si="160"/>
        <v>120-149</v>
      </c>
    </row>
    <row r="7276" spans="1:23" x14ac:dyDescent="0.25">
      <c r="A7276" t="s">
        <v>7525</v>
      </c>
      <c r="B7276">
        <v>6610170636</v>
      </c>
      <c r="C7276">
        <v>7754453863</v>
      </c>
      <c r="D7276" s="1">
        <v>45507</v>
      </c>
      <c r="E7276">
        <v>99232</v>
      </c>
      <c r="F7276">
        <v>99214</v>
      </c>
      <c r="G7276" t="s">
        <v>57</v>
      </c>
      <c r="H7276" s="34">
        <v>61866</v>
      </c>
      <c r="I7276" s="7">
        <v>52586</v>
      </c>
      <c r="J7276" s="7">
        <v>27150.28</v>
      </c>
      <c r="K7276" s="7">
        <v>24384</v>
      </c>
      <c r="L7276" s="7">
        <v>1051.72</v>
      </c>
      <c r="M7276" s="5">
        <v>0.02</v>
      </c>
      <c r="N7276" t="s">
        <v>16</v>
      </c>
      <c r="O7276" t="s">
        <v>27</v>
      </c>
      <c r="P7276" t="s">
        <v>25</v>
      </c>
      <c r="Q7276" t="s">
        <v>32</v>
      </c>
      <c r="R7276" t="s">
        <v>26</v>
      </c>
      <c r="S7276" t="s">
        <v>21</v>
      </c>
      <c r="T7276" t="s">
        <v>13312</v>
      </c>
      <c r="U7276" s="1">
        <v>45619</v>
      </c>
      <c r="V7276">
        <v>112</v>
      </c>
      <c r="W7276" t="str">
        <f t="shared" si="160"/>
        <v>90-119</v>
      </c>
    </row>
    <row r="7277" spans="1:23" x14ac:dyDescent="0.25">
      <c r="A7277" t="s">
        <v>7526</v>
      </c>
      <c r="B7277">
        <v>7756538955</v>
      </c>
      <c r="C7277">
        <v>4690437810</v>
      </c>
      <c r="D7277" s="1">
        <v>45674</v>
      </c>
      <c r="E7277">
        <v>99221</v>
      </c>
      <c r="F7277">
        <v>90834</v>
      </c>
      <c r="G7277" t="s">
        <v>3202</v>
      </c>
      <c r="H7277" s="34">
        <v>44167</v>
      </c>
      <c r="I7277" s="7">
        <v>34892</v>
      </c>
      <c r="J7277" s="7">
        <v>27062.28</v>
      </c>
      <c r="K7277" s="7">
        <v>2247</v>
      </c>
      <c r="L7277" s="7">
        <v>5582.72</v>
      </c>
      <c r="M7277" s="5">
        <v>0.16</v>
      </c>
      <c r="N7277" t="s">
        <v>1138</v>
      </c>
      <c r="O7277" t="s">
        <v>30</v>
      </c>
      <c r="P7277" t="s">
        <v>25</v>
      </c>
      <c r="Q7277" t="s">
        <v>19</v>
      </c>
      <c r="R7277" t="s">
        <v>26</v>
      </c>
      <c r="S7277" t="s">
        <v>27</v>
      </c>
      <c r="T7277" t="s">
        <v>13311</v>
      </c>
      <c r="U7277" s="1">
        <v>45800</v>
      </c>
      <c r="V7277">
        <v>126</v>
      </c>
      <c r="W7277" t="str">
        <f t="shared" si="160"/>
        <v>120-149</v>
      </c>
    </row>
    <row r="7278" spans="1:23" x14ac:dyDescent="0.25">
      <c r="A7278" t="s">
        <v>7527</v>
      </c>
      <c r="B7278">
        <v>2351686524</v>
      </c>
      <c r="C7278">
        <v>7247189386</v>
      </c>
      <c r="D7278" s="1">
        <v>45524</v>
      </c>
      <c r="E7278">
        <v>99214</v>
      </c>
      <c r="F7278">
        <v>99201</v>
      </c>
      <c r="G7278" t="s">
        <v>4314</v>
      </c>
      <c r="H7278" s="34">
        <v>41334</v>
      </c>
      <c r="I7278" s="7">
        <v>32241</v>
      </c>
      <c r="J7278" s="7">
        <v>24005.8</v>
      </c>
      <c r="K7278" s="7">
        <v>1787</v>
      </c>
      <c r="L7278" s="7">
        <v>6448.2</v>
      </c>
      <c r="M7278" s="5">
        <v>0.2</v>
      </c>
      <c r="N7278" t="s">
        <v>3140</v>
      </c>
      <c r="O7278" t="s">
        <v>30</v>
      </c>
      <c r="P7278" t="s">
        <v>25</v>
      </c>
      <c r="Q7278" t="s">
        <v>19</v>
      </c>
      <c r="R7278" t="s">
        <v>38</v>
      </c>
      <c r="S7278" t="s">
        <v>27</v>
      </c>
      <c r="T7278" t="s">
        <v>13311</v>
      </c>
      <c r="U7278" s="1">
        <v>45670</v>
      </c>
      <c r="V7278">
        <v>146</v>
      </c>
      <c r="W7278" t="str">
        <f t="shared" si="160"/>
        <v>120-149</v>
      </c>
    </row>
    <row r="7279" spans="1:23" x14ac:dyDescent="0.25">
      <c r="A7279" t="s">
        <v>7528</v>
      </c>
      <c r="B7279">
        <v>9969806234</v>
      </c>
      <c r="C7279">
        <v>1062740332</v>
      </c>
      <c r="D7279" s="1">
        <v>45666</v>
      </c>
      <c r="E7279">
        <v>99214</v>
      </c>
      <c r="F7279">
        <v>99284</v>
      </c>
      <c r="G7279" t="s">
        <v>94</v>
      </c>
      <c r="H7279" s="34">
        <v>72448</v>
      </c>
      <c r="I7279" s="7">
        <v>57958</v>
      </c>
      <c r="J7279" s="7">
        <v>43136.88</v>
      </c>
      <c r="K7279" s="7">
        <v>6707</v>
      </c>
      <c r="L7279" s="7">
        <v>8114.12</v>
      </c>
      <c r="M7279" s="5">
        <v>0.14000000000000001</v>
      </c>
      <c r="N7279" t="s">
        <v>1135</v>
      </c>
      <c r="O7279" t="s">
        <v>30</v>
      </c>
      <c r="P7279" t="s">
        <v>3148</v>
      </c>
      <c r="Q7279" t="s">
        <v>19</v>
      </c>
      <c r="R7279" t="s">
        <v>20</v>
      </c>
      <c r="S7279" t="s">
        <v>17</v>
      </c>
      <c r="T7279" t="s">
        <v>13311</v>
      </c>
      <c r="U7279" s="1">
        <v>45811</v>
      </c>
      <c r="V7279">
        <v>145</v>
      </c>
      <c r="W7279" t="str">
        <f t="shared" si="160"/>
        <v>120-149</v>
      </c>
    </row>
    <row r="7280" spans="1:23" x14ac:dyDescent="0.25">
      <c r="A7280" t="s">
        <v>7529</v>
      </c>
      <c r="B7280">
        <v>9740786283</v>
      </c>
      <c r="C7280">
        <v>5088020936</v>
      </c>
      <c r="D7280" s="1">
        <v>45353</v>
      </c>
      <c r="E7280">
        <v>99222</v>
      </c>
      <c r="F7280">
        <v>99215</v>
      </c>
      <c r="G7280" t="s">
        <v>3161</v>
      </c>
      <c r="H7280" s="34">
        <v>59905</v>
      </c>
      <c r="I7280" s="7">
        <v>47924</v>
      </c>
      <c r="J7280" s="7">
        <v>34604.639999999999</v>
      </c>
      <c r="K7280" s="7">
        <v>6610</v>
      </c>
      <c r="L7280" s="7">
        <v>6709.36</v>
      </c>
      <c r="M7280" s="5">
        <v>0.14000000000000001</v>
      </c>
      <c r="N7280" t="s">
        <v>1135</v>
      </c>
      <c r="O7280" t="s">
        <v>27</v>
      </c>
      <c r="P7280" t="s">
        <v>58</v>
      </c>
      <c r="Q7280" t="s">
        <v>32</v>
      </c>
      <c r="R7280" t="s">
        <v>43</v>
      </c>
      <c r="S7280" t="s">
        <v>17</v>
      </c>
      <c r="T7280" t="s">
        <v>13310</v>
      </c>
      <c r="U7280" s="1">
        <v>45409</v>
      </c>
      <c r="V7280">
        <v>56</v>
      </c>
      <c r="W7280" t="str">
        <f t="shared" si="160"/>
        <v>30-59</v>
      </c>
    </row>
    <row r="7281" spans="1:23" x14ac:dyDescent="0.25">
      <c r="A7281" t="s">
        <v>7530</v>
      </c>
      <c r="B7281">
        <v>2841949496</v>
      </c>
      <c r="C7281">
        <v>2711044450</v>
      </c>
      <c r="D7281" s="1">
        <v>45945</v>
      </c>
      <c r="E7281">
        <v>99222</v>
      </c>
      <c r="F7281">
        <v>99215</v>
      </c>
      <c r="G7281" t="s">
        <v>347</v>
      </c>
      <c r="H7281" s="34">
        <v>89757</v>
      </c>
      <c r="I7281" s="7">
        <v>76293</v>
      </c>
      <c r="J7281" s="7">
        <v>62741.14</v>
      </c>
      <c r="K7281" s="7">
        <v>12026</v>
      </c>
      <c r="L7281" s="7">
        <v>1525.86</v>
      </c>
      <c r="M7281" s="5">
        <v>0.02</v>
      </c>
      <c r="N7281" t="s">
        <v>16</v>
      </c>
      <c r="O7281" t="s">
        <v>30</v>
      </c>
      <c r="P7281" t="s">
        <v>40</v>
      </c>
      <c r="Q7281" t="s">
        <v>32</v>
      </c>
      <c r="R7281" t="s">
        <v>20</v>
      </c>
      <c r="S7281" t="s">
        <v>21</v>
      </c>
      <c r="T7281" t="s">
        <v>13311</v>
      </c>
      <c r="U7281" s="1">
        <v>46094</v>
      </c>
      <c r="V7281">
        <v>149</v>
      </c>
      <c r="W7281" t="str">
        <f t="shared" si="160"/>
        <v>120-149</v>
      </c>
    </row>
    <row r="7282" spans="1:23" x14ac:dyDescent="0.25">
      <c r="A7282" t="s">
        <v>7531</v>
      </c>
      <c r="B7282">
        <v>1845576265</v>
      </c>
      <c r="C7282">
        <v>6473219966</v>
      </c>
      <c r="D7282" s="1">
        <v>45443</v>
      </c>
      <c r="E7282">
        <v>99232</v>
      </c>
      <c r="F7282">
        <v>99212</v>
      </c>
      <c r="G7282" t="s">
        <v>3523</v>
      </c>
      <c r="H7282" s="34">
        <v>2794</v>
      </c>
      <c r="I7282" s="7">
        <v>2375</v>
      </c>
      <c r="J7282" s="7">
        <v>1900.5</v>
      </c>
      <c r="K7282" s="7">
        <v>427</v>
      </c>
      <c r="L7282" s="7">
        <v>47.5</v>
      </c>
      <c r="M7282" s="5">
        <v>0.02</v>
      </c>
      <c r="N7282" t="s">
        <v>16</v>
      </c>
      <c r="O7282" t="s">
        <v>27</v>
      </c>
      <c r="P7282" t="s">
        <v>3147</v>
      </c>
      <c r="Q7282" t="s">
        <v>19</v>
      </c>
      <c r="R7282" t="s">
        <v>43</v>
      </c>
      <c r="S7282" t="s">
        <v>27</v>
      </c>
      <c r="T7282" t="s">
        <v>13311</v>
      </c>
      <c r="U7282" s="1">
        <v>45492</v>
      </c>
      <c r="V7282">
        <v>49</v>
      </c>
      <c r="W7282" t="str">
        <f t="shared" si="160"/>
        <v>30-59</v>
      </c>
    </row>
    <row r="7283" spans="1:23" x14ac:dyDescent="0.25">
      <c r="A7283" t="s">
        <v>7532</v>
      </c>
      <c r="B7283">
        <v>2794918232</v>
      </c>
      <c r="C7283">
        <v>6202715445</v>
      </c>
      <c r="D7283" s="1">
        <v>45906</v>
      </c>
      <c r="E7283">
        <v>99214</v>
      </c>
      <c r="F7283">
        <v>99204</v>
      </c>
      <c r="G7283" t="s">
        <v>3152</v>
      </c>
      <c r="H7283" s="34">
        <v>88124</v>
      </c>
      <c r="I7283" s="7">
        <v>72262</v>
      </c>
      <c r="J7283" s="7">
        <v>50864.84</v>
      </c>
      <c r="K7283" s="7">
        <v>8390</v>
      </c>
      <c r="L7283" s="7">
        <v>13007.16</v>
      </c>
      <c r="M7283" s="5">
        <v>0.18</v>
      </c>
      <c r="N7283" t="s">
        <v>3141</v>
      </c>
      <c r="O7283" t="s">
        <v>30</v>
      </c>
      <c r="P7283" t="s">
        <v>3150</v>
      </c>
      <c r="Q7283" t="s">
        <v>19</v>
      </c>
      <c r="R7283" t="s">
        <v>27</v>
      </c>
      <c r="S7283" t="s">
        <v>21</v>
      </c>
      <c r="T7283" t="s">
        <v>13311</v>
      </c>
      <c r="U7283" s="1">
        <v>46082</v>
      </c>
      <c r="V7283">
        <v>176</v>
      </c>
      <c r="W7283" t="str">
        <f t="shared" si="160"/>
        <v>150-179</v>
      </c>
    </row>
    <row r="7284" spans="1:23" x14ac:dyDescent="0.25">
      <c r="A7284" t="s">
        <v>7533</v>
      </c>
      <c r="B7284">
        <v>7929734446</v>
      </c>
      <c r="C7284">
        <v>2904720023</v>
      </c>
      <c r="D7284" s="1">
        <v>45563</v>
      </c>
      <c r="E7284">
        <v>99223</v>
      </c>
      <c r="F7284">
        <v>99203</v>
      </c>
      <c r="G7284" t="s">
        <v>3505</v>
      </c>
      <c r="H7284" s="34">
        <v>50535</v>
      </c>
      <c r="I7284" s="7">
        <v>41439</v>
      </c>
      <c r="J7284" s="7">
        <v>30460.98</v>
      </c>
      <c r="K7284" s="7">
        <v>3519</v>
      </c>
      <c r="L7284" s="7">
        <v>7459.02</v>
      </c>
      <c r="M7284" s="5">
        <v>0.18</v>
      </c>
      <c r="N7284" t="s">
        <v>3141</v>
      </c>
      <c r="O7284" t="s">
        <v>27</v>
      </c>
      <c r="P7284" t="s">
        <v>18</v>
      </c>
      <c r="Q7284" t="s">
        <v>32</v>
      </c>
      <c r="R7284" t="s">
        <v>38</v>
      </c>
      <c r="S7284" t="s">
        <v>21</v>
      </c>
      <c r="T7284" t="s">
        <v>13311</v>
      </c>
      <c r="U7284" s="1">
        <v>45722</v>
      </c>
      <c r="V7284">
        <v>159</v>
      </c>
      <c r="W7284" t="str">
        <f t="shared" si="160"/>
        <v>150-179</v>
      </c>
    </row>
    <row r="7285" spans="1:23" x14ac:dyDescent="0.25">
      <c r="A7285" t="s">
        <v>7534</v>
      </c>
      <c r="B7285">
        <v>4817414301</v>
      </c>
      <c r="C7285">
        <v>4610881687</v>
      </c>
      <c r="D7285" s="1">
        <v>45504</v>
      </c>
      <c r="E7285">
        <v>99233</v>
      </c>
      <c r="F7285">
        <v>99201</v>
      </c>
      <c r="G7285" t="s">
        <v>3357</v>
      </c>
      <c r="H7285" s="34">
        <v>74803</v>
      </c>
      <c r="I7285" s="7">
        <v>61338</v>
      </c>
      <c r="J7285" s="7">
        <v>50297.16</v>
      </c>
      <c r="K7285" s="7">
        <v>0</v>
      </c>
      <c r="L7285" s="7">
        <v>11040.84</v>
      </c>
      <c r="M7285" s="5">
        <v>0.18</v>
      </c>
      <c r="N7285" t="s">
        <v>3141</v>
      </c>
      <c r="O7285" t="s">
        <v>17</v>
      </c>
      <c r="P7285" t="s">
        <v>35</v>
      </c>
      <c r="Q7285" t="s">
        <v>32</v>
      </c>
      <c r="R7285" t="s">
        <v>21</v>
      </c>
      <c r="S7285" t="s">
        <v>17</v>
      </c>
      <c r="T7285" t="s">
        <v>13312</v>
      </c>
      <c r="U7285" s="1">
        <v>45660</v>
      </c>
      <c r="V7285">
        <v>156</v>
      </c>
      <c r="W7285" t="str">
        <f t="shared" si="160"/>
        <v>150-179</v>
      </c>
    </row>
    <row r="7286" spans="1:23" x14ac:dyDescent="0.25">
      <c r="A7286" t="s">
        <v>7535</v>
      </c>
      <c r="B7286">
        <v>2756013701</v>
      </c>
      <c r="C7286">
        <v>5232369233</v>
      </c>
      <c r="D7286" s="1">
        <v>45521</v>
      </c>
      <c r="E7286">
        <v>99231</v>
      </c>
      <c r="F7286">
        <v>71046</v>
      </c>
      <c r="G7286" t="s">
        <v>29</v>
      </c>
      <c r="H7286" s="34">
        <v>30575</v>
      </c>
      <c r="I7286" s="7">
        <v>24460</v>
      </c>
      <c r="J7286" s="7">
        <v>21035.599999999999</v>
      </c>
      <c r="K7286" s="7">
        <v>0</v>
      </c>
      <c r="L7286" s="7">
        <v>3424.4</v>
      </c>
      <c r="M7286" s="5">
        <v>0.14000000000000001</v>
      </c>
      <c r="N7286" t="s">
        <v>1135</v>
      </c>
      <c r="O7286" t="s">
        <v>17</v>
      </c>
      <c r="P7286" t="s">
        <v>31</v>
      </c>
      <c r="Q7286" t="s">
        <v>19</v>
      </c>
      <c r="R7286" t="s">
        <v>21</v>
      </c>
      <c r="S7286" t="s">
        <v>21</v>
      </c>
      <c r="T7286" t="s">
        <v>13312</v>
      </c>
      <c r="U7286" s="1">
        <v>45563</v>
      </c>
      <c r="V7286">
        <v>42</v>
      </c>
      <c r="W7286" t="str">
        <f t="shared" si="160"/>
        <v>30-59</v>
      </c>
    </row>
    <row r="7287" spans="1:23" x14ac:dyDescent="0.25">
      <c r="A7287" t="s">
        <v>7536</v>
      </c>
      <c r="B7287">
        <v>164955458</v>
      </c>
      <c r="C7287">
        <v>5447076114</v>
      </c>
      <c r="D7287" s="1">
        <v>45835</v>
      </c>
      <c r="E7287">
        <v>99238</v>
      </c>
      <c r="F7287">
        <v>90834</v>
      </c>
      <c r="G7287" t="s">
        <v>495</v>
      </c>
      <c r="H7287" s="34">
        <v>56900</v>
      </c>
      <c r="I7287" s="7">
        <v>42675</v>
      </c>
      <c r="J7287" s="7">
        <v>33066.75</v>
      </c>
      <c r="K7287" s="7">
        <v>3207</v>
      </c>
      <c r="L7287" s="7">
        <v>6401.25</v>
      </c>
      <c r="M7287" s="5">
        <v>0.15</v>
      </c>
      <c r="N7287" t="s">
        <v>1139</v>
      </c>
      <c r="O7287" t="s">
        <v>30</v>
      </c>
      <c r="P7287" t="s">
        <v>25</v>
      </c>
      <c r="Q7287" t="s">
        <v>32</v>
      </c>
      <c r="R7287" t="s">
        <v>20</v>
      </c>
      <c r="S7287" t="s">
        <v>21</v>
      </c>
      <c r="T7287" t="s">
        <v>13310</v>
      </c>
      <c r="U7287" s="1">
        <v>45976</v>
      </c>
      <c r="V7287">
        <v>141</v>
      </c>
      <c r="W7287" t="str">
        <f t="shared" si="160"/>
        <v>120-149</v>
      </c>
    </row>
    <row r="7288" spans="1:23" x14ac:dyDescent="0.25">
      <c r="A7288" t="s">
        <v>7537</v>
      </c>
      <c r="B7288">
        <v>6301296099</v>
      </c>
      <c r="C7288">
        <v>527171721</v>
      </c>
      <c r="D7288" s="1">
        <v>45910</v>
      </c>
      <c r="E7288">
        <v>99214</v>
      </c>
      <c r="F7288">
        <v>99282</v>
      </c>
      <c r="G7288" t="s">
        <v>83</v>
      </c>
      <c r="H7288" s="34">
        <v>59317</v>
      </c>
      <c r="I7288" s="7">
        <v>50419</v>
      </c>
      <c r="J7288" s="7">
        <v>45672.62</v>
      </c>
      <c r="K7288" s="7">
        <v>3738</v>
      </c>
      <c r="L7288" s="7">
        <v>1008.38</v>
      </c>
      <c r="M7288" s="5">
        <v>0.02</v>
      </c>
      <c r="N7288" t="s">
        <v>16</v>
      </c>
      <c r="O7288" t="s">
        <v>30</v>
      </c>
      <c r="P7288" t="s">
        <v>3150</v>
      </c>
      <c r="Q7288" t="s">
        <v>32</v>
      </c>
      <c r="R7288" t="s">
        <v>20</v>
      </c>
      <c r="S7288" t="s">
        <v>27</v>
      </c>
      <c r="T7288" t="s">
        <v>13310</v>
      </c>
      <c r="U7288" s="1">
        <v>45977</v>
      </c>
      <c r="V7288">
        <v>67</v>
      </c>
      <c r="W7288" t="str">
        <f t="shared" si="160"/>
        <v>60-89</v>
      </c>
    </row>
    <row r="7289" spans="1:23" x14ac:dyDescent="0.25">
      <c r="A7289" t="s">
        <v>7538</v>
      </c>
      <c r="B7289">
        <v>9552600324</v>
      </c>
      <c r="C7289">
        <v>7636154932</v>
      </c>
      <c r="D7289" s="1">
        <v>45800</v>
      </c>
      <c r="E7289">
        <v>99221</v>
      </c>
      <c r="F7289">
        <v>99291</v>
      </c>
      <c r="G7289" t="s">
        <v>3204</v>
      </c>
      <c r="H7289" s="34">
        <v>68102</v>
      </c>
      <c r="I7289" s="7">
        <v>55844</v>
      </c>
      <c r="J7289" s="7">
        <v>40354.080000000002</v>
      </c>
      <c r="K7289" s="7">
        <v>5438</v>
      </c>
      <c r="L7289" s="7">
        <v>10051.92</v>
      </c>
      <c r="M7289" s="5">
        <v>0.18</v>
      </c>
      <c r="N7289" t="s">
        <v>3141</v>
      </c>
      <c r="O7289" t="s">
        <v>30</v>
      </c>
      <c r="P7289" t="s">
        <v>55</v>
      </c>
      <c r="Q7289" t="s">
        <v>19</v>
      </c>
      <c r="R7289" t="s">
        <v>43</v>
      </c>
      <c r="S7289" t="s">
        <v>21</v>
      </c>
      <c r="T7289" t="s">
        <v>13310</v>
      </c>
      <c r="U7289" s="1">
        <v>45862</v>
      </c>
      <c r="V7289">
        <v>62</v>
      </c>
      <c r="W7289" t="str">
        <f t="shared" si="160"/>
        <v>60-89</v>
      </c>
    </row>
    <row r="7290" spans="1:23" x14ac:dyDescent="0.25">
      <c r="A7290" t="s">
        <v>7539</v>
      </c>
      <c r="B7290">
        <v>8411136751</v>
      </c>
      <c r="C7290">
        <v>1847057134</v>
      </c>
      <c r="D7290" s="1">
        <v>45393</v>
      </c>
      <c r="E7290">
        <v>99221</v>
      </c>
      <c r="F7290">
        <v>99292</v>
      </c>
      <c r="G7290" t="s">
        <v>182</v>
      </c>
      <c r="H7290" s="34">
        <v>59473</v>
      </c>
      <c r="I7290" s="7">
        <v>42821</v>
      </c>
      <c r="J7290" s="7">
        <v>34755.32</v>
      </c>
      <c r="K7290" s="7">
        <v>4640</v>
      </c>
      <c r="L7290" s="7">
        <v>3425.68</v>
      </c>
      <c r="M7290" s="5">
        <v>0.08</v>
      </c>
      <c r="N7290" t="s">
        <v>24</v>
      </c>
      <c r="O7290" t="s">
        <v>30</v>
      </c>
      <c r="P7290" t="s">
        <v>97</v>
      </c>
      <c r="Q7290" t="s">
        <v>19</v>
      </c>
      <c r="R7290" t="s">
        <v>20</v>
      </c>
      <c r="S7290" t="s">
        <v>21</v>
      </c>
      <c r="T7290" t="s">
        <v>13311</v>
      </c>
      <c r="U7290" s="1">
        <v>45459</v>
      </c>
      <c r="V7290">
        <v>66</v>
      </c>
      <c r="W7290" t="str">
        <f t="shared" si="160"/>
        <v>60-89</v>
      </c>
    </row>
    <row r="7291" spans="1:23" x14ac:dyDescent="0.25">
      <c r="A7291" t="s">
        <v>7540</v>
      </c>
      <c r="B7291">
        <v>7948510430</v>
      </c>
      <c r="C7291">
        <v>5115144669</v>
      </c>
      <c r="D7291" s="1">
        <v>45585</v>
      </c>
      <c r="E7291">
        <v>99232</v>
      </c>
      <c r="F7291">
        <v>90834</v>
      </c>
      <c r="G7291" t="s">
        <v>140</v>
      </c>
      <c r="H7291" s="34">
        <v>55174</v>
      </c>
      <c r="I7291" s="7">
        <v>46898</v>
      </c>
      <c r="J7291" s="7">
        <v>34055.040000000001</v>
      </c>
      <c r="K7291" s="7">
        <v>11905</v>
      </c>
      <c r="L7291" s="7">
        <v>937.96</v>
      </c>
      <c r="M7291" s="5">
        <v>0.02</v>
      </c>
      <c r="N7291" t="s">
        <v>16</v>
      </c>
      <c r="O7291" t="s">
        <v>27</v>
      </c>
      <c r="P7291" t="s">
        <v>3148</v>
      </c>
      <c r="Q7291" t="s">
        <v>32</v>
      </c>
      <c r="R7291" t="s">
        <v>27</v>
      </c>
      <c r="S7291" t="s">
        <v>27</v>
      </c>
      <c r="T7291" t="s">
        <v>13310</v>
      </c>
      <c r="U7291" s="1">
        <v>45753</v>
      </c>
      <c r="V7291">
        <v>168</v>
      </c>
      <c r="W7291" t="str">
        <f t="shared" si="160"/>
        <v>150-179</v>
      </c>
    </row>
    <row r="7292" spans="1:23" x14ac:dyDescent="0.25">
      <c r="A7292" t="s">
        <v>7541</v>
      </c>
      <c r="B7292">
        <v>5290759206</v>
      </c>
      <c r="C7292">
        <v>490025017</v>
      </c>
      <c r="D7292" s="1">
        <v>45874</v>
      </c>
      <c r="E7292">
        <v>99233</v>
      </c>
      <c r="F7292">
        <v>99213</v>
      </c>
      <c r="G7292" t="s">
        <v>3424</v>
      </c>
      <c r="H7292" s="34">
        <v>86549</v>
      </c>
      <c r="I7292" s="7">
        <v>68374</v>
      </c>
      <c r="J7292" s="7">
        <v>57434.16</v>
      </c>
      <c r="K7292" s="7">
        <v>0</v>
      </c>
      <c r="L7292" s="7">
        <v>10939.84</v>
      </c>
      <c r="M7292" s="5">
        <v>0.16</v>
      </c>
      <c r="N7292" t="s">
        <v>1138</v>
      </c>
      <c r="O7292" t="s">
        <v>17</v>
      </c>
      <c r="P7292" t="s">
        <v>18</v>
      </c>
      <c r="Q7292" t="s">
        <v>32</v>
      </c>
      <c r="R7292" t="s">
        <v>20</v>
      </c>
      <c r="S7292" t="s">
        <v>21</v>
      </c>
      <c r="T7292" t="s">
        <v>13312</v>
      </c>
      <c r="U7292" s="1">
        <v>46002</v>
      </c>
      <c r="V7292">
        <v>128</v>
      </c>
      <c r="W7292" t="str">
        <f t="shared" si="160"/>
        <v>120-149</v>
      </c>
    </row>
    <row r="7293" spans="1:23" x14ac:dyDescent="0.25">
      <c r="A7293" t="s">
        <v>7542</v>
      </c>
      <c r="B7293">
        <v>8868869649</v>
      </c>
      <c r="C7293">
        <v>4038943974</v>
      </c>
      <c r="D7293" s="1">
        <v>45681</v>
      </c>
      <c r="E7293">
        <v>99238</v>
      </c>
      <c r="F7293">
        <v>36415</v>
      </c>
      <c r="G7293" t="s">
        <v>3641</v>
      </c>
      <c r="H7293" s="34">
        <v>48806</v>
      </c>
      <c r="I7293" s="7">
        <v>38557</v>
      </c>
      <c r="J7293" s="7">
        <v>27788.880000000001</v>
      </c>
      <c r="K7293" s="7">
        <v>4599</v>
      </c>
      <c r="L7293" s="7">
        <v>6169.12</v>
      </c>
      <c r="M7293" s="5">
        <v>0.16</v>
      </c>
      <c r="N7293" t="s">
        <v>1138</v>
      </c>
      <c r="O7293" t="s">
        <v>27</v>
      </c>
      <c r="P7293" t="s">
        <v>40</v>
      </c>
      <c r="Q7293" t="s">
        <v>19</v>
      </c>
      <c r="R7293" t="s">
        <v>27</v>
      </c>
      <c r="S7293" t="s">
        <v>21</v>
      </c>
      <c r="T7293" t="s">
        <v>13311</v>
      </c>
      <c r="U7293" s="1">
        <v>45838</v>
      </c>
      <c r="V7293">
        <v>157</v>
      </c>
      <c r="W7293" t="str">
        <f t="shared" si="160"/>
        <v>150-179</v>
      </c>
    </row>
    <row r="7294" spans="1:23" x14ac:dyDescent="0.25">
      <c r="A7294" t="s">
        <v>7543</v>
      </c>
      <c r="B7294">
        <v>5507758761</v>
      </c>
      <c r="C7294">
        <v>2859203576</v>
      </c>
      <c r="D7294" s="1">
        <v>45789</v>
      </c>
      <c r="E7294">
        <v>99223</v>
      </c>
      <c r="F7294">
        <v>99282</v>
      </c>
      <c r="G7294" t="s">
        <v>182</v>
      </c>
      <c r="H7294" s="34">
        <v>55272</v>
      </c>
      <c r="I7294" s="7">
        <v>35927</v>
      </c>
      <c r="J7294" s="7">
        <v>22231.759999999998</v>
      </c>
      <c r="K7294" s="7">
        <v>9384</v>
      </c>
      <c r="L7294" s="7">
        <v>4311.24</v>
      </c>
      <c r="M7294" s="5">
        <v>0.12</v>
      </c>
      <c r="N7294" t="s">
        <v>46</v>
      </c>
      <c r="O7294" t="s">
        <v>27</v>
      </c>
      <c r="P7294" t="s">
        <v>58</v>
      </c>
      <c r="Q7294" t="s">
        <v>32</v>
      </c>
      <c r="R7294" t="s">
        <v>26</v>
      </c>
      <c r="S7294" t="s">
        <v>17</v>
      </c>
      <c r="T7294" t="s">
        <v>13310</v>
      </c>
      <c r="U7294" s="1">
        <v>45897</v>
      </c>
      <c r="V7294">
        <v>108</v>
      </c>
      <c r="W7294" t="str">
        <f t="shared" si="160"/>
        <v>90-119</v>
      </c>
    </row>
    <row r="7295" spans="1:23" x14ac:dyDescent="0.25">
      <c r="A7295" t="s">
        <v>7544</v>
      </c>
      <c r="B7295">
        <v>5943024841</v>
      </c>
      <c r="C7295">
        <v>9355158823</v>
      </c>
      <c r="D7295" s="1">
        <v>45441</v>
      </c>
      <c r="E7295">
        <v>99222</v>
      </c>
      <c r="F7295">
        <v>99213</v>
      </c>
      <c r="G7295" t="s">
        <v>3281</v>
      </c>
      <c r="H7295" s="34">
        <v>21719</v>
      </c>
      <c r="I7295" s="7">
        <v>17375</v>
      </c>
      <c r="J7295" s="7">
        <v>12851.5</v>
      </c>
      <c r="K7295" s="7">
        <v>2091</v>
      </c>
      <c r="L7295" s="7">
        <v>2432.5</v>
      </c>
      <c r="M7295" s="5">
        <v>0.14000000000000001</v>
      </c>
      <c r="N7295" t="s">
        <v>1135</v>
      </c>
      <c r="O7295" t="s">
        <v>30</v>
      </c>
      <c r="P7295" t="s">
        <v>55</v>
      </c>
      <c r="Q7295" t="s">
        <v>32</v>
      </c>
      <c r="R7295" t="s">
        <v>26</v>
      </c>
      <c r="S7295" t="s">
        <v>21</v>
      </c>
      <c r="T7295" t="s">
        <v>13310</v>
      </c>
      <c r="U7295" s="1">
        <v>45620</v>
      </c>
      <c r="V7295">
        <v>179</v>
      </c>
      <c r="W7295" t="str">
        <f t="shared" si="160"/>
        <v>150-179</v>
      </c>
    </row>
    <row r="7296" spans="1:23" x14ac:dyDescent="0.25">
      <c r="A7296" t="s">
        <v>7545</v>
      </c>
      <c r="B7296">
        <v>5787171851</v>
      </c>
      <c r="C7296">
        <v>9503946604</v>
      </c>
      <c r="D7296" s="1">
        <v>45903</v>
      </c>
      <c r="E7296">
        <v>99231</v>
      </c>
      <c r="F7296">
        <v>99292</v>
      </c>
      <c r="G7296" t="s">
        <v>445</v>
      </c>
      <c r="H7296" s="34">
        <v>33913</v>
      </c>
      <c r="I7296" s="7">
        <v>27130</v>
      </c>
      <c r="J7296" s="7">
        <v>20370.8</v>
      </c>
      <c r="K7296" s="7">
        <v>2961</v>
      </c>
      <c r="L7296" s="7">
        <v>3798.2</v>
      </c>
      <c r="M7296" s="5">
        <v>0.14000000000000001</v>
      </c>
      <c r="N7296" t="s">
        <v>1135</v>
      </c>
      <c r="O7296" t="s">
        <v>30</v>
      </c>
      <c r="P7296" t="s">
        <v>3147</v>
      </c>
      <c r="Q7296" t="s">
        <v>32</v>
      </c>
      <c r="R7296" t="s">
        <v>21</v>
      </c>
      <c r="S7296" t="s">
        <v>27</v>
      </c>
      <c r="T7296" t="s">
        <v>13311</v>
      </c>
      <c r="U7296" s="1">
        <v>46057</v>
      </c>
      <c r="V7296">
        <v>154</v>
      </c>
      <c r="W7296" t="str">
        <f t="shared" si="160"/>
        <v>150-179</v>
      </c>
    </row>
    <row r="7297" spans="1:23" x14ac:dyDescent="0.25">
      <c r="A7297" t="s">
        <v>7546</v>
      </c>
      <c r="B7297">
        <v>1300247821</v>
      </c>
      <c r="C7297">
        <v>6138145706</v>
      </c>
      <c r="D7297" s="1">
        <v>45586</v>
      </c>
      <c r="E7297">
        <v>99222</v>
      </c>
      <c r="F7297">
        <v>99215</v>
      </c>
      <c r="G7297" t="s">
        <v>37</v>
      </c>
      <c r="H7297" s="34">
        <v>60828</v>
      </c>
      <c r="I7297" s="7">
        <v>48054</v>
      </c>
      <c r="J7297" s="7">
        <v>35082.36</v>
      </c>
      <c r="K7297" s="7">
        <v>5283</v>
      </c>
      <c r="L7297" s="7">
        <v>7688.64</v>
      </c>
      <c r="M7297" s="5">
        <v>0.16</v>
      </c>
      <c r="N7297" t="s">
        <v>1138</v>
      </c>
      <c r="O7297" t="s">
        <v>27</v>
      </c>
      <c r="P7297" t="s">
        <v>97</v>
      </c>
      <c r="Q7297" t="s">
        <v>19</v>
      </c>
      <c r="R7297" t="s">
        <v>43</v>
      </c>
      <c r="S7297" t="s">
        <v>21</v>
      </c>
      <c r="T7297" t="s">
        <v>13310</v>
      </c>
      <c r="U7297" s="1">
        <v>45755</v>
      </c>
      <c r="V7297">
        <v>169</v>
      </c>
      <c r="W7297" t="str">
        <f t="shared" si="160"/>
        <v>150-179</v>
      </c>
    </row>
    <row r="7298" spans="1:23" x14ac:dyDescent="0.25">
      <c r="A7298" t="s">
        <v>7547</v>
      </c>
      <c r="B7298">
        <v>8550590489</v>
      </c>
      <c r="C7298">
        <v>1876159151</v>
      </c>
      <c r="D7298" s="1">
        <v>45454</v>
      </c>
      <c r="E7298">
        <v>99214</v>
      </c>
      <c r="F7298">
        <v>85025</v>
      </c>
      <c r="G7298" t="s">
        <v>3552</v>
      </c>
      <c r="H7298" s="34">
        <v>41989</v>
      </c>
      <c r="I7298" s="7">
        <v>35691</v>
      </c>
      <c r="J7298" s="7">
        <v>30790.18</v>
      </c>
      <c r="K7298" s="7">
        <v>4187</v>
      </c>
      <c r="L7298" s="7">
        <v>713.82</v>
      </c>
      <c r="M7298" s="5">
        <v>0.02</v>
      </c>
      <c r="N7298" t="s">
        <v>16</v>
      </c>
      <c r="O7298" t="s">
        <v>27</v>
      </c>
      <c r="P7298" t="s">
        <v>3150</v>
      </c>
      <c r="Q7298" t="s">
        <v>19</v>
      </c>
      <c r="R7298" t="s">
        <v>27</v>
      </c>
      <c r="S7298" t="s">
        <v>21</v>
      </c>
      <c r="T7298" t="s">
        <v>13312</v>
      </c>
      <c r="U7298" s="1">
        <v>45600</v>
      </c>
      <c r="V7298">
        <v>146</v>
      </c>
      <c r="W7298" t="str">
        <f t="shared" si="160"/>
        <v>120-149</v>
      </c>
    </row>
    <row r="7299" spans="1:23" x14ac:dyDescent="0.25">
      <c r="A7299" t="s">
        <v>7548</v>
      </c>
      <c r="B7299">
        <v>2823157244</v>
      </c>
      <c r="C7299">
        <v>1647314160</v>
      </c>
      <c r="D7299" s="1">
        <v>45761</v>
      </c>
      <c r="E7299">
        <v>99223</v>
      </c>
      <c r="F7299">
        <v>99212</v>
      </c>
      <c r="G7299" t="s">
        <v>3183</v>
      </c>
      <c r="H7299" s="34">
        <v>70069</v>
      </c>
      <c r="I7299" s="7">
        <v>59559</v>
      </c>
      <c r="J7299" s="7">
        <v>58367.82</v>
      </c>
      <c r="K7299" s="7">
        <v>0</v>
      </c>
      <c r="L7299" s="7">
        <v>1191.18</v>
      </c>
      <c r="M7299" s="5">
        <v>0.02</v>
      </c>
      <c r="N7299" t="s">
        <v>16</v>
      </c>
      <c r="O7299" t="s">
        <v>17</v>
      </c>
      <c r="P7299" t="s">
        <v>35</v>
      </c>
      <c r="Q7299" t="s">
        <v>32</v>
      </c>
      <c r="R7299" t="s">
        <v>26</v>
      </c>
      <c r="S7299" t="s">
        <v>27</v>
      </c>
      <c r="T7299" t="s">
        <v>13310</v>
      </c>
      <c r="U7299" s="1">
        <v>45933</v>
      </c>
      <c r="V7299">
        <v>172</v>
      </c>
      <c r="W7299" t="str">
        <f t="shared" ref="W7299:W7362" si="161">IF(V7299="","",IF(V7299&lt;30,"0-29",IF(V7299&lt;60,"30-59",IF(V7299&lt;90,"60-89",IF(V7299&lt;120,"90-119",IF(V7299&lt;150,"120-149",IF(V7299&lt;180,"150-179",IF(V7299&lt;210,"180-209",IF(V7299&lt;240,"210-239",IF(V7299&lt;270,"240-269",IF(V7299&lt;300,"270-299",IF(V7299&lt;330,"300-329",IF(V7299&lt;360,"330-359","360+")))))))))))))</f>
        <v>150-179</v>
      </c>
    </row>
    <row r="7300" spans="1:23" x14ac:dyDescent="0.25">
      <c r="A7300" t="s">
        <v>7549</v>
      </c>
      <c r="B7300">
        <v>6281610770</v>
      </c>
      <c r="C7300">
        <v>1815837172</v>
      </c>
      <c r="D7300" s="1">
        <v>45360</v>
      </c>
      <c r="E7300">
        <v>99223</v>
      </c>
      <c r="F7300">
        <v>99283</v>
      </c>
      <c r="G7300" t="s">
        <v>42</v>
      </c>
      <c r="H7300" s="34">
        <v>91083</v>
      </c>
      <c r="I7300" s="7">
        <v>71045</v>
      </c>
      <c r="J7300" s="7">
        <v>37349</v>
      </c>
      <c r="K7300" s="7">
        <v>19487</v>
      </c>
      <c r="L7300" s="7">
        <v>14209</v>
      </c>
      <c r="M7300" s="5">
        <v>0.2</v>
      </c>
      <c r="N7300" t="s">
        <v>3140</v>
      </c>
      <c r="O7300" t="s">
        <v>27</v>
      </c>
      <c r="P7300" t="s">
        <v>35</v>
      </c>
      <c r="Q7300" t="s">
        <v>19</v>
      </c>
      <c r="R7300" t="s">
        <v>43</v>
      </c>
      <c r="S7300" t="s">
        <v>21</v>
      </c>
      <c r="T7300" t="s">
        <v>13311</v>
      </c>
      <c r="U7300" s="1">
        <v>45493</v>
      </c>
      <c r="V7300">
        <v>133</v>
      </c>
      <c r="W7300" t="str">
        <f t="shared" si="161"/>
        <v>120-149</v>
      </c>
    </row>
    <row r="7301" spans="1:23" x14ac:dyDescent="0.25">
      <c r="A7301" t="s">
        <v>7550</v>
      </c>
      <c r="B7301">
        <v>7659469342</v>
      </c>
      <c r="C7301">
        <v>8723039006</v>
      </c>
      <c r="D7301" s="1">
        <v>45310</v>
      </c>
      <c r="E7301">
        <v>99221</v>
      </c>
      <c r="F7301">
        <v>85025</v>
      </c>
      <c r="G7301" t="s">
        <v>50</v>
      </c>
      <c r="H7301" s="34">
        <v>56268</v>
      </c>
      <c r="I7301" s="7">
        <v>43889</v>
      </c>
      <c r="J7301" s="7">
        <v>21596.2</v>
      </c>
      <c r="K7301" s="7">
        <v>13515</v>
      </c>
      <c r="L7301" s="7">
        <v>8777.7999999999993</v>
      </c>
      <c r="M7301" s="5">
        <v>0.2</v>
      </c>
      <c r="N7301" t="s">
        <v>3140</v>
      </c>
      <c r="O7301" t="s">
        <v>27</v>
      </c>
      <c r="P7301" t="s">
        <v>35</v>
      </c>
      <c r="Q7301" t="s">
        <v>19</v>
      </c>
      <c r="R7301" t="s">
        <v>43</v>
      </c>
      <c r="S7301" t="s">
        <v>27</v>
      </c>
      <c r="T7301" t="s">
        <v>13311</v>
      </c>
      <c r="U7301" s="1">
        <v>45414</v>
      </c>
      <c r="V7301">
        <v>104</v>
      </c>
      <c r="W7301" t="str">
        <f t="shared" si="161"/>
        <v>90-119</v>
      </c>
    </row>
    <row r="7302" spans="1:23" x14ac:dyDescent="0.25">
      <c r="A7302" t="s">
        <v>7551</v>
      </c>
      <c r="B7302">
        <v>875957277</v>
      </c>
      <c r="C7302">
        <v>1316969188</v>
      </c>
      <c r="D7302" s="1">
        <v>45319</v>
      </c>
      <c r="E7302">
        <v>99222</v>
      </c>
      <c r="F7302">
        <v>99203</v>
      </c>
      <c r="G7302" t="s">
        <v>61</v>
      </c>
      <c r="H7302" s="34">
        <v>84808</v>
      </c>
      <c r="I7302" s="7">
        <v>69543</v>
      </c>
      <c r="J7302" s="7">
        <v>57025.26</v>
      </c>
      <c r="K7302" s="7">
        <v>0</v>
      </c>
      <c r="L7302" s="7">
        <v>12517.74</v>
      </c>
      <c r="M7302" s="5">
        <v>0.18</v>
      </c>
      <c r="N7302" t="s">
        <v>3141</v>
      </c>
      <c r="O7302" t="s">
        <v>17</v>
      </c>
      <c r="P7302" t="s">
        <v>35</v>
      </c>
      <c r="Q7302" t="s">
        <v>19</v>
      </c>
      <c r="R7302" t="s">
        <v>26</v>
      </c>
      <c r="S7302" t="s">
        <v>17</v>
      </c>
      <c r="T7302" t="s">
        <v>13312</v>
      </c>
      <c r="U7302" s="1">
        <v>45461</v>
      </c>
      <c r="V7302">
        <v>142</v>
      </c>
      <c r="W7302" t="str">
        <f t="shared" si="161"/>
        <v>120-149</v>
      </c>
    </row>
    <row r="7303" spans="1:23" x14ac:dyDescent="0.25">
      <c r="A7303" t="s">
        <v>7552</v>
      </c>
      <c r="B7303">
        <v>536054789</v>
      </c>
      <c r="C7303">
        <v>5218326421</v>
      </c>
      <c r="D7303" s="1">
        <v>45456</v>
      </c>
      <c r="E7303">
        <v>99215</v>
      </c>
      <c r="F7303">
        <v>71046</v>
      </c>
      <c r="G7303" t="s">
        <v>3288</v>
      </c>
      <c r="H7303" s="34">
        <v>66768</v>
      </c>
      <c r="I7303" s="7">
        <v>52079</v>
      </c>
      <c r="J7303" s="7">
        <v>41663.199999999997</v>
      </c>
      <c r="K7303" s="7">
        <v>0</v>
      </c>
      <c r="L7303" s="7">
        <v>10415.799999999999</v>
      </c>
      <c r="M7303" s="5">
        <v>0.2</v>
      </c>
      <c r="N7303" t="s">
        <v>3140</v>
      </c>
      <c r="O7303" t="s">
        <v>17</v>
      </c>
      <c r="P7303" t="s">
        <v>35</v>
      </c>
      <c r="Q7303" t="s">
        <v>19</v>
      </c>
      <c r="R7303" t="s">
        <v>26</v>
      </c>
      <c r="S7303" t="s">
        <v>17</v>
      </c>
      <c r="T7303" t="s">
        <v>13310</v>
      </c>
      <c r="U7303" s="1">
        <v>45609</v>
      </c>
      <c r="V7303">
        <v>153</v>
      </c>
      <c r="W7303" t="str">
        <f t="shared" si="161"/>
        <v>150-179</v>
      </c>
    </row>
    <row r="7304" spans="1:23" x14ac:dyDescent="0.25">
      <c r="A7304" t="s">
        <v>7553</v>
      </c>
      <c r="B7304">
        <v>373366494</v>
      </c>
      <c r="C7304">
        <v>9806834748</v>
      </c>
      <c r="D7304" s="1">
        <v>45692</v>
      </c>
      <c r="E7304">
        <v>99222</v>
      </c>
      <c r="F7304">
        <v>99215</v>
      </c>
      <c r="G7304" t="s">
        <v>3365</v>
      </c>
      <c r="H7304" s="34">
        <v>83123</v>
      </c>
      <c r="I7304" s="7">
        <v>62342</v>
      </c>
      <c r="J7304" s="7">
        <v>28757.7</v>
      </c>
      <c r="K7304" s="7">
        <v>24233</v>
      </c>
      <c r="L7304" s="7">
        <v>9351.2999999999993</v>
      </c>
      <c r="M7304" s="5">
        <v>0.15</v>
      </c>
      <c r="N7304" t="s">
        <v>1139</v>
      </c>
      <c r="O7304" t="s">
        <v>27</v>
      </c>
      <c r="P7304" t="s">
        <v>35</v>
      </c>
      <c r="Q7304" t="s">
        <v>19</v>
      </c>
      <c r="R7304" t="s">
        <v>26</v>
      </c>
      <c r="S7304" t="s">
        <v>21</v>
      </c>
      <c r="T7304" t="s">
        <v>13312</v>
      </c>
      <c r="U7304" s="1">
        <v>45752</v>
      </c>
      <c r="V7304">
        <v>60</v>
      </c>
      <c r="W7304" t="str">
        <f t="shared" si="161"/>
        <v>60-89</v>
      </c>
    </row>
    <row r="7305" spans="1:23" x14ac:dyDescent="0.25">
      <c r="A7305" t="s">
        <v>7554</v>
      </c>
      <c r="B7305">
        <v>9285534255</v>
      </c>
      <c r="C7305">
        <v>6845441037</v>
      </c>
      <c r="D7305" s="1">
        <v>45388</v>
      </c>
      <c r="E7305">
        <v>99232</v>
      </c>
      <c r="F7305">
        <v>99284</v>
      </c>
      <c r="G7305" t="s">
        <v>3176</v>
      </c>
      <c r="H7305" s="34">
        <v>41415</v>
      </c>
      <c r="I7305" s="7">
        <v>32304</v>
      </c>
      <c r="J7305" s="7">
        <v>23027.200000000001</v>
      </c>
      <c r="K7305" s="7">
        <v>2816</v>
      </c>
      <c r="L7305" s="7">
        <v>6460.8</v>
      </c>
      <c r="M7305" s="5">
        <v>0.2</v>
      </c>
      <c r="N7305" t="s">
        <v>3140</v>
      </c>
      <c r="O7305" t="s">
        <v>30</v>
      </c>
      <c r="P7305" t="s">
        <v>97</v>
      </c>
      <c r="Q7305" t="s">
        <v>19</v>
      </c>
      <c r="R7305" t="s">
        <v>38</v>
      </c>
      <c r="S7305" t="s">
        <v>17</v>
      </c>
      <c r="T7305" t="s">
        <v>13312</v>
      </c>
      <c r="U7305" s="1">
        <v>45463</v>
      </c>
      <c r="V7305">
        <v>75</v>
      </c>
      <c r="W7305" t="str">
        <f t="shared" si="161"/>
        <v>60-89</v>
      </c>
    </row>
    <row r="7306" spans="1:23" x14ac:dyDescent="0.25">
      <c r="A7306" t="s">
        <v>7555</v>
      </c>
      <c r="B7306">
        <v>5139443811</v>
      </c>
      <c r="C7306">
        <v>7492770642</v>
      </c>
      <c r="D7306" s="1">
        <v>45633</v>
      </c>
      <c r="E7306">
        <v>99221</v>
      </c>
      <c r="F7306">
        <v>99283</v>
      </c>
      <c r="G7306" t="s">
        <v>120</v>
      </c>
      <c r="H7306" s="34">
        <v>78815</v>
      </c>
      <c r="I7306" s="7">
        <v>64628</v>
      </c>
      <c r="J7306" s="7">
        <v>52994.96</v>
      </c>
      <c r="K7306" s="7">
        <v>0</v>
      </c>
      <c r="L7306" s="7">
        <v>11633.04</v>
      </c>
      <c r="M7306" s="5">
        <v>0.18</v>
      </c>
      <c r="N7306" t="s">
        <v>3141</v>
      </c>
      <c r="O7306" t="s">
        <v>17</v>
      </c>
      <c r="P7306" t="s">
        <v>3150</v>
      </c>
      <c r="Q7306" t="s">
        <v>19</v>
      </c>
      <c r="R7306" t="s">
        <v>43</v>
      </c>
      <c r="S7306" t="s">
        <v>17</v>
      </c>
      <c r="T7306" t="s">
        <v>13310</v>
      </c>
      <c r="U7306" s="1">
        <v>45764</v>
      </c>
      <c r="V7306">
        <v>131</v>
      </c>
      <c r="W7306" t="str">
        <f t="shared" si="161"/>
        <v>120-149</v>
      </c>
    </row>
    <row r="7307" spans="1:23" x14ac:dyDescent="0.25">
      <c r="A7307" t="s">
        <v>7556</v>
      </c>
      <c r="B7307">
        <v>9840726211</v>
      </c>
      <c r="C7307">
        <v>2456712631</v>
      </c>
      <c r="D7307" s="1">
        <v>45794</v>
      </c>
      <c r="E7307">
        <v>99233</v>
      </c>
      <c r="F7307">
        <v>99292</v>
      </c>
      <c r="G7307" t="s">
        <v>240</v>
      </c>
      <c r="H7307" s="34">
        <v>84782</v>
      </c>
      <c r="I7307" s="7">
        <v>69521</v>
      </c>
      <c r="J7307" s="7">
        <v>52594.22</v>
      </c>
      <c r="K7307" s="7">
        <v>4413</v>
      </c>
      <c r="L7307" s="7">
        <v>12513.78</v>
      </c>
      <c r="M7307" s="5">
        <v>0.18</v>
      </c>
      <c r="N7307" t="s">
        <v>3141</v>
      </c>
      <c r="O7307" t="s">
        <v>30</v>
      </c>
      <c r="P7307" t="s">
        <v>25</v>
      </c>
      <c r="Q7307" t="s">
        <v>19</v>
      </c>
      <c r="R7307" t="s">
        <v>26</v>
      </c>
      <c r="S7307" t="s">
        <v>27</v>
      </c>
      <c r="T7307" t="s">
        <v>13310</v>
      </c>
      <c r="U7307" s="1">
        <v>45871</v>
      </c>
      <c r="V7307">
        <v>77</v>
      </c>
      <c r="W7307" t="str">
        <f t="shared" si="161"/>
        <v>60-89</v>
      </c>
    </row>
    <row r="7308" spans="1:23" x14ac:dyDescent="0.25">
      <c r="A7308" t="s">
        <v>7557</v>
      </c>
      <c r="B7308">
        <v>8622368843</v>
      </c>
      <c r="C7308">
        <v>6884945873</v>
      </c>
      <c r="D7308" s="1">
        <v>45674</v>
      </c>
      <c r="E7308">
        <v>99221</v>
      </c>
      <c r="F7308">
        <v>99291</v>
      </c>
      <c r="G7308" t="s">
        <v>3391</v>
      </c>
      <c r="H7308" s="34">
        <v>26838</v>
      </c>
      <c r="I7308" s="7">
        <v>22007</v>
      </c>
      <c r="J7308" s="7">
        <v>18045.740000000002</v>
      </c>
      <c r="K7308" s="7">
        <v>0</v>
      </c>
      <c r="L7308" s="7">
        <v>3961.26</v>
      </c>
      <c r="M7308" s="5">
        <v>0.18</v>
      </c>
      <c r="N7308" t="s">
        <v>3141</v>
      </c>
      <c r="O7308" t="s">
        <v>17</v>
      </c>
      <c r="P7308" t="s">
        <v>3149</v>
      </c>
      <c r="Q7308" t="s">
        <v>32</v>
      </c>
      <c r="R7308" t="s">
        <v>43</v>
      </c>
      <c r="S7308" t="s">
        <v>27</v>
      </c>
      <c r="T7308" t="s">
        <v>13311</v>
      </c>
      <c r="U7308" s="1">
        <v>45741</v>
      </c>
      <c r="V7308">
        <v>67</v>
      </c>
      <c r="W7308" t="str">
        <f t="shared" si="161"/>
        <v>60-89</v>
      </c>
    </row>
    <row r="7309" spans="1:23" x14ac:dyDescent="0.25">
      <c r="A7309" t="s">
        <v>7558</v>
      </c>
      <c r="B7309">
        <v>2464442153</v>
      </c>
      <c r="C7309">
        <v>5133784265</v>
      </c>
      <c r="D7309" s="1">
        <v>45423</v>
      </c>
      <c r="E7309">
        <v>99221</v>
      </c>
      <c r="F7309">
        <v>99291</v>
      </c>
      <c r="G7309" t="s">
        <v>154</v>
      </c>
      <c r="H7309" s="34">
        <v>96182</v>
      </c>
      <c r="I7309" s="7">
        <v>76946</v>
      </c>
      <c r="J7309" s="7">
        <v>54768.56</v>
      </c>
      <c r="K7309" s="7">
        <v>11405</v>
      </c>
      <c r="L7309" s="7">
        <v>10772.44</v>
      </c>
      <c r="M7309" s="5">
        <v>0.14000000000000001</v>
      </c>
      <c r="N7309" t="s">
        <v>1135</v>
      </c>
      <c r="O7309" t="s">
        <v>30</v>
      </c>
      <c r="P7309" t="s">
        <v>31</v>
      </c>
      <c r="Q7309" t="s">
        <v>32</v>
      </c>
      <c r="R7309" t="s">
        <v>26</v>
      </c>
      <c r="S7309" t="s">
        <v>21</v>
      </c>
      <c r="T7309" t="s">
        <v>13312</v>
      </c>
      <c r="U7309" s="1">
        <v>45559</v>
      </c>
      <c r="V7309">
        <v>136</v>
      </c>
      <c r="W7309" t="str">
        <f t="shared" si="161"/>
        <v>120-149</v>
      </c>
    </row>
    <row r="7310" spans="1:23" x14ac:dyDescent="0.25">
      <c r="A7310" t="s">
        <v>7559</v>
      </c>
      <c r="B7310">
        <v>9837818837</v>
      </c>
      <c r="C7310">
        <v>4342247100</v>
      </c>
      <c r="D7310" s="1">
        <v>45935</v>
      </c>
      <c r="E7310">
        <v>99223</v>
      </c>
      <c r="F7310">
        <v>99292</v>
      </c>
      <c r="G7310" t="s">
        <v>3174</v>
      </c>
      <c r="H7310" s="34">
        <v>44359</v>
      </c>
      <c r="I7310" s="7">
        <v>31938</v>
      </c>
      <c r="J7310" s="7">
        <v>18897.96</v>
      </c>
      <c r="K7310" s="7">
        <v>10485</v>
      </c>
      <c r="L7310" s="7">
        <v>2555.04</v>
      </c>
      <c r="M7310" s="5">
        <v>0.08</v>
      </c>
      <c r="N7310" t="s">
        <v>24</v>
      </c>
      <c r="O7310" t="s">
        <v>27</v>
      </c>
      <c r="P7310" t="s">
        <v>3148</v>
      </c>
      <c r="Q7310" t="s">
        <v>19</v>
      </c>
      <c r="R7310" t="s">
        <v>38</v>
      </c>
      <c r="S7310" t="s">
        <v>27</v>
      </c>
      <c r="T7310" t="s">
        <v>13310</v>
      </c>
      <c r="U7310" s="1">
        <v>46054</v>
      </c>
      <c r="V7310">
        <v>119</v>
      </c>
      <c r="W7310" t="str">
        <f t="shared" si="161"/>
        <v>90-119</v>
      </c>
    </row>
    <row r="7311" spans="1:23" x14ac:dyDescent="0.25">
      <c r="A7311" t="s">
        <v>7560</v>
      </c>
      <c r="B7311">
        <v>9917525812</v>
      </c>
      <c r="C7311">
        <v>2939686617</v>
      </c>
      <c r="D7311" s="1">
        <v>45884</v>
      </c>
      <c r="E7311">
        <v>99232</v>
      </c>
      <c r="F7311">
        <v>99213</v>
      </c>
      <c r="G7311" t="s">
        <v>237</v>
      </c>
      <c r="H7311" s="34">
        <v>45277</v>
      </c>
      <c r="I7311" s="7">
        <v>38485</v>
      </c>
      <c r="J7311" s="7">
        <v>20467.3</v>
      </c>
      <c r="K7311" s="7">
        <v>17248</v>
      </c>
      <c r="L7311" s="7">
        <v>769.7</v>
      </c>
      <c r="M7311" s="5">
        <v>0.02</v>
      </c>
      <c r="N7311" t="s">
        <v>16</v>
      </c>
      <c r="O7311" t="s">
        <v>27</v>
      </c>
      <c r="P7311" t="s">
        <v>40</v>
      </c>
      <c r="Q7311" t="s">
        <v>19</v>
      </c>
      <c r="R7311" t="s">
        <v>26</v>
      </c>
      <c r="S7311" t="s">
        <v>17</v>
      </c>
      <c r="T7311" t="s">
        <v>13312</v>
      </c>
      <c r="U7311" s="1">
        <v>45992</v>
      </c>
      <c r="V7311">
        <v>108</v>
      </c>
      <c r="W7311" t="str">
        <f t="shared" si="161"/>
        <v>90-119</v>
      </c>
    </row>
    <row r="7312" spans="1:23" x14ac:dyDescent="0.25">
      <c r="A7312" t="s">
        <v>7561</v>
      </c>
      <c r="B7312">
        <v>4325552982</v>
      </c>
      <c r="C7312">
        <v>3736314300</v>
      </c>
      <c r="D7312" s="1">
        <v>45715</v>
      </c>
      <c r="E7312">
        <v>99238</v>
      </c>
      <c r="F7312">
        <v>93000</v>
      </c>
      <c r="G7312" t="s">
        <v>134</v>
      </c>
      <c r="H7312" s="34">
        <v>81578</v>
      </c>
      <c r="I7312" s="7">
        <v>69341</v>
      </c>
      <c r="J7312" s="7">
        <v>59492.18</v>
      </c>
      <c r="K7312" s="7">
        <v>8462</v>
      </c>
      <c r="L7312" s="7">
        <v>1386.82</v>
      </c>
      <c r="M7312" s="5">
        <v>0.02</v>
      </c>
      <c r="N7312" t="s">
        <v>16</v>
      </c>
      <c r="O7312" t="s">
        <v>30</v>
      </c>
      <c r="P7312" t="s">
        <v>35</v>
      </c>
      <c r="Q7312" t="s">
        <v>19</v>
      </c>
      <c r="R7312" t="s">
        <v>27</v>
      </c>
      <c r="S7312" t="s">
        <v>27</v>
      </c>
      <c r="T7312" t="s">
        <v>13312</v>
      </c>
      <c r="U7312" s="1">
        <v>45867</v>
      </c>
      <c r="V7312">
        <v>152</v>
      </c>
      <c r="W7312" t="str">
        <f t="shared" si="161"/>
        <v>150-179</v>
      </c>
    </row>
    <row r="7313" spans="1:23" x14ac:dyDescent="0.25">
      <c r="A7313" t="s">
        <v>7562</v>
      </c>
      <c r="B7313">
        <v>5347759458</v>
      </c>
      <c r="C7313">
        <v>6031967352</v>
      </c>
      <c r="D7313" s="1">
        <v>45555</v>
      </c>
      <c r="E7313">
        <v>99233</v>
      </c>
      <c r="F7313">
        <v>93000</v>
      </c>
      <c r="G7313" t="s">
        <v>63</v>
      </c>
      <c r="H7313" s="34">
        <v>83728</v>
      </c>
      <c r="I7313" s="7">
        <v>68657</v>
      </c>
      <c r="J7313" s="7">
        <v>46387.74</v>
      </c>
      <c r="K7313" s="7">
        <v>9911</v>
      </c>
      <c r="L7313" s="7">
        <v>12358.26</v>
      </c>
      <c r="M7313" s="5">
        <v>0.18</v>
      </c>
      <c r="N7313" t="s">
        <v>3141</v>
      </c>
      <c r="O7313" t="s">
        <v>27</v>
      </c>
      <c r="P7313" t="s">
        <v>40</v>
      </c>
      <c r="Q7313" t="s">
        <v>19</v>
      </c>
      <c r="R7313" t="s">
        <v>38</v>
      </c>
      <c r="S7313" t="s">
        <v>21</v>
      </c>
      <c r="T7313" t="s">
        <v>13311</v>
      </c>
      <c r="U7313" s="1">
        <v>45648</v>
      </c>
      <c r="V7313">
        <v>93</v>
      </c>
      <c r="W7313" t="str">
        <f t="shared" si="161"/>
        <v>90-119</v>
      </c>
    </row>
    <row r="7314" spans="1:23" x14ac:dyDescent="0.25">
      <c r="A7314" t="s">
        <v>7563</v>
      </c>
      <c r="B7314">
        <v>2872392393</v>
      </c>
      <c r="C7314">
        <v>7329332129</v>
      </c>
      <c r="D7314" s="1">
        <v>45769</v>
      </c>
      <c r="E7314">
        <v>99233</v>
      </c>
      <c r="F7314">
        <v>99211</v>
      </c>
      <c r="G7314" t="s">
        <v>219</v>
      </c>
      <c r="H7314" s="34">
        <v>66766</v>
      </c>
      <c r="I7314" s="7">
        <v>54748</v>
      </c>
      <c r="J7314" s="7">
        <v>35826.36</v>
      </c>
      <c r="K7314" s="7">
        <v>9067</v>
      </c>
      <c r="L7314" s="7">
        <v>9854.64</v>
      </c>
      <c r="M7314" s="5">
        <v>0.18</v>
      </c>
      <c r="N7314" t="s">
        <v>3141</v>
      </c>
      <c r="O7314" t="s">
        <v>27</v>
      </c>
      <c r="P7314" t="s">
        <v>40</v>
      </c>
      <c r="Q7314" t="s">
        <v>19</v>
      </c>
      <c r="R7314" t="s">
        <v>38</v>
      </c>
      <c r="S7314" t="s">
        <v>27</v>
      </c>
      <c r="T7314" t="s">
        <v>13312</v>
      </c>
      <c r="U7314" s="1">
        <v>45937</v>
      </c>
      <c r="V7314">
        <v>168</v>
      </c>
      <c r="W7314" t="str">
        <f t="shared" si="161"/>
        <v>150-179</v>
      </c>
    </row>
    <row r="7315" spans="1:23" x14ac:dyDescent="0.25">
      <c r="A7315" t="s">
        <v>7564</v>
      </c>
      <c r="B7315">
        <v>7245254397</v>
      </c>
      <c r="C7315">
        <v>2108286008</v>
      </c>
      <c r="D7315" s="1">
        <v>45690</v>
      </c>
      <c r="E7315">
        <v>99221</v>
      </c>
      <c r="F7315">
        <v>90834</v>
      </c>
      <c r="G7315" t="s">
        <v>3531</v>
      </c>
      <c r="H7315" s="34">
        <v>86116</v>
      </c>
      <c r="I7315" s="7">
        <v>68893</v>
      </c>
      <c r="J7315" s="7">
        <v>52020.98</v>
      </c>
      <c r="K7315" s="7">
        <v>7227</v>
      </c>
      <c r="L7315" s="7">
        <v>9645.02</v>
      </c>
      <c r="M7315" s="5">
        <v>0.14000000000000001</v>
      </c>
      <c r="N7315" t="s">
        <v>1135</v>
      </c>
      <c r="O7315" t="s">
        <v>30</v>
      </c>
      <c r="P7315" t="s">
        <v>55</v>
      </c>
      <c r="Q7315" t="s">
        <v>32</v>
      </c>
      <c r="R7315" t="s">
        <v>21</v>
      </c>
      <c r="S7315" t="s">
        <v>27</v>
      </c>
      <c r="T7315" t="s">
        <v>13310</v>
      </c>
      <c r="U7315" s="1">
        <v>45826</v>
      </c>
      <c r="V7315">
        <v>136</v>
      </c>
      <c r="W7315" t="str">
        <f t="shared" si="161"/>
        <v>120-149</v>
      </c>
    </row>
    <row r="7316" spans="1:23" x14ac:dyDescent="0.25">
      <c r="A7316" t="s">
        <v>7565</v>
      </c>
      <c r="B7316">
        <v>4325371108</v>
      </c>
      <c r="C7316">
        <v>357318593</v>
      </c>
      <c r="D7316" s="1">
        <v>45699</v>
      </c>
      <c r="E7316">
        <v>99223</v>
      </c>
      <c r="F7316">
        <v>99282</v>
      </c>
      <c r="G7316" t="s">
        <v>48</v>
      </c>
      <c r="H7316" s="34">
        <v>62886</v>
      </c>
      <c r="I7316" s="7">
        <v>51567</v>
      </c>
      <c r="J7316" s="7">
        <v>24617.94</v>
      </c>
      <c r="K7316" s="7">
        <v>17667</v>
      </c>
      <c r="L7316" s="7">
        <v>9282.06</v>
      </c>
      <c r="M7316" s="5">
        <v>0.18</v>
      </c>
      <c r="N7316" t="s">
        <v>3141</v>
      </c>
      <c r="O7316" t="s">
        <v>27</v>
      </c>
      <c r="P7316" t="s">
        <v>55</v>
      </c>
      <c r="Q7316" t="s">
        <v>19</v>
      </c>
      <c r="R7316" t="s">
        <v>20</v>
      </c>
      <c r="S7316" t="s">
        <v>17</v>
      </c>
      <c r="T7316" t="s">
        <v>13312</v>
      </c>
      <c r="U7316" s="1">
        <v>45763</v>
      </c>
      <c r="V7316">
        <v>64</v>
      </c>
      <c r="W7316" t="str">
        <f t="shared" si="161"/>
        <v>60-89</v>
      </c>
    </row>
    <row r="7317" spans="1:23" x14ac:dyDescent="0.25">
      <c r="A7317" t="s">
        <v>7566</v>
      </c>
      <c r="B7317">
        <v>9579392756</v>
      </c>
      <c r="C7317">
        <v>2504273422</v>
      </c>
      <c r="D7317" s="1">
        <v>45759</v>
      </c>
      <c r="E7317">
        <v>99233</v>
      </c>
      <c r="F7317">
        <v>99212</v>
      </c>
      <c r="G7317" t="s">
        <v>3215</v>
      </c>
      <c r="H7317" s="34">
        <v>55762</v>
      </c>
      <c r="I7317" s="7">
        <v>44052</v>
      </c>
      <c r="J7317" s="7">
        <v>32228.68</v>
      </c>
      <c r="K7317" s="7">
        <v>4775</v>
      </c>
      <c r="L7317" s="7">
        <v>7048.32</v>
      </c>
      <c r="M7317" s="5">
        <v>0.16</v>
      </c>
      <c r="N7317" t="s">
        <v>1138</v>
      </c>
      <c r="O7317" t="s">
        <v>30</v>
      </c>
      <c r="P7317" t="s">
        <v>3146</v>
      </c>
      <c r="Q7317" t="s">
        <v>32</v>
      </c>
      <c r="R7317" t="s">
        <v>21</v>
      </c>
      <c r="S7317" t="s">
        <v>27</v>
      </c>
      <c r="T7317" t="s">
        <v>13310</v>
      </c>
      <c r="U7317" s="1">
        <v>45858</v>
      </c>
      <c r="V7317">
        <v>99</v>
      </c>
      <c r="W7317" t="str">
        <f t="shared" si="161"/>
        <v>90-119</v>
      </c>
    </row>
    <row r="7318" spans="1:23" x14ac:dyDescent="0.25">
      <c r="A7318" t="s">
        <v>7567</v>
      </c>
      <c r="B7318">
        <v>8767634037</v>
      </c>
      <c r="C7318">
        <v>7135660018</v>
      </c>
      <c r="D7318" s="1">
        <v>45352</v>
      </c>
      <c r="E7318">
        <v>99214</v>
      </c>
      <c r="F7318">
        <v>99214</v>
      </c>
      <c r="G7318" t="s">
        <v>3412</v>
      </c>
      <c r="H7318" s="34">
        <v>95849</v>
      </c>
      <c r="I7318" s="7">
        <v>62302</v>
      </c>
      <c r="J7318" s="7">
        <v>54825.760000000002</v>
      </c>
      <c r="K7318" s="7">
        <v>0</v>
      </c>
      <c r="L7318" s="7">
        <v>7476.24</v>
      </c>
      <c r="M7318" s="5">
        <v>0.12</v>
      </c>
      <c r="N7318" t="s">
        <v>46</v>
      </c>
      <c r="O7318" t="s">
        <v>17</v>
      </c>
      <c r="P7318" t="s">
        <v>18</v>
      </c>
      <c r="Q7318" t="s">
        <v>19</v>
      </c>
      <c r="R7318" t="s">
        <v>43</v>
      </c>
      <c r="S7318" t="s">
        <v>21</v>
      </c>
      <c r="T7318" t="s">
        <v>13312</v>
      </c>
      <c r="U7318" s="1">
        <v>45442</v>
      </c>
      <c r="V7318">
        <v>90</v>
      </c>
      <c r="W7318" t="str">
        <f t="shared" si="161"/>
        <v>90-119</v>
      </c>
    </row>
    <row r="7319" spans="1:23" x14ac:dyDescent="0.25">
      <c r="A7319" t="s">
        <v>7568</v>
      </c>
      <c r="B7319">
        <v>9288744912</v>
      </c>
      <c r="C7319">
        <v>3326041236</v>
      </c>
      <c r="D7319" s="1">
        <v>45852</v>
      </c>
      <c r="E7319">
        <v>99238</v>
      </c>
      <c r="F7319">
        <v>80053</v>
      </c>
      <c r="G7319" t="s">
        <v>224</v>
      </c>
      <c r="H7319" s="34">
        <v>84863</v>
      </c>
      <c r="I7319" s="7">
        <v>67890</v>
      </c>
      <c r="J7319" s="7">
        <v>58385.4</v>
      </c>
      <c r="K7319" s="7">
        <v>0</v>
      </c>
      <c r="L7319" s="7">
        <v>9504.6</v>
      </c>
      <c r="M7319" s="5">
        <v>0.14000000000000001</v>
      </c>
      <c r="N7319" t="s">
        <v>1135</v>
      </c>
      <c r="O7319" t="s">
        <v>17</v>
      </c>
      <c r="P7319" t="s">
        <v>3149</v>
      </c>
      <c r="Q7319" t="s">
        <v>19</v>
      </c>
      <c r="R7319" t="s">
        <v>43</v>
      </c>
      <c r="S7319" t="s">
        <v>27</v>
      </c>
      <c r="T7319" t="s">
        <v>13311</v>
      </c>
      <c r="U7319" s="1">
        <v>45900</v>
      </c>
      <c r="V7319">
        <v>48</v>
      </c>
      <c r="W7319" t="str">
        <f t="shared" si="161"/>
        <v>30-59</v>
      </c>
    </row>
    <row r="7320" spans="1:23" x14ac:dyDescent="0.25">
      <c r="A7320" t="s">
        <v>7569</v>
      </c>
      <c r="B7320">
        <v>2003814500</v>
      </c>
      <c r="C7320">
        <v>6101246212</v>
      </c>
      <c r="D7320" s="1">
        <v>45487</v>
      </c>
      <c r="E7320">
        <v>99233</v>
      </c>
      <c r="F7320">
        <v>99204</v>
      </c>
      <c r="G7320" t="s">
        <v>222</v>
      </c>
      <c r="H7320" s="34">
        <v>93490</v>
      </c>
      <c r="I7320" s="7">
        <v>70118</v>
      </c>
      <c r="J7320" s="7">
        <v>53881.3</v>
      </c>
      <c r="K7320" s="7">
        <v>5719</v>
      </c>
      <c r="L7320" s="7">
        <v>10517.7</v>
      </c>
      <c r="M7320" s="5">
        <v>0.15</v>
      </c>
      <c r="N7320" t="s">
        <v>1139</v>
      </c>
      <c r="O7320" t="s">
        <v>30</v>
      </c>
      <c r="P7320" t="s">
        <v>3149</v>
      </c>
      <c r="Q7320" t="s">
        <v>32</v>
      </c>
      <c r="R7320" t="s">
        <v>20</v>
      </c>
      <c r="S7320" t="s">
        <v>17</v>
      </c>
      <c r="T7320" t="s">
        <v>13311</v>
      </c>
      <c r="U7320" s="1">
        <v>45618</v>
      </c>
      <c r="V7320">
        <v>131</v>
      </c>
      <c r="W7320" t="str">
        <f t="shared" si="161"/>
        <v>120-149</v>
      </c>
    </row>
    <row r="7321" spans="1:23" x14ac:dyDescent="0.25">
      <c r="A7321" t="s">
        <v>7570</v>
      </c>
      <c r="B7321">
        <v>1376969418</v>
      </c>
      <c r="C7321">
        <v>9143409910</v>
      </c>
      <c r="D7321" s="1">
        <v>45737</v>
      </c>
      <c r="E7321">
        <v>99223</v>
      </c>
      <c r="F7321">
        <v>99285</v>
      </c>
      <c r="G7321" t="s">
        <v>3286</v>
      </c>
      <c r="H7321" s="34">
        <v>86323</v>
      </c>
      <c r="I7321" s="7">
        <v>73375</v>
      </c>
      <c r="J7321" s="7">
        <v>71907.5</v>
      </c>
      <c r="K7321" s="7">
        <v>0</v>
      </c>
      <c r="L7321" s="7">
        <v>1467.5</v>
      </c>
      <c r="M7321" s="5">
        <v>0.02</v>
      </c>
      <c r="N7321" t="s">
        <v>16</v>
      </c>
      <c r="O7321" t="s">
        <v>17</v>
      </c>
      <c r="P7321" t="s">
        <v>35</v>
      </c>
      <c r="Q7321" t="s">
        <v>19</v>
      </c>
      <c r="R7321" t="s">
        <v>20</v>
      </c>
      <c r="S7321" t="s">
        <v>17</v>
      </c>
      <c r="T7321" t="s">
        <v>13311</v>
      </c>
      <c r="U7321" s="1">
        <v>45870</v>
      </c>
      <c r="V7321">
        <v>133</v>
      </c>
      <c r="W7321" t="str">
        <f t="shared" si="161"/>
        <v>120-149</v>
      </c>
    </row>
    <row r="7322" spans="1:23" x14ac:dyDescent="0.25">
      <c r="A7322" t="s">
        <v>7571</v>
      </c>
      <c r="B7322">
        <v>8653939431</v>
      </c>
      <c r="C7322">
        <v>6392637497</v>
      </c>
      <c r="D7322" s="1">
        <v>45699</v>
      </c>
      <c r="E7322">
        <v>99233</v>
      </c>
      <c r="F7322">
        <v>99202</v>
      </c>
      <c r="G7322" t="s">
        <v>263</v>
      </c>
      <c r="H7322" s="34">
        <v>46244</v>
      </c>
      <c r="I7322" s="7">
        <v>36533</v>
      </c>
      <c r="J7322" s="7">
        <v>26298.720000000001</v>
      </c>
      <c r="K7322" s="7">
        <v>4389</v>
      </c>
      <c r="L7322" s="7">
        <v>5845.28</v>
      </c>
      <c r="M7322" s="5">
        <v>0.16</v>
      </c>
      <c r="N7322" t="s">
        <v>1138</v>
      </c>
      <c r="O7322" t="s">
        <v>30</v>
      </c>
      <c r="P7322" t="s">
        <v>18</v>
      </c>
      <c r="Q7322" t="s">
        <v>32</v>
      </c>
      <c r="R7322" t="s">
        <v>38</v>
      </c>
      <c r="S7322" t="s">
        <v>21</v>
      </c>
      <c r="T7322" t="s">
        <v>13312</v>
      </c>
      <c r="U7322" s="1">
        <v>45847</v>
      </c>
      <c r="V7322">
        <v>148</v>
      </c>
      <c r="W7322" t="str">
        <f t="shared" si="161"/>
        <v>120-149</v>
      </c>
    </row>
    <row r="7323" spans="1:23" x14ac:dyDescent="0.25">
      <c r="A7323" t="s">
        <v>7572</v>
      </c>
      <c r="B7323">
        <v>9084214403</v>
      </c>
      <c r="C7323">
        <v>1088995964</v>
      </c>
      <c r="D7323" s="1">
        <v>45425</v>
      </c>
      <c r="E7323">
        <v>99222</v>
      </c>
      <c r="F7323">
        <v>85025</v>
      </c>
      <c r="G7323" t="s">
        <v>3320</v>
      </c>
      <c r="H7323" s="34">
        <v>89706</v>
      </c>
      <c r="I7323" s="7">
        <v>67280</v>
      </c>
      <c r="J7323" s="7">
        <v>51005</v>
      </c>
      <c r="K7323" s="7">
        <v>6183</v>
      </c>
      <c r="L7323" s="7">
        <v>10092</v>
      </c>
      <c r="M7323" s="5">
        <v>0.15</v>
      </c>
      <c r="N7323" t="s">
        <v>1139</v>
      </c>
      <c r="O7323" t="s">
        <v>27</v>
      </c>
      <c r="P7323" t="s">
        <v>3150</v>
      </c>
      <c r="Q7323" t="s">
        <v>32</v>
      </c>
      <c r="R7323" t="s">
        <v>21</v>
      </c>
      <c r="S7323" t="s">
        <v>21</v>
      </c>
      <c r="T7323" t="s">
        <v>13312</v>
      </c>
      <c r="U7323" s="1">
        <v>45599</v>
      </c>
      <c r="V7323">
        <v>175</v>
      </c>
      <c r="W7323" t="str">
        <f t="shared" si="161"/>
        <v>150-179</v>
      </c>
    </row>
    <row r="7324" spans="1:23" x14ac:dyDescent="0.25">
      <c r="A7324" t="s">
        <v>7573</v>
      </c>
      <c r="B7324">
        <v>4536921348</v>
      </c>
      <c r="C7324">
        <v>872689061</v>
      </c>
      <c r="D7324" s="1">
        <v>45529</v>
      </c>
      <c r="E7324">
        <v>99223</v>
      </c>
      <c r="F7324">
        <v>99202</v>
      </c>
      <c r="G7324" t="s">
        <v>134</v>
      </c>
      <c r="H7324" s="34">
        <v>94200</v>
      </c>
      <c r="I7324" s="7">
        <v>80070</v>
      </c>
      <c r="J7324" s="7">
        <v>70597.600000000006</v>
      </c>
      <c r="K7324" s="7">
        <v>7871</v>
      </c>
      <c r="L7324" s="7">
        <v>1601.4</v>
      </c>
      <c r="M7324" s="5">
        <v>0.02</v>
      </c>
      <c r="N7324" t="s">
        <v>16</v>
      </c>
      <c r="O7324" t="s">
        <v>30</v>
      </c>
      <c r="P7324" t="s">
        <v>3149</v>
      </c>
      <c r="Q7324" t="s">
        <v>32</v>
      </c>
      <c r="R7324" t="s">
        <v>26</v>
      </c>
      <c r="S7324" t="s">
        <v>21</v>
      </c>
      <c r="T7324" t="s">
        <v>13310</v>
      </c>
      <c r="U7324" s="1">
        <v>45621</v>
      </c>
      <c r="V7324">
        <v>92</v>
      </c>
      <c r="W7324" t="str">
        <f t="shared" si="161"/>
        <v>90-119</v>
      </c>
    </row>
    <row r="7325" spans="1:23" x14ac:dyDescent="0.25">
      <c r="A7325" t="s">
        <v>7574</v>
      </c>
      <c r="B7325">
        <v>9034196563</v>
      </c>
      <c r="C7325">
        <v>7650985974</v>
      </c>
      <c r="D7325" s="1">
        <v>45346</v>
      </c>
      <c r="E7325">
        <v>99222</v>
      </c>
      <c r="F7325">
        <v>99202</v>
      </c>
      <c r="G7325" t="s">
        <v>3253</v>
      </c>
      <c r="H7325" s="34">
        <v>53623</v>
      </c>
      <c r="I7325" s="7">
        <v>38609</v>
      </c>
      <c r="J7325" s="7">
        <v>21161.279999999999</v>
      </c>
      <c r="K7325" s="7">
        <v>14359</v>
      </c>
      <c r="L7325" s="7">
        <v>3088.72</v>
      </c>
      <c r="M7325" s="5">
        <v>0.08</v>
      </c>
      <c r="N7325" t="s">
        <v>24</v>
      </c>
      <c r="O7325" t="s">
        <v>27</v>
      </c>
      <c r="P7325" t="s">
        <v>55</v>
      </c>
      <c r="Q7325" t="s">
        <v>32</v>
      </c>
      <c r="R7325" t="s">
        <v>21</v>
      </c>
      <c r="S7325" t="s">
        <v>17</v>
      </c>
      <c r="T7325" t="s">
        <v>13312</v>
      </c>
      <c r="U7325" s="1">
        <v>45509</v>
      </c>
      <c r="V7325">
        <v>163</v>
      </c>
      <c r="W7325" t="str">
        <f t="shared" si="161"/>
        <v>150-179</v>
      </c>
    </row>
    <row r="7326" spans="1:23" x14ac:dyDescent="0.25">
      <c r="A7326" t="s">
        <v>7575</v>
      </c>
      <c r="B7326">
        <v>4061301506</v>
      </c>
      <c r="C7326">
        <v>6421303067</v>
      </c>
      <c r="D7326" s="1">
        <v>45349</v>
      </c>
      <c r="E7326">
        <v>99223</v>
      </c>
      <c r="F7326">
        <v>93000</v>
      </c>
      <c r="G7326" t="s">
        <v>3218</v>
      </c>
      <c r="H7326" s="34">
        <v>43908</v>
      </c>
      <c r="I7326" s="7">
        <v>34687</v>
      </c>
      <c r="J7326" s="7">
        <v>29137.08</v>
      </c>
      <c r="K7326" s="7">
        <v>0</v>
      </c>
      <c r="L7326" s="7">
        <v>5549.92</v>
      </c>
      <c r="M7326" s="5">
        <v>0.16</v>
      </c>
      <c r="N7326" t="s">
        <v>1138</v>
      </c>
      <c r="O7326" t="s">
        <v>17</v>
      </c>
      <c r="P7326" t="s">
        <v>55</v>
      </c>
      <c r="Q7326" t="s">
        <v>19</v>
      </c>
      <c r="R7326" t="s">
        <v>20</v>
      </c>
      <c r="S7326" t="s">
        <v>17</v>
      </c>
      <c r="T7326" t="s">
        <v>13310</v>
      </c>
      <c r="U7326" s="1">
        <v>45390</v>
      </c>
      <c r="V7326">
        <v>41</v>
      </c>
      <c r="W7326" t="str">
        <f t="shared" si="161"/>
        <v>30-59</v>
      </c>
    </row>
    <row r="7327" spans="1:23" x14ac:dyDescent="0.25">
      <c r="A7327" t="s">
        <v>7576</v>
      </c>
      <c r="B7327">
        <v>782322464</v>
      </c>
      <c r="C7327">
        <v>162588811</v>
      </c>
      <c r="D7327" s="1">
        <v>45470</v>
      </c>
      <c r="E7327">
        <v>99238</v>
      </c>
      <c r="F7327">
        <v>99202</v>
      </c>
      <c r="G7327" t="s">
        <v>191</v>
      </c>
      <c r="H7327" s="34">
        <v>36021</v>
      </c>
      <c r="I7327" s="7">
        <v>23414</v>
      </c>
      <c r="J7327" s="7">
        <v>18589.32</v>
      </c>
      <c r="K7327" s="7">
        <v>2015</v>
      </c>
      <c r="L7327" s="7">
        <v>2809.68</v>
      </c>
      <c r="M7327" s="5">
        <v>0.12</v>
      </c>
      <c r="N7327" t="s">
        <v>46</v>
      </c>
      <c r="O7327" t="s">
        <v>30</v>
      </c>
      <c r="P7327" t="s">
        <v>40</v>
      </c>
      <c r="Q7327" t="s">
        <v>19</v>
      </c>
      <c r="R7327" t="s">
        <v>27</v>
      </c>
      <c r="S7327" t="s">
        <v>27</v>
      </c>
      <c r="T7327" t="s">
        <v>13310</v>
      </c>
      <c r="U7327" s="1">
        <v>45558</v>
      </c>
      <c r="V7327">
        <v>88</v>
      </c>
      <c r="W7327" t="str">
        <f t="shared" si="161"/>
        <v>60-89</v>
      </c>
    </row>
    <row r="7328" spans="1:23" x14ac:dyDescent="0.25">
      <c r="A7328" t="s">
        <v>7577</v>
      </c>
      <c r="B7328">
        <v>8448731994</v>
      </c>
      <c r="C7328">
        <v>4468520674</v>
      </c>
      <c r="D7328" s="1">
        <v>45921</v>
      </c>
      <c r="E7328">
        <v>99222</v>
      </c>
      <c r="F7328">
        <v>99204</v>
      </c>
      <c r="G7328" t="s">
        <v>99</v>
      </c>
      <c r="H7328" s="34">
        <v>82148</v>
      </c>
      <c r="I7328" s="7">
        <v>69826</v>
      </c>
      <c r="J7328" s="7">
        <v>68429.48</v>
      </c>
      <c r="K7328" s="7">
        <v>0</v>
      </c>
      <c r="L7328" s="7">
        <v>1396.52</v>
      </c>
      <c r="M7328" s="5">
        <v>0.02</v>
      </c>
      <c r="N7328" t="s">
        <v>16</v>
      </c>
      <c r="O7328" t="s">
        <v>17</v>
      </c>
      <c r="P7328" t="s">
        <v>18</v>
      </c>
      <c r="Q7328" t="s">
        <v>32</v>
      </c>
      <c r="R7328" t="s">
        <v>21</v>
      </c>
      <c r="S7328" t="s">
        <v>17</v>
      </c>
      <c r="T7328" t="s">
        <v>13310</v>
      </c>
      <c r="U7328" s="1">
        <v>46099</v>
      </c>
      <c r="V7328">
        <v>178</v>
      </c>
      <c r="W7328" t="str">
        <f t="shared" si="161"/>
        <v>150-179</v>
      </c>
    </row>
    <row r="7329" spans="1:23" x14ac:dyDescent="0.25">
      <c r="A7329" t="s">
        <v>7578</v>
      </c>
      <c r="B7329">
        <v>1883953267</v>
      </c>
      <c r="C7329">
        <v>4898320956</v>
      </c>
      <c r="D7329" s="1">
        <v>45452</v>
      </c>
      <c r="E7329">
        <v>99233</v>
      </c>
      <c r="F7329">
        <v>99284</v>
      </c>
      <c r="G7329" t="s">
        <v>3494</v>
      </c>
      <c r="H7329" s="34">
        <v>83775</v>
      </c>
      <c r="I7329" s="7">
        <v>68696</v>
      </c>
      <c r="J7329" s="7">
        <v>46369.72</v>
      </c>
      <c r="K7329" s="7">
        <v>9961</v>
      </c>
      <c r="L7329" s="7">
        <v>12365.28</v>
      </c>
      <c r="M7329" s="5">
        <v>0.18</v>
      </c>
      <c r="N7329" t="s">
        <v>3141</v>
      </c>
      <c r="O7329" t="s">
        <v>30</v>
      </c>
      <c r="P7329" t="s">
        <v>3149</v>
      </c>
      <c r="Q7329" t="s">
        <v>19</v>
      </c>
      <c r="R7329" t="s">
        <v>38</v>
      </c>
      <c r="S7329" t="s">
        <v>21</v>
      </c>
      <c r="T7329" t="s">
        <v>13310</v>
      </c>
      <c r="U7329" s="1">
        <v>45521</v>
      </c>
      <c r="V7329">
        <v>69</v>
      </c>
      <c r="W7329" t="str">
        <f t="shared" si="161"/>
        <v>60-89</v>
      </c>
    </row>
    <row r="7330" spans="1:23" x14ac:dyDescent="0.25">
      <c r="A7330" t="s">
        <v>7579</v>
      </c>
      <c r="B7330">
        <v>1313554592</v>
      </c>
      <c r="C7330">
        <v>8034891637</v>
      </c>
      <c r="D7330" s="1">
        <v>45838</v>
      </c>
      <c r="E7330">
        <v>99233</v>
      </c>
      <c r="F7330">
        <v>99205</v>
      </c>
      <c r="G7330" t="s">
        <v>61</v>
      </c>
      <c r="H7330" s="34">
        <v>55522</v>
      </c>
      <c r="I7330" s="7">
        <v>39976</v>
      </c>
      <c r="J7330" s="7">
        <v>36777.919999999998</v>
      </c>
      <c r="K7330" s="7">
        <v>0</v>
      </c>
      <c r="L7330" s="7">
        <v>3198.08</v>
      </c>
      <c r="M7330" s="5">
        <v>0.08</v>
      </c>
      <c r="N7330" t="s">
        <v>24</v>
      </c>
      <c r="O7330" t="s">
        <v>17</v>
      </c>
      <c r="P7330" t="s">
        <v>18</v>
      </c>
      <c r="Q7330" t="s">
        <v>32</v>
      </c>
      <c r="R7330" t="s">
        <v>27</v>
      </c>
      <c r="S7330" t="s">
        <v>27</v>
      </c>
      <c r="T7330" t="s">
        <v>13310</v>
      </c>
      <c r="U7330" s="1">
        <v>46008</v>
      </c>
      <c r="V7330">
        <v>170</v>
      </c>
      <c r="W7330" t="str">
        <f t="shared" si="161"/>
        <v>150-179</v>
      </c>
    </row>
    <row r="7331" spans="1:23" x14ac:dyDescent="0.25">
      <c r="A7331" t="s">
        <v>7580</v>
      </c>
      <c r="B7331">
        <v>2425450991</v>
      </c>
      <c r="C7331">
        <v>2948621970</v>
      </c>
      <c r="D7331" s="1">
        <v>45644</v>
      </c>
      <c r="E7331">
        <v>99215</v>
      </c>
      <c r="F7331">
        <v>99212</v>
      </c>
      <c r="G7331" t="s">
        <v>3537</v>
      </c>
      <c r="H7331" s="34">
        <v>93842</v>
      </c>
      <c r="I7331" s="7">
        <v>67566</v>
      </c>
      <c r="J7331" s="7">
        <v>62160.72</v>
      </c>
      <c r="K7331" s="7">
        <v>0</v>
      </c>
      <c r="L7331" s="7">
        <v>5405.28</v>
      </c>
      <c r="M7331" s="5">
        <v>0.08</v>
      </c>
      <c r="N7331" t="s">
        <v>24</v>
      </c>
      <c r="O7331" t="s">
        <v>17</v>
      </c>
      <c r="P7331" t="s">
        <v>3147</v>
      </c>
      <c r="Q7331" t="s">
        <v>19</v>
      </c>
      <c r="R7331" t="s">
        <v>43</v>
      </c>
      <c r="S7331" t="s">
        <v>21</v>
      </c>
      <c r="T7331" t="s">
        <v>13312</v>
      </c>
      <c r="U7331" s="1">
        <v>45822</v>
      </c>
      <c r="V7331">
        <v>178</v>
      </c>
      <c r="W7331" t="str">
        <f t="shared" si="161"/>
        <v>150-179</v>
      </c>
    </row>
    <row r="7332" spans="1:23" x14ac:dyDescent="0.25">
      <c r="A7332" t="s">
        <v>7581</v>
      </c>
      <c r="B7332">
        <v>3315343429</v>
      </c>
      <c r="C7332">
        <v>7946545339</v>
      </c>
      <c r="D7332" s="1">
        <v>45318</v>
      </c>
      <c r="E7332">
        <v>99221</v>
      </c>
      <c r="F7332">
        <v>99211</v>
      </c>
      <c r="G7332" t="s">
        <v>296</v>
      </c>
      <c r="H7332" s="34">
        <v>46151</v>
      </c>
      <c r="I7332" s="7">
        <v>37844</v>
      </c>
      <c r="J7332" s="7">
        <v>31032.080000000002</v>
      </c>
      <c r="K7332" s="7">
        <v>0</v>
      </c>
      <c r="L7332" s="7">
        <v>6811.92</v>
      </c>
      <c r="M7332" s="5">
        <v>0.18</v>
      </c>
      <c r="N7332" t="s">
        <v>3141</v>
      </c>
      <c r="O7332" t="s">
        <v>17</v>
      </c>
      <c r="P7332" t="s">
        <v>3147</v>
      </c>
      <c r="Q7332" t="s">
        <v>32</v>
      </c>
      <c r="R7332" t="s">
        <v>38</v>
      </c>
      <c r="S7332" t="s">
        <v>27</v>
      </c>
      <c r="T7332" t="s">
        <v>13311</v>
      </c>
      <c r="U7332" s="1">
        <v>45409</v>
      </c>
      <c r="V7332">
        <v>91</v>
      </c>
      <c r="W7332" t="str">
        <f t="shared" si="161"/>
        <v>90-119</v>
      </c>
    </row>
    <row r="7333" spans="1:23" x14ac:dyDescent="0.25">
      <c r="A7333" t="s">
        <v>7582</v>
      </c>
      <c r="B7333">
        <v>5746627033</v>
      </c>
      <c r="C7333">
        <v>1011469427</v>
      </c>
      <c r="D7333" s="1">
        <v>45550</v>
      </c>
      <c r="E7333">
        <v>99222</v>
      </c>
      <c r="F7333">
        <v>99213</v>
      </c>
      <c r="G7333" t="s">
        <v>50</v>
      </c>
      <c r="H7333" s="34">
        <v>79738</v>
      </c>
      <c r="I7333" s="7">
        <v>65385</v>
      </c>
      <c r="J7333" s="7">
        <v>29119.7</v>
      </c>
      <c r="K7333" s="7">
        <v>24496</v>
      </c>
      <c r="L7333" s="7">
        <v>11769.3</v>
      </c>
      <c r="M7333" s="5">
        <v>0.18</v>
      </c>
      <c r="N7333" t="s">
        <v>3141</v>
      </c>
      <c r="O7333" t="s">
        <v>27</v>
      </c>
      <c r="P7333" t="s">
        <v>18</v>
      </c>
      <c r="Q7333" t="s">
        <v>19</v>
      </c>
      <c r="R7333" t="s">
        <v>43</v>
      </c>
      <c r="S7333" t="s">
        <v>27</v>
      </c>
      <c r="T7333" t="s">
        <v>13312</v>
      </c>
      <c r="U7333" s="1">
        <v>45619</v>
      </c>
      <c r="V7333">
        <v>69</v>
      </c>
      <c r="W7333" t="str">
        <f t="shared" si="161"/>
        <v>60-89</v>
      </c>
    </row>
    <row r="7334" spans="1:23" x14ac:dyDescent="0.25">
      <c r="A7334" t="s">
        <v>7583</v>
      </c>
      <c r="B7334">
        <v>8677350252</v>
      </c>
      <c r="C7334">
        <v>5822486029</v>
      </c>
      <c r="D7334" s="1">
        <v>45783</v>
      </c>
      <c r="E7334">
        <v>99222</v>
      </c>
      <c r="F7334">
        <v>99285</v>
      </c>
      <c r="G7334" t="s">
        <v>174</v>
      </c>
      <c r="H7334" s="34">
        <v>60472</v>
      </c>
      <c r="I7334" s="7">
        <v>48378</v>
      </c>
      <c r="J7334" s="7">
        <v>37848.080000000002</v>
      </c>
      <c r="K7334" s="7">
        <v>3757</v>
      </c>
      <c r="L7334" s="7">
        <v>6772.92</v>
      </c>
      <c r="M7334" s="5">
        <v>0.14000000000000001</v>
      </c>
      <c r="N7334" t="s">
        <v>1135</v>
      </c>
      <c r="O7334" t="s">
        <v>30</v>
      </c>
      <c r="P7334" t="s">
        <v>18</v>
      </c>
      <c r="Q7334" t="s">
        <v>19</v>
      </c>
      <c r="R7334" t="s">
        <v>21</v>
      </c>
      <c r="S7334" t="s">
        <v>27</v>
      </c>
      <c r="T7334" t="s">
        <v>13311</v>
      </c>
      <c r="U7334" s="1">
        <v>45924</v>
      </c>
      <c r="V7334">
        <v>141</v>
      </c>
      <c r="W7334" t="str">
        <f t="shared" si="161"/>
        <v>120-149</v>
      </c>
    </row>
    <row r="7335" spans="1:23" x14ac:dyDescent="0.25">
      <c r="A7335" t="s">
        <v>7584</v>
      </c>
      <c r="B7335">
        <v>1827288328</v>
      </c>
      <c r="C7335">
        <v>5993359683</v>
      </c>
      <c r="D7335" s="1">
        <v>45619</v>
      </c>
      <c r="E7335">
        <v>99213</v>
      </c>
      <c r="F7335">
        <v>97110</v>
      </c>
      <c r="G7335" t="s">
        <v>114</v>
      </c>
      <c r="H7335" s="34">
        <v>88749</v>
      </c>
      <c r="I7335" s="7">
        <v>66562</v>
      </c>
      <c r="J7335" s="7">
        <v>56577.7</v>
      </c>
      <c r="K7335" s="7">
        <v>0</v>
      </c>
      <c r="L7335" s="7">
        <v>9984.2999999999993</v>
      </c>
      <c r="M7335" s="5">
        <v>0.15</v>
      </c>
      <c r="N7335" t="s">
        <v>1139</v>
      </c>
      <c r="O7335" t="s">
        <v>17</v>
      </c>
      <c r="P7335" t="s">
        <v>18</v>
      </c>
      <c r="Q7335" t="s">
        <v>19</v>
      </c>
      <c r="R7335" t="s">
        <v>20</v>
      </c>
      <c r="S7335" t="s">
        <v>27</v>
      </c>
      <c r="T7335" t="s">
        <v>13310</v>
      </c>
      <c r="U7335" s="1">
        <v>45786</v>
      </c>
      <c r="V7335">
        <v>167</v>
      </c>
      <c r="W7335" t="str">
        <f t="shared" si="161"/>
        <v>150-179</v>
      </c>
    </row>
    <row r="7336" spans="1:23" x14ac:dyDescent="0.25">
      <c r="A7336" t="s">
        <v>7585</v>
      </c>
      <c r="B7336">
        <v>4577509518</v>
      </c>
      <c r="C7336">
        <v>8554502825</v>
      </c>
      <c r="D7336" s="1">
        <v>45429</v>
      </c>
      <c r="E7336">
        <v>99238</v>
      </c>
      <c r="F7336">
        <v>81000</v>
      </c>
      <c r="G7336" t="s">
        <v>3754</v>
      </c>
      <c r="H7336" s="34">
        <v>53086</v>
      </c>
      <c r="I7336" s="7">
        <v>38222</v>
      </c>
      <c r="J7336" s="7">
        <v>29914.239999999998</v>
      </c>
      <c r="K7336" s="7">
        <v>5250</v>
      </c>
      <c r="L7336" s="7">
        <v>3057.76</v>
      </c>
      <c r="M7336" s="5">
        <v>0.08</v>
      </c>
      <c r="N7336" t="s">
        <v>24</v>
      </c>
      <c r="O7336" t="s">
        <v>30</v>
      </c>
      <c r="P7336" t="s">
        <v>58</v>
      </c>
      <c r="Q7336" t="s">
        <v>19</v>
      </c>
      <c r="R7336" t="s">
        <v>38</v>
      </c>
      <c r="S7336" t="s">
        <v>21</v>
      </c>
      <c r="T7336" t="s">
        <v>13311</v>
      </c>
      <c r="U7336" s="1">
        <v>45589</v>
      </c>
      <c r="V7336">
        <v>160</v>
      </c>
      <c r="W7336" t="str">
        <f t="shared" si="161"/>
        <v>150-179</v>
      </c>
    </row>
    <row r="7337" spans="1:23" x14ac:dyDescent="0.25">
      <c r="A7337" t="s">
        <v>7586</v>
      </c>
      <c r="B7337">
        <v>9182423318</v>
      </c>
      <c r="C7337">
        <v>1880291977</v>
      </c>
      <c r="D7337" s="1">
        <v>45890</v>
      </c>
      <c r="E7337">
        <v>99238</v>
      </c>
      <c r="F7337">
        <v>99203</v>
      </c>
      <c r="G7337" t="s">
        <v>3754</v>
      </c>
      <c r="H7337" s="34">
        <v>38101</v>
      </c>
      <c r="I7337" s="7">
        <v>27433</v>
      </c>
      <c r="J7337" s="7">
        <v>21403.360000000001</v>
      </c>
      <c r="K7337" s="7">
        <v>3835</v>
      </c>
      <c r="L7337" s="7">
        <v>2194.64</v>
      </c>
      <c r="M7337" s="5">
        <v>0.08</v>
      </c>
      <c r="N7337" t="s">
        <v>24</v>
      </c>
      <c r="O7337" t="s">
        <v>30</v>
      </c>
      <c r="P7337" t="s">
        <v>40</v>
      </c>
      <c r="Q7337" t="s">
        <v>19</v>
      </c>
      <c r="R7337" t="s">
        <v>26</v>
      </c>
      <c r="S7337" t="s">
        <v>17</v>
      </c>
      <c r="T7337" t="s">
        <v>13312</v>
      </c>
      <c r="U7337" s="1">
        <v>45956</v>
      </c>
      <c r="V7337">
        <v>66</v>
      </c>
      <c r="W7337" t="str">
        <f t="shared" si="161"/>
        <v>60-89</v>
      </c>
    </row>
    <row r="7338" spans="1:23" x14ac:dyDescent="0.25">
      <c r="A7338" t="s">
        <v>7587</v>
      </c>
      <c r="B7338">
        <v>7373317512</v>
      </c>
      <c r="C7338">
        <v>1355588544</v>
      </c>
      <c r="D7338" s="1">
        <v>45842</v>
      </c>
      <c r="E7338">
        <v>99233</v>
      </c>
      <c r="F7338">
        <v>99285</v>
      </c>
      <c r="G7338" t="s">
        <v>131</v>
      </c>
      <c r="H7338" s="34">
        <v>19039</v>
      </c>
      <c r="I7338" s="7">
        <v>13708</v>
      </c>
      <c r="J7338" s="7">
        <v>12611.36</v>
      </c>
      <c r="K7338" s="7">
        <v>0</v>
      </c>
      <c r="L7338" s="7">
        <v>1096.6400000000001</v>
      </c>
      <c r="M7338" s="5">
        <v>0.08</v>
      </c>
      <c r="N7338" t="s">
        <v>24</v>
      </c>
      <c r="O7338" t="s">
        <v>17</v>
      </c>
      <c r="P7338" t="s">
        <v>58</v>
      </c>
      <c r="Q7338" t="s">
        <v>32</v>
      </c>
      <c r="R7338" t="s">
        <v>27</v>
      </c>
      <c r="S7338" t="s">
        <v>17</v>
      </c>
      <c r="T7338" t="s">
        <v>13311</v>
      </c>
      <c r="U7338" s="1">
        <v>45977</v>
      </c>
      <c r="V7338">
        <v>135</v>
      </c>
      <c r="W7338" t="str">
        <f t="shared" si="161"/>
        <v>120-149</v>
      </c>
    </row>
    <row r="7339" spans="1:23" x14ac:dyDescent="0.25">
      <c r="A7339" t="s">
        <v>7588</v>
      </c>
      <c r="B7339">
        <v>8640966256</v>
      </c>
      <c r="C7339">
        <v>9092171080</v>
      </c>
      <c r="D7339" s="1">
        <v>45466</v>
      </c>
      <c r="E7339">
        <v>99221</v>
      </c>
      <c r="F7339">
        <v>99201</v>
      </c>
      <c r="G7339" t="s">
        <v>495</v>
      </c>
      <c r="H7339" s="34">
        <v>38004</v>
      </c>
      <c r="I7339" s="7">
        <v>30403</v>
      </c>
      <c r="J7339" s="7">
        <v>23122.58</v>
      </c>
      <c r="K7339" s="7">
        <v>3024</v>
      </c>
      <c r="L7339" s="7">
        <v>4256.42</v>
      </c>
      <c r="M7339" s="5">
        <v>0.14000000000000001</v>
      </c>
      <c r="N7339" t="s">
        <v>1135</v>
      </c>
      <c r="O7339" t="s">
        <v>30</v>
      </c>
      <c r="P7339" t="s">
        <v>97</v>
      </c>
      <c r="Q7339" t="s">
        <v>19</v>
      </c>
      <c r="R7339" t="s">
        <v>38</v>
      </c>
      <c r="S7339" t="s">
        <v>17</v>
      </c>
      <c r="T7339" t="s">
        <v>13310</v>
      </c>
      <c r="U7339" s="1">
        <v>45527</v>
      </c>
      <c r="V7339">
        <v>61</v>
      </c>
      <c r="W7339" t="str">
        <f t="shared" si="161"/>
        <v>60-89</v>
      </c>
    </row>
    <row r="7340" spans="1:23" x14ac:dyDescent="0.25">
      <c r="A7340" t="s">
        <v>7589</v>
      </c>
      <c r="B7340">
        <v>5616219377</v>
      </c>
      <c r="C7340">
        <v>6788236268</v>
      </c>
      <c r="D7340" s="1">
        <v>45727</v>
      </c>
      <c r="E7340">
        <v>99215</v>
      </c>
      <c r="F7340">
        <v>99291</v>
      </c>
      <c r="G7340" t="s">
        <v>3283</v>
      </c>
      <c r="H7340" s="34">
        <v>91738</v>
      </c>
      <c r="I7340" s="7">
        <v>71556</v>
      </c>
      <c r="J7340" s="7">
        <v>57244.800000000003</v>
      </c>
      <c r="K7340" s="7">
        <v>0</v>
      </c>
      <c r="L7340" s="7">
        <v>14311.2</v>
      </c>
      <c r="M7340" s="5">
        <v>0.2</v>
      </c>
      <c r="N7340" t="s">
        <v>3140</v>
      </c>
      <c r="O7340" t="s">
        <v>17</v>
      </c>
      <c r="P7340" t="s">
        <v>40</v>
      </c>
      <c r="Q7340" t="s">
        <v>19</v>
      </c>
      <c r="R7340" t="s">
        <v>21</v>
      </c>
      <c r="S7340" t="s">
        <v>27</v>
      </c>
      <c r="T7340" t="s">
        <v>13312</v>
      </c>
      <c r="U7340" s="1">
        <v>45848</v>
      </c>
      <c r="V7340">
        <v>121</v>
      </c>
      <c r="W7340" t="str">
        <f t="shared" si="161"/>
        <v>120-149</v>
      </c>
    </row>
    <row r="7341" spans="1:23" x14ac:dyDescent="0.25">
      <c r="A7341" t="s">
        <v>7590</v>
      </c>
      <c r="B7341">
        <v>4507481777</v>
      </c>
      <c r="C7341">
        <v>2701914030</v>
      </c>
      <c r="D7341" s="1">
        <v>45808</v>
      </c>
      <c r="E7341">
        <v>99221</v>
      </c>
      <c r="F7341">
        <v>99204</v>
      </c>
      <c r="G7341" t="s">
        <v>129</v>
      </c>
      <c r="H7341" s="34">
        <v>80741</v>
      </c>
      <c r="I7341" s="7">
        <v>62978</v>
      </c>
      <c r="J7341" s="7">
        <v>43618.400000000001</v>
      </c>
      <c r="K7341" s="7">
        <v>6764</v>
      </c>
      <c r="L7341" s="7">
        <v>12595.6</v>
      </c>
      <c r="M7341" s="5">
        <v>0.2</v>
      </c>
      <c r="N7341" t="s">
        <v>3140</v>
      </c>
      <c r="O7341" t="s">
        <v>30</v>
      </c>
      <c r="P7341" t="s">
        <v>40</v>
      </c>
      <c r="Q7341" t="s">
        <v>32</v>
      </c>
      <c r="R7341" t="s">
        <v>21</v>
      </c>
      <c r="S7341" t="s">
        <v>17</v>
      </c>
      <c r="T7341" t="s">
        <v>13311</v>
      </c>
      <c r="U7341" s="1">
        <v>45966</v>
      </c>
      <c r="V7341">
        <v>158</v>
      </c>
      <c r="W7341" t="str">
        <f t="shared" si="161"/>
        <v>150-179</v>
      </c>
    </row>
    <row r="7342" spans="1:23" x14ac:dyDescent="0.25">
      <c r="A7342" t="s">
        <v>7591</v>
      </c>
      <c r="B7342">
        <v>1721310122</v>
      </c>
      <c r="C7342">
        <v>1207871785</v>
      </c>
      <c r="D7342" s="1">
        <v>45628</v>
      </c>
      <c r="E7342">
        <v>99215</v>
      </c>
      <c r="F7342">
        <v>80053</v>
      </c>
      <c r="G7342" t="s">
        <v>3451</v>
      </c>
      <c r="H7342" s="34">
        <v>10946</v>
      </c>
      <c r="I7342" s="7">
        <v>7881</v>
      </c>
      <c r="J7342" s="7">
        <v>6474.52</v>
      </c>
      <c r="K7342" s="7">
        <v>776</v>
      </c>
      <c r="L7342" s="7">
        <v>630.48</v>
      </c>
      <c r="M7342" s="5">
        <v>0.08</v>
      </c>
      <c r="N7342" t="s">
        <v>24</v>
      </c>
      <c r="O7342" t="s">
        <v>27</v>
      </c>
      <c r="P7342" t="s">
        <v>18</v>
      </c>
      <c r="Q7342" t="s">
        <v>19</v>
      </c>
      <c r="R7342" t="s">
        <v>43</v>
      </c>
      <c r="S7342" t="s">
        <v>27</v>
      </c>
      <c r="T7342" t="s">
        <v>13311</v>
      </c>
      <c r="U7342" s="1">
        <v>45667</v>
      </c>
      <c r="V7342">
        <v>39</v>
      </c>
      <c r="W7342" t="str">
        <f t="shared" si="161"/>
        <v>30-59</v>
      </c>
    </row>
    <row r="7343" spans="1:23" x14ac:dyDescent="0.25">
      <c r="A7343" t="s">
        <v>7592</v>
      </c>
      <c r="B7343">
        <v>9855738652</v>
      </c>
      <c r="C7343">
        <v>8857333662</v>
      </c>
      <c r="D7343" s="1">
        <v>45785</v>
      </c>
      <c r="E7343">
        <v>99214</v>
      </c>
      <c r="F7343">
        <v>99284</v>
      </c>
      <c r="G7343" t="s">
        <v>3598</v>
      </c>
      <c r="H7343" s="34">
        <v>89526</v>
      </c>
      <c r="I7343" s="7">
        <v>70726</v>
      </c>
      <c r="J7343" s="7">
        <v>52046.84</v>
      </c>
      <c r="K7343" s="7">
        <v>7363</v>
      </c>
      <c r="L7343" s="7">
        <v>11316.16</v>
      </c>
      <c r="M7343" s="5">
        <v>0.16</v>
      </c>
      <c r="N7343" t="s">
        <v>1138</v>
      </c>
      <c r="O7343" t="s">
        <v>30</v>
      </c>
      <c r="P7343" t="s">
        <v>58</v>
      </c>
      <c r="Q7343" t="s">
        <v>19</v>
      </c>
      <c r="R7343" t="s">
        <v>43</v>
      </c>
      <c r="S7343" t="s">
        <v>27</v>
      </c>
      <c r="T7343" t="s">
        <v>13310</v>
      </c>
      <c r="U7343" s="1">
        <v>45927</v>
      </c>
      <c r="V7343">
        <v>142</v>
      </c>
      <c r="W7343" t="str">
        <f t="shared" si="161"/>
        <v>120-149</v>
      </c>
    </row>
    <row r="7344" spans="1:23" x14ac:dyDescent="0.25">
      <c r="A7344" t="s">
        <v>7593</v>
      </c>
      <c r="B7344">
        <v>1365858778</v>
      </c>
      <c r="C7344">
        <v>2511595004</v>
      </c>
      <c r="D7344" s="1">
        <v>45680</v>
      </c>
      <c r="E7344">
        <v>99215</v>
      </c>
      <c r="F7344">
        <v>99205</v>
      </c>
      <c r="G7344" t="s">
        <v>3288</v>
      </c>
      <c r="H7344" s="34">
        <v>86318</v>
      </c>
      <c r="I7344" s="7">
        <v>73370</v>
      </c>
      <c r="J7344" s="7">
        <v>50740.6</v>
      </c>
      <c r="K7344" s="7">
        <v>21162</v>
      </c>
      <c r="L7344" s="7">
        <v>1467.4</v>
      </c>
      <c r="M7344" s="5">
        <v>0.02</v>
      </c>
      <c r="N7344" t="s">
        <v>16</v>
      </c>
      <c r="O7344" t="s">
        <v>27</v>
      </c>
      <c r="P7344" t="s">
        <v>3147</v>
      </c>
      <c r="Q7344" t="s">
        <v>19</v>
      </c>
      <c r="R7344" t="s">
        <v>27</v>
      </c>
      <c r="S7344" t="s">
        <v>21</v>
      </c>
      <c r="T7344" t="s">
        <v>13310</v>
      </c>
      <c r="U7344" s="1">
        <v>45746</v>
      </c>
      <c r="V7344">
        <v>66</v>
      </c>
      <c r="W7344" t="str">
        <f t="shared" si="161"/>
        <v>60-89</v>
      </c>
    </row>
    <row r="7345" spans="1:23" x14ac:dyDescent="0.25">
      <c r="A7345" t="s">
        <v>7594</v>
      </c>
      <c r="B7345">
        <v>6782732806</v>
      </c>
      <c r="C7345">
        <v>6343548019</v>
      </c>
      <c r="D7345" s="1">
        <v>45553</v>
      </c>
      <c r="E7345">
        <v>99221</v>
      </c>
      <c r="F7345">
        <v>71046</v>
      </c>
      <c r="G7345" t="s">
        <v>3419</v>
      </c>
      <c r="H7345" s="34">
        <v>84306</v>
      </c>
      <c r="I7345" s="7">
        <v>67445</v>
      </c>
      <c r="J7345" s="7">
        <v>49950.7</v>
      </c>
      <c r="K7345" s="7">
        <v>8052</v>
      </c>
      <c r="L7345" s="7">
        <v>9442.2999999999993</v>
      </c>
      <c r="M7345" s="5">
        <v>0.14000000000000001</v>
      </c>
      <c r="N7345" t="s">
        <v>1135</v>
      </c>
      <c r="O7345" t="s">
        <v>27</v>
      </c>
      <c r="P7345" t="s">
        <v>40</v>
      </c>
      <c r="Q7345" t="s">
        <v>32</v>
      </c>
      <c r="R7345" t="s">
        <v>20</v>
      </c>
      <c r="S7345" t="s">
        <v>27</v>
      </c>
      <c r="T7345" t="s">
        <v>13310</v>
      </c>
      <c r="U7345" s="1">
        <v>45630</v>
      </c>
      <c r="V7345">
        <v>77</v>
      </c>
      <c r="W7345" t="str">
        <f t="shared" si="161"/>
        <v>60-89</v>
      </c>
    </row>
    <row r="7346" spans="1:23" x14ac:dyDescent="0.25">
      <c r="A7346" t="s">
        <v>7595</v>
      </c>
      <c r="B7346">
        <v>8831521731</v>
      </c>
      <c r="C7346">
        <v>6208653060</v>
      </c>
      <c r="D7346" s="1">
        <v>45401</v>
      </c>
      <c r="E7346">
        <v>99222</v>
      </c>
      <c r="F7346">
        <v>99204</v>
      </c>
      <c r="G7346" t="s">
        <v>593</v>
      </c>
      <c r="H7346" s="34">
        <v>65641</v>
      </c>
      <c r="I7346" s="7">
        <v>49231</v>
      </c>
      <c r="J7346" s="7">
        <v>37425.35</v>
      </c>
      <c r="K7346" s="7">
        <v>4421</v>
      </c>
      <c r="L7346" s="7">
        <v>7384.65</v>
      </c>
      <c r="M7346" s="5">
        <v>0.15</v>
      </c>
      <c r="N7346" t="s">
        <v>1139</v>
      </c>
      <c r="O7346" t="s">
        <v>27</v>
      </c>
      <c r="P7346" t="s">
        <v>55</v>
      </c>
      <c r="Q7346" t="s">
        <v>32</v>
      </c>
      <c r="R7346" t="s">
        <v>21</v>
      </c>
      <c r="S7346" t="s">
        <v>17</v>
      </c>
      <c r="T7346" t="s">
        <v>13311</v>
      </c>
      <c r="U7346" s="1">
        <v>45486</v>
      </c>
      <c r="V7346">
        <v>85</v>
      </c>
      <c r="W7346" t="str">
        <f t="shared" si="161"/>
        <v>60-89</v>
      </c>
    </row>
    <row r="7347" spans="1:23" x14ac:dyDescent="0.25">
      <c r="A7347" t="s">
        <v>7596</v>
      </c>
      <c r="B7347">
        <v>361880483</v>
      </c>
      <c r="C7347">
        <v>6528212391</v>
      </c>
      <c r="D7347" s="1">
        <v>45737</v>
      </c>
      <c r="E7347">
        <v>99215</v>
      </c>
      <c r="F7347">
        <v>99202</v>
      </c>
      <c r="G7347" t="s">
        <v>3250</v>
      </c>
      <c r="H7347" s="34">
        <v>89060</v>
      </c>
      <c r="I7347" s="7">
        <v>71248</v>
      </c>
      <c r="J7347" s="7">
        <v>61273.279999999999</v>
      </c>
      <c r="K7347" s="7">
        <v>0</v>
      </c>
      <c r="L7347" s="7">
        <v>9974.7199999999993</v>
      </c>
      <c r="M7347" s="5">
        <v>0.14000000000000001</v>
      </c>
      <c r="N7347" t="s">
        <v>1135</v>
      </c>
      <c r="O7347" t="s">
        <v>17</v>
      </c>
      <c r="P7347" t="s">
        <v>3150</v>
      </c>
      <c r="Q7347" t="s">
        <v>19</v>
      </c>
      <c r="R7347" t="s">
        <v>27</v>
      </c>
      <c r="S7347" t="s">
        <v>27</v>
      </c>
      <c r="T7347" t="s">
        <v>13312</v>
      </c>
      <c r="U7347" s="1">
        <v>45911</v>
      </c>
      <c r="V7347">
        <v>174</v>
      </c>
      <c r="W7347" t="str">
        <f t="shared" si="161"/>
        <v>150-179</v>
      </c>
    </row>
    <row r="7348" spans="1:23" x14ac:dyDescent="0.25">
      <c r="A7348" t="s">
        <v>7597</v>
      </c>
      <c r="B7348">
        <v>2984853704</v>
      </c>
      <c r="C7348">
        <v>1070503834</v>
      </c>
      <c r="D7348" s="1">
        <v>45741</v>
      </c>
      <c r="E7348">
        <v>99222</v>
      </c>
      <c r="F7348">
        <v>99212</v>
      </c>
      <c r="G7348" t="s">
        <v>159</v>
      </c>
      <c r="H7348" s="34">
        <v>38931</v>
      </c>
      <c r="I7348" s="7">
        <v>29198</v>
      </c>
      <c r="J7348" s="7">
        <v>24818.3</v>
      </c>
      <c r="K7348" s="7">
        <v>0</v>
      </c>
      <c r="L7348" s="7">
        <v>4379.7</v>
      </c>
      <c r="M7348" s="5">
        <v>0.15</v>
      </c>
      <c r="N7348" t="s">
        <v>1139</v>
      </c>
      <c r="O7348" t="s">
        <v>17</v>
      </c>
      <c r="P7348" t="s">
        <v>3148</v>
      </c>
      <c r="Q7348" t="s">
        <v>32</v>
      </c>
      <c r="R7348" t="s">
        <v>21</v>
      </c>
      <c r="S7348" t="s">
        <v>17</v>
      </c>
      <c r="T7348" t="s">
        <v>13310</v>
      </c>
      <c r="U7348" s="1">
        <v>45907</v>
      </c>
      <c r="V7348">
        <v>166</v>
      </c>
      <c r="W7348" t="str">
        <f t="shared" si="161"/>
        <v>150-179</v>
      </c>
    </row>
    <row r="7349" spans="1:23" x14ac:dyDescent="0.25">
      <c r="A7349" t="s">
        <v>7598</v>
      </c>
      <c r="B7349">
        <v>3982524501</v>
      </c>
      <c r="C7349">
        <v>505698649</v>
      </c>
      <c r="D7349" s="1">
        <v>45502</v>
      </c>
      <c r="E7349">
        <v>99231</v>
      </c>
      <c r="F7349">
        <v>85025</v>
      </c>
      <c r="G7349" t="s">
        <v>3253</v>
      </c>
      <c r="H7349" s="34">
        <v>97475</v>
      </c>
      <c r="I7349" s="7">
        <v>79930</v>
      </c>
      <c r="J7349" s="7">
        <v>56560.6</v>
      </c>
      <c r="K7349" s="7">
        <v>8982</v>
      </c>
      <c r="L7349" s="7">
        <v>14387.4</v>
      </c>
      <c r="M7349" s="5">
        <v>0.18</v>
      </c>
      <c r="N7349" t="s">
        <v>3141</v>
      </c>
      <c r="O7349" t="s">
        <v>27</v>
      </c>
      <c r="P7349" t="s">
        <v>3150</v>
      </c>
      <c r="Q7349" t="s">
        <v>32</v>
      </c>
      <c r="R7349" t="s">
        <v>38</v>
      </c>
      <c r="S7349" t="s">
        <v>27</v>
      </c>
      <c r="T7349" t="s">
        <v>13311</v>
      </c>
      <c r="U7349" s="1">
        <v>45661</v>
      </c>
      <c r="V7349">
        <v>159</v>
      </c>
      <c r="W7349" t="str">
        <f t="shared" si="161"/>
        <v>150-179</v>
      </c>
    </row>
    <row r="7350" spans="1:23" x14ac:dyDescent="0.25">
      <c r="A7350" t="s">
        <v>7599</v>
      </c>
      <c r="B7350">
        <v>6167493297</v>
      </c>
      <c r="C7350">
        <v>5012134626</v>
      </c>
      <c r="D7350" s="1">
        <v>45465</v>
      </c>
      <c r="E7350">
        <v>99222</v>
      </c>
      <c r="F7350">
        <v>99292</v>
      </c>
      <c r="G7350" t="s">
        <v>110</v>
      </c>
      <c r="H7350" s="34">
        <v>97448</v>
      </c>
      <c r="I7350" s="7">
        <v>70163</v>
      </c>
      <c r="J7350" s="7">
        <v>51904.959999999999</v>
      </c>
      <c r="K7350" s="7">
        <v>12645</v>
      </c>
      <c r="L7350" s="7">
        <v>5613.04</v>
      </c>
      <c r="M7350" s="5">
        <v>0.08</v>
      </c>
      <c r="N7350" t="s">
        <v>24</v>
      </c>
      <c r="O7350" t="s">
        <v>27</v>
      </c>
      <c r="P7350" t="s">
        <v>25</v>
      </c>
      <c r="Q7350" t="s">
        <v>32</v>
      </c>
      <c r="R7350" t="s">
        <v>21</v>
      </c>
      <c r="S7350" t="s">
        <v>27</v>
      </c>
      <c r="T7350" t="s">
        <v>13310</v>
      </c>
      <c r="U7350" s="1">
        <v>45626</v>
      </c>
      <c r="V7350">
        <v>161</v>
      </c>
      <c r="W7350" t="str">
        <f t="shared" si="161"/>
        <v>150-179</v>
      </c>
    </row>
    <row r="7351" spans="1:23" x14ac:dyDescent="0.25">
      <c r="A7351" t="s">
        <v>7600</v>
      </c>
      <c r="B7351">
        <v>8183115473</v>
      </c>
      <c r="C7351">
        <v>4262295259</v>
      </c>
      <c r="D7351" s="1">
        <v>45363</v>
      </c>
      <c r="E7351">
        <v>99238</v>
      </c>
      <c r="F7351">
        <v>99201</v>
      </c>
      <c r="G7351" t="s">
        <v>3269</v>
      </c>
      <c r="H7351" s="34">
        <v>55895</v>
      </c>
      <c r="I7351" s="7">
        <v>36332</v>
      </c>
      <c r="J7351" s="7">
        <v>16743.16</v>
      </c>
      <c r="K7351" s="7">
        <v>15229</v>
      </c>
      <c r="L7351" s="7">
        <v>4359.84</v>
      </c>
      <c r="M7351" s="5">
        <v>0.12</v>
      </c>
      <c r="N7351" t="s">
        <v>46</v>
      </c>
      <c r="O7351" t="s">
        <v>27</v>
      </c>
      <c r="P7351" t="s">
        <v>58</v>
      </c>
      <c r="Q7351" t="s">
        <v>19</v>
      </c>
      <c r="R7351" t="s">
        <v>21</v>
      </c>
      <c r="S7351" t="s">
        <v>27</v>
      </c>
      <c r="T7351" t="s">
        <v>13312</v>
      </c>
      <c r="U7351" s="1">
        <v>45483</v>
      </c>
      <c r="V7351">
        <v>120</v>
      </c>
      <c r="W7351" t="str">
        <f t="shared" si="161"/>
        <v>120-149</v>
      </c>
    </row>
    <row r="7352" spans="1:23" x14ac:dyDescent="0.25">
      <c r="A7352" t="s">
        <v>7601</v>
      </c>
      <c r="B7352">
        <v>7720263827</v>
      </c>
      <c r="C7352">
        <v>2932404170</v>
      </c>
      <c r="D7352" s="1">
        <v>45578</v>
      </c>
      <c r="E7352">
        <v>99232</v>
      </c>
      <c r="F7352">
        <v>71046</v>
      </c>
      <c r="G7352" t="s">
        <v>166</v>
      </c>
      <c r="H7352" s="34">
        <v>56838</v>
      </c>
      <c r="I7352" s="7">
        <v>48312</v>
      </c>
      <c r="J7352" s="7">
        <v>44257.760000000002</v>
      </c>
      <c r="K7352" s="7">
        <v>3088</v>
      </c>
      <c r="L7352" s="7">
        <v>966.24</v>
      </c>
      <c r="M7352" s="5">
        <v>0.02</v>
      </c>
      <c r="N7352" t="s">
        <v>16</v>
      </c>
      <c r="O7352" t="s">
        <v>30</v>
      </c>
      <c r="P7352" t="s">
        <v>3150</v>
      </c>
      <c r="Q7352" t="s">
        <v>32</v>
      </c>
      <c r="R7352" t="s">
        <v>26</v>
      </c>
      <c r="S7352" t="s">
        <v>27</v>
      </c>
      <c r="T7352" t="s">
        <v>13310</v>
      </c>
      <c r="U7352" s="1">
        <v>45740</v>
      </c>
      <c r="V7352">
        <v>162</v>
      </c>
      <c r="W7352" t="str">
        <f t="shared" si="161"/>
        <v>150-179</v>
      </c>
    </row>
    <row r="7353" spans="1:23" x14ac:dyDescent="0.25">
      <c r="A7353" t="s">
        <v>7602</v>
      </c>
      <c r="B7353">
        <v>209764976</v>
      </c>
      <c r="C7353">
        <v>1787916423</v>
      </c>
      <c r="D7353" s="1">
        <v>45388</v>
      </c>
      <c r="E7353">
        <v>99238</v>
      </c>
      <c r="F7353">
        <v>99204</v>
      </c>
      <c r="G7353" t="s">
        <v>159</v>
      </c>
      <c r="H7353" s="34">
        <v>79439</v>
      </c>
      <c r="I7353" s="7">
        <v>65140</v>
      </c>
      <c r="J7353" s="7">
        <v>43406.8</v>
      </c>
      <c r="K7353" s="7">
        <v>10008</v>
      </c>
      <c r="L7353" s="7">
        <v>11725.2</v>
      </c>
      <c r="M7353" s="5">
        <v>0.18</v>
      </c>
      <c r="N7353" t="s">
        <v>3141</v>
      </c>
      <c r="O7353" t="s">
        <v>30</v>
      </c>
      <c r="P7353" t="s">
        <v>97</v>
      </c>
      <c r="Q7353" t="s">
        <v>19</v>
      </c>
      <c r="R7353" t="s">
        <v>21</v>
      </c>
      <c r="S7353" t="s">
        <v>27</v>
      </c>
      <c r="T7353" t="s">
        <v>13310</v>
      </c>
      <c r="U7353" s="1">
        <v>45453</v>
      </c>
      <c r="V7353">
        <v>65</v>
      </c>
      <c r="W7353" t="str">
        <f t="shared" si="161"/>
        <v>60-89</v>
      </c>
    </row>
    <row r="7354" spans="1:23" x14ac:dyDescent="0.25">
      <c r="A7354" t="s">
        <v>7603</v>
      </c>
      <c r="B7354">
        <v>4408252292</v>
      </c>
      <c r="C7354">
        <v>3533842905</v>
      </c>
      <c r="D7354" s="1">
        <v>45314</v>
      </c>
      <c r="E7354">
        <v>99215</v>
      </c>
      <c r="F7354">
        <v>93000</v>
      </c>
      <c r="G7354" t="s">
        <v>3377</v>
      </c>
      <c r="H7354" s="34">
        <v>75020</v>
      </c>
      <c r="I7354" s="7">
        <v>61516</v>
      </c>
      <c r="J7354" s="7">
        <v>45067.12</v>
      </c>
      <c r="K7354" s="7">
        <v>5376</v>
      </c>
      <c r="L7354" s="7">
        <v>11072.88</v>
      </c>
      <c r="M7354" s="5">
        <v>0.18</v>
      </c>
      <c r="N7354" t="s">
        <v>3141</v>
      </c>
      <c r="O7354" t="s">
        <v>30</v>
      </c>
      <c r="P7354" t="s">
        <v>58</v>
      </c>
      <c r="Q7354" t="s">
        <v>19</v>
      </c>
      <c r="R7354" t="s">
        <v>26</v>
      </c>
      <c r="S7354" t="s">
        <v>17</v>
      </c>
      <c r="T7354" t="s">
        <v>13310</v>
      </c>
      <c r="U7354" s="1">
        <v>45413</v>
      </c>
      <c r="V7354">
        <v>99</v>
      </c>
      <c r="W7354" t="str">
        <f t="shared" si="161"/>
        <v>90-119</v>
      </c>
    </row>
    <row r="7355" spans="1:23" x14ac:dyDescent="0.25">
      <c r="A7355" t="s">
        <v>7604</v>
      </c>
      <c r="B7355">
        <v>5803542553</v>
      </c>
      <c r="C7355">
        <v>9980635142</v>
      </c>
      <c r="D7355" s="1">
        <v>45542</v>
      </c>
      <c r="E7355">
        <v>99221</v>
      </c>
      <c r="F7355">
        <v>99205</v>
      </c>
      <c r="G7355" t="s">
        <v>134</v>
      </c>
      <c r="H7355" s="34">
        <v>37670</v>
      </c>
      <c r="I7355" s="7">
        <v>27122</v>
      </c>
      <c r="J7355" s="7">
        <v>13250.24</v>
      </c>
      <c r="K7355" s="7">
        <v>11702</v>
      </c>
      <c r="L7355" s="7">
        <v>2169.7600000000002</v>
      </c>
      <c r="M7355" s="5">
        <v>0.08</v>
      </c>
      <c r="N7355" t="s">
        <v>24</v>
      </c>
      <c r="O7355" t="s">
        <v>27</v>
      </c>
      <c r="P7355" t="s">
        <v>25</v>
      </c>
      <c r="Q7355" t="s">
        <v>32</v>
      </c>
      <c r="R7355" t="s">
        <v>21</v>
      </c>
      <c r="S7355" t="s">
        <v>21</v>
      </c>
      <c r="T7355" t="s">
        <v>13312</v>
      </c>
      <c r="U7355" s="1">
        <v>45629</v>
      </c>
      <c r="V7355">
        <v>87</v>
      </c>
      <c r="W7355" t="str">
        <f t="shared" si="161"/>
        <v>60-89</v>
      </c>
    </row>
    <row r="7356" spans="1:23" x14ac:dyDescent="0.25">
      <c r="A7356" t="s">
        <v>7605</v>
      </c>
      <c r="B7356">
        <v>7050576304</v>
      </c>
      <c r="C7356">
        <v>668206269</v>
      </c>
      <c r="D7356" s="1">
        <v>45866</v>
      </c>
      <c r="E7356">
        <v>99222</v>
      </c>
      <c r="F7356">
        <v>99212</v>
      </c>
      <c r="G7356" t="s">
        <v>320</v>
      </c>
      <c r="H7356" s="34">
        <v>33410</v>
      </c>
      <c r="I7356" s="7">
        <v>27396</v>
      </c>
      <c r="J7356" s="7">
        <v>19649.72</v>
      </c>
      <c r="K7356" s="7">
        <v>2815</v>
      </c>
      <c r="L7356" s="7">
        <v>4931.28</v>
      </c>
      <c r="M7356" s="5">
        <v>0.18</v>
      </c>
      <c r="N7356" t="s">
        <v>3141</v>
      </c>
      <c r="O7356" t="s">
        <v>27</v>
      </c>
      <c r="P7356" t="s">
        <v>35</v>
      </c>
      <c r="Q7356" t="s">
        <v>19</v>
      </c>
      <c r="R7356" t="s">
        <v>38</v>
      </c>
      <c r="S7356" t="s">
        <v>21</v>
      </c>
      <c r="T7356" t="s">
        <v>13310</v>
      </c>
      <c r="U7356" s="1">
        <v>45987</v>
      </c>
      <c r="V7356">
        <v>121</v>
      </c>
      <c r="W7356" t="str">
        <f t="shared" si="161"/>
        <v>120-149</v>
      </c>
    </row>
    <row r="7357" spans="1:23" x14ac:dyDescent="0.25">
      <c r="A7357" t="s">
        <v>7606</v>
      </c>
      <c r="B7357">
        <v>7841806532</v>
      </c>
      <c r="C7357">
        <v>3878800567</v>
      </c>
      <c r="D7357" s="1">
        <v>45799</v>
      </c>
      <c r="E7357">
        <v>99233</v>
      </c>
      <c r="F7357">
        <v>99292</v>
      </c>
      <c r="G7357" t="s">
        <v>286</v>
      </c>
      <c r="H7357" s="34">
        <v>68029</v>
      </c>
      <c r="I7357" s="7">
        <v>48981</v>
      </c>
      <c r="J7357" s="7">
        <v>22541.52</v>
      </c>
      <c r="K7357" s="7">
        <v>22521</v>
      </c>
      <c r="L7357" s="7">
        <v>3918.48</v>
      </c>
      <c r="M7357" s="5">
        <v>0.08</v>
      </c>
      <c r="N7357" t="s">
        <v>24</v>
      </c>
      <c r="O7357" t="s">
        <v>27</v>
      </c>
      <c r="P7357" t="s">
        <v>55</v>
      </c>
      <c r="Q7357" t="s">
        <v>32</v>
      </c>
      <c r="R7357" t="s">
        <v>43</v>
      </c>
      <c r="S7357" t="s">
        <v>17</v>
      </c>
      <c r="T7357" t="s">
        <v>13310</v>
      </c>
      <c r="U7357" s="1">
        <v>45845</v>
      </c>
      <c r="V7357">
        <v>46</v>
      </c>
      <c r="W7357" t="str">
        <f t="shared" si="161"/>
        <v>30-59</v>
      </c>
    </row>
    <row r="7358" spans="1:23" x14ac:dyDescent="0.25">
      <c r="A7358" t="s">
        <v>7607</v>
      </c>
      <c r="B7358">
        <v>3580272697</v>
      </c>
      <c r="C7358">
        <v>3007715311</v>
      </c>
      <c r="D7358" s="1">
        <v>45866</v>
      </c>
      <c r="E7358">
        <v>99213</v>
      </c>
      <c r="F7358">
        <v>99282</v>
      </c>
      <c r="G7358" t="s">
        <v>15</v>
      </c>
      <c r="H7358" s="34">
        <v>88543</v>
      </c>
      <c r="I7358" s="7">
        <v>66407</v>
      </c>
      <c r="J7358" s="7">
        <v>43751.95</v>
      </c>
      <c r="K7358" s="7">
        <v>12694</v>
      </c>
      <c r="L7358" s="7">
        <v>9961.0499999999993</v>
      </c>
      <c r="M7358" s="5">
        <v>0.15</v>
      </c>
      <c r="N7358" t="s">
        <v>1139</v>
      </c>
      <c r="O7358" t="s">
        <v>27</v>
      </c>
      <c r="P7358" t="s">
        <v>58</v>
      </c>
      <c r="Q7358" t="s">
        <v>32</v>
      </c>
      <c r="R7358" t="s">
        <v>38</v>
      </c>
      <c r="S7358" t="s">
        <v>27</v>
      </c>
      <c r="T7358" t="s">
        <v>13311</v>
      </c>
      <c r="U7358" s="1">
        <v>46033</v>
      </c>
      <c r="V7358">
        <v>168</v>
      </c>
      <c r="W7358" t="str">
        <f t="shared" si="161"/>
        <v>150-179</v>
      </c>
    </row>
    <row r="7359" spans="1:23" x14ac:dyDescent="0.25">
      <c r="A7359" t="s">
        <v>7608</v>
      </c>
      <c r="B7359">
        <v>8974172087</v>
      </c>
      <c r="C7359">
        <v>3379689218</v>
      </c>
      <c r="D7359" s="1">
        <v>45370</v>
      </c>
      <c r="E7359">
        <v>99233</v>
      </c>
      <c r="F7359">
        <v>97110</v>
      </c>
      <c r="G7359" t="s">
        <v>593</v>
      </c>
      <c r="H7359" s="34">
        <v>44411</v>
      </c>
      <c r="I7359" s="7">
        <v>28867</v>
      </c>
      <c r="J7359" s="7">
        <v>25402.959999999999</v>
      </c>
      <c r="K7359" s="7">
        <v>0</v>
      </c>
      <c r="L7359" s="7">
        <v>3464.04</v>
      </c>
      <c r="M7359" s="5">
        <v>0.12</v>
      </c>
      <c r="N7359" t="s">
        <v>46</v>
      </c>
      <c r="O7359" t="s">
        <v>17</v>
      </c>
      <c r="P7359" t="s">
        <v>97</v>
      </c>
      <c r="Q7359" t="s">
        <v>19</v>
      </c>
      <c r="R7359" t="s">
        <v>38</v>
      </c>
      <c r="S7359" t="s">
        <v>27</v>
      </c>
      <c r="T7359" t="s">
        <v>13312</v>
      </c>
      <c r="U7359" s="1">
        <v>45490</v>
      </c>
      <c r="V7359">
        <v>120</v>
      </c>
      <c r="W7359" t="str">
        <f t="shared" si="161"/>
        <v>120-149</v>
      </c>
    </row>
    <row r="7360" spans="1:23" x14ac:dyDescent="0.25">
      <c r="A7360" t="s">
        <v>7609</v>
      </c>
      <c r="B7360">
        <v>9582222852</v>
      </c>
      <c r="C7360">
        <v>6846049094</v>
      </c>
      <c r="D7360" s="1">
        <v>45466</v>
      </c>
      <c r="E7360">
        <v>99223</v>
      </c>
      <c r="F7360">
        <v>99213</v>
      </c>
      <c r="G7360" t="s">
        <v>118</v>
      </c>
      <c r="H7360" s="34">
        <v>84275</v>
      </c>
      <c r="I7360" s="7">
        <v>67420</v>
      </c>
      <c r="J7360" s="7">
        <v>36734.199999999997</v>
      </c>
      <c r="K7360" s="7">
        <v>21247</v>
      </c>
      <c r="L7360" s="7">
        <v>9438.7999999999993</v>
      </c>
      <c r="M7360" s="5">
        <v>0.14000000000000001</v>
      </c>
      <c r="N7360" t="s">
        <v>1135</v>
      </c>
      <c r="O7360" t="s">
        <v>27</v>
      </c>
      <c r="P7360" t="s">
        <v>3148</v>
      </c>
      <c r="Q7360" t="s">
        <v>19</v>
      </c>
      <c r="R7360" t="s">
        <v>20</v>
      </c>
      <c r="S7360" t="s">
        <v>27</v>
      </c>
      <c r="T7360" t="s">
        <v>13312</v>
      </c>
      <c r="U7360" s="1">
        <v>45524</v>
      </c>
      <c r="V7360">
        <v>58</v>
      </c>
      <c r="W7360" t="str">
        <f t="shared" si="161"/>
        <v>30-59</v>
      </c>
    </row>
    <row r="7361" spans="1:23" x14ac:dyDescent="0.25">
      <c r="A7361" t="s">
        <v>7610</v>
      </c>
      <c r="B7361">
        <v>2503277549</v>
      </c>
      <c r="C7361">
        <v>2180950284</v>
      </c>
      <c r="D7361" s="1">
        <v>45940</v>
      </c>
      <c r="E7361">
        <v>99222</v>
      </c>
      <c r="F7361">
        <v>99283</v>
      </c>
      <c r="G7361" t="s">
        <v>3232</v>
      </c>
      <c r="H7361" s="34">
        <v>54594</v>
      </c>
      <c r="I7361" s="7">
        <v>43675</v>
      </c>
      <c r="J7361" s="7">
        <v>31302.5</v>
      </c>
      <c r="K7361" s="7">
        <v>6258</v>
      </c>
      <c r="L7361" s="7">
        <v>6114.5</v>
      </c>
      <c r="M7361" s="5">
        <v>0.14000000000000001</v>
      </c>
      <c r="N7361" t="s">
        <v>1135</v>
      </c>
      <c r="O7361" t="s">
        <v>30</v>
      </c>
      <c r="P7361" t="s">
        <v>35</v>
      </c>
      <c r="Q7361" t="s">
        <v>32</v>
      </c>
      <c r="R7361" t="s">
        <v>21</v>
      </c>
      <c r="S7361" t="s">
        <v>17</v>
      </c>
      <c r="T7361" t="s">
        <v>13312</v>
      </c>
      <c r="U7361" s="1">
        <v>46093</v>
      </c>
      <c r="V7361">
        <v>153</v>
      </c>
      <c r="W7361" t="str">
        <f t="shared" si="161"/>
        <v>150-179</v>
      </c>
    </row>
    <row r="7362" spans="1:23" x14ac:dyDescent="0.25">
      <c r="A7362" t="s">
        <v>7611</v>
      </c>
      <c r="B7362">
        <v>4313102620</v>
      </c>
      <c r="C7362">
        <v>6056409213</v>
      </c>
      <c r="D7362" s="1">
        <v>45351</v>
      </c>
      <c r="E7362">
        <v>99215</v>
      </c>
      <c r="F7362">
        <v>99285</v>
      </c>
      <c r="G7362" t="s">
        <v>3391</v>
      </c>
      <c r="H7362" s="34">
        <v>54974</v>
      </c>
      <c r="I7362" s="7">
        <v>39581</v>
      </c>
      <c r="J7362" s="7">
        <v>23371.52</v>
      </c>
      <c r="K7362" s="7">
        <v>13043</v>
      </c>
      <c r="L7362" s="7">
        <v>3166.48</v>
      </c>
      <c r="M7362" s="5">
        <v>0.08</v>
      </c>
      <c r="N7362" t="s">
        <v>24</v>
      </c>
      <c r="O7362" t="s">
        <v>27</v>
      </c>
      <c r="P7362" t="s">
        <v>3150</v>
      </c>
      <c r="Q7362" t="s">
        <v>32</v>
      </c>
      <c r="R7362" t="s">
        <v>27</v>
      </c>
      <c r="S7362" t="s">
        <v>21</v>
      </c>
      <c r="T7362" t="s">
        <v>13310</v>
      </c>
      <c r="U7362" s="1">
        <v>45480</v>
      </c>
      <c r="V7362">
        <v>129</v>
      </c>
      <c r="W7362" t="str">
        <f t="shared" si="161"/>
        <v>120-149</v>
      </c>
    </row>
    <row r="7363" spans="1:23" x14ac:dyDescent="0.25">
      <c r="A7363" t="s">
        <v>7612</v>
      </c>
      <c r="B7363">
        <v>9150792415</v>
      </c>
      <c r="C7363">
        <v>5748853546</v>
      </c>
      <c r="D7363" s="1">
        <v>45862</v>
      </c>
      <c r="E7363">
        <v>99215</v>
      </c>
      <c r="F7363">
        <v>99201</v>
      </c>
      <c r="G7363" t="s">
        <v>3218</v>
      </c>
      <c r="H7363" s="34">
        <v>45468</v>
      </c>
      <c r="I7363" s="7">
        <v>38648</v>
      </c>
      <c r="J7363" s="7">
        <v>31525.040000000001</v>
      </c>
      <c r="K7363" s="7">
        <v>6350</v>
      </c>
      <c r="L7363" s="7">
        <v>772.96</v>
      </c>
      <c r="M7363" s="5">
        <v>0.02</v>
      </c>
      <c r="N7363" t="s">
        <v>16</v>
      </c>
      <c r="O7363" t="s">
        <v>27</v>
      </c>
      <c r="P7363" t="s">
        <v>35</v>
      </c>
      <c r="Q7363" t="s">
        <v>19</v>
      </c>
      <c r="R7363" t="s">
        <v>27</v>
      </c>
      <c r="S7363" t="s">
        <v>27</v>
      </c>
      <c r="T7363" t="s">
        <v>13310</v>
      </c>
      <c r="U7363" s="1">
        <v>46011</v>
      </c>
      <c r="V7363">
        <v>150</v>
      </c>
      <c r="W7363" t="str">
        <f t="shared" ref="W7363:W7426" si="162">IF(V7363="","",IF(V7363&lt;30,"0-29",IF(V7363&lt;60,"30-59",IF(V7363&lt;90,"60-89",IF(V7363&lt;120,"90-119",IF(V7363&lt;150,"120-149",IF(V7363&lt;180,"150-179",IF(V7363&lt;210,"180-209",IF(V7363&lt;240,"210-239",IF(V7363&lt;270,"240-269",IF(V7363&lt;300,"270-299",IF(V7363&lt;330,"300-329",IF(V7363&lt;360,"330-359","360+")))))))))))))</f>
        <v>150-179</v>
      </c>
    </row>
    <row r="7364" spans="1:23" x14ac:dyDescent="0.25">
      <c r="A7364" t="s">
        <v>7613</v>
      </c>
      <c r="B7364">
        <v>3789917758</v>
      </c>
      <c r="C7364">
        <v>2771808276</v>
      </c>
      <c r="D7364" s="1">
        <v>45846</v>
      </c>
      <c r="E7364">
        <v>99213</v>
      </c>
      <c r="F7364">
        <v>85025</v>
      </c>
      <c r="G7364" t="s">
        <v>237</v>
      </c>
      <c r="H7364" s="34">
        <v>68809</v>
      </c>
      <c r="I7364" s="7">
        <v>51607</v>
      </c>
      <c r="J7364" s="7">
        <v>37719.949999999997</v>
      </c>
      <c r="K7364" s="7">
        <v>6146</v>
      </c>
      <c r="L7364" s="7">
        <v>7741.05</v>
      </c>
      <c r="M7364" s="5">
        <v>0.15</v>
      </c>
      <c r="N7364" t="s">
        <v>1139</v>
      </c>
      <c r="O7364" t="s">
        <v>27</v>
      </c>
      <c r="P7364" t="s">
        <v>25</v>
      </c>
      <c r="Q7364" t="s">
        <v>32</v>
      </c>
      <c r="R7364" t="s">
        <v>43</v>
      </c>
      <c r="S7364" t="s">
        <v>27</v>
      </c>
      <c r="T7364" t="s">
        <v>13312</v>
      </c>
      <c r="U7364" s="1">
        <v>46014</v>
      </c>
      <c r="V7364">
        <v>168</v>
      </c>
      <c r="W7364" t="str">
        <f t="shared" si="162"/>
        <v>150-179</v>
      </c>
    </row>
    <row r="7365" spans="1:23" x14ac:dyDescent="0.25">
      <c r="A7365" t="s">
        <v>7614</v>
      </c>
      <c r="B7365">
        <v>3105879167</v>
      </c>
      <c r="C7365">
        <v>8590785965</v>
      </c>
      <c r="D7365" s="1">
        <v>45461</v>
      </c>
      <c r="E7365">
        <v>99231</v>
      </c>
      <c r="F7365">
        <v>93000</v>
      </c>
      <c r="G7365" t="s">
        <v>207</v>
      </c>
      <c r="H7365" s="34">
        <v>37223</v>
      </c>
      <c r="I7365" s="7">
        <v>29034</v>
      </c>
      <c r="J7365" s="7">
        <v>14303.2</v>
      </c>
      <c r="K7365" s="7">
        <v>8924</v>
      </c>
      <c r="L7365" s="7">
        <v>5806.8</v>
      </c>
      <c r="M7365" s="5">
        <v>0.2</v>
      </c>
      <c r="N7365" t="s">
        <v>3140</v>
      </c>
      <c r="O7365" t="s">
        <v>27</v>
      </c>
      <c r="P7365" t="s">
        <v>3147</v>
      </c>
      <c r="Q7365" t="s">
        <v>19</v>
      </c>
      <c r="R7365" t="s">
        <v>43</v>
      </c>
      <c r="S7365" t="s">
        <v>17</v>
      </c>
      <c r="T7365" t="s">
        <v>13310</v>
      </c>
      <c r="U7365" s="1">
        <v>45592</v>
      </c>
      <c r="V7365">
        <v>131</v>
      </c>
      <c r="W7365" t="str">
        <f t="shared" si="162"/>
        <v>120-149</v>
      </c>
    </row>
    <row r="7366" spans="1:23" x14ac:dyDescent="0.25">
      <c r="A7366" t="s">
        <v>7615</v>
      </c>
      <c r="B7366">
        <v>2937439426</v>
      </c>
      <c r="C7366">
        <v>8699972596</v>
      </c>
      <c r="D7366" s="1">
        <v>45302</v>
      </c>
      <c r="E7366">
        <v>99213</v>
      </c>
      <c r="F7366">
        <v>85025</v>
      </c>
      <c r="G7366" t="s">
        <v>3400</v>
      </c>
      <c r="H7366" s="34">
        <v>77352</v>
      </c>
      <c r="I7366" s="7">
        <v>63429</v>
      </c>
      <c r="J7366" s="7">
        <v>47536.78</v>
      </c>
      <c r="K7366" s="7">
        <v>4475</v>
      </c>
      <c r="L7366" s="7">
        <v>11417.22</v>
      </c>
      <c r="M7366" s="5">
        <v>0.18</v>
      </c>
      <c r="N7366" t="s">
        <v>3141</v>
      </c>
      <c r="O7366" t="s">
        <v>30</v>
      </c>
      <c r="P7366" t="s">
        <v>31</v>
      </c>
      <c r="Q7366" t="s">
        <v>19</v>
      </c>
      <c r="R7366" t="s">
        <v>27</v>
      </c>
      <c r="S7366" t="s">
        <v>17</v>
      </c>
      <c r="T7366" t="s">
        <v>13310</v>
      </c>
      <c r="U7366" s="1">
        <v>45481</v>
      </c>
      <c r="V7366">
        <v>179</v>
      </c>
      <c r="W7366" t="str">
        <f t="shared" si="162"/>
        <v>150-179</v>
      </c>
    </row>
    <row r="7367" spans="1:23" x14ac:dyDescent="0.25">
      <c r="A7367" t="s">
        <v>7616</v>
      </c>
      <c r="B7367">
        <v>1513625032</v>
      </c>
      <c r="C7367">
        <v>3680632504</v>
      </c>
      <c r="D7367" s="1">
        <v>45922</v>
      </c>
      <c r="E7367">
        <v>99213</v>
      </c>
      <c r="F7367">
        <v>99204</v>
      </c>
      <c r="G7367" t="s">
        <v>3328</v>
      </c>
      <c r="H7367" s="34">
        <v>74627</v>
      </c>
      <c r="I7367" s="7">
        <v>53731</v>
      </c>
      <c r="J7367" s="7">
        <v>28489.52</v>
      </c>
      <c r="K7367" s="7">
        <v>20943</v>
      </c>
      <c r="L7367" s="7">
        <v>4298.4799999999996</v>
      </c>
      <c r="M7367" s="5">
        <v>0.08</v>
      </c>
      <c r="N7367" t="s">
        <v>24</v>
      </c>
      <c r="O7367" t="s">
        <v>27</v>
      </c>
      <c r="P7367" t="s">
        <v>3147</v>
      </c>
      <c r="Q7367" t="s">
        <v>32</v>
      </c>
      <c r="R7367" t="s">
        <v>21</v>
      </c>
      <c r="S7367" t="s">
        <v>27</v>
      </c>
      <c r="T7367" t="s">
        <v>13310</v>
      </c>
      <c r="U7367" s="1">
        <v>46042</v>
      </c>
      <c r="V7367">
        <v>120</v>
      </c>
      <c r="W7367" t="str">
        <f t="shared" si="162"/>
        <v>120-149</v>
      </c>
    </row>
    <row r="7368" spans="1:23" x14ac:dyDescent="0.25">
      <c r="A7368" t="s">
        <v>7617</v>
      </c>
      <c r="B7368">
        <v>4931568088</v>
      </c>
      <c r="C7368">
        <v>5496235759</v>
      </c>
      <c r="D7368" s="1">
        <v>45381</v>
      </c>
      <c r="E7368">
        <v>99221</v>
      </c>
      <c r="F7368">
        <v>99285</v>
      </c>
      <c r="G7368" t="s">
        <v>248</v>
      </c>
      <c r="H7368" s="34">
        <v>19953</v>
      </c>
      <c r="I7368" s="7">
        <v>15763</v>
      </c>
      <c r="J7368" s="7">
        <v>13240.92</v>
      </c>
      <c r="K7368" s="7">
        <v>0</v>
      </c>
      <c r="L7368" s="7">
        <v>2522.08</v>
      </c>
      <c r="M7368" s="5">
        <v>0.16</v>
      </c>
      <c r="N7368" t="s">
        <v>1138</v>
      </c>
      <c r="O7368" t="s">
        <v>17</v>
      </c>
      <c r="P7368" t="s">
        <v>3150</v>
      </c>
      <c r="Q7368" t="s">
        <v>32</v>
      </c>
      <c r="R7368" t="s">
        <v>20</v>
      </c>
      <c r="S7368" t="s">
        <v>17</v>
      </c>
      <c r="T7368" t="s">
        <v>13312</v>
      </c>
      <c r="U7368" s="1">
        <v>45486</v>
      </c>
      <c r="V7368">
        <v>105</v>
      </c>
      <c r="W7368" t="str">
        <f t="shared" si="162"/>
        <v>90-119</v>
      </c>
    </row>
    <row r="7369" spans="1:23" x14ac:dyDescent="0.25">
      <c r="A7369" t="s">
        <v>7618</v>
      </c>
      <c r="B7369">
        <v>4539244332</v>
      </c>
      <c r="C7369">
        <v>506003474</v>
      </c>
      <c r="D7369" s="1">
        <v>45771</v>
      </c>
      <c r="E7369">
        <v>99232</v>
      </c>
      <c r="F7369">
        <v>81000</v>
      </c>
      <c r="G7369" t="s">
        <v>134</v>
      </c>
      <c r="H7369" s="34">
        <v>83201</v>
      </c>
      <c r="I7369" s="7">
        <v>54081</v>
      </c>
      <c r="J7369" s="7">
        <v>47591.28</v>
      </c>
      <c r="K7369" s="7">
        <v>0</v>
      </c>
      <c r="L7369" s="7">
        <v>6489.72</v>
      </c>
      <c r="M7369" s="5">
        <v>0.12</v>
      </c>
      <c r="N7369" t="s">
        <v>46</v>
      </c>
      <c r="O7369" t="s">
        <v>17</v>
      </c>
      <c r="P7369" t="s">
        <v>40</v>
      </c>
      <c r="Q7369" t="s">
        <v>19</v>
      </c>
      <c r="R7369" t="s">
        <v>38</v>
      </c>
      <c r="S7369" t="s">
        <v>27</v>
      </c>
      <c r="T7369" t="s">
        <v>13311</v>
      </c>
      <c r="U7369" s="1">
        <v>45802</v>
      </c>
      <c r="V7369">
        <v>31</v>
      </c>
      <c r="W7369" t="str">
        <f t="shared" si="162"/>
        <v>30-59</v>
      </c>
    </row>
    <row r="7370" spans="1:23" x14ac:dyDescent="0.25">
      <c r="A7370" t="s">
        <v>7619</v>
      </c>
      <c r="B7370">
        <v>7319922620</v>
      </c>
      <c r="C7370">
        <v>3800199935</v>
      </c>
      <c r="D7370" s="1">
        <v>45853</v>
      </c>
      <c r="E7370">
        <v>99221</v>
      </c>
      <c r="F7370">
        <v>71046</v>
      </c>
      <c r="G7370" t="s">
        <v>3265</v>
      </c>
      <c r="H7370" s="34">
        <v>62885</v>
      </c>
      <c r="I7370" s="7">
        <v>53452</v>
      </c>
      <c r="J7370" s="7">
        <v>43298.96</v>
      </c>
      <c r="K7370" s="7">
        <v>9084</v>
      </c>
      <c r="L7370" s="7">
        <v>1069.04</v>
      </c>
      <c r="M7370" s="5">
        <v>0.02</v>
      </c>
      <c r="N7370" t="s">
        <v>16</v>
      </c>
      <c r="O7370" t="s">
        <v>30</v>
      </c>
      <c r="P7370" t="s">
        <v>3150</v>
      </c>
      <c r="Q7370" t="s">
        <v>19</v>
      </c>
      <c r="R7370" t="s">
        <v>20</v>
      </c>
      <c r="S7370" t="s">
        <v>21</v>
      </c>
      <c r="T7370" t="s">
        <v>13311</v>
      </c>
      <c r="U7370" s="1">
        <v>46000</v>
      </c>
      <c r="V7370">
        <v>147</v>
      </c>
      <c r="W7370" t="str">
        <f t="shared" si="162"/>
        <v>120-149</v>
      </c>
    </row>
    <row r="7371" spans="1:23" x14ac:dyDescent="0.25">
      <c r="A7371" t="s">
        <v>7620</v>
      </c>
      <c r="B7371">
        <v>1147086461</v>
      </c>
      <c r="C7371">
        <v>796734611</v>
      </c>
      <c r="D7371" s="1">
        <v>45439</v>
      </c>
      <c r="E7371">
        <v>99213</v>
      </c>
      <c r="F7371">
        <v>99212</v>
      </c>
      <c r="G7371" t="s">
        <v>94</v>
      </c>
      <c r="H7371" s="34">
        <v>58536</v>
      </c>
      <c r="I7371" s="7">
        <v>46829</v>
      </c>
      <c r="J7371" s="7">
        <v>29341.94</v>
      </c>
      <c r="K7371" s="7">
        <v>10931</v>
      </c>
      <c r="L7371" s="7">
        <v>6556.06</v>
      </c>
      <c r="M7371" s="5">
        <v>0.14000000000000001</v>
      </c>
      <c r="N7371" t="s">
        <v>1135</v>
      </c>
      <c r="O7371" t="s">
        <v>27</v>
      </c>
      <c r="P7371" t="s">
        <v>3146</v>
      </c>
      <c r="Q7371" t="s">
        <v>19</v>
      </c>
      <c r="R7371" t="s">
        <v>38</v>
      </c>
      <c r="S7371" t="s">
        <v>17</v>
      </c>
      <c r="T7371" t="s">
        <v>13312</v>
      </c>
      <c r="U7371" s="1">
        <v>45549</v>
      </c>
      <c r="V7371">
        <v>110</v>
      </c>
      <c r="W7371" t="str">
        <f t="shared" si="162"/>
        <v>90-119</v>
      </c>
    </row>
    <row r="7372" spans="1:23" x14ac:dyDescent="0.25">
      <c r="A7372" t="s">
        <v>7621</v>
      </c>
      <c r="B7372">
        <v>6303977094</v>
      </c>
      <c r="C7372">
        <v>4388800453</v>
      </c>
      <c r="D7372" s="1">
        <v>45796</v>
      </c>
      <c r="E7372">
        <v>99214</v>
      </c>
      <c r="F7372">
        <v>99211</v>
      </c>
      <c r="G7372" t="s">
        <v>4083</v>
      </c>
      <c r="H7372" s="34">
        <v>83415</v>
      </c>
      <c r="I7372" s="7">
        <v>65898</v>
      </c>
      <c r="J7372" s="7">
        <v>31363.32</v>
      </c>
      <c r="K7372" s="7">
        <v>23991</v>
      </c>
      <c r="L7372" s="7">
        <v>10543.68</v>
      </c>
      <c r="M7372" s="5">
        <v>0.16</v>
      </c>
      <c r="N7372" t="s">
        <v>1138</v>
      </c>
      <c r="O7372" t="s">
        <v>27</v>
      </c>
      <c r="P7372" t="s">
        <v>40</v>
      </c>
      <c r="Q7372" t="s">
        <v>32</v>
      </c>
      <c r="R7372" t="s">
        <v>20</v>
      </c>
      <c r="S7372" t="s">
        <v>21</v>
      </c>
      <c r="T7372" t="s">
        <v>13310</v>
      </c>
      <c r="U7372" s="1">
        <v>45845</v>
      </c>
      <c r="V7372">
        <v>49</v>
      </c>
      <c r="W7372" t="str">
        <f t="shared" si="162"/>
        <v>30-59</v>
      </c>
    </row>
    <row r="7373" spans="1:23" x14ac:dyDescent="0.25">
      <c r="A7373" t="s">
        <v>7622</v>
      </c>
      <c r="B7373">
        <v>3471500039</v>
      </c>
      <c r="C7373">
        <v>2835603891</v>
      </c>
      <c r="D7373" s="1">
        <v>45588</v>
      </c>
      <c r="E7373">
        <v>99222</v>
      </c>
      <c r="F7373">
        <v>99291</v>
      </c>
      <c r="G7373" t="s">
        <v>3220</v>
      </c>
      <c r="H7373" s="34">
        <v>72041</v>
      </c>
      <c r="I7373" s="7">
        <v>57633</v>
      </c>
      <c r="J7373" s="7">
        <v>49564.38</v>
      </c>
      <c r="K7373" s="7">
        <v>0</v>
      </c>
      <c r="L7373" s="7">
        <v>8068.62</v>
      </c>
      <c r="M7373" s="5">
        <v>0.14000000000000001</v>
      </c>
      <c r="N7373" t="s">
        <v>1135</v>
      </c>
      <c r="O7373" t="s">
        <v>17</v>
      </c>
      <c r="P7373" t="s">
        <v>40</v>
      </c>
      <c r="Q7373" t="s">
        <v>19</v>
      </c>
      <c r="R7373" t="s">
        <v>27</v>
      </c>
      <c r="S7373" t="s">
        <v>17</v>
      </c>
      <c r="T7373" t="s">
        <v>13310</v>
      </c>
      <c r="U7373" s="1">
        <v>45704</v>
      </c>
      <c r="V7373">
        <v>116</v>
      </c>
      <c r="W7373" t="str">
        <f t="shared" si="162"/>
        <v>90-119</v>
      </c>
    </row>
    <row r="7374" spans="1:23" x14ac:dyDescent="0.25">
      <c r="A7374" t="s">
        <v>7623</v>
      </c>
      <c r="B7374">
        <v>9654145500</v>
      </c>
      <c r="C7374">
        <v>8434061045</v>
      </c>
      <c r="D7374" s="1">
        <v>45716</v>
      </c>
      <c r="E7374">
        <v>99233</v>
      </c>
      <c r="F7374">
        <v>99292</v>
      </c>
      <c r="G7374" t="s">
        <v>293</v>
      </c>
      <c r="H7374" s="34">
        <v>71695</v>
      </c>
      <c r="I7374" s="7">
        <v>58790</v>
      </c>
      <c r="J7374" s="7">
        <v>48207.8</v>
      </c>
      <c r="K7374" s="7">
        <v>0</v>
      </c>
      <c r="L7374" s="7">
        <v>10582.2</v>
      </c>
      <c r="M7374" s="5">
        <v>0.18</v>
      </c>
      <c r="N7374" t="s">
        <v>3141</v>
      </c>
      <c r="O7374" t="s">
        <v>17</v>
      </c>
      <c r="P7374" t="s">
        <v>3150</v>
      </c>
      <c r="Q7374" t="s">
        <v>19</v>
      </c>
      <c r="R7374" t="s">
        <v>38</v>
      </c>
      <c r="S7374" t="s">
        <v>17</v>
      </c>
      <c r="T7374" t="s">
        <v>13311</v>
      </c>
      <c r="U7374" s="1">
        <v>45862</v>
      </c>
      <c r="V7374">
        <v>146</v>
      </c>
      <c r="W7374" t="str">
        <f t="shared" si="162"/>
        <v>120-149</v>
      </c>
    </row>
    <row r="7375" spans="1:23" x14ac:dyDescent="0.25">
      <c r="A7375" t="s">
        <v>7624</v>
      </c>
      <c r="B7375">
        <v>3575099933</v>
      </c>
      <c r="C7375">
        <v>4681419151</v>
      </c>
      <c r="D7375" s="1">
        <v>45477</v>
      </c>
      <c r="E7375">
        <v>99238</v>
      </c>
      <c r="F7375">
        <v>99203</v>
      </c>
      <c r="G7375" t="s">
        <v>89</v>
      </c>
      <c r="H7375" s="34">
        <v>66506</v>
      </c>
      <c r="I7375" s="7">
        <v>56530</v>
      </c>
      <c r="J7375" s="7">
        <v>50179.4</v>
      </c>
      <c r="K7375" s="7">
        <v>5220</v>
      </c>
      <c r="L7375" s="7">
        <v>1130.5999999999999</v>
      </c>
      <c r="M7375" s="5">
        <v>0.02</v>
      </c>
      <c r="N7375" t="s">
        <v>16</v>
      </c>
      <c r="O7375" t="s">
        <v>30</v>
      </c>
      <c r="P7375" t="s">
        <v>40</v>
      </c>
      <c r="Q7375" t="s">
        <v>32</v>
      </c>
      <c r="R7375" t="s">
        <v>21</v>
      </c>
      <c r="S7375" t="s">
        <v>17</v>
      </c>
      <c r="T7375" t="s">
        <v>13312</v>
      </c>
      <c r="U7375" s="1">
        <v>45523</v>
      </c>
      <c r="V7375">
        <v>46</v>
      </c>
      <c r="W7375" t="str">
        <f t="shared" si="162"/>
        <v>30-59</v>
      </c>
    </row>
    <row r="7376" spans="1:23" x14ac:dyDescent="0.25">
      <c r="A7376" t="s">
        <v>7625</v>
      </c>
      <c r="B7376">
        <v>4616061608</v>
      </c>
      <c r="C7376">
        <v>6791130844</v>
      </c>
      <c r="D7376" s="1">
        <v>45337</v>
      </c>
      <c r="E7376">
        <v>99214</v>
      </c>
      <c r="F7376">
        <v>81000</v>
      </c>
      <c r="G7376" t="s">
        <v>3373</v>
      </c>
      <c r="H7376" s="34">
        <v>36371</v>
      </c>
      <c r="I7376" s="7">
        <v>28733</v>
      </c>
      <c r="J7376" s="7">
        <v>22747.72</v>
      </c>
      <c r="K7376" s="7">
        <v>1388</v>
      </c>
      <c r="L7376" s="7">
        <v>4597.28</v>
      </c>
      <c r="M7376" s="5">
        <v>0.16</v>
      </c>
      <c r="N7376" t="s">
        <v>1138</v>
      </c>
      <c r="O7376" t="s">
        <v>30</v>
      </c>
      <c r="P7376" t="s">
        <v>25</v>
      </c>
      <c r="Q7376" t="s">
        <v>32</v>
      </c>
      <c r="R7376" t="s">
        <v>20</v>
      </c>
      <c r="S7376" t="s">
        <v>17</v>
      </c>
      <c r="T7376" t="s">
        <v>13312</v>
      </c>
      <c r="U7376" s="1">
        <v>45455</v>
      </c>
      <c r="V7376">
        <v>118</v>
      </c>
      <c r="W7376" t="str">
        <f t="shared" si="162"/>
        <v>90-119</v>
      </c>
    </row>
    <row r="7377" spans="1:23" x14ac:dyDescent="0.25">
      <c r="A7377" t="s">
        <v>7626</v>
      </c>
      <c r="B7377">
        <v>6709663914</v>
      </c>
      <c r="C7377">
        <v>9580999600</v>
      </c>
      <c r="D7377" s="1">
        <v>45824</v>
      </c>
      <c r="E7377">
        <v>99238</v>
      </c>
      <c r="F7377">
        <v>81000</v>
      </c>
      <c r="G7377" t="s">
        <v>91</v>
      </c>
      <c r="H7377" s="34">
        <v>85624</v>
      </c>
      <c r="I7377" s="7">
        <v>67643</v>
      </c>
      <c r="J7377" s="7">
        <v>56820.12</v>
      </c>
      <c r="K7377" s="7">
        <v>0</v>
      </c>
      <c r="L7377" s="7">
        <v>10822.88</v>
      </c>
      <c r="M7377" s="5">
        <v>0.16</v>
      </c>
      <c r="N7377" t="s">
        <v>1138</v>
      </c>
      <c r="O7377" t="s">
        <v>17</v>
      </c>
      <c r="P7377" t="s">
        <v>18</v>
      </c>
      <c r="Q7377" t="s">
        <v>19</v>
      </c>
      <c r="R7377" t="s">
        <v>26</v>
      </c>
      <c r="S7377" t="s">
        <v>17</v>
      </c>
      <c r="T7377" t="s">
        <v>13312</v>
      </c>
      <c r="U7377" s="1">
        <v>45869</v>
      </c>
      <c r="V7377">
        <v>45</v>
      </c>
      <c r="W7377" t="str">
        <f t="shared" si="162"/>
        <v>30-59</v>
      </c>
    </row>
    <row r="7378" spans="1:23" x14ac:dyDescent="0.25">
      <c r="A7378" t="s">
        <v>7627</v>
      </c>
      <c r="B7378">
        <v>752411802</v>
      </c>
      <c r="C7378">
        <v>1300020410</v>
      </c>
      <c r="D7378" s="1">
        <v>45492</v>
      </c>
      <c r="E7378">
        <v>99213</v>
      </c>
      <c r="F7378">
        <v>93000</v>
      </c>
      <c r="G7378" t="s">
        <v>3377</v>
      </c>
      <c r="H7378" s="34">
        <v>32072</v>
      </c>
      <c r="I7378" s="7">
        <v>25016</v>
      </c>
      <c r="J7378" s="7">
        <v>20012.8</v>
      </c>
      <c r="K7378" s="7">
        <v>0</v>
      </c>
      <c r="L7378" s="7">
        <v>5003.2</v>
      </c>
      <c r="M7378" s="5">
        <v>0.2</v>
      </c>
      <c r="N7378" t="s">
        <v>3140</v>
      </c>
      <c r="O7378" t="s">
        <v>17</v>
      </c>
      <c r="P7378" t="s">
        <v>40</v>
      </c>
      <c r="Q7378" t="s">
        <v>32</v>
      </c>
      <c r="R7378" t="s">
        <v>20</v>
      </c>
      <c r="S7378" t="s">
        <v>27</v>
      </c>
      <c r="T7378" t="s">
        <v>13310</v>
      </c>
      <c r="U7378" s="1">
        <v>45600</v>
      </c>
      <c r="V7378">
        <v>108</v>
      </c>
      <c r="W7378" t="str">
        <f t="shared" si="162"/>
        <v>90-119</v>
      </c>
    </row>
    <row r="7379" spans="1:23" x14ac:dyDescent="0.25">
      <c r="A7379" t="s">
        <v>7628</v>
      </c>
      <c r="B7379">
        <v>2367859587</v>
      </c>
      <c r="C7379">
        <v>3136107550</v>
      </c>
      <c r="D7379" s="1">
        <v>45726</v>
      </c>
      <c r="E7379">
        <v>99221</v>
      </c>
      <c r="F7379">
        <v>99204</v>
      </c>
      <c r="G7379" t="s">
        <v>23</v>
      </c>
      <c r="H7379" s="34">
        <v>78124</v>
      </c>
      <c r="I7379" s="7">
        <v>58593</v>
      </c>
      <c r="J7379" s="7">
        <v>49804.05</v>
      </c>
      <c r="K7379" s="7">
        <v>0</v>
      </c>
      <c r="L7379" s="7">
        <v>8788.9500000000007</v>
      </c>
      <c r="M7379" s="5">
        <v>0.15</v>
      </c>
      <c r="N7379" t="s">
        <v>1139</v>
      </c>
      <c r="O7379" t="s">
        <v>17</v>
      </c>
      <c r="P7379" t="s">
        <v>35</v>
      </c>
      <c r="Q7379" t="s">
        <v>19</v>
      </c>
      <c r="R7379" t="s">
        <v>43</v>
      </c>
      <c r="S7379" t="s">
        <v>21</v>
      </c>
      <c r="T7379" t="s">
        <v>13310</v>
      </c>
      <c r="U7379" s="1">
        <v>45827</v>
      </c>
      <c r="V7379">
        <v>101</v>
      </c>
      <c r="W7379" t="str">
        <f t="shared" si="162"/>
        <v>90-119</v>
      </c>
    </row>
    <row r="7380" spans="1:23" x14ac:dyDescent="0.25">
      <c r="A7380" t="s">
        <v>7629</v>
      </c>
      <c r="B7380">
        <v>8097772332</v>
      </c>
      <c r="C7380">
        <v>7605129768</v>
      </c>
      <c r="D7380" s="1">
        <v>45574</v>
      </c>
      <c r="E7380">
        <v>99215</v>
      </c>
      <c r="F7380">
        <v>71046</v>
      </c>
      <c r="G7380" t="s">
        <v>351</v>
      </c>
      <c r="H7380" s="34">
        <v>77317</v>
      </c>
      <c r="I7380" s="7">
        <v>61080</v>
      </c>
      <c r="J7380" s="7">
        <v>41286.199999999997</v>
      </c>
      <c r="K7380" s="7">
        <v>10021</v>
      </c>
      <c r="L7380" s="7">
        <v>9772.7999999999993</v>
      </c>
      <c r="M7380" s="5">
        <v>0.16</v>
      </c>
      <c r="N7380" t="s">
        <v>1138</v>
      </c>
      <c r="O7380" t="s">
        <v>27</v>
      </c>
      <c r="P7380" t="s">
        <v>3149</v>
      </c>
      <c r="Q7380" t="s">
        <v>32</v>
      </c>
      <c r="R7380" t="s">
        <v>20</v>
      </c>
      <c r="S7380" t="s">
        <v>21</v>
      </c>
      <c r="T7380" t="s">
        <v>13311</v>
      </c>
      <c r="U7380" s="1">
        <v>45678</v>
      </c>
      <c r="V7380">
        <v>104</v>
      </c>
      <c r="W7380" t="str">
        <f t="shared" si="162"/>
        <v>90-119</v>
      </c>
    </row>
    <row r="7381" spans="1:23" x14ac:dyDescent="0.25">
      <c r="A7381" t="s">
        <v>7630</v>
      </c>
      <c r="B7381">
        <v>6098819422</v>
      </c>
      <c r="C7381">
        <v>8327325907</v>
      </c>
      <c r="D7381" s="1">
        <v>45838</v>
      </c>
      <c r="E7381">
        <v>99213</v>
      </c>
      <c r="F7381">
        <v>99215</v>
      </c>
      <c r="G7381" t="s">
        <v>291</v>
      </c>
      <c r="H7381" s="34">
        <v>66469</v>
      </c>
      <c r="I7381" s="7">
        <v>43205</v>
      </c>
      <c r="J7381" s="7">
        <v>29477.4</v>
      </c>
      <c r="K7381" s="7">
        <v>8543</v>
      </c>
      <c r="L7381" s="7">
        <v>5184.6000000000004</v>
      </c>
      <c r="M7381" s="5">
        <v>0.12</v>
      </c>
      <c r="N7381" t="s">
        <v>46</v>
      </c>
      <c r="O7381" t="s">
        <v>27</v>
      </c>
      <c r="P7381" t="s">
        <v>18</v>
      </c>
      <c r="Q7381" t="s">
        <v>19</v>
      </c>
      <c r="R7381" t="s">
        <v>27</v>
      </c>
      <c r="S7381" t="s">
        <v>17</v>
      </c>
      <c r="T7381" t="s">
        <v>13310</v>
      </c>
      <c r="U7381" s="1">
        <v>45954</v>
      </c>
      <c r="V7381">
        <v>116</v>
      </c>
      <c r="W7381" t="str">
        <f t="shared" si="162"/>
        <v>90-119</v>
      </c>
    </row>
    <row r="7382" spans="1:23" x14ac:dyDescent="0.25">
      <c r="A7382" t="s">
        <v>7631</v>
      </c>
      <c r="B7382">
        <v>2215844084</v>
      </c>
      <c r="C7382">
        <v>6217110037</v>
      </c>
      <c r="D7382" s="1">
        <v>45374</v>
      </c>
      <c r="E7382">
        <v>99215</v>
      </c>
      <c r="F7382">
        <v>99214</v>
      </c>
      <c r="G7382" t="s">
        <v>351</v>
      </c>
      <c r="H7382" s="34">
        <v>62024</v>
      </c>
      <c r="I7382" s="7">
        <v>48379</v>
      </c>
      <c r="J7382" s="7">
        <v>38703.199999999997</v>
      </c>
      <c r="K7382" s="7">
        <v>0</v>
      </c>
      <c r="L7382" s="7">
        <v>9675.7999999999993</v>
      </c>
      <c r="M7382" s="5">
        <v>0.2</v>
      </c>
      <c r="N7382" t="s">
        <v>3140</v>
      </c>
      <c r="O7382" t="s">
        <v>17</v>
      </c>
      <c r="P7382" t="s">
        <v>31</v>
      </c>
      <c r="Q7382" t="s">
        <v>19</v>
      </c>
      <c r="R7382" t="s">
        <v>43</v>
      </c>
      <c r="S7382" t="s">
        <v>17</v>
      </c>
      <c r="T7382" t="s">
        <v>13312</v>
      </c>
      <c r="U7382" s="1">
        <v>45426</v>
      </c>
      <c r="V7382">
        <v>52</v>
      </c>
      <c r="W7382" t="str">
        <f t="shared" si="162"/>
        <v>30-59</v>
      </c>
    </row>
    <row r="7383" spans="1:23" x14ac:dyDescent="0.25">
      <c r="A7383" t="s">
        <v>7632</v>
      </c>
      <c r="B7383">
        <v>4114811769</v>
      </c>
      <c r="C7383">
        <v>454572628</v>
      </c>
      <c r="D7383" s="1">
        <v>45419</v>
      </c>
      <c r="E7383">
        <v>99214</v>
      </c>
      <c r="F7383">
        <v>99214</v>
      </c>
      <c r="G7383" t="s">
        <v>83</v>
      </c>
      <c r="H7383" s="34">
        <v>32216</v>
      </c>
      <c r="I7383" s="7">
        <v>25451</v>
      </c>
      <c r="J7383" s="7">
        <v>21378.84</v>
      </c>
      <c r="K7383" s="7">
        <v>0</v>
      </c>
      <c r="L7383" s="7">
        <v>4072.16</v>
      </c>
      <c r="M7383" s="5">
        <v>0.16</v>
      </c>
      <c r="N7383" t="s">
        <v>1138</v>
      </c>
      <c r="O7383" t="s">
        <v>17</v>
      </c>
      <c r="P7383" t="s">
        <v>3148</v>
      </c>
      <c r="Q7383" t="s">
        <v>32</v>
      </c>
      <c r="R7383" t="s">
        <v>43</v>
      </c>
      <c r="S7383" t="s">
        <v>17</v>
      </c>
      <c r="T7383" t="s">
        <v>13312</v>
      </c>
      <c r="U7383" s="1">
        <v>45468</v>
      </c>
      <c r="V7383">
        <v>49</v>
      </c>
      <c r="W7383" t="str">
        <f t="shared" si="162"/>
        <v>30-59</v>
      </c>
    </row>
    <row r="7384" spans="1:23" x14ac:dyDescent="0.25">
      <c r="A7384" t="s">
        <v>7633</v>
      </c>
      <c r="B7384">
        <v>2383854460</v>
      </c>
      <c r="C7384">
        <v>1544381045</v>
      </c>
      <c r="D7384" s="1">
        <v>45514</v>
      </c>
      <c r="E7384">
        <v>99215</v>
      </c>
      <c r="F7384">
        <v>99283</v>
      </c>
      <c r="G7384" t="s">
        <v>191</v>
      </c>
      <c r="H7384" s="34">
        <v>44661</v>
      </c>
      <c r="I7384" s="7">
        <v>37962</v>
      </c>
      <c r="J7384" s="7">
        <v>23860.76</v>
      </c>
      <c r="K7384" s="7">
        <v>13342</v>
      </c>
      <c r="L7384" s="7">
        <v>759.24</v>
      </c>
      <c r="M7384" s="5">
        <v>0.02</v>
      </c>
      <c r="N7384" t="s">
        <v>16</v>
      </c>
      <c r="O7384" t="s">
        <v>27</v>
      </c>
      <c r="P7384" t="s">
        <v>25</v>
      </c>
      <c r="Q7384" t="s">
        <v>19</v>
      </c>
      <c r="R7384" t="s">
        <v>27</v>
      </c>
      <c r="S7384" t="s">
        <v>17</v>
      </c>
      <c r="T7384" t="s">
        <v>13310</v>
      </c>
      <c r="U7384" s="1">
        <v>45591</v>
      </c>
      <c r="V7384">
        <v>77</v>
      </c>
      <c r="W7384" t="str">
        <f t="shared" si="162"/>
        <v>60-89</v>
      </c>
    </row>
    <row r="7385" spans="1:23" x14ac:dyDescent="0.25">
      <c r="A7385" t="s">
        <v>7634</v>
      </c>
      <c r="B7385">
        <v>3506246765</v>
      </c>
      <c r="C7385">
        <v>4738193955</v>
      </c>
      <c r="D7385" s="1">
        <v>45583</v>
      </c>
      <c r="E7385">
        <v>99215</v>
      </c>
      <c r="F7385">
        <v>36415</v>
      </c>
      <c r="G7385" t="s">
        <v>3232</v>
      </c>
      <c r="H7385" s="34">
        <v>74521</v>
      </c>
      <c r="I7385" s="7">
        <v>61107</v>
      </c>
      <c r="J7385" s="7">
        <v>50107.74</v>
      </c>
      <c r="K7385" s="7">
        <v>0</v>
      </c>
      <c r="L7385" s="7">
        <v>10999.26</v>
      </c>
      <c r="M7385" s="5">
        <v>0.18</v>
      </c>
      <c r="N7385" t="s">
        <v>3141</v>
      </c>
      <c r="O7385" t="s">
        <v>17</v>
      </c>
      <c r="P7385" t="s">
        <v>35</v>
      </c>
      <c r="Q7385" t="s">
        <v>32</v>
      </c>
      <c r="R7385" t="s">
        <v>20</v>
      </c>
      <c r="S7385" t="s">
        <v>27</v>
      </c>
      <c r="T7385" t="s">
        <v>13312</v>
      </c>
      <c r="U7385" s="1">
        <v>45663</v>
      </c>
      <c r="V7385">
        <v>80</v>
      </c>
      <c r="W7385" t="str">
        <f t="shared" si="162"/>
        <v>60-89</v>
      </c>
    </row>
    <row r="7386" spans="1:23" x14ac:dyDescent="0.25">
      <c r="A7386" t="s">
        <v>7635</v>
      </c>
      <c r="B7386">
        <v>5584311463</v>
      </c>
      <c r="C7386">
        <v>2392631332</v>
      </c>
      <c r="D7386" s="1">
        <v>45669</v>
      </c>
      <c r="E7386">
        <v>99222</v>
      </c>
      <c r="F7386">
        <v>99203</v>
      </c>
      <c r="G7386" t="s">
        <v>3391</v>
      </c>
      <c r="H7386" s="34">
        <v>79355</v>
      </c>
      <c r="I7386" s="7">
        <v>61897</v>
      </c>
      <c r="J7386" s="7">
        <v>49517.599999999999</v>
      </c>
      <c r="K7386" s="7">
        <v>0</v>
      </c>
      <c r="L7386" s="7">
        <v>12379.4</v>
      </c>
      <c r="M7386" s="5">
        <v>0.2</v>
      </c>
      <c r="N7386" t="s">
        <v>3140</v>
      </c>
      <c r="O7386" t="s">
        <v>17</v>
      </c>
      <c r="P7386" t="s">
        <v>55</v>
      </c>
      <c r="Q7386" t="s">
        <v>19</v>
      </c>
      <c r="R7386" t="s">
        <v>27</v>
      </c>
      <c r="S7386" t="s">
        <v>27</v>
      </c>
      <c r="T7386" t="s">
        <v>13310</v>
      </c>
      <c r="U7386" s="1">
        <v>45791</v>
      </c>
      <c r="V7386">
        <v>122</v>
      </c>
      <c r="W7386" t="str">
        <f t="shared" si="162"/>
        <v>120-149</v>
      </c>
    </row>
    <row r="7387" spans="1:23" x14ac:dyDescent="0.25">
      <c r="A7387" t="s">
        <v>7636</v>
      </c>
      <c r="B7387">
        <v>8108537490</v>
      </c>
      <c r="C7387">
        <v>9410462666</v>
      </c>
      <c r="D7387" s="1">
        <v>45891</v>
      </c>
      <c r="E7387">
        <v>99213</v>
      </c>
      <c r="F7387">
        <v>99291</v>
      </c>
      <c r="G7387" t="s">
        <v>3161</v>
      </c>
      <c r="H7387" s="34">
        <v>58247</v>
      </c>
      <c r="I7387" s="7">
        <v>37861</v>
      </c>
      <c r="J7387" s="7">
        <v>23381.68</v>
      </c>
      <c r="K7387" s="7">
        <v>9936</v>
      </c>
      <c r="L7387" s="7">
        <v>4543.32</v>
      </c>
      <c r="M7387" s="5">
        <v>0.12</v>
      </c>
      <c r="N7387" t="s">
        <v>46</v>
      </c>
      <c r="O7387" t="s">
        <v>27</v>
      </c>
      <c r="P7387" t="s">
        <v>55</v>
      </c>
      <c r="Q7387" t="s">
        <v>19</v>
      </c>
      <c r="R7387" t="s">
        <v>21</v>
      </c>
      <c r="S7387" t="s">
        <v>21</v>
      </c>
      <c r="T7387" t="s">
        <v>13311</v>
      </c>
      <c r="U7387" s="1">
        <v>46008</v>
      </c>
      <c r="V7387">
        <v>117</v>
      </c>
      <c r="W7387" t="str">
        <f t="shared" si="162"/>
        <v>90-119</v>
      </c>
    </row>
    <row r="7388" spans="1:23" x14ac:dyDescent="0.25">
      <c r="A7388" t="s">
        <v>7637</v>
      </c>
      <c r="B7388">
        <v>1637368599</v>
      </c>
      <c r="C7388">
        <v>7479739028</v>
      </c>
      <c r="D7388" s="1">
        <v>45761</v>
      </c>
      <c r="E7388">
        <v>99213</v>
      </c>
      <c r="F7388">
        <v>85025</v>
      </c>
      <c r="G7388" t="s">
        <v>87</v>
      </c>
      <c r="H7388" s="34">
        <v>37499</v>
      </c>
      <c r="I7388" s="7">
        <v>26999</v>
      </c>
      <c r="J7388" s="7">
        <v>22035.08</v>
      </c>
      <c r="K7388" s="7">
        <v>2804</v>
      </c>
      <c r="L7388" s="7">
        <v>2159.92</v>
      </c>
      <c r="M7388" s="5">
        <v>0.08</v>
      </c>
      <c r="N7388" t="s">
        <v>24</v>
      </c>
      <c r="O7388" t="s">
        <v>30</v>
      </c>
      <c r="P7388" t="s">
        <v>3148</v>
      </c>
      <c r="Q7388" t="s">
        <v>32</v>
      </c>
      <c r="R7388" t="s">
        <v>26</v>
      </c>
      <c r="S7388" t="s">
        <v>17</v>
      </c>
      <c r="T7388" t="s">
        <v>13310</v>
      </c>
      <c r="U7388" s="1">
        <v>45938</v>
      </c>
      <c r="V7388">
        <v>177</v>
      </c>
      <c r="W7388" t="str">
        <f t="shared" si="162"/>
        <v>150-179</v>
      </c>
    </row>
    <row r="7389" spans="1:23" x14ac:dyDescent="0.25">
      <c r="A7389" t="s">
        <v>7638</v>
      </c>
      <c r="B7389">
        <v>5125386056</v>
      </c>
      <c r="C7389">
        <v>8072703867</v>
      </c>
      <c r="D7389" s="1">
        <v>45495</v>
      </c>
      <c r="E7389">
        <v>99213</v>
      </c>
      <c r="F7389">
        <v>36415</v>
      </c>
      <c r="G7389" t="s">
        <v>3331</v>
      </c>
      <c r="H7389" s="34">
        <v>72480</v>
      </c>
      <c r="I7389" s="7">
        <v>56534</v>
      </c>
      <c r="J7389" s="7">
        <v>39303.199999999997</v>
      </c>
      <c r="K7389" s="7">
        <v>5924</v>
      </c>
      <c r="L7389" s="7">
        <v>11306.8</v>
      </c>
      <c r="M7389" s="5">
        <v>0.2</v>
      </c>
      <c r="N7389" t="s">
        <v>3140</v>
      </c>
      <c r="O7389" t="s">
        <v>30</v>
      </c>
      <c r="P7389" t="s">
        <v>3147</v>
      </c>
      <c r="Q7389" t="s">
        <v>32</v>
      </c>
      <c r="R7389" t="s">
        <v>27</v>
      </c>
      <c r="S7389" t="s">
        <v>27</v>
      </c>
      <c r="T7389" t="s">
        <v>13312</v>
      </c>
      <c r="U7389" s="1">
        <v>45666</v>
      </c>
      <c r="V7389">
        <v>172</v>
      </c>
      <c r="W7389" t="str">
        <f t="shared" si="162"/>
        <v>150-179</v>
      </c>
    </row>
    <row r="7390" spans="1:23" x14ac:dyDescent="0.25">
      <c r="A7390" t="s">
        <v>7639</v>
      </c>
      <c r="B7390">
        <v>3023371858</v>
      </c>
      <c r="C7390">
        <v>741210106</v>
      </c>
      <c r="D7390" s="1">
        <v>45487</v>
      </c>
      <c r="E7390">
        <v>99221</v>
      </c>
      <c r="F7390">
        <v>90834</v>
      </c>
      <c r="G7390" t="s">
        <v>3531</v>
      </c>
      <c r="H7390" s="34">
        <v>45392</v>
      </c>
      <c r="I7390" s="7">
        <v>36314</v>
      </c>
      <c r="J7390" s="7">
        <v>20078.04</v>
      </c>
      <c r="K7390" s="7">
        <v>11152</v>
      </c>
      <c r="L7390" s="7">
        <v>5083.96</v>
      </c>
      <c r="M7390" s="5">
        <v>0.14000000000000001</v>
      </c>
      <c r="N7390" t="s">
        <v>1135</v>
      </c>
      <c r="O7390" t="s">
        <v>27</v>
      </c>
      <c r="P7390" t="s">
        <v>3147</v>
      </c>
      <c r="Q7390" t="s">
        <v>19</v>
      </c>
      <c r="R7390" t="s">
        <v>26</v>
      </c>
      <c r="S7390" t="s">
        <v>17</v>
      </c>
      <c r="T7390" t="s">
        <v>13311</v>
      </c>
      <c r="U7390" s="1">
        <v>45569</v>
      </c>
      <c r="V7390">
        <v>82</v>
      </c>
      <c r="W7390" t="str">
        <f t="shared" si="162"/>
        <v>60-89</v>
      </c>
    </row>
    <row r="7391" spans="1:23" x14ac:dyDescent="0.25">
      <c r="A7391" t="s">
        <v>7640</v>
      </c>
      <c r="B7391">
        <v>2602665949</v>
      </c>
      <c r="C7391">
        <v>3728788181</v>
      </c>
      <c r="D7391" s="1">
        <v>45337</v>
      </c>
      <c r="E7391">
        <v>99233</v>
      </c>
      <c r="F7391">
        <v>85025</v>
      </c>
      <c r="G7391" t="s">
        <v>3673</v>
      </c>
      <c r="H7391" s="34">
        <v>63644</v>
      </c>
      <c r="I7391" s="7">
        <v>54097</v>
      </c>
      <c r="J7391" s="7">
        <v>34527.06</v>
      </c>
      <c r="K7391" s="7">
        <v>18488</v>
      </c>
      <c r="L7391" s="7">
        <v>1081.94</v>
      </c>
      <c r="M7391" s="5">
        <v>0.02</v>
      </c>
      <c r="N7391" t="s">
        <v>16</v>
      </c>
      <c r="O7391" t="s">
        <v>27</v>
      </c>
      <c r="P7391" t="s">
        <v>3146</v>
      </c>
      <c r="Q7391" t="s">
        <v>19</v>
      </c>
      <c r="R7391" t="s">
        <v>26</v>
      </c>
      <c r="S7391" t="s">
        <v>21</v>
      </c>
      <c r="T7391" t="s">
        <v>13310</v>
      </c>
      <c r="U7391" s="1">
        <v>45476</v>
      </c>
      <c r="V7391">
        <v>139</v>
      </c>
      <c r="W7391" t="str">
        <f t="shared" si="162"/>
        <v>120-149</v>
      </c>
    </row>
    <row r="7392" spans="1:23" x14ac:dyDescent="0.25">
      <c r="A7392" t="s">
        <v>7641</v>
      </c>
      <c r="B7392">
        <v>9176710117</v>
      </c>
      <c r="C7392">
        <v>5262810562</v>
      </c>
      <c r="D7392" s="1">
        <v>45672</v>
      </c>
      <c r="E7392">
        <v>99215</v>
      </c>
      <c r="F7392">
        <v>99214</v>
      </c>
      <c r="G7392" t="s">
        <v>219</v>
      </c>
      <c r="H7392" s="34">
        <v>51347</v>
      </c>
      <c r="I7392" s="7">
        <v>40051</v>
      </c>
      <c r="J7392" s="7">
        <v>23704.799999999999</v>
      </c>
      <c r="K7392" s="7">
        <v>8336</v>
      </c>
      <c r="L7392" s="7">
        <v>8010.2</v>
      </c>
      <c r="M7392" s="5">
        <v>0.2</v>
      </c>
      <c r="N7392" t="s">
        <v>3140</v>
      </c>
      <c r="O7392" t="s">
        <v>27</v>
      </c>
      <c r="P7392" t="s">
        <v>55</v>
      </c>
      <c r="Q7392" t="s">
        <v>32</v>
      </c>
      <c r="R7392" t="s">
        <v>26</v>
      </c>
      <c r="S7392" t="s">
        <v>27</v>
      </c>
      <c r="T7392" t="s">
        <v>13311</v>
      </c>
      <c r="U7392" s="1">
        <v>45848</v>
      </c>
      <c r="V7392">
        <v>176</v>
      </c>
      <c r="W7392" t="str">
        <f t="shared" si="162"/>
        <v>150-179</v>
      </c>
    </row>
    <row r="7393" spans="1:23" x14ac:dyDescent="0.25">
      <c r="A7393" t="s">
        <v>7642</v>
      </c>
      <c r="B7393">
        <v>1637722984</v>
      </c>
      <c r="C7393">
        <v>2561882364</v>
      </c>
      <c r="D7393" s="1">
        <v>45410</v>
      </c>
      <c r="E7393">
        <v>99213</v>
      </c>
      <c r="F7393">
        <v>85025</v>
      </c>
      <c r="G7393" t="s">
        <v>4092</v>
      </c>
      <c r="H7393" s="34">
        <v>99006</v>
      </c>
      <c r="I7393" s="7">
        <v>84155</v>
      </c>
      <c r="J7393" s="7">
        <v>72891.899999999994</v>
      </c>
      <c r="K7393" s="7">
        <v>9580</v>
      </c>
      <c r="L7393" s="7">
        <v>1683.1</v>
      </c>
      <c r="M7393" s="5">
        <v>0.02</v>
      </c>
      <c r="N7393" t="s">
        <v>16</v>
      </c>
      <c r="O7393" t="s">
        <v>30</v>
      </c>
      <c r="P7393" t="s">
        <v>97</v>
      </c>
      <c r="Q7393" t="s">
        <v>32</v>
      </c>
      <c r="R7393" t="s">
        <v>43</v>
      </c>
      <c r="S7393" t="s">
        <v>27</v>
      </c>
      <c r="T7393" t="s">
        <v>13310</v>
      </c>
      <c r="U7393" s="1">
        <v>45590</v>
      </c>
      <c r="V7393">
        <v>180</v>
      </c>
      <c r="W7393" t="str">
        <f t="shared" si="162"/>
        <v>180-209</v>
      </c>
    </row>
    <row r="7394" spans="1:23" x14ac:dyDescent="0.25">
      <c r="A7394" t="s">
        <v>7643</v>
      </c>
      <c r="B7394">
        <v>7163417944</v>
      </c>
      <c r="C7394">
        <v>9749876274</v>
      </c>
      <c r="D7394" s="1">
        <v>45934</v>
      </c>
      <c r="E7394">
        <v>99231</v>
      </c>
      <c r="F7394">
        <v>99284</v>
      </c>
      <c r="G7394" t="s">
        <v>75</v>
      </c>
      <c r="H7394" s="34">
        <v>18490</v>
      </c>
      <c r="I7394" s="7">
        <v>15717</v>
      </c>
      <c r="J7394" s="7">
        <v>13096.66</v>
      </c>
      <c r="K7394" s="7">
        <v>2306</v>
      </c>
      <c r="L7394" s="7">
        <v>314.33999999999997</v>
      </c>
      <c r="M7394" s="5">
        <v>0.02</v>
      </c>
      <c r="N7394" t="s">
        <v>16</v>
      </c>
      <c r="O7394" t="s">
        <v>30</v>
      </c>
      <c r="P7394" t="s">
        <v>3147</v>
      </c>
      <c r="Q7394" t="s">
        <v>32</v>
      </c>
      <c r="R7394" t="s">
        <v>27</v>
      </c>
      <c r="S7394" t="s">
        <v>21</v>
      </c>
      <c r="T7394" t="s">
        <v>13310</v>
      </c>
      <c r="U7394" s="1">
        <v>46031</v>
      </c>
      <c r="V7394">
        <v>97</v>
      </c>
      <c r="W7394" t="str">
        <f t="shared" si="162"/>
        <v>90-119</v>
      </c>
    </row>
    <row r="7395" spans="1:23" x14ac:dyDescent="0.25">
      <c r="A7395" t="s">
        <v>7644</v>
      </c>
      <c r="B7395">
        <v>7423685650</v>
      </c>
      <c r="C7395">
        <v>5069140438</v>
      </c>
      <c r="D7395" s="1">
        <v>45563</v>
      </c>
      <c r="E7395">
        <v>99213</v>
      </c>
      <c r="F7395">
        <v>99202</v>
      </c>
      <c r="G7395" t="s">
        <v>77</v>
      </c>
      <c r="H7395" s="34">
        <v>46346</v>
      </c>
      <c r="I7395" s="7">
        <v>38004</v>
      </c>
      <c r="J7395" s="7">
        <v>25751.279999999999</v>
      </c>
      <c r="K7395" s="7">
        <v>5412</v>
      </c>
      <c r="L7395" s="7">
        <v>6840.72</v>
      </c>
      <c r="M7395" s="5">
        <v>0.18</v>
      </c>
      <c r="N7395" t="s">
        <v>3141</v>
      </c>
      <c r="O7395" t="s">
        <v>30</v>
      </c>
      <c r="P7395" t="s">
        <v>18</v>
      </c>
      <c r="Q7395" t="s">
        <v>32</v>
      </c>
      <c r="R7395" t="s">
        <v>27</v>
      </c>
      <c r="S7395" t="s">
        <v>17</v>
      </c>
      <c r="T7395" t="s">
        <v>13312</v>
      </c>
      <c r="U7395" s="1">
        <v>45682</v>
      </c>
      <c r="V7395">
        <v>119</v>
      </c>
      <c r="W7395" t="str">
        <f t="shared" si="162"/>
        <v>90-119</v>
      </c>
    </row>
    <row r="7396" spans="1:23" x14ac:dyDescent="0.25">
      <c r="A7396" t="s">
        <v>7645</v>
      </c>
      <c r="B7396">
        <v>1090489874</v>
      </c>
      <c r="C7396">
        <v>2830876529</v>
      </c>
      <c r="D7396" s="1">
        <v>45554</v>
      </c>
      <c r="E7396">
        <v>99221</v>
      </c>
      <c r="F7396">
        <v>80053</v>
      </c>
      <c r="G7396" t="s">
        <v>3281</v>
      </c>
      <c r="H7396" s="34">
        <v>77902</v>
      </c>
      <c r="I7396" s="7">
        <v>63880</v>
      </c>
      <c r="J7396" s="7">
        <v>52381.599999999999</v>
      </c>
      <c r="K7396" s="7">
        <v>0</v>
      </c>
      <c r="L7396" s="7">
        <v>11498.4</v>
      </c>
      <c r="M7396" s="5">
        <v>0.18</v>
      </c>
      <c r="N7396" t="s">
        <v>3141</v>
      </c>
      <c r="O7396" t="s">
        <v>17</v>
      </c>
      <c r="P7396" t="s">
        <v>40</v>
      </c>
      <c r="Q7396" t="s">
        <v>32</v>
      </c>
      <c r="R7396" t="s">
        <v>20</v>
      </c>
      <c r="S7396" t="s">
        <v>17</v>
      </c>
      <c r="T7396" t="s">
        <v>13312</v>
      </c>
      <c r="U7396" s="1">
        <v>45654</v>
      </c>
      <c r="V7396">
        <v>100</v>
      </c>
      <c r="W7396" t="str">
        <f t="shared" si="162"/>
        <v>90-119</v>
      </c>
    </row>
    <row r="7397" spans="1:23" x14ac:dyDescent="0.25">
      <c r="A7397" t="s">
        <v>7646</v>
      </c>
      <c r="B7397">
        <v>2130930109</v>
      </c>
      <c r="C7397">
        <v>8634299936</v>
      </c>
      <c r="D7397" s="1">
        <v>45942</v>
      </c>
      <c r="E7397">
        <v>99231</v>
      </c>
      <c r="F7397">
        <v>81000</v>
      </c>
      <c r="G7397" t="s">
        <v>116</v>
      </c>
      <c r="H7397" s="34">
        <v>87965</v>
      </c>
      <c r="I7397" s="7">
        <v>72131</v>
      </c>
      <c r="J7397" s="7">
        <v>59147.42</v>
      </c>
      <c r="K7397" s="7">
        <v>0</v>
      </c>
      <c r="L7397" s="7">
        <v>12983.58</v>
      </c>
      <c r="M7397" s="5">
        <v>0.18</v>
      </c>
      <c r="N7397" t="s">
        <v>3141</v>
      </c>
      <c r="O7397" t="s">
        <v>17</v>
      </c>
      <c r="P7397" t="s">
        <v>18</v>
      </c>
      <c r="Q7397" t="s">
        <v>19</v>
      </c>
      <c r="R7397" t="s">
        <v>43</v>
      </c>
      <c r="S7397" t="s">
        <v>21</v>
      </c>
      <c r="T7397" t="s">
        <v>13311</v>
      </c>
      <c r="U7397" s="1">
        <v>46034</v>
      </c>
      <c r="V7397">
        <v>92</v>
      </c>
      <c r="W7397" t="str">
        <f t="shared" si="162"/>
        <v>90-119</v>
      </c>
    </row>
    <row r="7398" spans="1:23" x14ac:dyDescent="0.25">
      <c r="A7398" t="s">
        <v>7647</v>
      </c>
      <c r="B7398">
        <v>9214789449</v>
      </c>
      <c r="C7398">
        <v>5366407025</v>
      </c>
      <c r="D7398" s="1">
        <v>45480</v>
      </c>
      <c r="E7398">
        <v>99213</v>
      </c>
      <c r="F7398">
        <v>99214</v>
      </c>
      <c r="G7398" t="s">
        <v>222</v>
      </c>
      <c r="H7398" s="34">
        <v>88032</v>
      </c>
      <c r="I7398" s="7">
        <v>66024</v>
      </c>
      <c r="J7398" s="7">
        <v>45315.4</v>
      </c>
      <c r="K7398" s="7">
        <v>10805</v>
      </c>
      <c r="L7398" s="7">
        <v>9903.6</v>
      </c>
      <c r="M7398" s="5">
        <v>0.15</v>
      </c>
      <c r="N7398" t="s">
        <v>1139</v>
      </c>
      <c r="O7398" t="s">
        <v>27</v>
      </c>
      <c r="P7398" t="s">
        <v>31</v>
      </c>
      <c r="Q7398" t="s">
        <v>19</v>
      </c>
      <c r="R7398" t="s">
        <v>20</v>
      </c>
      <c r="S7398" t="s">
        <v>17</v>
      </c>
      <c r="T7398" t="s">
        <v>13310</v>
      </c>
      <c r="U7398" s="1">
        <v>45534</v>
      </c>
      <c r="V7398">
        <v>54</v>
      </c>
      <c r="W7398" t="str">
        <f t="shared" si="162"/>
        <v>30-59</v>
      </c>
    </row>
    <row r="7399" spans="1:23" x14ac:dyDescent="0.25">
      <c r="A7399" t="s">
        <v>7648</v>
      </c>
      <c r="B7399">
        <v>1553232376</v>
      </c>
      <c r="C7399">
        <v>843115334</v>
      </c>
      <c r="D7399" s="1">
        <v>45409</v>
      </c>
      <c r="E7399">
        <v>99231</v>
      </c>
      <c r="F7399">
        <v>99204</v>
      </c>
      <c r="G7399" t="s">
        <v>3283</v>
      </c>
      <c r="H7399" s="34">
        <v>48412</v>
      </c>
      <c r="I7399" s="7">
        <v>39698</v>
      </c>
      <c r="J7399" s="7">
        <v>32552.36</v>
      </c>
      <c r="K7399" s="7">
        <v>0</v>
      </c>
      <c r="L7399" s="7">
        <v>7145.64</v>
      </c>
      <c r="M7399" s="5">
        <v>0.18</v>
      </c>
      <c r="N7399" t="s">
        <v>3141</v>
      </c>
      <c r="O7399" t="s">
        <v>17</v>
      </c>
      <c r="P7399" t="s">
        <v>40</v>
      </c>
      <c r="Q7399" t="s">
        <v>19</v>
      </c>
      <c r="R7399" t="s">
        <v>27</v>
      </c>
      <c r="S7399" t="s">
        <v>27</v>
      </c>
      <c r="T7399" t="s">
        <v>13312</v>
      </c>
      <c r="U7399" s="1">
        <v>45518</v>
      </c>
      <c r="V7399">
        <v>109</v>
      </c>
      <c r="W7399" t="str">
        <f t="shared" si="162"/>
        <v>90-119</v>
      </c>
    </row>
    <row r="7400" spans="1:23" x14ac:dyDescent="0.25">
      <c r="A7400" t="s">
        <v>7649</v>
      </c>
      <c r="B7400">
        <v>8597943928</v>
      </c>
      <c r="C7400">
        <v>1974607166</v>
      </c>
      <c r="D7400" s="1">
        <v>45833</v>
      </c>
      <c r="E7400">
        <v>99233</v>
      </c>
      <c r="F7400">
        <v>36415</v>
      </c>
      <c r="G7400" t="s">
        <v>3316</v>
      </c>
      <c r="H7400" s="34">
        <v>98636</v>
      </c>
      <c r="I7400" s="7">
        <v>80882</v>
      </c>
      <c r="J7400" s="7">
        <v>34518.239999999998</v>
      </c>
      <c r="K7400" s="7">
        <v>31805</v>
      </c>
      <c r="L7400" s="7">
        <v>14558.76</v>
      </c>
      <c r="M7400" s="5">
        <v>0.18</v>
      </c>
      <c r="N7400" t="s">
        <v>3141</v>
      </c>
      <c r="O7400" t="s">
        <v>27</v>
      </c>
      <c r="P7400" t="s">
        <v>3148</v>
      </c>
      <c r="Q7400" t="s">
        <v>32</v>
      </c>
      <c r="R7400" t="s">
        <v>26</v>
      </c>
      <c r="S7400" t="s">
        <v>17</v>
      </c>
      <c r="T7400" t="s">
        <v>13312</v>
      </c>
      <c r="U7400" s="1">
        <v>46008</v>
      </c>
      <c r="V7400">
        <v>175</v>
      </c>
      <c r="W7400" t="str">
        <f t="shared" si="162"/>
        <v>150-179</v>
      </c>
    </row>
    <row r="7401" spans="1:23" x14ac:dyDescent="0.25">
      <c r="A7401" t="s">
        <v>7650</v>
      </c>
      <c r="B7401">
        <v>9887663204</v>
      </c>
      <c r="C7401">
        <v>9753975252</v>
      </c>
      <c r="D7401" s="1">
        <v>45719</v>
      </c>
      <c r="E7401">
        <v>99233</v>
      </c>
      <c r="F7401">
        <v>97110</v>
      </c>
      <c r="G7401" t="s">
        <v>237</v>
      </c>
      <c r="H7401" s="34">
        <v>93061</v>
      </c>
      <c r="I7401" s="7">
        <v>69796</v>
      </c>
      <c r="J7401" s="7">
        <v>50492.6</v>
      </c>
      <c r="K7401" s="7">
        <v>8834</v>
      </c>
      <c r="L7401" s="7">
        <v>10469.4</v>
      </c>
      <c r="M7401" s="5">
        <v>0.15</v>
      </c>
      <c r="N7401" t="s">
        <v>1139</v>
      </c>
      <c r="O7401" t="s">
        <v>30</v>
      </c>
      <c r="P7401" t="s">
        <v>40</v>
      </c>
      <c r="Q7401" t="s">
        <v>19</v>
      </c>
      <c r="R7401" t="s">
        <v>26</v>
      </c>
      <c r="S7401" t="s">
        <v>21</v>
      </c>
      <c r="T7401" t="s">
        <v>13312</v>
      </c>
      <c r="U7401" s="1">
        <v>45829</v>
      </c>
      <c r="V7401">
        <v>110</v>
      </c>
      <c r="W7401" t="str">
        <f t="shared" si="162"/>
        <v>90-119</v>
      </c>
    </row>
    <row r="7402" spans="1:23" x14ac:dyDescent="0.25">
      <c r="A7402" t="s">
        <v>7651</v>
      </c>
      <c r="B7402">
        <v>5794623049</v>
      </c>
      <c r="C7402">
        <v>2443203679</v>
      </c>
      <c r="D7402" s="1">
        <v>45439</v>
      </c>
      <c r="E7402">
        <v>99222</v>
      </c>
      <c r="F7402">
        <v>81000</v>
      </c>
      <c r="G7402" t="s">
        <v>3325</v>
      </c>
      <c r="H7402" s="34">
        <v>71059</v>
      </c>
      <c r="I7402" s="7">
        <v>51162</v>
      </c>
      <c r="J7402" s="7">
        <v>42207.040000000001</v>
      </c>
      <c r="K7402" s="7">
        <v>4862</v>
      </c>
      <c r="L7402" s="7">
        <v>4092.96</v>
      </c>
      <c r="M7402" s="5">
        <v>0.08</v>
      </c>
      <c r="N7402" t="s">
        <v>24</v>
      </c>
      <c r="O7402" t="s">
        <v>27</v>
      </c>
      <c r="P7402" t="s">
        <v>3148</v>
      </c>
      <c r="Q7402" t="s">
        <v>19</v>
      </c>
      <c r="R7402" t="s">
        <v>43</v>
      </c>
      <c r="S7402" t="s">
        <v>27</v>
      </c>
      <c r="T7402" t="s">
        <v>13312</v>
      </c>
      <c r="U7402" s="1">
        <v>45582</v>
      </c>
      <c r="V7402">
        <v>143</v>
      </c>
      <c r="W7402" t="str">
        <f t="shared" si="162"/>
        <v>120-149</v>
      </c>
    </row>
    <row r="7403" spans="1:23" x14ac:dyDescent="0.25">
      <c r="A7403" t="s">
        <v>7652</v>
      </c>
      <c r="B7403">
        <v>4270547185</v>
      </c>
      <c r="C7403">
        <v>1479483701</v>
      </c>
      <c r="D7403" s="1">
        <v>45345</v>
      </c>
      <c r="E7403">
        <v>99214</v>
      </c>
      <c r="F7403">
        <v>71046</v>
      </c>
      <c r="G7403" t="s">
        <v>134</v>
      </c>
      <c r="H7403" s="34">
        <v>16828</v>
      </c>
      <c r="I7403" s="7">
        <v>12116</v>
      </c>
      <c r="J7403" s="7">
        <v>7686.72</v>
      </c>
      <c r="K7403" s="7">
        <v>3460</v>
      </c>
      <c r="L7403" s="7">
        <v>969.28</v>
      </c>
      <c r="M7403" s="5">
        <v>0.08</v>
      </c>
      <c r="N7403" t="s">
        <v>24</v>
      </c>
      <c r="O7403" t="s">
        <v>27</v>
      </c>
      <c r="P7403" t="s">
        <v>35</v>
      </c>
      <c r="Q7403" t="s">
        <v>32</v>
      </c>
      <c r="R7403" t="s">
        <v>20</v>
      </c>
      <c r="S7403" t="s">
        <v>21</v>
      </c>
      <c r="T7403" t="s">
        <v>13312</v>
      </c>
      <c r="U7403" s="1">
        <v>45418</v>
      </c>
      <c r="V7403">
        <v>73</v>
      </c>
      <c r="W7403" t="str">
        <f t="shared" si="162"/>
        <v>60-89</v>
      </c>
    </row>
    <row r="7404" spans="1:23" x14ac:dyDescent="0.25">
      <c r="A7404" t="s">
        <v>7653</v>
      </c>
      <c r="B7404">
        <v>5982334884</v>
      </c>
      <c r="C7404">
        <v>5933577969</v>
      </c>
      <c r="D7404" s="1">
        <v>45390</v>
      </c>
      <c r="E7404">
        <v>99232</v>
      </c>
      <c r="F7404">
        <v>99292</v>
      </c>
      <c r="G7404" t="s">
        <v>3208</v>
      </c>
      <c r="H7404" s="34">
        <v>70262</v>
      </c>
      <c r="I7404" s="7">
        <v>55507</v>
      </c>
      <c r="J7404" s="7">
        <v>39034.879999999997</v>
      </c>
      <c r="K7404" s="7">
        <v>7591</v>
      </c>
      <c r="L7404" s="7">
        <v>8881.1200000000008</v>
      </c>
      <c r="M7404" s="5">
        <v>0.16</v>
      </c>
      <c r="N7404" t="s">
        <v>1138</v>
      </c>
      <c r="O7404" t="s">
        <v>30</v>
      </c>
      <c r="P7404" t="s">
        <v>3149</v>
      </c>
      <c r="Q7404" t="s">
        <v>19</v>
      </c>
      <c r="R7404" t="s">
        <v>20</v>
      </c>
      <c r="S7404" t="s">
        <v>17</v>
      </c>
      <c r="T7404" t="s">
        <v>13310</v>
      </c>
      <c r="U7404" s="1">
        <v>45469</v>
      </c>
      <c r="V7404">
        <v>79</v>
      </c>
      <c r="W7404" t="str">
        <f t="shared" si="162"/>
        <v>60-89</v>
      </c>
    </row>
    <row r="7405" spans="1:23" x14ac:dyDescent="0.25">
      <c r="A7405" t="s">
        <v>7654</v>
      </c>
      <c r="B7405">
        <v>7031056841</v>
      </c>
      <c r="C7405">
        <v>6663859126</v>
      </c>
      <c r="D7405" s="1">
        <v>45898</v>
      </c>
      <c r="E7405">
        <v>99222</v>
      </c>
      <c r="F7405">
        <v>99284</v>
      </c>
      <c r="G7405" t="s">
        <v>445</v>
      </c>
      <c r="H7405" s="34">
        <v>87592</v>
      </c>
      <c r="I7405" s="7">
        <v>65694</v>
      </c>
      <c r="J7405" s="7">
        <v>51212.9</v>
      </c>
      <c r="K7405" s="7">
        <v>4627</v>
      </c>
      <c r="L7405" s="7">
        <v>9854.1</v>
      </c>
      <c r="M7405" s="5">
        <v>0.15</v>
      </c>
      <c r="N7405" t="s">
        <v>1139</v>
      </c>
      <c r="O7405" t="s">
        <v>30</v>
      </c>
      <c r="P7405" t="s">
        <v>35</v>
      </c>
      <c r="Q7405" t="s">
        <v>32</v>
      </c>
      <c r="R7405" t="s">
        <v>38</v>
      </c>
      <c r="S7405" t="s">
        <v>21</v>
      </c>
      <c r="T7405" t="s">
        <v>13310</v>
      </c>
      <c r="U7405" s="1">
        <v>46062</v>
      </c>
      <c r="V7405">
        <v>164</v>
      </c>
      <c r="W7405" t="str">
        <f t="shared" si="162"/>
        <v>150-179</v>
      </c>
    </row>
    <row r="7406" spans="1:23" x14ac:dyDescent="0.25">
      <c r="A7406" t="s">
        <v>7655</v>
      </c>
      <c r="B7406">
        <v>3552077195</v>
      </c>
      <c r="C7406">
        <v>6239656517</v>
      </c>
      <c r="D7406" s="1">
        <v>45898</v>
      </c>
      <c r="E7406">
        <v>99233</v>
      </c>
      <c r="F7406">
        <v>99292</v>
      </c>
      <c r="G7406" t="s">
        <v>203</v>
      </c>
      <c r="H7406" s="34">
        <v>72457</v>
      </c>
      <c r="I7406" s="7">
        <v>54343</v>
      </c>
      <c r="J7406" s="7">
        <v>39734.550000000003</v>
      </c>
      <c r="K7406" s="7">
        <v>6457</v>
      </c>
      <c r="L7406" s="7">
        <v>8151.45</v>
      </c>
      <c r="M7406" s="5">
        <v>0.15</v>
      </c>
      <c r="N7406" t="s">
        <v>1139</v>
      </c>
      <c r="O7406" t="s">
        <v>30</v>
      </c>
      <c r="P7406" t="s">
        <v>55</v>
      </c>
      <c r="Q7406" t="s">
        <v>19</v>
      </c>
      <c r="R7406" t="s">
        <v>21</v>
      </c>
      <c r="S7406" t="s">
        <v>17</v>
      </c>
      <c r="T7406" t="s">
        <v>13311</v>
      </c>
      <c r="U7406" s="1">
        <v>46060</v>
      </c>
      <c r="V7406">
        <v>162</v>
      </c>
      <c r="W7406" t="str">
        <f t="shared" si="162"/>
        <v>150-179</v>
      </c>
    </row>
    <row r="7407" spans="1:23" x14ac:dyDescent="0.25">
      <c r="A7407" t="s">
        <v>7656</v>
      </c>
      <c r="B7407">
        <v>6722200385</v>
      </c>
      <c r="C7407">
        <v>8824496422</v>
      </c>
      <c r="D7407" s="1">
        <v>45485</v>
      </c>
      <c r="E7407">
        <v>99214</v>
      </c>
      <c r="F7407">
        <v>99283</v>
      </c>
      <c r="G7407" t="s">
        <v>150</v>
      </c>
      <c r="H7407" s="34">
        <v>62127</v>
      </c>
      <c r="I7407" s="7">
        <v>40383</v>
      </c>
      <c r="J7407" s="7">
        <v>35537.040000000001</v>
      </c>
      <c r="K7407" s="7">
        <v>0</v>
      </c>
      <c r="L7407" s="7">
        <v>4845.96</v>
      </c>
      <c r="M7407" s="5">
        <v>0.12</v>
      </c>
      <c r="N7407" t="s">
        <v>46</v>
      </c>
      <c r="O7407" t="s">
        <v>17</v>
      </c>
      <c r="P7407" t="s">
        <v>35</v>
      </c>
      <c r="Q7407" t="s">
        <v>19</v>
      </c>
      <c r="R7407" t="s">
        <v>26</v>
      </c>
      <c r="S7407" t="s">
        <v>17</v>
      </c>
      <c r="T7407" t="s">
        <v>13312</v>
      </c>
      <c r="U7407" s="1">
        <v>45585</v>
      </c>
      <c r="V7407">
        <v>100</v>
      </c>
      <c r="W7407" t="str">
        <f t="shared" si="162"/>
        <v>90-119</v>
      </c>
    </row>
    <row r="7408" spans="1:23" x14ac:dyDescent="0.25">
      <c r="A7408" t="s">
        <v>7657</v>
      </c>
      <c r="B7408">
        <v>7175355455</v>
      </c>
      <c r="C7408">
        <v>6435733332</v>
      </c>
      <c r="D7408" s="1">
        <v>45297</v>
      </c>
      <c r="E7408">
        <v>99238</v>
      </c>
      <c r="F7408">
        <v>99214</v>
      </c>
      <c r="G7408" t="s">
        <v>320</v>
      </c>
      <c r="H7408" s="34">
        <v>61655</v>
      </c>
      <c r="I7408" s="7">
        <v>48707</v>
      </c>
      <c r="J7408" s="7">
        <v>35844.879999999997</v>
      </c>
      <c r="K7408" s="7">
        <v>5069</v>
      </c>
      <c r="L7408" s="7">
        <v>7793.12</v>
      </c>
      <c r="M7408" s="5">
        <v>0.16</v>
      </c>
      <c r="N7408" t="s">
        <v>1138</v>
      </c>
      <c r="O7408" t="s">
        <v>27</v>
      </c>
      <c r="P7408" t="s">
        <v>97</v>
      </c>
      <c r="Q7408" t="s">
        <v>19</v>
      </c>
      <c r="R7408" t="s">
        <v>26</v>
      </c>
      <c r="S7408" t="s">
        <v>27</v>
      </c>
      <c r="T7408" t="s">
        <v>13310</v>
      </c>
      <c r="U7408" s="1">
        <v>45413</v>
      </c>
      <c r="V7408">
        <v>116</v>
      </c>
      <c r="W7408" t="str">
        <f t="shared" si="162"/>
        <v>90-119</v>
      </c>
    </row>
    <row r="7409" spans="1:23" x14ac:dyDescent="0.25">
      <c r="A7409" t="s">
        <v>7658</v>
      </c>
      <c r="B7409">
        <v>9470750059</v>
      </c>
      <c r="C7409">
        <v>1035570453</v>
      </c>
      <c r="D7409" s="1">
        <v>45352</v>
      </c>
      <c r="E7409">
        <v>99222</v>
      </c>
      <c r="F7409">
        <v>99212</v>
      </c>
      <c r="G7409" t="s">
        <v>129</v>
      </c>
      <c r="H7409" s="34">
        <v>42030</v>
      </c>
      <c r="I7409" s="7">
        <v>32783</v>
      </c>
      <c r="J7409" s="7">
        <v>20970.400000000001</v>
      </c>
      <c r="K7409" s="7">
        <v>5256</v>
      </c>
      <c r="L7409" s="7">
        <v>6556.6</v>
      </c>
      <c r="M7409" s="5">
        <v>0.2</v>
      </c>
      <c r="N7409" t="s">
        <v>3140</v>
      </c>
      <c r="O7409" t="s">
        <v>27</v>
      </c>
      <c r="P7409" t="s">
        <v>58</v>
      </c>
      <c r="Q7409" t="s">
        <v>19</v>
      </c>
      <c r="R7409" t="s">
        <v>21</v>
      </c>
      <c r="S7409" t="s">
        <v>27</v>
      </c>
      <c r="T7409" t="s">
        <v>13310</v>
      </c>
      <c r="U7409" s="1">
        <v>45527</v>
      </c>
      <c r="V7409">
        <v>175</v>
      </c>
      <c r="W7409" t="str">
        <f t="shared" si="162"/>
        <v>150-179</v>
      </c>
    </row>
    <row r="7410" spans="1:23" x14ac:dyDescent="0.25">
      <c r="A7410" t="s">
        <v>7659</v>
      </c>
      <c r="B7410">
        <v>5407745489</v>
      </c>
      <c r="C7410">
        <v>5926930546</v>
      </c>
      <c r="D7410" s="1">
        <v>45774</v>
      </c>
      <c r="E7410">
        <v>99238</v>
      </c>
      <c r="F7410">
        <v>99213</v>
      </c>
      <c r="G7410" t="s">
        <v>362</v>
      </c>
      <c r="H7410" s="34">
        <v>31247</v>
      </c>
      <c r="I7410" s="7">
        <v>24685</v>
      </c>
      <c r="J7410" s="7">
        <v>20735.400000000001</v>
      </c>
      <c r="K7410" s="7">
        <v>0</v>
      </c>
      <c r="L7410" s="7">
        <v>3949.6</v>
      </c>
      <c r="M7410" s="5">
        <v>0.16</v>
      </c>
      <c r="N7410" t="s">
        <v>1138</v>
      </c>
      <c r="O7410" t="s">
        <v>17</v>
      </c>
      <c r="P7410" t="s">
        <v>3148</v>
      </c>
      <c r="Q7410" t="s">
        <v>19</v>
      </c>
      <c r="R7410" t="s">
        <v>38</v>
      </c>
      <c r="S7410" t="s">
        <v>17</v>
      </c>
      <c r="T7410" t="s">
        <v>13310</v>
      </c>
      <c r="U7410" s="1">
        <v>45879</v>
      </c>
      <c r="V7410">
        <v>105</v>
      </c>
      <c r="W7410" t="str">
        <f t="shared" si="162"/>
        <v>90-119</v>
      </c>
    </row>
    <row r="7411" spans="1:23" x14ac:dyDescent="0.25">
      <c r="A7411" t="s">
        <v>7660</v>
      </c>
      <c r="B7411">
        <v>6678405963</v>
      </c>
      <c r="C7411">
        <v>3553246646</v>
      </c>
      <c r="D7411" s="1">
        <v>45619</v>
      </c>
      <c r="E7411">
        <v>99215</v>
      </c>
      <c r="F7411">
        <v>85025</v>
      </c>
      <c r="G7411" t="s">
        <v>169</v>
      </c>
      <c r="H7411" s="34">
        <v>29230</v>
      </c>
      <c r="I7411" s="7">
        <v>24846</v>
      </c>
      <c r="J7411" s="7">
        <v>21540.080000000002</v>
      </c>
      <c r="K7411" s="7">
        <v>2809</v>
      </c>
      <c r="L7411" s="7">
        <v>496.92</v>
      </c>
      <c r="M7411" s="5">
        <v>0.02</v>
      </c>
      <c r="N7411" t="s">
        <v>16</v>
      </c>
      <c r="O7411" t="s">
        <v>27</v>
      </c>
      <c r="P7411" t="s">
        <v>3146</v>
      </c>
      <c r="Q7411" t="s">
        <v>32</v>
      </c>
      <c r="R7411" t="s">
        <v>21</v>
      </c>
      <c r="S7411" t="s">
        <v>27</v>
      </c>
      <c r="T7411" t="s">
        <v>13311</v>
      </c>
      <c r="U7411" s="1">
        <v>45796</v>
      </c>
      <c r="V7411">
        <v>177</v>
      </c>
      <c r="W7411" t="str">
        <f t="shared" si="162"/>
        <v>150-179</v>
      </c>
    </row>
    <row r="7412" spans="1:23" x14ac:dyDescent="0.25">
      <c r="A7412" t="s">
        <v>7661</v>
      </c>
      <c r="B7412">
        <v>5346363566</v>
      </c>
      <c r="C7412">
        <v>5700044838</v>
      </c>
      <c r="D7412" s="1">
        <v>45609</v>
      </c>
      <c r="E7412">
        <v>99231</v>
      </c>
      <c r="F7412">
        <v>99282</v>
      </c>
      <c r="G7412" t="s">
        <v>71</v>
      </c>
      <c r="H7412" s="34">
        <v>21424</v>
      </c>
      <c r="I7412" s="7">
        <v>16925</v>
      </c>
      <c r="J7412" s="7">
        <v>12338</v>
      </c>
      <c r="K7412" s="7">
        <v>1879</v>
      </c>
      <c r="L7412" s="7">
        <v>2708</v>
      </c>
      <c r="M7412" s="5">
        <v>0.16</v>
      </c>
      <c r="N7412" t="s">
        <v>1138</v>
      </c>
      <c r="O7412" t="s">
        <v>27</v>
      </c>
      <c r="P7412" t="s">
        <v>25</v>
      </c>
      <c r="Q7412" t="s">
        <v>19</v>
      </c>
      <c r="R7412" t="s">
        <v>38</v>
      </c>
      <c r="S7412" t="s">
        <v>17</v>
      </c>
      <c r="T7412" t="s">
        <v>13310</v>
      </c>
      <c r="U7412" s="1">
        <v>45745</v>
      </c>
      <c r="V7412">
        <v>136</v>
      </c>
      <c r="W7412" t="str">
        <f t="shared" si="162"/>
        <v>120-149</v>
      </c>
    </row>
    <row r="7413" spans="1:23" x14ac:dyDescent="0.25">
      <c r="A7413" t="s">
        <v>7662</v>
      </c>
      <c r="B7413">
        <v>9495752972</v>
      </c>
      <c r="C7413">
        <v>8664836868</v>
      </c>
      <c r="D7413" s="1">
        <v>45917</v>
      </c>
      <c r="E7413">
        <v>99222</v>
      </c>
      <c r="F7413">
        <v>99283</v>
      </c>
      <c r="G7413" t="s">
        <v>3320</v>
      </c>
      <c r="H7413" s="34">
        <v>48480</v>
      </c>
      <c r="I7413" s="7">
        <v>38299</v>
      </c>
      <c r="J7413" s="7">
        <v>26371.16</v>
      </c>
      <c r="K7413" s="7">
        <v>5800</v>
      </c>
      <c r="L7413" s="7">
        <v>6127.84</v>
      </c>
      <c r="M7413" s="5">
        <v>0.16</v>
      </c>
      <c r="N7413" t="s">
        <v>1138</v>
      </c>
      <c r="O7413" t="s">
        <v>30</v>
      </c>
      <c r="P7413" t="s">
        <v>31</v>
      </c>
      <c r="Q7413" t="s">
        <v>19</v>
      </c>
      <c r="R7413" t="s">
        <v>43</v>
      </c>
      <c r="S7413" t="s">
        <v>17</v>
      </c>
      <c r="T7413" t="s">
        <v>13311</v>
      </c>
      <c r="U7413" s="1">
        <v>46018</v>
      </c>
      <c r="V7413">
        <v>101</v>
      </c>
      <c r="W7413" t="str">
        <f t="shared" si="162"/>
        <v>90-119</v>
      </c>
    </row>
    <row r="7414" spans="1:23" x14ac:dyDescent="0.25">
      <c r="A7414" t="s">
        <v>7663</v>
      </c>
      <c r="B7414">
        <v>8333364980</v>
      </c>
      <c r="C7414">
        <v>7419429737</v>
      </c>
      <c r="D7414" s="1">
        <v>45795</v>
      </c>
      <c r="E7414">
        <v>99214</v>
      </c>
      <c r="F7414">
        <v>99203</v>
      </c>
      <c r="G7414" t="s">
        <v>3328</v>
      </c>
      <c r="H7414" s="34">
        <v>91033</v>
      </c>
      <c r="I7414" s="7">
        <v>72826</v>
      </c>
      <c r="J7414" s="7">
        <v>55422.36</v>
      </c>
      <c r="K7414" s="7">
        <v>7208</v>
      </c>
      <c r="L7414" s="7">
        <v>10195.64</v>
      </c>
      <c r="M7414" s="5">
        <v>0.14000000000000001</v>
      </c>
      <c r="N7414" t="s">
        <v>1135</v>
      </c>
      <c r="O7414" t="s">
        <v>30</v>
      </c>
      <c r="P7414" t="s">
        <v>3147</v>
      </c>
      <c r="Q7414" t="s">
        <v>19</v>
      </c>
      <c r="R7414" t="s">
        <v>27</v>
      </c>
      <c r="S7414" t="s">
        <v>17</v>
      </c>
      <c r="T7414" t="s">
        <v>13312</v>
      </c>
      <c r="U7414" s="1">
        <v>45880</v>
      </c>
      <c r="V7414">
        <v>85</v>
      </c>
      <c r="W7414" t="str">
        <f t="shared" si="162"/>
        <v>60-89</v>
      </c>
    </row>
    <row r="7415" spans="1:23" x14ac:dyDescent="0.25">
      <c r="A7415" t="s">
        <v>7664</v>
      </c>
      <c r="B7415">
        <v>1374384687</v>
      </c>
      <c r="C7415">
        <v>7692351532</v>
      </c>
      <c r="D7415" s="1">
        <v>45676</v>
      </c>
      <c r="E7415">
        <v>99222</v>
      </c>
      <c r="F7415">
        <v>90834</v>
      </c>
      <c r="G7415" t="s">
        <v>3360</v>
      </c>
      <c r="H7415" s="34">
        <v>72126</v>
      </c>
      <c r="I7415" s="7">
        <v>61307</v>
      </c>
      <c r="J7415" s="7">
        <v>52751.86</v>
      </c>
      <c r="K7415" s="7">
        <v>7329</v>
      </c>
      <c r="L7415" s="7">
        <v>1226.1400000000001</v>
      </c>
      <c r="M7415" s="5">
        <v>0.02</v>
      </c>
      <c r="N7415" t="s">
        <v>16</v>
      </c>
      <c r="O7415" t="s">
        <v>30</v>
      </c>
      <c r="P7415" t="s">
        <v>3146</v>
      </c>
      <c r="Q7415" t="s">
        <v>19</v>
      </c>
      <c r="R7415" t="s">
        <v>20</v>
      </c>
      <c r="S7415" t="s">
        <v>27</v>
      </c>
      <c r="T7415" t="s">
        <v>13311</v>
      </c>
      <c r="U7415" s="1">
        <v>45752</v>
      </c>
      <c r="V7415">
        <v>76</v>
      </c>
      <c r="W7415" t="str">
        <f t="shared" si="162"/>
        <v>60-89</v>
      </c>
    </row>
    <row r="7416" spans="1:23" x14ac:dyDescent="0.25">
      <c r="A7416" t="s">
        <v>7665</v>
      </c>
      <c r="B7416">
        <v>804942998</v>
      </c>
      <c r="C7416">
        <v>7666823117</v>
      </c>
      <c r="D7416" s="1">
        <v>45432</v>
      </c>
      <c r="E7416">
        <v>99238</v>
      </c>
      <c r="F7416">
        <v>71046</v>
      </c>
      <c r="G7416" t="s">
        <v>3258</v>
      </c>
      <c r="H7416" s="34">
        <v>72443</v>
      </c>
      <c r="I7416" s="7">
        <v>59403</v>
      </c>
      <c r="J7416" s="7">
        <v>48710.46</v>
      </c>
      <c r="K7416" s="7">
        <v>0</v>
      </c>
      <c r="L7416" s="7">
        <v>10692.54</v>
      </c>
      <c r="M7416" s="5">
        <v>0.18</v>
      </c>
      <c r="N7416" t="s">
        <v>3141</v>
      </c>
      <c r="O7416" t="s">
        <v>17</v>
      </c>
      <c r="P7416" t="s">
        <v>40</v>
      </c>
      <c r="Q7416" t="s">
        <v>32</v>
      </c>
      <c r="R7416" t="s">
        <v>38</v>
      </c>
      <c r="S7416" t="s">
        <v>27</v>
      </c>
      <c r="T7416" t="s">
        <v>13310</v>
      </c>
      <c r="U7416" s="1">
        <v>45516</v>
      </c>
      <c r="V7416">
        <v>84</v>
      </c>
      <c r="W7416" t="str">
        <f t="shared" si="162"/>
        <v>60-89</v>
      </c>
    </row>
    <row r="7417" spans="1:23" x14ac:dyDescent="0.25">
      <c r="A7417" t="s">
        <v>7666</v>
      </c>
      <c r="B7417">
        <v>1057629992</v>
      </c>
      <c r="C7417">
        <v>9305202290</v>
      </c>
      <c r="D7417" s="1">
        <v>45730</v>
      </c>
      <c r="E7417">
        <v>99231</v>
      </c>
      <c r="F7417">
        <v>81000</v>
      </c>
      <c r="G7417" t="s">
        <v>240</v>
      </c>
      <c r="H7417" s="34">
        <v>47429</v>
      </c>
      <c r="I7417" s="7">
        <v>38892</v>
      </c>
      <c r="J7417" s="7">
        <v>20513.439999999999</v>
      </c>
      <c r="K7417" s="7">
        <v>11378</v>
      </c>
      <c r="L7417" s="7">
        <v>7000.56</v>
      </c>
      <c r="M7417" s="5">
        <v>0.18</v>
      </c>
      <c r="N7417" t="s">
        <v>3141</v>
      </c>
      <c r="O7417" t="s">
        <v>27</v>
      </c>
      <c r="P7417" t="s">
        <v>40</v>
      </c>
      <c r="Q7417" t="s">
        <v>32</v>
      </c>
      <c r="R7417" t="s">
        <v>38</v>
      </c>
      <c r="S7417" t="s">
        <v>27</v>
      </c>
      <c r="T7417" t="s">
        <v>13312</v>
      </c>
      <c r="U7417" s="1">
        <v>45880</v>
      </c>
      <c r="V7417">
        <v>150</v>
      </c>
      <c r="W7417" t="str">
        <f t="shared" si="162"/>
        <v>150-179</v>
      </c>
    </row>
    <row r="7418" spans="1:23" x14ac:dyDescent="0.25">
      <c r="A7418" t="s">
        <v>7667</v>
      </c>
      <c r="B7418">
        <v>4008702434</v>
      </c>
      <c r="C7418">
        <v>2824658829</v>
      </c>
      <c r="D7418" s="1">
        <v>45613</v>
      </c>
      <c r="E7418">
        <v>99232</v>
      </c>
      <c r="F7418">
        <v>99281</v>
      </c>
      <c r="G7418" t="s">
        <v>102</v>
      </c>
      <c r="H7418" s="34">
        <v>35564</v>
      </c>
      <c r="I7418" s="7">
        <v>26673</v>
      </c>
      <c r="J7418" s="7">
        <v>19163.05</v>
      </c>
      <c r="K7418" s="7">
        <v>3509</v>
      </c>
      <c r="L7418" s="7">
        <v>4000.95</v>
      </c>
      <c r="M7418" s="5">
        <v>0.15</v>
      </c>
      <c r="N7418" t="s">
        <v>1139</v>
      </c>
      <c r="O7418" t="s">
        <v>27</v>
      </c>
      <c r="P7418" t="s">
        <v>40</v>
      </c>
      <c r="Q7418" t="s">
        <v>19</v>
      </c>
      <c r="R7418" t="s">
        <v>26</v>
      </c>
      <c r="S7418" t="s">
        <v>27</v>
      </c>
      <c r="T7418" t="s">
        <v>13310</v>
      </c>
      <c r="U7418" s="1">
        <v>45713</v>
      </c>
      <c r="V7418">
        <v>100</v>
      </c>
      <c r="W7418" t="str">
        <f t="shared" si="162"/>
        <v>90-119</v>
      </c>
    </row>
    <row r="7419" spans="1:23" x14ac:dyDescent="0.25">
      <c r="A7419" t="s">
        <v>7668</v>
      </c>
      <c r="B7419">
        <v>6585367198</v>
      </c>
      <c r="C7419">
        <v>3304361455</v>
      </c>
      <c r="D7419" s="1">
        <v>45738</v>
      </c>
      <c r="E7419">
        <v>99232</v>
      </c>
      <c r="F7419">
        <v>99213</v>
      </c>
      <c r="G7419" t="s">
        <v>209</v>
      </c>
      <c r="H7419" s="34">
        <v>50871</v>
      </c>
      <c r="I7419" s="7">
        <v>40188</v>
      </c>
      <c r="J7419" s="7">
        <v>30043.919999999998</v>
      </c>
      <c r="K7419" s="7">
        <v>3714</v>
      </c>
      <c r="L7419" s="7">
        <v>6430.08</v>
      </c>
      <c r="M7419" s="5">
        <v>0.16</v>
      </c>
      <c r="N7419" t="s">
        <v>1138</v>
      </c>
      <c r="O7419" t="s">
        <v>30</v>
      </c>
      <c r="P7419" t="s">
        <v>97</v>
      </c>
      <c r="Q7419" t="s">
        <v>32</v>
      </c>
      <c r="R7419" t="s">
        <v>21</v>
      </c>
      <c r="S7419" t="s">
        <v>21</v>
      </c>
      <c r="T7419" t="s">
        <v>13310</v>
      </c>
      <c r="U7419" s="1">
        <v>45801</v>
      </c>
      <c r="V7419">
        <v>63</v>
      </c>
      <c r="W7419" t="str">
        <f t="shared" si="162"/>
        <v>60-89</v>
      </c>
    </row>
    <row r="7420" spans="1:23" x14ac:dyDescent="0.25">
      <c r="A7420" t="s">
        <v>7669</v>
      </c>
      <c r="B7420">
        <v>5561382995</v>
      </c>
      <c r="C7420">
        <v>4648719855</v>
      </c>
      <c r="D7420" s="1">
        <v>45734</v>
      </c>
      <c r="E7420">
        <v>99223</v>
      </c>
      <c r="F7420">
        <v>99214</v>
      </c>
      <c r="G7420" t="s">
        <v>3331</v>
      </c>
      <c r="H7420" s="34">
        <v>87532</v>
      </c>
      <c r="I7420" s="7">
        <v>69150</v>
      </c>
      <c r="J7420" s="7">
        <v>58086</v>
      </c>
      <c r="K7420" s="7">
        <v>0</v>
      </c>
      <c r="L7420" s="7">
        <v>11064</v>
      </c>
      <c r="M7420" s="5">
        <v>0.16</v>
      </c>
      <c r="N7420" t="s">
        <v>1138</v>
      </c>
      <c r="O7420" t="s">
        <v>17</v>
      </c>
      <c r="P7420" t="s">
        <v>40</v>
      </c>
      <c r="Q7420" t="s">
        <v>19</v>
      </c>
      <c r="R7420" t="s">
        <v>26</v>
      </c>
      <c r="S7420" t="s">
        <v>27</v>
      </c>
      <c r="T7420" t="s">
        <v>13312</v>
      </c>
      <c r="U7420" s="1">
        <v>45777</v>
      </c>
      <c r="V7420">
        <v>43</v>
      </c>
      <c r="W7420" t="str">
        <f t="shared" si="162"/>
        <v>30-59</v>
      </c>
    </row>
    <row r="7421" spans="1:23" x14ac:dyDescent="0.25">
      <c r="A7421" t="s">
        <v>7670</v>
      </c>
      <c r="B7421">
        <v>9138023924</v>
      </c>
      <c r="C7421">
        <v>3856936885</v>
      </c>
      <c r="D7421" s="1">
        <v>45517</v>
      </c>
      <c r="E7421">
        <v>99215</v>
      </c>
      <c r="F7421">
        <v>99213</v>
      </c>
      <c r="G7421" t="s">
        <v>3357</v>
      </c>
      <c r="H7421" s="34">
        <v>80766</v>
      </c>
      <c r="I7421" s="7">
        <v>62997</v>
      </c>
      <c r="J7421" s="7">
        <v>42597.599999999999</v>
      </c>
      <c r="K7421" s="7">
        <v>7800</v>
      </c>
      <c r="L7421" s="7">
        <v>12599.4</v>
      </c>
      <c r="M7421" s="5">
        <v>0.2</v>
      </c>
      <c r="N7421" t="s">
        <v>3140</v>
      </c>
      <c r="O7421" t="s">
        <v>30</v>
      </c>
      <c r="P7421" t="s">
        <v>58</v>
      </c>
      <c r="Q7421" t="s">
        <v>19</v>
      </c>
      <c r="R7421" t="s">
        <v>21</v>
      </c>
      <c r="S7421" t="s">
        <v>17</v>
      </c>
      <c r="T7421" t="s">
        <v>13310</v>
      </c>
      <c r="U7421" s="1">
        <v>45591</v>
      </c>
      <c r="V7421">
        <v>74</v>
      </c>
      <c r="W7421" t="str">
        <f t="shared" si="162"/>
        <v>60-89</v>
      </c>
    </row>
    <row r="7422" spans="1:23" x14ac:dyDescent="0.25">
      <c r="A7422" t="s">
        <v>7671</v>
      </c>
      <c r="B7422">
        <v>2240996181</v>
      </c>
      <c r="C7422">
        <v>377429827</v>
      </c>
      <c r="D7422" s="1">
        <v>45348</v>
      </c>
      <c r="E7422">
        <v>99223</v>
      </c>
      <c r="F7422">
        <v>97110</v>
      </c>
      <c r="G7422" t="s">
        <v>3449</v>
      </c>
      <c r="H7422" s="34">
        <v>49851</v>
      </c>
      <c r="I7422" s="7">
        <v>40878</v>
      </c>
      <c r="J7422" s="7">
        <v>29168.959999999999</v>
      </c>
      <c r="K7422" s="7">
        <v>4351</v>
      </c>
      <c r="L7422" s="7">
        <v>7358.04</v>
      </c>
      <c r="M7422" s="5">
        <v>0.18</v>
      </c>
      <c r="N7422" t="s">
        <v>3141</v>
      </c>
      <c r="O7422" t="s">
        <v>30</v>
      </c>
      <c r="P7422" t="s">
        <v>25</v>
      </c>
      <c r="Q7422" t="s">
        <v>32</v>
      </c>
      <c r="R7422" t="s">
        <v>38</v>
      </c>
      <c r="S7422" t="s">
        <v>17</v>
      </c>
      <c r="T7422" t="s">
        <v>13310</v>
      </c>
      <c r="U7422" s="1">
        <v>45396</v>
      </c>
      <c r="V7422">
        <v>48</v>
      </c>
      <c r="W7422" t="str">
        <f t="shared" si="162"/>
        <v>30-59</v>
      </c>
    </row>
    <row r="7423" spans="1:23" x14ac:dyDescent="0.25">
      <c r="A7423" t="s">
        <v>7672</v>
      </c>
      <c r="B7423">
        <v>1993224163</v>
      </c>
      <c r="C7423">
        <v>3680632604</v>
      </c>
      <c r="D7423" s="1">
        <v>45881</v>
      </c>
      <c r="E7423">
        <v>99233</v>
      </c>
      <c r="F7423">
        <v>93000</v>
      </c>
      <c r="G7423" t="s">
        <v>3218</v>
      </c>
      <c r="H7423" s="34">
        <v>82748</v>
      </c>
      <c r="I7423" s="7">
        <v>66198</v>
      </c>
      <c r="J7423" s="7">
        <v>48339.28</v>
      </c>
      <c r="K7423" s="7">
        <v>8591</v>
      </c>
      <c r="L7423" s="7">
        <v>9267.7199999999993</v>
      </c>
      <c r="M7423" s="5">
        <v>0.14000000000000001</v>
      </c>
      <c r="N7423" t="s">
        <v>1135</v>
      </c>
      <c r="O7423" t="s">
        <v>27</v>
      </c>
      <c r="P7423" t="s">
        <v>55</v>
      </c>
      <c r="Q7423" t="s">
        <v>19</v>
      </c>
      <c r="R7423" t="s">
        <v>43</v>
      </c>
      <c r="S7423" t="s">
        <v>21</v>
      </c>
      <c r="T7423" t="s">
        <v>13311</v>
      </c>
      <c r="U7423" s="1">
        <v>46054</v>
      </c>
      <c r="V7423">
        <v>173</v>
      </c>
      <c r="W7423" t="str">
        <f t="shared" si="162"/>
        <v>150-179</v>
      </c>
    </row>
    <row r="7424" spans="1:23" x14ac:dyDescent="0.25">
      <c r="A7424" t="s">
        <v>7673</v>
      </c>
      <c r="B7424">
        <v>176951641</v>
      </c>
      <c r="C7424">
        <v>3590972941</v>
      </c>
      <c r="D7424" s="1">
        <v>45844</v>
      </c>
      <c r="E7424">
        <v>99222</v>
      </c>
      <c r="F7424">
        <v>36415</v>
      </c>
      <c r="G7424" t="s">
        <v>3410</v>
      </c>
      <c r="H7424" s="34">
        <v>92135</v>
      </c>
      <c r="I7424" s="7">
        <v>72787</v>
      </c>
      <c r="J7424" s="7">
        <v>61141.08</v>
      </c>
      <c r="K7424" s="7">
        <v>0</v>
      </c>
      <c r="L7424" s="7">
        <v>11645.92</v>
      </c>
      <c r="M7424" s="5">
        <v>0.16</v>
      </c>
      <c r="N7424" t="s">
        <v>1138</v>
      </c>
      <c r="O7424" t="s">
        <v>17</v>
      </c>
      <c r="P7424" t="s">
        <v>25</v>
      </c>
      <c r="Q7424" t="s">
        <v>32</v>
      </c>
      <c r="R7424" t="s">
        <v>38</v>
      </c>
      <c r="S7424" t="s">
        <v>27</v>
      </c>
      <c r="T7424" t="s">
        <v>13311</v>
      </c>
      <c r="U7424" s="1">
        <v>45882</v>
      </c>
      <c r="V7424">
        <v>38</v>
      </c>
      <c r="W7424" t="str">
        <f t="shared" si="162"/>
        <v>30-59</v>
      </c>
    </row>
    <row r="7425" spans="1:23" x14ac:dyDescent="0.25">
      <c r="A7425" t="s">
        <v>7674</v>
      </c>
      <c r="B7425">
        <v>4048903330</v>
      </c>
      <c r="C7425">
        <v>3870246667</v>
      </c>
      <c r="D7425" s="1">
        <v>45538</v>
      </c>
      <c r="E7425">
        <v>99238</v>
      </c>
      <c r="F7425">
        <v>80053</v>
      </c>
      <c r="G7425" t="s">
        <v>3523</v>
      </c>
      <c r="H7425" s="34">
        <v>90095</v>
      </c>
      <c r="I7425" s="7">
        <v>71175</v>
      </c>
      <c r="J7425" s="7">
        <v>59787</v>
      </c>
      <c r="K7425" s="7">
        <v>0</v>
      </c>
      <c r="L7425" s="7">
        <v>11388</v>
      </c>
      <c r="M7425" s="5">
        <v>0.16</v>
      </c>
      <c r="N7425" t="s">
        <v>1138</v>
      </c>
      <c r="O7425" t="s">
        <v>17</v>
      </c>
      <c r="P7425" t="s">
        <v>35</v>
      </c>
      <c r="Q7425" t="s">
        <v>32</v>
      </c>
      <c r="R7425" t="s">
        <v>21</v>
      </c>
      <c r="S7425" t="s">
        <v>27</v>
      </c>
      <c r="T7425" t="s">
        <v>13311</v>
      </c>
      <c r="U7425" s="1">
        <v>45570</v>
      </c>
      <c r="V7425">
        <v>32</v>
      </c>
      <c r="W7425" t="str">
        <f t="shared" si="162"/>
        <v>30-59</v>
      </c>
    </row>
    <row r="7426" spans="1:23" x14ac:dyDescent="0.25">
      <c r="A7426" t="s">
        <v>7675</v>
      </c>
      <c r="B7426">
        <v>1578755820</v>
      </c>
      <c r="C7426">
        <v>3352757047</v>
      </c>
      <c r="D7426" s="1">
        <v>45653</v>
      </c>
      <c r="E7426">
        <v>99223</v>
      </c>
      <c r="F7426">
        <v>99204</v>
      </c>
      <c r="G7426" t="s">
        <v>3531</v>
      </c>
      <c r="H7426" s="34">
        <v>68469</v>
      </c>
      <c r="I7426" s="7">
        <v>54091</v>
      </c>
      <c r="J7426" s="7">
        <v>37400.44</v>
      </c>
      <c r="K7426" s="7">
        <v>8036</v>
      </c>
      <c r="L7426" s="7">
        <v>8654.56</v>
      </c>
      <c r="M7426" s="5">
        <v>0.16</v>
      </c>
      <c r="N7426" t="s">
        <v>1138</v>
      </c>
      <c r="O7426" t="s">
        <v>30</v>
      </c>
      <c r="P7426" t="s">
        <v>18</v>
      </c>
      <c r="Q7426" t="s">
        <v>32</v>
      </c>
      <c r="R7426" t="s">
        <v>26</v>
      </c>
      <c r="S7426" t="s">
        <v>17</v>
      </c>
      <c r="T7426" t="s">
        <v>13311</v>
      </c>
      <c r="U7426" s="1">
        <v>45696</v>
      </c>
      <c r="V7426">
        <v>43</v>
      </c>
      <c r="W7426" t="str">
        <f t="shared" si="162"/>
        <v>30-59</v>
      </c>
    </row>
    <row r="7427" spans="1:23" x14ac:dyDescent="0.25">
      <c r="A7427" t="s">
        <v>7676</v>
      </c>
      <c r="B7427">
        <v>7013379614</v>
      </c>
      <c r="C7427">
        <v>2809849893</v>
      </c>
      <c r="D7427" s="1">
        <v>45429</v>
      </c>
      <c r="E7427">
        <v>99233</v>
      </c>
      <c r="F7427">
        <v>99282</v>
      </c>
      <c r="G7427" t="s">
        <v>159</v>
      </c>
      <c r="H7427" s="34">
        <v>83049</v>
      </c>
      <c r="I7427" s="7">
        <v>65609</v>
      </c>
      <c r="J7427" s="7">
        <v>55111.56</v>
      </c>
      <c r="K7427" s="7">
        <v>0</v>
      </c>
      <c r="L7427" s="7">
        <v>10497.44</v>
      </c>
      <c r="M7427" s="5">
        <v>0.16</v>
      </c>
      <c r="N7427" t="s">
        <v>1138</v>
      </c>
      <c r="O7427" t="s">
        <v>17</v>
      </c>
      <c r="P7427" t="s">
        <v>97</v>
      </c>
      <c r="Q7427" t="s">
        <v>19</v>
      </c>
      <c r="R7427" t="s">
        <v>21</v>
      </c>
      <c r="S7427" t="s">
        <v>17</v>
      </c>
      <c r="T7427" t="s">
        <v>13311</v>
      </c>
      <c r="U7427" s="1">
        <v>45477</v>
      </c>
      <c r="V7427">
        <v>48</v>
      </c>
      <c r="W7427" t="str">
        <f t="shared" ref="W7427:W7490" si="163">IF(V7427="","",IF(V7427&lt;30,"0-29",IF(V7427&lt;60,"30-59",IF(V7427&lt;90,"60-89",IF(V7427&lt;120,"90-119",IF(V7427&lt;150,"120-149",IF(V7427&lt;180,"150-179",IF(V7427&lt;210,"180-209",IF(V7427&lt;240,"210-239",IF(V7427&lt;270,"240-269",IF(V7427&lt;300,"270-299",IF(V7427&lt;330,"300-329",IF(V7427&lt;360,"330-359","360+")))))))))))))</f>
        <v>30-59</v>
      </c>
    </row>
    <row r="7428" spans="1:23" x14ac:dyDescent="0.25">
      <c r="A7428" t="s">
        <v>7677</v>
      </c>
      <c r="B7428">
        <v>4917393458</v>
      </c>
      <c r="C7428">
        <v>7785911741</v>
      </c>
      <c r="D7428" s="1">
        <v>45923</v>
      </c>
      <c r="E7428">
        <v>99238</v>
      </c>
      <c r="F7428">
        <v>99202</v>
      </c>
      <c r="G7428" t="s">
        <v>3232</v>
      </c>
      <c r="H7428" s="34">
        <v>52831</v>
      </c>
      <c r="I7428" s="7">
        <v>39623</v>
      </c>
      <c r="J7428" s="7">
        <v>29379.55</v>
      </c>
      <c r="K7428" s="7">
        <v>4300</v>
      </c>
      <c r="L7428" s="7">
        <v>5943.45</v>
      </c>
      <c r="M7428" s="5">
        <v>0.15</v>
      </c>
      <c r="N7428" t="s">
        <v>1139</v>
      </c>
      <c r="O7428" t="s">
        <v>30</v>
      </c>
      <c r="P7428" t="s">
        <v>40</v>
      </c>
      <c r="Q7428" t="s">
        <v>19</v>
      </c>
      <c r="R7428" t="s">
        <v>43</v>
      </c>
      <c r="S7428" t="s">
        <v>27</v>
      </c>
      <c r="T7428" t="s">
        <v>13310</v>
      </c>
      <c r="U7428" s="1">
        <v>46028</v>
      </c>
      <c r="V7428">
        <v>105</v>
      </c>
      <c r="W7428" t="str">
        <f t="shared" si="163"/>
        <v>90-119</v>
      </c>
    </row>
    <row r="7429" spans="1:23" x14ac:dyDescent="0.25">
      <c r="A7429" t="s">
        <v>7678</v>
      </c>
      <c r="B7429">
        <v>9341749918</v>
      </c>
      <c r="C7429">
        <v>4342473393</v>
      </c>
      <c r="D7429" s="1">
        <v>45688</v>
      </c>
      <c r="E7429">
        <v>99222</v>
      </c>
      <c r="F7429">
        <v>99203</v>
      </c>
      <c r="G7429" t="s">
        <v>3598</v>
      </c>
      <c r="H7429" s="34">
        <v>84812</v>
      </c>
      <c r="I7429" s="7">
        <v>67001</v>
      </c>
      <c r="J7429" s="7">
        <v>41726.839999999997</v>
      </c>
      <c r="K7429" s="7">
        <v>14554</v>
      </c>
      <c r="L7429" s="7">
        <v>10720.16</v>
      </c>
      <c r="M7429" s="5">
        <v>0.16</v>
      </c>
      <c r="N7429" t="s">
        <v>1138</v>
      </c>
      <c r="O7429" t="s">
        <v>27</v>
      </c>
      <c r="P7429" t="s">
        <v>3149</v>
      </c>
      <c r="Q7429" t="s">
        <v>19</v>
      </c>
      <c r="R7429" t="s">
        <v>20</v>
      </c>
      <c r="S7429" t="s">
        <v>17</v>
      </c>
      <c r="T7429" t="s">
        <v>13311</v>
      </c>
      <c r="U7429" s="1">
        <v>45740</v>
      </c>
      <c r="V7429">
        <v>52</v>
      </c>
      <c r="W7429" t="str">
        <f t="shared" si="163"/>
        <v>30-59</v>
      </c>
    </row>
    <row r="7430" spans="1:23" x14ac:dyDescent="0.25">
      <c r="A7430" t="s">
        <v>7679</v>
      </c>
      <c r="B7430">
        <v>7357297950</v>
      </c>
      <c r="C7430">
        <v>158956755</v>
      </c>
      <c r="D7430" s="1">
        <v>45653</v>
      </c>
      <c r="E7430">
        <v>99232</v>
      </c>
      <c r="F7430">
        <v>99211</v>
      </c>
      <c r="G7430" t="s">
        <v>3716</v>
      </c>
      <c r="H7430" s="34">
        <v>99551</v>
      </c>
      <c r="I7430" s="7">
        <v>79641</v>
      </c>
      <c r="J7430" s="7">
        <v>68491.259999999995</v>
      </c>
      <c r="K7430" s="7">
        <v>0</v>
      </c>
      <c r="L7430" s="7">
        <v>11149.74</v>
      </c>
      <c r="M7430" s="5">
        <v>0.14000000000000001</v>
      </c>
      <c r="N7430" t="s">
        <v>1135</v>
      </c>
      <c r="O7430" t="s">
        <v>17</v>
      </c>
      <c r="P7430" t="s">
        <v>3148</v>
      </c>
      <c r="Q7430" t="s">
        <v>32</v>
      </c>
      <c r="R7430" t="s">
        <v>43</v>
      </c>
      <c r="S7430" t="s">
        <v>21</v>
      </c>
      <c r="T7430" t="s">
        <v>13310</v>
      </c>
      <c r="U7430" s="1">
        <v>45732</v>
      </c>
      <c r="V7430">
        <v>79</v>
      </c>
      <c r="W7430" t="str">
        <f t="shared" si="163"/>
        <v>60-89</v>
      </c>
    </row>
    <row r="7431" spans="1:23" x14ac:dyDescent="0.25">
      <c r="A7431" t="s">
        <v>7680</v>
      </c>
      <c r="B7431">
        <v>7556888076</v>
      </c>
      <c r="C7431">
        <v>8379385570</v>
      </c>
      <c r="D7431" s="1">
        <v>45460</v>
      </c>
      <c r="E7431">
        <v>99238</v>
      </c>
      <c r="F7431">
        <v>81000</v>
      </c>
      <c r="G7431" t="s">
        <v>75</v>
      </c>
      <c r="H7431" s="34">
        <v>93446</v>
      </c>
      <c r="I7431" s="7">
        <v>60740</v>
      </c>
      <c r="J7431" s="7">
        <v>48246.2</v>
      </c>
      <c r="K7431" s="7">
        <v>5205</v>
      </c>
      <c r="L7431" s="7">
        <v>7288.8</v>
      </c>
      <c r="M7431" s="5">
        <v>0.12</v>
      </c>
      <c r="N7431" t="s">
        <v>46</v>
      </c>
      <c r="O7431" t="s">
        <v>30</v>
      </c>
      <c r="P7431" t="s">
        <v>25</v>
      </c>
      <c r="Q7431" t="s">
        <v>19</v>
      </c>
      <c r="R7431" t="s">
        <v>20</v>
      </c>
      <c r="S7431" t="s">
        <v>17</v>
      </c>
      <c r="T7431" t="s">
        <v>13310</v>
      </c>
      <c r="U7431" s="1">
        <v>45631</v>
      </c>
      <c r="V7431">
        <v>171</v>
      </c>
      <c r="W7431" t="str">
        <f t="shared" si="163"/>
        <v>150-179</v>
      </c>
    </row>
    <row r="7432" spans="1:23" x14ac:dyDescent="0.25">
      <c r="A7432" t="s">
        <v>7681</v>
      </c>
      <c r="B7432">
        <v>9591401554</v>
      </c>
      <c r="C7432">
        <v>3443449473</v>
      </c>
      <c r="D7432" s="1">
        <v>45929</v>
      </c>
      <c r="E7432">
        <v>99214</v>
      </c>
      <c r="F7432">
        <v>99284</v>
      </c>
      <c r="G7432" t="s">
        <v>3741</v>
      </c>
      <c r="H7432" s="34">
        <v>94700</v>
      </c>
      <c r="I7432" s="7">
        <v>80495</v>
      </c>
      <c r="J7432" s="7">
        <v>71613.100000000006</v>
      </c>
      <c r="K7432" s="7">
        <v>7272</v>
      </c>
      <c r="L7432" s="7">
        <v>1609.9</v>
      </c>
      <c r="M7432" s="5">
        <v>0.02</v>
      </c>
      <c r="N7432" t="s">
        <v>16</v>
      </c>
      <c r="O7432" t="s">
        <v>30</v>
      </c>
      <c r="P7432" t="s">
        <v>18</v>
      </c>
      <c r="Q7432" t="s">
        <v>19</v>
      </c>
      <c r="R7432" t="s">
        <v>26</v>
      </c>
      <c r="S7432" t="s">
        <v>27</v>
      </c>
      <c r="T7432" t="s">
        <v>13312</v>
      </c>
      <c r="U7432" s="1">
        <v>46089</v>
      </c>
      <c r="V7432">
        <v>160</v>
      </c>
      <c r="W7432" t="str">
        <f t="shared" si="163"/>
        <v>150-179</v>
      </c>
    </row>
    <row r="7433" spans="1:23" x14ac:dyDescent="0.25">
      <c r="A7433" t="s">
        <v>7682</v>
      </c>
      <c r="B7433">
        <v>8580079822</v>
      </c>
      <c r="C7433">
        <v>8636600107</v>
      </c>
      <c r="D7433" s="1">
        <v>45331</v>
      </c>
      <c r="E7433">
        <v>99233</v>
      </c>
      <c r="F7433">
        <v>99282</v>
      </c>
      <c r="G7433" t="s">
        <v>3325</v>
      </c>
      <c r="H7433" s="34">
        <v>39989</v>
      </c>
      <c r="I7433" s="7">
        <v>31191</v>
      </c>
      <c r="J7433" s="7">
        <v>13332.8</v>
      </c>
      <c r="K7433" s="7">
        <v>11620</v>
      </c>
      <c r="L7433" s="7">
        <v>6238.2</v>
      </c>
      <c r="M7433" s="5">
        <v>0.2</v>
      </c>
      <c r="N7433" t="s">
        <v>3140</v>
      </c>
      <c r="O7433" t="s">
        <v>27</v>
      </c>
      <c r="P7433" t="s">
        <v>3146</v>
      </c>
      <c r="Q7433" t="s">
        <v>19</v>
      </c>
      <c r="R7433" t="s">
        <v>43</v>
      </c>
      <c r="S7433" t="s">
        <v>17</v>
      </c>
      <c r="T7433" t="s">
        <v>13311</v>
      </c>
      <c r="U7433" s="1">
        <v>45499</v>
      </c>
      <c r="V7433">
        <v>168</v>
      </c>
      <c r="W7433" t="str">
        <f t="shared" si="163"/>
        <v>150-179</v>
      </c>
    </row>
    <row r="7434" spans="1:23" x14ac:dyDescent="0.25">
      <c r="A7434" t="s">
        <v>7683</v>
      </c>
      <c r="B7434">
        <v>6016020345</v>
      </c>
      <c r="C7434">
        <v>1940228521</v>
      </c>
      <c r="D7434" s="1">
        <v>45331</v>
      </c>
      <c r="E7434">
        <v>99238</v>
      </c>
      <c r="F7434">
        <v>99212</v>
      </c>
      <c r="G7434" t="s">
        <v>140</v>
      </c>
      <c r="H7434" s="34">
        <v>47217</v>
      </c>
      <c r="I7434" s="7">
        <v>36829</v>
      </c>
      <c r="J7434" s="7">
        <v>17590.2</v>
      </c>
      <c r="K7434" s="7">
        <v>11873</v>
      </c>
      <c r="L7434" s="7">
        <v>7365.8</v>
      </c>
      <c r="M7434" s="5">
        <v>0.2</v>
      </c>
      <c r="N7434" t="s">
        <v>3140</v>
      </c>
      <c r="O7434" t="s">
        <v>27</v>
      </c>
      <c r="P7434" t="s">
        <v>40</v>
      </c>
      <c r="Q7434" t="s">
        <v>19</v>
      </c>
      <c r="R7434" t="s">
        <v>38</v>
      </c>
      <c r="S7434" t="s">
        <v>21</v>
      </c>
      <c r="T7434" t="s">
        <v>13312</v>
      </c>
      <c r="U7434" s="1">
        <v>45455</v>
      </c>
      <c r="V7434">
        <v>124</v>
      </c>
      <c r="W7434" t="str">
        <f t="shared" si="163"/>
        <v>120-149</v>
      </c>
    </row>
    <row r="7435" spans="1:23" x14ac:dyDescent="0.25">
      <c r="A7435" t="s">
        <v>7684</v>
      </c>
      <c r="B7435">
        <v>3893304383</v>
      </c>
      <c r="C7435">
        <v>1642084468</v>
      </c>
      <c r="D7435" s="1">
        <v>45376</v>
      </c>
      <c r="E7435">
        <v>99223</v>
      </c>
      <c r="F7435">
        <v>99284</v>
      </c>
      <c r="G7435" t="s">
        <v>3325</v>
      </c>
      <c r="H7435" s="34">
        <v>53531</v>
      </c>
      <c r="I7435" s="7">
        <v>42289</v>
      </c>
      <c r="J7435" s="7">
        <v>35522.76</v>
      </c>
      <c r="K7435" s="7">
        <v>0</v>
      </c>
      <c r="L7435" s="7">
        <v>6766.24</v>
      </c>
      <c r="M7435" s="5">
        <v>0.16</v>
      </c>
      <c r="N7435" t="s">
        <v>1138</v>
      </c>
      <c r="O7435" t="s">
        <v>17</v>
      </c>
      <c r="P7435" t="s">
        <v>3147</v>
      </c>
      <c r="Q7435" t="s">
        <v>19</v>
      </c>
      <c r="R7435" t="s">
        <v>21</v>
      </c>
      <c r="S7435" t="s">
        <v>27</v>
      </c>
      <c r="T7435" t="s">
        <v>13310</v>
      </c>
      <c r="U7435" s="1">
        <v>45468</v>
      </c>
      <c r="V7435">
        <v>92</v>
      </c>
      <c r="W7435" t="str">
        <f t="shared" si="163"/>
        <v>90-119</v>
      </c>
    </row>
    <row r="7436" spans="1:23" x14ac:dyDescent="0.25">
      <c r="A7436" t="s">
        <v>7685</v>
      </c>
      <c r="B7436">
        <v>8195138864</v>
      </c>
      <c r="C7436">
        <v>1238756773</v>
      </c>
      <c r="D7436" s="1">
        <v>45366</v>
      </c>
      <c r="E7436">
        <v>99214</v>
      </c>
      <c r="F7436">
        <v>99291</v>
      </c>
      <c r="G7436" t="s">
        <v>3279</v>
      </c>
      <c r="H7436" s="34">
        <v>67697</v>
      </c>
      <c r="I7436" s="7">
        <v>57542</v>
      </c>
      <c r="J7436" s="7">
        <v>56391.16</v>
      </c>
      <c r="K7436" s="7">
        <v>0</v>
      </c>
      <c r="L7436" s="7">
        <v>1150.8399999999999</v>
      </c>
      <c r="M7436" s="5">
        <v>0.02</v>
      </c>
      <c r="N7436" t="s">
        <v>16</v>
      </c>
      <c r="O7436" t="s">
        <v>17</v>
      </c>
      <c r="P7436" t="s">
        <v>58</v>
      </c>
      <c r="Q7436" t="s">
        <v>32</v>
      </c>
      <c r="R7436" t="s">
        <v>43</v>
      </c>
      <c r="S7436" t="s">
        <v>21</v>
      </c>
      <c r="T7436" t="s">
        <v>13312</v>
      </c>
      <c r="U7436" s="1">
        <v>45450</v>
      </c>
      <c r="V7436">
        <v>84</v>
      </c>
      <c r="W7436" t="str">
        <f t="shared" si="163"/>
        <v>60-89</v>
      </c>
    </row>
    <row r="7437" spans="1:23" x14ac:dyDescent="0.25">
      <c r="A7437" t="s">
        <v>7686</v>
      </c>
      <c r="B7437">
        <v>2232503871</v>
      </c>
      <c r="C7437">
        <v>8768735740</v>
      </c>
      <c r="D7437" s="1">
        <v>45598</v>
      </c>
      <c r="E7437">
        <v>99215</v>
      </c>
      <c r="F7437">
        <v>99291</v>
      </c>
      <c r="G7437" t="s">
        <v>3377</v>
      </c>
      <c r="H7437" s="34">
        <v>48522</v>
      </c>
      <c r="I7437" s="7">
        <v>41244</v>
      </c>
      <c r="J7437" s="7">
        <v>40419.120000000003</v>
      </c>
      <c r="K7437" s="7">
        <v>0</v>
      </c>
      <c r="L7437" s="7">
        <v>824.88</v>
      </c>
      <c r="M7437" s="5">
        <v>0.02</v>
      </c>
      <c r="N7437" t="s">
        <v>16</v>
      </c>
      <c r="O7437" t="s">
        <v>17</v>
      </c>
      <c r="P7437" t="s">
        <v>31</v>
      </c>
      <c r="Q7437" t="s">
        <v>19</v>
      </c>
      <c r="R7437" t="s">
        <v>20</v>
      </c>
      <c r="S7437" t="s">
        <v>17</v>
      </c>
      <c r="T7437" t="s">
        <v>13311</v>
      </c>
      <c r="U7437" s="1">
        <v>45753</v>
      </c>
      <c r="V7437">
        <v>155</v>
      </c>
      <c r="W7437" t="str">
        <f t="shared" si="163"/>
        <v>150-179</v>
      </c>
    </row>
    <row r="7438" spans="1:23" x14ac:dyDescent="0.25">
      <c r="A7438" t="s">
        <v>7687</v>
      </c>
      <c r="B7438">
        <v>206301081</v>
      </c>
      <c r="C7438">
        <v>396022497</v>
      </c>
      <c r="D7438" s="1">
        <v>45903</v>
      </c>
      <c r="E7438">
        <v>99238</v>
      </c>
      <c r="F7438">
        <v>81000</v>
      </c>
      <c r="G7438" t="s">
        <v>45</v>
      </c>
      <c r="H7438" s="34">
        <v>69706</v>
      </c>
      <c r="I7438" s="7">
        <v>52280</v>
      </c>
      <c r="J7438" s="7">
        <v>36770</v>
      </c>
      <c r="K7438" s="7">
        <v>7668</v>
      </c>
      <c r="L7438" s="7">
        <v>7842</v>
      </c>
      <c r="M7438" s="5">
        <v>0.15</v>
      </c>
      <c r="N7438" t="s">
        <v>1139</v>
      </c>
      <c r="O7438" t="s">
        <v>27</v>
      </c>
      <c r="P7438" t="s">
        <v>58</v>
      </c>
      <c r="Q7438" t="s">
        <v>19</v>
      </c>
      <c r="R7438" t="s">
        <v>26</v>
      </c>
      <c r="S7438" t="s">
        <v>21</v>
      </c>
      <c r="T7438" t="s">
        <v>13312</v>
      </c>
      <c r="U7438" s="1">
        <v>46003</v>
      </c>
      <c r="V7438">
        <v>100</v>
      </c>
      <c r="W7438" t="str">
        <f t="shared" si="163"/>
        <v>90-119</v>
      </c>
    </row>
    <row r="7439" spans="1:23" x14ac:dyDescent="0.25">
      <c r="A7439" t="s">
        <v>7688</v>
      </c>
      <c r="B7439">
        <v>8467992656</v>
      </c>
      <c r="C7439">
        <v>1328345387</v>
      </c>
      <c r="D7439" s="1">
        <v>45807</v>
      </c>
      <c r="E7439">
        <v>99215</v>
      </c>
      <c r="F7439">
        <v>99202</v>
      </c>
      <c r="G7439" t="s">
        <v>209</v>
      </c>
      <c r="H7439" s="34">
        <v>38976</v>
      </c>
      <c r="I7439" s="7">
        <v>28063</v>
      </c>
      <c r="J7439" s="7">
        <v>18418.96</v>
      </c>
      <c r="K7439" s="7">
        <v>7399</v>
      </c>
      <c r="L7439" s="7">
        <v>2245.04</v>
      </c>
      <c r="M7439" s="5">
        <v>0.08</v>
      </c>
      <c r="N7439" t="s">
        <v>24</v>
      </c>
      <c r="O7439" t="s">
        <v>27</v>
      </c>
      <c r="P7439" t="s">
        <v>18</v>
      </c>
      <c r="Q7439" t="s">
        <v>32</v>
      </c>
      <c r="R7439" t="s">
        <v>26</v>
      </c>
      <c r="S7439" t="s">
        <v>17</v>
      </c>
      <c r="T7439" t="s">
        <v>13312</v>
      </c>
      <c r="U7439" s="1">
        <v>45938</v>
      </c>
      <c r="V7439">
        <v>131</v>
      </c>
      <c r="W7439" t="str">
        <f t="shared" si="163"/>
        <v>120-149</v>
      </c>
    </row>
    <row r="7440" spans="1:23" x14ac:dyDescent="0.25">
      <c r="A7440" t="s">
        <v>7689</v>
      </c>
      <c r="B7440">
        <v>5363152812</v>
      </c>
      <c r="C7440">
        <v>5865327338</v>
      </c>
      <c r="D7440" s="1">
        <v>45551</v>
      </c>
      <c r="E7440">
        <v>99222</v>
      </c>
      <c r="F7440">
        <v>99283</v>
      </c>
      <c r="G7440" t="s">
        <v>61</v>
      </c>
      <c r="H7440" s="34">
        <v>80172</v>
      </c>
      <c r="I7440" s="7">
        <v>68146</v>
      </c>
      <c r="J7440" s="7">
        <v>59256.08</v>
      </c>
      <c r="K7440" s="7">
        <v>7527</v>
      </c>
      <c r="L7440" s="7">
        <v>1362.92</v>
      </c>
      <c r="M7440" s="5">
        <v>0.02</v>
      </c>
      <c r="N7440" t="s">
        <v>16</v>
      </c>
      <c r="O7440" t="s">
        <v>30</v>
      </c>
      <c r="P7440" t="s">
        <v>3148</v>
      </c>
      <c r="Q7440" t="s">
        <v>32</v>
      </c>
      <c r="R7440" t="s">
        <v>21</v>
      </c>
      <c r="S7440" t="s">
        <v>17</v>
      </c>
      <c r="T7440" t="s">
        <v>13310</v>
      </c>
      <c r="U7440" s="1">
        <v>45659</v>
      </c>
      <c r="V7440">
        <v>108</v>
      </c>
      <c r="W7440" t="str">
        <f t="shared" si="163"/>
        <v>90-119</v>
      </c>
    </row>
    <row r="7441" spans="1:23" x14ac:dyDescent="0.25">
      <c r="A7441" t="s">
        <v>7690</v>
      </c>
      <c r="B7441">
        <v>9168449576</v>
      </c>
      <c r="C7441">
        <v>4295121781</v>
      </c>
      <c r="D7441" s="1">
        <v>45618</v>
      </c>
      <c r="E7441">
        <v>99222</v>
      </c>
      <c r="F7441">
        <v>99283</v>
      </c>
      <c r="G7441" t="s">
        <v>3281</v>
      </c>
      <c r="H7441" s="34">
        <v>32083</v>
      </c>
      <c r="I7441" s="7">
        <v>23100</v>
      </c>
      <c r="J7441" s="7">
        <v>18126</v>
      </c>
      <c r="K7441" s="7">
        <v>3126</v>
      </c>
      <c r="L7441" s="7">
        <v>1848</v>
      </c>
      <c r="M7441" s="5">
        <v>0.08</v>
      </c>
      <c r="N7441" t="s">
        <v>24</v>
      </c>
      <c r="O7441" t="s">
        <v>30</v>
      </c>
      <c r="P7441" t="s">
        <v>31</v>
      </c>
      <c r="Q7441" t="s">
        <v>19</v>
      </c>
      <c r="R7441" t="s">
        <v>21</v>
      </c>
      <c r="S7441" t="s">
        <v>27</v>
      </c>
      <c r="T7441" t="s">
        <v>13310</v>
      </c>
      <c r="U7441" s="1">
        <v>45749</v>
      </c>
      <c r="V7441">
        <v>131</v>
      </c>
      <c r="W7441" t="str">
        <f t="shared" si="163"/>
        <v>120-149</v>
      </c>
    </row>
    <row r="7442" spans="1:23" x14ac:dyDescent="0.25">
      <c r="A7442" t="s">
        <v>7691</v>
      </c>
      <c r="B7442">
        <v>8649613162</v>
      </c>
      <c r="C7442">
        <v>6543900655</v>
      </c>
      <c r="D7442" s="1">
        <v>45698</v>
      </c>
      <c r="E7442">
        <v>99213</v>
      </c>
      <c r="F7442">
        <v>99283</v>
      </c>
      <c r="G7442" t="s">
        <v>296</v>
      </c>
      <c r="H7442" s="34">
        <v>88687</v>
      </c>
      <c r="I7442" s="7">
        <v>66515</v>
      </c>
      <c r="J7442" s="7">
        <v>52485.75</v>
      </c>
      <c r="K7442" s="7">
        <v>4052</v>
      </c>
      <c r="L7442" s="7">
        <v>9977.25</v>
      </c>
      <c r="M7442" s="5">
        <v>0.15</v>
      </c>
      <c r="N7442" t="s">
        <v>1139</v>
      </c>
      <c r="O7442" t="s">
        <v>30</v>
      </c>
      <c r="P7442" t="s">
        <v>3147</v>
      </c>
      <c r="Q7442" t="s">
        <v>32</v>
      </c>
      <c r="R7442" t="s">
        <v>27</v>
      </c>
      <c r="S7442" t="s">
        <v>27</v>
      </c>
      <c r="T7442" t="s">
        <v>13312</v>
      </c>
      <c r="U7442" s="1">
        <v>45750</v>
      </c>
      <c r="V7442">
        <v>52</v>
      </c>
      <c r="W7442" t="str">
        <f t="shared" si="163"/>
        <v>30-59</v>
      </c>
    </row>
    <row r="7443" spans="1:23" x14ac:dyDescent="0.25">
      <c r="A7443" t="s">
        <v>7692</v>
      </c>
      <c r="B7443">
        <v>3835783244</v>
      </c>
      <c r="C7443">
        <v>5336117712</v>
      </c>
      <c r="D7443" s="1">
        <v>45945</v>
      </c>
      <c r="E7443">
        <v>99231</v>
      </c>
      <c r="F7443">
        <v>90834</v>
      </c>
      <c r="G7443" t="s">
        <v>318</v>
      </c>
      <c r="H7443" s="34">
        <v>51408</v>
      </c>
      <c r="I7443" s="7">
        <v>38556</v>
      </c>
      <c r="J7443" s="7">
        <v>28127.599999999999</v>
      </c>
      <c r="K7443" s="7">
        <v>4645</v>
      </c>
      <c r="L7443" s="7">
        <v>5783.4</v>
      </c>
      <c r="M7443" s="5">
        <v>0.15</v>
      </c>
      <c r="N7443" t="s">
        <v>1139</v>
      </c>
      <c r="O7443" t="s">
        <v>30</v>
      </c>
      <c r="P7443" t="s">
        <v>3146</v>
      </c>
      <c r="Q7443" t="s">
        <v>32</v>
      </c>
      <c r="R7443" t="s">
        <v>20</v>
      </c>
      <c r="S7443" t="s">
        <v>27</v>
      </c>
      <c r="T7443" t="s">
        <v>13312</v>
      </c>
      <c r="U7443" s="1">
        <v>46085</v>
      </c>
      <c r="V7443">
        <v>140</v>
      </c>
      <c r="W7443" t="str">
        <f t="shared" si="163"/>
        <v>120-149</v>
      </c>
    </row>
    <row r="7444" spans="1:23" x14ac:dyDescent="0.25">
      <c r="A7444" t="s">
        <v>7693</v>
      </c>
      <c r="B7444">
        <v>254130039</v>
      </c>
      <c r="C7444">
        <v>9242381158</v>
      </c>
      <c r="D7444" s="1">
        <v>45704</v>
      </c>
      <c r="E7444">
        <v>99231</v>
      </c>
      <c r="F7444">
        <v>99214</v>
      </c>
      <c r="G7444" t="s">
        <v>293</v>
      </c>
      <c r="H7444" s="34">
        <v>68729</v>
      </c>
      <c r="I7444" s="7">
        <v>44674</v>
      </c>
      <c r="J7444" s="7">
        <v>39313.120000000003</v>
      </c>
      <c r="K7444" s="7">
        <v>0</v>
      </c>
      <c r="L7444" s="7">
        <v>5360.88</v>
      </c>
      <c r="M7444" s="5">
        <v>0.12</v>
      </c>
      <c r="N7444" t="s">
        <v>46</v>
      </c>
      <c r="O7444" t="s">
        <v>17</v>
      </c>
      <c r="P7444" t="s">
        <v>35</v>
      </c>
      <c r="Q7444" t="s">
        <v>32</v>
      </c>
      <c r="R7444" t="s">
        <v>20</v>
      </c>
      <c r="S7444" t="s">
        <v>17</v>
      </c>
      <c r="T7444" t="s">
        <v>13311</v>
      </c>
      <c r="U7444" s="1">
        <v>45768</v>
      </c>
      <c r="V7444">
        <v>64</v>
      </c>
      <c r="W7444" t="str">
        <f t="shared" si="163"/>
        <v>60-89</v>
      </c>
    </row>
    <row r="7445" spans="1:23" x14ac:dyDescent="0.25">
      <c r="A7445" t="s">
        <v>7694</v>
      </c>
      <c r="B7445">
        <v>9119295567</v>
      </c>
      <c r="C7445">
        <v>4333137917</v>
      </c>
      <c r="D7445" s="1">
        <v>45578</v>
      </c>
      <c r="E7445">
        <v>99233</v>
      </c>
      <c r="F7445">
        <v>99215</v>
      </c>
      <c r="G7445" t="s">
        <v>3283</v>
      </c>
      <c r="H7445" s="34">
        <v>67667</v>
      </c>
      <c r="I7445" s="7">
        <v>54134</v>
      </c>
      <c r="J7445" s="7">
        <v>46555.24</v>
      </c>
      <c r="K7445" s="7">
        <v>0</v>
      </c>
      <c r="L7445" s="7">
        <v>7578.76</v>
      </c>
      <c r="M7445" s="5">
        <v>0.14000000000000001</v>
      </c>
      <c r="N7445" t="s">
        <v>1135</v>
      </c>
      <c r="O7445" t="s">
        <v>17</v>
      </c>
      <c r="P7445" t="s">
        <v>3146</v>
      </c>
      <c r="Q7445" t="s">
        <v>32</v>
      </c>
      <c r="R7445" t="s">
        <v>27</v>
      </c>
      <c r="S7445" t="s">
        <v>17</v>
      </c>
      <c r="T7445" t="s">
        <v>13310</v>
      </c>
      <c r="U7445" s="1">
        <v>45726</v>
      </c>
      <c r="V7445">
        <v>148</v>
      </c>
      <c r="W7445" t="str">
        <f t="shared" si="163"/>
        <v>120-149</v>
      </c>
    </row>
    <row r="7446" spans="1:23" x14ac:dyDescent="0.25">
      <c r="A7446" t="s">
        <v>7695</v>
      </c>
      <c r="B7446">
        <v>3409894367</v>
      </c>
      <c r="C7446">
        <v>8926241601</v>
      </c>
      <c r="D7446" s="1">
        <v>45539</v>
      </c>
      <c r="E7446">
        <v>99222</v>
      </c>
      <c r="F7446">
        <v>99214</v>
      </c>
      <c r="G7446" t="s">
        <v>150</v>
      </c>
      <c r="H7446" s="34">
        <v>58223</v>
      </c>
      <c r="I7446" s="7">
        <v>43667</v>
      </c>
      <c r="J7446" s="7">
        <v>21464.95</v>
      </c>
      <c r="K7446" s="7">
        <v>15652</v>
      </c>
      <c r="L7446" s="7">
        <v>6550.05</v>
      </c>
      <c r="M7446" s="5">
        <v>0.15</v>
      </c>
      <c r="N7446" t="s">
        <v>1139</v>
      </c>
      <c r="O7446" t="s">
        <v>27</v>
      </c>
      <c r="P7446" t="s">
        <v>55</v>
      </c>
      <c r="Q7446" t="s">
        <v>32</v>
      </c>
      <c r="R7446" t="s">
        <v>38</v>
      </c>
      <c r="S7446" t="s">
        <v>21</v>
      </c>
      <c r="T7446" t="s">
        <v>13311</v>
      </c>
      <c r="U7446" s="1">
        <v>45579</v>
      </c>
      <c r="V7446">
        <v>40</v>
      </c>
      <c r="W7446" t="str">
        <f t="shared" si="163"/>
        <v>30-59</v>
      </c>
    </row>
    <row r="7447" spans="1:23" x14ac:dyDescent="0.25">
      <c r="A7447" t="s">
        <v>7696</v>
      </c>
      <c r="B7447">
        <v>9894002892</v>
      </c>
      <c r="C7447">
        <v>9213496351</v>
      </c>
      <c r="D7447" s="1">
        <v>45619</v>
      </c>
      <c r="E7447">
        <v>99214</v>
      </c>
      <c r="F7447">
        <v>99291</v>
      </c>
      <c r="G7447" t="s">
        <v>3453</v>
      </c>
      <c r="H7447" s="34">
        <v>42435</v>
      </c>
      <c r="I7447" s="7">
        <v>33524</v>
      </c>
      <c r="J7447" s="7">
        <v>23093.16</v>
      </c>
      <c r="K7447" s="7">
        <v>5067</v>
      </c>
      <c r="L7447" s="7">
        <v>5363.84</v>
      </c>
      <c r="M7447" s="5">
        <v>0.16</v>
      </c>
      <c r="N7447" t="s">
        <v>1138</v>
      </c>
      <c r="O7447" t="s">
        <v>30</v>
      </c>
      <c r="P7447" t="s">
        <v>3150</v>
      </c>
      <c r="Q7447" t="s">
        <v>32</v>
      </c>
      <c r="R7447" t="s">
        <v>43</v>
      </c>
      <c r="S7447" t="s">
        <v>21</v>
      </c>
      <c r="T7447" t="s">
        <v>13311</v>
      </c>
      <c r="U7447" s="1">
        <v>45721</v>
      </c>
      <c r="V7447">
        <v>102</v>
      </c>
      <c r="W7447" t="str">
        <f t="shared" si="163"/>
        <v>90-119</v>
      </c>
    </row>
    <row r="7448" spans="1:23" x14ac:dyDescent="0.25">
      <c r="A7448" t="s">
        <v>7697</v>
      </c>
      <c r="B7448">
        <v>170631222</v>
      </c>
      <c r="C7448">
        <v>8244930087</v>
      </c>
      <c r="D7448" s="1">
        <v>45437</v>
      </c>
      <c r="E7448">
        <v>99222</v>
      </c>
      <c r="F7448">
        <v>99211</v>
      </c>
      <c r="G7448" t="s">
        <v>244</v>
      </c>
      <c r="H7448" s="34">
        <v>47466</v>
      </c>
      <c r="I7448" s="7">
        <v>37498</v>
      </c>
      <c r="J7448" s="7">
        <v>28221.32</v>
      </c>
      <c r="K7448" s="7">
        <v>3277</v>
      </c>
      <c r="L7448" s="7">
        <v>5999.68</v>
      </c>
      <c r="M7448" s="5">
        <v>0.16</v>
      </c>
      <c r="N7448" t="s">
        <v>1138</v>
      </c>
      <c r="O7448" t="s">
        <v>27</v>
      </c>
      <c r="P7448" t="s">
        <v>35</v>
      </c>
      <c r="Q7448" t="s">
        <v>32</v>
      </c>
      <c r="R7448" t="s">
        <v>21</v>
      </c>
      <c r="S7448" t="s">
        <v>21</v>
      </c>
      <c r="T7448" t="s">
        <v>13311</v>
      </c>
      <c r="U7448" s="1">
        <v>45546</v>
      </c>
      <c r="V7448">
        <v>109</v>
      </c>
      <c r="W7448" t="str">
        <f t="shared" si="163"/>
        <v>90-119</v>
      </c>
    </row>
    <row r="7449" spans="1:23" x14ac:dyDescent="0.25">
      <c r="A7449" t="s">
        <v>7698</v>
      </c>
      <c r="B7449">
        <v>7786095296</v>
      </c>
      <c r="C7449">
        <v>4457414492</v>
      </c>
      <c r="D7449" s="1">
        <v>45771</v>
      </c>
      <c r="E7449">
        <v>99222</v>
      </c>
      <c r="F7449">
        <v>99215</v>
      </c>
      <c r="G7449" t="s">
        <v>3508</v>
      </c>
      <c r="H7449" s="34">
        <v>67864</v>
      </c>
      <c r="I7449" s="7">
        <v>44112</v>
      </c>
      <c r="J7449" s="7">
        <v>29067.56</v>
      </c>
      <c r="K7449" s="7">
        <v>9751</v>
      </c>
      <c r="L7449" s="7">
        <v>5293.44</v>
      </c>
      <c r="M7449" s="5">
        <v>0.12</v>
      </c>
      <c r="N7449" t="s">
        <v>46</v>
      </c>
      <c r="O7449" t="s">
        <v>27</v>
      </c>
      <c r="P7449" t="s">
        <v>58</v>
      </c>
      <c r="Q7449" t="s">
        <v>32</v>
      </c>
      <c r="R7449" t="s">
        <v>20</v>
      </c>
      <c r="S7449" t="s">
        <v>21</v>
      </c>
      <c r="T7449" t="s">
        <v>13311</v>
      </c>
      <c r="U7449" s="1">
        <v>45900</v>
      </c>
      <c r="V7449">
        <v>129</v>
      </c>
      <c r="W7449" t="str">
        <f t="shared" si="163"/>
        <v>120-149</v>
      </c>
    </row>
    <row r="7450" spans="1:23" x14ac:dyDescent="0.25">
      <c r="A7450" t="s">
        <v>7699</v>
      </c>
      <c r="B7450">
        <v>3301446354</v>
      </c>
      <c r="C7450">
        <v>3778409528</v>
      </c>
      <c r="D7450" s="1">
        <v>45593</v>
      </c>
      <c r="E7450">
        <v>99214</v>
      </c>
      <c r="F7450">
        <v>99205</v>
      </c>
      <c r="G7450" t="s">
        <v>3269</v>
      </c>
      <c r="H7450" s="34">
        <v>28193</v>
      </c>
      <c r="I7450" s="7">
        <v>22272</v>
      </c>
      <c r="J7450" s="7">
        <v>9581.48</v>
      </c>
      <c r="K7450" s="7">
        <v>9127</v>
      </c>
      <c r="L7450" s="7">
        <v>3563.52</v>
      </c>
      <c r="M7450" s="5">
        <v>0.16</v>
      </c>
      <c r="N7450" t="s">
        <v>1138</v>
      </c>
      <c r="O7450" t="s">
        <v>27</v>
      </c>
      <c r="P7450" t="s">
        <v>55</v>
      </c>
      <c r="Q7450" t="s">
        <v>19</v>
      </c>
      <c r="R7450" t="s">
        <v>26</v>
      </c>
      <c r="S7450" t="s">
        <v>21</v>
      </c>
      <c r="T7450" t="s">
        <v>13312</v>
      </c>
      <c r="U7450" s="1">
        <v>45771</v>
      </c>
      <c r="V7450">
        <v>178</v>
      </c>
      <c r="W7450" t="str">
        <f t="shared" si="163"/>
        <v>150-179</v>
      </c>
    </row>
    <row r="7451" spans="1:23" x14ac:dyDescent="0.25">
      <c r="A7451" t="s">
        <v>7700</v>
      </c>
      <c r="B7451">
        <v>2374428348</v>
      </c>
      <c r="C7451">
        <v>5356248322</v>
      </c>
      <c r="D7451" s="1">
        <v>45958</v>
      </c>
      <c r="E7451">
        <v>99231</v>
      </c>
      <c r="F7451">
        <v>99215</v>
      </c>
      <c r="G7451" t="s">
        <v>291</v>
      </c>
      <c r="H7451" s="34">
        <v>59804</v>
      </c>
      <c r="I7451" s="7">
        <v>46647</v>
      </c>
      <c r="J7451" s="7">
        <v>20760.599999999999</v>
      </c>
      <c r="K7451" s="7">
        <v>16557</v>
      </c>
      <c r="L7451" s="7">
        <v>9329.4</v>
      </c>
      <c r="M7451" s="5">
        <v>0.2</v>
      </c>
      <c r="N7451" t="s">
        <v>3140</v>
      </c>
      <c r="O7451" t="s">
        <v>27</v>
      </c>
      <c r="P7451" t="s">
        <v>18</v>
      </c>
      <c r="Q7451" t="s">
        <v>19</v>
      </c>
      <c r="R7451" t="s">
        <v>43</v>
      </c>
      <c r="S7451" t="s">
        <v>17</v>
      </c>
      <c r="T7451" t="s">
        <v>13312</v>
      </c>
      <c r="U7451" s="1">
        <v>46000</v>
      </c>
      <c r="V7451">
        <v>42</v>
      </c>
      <c r="W7451" t="str">
        <f t="shared" si="163"/>
        <v>30-59</v>
      </c>
    </row>
    <row r="7452" spans="1:23" x14ac:dyDescent="0.25">
      <c r="A7452" t="s">
        <v>7701</v>
      </c>
      <c r="B7452">
        <v>164055140</v>
      </c>
      <c r="C7452">
        <v>4356265420</v>
      </c>
      <c r="D7452" s="1">
        <v>45704</v>
      </c>
      <c r="E7452">
        <v>99222</v>
      </c>
      <c r="F7452">
        <v>99291</v>
      </c>
      <c r="G7452" t="s">
        <v>209</v>
      </c>
      <c r="H7452" s="34">
        <v>5805</v>
      </c>
      <c r="I7452" s="7">
        <v>4528</v>
      </c>
      <c r="J7452" s="7">
        <v>3622.4</v>
      </c>
      <c r="K7452" s="7">
        <v>0</v>
      </c>
      <c r="L7452" s="7">
        <v>905.6</v>
      </c>
      <c r="M7452" s="5">
        <v>0.2</v>
      </c>
      <c r="N7452" t="s">
        <v>3140</v>
      </c>
      <c r="O7452" t="s">
        <v>17</v>
      </c>
      <c r="P7452" t="s">
        <v>55</v>
      </c>
      <c r="Q7452" t="s">
        <v>19</v>
      </c>
      <c r="R7452" t="s">
        <v>21</v>
      </c>
      <c r="S7452" t="s">
        <v>17</v>
      </c>
      <c r="T7452" t="s">
        <v>13310</v>
      </c>
      <c r="U7452" s="1">
        <v>45749</v>
      </c>
      <c r="V7452">
        <v>45</v>
      </c>
      <c r="W7452" t="str">
        <f t="shared" si="163"/>
        <v>30-59</v>
      </c>
    </row>
    <row r="7453" spans="1:23" x14ac:dyDescent="0.25">
      <c r="A7453" t="s">
        <v>7702</v>
      </c>
      <c r="B7453">
        <v>2017929315</v>
      </c>
      <c r="C7453">
        <v>9577386205</v>
      </c>
      <c r="D7453" s="1">
        <v>45595</v>
      </c>
      <c r="E7453">
        <v>99233</v>
      </c>
      <c r="F7453">
        <v>99292</v>
      </c>
      <c r="G7453" t="s">
        <v>3391</v>
      </c>
      <c r="H7453" s="34">
        <v>26018</v>
      </c>
      <c r="I7453" s="7">
        <v>18733</v>
      </c>
      <c r="J7453" s="7">
        <v>9752.36</v>
      </c>
      <c r="K7453" s="7">
        <v>7482</v>
      </c>
      <c r="L7453" s="7">
        <v>1498.64</v>
      </c>
      <c r="M7453" s="5">
        <v>0.08</v>
      </c>
      <c r="N7453" t="s">
        <v>24</v>
      </c>
      <c r="O7453" t="s">
        <v>27</v>
      </c>
      <c r="P7453" t="s">
        <v>97</v>
      </c>
      <c r="Q7453" t="s">
        <v>19</v>
      </c>
      <c r="R7453" t="s">
        <v>21</v>
      </c>
      <c r="S7453" t="s">
        <v>21</v>
      </c>
      <c r="T7453" t="s">
        <v>13312</v>
      </c>
      <c r="U7453" s="1">
        <v>45717</v>
      </c>
      <c r="V7453">
        <v>122</v>
      </c>
      <c r="W7453" t="str">
        <f t="shared" si="163"/>
        <v>120-149</v>
      </c>
    </row>
    <row r="7454" spans="1:23" x14ac:dyDescent="0.25">
      <c r="A7454" t="s">
        <v>7703</v>
      </c>
      <c r="B7454">
        <v>5840330854</v>
      </c>
      <c r="C7454">
        <v>9047666578</v>
      </c>
      <c r="D7454" s="1">
        <v>45614</v>
      </c>
      <c r="E7454">
        <v>99231</v>
      </c>
      <c r="F7454">
        <v>99204</v>
      </c>
      <c r="G7454" t="s">
        <v>3269</v>
      </c>
      <c r="H7454" s="34">
        <v>62090</v>
      </c>
      <c r="I7454" s="7">
        <v>40359</v>
      </c>
      <c r="J7454" s="7">
        <v>31337.919999999998</v>
      </c>
      <c r="K7454" s="7">
        <v>4178</v>
      </c>
      <c r="L7454" s="7">
        <v>4843.08</v>
      </c>
      <c r="M7454" s="5">
        <v>0.12</v>
      </c>
      <c r="N7454" t="s">
        <v>46</v>
      </c>
      <c r="O7454" t="s">
        <v>30</v>
      </c>
      <c r="P7454" t="s">
        <v>31</v>
      </c>
      <c r="Q7454" t="s">
        <v>32</v>
      </c>
      <c r="R7454" t="s">
        <v>21</v>
      </c>
      <c r="S7454" t="s">
        <v>21</v>
      </c>
      <c r="T7454" t="s">
        <v>13310</v>
      </c>
      <c r="U7454" s="1">
        <v>45702</v>
      </c>
      <c r="V7454">
        <v>88</v>
      </c>
      <c r="W7454" t="str">
        <f t="shared" si="163"/>
        <v>60-89</v>
      </c>
    </row>
    <row r="7455" spans="1:23" x14ac:dyDescent="0.25">
      <c r="A7455" t="s">
        <v>7704</v>
      </c>
      <c r="B7455">
        <v>3062746469</v>
      </c>
      <c r="C7455">
        <v>216836366</v>
      </c>
      <c r="D7455" s="1">
        <v>45661</v>
      </c>
      <c r="E7455">
        <v>99215</v>
      </c>
      <c r="F7455">
        <v>99281</v>
      </c>
      <c r="G7455" t="s">
        <v>69</v>
      </c>
      <c r="H7455" s="34">
        <v>61603</v>
      </c>
      <c r="I7455" s="7">
        <v>52363</v>
      </c>
      <c r="J7455" s="7">
        <v>51315.74</v>
      </c>
      <c r="K7455" s="7">
        <v>0</v>
      </c>
      <c r="L7455" s="7">
        <v>1047.26</v>
      </c>
      <c r="M7455" s="5">
        <v>0.02</v>
      </c>
      <c r="N7455" t="s">
        <v>16</v>
      </c>
      <c r="O7455" t="s">
        <v>17</v>
      </c>
      <c r="P7455" t="s">
        <v>58</v>
      </c>
      <c r="Q7455" t="s">
        <v>32</v>
      </c>
      <c r="R7455" t="s">
        <v>43</v>
      </c>
      <c r="S7455" t="s">
        <v>27</v>
      </c>
      <c r="T7455" t="s">
        <v>13311</v>
      </c>
      <c r="U7455" s="1">
        <v>45787</v>
      </c>
      <c r="V7455">
        <v>126</v>
      </c>
      <c r="W7455" t="str">
        <f t="shared" si="163"/>
        <v>120-149</v>
      </c>
    </row>
    <row r="7456" spans="1:23" x14ac:dyDescent="0.25">
      <c r="A7456" t="s">
        <v>7705</v>
      </c>
      <c r="B7456">
        <v>1062076320</v>
      </c>
      <c r="C7456">
        <v>7803031626</v>
      </c>
      <c r="D7456" s="1">
        <v>45537</v>
      </c>
      <c r="E7456">
        <v>99238</v>
      </c>
      <c r="F7456">
        <v>99202</v>
      </c>
      <c r="G7456" t="s">
        <v>3272</v>
      </c>
      <c r="H7456" s="34">
        <v>54574</v>
      </c>
      <c r="I7456" s="7">
        <v>43113</v>
      </c>
      <c r="J7456" s="7">
        <v>32311.919999999998</v>
      </c>
      <c r="K7456" s="7">
        <v>3903</v>
      </c>
      <c r="L7456" s="7">
        <v>6898.08</v>
      </c>
      <c r="M7456" s="5">
        <v>0.16</v>
      </c>
      <c r="N7456" t="s">
        <v>1138</v>
      </c>
      <c r="O7456" t="s">
        <v>30</v>
      </c>
      <c r="P7456" t="s">
        <v>3147</v>
      </c>
      <c r="Q7456" t="s">
        <v>19</v>
      </c>
      <c r="R7456" t="s">
        <v>26</v>
      </c>
      <c r="S7456" t="s">
        <v>27</v>
      </c>
      <c r="T7456" t="s">
        <v>13311</v>
      </c>
      <c r="U7456" s="1">
        <v>45645</v>
      </c>
      <c r="V7456">
        <v>108</v>
      </c>
      <c r="W7456" t="str">
        <f t="shared" si="163"/>
        <v>90-119</v>
      </c>
    </row>
    <row r="7457" spans="1:23" x14ac:dyDescent="0.25">
      <c r="A7457" t="s">
        <v>7706</v>
      </c>
      <c r="B7457">
        <v>4178452924</v>
      </c>
      <c r="C7457">
        <v>160576576</v>
      </c>
      <c r="D7457" s="1">
        <v>45833</v>
      </c>
      <c r="E7457">
        <v>99233</v>
      </c>
      <c r="F7457">
        <v>97110</v>
      </c>
      <c r="G7457" t="s">
        <v>3673</v>
      </c>
      <c r="H7457" s="34">
        <v>25596</v>
      </c>
      <c r="I7457" s="7">
        <v>19965</v>
      </c>
      <c r="J7457" s="7">
        <v>14392</v>
      </c>
      <c r="K7457" s="7">
        <v>1580</v>
      </c>
      <c r="L7457" s="7">
        <v>3993</v>
      </c>
      <c r="M7457" s="5">
        <v>0.2</v>
      </c>
      <c r="N7457" t="s">
        <v>3140</v>
      </c>
      <c r="O7457" t="s">
        <v>30</v>
      </c>
      <c r="P7457" t="s">
        <v>97</v>
      </c>
      <c r="Q7457" t="s">
        <v>19</v>
      </c>
      <c r="R7457" t="s">
        <v>27</v>
      </c>
      <c r="S7457" t="s">
        <v>27</v>
      </c>
      <c r="T7457" t="s">
        <v>13312</v>
      </c>
      <c r="U7457" s="1">
        <v>46000</v>
      </c>
      <c r="V7457">
        <v>167</v>
      </c>
      <c r="W7457" t="str">
        <f t="shared" si="163"/>
        <v>150-179</v>
      </c>
    </row>
    <row r="7458" spans="1:23" x14ac:dyDescent="0.25">
      <c r="A7458" t="s">
        <v>7707</v>
      </c>
      <c r="B7458">
        <v>4807792745</v>
      </c>
      <c r="C7458">
        <v>3851199380</v>
      </c>
      <c r="D7458" s="1">
        <v>45613</v>
      </c>
      <c r="E7458">
        <v>99231</v>
      </c>
      <c r="F7458">
        <v>81000</v>
      </c>
      <c r="G7458" t="s">
        <v>495</v>
      </c>
      <c r="H7458" s="34">
        <v>45238</v>
      </c>
      <c r="I7458" s="7">
        <v>33929</v>
      </c>
      <c r="J7458" s="7">
        <v>22826.65</v>
      </c>
      <c r="K7458" s="7">
        <v>6013</v>
      </c>
      <c r="L7458" s="7">
        <v>5089.3500000000004</v>
      </c>
      <c r="M7458" s="5">
        <v>0.15</v>
      </c>
      <c r="N7458" t="s">
        <v>1139</v>
      </c>
      <c r="O7458" t="s">
        <v>27</v>
      </c>
      <c r="P7458" t="s">
        <v>40</v>
      </c>
      <c r="Q7458" t="s">
        <v>32</v>
      </c>
      <c r="R7458" t="s">
        <v>20</v>
      </c>
      <c r="S7458" t="s">
        <v>27</v>
      </c>
      <c r="T7458" t="s">
        <v>13312</v>
      </c>
      <c r="U7458" s="1">
        <v>45680</v>
      </c>
      <c r="V7458">
        <v>67</v>
      </c>
      <c r="W7458" t="str">
        <f t="shared" si="163"/>
        <v>60-89</v>
      </c>
    </row>
    <row r="7459" spans="1:23" x14ac:dyDescent="0.25">
      <c r="A7459" t="s">
        <v>7708</v>
      </c>
      <c r="B7459">
        <v>582715355</v>
      </c>
      <c r="C7459">
        <v>9605596437</v>
      </c>
      <c r="D7459" s="1">
        <v>45783</v>
      </c>
      <c r="E7459">
        <v>99232</v>
      </c>
      <c r="F7459">
        <v>99205</v>
      </c>
      <c r="G7459" t="s">
        <v>3598</v>
      </c>
      <c r="H7459" s="34">
        <v>31016</v>
      </c>
      <c r="I7459" s="7">
        <v>24192</v>
      </c>
      <c r="J7459" s="7">
        <v>19353.599999999999</v>
      </c>
      <c r="K7459" s="7">
        <v>0</v>
      </c>
      <c r="L7459" s="7">
        <v>4838.3999999999996</v>
      </c>
      <c r="M7459" s="5">
        <v>0.2</v>
      </c>
      <c r="N7459" t="s">
        <v>3140</v>
      </c>
      <c r="O7459" t="s">
        <v>17</v>
      </c>
      <c r="P7459" t="s">
        <v>40</v>
      </c>
      <c r="Q7459" t="s">
        <v>19</v>
      </c>
      <c r="R7459" t="s">
        <v>27</v>
      </c>
      <c r="S7459" t="s">
        <v>21</v>
      </c>
      <c r="T7459" t="s">
        <v>13310</v>
      </c>
      <c r="U7459" s="1">
        <v>45847</v>
      </c>
      <c r="V7459">
        <v>64</v>
      </c>
      <c r="W7459" t="str">
        <f t="shared" si="163"/>
        <v>60-89</v>
      </c>
    </row>
    <row r="7460" spans="1:23" x14ac:dyDescent="0.25">
      <c r="A7460" t="s">
        <v>7709</v>
      </c>
      <c r="B7460">
        <v>9833241498</v>
      </c>
      <c r="C7460">
        <v>5118036206</v>
      </c>
      <c r="D7460" s="1">
        <v>45319</v>
      </c>
      <c r="E7460">
        <v>99222</v>
      </c>
      <c r="F7460">
        <v>99211</v>
      </c>
      <c r="G7460" t="s">
        <v>3301</v>
      </c>
      <c r="H7460" s="34">
        <v>81248</v>
      </c>
      <c r="I7460" s="7">
        <v>63373</v>
      </c>
      <c r="J7460" s="7">
        <v>44910.400000000001</v>
      </c>
      <c r="K7460" s="7">
        <v>5788</v>
      </c>
      <c r="L7460" s="7">
        <v>12674.6</v>
      </c>
      <c r="M7460" s="5">
        <v>0.2</v>
      </c>
      <c r="N7460" t="s">
        <v>3140</v>
      </c>
      <c r="O7460" t="s">
        <v>30</v>
      </c>
      <c r="P7460" t="s">
        <v>55</v>
      </c>
      <c r="Q7460" t="s">
        <v>19</v>
      </c>
      <c r="R7460" t="s">
        <v>20</v>
      </c>
      <c r="S7460" t="s">
        <v>21</v>
      </c>
      <c r="T7460" t="s">
        <v>13311</v>
      </c>
      <c r="U7460" s="1">
        <v>45490</v>
      </c>
      <c r="V7460">
        <v>171</v>
      </c>
      <c r="W7460" t="str">
        <f t="shared" si="163"/>
        <v>150-179</v>
      </c>
    </row>
    <row r="7461" spans="1:23" x14ac:dyDescent="0.25">
      <c r="A7461" t="s">
        <v>7710</v>
      </c>
      <c r="B7461">
        <v>6617554388</v>
      </c>
      <c r="C7461">
        <v>2903348022</v>
      </c>
      <c r="D7461" s="1">
        <v>45361</v>
      </c>
      <c r="E7461">
        <v>99221</v>
      </c>
      <c r="F7461">
        <v>93000</v>
      </c>
      <c r="G7461" t="s">
        <v>3164</v>
      </c>
      <c r="H7461" s="34">
        <v>32275</v>
      </c>
      <c r="I7461" s="7">
        <v>20979</v>
      </c>
      <c r="J7461" s="7">
        <v>16113.52</v>
      </c>
      <c r="K7461" s="7">
        <v>2348</v>
      </c>
      <c r="L7461" s="7">
        <v>2517.48</v>
      </c>
      <c r="M7461" s="5">
        <v>0.12</v>
      </c>
      <c r="N7461" t="s">
        <v>46</v>
      </c>
      <c r="O7461" t="s">
        <v>30</v>
      </c>
      <c r="P7461" t="s">
        <v>35</v>
      </c>
      <c r="Q7461" t="s">
        <v>19</v>
      </c>
      <c r="R7461" t="s">
        <v>20</v>
      </c>
      <c r="S7461" t="s">
        <v>21</v>
      </c>
      <c r="T7461" t="s">
        <v>13310</v>
      </c>
      <c r="U7461" s="1">
        <v>45462</v>
      </c>
      <c r="V7461">
        <v>101</v>
      </c>
      <c r="W7461" t="str">
        <f t="shared" si="163"/>
        <v>90-119</v>
      </c>
    </row>
    <row r="7462" spans="1:23" x14ac:dyDescent="0.25">
      <c r="A7462" t="s">
        <v>7711</v>
      </c>
      <c r="B7462">
        <v>8255422067</v>
      </c>
      <c r="C7462">
        <v>3626727770</v>
      </c>
      <c r="D7462" s="1">
        <v>45389</v>
      </c>
      <c r="E7462">
        <v>99213</v>
      </c>
      <c r="F7462">
        <v>99281</v>
      </c>
      <c r="G7462" t="s">
        <v>3552</v>
      </c>
      <c r="H7462" s="34">
        <v>98317</v>
      </c>
      <c r="I7462" s="7">
        <v>78654</v>
      </c>
      <c r="J7462" s="7">
        <v>54322.44</v>
      </c>
      <c r="K7462" s="7">
        <v>13320</v>
      </c>
      <c r="L7462" s="7">
        <v>11011.56</v>
      </c>
      <c r="M7462" s="5">
        <v>0.14000000000000001</v>
      </c>
      <c r="N7462" t="s">
        <v>1135</v>
      </c>
      <c r="O7462" t="s">
        <v>27</v>
      </c>
      <c r="P7462" t="s">
        <v>25</v>
      </c>
      <c r="Q7462" t="s">
        <v>32</v>
      </c>
      <c r="R7462" t="s">
        <v>20</v>
      </c>
      <c r="S7462" t="s">
        <v>27</v>
      </c>
      <c r="T7462" t="s">
        <v>13312</v>
      </c>
      <c r="U7462" s="1">
        <v>45435</v>
      </c>
      <c r="V7462">
        <v>46</v>
      </c>
      <c r="W7462" t="str">
        <f t="shared" si="163"/>
        <v>30-59</v>
      </c>
    </row>
    <row r="7463" spans="1:23" x14ac:dyDescent="0.25">
      <c r="A7463" t="s">
        <v>7712</v>
      </c>
      <c r="B7463">
        <v>461566293</v>
      </c>
      <c r="C7463">
        <v>8466267474</v>
      </c>
      <c r="D7463" s="1">
        <v>45412</v>
      </c>
      <c r="E7463">
        <v>99231</v>
      </c>
      <c r="F7463">
        <v>99204</v>
      </c>
      <c r="G7463" t="s">
        <v>4314</v>
      </c>
      <c r="H7463" s="34">
        <v>76078</v>
      </c>
      <c r="I7463" s="7">
        <v>54776</v>
      </c>
      <c r="J7463" s="7">
        <v>50393.919999999998</v>
      </c>
      <c r="K7463" s="7">
        <v>0</v>
      </c>
      <c r="L7463" s="7">
        <v>4382.08</v>
      </c>
      <c r="M7463" s="5">
        <v>0.08</v>
      </c>
      <c r="N7463" t="s">
        <v>24</v>
      </c>
      <c r="O7463" t="s">
        <v>17</v>
      </c>
      <c r="P7463" t="s">
        <v>25</v>
      </c>
      <c r="Q7463" t="s">
        <v>32</v>
      </c>
      <c r="R7463" t="s">
        <v>27</v>
      </c>
      <c r="S7463" t="s">
        <v>17</v>
      </c>
      <c r="T7463" t="s">
        <v>13310</v>
      </c>
      <c r="U7463" s="1">
        <v>45509</v>
      </c>
      <c r="V7463">
        <v>97</v>
      </c>
      <c r="W7463" t="str">
        <f t="shared" si="163"/>
        <v>90-119</v>
      </c>
    </row>
    <row r="7464" spans="1:23" x14ac:dyDescent="0.25">
      <c r="A7464" t="s">
        <v>7713</v>
      </c>
      <c r="B7464">
        <v>6950164891</v>
      </c>
      <c r="C7464">
        <v>2149122571</v>
      </c>
      <c r="D7464" s="1">
        <v>45692</v>
      </c>
      <c r="E7464">
        <v>99232</v>
      </c>
      <c r="F7464">
        <v>80053</v>
      </c>
      <c r="G7464" t="s">
        <v>3215</v>
      </c>
      <c r="H7464" s="34">
        <v>89474</v>
      </c>
      <c r="I7464" s="7">
        <v>69790</v>
      </c>
      <c r="J7464" s="7">
        <v>30569</v>
      </c>
      <c r="K7464" s="7">
        <v>25263</v>
      </c>
      <c r="L7464" s="7">
        <v>13958</v>
      </c>
      <c r="M7464" s="5">
        <v>0.2</v>
      </c>
      <c r="N7464" t="s">
        <v>3140</v>
      </c>
      <c r="O7464" t="s">
        <v>27</v>
      </c>
      <c r="P7464" t="s">
        <v>3146</v>
      </c>
      <c r="Q7464" t="s">
        <v>32</v>
      </c>
      <c r="R7464" t="s">
        <v>27</v>
      </c>
      <c r="S7464" t="s">
        <v>21</v>
      </c>
      <c r="T7464" t="s">
        <v>13311</v>
      </c>
      <c r="U7464" s="1">
        <v>45783</v>
      </c>
      <c r="V7464">
        <v>91</v>
      </c>
      <c r="W7464" t="str">
        <f t="shared" si="163"/>
        <v>90-119</v>
      </c>
    </row>
    <row r="7465" spans="1:23" x14ac:dyDescent="0.25">
      <c r="A7465" t="s">
        <v>7714</v>
      </c>
      <c r="B7465">
        <v>1752063446</v>
      </c>
      <c r="C7465">
        <v>4800975117</v>
      </c>
      <c r="D7465" s="1">
        <v>45823</v>
      </c>
      <c r="E7465">
        <v>99214</v>
      </c>
      <c r="F7465">
        <v>93000</v>
      </c>
      <c r="G7465" t="s">
        <v>89</v>
      </c>
      <c r="H7465" s="34">
        <v>39041</v>
      </c>
      <c r="I7465" s="7">
        <v>30842</v>
      </c>
      <c r="J7465" s="7">
        <v>25907.279999999999</v>
      </c>
      <c r="K7465" s="7">
        <v>0</v>
      </c>
      <c r="L7465" s="7">
        <v>4934.72</v>
      </c>
      <c r="M7465" s="5">
        <v>0.16</v>
      </c>
      <c r="N7465" t="s">
        <v>1138</v>
      </c>
      <c r="O7465" t="s">
        <v>17</v>
      </c>
      <c r="P7465" t="s">
        <v>25</v>
      </c>
      <c r="Q7465" t="s">
        <v>32</v>
      </c>
      <c r="R7465" t="s">
        <v>38</v>
      </c>
      <c r="S7465" t="s">
        <v>17</v>
      </c>
      <c r="T7465" t="s">
        <v>13310</v>
      </c>
      <c r="U7465" s="1">
        <v>45957</v>
      </c>
      <c r="V7465">
        <v>134</v>
      </c>
      <c r="W7465" t="str">
        <f t="shared" si="163"/>
        <v>120-149</v>
      </c>
    </row>
    <row r="7466" spans="1:23" x14ac:dyDescent="0.25">
      <c r="A7466" t="s">
        <v>7715</v>
      </c>
      <c r="B7466">
        <v>7479695037</v>
      </c>
      <c r="C7466">
        <v>925040674</v>
      </c>
      <c r="D7466" s="1">
        <v>45480</v>
      </c>
      <c r="E7466">
        <v>99232</v>
      </c>
      <c r="F7466">
        <v>99281</v>
      </c>
      <c r="G7466" t="s">
        <v>3412</v>
      </c>
      <c r="H7466" s="34">
        <v>15561</v>
      </c>
      <c r="I7466" s="7">
        <v>12760</v>
      </c>
      <c r="J7466" s="7">
        <v>10463.200000000001</v>
      </c>
      <c r="K7466" s="7">
        <v>0</v>
      </c>
      <c r="L7466" s="7">
        <v>2296.8000000000002</v>
      </c>
      <c r="M7466" s="5">
        <v>0.18</v>
      </c>
      <c r="N7466" t="s">
        <v>3141</v>
      </c>
      <c r="O7466" t="s">
        <v>17</v>
      </c>
      <c r="P7466" t="s">
        <v>3147</v>
      </c>
      <c r="Q7466" t="s">
        <v>32</v>
      </c>
      <c r="R7466" t="s">
        <v>43</v>
      </c>
      <c r="S7466" t="s">
        <v>17</v>
      </c>
      <c r="T7466" t="s">
        <v>13311</v>
      </c>
      <c r="U7466" s="1">
        <v>45577</v>
      </c>
      <c r="V7466">
        <v>97</v>
      </c>
      <c r="W7466" t="str">
        <f t="shared" si="163"/>
        <v>90-119</v>
      </c>
    </row>
    <row r="7467" spans="1:23" x14ac:dyDescent="0.25">
      <c r="A7467" t="s">
        <v>7716</v>
      </c>
      <c r="B7467">
        <v>844172186</v>
      </c>
      <c r="C7467">
        <v>8179656806</v>
      </c>
      <c r="D7467" s="1">
        <v>45801</v>
      </c>
      <c r="E7467">
        <v>99231</v>
      </c>
      <c r="F7467">
        <v>99205</v>
      </c>
      <c r="G7467" t="s">
        <v>148</v>
      </c>
      <c r="H7467" s="34">
        <v>96500</v>
      </c>
      <c r="I7467" s="7">
        <v>76235</v>
      </c>
      <c r="J7467" s="7">
        <v>64037.4</v>
      </c>
      <c r="K7467" s="7">
        <v>0</v>
      </c>
      <c r="L7467" s="7">
        <v>12197.6</v>
      </c>
      <c r="M7467" s="5">
        <v>0.16</v>
      </c>
      <c r="N7467" t="s">
        <v>1138</v>
      </c>
      <c r="O7467" t="s">
        <v>17</v>
      </c>
      <c r="P7467" t="s">
        <v>3147</v>
      </c>
      <c r="Q7467" t="s">
        <v>32</v>
      </c>
      <c r="R7467" t="s">
        <v>27</v>
      </c>
      <c r="S7467" t="s">
        <v>27</v>
      </c>
      <c r="T7467" t="s">
        <v>13311</v>
      </c>
      <c r="U7467" s="1">
        <v>45877</v>
      </c>
      <c r="V7467">
        <v>76</v>
      </c>
      <c r="W7467" t="str">
        <f t="shared" si="163"/>
        <v>60-89</v>
      </c>
    </row>
    <row r="7468" spans="1:23" x14ac:dyDescent="0.25">
      <c r="A7468" t="s">
        <v>7717</v>
      </c>
      <c r="B7468">
        <v>226478890</v>
      </c>
      <c r="C7468">
        <v>2130454647</v>
      </c>
      <c r="D7468" s="1">
        <v>45900</v>
      </c>
      <c r="E7468">
        <v>99232</v>
      </c>
      <c r="F7468">
        <v>99285</v>
      </c>
      <c r="G7468" t="s">
        <v>124</v>
      </c>
      <c r="H7468" s="34">
        <v>49119</v>
      </c>
      <c r="I7468" s="7">
        <v>41751</v>
      </c>
      <c r="J7468" s="7">
        <v>40915.980000000003</v>
      </c>
      <c r="K7468" s="7">
        <v>0</v>
      </c>
      <c r="L7468" s="7">
        <v>835.02</v>
      </c>
      <c r="M7468" s="5">
        <v>0.02</v>
      </c>
      <c r="N7468" t="s">
        <v>16</v>
      </c>
      <c r="O7468" t="s">
        <v>17</v>
      </c>
      <c r="P7468" t="s">
        <v>18</v>
      </c>
      <c r="Q7468" t="s">
        <v>32</v>
      </c>
      <c r="R7468" t="s">
        <v>20</v>
      </c>
      <c r="S7468" t="s">
        <v>21</v>
      </c>
      <c r="T7468" t="s">
        <v>13310</v>
      </c>
      <c r="U7468" s="1">
        <v>45965</v>
      </c>
      <c r="V7468">
        <v>65</v>
      </c>
      <c r="W7468" t="str">
        <f t="shared" si="163"/>
        <v>60-89</v>
      </c>
    </row>
    <row r="7469" spans="1:23" x14ac:dyDescent="0.25">
      <c r="A7469" t="s">
        <v>7718</v>
      </c>
      <c r="B7469">
        <v>7675589204</v>
      </c>
      <c r="C7469">
        <v>6201833443</v>
      </c>
      <c r="D7469" s="1">
        <v>45488</v>
      </c>
      <c r="E7469">
        <v>99232</v>
      </c>
      <c r="F7469">
        <v>99201</v>
      </c>
      <c r="G7469" t="s">
        <v>3154</v>
      </c>
      <c r="H7469" s="34">
        <v>94910</v>
      </c>
      <c r="I7469" s="7">
        <v>80674</v>
      </c>
      <c r="J7469" s="7">
        <v>75245.52</v>
      </c>
      <c r="K7469" s="7">
        <v>3815</v>
      </c>
      <c r="L7469" s="7">
        <v>1613.48</v>
      </c>
      <c r="M7469" s="5">
        <v>0.02</v>
      </c>
      <c r="N7469" t="s">
        <v>16</v>
      </c>
      <c r="O7469" t="s">
        <v>30</v>
      </c>
      <c r="P7469" t="s">
        <v>55</v>
      </c>
      <c r="Q7469" t="s">
        <v>32</v>
      </c>
      <c r="R7469" t="s">
        <v>38</v>
      </c>
      <c r="S7469" t="s">
        <v>21</v>
      </c>
      <c r="T7469" t="s">
        <v>13312</v>
      </c>
      <c r="U7469" s="1">
        <v>45624</v>
      </c>
      <c r="V7469">
        <v>136</v>
      </c>
      <c r="W7469" t="str">
        <f t="shared" si="163"/>
        <v>120-149</v>
      </c>
    </row>
    <row r="7470" spans="1:23" x14ac:dyDescent="0.25">
      <c r="A7470" t="s">
        <v>7719</v>
      </c>
      <c r="B7470">
        <v>3432028473</v>
      </c>
      <c r="C7470">
        <v>8137885557</v>
      </c>
      <c r="D7470" s="1">
        <v>45502</v>
      </c>
      <c r="E7470">
        <v>99221</v>
      </c>
      <c r="F7470">
        <v>99281</v>
      </c>
      <c r="G7470" t="s">
        <v>3451</v>
      </c>
      <c r="H7470" s="34">
        <v>62575</v>
      </c>
      <c r="I7470" s="7">
        <v>46931</v>
      </c>
      <c r="J7470" s="7">
        <v>22650.35</v>
      </c>
      <c r="K7470" s="7">
        <v>17241</v>
      </c>
      <c r="L7470" s="7">
        <v>7039.65</v>
      </c>
      <c r="M7470" s="5">
        <v>0.15</v>
      </c>
      <c r="N7470" t="s">
        <v>1139</v>
      </c>
      <c r="O7470" t="s">
        <v>27</v>
      </c>
      <c r="P7470" t="s">
        <v>31</v>
      </c>
      <c r="Q7470" t="s">
        <v>32</v>
      </c>
      <c r="R7470" t="s">
        <v>21</v>
      </c>
      <c r="S7470" t="s">
        <v>27</v>
      </c>
      <c r="T7470" t="s">
        <v>13312</v>
      </c>
      <c r="U7470" s="1">
        <v>45666</v>
      </c>
      <c r="V7470">
        <v>164</v>
      </c>
      <c r="W7470" t="str">
        <f t="shared" si="163"/>
        <v>150-179</v>
      </c>
    </row>
    <row r="7471" spans="1:23" x14ac:dyDescent="0.25">
      <c r="A7471" t="s">
        <v>7720</v>
      </c>
      <c r="B7471">
        <v>8573681874</v>
      </c>
      <c r="C7471">
        <v>9475990009</v>
      </c>
      <c r="D7471" s="1">
        <v>45482</v>
      </c>
      <c r="E7471">
        <v>99215</v>
      </c>
      <c r="F7471">
        <v>99215</v>
      </c>
      <c r="G7471" t="s">
        <v>3258</v>
      </c>
      <c r="H7471" s="34">
        <v>23099</v>
      </c>
      <c r="I7471" s="7">
        <v>18248</v>
      </c>
      <c r="J7471" s="7">
        <v>15328.32</v>
      </c>
      <c r="K7471" s="7">
        <v>0</v>
      </c>
      <c r="L7471" s="7">
        <v>2919.68</v>
      </c>
      <c r="M7471" s="5">
        <v>0.16</v>
      </c>
      <c r="N7471" t="s">
        <v>1138</v>
      </c>
      <c r="O7471" t="s">
        <v>17</v>
      </c>
      <c r="P7471" t="s">
        <v>3149</v>
      </c>
      <c r="Q7471" t="s">
        <v>19</v>
      </c>
      <c r="R7471" t="s">
        <v>27</v>
      </c>
      <c r="S7471" t="s">
        <v>21</v>
      </c>
      <c r="T7471" t="s">
        <v>13312</v>
      </c>
      <c r="U7471" s="1">
        <v>45625</v>
      </c>
      <c r="V7471">
        <v>143</v>
      </c>
      <c r="W7471" t="str">
        <f t="shared" si="163"/>
        <v>120-149</v>
      </c>
    </row>
    <row r="7472" spans="1:23" x14ac:dyDescent="0.25">
      <c r="A7472" t="s">
        <v>7721</v>
      </c>
      <c r="B7472">
        <v>8073398748</v>
      </c>
      <c r="C7472">
        <v>5070459161</v>
      </c>
      <c r="D7472" s="1">
        <v>45846</v>
      </c>
      <c r="E7472">
        <v>99233</v>
      </c>
      <c r="F7472">
        <v>93000</v>
      </c>
      <c r="G7472" t="s">
        <v>3702</v>
      </c>
      <c r="H7472" s="34">
        <v>94573</v>
      </c>
      <c r="I7472" s="7">
        <v>68093</v>
      </c>
      <c r="J7472" s="7">
        <v>37852.559999999998</v>
      </c>
      <c r="K7472" s="7">
        <v>24793</v>
      </c>
      <c r="L7472" s="7">
        <v>5447.44</v>
      </c>
      <c r="M7472" s="5">
        <v>0.08</v>
      </c>
      <c r="N7472" t="s">
        <v>24</v>
      </c>
      <c r="O7472" t="s">
        <v>27</v>
      </c>
      <c r="P7472" t="s">
        <v>35</v>
      </c>
      <c r="Q7472" t="s">
        <v>19</v>
      </c>
      <c r="R7472" t="s">
        <v>26</v>
      </c>
      <c r="S7472" t="s">
        <v>17</v>
      </c>
      <c r="T7472" t="s">
        <v>13311</v>
      </c>
      <c r="U7472" s="1">
        <v>45906</v>
      </c>
      <c r="V7472">
        <v>60</v>
      </c>
      <c r="W7472" t="str">
        <f t="shared" si="163"/>
        <v>60-89</v>
      </c>
    </row>
    <row r="7473" spans="1:23" x14ac:dyDescent="0.25">
      <c r="A7473" t="s">
        <v>7722</v>
      </c>
      <c r="B7473">
        <v>1720291587</v>
      </c>
      <c r="C7473">
        <v>7458764152</v>
      </c>
      <c r="D7473" s="1">
        <v>45907</v>
      </c>
      <c r="E7473">
        <v>99222</v>
      </c>
      <c r="F7473">
        <v>99283</v>
      </c>
      <c r="G7473" t="s">
        <v>445</v>
      </c>
      <c r="H7473" s="34">
        <v>12928</v>
      </c>
      <c r="I7473" s="7">
        <v>10989</v>
      </c>
      <c r="J7473" s="7">
        <v>9018.2199999999993</v>
      </c>
      <c r="K7473" s="7">
        <v>1751</v>
      </c>
      <c r="L7473" s="7">
        <v>219.78</v>
      </c>
      <c r="M7473" s="5">
        <v>0.02</v>
      </c>
      <c r="N7473" t="s">
        <v>16</v>
      </c>
      <c r="O7473" t="s">
        <v>30</v>
      </c>
      <c r="P7473" t="s">
        <v>3150</v>
      </c>
      <c r="Q7473" t="s">
        <v>32</v>
      </c>
      <c r="R7473" t="s">
        <v>26</v>
      </c>
      <c r="S7473" t="s">
        <v>21</v>
      </c>
      <c r="T7473" t="s">
        <v>13310</v>
      </c>
      <c r="U7473" s="1">
        <v>45963</v>
      </c>
      <c r="V7473">
        <v>56</v>
      </c>
      <c r="W7473" t="str">
        <f t="shared" si="163"/>
        <v>30-59</v>
      </c>
    </row>
    <row r="7474" spans="1:23" x14ac:dyDescent="0.25">
      <c r="A7474" t="s">
        <v>7723</v>
      </c>
      <c r="B7474">
        <v>6678219401</v>
      </c>
      <c r="C7474">
        <v>2496866332</v>
      </c>
      <c r="D7474" s="1">
        <v>45947</v>
      </c>
      <c r="E7474">
        <v>99223</v>
      </c>
      <c r="F7474">
        <v>99283</v>
      </c>
      <c r="G7474" t="s">
        <v>34</v>
      </c>
      <c r="H7474" s="34">
        <v>63470</v>
      </c>
      <c r="I7474" s="7">
        <v>45698</v>
      </c>
      <c r="J7474" s="7">
        <v>42042.16</v>
      </c>
      <c r="K7474" s="7">
        <v>0</v>
      </c>
      <c r="L7474" s="7">
        <v>3655.84</v>
      </c>
      <c r="M7474" s="5">
        <v>0.08</v>
      </c>
      <c r="N7474" t="s">
        <v>24</v>
      </c>
      <c r="O7474" t="s">
        <v>17</v>
      </c>
      <c r="P7474" t="s">
        <v>58</v>
      </c>
      <c r="Q7474" t="s">
        <v>32</v>
      </c>
      <c r="R7474" t="s">
        <v>26</v>
      </c>
      <c r="S7474" t="s">
        <v>17</v>
      </c>
      <c r="T7474" t="s">
        <v>13311</v>
      </c>
      <c r="U7474" s="1">
        <v>46093</v>
      </c>
      <c r="V7474">
        <v>146</v>
      </c>
      <c r="W7474" t="str">
        <f t="shared" si="163"/>
        <v>120-149</v>
      </c>
    </row>
    <row r="7475" spans="1:23" x14ac:dyDescent="0.25">
      <c r="A7475" t="s">
        <v>7724</v>
      </c>
      <c r="B7475">
        <v>1343177531</v>
      </c>
      <c r="C7475">
        <v>7442917015</v>
      </c>
      <c r="D7475" s="1">
        <v>45542</v>
      </c>
      <c r="E7475">
        <v>99222</v>
      </c>
      <c r="F7475">
        <v>99211</v>
      </c>
      <c r="G7475" t="s">
        <v>23</v>
      </c>
      <c r="H7475" s="34">
        <v>23438</v>
      </c>
      <c r="I7475" s="7">
        <v>18516</v>
      </c>
      <c r="J7475" s="7">
        <v>12824.44</v>
      </c>
      <c r="K7475" s="7">
        <v>2729</v>
      </c>
      <c r="L7475" s="7">
        <v>2962.56</v>
      </c>
      <c r="M7475" s="5">
        <v>0.16</v>
      </c>
      <c r="N7475" t="s">
        <v>1138</v>
      </c>
      <c r="O7475" t="s">
        <v>30</v>
      </c>
      <c r="P7475" t="s">
        <v>40</v>
      </c>
      <c r="Q7475" t="s">
        <v>32</v>
      </c>
      <c r="R7475" t="s">
        <v>38</v>
      </c>
      <c r="S7475" t="s">
        <v>27</v>
      </c>
      <c r="T7475" t="s">
        <v>13311</v>
      </c>
      <c r="U7475" s="1">
        <v>45632</v>
      </c>
      <c r="V7475">
        <v>90</v>
      </c>
      <c r="W7475" t="str">
        <f t="shared" si="163"/>
        <v>90-119</v>
      </c>
    </row>
    <row r="7476" spans="1:23" x14ac:dyDescent="0.25">
      <c r="A7476" t="s">
        <v>7725</v>
      </c>
      <c r="B7476">
        <v>3423699636</v>
      </c>
      <c r="C7476">
        <v>8173021781</v>
      </c>
      <c r="D7476" s="1">
        <v>45637</v>
      </c>
      <c r="E7476">
        <v>99233</v>
      </c>
      <c r="F7476">
        <v>99205</v>
      </c>
      <c r="G7476" t="s">
        <v>3352</v>
      </c>
      <c r="H7476" s="34">
        <v>81771</v>
      </c>
      <c r="I7476" s="7">
        <v>53151</v>
      </c>
      <c r="J7476" s="7">
        <v>38696.879999999997</v>
      </c>
      <c r="K7476" s="7">
        <v>8076</v>
      </c>
      <c r="L7476" s="7">
        <v>6378.12</v>
      </c>
      <c r="M7476" s="5">
        <v>0.12</v>
      </c>
      <c r="N7476" t="s">
        <v>46</v>
      </c>
      <c r="O7476" t="s">
        <v>27</v>
      </c>
      <c r="P7476" t="s">
        <v>3150</v>
      </c>
      <c r="Q7476" t="s">
        <v>32</v>
      </c>
      <c r="R7476" t="s">
        <v>38</v>
      </c>
      <c r="S7476" t="s">
        <v>27</v>
      </c>
      <c r="T7476" t="s">
        <v>13311</v>
      </c>
      <c r="U7476" s="1">
        <v>45781</v>
      </c>
      <c r="V7476">
        <v>144</v>
      </c>
      <c r="W7476" t="str">
        <f t="shared" si="163"/>
        <v>120-149</v>
      </c>
    </row>
    <row r="7477" spans="1:23" x14ac:dyDescent="0.25">
      <c r="A7477" t="s">
        <v>7726</v>
      </c>
      <c r="B7477">
        <v>137225359</v>
      </c>
      <c r="C7477">
        <v>7953637489</v>
      </c>
      <c r="D7477" s="1">
        <v>45747</v>
      </c>
      <c r="E7477">
        <v>99223</v>
      </c>
      <c r="F7477">
        <v>80053</v>
      </c>
      <c r="G7477" t="s">
        <v>118</v>
      </c>
      <c r="H7477" s="34">
        <v>32208</v>
      </c>
      <c r="I7477" s="7">
        <v>20935</v>
      </c>
      <c r="J7477" s="7">
        <v>18422.8</v>
      </c>
      <c r="K7477" s="7">
        <v>0</v>
      </c>
      <c r="L7477" s="7">
        <v>2512.1999999999998</v>
      </c>
      <c r="M7477" s="5">
        <v>0.12</v>
      </c>
      <c r="N7477" t="s">
        <v>46</v>
      </c>
      <c r="O7477" t="s">
        <v>17</v>
      </c>
      <c r="P7477" t="s">
        <v>31</v>
      </c>
      <c r="Q7477" t="s">
        <v>19</v>
      </c>
      <c r="R7477" t="s">
        <v>26</v>
      </c>
      <c r="S7477" t="s">
        <v>21</v>
      </c>
      <c r="T7477" t="s">
        <v>13312</v>
      </c>
      <c r="U7477" s="1">
        <v>45927</v>
      </c>
      <c r="V7477">
        <v>180</v>
      </c>
      <c r="W7477" t="str">
        <f t="shared" si="163"/>
        <v>180-209</v>
      </c>
    </row>
    <row r="7478" spans="1:23" x14ac:dyDescent="0.25">
      <c r="A7478" t="s">
        <v>7727</v>
      </c>
      <c r="B7478">
        <v>7561881572</v>
      </c>
      <c r="C7478">
        <v>9113410086</v>
      </c>
      <c r="D7478" s="1">
        <v>45938</v>
      </c>
      <c r="E7478">
        <v>99215</v>
      </c>
      <c r="F7478">
        <v>81000</v>
      </c>
      <c r="G7478" t="s">
        <v>3702</v>
      </c>
      <c r="H7478" s="34">
        <v>29859</v>
      </c>
      <c r="I7478" s="7">
        <v>21498</v>
      </c>
      <c r="J7478" s="7">
        <v>16296.16</v>
      </c>
      <c r="K7478" s="7">
        <v>3482</v>
      </c>
      <c r="L7478" s="7">
        <v>1719.84</v>
      </c>
      <c r="M7478" s="5">
        <v>0.08</v>
      </c>
      <c r="N7478" t="s">
        <v>24</v>
      </c>
      <c r="O7478" t="s">
        <v>27</v>
      </c>
      <c r="P7478" t="s">
        <v>31</v>
      </c>
      <c r="Q7478" t="s">
        <v>32</v>
      </c>
      <c r="R7478" t="s">
        <v>43</v>
      </c>
      <c r="S7478" t="s">
        <v>27</v>
      </c>
      <c r="T7478" t="s">
        <v>13311</v>
      </c>
      <c r="U7478" s="1">
        <v>45982</v>
      </c>
      <c r="V7478">
        <v>44</v>
      </c>
      <c r="W7478" t="str">
        <f t="shared" si="163"/>
        <v>30-59</v>
      </c>
    </row>
    <row r="7479" spans="1:23" x14ac:dyDescent="0.25">
      <c r="A7479" t="s">
        <v>7728</v>
      </c>
      <c r="B7479">
        <v>8209012914</v>
      </c>
      <c r="C7479">
        <v>8819047051</v>
      </c>
      <c r="D7479" s="1">
        <v>45833</v>
      </c>
      <c r="E7479">
        <v>99214</v>
      </c>
      <c r="F7479">
        <v>99215</v>
      </c>
      <c r="G7479" t="s">
        <v>3176</v>
      </c>
      <c r="H7479" s="34">
        <v>82888</v>
      </c>
      <c r="I7479" s="7">
        <v>53877</v>
      </c>
      <c r="J7479" s="7">
        <v>47411.76</v>
      </c>
      <c r="K7479" s="7">
        <v>0</v>
      </c>
      <c r="L7479" s="7">
        <v>6465.24</v>
      </c>
      <c r="M7479" s="5">
        <v>0.12</v>
      </c>
      <c r="N7479" t="s">
        <v>46</v>
      </c>
      <c r="O7479" t="s">
        <v>17</v>
      </c>
      <c r="P7479" t="s">
        <v>3147</v>
      </c>
      <c r="Q7479" t="s">
        <v>32</v>
      </c>
      <c r="R7479" t="s">
        <v>27</v>
      </c>
      <c r="S7479" t="s">
        <v>27</v>
      </c>
      <c r="T7479" t="s">
        <v>13312</v>
      </c>
      <c r="U7479" s="1">
        <v>45863</v>
      </c>
      <c r="V7479">
        <v>30</v>
      </c>
      <c r="W7479" t="str">
        <f t="shared" si="163"/>
        <v>30-59</v>
      </c>
    </row>
    <row r="7480" spans="1:23" x14ac:dyDescent="0.25">
      <c r="A7480" t="s">
        <v>7729</v>
      </c>
      <c r="B7480">
        <v>7601167398</v>
      </c>
      <c r="C7480">
        <v>9834468562</v>
      </c>
      <c r="D7480" s="1">
        <v>45379</v>
      </c>
      <c r="E7480">
        <v>99222</v>
      </c>
      <c r="F7480">
        <v>99292</v>
      </c>
      <c r="G7480" t="s">
        <v>3276</v>
      </c>
      <c r="H7480" s="34">
        <v>71239</v>
      </c>
      <c r="I7480" s="7">
        <v>60553</v>
      </c>
      <c r="J7480" s="7">
        <v>48876.94</v>
      </c>
      <c r="K7480" s="7">
        <v>10465</v>
      </c>
      <c r="L7480" s="7">
        <v>1211.06</v>
      </c>
      <c r="M7480" s="5">
        <v>0.02</v>
      </c>
      <c r="N7480" t="s">
        <v>16</v>
      </c>
      <c r="O7480" t="s">
        <v>27</v>
      </c>
      <c r="P7480" t="s">
        <v>3147</v>
      </c>
      <c r="Q7480" t="s">
        <v>32</v>
      </c>
      <c r="R7480" t="s">
        <v>27</v>
      </c>
      <c r="S7480" t="s">
        <v>27</v>
      </c>
      <c r="T7480" t="s">
        <v>13312</v>
      </c>
      <c r="U7480" s="1">
        <v>45410</v>
      </c>
      <c r="V7480">
        <v>31</v>
      </c>
      <c r="W7480" t="str">
        <f t="shared" si="163"/>
        <v>30-59</v>
      </c>
    </row>
    <row r="7481" spans="1:23" x14ac:dyDescent="0.25">
      <c r="A7481" t="s">
        <v>7730</v>
      </c>
      <c r="B7481">
        <v>2293097281</v>
      </c>
      <c r="C7481">
        <v>3824576524</v>
      </c>
      <c r="D7481" s="1">
        <v>45447</v>
      </c>
      <c r="E7481">
        <v>99221</v>
      </c>
      <c r="F7481">
        <v>97110</v>
      </c>
      <c r="G7481" t="s">
        <v>104</v>
      </c>
      <c r="H7481" s="34">
        <v>46425</v>
      </c>
      <c r="I7481" s="7">
        <v>33426</v>
      </c>
      <c r="J7481" s="7">
        <v>15723.92</v>
      </c>
      <c r="K7481" s="7">
        <v>15028</v>
      </c>
      <c r="L7481" s="7">
        <v>2674.08</v>
      </c>
      <c r="M7481" s="5">
        <v>0.08</v>
      </c>
      <c r="N7481" t="s">
        <v>24</v>
      </c>
      <c r="O7481" t="s">
        <v>27</v>
      </c>
      <c r="P7481" t="s">
        <v>3149</v>
      </c>
      <c r="Q7481" t="s">
        <v>32</v>
      </c>
      <c r="R7481" t="s">
        <v>43</v>
      </c>
      <c r="S7481" t="s">
        <v>27</v>
      </c>
      <c r="T7481" t="s">
        <v>13310</v>
      </c>
      <c r="U7481" s="1">
        <v>45593</v>
      </c>
      <c r="V7481">
        <v>146</v>
      </c>
      <c r="W7481" t="str">
        <f t="shared" si="163"/>
        <v>120-149</v>
      </c>
    </row>
    <row r="7482" spans="1:23" x14ac:dyDescent="0.25">
      <c r="A7482" t="s">
        <v>7731</v>
      </c>
      <c r="B7482">
        <v>2488712943</v>
      </c>
      <c r="C7482">
        <v>7421238860</v>
      </c>
      <c r="D7482" s="1">
        <v>45785</v>
      </c>
      <c r="E7482">
        <v>99231</v>
      </c>
      <c r="F7482">
        <v>99215</v>
      </c>
      <c r="G7482" t="s">
        <v>29</v>
      </c>
      <c r="H7482" s="34">
        <v>63475</v>
      </c>
      <c r="I7482" s="7">
        <v>52050</v>
      </c>
      <c r="J7482" s="7">
        <v>38647</v>
      </c>
      <c r="K7482" s="7">
        <v>4034</v>
      </c>
      <c r="L7482" s="7">
        <v>9369</v>
      </c>
      <c r="M7482" s="5">
        <v>0.18</v>
      </c>
      <c r="N7482" t="s">
        <v>3141</v>
      </c>
      <c r="O7482" t="s">
        <v>30</v>
      </c>
      <c r="P7482" t="s">
        <v>3146</v>
      </c>
      <c r="Q7482" t="s">
        <v>19</v>
      </c>
      <c r="R7482" t="s">
        <v>27</v>
      </c>
      <c r="S7482" t="s">
        <v>21</v>
      </c>
      <c r="T7482" t="s">
        <v>13312</v>
      </c>
      <c r="U7482" s="1">
        <v>45829</v>
      </c>
      <c r="V7482">
        <v>44</v>
      </c>
      <c r="W7482" t="str">
        <f t="shared" si="163"/>
        <v>30-59</v>
      </c>
    </row>
    <row r="7483" spans="1:23" x14ac:dyDescent="0.25">
      <c r="A7483" t="s">
        <v>7732</v>
      </c>
      <c r="B7483">
        <v>707924182</v>
      </c>
      <c r="C7483">
        <v>6299938622</v>
      </c>
      <c r="D7483" s="1">
        <v>45687</v>
      </c>
      <c r="E7483">
        <v>99233</v>
      </c>
      <c r="F7483">
        <v>99201</v>
      </c>
      <c r="G7483" t="s">
        <v>237</v>
      </c>
      <c r="H7483" s="34">
        <v>55327</v>
      </c>
      <c r="I7483" s="7">
        <v>45368</v>
      </c>
      <c r="J7483" s="7">
        <v>32749.760000000002</v>
      </c>
      <c r="K7483" s="7">
        <v>4452</v>
      </c>
      <c r="L7483" s="7">
        <v>8166.24</v>
      </c>
      <c r="M7483" s="5">
        <v>0.18</v>
      </c>
      <c r="N7483" t="s">
        <v>3141</v>
      </c>
      <c r="O7483" t="s">
        <v>30</v>
      </c>
      <c r="P7483" t="s">
        <v>3149</v>
      </c>
      <c r="Q7483" t="s">
        <v>19</v>
      </c>
      <c r="R7483" t="s">
        <v>27</v>
      </c>
      <c r="S7483" t="s">
        <v>17</v>
      </c>
      <c r="T7483" t="s">
        <v>13312</v>
      </c>
      <c r="U7483" s="1">
        <v>45778</v>
      </c>
      <c r="V7483">
        <v>91</v>
      </c>
      <c r="W7483" t="str">
        <f t="shared" si="163"/>
        <v>90-119</v>
      </c>
    </row>
    <row r="7484" spans="1:23" x14ac:dyDescent="0.25">
      <c r="A7484" t="s">
        <v>7733</v>
      </c>
      <c r="B7484">
        <v>8827209224</v>
      </c>
      <c r="C7484">
        <v>8290805405</v>
      </c>
      <c r="D7484" s="1">
        <v>45337</v>
      </c>
      <c r="E7484">
        <v>99213</v>
      </c>
      <c r="F7484">
        <v>99215</v>
      </c>
      <c r="G7484" t="s">
        <v>102</v>
      </c>
      <c r="H7484" s="34">
        <v>68008</v>
      </c>
      <c r="I7484" s="7">
        <v>53046</v>
      </c>
      <c r="J7484" s="7">
        <v>35125.800000000003</v>
      </c>
      <c r="K7484" s="7">
        <v>7311</v>
      </c>
      <c r="L7484" s="7">
        <v>10609.2</v>
      </c>
      <c r="M7484" s="5">
        <v>0.2</v>
      </c>
      <c r="N7484" t="s">
        <v>3140</v>
      </c>
      <c r="O7484" t="s">
        <v>30</v>
      </c>
      <c r="P7484" t="s">
        <v>58</v>
      </c>
      <c r="Q7484" t="s">
        <v>32</v>
      </c>
      <c r="R7484" t="s">
        <v>21</v>
      </c>
      <c r="S7484" t="s">
        <v>27</v>
      </c>
      <c r="T7484" t="s">
        <v>13312</v>
      </c>
      <c r="U7484" s="1">
        <v>45423</v>
      </c>
      <c r="V7484">
        <v>86</v>
      </c>
      <c r="W7484" t="str">
        <f t="shared" si="163"/>
        <v>60-89</v>
      </c>
    </row>
    <row r="7485" spans="1:23" x14ac:dyDescent="0.25">
      <c r="A7485" t="s">
        <v>7734</v>
      </c>
      <c r="B7485">
        <v>6793791647</v>
      </c>
      <c r="C7485">
        <v>1499138761</v>
      </c>
      <c r="D7485" s="1">
        <v>45425</v>
      </c>
      <c r="E7485">
        <v>99232</v>
      </c>
      <c r="F7485">
        <v>80053</v>
      </c>
      <c r="G7485" t="s">
        <v>248</v>
      </c>
      <c r="H7485" s="34">
        <v>24292</v>
      </c>
      <c r="I7485" s="7">
        <v>19191</v>
      </c>
      <c r="J7485" s="7">
        <v>14593.44</v>
      </c>
      <c r="K7485" s="7">
        <v>1527</v>
      </c>
      <c r="L7485" s="7">
        <v>3070.56</v>
      </c>
      <c r="M7485" s="5">
        <v>0.16</v>
      </c>
      <c r="N7485" t="s">
        <v>1138</v>
      </c>
      <c r="O7485" t="s">
        <v>30</v>
      </c>
      <c r="P7485" t="s">
        <v>35</v>
      </c>
      <c r="Q7485" t="s">
        <v>19</v>
      </c>
      <c r="R7485" t="s">
        <v>26</v>
      </c>
      <c r="S7485" t="s">
        <v>17</v>
      </c>
      <c r="T7485" t="s">
        <v>13311</v>
      </c>
      <c r="U7485" s="1">
        <v>45579</v>
      </c>
      <c r="V7485">
        <v>154</v>
      </c>
      <c r="W7485" t="str">
        <f t="shared" si="163"/>
        <v>150-179</v>
      </c>
    </row>
    <row r="7486" spans="1:23" x14ac:dyDescent="0.25">
      <c r="A7486" t="s">
        <v>7735</v>
      </c>
      <c r="B7486">
        <v>4813822806</v>
      </c>
      <c r="C7486">
        <v>9369027460</v>
      </c>
      <c r="D7486" s="1">
        <v>45807</v>
      </c>
      <c r="E7486">
        <v>99233</v>
      </c>
      <c r="F7486">
        <v>99201</v>
      </c>
      <c r="G7486" t="s">
        <v>3419</v>
      </c>
      <c r="H7486" s="34">
        <v>13775</v>
      </c>
      <c r="I7486" s="7">
        <v>10331</v>
      </c>
      <c r="J7486" s="7">
        <v>7903.35</v>
      </c>
      <c r="K7486" s="7">
        <v>878</v>
      </c>
      <c r="L7486" s="7">
        <v>1549.65</v>
      </c>
      <c r="M7486" s="5">
        <v>0.15</v>
      </c>
      <c r="N7486" t="s">
        <v>1139</v>
      </c>
      <c r="O7486" t="s">
        <v>30</v>
      </c>
      <c r="P7486" t="s">
        <v>3148</v>
      </c>
      <c r="Q7486" t="s">
        <v>32</v>
      </c>
      <c r="R7486" t="s">
        <v>38</v>
      </c>
      <c r="S7486" t="s">
        <v>27</v>
      </c>
      <c r="T7486" t="s">
        <v>13312</v>
      </c>
      <c r="U7486" s="1">
        <v>45897</v>
      </c>
      <c r="V7486">
        <v>90</v>
      </c>
      <c r="W7486" t="str">
        <f t="shared" si="163"/>
        <v>90-119</v>
      </c>
    </row>
    <row r="7487" spans="1:23" x14ac:dyDescent="0.25">
      <c r="A7487" t="s">
        <v>7736</v>
      </c>
      <c r="B7487">
        <v>8538995433</v>
      </c>
      <c r="C7487">
        <v>8530264163</v>
      </c>
      <c r="D7487" s="1">
        <v>45738</v>
      </c>
      <c r="E7487">
        <v>99213</v>
      </c>
      <c r="F7487">
        <v>99291</v>
      </c>
      <c r="G7487" t="s">
        <v>3309</v>
      </c>
      <c r="H7487" s="34">
        <v>38992</v>
      </c>
      <c r="I7487" s="7">
        <v>31194</v>
      </c>
      <c r="J7487" s="7">
        <v>23864.84</v>
      </c>
      <c r="K7487" s="7">
        <v>2962</v>
      </c>
      <c r="L7487" s="7">
        <v>4367.16</v>
      </c>
      <c r="M7487" s="5">
        <v>0.14000000000000001</v>
      </c>
      <c r="N7487" t="s">
        <v>1135</v>
      </c>
      <c r="O7487" t="s">
        <v>30</v>
      </c>
      <c r="P7487" t="s">
        <v>3148</v>
      </c>
      <c r="Q7487" t="s">
        <v>32</v>
      </c>
      <c r="R7487" t="s">
        <v>27</v>
      </c>
      <c r="S7487" t="s">
        <v>17</v>
      </c>
      <c r="T7487" t="s">
        <v>13312</v>
      </c>
      <c r="U7487" s="1">
        <v>45848</v>
      </c>
      <c r="V7487">
        <v>110</v>
      </c>
      <c r="W7487" t="str">
        <f t="shared" si="163"/>
        <v>90-119</v>
      </c>
    </row>
    <row r="7488" spans="1:23" x14ac:dyDescent="0.25">
      <c r="A7488" t="s">
        <v>7737</v>
      </c>
      <c r="B7488">
        <v>2813617556</v>
      </c>
      <c r="C7488">
        <v>3983050940</v>
      </c>
      <c r="D7488" s="1">
        <v>45413</v>
      </c>
      <c r="E7488">
        <v>99222</v>
      </c>
      <c r="F7488">
        <v>99214</v>
      </c>
      <c r="G7488" t="s">
        <v>85</v>
      </c>
      <c r="H7488" s="34">
        <v>51675</v>
      </c>
      <c r="I7488" s="7">
        <v>38756</v>
      </c>
      <c r="J7488" s="7">
        <v>29118.6</v>
      </c>
      <c r="K7488" s="7">
        <v>3824</v>
      </c>
      <c r="L7488" s="7">
        <v>5813.4</v>
      </c>
      <c r="M7488" s="5">
        <v>0.15</v>
      </c>
      <c r="N7488" t="s">
        <v>1139</v>
      </c>
      <c r="O7488" t="s">
        <v>30</v>
      </c>
      <c r="P7488" t="s">
        <v>3150</v>
      </c>
      <c r="Q7488" t="s">
        <v>32</v>
      </c>
      <c r="R7488" t="s">
        <v>26</v>
      </c>
      <c r="S7488" t="s">
        <v>21</v>
      </c>
      <c r="T7488" t="s">
        <v>13310</v>
      </c>
      <c r="U7488" s="1">
        <v>45446</v>
      </c>
      <c r="V7488">
        <v>33</v>
      </c>
      <c r="W7488" t="str">
        <f t="shared" si="163"/>
        <v>30-59</v>
      </c>
    </row>
    <row r="7489" spans="1:23" x14ac:dyDescent="0.25">
      <c r="A7489" t="s">
        <v>7738</v>
      </c>
      <c r="B7489">
        <v>8262594579</v>
      </c>
      <c r="C7489">
        <v>3534598463</v>
      </c>
      <c r="D7489" s="1">
        <v>45568</v>
      </c>
      <c r="E7489">
        <v>99213</v>
      </c>
      <c r="F7489">
        <v>99284</v>
      </c>
      <c r="G7489" t="s">
        <v>347</v>
      </c>
      <c r="H7489" s="34">
        <v>70632</v>
      </c>
      <c r="I7489" s="7">
        <v>56506</v>
      </c>
      <c r="J7489" s="7">
        <v>48595.16</v>
      </c>
      <c r="K7489" s="7">
        <v>0</v>
      </c>
      <c r="L7489" s="7">
        <v>7910.84</v>
      </c>
      <c r="M7489" s="5">
        <v>0.14000000000000001</v>
      </c>
      <c r="N7489" t="s">
        <v>1135</v>
      </c>
      <c r="O7489" t="s">
        <v>17</v>
      </c>
      <c r="P7489" t="s">
        <v>18</v>
      </c>
      <c r="Q7489" t="s">
        <v>32</v>
      </c>
      <c r="R7489" t="s">
        <v>26</v>
      </c>
      <c r="S7489" t="s">
        <v>27</v>
      </c>
      <c r="T7489" t="s">
        <v>13310</v>
      </c>
      <c r="U7489" s="1">
        <v>45745</v>
      </c>
      <c r="V7489">
        <v>177</v>
      </c>
      <c r="W7489" t="str">
        <f t="shared" si="163"/>
        <v>150-179</v>
      </c>
    </row>
    <row r="7490" spans="1:23" x14ac:dyDescent="0.25">
      <c r="A7490" t="s">
        <v>7739</v>
      </c>
      <c r="B7490">
        <v>8451066061</v>
      </c>
      <c r="C7490">
        <v>6173600545</v>
      </c>
      <c r="D7490" s="1">
        <v>45630</v>
      </c>
      <c r="E7490">
        <v>99233</v>
      </c>
      <c r="F7490">
        <v>99205</v>
      </c>
      <c r="G7490" t="s">
        <v>3256</v>
      </c>
      <c r="H7490" s="34">
        <v>49355</v>
      </c>
      <c r="I7490" s="7">
        <v>38497</v>
      </c>
      <c r="J7490" s="7">
        <v>30797.599999999999</v>
      </c>
      <c r="K7490" s="7">
        <v>0</v>
      </c>
      <c r="L7490" s="7">
        <v>7699.4</v>
      </c>
      <c r="M7490" s="5">
        <v>0.2</v>
      </c>
      <c r="N7490" t="s">
        <v>3140</v>
      </c>
      <c r="O7490" t="s">
        <v>17</v>
      </c>
      <c r="P7490" t="s">
        <v>3148</v>
      </c>
      <c r="Q7490" t="s">
        <v>19</v>
      </c>
      <c r="R7490" t="s">
        <v>27</v>
      </c>
      <c r="S7490" t="s">
        <v>21</v>
      </c>
      <c r="T7490" t="s">
        <v>13311</v>
      </c>
      <c r="U7490" s="1">
        <v>45707</v>
      </c>
      <c r="V7490">
        <v>77</v>
      </c>
      <c r="W7490" t="str">
        <f t="shared" si="163"/>
        <v>60-89</v>
      </c>
    </row>
    <row r="7491" spans="1:23" x14ac:dyDescent="0.25">
      <c r="A7491" t="s">
        <v>7740</v>
      </c>
      <c r="B7491">
        <v>7046145659</v>
      </c>
      <c r="C7491">
        <v>532820159</v>
      </c>
      <c r="D7491" s="1">
        <v>45369</v>
      </c>
      <c r="E7491">
        <v>99215</v>
      </c>
      <c r="F7491">
        <v>99285</v>
      </c>
      <c r="G7491" t="s">
        <v>495</v>
      </c>
      <c r="H7491" s="34">
        <v>50786</v>
      </c>
      <c r="I7491" s="7">
        <v>41645</v>
      </c>
      <c r="J7491" s="7">
        <v>34148.9</v>
      </c>
      <c r="K7491" s="7">
        <v>0</v>
      </c>
      <c r="L7491" s="7">
        <v>7496.1</v>
      </c>
      <c r="M7491" s="5">
        <v>0.18</v>
      </c>
      <c r="N7491" t="s">
        <v>3141</v>
      </c>
      <c r="O7491" t="s">
        <v>17</v>
      </c>
      <c r="P7491" t="s">
        <v>25</v>
      </c>
      <c r="Q7491" t="s">
        <v>19</v>
      </c>
      <c r="R7491" t="s">
        <v>20</v>
      </c>
      <c r="S7491" t="s">
        <v>21</v>
      </c>
      <c r="T7491" t="s">
        <v>13310</v>
      </c>
      <c r="U7491" s="1">
        <v>45449</v>
      </c>
      <c r="V7491">
        <v>80</v>
      </c>
      <c r="W7491" t="str">
        <f t="shared" ref="W7491:W7554" si="164">IF(V7491="","",IF(V7491&lt;30,"0-29",IF(V7491&lt;60,"30-59",IF(V7491&lt;90,"60-89",IF(V7491&lt;120,"90-119",IF(V7491&lt;150,"120-149",IF(V7491&lt;180,"150-179",IF(V7491&lt;210,"180-209",IF(V7491&lt;240,"210-239",IF(V7491&lt;270,"240-269",IF(V7491&lt;300,"270-299",IF(V7491&lt;330,"300-329",IF(V7491&lt;360,"330-359","360+")))))))))))))</f>
        <v>60-89</v>
      </c>
    </row>
    <row r="7492" spans="1:23" x14ac:dyDescent="0.25">
      <c r="A7492" t="s">
        <v>7741</v>
      </c>
      <c r="B7492">
        <v>4233787762</v>
      </c>
      <c r="C7492">
        <v>6470838030</v>
      </c>
      <c r="D7492" s="1">
        <v>45742</v>
      </c>
      <c r="E7492">
        <v>99232</v>
      </c>
      <c r="F7492">
        <v>36415</v>
      </c>
      <c r="G7492" t="s">
        <v>3424</v>
      </c>
      <c r="H7492" s="34">
        <v>33164</v>
      </c>
      <c r="I7492" s="7">
        <v>24873</v>
      </c>
      <c r="J7492" s="7">
        <v>21142.05</v>
      </c>
      <c r="K7492" s="7">
        <v>0</v>
      </c>
      <c r="L7492" s="7">
        <v>3730.95</v>
      </c>
      <c r="M7492" s="5">
        <v>0.15</v>
      </c>
      <c r="N7492" t="s">
        <v>1139</v>
      </c>
      <c r="O7492" t="s">
        <v>17</v>
      </c>
      <c r="P7492" t="s">
        <v>31</v>
      </c>
      <c r="Q7492" t="s">
        <v>19</v>
      </c>
      <c r="R7492" t="s">
        <v>26</v>
      </c>
      <c r="S7492" t="s">
        <v>21</v>
      </c>
      <c r="T7492" t="s">
        <v>13311</v>
      </c>
      <c r="U7492" s="1">
        <v>45895</v>
      </c>
      <c r="V7492">
        <v>153</v>
      </c>
      <c r="W7492" t="str">
        <f t="shared" si="164"/>
        <v>150-179</v>
      </c>
    </row>
    <row r="7493" spans="1:23" x14ac:dyDescent="0.25">
      <c r="A7493" t="s">
        <v>7742</v>
      </c>
      <c r="B7493">
        <v>1301890376</v>
      </c>
      <c r="C7493">
        <v>8578625067</v>
      </c>
      <c r="D7493" s="1">
        <v>45610</v>
      </c>
      <c r="E7493">
        <v>99232</v>
      </c>
      <c r="F7493">
        <v>99203</v>
      </c>
      <c r="G7493" t="s">
        <v>3328</v>
      </c>
      <c r="H7493" s="34">
        <v>90351</v>
      </c>
      <c r="I7493" s="7">
        <v>71377</v>
      </c>
      <c r="J7493" s="7">
        <v>55915.68</v>
      </c>
      <c r="K7493" s="7">
        <v>4041</v>
      </c>
      <c r="L7493" s="7">
        <v>11420.32</v>
      </c>
      <c r="M7493" s="5">
        <v>0.16</v>
      </c>
      <c r="N7493" t="s">
        <v>1138</v>
      </c>
      <c r="O7493" t="s">
        <v>30</v>
      </c>
      <c r="P7493" t="s">
        <v>3147</v>
      </c>
      <c r="Q7493" t="s">
        <v>32</v>
      </c>
      <c r="R7493" t="s">
        <v>27</v>
      </c>
      <c r="S7493" t="s">
        <v>21</v>
      </c>
      <c r="T7493" t="s">
        <v>13311</v>
      </c>
      <c r="U7493" s="1">
        <v>45668</v>
      </c>
      <c r="V7493">
        <v>58</v>
      </c>
      <c r="W7493" t="str">
        <f t="shared" si="164"/>
        <v>30-59</v>
      </c>
    </row>
    <row r="7494" spans="1:23" x14ac:dyDescent="0.25">
      <c r="A7494" t="s">
        <v>7743</v>
      </c>
      <c r="B7494">
        <v>4071112195</v>
      </c>
      <c r="C7494">
        <v>8543544012</v>
      </c>
      <c r="D7494" s="1">
        <v>45339</v>
      </c>
      <c r="E7494">
        <v>99222</v>
      </c>
      <c r="F7494">
        <v>99202</v>
      </c>
      <c r="G7494" t="s">
        <v>3218</v>
      </c>
      <c r="H7494" s="34">
        <v>88274</v>
      </c>
      <c r="I7494" s="7">
        <v>63557</v>
      </c>
      <c r="J7494" s="7">
        <v>49811.44</v>
      </c>
      <c r="K7494" s="7">
        <v>8661</v>
      </c>
      <c r="L7494" s="7">
        <v>5084.5600000000004</v>
      </c>
      <c r="M7494" s="5">
        <v>0.08</v>
      </c>
      <c r="N7494" t="s">
        <v>24</v>
      </c>
      <c r="O7494" t="s">
        <v>30</v>
      </c>
      <c r="P7494" t="s">
        <v>3150</v>
      </c>
      <c r="Q7494" t="s">
        <v>32</v>
      </c>
      <c r="R7494" t="s">
        <v>38</v>
      </c>
      <c r="S7494" t="s">
        <v>21</v>
      </c>
      <c r="T7494" t="s">
        <v>13311</v>
      </c>
      <c r="U7494" s="1">
        <v>45464</v>
      </c>
      <c r="V7494">
        <v>125</v>
      </c>
      <c r="W7494" t="str">
        <f t="shared" si="164"/>
        <v>120-149</v>
      </c>
    </row>
    <row r="7495" spans="1:23" x14ac:dyDescent="0.25">
      <c r="A7495" t="s">
        <v>7744</v>
      </c>
      <c r="B7495">
        <v>7683024429</v>
      </c>
      <c r="C7495">
        <v>869171793</v>
      </c>
      <c r="D7495" s="1">
        <v>45323</v>
      </c>
      <c r="E7495">
        <v>99231</v>
      </c>
      <c r="F7495">
        <v>99291</v>
      </c>
      <c r="G7495" t="s">
        <v>3360</v>
      </c>
      <c r="H7495" s="34">
        <v>94033</v>
      </c>
      <c r="I7495" s="7">
        <v>70525</v>
      </c>
      <c r="J7495" s="7">
        <v>59946.25</v>
      </c>
      <c r="K7495" s="7">
        <v>0</v>
      </c>
      <c r="L7495" s="7">
        <v>10578.75</v>
      </c>
      <c r="M7495" s="5">
        <v>0.15</v>
      </c>
      <c r="N7495" t="s">
        <v>1139</v>
      </c>
      <c r="O7495" t="s">
        <v>17</v>
      </c>
      <c r="P7495" t="s">
        <v>3148</v>
      </c>
      <c r="Q7495" t="s">
        <v>19</v>
      </c>
      <c r="R7495" t="s">
        <v>43</v>
      </c>
      <c r="S7495" t="s">
        <v>27</v>
      </c>
      <c r="T7495" t="s">
        <v>13310</v>
      </c>
      <c r="U7495" s="1">
        <v>45365</v>
      </c>
      <c r="V7495">
        <v>42</v>
      </c>
      <c r="W7495" t="str">
        <f t="shared" si="164"/>
        <v>30-59</v>
      </c>
    </row>
    <row r="7496" spans="1:23" x14ac:dyDescent="0.25">
      <c r="A7496" t="s">
        <v>7745</v>
      </c>
      <c r="B7496">
        <v>1159609134</v>
      </c>
      <c r="C7496">
        <v>9073738745</v>
      </c>
      <c r="D7496" s="1">
        <v>45527</v>
      </c>
      <c r="E7496">
        <v>99222</v>
      </c>
      <c r="F7496">
        <v>93000</v>
      </c>
      <c r="G7496" t="s">
        <v>3276</v>
      </c>
      <c r="H7496" s="34">
        <v>60355</v>
      </c>
      <c r="I7496" s="7">
        <v>51302</v>
      </c>
      <c r="J7496" s="7">
        <v>43076.959999999999</v>
      </c>
      <c r="K7496" s="7">
        <v>7199</v>
      </c>
      <c r="L7496" s="7">
        <v>1026.04</v>
      </c>
      <c r="M7496" s="5">
        <v>0.02</v>
      </c>
      <c r="N7496" t="s">
        <v>16</v>
      </c>
      <c r="O7496" t="s">
        <v>30</v>
      </c>
      <c r="P7496" t="s">
        <v>3150</v>
      </c>
      <c r="Q7496" t="s">
        <v>32</v>
      </c>
      <c r="R7496" t="s">
        <v>26</v>
      </c>
      <c r="S7496" t="s">
        <v>21</v>
      </c>
      <c r="T7496" t="s">
        <v>13311</v>
      </c>
      <c r="U7496" s="1">
        <v>45641</v>
      </c>
      <c r="V7496">
        <v>114</v>
      </c>
      <c r="W7496" t="str">
        <f t="shared" si="164"/>
        <v>90-119</v>
      </c>
    </row>
    <row r="7497" spans="1:23" x14ac:dyDescent="0.25">
      <c r="A7497" t="s">
        <v>7746</v>
      </c>
      <c r="B7497">
        <v>886299088</v>
      </c>
      <c r="C7497">
        <v>6454676707</v>
      </c>
      <c r="D7497" s="1">
        <v>45683</v>
      </c>
      <c r="E7497">
        <v>99222</v>
      </c>
      <c r="F7497">
        <v>99292</v>
      </c>
      <c r="G7497" t="s">
        <v>3641</v>
      </c>
      <c r="H7497" s="34">
        <v>45718</v>
      </c>
      <c r="I7497" s="7">
        <v>29717</v>
      </c>
      <c r="J7497" s="7">
        <v>22350.959999999999</v>
      </c>
      <c r="K7497" s="7">
        <v>3800</v>
      </c>
      <c r="L7497" s="7">
        <v>3566.04</v>
      </c>
      <c r="M7497" s="5">
        <v>0.12</v>
      </c>
      <c r="N7497" t="s">
        <v>46</v>
      </c>
      <c r="O7497" t="s">
        <v>30</v>
      </c>
      <c r="P7497" t="s">
        <v>3148</v>
      </c>
      <c r="Q7497" t="s">
        <v>19</v>
      </c>
      <c r="R7497" t="s">
        <v>27</v>
      </c>
      <c r="S7497" t="s">
        <v>17</v>
      </c>
      <c r="T7497" t="s">
        <v>13311</v>
      </c>
      <c r="U7497" s="1">
        <v>45848</v>
      </c>
      <c r="V7497">
        <v>165</v>
      </c>
      <c r="W7497" t="str">
        <f t="shared" si="164"/>
        <v>150-179</v>
      </c>
    </row>
    <row r="7498" spans="1:23" x14ac:dyDescent="0.25">
      <c r="A7498" t="s">
        <v>7747</v>
      </c>
      <c r="B7498">
        <v>3134687800</v>
      </c>
      <c r="C7498">
        <v>4878596195</v>
      </c>
      <c r="D7498" s="1">
        <v>45325</v>
      </c>
      <c r="E7498">
        <v>99223</v>
      </c>
      <c r="F7498">
        <v>99282</v>
      </c>
      <c r="G7498" t="s">
        <v>69</v>
      </c>
      <c r="H7498" s="34">
        <v>46487</v>
      </c>
      <c r="I7498" s="7">
        <v>36725</v>
      </c>
      <c r="J7498" s="7">
        <v>26599</v>
      </c>
      <c r="K7498" s="7">
        <v>4250</v>
      </c>
      <c r="L7498" s="7">
        <v>5876</v>
      </c>
      <c r="M7498" s="5">
        <v>0.16</v>
      </c>
      <c r="N7498" t="s">
        <v>1138</v>
      </c>
      <c r="O7498" t="s">
        <v>30</v>
      </c>
      <c r="P7498" t="s">
        <v>25</v>
      </c>
      <c r="Q7498" t="s">
        <v>32</v>
      </c>
      <c r="R7498" t="s">
        <v>21</v>
      </c>
      <c r="S7498" t="s">
        <v>21</v>
      </c>
      <c r="T7498" t="s">
        <v>13312</v>
      </c>
      <c r="U7498" s="1">
        <v>45489</v>
      </c>
      <c r="V7498">
        <v>164</v>
      </c>
      <c r="W7498" t="str">
        <f t="shared" si="164"/>
        <v>150-179</v>
      </c>
    </row>
    <row r="7499" spans="1:23" x14ac:dyDescent="0.25">
      <c r="A7499" t="s">
        <v>7748</v>
      </c>
      <c r="B7499">
        <v>4230636234</v>
      </c>
      <c r="C7499">
        <v>931770066</v>
      </c>
      <c r="D7499" s="1">
        <v>45750</v>
      </c>
      <c r="E7499">
        <v>99223</v>
      </c>
      <c r="F7499">
        <v>81000</v>
      </c>
      <c r="G7499" t="s">
        <v>3431</v>
      </c>
      <c r="H7499" s="34">
        <v>26491</v>
      </c>
      <c r="I7499" s="7">
        <v>19074</v>
      </c>
      <c r="J7499" s="7">
        <v>16384.080000000002</v>
      </c>
      <c r="K7499" s="7">
        <v>1164</v>
      </c>
      <c r="L7499" s="7">
        <v>1525.92</v>
      </c>
      <c r="M7499" s="5">
        <v>0.08</v>
      </c>
      <c r="N7499" t="s">
        <v>24</v>
      </c>
      <c r="O7499" t="s">
        <v>30</v>
      </c>
      <c r="P7499" t="s">
        <v>97</v>
      </c>
      <c r="Q7499" t="s">
        <v>32</v>
      </c>
      <c r="R7499" t="s">
        <v>26</v>
      </c>
      <c r="S7499" t="s">
        <v>27</v>
      </c>
      <c r="T7499" t="s">
        <v>13312</v>
      </c>
      <c r="U7499" s="1">
        <v>45842</v>
      </c>
      <c r="V7499">
        <v>92</v>
      </c>
      <c r="W7499" t="str">
        <f t="shared" si="164"/>
        <v>90-119</v>
      </c>
    </row>
    <row r="7500" spans="1:23" x14ac:dyDescent="0.25">
      <c r="A7500" t="s">
        <v>7749</v>
      </c>
      <c r="B7500">
        <v>930946078</v>
      </c>
      <c r="C7500">
        <v>878354737</v>
      </c>
      <c r="D7500" s="1">
        <v>45939</v>
      </c>
      <c r="E7500">
        <v>99221</v>
      </c>
      <c r="F7500">
        <v>99292</v>
      </c>
      <c r="G7500" t="s">
        <v>4314</v>
      </c>
      <c r="H7500" s="34">
        <v>90264</v>
      </c>
      <c r="I7500" s="7">
        <v>71309</v>
      </c>
      <c r="J7500" s="7">
        <v>52224.56</v>
      </c>
      <c r="K7500" s="7">
        <v>7675</v>
      </c>
      <c r="L7500" s="7">
        <v>11409.44</v>
      </c>
      <c r="M7500" s="5">
        <v>0.16</v>
      </c>
      <c r="N7500" t="s">
        <v>1138</v>
      </c>
      <c r="O7500" t="s">
        <v>30</v>
      </c>
      <c r="P7500" t="s">
        <v>97</v>
      </c>
      <c r="Q7500" t="s">
        <v>19</v>
      </c>
      <c r="R7500" t="s">
        <v>43</v>
      </c>
      <c r="S7500" t="s">
        <v>17</v>
      </c>
      <c r="T7500" t="s">
        <v>13310</v>
      </c>
      <c r="U7500" s="1">
        <v>46029</v>
      </c>
      <c r="V7500">
        <v>90</v>
      </c>
      <c r="W7500" t="str">
        <f t="shared" si="164"/>
        <v>90-119</v>
      </c>
    </row>
    <row r="7501" spans="1:23" x14ac:dyDescent="0.25">
      <c r="A7501" t="s">
        <v>7750</v>
      </c>
      <c r="B7501">
        <v>3409765988</v>
      </c>
      <c r="C7501">
        <v>8883331861</v>
      </c>
      <c r="D7501" s="1">
        <v>45653</v>
      </c>
      <c r="E7501">
        <v>99213</v>
      </c>
      <c r="F7501">
        <v>85025</v>
      </c>
      <c r="G7501" t="s">
        <v>445</v>
      </c>
      <c r="H7501" s="34">
        <v>74358</v>
      </c>
      <c r="I7501" s="7">
        <v>60974</v>
      </c>
      <c r="J7501" s="7">
        <v>49998.68</v>
      </c>
      <c r="K7501" s="7">
        <v>0</v>
      </c>
      <c r="L7501" s="7">
        <v>10975.32</v>
      </c>
      <c r="M7501" s="5">
        <v>0.18</v>
      </c>
      <c r="N7501" t="s">
        <v>3141</v>
      </c>
      <c r="O7501" t="s">
        <v>17</v>
      </c>
      <c r="P7501" t="s">
        <v>40</v>
      </c>
      <c r="Q7501" t="s">
        <v>19</v>
      </c>
      <c r="R7501" t="s">
        <v>21</v>
      </c>
      <c r="S7501" t="s">
        <v>21</v>
      </c>
      <c r="T7501" t="s">
        <v>13311</v>
      </c>
      <c r="U7501" s="1">
        <v>45687</v>
      </c>
      <c r="V7501">
        <v>34</v>
      </c>
      <c r="W7501" t="str">
        <f t="shared" si="164"/>
        <v>30-59</v>
      </c>
    </row>
    <row r="7502" spans="1:23" x14ac:dyDescent="0.25">
      <c r="A7502" t="s">
        <v>7751</v>
      </c>
      <c r="B7502">
        <v>9455651098</v>
      </c>
      <c r="C7502">
        <v>2087970646</v>
      </c>
      <c r="D7502" s="1">
        <v>45417</v>
      </c>
      <c r="E7502">
        <v>99232</v>
      </c>
      <c r="F7502">
        <v>99281</v>
      </c>
      <c r="G7502" t="s">
        <v>122</v>
      </c>
      <c r="H7502" s="34">
        <v>49941</v>
      </c>
      <c r="I7502" s="7">
        <v>40952</v>
      </c>
      <c r="J7502" s="7">
        <v>30470.639999999999</v>
      </c>
      <c r="K7502" s="7">
        <v>3110</v>
      </c>
      <c r="L7502" s="7">
        <v>7371.36</v>
      </c>
      <c r="M7502" s="5">
        <v>0.18</v>
      </c>
      <c r="N7502" t="s">
        <v>3141</v>
      </c>
      <c r="O7502" t="s">
        <v>30</v>
      </c>
      <c r="P7502" t="s">
        <v>25</v>
      </c>
      <c r="Q7502" t="s">
        <v>19</v>
      </c>
      <c r="R7502" t="s">
        <v>38</v>
      </c>
      <c r="S7502" t="s">
        <v>21</v>
      </c>
      <c r="T7502" t="s">
        <v>13310</v>
      </c>
      <c r="U7502" s="1">
        <v>45579</v>
      </c>
      <c r="V7502">
        <v>162</v>
      </c>
      <c r="W7502" t="str">
        <f t="shared" si="164"/>
        <v>150-179</v>
      </c>
    </row>
    <row r="7503" spans="1:23" x14ac:dyDescent="0.25">
      <c r="A7503" t="s">
        <v>7752</v>
      </c>
      <c r="B7503">
        <v>2272260635</v>
      </c>
      <c r="C7503">
        <v>3366954994</v>
      </c>
      <c r="D7503" s="1">
        <v>45810</v>
      </c>
      <c r="E7503">
        <v>99238</v>
      </c>
      <c r="F7503">
        <v>99213</v>
      </c>
      <c r="G7503" t="s">
        <v>81</v>
      </c>
      <c r="H7503" s="34">
        <v>52101</v>
      </c>
      <c r="I7503" s="7">
        <v>37513</v>
      </c>
      <c r="J7503" s="7">
        <v>29824.959999999999</v>
      </c>
      <c r="K7503" s="7">
        <v>4687</v>
      </c>
      <c r="L7503" s="7">
        <v>3001.04</v>
      </c>
      <c r="M7503" s="5">
        <v>0.08</v>
      </c>
      <c r="N7503" t="s">
        <v>24</v>
      </c>
      <c r="O7503" t="s">
        <v>30</v>
      </c>
      <c r="P7503" t="s">
        <v>3149</v>
      </c>
      <c r="Q7503" t="s">
        <v>32</v>
      </c>
      <c r="R7503" t="s">
        <v>43</v>
      </c>
      <c r="S7503" t="s">
        <v>17</v>
      </c>
      <c r="T7503" t="s">
        <v>13312</v>
      </c>
      <c r="U7503" s="1">
        <v>45980</v>
      </c>
      <c r="V7503">
        <v>170</v>
      </c>
      <c r="W7503" t="str">
        <f t="shared" si="164"/>
        <v>150-179</v>
      </c>
    </row>
    <row r="7504" spans="1:23" x14ac:dyDescent="0.25">
      <c r="A7504" t="s">
        <v>7753</v>
      </c>
      <c r="B7504">
        <v>828641474</v>
      </c>
      <c r="C7504">
        <v>8762999379</v>
      </c>
      <c r="D7504" s="1">
        <v>45592</v>
      </c>
      <c r="E7504">
        <v>99223</v>
      </c>
      <c r="F7504">
        <v>99283</v>
      </c>
      <c r="G7504" t="s">
        <v>3552</v>
      </c>
      <c r="H7504" s="34">
        <v>33975</v>
      </c>
      <c r="I7504" s="7">
        <v>27180</v>
      </c>
      <c r="J7504" s="7">
        <v>20789.8</v>
      </c>
      <c r="K7504" s="7">
        <v>2585</v>
      </c>
      <c r="L7504" s="7">
        <v>3805.2</v>
      </c>
      <c r="M7504" s="5">
        <v>0.14000000000000001</v>
      </c>
      <c r="N7504" t="s">
        <v>1135</v>
      </c>
      <c r="O7504" t="s">
        <v>30</v>
      </c>
      <c r="P7504" t="s">
        <v>3150</v>
      </c>
      <c r="Q7504" t="s">
        <v>19</v>
      </c>
      <c r="R7504" t="s">
        <v>26</v>
      </c>
      <c r="S7504" t="s">
        <v>21</v>
      </c>
      <c r="T7504" t="s">
        <v>13312</v>
      </c>
      <c r="U7504" s="1">
        <v>45644</v>
      </c>
      <c r="V7504">
        <v>52</v>
      </c>
      <c r="W7504" t="str">
        <f t="shared" si="164"/>
        <v>30-59</v>
      </c>
    </row>
    <row r="7505" spans="1:23" x14ac:dyDescent="0.25">
      <c r="A7505" t="s">
        <v>7754</v>
      </c>
      <c r="B7505">
        <v>1453682537</v>
      </c>
      <c r="C7505">
        <v>1064807121</v>
      </c>
      <c r="D7505" s="1">
        <v>45321</v>
      </c>
      <c r="E7505">
        <v>99233</v>
      </c>
      <c r="F7505">
        <v>71046</v>
      </c>
      <c r="G7505" t="s">
        <v>3438</v>
      </c>
      <c r="H7505" s="34">
        <v>88227</v>
      </c>
      <c r="I7505" s="7">
        <v>63523</v>
      </c>
      <c r="J7505" s="7">
        <v>58441.16</v>
      </c>
      <c r="K7505" s="7">
        <v>0</v>
      </c>
      <c r="L7505" s="7">
        <v>5081.84</v>
      </c>
      <c r="M7505" s="5">
        <v>0.08</v>
      </c>
      <c r="N7505" t="s">
        <v>24</v>
      </c>
      <c r="O7505" t="s">
        <v>17</v>
      </c>
      <c r="P7505" t="s">
        <v>3150</v>
      </c>
      <c r="Q7505" t="s">
        <v>19</v>
      </c>
      <c r="R7505" t="s">
        <v>38</v>
      </c>
      <c r="S7505" t="s">
        <v>21</v>
      </c>
      <c r="T7505" t="s">
        <v>13310</v>
      </c>
      <c r="U7505" s="1">
        <v>45499</v>
      </c>
      <c r="V7505">
        <v>178</v>
      </c>
      <c r="W7505" t="str">
        <f t="shared" si="164"/>
        <v>150-179</v>
      </c>
    </row>
    <row r="7506" spans="1:23" x14ac:dyDescent="0.25">
      <c r="A7506" t="s">
        <v>7755</v>
      </c>
      <c r="B7506">
        <v>6663777328</v>
      </c>
      <c r="C7506">
        <v>6967764309</v>
      </c>
      <c r="D7506" s="1">
        <v>45543</v>
      </c>
      <c r="E7506">
        <v>99213</v>
      </c>
      <c r="F7506">
        <v>99285</v>
      </c>
      <c r="G7506" t="s">
        <v>3215</v>
      </c>
      <c r="H7506" s="34">
        <v>36623</v>
      </c>
      <c r="I7506" s="7">
        <v>28566</v>
      </c>
      <c r="J7506" s="7">
        <v>14088.8</v>
      </c>
      <c r="K7506" s="7">
        <v>8764</v>
      </c>
      <c r="L7506" s="7">
        <v>5713.2</v>
      </c>
      <c r="M7506" s="5">
        <v>0.2</v>
      </c>
      <c r="N7506" t="s">
        <v>3140</v>
      </c>
      <c r="O7506" t="s">
        <v>27</v>
      </c>
      <c r="P7506" t="s">
        <v>31</v>
      </c>
      <c r="Q7506" t="s">
        <v>19</v>
      </c>
      <c r="R7506" t="s">
        <v>38</v>
      </c>
      <c r="S7506" t="s">
        <v>27</v>
      </c>
      <c r="T7506" t="s">
        <v>13310</v>
      </c>
      <c r="U7506" s="1">
        <v>45658</v>
      </c>
      <c r="V7506">
        <v>115</v>
      </c>
      <c r="W7506" t="str">
        <f t="shared" si="164"/>
        <v>90-119</v>
      </c>
    </row>
    <row r="7507" spans="1:23" x14ac:dyDescent="0.25">
      <c r="A7507" t="s">
        <v>7756</v>
      </c>
      <c r="B7507">
        <v>8641805011</v>
      </c>
      <c r="C7507">
        <v>6836421210</v>
      </c>
      <c r="D7507" s="1">
        <v>45676</v>
      </c>
      <c r="E7507">
        <v>99231</v>
      </c>
      <c r="F7507">
        <v>71046</v>
      </c>
      <c r="G7507" t="s">
        <v>142</v>
      </c>
      <c r="H7507" s="34">
        <v>38362</v>
      </c>
      <c r="I7507" s="7">
        <v>27621</v>
      </c>
      <c r="J7507" s="7">
        <v>22322.32</v>
      </c>
      <c r="K7507" s="7">
        <v>3089</v>
      </c>
      <c r="L7507" s="7">
        <v>2209.6799999999998</v>
      </c>
      <c r="M7507" s="5">
        <v>0.08</v>
      </c>
      <c r="N7507" t="s">
        <v>24</v>
      </c>
      <c r="O7507" t="s">
        <v>30</v>
      </c>
      <c r="P7507" t="s">
        <v>40</v>
      </c>
      <c r="Q7507" t="s">
        <v>32</v>
      </c>
      <c r="R7507" t="s">
        <v>38</v>
      </c>
      <c r="S7507" t="s">
        <v>17</v>
      </c>
      <c r="T7507" t="s">
        <v>13311</v>
      </c>
      <c r="U7507" s="1">
        <v>45743</v>
      </c>
      <c r="V7507">
        <v>67</v>
      </c>
      <c r="W7507" t="str">
        <f t="shared" si="164"/>
        <v>60-89</v>
      </c>
    </row>
    <row r="7508" spans="1:23" x14ac:dyDescent="0.25">
      <c r="A7508" t="s">
        <v>7757</v>
      </c>
      <c r="B7508">
        <v>7994262181</v>
      </c>
      <c r="C7508">
        <v>2755666941</v>
      </c>
      <c r="D7508" s="1">
        <v>45306</v>
      </c>
      <c r="E7508">
        <v>99222</v>
      </c>
      <c r="F7508">
        <v>99285</v>
      </c>
      <c r="G7508" t="s">
        <v>3494</v>
      </c>
      <c r="H7508" s="34">
        <v>32120</v>
      </c>
      <c r="I7508" s="7">
        <v>26338</v>
      </c>
      <c r="J7508" s="7">
        <v>19352.16</v>
      </c>
      <c r="K7508" s="7">
        <v>2245</v>
      </c>
      <c r="L7508" s="7">
        <v>4740.84</v>
      </c>
      <c r="M7508" s="5">
        <v>0.18</v>
      </c>
      <c r="N7508" t="s">
        <v>3141</v>
      </c>
      <c r="O7508" t="s">
        <v>30</v>
      </c>
      <c r="P7508" t="s">
        <v>97</v>
      </c>
      <c r="Q7508" t="s">
        <v>32</v>
      </c>
      <c r="R7508" t="s">
        <v>20</v>
      </c>
      <c r="S7508" t="s">
        <v>21</v>
      </c>
      <c r="T7508" t="s">
        <v>13311</v>
      </c>
      <c r="U7508" s="1">
        <v>45372</v>
      </c>
      <c r="V7508">
        <v>66</v>
      </c>
      <c r="W7508" t="str">
        <f t="shared" si="164"/>
        <v>60-89</v>
      </c>
    </row>
    <row r="7509" spans="1:23" x14ac:dyDescent="0.25">
      <c r="A7509" t="s">
        <v>7758</v>
      </c>
      <c r="B7509">
        <v>233860957</v>
      </c>
      <c r="C7509">
        <v>9539305272</v>
      </c>
      <c r="D7509" s="1">
        <v>45949</v>
      </c>
      <c r="E7509">
        <v>99213</v>
      </c>
      <c r="F7509">
        <v>99282</v>
      </c>
      <c r="G7509" t="s">
        <v>154</v>
      </c>
      <c r="H7509" s="34">
        <v>23843</v>
      </c>
      <c r="I7509" s="7">
        <v>18836</v>
      </c>
      <c r="J7509" s="7">
        <v>8243.24</v>
      </c>
      <c r="K7509" s="7">
        <v>7579</v>
      </c>
      <c r="L7509" s="7">
        <v>3013.76</v>
      </c>
      <c r="M7509" s="5">
        <v>0.16</v>
      </c>
      <c r="N7509" t="s">
        <v>1138</v>
      </c>
      <c r="O7509" t="s">
        <v>27</v>
      </c>
      <c r="P7509" t="s">
        <v>31</v>
      </c>
      <c r="Q7509" t="s">
        <v>19</v>
      </c>
      <c r="R7509" t="s">
        <v>26</v>
      </c>
      <c r="S7509" t="s">
        <v>17</v>
      </c>
      <c r="T7509" t="s">
        <v>13312</v>
      </c>
      <c r="U7509" s="1">
        <v>46042</v>
      </c>
      <c r="V7509">
        <v>93</v>
      </c>
      <c r="W7509" t="str">
        <f t="shared" si="164"/>
        <v>90-119</v>
      </c>
    </row>
    <row r="7510" spans="1:23" x14ac:dyDescent="0.25">
      <c r="A7510" t="s">
        <v>7759</v>
      </c>
      <c r="B7510">
        <v>6546854131</v>
      </c>
      <c r="C7510">
        <v>6383346086</v>
      </c>
      <c r="D7510" s="1">
        <v>45931</v>
      </c>
      <c r="E7510">
        <v>99232</v>
      </c>
      <c r="F7510">
        <v>93000</v>
      </c>
      <c r="G7510" t="s">
        <v>291</v>
      </c>
      <c r="H7510" s="34">
        <v>66757</v>
      </c>
      <c r="I7510" s="7">
        <v>52070</v>
      </c>
      <c r="J7510" s="7">
        <v>22582</v>
      </c>
      <c r="K7510" s="7">
        <v>19074</v>
      </c>
      <c r="L7510" s="7">
        <v>10414</v>
      </c>
      <c r="M7510" s="5">
        <v>0.2</v>
      </c>
      <c r="N7510" t="s">
        <v>3140</v>
      </c>
      <c r="O7510" t="s">
        <v>27</v>
      </c>
      <c r="P7510" t="s">
        <v>3148</v>
      </c>
      <c r="Q7510" t="s">
        <v>19</v>
      </c>
      <c r="R7510" t="s">
        <v>27</v>
      </c>
      <c r="S7510" t="s">
        <v>27</v>
      </c>
      <c r="T7510" t="s">
        <v>13310</v>
      </c>
      <c r="U7510" s="1">
        <v>45973</v>
      </c>
      <c r="V7510">
        <v>42</v>
      </c>
      <c r="W7510" t="str">
        <f t="shared" si="164"/>
        <v>30-59</v>
      </c>
    </row>
    <row r="7511" spans="1:23" x14ac:dyDescent="0.25">
      <c r="A7511" t="s">
        <v>7760</v>
      </c>
      <c r="B7511">
        <v>9131398872</v>
      </c>
      <c r="C7511">
        <v>6675108085</v>
      </c>
      <c r="D7511" s="1">
        <v>45865</v>
      </c>
      <c r="E7511">
        <v>99238</v>
      </c>
      <c r="F7511">
        <v>71046</v>
      </c>
      <c r="G7511" t="s">
        <v>3702</v>
      </c>
      <c r="H7511" s="34">
        <v>45099</v>
      </c>
      <c r="I7511" s="7">
        <v>36981</v>
      </c>
      <c r="J7511" s="7">
        <v>20458.419999999998</v>
      </c>
      <c r="K7511" s="7">
        <v>9866</v>
      </c>
      <c r="L7511" s="7">
        <v>6656.58</v>
      </c>
      <c r="M7511" s="5">
        <v>0.18</v>
      </c>
      <c r="N7511" t="s">
        <v>3141</v>
      </c>
      <c r="O7511" t="s">
        <v>27</v>
      </c>
      <c r="P7511" t="s">
        <v>3150</v>
      </c>
      <c r="Q7511" t="s">
        <v>32</v>
      </c>
      <c r="R7511" t="s">
        <v>21</v>
      </c>
      <c r="S7511" t="s">
        <v>21</v>
      </c>
      <c r="T7511" t="s">
        <v>13311</v>
      </c>
      <c r="U7511" s="1">
        <v>46030</v>
      </c>
      <c r="V7511">
        <v>165</v>
      </c>
      <c r="W7511" t="str">
        <f t="shared" si="164"/>
        <v>150-179</v>
      </c>
    </row>
    <row r="7512" spans="1:23" x14ac:dyDescent="0.25">
      <c r="A7512" t="s">
        <v>7761</v>
      </c>
      <c r="B7512">
        <v>7912050196</v>
      </c>
      <c r="C7512">
        <v>1829757679</v>
      </c>
      <c r="D7512" s="1">
        <v>45368</v>
      </c>
      <c r="E7512">
        <v>99233</v>
      </c>
      <c r="F7512">
        <v>93000</v>
      </c>
      <c r="G7512" t="s">
        <v>3371</v>
      </c>
      <c r="H7512" s="34">
        <v>58187</v>
      </c>
      <c r="I7512" s="7">
        <v>46550</v>
      </c>
      <c r="J7512" s="7">
        <v>33462</v>
      </c>
      <c r="K7512" s="7">
        <v>6571</v>
      </c>
      <c r="L7512" s="7">
        <v>6517</v>
      </c>
      <c r="M7512" s="5">
        <v>0.14000000000000001</v>
      </c>
      <c r="N7512" t="s">
        <v>1135</v>
      </c>
      <c r="O7512" t="s">
        <v>27</v>
      </c>
      <c r="P7512" t="s">
        <v>55</v>
      </c>
      <c r="Q7512" t="s">
        <v>19</v>
      </c>
      <c r="R7512" t="s">
        <v>26</v>
      </c>
      <c r="S7512" t="s">
        <v>17</v>
      </c>
      <c r="T7512" t="s">
        <v>13312</v>
      </c>
      <c r="U7512" s="1">
        <v>45460</v>
      </c>
      <c r="V7512">
        <v>92</v>
      </c>
      <c r="W7512" t="str">
        <f t="shared" si="164"/>
        <v>90-119</v>
      </c>
    </row>
    <row r="7513" spans="1:23" x14ac:dyDescent="0.25">
      <c r="A7513" t="s">
        <v>7762</v>
      </c>
      <c r="B7513">
        <v>7776900649</v>
      </c>
      <c r="C7513">
        <v>8048398732</v>
      </c>
      <c r="D7513" s="1">
        <v>45754</v>
      </c>
      <c r="E7513">
        <v>99231</v>
      </c>
      <c r="F7513">
        <v>99205</v>
      </c>
      <c r="G7513" t="s">
        <v>73</v>
      </c>
      <c r="H7513" s="34">
        <v>89525</v>
      </c>
      <c r="I7513" s="7">
        <v>70725</v>
      </c>
      <c r="J7513" s="7">
        <v>51362</v>
      </c>
      <c r="K7513" s="7">
        <v>8047</v>
      </c>
      <c r="L7513" s="7">
        <v>11316</v>
      </c>
      <c r="M7513" s="5">
        <v>0.16</v>
      </c>
      <c r="N7513" t="s">
        <v>1138</v>
      </c>
      <c r="O7513" t="s">
        <v>30</v>
      </c>
      <c r="P7513" t="s">
        <v>3149</v>
      </c>
      <c r="Q7513" t="s">
        <v>32</v>
      </c>
      <c r="R7513" t="s">
        <v>43</v>
      </c>
      <c r="S7513" t="s">
        <v>21</v>
      </c>
      <c r="T7513" t="s">
        <v>13310</v>
      </c>
      <c r="U7513" s="1">
        <v>45789</v>
      </c>
      <c r="V7513">
        <v>35</v>
      </c>
      <c r="W7513" t="str">
        <f t="shared" si="164"/>
        <v>30-59</v>
      </c>
    </row>
    <row r="7514" spans="1:23" x14ac:dyDescent="0.25">
      <c r="A7514" t="s">
        <v>7763</v>
      </c>
      <c r="B7514">
        <v>3886048298</v>
      </c>
      <c r="C7514">
        <v>8784805807</v>
      </c>
      <c r="D7514" s="1">
        <v>45840</v>
      </c>
      <c r="E7514">
        <v>99222</v>
      </c>
      <c r="F7514">
        <v>99205</v>
      </c>
      <c r="G7514" t="s">
        <v>194</v>
      </c>
      <c r="H7514" s="34">
        <v>37125</v>
      </c>
      <c r="I7514" s="7">
        <v>28958</v>
      </c>
      <c r="J7514" s="7">
        <v>20636.400000000001</v>
      </c>
      <c r="K7514" s="7">
        <v>2530</v>
      </c>
      <c r="L7514" s="7">
        <v>5791.6</v>
      </c>
      <c r="M7514" s="5">
        <v>0.2</v>
      </c>
      <c r="N7514" t="s">
        <v>3140</v>
      </c>
      <c r="O7514" t="s">
        <v>30</v>
      </c>
      <c r="P7514" t="s">
        <v>3148</v>
      </c>
      <c r="Q7514" t="s">
        <v>19</v>
      </c>
      <c r="R7514" t="s">
        <v>38</v>
      </c>
      <c r="S7514" t="s">
        <v>27</v>
      </c>
      <c r="T7514" t="s">
        <v>13312</v>
      </c>
      <c r="U7514" s="1">
        <v>45895</v>
      </c>
      <c r="V7514">
        <v>55</v>
      </c>
      <c r="W7514" t="str">
        <f t="shared" si="164"/>
        <v>30-59</v>
      </c>
    </row>
    <row r="7515" spans="1:23" x14ac:dyDescent="0.25">
      <c r="A7515" t="s">
        <v>7764</v>
      </c>
      <c r="B7515">
        <v>5423044184</v>
      </c>
      <c r="C7515">
        <v>8388539980</v>
      </c>
      <c r="D7515" s="1">
        <v>45383</v>
      </c>
      <c r="E7515">
        <v>99232</v>
      </c>
      <c r="F7515">
        <v>36415</v>
      </c>
      <c r="G7515" t="s">
        <v>3250</v>
      </c>
      <c r="H7515" s="34">
        <v>82023</v>
      </c>
      <c r="I7515" s="7">
        <v>67259</v>
      </c>
      <c r="J7515" s="7">
        <v>47901.38</v>
      </c>
      <c r="K7515" s="7">
        <v>7251</v>
      </c>
      <c r="L7515" s="7">
        <v>12106.62</v>
      </c>
      <c r="M7515" s="5">
        <v>0.18</v>
      </c>
      <c r="N7515" t="s">
        <v>3141</v>
      </c>
      <c r="O7515" t="s">
        <v>30</v>
      </c>
      <c r="P7515" t="s">
        <v>31</v>
      </c>
      <c r="Q7515" t="s">
        <v>19</v>
      </c>
      <c r="R7515" t="s">
        <v>38</v>
      </c>
      <c r="S7515" t="s">
        <v>17</v>
      </c>
      <c r="T7515" t="s">
        <v>13310</v>
      </c>
      <c r="U7515" s="1">
        <v>45549</v>
      </c>
      <c r="V7515">
        <v>166</v>
      </c>
      <c r="W7515" t="str">
        <f t="shared" si="164"/>
        <v>150-179</v>
      </c>
    </row>
    <row r="7516" spans="1:23" x14ac:dyDescent="0.25">
      <c r="A7516" t="s">
        <v>7765</v>
      </c>
      <c r="B7516">
        <v>5374686746</v>
      </c>
      <c r="C7516">
        <v>6616613174</v>
      </c>
      <c r="D7516" s="1">
        <v>45470</v>
      </c>
      <c r="E7516">
        <v>99238</v>
      </c>
      <c r="F7516">
        <v>71046</v>
      </c>
      <c r="G7516" t="s">
        <v>3279</v>
      </c>
      <c r="H7516" s="34">
        <v>33270</v>
      </c>
      <c r="I7516" s="7">
        <v>27281</v>
      </c>
      <c r="J7516" s="7">
        <v>22370.42</v>
      </c>
      <c r="K7516" s="7">
        <v>0</v>
      </c>
      <c r="L7516" s="7">
        <v>4910.58</v>
      </c>
      <c r="M7516" s="5">
        <v>0.18</v>
      </c>
      <c r="N7516" t="s">
        <v>3141</v>
      </c>
      <c r="O7516" t="s">
        <v>17</v>
      </c>
      <c r="P7516" t="s">
        <v>3150</v>
      </c>
      <c r="Q7516" t="s">
        <v>19</v>
      </c>
      <c r="R7516" t="s">
        <v>26</v>
      </c>
      <c r="S7516" t="s">
        <v>17</v>
      </c>
      <c r="T7516" t="s">
        <v>13311</v>
      </c>
      <c r="U7516" s="1">
        <v>45507</v>
      </c>
      <c r="V7516">
        <v>37</v>
      </c>
      <c r="W7516" t="str">
        <f t="shared" si="164"/>
        <v>30-59</v>
      </c>
    </row>
    <row r="7517" spans="1:23" x14ac:dyDescent="0.25">
      <c r="A7517" t="s">
        <v>7766</v>
      </c>
      <c r="B7517">
        <v>245789901</v>
      </c>
      <c r="C7517">
        <v>7675341647</v>
      </c>
      <c r="D7517" s="1">
        <v>45835</v>
      </c>
      <c r="E7517">
        <v>99221</v>
      </c>
      <c r="F7517">
        <v>81000</v>
      </c>
      <c r="G7517" t="s">
        <v>3400</v>
      </c>
      <c r="H7517" s="34">
        <v>93755</v>
      </c>
      <c r="I7517" s="7">
        <v>67504</v>
      </c>
      <c r="J7517" s="7">
        <v>51620.68</v>
      </c>
      <c r="K7517" s="7">
        <v>10483</v>
      </c>
      <c r="L7517" s="7">
        <v>5400.32</v>
      </c>
      <c r="M7517" s="5">
        <v>0.08</v>
      </c>
      <c r="N7517" t="s">
        <v>24</v>
      </c>
      <c r="O7517" t="s">
        <v>30</v>
      </c>
      <c r="P7517" t="s">
        <v>3149</v>
      </c>
      <c r="Q7517" t="s">
        <v>19</v>
      </c>
      <c r="R7517" t="s">
        <v>21</v>
      </c>
      <c r="S7517" t="s">
        <v>17</v>
      </c>
      <c r="T7517" t="s">
        <v>13312</v>
      </c>
      <c r="U7517" s="1">
        <v>45905</v>
      </c>
      <c r="V7517">
        <v>70</v>
      </c>
      <c r="W7517" t="str">
        <f t="shared" si="164"/>
        <v>60-89</v>
      </c>
    </row>
    <row r="7518" spans="1:23" x14ac:dyDescent="0.25">
      <c r="A7518" t="s">
        <v>7767</v>
      </c>
      <c r="B7518">
        <v>3304021494</v>
      </c>
      <c r="C7518">
        <v>8076075870</v>
      </c>
      <c r="D7518" s="1">
        <v>45954</v>
      </c>
      <c r="E7518">
        <v>99215</v>
      </c>
      <c r="F7518">
        <v>99282</v>
      </c>
      <c r="G7518" t="s">
        <v>320</v>
      </c>
      <c r="H7518" s="34">
        <v>23287</v>
      </c>
      <c r="I7518" s="7">
        <v>19794</v>
      </c>
      <c r="J7518" s="7">
        <v>19398.12</v>
      </c>
      <c r="K7518" s="7">
        <v>0</v>
      </c>
      <c r="L7518" s="7">
        <v>395.88</v>
      </c>
      <c r="M7518" s="5">
        <v>0.02</v>
      </c>
      <c r="N7518" t="s">
        <v>16</v>
      </c>
      <c r="O7518" t="s">
        <v>17</v>
      </c>
      <c r="P7518" t="s">
        <v>35</v>
      </c>
      <c r="Q7518" t="s">
        <v>19</v>
      </c>
      <c r="R7518" t="s">
        <v>26</v>
      </c>
      <c r="S7518" t="s">
        <v>17</v>
      </c>
      <c r="T7518" t="s">
        <v>13310</v>
      </c>
      <c r="U7518" s="1">
        <v>46015</v>
      </c>
      <c r="V7518">
        <v>61</v>
      </c>
      <c r="W7518" t="str">
        <f t="shared" si="164"/>
        <v>60-89</v>
      </c>
    </row>
    <row r="7519" spans="1:23" x14ac:dyDescent="0.25">
      <c r="A7519" t="s">
        <v>7768</v>
      </c>
      <c r="B7519">
        <v>9635607573</v>
      </c>
      <c r="C7519">
        <v>6899498900</v>
      </c>
      <c r="D7519" s="1">
        <v>45561</v>
      </c>
      <c r="E7519">
        <v>99238</v>
      </c>
      <c r="F7519">
        <v>99202</v>
      </c>
      <c r="G7519" t="s">
        <v>3202</v>
      </c>
      <c r="H7519" s="34">
        <v>44882</v>
      </c>
      <c r="I7519" s="7">
        <v>38150</v>
      </c>
      <c r="J7519" s="7">
        <v>34424</v>
      </c>
      <c r="K7519" s="7">
        <v>2963</v>
      </c>
      <c r="L7519" s="7">
        <v>763</v>
      </c>
      <c r="M7519" s="5">
        <v>0.02</v>
      </c>
      <c r="N7519" t="s">
        <v>16</v>
      </c>
      <c r="O7519" t="s">
        <v>30</v>
      </c>
      <c r="P7519" t="s">
        <v>40</v>
      </c>
      <c r="Q7519" t="s">
        <v>19</v>
      </c>
      <c r="R7519" t="s">
        <v>26</v>
      </c>
      <c r="S7519" t="s">
        <v>21</v>
      </c>
      <c r="T7519" t="s">
        <v>13310</v>
      </c>
      <c r="U7519" s="1">
        <v>45688</v>
      </c>
      <c r="V7519">
        <v>127</v>
      </c>
      <c r="W7519" t="str">
        <f t="shared" si="164"/>
        <v>120-149</v>
      </c>
    </row>
    <row r="7520" spans="1:23" x14ac:dyDescent="0.25">
      <c r="A7520" t="s">
        <v>7769</v>
      </c>
      <c r="B7520">
        <v>6207173563</v>
      </c>
      <c r="C7520">
        <v>1644708812</v>
      </c>
      <c r="D7520" s="1">
        <v>45858</v>
      </c>
      <c r="E7520">
        <v>99223</v>
      </c>
      <c r="F7520">
        <v>99203</v>
      </c>
      <c r="G7520" t="s">
        <v>3741</v>
      </c>
      <c r="H7520" s="34">
        <v>57408</v>
      </c>
      <c r="I7520" s="7">
        <v>45926</v>
      </c>
      <c r="J7520" s="7">
        <v>39496.36</v>
      </c>
      <c r="K7520" s="7">
        <v>0</v>
      </c>
      <c r="L7520" s="7">
        <v>6429.64</v>
      </c>
      <c r="M7520" s="5">
        <v>0.14000000000000001</v>
      </c>
      <c r="N7520" t="s">
        <v>1135</v>
      </c>
      <c r="O7520" t="s">
        <v>17</v>
      </c>
      <c r="P7520" t="s">
        <v>3149</v>
      </c>
      <c r="Q7520" t="s">
        <v>32</v>
      </c>
      <c r="R7520" t="s">
        <v>20</v>
      </c>
      <c r="S7520" t="s">
        <v>21</v>
      </c>
      <c r="T7520" t="s">
        <v>13312</v>
      </c>
      <c r="U7520" s="1">
        <v>45906</v>
      </c>
      <c r="V7520">
        <v>48</v>
      </c>
      <c r="W7520" t="str">
        <f t="shared" si="164"/>
        <v>30-59</v>
      </c>
    </row>
    <row r="7521" spans="1:23" x14ac:dyDescent="0.25">
      <c r="A7521" t="s">
        <v>7770</v>
      </c>
      <c r="B7521">
        <v>9779201422</v>
      </c>
      <c r="C7521">
        <v>1256069951</v>
      </c>
      <c r="D7521" s="1">
        <v>45731</v>
      </c>
      <c r="E7521">
        <v>99232</v>
      </c>
      <c r="F7521">
        <v>99211</v>
      </c>
      <c r="G7521" t="s">
        <v>222</v>
      </c>
      <c r="H7521" s="34">
        <v>75278</v>
      </c>
      <c r="I7521" s="7">
        <v>63986</v>
      </c>
      <c r="J7521" s="7">
        <v>62706.28</v>
      </c>
      <c r="K7521" s="7">
        <v>0</v>
      </c>
      <c r="L7521" s="7">
        <v>1279.72</v>
      </c>
      <c r="M7521" s="5">
        <v>0.02</v>
      </c>
      <c r="N7521" t="s">
        <v>16</v>
      </c>
      <c r="O7521" t="s">
        <v>17</v>
      </c>
      <c r="P7521" t="s">
        <v>3148</v>
      </c>
      <c r="Q7521" t="s">
        <v>19</v>
      </c>
      <c r="R7521" t="s">
        <v>21</v>
      </c>
      <c r="S7521" t="s">
        <v>27</v>
      </c>
      <c r="T7521" t="s">
        <v>13311</v>
      </c>
      <c r="U7521" s="1">
        <v>45890</v>
      </c>
      <c r="V7521">
        <v>159</v>
      </c>
      <c r="W7521" t="str">
        <f t="shared" si="164"/>
        <v>150-179</v>
      </c>
    </row>
    <row r="7522" spans="1:23" x14ac:dyDescent="0.25">
      <c r="A7522" t="s">
        <v>7771</v>
      </c>
      <c r="B7522">
        <v>6450014157</v>
      </c>
      <c r="C7522">
        <v>600054302</v>
      </c>
      <c r="D7522" s="1">
        <v>45809</v>
      </c>
      <c r="E7522">
        <v>99232</v>
      </c>
      <c r="F7522">
        <v>93000</v>
      </c>
      <c r="G7522" t="s">
        <v>3223</v>
      </c>
      <c r="H7522" s="34">
        <v>90471</v>
      </c>
      <c r="I7522" s="7">
        <v>71472</v>
      </c>
      <c r="J7522" s="7">
        <v>60036.480000000003</v>
      </c>
      <c r="K7522" s="7">
        <v>0</v>
      </c>
      <c r="L7522" s="7">
        <v>11435.52</v>
      </c>
      <c r="M7522" s="5">
        <v>0.16</v>
      </c>
      <c r="N7522" t="s">
        <v>1138</v>
      </c>
      <c r="O7522" t="s">
        <v>17</v>
      </c>
      <c r="P7522" t="s">
        <v>97</v>
      </c>
      <c r="Q7522" t="s">
        <v>19</v>
      </c>
      <c r="R7522" t="s">
        <v>26</v>
      </c>
      <c r="S7522" t="s">
        <v>21</v>
      </c>
      <c r="T7522" t="s">
        <v>13311</v>
      </c>
      <c r="U7522" s="1">
        <v>45874</v>
      </c>
      <c r="V7522">
        <v>65</v>
      </c>
      <c r="W7522" t="str">
        <f t="shared" si="164"/>
        <v>60-89</v>
      </c>
    </row>
    <row r="7523" spans="1:23" x14ac:dyDescent="0.25">
      <c r="A7523" t="s">
        <v>7772</v>
      </c>
      <c r="B7523">
        <v>1932526901</v>
      </c>
      <c r="C7523">
        <v>8823285597</v>
      </c>
      <c r="D7523" s="1">
        <v>45850</v>
      </c>
      <c r="E7523">
        <v>99223</v>
      </c>
      <c r="F7523">
        <v>81000</v>
      </c>
      <c r="G7523" t="s">
        <v>3253</v>
      </c>
      <c r="H7523" s="34">
        <v>43792</v>
      </c>
      <c r="I7523" s="7">
        <v>28465</v>
      </c>
      <c r="J7523" s="7">
        <v>18928.2</v>
      </c>
      <c r="K7523" s="7">
        <v>6121</v>
      </c>
      <c r="L7523" s="7">
        <v>3415.8</v>
      </c>
      <c r="M7523" s="5">
        <v>0.12</v>
      </c>
      <c r="N7523" t="s">
        <v>46</v>
      </c>
      <c r="O7523" t="s">
        <v>27</v>
      </c>
      <c r="P7523" t="s">
        <v>3149</v>
      </c>
      <c r="Q7523" t="s">
        <v>19</v>
      </c>
      <c r="R7523" t="s">
        <v>26</v>
      </c>
      <c r="S7523" t="s">
        <v>21</v>
      </c>
      <c r="T7523" t="s">
        <v>13310</v>
      </c>
      <c r="U7523" s="1">
        <v>45931</v>
      </c>
      <c r="V7523">
        <v>81</v>
      </c>
      <c r="W7523" t="str">
        <f t="shared" si="164"/>
        <v>60-89</v>
      </c>
    </row>
    <row r="7524" spans="1:23" x14ac:dyDescent="0.25">
      <c r="A7524" t="s">
        <v>7773</v>
      </c>
      <c r="B7524">
        <v>5065801638</v>
      </c>
      <c r="C7524">
        <v>5390408378</v>
      </c>
      <c r="D7524" s="1">
        <v>45941</v>
      </c>
      <c r="E7524">
        <v>99238</v>
      </c>
      <c r="F7524">
        <v>99291</v>
      </c>
      <c r="G7524" t="s">
        <v>96</v>
      </c>
      <c r="H7524" s="34">
        <v>82556</v>
      </c>
      <c r="I7524" s="7">
        <v>67696</v>
      </c>
      <c r="J7524" s="7">
        <v>55510.720000000001</v>
      </c>
      <c r="K7524" s="7">
        <v>0</v>
      </c>
      <c r="L7524" s="7">
        <v>12185.28</v>
      </c>
      <c r="M7524" s="5">
        <v>0.18</v>
      </c>
      <c r="N7524" t="s">
        <v>3141</v>
      </c>
      <c r="O7524" t="s">
        <v>17</v>
      </c>
      <c r="P7524" t="s">
        <v>3148</v>
      </c>
      <c r="Q7524" t="s">
        <v>19</v>
      </c>
      <c r="R7524" t="s">
        <v>20</v>
      </c>
      <c r="S7524" t="s">
        <v>21</v>
      </c>
      <c r="T7524" t="s">
        <v>13312</v>
      </c>
      <c r="U7524" s="1">
        <v>46049</v>
      </c>
      <c r="V7524">
        <v>108</v>
      </c>
      <c r="W7524" t="str">
        <f t="shared" si="164"/>
        <v>90-119</v>
      </c>
    </row>
    <row r="7525" spans="1:23" x14ac:dyDescent="0.25">
      <c r="A7525" t="s">
        <v>7774</v>
      </c>
      <c r="B7525">
        <v>6215699704</v>
      </c>
      <c r="C7525">
        <v>5579837741</v>
      </c>
      <c r="D7525" s="1">
        <v>45625</v>
      </c>
      <c r="E7525">
        <v>99222</v>
      </c>
      <c r="F7525">
        <v>99292</v>
      </c>
      <c r="G7525" t="s">
        <v>365</v>
      </c>
      <c r="H7525" s="34">
        <v>44777</v>
      </c>
      <c r="I7525" s="7">
        <v>35374</v>
      </c>
      <c r="J7525" s="7">
        <v>29714.16</v>
      </c>
      <c r="K7525" s="7">
        <v>0</v>
      </c>
      <c r="L7525" s="7">
        <v>5659.84</v>
      </c>
      <c r="M7525" s="5">
        <v>0.16</v>
      </c>
      <c r="N7525" t="s">
        <v>1138</v>
      </c>
      <c r="O7525" t="s">
        <v>17</v>
      </c>
      <c r="P7525" t="s">
        <v>25</v>
      </c>
      <c r="Q7525" t="s">
        <v>32</v>
      </c>
      <c r="R7525" t="s">
        <v>27</v>
      </c>
      <c r="S7525" t="s">
        <v>17</v>
      </c>
      <c r="T7525" t="s">
        <v>13311</v>
      </c>
      <c r="U7525" s="1">
        <v>45674</v>
      </c>
      <c r="V7525">
        <v>49</v>
      </c>
      <c r="W7525" t="str">
        <f t="shared" si="164"/>
        <v>30-59</v>
      </c>
    </row>
    <row r="7526" spans="1:23" x14ac:dyDescent="0.25">
      <c r="A7526" t="s">
        <v>7775</v>
      </c>
      <c r="B7526">
        <v>3183655142</v>
      </c>
      <c r="C7526">
        <v>1920194713</v>
      </c>
      <c r="D7526" s="1">
        <v>45492</v>
      </c>
      <c r="E7526">
        <v>99223</v>
      </c>
      <c r="F7526">
        <v>99215</v>
      </c>
      <c r="G7526" t="s">
        <v>3320</v>
      </c>
      <c r="H7526" s="34">
        <v>74272</v>
      </c>
      <c r="I7526" s="7">
        <v>55704</v>
      </c>
      <c r="J7526" s="7">
        <v>42977.4</v>
      </c>
      <c r="K7526" s="7">
        <v>4371</v>
      </c>
      <c r="L7526" s="7">
        <v>8355.6</v>
      </c>
      <c r="M7526" s="5">
        <v>0.15</v>
      </c>
      <c r="N7526" t="s">
        <v>1139</v>
      </c>
      <c r="O7526" t="s">
        <v>30</v>
      </c>
      <c r="P7526" t="s">
        <v>3147</v>
      </c>
      <c r="Q7526" t="s">
        <v>32</v>
      </c>
      <c r="R7526" t="s">
        <v>27</v>
      </c>
      <c r="S7526" t="s">
        <v>27</v>
      </c>
      <c r="T7526" t="s">
        <v>13311</v>
      </c>
      <c r="U7526" s="1">
        <v>45634</v>
      </c>
      <c r="V7526">
        <v>142</v>
      </c>
      <c r="W7526" t="str">
        <f t="shared" si="164"/>
        <v>120-149</v>
      </c>
    </row>
    <row r="7527" spans="1:23" x14ac:dyDescent="0.25">
      <c r="A7527" t="s">
        <v>7776</v>
      </c>
      <c r="B7527">
        <v>4922245870</v>
      </c>
      <c r="C7527">
        <v>7702152109</v>
      </c>
      <c r="D7527" s="1">
        <v>45713</v>
      </c>
      <c r="E7527">
        <v>99213</v>
      </c>
      <c r="F7527">
        <v>99204</v>
      </c>
      <c r="G7527" t="s">
        <v>3531</v>
      </c>
      <c r="H7527" s="34">
        <v>60532</v>
      </c>
      <c r="I7527" s="7">
        <v>43583</v>
      </c>
      <c r="J7527" s="7">
        <v>33469.360000000001</v>
      </c>
      <c r="K7527" s="7">
        <v>6627</v>
      </c>
      <c r="L7527" s="7">
        <v>3486.64</v>
      </c>
      <c r="M7527" s="5">
        <v>0.08</v>
      </c>
      <c r="N7527" t="s">
        <v>24</v>
      </c>
      <c r="O7527" t="s">
        <v>30</v>
      </c>
      <c r="P7527" t="s">
        <v>55</v>
      </c>
      <c r="Q7527" t="s">
        <v>19</v>
      </c>
      <c r="R7527" t="s">
        <v>21</v>
      </c>
      <c r="S7527" t="s">
        <v>17</v>
      </c>
      <c r="T7527" t="s">
        <v>13311</v>
      </c>
      <c r="U7527" s="1">
        <v>45887</v>
      </c>
      <c r="V7527">
        <v>173</v>
      </c>
      <c r="W7527" t="str">
        <f t="shared" si="164"/>
        <v>150-179</v>
      </c>
    </row>
    <row r="7528" spans="1:23" x14ac:dyDescent="0.25">
      <c r="A7528" t="s">
        <v>7777</v>
      </c>
      <c r="B7528">
        <v>6247287996</v>
      </c>
      <c r="C7528">
        <v>5935978987</v>
      </c>
      <c r="D7528" s="1">
        <v>45636</v>
      </c>
      <c r="E7528">
        <v>99233</v>
      </c>
      <c r="F7528">
        <v>99211</v>
      </c>
      <c r="G7528" t="s">
        <v>54</v>
      </c>
      <c r="H7528" s="34">
        <v>51174</v>
      </c>
      <c r="I7528" s="7">
        <v>40427</v>
      </c>
      <c r="J7528" s="7">
        <v>23949.68</v>
      </c>
      <c r="K7528" s="7">
        <v>10009</v>
      </c>
      <c r="L7528" s="7">
        <v>6468.32</v>
      </c>
      <c r="M7528" s="5">
        <v>0.16</v>
      </c>
      <c r="N7528" t="s">
        <v>1138</v>
      </c>
      <c r="O7528" t="s">
        <v>27</v>
      </c>
      <c r="P7528" t="s">
        <v>31</v>
      </c>
      <c r="Q7528" t="s">
        <v>19</v>
      </c>
      <c r="R7528" t="s">
        <v>26</v>
      </c>
      <c r="S7528" t="s">
        <v>17</v>
      </c>
      <c r="T7528" t="s">
        <v>13310</v>
      </c>
      <c r="U7528" s="1">
        <v>45764</v>
      </c>
      <c r="V7528">
        <v>127</v>
      </c>
      <c r="W7528" t="str">
        <f t="shared" si="164"/>
        <v>120-149</v>
      </c>
    </row>
    <row r="7529" spans="1:23" x14ac:dyDescent="0.25">
      <c r="A7529" t="s">
        <v>7778</v>
      </c>
      <c r="B7529">
        <v>8290573178</v>
      </c>
      <c r="C7529">
        <v>703910673</v>
      </c>
      <c r="D7529" s="1">
        <v>45766</v>
      </c>
      <c r="E7529">
        <v>99223</v>
      </c>
      <c r="F7529">
        <v>85025</v>
      </c>
      <c r="G7529" t="s">
        <v>42</v>
      </c>
      <c r="H7529" s="34">
        <v>98223</v>
      </c>
      <c r="I7529" s="7">
        <v>80543</v>
      </c>
      <c r="J7529" s="7">
        <v>51439.26</v>
      </c>
      <c r="K7529" s="7">
        <v>14606</v>
      </c>
      <c r="L7529" s="7">
        <v>14497.74</v>
      </c>
      <c r="M7529" s="5">
        <v>0.18</v>
      </c>
      <c r="N7529" t="s">
        <v>3141</v>
      </c>
      <c r="O7529" t="s">
        <v>27</v>
      </c>
      <c r="P7529" t="s">
        <v>97</v>
      </c>
      <c r="Q7529" t="s">
        <v>19</v>
      </c>
      <c r="R7529" t="s">
        <v>27</v>
      </c>
      <c r="S7529" t="s">
        <v>21</v>
      </c>
      <c r="T7529" t="s">
        <v>13310</v>
      </c>
      <c r="U7529" s="1">
        <v>45931</v>
      </c>
      <c r="V7529">
        <v>165</v>
      </c>
      <c r="W7529" t="str">
        <f t="shared" si="164"/>
        <v>150-179</v>
      </c>
    </row>
    <row r="7530" spans="1:23" x14ac:dyDescent="0.25">
      <c r="A7530" t="s">
        <v>7779</v>
      </c>
      <c r="B7530">
        <v>9321866043</v>
      </c>
      <c r="C7530">
        <v>5176337285</v>
      </c>
      <c r="D7530" s="1">
        <v>45402</v>
      </c>
      <c r="E7530">
        <v>99222</v>
      </c>
      <c r="F7530">
        <v>71046</v>
      </c>
      <c r="G7530" t="s">
        <v>114</v>
      </c>
      <c r="H7530" s="34">
        <v>99985</v>
      </c>
      <c r="I7530" s="7">
        <v>79988</v>
      </c>
      <c r="J7530" s="7">
        <v>68789.679999999993</v>
      </c>
      <c r="K7530" s="7">
        <v>0</v>
      </c>
      <c r="L7530" s="7">
        <v>11198.32</v>
      </c>
      <c r="M7530" s="5">
        <v>0.14000000000000001</v>
      </c>
      <c r="N7530" t="s">
        <v>1135</v>
      </c>
      <c r="O7530" t="s">
        <v>17</v>
      </c>
      <c r="P7530" t="s">
        <v>40</v>
      </c>
      <c r="Q7530" t="s">
        <v>19</v>
      </c>
      <c r="R7530" t="s">
        <v>27</v>
      </c>
      <c r="S7530" t="s">
        <v>17</v>
      </c>
      <c r="T7530" t="s">
        <v>13311</v>
      </c>
      <c r="U7530" s="1">
        <v>45543</v>
      </c>
      <c r="V7530">
        <v>141</v>
      </c>
      <c r="W7530" t="str">
        <f t="shared" si="164"/>
        <v>120-149</v>
      </c>
    </row>
    <row r="7531" spans="1:23" x14ac:dyDescent="0.25">
      <c r="A7531" t="s">
        <v>7780</v>
      </c>
      <c r="B7531">
        <v>6865764007</v>
      </c>
      <c r="C7531">
        <v>5461665821</v>
      </c>
      <c r="D7531" s="1">
        <v>45903</v>
      </c>
      <c r="E7531">
        <v>99222</v>
      </c>
      <c r="F7531">
        <v>90834</v>
      </c>
      <c r="G7531" t="s">
        <v>3152</v>
      </c>
      <c r="H7531" s="34">
        <v>78135</v>
      </c>
      <c r="I7531" s="7">
        <v>62508</v>
      </c>
      <c r="J7531" s="7">
        <v>50621.88</v>
      </c>
      <c r="K7531" s="7">
        <v>3135</v>
      </c>
      <c r="L7531" s="7">
        <v>8751.1200000000008</v>
      </c>
      <c r="M7531" s="5">
        <v>0.14000000000000001</v>
      </c>
      <c r="N7531" t="s">
        <v>1135</v>
      </c>
      <c r="O7531" t="s">
        <v>30</v>
      </c>
      <c r="P7531" t="s">
        <v>40</v>
      </c>
      <c r="Q7531" t="s">
        <v>32</v>
      </c>
      <c r="R7531" t="s">
        <v>27</v>
      </c>
      <c r="S7531" t="s">
        <v>17</v>
      </c>
      <c r="T7531" t="s">
        <v>13311</v>
      </c>
      <c r="U7531" s="1">
        <v>45942</v>
      </c>
      <c r="V7531">
        <v>39</v>
      </c>
      <c r="W7531" t="str">
        <f t="shared" si="164"/>
        <v>30-59</v>
      </c>
    </row>
    <row r="7532" spans="1:23" x14ac:dyDescent="0.25">
      <c r="A7532" t="s">
        <v>7781</v>
      </c>
      <c r="B7532">
        <v>5631285287</v>
      </c>
      <c r="C7532">
        <v>585099607</v>
      </c>
      <c r="D7532" s="1">
        <v>45444</v>
      </c>
      <c r="E7532">
        <v>99238</v>
      </c>
      <c r="F7532">
        <v>99214</v>
      </c>
      <c r="G7532" t="s">
        <v>3320</v>
      </c>
      <c r="H7532" s="34">
        <v>61297</v>
      </c>
      <c r="I7532" s="7">
        <v>49038</v>
      </c>
      <c r="J7532" s="7">
        <v>37212.68</v>
      </c>
      <c r="K7532" s="7">
        <v>4960</v>
      </c>
      <c r="L7532" s="7">
        <v>6865.32</v>
      </c>
      <c r="M7532" s="5">
        <v>0.14000000000000001</v>
      </c>
      <c r="N7532" t="s">
        <v>1135</v>
      </c>
      <c r="O7532" t="s">
        <v>30</v>
      </c>
      <c r="P7532" t="s">
        <v>97</v>
      </c>
      <c r="Q7532" t="s">
        <v>32</v>
      </c>
      <c r="R7532" t="s">
        <v>27</v>
      </c>
      <c r="S7532" t="s">
        <v>27</v>
      </c>
      <c r="T7532" t="s">
        <v>13312</v>
      </c>
      <c r="U7532" s="1">
        <v>45597</v>
      </c>
      <c r="V7532">
        <v>153</v>
      </c>
      <c r="W7532" t="str">
        <f t="shared" si="164"/>
        <v>150-179</v>
      </c>
    </row>
    <row r="7533" spans="1:23" x14ac:dyDescent="0.25">
      <c r="A7533" t="s">
        <v>7782</v>
      </c>
      <c r="B7533">
        <v>1122251517</v>
      </c>
      <c r="C7533">
        <v>3069899546</v>
      </c>
      <c r="D7533" s="1">
        <v>45552</v>
      </c>
      <c r="E7533">
        <v>99232</v>
      </c>
      <c r="F7533">
        <v>97110</v>
      </c>
      <c r="G7533" t="s">
        <v>3377</v>
      </c>
      <c r="H7533" s="34">
        <v>76676</v>
      </c>
      <c r="I7533" s="7">
        <v>59807</v>
      </c>
      <c r="J7533" s="7">
        <v>28810.6</v>
      </c>
      <c r="K7533" s="7">
        <v>19035</v>
      </c>
      <c r="L7533" s="7">
        <v>11961.4</v>
      </c>
      <c r="M7533" s="5">
        <v>0.2</v>
      </c>
      <c r="N7533" t="s">
        <v>3140</v>
      </c>
      <c r="O7533" t="s">
        <v>27</v>
      </c>
      <c r="P7533" t="s">
        <v>40</v>
      </c>
      <c r="Q7533" t="s">
        <v>32</v>
      </c>
      <c r="R7533" t="s">
        <v>26</v>
      </c>
      <c r="S7533" t="s">
        <v>17</v>
      </c>
      <c r="T7533" t="s">
        <v>13312</v>
      </c>
      <c r="U7533" s="1">
        <v>45666</v>
      </c>
      <c r="V7533">
        <v>114</v>
      </c>
      <c r="W7533" t="str">
        <f t="shared" si="164"/>
        <v>90-119</v>
      </c>
    </row>
    <row r="7534" spans="1:23" x14ac:dyDescent="0.25">
      <c r="A7534" t="s">
        <v>7783</v>
      </c>
      <c r="B7534">
        <v>438903297</v>
      </c>
      <c r="C7534">
        <v>454658791</v>
      </c>
      <c r="D7534" s="1">
        <v>45877</v>
      </c>
      <c r="E7534">
        <v>99238</v>
      </c>
      <c r="F7534">
        <v>99213</v>
      </c>
      <c r="G7534" t="s">
        <v>415</v>
      </c>
      <c r="H7534" s="34">
        <v>83060</v>
      </c>
      <c r="I7534" s="7">
        <v>62295</v>
      </c>
      <c r="J7534" s="7">
        <v>35470.75</v>
      </c>
      <c r="K7534" s="7">
        <v>17480</v>
      </c>
      <c r="L7534" s="7">
        <v>9344.25</v>
      </c>
      <c r="M7534" s="5">
        <v>0.15</v>
      </c>
      <c r="N7534" t="s">
        <v>1139</v>
      </c>
      <c r="O7534" t="s">
        <v>27</v>
      </c>
      <c r="P7534" t="s">
        <v>3148</v>
      </c>
      <c r="Q7534" t="s">
        <v>19</v>
      </c>
      <c r="R7534" t="s">
        <v>20</v>
      </c>
      <c r="S7534" t="s">
        <v>17</v>
      </c>
      <c r="T7534" t="s">
        <v>13311</v>
      </c>
      <c r="U7534" s="1">
        <v>46042</v>
      </c>
      <c r="V7534">
        <v>165</v>
      </c>
      <c r="W7534" t="str">
        <f t="shared" si="164"/>
        <v>150-179</v>
      </c>
    </row>
    <row r="7535" spans="1:23" x14ac:dyDescent="0.25">
      <c r="A7535" t="s">
        <v>7784</v>
      </c>
      <c r="B7535">
        <v>5838113943</v>
      </c>
      <c r="C7535">
        <v>1448828250</v>
      </c>
      <c r="D7535" s="1">
        <v>45556</v>
      </c>
      <c r="E7535">
        <v>99221</v>
      </c>
      <c r="F7535">
        <v>99283</v>
      </c>
      <c r="G7535" t="s">
        <v>154</v>
      </c>
      <c r="H7535" s="34">
        <v>83104</v>
      </c>
      <c r="I7535" s="7">
        <v>65652</v>
      </c>
      <c r="J7535" s="7">
        <v>55147.68</v>
      </c>
      <c r="K7535" s="7">
        <v>0</v>
      </c>
      <c r="L7535" s="7">
        <v>10504.32</v>
      </c>
      <c r="M7535" s="5">
        <v>0.16</v>
      </c>
      <c r="N7535" t="s">
        <v>1138</v>
      </c>
      <c r="O7535" t="s">
        <v>17</v>
      </c>
      <c r="P7535" t="s">
        <v>18</v>
      </c>
      <c r="Q7535" t="s">
        <v>19</v>
      </c>
      <c r="R7535" t="s">
        <v>26</v>
      </c>
      <c r="S7535" t="s">
        <v>21</v>
      </c>
      <c r="T7535" t="s">
        <v>13310</v>
      </c>
      <c r="U7535" s="1">
        <v>45688</v>
      </c>
      <c r="V7535">
        <v>132</v>
      </c>
      <c r="W7535" t="str">
        <f t="shared" si="164"/>
        <v>120-149</v>
      </c>
    </row>
    <row r="7536" spans="1:23" x14ac:dyDescent="0.25">
      <c r="A7536" t="s">
        <v>7785</v>
      </c>
      <c r="B7536">
        <v>7751621422</v>
      </c>
      <c r="C7536">
        <v>637532990</v>
      </c>
      <c r="D7536" s="1">
        <v>45848</v>
      </c>
      <c r="E7536">
        <v>99238</v>
      </c>
      <c r="F7536">
        <v>99213</v>
      </c>
      <c r="G7536" t="s">
        <v>559</v>
      </c>
      <c r="H7536" s="34">
        <v>35923</v>
      </c>
      <c r="I7536" s="7">
        <v>28738</v>
      </c>
      <c r="J7536" s="7">
        <v>14872.68</v>
      </c>
      <c r="K7536" s="7">
        <v>9842</v>
      </c>
      <c r="L7536" s="7">
        <v>4023.32</v>
      </c>
      <c r="M7536" s="5">
        <v>0.14000000000000001</v>
      </c>
      <c r="N7536" t="s">
        <v>1135</v>
      </c>
      <c r="O7536" t="s">
        <v>27</v>
      </c>
      <c r="P7536" t="s">
        <v>55</v>
      </c>
      <c r="Q7536" t="s">
        <v>19</v>
      </c>
      <c r="R7536" t="s">
        <v>38</v>
      </c>
      <c r="S7536" t="s">
        <v>21</v>
      </c>
      <c r="T7536" t="s">
        <v>13312</v>
      </c>
      <c r="U7536" s="1">
        <v>46027</v>
      </c>
      <c r="V7536">
        <v>179</v>
      </c>
      <c r="W7536" t="str">
        <f t="shared" si="164"/>
        <v>150-179</v>
      </c>
    </row>
    <row r="7537" spans="1:23" x14ac:dyDescent="0.25">
      <c r="A7537" t="s">
        <v>7786</v>
      </c>
      <c r="B7537">
        <v>6701926474</v>
      </c>
      <c r="C7537">
        <v>2743150604</v>
      </c>
      <c r="D7537" s="1">
        <v>45882</v>
      </c>
      <c r="E7537">
        <v>99232</v>
      </c>
      <c r="F7537">
        <v>99214</v>
      </c>
      <c r="G7537" t="s">
        <v>140</v>
      </c>
      <c r="H7537" s="34">
        <v>89512</v>
      </c>
      <c r="I7537" s="7">
        <v>71610</v>
      </c>
      <c r="J7537" s="7">
        <v>61584.6</v>
      </c>
      <c r="K7537" s="7">
        <v>0</v>
      </c>
      <c r="L7537" s="7">
        <v>10025.4</v>
      </c>
      <c r="M7537" s="5">
        <v>0.14000000000000001</v>
      </c>
      <c r="N7537" t="s">
        <v>1135</v>
      </c>
      <c r="O7537" t="s">
        <v>17</v>
      </c>
      <c r="P7537" t="s">
        <v>58</v>
      </c>
      <c r="Q7537" t="s">
        <v>32</v>
      </c>
      <c r="R7537" t="s">
        <v>26</v>
      </c>
      <c r="S7537" t="s">
        <v>17</v>
      </c>
      <c r="T7537" t="s">
        <v>13310</v>
      </c>
      <c r="U7537" s="1">
        <v>46037</v>
      </c>
      <c r="V7537">
        <v>155</v>
      </c>
      <c r="W7537" t="str">
        <f t="shared" si="164"/>
        <v>150-179</v>
      </c>
    </row>
    <row r="7538" spans="1:23" x14ac:dyDescent="0.25">
      <c r="A7538" t="s">
        <v>7787</v>
      </c>
      <c r="B7538">
        <v>1415149279</v>
      </c>
      <c r="C7538">
        <v>7767945282</v>
      </c>
      <c r="D7538" s="1">
        <v>45842</v>
      </c>
      <c r="E7538">
        <v>99222</v>
      </c>
      <c r="F7538">
        <v>99201</v>
      </c>
      <c r="G7538" t="s">
        <v>3174</v>
      </c>
      <c r="H7538" s="34">
        <v>59389</v>
      </c>
      <c r="I7538" s="7">
        <v>46323</v>
      </c>
      <c r="J7538" s="7">
        <v>37058.400000000001</v>
      </c>
      <c r="K7538" s="7">
        <v>0</v>
      </c>
      <c r="L7538" s="7">
        <v>9264.6</v>
      </c>
      <c r="M7538" s="5">
        <v>0.2</v>
      </c>
      <c r="N7538" t="s">
        <v>3140</v>
      </c>
      <c r="O7538" t="s">
        <v>17</v>
      </c>
      <c r="P7538" t="s">
        <v>3150</v>
      </c>
      <c r="Q7538" t="s">
        <v>32</v>
      </c>
      <c r="R7538" t="s">
        <v>20</v>
      </c>
      <c r="S7538" t="s">
        <v>21</v>
      </c>
      <c r="T7538" t="s">
        <v>13310</v>
      </c>
      <c r="U7538" s="1">
        <v>46007</v>
      </c>
      <c r="V7538">
        <v>165</v>
      </c>
      <c r="W7538" t="str">
        <f t="shared" si="164"/>
        <v>150-179</v>
      </c>
    </row>
    <row r="7539" spans="1:23" x14ac:dyDescent="0.25">
      <c r="A7539" t="s">
        <v>7788</v>
      </c>
      <c r="B7539">
        <v>2786273825</v>
      </c>
      <c r="C7539">
        <v>4858874315</v>
      </c>
      <c r="D7539" s="1">
        <v>45762</v>
      </c>
      <c r="E7539">
        <v>99222</v>
      </c>
      <c r="F7539">
        <v>99204</v>
      </c>
      <c r="G7539" t="s">
        <v>320</v>
      </c>
      <c r="H7539" s="34">
        <v>93705</v>
      </c>
      <c r="I7539" s="7">
        <v>73090</v>
      </c>
      <c r="J7539" s="7">
        <v>51085</v>
      </c>
      <c r="K7539" s="7">
        <v>7387</v>
      </c>
      <c r="L7539" s="7">
        <v>14618</v>
      </c>
      <c r="M7539" s="5">
        <v>0.2</v>
      </c>
      <c r="N7539" t="s">
        <v>3140</v>
      </c>
      <c r="O7539" t="s">
        <v>30</v>
      </c>
      <c r="P7539" t="s">
        <v>58</v>
      </c>
      <c r="Q7539" t="s">
        <v>32</v>
      </c>
      <c r="R7539" t="s">
        <v>43</v>
      </c>
      <c r="S7539" t="s">
        <v>27</v>
      </c>
      <c r="T7539" t="s">
        <v>13312</v>
      </c>
      <c r="U7539" s="1">
        <v>45901</v>
      </c>
      <c r="V7539">
        <v>139</v>
      </c>
      <c r="W7539" t="str">
        <f t="shared" si="164"/>
        <v>120-149</v>
      </c>
    </row>
    <row r="7540" spans="1:23" x14ac:dyDescent="0.25">
      <c r="A7540" t="s">
        <v>7789</v>
      </c>
      <c r="B7540">
        <v>1390970851</v>
      </c>
      <c r="C7540">
        <v>7716497046</v>
      </c>
      <c r="D7540" s="1">
        <v>45673</v>
      </c>
      <c r="E7540">
        <v>99232</v>
      </c>
      <c r="F7540">
        <v>99282</v>
      </c>
      <c r="G7540" t="s">
        <v>307</v>
      </c>
      <c r="H7540" s="34">
        <v>62126</v>
      </c>
      <c r="I7540" s="7">
        <v>46595</v>
      </c>
      <c r="J7540" s="7">
        <v>32910.75</v>
      </c>
      <c r="K7540" s="7">
        <v>6695</v>
      </c>
      <c r="L7540" s="7">
        <v>6989.25</v>
      </c>
      <c r="M7540" s="5">
        <v>0.15</v>
      </c>
      <c r="N7540" t="s">
        <v>1139</v>
      </c>
      <c r="O7540" t="s">
        <v>30</v>
      </c>
      <c r="P7540" t="s">
        <v>3146</v>
      </c>
      <c r="Q7540" t="s">
        <v>32</v>
      </c>
      <c r="R7540" t="s">
        <v>38</v>
      </c>
      <c r="S7540" t="s">
        <v>21</v>
      </c>
      <c r="T7540" t="s">
        <v>13312</v>
      </c>
      <c r="U7540" s="1">
        <v>45745</v>
      </c>
      <c r="V7540">
        <v>72</v>
      </c>
      <c r="W7540" t="str">
        <f t="shared" si="164"/>
        <v>60-89</v>
      </c>
    </row>
    <row r="7541" spans="1:23" x14ac:dyDescent="0.25">
      <c r="A7541" t="s">
        <v>7790</v>
      </c>
      <c r="B7541">
        <v>2236207273</v>
      </c>
      <c r="C7541">
        <v>9998932820</v>
      </c>
      <c r="D7541" s="1">
        <v>45838</v>
      </c>
      <c r="E7541">
        <v>99232</v>
      </c>
      <c r="F7541">
        <v>71046</v>
      </c>
      <c r="G7541" t="s">
        <v>347</v>
      </c>
      <c r="H7541" s="34">
        <v>75599</v>
      </c>
      <c r="I7541" s="7">
        <v>58967</v>
      </c>
      <c r="J7541" s="7">
        <v>44253.599999999999</v>
      </c>
      <c r="K7541" s="7">
        <v>2920</v>
      </c>
      <c r="L7541" s="7">
        <v>11793.4</v>
      </c>
      <c r="M7541" s="5">
        <v>0.2</v>
      </c>
      <c r="N7541" t="s">
        <v>3140</v>
      </c>
      <c r="O7541" t="s">
        <v>30</v>
      </c>
      <c r="P7541" t="s">
        <v>3148</v>
      </c>
      <c r="Q7541" t="s">
        <v>19</v>
      </c>
      <c r="R7541" t="s">
        <v>43</v>
      </c>
      <c r="S7541" t="s">
        <v>17</v>
      </c>
      <c r="T7541" t="s">
        <v>13310</v>
      </c>
      <c r="U7541" s="1">
        <v>45953</v>
      </c>
      <c r="V7541">
        <v>115</v>
      </c>
      <c r="W7541" t="str">
        <f t="shared" si="164"/>
        <v>90-119</v>
      </c>
    </row>
    <row r="7542" spans="1:23" x14ac:dyDescent="0.25">
      <c r="A7542" t="s">
        <v>7791</v>
      </c>
      <c r="B7542">
        <v>6007892308</v>
      </c>
      <c r="C7542">
        <v>9934081246</v>
      </c>
      <c r="D7542" s="1">
        <v>45657</v>
      </c>
      <c r="E7542">
        <v>99233</v>
      </c>
      <c r="F7542">
        <v>36415</v>
      </c>
      <c r="G7542" t="s">
        <v>3438</v>
      </c>
      <c r="H7542" s="34">
        <v>64738</v>
      </c>
      <c r="I7542" s="7">
        <v>55027</v>
      </c>
      <c r="J7542" s="7">
        <v>44049.46</v>
      </c>
      <c r="K7542" s="7">
        <v>9877</v>
      </c>
      <c r="L7542" s="7">
        <v>1100.54</v>
      </c>
      <c r="M7542" s="5">
        <v>0.02</v>
      </c>
      <c r="N7542" t="s">
        <v>16</v>
      </c>
      <c r="O7542" t="s">
        <v>27</v>
      </c>
      <c r="P7542" t="s">
        <v>97</v>
      </c>
      <c r="Q7542" t="s">
        <v>32</v>
      </c>
      <c r="R7542" t="s">
        <v>20</v>
      </c>
      <c r="S7542" t="s">
        <v>17</v>
      </c>
      <c r="T7542" t="s">
        <v>13311</v>
      </c>
      <c r="U7542" s="1">
        <v>45825</v>
      </c>
      <c r="V7542">
        <v>168</v>
      </c>
      <c r="W7542" t="str">
        <f t="shared" si="164"/>
        <v>150-179</v>
      </c>
    </row>
    <row r="7543" spans="1:23" x14ac:dyDescent="0.25">
      <c r="A7543" t="s">
        <v>7792</v>
      </c>
      <c r="B7543">
        <v>5482601520</v>
      </c>
      <c r="C7543">
        <v>2123576511</v>
      </c>
      <c r="D7543" s="1">
        <v>45923</v>
      </c>
      <c r="E7543">
        <v>99222</v>
      </c>
      <c r="F7543">
        <v>99203</v>
      </c>
      <c r="G7543" t="s">
        <v>279</v>
      </c>
      <c r="H7543" s="34">
        <v>42403</v>
      </c>
      <c r="I7543" s="7">
        <v>34770</v>
      </c>
      <c r="J7543" s="7">
        <v>15977.4</v>
      </c>
      <c r="K7543" s="7">
        <v>12534</v>
      </c>
      <c r="L7543" s="7">
        <v>6258.6</v>
      </c>
      <c r="M7543" s="5">
        <v>0.18</v>
      </c>
      <c r="N7543" t="s">
        <v>3141</v>
      </c>
      <c r="O7543" t="s">
        <v>27</v>
      </c>
      <c r="P7543" t="s">
        <v>58</v>
      </c>
      <c r="Q7543" t="s">
        <v>32</v>
      </c>
      <c r="R7543" t="s">
        <v>20</v>
      </c>
      <c r="S7543" t="s">
        <v>17</v>
      </c>
      <c r="T7543" t="s">
        <v>13312</v>
      </c>
      <c r="U7543" s="1">
        <v>46097</v>
      </c>
      <c r="V7543">
        <v>174</v>
      </c>
      <c r="W7543" t="str">
        <f t="shared" si="164"/>
        <v>150-179</v>
      </c>
    </row>
    <row r="7544" spans="1:23" x14ac:dyDescent="0.25">
      <c r="A7544" t="s">
        <v>7793</v>
      </c>
      <c r="B7544">
        <v>6397091572</v>
      </c>
      <c r="C7544">
        <v>4807077731</v>
      </c>
      <c r="D7544" s="1">
        <v>45322</v>
      </c>
      <c r="E7544">
        <v>99221</v>
      </c>
      <c r="F7544">
        <v>99292</v>
      </c>
      <c r="G7544" t="s">
        <v>3323</v>
      </c>
      <c r="H7544" s="34">
        <v>36772</v>
      </c>
      <c r="I7544" s="7">
        <v>28682</v>
      </c>
      <c r="J7544" s="7">
        <v>20580.599999999999</v>
      </c>
      <c r="K7544" s="7">
        <v>2365</v>
      </c>
      <c r="L7544" s="7">
        <v>5736.4</v>
      </c>
      <c r="M7544" s="5">
        <v>0.2</v>
      </c>
      <c r="N7544" t="s">
        <v>3140</v>
      </c>
      <c r="O7544" t="s">
        <v>30</v>
      </c>
      <c r="P7544" t="s">
        <v>58</v>
      </c>
      <c r="Q7544" t="s">
        <v>32</v>
      </c>
      <c r="R7544" t="s">
        <v>38</v>
      </c>
      <c r="S7544" t="s">
        <v>27</v>
      </c>
      <c r="T7544" t="s">
        <v>13311</v>
      </c>
      <c r="U7544" s="1">
        <v>45502</v>
      </c>
      <c r="V7544">
        <v>180</v>
      </c>
      <c r="W7544" t="str">
        <f t="shared" si="164"/>
        <v>180-209</v>
      </c>
    </row>
    <row r="7545" spans="1:23" x14ac:dyDescent="0.25">
      <c r="A7545" t="s">
        <v>7794</v>
      </c>
      <c r="B7545">
        <v>3584716758</v>
      </c>
      <c r="C7545">
        <v>4119869442</v>
      </c>
      <c r="D7545" s="1">
        <v>45790</v>
      </c>
      <c r="E7545">
        <v>99221</v>
      </c>
      <c r="F7545">
        <v>99204</v>
      </c>
      <c r="G7545" t="s">
        <v>136</v>
      </c>
      <c r="H7545" s="34">
        <v>60250</v>
      </c>
      <c r="I7545" s="7">
        <v>39163</v>
      </c>
      <c r="J7545" s="7">
        <v>26270.44</v>
      </c>
      <c r="K7545" s="7">
        <v>8193</v>
      </c>
      <c r="L7545" s="7">
        <v>4699.5600000000004</v>
      </c>
      <c r="M7545" s="5">
        <v>0.12</v>
      </c>
      <c r="N7545" t="s">
        <v>46</v>
      </c>
      <c r="O7545" t="s">
        <v>27</v>
      </c>
      <c r="P7545" t="s">
        <v>55</v>
      </c>
      <c r="Q7545" t="s">
        <v>32</v>
      </c>
      <c r="R7545" t="s">
        <v>38</v>
      </c>
      <c r="S7545" t="s">
        <v>21</v>
      </c>
      <c r="T7545" t="s">
        <v>13311</v>
      </c>
      <c r="U7545" s="1">
        <v>45834</v>
      </c>
      <c r="V7545">
        <v>44</v>
      </c>
      <c r="W7545" t="str">
        <f t="shared" si="164"/>
        <v>30-59</v>
      </c>
    </row>
    <row r="7546" spans="1:23" x14ac:dyDescent="0.25">
      <c r="A7546" t="s">
        <v>7795</v>
      </c>
      <c r="B7546">
        <v>1175925827</v>
      </c>
      <c r="C7546">
        <v>7031815348</v>
      </c>
      <c r="D7546" s="1">
        <v>45936</v>
      </c>
      <c r="E7546">
        <v>99221</v>
      </c>
      <c r="F7546">
        <v>99211</v>
      </c>
      <c r="G7546" t="s">
        <v>23</v>
      </c>
      <c r="H7546" s="34">
        <v>59136</v>
      </c>
      <c r="I7546" s="7">
        <v>50266</v>
      </c>
      <c r="J7546" s="7">
        <v>49260.68</v>
      </c>
      <c r="K7546" s="7">
        <v>0</v>
      </c>
      <c r="L7546" s="7">
        <v>1005.32</v>
      </c>
      <c r="M7546" s="5">
        <v>0.02</v>
      </c>
      <c r="N7546" t="s">
        <v>16</v>
      </c>
      <c r="O7546" t="s">
        <v>17</v>
      </c>
      <c r="P7546" t="s">
        <v>97</v>
      </c>
      <c r="Q7546" t="s">
        <v>32</v>
      </c>
      <c r="R7546" t="s">
        <v>21</v>
      </c>
      <c r="S7546" t="s">
        <v>21</v>
      </c>
      <c r="T7546" t="s">
        <v>13310</v>
      </c>
      <c r="U7546" s="1">
        <v>46078</v>
      </c>
      <c r="V7546">
        <v>142</v>
      </c>
      <c r="W7546" t="str">
        <f t="shared" si="164"/>
        <v>120-149</v>
      </c>
    </row>
    <row r="7547" spans="1:23" x14ac:dyDescent="0.25">
      <c r="A7547" t="s">
        <v>7796</v>
      </c>
      <c r="B7547">
        <v>1037048143</v>
      </c>
      <c r="C7547">
        <v>3953838379</v>
      </c>
      <c r="D7547" s="1">
        <v>45383</v>
      </c>
      <c r="E7547">
        <v>99232</v>
      </c>
      <c r="F7547">
        <v>99291</v>
      </c>
      <c r="G7547" t="s">
        <v>37</v>
      </c>
      <c r="H7547" s="34">
        <v>25756</v>
      </c>
      <c r="I7547" s="7">
        <v>21893</v>
      </c>
      <c r="J7547" s="7">
        <v>21455.14</v>
      </c>
      <c r="K7547" s="7">
        <v>0</v>
      </c>
      <c r="L7547" s="7">
        <v>437.86</v>
      </c>
      <c r="M7547" s="5">
        <v>0.02</v>
      </c>
      <c r="N7547" t="s">
        <v>16</v>
      </c>
      <c r="O7547" t="s">
        <v>17</v>
      </c>
      <c r="P7547" t="s">
        <v>3146</v>
      </c>
      <c r="Q7547" t="s">
        <v>19</v>
      </c>
      <c r="R7547" t="s">
        <v>26</v>
      </c>
      <c r="S7547" t="s">
        <v>21</v>
      </c>
      <c r="T7547" t="s">
        <v>13310</v>
      </c>
      <c r="U7547" s="1">
        <v>45488</v>
      </c>
      <c r="V7547">
        <v>105</v>
      </c>
      <c r="W7547" t="str">
        <f t="shared" si="164"/>
        <v>90-119</v>
      </c>
    </row>
    <row r="7548" spans="1:23" x14ac:dyDescent="0.25">
      <c r="A7548" t="s">
        <v>7797</v>
      </c>
      <c r="B7548">
        <v>7134217199</v>
      </c>
      <c r="C7548">
        <v>8250561950</v>
      </c>
      <c r="D7548" s="1">
        <v>45570</v>
      </c>
      <c r="E7548">
        <v>99214</v>
      </c>
      <c r="F7548">
        <v>99291</v>
      </c>
      <c r="G7548" t="s">
        <v>240</v>
      </c>
      <c r="H7548" s="34">
        <v>89057</v>
      </c>
      <c r="I7548" s="7">
        <v>73027</v>
      </c>
      <c r="J7548" s="7">
        <v>44070.14</v>
      </c>
      <c r="K7548" s="7">
        <v>15812</v>
      </c>
      <c r="L7548" s="7">
        <v>13144.86</v>
      </c>
      <c r="M7548" s="5">
        <v>0.18</v>
      </c>
      <c r="N7548" t="s">
        <v>3141</v>
      </c>
      <c r="O7548" t="s">
        <v>27</v>
      </c>
      <c r="P7548" t="s">
        <v>58</v>
      </c>
      <c r="Q7548" t="s">
        <v>32</v>
      </c>
      <c r="R7548" t="s">
        <v>26</v>
      </c>
      <c r="S7548" t="s">
        <v>21</v>
      </c>
      <c r="T7548" t="s">
        <v>13312</v>
      </c>
      <c r="U7548" s="1">
        <v>45695</v>
      </c>
      <c r="V7548">
        <v>125</v>
      </c>
      <c r="W7548" t="str">
        <f t="shared" si="164"/>
        <v>120-149</v>
      </c>
    </row>
    <row r="7549" spans="1:23" x14ac:dyDescent="0.25">
      <c r="A7549" t="s">
        <v>7798</v>
      </c>
      <c r="B7549">
        <v>684431786</v>
      </c>
      <c r="C7549">
        <v>7292238212</v>
      </c>
      <c r="D7549" s="1">
        <v>45911</v>
      </c>
      <c r="E7549">
        <v>99221</v>
      </c>
      <c r="F7549">
        <v>36415</v>
      </c>
      <c r="G7549" t="s">
        <v>99</v>
      </c>
      <c r="H7549" s="34">
        <v>87828</v>
      </c>
      <c r="I7549" s="7">
        <v>57088</v>
      </c>
      <c r="J7549" s="7">
        <v>50237.440000000002</v>
      </c>
      <c r="K7549" s="7">
        <v>0</v>
      </c>
      <c r="L7549" s="7">
        <v>6850.56</v>
      </c>
      <c r="M7549" s="5">
        <v>0.12</v>
      </c>
      <c r="N7549" t="s">
        <v>46</v>
      </c>
      <c r="O7549" t="s">
        <v>17</v>
      </c>
      <c r="P7549" t="s">
        <v>55</v>
      </c>
      <c r="Q7549" t="s">
        <v>19</v>
      </c>
      <c r="R7549" t="s">
        <v>26</v>
      </c>
      <c r="S7549" t="s">
        <v>21</v>
      </c>
      <c r="T7549" t="s">
        <v>13312</v>
      </c>
      <c r="U7549" s="1">
        <v>46023</v>
      </c>
      <c r="V7549">
        <v>112</v>
      </c>
      <c r="W7549" t="str">
        <f t="shared" si="164"/>
        <v>90-119</v>
      </c>
    </row>
    <row r="7550" spans="1:23" x14ac:dyDescent="0.25">
      <c r="A7550" t="s">
        <v>7799</v>
      </c>
      <c r="B7550">
        <v>4846573930</v>
      </c>
      <c r="C7550">
        <v>7563750363</v>
      </c>
      <c r="D7550" s="1">
        <v>45424</v>
      </c>
      <c r="E7550">
        <v>99238</v>
      </c>
      <c r="F7550">
        <v>99285</v>
      </c>
      <c r="G7550" t="s">
        <v>114</v>
      </c>
      <c r="H7550" s="34">
        <v>12007</v>
      </c>
      <c r="I7550" s="7">
        <v>9005</v>
      </c>
      <c r="J7550" s="7">
        <v>7654.25</v>
      </c>
      <c r="K7550" s="7">
        <v>0</v>
      </c>
      <c r="L7550" s="7">
        <v>1350.75</v>
      </c>
      <c r="M7550" s="5">
        <v>0.15</v>
      </c>
      <c r="N7550" t="s">
        <v>1139</v>
      </c>
      <c r="O7550" t="s">
        <v>17</v>
      </c>
      <c r="P7550" t="s">
        <v>25</v>
      </c>
      <c r="Q7550" t="s">
        <v>19</v>
      </c>
      <c r="R7550" t="s">
        <v>38</v>
      </c>
      <c r="S7550" t="s">
        <v>21</v>
      </c>
      <c r="T7550" t="s">
        <v>13312</v>
      </c>
      <c r="U7550" s="1">
        <v>45531</v>
      </c>
      <c r="V7550">
        <v>107</v>
      </c>
      <c r="W7550" t="str">
        <f t="shared" si="164"/>
        <v>90-119</v>
      </c>
    </row>
    <row r="7551" spans="1:23" x14ac:dyDescent="0.25">
      <c r="A7551" t="s">
        <v>7800</v>
      </c>
      <c r="B7551">
        <v>101432949</v>
      </c>
      <c r="C7551">
        <v>2854257673</v>
      </c>
      <c r="D7551" s="1">
        <v>45958</v>
      </c>
      <c r="E7551">
        <v>99221</v>
      </c>
      <c r="F7551">
        <v>99212</v>
      </c>
      <c r="G7551" t="s">
        <v>3208</v>
      </c>
      <c r="H7551" s="34">
        <v>62259</v>
      </c>
      <c r="I7551" s="7">
        <v>48562</v>
      </c>
      <c r="J7551" s="7">
        <v>34435.599999999999</v>
      </c>
      <c r="K7551" s="7">
        <v>4414</v>
      </c>
      <c r="L7551" s="7">
        <v>9712.4</v>
      </c>
      <c r="M7551" s="5">
        <v>0.2</v>
      </c>
      <c r="N7551" t="s">
        <v>3140</v>
      </c>
      <c r="O7551" t="s">
        <v>30</v>
      </c>
      <c r="P7551" t="s">
        <v>3149</v>
      </c>
      <c r="Q7551" t="s">
        <v>19</v>
      </c>
      <c r="R7551" t="s">
        <v>20</v>
      </c>
      <c r="S7551" t="s">
        <v>21</v>
      </c>
      <c r="T7551" t="s">
        <v>13310</v>
      </c>
      <c r="U7551" s="1">
        <v>45996</v>
      </c>
      <c r="V7551">
        <v>38</v>
      </c>
      <c r="W7551" t="str">
        <f t="shared" si="164"/>
        <v>30-59</v>
      </c>
    </row>
    <row r="7552" spans="1:23" x14ac:dyDescent="0.25">
      <c r="A7552" t="s">
        <v>7801</v>
      </c>
      <c r="B7552">
        <v>1280462198</v>
      </c>
      <c r="C7552">
        <v>4158109128</v>
      </c>
      <c r="D7552" s="1">
        <v>45635</v>
      </c>
      <c r="E7552">
        <v>99238</v>
      </c>
      <c r="F7552">
        <v>99212</v>
      </c>
      <c r="G7552" t="s">
        <v>85</v>
      </c>
      <c r="H7552" s="34">
        <v>94993</v>
      </c>
      <c r="I7552" s="7">
        <v>75994</v>
      </c>
      <c r="J7552" s="7">
        <v>57761.84</v>
      </c>
      <c r="K7552" s="7">
        <v>7593</v>
      </c>
      <c r="L7552" s="7">
        <v>10639.16</v>
      </c>
      <c r="M7552" s="5">
        <v>0.14000000000000001</v>
      </c>
      <c r="N7552" t="s">
        <v>1135</v>
      </c>
      <c r="O7552" t="s">
        <v>30</v>
      </c>
      <c r="P7552" t="s">
        <v>55</v>
      </c>
      <c r="Q7552" t="s">
        <v>19</v>
      </c>
      <c r="R7552" t="s">
        <v>21</v>
      </c>
      <c r="S7552" t="s">
        <v>27</v>
      </c>
      <c r="T7552" t="s">
        <v>13311</v>
      </c>
      <c r="U7552" s="1">
        <v>45753</v>
      </c>
      <c r="V7552">
        <v>118</v>
      </c>
      <c r="W7552" t="str">
        <f t="shared" si="164"/>
        <v>90-119</v>
      </c>
    </row>
    <row r="7553" spans="1:23" x14ac:dyDescent="0.25">
      <c r="A7553" t="s">
        <v>7802</v>
      </c>
      <c r="B7553">
        <v>5423386315</v>
      </c>
      <c r="C7553">
        <v>5446057483</v>
      </c>
      <c r="D7553" s="1">
        <v>45365</v>
      </c>
      <c r="E7553">
        <v>99232</v>
      </c>
      <c r="F7553">
        <v>99215</v>
      </c>
      <c r="G7553" t="s">
        <v>4083</v>
      </c>
      <c r="H7553" s="34">
        <v>71116</v>
      </c>
      <c r="I7553" s="7">
        <v>56182</v>
      </c>
      <c r="J7553" s="7">
        <v>44007.88</v>
      </c>
      <c r="K7553" s="7">
        <v>3185</v>
      </c>
      <c r="L7553" s="7">
        <v>8989.1200000000008</v>
      </c>
      <c r="M7553" s="5">
        <v>0.16</v>
      </c>
      <c r="N7553" t="s">
        <v>1138</v>
      </c>
      <c r="O7553" t="s">
        <v>30</v>
      </c>
      <c r="P7553" t="s">
        <v>3150</v>
      </c>
      <c r="Q7553" t="s">
        <v>19</v>
      </c>
      <c r="R7553" t="s">
        <v>43</v>
      </c>
      <c r="S7553" t="s">
        <v>27</v>
      </c>
      <c r="T7553" t="s">
        <v>13310</v>
      </c>
      <c r="U7553" s="1">
        <v>45482</v>
      </c>
      <c r="V7553">
        <v>117</v>
      </c>
      <c r="W7553" t="str">
        <f t="shared" si="164"/>
        <v>90-119</v>
      </c>
    </row>
    <row r="7554" spans="1:23" x14ac:dyDescent="0.25">
      <c r="A7554" t="s">
        <v>7803</v>
      </c>
      <c r="B7554">
        <v>3054257993</v>
      </c>
      <c r="C7554">
        <v>1838118805</v>
      </c>
      <c r="D7554" s="1">
        <v>45581</v>
      </c>
      <c r="E7554">
        <v>99214</v>
      </c>
      <c r="F7554">
        <v>36415</v>
      </c>
      <c r="G7554" t="s">
        <v>71</v>
      </c>
      <c r="H7554" s="34">
        <v>83596</v>
      </c>
      <c r="I7554" s="7">
        <v>71057</v>
      </c>
      <c r="J7554" s="7">
        <v>57012.86</v>
      </c>
      <c r="K7554" s="7">
        <v>12623</v>
      </c>
      <c r="L7554" s="7">
        <v>1421.14</v>
      </c>
      <c r="M7554" s="5">
        <v>0.02</v>
      </c>
      <c r="N7554" t="s">
        <v>16</v>
      </c>
      <c r="O7554" t="s">
        <v>27</v>
      </c>
      <c r="P7554" t="s">
        <v>97</v>
      </c>
      <c r="Q7554" t="s">
        <v>19</v>
      </c>
      <c r="R7554" t="s">
        <v>26</v>
      </c>
      <c r="S7554" t="s">
        <v>21</v>
      </c>
      <c r="T7554" t="s">
        <v>13310</v>
      </c>
      <c r="U7554" s="1">
        <v>45745</v>
      </c>
      <c r="V7554">
        <v>164</v>
      </c>
      <c r="W7554" t="str">
        <f t="shared" si="164"/>
        <v>150-179</v>
      </c>
    </row>
    <row r="7555" spans="1:23" x14ac:dyDescent="0.25">
      <c r="A7555" t="s">
        <v>7804</v>
      </c>
      <c r="B7555">
        <v>6244830368</v>
      </c>
      <c r="C7555">
        <v>4553525174</v>
      </c>
      <c r="D7555" s="1">
        <v>45493</v>
      </c>
      <c r="E7555">
        <v>99215</v>
      </c>
      <c r="F7555">
        <v>99202</v>
      </c>
      <c r="G7555" t="s">
        <v>3265</v>
      </c>
      <c r="H7555" s="34">
        <v>81608</v>
      </c>
      <c r="I7555" s="7">
        <v>64470</v>
      </c>
      <c r="J7555" s="7">
        <v>48840.800000000003</v>
      </c>
      <c r="K7555" s="7">
        <v>5314</v>
      </c>
      <c r="L7555" s="7">
        <v>10315.200000000001</v>
      </c>
      <c r="M7555" s="5">
        <v>0.16</v>
      </c>
      <c r="N7555" t="s">
        <v>1138</v>
      </c>
      <c r="O7555" t="s">
        <v>30</v>
      </c>
      <c r="P7555" t="s">
        <v>3149</v>
      </c>
      <c r="Q7555" t="s">
        <v>32</v>
      </c>
      <c r="R7555" t="s">
        <v>38</v>
      </c>
      <c r="S7555" t="s">
        <v>27</v>
      </c>
      <c r="T7555" t="s">
        <v>13312</v>
      </c>
      <c r="U7555" s="1">
        <v>45633</v>
      </c>
      <c r="V7555">
        <v>140</v>
      </c>
      <c r="W7555" t="str">
        <f t="shared" ref="W7555:W7618" si="165">IF(V7555="","",IF(V7555&lt;30,"0-29",IF(V7555&lt;60,"30-59",IF(V7555&lt;90,"60-89",IF(V7555&lt;120,"90-119",IF(V7555&lt;150,"120-149",IF(V7555&lt;180,"150-179",IF(V7555&lt;210,"180-209",IF(V7555&lt;240,"210-239",IF(V7555&lt;270,"240-269",IF(V7555&lt;300,"270-299",IF(V7555&lt;330,"300-329",IF(V7555&lt;360,"330-359","360+")))))))))))))</f>
        <v>120-149</v>
      </c>
    </row>
    <row r="7556" spans="1:23" x14ac:dyDescent="0.25">
      <c r="A7556" t="s">
        <v>7805</v>
      </c>
      <c r="B7556">
        <v>9727044101</v>
      </c>
      <c r="C7556">
        <v>8431253944</v>
      </c>
      <c r="D7556" s="1">
        <v>45644</v>
      </c>
      <c r="E7556">
        <v>99214</v>
      </c>
      <c r="F7556">
        <v>99201</v>
      </c>
      <c r="G7556" t="s">
        <v>174</v>
      </c>
      <c r="H7556" s="34">
        <v>46937</v>
      </c>
      <c r="I7556" s="7">
        <v>38488</v>
      </c>
      <c r="J7556" s="7">
        <v>28267.16</v>
      </c>
      <c r="K7556" s="7">
        <v>3293</v>
      </c>
      <c r="L7556" s="7">
        <v>6927.84</v>
      </c>
      <c r="M7556" s="5">
        <v>0.18</v>
      </c>
      <c r="N7556" t="s">
        <v>3141</v>
      </c>
      <c r="O7556" t="s">
        <v>30</v>
      </c>
      <c r="P7556" t="s">
        <v>58</v>
      </c>
      <c r="Q7556" t="s">
        <v>19</v>
      </c>
      <c r="R7556" t="s">
        <v>27</v>
      </c>
      <c r="S7556" t="s">
        <v>21</v>
      </c>
      <c r="T7556" t="s">
        <v>13310</v>
      </c>
      <c r="U7556" s="1">
        <v>45750</v>
      </c>
      <c r="V7556">
        <v>106</v>
      </c>
      <c r="W7556" t="str">
        <f t="shared" si="165"/>
        <v>90-119</v>
      </c>
    </row>
    <row r="7557" spans="1:23" x14ac:dyDescent="0.25">
      <c r="A7557" t="s">
        <v>7806</v>
      </c>
      <c r="B7557">
        <v>7112259767</v>
      </c>
      <c r="C7557">
        <v>815856258</v>
      </c>
      <c r="D7557" s="1">
        <v>45682</v>
      </c>
      <c r="E7557">
        <v>99231</v>
      </c>
      <c r="F7557">
        <v>99211</v>
      </c>
      <c r="G7557" t="s">
        <v>194</v>
      </c>
      <c r="H7557" s="34">
        <v>87901</v>
      </c>
      <c r="I7557" s="7">
        <v>65926</v>
      </c>
      <c r="J7557" s="7">
        <v>56037.1</v>
      </c>
      <c r="K7557" s="7">
        <v>0</v>
      </c>
      <c r="L7557" s="7">
        <v>9888.9</v>
      </c>
      <c r="M7557" s="5">
        <v>0.15</v>
      </c>
      <c r="N7557" t="s">
        <v>1139</v>
      </c>
      <c r="O7557" t="s">
        <v>17</v>
      </c>
      <c r="P7557" t="s">
        <v>40</v>
      </c>
      <c r="Q7557" t="s">
        <v>32</v>
      </c>
      <c r="R7557" t="s">
        <v>21</v>
      </c>
      <c r="S7557" t="s">
        <v>21</v>
      </c>
      <c r="T7557" t="s">
        <v>13311</v>
      </c>
      <c r="U7557" s="1">
        <v>45807</v>
      </c>
      <c r="V7557">
        <v>125</v>
      </c>
      <c r="W7557" t="str">
        <f t="shared" si="165"/>
        <v>120-149</v>
      </c>
    </row>
    <row r="7558" spans="1:23" x14ac:dyDescent="0.25">
      <c r="A7558" t="s">
        <v>7807</v>
      </c>
      <c r="B7558">
        <v>9739730012</v>
      </c>
      <c r="C7558">
        <v>3213586887</v>
      </c>
      <c r="D7558" s="1">
        <v>45293</v>
      </c>
      <c r="E7558">
        <v>99238</v>
      </c>
      <c r="F7558">
        <v>99284</v>
      </c>
      <c r="G7558" t="s">
        <v>3199</v>
      </c>
      <c r="H7558" s="34">
        <v>81640</v>
      </c>
      <c r="I7558" s="7">
        <v>53066</v>
      </c>
      <c r="J7558" s="7">
        <v>41324.080000000002</v>
      </c>
      <c r="K7558" s="7">
        <v>5374</v>
      </c>
      <c r="L7558" s="7">
        <v>6367.92</v>
      </c>
      <c r="M7558" s="5">
        <v>0.12</v>
      </c>
      <c r="N7558" t="s">
        <v>46</v>
      </c>
      <c r="O7558" t="s">
        <v>30</v>
      </c>
      <c r="P7558" t="s">
        <v>31</v>
      </c>
      <c r="Q7558" t="s">
        <v>32</v>
      </c>
      <c r="R7558" t="s">
        <v>38</v>
      </c>
      <c r="S7558" t="s">
        <v>27</v>
      </c>
      <c r="T7558" t="s">
        <v>13311</v>
      </c>
      <c r="U7558" s="1">
        <v>45324</v>
      </c>
      <c r="V7558">
        <v>31</v>
      </c>
      <c r="W7558" t="str">
        <f t="shared" si="165"/>
        <v>30-59</v>
      </c>
    </row>
    <row r="7559" spans="1:23" x14ac:dyDescent="0.25">
      <c r="A7559" t="s">
        <v>7808</v>
      </c>
      <c r="B7559">
        <v>7635452764</v>
      </c>
      <c r="C7559">
        <v>3801008907</v>
      </c>
      <c r="D7559" s="1">
        <v>45937</v>
      </c>
      <c r="E7559">
        <v>99232</v>
      </c>
      <c r="F7559">
        <v>99282</v>
      </c>
      <c r="G7559" t="s">
        <v>200</v>
      </c>
      <c r="H7559" s="34">
        <v>60141</v>
      </c>
      <c r="I7559" s="7">
        <v>45106</v>
      </c>
      <c r="J7559" s="7">
        <v>38340.1</v>
      </c>
      <c r="K7559" s="7">
        <v>0</v>
      </c>
      <c r="L7559" s="7">
        <v>6765.9</v>
      </c>
      <c r="M7559" s="5">
        <v>0.15</v>
      </c>
      <c r="N7559" t="s">
        <v>1139</v>
      </c>
      <c r="O7559" t="s">
        <v>17</v>
      </c>
      <c r="P7559" t="s">
        <v>40</v>
      </c>
      <c r="Q7559" t="s">
        <v>32</v>
      </c>
      <c r="R7559" t="s">
        <v>20</v>
      </c>
      <c r="S7559" t="s">
        <v>27</v>
      </c>
      <c r="T7559" t="s">
        <v>13312</v>
      </c>
      <c r="U7559" s="1">
        <v>46070</v>
      </c>
      <c r="V7559">
        <v>133</v>
      </c>
      <c r="W7559" t="str">
        <f t="shared" si="165"/>
        <v>120-149</v>
      </c>
    </row>
    <row r="7560" spans="1:23" x14ac:dyDescent="0.25">
      <c r="A7560" t="s">
        <v>7809</v>
      </c>
      <c r="B7560">
        <v>6771634792</v>
      </c>
      <c r="C7560">
        <v>7671710178</v>
      </c>
      <c r="D7560" s="1">
        <v>45370</v>
      </c>
      <c r="E7560">
        <v>99231</v>
      </c>
      <c r="F7560">
        <v>90834</v>
      </c>
      <c r="G7560" t="s">
        <v>222</v>
      </c>
      <c r="H7560" s="34">
        <v>51394</v>
      </c>
      <c r="I7560" s="7">
        <v>37004</v>
      </c>
      <c r="J7560" s="7">
        <v>28779.68</v>
      </c>
      <c r="K7560" s="7">
        <v>5264</v>
      </c>
      <c r="L7560" s="7">
        <v>2960.32</v>
      </c>
      <c r="M7560" s="5">
        <v>0.08</v>
      </c>
      <c r="N7560" t="s">
        <v>24</v>
      </c>
      <c r="O7560" t="s">
        <v>30</v>
      </c>
      <c r="P7560" t="s">
        <v>97</v>
      </c>
      <c r="Q7560" t="s">
        <v>19</v>
      </c>
      <c r="R7560" t="s">
        <v>43</v>
      </c>
      <c r="S7560" t="s">
        <v>17</v>
      </c>
      <c r="T7560" t="s">
        <v>13310</v>
      </c>
      <c r="U7560" s="1">
        <v>45455</v>
      </c>
      <c r="V7560">
        <v>85</v>
      </c>
      <c r="W7560" t="str">
        <f t="shared" si="165"/>
        <v>60-89</v>
      </c>
    </row>
    <row r="7561" spans="1:23" x14ac:dyDescent="0.25">
      <c r="A7561" t="s">
        <v>7810</v>
      </c>
      <c r="B7561">
        <v>3993391577</v>
      </c>
      <c r="C7561">
        <v>4751996018</v>
      </c>
      <c r="D7561" s="1">
        <v>45669</v>
      </c>
      <c r="E7561">
        <v>99223</v>
      </c>
      <c r="F7561">
        <v>99282</v>
      </c>
      <c r="G7561" t="s">
        <v>3562</v>
      </c>
      <c r="H7561" s="34">
        <v>88562</v>
      </c>
      <c r="I7561" s="7">
        <v>70850</v>
      </c>
      <c r="J7561" s="7">
        <v>42180</v>
      </c>
      <c r="K7561" s="7">
        <v>18751</v>
      </c>
      <c r="L7561" s="7">
        <v>9919</v>
      </c>
      <c r="M7561" s="5">
        <v>0.14000000000000001</v>
      </c>
      <c r="N7561" t="s">
        <v>1135</v>
      </c>
      <c r="O7561" t="s">
        <v>27</v>
      </c>
      <c r="P7561" t="s">
        <v>97</v>
      </c>
      <c r="Q7561" t="s">
        <v>32</v>
      </c>
      <c r="R7561" t="s">
        <v>27</v>
      </c>
      <c r="S7561" t="s">
        <v>17</v>
      </c>
      <c r="T7561" t="s">
        <v>13311</v>
      </c>
      <c r="U7561" s="1">
        <v>45821</v>
      </c>
      <c r="V7561">
        <v>152</v>
      </c>
      <c r="W7561" t="str">
        <f t="shared" si="165"/>
        <v>150-179</v>
      </c>
    </row>
    <row r="7562" spans="1:23" x14ac:dyDescent="0.25">
      <c r="A7562" t="s">
        <v>7811</v>
      </c>
      <c r="B7562">
        <v>7528305980</v>
      </c>
      <c r="C7562">
        <v>119106570</v>
      </c>
      <c r="D7562" s="1">
        <v>45466</v>
      </c>
      <c r="E7562">
        <v>99215</v>
      </c>
      <c r="F7562">
        <v>81000</v>
      </c>
      <c r="G7562" t="s">
        <v>187</v>
      </c>
      <c r="H7562" s="34">
        <v>37040</v>
      </c>
      <c r="I7562" s="7">
        <v>26669</v>
      </c>
      <c r="J7562" s="7">
        <v>24535.48</v>
      </c>
      <c r="K7562" s="7">
        <v>0</v>
      </c>
      <c r="L7562" s="7">
        <v>2133.52</v>
      </c>
      <c r="M7562" s="5">
        <v>0.08</v>
      </c>
      <c r="N7562" t="s">
        <v>24</v>
      </c>
      <c r="O7562" t="s">
        <v>17</v>
      </c>
      <c r="P7562" t="s">
        <v>3148</v>
      </c>
      <c r="Q7562" t="s">
        <v>32</v>
      </c>
      <c r="R7562" t="s">
        <v>21</v>
      </c>
      <c r="S7562" t="s">
        <v>21</v>
      </c>
      <c r="T7562" t="s">
        <v>13312</v>
      </c>
      <c r="U7562" s="1">
        <v>45572</v>
      </c>
      <c r="V7562">
        <v>106</v>
      </c>
      <c r="W7562" t="str">
        <f t="shared" si="165"/>
        <v>90-119</v>
      </c>
    </row>
    <row r="7563" spans="1:23" x14ac:dyDescent="0.25">
      <c r="A7563" t="s">
        <v>7812</v>
      </c>
      <c r="B7563">
        <v>2476229289</v>
      </c>
      <c r="C7563">
        <v>4653693401</v>
      </c>
      <c r="D7563" s="1">
        <v>45292</v>
      </c>
      <c r="E7563">
        <v>99232</v>
      </c>
      <c r="F7563">
        <v>99214</v>
      </c>
      <c r="G7563" t="s">
        <v>75</v>
      </c>
      <c r="H7563" s="34">
        <v>63658</v>
      </c>
      <c r="I7563" s="7">
        <v>50926</v>
      </c>
      <c r="J7563" s="7">
        <v>34496.36</v>
      </c>
      <c r="K7563" s="7">
        <v>9300</v>
      </c>
      <c r="L7563" s="7">
        <v>7129.64</v>
      </c>
      <c r="M7563" s="5">
        <v>0.14000000000000001</v>
      </c>
      <c r="N7563" t="s">
        <v>1135</v>
      </c>
      <c r="O7563" t="s">
        <v>27</v>
      </c>
      <c r="P7563" t="s">
        <v>18</v>
      </c>
      <c r="Q7563" t="s">
        <v>19</v>
      </c>
      <c r="R7563" t="s">
        <v>20</v>
      </c>
      <c r="S7563" t="s">
        <v>27</v>
      </c>
      <c r="T7563" t="s">
        <v>13311</v>
      </c>
      <c r="U7563" s="1">
        <v>45348</v>
      </c>
      <c r="V7563">
        <v>56</v>
      </c>
      <c r="W7563" t="str">
        <f t="shared" si="165"/>
        <v>30-59</v>
      </c>
    </row>
    <row r="7564" spans="1:23" x14ac:dyDescent="0.25">
      <c r="A7564" t="s">
        <v>7813</v>
      </c>
      <c r="B7564">
        <v>2863065684</v>
      </c>
      <c r="C7564">
        <v>9338399337</v>
      </c>
      <c r="D7564" s="1">
        <v>45411</v>
      </c>
      <c r="E7564">
        <v>99214</v>
      </c>
      <c r="F7564">
        <v>99284</v>
      </c>
      <c r="G7564" t="s">
        <v>116</v>
      </c>
      <c r="H7564" s="34">
        <v>99359</v>
      </c>
      <c r="I7564" s="7">
        <v>74519</v>
      </c>
      <c r="J7564" s="7">
        <v>43093.15</v>
      </c>
      <c r="K7564" s="7">
        <v>20248</v>
      </c>
      <c r="L7564" s="7">
        <v>11177.85</v>
      </c>
      <c r="M7564" s="5">
        <v>0.15</v>
      </c>
      <c r="N7564" t="s">
        <v>1139</v>
      </c>
      <c r="O7564" t="s">
        <v>27</v>
      </c>
      <c r="P7564" t="s">
        <v>97</v>
      </c>
      <c r="Q7564" t="s">
        <v>32</v>
      </c>
      <c r="R7564" t="s">
        <v>26</v>
      </c>
      <c r="S7564" t="s">
        <v>27</v>
      </c>
      <c r="T7564" t="s">
        <v>13312</v>
      </c>
      <c r="U7564" s="1">
        <v>45471</v>
      </c>
      <c r="V7564">
        <v>60</v>
      </c>
      <c r="W7564" t="str">
        <f t="shared" si="165"/>
        <v>60-89</v>
      </c>
    </row>
    <row r="7565" spans="1:23" x14ac:dyDescent="0.25">
      <c r="A7565" t="s">
        <v>7814</v>
      </c>
      <c r="B7565">
        <v>692333159</v>
      </c>
      <c r="C7565">
        <v>7716009327</v>
      </c>
      <c r="D7565" s="1">
        <v>45763</v>
      </c>
      <c r="E7565">
        <v>99232</v>
      </c>
      <c r="F7565">
        <v>97110</v>
      </c>
      <c r="G7565" t="s">
        <v>3428</v>
      </c>
      <c r="H7565" s="34">
        <v>94077</v>
      </c>
      <c r="I7565" s="7">
        <v>61150</v>
      </c>
      <c r="J7565" s="7">
        <v>47587</v>
      </c>
      <c r="K7565" s="7">
        <v>6225</v>
      </c>
      <c r="L7565" s="7">
        <v>7338</v>
      </c>
      <c r="M7565" s="5">
        <v>0.12</v>
      </c>
      <c r="N7565" t="s">
        <v>46</v>
      </c>
      <c r="O7565" t="s">
        <v>30</v>
      </c>
      <c r="P7565" t="s">
        <v>3147</v>
      </c>
      <c r="Q7565" t="s">
        <v>32</v>
      </c>
      <c r="R7565" t="s">
        <v>38</v>
      </c>
      <c r="S7565" t="s">
        <v>17</v>
      </c>
      <c r="T7565" t="s">
        <v>13312</v>
      </c>
      <c r="U7565" s="1">
        <v>45855</v>
      </c>
      <c r="V7565">
        <v>92</v>
      </c>
      <c r="W7565" t="str">
        <f t="shared" si="165"/>
        <v>90-119</v>
      </c>
    </row>
    <row r="7566" spans="1:23" x14ac:dyDescent="0.25">
      <c r="A7566" t="s">
        <v>7815</v>
      </c>
      <c r="B7566">
        <v>2393159497</v>
      </c>
      <c r="C7566">
        <v>1313863900</v>
      </c>
      <c r="D7566" s="1">
        <v>45375</v>
      </c>
      <c r="E7566">
        <v>99223</v>
      </c>
      <c r="F7566">
        <v>81000</v>
      </c>
      <c r="G7566" t="s">
        <v>3164</v>
      </c>
      <c r="H7566" s="34">
        <v>17229</v>
      </c>
      <c r="I7566" s="7">
        <v>13783</v>
      </c>
      <c r="J7566" s="7">
        <v>10604.38</v>
      </c>
      <c r="K7566" s="7">
        <v>1249</v>
      </c>
      <c r="L7566" s="7">
        <v>1929.62</v>
      </c>
      <c r="M7566" s="5">
        <v>0.14000000000000001</v>
      </c>
      <c r="N7566" t="s">
        <v>1135</v>
      </c>
      <c r="O7566" t="s">
        <v>30</v>
      </c>
      <c r="P7566" t="s">
        <v>18</v>
      </c>
      <c r="Q7566" t="s">
        <v>32</v>
      </c>
      <c r="R7566" t="s">
        <v>21</v>
      </c>
      <c r="S7566" t="s">
        <v>27</v>
      </c>
      <c r="T7566" t="s">
        <v>13310</v>
      </c>
      <c r="U7566" s="1">
        <v>45453</v>
      </c>
      <c r="V7566">
        <v>78</v>
      </c>
      <c r="W7566" t="str">
        <f t="shared" si="165"/>
        <v>60-89</v>
      </c>
    </row>
    <row r="7567" spans="1:23" x14ac:dyDescent="0.25">
      <c r="A7567" t="s">
        <v>7816</v>
      </c>
      <c r="B7567">
        <v>8723162110</v>
      </c>
      <c r="C7567">
        <v>598056966</v>
      </c>
      <c r="D7567" s="1">
        <v>45937</v>
      </c>
      <c r="E7567">
        <v>99238</v>
      </c>
      <c r="F7567">
        <v>99201</v>
      </c>
      <c r="G7567" t="s">
        <v>3240</v>
      </c>
      <c r="H7567" s="34">
        <v>53365</v>
      </c>
      <c r="I7567" s="7">
        <v>43759</v>
      </c>
      <c r="J7567" s="7">
        <v>32691.379999999997</v>
      </c>
      <c r="K7567" s="7">
        <v>3191</v>
      </c>
      <c r="L7567" s="7">
        <v>7876.62</v>
      </c>
      <c r="M7567" s="5">
        <v>0.18</v>
      </c>
      <c r="N7567" t="s">
        <v>3141</v>
      </c>
      <c r="O7567" t="s">
        <v>30</v>
      </c>
      <c r="P7567" t="s">
        <v>58</v>
      </c>
      <c r="Q7567" t="s">
        <v>19</v>
      </c>
      <c r="R7567" t="s">
        <v>27</v>
      </c>
      <c r="S7567" t="s">
        <v>17</v>
      </c>
      <c r="T7567" t="s">
        <v>13312</v>
      </c>
      <c r="U7567" s="1">
        <v>46053</v>
      </c>
      <c r="V7567">
        <v>116</v>
      </c>
      <c r="W7567" t="str">
        <f t="shared" si="165"/>
        <v>90-119</v>
      </c>
    </row>
    <row r="7568" spans="1:23" x14ac:dyDescent="0.25">
      <c r="A7568" t="s">
        <v>7817</v>
      </c>
      <c r="B7568">
        <v>2005747262</v>
      </c>
      <c r="C7568">
        <v>7264919420</v>
      </c>
      <c r="D7568" s="1">
        <v>45511</v>
      </c>
      <c r="E7568">
        <v>99231</v>
      </c>
      <c r="F7568">
        <v>99213</v>
      </c>
      <c r="G7568" t="s">
        <v>219</v>
      </c>
      <c r="H7568" s="34">
        <v>14683</v>
      </c>
      <c r="I7568" s="7">
        <v>12481</v>
      </c>
      <c r="J7568" s="7">
        <v>12231.38</v>
      </c>
      <c r="K7568" s="7">
        <v>0</v>
      </c>
      <c r="L7568" s="7">
        <v>249.62</v>
      </c>
      <c r="M7568" s="5">
        <v>0.02</v>
      </c>
      <c r="N7568" t="s">
        <v>16</v>
      </c>
      <c r="O7568" t="s">
        <v>17</v>
      </c>
      <c r="P7568" t="s">
        <v>55</v>
      </c>
      <c r="Q7568" t="s">
        <v>19</v>
      </c>
      <c r="R7568" t="s">
        <v>27</v>
      </c>
      <c r="S7568" t="s">
        <v>27</v>
      </c>
      <c r="T7568" t="s">
        <v>13312</v>
      </c>
      <c r="U7568" s="1">
        <v>45576</v>
      </c>
      <c r="V7568">
        <v>65</v>
      </c>
      <c r="W7568" t="str">
        <f t="shared" si="165"/>
        <v>60-89</v>
      </c>
    </row>
    <row r="7569" spans="1:23" x14ac:dyDescent="0.25">
      <c r="A7569" t="s">
        <v>7818</v>
      </c>
      <c r="B7569">
        <v>4036271644</v>
      </c>
      <c r="C7569">
        <v>2042421762</v>
      </c>
      <c r="D7569" s="1">
        <v>45669</v>
      </c>
      <c r="E7569">
        <v>99232</v>
      </c>
      <c r="F7569">
        <v>99285</v>
      </c>
      <c r="G7569" t="s">
        <v>3218</v>
      </c>
      <c r="H7569" s="34">
        <v>55018</v>
      </c>
      <c r="I7569" s="7">
        <v>35762</v>
      </c>
      <c r="J7569" s="7">
        <v>31470.560000000001</v>
      </c>
      <c r="K7569" s="7">
        <v>0</v>
      </c>
      <c r="L7569" s="7">
        <v>4291.4399999999996</v>
      </c>
      <c r="M7569" s="5">
        <v>0.12</v>
      </c>
      <c r="N7569" t="s">
        <v>46</v>
      </c>
      <c r="O7569" t="s">
        <v>17</v>
      </c>
      <c r="P7569" t="s">
        <v>3148</v>
      </c>
      <c r="Q7569" t="s">
        <v>19</v>
      </c>
      <c r="R7569" t="s">
        <v>26</v>
      </c>
      <c r="S7569" t="s">
        <v>17</v>
      </c>
      <c r="T7569" t="s">
        <v>13312</v>
      </c>
      <c r="U7569" s="1">
        <v>45747</v>
      </c>
      <c r="V7569">
        <v>78</v>
      </c>
      <c r="W7569" t="str">
        <f t="shared" si="165"/>
        <v>60-89</v>
      </c>
    </row>
    <row r="7570" spans="1:23" x14ac:dyDescent="0.25">
      <c r="A7570" t="s">
        <v>7819</v>
      </c>
      <c r="B7570">
        <v>9262245882</v>
      </c>
      <c r="C7570">
        <v>3242534162</v>
      </c>
      <c r="D7570" s="1">
        <v>45406</v>
      </c>
      <c r="E7570">
        <v>99222</v>
      </c>
      <c r="F7570">
        <v>99283</v>
      </c>
      <c r="G7570" t="s">
        <v>146</v>
      </c>
      <c r="H7570" s="34">
        <v>44952</v>
      </c>
      <c r="I7570" s="7">
        <v>35063</v>
      </c>
      <c r="J7570" s="7">
        <v>23563.4</v>
      </c>
      <c r="K7570" s="7">
        <v>4487</v>
      </c>
      <c r="L7570" s="7">
        <v>7012.6</v>
      </c>
      <c r="M7570" s="5">
        <v>0.2</v>
      </c>
      <c r="N7570" t="s">
        <v>3140</v>
      </c>
      <c r="O7570" t="s">
        <v>27</v>
      </c>
      <c r="P7570" t="s">
        <v>35</v>
      </c>
      <c r="Q7570" t="s">
        <v>32</v>
      </c>
      <c r="R7570" t="s">
        <v>38</v>
      </c>
      <c r="S7570" t="s">
        <v>17</v>
      </c>
      <c r="T7570" t="s">
        <v>13312</v>
      </c>
      <c r="U7570" s="1">
        <v>45496</v>
      </c>
      <c r="V7570">
        <v>90</v>
      </c>
      <c r="W7570" t="str">
        <f t="shared" si="165"/>
        <v>90-119</v>
      </c>
    </row>
    <row r="7571" spans="1:23" x14ac:dyDescent="0.25">
      <c r="A7571" t="s">
        <v>7820</v>
      </c>
      <c r="B7571">
        <v>7566244271</v>
      </c>
      <c r="C7571">
        <v>3429279354</v>
      </c>
      <c r="D7571" s="1">
        <v>45879</v>
      </c>
      <c r="E7571">
        <v>99213</v>
      </c>
      <c r="F7571">
        <v>99214</v>
      </c>
      <c r="G7571" t="s">
        <v>362</v>
      </c>
      <c r="H7571" s="34">
        <v>98500</v>
      </c>
      <c r="I7571" s="7">
        <v>64025</v>
      </c>
      <c r="J7571" s="7">
        <v>39436</v>
      </c>
      <c r="K7571" s="7">
        <v>16906</v>
      </c>
      <c r="L7571" s="7">
        <v>7683</v>
      </c>
      <c r="M7571" s="5">
        <v>0.12</v>
      </c>
      <c r="N7571" t="s">
        <v>46</v>
      </c>
      <c r="O7571" t="s">
        <v>27</v>
      </c>
      <c r="P7571" t="s">
        <v>3147</v>
      </c>
      <c r="Q7571" t="s">
        <v>19</v>
      </c>
      <c r="R7571" t="s">
        <v>38</v>
      </c>
      <c r="S7571" t="s">
        <v>21</v>
      </c>
      <c r="T7571" t="s">
        <v>13312</v>
      </c>
      <c r="U7571" s="1">
        <v>45933</v>
      </c>
      <c r="V7571">
        <v>54</v>
      </c>
      <c r="W7571" t="str">
        <f t="shared" si="165"/>
        <v>30-59</v>
      </c>
    </row>
    <row r="7572" spans="1:23" x14ac:dyDescent="0.25">
      <c r="A7572" t="s">
        <v>7821</v>
      </c>
      <c r="B7572">
        <v>4877129811</v>
      </c>
      <c r="C7572">
        <v>5849814047</v>
      </c>
      <c r="D7572" s="1">
        <v>45651</v>
      </c>
      <c r="E7572">
        <v>99213</v>
      </c>
      <c r="F7572">
        <v>99201</v>
      </c>
      <c r="G7572" t="s">
        <v>85</v>
      </c>
      <c r="H7572" s="34">
        <v>45796</v>
      </c>
      <c r="I7572" s="7">
        <v>34347</v>
      </c>
      <c r="J7572" s="7">
        <v>24835.95</v>
      </c>
      <c r="K7572" s="7">
        <v>4359</v>
      </c>
      <c r="L7572" s="7">
        <v>5152.05</v>
      </c>
      <c r="M7572" s="5">
        <v>0.15</v>
      </c>
      <c r="N7572" t="s">
        <v>1139</v>
      </c>
      <c r="O7572" t="s">
        <v>27</v>
      </c>
      <c r="P7572" t="s">
        <v>3146</v>
      </c>
      <c r="Q7572" t="s">
        <v>19</v>
      </c>
      <c r="R7572" t="s">
        <v>38</v>
      </c>
      <c r="S7572" t="s">
        <v>17</v>
      </c>
      <c r="T7572" t="s">
        <v>13312</v>
      </c>
      <c r="U7572" s="1">
        <v>45794</v>
      </c>
      <c r="V7572">
        <v>143</v>
      </c>
      <c r="W7572" t="str">
        <f t="shared" si="165"/>
        <v>120-149</v>
      </c>
    </row>
    <row r="7573" spans="1:23" x14ac:dyDescent="0.25">
      <c r="A7573" t="s">
        <v>7822</v>
      </c>
      <c r="B7573">
        <v>4806972599</v>
      </c>
      <c r="C7573">
        <v>1211666051</v>
      </c>
      <c r="D7573" s="1">
        <v>45627</v>
      </c>
      <c r="E7573">
        <v>99233</v>
      </c>
      <c r="F7573">
        <v>99201</v>
      </c>
      <c r="G7573" t="s">
        <v>112</v>
      </c>
      <c r="H7573" s="34">
        <v>34478</v>
      </c>
      <c r="I7573" s="7">
        <v>29306</v>
      </c>
      <c r="J7573" s="7">
        <v>28719.88</v>
      </c>
      <c r="K7573" s="7">
        <v>0</v>
      </c>
      <c r="L7573" s="7">
        <v>586.12</v>
      </c>
      <c r="M7573" s="5">
        <v>0.02</v>
      </c>
      <c r="N7573" t="s">
        <v>16</v>
      </c>
      <c r="O7573" t="s">
        <v>17</v>
      </c>
      <c r="P7573" t="s">
        <v>3147</v>
      </c>
      <c r="Q7573" t="s">
        <v>32</v>
      </c>
      <c r="R7573" t="s">
        <v>38</v>
      </c>
      <c r="S7573" t="s">
        <v>17</v>
      </c>
      <c r="T7573" t="s">
        <v>13311</v>
      </c>
      <c r="U7573" s="1">
        <v>45791</v>
      </c>
      <c r="V7573">
        <v>164</v>
      </c>
      <c r="W7573" t="str">
        <f t="shared" si="165"/>
        <v>150-179</v>
      </c>
    </row>
    <row r="7574" spans="1:23" x14ac:dyDescent="0.25">
      <c r="A7574" t="s">
        <v>7823</v>
      </c>
      <c r="B7574">
        <v>236606879</v>
      </c>
      <c r="C7574">
        <v>1071187939</v>
      </c>
      <c r="D7574" s="1">
        <v>45686</v>
      </c>
      <c r="E7574">
        <v>99233</v>
      </c>
      <c r="F7574">
        <v>99281</v>
      </c>
      <c r="G7574" t="s">
        <v>140</v>
      </c>
      <c r="H7574" s="34">
        <v>99965</v>
      </c>
      <c r="I7574" s="7">
        <v>79972</v>
      </c>
      <c r="J7574" s="7">
        <v>58501.919999999998</v>
      </c>
      <c r="K7574" s="7">
        <v>10274</v>
      </c>
      <c r="L7574" s="7">
        <v>11196.08</v>
      </c>
      <c r="M7574" s="5">
        <v>0.14000000000000001</v>
      </c>
      <c r="N7574" t="s">
        <v>1135</v>
      </c>
      <c r="O7574" t="s">
        <v>27</v>
      </c>
      <c r="P7574" t="s">
        <v>58</v>
      </c>
      <c r="Q7574" t="s">
        <v>32</v>
      </c>
      <c r="R7574" t="s">
        <v>43</v>
      </c>
      <c r="S7574" t="s">
        <v>17</v>
      </c>
      <c r="T7574" t="s">
        <v>13311</v>
      </c>
      <c r="U7574" s="1">
        <v>45849</v>
      </c>
      <c r="V7574">
        <v>163</v>
      </c>
      <c r="W7574" t="str">
        <f t="shared" si="165"/>
        <v>150-179</v>
      </c>
    </row>
    <row r="7575" spans="1:23" x14ac:dyDescent="0.25">
      <c r="A7575" t="s">
        <v>7824</v>
      </c>
      <c r="B7575">
        <v>4802922886</v>
      </c>
      <c r="C7575">
        <v>2898412128</v>
      </c>
      <c r="D7575" s="1">
        <v>45765</v>
      </c>
      <c r="E7575">
        <v>99222</v>
      </c>
      <c r="F7575">
        <v>99285</v>
      </c>
      <c r="G7575" t="s">
        <v>3187</v>
      </c>
      <c r="H7575" s="34">
        <v>41898</v>
      </c>
      <c r="I7575" s="7">
        <v>35613</v>
      </c>
      <c r="J7575" s="7">
        <v>30759.74</v>
      </c>
      <c r="K7575" s="7">
        <v>4141</v>
      </c>
      <c r="L7575" s="7">
        <v>712.26</v>
      </c>
      <c r="M7575" s="5">
        <v>0.02</v>
      </c>
      <c r="N7575" t="s">
        <v>16</v>
      </c>
      <c r="O7575" t="s">
        <v>30</v>
      </c>
      <c r="P7575" t="s">
        <v>18</v>
      </c>
      <c r="Q7575" t="s">
        <v>19</v>
      </c>
      <c r="R7575" t="s">
        <v>43</v>
      </c>
      <c r="S7575" t="s">
        <v>17</v>
      </c>
      <c r="T7575" t="s">
        <v>13312</v>
      </c>
      <c r="U7575" s="1">
        <v>45920</v>
      </c>
      <c r="V7575">
        <v>155</v>
      </c>
      <c r="W7575" t="str">
        <f t="shared" si="165"/>
        <v>150-179</v>
      </c>
    </row>
    <row r="7576" spans="1:23" x14ac:dyDescent="0.25">
      <c r="A7576" t="s">
        <v>7825</v>
      </c>
      <c r="B7576">
        <v>6879785499</v>
      </c>
      <c r="C7576">
        <v>6195924351</v>
      </c>
      <c r="D7576" s="1">
        <v>45787</v>
      </c>
      <c r="E7576">
        <v>99213</v>
      </c>
      <c r="F7576">
        <v>36415</v>
      </c>
      <c r="G7576" t="s">
        <v>318</v>
      </c>
      <c r="H7576" s="34">
        <v>67614</v>
      </c>
      <c r="I7576" s="7">
        <v>53415</v>
      </c>
      <c r="J7576" s="7">
        <v>44868.6</v>
      </c>
      <c r="K7576" s="7">
        <v>0</v>
      </c>
      <c r="L7576" s="7">
        <v>8546.4</v>
      </c>
      <c r="M7576" s="5">
        <v>0.16</v>
      </c>
      <c r="N7576" t="s">
        <v>1138</v>
      </c>
      <c r="O7576" t="s">
        <v>17</v>
      </c>
      <c r="P7576" t="s">
        <v>58</v>
      </c>
      <c r="Q7576" t="s">
        <v>32</v>
      </c>
      <c r="R7576" t="s">
        <v>27</v>
      </c>
      <c r="S7576" t="s">
        <v>17</v>
      </c>
      <c r="T7576" t="s">
        <v>13312</v>
      </c>
      <c r="U7576" s="1">
        <v>45911</v>
      </c>
      <c r="V7576">
        <v>124</v>
      </c>
      <c r="W7576" t="str">
        <f t="shared" si="165"/>
        <v>120-149</v>
      </c>
    </row>
    <row r="7577" spans="1:23" x14ac:dyDescent="0.25">
      <c r="A7577" t="s">
        <v>7826</v>
      </c>
      <c r="B7577">
        <v>2139603188</v>
      </c>
      <c r="C7577">
        <v>3692252692</v>
      </c>
      <c r="D7577" s="1">
        <v>45792</v>
      </c>
      <c r="E7577">
        <v>99213</v>
      </c>
      <c r="F7577">
        <v>93000</v>
      </c>
      <c r="G7577" t="s">
        <v>291</v>
      </c>
      <c r="H7577" s="34">
        <v>30236</v>
      </c>
      <c r="I7577" s="7">
        <v>23584</v>
      </c>
      <c r="J7577" s="7">
        <v>13634.2</v>
      </c>
      <c r="K7577" s="7">
        <v>5233</v>
      </c>
      <c r="L7577" s="7">
        <v>4716.8</v>
      </c>
      <c r="M7577" s="5">
        <v>0.2</v>
      </c>
      <c r="N7577" t="s">
        <v>3140</v>
      </c>
      <c r="O7577" t="s">
        <v>27</v>
      </c>
      <c r="P7577" t="s">
        <v>35</v>
      </c>
      <c r="Q7577" t="s">
        <v>19</v>
      </c>
      <c r="R7577" t="s">
        <v>21</v>
      </c>
      <c r="S7577" t="s">
        <v>27</v>
      </c>
      <c r="T7577" t="s">
        <v>13310</v>
      </c>
      <c r="U7577" s="1">
        <v>45906</v>
      </c>
      <c r="V7577">
        <v>114</v>
      </c>
      <c r="W7577" t="str">
        <f t="shared" si="165"/>
        <v>90-119</v>
      </c>
    </row>
    <row r="7578" spans="1:23" x14ac:dyDescent="0.25">
      <c r="A7578" t="s">
        <v>7827</v>
      </c>
      <c r="B7578">
        <v>6298858571</v>
      </c>
      <c r="C7578">
        <v>6505157927</v>
      </c>
      <c r="D7578" s="1">
        <v>45651</v>
      </c>
      <c r="E7578">
        <v>99233</v>
      </c>
      <c r="F7578">
        <v>99204</v>
      </c>
      <c r="G7578" t="s">
        <v>3215</v>
      </c>
      <c r="H7578" s="34">
        <v>56411</v>
      </c>
      <c r="I7578" s="7">
        <v>44001</v>
      </c>
      <c r="J7578" s="7">
        <v>32870.800000000003</v>
      </c>
      <c r="K7578" s="7">
        <v>2330</v>
      </c>
      <c r="L7578" s="7">
        <v>8800.2000000000007</v>
      </c>
      <c r="M7578" s="5">
        <v>0.2</v>
      </c>
      <c r="N7578" t="s">
        <v>3140</v>
      </c>
      <c r="O7578" t="s">
        <v>30</v>
      </c>
      <c r="P7578" t="s">
        <v>18</v>
      </c>
      <c r="Q7578" t="s">
        <v>32</v>
      </c>
      <c r="R7578" t="s">
        <v>26</v>
      </c>
      <c r="S7578" t="s">
        <v>21</v>
      </c>
      <c r="T7578" t="s">
        <v>13312</v>
      </c>
      <c r="U7578" s="1">
        <v>45691</v>
      </c>
      <c r="V7578">
        <v>40</v>
      </c>
      <c r="W7578" t="str">
        <f t="shared" si="165"/>
        <v>30-59</v>
      </c>
    </row>
    <row r="7579" spans="1:23" x14ac:dyDescent="0.25">
      <c r="A7579" t="s">
        <v>7828</v>
      </c>
      <c r="B7579">
        <v>5210788268</v>
      </c>
      <c r="C7579">
        <v>7424025157</v>
      </c>
      <c r="D7579" s="1">
        <v>45749</v>
      </c>
      <c r="E7579">
        <v>99231</v>
      </c>
      <c r="F7579">
        <v>99204</v>
      </c>
      <c r="G7579" t="s">
        <v>140</v>
      </c>
      <c r="H7579" s="34">
        <v>66307</v>
      </c>
      <c r="I7579" s="7">
        <v>47741</v>
      </c>
      <c r="J7579" s="7">
        <v>25249.72</v>
      </c>
      <c r="K7579" s="7">
        <v>18672</v>
      </c>
      <c r="L7579" s="7">
        <v>3819.28</v>
      </c>
      <c r="M7579" s="5">
        <v>0.08</v>
      </c>
      <c r="N7579" t="s">
        <v>24</v>
      </c>
      <c r="O7579" t="s">
        <v>27</v>
      </c>
      <c r="P7579" t="s">
        <v>97</v>
      </c>
      <c r="Q7579" t="s">
        <v>19</v>
      </c>
      <c r="R7579" t="s">
        <v>43</v>
      </c>
      <c r="S7579" t="s">
        <v>21</v>
      </c>
      <c r="T7579" t="s">
        <v>13312</v>
      </c>
      <c r="U7579" s="1">
        <v>45845</v>
      </c>
      <c r="V7579">
        <v>96</v>
      </c>
      <c r="W7579" t="str">
        <f t="shared" si="165"/>
        <v>90-119</v>
      </c>
    </row>
    <row r="7580" spans="1:23" x14ac:dyDescent="0.25">
      <c r="A7580" t="s">
        <v>7829</v>
      </c>
      <c r="B7580">
        <v>7755718496</v>
      </c>
      <c r="C7580">
        <v>8741683730</v>
      </c>
      <c r="D7580" s="1">
        <v>45803</v>
      </c>
      <c r="E7580">
        <v>99232</v>
      </c>
      <c r="F7580">
        <v>99213</v>
      </c>
      <c r="G7580" t="s">
        <v>3183</v>
      </c>
      <c r="H7580" s="34">
        <v>83908</v>
      </c>
      <c r="I7580" s="7">
        <v>66287</v>
      </c>
      <c r="J7580" s="7">
        <v>55681.08</v>
      </c>
      <c r="K7580" s="7">
        <v>0</v>
      </c>
      <c r="L7580" s="7">
        <v>10605.92</v>
      </c>
      <c r="M7580" s="5">
        <v>0.16</v>
      </c>
      <c r="N7580" t="s">
        <v>1138</v>
      </c>
      <c r="O7580" t="s">
        <v>17</v>
      </c>
      <c r="P7580" t="s">
        <v>58</v>
      </c>
      <c r="Q7580" t="s">
        <v>32</v>
      </c>
      <c r="R7580" t="s">
        <v>38</v>
      </c>
      <c r="S7580" t="s">
        <v>27</v>
      </c>
      <c r="T7580" t="s">
        <v>13310</v>
      </c>
      <c r="U7580" s="1">
        <v>45952</v>
      </c>
      <c r="V7580">
        <v>149</v>
      </c>
      <c r="W7580" t="str">
        <f t="shared" si="165"/>
        <v>120-149</v>
      </c>
    </row>
    <row r="7581" spans="1:23" x14ac:dyDescent="0.25">
      <c r="A7581" t="s">
        <v>7830</v>
      </c>
      <c r="B7581">
        <v>3992081769</v>
      </c>
      <c r="C7581">
        <v>4421115353</v>
      </c>
      <c r="D7581" s="1">
        <v>45679</v>
      </c>
      <c r="E7581">
        <v>99233</v>
      </c>
      <c r="F7581">
        <v>93000</v>
      </c>
      <c r="G7581" t="s">
        <v>3256</v>
      </c>
      <c r="H7581" s="34">
        <v>60082</v>
      </c>
      <c r="I7581" s="7">
        <v>47465</v>
      </c>
      <c r="J7581" s="7">
        <v>28109.599999999999</v>
      </c>
      <c r="K7581" s="7">
        <v>11761</v>
      </c>
      <c r="L7581" s="7">
        <v>7594.4</v>
      </c>
      <c r="M7581" s="5">
        <v>0.16</v>
      </c>
      <c r="N7581" t="s">
        <v>1138</v>
      </c>
      <c r="O7581" t="s">
        <v>27</v>
      </c>
      <c r="P7581" t="s">
        <v>55</v>
      </c>
      <c r="Q7581" t="s">
        <v>19</v>
      </c>
      <c r="R7581" t="s">
        <v>20</v>
      </c>
      <c r="S7581" t="s">
        <v>21</v>
      </c>
      <c r="T7581" t="s">
        <v>13311</v>
      </c>
      <c r="U7581" s="1">
        <v>45824</v>
      </c>
      <c r="V7581">
        <v>145</v>
      </c>
      <c r="W7581" t="str">
        <f t="shared" si="165"/>
        <v>120-149</v>
      </c>
    </row>
    <row r="7582" spans="1:23" x14ac:dyDescent="0.25">
      <c r="A7582" t="s">
        <v>7831</v>
      </c>
      <c r="B7582">
        <v>1187362407</v>
      </c>
      <c r="C7582">
        <v>2147978587</v>
      </c>
      <c r="D7582" s="1">
        <v>45429</v>
      </c>
      <c r="E7582">
        <v>99223</v>
      </c>
      <c r="F7582">
        <v>99282</v>
      </c>
      <c r="G7582" t="s">
        <v>3523</v>
      </c>
      <c r="H7582" s="34">
        <v>52086</v>
      </c>
      <c r="I7582" s="7">
        <v>37502</v>
      </c>
      <c r="J7582" s="7">
        <v>34501.839999999997</v>
      </c>
      <c r="K7582" s="7">
        <v>0</v>
      </c>
      <c r="L7582" s="7">
        <v>3000.16</v>
      </c>
      <c r="M7582" s="5">
        <v>0.08</v>
      </c>
      <c r="N7582" t="s">
        <v>24</v>
      </c>
      <c r="O7582" t="s">
        <v>17</v>
      </c>
      <c r="P7582" t="s">
        <v>35</v>
      </c>
      <c r="Q7582" t="s">
        <v>32</v>
      </c>
      <c r="R7582" t="s">
        <v>21</v>
      </c>
      <c r="S7582" t="s">
        <v>21</v>
      </c>
      <c r="T7582" t="s">
        <v>13311</v>
      </c>
      <c r="U7582" s="1">
        <v>45535</v>
      </c>
      <c r="V7582">
        <v>106</v>
      </c>
      <c r="W7582" t="str">
        <f t="shared" si="165"/>
        <v>90-119</v>
      </c>
    </row>
    <row r="7583" spans="1:23" x14ac:dyDescent="0.25">
      <c r="A7583" t="s">
        <v>7832</v>
      </c>
      <c r="B7583">
        <v>5883468163</v>
      </c>
      <c r="C7583">
        <v>7187077867</v>
      </c>
      <c r="D7583" s="1">
        <v>45842</v>
      </c>
      <c r="E7583">
        <v>99214</v>
      </c>
      <c r="F7583">
        <v>99213</v>
      </c>
      <c r="G7583" t="s">
        <v>224</v>
      </c>
      <c r="H7583" s="34">
        <v>26986</v>
      </c>
      <c r="I7583" s="7">
        <v>21319</v>
      </c>
      <c r="J7583" s="7">
        <v>17907.96</v>
      </c>
      <c r="K7583" s="7">
        <v>0</v>
      </c>
      <c r="L7583" s="7">
        <v>3411.04</v>
      </c>
      <c r="M7583" s="5">
        <v>0.16</v>
      </c>
      <c r="N7583" t="s">
        <v>1138</v>
      </c>
      <c r="O7583" t="s">
        <v>17</v>
      </c>
      <c r="P7583" t="s">
        <v>3147</v>
      </c>
      <c r="Q7583" t="s">
        <v>32</v>
      </c>
      <c r="R7583" t="s">
        <v>21</v>
      </c>
      <c r="S7583" t="s">
        <v>27</v>
      </c>
      <c r="T7583" t="s">
        <v>13312</v>
      </c>
      <c r="U7583" s="1">
        <v>45968</v>
      </c>
      <c r="V7583">
        <v>126</v>
      </c>
      <c r="W7583" t="str">
        <f t="shared" si="165"/>
        <v>120-149</v>
      </c>
    </row>
    <row r="7584" spans="1:23" x14ac:dyDescent="0.25">
      <c r="A7584" t="s">
        <v>7833</v>
      </c>
      <c r="B7584">
        <v>8674791883</v>
      </c>
      <c r="C7584">
        <v>5793735550</v>
      </c>
      <c r="D7584" s="1">
        <v>45605</v>
      </c>
      <c r="E7584">
        <v>99232</v>
      </c>
      <c r="F7584">
        <v>99292</v>
      </c>
      <c r="G7584" t="s">
        <v>3306</v>
      </c>
      <c r="H7584" s="34">
        <v>78091</v>
      </c>
      <c r="I7584" s="7">
        <v>50759</v>
      </c>
      <c r="J7584" s="7">
        <v>28510.92</v>
      </c>
      <c r="K7584" s="7">
        <v>16157</v>
      </c>
      <c r="L7584" s="7">
        <v>6091.08</v>
      </c>
      <c r="M7584" s="5">
        <v>0.12</v>
      </c>
      <c r="N7584" t="s">
        <v>46</v>
      </c>
      <c r="O7584" t="s">
        <v>27</v>
      </c>
      <c r="P7584" t="s">
        <v>58</v>
      </c>
      <c r="Q7584" t="s">
        <v>32</v>
      </c>
      <c r="R7584" t="s">
        <v>38</v>
      </c>
      <c r="S7584" t="s">
        <v>21</v>
      </c>
      <c r="T7584" t="s">
        <v>13312</v>
      </c>
      <c r="U7584" s="1">
        <v>45671</v>
      </c>
      <c r="V7584">
        <v>66</v>
      </c>
      <c r="W7584" t="str">
        <f t="shared" si="165"/>
        <v>60-89</v>
      </c>
    </row>
    <row r="7585" spans="1:23" x14ac:dyDescent="0.25">
      <c r="A7585" t="s">
        <v>7834</v>
      </c>
      <c r="B7585">
        <v>5419447912</v>
      </c>
      <c r="C7585">
        <v>7643607814</v>
      </c>
      <c r="D7585" s="1">
        <v>45550</v>
      </c>
      <c r="E7585">
        <v>99215</v>
      </c>
      <c r="F7585">
        <v>99212</v>
      </c>
      <c r="G7585" t="s">
        <v>4092</v>
      </c>
      <c r="H7585" s="34">
        <v>50435</v>
      </c>
      <c r="I7585" s="7">
        <v>36313</v>
      </c>
      <c r="J7585" s="7">
        <v>33407.96</v>
      </c>
      <c r="K7585" s="7">
        <v>0</v>
      </c>
      <c r="L7585" s="7">
        <v>2905.04</v>
      </c>
      <c r="M7585" s="5">
        <v>0.08</v>
      </c>
      <c r="N7585" t="s">
        <v>24</v>
      </c>
      <c r="O7585" t="s">
        <v>17</v>
      </c>
      <c r="P7585" t="s">
        <v>3149</v>
      </c>
      <c r="Q7585" t="s">
        <v>32</v>
      </c>
      <c r="R7585" t="s">
        <v>26</v>
      </c>
      <c r="S7585" t="s">
        <v>27</v>
      </c>
      <c r="T7585" t="s">
        <v>13310</v>
      </c>
      <c r="U7585" s="1">
        <v>45629</v>
      </c>
      <c r="V7585">
        <v>79</v>
      </c>
      <c r="W7585" t="str">
        <f t="shared" si="165"/>
        <v>60-89</v>
      </c>
    </row>
    <row r="7586" spans="1:23" x14ac:dyDescent="0.25">
      <c r="A7586" t="s">
        <v>7835</v>
      </c>
      <c r="B7586">
        <v>6029832205</v>
      </c>
      <c r="C7586">
        <v>2244573551</v>
      </c>
      <c r="D7586" s="1">
        <v>45555</v>
      </c>
      <c r="E7586">
        <v>99233</v>
      </c>
      <c r="F7586">
        <v>99214</v>
      </c>
      <c r="G7586" t="s">
        <v>351</v>
      </c>
      <c r="H7586" s="34">
        <v>71603</v>
      </c>
      <c r="I7586" s="7">
        <v>53702</v>
      </c>
      <c r="J7586" s="7">
        <v>36380.699999999997</v>
      </c>
      <c r="K7586" s="7">
        <v>9266</v>
      </c>
      <c r="L7586" s="7">
        <v>8055.3</v>
      </c>
      <c r="M7586" s="5">
        <v>0.15</v>
      </c>
      <c r="N7586" t="s">
        <v>1139</v>
      </c>
      <c r="O7586" t="s">
        <v>27</v>
      </c>
      <c r="P7586" t="s">
        <v>25</v>
      </c>
      <c r="Q7586" t="s">
        <v>19</v>
      </c>
      <c r="R7586" t="s">
        <v>38</v>
      </c>
      <c r="S7586" t="s">
        <v>27</v>
      </c>
      <c r="T7586" t="s">
        <v>13312</v>
      </c>
      <c r="U7586" s="1">
        <v>45613</v>
      </c>
      <c r="V7586">
        <v>58</v>
      </c>
      <c r="W7586" t="str">
        <f t="shared" si="165"/>
        <v>30-59</v>
      </c>
    </row>
    <row r="7587" spans="1:23" x14ac:dyDescent="0.25">
      <c r="A7587" t="s">
        <v>7836</v>
      </c>
      <c r="B7587">
        <v>7708796466</v>
      </c>
      <c r="C7587">
        <v>2171233561</v>
      </c>
      <c r="D7587" s="1">
        <v>45477</v>
      </c>
      <c r="E7587">
        <v>99233</v>
      </c>
      <c r="F7587">
        <v>99215</v>
      </c>
      <c r="G7587" t="s">
        <v>200</v>
      </c>
      <c r="H7587" s="34">
        <v>28045</v>
      </c>
      <c r="I7587" s="7">
        <v>23838</v>
      </c>
      <c r="J7587" s="7">
        <v>19613.240000000002</v>
      </c>
      <c r="K7587" s="7">
        <v>3748</v>
      </c>
      <c r="L7587" s="7">
        <v>476.76</v>
      </c>
      <c r="M7587" s="5">
        <v>0.02</v>
      </c>
      <c r="N7587" t="s">
        <v>16</v>
      </c>
      <c r="O7587" t="s">
        <v>30</v>
      </c>
      <c r="P7587" t="s">
        <v>3148</v>
      </c>
      <c r="Q7587" t="s">
        <v>32</v>
      </c>
      <c r="R7587" t="s">
        <v>26</v>
      </c>
      <c r="S7587" t="s">
        <v>27</v>
      </c>
      <c r="T7587" t="s">
        <v>13310</v>
      </c>
      <c r="U7587" s="1">
        <v>45579</v>
      </c>
      <c r="V7587">
        <v>102</v>
      </c>
      <c r="W7587" t="str">
        <f t="shared" si="165"/>
        <v>90-119</v>
      </c>
    </row>
    <row r="7588" spans="1:23" x14ac:dyDescent="0.25">
      <c r="A7588" t="s">
        <v>7837</v>
      </c>
      <c r="B7588">
        <v>2682337094</v>
      </c>
      <c r="C7588">
        <v>9972003688</v>
      </c>
      <c r="D7588" s="1">
        <v>45749</v>
      </c>
      <c r="E7588">
        <v>99215</v>
      </c>
      <c r="F7588">
        <v>99283</v>
      </c>
      <c r="G7588" t="s">
        <v>3412</v>
      </c>
      <c r="H7588" s="34">
        <v>68920</v>
      </c>
      <c r="I7588" s="7">
        <v>53758</v>
      </c>
      <c r="J7588" s="7">
        <v>36537.4</v>
      </c>
      <c r="K7588" s="7">
        <v>6469</v>
      </c>
      <c r="L7588" s="7">
        <v>10751.6</v>
      </c>
      <c r="M7588" s="5">
        <v>0.2</v>
      </c>
      <c r="N7588" t="s">
        <v>3140</v>
      </c>
      <c r="O7588" t="s">
        <v>30</v>
      </c>
      <c r="P7588" t="s">
        <v>3146</v>
      </c>
      <c r="Q7588" t="s">
        <v>32</v>
      </c>
      <c r="R7588" t="s">
        <v>38</v>
      </c>
      <c r="S7588" t="s">
        <v>27</v>
      </c>
      <c r="T7588" t="s">
        <v>13311</v>
      </c>
      <c r="U7588" s="1">
        <v>45904</v>
      </c>
      <c r="V7588">
        <v>155</v>
      </c>
      <c r="W7588" t="str">
        <f t="shared" si="165"/>
        <v>150-179</v>
      </c>
    </row>
    <row r="7589" spans="1:23" x14ac:dyDescent="0.25">
      <c r="A7589" t="s">
        <v>7838</v>
      </c>
      <c r="B7589">
        <v>840910172</v>
      </c>
      <c r="C7589">
        <v>7762422430</v>
      </c>
      <c r="D7589" s="1">
        <v>45713</v>
      </c>
      <c r="E7589">
        <v>99231</v>
      </c>
      <c r="F7589">
        <v>80053</v>
      </c>
      <c r="G7589" t="s">
        <v>4314</v>
      </c>
      <c r="H7589" s="34">
        <v>61566</v>
      </c>
      <c r="I7589" s="7">
        <v>52331</v>
      </c>
      <c r="J7589" s="7">
        <v>45477.38</v>
      </c>
      <c r="K7589" s="7">
        <v>5807</v>
      </c>
      <c r="L7589" s="7">
        <v>1046.6199999999999</v>
      </c>
      <c r="M7589" s="5">
        <v>0.02</v>
      </c>
      <c r="N7589" t="s">
        <v>16</v>
      </c>
      <c r="O7589" t="s">
        <v>30</v>
      </c>
      <c r="P7589" t="s">
        <v>3149</v>
      </c>
      <c r="Q7589" t="s">
        <v>19</v>
      </c>
      <c r="R7589" t="s">
        <v>43</v>
      </c>
      <c r="S7589" t="s">
        <v>27</v>
      </c>
      <c r="T7589" t="s">
        <v>13312</v>
      </c>
      <c r="U7589" s="1">
        <v>45784</v>
      </c>
      <c r="V7589">
        <v>71</v>
      </c>
      <c r="W7589" t="str">
        <f t="shared" si="165"/>
        <v>60-89</v>
      </c>
    </row>
    <row r="7590" spans="1:23" x14ac:dyDescent="0.25">
      <c r="A7590" t="s">
        <v>7839</v>
      </c>
      <c r="B7590">
        <v>645048377</v>
      </c>
      <c r="C7590">
        <v>5254257514</v>
      </c>
      <c r="D7590" s="1">
        <v>45739</v>
      </c>
      <c r="E7590">
        <v>99238</v>
      </c>
      <c r="F7590">
        <v>99283</v>
      </c>
      <c r="G7590" t="s">
        <v>154</v>
      </c>
      <c r="H7590" s="34">
        <v>18492</v>
      </c>
      <c r="I7590" s="7">
        <v>14794</v>
      </c>
      <c r="J7590" s="7">
        <v>12722.84</v>
      </c>
      <c r="K7590" s="7">
        <v>0</v>
      </c>
      <c r="L7590" s="7">
        <v>2071.16</v>
      </c>
      <c r="M7590" s="5">
        <v>0.14000000000000001</v>
      </c>
      <c r="N7590" t="s">
        <v>1135</v>
      </c>
      <c r="O7590" t="s">
        <v>17</v>
      </c>
      <c r="P7590" t="s">
        <v>55</v>
      </c>
      <c r="Q7590" t="s">
        <v>19</v>
      </c>
      <c r="R7590" t="s">
        <v>27</v>
      </c>
      <c r="S7590" t="s">
        <v>17</v>
      </c>
      <c r="T7590" t="s">
        <v>13310</v>
      </c>
      <c r="U7590" s="1">
        <v>45777</v>
      </c>
      <c r="V7590">
        <v>38</v>
      </c>
      <c r="W7590" t="str">
        <f t="shared" si="165"/>
        <v>30-59</v>
      </c>
    </row>
    <row r="7591" spans="1:23" x14ac:dyDescent="0.25">
      <c r="A7591" t="s">
        <v>7840</v>
      </c>
      <c r="B7591">
        <v>8373061914</v>
      </c>
      <c r="C7591">
        <v>1994244487</v>
      </c>
      <c r="D7591" s="1">
        <v>45410</v>
      </c>
      <c r="E7591">
        <v>99223</v>
      </c>
      <c r="F7591">
        <v>99283</v>
      </c>
      <c r="G7591" t="s">
        <v>3673</v>
      </c>
      <c r="H7591" s="34">
        <v>91974</v>
      </c>
      <c r="I7591" s="7">
        <v>68981</v>
      </c>
      <c r="J7591" s="7">
        <v>46711.85</v>
      </c>
      <c r="K7591" s="7">
        <v>11922</v>
      </c>
      <c r="L7591" s="7">
        <v>10347.15</v>
      </c>
      <c r="M7591" s="5">
        <v>0.15</v>
      </c>
      <c r="N7591" t="s">
        <v>1139</v>
      </c>
      <c r="O7591" t="s">
        <v>27</v>
      </c>
      <c r="P7591" t="s">
        <v>40</v>
      </c>
      <c r="Q7591" t="s">
        <v>32</v>
      </c>
      <c r="R7591" t="s">
        <v>20</v>
      </c>
      <c r="S7591" t="s">
        <v>21</v>
      </c>
      <c r="T7591" t="s">
        <v>13310</v>
      </c>
      <c r="U7591" s="1">
        <v>45446</v>
      </c>
      <c r="V7591">
        <v>36</v>
      </c>
      <c r="W7591" t="str">
        <f t="shared" si="165"/>
        <v>30-59</v>
      </c>
    </row>
    <row r="7592" spans="1:23" x14ac:dyDescent="0.25">
      <c r="A7592" t="s">
        <v>7841</v>
      </c>
      <c r="B7592">
        <v>6036821330</v>
      </c>
      <c r="C7592">
        <v>5355870997</v>
      </c>
      <c r="D7592" s="1">
        <v>45663</v>
      </c>
      <c r="E7592">
        <v>99213</v>
      </c>
      <c r="F7592">
        <v>99203</v>
      </c>
      <c r="G7592" t="s">
        <v>291</v>
      </c>
      <c r="H7592" s="34">
        <v>96968</v>
      </c>
      <c r="I7592" s="7">
        <v>72726</v>
      </c>
      <c r="J7592" s="7">
        <v>61817.1</v>
      </c>
      <c r="K7592" s="7">
        <v>0</v>
      </c>
      <c r="L7592" s="7">
        <v>10908.9</v>
      </c>
      <c r="M7592" s="5">
        <v>0.15</v>
      </c>
      <c r="N7592" t="s">
        <v>1139</v>
      </c>
      <c r="O7592" t="s">
        <v>17</v>
      </c>
      <c r="P7592" t="s">
        <v>31</v>
      </c>
      <c r="Q7592" t="s">
        <v>32</v>
      </c>
      <c r="R7592" t="s">
        <v>38</v>
      </c>
      <c r="S7592" t="s">
        <v>27</v>
      </c>
      <c r="T7592" t="s">
        <v>13310</v>
      </c>
      <c r="U7592" s="1">
        <v>45775</v>
      </c>
      <c r="V7592">
        <v>112</v>
      </c>
      <c r="W7592" t="str">
        <f t="shared" si="165"/>
        <v>90-119</v>
      </c>
    </row>
    <row r="7593" spans="1:23" x14ac:dyDescent="0.25">
      <c r="A7593" t="s">
        <v>7842</v>
      </c>
      <c r="B7593">
        <v>8190851509</v>
      </c>
      <c r="C7593">
        <v>5422606350</v>
      </c>
      <c r="D7593" s="1">
        <v>45423</v>
      </c>
      <c r="E7593">
        <v>99231</v>
      </c>
      <c r="F7593">
        <v>36415</v>
      </c>
      <c r="G7593" t="s">
        <v>29</v>
      </c>
      <c r="H7593" s="34">
        <v>63329</v>
      </c>
      <c r="I7593" s="7">
        <v>45597</v>
      </c>
      <c r="J7593" s="7">
        <v>41949.24</v>
      </c>
      <c r="K7593" s="7">
        <v>0</v>
      </c>
      <c r="L7593" s="7">
        <v>3647.76</v>
      </c>
      <c r="M7593" s="5">
        <v>0.08</v>
      </c>
      <c r="N7593" t="s">
        <v>24</v>
      </c>
      <c r="O7593" t="s">
        <v>17</v>
      </c>
      <c r="P7593" t="s">
        <v>3149</v>
      </c>
      <c r="Q7593" t="s">
        <v>32</v>
      </c>
      <c r="R7593" t="s">
        <v>38</v>
      </c>
      <c r="S7593" t="s">
        <v>21</v>
      </c>
      <c r="T7593" t="s">
        <v>13310</v>
      </c>
      <c r="U7593" s="1">
        <v>45526</v>
      </c>
      <c r="V7593">
        <v>103</v>
      </c>
      <c r="W7593" t="str">
        <f t="shared" si="165"/>
        <v>90-119</v>
      </c>
    </row>
    <row r="7594" spans="1:23" x14ac:dyDescent="0.25">
      <c r="A7594" t="s">
        <v>7843</v>
      </c>
      <c r="B7594">
        <v>443379058</v>
      </c>
      <c r="C7594">
        <v>6533599794</v>
      </c>
      <c r="D7594" s="1">
        <v>45671</v>
      </c>
      <c r="E7594">
        <v>99232</v>
      </c>
      <c r="F7594">
        <v>99284</v>
      </c>
      <c r="G7594" t="s">
        <v>307</v>
      </c>
      <c r="H7594" s="34">
        <v>79828</v>
      </c>
      <c r="I7594" s="7">
        <v>62266</v>
      </c>
      <c r="J7594" s="7">
        <v>31750.799999999999</v>
      </c>
      <c r="K7594" s="7">
        <v>18062</v>
      </c>
      <c r="L7594" s="7">
        <v>12453.2</v>
      </c>
      <c r="M7594" s="5">
        <v>0.2</v>
      </c>
      <c r="N7594" t="s">
        <v>3140</v>
      </c>
      <c r="O7594" t="s">
        <v>27</v>
      </c>
      <c r="P7594" t="s">
        <v>31</v>
      </c>
      <c r="Q7594" t="s">
        <v>32</v>
      </c>
      <c r="R7594" t="s">
        <v>38</v>
      </c>
      <c r="S7594" t="s">
        <v>21</v>
      </c>
      <c r="T7594" t="s">
        <v>13311</v>
      </c>
      <c r="U7594" s="1">
        <v>45713</v>
      </c>
      <c r="V7594">
        <v>42</v>
      </c>
      <c r="W7594" t="str">
        <f t="shared" si="165"/>
        <v>30-59</v>
      </c>
    </row>
    <row r="7595" spans="1:23" x14ac:dyDescent="0.25">
      <c r="A7595" t="s">
        <v>7844</v>
      </c>
      <c r="B7595">
        <v>9557571715</v>
      </c>
      <c r="C7595">
        <v>8383463904</v>
      </c>
      <c r="D7595" s="1">
        <v>45425</v>
      </c>
      <c r="E7595">
        <v>99232</v>
      </c>
      <c r="F7595">
        <v>99281</v>
      </c>
      <c r="G7595" t="s">
        <v>3570</v>
      </c>
      <c r="H7595" s="34">
        <v>95146</v>
      </c>
      <c r="I7595" s="7">
        <v>75165</v>
      </c>
      <c r="J7595" s="7">
        <v>53942.6</v>
      </c>
      <c r="K7595" s="7">
        <v>9196</v>
      </c>
      <c r="L7595" s="7">
        <v>12026.4</v>
      </c>
      <c r="M7595" s="5">
        <v>0.16</v>
      </c>
      <c r="N7595" t="s">
        <v>1138</v>
      </c>
      <c r="O7595" t="s">
        <v>30</v>
      </c>
      <c r="P7595" t="s">
        <v>58</v>
      </c>
      <c r="Q7595" t="s">
        <v>19</v>
      </c>
      <c r="R7595" t="s">
        <v>43</v>
      </c>
      <c r="S7595" t="s">
        <v>21</v>
      </c>
      <c r="T7595" t="s">
        <v>13312</v>
      </c>
      <c r="U7595" s="1">
        <v>45587</v>
      </c>
      <c r="V7595">
        <v>162</v>
      </c>
      <c r="W7595" t="str">
        <f t="shared" si="165"/>
        <v>150-179</v>
      </c>
    </row>
    <row r="7596" spans="1:23" x14ac:dyDescent="0.25">
      <c r="A7596" t="s">
        <v>7845</v>
      </c>
      <c r="B7596">
        <v>4455979372</v>
      </c>
      <c r="C7596">
        <v>433150780</v>
      </c>
      <c r="D7596" s="1">
        <v>45577</v>
      </c>
      <c r="E7596">
        <v>99231</v>
      </c>
      <c r="F7596">
        <v>99215</v>
      </c>
      <c r="G7596" t="s">
        <v>237</v>
      </c>
      <c r="H7596" s="34">
        <v>65946</v>
      </c>
      <c r="I7596" s="7">
        <v>42865</v>
      </c>
      <c r="J7596" s="7">
        <v>32660.2</v>
      </c>
      <c r="K7596" s="7">
        <v>5061</v>
      </c>
      <c r="L7596" s="7">
        <v>5143.8</v>
      </c>
      <c r="M7596" s="5">
        <v>0.12</v>
      </c>
      <c r="N7596" t="s">
        <v>46</v>
      </c>
      <c r="O7596" t="s">
        <v>27</v>
      </c>
      <c r="P7596" t="s">
        <v>3150</v>
      </c>
      <c r="Q7596" t="s">
        <v>19</v>
      </c>
      <c r="R7596" t="s">
        <v>20</v>
      </c>
      <c r="S7596" t="s">
        <v>21</v>
      </c>
      <c r="T7596" t="s">
        <v>13311</v>
      </c>
      <c r="U7596" s="1">
        <v>45690</v>
      </c>
      <c r="V7596">
        <v>113</v>
      </c>
      <c r="W7596" t="str">
        <f t="shared" si="165"/>
        <v>90-119</v>
      </c>
    </row>
    <row r="7597" spans="1:23" x14ac:dyDescent="0.25">
      <c r="A7597" t="s">
        <v>7846</v>
      </c>
      <c r="B7597">
        <v>7872126676</v>
      </c>
      <c r="C7597">
        <v>4786836491</v>
      </c>
      <c r="D7597" s="1">
        <v>45854</v>
      </c>
      <c r="E7597">
        <v>99213</v>
      </c>
      <c r="F7597">
        <v>99281</v>
      </c>
      <c r="G7597" t="s">
        <v>3400</v>
      </c>
      <c r="H7597" s="34">
        <v>50648</v>
      </c>
      <c r="I7597" s="7">
        <v>40518</v>
      </c>
      <c r="J7597" s="7">
        <v>22759.48</v>
      </c>
      <c r="K7597" s="7">
        <v>12086</v>
      </c>
      <c r="L7597" s="7">
        <v>5672.52</v>
      </c>
      <c r="M7597" s="5">
        <v>0.14000000000000001</v>
      </c>
      <c r="N7597" t="s">
        <v>1135</v>
      </c>
      <c r="O7597" t="s">
        <v>27</v>
      </c>
      <c r="P7597" t="s">
        <v>3148</v>
      </c>
      <c r="Q7597" t="s">
        <v>32</v>
      </c>
      <c r="R7597" t="s">
        <v>27</v>
      </c>
      <c r="S7597" t="s">
        <v>21</v>
      </c>
      <c r="T7597" t="s">
        <v>13310</v>
      </c>
      <c r="U7597" s="1">
        <v>45968</v>
      </c>
      <c r="V7597">
        <v>114</v>
      </c>
      <c r="W7597" t="str">
        <f t="shared" si="165"/>
        <v>90-119</v>
      </c>
    </row>
    <row r="7598" spans="1:23" x14ac:dyDescent="0.25">
      <c r="A7598" t="s">
        <v>7847</v>
      </c>
      <c r="B7598">
        <v>6080033737</v>
      </c>
      <c r="C7598">
        <v>4716563381</v>
      </c>
      <c r="D7598" s="1">
        <v>45672</v>
      </c>
      <c r="E7598">
        <v>99221</v>
      </c>
      <c r="F7598">
        <v>99291</v>
      </c>
      <c r="G7598" t="s">
        <v>3523</v>
      </c>
      <c r="H7598" s="34">
        <v>65608</v>
      </c>
      <c r="I7598" s="7">
        <v>51174</v>
      </c>
      <c r="J7598" s="7">
        <v>26251.200000000001</v>
      </c>
      <c r="K7598" s="7">
        <v>14688</v>
      </c>
      <c r="L7598" s="7">
        <v>10234.799999999999</v>
      </c>
      <c r="M7598" s="5">
        <v>0.2</v>
      </c>
      <c r="N7598" t="s">
        <v>3140</v>
      </c>
      <c r="O7598" t="s">
        <v>27</v>
      </c>
      <c r="P7598" t="s">
        <v>55</v>
      </c>
      <c r="Q7598" t="s">
        <v>32</v>
      </c>
      <c r="R7598" t="s">
        <v>43</v>
      </c>
      <c r="S7598" t="s">
        <v>27</v>
      </c>
      <c r="T7598" t="s">
        <v>13312</v>
      </c>
      <c r="U7598" s="1">
        <v>45785</v>
      </c>
      <c r="V7598">
        <v>113</v>
      </c>
      <c r="W7598" t="str">
        <f t="shared" si="165"/>
        <v>90-119</v>
      </c>
    </row>
    <row r="7599" spans="1:23" x14ac:dyDescent="0.25">
      <c r="A7599" t="s">
        <v>7848</v>
      </c>
      <c r="B7599">
        <v>7708266077</v>
      </c>
      <c r="C7599">
        <v>2337033677</v>
      </c>
      <c r="D7599" s="1">
        <v>45538</v>
      </c>
      <c r="E7599">
        <v>99233</v>
      </c>
      <c r="F7599">
        <v>99202</v>
      </c>
      <c r="G7599" t="s">
        <v>194</v>
      </c>
      <c r="H7599" s="34">
        <v>86381</v>
      </c>
      <c r="I7599" s="7">
        <v>67377</v>
      </c>
      <c r="J7599" s="7">
        <v>53901.599999999999</v>
      </c>
      <c r="K7599" s="7">
        <v>0</v>
      </c>
      <c r="L7599" s="7">
        <v>13475.4</v>
      </c>
      <c r="M7599" s="5">
        <v>0.2</v>
      </c>
      <c r="N7599" t="s">
        <v>3140</v>
      </c>
      <c r="O7599" t="s">
        <v>17</v>
      </c>
      <c r="P7599" t="s">
        <v>18</v>
      </c>
      <c r="Q7599" t="s">
        <v>32</v>
      </c>
      <c r="R7599" t="s">
        <v>27</v>
      </c>
      <c r="S7599" t="s">
        <v>27</v>
      </c>
      <c r="T7599" t="s">
        <v>13311</v>
      </c>
      <c r="U7599" s="1">
        <v>45712</v>
      </c>
      <c r="V7599">
        <v>174</v>
      </c>
      <c r="W7599" t="str">
        <f t="shared" si="165"/>
        <v>150-179</v>
      </c>
    </row>
    <row r="7600" spans="1:23" x14ac:dyDescent="0.25">
      <c r="A7600" t="s">
        <v>7849</v>
      </c>
      <c r="B7600">
        <v>4541568038</v>
      </c>
      <c r="C7600">
        <v>4236802854</v>
      </c>
      <c r="D7600" s="1">
        <v>45374</v>
      </c>
      <c r="E7600">
        <v>99222</v>
      </c>
      <c r="F7600">
        <v>80053</v>
      </c>
      <c r="G7600" t="s">
        <v>3702</v>
      </c>
      <c r="H7600" s="34">
        <v>38091</v>
      </c>
      <c r="I7600" s="7">
        <v>32377</v>
      </c>
      <c r="J7600" s="7">
        <v>27204.46</v>
      </c>
      <c r="K7600" s="7">
        <v>4525</v>
      </c>
      <c r="L7600" s="7">
        <v>647.54</v>
      </c>
      <c r="M7600" s="5">
        <v>0.02</v>
      </c>
      <c r="N7600" t="s">
        <v>16</v>
      </c>
      <c r="O7600" t="s">
        <v>30</v>
      </c>
      <c r="P7600" t="s">
        <v>3147</v>
      </c>
      <c r="Q7600" t="s">
        <v>32</v>
      </c>
      <c r="R7600" t="s">
        <v>20</v>
      </c>
      <c r="S7600" t="s">
        <v>27</v>
      </c>
      <c r="T7600" t="s">
        <v>13310</v>
      </c>
      <c r="U7600" s="1">
        <v>45432</v>
      </c>
      <c r="V7600">
        <v>58</v>
      </c>
      <c r="W7600" t="str">
        <f t="shared" si="165"/>
        <v>30-59</v>
      </c>
    </row>
    <row r="7601" spans="1:23" x14ac:dyDescent="0.25">
      <c r="A7601" t="s">
        <v>7850</v>
      </c>
      <c r="B7601">
        <v>1313715831</v>
      </c>
      <c r="C7601">
        <v>9257490278</v>
      </c>
      <c r="D7601" s="1">
        <v>45617</v>
      </c>
      <c r="E7601">
        <v>99232</v>
      </c>
      <c r="F7601">
        <v>81000</v>
      </c>
      <c r="G7601" t="s">
        <v>187</v>
      </c>
      <c r="H7601" s="34">
        <v>90746</v>
      </c>
      <c r="I7601" s="7">
        <v>70782</v>
      </c>
      <c r="J7601" s="7">
        <v>28723.599999999999</v>
      </c>
      <c r="K7601" s="7">
        <v>27902</v>
      </c>
      <c r="L7601" s="7">
        <v>14156.4</v>
      </c>
      <c r="M7601" s="5">
        <v>0.2</v>
      </c>
      <c r="N7601" t="s">
        <v>3140</v>
      </c>
      <c r="O7601" t="s">
        <v>27</v>
      </c>
      <c r="P7601" t="s">
        <v>25</v>
      </c>
      <c r="Q7601" t="s">
        <v>32</v>
      </c>
      <c r="R7601" t="s">
        <v>20</v>
      </c>
      <c r="S7601" t="s">
        <v>21</v>
      </c>
      <c r="T7601" t="s">
        <v>13312</v>
      </c>
      <c r="U7601" s="1">
        <v>45687</v>
      </c>
      <c r="V7601">
        <v>70</v>
      </c>
      <c r="W7601" t="str">
        <f t="shared" si="165"/>
        <v>60-89</v>
      </c>
    </row>
    <row r="7602" spans="1:23" x14ac:dyDescent="0.25">
      <c r="A7602" t="s">
        <v>7851</v>
      </c>
      <c r="B7602">
        <v>4382920322</v>
      </c>
      <c r="C7602">
        <v>1051937635</v>
      </c>
      <c r="D7602" s="1">
        <v>45671</v>
      </c>
      <c r="E7602">
        <v>99222</v>
      </c>
      <c r="F7602">
        <v>97110</v>
      </c>
      <c r="G7602" t="s">
        <v>108</v>
      </c>
      <c r="H7602" s="34">
        <v>58749</v>
      </c>
      <c r="I7602" s="7">
        <v>42299</v>
      </c>
      <c r="J7602" s="7">
        <v>23182.080000000002</v>
      </c>
      <c r="K7602" s="7">
        <v>15733</v>
      </c>
      <c r="L7602" s="7">
        <v>3383.92</v>
      </c>
      <c r="M7602" s="5">
        <v>0.08</v>
      </c>
      <c r="N7602" t="s">
        <v>24</v>
      </c>
      <c r="O7602" t="s">
        <v>27</v>
      </c>
      <c r="P7602" t="s">
        <v>3147</v>
      </c>
      <c r="Q7602" t="s">
        <v>19</v>
      </c>
      <c r="R7602" t="s">
        <v>27</v>
      </c>
      <c r="S7602" t="s">
        <v>17</v>
      </c>
      <c r="T7602" t="s">
        <v>13310</v>
      </c>
      <c r="U7602" s="1">
        <v>45757</v>
      </c>
      <c r="V7602">
        <v>86</v>
      </c>
      <c r="W7602" t="str">
        <f t="shared" si="165"/>
        <v>60-89</v>
      </c>
    </row>
    <row r="7603" spans="1:23" x14ac:dyDescent="0.25">
      <c r="A7603" t="s">
        <v>7852</v>
      </c>
      <c r="B7603">
        <v>5402829520</v>
      </c>
      <c r="C7603">
        <v>1397416009</v>
      </c>
      <c r="D7603" s="1">
        <v>45339</v>
      </c>
      <c r="E7603">
        <v>99213</v>
      </c>
      <c r="F7603">
        <v>36415</v>
      </c>
      <c r="G7603" t="s">
        <v>3316</v>
      </c>
      <c r="H7603" s="34">
        <v>80508</v>
      </c>
      <c r="I7603" s="7">
        <v>60381</v>
      </c>
      <c r="J7603" s="7">
        <v>45537.85</v>
      </c>
      <c r="K7603" s="7">
        <v>5786</v>
      </c>
      <c r="L7603" s="7">
        <v>9057.15</v>
      </c>
      <c r="M7603" s="5">
        <v>0.15</v>
      </c>
      <c r="N7603" t="s">
        <v>1139</v>
      </c>
      <c r="O7603" t="s">
        <v>30</v>
      </c>
      <c r="P7603" t="s">
        <v>31</v>
      </c>
      <c r="Q7603" t="s">
        <v>32</v>
      </c>
      <c r="R7603" t="s">
        <v>38</v>
      </c>
      <c r="S7603" t="s">
        <v>21</v>
      </c>
      <c r="T7603" t="s">
        <v>13310</v>
      </c>
      <c r="U7603" s="1">
        <v>45493</v>
      </c>
      <c r="V7603">
        <v>154</v>
      </c>
      <c r="W7603" t="str">
        <f t="shared" si="165"/>
        <v>150-179</v>
      </c>
    </row>
    <row r="7604" spans="1:23" x14ac:dyDescent="0.25">
      <c r="A7604" t="s">
        <v>7853</v>
      </c>
      <c r="B7604">
        <v>7386924409</v>
      </c>
      <c r="C7604">
        <v>8742861430</v>
      </c>
      <c r="D7604" s="1">
        <v>45880</v>
      </c>
      <c r="E7604">
        <v>99221</v>
      </c>
      <c r="F7604">
        <v>36415</v>
      </c>
      <c r="G7604" t="s">
        <v>320</v>
      </c>
      <c r="H7604" s="34">
        <v>92520</v>
      </c>
      <c r="I7604" s="7">
        <v>72166</v>
      </c>
      <c r="J7604" s="7">
        <v>48442.8</v>
      </c>
      <c r="K7604" s="7">
        <v>9290</v>
      </c>
      <c r="L7604" s="7">
        <v>14433.2</v>
      </c>
      <c r="M7604" s="5">
        <v>0.2</v>
      </c>
      <c r="N7604" t="s">
        <v>3140</v>
      </c>
      <c r="O7604" t="s">
        <v>30</v>
      </c>
      <c r="P7604" t="s">
        <v>3147</v>
      </c>
      <c r="Q7604" t="s">
        <v>32</v>
      </c>
      <c r="R7604" t="s">
        <v>21</v>
      </c>
      <c r="S7604" t="s">
        <v>21</v>
      </c>
      <c r="T7604" t="s">
        <v>13311</v>
      </c>
      <c r="U7604" s="1">
        <v>45936</v>
      </c>
      <c r="V7604">
        <v>56</v>
      </c>
      <c r="W7604" t="str">
        <f t="shared" si="165"/>
        <v>30-59</v>
      </c>
    </row>
    <row r="7605" spans="1:23" x14ac:dyDescent="0.25">
      <c r="A7605" t="s">
        <v>7854</v>
      </c>
      <c r="B7605">
        <v>209275465</v>
      </c>
      <c r="C7605">
        <v>9670991546</v>
      </c>
      <c r="D7605" s="1">
        <v>45522</v>
      </c>
      <c r="E7605">
        <v>99232</v>
      </c>
      <c r="F7605">
        <v>99201</v>
      </c>
      <c r="G7605" t="s">
        <v>3192</v>
      </c>
      <c r="H7605" s="34">
        <v>75462</v>
      </c>
      <c r="I7605" s="7">
        <v>54333</v>
      </c>
      <c r="J7605" s="7">
        <v>43424.36</v>
      </c>
      <c r="K7605" s="7">
        <v>6562</v>
      </c>
      <c r="L7605" s="7">
        <v>4346.6400000000003</v>
      </c>
      <c r="M7605" s="5">
        <v>0.08</v>
      </c>
      <c r="N7605" t="s">
        <v>24</v>
      </c>
      <c r="O7605" t="s">
        <v>30</v>
      </c>
      <c r="P7605" t="s">
        <v>97</v>
      </c>
      <c r="Q7605" t="s">
        <v>19</v>
      </c>
      <c r="R7605" t="s">
        <v>20</v>
      </c>
      <c r="S7605" t="s">
        <v>27</v>
      </c>
      <c r="T7605" t="s">
        <v>13311</v>
      </c>
      <c r="U7605" s="1">
        <v>45638</v>
      </c>
      <c r="V7605">
        <v>116</v>
      </c>
      <c r="W7605" t="str">
        <f t="shared" si="165"/>
        <v>90-119</v>
      </c>
    </row>
    <row r="7606" spans="1:23" x14ac:dyDescent="0.25">
      <c r="A7606" t="s">
        <v>7855</v>
      </c>
      <c r="B7606">
        <v>5176281633</v>
      </c>
      <c r="C7606">
        <v>473217147</v>
      </c>
      <c r="D7606" s="1">
        <v>45488</v>
      </c>
      <c r="E7606">
        <v>99215</v>
      </c>
      <c r="F7606">
        <v>99213</v>
      </c>
      <c r="G7606" t="s">
        <v>3673</v>
      </c>
      <c r="H7606" s="34">
        <v>45471</v>
      </c>
      <c r="I7606" s="7">
        <v>35467</v>
      </c>
      <c r="J7606" s="7">
        <v>23851.599999999999</v>
      </c>
      <c r="K7606" s="7">
        <v>4522</v>
      </c>
      <c r="L7606" s="7">
        <v>7093.4</v>
      </c>
      <c r="M7606" s="5">
        <v>0.2</v>
      </c>
      <c r="N7606" t="s">
        <v>3140</v>
      </c>
      <c r="O7606" t="s">
        <v>27</v>
      </c>
      <c r="P7606" t="s">
        <v>3149</v>
      </c>
      <c r="Q7606" t="s">
        <v>19</v>
      </c>
      <c r="R7606" t="s">
        <v>43</v>
      </c>
      <c r="S7606" t="s">
        <v>21</v>
      </c>
      <c r="T7606" t="s">
        <v>13312</v>
      </c>
      <c r="U7606" s="1">
        <v>45526</v>
      </c>
      <c r="V7606">
        <v>38</v>
      </c>
      <c r="W7606" t="str">
        <f t="shared" si="165"/>
        <v>30-59</v>
      </c>
    </row>
    <row r="7607" spans="1:23" x14ac:dyDescent="0.25">
      <c r="A7607" t="s">
        <v>7856</v>
      </c>
      <c r="B7607">
        <v>9266939409</v>
      </c>
      <c r="C7607">
        <v>6472965285</v>
      </c>
      <c r="D7607" s="1">
        <v>45916</v>
      </c>
      <c r="E7607">
        <v>99238</v>
      </c>
      <c r="F7607">
        <v>93000</v>
      </c>
      <c r="G7607" t="s">
        <v>3288</v>
      </c>
      <c r="H7607" s="34">
        <v>48665</v>
      </c>
      <c r="I7607" s="7">
        <v>38932</v>
      </c>
      <c r="J7607" s="7">
        <v>27710.52</v>
      </c>
      <c r="K7607" s="7">
        <v>5771</v>
      </c>
      <c r="L7607" s="7">
        <v>5450.48</v>
      </c>
      <c r="M7607" s="5">
        <v>0.14000000000000001</v>
      </c>
      <c r="N7607" t="s">
        <v>1135</v>
      </c>
      <c r="O7607" t="s">
        <v>30</v>
      </c>
      <c r="P7607" t="s">
        <v>3146</v>
      </c>
      <c r="Q7607" t="s">
        <v>19</v>
      </c>
      <c r="R7607" t="s">
        <v>21</v>
      </c>
      <c r="S7607" t="s">
        <v>27</v>
      </c>
      <c r="T7607" t="s">
        <v>13310</v>
      </c>
      <c r="U7607" s="1">
        <v>45976</v>
      </c>
      <c r="V7607">
        <v>60</v>
      </c>
      <c r="W7607" t="str">
        <f t="shared" si="165"/>
        <v>60-89</v>
      </c>
    </row>
    <row r="7608" spans="1:23" x14ac:dyDescent="0.25">
      <c r="A7608" t="s">
        <v>7857</v>
      </c>
      <c r="B7608">
        <v>4478345786</v>
      </c>
      <c r="C7608">
        <v>8232080680</v>
      </c>
      <c r="D7608" s="1">
        <v>45858</v>
      </c>
      <c r="E7608">
        <v>99221</v>
      </c>
      <c r="F7608">
        <v>99204</v>
      </c>
      <c r="G7608" t="s">
        <v>3258</v>
      </c>
      <c r="H7608" s="34">
        <v>10187</v>
      </c>
      <c r="I7608" s="7">
        <v>7335</v>
      </c>
      <c r="J7608" s="7">
        <v>6748.2</v>
      </c>
      <c r="K7608" s="7">
        <v>0</v>
      </c>
      <c r="L7608" s="7">
        <v>586.79999999999995</v>
      </c>
      <c r="M7608" s="5">
        <v>0.08</v>
      </c>
      <c r="N7608" t="s">
        <v>24</v>
      </c>
      <c r="O7608" t="s">
        <v>17</v>
      </c>
      <c r="P7608" t="s">
        <v>3147</v>
      </c>
      <c r="Q7608" t="s">
        <v>19</v>
      </c>
      <c r="R7608" t="s">
        <v>38</v>
      </c>
      <c r="S7608" t="s">
        <v>17</v>
      </c>
      <c r="T7608" t="s">
        <v>13310</v>
      </c>
      <c r="U7608" s="1">
        <v>45962</v>
      </c>
      <c r="V7608">
        <v>104</v>
      </c>
      <c r="W7608" t="str">
        <f t="shared" si="165"/>
        <v>90-119</v>
      </c>
    </row>
    <row r="7609" spans="1:23" x14ac:dyDescent="0.25">
      <c r="A7609" t="s">
        <v>7858</v>
      </c>
      <c r="B7609">
        <v>6717763652</v>
      </c>
      <c r="C7609">
        <v>4300372360</v>
      </c>
      <c r="D7609" s="1">
        <v>45533</v>
      </c>
      <c r="E7609">
        <v>99238</v>
      </c>
      <c r="F7609">
        <v>99214</v>
      </c>
      <c r="G7609" t="s">
        <v>29</v>
      </c>
      <c r="H7609" s="34">
        <v>44107</v>
      </c>
      <c r="I7609" s="7">
        <v>28670</v>
      </c>
      <c r="J7609" s="7">
        <v>17457.599999999999</v>
      </c>
      <c r="K7609" s="7">
        <v>7772</v>
      </c>
      <c r="L7609" s="7">
        <v>3440.4</v>
      </c>
      <c r="M7609" s="5">
        <v>0.12</v>
      </c>
      <c r="N7609" t="s">
        <v>46</v>
      </c>
      <c r="O7609" t="s">
        <v>27</v>
      </c>
      <c r="P7609" t="s">
        <v>40</v>
      </c>
      <c r="Q7609" t="s">
        <v>19</v>
      </c>
      <c r="R7609" t="s">
        <v>43</v>
      </c>
      <c r="S7609" t="s">
        <v>17</v>
      </c>
      <c r="T7609" t="s">
        <v>13311</v>
      </c>
      <c r="U7609" s="1">
        <v>45567</v>
      </c>
      <c r="V7609">
        <v>34</v>
      </c>
      <c r="W7609" t="str">
        <f t="shared" si="165"/>
        <v>30-59</v>
      </c>
    </row>
    <row r="7610" spans="1:23" x14ac:dyDescent="0.25">
      <c r="A7610" t="s">
        <v>7859</v>
      </c>
      <c r="B7610">
        <v>1750285167</v>
      </c>
      <c r="C7610">
        <v>4589015540</v>
      </c>
      <c r="D7610" s="1">
        <v>45450</v>
      </c>
      <c r="E7610">
        <v>99214</v>
      </c>
      <c r="F7610">
        <v>99281</v>
      </c>
      <c r="G7610" t="s">
        <v>3488</v>
      </c>
      <c r="H7610" s="34">
        <v>91227</v>
      </c>
      <c r="I7610" s="7">
        <v>74806</v>
      </c>
      <c r="J7610" s="7">
        <v>38168.92</v>
      </c>
      <c r="K7610" s="7">
        <v>23172</v>
      </c>
      <c r="L7610" s="7">
        <v>13465.08</v>
      </c>
      <c r="M7610" s="5">
        <v>0.18</v>
      </c>
      <c r="N7610" t="s">
        <v>3141</v>
      </c>
      <c r="O7610" t="s">
        <v>27</v>
      </c>
      <c r="P7610" t="s">
        <v>55</v>
      </c>
      <c r="Q7610" t="s">
        <v>32</v>
      </c>
      <c r="R7610" t="s">
        <v>21</v>
      </c>
      <c r="S7610" t="s">
        <v>21</v>
      </c>
      <c r="T7610" t="s">
        <v>13310</v>
      </c>
      <c r="U7610" s="1">
        <v>45611</v>
      </c>
      <c r="V7610">
        <v>161</v>
      </c>
      <c r="W7610" t="str">
        <f t="shared" si="165"/>
        <v>150-179</v>
      </c>
    </row>
    <row r="7611" spans="1:23" x14ac:dyDescent="0.25">
      <c r="A7611" t="s">
        <v>7860</v>
      </c>
      <c r="B7611">
        <v>3032676124</v>
      </c>
      <c r="C7611">
        <v>5969362783</v>
      </c>
      <c r="D7611" s="1">
        <v>45390</v>
      </c>
      <c r="E7611">
        <v>99232</v>
      </c>
      <c r="F7611">
        <v>99214</v>
      </c>
      <c r="G7611" t="s">
        <v>127</v>
      </c>
      <c r="H7611" s="34">
        <v>88108</v>
      </c>
      <c r="I7611" s="7">
        <v>72249</v>
      </c>
      <c r="J7611" s="7">
        <v>42442.18</v>
      </c>
      <c r="K7611" s="7">
        <v>16802</v>
      </c>
      <c r="L7611" s="7">
        <v>13004.82</v>
      </c>
      <c r="M7611" s="5">
        <v>0.18</v>
      </c>
      <c r="N7611" t="s">
        <v>3141</v>
      </c>
      <c r="O7611" t="s">
        <v>27</v>
      </c>
      <c r="P7611" t="s">
        <v>18</v>
      </c>
      <c r="Q7611" t="s">
        <v>19</v>
      </c>
      <c r="R7611" t="s">
        <v>43</v>
      </c>
      <c r="S7611" t="s">
        <v>27</v>
      </c>
      <c r="T7611" t="s">
        <v>13310</v>
      </c>
      <c r="U7611" s="1">
        <v>45482</v>
      </c>
      <c r="V7611">
        <v>92</v>
      </c>
      <c r="W7611" t="str">
        <f t="shared" si="165"/>
        <v>90-119</v>
      </c>
    </row>
    <row r="7612" spans="1:23" x14ac:dyDescent="0.25">
      <c r="A7612" t="s">
        <v>7861</v>
      </c>
      <c r="B7612">
        <v>1998128522</v>
      </c>
      <c r="C7612">
        <v>2563507246</v>
      </c>
      <c r="D7612" s="1">
        <v>45296</v>
      </c>
      <c r="E7612">
        <v>99233</v>
      </c>
      <c r="F7612">
        <v>99285</v>
      </c>
      <c r="G7612" t="s">
        <v>3272</v>
      </c>
      <c r="H7612" s="34">
        <v>56177</v>
      </c>
      <c r="I7612" s="7">
        <v>46065</v>
      </c>
      <c r="J7612" s="7">
        <v>37773.300000000003</v>
      </c>
      <c r="K7612" s="7">
        <v>0</v>
      </c>
      <c r="L7612" s="7">
        <v>8291.7000000000007</v>
      </c>
      <c r="M7612" s="5">
        <v>0.18</v>
      </c>
      <c r="N7612" t="s">
        <v>3141</v>
      </c>
      <c r="O7612" t="s">
        <v>17</v>
      </c>
      <c r="P7612" t="s">
        <v>3146</v>
      </c>
      <c r="Q7612" t="s">
        <v>19</v>
      </c>
      <c r="R7612" t="s">
        <v>20</v>
      </c>
      <c r="S7612" t="s">
        <v>17</v>
      </c>
      <c r="T7612" t="s">
        <v>13311</v>
      </c>
      <c r="U7612" s="1">
        <v>45355</v>
      </c>
      <c r="V7612">
        <v>59</v>
      </c>
      <c r="W7612" t="str">
        <f t="shared" si="165"/>
        <v>30-59</v>
      </c>
    </row>
    <row r="7613" spans="1:23" x14ac:dyDescent="0.25">
      <c r="A7613" t="s">
        <v>7862</v>
      </c>
      <c r="B7613">
        <v>3529605042</v>
      </c>
      <c r="C7613">
        <v>9347236122</v>
      </c>
      <c r="D7613" s="1">
        <v>45869</v>
      </c>
      <c r="E7613">
        <v>99232</v>
      </c>
      <c r="F7613">
        <v>99204</v>
      </c>
      <c r="G7613" t="s">
        <v>3170</v>
      </c>
      <c r="H7613" s="34">
        <v>76451</v>
      </c>
      <c r="I7613" s="7">
        <v>60396</v>
      </c>
      <c r="J7613" s="7">
        <v>31295.64</v>
      </c>
      <c r="K7613" s="7">
        <v>19437</v>
      </c>
      <c r="L7613" s="7">
        <v>9663.36</v>
      </c>
      <c r="M7613" s="5">
        <v>0.16</v>
      </c>
      <c r="N7613" t="s">
        <v>1138</v>
      </c>
      <c r="O7613" t="s">
        <v>27</v>
      </c>
      <c r="P7613" t="s">
        <v>3147</v>
      </c>
      <c r="Q7613" t="s">
        <v>32</v>
      </c>
      <c r="R7613" t="s">
        <v>26</v>
      </c>
      <c r="S7613" t="s">
        <v>21</v>
      </c>
      <c r="T7613" t="s">
        <v>13310</v>
      </c>
      <c r="U7613" s="1">
        <v>46020</v>
      </c>
      <c r="V7613">
        <v>151</v>
      </c>
      <c r="W7613" t="str">
        <f t="shared" si="165"/>
        <v>150-179</v>
      </c>
    </row>
    <row r="7614" spans="1:23" x14ac:dyDescent="0.25">
      <c r="A7614" t="s">
        <v>7863</v>
      </c>
      <c r="B7614">
        <v>5479139145</v>
      </c>
      <c r="C7614">
        <v>4184777535</v>
      </c>
      <c r="D7614" s="1">
        <v>45350</v>
      </c>
      <c r="E7614">
        <v>99213</v>
      </c>
      <c r="F7614">
        <v>99282</v>
      </c>
      <c r="G7614" t="s">
        <v>3323</v>
      </c>
      <c r="H7614" s="34">
        <v>95926</v>
      </c>
      <c r="I7614" s="7">
        <v>81537</v>
      </c>
      <c r="J7614" s="7">
        <v>62294.26</v>
      </c>
      <c r="K7614" s="7">
        <v>17612</v>
      </c>
      <c r="L7614" s="7">
        <v>1630.74</v>
      </c>
      <c r="M7614" s="5">
        <v>0.02</v>
      </c>
      <c r="N7614" t="s">
        <v>16</v>
      </c>
      <c r="O7614" t="s">
        <v>27</v>
      </c>
      <c r="P7614" t="s">
        <v>40</v>
      </c>
      <c r="Q7614" t="s">
        <v>19</v>
      </c>
      <c r="R7614" t="s">
        <v>20</v>
      </c>
      <c r="S7614" t="s">
        <v>21</v>
      </c>
      <c r="T7614" t="s">
        <v>13311</v>
      </c>
      <c r="U7614" s="1">
        <v>45485</v>
      </c>
      <c r="V7614">
        <v>135</v>
      </c>
      <c r="W7614" t="str">
        <f t="shared" si="165"/>
        <v>120-149</v>
      </c>
    </row>
    <row r="7615" spans="1:23" x14ac:dyDescent="0.25">
      <c r="A7615" t="s">
        <v>7864</v>
      </c>
      <c r="B7615">
        <v>907064543</v>
      </c>
      <c r="C7615">
        <v>6605587393</v>
      </c>
      <c r="D7615" s="1">
        <v>45733</v>
      </c>
      <c r="E7615">
        <v>99214</v>
      </c>
      <c r="F7615">
        <v>81000</v>
      </c>
      <c r="G7615" t="s">
        <v>3161</v>
      </c>
      <c r="H7615" s="34">
        <v>73150</v>
      </c>
      <c r="I7615" s="7">
        <v>52668</v>
      </c>
      <c r="J7615" s="7">
        <v>43131.56</v>
      </c>
      <c r="K7615" s="7">
        <v>5323</v>
      </c>
      <c r="L7615" s="7">
        <v>4213.4399999999996</v>
      </c>
      <c r="M7615" s="5">
        <v>0.08</v>
      </c>
      <c r="N7615" t="s">
        <v>24</v>
      </c>
      <c r="O7615" t="s">
        <v>30</v>
      </c>
      <c r="P7615" t="s">
        <v>18</v>
      </c>
      <c r="Q7615" t="s">
        <v>19</v>
      </c>
      <c r="R7615" t="s">
        <v>38</v>
      </c>
      <c r="S7615" t="s">
        <v>17</v>
      </c>
      <c r="T7615" t="s">
        <v>13312</v>
      </c>
      <c r="U7615" s="1">
        <v>45795</v>
      </c>
      <c r="V7615">
        <v>62</v>
      </c>
      <c r="W7615" t="str">
        <f t="shared" si="165"/>
        <v>60-89</v>
      </c>
    </row>
    <row r="7616" spans="1:23" x14ac:dyDescent="0.25">
      <c r="A7616" t="s">
        <v>7865</v>
      </c>
      <c r="B7616">
        <v>2764947553</v>
      </c>
      <c r="C7616">
        <v>5286944838</v>
      </c>
      <c r="D7616" s="1">
        <v>45464</v>
      </c>
      <c r="E7616">
        <v>99221</v>
      </c>
      <c r="F7616">
        <v>99284</v>
      </c>
      <c r="G7616" t="s">
        <v>3247</v>
      </c>
      <c r="H7616" s="34">
        <v>22283</v>
      </c>
      <c r="I7616" s="7">
        <v>18941</v>
      </c>
      <c r="J7616" s="7">
        <v>15644.18</v>
      </c>
      <c r="K7616" s="7">
        <v>2918</v>
      </c>
      <c r="L7616" s="7">
        <v>378.82</v>
      </c>
      <c r="M7616" s="5">
        <v>0.02</v>
      </c>
      <c r="N7616" t="s">
        <v>16</v>
      </c>
      <c r="O7616" t="s">
        <v>30</v>
      </c>
      <c r="P7616" t="s">
        <v>3149</v>
      </c>
      <c r="Q7616" t="s">
        <v>19</v>
      </c>
      <c r="R7616" t="s">
        <v>43</v>
      </c>
      <c r="S7616" t="s">
        <v>27</v>
      </c>
      <c r="T7616" t="s">
        <v>13312</v>
      </c>
      <c r="U7616" s="1">
        <v>45558</v>
      </c>
      <c r="V7616">
        <v>94</v>
      </c>
      <c r="W7616" t="str">
        <f t="shared" si="165"/>
        <v>90-119</v>
      </c>
    </row>
    <row r="7617" spans="1:23" x14ac:dyDescent="0.25">
      <c r="A7617" t="s">
        <v>7866</v>
      </c>
      <c r="B7617">
        <v>621452902</v>
      </c>
      <c r="C7617">
        <v>8260098685</v>
      </c>
      <c r="D7617" s="1">
        <v>45877</v>
      </c>
      <c r="E7617">
        <v>99215</v>
      </c>
      <c r="F7617">
        <v>99283</v>
      </c>
      <c r="G7617" t="s">
        <v>194</v>
      </c>
      <c r="H7617" s="34">
        <v>67751</v>
      </c>
      <c r="I7617" s="7">
        <v>54201</v>
      </c>
      <c r="J7617" s="7">
        <v>24462.86</v>
      </c>
      <c r="K7617" s="7">
        <v>22150</v>
      </c>
      <c r="L7617" s="7">
        <v>7588.14</v>
      </c>
      <c r="M7617" s="5">
        <v>0.14000000000000001</v>
      </c>
      <c r="N7617" t="s">
        <v>1135</v>
      </c>
      <c r="O7617" t="s">
        <v>27</v>
      </c>
      <c r="P7617" t="s">
        <v>3150</v>
      </c>
      <c r="Q7617" t="s">
        <v>19</v>
      </c>
      <c r="R7617" t="s">
        <v>38</v>
      </c>
      <c r="S7617" t="s">
        <v>17</v>
      </c>
      <c r="T7617" t="s">
        <v>13310</v>
      </c>
      <c r="U7617" s="1">
        <v>46033</v>
      </c>
      <c r="V7617">
        <v>156</v>
      </c>
      <c r="W7617" t="str">
        <f t="shared" si="165"/>
        <v>150-179</v>
      </c>
    </row>
    <row r="7618" spans="1:23" x14ac:dyDescent="0.25">
      <c r="A7618" t="s">
        <v>7867</v>
      </c>
      <c r="B7618">
        <v>7764151215</v>
      </c>
      <c r="C7618">
        <v>605067722</v>
      </c>
      <c r="D7618" s="1">
        <v>45620</v>
      </c>
      <c r="E7618">
        <v>99223</v>
      </c>
      <c r="F7618">
        <v>99205</v>
      </c>
      <c r="G7618" t="s">
        <v>140</v>
      </c>
      <c r="H7618" s="34">
        <v>32172</v>
      </c>
      <c r="I7618" s="7">
        <v>25094</v>
      </c>
      <c r="J7618" s="7">
        <v>20075.2</v>
      </c>
      <c r="K7618" s="7">
        <v>0</v>
      </c>
      <c r="L7618" s="7">
        <v>5018.8</v>
      </c>
      <c r="M7618" s="5">
        <v>0.2</v>
      </c>
      <c r="N7618" t="s">
        <v>3140</v>
      </c>
      <c r="O7618" t="s">
        <v>17</v>
      </c>
      <c r="P7618" t="s">
        <v>3146</v>
      </c>
      <c r="Q7618" t="s">
        <v>19</v>
      </c>
      <c r="R7618" t="s">
        <v>20</v>
      </c>
      <c r="S7618" t="s">
        <v>27</v>
      </c>
      <c r="T7618" t="s">
        <v>13312</v>
      </c>
      <c r="U7618" s="1">
        <v>45714</v>
      </c>
      <c r="V7618">
        <v>94</v>
      </c>
      <c r="W7618" t="str">
        <f t="shared" si="165"/>
        <v>90-119</v>
      </c>
    </row>
    <row r="7619" spans="1:23" x14ac:dyDescent="0.25">
      <c r="A7619" t="s">
        <v>7868</v>
      </c>
      <c r="B7619">
        <v>5548580134</v>
      </c>
      <c r="C7619">
        <v>6042036743</v>
      </c>
      <c r="D7619" s="1">
        <v>45871</v>
      </c>
      <c r="E7619">
        <v>99221</v>
      </c>
      <c r="F7619">
        <v>90834</v>
      </c>
      <c r="G7619" t="s">
        <v>191</v>
      </c>
      <c r="H7619" s="34">
        <v>30778</v>
      </c>
      <c r="I7619" s="7">
        <v>23084</v>
      </c>
      <c r="J7619" s="7">
        <v>17189.400000000001</v>
      </c>
      <c r="K7619" s="7">
        <v>2432</v>
      </c>
      <c r="L7619" s="7">
        <v>3462.6</v>
      </c>
      <c r="M7619" s="5">
        <v>0.15</v>
      </c>
      <c r="N7619" t="s">
        <v>1139</v>
      </c>
      <c r="O7619" t="s">
        <v>30</v>
      </c>
      <c r="P7619" t="s">
        <v>97</v>
      </c>
      <c r="Q7619" t="s">
        <v>32</v>
      </c>
      <c r="R7619" t="s">
        <v>21</v>
      </c>
      <c r="S7619" t="s">
        <v>21</v>
      </c>
      <c r="T7619" t="s">
        <v>13312</v>
      </c>
      <c r="U7619" s="1">
        <v>46018</v>
      </c>
      <c r="V7619">
        <v>147</v>
      </c>
      <c r="W7619" t="str">
        <f t="shared" ref="W7619:W7682" si="166">IF(V7619="","",IF(V7619&lt;30,"0-29",IF(V7619&lt;60,"30-59",IF(V7619&lt;90,"60-89",IF(V7619&lt;120,"90-119",IF(V7619&lt;150,"120-149",IF(V7619&lt;180,"150-179",IF(V7619&lt;210,"180-209",IF(V7619&lt;240,"210-239",IF(V7619&lt;270,"240-269",IF(V7619&lt;300,"270-299",IF(V7619&lt;330,"300-329",IF(V7619&lt;360,"330-359","360+")))))))))))))</f>
        <v>120-149</v>
      </c>
    </row>
    <row r="7620" spans="1:23" x14ac:dyDescent="0.25">
      <c r="A7620" t="s">
        <v>7869</v>
      </c>
      <c r="B7620">
        <v>3363968638</v>
      </c>
      <c r="C7620">
        <v>488938386</v>
      </c>
      <c r="D7620" s="1">
        <v>45688</v>
      </c>
      <c r="E7620">
        <v>99222</v>
      </c>
      <c r="F7620">
        <v>99292</v>
      </c>
      <c r="G7620" t="s">
        <v>3702</v>
      </c>
      <c r="H7620" s="34">
        <v>50096</v>
      </c>
      <c r="I7620" s="7">
        <v>41079</v>
      </c>
      <c r="J7620" s="7">
        <v>24341.78</v>
      </c>
      <c r="K7620" s="7">
        <v>9343</v>
      </c>
      <c r="L7620" s="7">
        <v>7394.22</v>
      </c>
      <c r="M7620" s="5">
        <v>0.18</v>
      </c>
      <c r="N7620" t="s">
        <v>3141</v>
      </c>
      <c r="O7620" t="s">
        <v>27</v>
      </c>
      <c r="P7620" t="s">
        <v>97</v>
      </c>
      <c r="Q7620" t="s">
        <v>19</v>
      </c>
      <c r="R7620" t="s">
        <v>43</v>
      </c>
      <c r="S7620" t="s">
        <v>17</v>
      </c>
      <c r="T7620" t="s">
        <v>13310</v>
      </c>
      <c r="U7620" s="1">
        <v>45771</v>
      </c>
      <c r="V7620">
        <v>83</v>
      </c>
      <c r="W7620" t="str">
        <f t="shared" si="166"/>
        <v>60-89</v>
      </c>
    </row>
    <row r="7621" spans="1:23" x14ac:dyDescent="0.25">
      <c r="A7621" t="s">
        <v>7870</v>
      </c>
      <c r="B7621">
        <v>7509222394</v>
      </c>
      <c r="C7621">
        <v>7556463554</v>
      </c>
      <c r="D7621" s="1">
        <v>45335</v>
      </c>
      <c r="E7621">
        <v>99215</v>
      </c>
      <c r="F7621">
        <v>99213</v>
      </c>
      <c r="G7621" t="s">
        <v>3283</v>
      </c>
      <c r="H7621" s="34">
        <v>58559</v>
      </c>
      <c r="I7621" s="7">
        <v>48018</v>
      </c>
      <c r="J7621" s="7">
        <v>37042.76</v>
      </c>
      <c r="K7621" s="7">
        <v>2332</v>
      </c>
      <c r="L7621" s="7">
        <v>8643.24</v>
      </c>
      <c r="M7621" s="5">
        <v>0.18</v>
      </c>
      <c r="N7621" t="s">
        <v>3141</v>
      </c>
      <c r="O7621" t="s">
        <v>30</v>
      </c>
      <c r="P7621" t="s">
        <v>3146</v>
      </c>
      <c r="Q7621" t="s">
        <v>32</v>
      </c>
      <c r="R7621" t="s">
        <v>26</v>
      </c>
      <c r="S7621" t="s">
        <v>17</v>
      </c>
      <c r="T7621" t="s">
        <v>13310</v>
      </c>
      <c r="U7621" s="1">
        <v>45419</v>
      </c>
      <c r="V7621">
        <v>84</v>
      </c>
      <c r="W7621" t="str">
        <f t="shared" si="166"/>
        <v>60-89</v>
      </c>
    </row>
    <row r="7622" spans="1:23" x14ac:dyDescent="0.25">
      <c r="A7622" t="s">
        <v>7871</v>
      </c>
      <c r="B7622">
        <v>3061106754</v>
      </c>
      <c r="C7622">
        <v>1480465685</v>
      </c>
      <c r="D7622" s="1">
        <v>45774</v>
      </c>
      <c r="E7622">
        <v>99223</v>
      </c>
      <c r="F7622">
        <v>99215</v>
      </c>
      <c r="G7622" t="s">
        <v>3286</v>
      </c>
      <c r="H7622" s="34">
        <v>52411</v>
      </c>
      <c r="I7622" s="7">
        <v>42977</v>
      </c>
      <c r="J7622" s="7">
        <v>35241.14</v>
      </c>
      <c r="K7622" s="7">
        <v>0</v>
      </c>
      <c r="L7622" s="7">
        <v>7735.86</v>
      </c>
      <c r="M7622" s="5">
        <v>0.18</v>
      </c>
      <c r="N7622" t="s">
        <v>3141</v>
      </c>
      <c r="O7622" t="s">
        <v>17</v>
      </c>
      <c r="P7622" t="s">
        <v>55</v>
      </c>
      <c r="Q7622" t="s">
        <v>32</v>
      </c>
      <c r="R7622" t="s">
        <v>21</v>
      </c>
      <c r="S7622" t="s">
        <v>27</v>
      </c>
      <c r="T7622" t="s">
        <v>13310</v>
      </c>
      <c r="U7622" s="1">
        <v>45816</v>
      </c>
      <c r="V7622">
        <v>42</v>
      </c>
      <c r="W7622" t="str">
        <f t="shared" si="166"/>
        <v>30-59</v>
      </c>
    </row>
    <row r="7623" spans="1:23" x14ac:dyDescent="0.25">
      <c r="A7623" t="s">
        <v>7872</v>
      </c>
      <c r="B7623">
        <v>6891869162</v>
      </c>
      <c r="C7623">
        <v>7112005492</v>
      </c>
      <c r="D7623" s="1">
        <v>45913</v>
      </c>
      <c r="E7623">
        <v>99223</v>
      </c>
      <c r="F7623">
        <v>99214</v>
      </c>
      <c r="G7623" t="s">
        <v>293</v>
      </c>
      <c r="H7623" s="34">
        <v>75186</v>
      </c>
      <c r="I7623" s="7">
        <v>60149</v>
      </c>
      <c r="J7623" s="7">
        <v>41129.14</v>
      </c>
      <c r="K7623" s="7">
        <v>10599</v>
      </c>
      <c r="L7623" s="7">
        <v>8420.86</v>
      </c>
      <c r="M7623" s="5">
        <v>0.14000000000000001</v>
      </c>
      <c r="N7623" t="s">
        <v>1135</v>
      </c>
      <c r="O7623" t="s">
        <v>27</v>
      </c>
      <c r="P7623" t="s">
        <v>58</v>
      </c>
      <c r="Q7623" t="s">
        <v>19</v>
      </c>
      <c r="R7623" t="s">
        <v>43</v>
      </c>
      <c r="S7623" t="s">
        <v>17</v>
      </c>
      <c r="T7623" t="s">
        <v>13311</v>
      </c>
      <c r="U7623" s="1">
        <v>46090</v>
      </c>
      <c r="V7623">
        <v>177</v>
      </c>
      <c r="W7623" t="str">
        <f t="shared" si="166"/>
        <v>150-179</v>
      </c>
    </row>
    <row r="7624" spans="1:23" x14ac:dyDescent="0.25">
      <c r="A7624" t="s">
        <v>7873</v>
      </c>
      <c r="B7624">
        <v>3531247867</v>
      </c>
      <c r="C7624">
        <v>4139522073</v>
      </c>
      <c r="D7624" s="1">
        <v>45310</v>
      </c>
      <c r="E7624">
        <v>99221</v>
      </c>
      <c r="F7624">
        <v>99203</v>
      </c>
      <c r="G7624" t="s">
        <v>89</v>
      </c>
      <c r="H7624" s="34">
        <v>77947</v>
      </c>
      <c r="I7624" s="7">
        <v>50666</v>
      </c>
      <c r="J7624" s="7">
        <v>36198.080000000002</v>
      </c>
      <c r="K7624" s="7">
        <v>8388</v>
      </c>
      <c r="L7624" s="7">
        <v>6079.92</v>
      </c>
      <c r="M7624" s="5">
        <v>0.12</v>
      </c>
      <c r="N7624" t="s">
        <v>46</v>
      </c>
      <c r="O7624" t="s">
        <v>27</v>
      </c>
      <c r="P7624" t="s">
        <v>97</v>
      </c>
      <c r="Q7624" t="s">
        <v>32</v>
      </c>
      <c r="R7624" t="s">
        <v>43</v>
      </c>
      <c r="S7624" t="s">
        <v>27</v>
      </c>
      <c r="T7624" t="s">
        <v>13310</v>
      </c>
      <c r="U7624" s="1">
        <v>45490</v>
      </c>
      <c r="V7624">
        <v>180</v>
      </c>
      <c r="W7624" t="str">
        <f t="shared" si="166"/>
        <v>180-209</v>
      </c>
    </row>
    <row r="7625" spans="1:23" x14ac:dyDescent="0.25">
      <c r="A7625" t="s">
        <v>7874</v>
      </c>
      <c r="B7625">
        <v>3889876403</v>
      </c>
      <c r="C7625">
        <v>7904598721</v>
      </c>
      <c r="D7625" s="1">
        <v>45636</v>
      </c>
      <c r="E7625">
        <v>99213</v>
      </c>
      <c r="F7625">
        <v>99214</v>
      </c>
      <c r="G7625" t="s">
        <v>3288</v>
      </c>
      <c r="H7625" s="34">
        <v>65100</v>
      </c>
      <c r="I7625" s="7">
        <v>53382</v>
      </c>
      <c r="J7625" s="7">
        <v>43773.24</v>
      </c>
      <c r="K7625" s="7">
        <v>0</v>
      </c>
      <c r="L7625" s="7">
        <v>9608.76</v>
      </c>
      <c r="M7625" s="5">
        <v>0.18</v>
      </c>
      <c r="N7625" t="s">
        <v>3141</v>
      </c>
      <c r="O7625" t="s">
        <v>17</v>
      </c>
      <c r="P7625" t="s">
        <v>3146</v>
      </c>
      <c r="Q7625" t="s">
        <v>19</v>
      </c>
      <c r="R7625" t="s">
        <v>26</v>
      </c>
      <c r="S7625" t="s">
        <v>17</v>
      </c>
      <c r="T7625" t="s">
        <v>13311</v>
      </c>
      <c r="U7625" s="1">
        <v>45792</v>
      </c>
      <c r="V7625">
        <v>156</v>
      </c>
      <c r="W7625" t="str">
        <f t="shared" si="166"/>
        <v>150-179</v>
      </c>
    </row>
    <row r="7626" spans="1:23" x14ac:dyDescent="0.25">
      <c r="A7626" t="s">
        <v>7875</v>
      </c>
      <c r="B7626">
        <v>2565381293</v>
      </c>
      <c r="C7626">
        <v>4784974144</v>
      </c>
      <c r="D7626" s="1">
        <v>45859</v>
      </c>
      <c r="E7626">
        <v>99233</v>
      </c>
      <c r="F7626">
        <v>93000</v>
      </c>
      <c r="G7626" t="s">
        <v>3242</v>
      </c>
      <c r="H7626" s="34">
        <v>33342</v>
      </c>
      <c r="I7626" s="7">
        <v>26674</v>
      </c>
      <c r="J7626" s="7">
        <v>22939.64</v>
      </c>
      <c r="K7626" s="7">
        <v>0</v>
      </c>
      <c r="L7626" s="7">
        <v>3734.36</v>
      </c>
      <c r="M7626" s="5">
        <v>0.14000000000000001</v>
      </c>
      <c r="N7626" t="s">
        <v>1135</v>
      </c>
      <c r="O7626" t="s">
        <v>17</v>
      </c>
      <c r="P7626" t="s">
        <v>31</v>
      </c>
      <c r="Q7626" t="s">
        <v>19</v>
      </c>
      <c r="R7626" t="s">
        <v>38</v>
      </c>
      <c r="S7626" t="s">
        <v>17</v>
      </c>
      <c r="T7626" t="s">
        <v>13310</v>
      </c>
      <c r="U7626" s="1">
        <v>45975</v>
      </c>
      <c r="V7626">
        <v>116</v>
      </c>
      <c r="W7626" t="str">
        <f t="shared" si="166"/>
        <v>90-119</v>
      </c>
    </row>
    <row r="7627" spans="1:23" x14ac:dyDescent="0.25">
      <c r="A7627" t="s">
        <v>7876</v>
      </c>
      <c r="B7627">
        <v>8565340822</v>
      </c>
      <c r="C7627">
        <v>5389793844</v>
      </c>
      <c r="D7627" s="1">
        <v>45834</v>
      </c>
      <c r="E7627">
        <v>99231</v>
      </c>
      <c r="F7627">
        <v>99204</v>
      </c>
      <c r="G7627" t="s">
        <v>3208</v>
      </c>
      <c r="H7627" s="34">
        <v>23973</v>
      </c>
      <c r="I7627" s="7">
        <v>15582</v>
      </c>
      <c r="J7627" s="7">
        <v>13712.16</v>
      </c>
      <c r="K7627" s="7">
        <v>0</v>
      </c>
      <c r="L7627" s="7">
        <v>1869.84</v>
      </c>
      <c r="M7627" s="5">
        <v>0.12</v>
      </c>
      <c r="N7627" t="s">
        <v>46</v>
      </c>
      <c r="O7627" t="s">
        <v>17</v>
      </c>
      <c r="P7627" t="s">
        <v>40</v>
      </c>
      <c r="Q7627" t="s">
        <v>19</v>
      </c>
      <c r="R7627" t="s">
        <v>27</v>
      </c>
      <c r="S7627" t="s">
        <v>27</v>
      </c>
      <c r="T7627" t="s">
        <v>13310</v>
      </c>
      <c r="U7627" s="1">
        <v>45919</v>
      </c>
      <c r="V7627">
        <v>85</v>
      </c>
      <c r="W7627" t="str">
        <f t="shared" si="166"/>
        <v>60-89</v>
      </c>
    </row>
    <row r="7628" spans="1:23" x14ac:dyDescent="0.25">
      <c r="A7628" t="s">
        <v>7877</v>
      </c>
      <c r="B7628">
        <v>4121898955</v>
      </c>
      <c r="C7628">
        <v>4384050360</v>
      </c>
      <c r="D7628" s="1">
        <v>45880</v>
      </c>
      <c r="E7628">
        <v>99214</v>
      </c>
      <c r="F7628">
        <v>71046</v>
      </c>
      <c r="G7628" t="s">
        <v>3316</v>
      </c>
      <c r="H7628" s="34">
        <v>75242</v>
      </c>
      <c r="I7628" s="7">
        <v>59441</v>
      </c>
      <c r="J7628" s="7">
        <v>37296.44</v>
      </c>
      <c r="K7628" s="7">
        <v>12634</v>
      </c>
      <c r="L7628" s="7">
        <v>9510.56</v>
      </c>
      <c r="M7628" s="5">
        <v>0.16</v>
      </c>
      <c r="N7628" t="s">
        <v>1138</v>
      </c>
      <c r="O7628" t="s">
        <v>27</v>
      </c>
      <c r="P7628" t="s">
        <v>3149</v>
      </c>
      <c r="Q7628" t="s">
        <v>32</v>
      </c>
      <c r="R7628" t="s">
        <v>38</v>
      </c>
      <c r="S7628" t="s">
        <v>17</v>
      </c>
      <c r="T7628" t="s">
        <v>13310</v>
      </c>
      <c r="U7628" s="1">
        <v>45965</v>
      </c>
      <c r="V7628">
        <v>85</v>
      </c>
      <c r="W7628" t="str">
        <f t="shared" si="166"/>
        <v>60-89</v>
      </c>
    </row>
    <row r="7629" spans="1:23" x14ac:dyDescent="0.25">
      <c r="A7629" t="s">
        <v>7878</v>
      </c>
      <c r="B7629">
        <v>4027551896</v>
      </c>
      <c r="C7629">
        <v>6184356241</v>
      </c>
      <c r="D7629" s="1">
        <v>45621</v>
      </c>
      <c r="E7629">
        <v>99232</v>
      </c>
      <c r="F7629">
        <v>99212</v>
      </c>
      <c r="G7629" t="s">
        <v>54</v>
      </c>
      <c r="H7629" s="34">
        <v>90551</v>
      </c>
      <c r="I7629" s="7">
        <v>65197</v>
      </c>
      <c r="J7629" s="7">
        <v>59981.24</v>
      </c>
      <c r="K7629" s="7">
        <v>0</v>
      </c>
      <c r="L7629" s="7">
        <v>5215.76</v>
      </c>
      <c r="M7629" s="5">
        <v>0.08</v>
      </c>
      <c r="N7629" t="s">
        <v>24</v>
      </c>
      <c r="O7629" t="s">
        <v>17</v>
      </c>
      <c r="P7629" t="s">
        <v>3147</v>
      </c>
      <c r="Q7629" t="s">
        <v>19</v>
      </c>
      <c r="R7629" t="s">
        <v>21</v>
      </c>
      <c r="S7629" t="s">
        <v>21</v>
      </c>
      <c r="T7629" t="s">
        <v>13312</v>
      </c>
      <c r="U7629" s="1">
        <v>45736</v>
      </c>
      <c r="V7629">
        <v>115</v>
      </c>
      <c r="W7629" t="str">
        <f t="shared" si="166"/>
        <v>90-119</v>
      </c>
    </row>
    <row r="7630" spans="1:23" x14ac:dyDescent="0.25">
      <c r="A7630" t="s">
        <v>7879</v>
      </c>
      <c r="B7630">
        <v>5891262907</v>
      </c>
      <c r="C7630">
        <v>6297071605</v>
      </c>
      <c r="D7630" s="1">
        <v>45490</v>
      </c>
      <c r="E7630">
        <v>99215</v>
      </c>
      <c r="F7630">
        <v>99281</v>
      </c>
      <c r="G7630" t="s">
        <v>3301</v>
      </c>
      <c r="H7630" s="34">
        <v>99622</v>
      </c>
      <c r="I7630" s="7">
        <v>77705</v>
      </c>
      <c r="J7630" s="7">
        <v>62164</v>
      </c>
      <c r="K7630" s="7">
        <v>0</v>
      </c>
      <c r="L7630" s="7">
        <v>15541</v>
      </c>
      <c r="M7630" s="5">
        <v>0.2</v>
      </c>
      <c r="N7630" t="s">
        <v>3140</v>
      </c>
      <c r="O7630" t="s">
        <v>17</v>
      </c>
      <c r="P7630" t="s">
        <v>3146</v>
      </c>
      <c r="Q7630" t="s">
        <v>32</v>
      </c>
      <c r="R7630" t="s">
        <v>26</v>
      </c>
      <c r="S7630" t="s">
        <v>17</v>
      </c>
      <c r="T7630" t="s">
        <v>13312</v>
      </c>
      <c r="U7630" s="1">
        <v>45532</v>
      </c>
      <c r="V7630">
        <v>42</v>
      </c>
      <c r="W7630" t="str">
        <f t="shared" si="166"/>
        <v>30-59</v>
      </c>
    </row>
    <row r="7631" spans="1:23" x14ac:dyDescent="0.25">
      <c r="A7631" t="s">
        <v>7880</v>
      </c>
      <c r="B7631">
        <v>4682955383</v>
      </c>
      <c r="C7631">
        <v>6356862631</v>
      </c>
      <c r="D7631" s="1">
        <v>45473</v>
      </c>
      <c r="E7631">
        <v>99215</v>
      </c>
      <c r="F7631">
        <v>99212</v>
      </c>
      <c r="G7631" t="s">
        <v>169</v>
      </c>
      <c r="H7631" s="34">
        <v>90020</v>
      </c>
      <c r="I7631" s="7">
        <v>64814</v>
      </c>
      <c r="J7631" s="7">
        <v>50353.88</v>
      </c>
      <c r="K7631" s="7">
        <v>9275</v>
      </c>
      <c r="L7631" s="7">
        <v>5185.12</v>
      </c>
      <c r="M7631" s="5">
        <v>0.08</v>
      </c>
      <c r="N7631" t="s">
        <v>24</v>
      </c>
      <c r="O7631" t="s">
        <v>30</v>
      </c>
      <c r="P7631" t="s">
        <v>3149</v>
      </c>
      <c r="Q7631" t="s">
        <v>32</v>
      </c>
      <c r="R7631" t="s">
        <v>20</v>
      </c>
      <c r="S7631" t="s">
        <v>17</v>
      </c>
      <c r="T7631" t="s">
        <v>13310</v>
      </c>
      <c r="U7631" s="1">
        <v>45569</v>
      </c>
      <c r="V7631">
        <v>96</v>
      </c>
      <c r="W7631" t="str">
        <f t="shared" si="166"/>
        <v>90-119</v>
      </c>
    </row>
    <row r="7632" spans="1:23" x14ac:dyDescent="0.25">
      <c r="A7632" t="s">
        <v>7881</v>
      </c>
      <c r="B7632">
        <v>7139101623</v>
      </c>
      <c r="C7632">
        <v>3235535212</v>
      </c>
      <c r="D7632" s="1">
        <v>45683</v>
      </c>
      <c r="E7632">
        <v>99238</v>
      </c>
      <c r="F7632">
        <v>99203</v>
      </c>
      <c r="G7632" t="s">
        <v>81</v>
      </c>
      <c r="H7632" s="34">
        <v>16867</v>
      </c>
      <c r="I7632" s="7">
        <v>13494</v>
      </c>
      <c r="J7632" s="7">
        <v>8322.84</v>
      </c>
      <c r="K7632" s="7">
        <v>3282</v>
      </c>
      <c r="L7632" s="7">
        <v>1889.16</v>
      </c>
      <c r="M7632" s="5">
        <v>0.14000000000000001</v>
      </c>
      <c r="N7632" t="s">
        <v>1135</v>
      </c>
      <c r="O7632" t="s">
        <v>27</v>
      </c>
      <c r="P7632" t="s">
        <v>55</v>
      </c>
      <c r="Q7632" t="s">
        <v>19</v>
      </c>
      <c r="R7632" t="s">
        <v>43</v>
      </c>
      <c r="S7632" t="s">
        <v>27</v>
      </c>
      <c r="T7632" t="s">
        <v>13311</v>
      </c>
      <c r="U7632" s="1">
        <v>45766</v>
      </c>
      <c r="V7632">
        <v>83</v>
      </c>
      <c r="W7632" t="str">
        <f t="shared" si="166"/>
        <v>60-89</v>
      </c>
    </row>
    <row r="7633" spans="1:23" x14ac:dyDescent="0.25">
      <c r="A7633" t="s">
        <v>7882</v>
      </c>
      <c r="B7633">
        <v>2112996069</v>
      </c>
      <c r="C7633">
        <v>4459228621</v>
      </c>
      <c r="D7633" s="1">
        <v>45731</v>
      </c>
      <c r="E7633">
        <v>99231</v>
      </c>
      <c r="F7633">
        <v>99203</v>
      </c>
      <c r="G7633" t="s">
        <v>3669</v>
      </c>
      <c r="H7633" s="34">
        <v>54964</v>
      </c>
      <c r="I7633" s="7">
        <v>43422</v>
      </c>
      <c r="J7633" s="7">
        <v>27471.48</v>
      </c>
      <c r="K7633" s="7">
        <v>9003</v>
      </c>
      <c r="L7633" s="7">
        <v>6947.52</v>
      </c>
      <c r="M7633" s="5">
        <v>0.16</v>
      </c>
      <c r="N7633" t="s">
        <v>1138</v>
      </c>
      <c r="O7633" t="s">
        <v>27</v>
      </c>
      <c r="P7633" t="s">
        <v>31</v>
      </c>
      <c r="Q7633" t="s">
        <v>32</v>
      </c>
      <c r="R7633" t="s">
        <v>43</v>
      </c>
      <c r="S7633" t="s">
        <v>27</v>
      </c>
      <c r="T7633" t="s">
        <v>13310</v>
      </c>
      <c r="U7633" s="1">
        <v>45776</v>
      </c>
      <c r="V7633">
        <v>45</v>
      </c>
      <c r="W7633" t="str">
        <f t="shared" si="166"/>
        <v>30-59</v>
      </c>
    </row>
    <row r="7634" spans="1:23" x14ac:dyDescent="0.25">
      <c r="A7634" t="s">
        <v>7883</v>
      </c>
      <c r="B7634">
        <v>1108355806</v>
      </c>
      <c r="C7634">
        <v>9279182349</v>
      </c>
      <c r="D7634" s="1">
        <v>45873</v>
      </c>
      <c r="E7634">
        <v>99221</v>
      </c>
      <c r="F7634">
        <v>36415</v>
      </c>
      <c r="G7634" t="s">
        <v>178</v>
      </c>
      <c r="H7634" s="34">
        <v>72231</v>
      </c>
      <c r="I7634" s="7">
        <v>57062</v>
      </c>
      <c r="J7634" s="7">
        <v>26126.080000000002</v>
      </c>
      <c r="K7634" s="7">
        <v>21806</v>
      </c>
      <c r="L7634" s="7">
        <v>9129.92</v>
      </c>
      <c r="M7634" s="5">
        <v>0.16</v>
      </c>
      <c r="N7634" t="s">
        <v>1138</v>
      </c>
      <c r="O7634" t="s">
        <v>27</v>
      </c>
      <c r="P7634" t="s">
        <v>58</v>
      </c>
      <c r="Q7634" t="s">
        <v>19</v>
      </c>
      <c r="R7634" t="s">
        <v>43</v>
      </c>
      <c r="S7634" t="s">
        <v>17</v>
      </c>
      <c r="T7634" t="s">
        <v>13311</v>
      </c>
      <c r="U7634" s="1">
        <v>46012</v>
      </c>
      <c r="V7634">
        <v>139</v>
      </c>
      <c r="W7634" t="str">
        <f t="shared" si="166"/>
        <v>120-149</v>
      </c>
    </row>
    <row r="7635" spans="1:23" x14ac:dyDescent="0.25">
      <c r="A7635" t="s">
        <v>7884</v>
      </c>
      <c r="B7635">
        <v>5253967094</v>
      </c>
      <c r="C7635">
        <v>5378092635</v>
      </c>
      <c r="D7635" s="1">
        <v>45356</v>
      </c>
      <c r="E7635">
        <v>99223</v>
      </c>
      <c r="F7635">
        <v>99215</v>
      </c>
      <c r="G7635" t="s">
        <v>174</v>
      </c>
      <c r="H7635" s="34">
        <v>98384</v>
      </c>
      <c r="I7635" s="7">
        <v>78707</v>
      </c>
      <c r="J7635" s="7">
        <v>55709.02</v>
      </c>
      <c r="K7635" s="7">
        <v>11979</v>
      </c>
      <c r="L7635" s="7">
        <v>11018.98</v>
      </c>
      <c r="M7635" s="5">
        <v>0.14000000000000001</v>
      </c>
      <c r="N7635" t="s">
        <v>1135</v>
      </c>
      <c r="O7635" t="s">
        <v>30</v>
      </c>
      <c r="P7635" t="s">
        <v>25</v>
      </c>
      <c r="Q7635" t="s">
        <v>19</v>
      </c>
      <c r="R7635" t="s">
        <v>21</v>
      </c>
      <c r="S7635" t="s">
        <v>17</v>
      </c>
      <c r="T7635" t="s">
        <v>13311</v>
      </c>
      <c r="U7635" s="1">
        <v>45528</v>
      </c>
      <c r="V7635">
        <v>172</v>
      </c>
      <c r="W7635" t="str">
        <f t="shared" si="166"/>
        <v>150-179</v>
      </c>
    </row>
    <row r="7636" spans="1:23" x14ac:dyDescent="0.25">
      <c r="A7636" t="s">
        <v>7885</v>
      </c>
      <c r="B7636">
        <v>1267521802</v>
      </c>
      <c r="C7636">
        <v>2700799714</v>
      </c>
      <c r="D7636" s="1">
        <v>45333</v>
      </c>
      <c r="E7636">
        <v>99214</v>
      </c>
      <c r="F7636">
        <v>99292</v>
      </c>
      <c r="G7636" t="s">
        <v>3242</v>
      </c>
      <c r="H7636" s="34">
        <v>42286</v>
      </c>
      <c r="I7636" s="7">
        <v>34675</v>
      </c>
      <c r="J7636" s="7">
        <v>28433.5</v>
      </c>
      <c r="K7636" s="7">
        <v>0</v>
      </c>
      <c r="L7636" s="7">
        <v>6241.5</v>
      </c>
      <c r="M7636" s="5">
        <v>0.18</v>
      </c>
      <c r="N7636" t="s">
        <v>3141</v>
      </c>
      <c r="O7636" t="s">
        <v>17</v>
      </c>
      <c r="P7636" t="s">
        <v>55</v>
      </c>
      <c r="Q7636" t="s">
        <v>32</v>
      </c>
      <c r="R7636" t="s">
        <v>43</v>
      </c>
      <c r="S7636" t="s">
        <v>27</v>
      </c>
      <c r="T7636" t="s">
        <v>13310</v>
      </c>
      <c r="U7636" s="1">
        <v>45430</v>
      </c>
      <c r="V7636">
        <v>97</v>
      </c>
      <c r="W7636" t="str">
        <f t="shared" si="166"/>
        <v>90-119</v>
      </c>
    </row>
    <row r="7637" spans="1:23" x14ac:dyDescent="0.25">
      <c r="A7637" t="s">
        <v>7886</v>
      </c>
      <c r="B7637">
        <v>2507789926</v>
      </c>
      <c r="C7637">
        <v>5669381867</v>
      </c>
      <c r="D7637" s="1">
        <v>45749</v>
      </c>
      <c r="E7637">
        <v>99213</v>
      </c>
      <c r="F7637">
        <v>99205</v>
      </c>
      <c r="G7637" t="s">
        <v>29</v>
      </c>
      <c r="H7637" s="34">
        <v>34830</v>
      </c>
      <c r="I7637" s="7">
        <v>27516</v>
      </c>
      <c r="J7637" s="7">
        <v>13979.44</v>
      </c>
      <c r="K7637" s="7">
        <v>9134</v>
      </c>
      <c r="L7637" s="7">
        <v>4402.5600000000004</v>
      </c>
      <c r="M7637" s="5">
        <v>0.16</v>
      </c>
      <c r="N7637" t="s">
        <v>1138</v>
      </c>
      <c r="O7637" t="s">
        <v>27</v>
      </c>
      <c r="P7637" t="s">
        <v>31</v>
      </c>
      <c r="Q7637" t="s">
        <v>19</v>
      </c>
      <c r="R7637" t="s">
        <v>21</v>
      </c>
      <c r="S7637" t="s">
        <v>27</v>
      </c>
      <c r="T7637" t="s">
        <v>13310</v>
      </c>
      <c r="U7637" s="1">
        <v>45913</v>
      </c>
      <c r="V7637">
        <v>164</v>
      </c>
      <c r="W7637" t="str">
        <f t="shared" si="166"/>
        <v>150-179</v>
      </c>
    </row>
    <row r="7638" spans="1:23" x14ac:dyDescent="0.25">
      <c r="A7638" t="s">
        <v>7887</v>
      </c>
      <c r="B7638">
        <v>8071691553</v>
      </c>
      <c r="C7638">
        <v>7860560975</v>
      </c>
      <c r="D7638" s="1">
        <v>45766</v>
      </c>
      <c r="E7638">
        <v>99214</v>
      </c>
      <c r="F7638">
        <v>71046</v>
      </c>
      <c r="G7638" t="s">
        <v>279</v>
      </c>
      <c r="H7638" s="34">
        <v>35543</v>
      </c>
      <c r="I7638" s="7">
        <v>25591</v>
      </c>
      <c r="J7638" s="7">
        <v>20280.72</v>
      </c>
      <c r="K7638" s="7">
        <v>3263</v>
      </c>
      <c r="L7638" s="7">
        <v>2047.28</v>
      </c>
      <c r="M7638" s="5">
        <v>0.08</v>
      </c>
      <c r="N7638" t="s">
        <v>24</v>
      </c>
      <c r="O7638" t="s">
        <v>30</v>
      </c>
      <c r="P7638" t="s">
        <v>97</v>
      </c>
      <c r="Q7638" t="s">
        <v>32</v>
      </c>
      <c r="R7638" t="s">
        <v>27</v>
      </c>
      <c r="S7638" t="s">
        <v>21</v>
      </c>
      <c r="T7638" t="s">
        <v>13312</v>
      </c>
      <c r="U7638" s="1">
        <v>45940</v>
      </c>
      <c r="V7638">
        <v>174</v>
      </c>
      <c r="W7638" t="str">
        <f t="shared" si="166"/>
        <v>150-179</v>
      </c>
    </row>
    <row r="7639" spans="1:23" x14ac:dyDescent="0.25">
      <c r="A7639" t="s">
        <v>7888</v>
      </c>
      <c r="B7639">
        <v>2560286686</v>
      </c>
      <c r="C7639">
        <v>8292294131</v>
      </c>
      <c r="D7639" s="1">
        <v>45366</v>
      </c>
      <c r="E7639">
        <v>99232</v>
      </c>
      <c r="F7639">
        <v>99282</v>
      </c>
      <c r="G7639" t="s">
        <v>187</v>
      </c>
      <c r="H7639" s="34">
        <v>76943</v>
      </c>
      <c r="I7639" s="7">
        <v>65402</v>
      </c>
      <c r="J7639" s="7">
        <v>47074.96</v>
      </c>
      <c r="K7639" s="7">
        <v>17019</v>
      </c>
      <c r="L7639" s="7">
        <v>1308.04</v>
      </c>
      <c r="M7639" s="5">
        <v>0.02</v>
      </c>
      <c r="N7639" t="s">
        <v>16</v>
      </c>
      <c r="O7639" t="s">
        <v>27</v>
      </c>
      <c r="P7639" t="s">
        <v>3150</v>
      </c>
      <c r="Q7639" t="s">
        <v>32</v>
      </c>
      <c r="R7639" t="s">
        <v>20</v>
      </c>
      <c r="S7639" t="s">
        <v>27</v>
      </c>
      <c r="T7639" t="s">
        <v>13310</v>
      </c>
      <c r="U7639" s="1">
        <v>45503</v>
      </c>
      <c r="V7639">
        <v>137</v>
      </c>
      <c r="W7639" t="str">
        <f t="shared" si="166"/>
        <v>120-149</v>
      </c>
    </row>
    <row r="7640" spans="1:23" x14ac:dyDescent="0.25">
      <c r="A7640" t="s">
        <v>7889</v>
      </c>
      <c r="B7640">
        <v>609754576</v>
      </c>
      <c r="C7640">
        <v>3868664927</v>
      </c>
      <c r="D7640" s="1">
        <v>45873</v>
      </c>
      <c r="E7640">
        <v>99232</v>
      </c>
      <c r="F7640">
        <v>71046</v>
      </c>
      <c r="G7640" t="s">
        <v>3449</v>
      </c>
      <c r="H7640" s="34">
        <v>59421</v>
      </c>
      <c r="I7640" s="7">
        <v>42783</v>
      </c>
      <c r="J7640" s="7">
        <v>31685.360000000001</v>
      </c>
      <c r="K7640" s="7">
        <v>7675</v>
      </c>
      <c r="L7640" s="7">
        <v>3422.64</v>
      </c>
      <c r="M7640" s="5">
        <v>0.08</v>
      </c>
      <c r="N7640" t="s">
        <v>24</v>
      </c>
      <c r="O7640" t="s">
        <v>27</v>
      </c>
      <c r="P7640" t="s">
        <v>3148</v>
      </c>
      <c r="Q7640" t="s">
        <v>32</v>
      </c>
      <c r="R7640" t="s">
        <v>38</v>
      </c>
      <c r="S7640" t="s">
        <v>17</v>
      </c>
      <c r="T7640" t="s">
        <v>13311</v>
      </c>
      <c r="U7640" s="1">
        <v>45929</v>
      </c>
      <c r="V7640">
        <v>56</v>
      </c>
      <c r="W7640" t="str">
        <f t="shared" si="166"/>
        <v>30-59</v>
      </c>
    </row>
    <row r="7641" spans="1:23" x14ac:dyDescent="0.25">
      <c r="A7641" t="s">
        <v>7890</v>
      </c>
      <c r="B7641">
        <v>9413627104</v>
      </c>
      <c r="C7641">
        <v>8770169731</v>
      </c>
      <c r="D7641" s="1">
        <v>45653</v>
      </c>
      <c r="E7641">
        <v>99214</v>
      </c>
      <c r="F7641">
        <v>99285</v>
      </c>
      <c r="G7641" t="s">
        <v>244</v>
      </c>
      <c r="H7641" s="34">
        <v>70635</v>
      </c>
      <c r="I7641" s="7">
        <v>55095</v>
      </c>
      <c r="J7641" s="7">
        <v>30755</v>
      </c>
      <c r="K7641" s="7">
        <v>13321</v>
      </c>
      <c r="L7641" s="7">
        <v>11019</v>
      </c>
      <c r="M7641" s="5">
        <v>0.2</v>
      </c>
      <c r="N7641" t="s">
        <v>3140</v>
      </c>
      <c r="O7641" t="s">
        <v>27</v>
      </c>
      <c r="P7641" t="s">
        <v>31</v>
      </c>
      <c r="Q7641" t="s">
        <v>32</v>
      </c>
      <c r="R7641" t="s">
        <v>20</v>
      </c>
      <c r="S7641" t="s">
        <v>17</v>
      </c>
      <c r="T7641" t="s">
        <v>13311</v>
      </c>
      <c r="U7641" s="1">
        <v>45724</v>
      </c>
      <c r="V7641">
        <v>71</v>
      </c>
      <c r="W7641" t="str">
        <f t="shared" si="166"/>
        <v>60-89</v>
      </c>
    </row>
    <row r="7642" spans="1:23" x14ac:dyDescent="0.25">
      <c r="A7642" t="s">
        <v>7891</v>
      </c>
      <c r="B7642">
        <v>2379962856</v>
      </c>
      <c r="C7642">
        <v>7730168338</v>
      </c>
      <c r="D7642" s="1">
        <v>45308</v>
      </c>
      <c r="E7642">
        <v>99221</v>
      </c>
      <c r="F7642">
        <v>99282</v>
      </c>
      <c r="G7642" t="s">
        <v>96</v>
      </c>
      <c r="H7642" s="34">
        <v>99763</v>
      </c>
      <c r="I7642" s="7">
        <v>77815</v>
      </c>
      <c r="J7642" s="7">
        <v>52356</v>
      </c>
      <c r="K7642" s="7">
        <v>9896</v>
      </c>
      <c r="L7642" s="7">
        <v>15563</v>
      </c>
      <c r="M7642" s="5">
        <v>0.2</v>
      </c>
      <c r="N7642" t="s">
        <v>3140</v>
      </c>
      <c r="O7642" t="s">
        <v>27</v>
      </c>
      <c r="P7642" t="s">
        <v>18</v>
      </c>
      <c r="Q7642" t="s">
        <v>19</v>
      </c>
      <c r="R7642" t="s">
        <v>38</v>
      </c>
      <c r="S7642" t="s">
        <v>27</v>
      </c>
      <c r="T7642" t="s">
        <v>13312</v>
      </c>
      <c r="U7642" s="1">
        <v>45447</v>
      </c>
      <c r="V7642">
        <v>139</v>
      </c>
      <c r="W7642" t="str">
        <f t="shared" si="166"/>
        <v>120-149</v>
      </c>
    </row>
    <row r="7643" spans="1:23" x14ac:dyDescent="0.25">
      <c r="A7643" t="s">
        <v>7892</v>
      </c>
      <c r="B7643">
        <v>3999715423</v>
      </c>
      <c r="C7643">
        <v>4209675720</v>
      </c>
      <c r="D7643" s="1">
        <v>45795</v>
      </c>
      <c r="E7643">
        <v>99215</v>
      </c>
      <c r="F7643">
        <v>99201</v>
      </c>
      <c r="G7643" t="s">
        <v>3288</v>
      </c>
      <c r="H7643" s="34">
        <v>44994</v>
      </c>
      <c r="I7643" s="7">
        <v>35095</v>
      </c>
      <c r="J7643" s="7">
        <v>28076</v>
      </c>
      <c r="K7643" s="7">
        <v>0</v>
      </c>
      <c r="L7643" s="7">
        <v>7019</v>
      </c>
      <c r="M7643" s="5">
        <v>0.2</v>
      </c>
      <c r="N7643" t="s">
        <v>3140</v>
      </c>
      <c r="O7643" t="s">
        <v>17</v>
      </c>
      <c r="P7643" t="s">
        <v>25</v>
      </c>
      <c r="Q7643" t="s">
        <v>32</v>
      </c>
      <c r="R7643" t="s">
        <v>21</v>
      </c>
      <c r="S7643" t="s">
        <v>27</v>
      </c>
      <c r="T7643" t="s">
        <v>13311</v>
      </c>
      <c r="U7643" s="1">
        <v>45941</v>
      </c>
      <c r="V7643">
        <v>146</v>
      </c>
      <c r="W7643" t="str">
        <f t="shared" si="166"/>
        <v>120-149</v>
      </c>
    </row>
    <row r="7644" spans="1:23" x14ac:dyDescent="0.25">
      <c r="A7644" t="s">
        <v>7893</v>
      </c>
      <c r="B7644">
        <v>6805958081</v>
      </c>
      <c r="C7644">
        <v>8744821877</v>
      </c>
      <c r="D7644" s="1">
        <v>45400</v>
      </c>
      <c r="E7644">
        <v>99215</v>
      </c>
      <c r="F7644">
        <v>99211</v>
      </c>
      <c r="G7644" t="s">
        <v>3281</v>
      </c>
      <c r="H7644" s="34">
        <v>75988</v>
      </c>
      <c r="I7644" s="7">
        <v>49392</v>
      </c>
      <c r="J7644" s="7">
        <v>43464.959999999999</v>
      </c>
      <c r="K7644" s="7">
        <v>0</v>
      </c>
      <c r="L7644" s="7">
        <v>5927.04</v>
      </c>
      <c r="M7644" s="5">
        <v>0.12</v>
      </c>
      <c r="N7644" t="s">
        <v>46</v>
      </c>
      <c r="O7644" t="s">
        <v>17</v>
      </c>
      <c r="P7644" t="s">
        <v>31</v>
      </c>
      <c r="Q7644" t="s">
        <v>32</v>
      </c>
      <c r="R7644" t="s">
        <v>27</v>
      </c>
      <c r="S7644" t="s">
        <v>21</v>
      </c>
      <c r="T7644" t="s">
        <v>13312</v>
      </c>
      <c r="U7644" s="1">
        <v>45549</v>
      </c>
      <c r="V7644">
        <v>149</v>
      </c>
      <c r="W7644" t="str">
        <f t="shared" si="166"/>
        <v>120-149</v>
      </c>
    </row>
    <row r="7645" spans="1:23" x14ac:dyDescent="0.25">
      <c r="A7645" t="s">
        <v>7894</v>
      </c>
      <c r="B7645">
        <v>5400017288</v>
      </c>
      <c r="C7645">
        <v>970707068</v>
      </c>
      <c r="D7645" s="1">
        <v>45894</v>
      </c>
      <c r="E7645">
        <v>99223</v>
      </c>
      <c r="F7645">
        <v>99212</v>
      </c>
      <c r="G7645" t="s">
        <v>3323</v>
      </c>
      <c r="H7645" s="34">
        <v>97196</v>
      </c>
      <c r="I7645" s="7">
        <v>75813</v>
      </c>
      <c r="J7645" s="7">
        <v>60650.400000000001</v>
      </c>
      <c r="K7645" s="7">
        <v>0</v>
      </c>
      <c r="L7645" s="7">
        <v>15162.6</v>
      </c>
      <c r="M7645" s="5">
        <v>0.2</v>
      </c>
      <c r="N7645" t="s">
        <v>3140</v>
      </c>
      <c r="O7645" t="s">
        <v>17</v>
      </c>
      <c r="P7645" t="s">
        <v>3150</v>
      </c>
      <c r="Q7645" t="s">
        <v>19</v>
      </c>
      <c r="R7645" t="s">
        <v>20</v>
      </c>
      <c r="S7645" t="s">
        <v>17</v>
      </c>
      <c r="T7645" t="s">
        <v>13310</v>
      </c>
      <c r="U7645" s="1">
        <v>46004</v>
      </c>
      <c r="V7645">
        <v>110</v>
      </c>
      <c r="W7645" t="str">
        <f t="shared" si="166"/>
        <v>90-119</v>
      </c>
    </row>
    <row r="7646" spans="1:23" x14ac:dyDescent="0.25">
      <c r="A7646" t="s">
        <v>7895</v>
      </c>
      <c r="B7646">
        <v>6341541499</v>
      </c>
      <c r="C7646">
        <v>7759185463</v>
      </c>
      <c r="D7646" s="1">
        <v>45318</v>
      </c>
      <c r="E7646">
        <v>99215</v>
      </c>
      <c r="F7646">
        <v>80053</v>
      </c>
      <c r="G7646" t="s">
        <v>45</v>
      </c>
      <c r="H7646" s="34">
        <v>29411</v>
      </c>
      <c r="I7646" s="7">
        <v>22941</v>
      </c>
      <c r="J7646" s="7">
        <v>12545.8</v>
      </c>
      <c r="K7646" s="7">
        <v>5807</v>
      </c>
      <c r="L7646" s="7">
        <v>4588.2</v>
      </c>
      <c r="M7646" s="5">
        <v>0.2</v>
      </c>
      <c r="N7646" t="s">
        <v>3140</v>
      </c>
      <c r="O7646" t="s">
        <v>27</v>
      </c>
      <c r="P7646" t="s">
        <v>97</v>
      </c>
      <c r="Q7646" t="s">
        <v>19</v>
      </c>
      <c r="R7646" t="s">
        <v>20</v>
      </c>
      <c r="S7646" t="s">
        <v>27</v>
      </c>
      <c r="T7646" t="s">
        <v>13312</v>
      </c>
      <c r="U7646" s="1">
        <v>45362</v>
      </c>
      <c r="V7646">
        <v>44</v>
      </c>
      <c r="W7646" t="str">
        <f t="shared" si="166"/>
        <v>30-59</v>
      </c>
    </row>
    <row r="7647" spans="1:23" x14ac:dyDescent="0.25">
      <c r="A7647" t="s">
        <v>7896</v>
      </c>
      <c r="B7647">
        <v>1411349306</v>
      </c>
      <c r="C7647">
        <v>9601505685</v>
      </c>
      <c r="D7647" s="1">
        <v>45952</v>
      </c>
      <c r="E7647">
        <v>99223</v>
      </c>
      <c r="F7647">
        <v>99213</v>
      </c>
      <c r="G7647" t="s">
        <v>134</v>
      </c>
      <c r="H7647" s="34">
        <v>34929</v>
      </c>
      <c r="I7647" s="7">
        <v>27245</v>
      </c>
      <c r="J7647" s="7">
        <v>14693</v>
      </c>
      <c r="K7647" s="7">
        <v>7103</v>
      </c>
      <c r="L7647" s="7">
        <v>5449</v>
      </c>
      <c r="M7647" s="5">
        <v>0.2</v>
      </c>
      <c r="N7647" t="s">
        <v>3140</v>
      </c>
      <c r="O7647" t="s">
        <v>27</v>
      </c>
      <c r="P7647" t="s">
        <v>40</v>
      </c>
      <c r="Q7647" t="s">
        <v>19</v>
      </c>
      <c r="R7647" t="s">
        <v>43</v>
      </c>
      <c r="S7647" t="s">
        <v>21</v>
      </c>
      <c r="T7647" t="s">
        <v>13311</v>
      </c>
      <c r="U7647" s="1">
        <v>46058</v>
      </c>
      <c r="V7647">
        <v>106</v>
      </c>
      <c r="W7647" t="str">
        <f t="shared" si="166"/>
        <v>90-119</v>
      </c>
    </row>
    <row r="7648" spans="1:23" x14ac:dyDescent="0.25">
      <c r="A7648" t="s">
        <v>7897</v>
      </c>
      <c r="B7648">
        <v>1365403137</v>
      </c>
      <c r="C7648">
        <v>1457792004</v>
      </c>
      <c r="D7648" s="1">
        <v>45634</v>
      </c>
      <c r="E7648">
        <v>99232</v>
      </c>
      <c r="F7648">
        <v>99215</v>
      </c>
      <c r="G7648" t="s">
        <v>63</v>
      </c>
      <c r="H7648" s="34">
        <v>90139</v>
      </c>
      <c r="I7648" s="7">
        <v>70308</v>
      </c>
      <c r="J7648" s="7">
        <v>40247.4</v>
      </c>
      <c r="K7648" s="7">
        <v>15999</v>
      </c>
      <c r="L7648" s="7">
        <v>14061.6</v>
      </c>
      <c r="M7648" s="5">
        <v>0.2</v>
      </c>
      <c r="N7648" t="s">
        <v>3140</v>
      </c>
      <c r="O7648" t="s">
        <v>27</v>
      </c>
      <c r="P7648" t="s">
        <v>40</v>
      </c>
      <c r="Q7648" t="s">
        <v>19</v>
      </c>
      <c r="R7648" t="s">
        <v>26</v>
      </c>
      <c r="S7648" t="s">
        <v>17</v>
      </c>
      <c r="T7648" t="s">
        <v>13311</v>
      </c>
      <c r="U7648" s="1">
        <v>45814</v>
      </c>
      <c r="V7648">
        <v>180</v>
      </c>
      <c r="W7648" t="str">
        <f t="shared" si="166"/>
        <v>180-209</v>
      </c>
    </row>
    <row r="7649" spans="1:23" x14ac:dyDescent="0.25">
      <c r="A7649" t="s">
        <v>7898</v>
      </c>
      <c r="B7649">
        <v>1789161822</v>
      </c>
      <c r="C7649">
        <v>8706537155</v>
      </c>
      <c r="D7649" s="1">
        <v>45307</v>
      </c>
      <c r="E7649">
        <v>99233</v>
      </c>
      <c r="F7649">
        <v>99212</v>
      </c>
      <c r="G7649" t="s">
        <v>3641</v>
      </c>
      <c r="H7649" s="34">
        <v>95787</v>
      </c>
      <c r="I7649" s="7">
        <v>74714</v>
      </c>
      <c r="J7649" s="7">
        <v>52469.2</v>
      </c>
      <c r="K7649" s="7">
        <v>7302</v>
      </c>
      <c r="L7649" s="7">
        <v>14942.8</v>
      </c>
      <c r="M7649" s="5">
        <v>0.2</v>
      </c>
      <c r="N7649" t="s">
        <v>3140</v>
      </c>
      <c r="O7649" t="s">
        <v>30</v>
      </c>
      <c r="P7649" t="s">
        <v>55</v>
      </c>
      <c r="Q7649" t="s">
        <v>32</v>
      </c>
      <c r="R7649" t="s">
        <v>26</v>
      </c>
      <c r="S7649" t="s">
        <v>21</v>
      </c>
      <c r="T7649" t="s">
        <v>13312</v>
      </c>
      <c r="U7649" s="1">
        <v>45401</v>
      </c>
      <c r="V7649">
        <v>94</v>
      </c>
      <c r="W7649" t="str">
        <f t="shared" si="166"/>
        <v>90-119</v>
      </c>
    </row>
    <row r="7650" spans="1:23" x14ac:dyDescent="0.25">
      <c r="A7650" t="s">
        <v>7899</v>
      </c>
      <c r="B7650">
        <v>6656299235</v>
      </c>
      <c r="C7650">
        <v>5385989431</v>
      </c>
      <c r="D7650" s="1">
        <v>45549</v>
      </c>
      <c r="E7650">
        <v>99233</v>
      </c>
      <c r="F7650">
        <v>99282</v>
      </c>
      <c r="G7650" t="s">
        <v>3152</v>
      </c>
      <c r="H7650" s="34">
        <v>73672</v>
      </c>
      <c r="I7650" s="7">
        <v>60411</v>
      </c>
      <c r="J7650" s="7">
        <v>49537.02</v>
      </c>
      <c r="K7650" s="7">
        <v>0</v>
      </c>
      <c r="L7650" s="7">
        <v>10873.98</v>
      </c>
      <c r="M7650" s="5">
        <v>0.18</v>
      </c>
      <c r="N7650" t="s">
        <v>3141</v>
      </c>
      <c r="O7650" t="s">
        <v>17</v>
      </c>
      <c r="P7650" t="s">
        <v>58</v>
      </c>
      <c r="Q7650" t="s">
        <v>32</v>
      </c>
      <c r="R7650" t="s">
        <v>27</v>
      </c>
      <c r="S7650" t="s">
        <v>17</v>
      </c>
      <c r="T7650" t="s">
        <v>13310</v>
      </c>
      <c r="U7650" s="1">
        <v>45621</v>
      </c>
      <c r="V7650">
        <v>72</v>
      </c>
      <c r="W7650" t="str">
        <f t="shared" si="166"/>
        <v>60-89</v>
      </c>
    </row>
    <row r="7651" spans="1:23" x14ac:dyDescent="0.25">
      <c r="A7651" t="s">
        <v>7900</v>
      </c>
      <c r="B7651">
        <v>1323722583</v>
      </c>
      <c r="C7651">
        <v>9758309218</v>
      </c>
      <c r="D7651" s="1">
        <v>45650</v>
      </c>
      <c r="E7651">
        <v>99238</v>
      </c>
      <c r="F7651">
        <v>99215</v>
      </c>
      <c r="G7651" t="s">
        <v>244</v>
      </c>
      <c r="H7651" s="34">
        <v>75029</v>
      </c>
      <c r="I7651" s="7">
        <v>56272</v>
      </c>
      <c r="J7651" s="7">
        <v>31740.2</v>
      </c>
      <c r="K7651" s="7">
        <v>16091</v>
      </c>
      <c r="L7651" s="7">
        <v>8440.7999999999993</v>
      </c>
      <c r="M7651" s="5">
        <v>0.15</v>
      </c>
      <c r="N7651" t="s">
        <v>1139</v>
      </c>
      <c r="O7651" t="s">
        <v>27</v>
      </c>
      <c r="P7651" t="s">
        <v>58</v>
      </c>
      <c r="Q7651" t="s">
        <v>32</v>
      </c>
      <c r="R7651" t="s">
        <v>38</v>
      </c>
      <c r="S7651" t="s">
        <v>27</v>
      </c>
      <c r="T7651" t="s">
        <v>13312</v>
      </c>
      <c r="U7651" s="1">
        <v>45729</v>
      </c>
      <c r="V7651">
        <v>79</v>
      </c>
      <c r="W7651" t="str">
        <f t="shared" si="166"/>
        <v>60-89</v>
      </c>
    </row>
    <row r="7652" spans="1:23" x14ac:dyDescent="0.25">
      <c r="A7652" t="s">
        <v>7901</v>
      </c>
      <c r="B7652">
        <v>9036695051</v>
      </c>
      <c r="C7652">
        <v>697929899</v>
      </c>
      <c r="D7652" s="1">
        <v>45443</v>
      </c>
      <c r="E7652">
        <v>99215</v>
      </c>
      <c r="F7652">
        <v>99204</v>
      </c>
      <c r="G7652" t="s">
        <v>194</v>
      </c>
      <c r="H7652" s="34">
        <v>44709</v>
      </c>
      <c r="I7652" s="7">
        <v>33532</v>
      </c>
      <c r="J7652" s="7">
        <v>20843.2</v>
      </c>
      <c r="K7652" s="7">
        <v>7659</v>
      </c>
      <c r="L7652" s="7">
        <v>5029.8</v>
      </c>
      <c r="M7652" s="5">
        <v>0.15</v>
      </c>
      <c r="N7652" t="s">
        <v>1139</v>
      </c>
      <c r="O7652" t="s">
        <v>27</v>
      </c>
      <c r="P7652" t="s">
        <v>3146</v>
      </c>
      <c r="Q7652" t="s">
        <v>32</v>
      </c>
      <c r="R7652" t="s">
        <v>21</v>
      </c>
      <c r="S7652" t="s">
        <v>27</v>
      </c>
      <c r="T7652" t="s">
        <v>13312</v>
      </c>
      <c r="U7652" s="1">
        <v>45616</v>
      </c>
      <c r="V7652">
        <v>173</v>
      </c>
      <c r="W7652" t="str">
        <f t="shared" si="166"/>
        <v>150-179</v>
      </c>
    </row>
    <row r="7653" spans="1:23" x14ac:dyDescent="0.25">
      <c r="A7653" t="s">
        <v>7902</v>
      </c>
      <c r="B7653">
        <v>4331709755</v>
      </c>
      <c r="C7653">
        <v>6553444371</v>
      </c>
      <c r="D7653" s="1">
        <v>45517</v>
      </c>
      <c r="E7653">
        <v>99214</v>
      </c>
      <c r="F7653">
        <v>85025</v>
      </c>
      <c r="G7653" t="s">
        <v>3152</v>
      </c>
      <c r="H7653" s="34">
        <v>99877</v>
      </c>
      <c r="I7653" s="7">
        <v>64920</v>
      </c>
      <c r="J7653" s="7">
        <v>32880.6</v>
      </c>
      <c r="K7653" s="7">
        <v>24249</v>
      </c>
      <c r="L7653" s="7">
        <v>7790.4</v>
      </c>
      <c r="M7653" s="5">
        <v>0.12</v>
      </c>
      <c r="N7653" t="s">
        <v>46</v>
      </c>
      <c r="O7653" t="s">
        <v>27</v>
      </c>
      <c r="P7653" t="s">
        <v>55</v>
      </c>
      <c r="Q7653" t="s">
        <v>32</v>
      </c>
      <c r="R7653" t="s">
        <v>43</v>
      </c>
      <c r="S7653" t="s">
        <v>27</v>
      </c>
      <c r="T7653" t="s">
        <v>13310</v>
      </c>
      <c r="U7653" s="1">
        <v>45550</v>
      </c>
      <c r="V7653">
        <v>33</v>
      </c>
      <c r="W7653" t="str">
        <f t="shared" si="166"/>
        <v>30-59</v>
      </c>
    </row>
    <row r="7654" spans="1:23" x14ac:dyDescent="0.25">
      <c r="A7654" t="s">
        <v>7903</v>
      </c>
      <c r="B7654">
        <v>9416792637</v>
      </c>
      <c r="C7654">
        <v>7869722895</v>
      </c>
      <c r="D7654" s="1">
        <v>45867</v>
      </c>
      <c r="E7654">
        <v>99223</v>
      </c>
      <c r="F7654">
        <v>99204</v>
      </c>
      <c r="G7654" t="s">
        <v>3202</v>
      </c>
      <c r="H7654" s="34">
        <v>20525</v>
      </c>
      <c r="I7654" s="7">
        <v>16831</v>
      </c>
      <c r="J7654" s="7">
        <v>11805.42</v>
      </c>
      <c r="K7654" s="7">
        <v>1996</v>
      </c>
      <c r="L7654" s="7">
        <v>3029.58</v>
      </c>
      <c r="M7654" s="5">
        <v>0.18</v>
      </c>
      <c r="N7654" t="s">
        <v>3141</v>
      </c>
      <c r="O7654" t="s">
        <v>30</v>
      </c>
      <c r="P7654" t="s">
        <v>55</v>
      </c>
      <c r="Q7654" t="s">
        <v>32</v>
      </c>
      <c r="R7654" t="s">
        <v>21</v>
      </c>
      <c r="S7654" t="s">
        <v>17</v>
      </c>
      <c r="T7654" t="s">
        <v>13312</v>
      </c>
      <c r="U7654" s="1">
        <v>46007</v>
      </c>
      <c r="V7654">
        <v>140</v>
      </c>
      <c r="W7654" t="str">
        <f t="shared" si="166"/>
        <v>120-149</v>
      </c>
    </row>
    <row r="7655" spans="1:23" x14ac:dyDescent="0.25">
      <c r="A7655" t="s">
        <v>7904</v>
      </c>
      <c r="B7655">
        <v>5518932204</v>
      </c>
      <c r="C7655">
        <v>3444100962</v>
      </c>
      <c r="D7655" s="1">
        <v>45481</v>
      </c>
      <c r="E7655">
        <v>99215</v>
      </c>
      <c r="F7655">
        <v>99201</v>
      </c>
      <c r="G7655" t="s">
        <v>495</v>
      </c>
      <c r="H7655" s="34">
        <v>73067</v>
      </c>
      <c r="I7655" s="7">
        <v>62107</v>
      </c>
      <c r="J7655" s="7">
        <v>51246.86</v>
      </c>
      <c r="K7655" s="7">
        <v>9618</v>
      </c>
      <c r="L7655" s="7">
        <v>1242.1400000000001</v>
      </c>
      <c r="M7655" s="5">
        <v>0.02</v>
      </c>
      <c r="N7655" t="s">
        <v>16</v>
      </c>
      <c r="O7655" t="s">
        <v>27</v>
      </c>
      <c r="P7655" t="s">
        <v>97</v>
      </c>
      <c r="Q7655" t="s">
        <v>19</v>
      </c>
      <c r="R7655" t="s">
        <v>21</v>
      </c>
      <c r="S7655" t="s">
        <v>21</v>
      </c>
      <c r="T7655" t="s">
        <v>13312</v>
      </c>
      <c r="U7655" s="1">
        <v>45540</v>
      </c>
      <c r="V7655">
        <v>59</v>
      </c>
      <c r="W7655" t="str">
        <f t="shared" si="166"/>
        <v>30-59</v>
      </c>
    </row>
    <row r="7656" spans="1:23" x14ac:dyDescent="0.25">
      <c r="A7656" t="s">
        <v>7905</v>
      </c>
      <c r="B7656">
        <v>402568642</v>
      </c>
      <c r="C7656">
        <v>9246042817</v>
      </c>
      <c r="D7656" s="1">
        <v>45423</v>
      </c>
      <c r="E7656">
        <v>99231</v>
      </c>
      <c r="F7656">
        <v>85025</v>
      </c>
      <c r="G7656" t="s">
        <v>3316</v>
      </c>
      <c r="H7656" s="34">
        <v>22342</v>
      </c>
      <c r="I7656" s="7">
        <v>17874</v>
      </c>
      <c r="J7656" s="7">
        <v>9057.64</v>
      </c>
      <c r="K7656" s="7">
        <v>6314</v>
      </c>
      <c r="L7656" s="7">
        <v>2502.36</v>
      </c>
      <c r="M7656" s="5">
        <v>0.14000000000000001</v>
      </c>
      <c r="N7656" t="s">
        <v>1135</v>
      </c>
      <c r="O7656" t="s">
        <v>27</v>
      </c>
      <c r="P7656" t="s">
        <v>58</v>
      </c>
      <c r="Q7656" t="s">
        <v>32</v>
      </c>
      <c r="R7656" t="s">
        <v>27</v>
      </c>
      <c r="S7656" t="s">
        <v>17</v>
      </c>
      <c r="T7656" t="s">
        <v>13312</v>
      </c>
      <c r="U7656" s="1">
        <v>45556</v>
      </c>
      <c r="V7656">
        <v>133</v>
      </c>
      <c r="W7656" t="str">
        <f t="shared" si="166"/>
        <v>120-149</v>
      </c>
    </row>
    <row r="7657" spans="1:23" x14ac:dyDescent="0.25">
      <c r="A7657" t="s">
        <v>7906</v>
      </c>
      <c r="B7657">
        <v>9114055321</v>
      </c>
      <c r="C7657">
        <v>1178526477</v>
      </c>
      <c r="D7657" s="1">
        <v>45943</v>
      </c>
      <c r="E7657">
        <v>99223</v>
      </c>
      <c r="F7657">
        <v>99212</v>
      </c>
      <c r="G7657" t="s">
        <v>3320</v>
      </c>
      <c r="H7657" s="34">
        <v>69083</v>
      </c>
      <c r="I7657" s="7">
        <v>55266</v>
      </c>
      <c r="J7657" s="7">
        <v>47528.76</v>
      </c>
      <c r="K7657" s="7">
        <v>0</v>
      </c>
      <c r="L7657" s="7">
        <v>7737.24</v>
      </c>
      <c r="M7657" s="5">
        <v>0.14000000000000001</v>
      </c>
      <c r="N7657" t="s">
        <v>1135</v>
      </c>
      <c r="O7657" t="s">
        <v>17</v>
      </c>
      <c r="P7657" t="s">
        <v>3149</v>
      </c>
      <c r="Q7657" t="s">
        <v>32</v>
      </c>
      <c r="R7657" t="s">
        <v>43</v>
      </c>
      <c r="S7657" t="s">
        <v>21</v>
      </c>
      <c r="T7657" t="s">
        <v>13312</v>
      </c>
      <c r="U7657" s="1">
        <v>46066</v>
      </c>
      <c r="V7657">
        <v>123</v>
      </c>
      <c r="W7657" t="str">
        <f t="shared" si="166"/>
        <v>120-149</v>
      </c>
    </row>
    <row r="7658" spans="1:23" x14ac:dyDescent="0.25">
      <c r="A7658" t="s">
        <v>7907</v>
      </c>
      <c r="B7658">
        <v>5568923985</v>
      </c>
      <c r="C7658">
        <v>6218250620</v>
      </c>
      <c r="D7658" s="1">
        <v>45368</v>
      </c>
      <c r="E7658">
        <v>99233</v>
      </c>
      <c r="F7658">
        <v>99204</v>
      </c>
      <c r="G7658" t="s">
        <v>3335</v>
      </c>
      <c r="H7658" s="34">
        <v>95414</v>
      </c>
      <c r="I7658" s="7">
        <v>75377</v>
      </c>
      <c r="J7658" s="7">
        <v>63316.68</v>
      </c>
      <c r="K7658" s="7">
        <v>0</v>
      </c>
      <c r="L7658" s="7">
        <v>12060.32</v>
      </c>
      <c r="M7658" s="5">
        <v>0.16</v>
      </c>
      <c r="N7658" t="s">
        <v>1138</v>
      </c>
      <c r="O7658" t="s">
        <v>17</v>
      </c>
      <c r="P7658" t="s">
        <v>18</v>
      </c>
      <c r="Q7658" t="s">
        <v>32</v>
      </c>
      <c r="R7658" t="s">
        <v>26</v>
      </c>
      <c r="S7658" t="s">
        <v>27</v>
      </c>
      <c r="T7658" t="s">
        <v>13310</v>
      </c>
      <c r="U7658" s="1">
        <v>45466</v>
      </c>
      <c r="V7658">
        <v>98</v>
      </c>
      <c r="W7658" t="str">
        <f t="shared" si="166"/>
        <v>90-119</v>
      </c>
    </row>
    <row r="7659" spans="1:23" x14ac:dyDescent="0.25">
      <c r="A7659" t="s">
        <v>7908</v>
      </c>
      <c r="B7659">
        <v>2296289798</v>
      </c>
      <c r="C7659">
        <v>6924817890</v>
      </c>
      <c r="D7659" s="1">
        <v>45752</v>
      </c>
      <c r="E7659">
        <v>99221</v>
      </c>
      <c r="F7659">
        <v>99201</v>
      </c>
      <c r="G7659" t="s">
        <v>112</v>
      </c>
      <c r="H7659" s="34">
        <v>94601</v>
      </c>
      <c r="I7659" s="7">
        <v>73789</v>
      </c>
      <c r="J7659" s="7">
        <v>51879.199999999997</v>
      </c>
      <c r="K7659" s="7">
        <v>7152</v>
      </c>
      <c r="L7659" s="7">
        <v>14757.8</v>
      </c>
      <c r="M7659" s="5">
        <v>0.2</v>
      </c>
      <c r="N7659" t="s">
        <v>3140</v>
      </c>
      <c r="O7659" t="s">
        <v>30</v>
      </c>
      <c r="P7659" t="s">
        <v>31</v>
      </c>
      <c r="Q7659" t="s">
        <v>19</v>
      </c>
      <c r="R7659" t="s">
        <v>38</v>
      </c>
      <c r="S7659" t="s">
        <v>21</v>
      </c>
      <c r="T7659" t="s">
        <v>13311</v>
      </c>
      <c r="U7659" s="1">
        <v>45883</v>
      </c>
      <c r="V7659">
        <v>131</v>
      </c>
      <c r="W7659" t="str">
        <f t="shared" si="166"/>
        <v>120-149</v>
      </c>
    </row>
    <row r="7660" spans="1:23" x14ac:dyDescent="0.25">
      <c r="A7660" t="s">
        <v>7909</v>
      </c>
      <c r="B7660">
        <v>6073946536</v>
      </c>
      <c r="C7660">
        <v>8855601608</v>
      </c>
      <c r="D7660" s="1">
        <v>45307</v>
      </c>
      <c r="E7660">
        <v>99215</v>
      </c>
      <c r="F7660">
        <v>99214</v>
      </c>
      <c r="G7660" t="s">
        <v>3286</v>
      </c>
      <c r="H7660" s="34">
        <v>47897</v>
      </c>
      <c r="I7660" s="7">
        <v>37360</v>
      </c>
      <c r="J7660" s="7">
        <v>29888</v>
      </c>
      <c r="K7660" s="7">
        <v>0</v>
      </c>
      <c r="L7660" s="7">
        <v>7472</v>
      </c>
      <c r="M7660" s="5">
        <v>0.2</v>
      </c>
      <c r="N7660" t="s">
        <v>3140</v>
      </c>
      <c r="O7660" t="s">
        <v>17</v>
      </c>
      <c r="P7660" t="s">
        <v>40</v>
      </c>
      <c r="Q7660" t="s">
        <v>19</v>
      </c>
      <c r="R7660" t="s">
        <v>43</v>
      </c>
      <c r="S7660" t="s">
        <v>21</v>
      </c>
      <c r="T7660" t="s">
        <v>13311</v>
      </c>
      <c r="U7660" s="1">
        <v>45389</v>
      </c>
      <c r="V7660">
        <v>82</v>
      </c>
      <c r="W7660" t="str">
        <f t="shared" si="166"/>
        <v>60-89</v>
      </c>
    </row>
    <row r="7661" spans="1:23" x14ac:dyDescent="0.25">
      <c r="A7661" t="s">
        <v>7910</v>
      </c>
      <c r="B7661">
        <v>2262140332</v>
      </c>
      <c r="C7661">
        <v>2817729967</v>
      </c>
      <c r="D7661" s="1">
        <v>45651</v>
      </c>
      <c r="E7661">
        <v>99223</v>
      </c>
      <c r="F7661">
        <v>99213</v>
      </c>
      <c r="G7661" t="s">
        <v>182</v>
      </c>
      <c r="H7661" s="34">
        <v>93789</v>
      </c>
      <c r="I7661" s="7">
        <v>76907</v>
      </c>
      <c r="J7661" s="7">
        <v>63063.74</v>
      </c>
      <c r="K7661" s="7">
        <v>0</v>
      </c>
      <c r="L7661" s="7">
        <v>13843.26</v>
      </c>
      <c r="M7661" s="5">
        <v>0.18</v>
      </c>
      <c r="N7661" t="s">
        <v>3141</v>
      </c>
      <c r="O7661" t="s">
        <v>17</v>
      </c>
      <c r="P7661" t="s">
        <v>25</v>
      </c>
      <c r="Q7661" t="s">
        <v>19</v>
      </c>
      <c r="R7661" t="s">
        <v>27</v>
      </c>
      <c r="S7661" t="s">
        <v>27</v>
      </c>
      <c r="T7661" t="s">
        <v>13312</v>
      </c>
      <c r="U7661" s="1">
        <v>45822</v>
      </c>
      <c r="V7661">
        <v>171</v>
      </c>
      <c r="W7661" t="str">
        <f t="shared" si="166"/>
        <v>150-179</v>
      </c>
    </row>
    <row r="7662" spans="1:23" x14ac:dyDescent="0.25">
      <c r="A7662" t="s">
        <v>7911</v>
      </c>
      <c r="B7662">
        <v>3079973290</v>
      </c>
      <c r="C7662">
        <v>5005744869</v>
      </c>
      <c r="D7662" s="1">
        <v>45648</v>
      </c>
      <c r="E7662">
        <v>99215</v>
      </c>
      <c r="F7662">
        <v>90834</v>
      </c>
      <c r="G7662" t="s">
        <v>559</v>
      </c>
      <c r="H7662" s="34">
        <v>20279</v>
      </c>
      <c r="I7662" s="7">
        <v>15818</v>
      </c>
      <c r="J7662" s="7">
        <v>6720.4</v>
      </c>
      <c r="K7662" s="7">
        <v>5934</v>
      </c>
      <c r="L7662" s="7">
        <v>3163.6</v>
      </c>
      <c r="M7662" s="5">
        <v>0.2</v>
      </c>
      <c r="N7662" t="s">
        <v>3140</v>
      </c>
      <c r="O7662" t="s">
        <v>27</v>
      </c>
      <c r="P7662" t="s">
        <v>58</v>
      </c>
      <c r="Q7662" t="s">
        <v>19</v>
      </c>
      <c r="R7662" t="s">
        <v>38</v>
      </c>
      <c r="S7662" t="s">
        <v>27</v>
      </c>
      <c r="T7662" t="s">
        <v>13310</v>
      </c>
      <c r="U7662" s="1">
        <v>45681</v>
      </c>
      <c r="V7662">
        <v>33</v>
      </c>
      <c r="W7662" t="str">
        <f t="shared" si="166"/>
        <v>30-59</v>
      </c>
    </row>
    <row r="7663" spans="1:23" x14ac:dyDescent="0.25">
      <c r="A7663" t="s">
        <v>7912</v>
      </c>
      <c r="B7663">
        <v>735061862</v>
      </c>
      <c r="C7663">
        <v>8004291793</v>
      </c>
      <c r="D7663" s="1">
        <v>45846</v>
      </c>
      <c r="E7663">
        <v>99214</v>
      </c>
      <c r="F7663">
        <v>99283</v>
      </c>
      <c r="G7663" t="s">
        <v>3301</v>
      </c>
      <c r="H7663" s="34">
        <v>77264</v>
      </c>
      <c r="I7663" s="7">
        <v>63356</v>
      </c>
      <c r="J7663" s="7">
        <v>51951.92</v>
      </c>
      <c r="K7663" s="7">
        <v>0</v>
      </c>
      <c r="L7663" s="7">
        <v>11404.08</v>
      </c>
      <c r="M7663" s="5">
        <v>0.18</v>
      </c>
      <c r="N7663" t="s">
        <v>3141</v>
      </c>
      <c r="O7663" t="s">
        <v>17</v>
      </c>
      <c r="P7663" t="s">
        <v>3148</v>
      </c>
      <c r="Q7663" t="s">
        <v>19</v>
      </c>
      <c r="R7663" t="s">
        <v>27</v>
      </c>
      <c r="S7663" t="s">
        <v>27</v>
      </c>
      <c r="T7663" t="s">
        <v>13310</v>
      </c>
      <c r="U7663" s="1">
        <v>45905</v>
      </c>
      <c r="V7663">
        <v>59</v>
      </c>
      <c r="W7663" t="str">
        <f t="shared" si="166"/>
        <v>30-59</v>
      </c>
    </row>
    <row r="7664" spans="1:23" x14ac:dyDescent="0.25">
      <c r="A7664" t="s">
        <v>7913</v>
      </c>
      <c r="B7664">
        <v>5946453092</v>
      </c>
      <c r="C7664">
        <v>7242216904</v>
      </c>
      <c r="D7664" s="1">
        <v>45555</v>
      </c>
      <c r="E7664">
        <v>99213</v>
      </c>
      <c r="F7664">
        <v>99203</v>
      </c>
      <c r="G7664" t="s">
        <v>15</v>
      </c>
      <c r="H7664" s="34">
        <v>65939</v>
      </c>
      <c r="I7664" s="7">
        <v>56048</v>
      </c>
      <c r="J7664" s="7">
        <v>47767.040000000001</v>
      </c>
      <c r="K7664" s="7">
        <v>7160</v>
      </c>
      <c r="L7664" s="7">
        <v>1120.96</v>
      </c>
      <c r="M7664" s="5">
        <v>0.02</v>
      </c>
      <c r="N7664" t="s">
        <v>16</v>
      </c>
      <c r="O7664" t="s">
        <v>27</v>
      </c>
      <c r="P7664" t="s">
        <v>40</v>
      </c>
      <c r="Q7664" t="s">
        <v>19</v>
      </c>
      <c r="R7664" t="s">
        <v>43</v>
      </c>
      <c r="S7664" t="s">
        <v>17</v>
      </c>
      <c r="T7664" t="s">
        <v>13312</v>
      </c>
      <c r="U7664" s="1">
        <v>45593</v>
      </c>
      <c r="V7664">
        <v>38</v>
      </c>
      <c r="W7664" t="str">
        <f t="shared" si="166"/>
        <v>30-59</v>
      </c>
    </row>
    <row r="7665" spans="1:23" x14ac:dyDescent="0.25">
      <c r="A7665" t="s">
        <v>7914</v>
      </c>
      <c r="B7665">
        <v>8499807677</v>
      </c>
      <c r="C7665">
        <v>3702226301</v>
      </c>
      <c r="D7665" s="1">
        <v>45354</v>
      </c>
      <c r="E7665">
        <v>99214</v>
      </c>
      <c r="F7665">
        <v>99282</v>
      </c>
      <c r="G7665" t="s">
        <v>99</v>
      </c>
      <c r="H7665" s="34">
        <v>58096</v>
      </c>
      <c r="I7665" s="7">
        <v>45315</v>
      </c>
      <c r="J7665" s="7">
        <v>36252</v>
      </c>
      <c r="K7665" s="7">
        <v>0</v>
      </c>
      <c r="L7665" s="7">
        <v>9063</v>
      </c>
      <c r="M7665" s="5">
        <v>0.2</v>
      </c>
      <c r="N7665" t="s">
        <v>3140</v>
      </c>
      <c r="O7665" t="s">
        <v>17</v>
      </c>
      <c r="P7665" t="s">
        <v>3146</v>
      </c>
      <c r="Q7665" t="s">
        <v>32</v>
      </c>
      <c r="R7665" t="s">
        <v>27</v>
      </c>
      <c r="S7665" t="s">
        <v>27</v>
      </c>
      <c r="T7665" t="s">
        <v>13311</v>
      </c>
      <c r="U7665" s="1">
        <v>45505</v>
      </c>
      <c r="V7665">
        <v>151</v>
      </c>
      <c r="W7665" t="str">
        <f t="shared" si="166"/>
        <v>150-179</v>
      </c>
    </row>
    <row r="7666" spans="1:23" x14ac:dyDescent="0.25">
      <c r="A7666" t="s">
        <v>7915</v>
      </c>
      <c r="B7666">
        <v>8507602638</v>
      </c>
      <c r="C7666">
        <v>2317493906</v>
      </c>
      <c r="D7666" s="1">
        <v>45789</v>
      </c>
      <c r="E7666">
        <v>99223</v>
      </c>
      <c r="F7666">
        <v>99201</v>
      </c>
      <c r="G7666" t="s">
        <v>279</v>
      </c>
      <c r="H7666" s="34">
        <v>70619</v>
      </c>
      <c r="I7666" s="7">
        <v>56495</v>
      </c>
      <c r="J7666" s="7">
        <v>38914.699999999997</v>
      </c>
      <c r="K7666" s="7">
        <v>9671</v>
      </c>
      <c r="L7666" s="7">
        <v>7909.3</v>
      </c>
      <c r="M7666" s="5">
        <v>0.14000000000000001</v>
      </c>
      <c r="N7666" t="s">
        <v>1135</v>
      </c>
      <c r="O7666" t="s">
        <v>27</v>
      </c>
      <c r="P7666" t="s">
        <v>55</v>
      </c>
      <c r="Q7666" t="s">
        <v>32</v>
      </c>
      <c r="R7666" t="s">
        <v>21</v>
      </c>
      <c r="S7666" t="s">
        <v>17</v>
      </c>
      <c r="T7666" t="s">
        <v>13311</v>
      </c>
      <c r="U7666" s="1">
        <v>45952</v>
      </c>
      <c r="V7666">
        <v>163</v>
      </c>
      <c r="W7666" t="str">
        <f t="shared" si="166"/>
        <v>150-179</v>
      </c>
    </row>
    <row r="7667" spans="1:23" x14ac:dyDescent="0.25">
      <c r="A7667" t="s">
        <v>7916</v>
      </c>
      <c r="B7667">
        <v>3852329234</v>
      </c>
      <c r="C7667">
        <v>2073338638</v>
      </c>
      <c r="D7667" s="1">
        <v>45413</v>
      </c>
      <c r="E7667">
        <v>99221</v>
      </c>
      <c r="F7667">
        <v>99281</v>
      </c>
      <c r="G7667" t="s">
        <v>3272</v>
      </c>
      <c r="H7667" s="34">
        <v>30157</v>
      </c>
      <c r="I7667" s="7">
        <v>25633</v>
      </c>
      <c r="J7667" s="7">
        <v>18962.34</v>
      </c>
      <c r="K7667" s="7">
        <v>6158</v>
      </c>
      <c r="L7667" s="7">
        <v>512.66</v>
      </c>
      <c r="M7667" s="5">
        <v>0.02</v>
      </c>
      <c r="N7667" t="s">
        <v>16</v>
      </c>
      <c r="O7667" t="s">
        <v>27</v>
      </c>
      <c r="P7667" t="s">
        <v>31</v>
      </c>
      <c r="Q7667" t="s">
        <v>19</v>
      </c>
      <c r="R7667" t="s">
        <v>20</v>
      </c>
      <c r="S7667" t="s">
        <v>27</v>
      </c>
      <c r="T7667" t="s">
        <v>13312</v>
      </c>
      <c r="U7667" s="1">
        <v>45567</v>
      </c>
      <c r="V7667">
        <v>154</v>
      </c>
      <c r="W7667" t="str">
        <f t="shared" si="166"/>
        <v>150-179</v>
      </c>
    </row>
    <row r="7668" spans="1:23" x14ac:dyDescent="0.25">
      <c r="A7668" t="s">
        <v>7917</v>
      </c>
      <c r="B7668">
        <v>3929113382</v>
      </c>
      <c r="C7668">
        <v>4409945816</v>
      </c>
      <c r="D7668" s="1">
        <v>45479</v>
      </c>
      <c r="E7668">
        <v>99215</v>
      </c>
      <c r="F7668">
        <v>99211</v>
      </c>
      <c r="G7668" t="s">
        <v>3438</v>
      </c>
      <c r="H7668" s="34">
        <v>23357</v>
      </c>
      <c r="I7668" s="7">
        <v>19853</v>
      </c>
      <c r="J7668" s="7">
        <v>19455.939999999999</v>
      </c>
      <c r="K7668" s="7">
        <v>0</v>
      </c>
      <c r="L7668" s="7">
        <v>397.06</v>
      </c>
      <c r="M7668" s="5">
        <v>0.02</v>
      </c>
      <c r="N7668" t="s">
        <v>16</v>
      </c>
      <c r="O7668" t="s">
        <v>17</v>
      </c>
      <c r="P7668" t="s">
        <v>35</v>
      </c>
      <c r="Q7668" t="s">
        <v>32</v>
      </c>
      <c r="R7668" t="s">
        <v>43</v>
      </c>
      <c r="S7668" t="s">
        <v>21</v>
      </c>
      <c r="T7668" t="s">
        <v>13311</v>
      </c>
      <c r="U7668" s="1">
        <v>45518</v>
      </c>
      <c r="V7668">
        <v>39</v>
      </c>
      <c r="W7668" t="str">
        <f t="shared" si="166"/>
        <v>30-59</v>
      </c>
    </row>
    <row r="7669" spans="1:23" x14ac:dyDescent="0.25">
      <c r="A7669" t="s">
        <v>7918</v>
      </c>
      <c r="B7669">
        <v>1643571930</v>
      </c>
      <c r="C7669">
        <v>7612749696</v>
      </c>
      <c r="D7669" s="1">
        <v>45403</v>
      </c>
      <c r="E7669">
        <v>99233</v>
      </c>
      <c r="F7669">
        <v>93000</v>
      </c>
      <c r="G7669" t="s">
        <v>198</v>
      </c>
      <c r="H7669" s="34">
        <v>63463</v>
      </c>
      <c r="I7669" s="7">
        <v>47597</v>
      </c>
      <c r="J7669" s="7">
        <v>20931.45</v>
      </c>
      <c r="K7669" s="7">
        <v>19526</v>
      </c>
      <c r="L7669" s="7">
        <v>7139.55</v>
      </c>
      <c r="M7669" s="5">
        <v>0.15</v>
      </c>
      <c r="N7669" t="s">
        <v>1139</v>
      </c>
      <c r="O7669" t="s">
        <v>27</v>
      </c>
      <c r="P7669" t="s">
        <v>25</v>
      </c>
      <c r="Q7669" t="s">
        <v>19</v>
      </c>
      <c r="R7669" t="s">
        <v>38</v>
      </c>
      <c r="S7669" t="s">
        <v>17</v>
      </c>
      <c r="T7669" t="s">
        <v>13312</v>
      </c>
      <c r="U7669" s="1">
        <v>45520</v>
      </c>
      <c r="V7669">
        <v>117</v>
      </c>
      <c r="W7669" t="str">
        <f t="shared" si="166"/>
        <v>90-119</v>
      </c>
    </row>
    <row r="7670" spans="1:23" x14ac:dyDescent="0.25">
      <c r="A7670" t="s">
        <v>7919</v>
      </c>
      <c r="B7670">
        <v>799009892</v>
      </c>
      <c r="C7670">
        <v>1527910361</v>
      </c>
      <c r="D7670" s="1">
        <v>45801</v>
      </c>
      <c r="E7670">
        <v>99223</v>
      </c>
      <c r="F7670">
        <v>99281</v>
      </c>
      <c r="G7670" t="s">
        <v>50</v>
      </c>
      <c r="H7670" s="34">
        <v>67305</v>
      </c>
      <c r="I7670" s="7">
        <v>48460</v>
      </c>
      <c r="J7670" s="7">
        <v>41350.199999999997</v>
      </c>
      <c r="K7670" s="7">
        <v>3233</v>
      </c>
      <c r="L7670" s="7">
        <v>3876.8</v>
      </c>
      <c r="M7670" s="5">
        <v>0.08</v>
      </c>
      <c r="N7670" t="s">
        <v>24</v>
      </c>
      <c r="O7670" t="s">
        <v>30</v>
      </c>
      <c r="P7670" t="s">
        <v>3147</v>
      </c>
      <c r="Q7670" t="s">
        <v>19</v>
      </c>
      <c r="R7670" t="s">
        <v>21</v>
      </c>
      <c r="S7670" t="s">
        <v>17</v>
      </c>
      <c r="T7670" t="s">
        <v>13312</v>
      </c>
      <c r="U7670" s="1">
        <v>45937</v>
      </c>
      <c r="V7670">
        <v>136</v>
      </c>
      <c r="W7670" t="str">
        <f t="shared" si="166"/>
        <v>120-149</v>
      </c>
    </row>
    <row r="7671" spans="1:23" x14ac:dyDescent="0.25">
      <c r="A7671" t="s">
        <v>7920</v>
      </c>
      <c r="B7671">
        <v>1479151591</v>
      </c>
      <c r="C7671">
        <v>2774040478</v>
      </c>
      <c r="D7671" s="1">
        <v>45701</v>
      </c>
      <c r="E7671">
        <v>99238</v>
      </c>
      <c r="F7671">
        <v>99292</v>
      </c>
      <c r="G7671" t="s">
        <v>45</v>
      </c>
      <c r="H7671" s="34">
        <v>71528</v>
      </c>
      <c r="I7671" s="7">
        <v>56507</v>
      </c>
      <c r="J7671" s="7">
        <v>47465.88</v>
      </c>
      <c r="K7671" s="7">
        <v>0</v>
      </c>
      <c r="L7671" s="7">
        <v>9041.1200000000008</v>
      </c>
      <c r="M7671" s="5">
        <v>0.16</v>
      </c>
      <c r="N7671" t="s">
        <v>1138</v>
      </c>
      <c r="O7671" t="s">
        <v>17</v>
      </c>
      <c r="P7671" t="s">
        <v>25</v>
      </c>
      <c r="Q7671" t="s">
        <v>19</v>
      </c>
      <c r="R7671" t="s">
        <v>43</v>
      </c>
      <c r="S7671" t="s">
        <v>17</v>
      </c>
      <c r="T7671" t="s">
        <v>13311</v>
      </c>
      <c r="U7671" s="1">
        <v>45731</v>
      </c>
      <c r="V7671">
        <v>30</v>
      </c>
      <c r="W7671" t="str">
        <f t="shared" si="166"/>
        <v>30-59</v>
      </c>
    </row>
    <row r="7672" spans="1:23" x14ac:dyDescent="0.25">
      <c r="A7672" t="s">
        <v>7921</v>
      </c>
      <c r="B7672">
        <v>7356118606</v>
      </c>
      <c r="C7672">
        <v>6640037660</v>
      </c>
      <c r="D7672" s="1">
        <v>45733</v>
      </c>
      <c r="E7672">
        <v>99238</v>
      </c>
      <c r="F7672">
        <v>99215</v>
      </c>
      <c r="G7672" t="s">
        <v>73</v>
      </c>
      <c r="H7672" s="34">
        <v>74246</v>
      </c>
      <c r="I7672" s="7">
        <v>57912</v>
      </c>
      <c r="J7672" s="7">
        <v>46329.599999999999</v>
      </c>
      <c r="K7672" s="7">
        <v>0</v>
      </c>
      <c r="L7672" s="7">
        <v>11582.4</v>
      </c>
      <c r="M7672" s="5">
        <v>0.2</v>
      </c>
      <c r="N7672" t="s">
        <v>3140</v>
      </c>
      <c r="O7672" t="s">
        <v>17</v>
      </c>
      <c r="P7672" t="s">
        <v>3146</v>
      </c>
      <c r="Q7672" t="s">
        <v>32</v>
      </c>
      <c r="R7672" t="s">
        <v>20</v>
      </c>
      <c r="S7672" t="s">
        <v>27</v>
      </c>
      <c r="T7672" t="s">
        <v>13311</v>
      </c>
      <c r="U7672" s="1">
        <v>45879</v>
      </c>
      <c r="V7672">
        <v>146</v>
      </c>
      <c r="W7672" t="str">
        <f t="shared" si="166"/>
        <v>120-149</v>
      </c>
    </row>
    <row r="7673" spans="1:23" x14ac:dyDescent="0.25">
      <c r="A7673" t="s">
        <v>7922</v>
      </c>
      <c r="B7673">
        <v>3157441371</v>
      </c>
      <c r="C7673">
        <v>6905445305</v>
      </c>
      <c r="D7673" s="1">
        <v>45726</v>
      </c>
      <c r="E7673">
        <v>99233</v>
      </c>
      <c r="F7673">
        <v>99284</v>
      </c>
      <c r="G7673" t="s">
        <v>3488</v>
      </c>
      <c r="H7673" s="34">
        <v>71778</v>
      </c>
      <c r="I7673" s="7">
        <v>61011</v>
      </c>
      <c r="J7673" s="7">
        <v>50838.78</v>
      </c>
      <c r="K7673" s="7">
        <v>8952</v>
      </c>
      <c r="L7673" s="7">
        <v>1220.22</v>
      </c>
      <c r="M7673" s="5">
        <v>0.02</v>
      </c>
      <c r="N7673" t="s">
        <v>16</v>
      </c>
      <c r="O7673" t="s">
        <v>30</v>
      </c>
      <c r="P7673" t="s">
        <v>3149</v>
      </c>
      <c r="Q7673" t="s">
        <v>19</v>
      </c>
      <c r="R7673" t="s">
        <v>27</v>
      </c>
      <c r="S7673" t="s">
        <v>27</v>
      </c>
      <c r="T7673" t="s">
        <v>13311</v>
      </c>
      <c r="U7673" s="1">
        <v>45766</v>
      </c>
      <c r="V7673">
        <v>40</v>
      </c>
      <c r="W7673" t="str">
        <f t="shared" si="166"/>
        <v>30-59</v>
      </c>
    </row>
    <row r="7674" spans="1:23" x14ac:dyDescent="0.25">
      <c r="A7674" t="s">
        <v>7923</v>
      </c>
      <c r="B7674">
        <v>2659089751</v>
      </c>
      <c r="C7674">
        <v>9156253464</v>
      </c>
      <c r="D7674" s="1">
        <v>45959</v>
      </c>
      <c r="E7674">
        <v>99232</v>
      </c>
      <c r="F7674">
        <v>99284</v>
      </c>
      <c r="G7674" t="s">
        <v>3424</v>
      </c>
      <c r="H7674" s="34">
        <v>70297</v>
      </c>
      <c r="I7674" s="7">
        <v>55535</v>
      </c>
      <c r="J7674" s="7">
        <v>40553.4</v>
      </c>
      <c r="K7674" s="7">
        <v>6096</v>
      </c>
      <c r="L7674" s="7">
        <v>8885.6</v>
      </c>
      <c r="M7674" s="5">
        <v>0.16</v>
      </c>
      <c r="N7674" t="s">
        <v>1138</v>
      </c>
      <c r="O7674" t="s">
        <v>27</v>
      </c>
      <c r="P7674" t="s">
        <v>25</v>
      </c>
      <c r="Q7674" t="s">
        <v>19</v>
      </c>
      <c r="R7674" t="s">
        <v>21</v>
      </c>
      <c r="S7674" t="s">
        <v>21</v>
      </c>
      <c r="T7674" t="s">
        <v>13311</v>
      </c>
      <c r="U7674" s="1">
        <v>46004</v>
      </c>
      <c r="V7674">
        <v>45</v>
      </c>
      <c r="W7674" t="str">
        <f t="shared" si="166"/>
        <v>30-59</v>
      </c>
    </row>
    <row r="7675" spans="1:23" x14ac:dyDescent="0.25">
      <c r="A7675" t="s">
        <v>7924</v>
      </c>
      <c r="B7675">
        <v>6020332672</v>
      </c>
      <c r="C7675">
        <v>4995919563</v>
      </c>
      <c r="D7675" s="1">
        <v>45603</v>
      </c>
      <c r="E7675">
        <v>99214</v>
      </c>
      <c r="F7675">
        <v>71046</v>
      </c>
      <c r="G7675" t="s">
        <v>240</v>
      </c>
      <c r="H7675" s="34">
        <v>61744</v>
      </c>
      <c r="I7675" s="7">
        <v>46308</v>
      </c>
      <c r="J7675" s="7">
        <v>39361.800000000003</v>
      </c>
      <c r="K7675" s="7">
        <v>0</v>
      </c>
      <c r="L7675" s="7">
        <v>6946.2</v>
      </c>
      <c r="M7675" s="5">
        <v>0.15</v>
      </c>
      <c r="N7675" t="s">
        <v>1139</v>
      </c>
      <c r="O7675" t="s">
        <v>17</v>
      </c>
      <c r="P7675" t="s">
        <v>3150</v>
      </c>
      <c r="Q7675" t="s">
        <v>19</v>
      </c>
      <c r="R7675" t="s">
        <v>20</v>
      </c>
      <c r="S7675" t="s">
        <v>21</v>
      </c>
      <c r="T7675" t="s">
        <v>13311</v>
      </c>
      <c r="U7675" s="1">
        <v>45685</v>
      </c>
      <c r="V7675">
        <v>82</v>
      </c>
      <c r="W7675" t="str">
        <f t="shared" si="166"/>
        <v>60-89</v>
      </c>
    </row>
    <row r="7676" spans="1:23" x14ac:dyDescent="0.25">
      <c r="A7676" t="s">
        <v>7925</v>
      </c>
      <c r="B7676">
        <v>2332670020</v>
      </c>
      <c r="C7676">
        <v>4130813182</v>
      </c>
      <c r="D7676" s="1">
        <v>45465</v>
      </c>
      <c r="E7676">
        <v>99213</v>
      </c>
      <c r="F7676">
        <v>99284</v>
      </c>
      <c r="G7676" t="s">
        <v>3258</v>
      </c>
      <c r="H7676" s="34">
        <v>47639</v>
      </c>
      <c r="I7676" s="7">
        <v>40493</v>
      </c>
      <c r="J7676" s="7">
        <v>39683.14</v>
      </c>
      <c r="K7676" s="7">
        <v>0</v>
      </c>
      <c r="L7676" s="7">
        <v>809.86</v>
      </c>
      <c r="M7676" s="5">
        <v>0.02</v>
      </c>
      <c r="N7676" t="s">
        <v>16</v>
      </c>
      <c r="O7676" t="s">
        <v>17</v>
      </c>
      <c r="P7676" t="s">
        <v>18</v>
      </c>
      <c r="Q7676" t="s">
        <v>19</v>
      </c>
      <c r="R7676" t="s">
        <v>21</v>
      </c>
      <c r="S7676" t="s">
        <v>21</v>
      </c>
      <c r="T7676" t="s">
        <v>13311</v>
      </c>
      <c r="U7676" s="1">
        <v>45597</v>
      </c>
      <c r="V7676">
        <v>132</v>
      </c>
      <c r="W7676" t="str">
        <f t="shared" si="166"/>
        <v>120-149</v>
      </c>
    </row>
    <row r="7677" spans="1:23" x14ac:dyDescent="0.25">
      <c r="A7677" t="s">
        <v>7926</v>
      </c>
      <c r="B7677">
        <v>1284705478</v>
      </c>
      <c r="C7677">
        <v>8970102285</v>
      </c>
      <c r="D7677" s="1">
        <v>45605</v>
      </c>
      <c r="E7677">
        <v>99222</v>
      </c>
      <c r="F7677">
        <v>99292</v>
      </c>
      <c r="G7677" t="s">
        <v>286</v>
      </c>
      <c r="H7677" s="34">
        <v>69746</v>
      </c>
      <c r="I7677" s="7">
        <v>57192</v>
      </c>
      <c r="J7677" s="7">
        <v>41622.44</v>
      </c>
      <c r="K7677" s="7">
        <v>5275</v>
      </c>
      <c r="L7677" s="7">
        <v>10294.56</v>
      </c>
      <c r="M7677" s="5">
        <v>0.18</v>
      </c>
      <c r="N7677" t="s">
        <v>3141</v>
      </c>
      <c r="O7677" t="s">
        <v>30</v>
      </c>
      <c r="P7677" t="s">
        <v>18</v>
      </c>
      <c r="Q7677" t="s">
        <v>32</v>
      </c>
      <c r="R7677" t="s">
        <v>20</v>
      </c>
      <c r="S7677" t="s">
        <v>21</v>
      </c>
      <c r="T7677" t="s">
        <v>13311</v>
      </c>
      <c r="U7677" s="1">
        <v>45754</v>
      </c>
      <c r="V7677">
        <v>149</v>
      </c>
      <c r="W7677" t="str">
        <f t="shared" si="166"/>
        <v>120-149</v>
      </c>
    </row>
    <row r="7678" spans="1:23" x14ac:dyDescent="0.25">
      <c r="A7678" t="s">
        <v>7927</v>
      </c>
      <c r="B7678">
        <v>6537109237</v>
      </c>
      <c r="C7678">
        <v>4032199552</v>
      </c>
      <c r="D7678" s="1">
        <v>45841</v>
      </c>
      <c r="E7678">
        <v>99214</v>
      </c>
      <c r="F7678">
        <v>99214</v>
      </c>
      <c r="G7678" t="s">
        <v>3276</v>
      </c>
      <c r="H7678" s="34">
        <v>63460</v>
      </c>
      <c r="I7678" s="7">
        <v>50133</v>
      </c>
      <c r="J7678" s="7">
        <v>39366.720000000001</v>
      </c>
      <c r="K7678" s="7">
        <v>2745</v>
      </c>
      <c r="L7678" s="7">
        <v>8021.28</v>
      </c>
      <c r="M7678" s="5">
        <v>0.16</v>
      </c>
      <c r="N7678" t="s">
        <v>1138</v>
      </c>
      <c r="O7678" t="s">
        <v>30</v>
      </c>
      <c r="P7678" t="s">
        <v>3147</v>
      </c>
      <c r="Q7678" t="s">
        <v>19</v>
      </c>
      <c r="R7678" t="s">
        <v>21</v>
      </c>
      <c r="S7678" t="s">
        <v>17</v>
      </c>
      <c r="T7678" t="s">
        <v>13311</v>
      </c>
      <c r="U7678" s="1">
        <v>45908</v>
      </c>
      <c r="V7678">
        <v>67</v>
      </c>
      <c r="W7678" t="str">
        <f t="shared" si="166"/>
        <v>60-89</v>
      </c>
    </row>
    <row r="7679" spans="1:23" x14ac:dyDescent="0.25">
      <c r="A7679" t="s">
        <v>7928</v>
      </c>
      <c r="B7679">
        <v>3675810583</v>
      </c>
      <c r="C7679">
        <v>9446962663</v>
      </c>
      <c r="D7679" s="1">
        <v>45385</v>
      </c>
      <c r="E7679">
        <v>99215</v>
      </c>
      <c r="F7679">
        <v>99214</v>
      </c>
      <c r="G7679" t="s">
        <v>194</v>
      </c>
      <c r="H7679" s="34">
        <v>75882</v>
      </c>
      <c r="I7679" s="7">
        <v>49323</v>
      </c>
      <c r="J7679" s="7">
        <v>23918.240000000002</v>
      </c>
      <c r="K7679" s="7">
        <v>19486</v>
      </c>
      <c r="L7679" s="7">
        <v>5918.76</v>
      </c>
      <c r="M7679" s="5">
        <v>0.12</v>
      </c>
      <c r="N7679" t="s">
        <v>46</v>
      </c>
      <c r="O7679" t="s">
        <v>27</v>
      </c>
      <c r="P7679" t="s">
        <v>55</v>
      </c>
      <c r="Q7679" t="s">
        <v>32</v>
      </c>
      <c r="R7679" t="s">
        <v>20</v>
      </c>
      <c r="S7679" t="s">
        <v>21</v>
      </c>
      <c r="T7679" t="s">
        <v>13311</v>
      </c>
      <c r="U7679" s="1">
        <v>45433</v>
      </c>
      <c r="V7679">
        <v>48</v>
      </c>
      <c r="W7679" t="str">
        <f t="shared" si="166"/>
        <v>30-59</v>
      </c>
    </row>
    <row r="7680" spans="1:23" x14ac:dyDescent="0.25">
      <c r="A7680" t="s">
        <v>7929</v>
      </c>
      <c r="B7680">
        <v>6331495102</v>
      </c>
      <c r="C7680">
        <v>6920943110</v>
      </c>
      <c r="D7680" s="1">
        <v>45314</v>
      </c>
      <c r="E7680">
        <v>99238</v>
      </c>
      <c r="F7680">
        <v>90834</v>
      </c>
      <c r="G7680" t="s">
        <v>3641</v>
      </c>
      <c r="H7680" s="34">
        <v>80626</v>
      </c>
      <c r="I7680" s="7">
        <v>60470</v>
      </c>
      <c r="J7680" s="7">
        <v>51399.5</v>
      </c>
      <c r="K7680" s="7">
        <v>0</v>
      </c>
      <c r="L7680" s="7">
        <v>9070.5</v>
      </c>
      <c r="M7680" s="5">
        <v>0.15</v>
      </c>
      <c r="N7680" t="s">
        <v>1139</v>
      </c>
      <c r="O7680" t="s">
        <v>17</v>
      </c>
      <c r="P7680" t="s">
        <v>55</v>
      </c>
      <c r="Q7680" t="s">
        <v>19</v>
      </c>
      <c r="R7680" t="s">
        <v>38</v>
      </c>
      <c r="S7680" t="s">
        <v>17</v>
      </c>
      <c r="T7680" t="s">
        <v>13310</v>
      </c>
      <c r="U7680" s="1">
        <v>45346</v>
      </c>
      <c r="V7680">
        <v>32</v>
      </c>
      <c r="W7680" t="str">
        <f t="shared" si="166"/>
        <v>30-59</v>
      </c>
    </row>
    <row r="7681" spans="1:23" x14ac:dyDescent="0.25">
      <c r="A7681" t="s">
        <v>7930</v>
      </c>
      <c r="B7681">
        <v>315672897</v>
      </c>
      <c r="C7681">
        <v>8664955286</v>
      </c>
      <c r="D7681" s="1">
        <v>45581</v>
      </c>
      <c r="E7681">
        <v>99214</v>
      </c>
      <c r="F7681">
        <v>97110</v>
      </c>
      <c r="G7681" t="s">
        <v>3320</v>
      </c>
      <c r="H7681" s="34">
        <v>28735</v>
      </c>
      <c r="I7681" s="7">
        <v>22988</v>
      </c>
      <c r="J7681" s="7">
        <v>17610.68</v>
      </c>
      <c r="K7681" s="7">
        <v>2159</v>
      </c>
      <c r="L7681" s="7">
        <v>3218.32</v>
      </c>
      <c r="M7681" s="5">
        <v>0.14000000000000001</v>
      </c>
      <c r="N7681" t="s">
        <v>1135</v>
      </c>
      <c r="O7681" t="s">
        <v>30</v>
      </c>
      <c r="P7681" t="s">
        <v>3146</v>
      </c>
      <c r="Q7681" t="s">
        <v>32</v>
      </c>
      <c r="R7681" t="s">
        <v>20</v>
      </c>
      <c r="S7681" t="s">
        <v>17</v>
      </c>
      <c r="T7681" t="s">
        <v>13311</v>
      </c>
      <c r="U7681" s="1">
        <v>45659</v>
      </c>
      <c r="V7681">
        <v>78</v>
      </c>
      <c r="W7681" t="str">
        <f t="shared" si="166"/>
        <v>60-89</v>
      </c>
    </row>
    <row r="7682" spans="1:23" x14ac:dyDescent="0.25">
      <c r="A7682" t="s">
        <v>7931</v>
      </c>
      <c r="B7682">
        <v>6511799893</v>
      </c>
      <c r="C7682">
        <v>279734595</v>
      </c>
      <c r="D7682" s="1">
        <v>45853</v>
      </c>
      <c r="E7682">
        <v>99231</v>
      </c>
      <c r="F7682">
        <v>93000</v>
      </c>
      <c r="G7682" t="s">
        <v>50</v>
      </c>
      <c r="H7682" s="34">
        <v>88607</v>
      </c>
      <c r="I7682" s="7">
        <v>57595</v>
      </c>
      <c r="J7682" s="7">
        <v>50683.6</v>
      </c>
      <c r="K7682" s="7">
        <v>0</v>
      </c>
      <c r="L7682" s="7">
        <v>6911.4</v>
      </c>
      <c r="M7682" s="5">
        <v>0.12</v>
      </c>
      <c r="N7682" t="s">
        <v>46</v>
      </c>
      <c r="O7682" t="s">
        <v>17</v>
      </c>
      <c r="P7682" t="s">
        <v>58</v>
      </c>
      <c r="Q7682" t="s">
        <v>32</v>
      </c>
      <c r="R7682" t="s">
        <v>27</v>
      </c>
      <c r="S7682" t="s">
        <v>27</v>
      </c>
      <c r="T7682" t="s">
        <v>13311</v>
      </c>
      <c r="U7682" s="1">
        <v>45955</v>
      </c>
      <c r="V7682">
        <v>102</v>
      </c>
      <c r="W7682" t="str">
        <f t="shared" si="166"/>
        <v>90-119</v>
      </c>
    </row>
    <row r="7683" spans="1:23" x14ac:dyDescent="0.25">
      <c r="A7683" t="s">
        <v>7932</v>
      </c>
      <c r="B7683">
        <v>1406925644</v>
      </c>
      <c r="C7683">
        <v>3868432933</v>
      </c>
      <c r="D7683" s="1">
        <v>45815</v>
      </c>
      <c r="E7683">
        <v>99213</v>
      </c>
      <c r="F7683">
        <v>99212</v>
      </c>
      <c r="G7683" t="s">
        <v>3702</v>
      </c>
      <c r="H7683" s="34">
        <v>64705</v>
      </c>
      <c r="I7683" s="7">
        <v>48529</v>
      </c>
      <c r="J7683" s="7">
        <v>41249.65</v>
      </c>
      <c r="K7683" s="7">
        <v>0</v>
      </c>
      <c r="L7683" s="7">
        <v>7279.35</v>
      </c>
      <c r="M7683" s="5">
        <v>0.15</v>
      </c>
      <c r="N7683" t="s">
        <v>1139</v>
      </c>
      <c r="O7683" t="s">
        <v>17</v>
      </c>
      <c r="P7683" t="s">
        <v>55</v>
      </c>
      <c r="Q7683" t="s">
        <v>32</v>
      </c>
      <c r="R7683" t="s">
        <v>43</v>
      </c>
      <c r="S7683" t="s">
        <v>17</v>
      </c>
      <c r="T7683" t="s">
        <v>13311</v>
      </c>
      <c r="U7683" s="1">
        <v>45989</v>
      </c>
      <c r="V7683">
        <v>174</v>
      </c>
      <c r="W7683" t="str">
        <f t="shared" ref="W7683:W7746" si="167">IF(V7683="","",IF(V7683&lt;30,"0-29",IF(V7683&lt;60,"30-59",IF(V7683&lt;90,"60-89",IF(V7683&lt;120,"90-119",IF(V7683&lt;150,"120-149",IF(V7683&lt;180,"150-179",IF(V7683&lt;210,"180-209",IF(V7683&lt;240,"210-239",IF(V7683&lt;270,"240-269",IF(V7683&lt;300,"270-299",IF(V7683&lt;330,"300-329",IF(V7683&lt;360,"330-359","360+")))))))))))))</f>
        <v>150-179</v>
      </c>
    </row>
    <row r="7684" spans="1:23" x14ac:dyDescent="0.25">
      <c r="A7684" t="s">
        <v>7933</v>
      </c>
      <c r="B7684">
        <v>4140014139</v>
      </c>
      <c r="C7684">
        <v>8618466069</v>
      </c>
      <c r="D7684" s="1">
        <v>45517</v>
      </c>
      <c r="E7684">
        <v>99233</v>
      </c>
      <c r="F7684">
        <v>85025</v>
      </c>
      <c r="G7684" t="s">
        <v>3702</v>
      </c>
      <c r="H7684" s="34">
        <v>69364</v>
      </c>
      <c r="I7684" s="7">
        <v>55491</v>
      </c>
      <c r="J7684" s="7">
        <v>47722.26</v>
      </c>
      <c r="K7684" s="7">
        <v>0</v>
      </c>
      <c r="L7684" s="7">
        <v>7768.74</v>
      </c>
      <c r="M7684" s="5">
        <v>0.14000000000000001</v>
      </c>
      <c r="N7684" t="s">
        <v>1135</v>
      </c>
      <c r="O7684" t="s">
        <v>17</v>
      </c>
      <c r="P7684" t="s">
        <v>35</v>
      </c>
      <c r="Q7684" t="s">
        <v>19</v>
      </c>
      <c r="R7684" t="s">
        <v>21</v>
      </c>
      <c r="S7684" t="s">
        <v>27</v>
      </c>
      <c r="T7684" t="s">
        <v>13311</v>
      </c>
      <c r="U7684" s="1">
        <v>45565</v>
      </c>
      <c r="V7684">
        <v>48</v>
      </c>
      <c r="W7684" t="str">
        <f t="shared" si="167"/>
        <v>30-59</v>
      </c>
    </row>
    <row r="7685" spans="1:23" x14ac:dyDescent="0.25">
      <c r="A7685" t="s">
        <v>7934</v>
      </c>
      <c r="B7685">
        <v>8523105440</v>
      </c>
      <c r="C7685">
        <v>152954834</v>
      </c>
      <c r="D7685" s="1">
        <v>45616</v>
      </c>
      <c r="E7685">
        <v>99233</v>
      </c>
      <c r="F7685">
        <v>99285</v>
      </c>
      <c r="G7685" t="s">
        <v>3320</v>
      </c>
      <c r="H7685" s="34">
        <v>25607</v>
      </c>
      <c r="I7685" s="7">
        <v>20998</v>
      </c>
      <c r="J7685" s="7">
        <v>17218.36</v>
      </c>
      <c r="K7685" s="7">
        <v>0</v>
      </c>
      <c r="L7685" s="7">
        <v>3779.64</v>
      </c>
      <c r="M7685" s="5">
        <v>0.18</v>
      </c>
      <c r="N7685" t="s">
        <v>3141</v>
      </c>
      <c r="O7685" t="s">
        <v>17</v>
      </c>
      <c r="P7685" t="s">
        <v>3148</v>
      </c>
      <c r="Q7685" t="s">
        <v>32</v>
      </c>
      <c r="R7685" t="s">
        <v>43</v>
      </c>
      <c r="S7685" t="s">
        <v>17</v>
      </c>
      <c r="T7685" t="s">
        <v>13310</v>
      </c>
      <c r="U7685" s="1">
        <v>45763</v>
      </c>
      <c r="V7685">
        <v>147</v>
      </c>
      <c r="W7685" t="str">
        <f t="shared" si="167"/>
        <v>120-149</v>
      </c>
    </row>
    <row r="7686" spans="1:23" x14ac:dyDescent="0.25">
      <c r="A7686" t="s">
        <v>7935</v>
      </c>
      <c r="B7686">
        <v>5323234440</v>
      </c>
      <c r="C7686">
        <v>4986712259</v>
      </c>
      <c r="D7686" s="1">
        <v>45567</v>
      </c>
      <c r="E7686">
        <v>99214</v>
      </c>
      <c r="F7686">
        <v>99211</v>
      </c>
      <c r="G7686" t="s">
        <v>154</v>
      </c>
      <c r="H7686" s="34">
        <v>85862</v>
      </c>
      <c r="I7686" s="7">
        <v>72983</v>
      </c>
      <c r="J7686" s="7">
        <v>63839.34</v>
      </c>
      <c r="K7686" s="7">
        <v>7684</v>
      </c>
      <c r="L7686" s="7">
        <v>1459.66</v>
      </c>
      <c r="M7686" s="5">
        <v>0.02</v>
      </c>
      <c r="N7686" t="s">
        <v>16</v>
      </c>
      <c r="O7686" t="s">
        <v>30</v>
      </c>
      <c r="P7686" t="s">
        <v>3146</v>
      </c>
      <c r="Q7686" t="s">
        <v>32</v>
      </c>
      <c r="R7686" t="s">
        <v>38</v>
      </c>
      <c r="S7686" t="s">
        <v>17</v>
      </c>
      <c r="T7686" t="s">
        <v>13310</v>
      </c>
      <c r="U7686" s="1">
        <v>45627</v>
      </c>
      <c r="V7686">
        <v>60</v>
      </c>
      <c r="W7686" t="str">
        <f t="shared" si="167"/>
        <v>60-89</v>
      </c>
    </row>
    <row r="7687" spans="1:23" x14ac:dyDescent="0.25">
      <c r="A7687" t="s">
        <v>7936</v>
      </c>
      <c r="B7687">
        <v>7887986805</v>
      </c>
      <c r="C7687">
        <v>5610967343</v>
      </c>
      <c r="D7687" s="1">
        <v>45572</v>
      </c>
      <c r="E7687">
        <v>99215</v>
      </c>
      <c r="F7687">
        <v>90834</v>
      </c>
      <c r="G7687" t="s">
        <v>85</v>
      </c>
      <c r="H7687" s="34">
        <v>95178</v>
      </c>
      <c r="I7687" s="7">
        <v>71384</v>
      </c>
      <c r="J7687" s="7">
        <v>52109.4</v>
      </c>
      <c r="K7687" s="7">
        <v>8567</v>
      </c>
      <c r="L7687" s="7">
        <v>10707.6</v>
      </c>
      <c r="M7687" s="5">
        <v>0.15</v>
      </c>
      <c r="N7687" t="s">
        <v>1139</v>
      </c>
      <c r="O7687" t="s">
        <v>27</v>
      </c>
      <c r="P7687" t="s">
        <v>3150</v>
      </c>
      <c r="Q7687" t="s">
        <v>19</v>
      </c>
      <c r="R7687" t="s">
        <v>26</v>
      </c>
      <c r="S7687" t="s">
        <v>21</v>
      </c>
      <c r="T7687" t="s">
        <v>13312</v>
      </c>
      <c r="U7687" s="1">
        <v>45629</v>
      </c>
      <c r="V7687">
        <v>57</v>
      </c>
      <c r="W7687" t="str">
        <f t="shared" si="167"/>
        <v>30-59</v>
      </c>
    </row>
    <row r="7688" spans="1:23" x14ac:dyDescent="0.25">
      <c r="A7688" t="s">
        <v>7937</v>
      </c>
      <c r="B7688">
        <v>7743859461</v>
      </c>
      <c r="C7688">
        <v>6891140089</v>
      </c>
      <c r="D7688" s="1">
        <v>45297</v>
      </c>
      <c r="E7688">
        <v>99231</v>
      </c>
      <c r="F7688">
        <v>99202</v>
      </c>
      <c r="G7688" t="s">
        <v>248</v>
      </c>
      <c r="H7688" s="34">
        <v>48583</v>
      </c>
      <c r="I7688" s="7">
        <v>36437</v>
      </c>
      <c r="J7688" s="7">
        <v>30971.45</v>
      </c>
      <c r="K7688" s="7">
        <v>0</v>
      </c>
      <c r="L7688" s="7">
        <v>5465.55</v>
      </c>
      <c r="M7688" s="5">
        <v>0.15</v>
      </c>
      <c r="N7688" t="s">
        <v>1139</v>
      </c>
      <c r="O7688" t="s">
        <v>17</v>
      </c>
      <c r="P7688" t="s">
        <v>3147</v>
      </c>
      <c r="Q7688" t="s">
        <v>32</v>
      </c>
      <c r="R7688" t="s">
        <v>43</v>
      </c>
      <c r="S7688" t="s">
        <v>27</v>
      </c>
      <c r="T7688" t="s">
        <v>13312</v>
      </c>
      <c r="U7688" s="1">
        <v>45356</v>
      </c>
      <c r="V7688">
        <v>59</v>
      </c>
      <c r="W7688" t="str">
        <f t="shared" si="167"/>
        <v>30-59</v>
      </c>
    </row>
    <row r="7689" spans="1:23" x14ac:dyDescent="0.25">
      <c r="A7689" t="s">
        <v>7938</v>
      </c>
      <c r="B7689">
        <v>7071890549</v>
      </c>
      <c r="C7689">
        <v>6612953508</v>
      </c>
      <c r="D7689" s="1">
        <v>45357</v>
      </c>
      <c r="E7689">
        <v>99232</v>
      </c>
      <c r="F7689">
        <v>99203</v>
      </c>
      <c r="G7689" t="s">
        <v>3451</v>
      </c>
      <c r="H7689" s="34">
        <v>38067</v>
      </c>
      <c r="I7689" s="7">
        <v>27408</v>
      </c>
      <c r="J7689" s="7">
        <v>21208.36</v>
      </c>
      <c r="K7689" s="7">
        <v>4007</v>
      </c>
      <c r="L7689" s="7">
        <v>2192.64</v>
      </c>
      <c r="M7689" s="5">
        <v>0.08</v>
      </c>
      <c r="N7689" t="s">
        <v>24</v>
      </c>
      <c r="O7689" t="s">
        <v>27</v>
      </c>
      <c r="P7689" t="s">
        <v>3149</v>
      </c>
      <c r="Q7689" t="s">
        <v>19</v>
      </c>
      <c r="R7689" t="s">
        <v>43</v>
      </c>
      <c r="S7689" t="s">
        <v>21</v>
      </c>
      <c r="T7689" t="s">
        <v>13311</v>
      </c>
      <c r="U7689" s="1">
        <v>45422</v>
      </c>
      <c r="V7689">
        <v>65</v>
      </c>
      <c r="W7689" t="str">
        <f t="shared" si="167"/>
        <v>60-89</v>
      </c>
    </row>
    <row r="7690" spans="1:23" x14ac:dyDescent="0.25">
      <c r="A7690" t="s">
        <v>7939</v>
      </c>
      <c r="B7690">
        <v>694600900</v>
      </c>
      <c r="C7690">
        <v>3233350637</v>
      </c>
      <c r="D7690" s="1">
        <v>45839</v>
      </c>
      <c r="E7690">
        <v>99238</v>
      </c>
      <c r="F7690">
        <v>99201</v>
      </c>
      <c r="G7690" t="s">
        <v>94</v>
      </c>
      <c r="H7690" s="34">
        <v>52488</v>
      </c>
      <c r="I7690" s="7">
        <v>37791</v>
      </c>
      <c r="J7690" s="7">
        <v>29076.720000000001</v>
      </c>
      <c r="K7690" s="7">
        <v>5691</v>
      </c>
      <c r="L7690" s="7">
        <v>3023.28</v>
      </c>
      <c r="M7690" s="5">
        <v>0.08</v>
      </c>
      <c r="N7690" t="s">
        <v>24</v>
      </c>
      <c r="O7690" t="s">
        <v>30</v>
      </c>
      <c r="P7690" t="s">
        <v>40</v>
      </c>
      <c r="Q7690" t="s">
        <v>19</v>
      </c>
      <c r="R7690" t="s">
        <v>27</v>
      </c>
      <c r="S7690" t="s">
        <v>17</v>
      </c>
      <c r="T7690" t="s">
        <v>13312</v>
      </c>
      <c r="U7690" s="1">
        <v>45915</v>
      </c>
      <c r="V7690">
        <v>76</v>
      </c>
      <c r="W7690" t="str">
        <f t="shared" si="167"/>
        <v>60-89</v>
      </c>
    </row>
    <row r="7691" spans="1:23" x14ac:dyDescent="0.25">
      <c r="A7691" t="s">
        <v>7940</v>
      </c>
      <c r="B7691">
        <v>8635136332</v>
      </c>
      <c r="C7691">
        <v>4539634408</v>
      </c>
      <c r="D7691" s="1">
        <v>45502</v>
      </c>
      <c r="E7691">
        <v>99232</v>
      </c>
      <c r="F7691">
        <v>99281</v>
      </c>
      <c r="G7691" t="s">
        <v>3306</v>
      </c>
      <c r="H7691" s="34">
        <v>19363</v>
      </c>
      <c r="I7691" s="7">
        <v>15878</v>
      </c>
      <c r="J7691" s="7">
        <v>11555.96</v>
      </c>
      <c r="K7691" s="7">
        <v>1464</v>
      </c>
      <c r="L7691" s="7">
        <v>2858.04</v>
      </c>
      <c r="M7691" s="5">
        <v>0.18</v>
      </c>
      <c r="N7691" t="s">
        <v>3141</v>
      </c>
      <c r="O7691" t="s">
        <v>30</v>
      </c>
      <c r="P7691" t="s">
        <v>18</v>
      </c>
      <c r="Q7691" t="s">
        <v>19</v>
      </c>
      <c r="R7691" t="s">
        <v>38</v>
      </c>
      <c r="S7691" t="s">
        <v>21</v>
      </c>
      <c r="T7691" t="s">
        <v>13312</v>
      </c>
      <c r="U7691" s="1">
        <v>45655</v>
      </c>
      <c r="V7691">
        <v>153</v>
      </c>
      <c r="W7691" t="str">
        <f t="shared" si="167"/>
        <v>150-179</v>
      </c>
    </row>
    <row r="7692" spans="1:23" x14ac:dyDescent="0.25">
      <c r="A7692" t="s">
        <v>7941</v>
      </c>
      <c r="B7692">
        <v>8765877256</v>
      </c>
      <c r="C7692">
        <v>4021550370</v>
      </c>
      <c r="D7692" s="1">
        <v>45670</v>
      </c>
      <c r="E7692">
        <v>99215</v>
      </c>
      <c r="F7692">
        <v>99283</v>
      </c>
      <c r="G7692" t="s">
        <v>3453</v>
      </c>
      <c r="H7692" s="34">
        <v>87931</v>
      </c>
      <c r="I7692" s="7">
        <v>69465</v>
      </c>
      <c r="J7692" s="7">
        <v>50054.6</v>
      </c>
      <c r="K7692" s="7">
        <v>8296</v>
      </c>
      <c r="L7692" s="7">
        <v>11114.4</v>
      </c>
      <c r="M7692" s="5">
        <v>0.16</v>
      </c>
      <c r="N7692" t="s">
        <v>1138</v>
      </c>
      <c r="O7692" t="s">
        <v>30</v>
      </c>
      <c r="P7692" t="s">
        <v>3150</v>
      </c>
      <c r="Q7692" t="s">
        <v>19</v>
      </c>
      <c r="R7692" t="s">
        <v>38</v>
      </c>
      <c r="S7692" t="s">
        <v>27</v>
      </c>
      <c r="T7692" t="s">
        <v>13312</v>
      </c>
      <c r="U7692" s="1">
        <v>45797</v>
      </c>
      <c r="V7692">
        <v>127</v>
      </c>
      <c r="W7692" t="str">
        <f t="shared" si="167"/>
        <v>120-149</v>
      </c>
    </row>
    <row r="7693" spans="1:23" x14ac:dyDescent="0.25">
      <c r="A7693" t="s">
        <v>7942</v>
      </c>
      <c r="B7693">
        <v>5725175925</v>
      </c>
      <c r="C7693">
        <v>5917658079</v>
      </c>
      <c r="D7693" s="1">
        <v>45558</v>
      </c>
      <c r="E7693">
        <v>99222</v>
      </c>
      <c r="F7693">
        <v>99202</v>
      </c>
      <c r="G7693" t="s">
        <v>3365</v>
      </c>
      <c r="H7693" s="34">
        <v>82461</v>
      </c>
      <c r="I7693" s="7">
        <v>59372</v>
      </c>
      <c r="J7693" s="7">
        <v>49547.24</v>
      </c>
      <c r="K7693" s="7">
        <v>5075</v>
      </c>
      <c r="L7693" s="7">
        <v>4749.76</v>
      </c>
      <c r="M7693" s="5">
        <v>0.08</v>
      </c>
      <c r="N7693" t="s">
        <v>24</v>
      </c>
      <c r="O7693" t="s">
        <v>30</v>
      </c>
      <c r="P7693" t="s">
        <v>3148</v>
      </c>
      <c r="Q7693" t="s">
        <v>32</v>
      </c>
      <c r="R7693" t="s">
        <v>43</v>
      </c>
      <c r="S7693" t="s">
        <v>21</v>
      </c>
      <c r="T7693" t="s">
        <v>13310</v>
      </c>
      <c r="U7693" s="1">
        <v>45633</v>
      </c>
      <c r="V7693">
        <v>75</v>
      </c>
      <c r="W7693" t="str">
        <f t="shared" si="167"/>
        <v>60-89</v>
      </c>
    </row>
    <row r="7694" spans="1:23" x14ac:dyDescent="0.25">
      <c r="A7694" t="s">
        <v>7943</v>
      </c>
      <c r="B7694">
        <v>8099618232</v>
      </c>
      <c r="C7694">
        <v>4973357383</v>
      </c>
      <c r="D7694" s="1">
        <v>45356</v>
      </c>
      <c r="E7694">
        <v>99222</v>
      </c>
      <c r="F7694">
        <v>85025</v>
      </c>
      <c r="G7694" t="s">
        <v>69</v>
      </c>
      <c r="H7694" s="34">
        <v>51660</v>
      </c>
      <c r="I7694" s="7">
        <v>43911</v>
      </c>
      <c r="J7694" s="7">
        <v>40130.78</v>
      </c>
      <c r="K7694" s="7">
        <v>2902</v>
      </c>
      <c r="L7694" s="7">
        <v>878.22</v>
      </c>
      <c r="M7694" s="5">
        <v>0.02</v>
      </c>
      <c r="N7694" t="s">
        <v>16</v>
      </c>
      <c r="O7694" t="s">
        <v>30</v>
      </c>
      <c r="P7694" t="s">
        <v>58</v>
      </c>
      <c r="Q7694" t="s">
        <v>32</v>
      </c>
      <c r="R7694" t="s">
        <v>27</v>
      </c>
      <c r="S7694" t="s">
        <v>27</v>
      </c>
      <c r="T7694" t="s">
        <v>13311</v>
      </c>
      <c r="U7694" s="1">
        <v>45426</v>
      </c>
      <c r="V7694">
        <v>70</v>
      </c>
      <c r="W7694" t="str">
        <f t="shared" si="167"/>
        <v>60-89</v>
      </c>
    </row>
    <row r="7695" spans="1:23" x14ac:dyDescent="0.25">
      <c r="A7695" t="s">
        <v>7944</v>
      </c>
      <c r="B7695">
        <v>9156855671</v>
      </c>
      <c r="C7695">
        <v>9192199922</v>
      </c>
      <c r="D7695" s="1">
        <v>45809</v>
      </c>
      <c r="E7695">
        <v>99223</v>
      </c>
      <c r="F7695">
        <v>99291</v>
      </c>
      <c r="G7695" t="s">
        <v>3438</v>
      </c>
      <c r="H7695" s="34">
        <v>41979</v>
      </c>
      <c r="I7695" s="7">
        <v>35682</v>
      </c>
      <c r="J7695" s="7">
        <v>31795.360000000001</v>
      </c>
      <c r="K7695" s="7">
        <v>3173</v>
      </c>
      <c r="L7695" s="7">
        <v>713.64</v>
      </c>
      <c r="M7695" s="5">
        <v>0.02</v>
      </c>
      <c r="N7695" t="s">
        <v>16</v>
      </c>
      <c r="O7695" t="s">
        <v>30</v>
      </c>
      <c r="P7695" t="s">
        <v>3149</v>
      </c>
      <c r="Q7695" t="s">
        <v>19</v>
      </c>
      <c r="R7695" t="s">
        <v>43</v>
      </c>
      <c r="S7695" t="s">
        <v>21</v>
      </c>
      <c r="T7695" t="s">
        <v>13310</v>
      </c>
      <c r="U7695" s="1">
        <v>45872</v>
      </c>
      <c r="V7695">
        <v>63</v>
      </c>
      <c r="W7695" t="str">
        <f t="shared" si="167"/>
        <v>60-89</v>
      </c>
    </row>
    <row r="7696" spans="1:23" x14ac:dyDescent="0.25">
      <c r="A7696" t="s">
        <v>7945</v>
      </c>
      <c r="B7696">
        <v>9328738995</v>
      </c>
      <c r="C7696">
        <v>1326771746</v>
      </c>
      <c r="D7696" s="1">
        <v>45467</v>
      </c>
      <c r="E7696">
        <v>99231</v>
      </c>
      <c r="F7696">
        <v>99282</v>
      </c>
      <c r="G7696" t="s">
        <v>52</v>
      </c>
      <c r="H7696" s="34">
        <v>79016</v>
      </c>
      <c r="I7696" s="7">
        <v>61632</v>
      </c>
      <c r="J7696" s="7">
        <v>49305.599999999999</v>
      </c>
      <c r="K7696" s="7">
        <v>0</v>
      </c>
      <c r="L7696" s="7">
        <v>12326.4</v>
      </c>
      <c r="M7696" s="5">
        <v>0.2</v>
      </c>
      <c r="N7696" t="s">
        <v>3140</v>
      </c>
      <c r="O7696" t="s">
        <v>17</v>
      </c>
      <c r="P7696" t="s">
        <v>58</v>
      </c>
      <c r="Q7696" t="s">
        <v>19</v>
      </c>
      <c r="R7696" t="s">
        <v>26</v>
      </c>
      <c r="S7696" t="s">
        <v>27</v>
      </c>
      <c r="T7696" t="s">
        <v>13310</v>
      </c>
      <c r="U7696" s="1">
        <v>45628</v>
      </c>
      <c r="V7696">
        <v>162</v>
      </c>
      <c r="W7696" t="str">
        <f t="shared" si="167"/>
        <v>150-179</v>
      </c>
    </row>
    <row r="7697" spans="1:23" x14ac:dyDescent="0.25">
      <c r="A7697" t="s">
        <v>7946</v>
      </c>
      <c r="B7697">
        <v>2795922147</v>
      </c>
      <c r="C7697">
        <v>1318004465</v>
      </c>
      <c r="D7697" s="1">
        <v>45428</v>
      </c>
      <c r="E7697">
        <v>99214</v>
      </c>
      <c r="F7697">
        <v>36415</v>
      </c>
      <c r="G7697" t="s">
        <v>237</v>
      </c>
      <c r="H7697" s="34">
        <v>93201</v>
      </c>
      <c r="I7697" s="7">
        <v>60581</v>
      </c>
      <c r="J7697" s="7">
        <v>44160.28</v>
      </c>
      <c r="K7697" s="7">
        <v>9151</v>
      </c>
      <c r="L7697" s="7">
        <v>7269.72</v>
      </c>
      <c r="M7697" s="5">
        <v>0.12</v>
      </c>
      <c r="N7697" t="s">
        <v>46</v>
      </c>
      <c r="O7697" t="s">
        <v>30</v>
      </c>
      <c r="P7697" t="s">
        <v>3147</v>
      </c>
      <c r="Q7697" t="s">
        <v>32</v>
      </c>
      <c r="R7697" t="s">
        <v>38</v>
      </c>
      <c r="S7697" t="s">
        <v>27</v>
      </c>
      <c r="T7697" t="s">
        <v>13312</v>
      </c>
      <c r="U7697" s="1">
        <v>45590</v>
      </c>
      <c r="V7697">
        <v>162</v>
      </c>
      <c r="W7697" t="str">
        <f t="shared" si="167"/>
        <v>150-179</v>
      </c>
    </row>
    <row r="7698" spans="1:23" x14ac:dyDescent="0.25">
      <c r="A7698" t="s">
        <v>7947</v>
      </c>
      <c r="B7698">
        <v>8939595364</v>
      </c>
      <c r="C7698">
        <v>2467732723</v>
      </c>
      <c r="D7698" s="1">
        <v>45821</v>
      </c>
      <c r="E7698">
        <v>99238</v>
      </c>
      <c r="F7698">
        <v>99282</v>
      </c>
      <c r="G7698" t="s">
        <v>108</v>
      </c>
      <c r="H7698" s="34">
        <v>58153</v>
      </c>
      <c r="I7698" s="7">
        <v>45941</v>
      </c>
      <c r="J7698" s="7">
        <v>34259.440000000002</v>
      </c>
      <c r="K7698" s="7">
        <v>4331</v>
      </c>
      <c r="L7698" s="7">
        <v>7350.56</v>
      </c>
      <c r="M7698" s="5">
        <v>0.16</v>
      </c>
      <c r="N7698" t="s">
        <v>1138</v>
      </c>
      <c r="O7698" t="s">
        <v>30</v>
      </c>
      <c r="P7698" t="s">
        <v>40</v>
      </c>
      <c r="Q7698" t="s">
        <v>32</v>
      </c>
      <c r="R7698" t="s">
        <v>43</v>
      </c>
      <c r="S7698" t="s">
        <v>27</v>
      </c>
      <c r="T7698" t="s">
        <v>13312</v>
      </c>
      <c r="U7698" s="1">
        <v>45949</v>
      </c>
      <c r="V7698">
        <v>128</v>
      </c>
      <c r="W7698" t="str">
        <f t="shared" si="167"/>
        <v>120-149</v>
      </c>
    </row>
    <row r="7699" spans="1:23" x14ac:dyDescent="0.25">
      <c r="A7699" t="s">
        <v>7948</v>
      </c>
      <c r="B7699">
        <v>6301361844</v>
      </c>
      <c r="C7699">
        <v>9202576066</v>
      </c>
      <c r="D7699" s="1">
        <v>45791</v>
      </c>
      <c r="E7699">
        <v>99232</v>
      </c>
      <c r="F7699">
        <v>99212</v>
      </c>
      <c r="G7699" t="s">
        <v>3244</v>
      </c>
      <c r="H7699" s="34">
        <v>89743</v>
      </c>
      <c r="I7699" s="7">
        <v>67307</v>
      </c>
      <c r="J7699" s="7">
        <v>52278.95</v>
      </c>
      <c r="K7699" s="7">
        <v>4932</v>
      </c>
      <c r="L7699" s="7">
        <v>10096.049999999999</v>
      </c>
      <c r="M7699" s="5">
        <v>0.15</v>
      </c>
      <c r="N7699" t="s">
        <v>1139</v>
      </c>
      <c r="O7699" t="s">
        <v>30</v>
      </c>
      <c r="P7699" t="s">
        <v>3147</v>
      </c>
      <c r="Q7699" t="s">
        <v>19</v>
      </c>
      <c r="R7699" t="s">
        <v>20</v>
      </c>
      <c r="S7699" t="s">
        <v>27</v>
      </c>
      <c r="T7699" t="s">
        <v>13310</v>
      </c>
      <c r="U7699" s="1">
        <v>45895</v>
      </c>
      <c r="V7699">
        <v>104</v>
      </c>
      <c r="W7699" t="str">
        <f t="shared" si="167"/>
        <v>90-119</v>
      </c>
    </row>
    <row r="7700" spans="1:23" x14ac:dyDescent="0.25">
      <c r="A7700" t="s">
        <v>7949</v>
      </c>
      <c r="B7700">
        <v>6998058104</v>
      </c>
      <c r="C7700">
        <v>9522614084</v>
      </c>
      <c r="D7700" s="1">
        <v>45361</v>
      </c>
      <c r="E7700">
        <v>99223</v>
      </c>
      <c r="F7700">
        <v>99282</v>
      </c>
      <c r="G7700" t="s">
        <v>3360</v>
      </c>
      <c r="H7700" s="34">
        <v>27649</v>
      </c>
      <c r="I7700" s="7">
        <v>22672</v>
      </c>
      <c r="J7700" s="7">
        <v>18591.04</v>
      </c>
      <c r="K7700" s="7">
        <v>0</v>
      </c>
      <c r="L7700" s="7">
        <v>4080.96</v>
      </c>
      <c r="M7700" s="5">
        <v>0.18</v>
      </c>
      <c r="N7700" t="s">
        <v>3141</v>
      </c>
      <c r="O7700" t="s">
        <v>17</v>
      </c>
      <c r="P7700" t="s">
        <v>55</v>
      </c>
      <c r="Q7700" t="s">
        <v>19</v>
      </c>
      <c r="R7700" t="s">
        <v>26</v>
      </c>
      <c r="S7700" t="s">
        <v>17</v>
      </c>
      <c r="T7700" t="s">
        <v>13310</v>
      </c>
      <c r="U7700" s="1">
        <v>45453</v>
      </c>
      <c r="V7700">
        <v>92</v>
      </c>
      <c r="W7700" t="str">
        <f t="shared" si="167"/>
        <v>90-119</v>
      </c>
    </row>
    <row r="7701" spans="1:23" x14ac:dyDescent="0.25">
      <c r="A7701" t="s">
        <v>7950</v>
      </c>
      <c r="B7701">
        <v>9814281402</v>
      </c>
      <c r="C7701">
        <v>8867959391</v>
      </c>
      <c r="D7701" s="1">
        <v>45616</v>
      </c>
      <c r="E7701">
        <v>99214</v>
      </c>
      <c r="F7701">
        <v>99212</v>
      </c>
      <c r="G7701" t="s">
        <v>3355</v>
      </c>
      <c r="H7701" s="34">
        <v>39237</v>
      </c>
      <c r="I7701" s="7">
        <v>31390</v>
      </c>
      <c r="J7701" s="7">
        <v>23488.400000000001</v>
      </c>
      <c r="K7701" s="7">
        <v>3507</v>
      </c>
      <c r="L7701" s="7">
        <v>4394.6000000000004</v>
      </c>
      <c r="M7701" s="5">
        <v>0.14000000000000001</v>
      </c>
      <c r="N7701" t="s">
        <v>1135</v>
      </c>
      <c r="O7701" t="s">
        <v>30</v>
      </c>
      <c r="P7701" t="s">
        <v>3148</v>
      </c>
      <c r="Q7701" t="s">
        <v>19</v>
      </c>
      <c r="R7701" t="s">
        <v>21</v>
      </c>
      <c r="S7701" t="s">
        <v>21</v>
      </c>
      <c r="T7701" t="s">
        <v>13311</v>
      </c>
      <c r="U7701" s="1">
        <v>45705</v>
      </c>
      <c r="V7701">
        <v>89</v>
      </c>
      <c r="W7701" t="str">
        <f t="shared" si="167"/>
        <v>60-89</v>
      </c>
    </row>
    <row r="7702" spans="1:23" x14ac:dyDescent="0.25">
      <c r="A7702" t="s">
        <v>7951</v>
      </c>
      <c r="B7702">
        <v>4454051791</v>
      </c>
      <c r="C7702">
        <v>5284837685</v>
      </c>
      <c r="D7702" s="1">
        <v>45664</v>
      </c>
      <c r="E7702">
        <v>99213</v>
      </c>
      <c r="F7702">
        <v>99282</v>
      </c>
      <c r="G7702" t="s">
        <v>3400</v>
      </c>
      <c r="H7702" s="34">
        <v>82504</v>
      </c>
      <c r="I7702" s="7">
        <v>59403</v>
      </c>
      <c r="J7702" s="7">
        <v>36212.76</v>
      </c>
      <c r="K7702" s="7">
        <v>18438</v>
      </c>
      <c r="L7702" s="7">
        <v>4752.24</v>
      </c>
      <c r="M7702" s="5">
        <v>0.08</v>
      </c>
      <c r="N7702" t="s">
        <v>24</v>
      </c>
      <c r="O7702" t="s">
        <v>27</v>
      </c>
      <c r="P7702" t="s">
        <v>58</v>
      </c>
      <c r="Q7702" t="s">
        <v>19</v>
      </c>
      <c r="R7702" t="s">
        <v>26</v>
      </c>
      <c r="S7702" t="s">
        <v>21</v>
      </c>
      <c r="T7702" t="s">
        <v>13310</v>
      </c>
      <c r="U7702" s="1">
        <v>45838</v>
      </c>
      <c r="V7702">
        <v>174</v>
      </c>
      <c r="W7702" t="str">
        <f t="shared" si="167"/>
        <v>150-179</v>
      </c>
    </row>
    <row r="7703" spans="1:23" x14ac:dyDescent="0.25">
      <c r="A7703" t="s">
        <v>7952</v>
      </c>
      <c r="B7703">
        <v>2321706930</v>
      </c>
      <c r="C7703">
        <v>2620304230</v>
      </c>
      <c r="D7703" s="1">
        <v>45689</v>
      </c>
      <c r="E7703">
        <v>99221</v>
      </c>
      <c r="F7703">
        <v>99211</v>
      </c>
      <c r="G7703" t="s">
        <v>3269</v>
      </c>
      <c r="H7703" s="34">
        <v>78749</v>
      </c>
      <c r="I7703" s="7">
        <v>59062</v>
      </c>
      <c r="J7703" s="7">
        <v>50202.7</v>
      </c>
      <c r="K7703" s="7">
        <v>0</v>
      </c>
      <c r="L7703" s="7">
        <v>8859.2999999999993</v>
      </c>
      <c r="M7703" s="5">
        <v>0.15</v>
      </c>
      <c r="N7703" t="s">
        <v>1139</v>
      </c>
      <c r="O7703" t="s">
        <v>17</v>
      </c>
      <c r="P7703" t="s">
        <v>3148</v>
      </c>
      <c r="Q7703" t="s">
        <v>32</v>
      </c>
      <c r="R7703" t="s">
        <v>38</v>
      </c>
      <c r="S7703" t="s">
        <v>21</v>
      </c>
      <c r="T7703" t="s">
        <v>13311</v>
      </c>
      <c r="U7703" s="1">
        <v>45731</v>
      </c>
      <c r="V7703">
        <v>42</v>
      </c>
      <c r="W7703" t="str">
        <f t="shared" si="167"/>
        <v>30-59</v>
      </c>
    </row>
    <row r="7704" spans="1:23" x14ac:dyDescent="0.25">
      <c r="A7704" t="s">
        <v>7953</v>
      </c>
      <c r="B7704">
        <v>3531667404</v>
      </c>
      <c r="C7704">
        <v>3623135951</v>
      </c>
      <c r="D7704" s="1">
        <v>45435</v>
      </c>
      <c r="E7704">
        <v>99221</v>
      </c>
      <c r="F7704">
        <v>71046</v>
      </c>
      <c r="G7704" t="s">
        <v>166</v>
      </c>
      <c r="H7704" s="34">
        <v>47112</v>
      </c>
      <c r="I7704" s="7">
        <v>38632</v>
      </c>
      <c r="J7704" s="7">
        <v>31678.240000000002</v>
      </c>
      <c r="K7704" s="7">
        <v>0</v>
      </c>
      <c r="L7704" s="7">
        <v>6953.76</v>
      </c>
      <c r="M7704" s="5">
        <v>0.18</v>
      </c>
      <c r="N7704" t="s">
        <v>3141</v>
      </c>
      <c r="O7704" t="s">
        <v>17</v>
      </c>
      <c r="P7704" t="s">
        <v>25</v>
      </c>
      <c r="Q7704" t="s">
        <v>19</v>
      </c>
      <c r="R7704" t="s">
        <v>38</v>
      </c>
      <c r="S7704" t="s">
        <v>27</v>
      </c>
      <c r="T7704" t="s">
        <v>13312</v>
      </c>
      <c r="U7704" s="1">
        <v>45503</v>
      </c>
      <c r="V7704">
        <v>68</v>
      </c>
      <c r="W7704" t="str">
        <f t="shared" si="167"/>
        <v>60-89</v>
      </c>
    </row>
    <row r="7705" spans="1:23" x14ac:dyDescent="0.25">
      <c r="A7705" t="s">
        <v>7954</v>
      </c>
      <c r="B7705">
        <v>962890459</v>
      </c>
      <c r="C7705">
        <v>296574174</v>
      </c>
      <c r="D7705" s="1">
        <v>45346</v>
      </c>
      <c r="E7705">
        <v>99238</v>
      </c>
      <c r="F7705">
        <v>99204</v>
      </c>
      <c r="G7705" t="s">
        <v>222</v>
      </c>
      <c r="H7705" s="34">
        <v>79864</v>
      </c>
      <c r="I7705" s="7">
        <v>62294</v>
      </c>
      <c r="J7705" s="7">
        <v>25781.200000000001</v>
      </c>
      <c r="K7705" s="7">
        <v>24054</v>
      </c>
      <c r="L7705" s="7">
        <v>12458.8</v>
      </c>
      <c r="M7705" s="5">
        <v>0.2</v>
      </c>
      <c r="N7705" t="s">
        <v>3140</v>
      </c>
      <c r="O7705" t="s">
        <v>27</v>
      </c>
      <c r="P7705" t="s">
        <v>18</v>
      </c>
      <c r="Q7705" t="s">
        <v>19</v>
      </c>
      <c r="R7705" t="s">
        <v>43</v>
      </c>
      <c r="S7705" t="s">
        <v>17</v>
      </c>
      <c r="T7705" t="s">
        <v>13310</v>
      </c>
      <c r="U7705" s="1">
        <v>45441</v>
      </c>
      <c r="V7705">
        <v>95</v>
      </c>
      <c r="W7705" t="str">
        <f t="shared" si="167"/>
        <v>90-119</v>
      </c>
    </row>
    <row r="7706" spans="1:23" x14ac:dyDescent="0.25">
      <c r="A7706" t="s">
        <v>7955</v>
      </c>
      <c r="B7706">
        <v>4549932175</v>
      </c>
      <c r="C7706">
        <v>2519129967</v>
      </c>
      <c r="D7706" s="1">
        <v>45536</v>
      </c>
      <c r="E7706">
        <v>99221</v>
      </c>
      <c r="F7706">
        <v>99214</v>
      </c>
      <c r="G7706" t="s">
        <v>3412</v>
      </c>
      <c r="H7706" s="34">
        <v>28451</v>
      </c>
      <c r="I7706" s="7">
        <v>21338</v>
      </c>
      <c r="J7706" s="7">
        <v>18137.3</v>
      </c>
      <c r="K7706" s="7">
        <v>0</v>
      </c>
      <c r="L7706" s="7">
        <v>3200.7</v>
      </c>
      <c r="M7706" s="5">
        <v>0.15</v>
      </c>
      <c r="N7706" t="s">
        <v>1139</v>
      </c>
      <c r="O7706" t="s">
        <v>17</v>
      </c>
      <c r="P7706" t="s">
        <v>18</v>
      </c>
      <c r="Q7706" t="s">
        <v>19</v>
      </c>
      <c r="R7706" t="s">
        <v>38</v>
      </c>
      <c r="S7706" t="s">
        <v>21</v>
      </c>
      <c r="T7706" t="s">
        <v>13310</v>
      </c>
      <c r="U7706" s="1">
        <v>45615</v>
      </c>
      <c r="V7706">
        <v>79</v>
      </c>
      <c r="W7706" t="str">
        <f t="shared" si="167"/>
        <v>60-89</v>
      </c>
    </row>
    <row r="7707" spans="1:23" x14ac:dyDescent="0.25">
      <c r="A7707" t="s">
        <v>7956</v>
      </c>
      <c r="B7707">
        <v>5047702215</v>
      </c>
      <c r="C7707">
        <v>9981824589</v>
      </c>
      <c r="D7707" s="1">
        <v>45864</v>
      </c>
      <c r="E7707">
        <v>99233</v>
      </c>
      <c r="F7707">
        <v>97110</v>
      </c>
      <c r="G7707" t="s">
        <v>3301</v>
      </c>
      <c r="H7707" s="34">
        <v>32727</v>
      </c>
      <c r="I7707" s="7">
        <v>26836</v>
      </c>
      <c r="J7707" s="7">
        <v>18853.52</v>
      </c>
      <c r="K7707" s="7">
        <v>3152</v>
      </c>
      <c r="L7707" s="7">
        <v>4830.4799999999996</v>
      </c>
      <c r="M7707" s="5">
        <v>0.18</v>
      </c>
      <c r="N7707" t="s">
        <v>3141</v>
      </c>
      <c r="O7707" t="s">
        <v>30</v>
      </c>
      <c r="P7707" t="s">
        <v>3148</v>
      </c>
      <c r="Q7707" t="s">
        <v>32</v>
      </c>
      <c r="R7707" t="s">
        <v>27</v>
      </c>
      <c r="S7707" t="s">
        <v>17</v>
      </c>
      <c r="T7707" t="s">
        <v>13310</v>
      </c>
      <c r="U7707" s="1">
        <v>45972</v>
      </c>
      <c r="V7707">
        <v>108</v>
      </c>
      <c r="W7707" t="str">
        <f t="shared" si="167"/>
        <v>90-119</v>
      </c>
    </row>
    <row r="7708" spans="1:23" x14ac:dyDescent="0.25">
      <c r="A7708" t="s">
        <v>7957</v>
      </c>
      <c r="B7708">
        <v>6811975485</v>
      </c>
      <c r="C7708">
        <v>9482280021</v>
      </c>
      <c r="D7708" s="1">
        <v>45582</v>
      </c>
      <c r="E7708">
        <v>99222</v>
      </c>
      <c r="F7708">
        <v>99291</v>
      </c>
      <c r="G7708" t="s">
        <v>182</v>
      </c>
      <c r="H7708" s="34">
        <v>84070</v>
      </c>
      <c r="I7708" s="7">
        <v>60530</v>
      </c>
      <c r="J7708" s="7">
        <v>35900.6</v>
      </c>
      <c r="K7708" s="7">
        <v>19787</v>
      </c>
      <c r="L7708" s="7">
        <v>4842.3999999999996</v>
      </c>
      <c r="M7708" s="5">
        <v>0.08</v>
      </c>
      <c r="N7708" t="s">
        <v>24</v>
      </c>
      <c r="O7708" t="s">
        <v>27</v>
      </c>
      <c r="P7708" t="s">
        <v>40</v>
      </c>
      <c r="Q7708" t="s">
        <v>19</v>
      </c>
      <c r="R7708" t="s">
        <v>38</v>
      </c>
      <c r="S7708" t="s">
        <v>17</v>
      </c>
      <c r="T7708" t="s">
        <v>13310</v>
      </c>
      <c r="U7708" s="1">
        <v>45617</v>
      </c>
      <c r="V7708">
        <v>35</v>
      </c>
      <c r="W7708" t="str">
        <f t="shared" si="167"/>
        <v>30-59</v>
      </c>
    </row>
    <row r="7709" spans="1:23" x14ac:dyDescent="0.25">
      <c r="A7709" t="s">
        <v>7958</v>
      </c>
      <c r="B7709">
        <v>1271748661</v>
      </c>
      <c r="C7709">
        <v>2417286725</v>
      </c>
      <c r="D7709" s="1">
        <v>45435</v>
      </c>
      <c r="E7709">
        <v>99238</v>
      </c>
      <c r="F7709">
        <v>99201</v>
      </c>
      <c r="G7709" t="s">
        <v>209</v>
      </c>
      <c r="H7709" s="34">
        <v>46985</v>
      </c>
      <c r="I7709" s="7">
        <v>35239</v>
      </c>
      <c r="J7709" s="7">
        <v>25906.15</v>
      </c>
      <c r="K7709" s="7">
        <v>4047</v>
      </c>
      <c r="L7709" s="7">
        <v>5285.85</v>
      </c>
      <c r="M7709" s="5">
        <v>0.15</v>
      </c>
      <c r="N7709" t="s">
        <v>1139</v>
      </c>
      <c r="O7709" t="s">
        <v>30</v>
      </c>
      <c r="P7709" t="s">
        <v>97</v>
      </c>
      <c r="Q7709" t="s">
        <v>32</v>
      </c>
      <c r="R7709" t="s">
        <v>21</v>
      </c>
      <c r="S7709" t="s">
        <v>21</v>
      </c>
      <c r="T7709" t="s">
        <v>13312</v>
      </c>
      <c r="U7709" s="1">
        <v>45605</v>
      </c>
      <c r="V7709">
        <v>170</v>
      </c>
      <c r="W7709" t="str">
        <f t="shared" si="167"/>
        <v>150-179</v>
      </c>
    </row>
    <row r="7710" spans="1:23" x14ac:dyDescent="0.25">
      <c r="A7710" t="s">
        <v>7959</v>
      </c>
      <c r="B7710">
        <v>357884091</v>
      </c>
      <c r="C7710">
        <v>5536181999</v>
      </c>
      <c r="D7710" s="1">
        <v>45831</v>
      </c>
      <c r="E7710">
        <v>99223</v>
      </c>
      <c r="F7710">
        <v>90834</v>
      </c>
      <c r="G7710" t="s">
        <v>3176</v>
      </c>
      <c r="H7710" s="34">
        <v>63769</v>
      </c>
      <c r="I7710" s="7">
        <v>54204</v>
      </c>
      <c r="J7710" s="7">
        <v>27965.919999999998</v>
      </c>
      <c r="K7710" s="7">
        <v>25154</v>
      </c>
      <c r="L7710" s="7">
        <v>1084.08</v>
      </c>
      <c r="M7710" s="5">
        <v>0.02</v>
      </c>
      <c r="N7710" t="s">
        <v>16</v>
      </c>
      <c r="O7710" t="s">
        <v>27</v>
      </c>
      <c r="P7710" t="s">
        <v>35</v>
      </c>
      <c r="Q7710" t="s">
        <v>32</v>
      </c>
      <c r="R7710" t="s">
        <v>20</v>
      </c>
      <c r="S7710" t="s">
        <v>27</v>
      </c>
      <c r="T7710" t="s">
        <v>13312</v>
      </c>
      <c r="U7710" s="1">
        <v>45903</v>
      </c>
      <c r="V7710">
        <v>72</v>
      </c>
      <c r="W7710" t="str">
        <f t="shared" si="167"/>
        <v>60-89</v>
      </c>
    </row>
    <row r="7711" spans="1:23" x14ac:dyDescent="0.25">
      <c r="A7711" t="s">
        <v>7960</v>
      </c>
      <c r="B7711">
        <v>9153451782</v>
      </c>
      <c r="C7711">
        <v>6271078711</v>
      </c>
      <c r="D7711" s="1">
        <v>45545</v>
      </c>
      <c r="E7711">
        <v>99215</v>
      </c>
      <c r="F7711">
        <v>99205</v>
      </c>
      <c r="G7711" t="s">
        <v>148</v>
      </c>
      <c r="H7711" s="34">
        <v>51900</v>
      </c>
      <c r="I7711" s="7">
        <v>33735</v>
      </c>
      <c r="J7711" s="7">
        <v>18319.8</v>
      </c>
      <c r="K7711" s="7">
        <v>11367</v>
      </c>
      <c r="L7711" s="7">
        <v>4048.2</v>
      </c>
      <c r="M7711" s="5">
        <v>0.12</v>
      </c>
      <c r="N7711" t="s">
        <v>46</v>
      </c>
      <c r="O7711" t="s">
        <v>27</v>
      </c>
      <c r="P7711" t="s">
        <v>55</v>
      </c>
      <c r="Q7711" t="s">
        <v>19</v>
      </c>
      <c r="R7711" t="s">
        <v>27</v>
      </c>
      <c r="S7711" t="s">
        <v>21</v>
      </c>
      <c r="T7711" t="s">
        <v>13310</v>
      </c>
      <c r="U7711" s="1">
        <v>45724</v>
      </c>
      <c r="V7711">
        <v>179</v>
      </c>
      <c r="W7711" t="str">
        <f t="shared" si="167"/>
        <v>150-179</v>
      </c>
    </row>
    <row r="7712" spans="1:23" x14ac:dyDescent="0.25">
      <c r="A7712" t="s">
        <v>7961</v>
      </c>
      <c r="B7712">
        <v>3468579636</v>
      </c>
      <c r="C7712">
        <v>9569225510</v>
      </c>
      <c r="D7712" s="1">
        <v>45502</v>
      </c>
      <c r="E7712">
        <v>99215</v>
      </c>
      <c r="F7712">
        <v>36415</v>
      </c>
      <c r="G7712" t="s">
        <v>3240</v>
      </c>
      <c r="H7712" s="34">
        <v>82688</v>
      </c>
      <c r="I7712" s="7">
        <v>64497</v>
      </c>
      <c r="J7712" s="7">
        <v>51597.599999999999</v>
      </c>
      <c r="K7712" s="7">
        <v>0</v>
      </c>
      <c r="L7712" s="7">
        <v>12899.4</v>
      </c>
      <c r="M7712" s="5">
        <v>0.2</v>
      </c>
      <c r="N7712" t="s">
        <v>3140</v>
      </c>
      <c r="O7712" t="s">
        <v>17</v>
      </c>
      <c r="P7712" t="s">
        <v>58</v>
      </c>
      <c r="Q7712" t="s">
        <v>32</v>
      </c>
      <c r="R7712" t="s">
        <v>38</v>
      </c>
      <c r="S7712" t="s">
        <v>21</v>
      </c>
      <c r="T7712" t="s">
        <v>13310</v>
      </c>
      <c r="U7712" s="1">
        <v>45595</v>
      </c>
      <c r="V7712">
        <v>93</v>
      </c>
      <c r="W7712" t="str">
        <f t="shared" si="167"/>
        <v>90-119</v>
      </c>
    </row>
    <row r="7713" spans="1:23" x14ac:dyDescent="0.25">
      <c r="A7713" t="s">
        <v>7962</v>
      </c>
      <c r="B7713">
        <v>9168433296</v>
      </c>
      <c r="C7713">
        <v>8538785657</v>
      </c>
      <c r="D7713" s="1">
        <v>45796</v>
      </c>
      <c r="E7713">
        <v>99222</v>
      </c>
      <c r="F7713">
        <v>36415</v>
      </c>
      <c r="G7713" t="s">
        <v>48</v>
      </c>
      <c r="H7713" s="34">
        <v>34954</v>
      </c>
      <c r="I7713" s="7">
        <v>27614</v>
      </c>
      <c r="J7713" s="7">
        <v>23195.759999999998</v>
      </c>
      <c r="K7713" s="7">
        <v>0</v>
      </c>
      <c r="L7713" s="7">
        <v>4418.24</v>
      </c>
      <c r="M7713" s="5">
        <v>0.16</v>
      </c>
      <c r="N7713" t="s">
        <v>1138</v>
      </c>
      <c r="O7713" t="s">
        <v>17</v>
      </c>
      <c r="P7713" t="s">
        <v>3150</v>
      </c>
      <c r="Q7713" t="s">
        <v>19</v>
      </c>
      <c r="R7713" t="s">
        <v>21</v>
      </c>
      <c r="S7713" t="s">
        <v>27</v>
      </c>
      <c r="T7713" t="s">
        <v>13310</v>
      </c>
      <c r="U7713" s="1">
        <v>45883</v>
      </c>
      <c r="V7713">
        <v>87</v>
      </c>
      <c r="W7713" t="str">
        <f t="shared" si="167"/>
        <v>60-89</v>
      </c>
    </row>
    <row r="7714" spans="1:23" x14ac:dyDescent="0.25">
      <c r="A7714" t="s">
        <v>7963</v>
      </c>
      <c r="B7714">
        <v>2108754095</v>
      </c>
      <c r="C7714">
        <v>5941973303</v>
      </c>
      <c r="D7714" s="1">
        <v>45848</v>
      </c>
      <c r="E7714">
        <v>99222</v>
      </c>
      <c r="F7714">
        <v>97110</v>
      </c>
      <c r="G7714" t="s">
        <v>3531</v>
      </c>
      <c r="H7714" s="34">
        <v>21372</v>
      </c>
      <c r="I7714" s="7">
        <v>15388</v>
      </c>
      <c r="J7714" s="7">
        <v>12593.96</v>
      </c>
      <c r="K7714" s="7">
        <v>1563</v>
      </c>
      <c r="L7714" s="7">
        <v>1231.04</v>
      </c>
      <c r="M7714" s="5">
        <v>0.08</v>
      </c>
      <c r="N7714" t="s">
        <v>24</v>
      </c>
      <c r="O7714" t="s">
        <v>30</v>
      </c>
      <c r="P7714" t="s">
        <v>3150</v>
      </c>
      <c r="Q7714" t="s">
        <v>19</v>
      </c>
      <c r="R7714" t="s">
        <v>21</v>
      </c>
      <c r="S7714" t="s">
        <v>17</v>
      </c>
      <c r="T7714" t="s">
        <v>13312</v>
      </c>
      <c r="U7714" s="1">
        <v>45883</v>
      </c>
      <c r="V7714">
        <v>35</v>
      </c>
      <c r="W7714" t="str">
        <f t="shared" si="167"/>
        <v>30-59</v>
      </c>
    </row>
    <row r="7715" spans="1:23" x14ac:dyDescent="0.25">
      <c r="A7715" t="s">
        <v>7964</v>
      </c>
      <c r="B7715">
        <v>4914464746</v>
      </c>
      <c r="C7715">
        <v>1844076986</v>
      </c>
      <c r="D7715" s="1">
        <v>45372</v>
      </c>
      <c r="E7715">
        <v>99238</v>
      </c>
      <c r="F7715">
        <v>99292</v>
      </c>
      <c r="G7715" t="s">
        <v>73</v>
      </c>
      <c r="H7715" s="34">
        <v>57083</v>
      </c>
      <c r="I7715" s="7">
        <v>37104</v>
      </c>
      <c r="J7715" s="7">
        <v>28008.52</v>
      </c>
      <c r="K7715" s="7">
        <v>4643</v>
      </c>
      <c r="L7715" s="7">
        <v>4452.4799999999996</v>
      </c>
      <c r="M7715" s="5">
        <v>0.12</v>
      </c>
      <c r="N7715" t="s">
        <v>46</v>
      </c>
      <c r="O7715" t="s">
        <v>30</v>
      </c>
      <c r="P7715" t="s">
        <v>3149</v>
      </c>
      <c r="Q7715" t="s">
        <v>19</v>
      </c>
      <c r="R7715" t="s">
        <v>38</v>
      </c>
      <c r="S7715" t="s">
        <v>21</v>
      </c>
      <c r="T7715" t="s">
        <v>13311</v>
      </c>
      <c r="U7715" s="1">
        <v>45442</v>
      </c>
      <c r="V7715">
        <v>70</v>
      </c>
      <c r="W7715" t="str">
        <f t="shared" si="167"/>
        <v>60-89</v>
      </c>
    </row>
    <row r="7716" spans="1:23" x14ac:dyDescent="0.25">
      <c r="A7716" t="s">
        <v>7965</v>
      </c>
      <c r="B7716">
        <v>1972162564</v>
      </c>
      <c r="C7716">
        <v>2544537328</v>
      </c>
      <c r="D7716" s="1">
        <v>45652</v>
      </c>
      <c r="E7716">
        <v>99214</v>
      </c>
      <c r="F7716">
        <v>71046</v>
      </c>
      <c r="G7716" t="s">
        <v>3154</v>
      </c>
      <c r="H7716" s="34">
        <v>68079</v>
      </c>
      <c r="I7716" s="7">
        <v>53102</v>
      </c>
      <c r="J7716" s="7">
        <v>42481.599999999999</v>
      </c>
      <c r="K7716" s="7">
        <v>0</v>
      </c>
      <c r="L7716" s="7">
        <v>10620.4</v>
      </c>
      <c r="M7716" s="5">
        <v>0.2</v>
      </c>
      <c r="N7716" t="s">
        <v>3140</v>
      </c>
      <c r="O7716" t="s">
        <v>17</v>
      </c>
      <c r="P7716" t="s">
        <v>3147</v>
      </c>
      <c r="Q7716" t="s">
        <v>19</v>
      </c>
      <c r="R7716" t="s">
        <v>20</v>
      </c>
      <c r="S7716" t="s">
        <v>21</v>
      </c>
      <c r="T7716" t="s">
        <v>13312</v>
      </c>
      <c r="U7716" s="1">
        <v>45707</v>
      </c>
      <c r="V7716">
        <v>55</v>
      </c>
      <c r="W7716" t="str">
        <f t="shared" si="167"/>
        <v>30-59</v>
      </c>
    </row>
    <row r="7717" spans="1:23" x14ac:dyDescent="0.25">
      <c r="A7717" t="s">
        <v>7966</v>
      </c>
      <c r="B7717">
        <v>675128312</v>
      </c>
      <c r="C7717">
        <v>1090049797</v>
      </c>
      <c r="D7717" s="1">
        <v>45802</v>
      </c>
      <c r="E7717">
        <v>99214</v>
      </c>
      <c r="F7717">
        <v>99213</v>
      </c>
      <c r="G7717" t="s">
        <v>34</v>
      </c>
      <c r="H7717" s="34">
        <v>47016</v>
      </c>
      <c r="I7717" s="7">
        <v>39964</v>
      </c>
      <c r="J7717" s="7">
        <v>35457.72</v>
      </c>
      <c r="K7717" s="7">
        <v>3707</v>
      </c>
      <c r="L7717" s="7">
        <v>799.28</v>
      </c>
      <c r="M7717" s="5">
        <v>0.02</v>
      </c>
      <c r="N7717" t="s">
        <v>16</v>
      </c>
      <c r="O7717" t="s">
        <v>30</v>
      </c>
      <c r="P7717" t="s">
        <v>3146</v>
      </c>
      <c r="Q7717" t="s">
        <v>32</v>
      </c>
      <c r="R7717" t="s">
        <v>21</v>
      </c>
      <c r="S7717" t="s">
        <v>21</v>
      </c>
      <c r="T7717" t="s">
        <v>13311</v>
      </c>
      <c r="U7717" s="1">
        <v>45840</v>
      </c>
      <c r="V7717">
        <v>38</v>
      </c>
      <c r="W7717" t="str">
        <f t="shared" si="167"/>
        <v>30-59</v>
      </c>
    </row>
    <row r="7718" spans="1:23" x14ac:dyDescent="0.25">
      <c r="A7718" t="s">
        <v>7967</v>
      </c>
      <c r="B7718">
        <v>9512584426</v>
      </c>
      <c r="C7718">
        <v>6161192904</v>
      </c>
      <c r="D7718" s="1">
        <v>45576</v>
      </c>
      <c r="E7718">
        <v>99214</v>
      </c>
      <c r="F7718">
        <v>99212</v>
      </c>
      <c r="G7718" t="s">
        <v>178</v>
      </c>
      <c r="H7718" s="34">
        <v>86286</v>
      </c>
      <c r="I7718" s="7">
        <v>67303</v>
      </c>
      <c r="J7718" s="7">
        <v>27006.400000000001</v>
      </c>
      <c r="K7718" s="7">
        <v>26836</v>
      </c>
      <c r="L7718" s="7">
        <v>13460.6</v>
      </c>
      <c r="M7718" s="5">
        <v>0.2</v>
      </c>
      <c r="N7718" t="s">
        <v>3140</v>
      </c>
      <c r="O7718" t="s">
        <v>27</v>
      </c>
      <c r="P7718" t="s">
        <v>40</v>
      </c>
      <c r="Q7718" t="s">
        <v>32</v>
      </c>
      <c r="R7718" t="s">
        <v>27</v>
      </c>
      <c r="S7718" t="s">
        <v>27</v>
      </c>
      <c r="T7718" t="s">
        <v>13310</v>
      </c>
      <c r="U7718" s="1">
        <v>45658</v>
      </c>
      <c r="V7718">
        <v>82</v>
      </c>
      <c r="W7718" t="str">
        <f t="shared" si="167"/>
        <v>60-89</v>
      </c>
    </row>
    <row r="7719" spans="1:23" x14ac:dyDescent="0.25">
      <c r="A7719" t="s">
        <v>7968</v>
      </c>
      <c r="B7719">
        <v>6339922932</v>
      </c>
      <c r="C7719">
        <v>9169583220</v>
      </c>
      <c r="D7719" s="1">
        <v>45824</v>
      </c>
      <c r="E7719">
        <v>99222</v>
      </c>
      <c r="F7719">
        <v>99205</v>
      </c>
      <c r="G7719" t="s">
        <v>3323</v>
      </c>
      <c r="H7719" s="34">
        <v>81463</v>
      </c>
      <c r="I7719" s="7">
        <v>64356</v>
      </c>
      <c r="J7719" s="7">
        <v>45801.04</v>
      </c>
      <c r="K7719" s="7">
        <v>8258</v>
      </c>
      <c r="L7719" s="7">
        <v>10296.959999999999</v>
      </c>
      <c r="M7719" s="5">
        <v>0.16</v>
      </c>
      <c r="N7719" t="s">
        <v>1138</v>
      </c>
      <c r="O7719" t="s">
        <v>27</v>
      </c>
      <c r="P7719" t="s">
        <v>31</v>
      </c>
      <c r="Q7719" t="s">
        <v>19</v>
      </c>
      <c r="R7719" t="s">
        <v>20</v>
      </c>
      <c r="S7719" t="s">
        <v>27</v>
      </c>
      <c r="T7719" t="s">
        <v>13310</v>
      </c>
      <c r="U7719" s="1">
        <v>45939</v>
      </c>
      <c r="V7719">
        <v>115</v>
      </c>
      <c r="W7719" t="str">
        <f t="shared" si="167"/>
        <v>90-119</v>
      </c>
    </row>
    <row r="7720" spans="1:23" x14ac:dyDescent="0.25">
      <c r="A7720" t="s">
        <v>7969</v>
      </c>
      <c r="B7720">
        <v>4361123549</v>
      </c>
      <c r="C7720">
        <v>8858756677</v>
      </c>
      <c r="D7720" s="1">
        <v>45433</v>
      </c>
      <c r="E7720">
        <v>99221</v>
      </c>
      <c r="F7720">
        <v>99211</v>
      </c>
      <c r="G7720" t="s">
        <v>54</v>
      </c>
      <c r="H7720" s="34">
        <v>53275</v>
      </c>
      <c r="I7720" s="7">
        <v>43686</v>
      </c>
      <c r="J7720" s="7">
        <v>31485.52</v>
      </c>
      <c r="K7720" s="7">
        <v>4337</v>
      </c>
      <c r="L7720" s="7">
        <v>7863.48</v>
      </c>
      <c r="M7720" s="5">
        <v>0.18</v>
      </c>
      <c r="N7720" t="s">
        <v>3141</v>
      </c>
      <c r="O7720" t="s">
        <v>27</v>
      </c>
      <c r="P7720" t="s">
        <v>3148</v>
      </c>
      <c r="Q7720" t="s">
        <v>19</v>
      </c>
      <c r="R7720" t="s">
        <v>43</v>
      </c>
      <c r="S7720" t="s">
        <v>27</v>
      </c>
      <c r="T7720" t="s">
        <v>13311</v>
      </c>
      <c r="U7720" s="1">
        <v>45482</v>
      </c>
      <c r="V7720">
        <v>49</v>
      </c>
      <c r="W7720" t="str">
        <f t="shared" si="167"/>
        <v>30-59</v>
      </c>
    </row>
    <row r="7721" spans="1:23" x14ac:dyDescent="0.25">
      <c r="A7721" t="s">
        <v>7970</v>
      </c>
      <c r="B7721">
        <v>5382398641</v>
      </c>
      <c r="C7721">
        <v>201571833</v>
      </c>
      <c r="D7721" s="1">
        <v>45551</v>
      </c>
      <c r="E7721">
        <v>99238</v>
      </c>
      <c r="F7721">
        <v>99282</v>
      </c>
      <c r="G7721" t="s">
        <v>237</v>
      </c>
      <c r="H7721" s="34">
        <v>55783</v>
      </c>
      <c r="I7721" s="7">
        <v>43511</v>
      </c>
      <c r="J7721" s="7">
        <v>18092.8</v>
      </c>
      <c r="K7721" s="7">
        <v>16716</v>
      </c>
      <c r="L7721" s="7">
        <v>8702.2000000000007</v>
      </c>
      <c r="M7721" s="5">
        <v>0.2</v>
      </c>
      <c r="N7721" t="s">
        <v>3140</v>
      </c>
      <c r="O7721" t="s">
        <v>27</v>
      </c>
      <c r="P7721" t="s">
        <v>3146</v>
      </c>
      <c r="Q7721" t="s">
        <v>32</v>
      </c>
      <c r="R7721" t="s">
        <v>38</v>
      </c>
      <c r="S7721" t="s">
        <v>27</v>
      </c>
      <c r="T7721" t="s">
        <v>13312</v>
      </c>
      <c r="U7721" s="1">
        <v>45633</v>
      </c>
      <c r="V7721">
        <v>82</v>
      </c>
      <c r="W7721" t="str">
        <f t="shared" si="167"/>
        <v>60-89</v>
      </c>
    </row>
    <row r="7722" spans="1:23" x14ac:dyDescent="0.25">
      <c r="A7722" t="s">
        <v>7971</v>
      </c>
      <c r="B7722">
        <v>5695240732</v>
      </c>
      <c r="C7722">
        <v>2964649538</v>
      </c>
      <c r="D7722" s="1">
        <v>45560</v>
      </c>
      <c r="E7722">
        <v>99214</v>
      </c>
      <c r="F7722">
        <v>99283</v>
      </c>
      <c r="G7722" t="s">
        <v>3154</v>
      </c>
      <c r="H7722" s="34">
        <v>57574</v>
      </c>
      <c r="I7722" s="7">
        <v>37423</v>
      </c>
      <c r="J7722" s="7">
        <v>29138.240000000002</v>
      </c>
      <c r="K7722" s="7">
        <v>3794</v>
      </c>
      <c r="L7722" s="7">
        <v>4490.76</v>
      </c>
      <c r="M7722" s="5">
        <v>0.12</v>
      </c>
      <c r="N7722" t="s">
        <v>46</v>
      </c>
      <c r="O7722" t="s">
        <v>30</v>
      </c>
      <c r="P7722" t="s">
        <v>3150</v>
      </c>
      <c r="Q7722" t="s">
        <v>32</v>
      </c>
      <c r="R7722" t="s">
        <v>43</v>
      </c>
      <c r="S7722" t="s">
        <v>27</v>
      </c>
      <c r="T7722" t="s">
        <v>13310</v>
      </c>
      <c r="U7722" s="1">
        <v>45738</v>
      </c>
      <c r="V7722">
        <v>178</v>
      </c>
      <c r="W7722" t="str">
        <f t="shared" si="167"/>
        <v>150-179</v>
      </c>
    </row>
    <row r="7723" spans="1:23" x14ac:dyDescent="0.25">
      <c r="A7723" t="s">
        <v>7972</v>
      </c>
      <c r="B7723">
        <v>5975315961</v>
      </c>
      <c r="C7723">
        <v>7281735284</v>
      </c>
      <c r="D7723" s="1">
        <v>45337</v>
      </c>
      <c r="E7723">
        <v>99222</v>
      </c>
      <c r="F7723">
        <v>90834</v>
      </c>
      <c r="G7723" t="s">
        <v>45</v>
      </c>
      <c r="H7723" s="34">
        <v>93708</v>
      </c>
      <c r="I7723" s="7">
        <v>74029</v>
      </c>
      <c r="J7723" s="7">
        <v>58579.360000000001</v>
      </c>
      <c r="K7723" s="7">
        <v>3605</v>
      </c>
      <c r="L7723" s="7">
        <v>11844.64</v>
      </c>
      <c r="M7723" s="5">
        <v>0.16</v>
      </c>
      <c r="N7723" t="s">
        <v>1138</v>
      </c>
      <c r="O7723" t="s">
        <v>30</v>
      </c>
      <c r="P7723" t="s">
        <v>31</v>
      </c>
      <c r="Q7723" t="s">
        <v>32</v>
      </c>
      <c r="R7723" t="s">
        <v>27</v>
      </c>
      <c r="S7723" t="s">
        <v>17</v>
      </c>
      <c r="T7723" t="s">
        <v>13311</v>
      </c>
      <c r="U7723" s="1">
        <v>45433</v>
      </c>
      <c r="V7723">
        <v>96</v>
      </c>
      <c r="W7723" t="str">
        <f t="shared" si="167"/>
        <v>90-119</v>
      </c>
    </row>
    <row r="7724" spans="1:23" x14ac:dyDescent="0.25">
      <c r="A7724" t="s">
        <v>7973</v>
      </c>
      <c r="B7724">
        <v>6486195467</v>
      </c>
      <c r="C7724">
        <v>949833276</v>
      </c>
      <c r="D7724" s="1">
        <v>45937</v>
      </c>
      <c r="E7724">
        <v>99238</v>
      </c>
      <c r="F7724">
        <v>99283</v>
      </c>
      <c r="G7724" t="s">
        <v>112</v>
      </c>
      <c r="H7724" s="34">
        <v>15296</v>
      </c>
      <c r="I7724" s="7">
        <v>12237</v>
      </c>
      <c r="J7724" s="7">
        <v>8991.82</v>
      </c>
      <c r="K7724" s="7">
        <v>1532</v>
      </c>
      <c r="L7724" s="7">
        <v>1713.18</v>
      </c>
      <c r="M7724" s="5">
        <v>0.14000000000000001</v>
      </c>
      <c r="N7724" t="s">
        <v>1135</v>
      </c>
      <c r="O7724" t="s">
        <v>27</v>
      </c>
      <c r="P7724" t="s">
        <v>31</v>
      </c>
      <c r="Q7724" t="s">
        <v>19</v>
      </c>
      <c r="R7724" t="s">
        <v>27</v>
      </c>
      <c r="S7724" t="s">
        <v>21</v>
      </c>
      <c r="T7724" t="s">
        <v>13312</v>
      </c>
      <c r="U7724" s="1">
        <v>46017</v>
      </c>
      <c r="V7724">
        <v>80</v>
      </c>
      <c r="W7724" t="str">
        <f t="shared" si="167"/>
        <v>60-89</v>
      </c>
    </row>
    <row r="7725" spans="1:23" x14ac:dyDescent="0.25">
      <c r="A7725" t="s">
        <v>7974</v>
      </c>
      <c r="B7725">
        <v>5093346065</v>
      </c>
      <c r="C7725">
        <v>2760583540</v>
      </c>
      <c r="D7725" s="1">
        <v>45949</v>
      </c>
      <c r="E7725">
        <v>99223</v>
      </c>
      <c r="F7725">
        <v>99282</v>
      </c>
      <c r="G7725" t="s">
        <v>3337</v>
      </c>
      <c r="H7725" s="34">
        <v>49117</v>
      </c>
      <c r="I7725" s="7">
        <v>39294</v>
      </c>
      <c r="J7725" s="7">
        <v>29309.84</v>
      </c>
      <c r="K7725" s="7">
        <v>4483</v>
      </c>
      <c r="L7725" s="7">
        <v>5501.16</v>
      </c>
      <c r="M7725" s="5">
        <v>0.14000000000000001</v>
      </c>
      <c r="N7725" t="s">
        <v>1135</v>
      </c>
      <c r="O7725" t="s">
        <v>30</v>
      </c>
      <c r="P7725" t="s">
        <v>35</v>
      </c>
      <c r="Q7725" t="s">
        <v>32</v>
      </c>
      <c r="R7725" t="s">
        <v>21</v>
      </c>
      <c r="S7725" t="s">
        <v>21</v>
      </c>
      <c r="T7725" t="s">
        <v>13310</v>
      </c>
      <c r="U7725" s="1">
        <v>45979</v>
      </c>
      <c r="V7725">
        <v>30</v>
      </c>
      <c r="W7725" t="str">
        <f t="shared" si="167"/>
        <v>30-59</v>
      </c>
    </row>
    <row r="7726" spans="1:23" x14ac:dyDescent="0.25">
      <c r="A7726" t="s">
        <v>7975</v>
      </c>
      <c r="B7726">
        <v>9422750165</v>
      </c>
      <c r="C7726">
        <v>4615250449</v>
      </c>
      <c r="D7726" s="1">
        <v>45638</v>
      </c>
      <c r="E7726">
        <v>99223</v>
      </c>
      <c r="F7726">
        <v>36415</v>
      </c>
      <c r="G7726" t="s">
        <v>3451</v>
      </c>
      <c r="H7726" s="34">
        <v>99454</v>
      </c>
      <c r="I7726" s="7">
        <v>74591</v>
      </c>
      <c r="J7726" s="7">
        <v>59351.35</v>
      </c>
      <c r="K7726" s="7">
        <v>4051</v>
      </c>
      <c r="L7726" s="7">
        <v>11188.65</v>
      </c>
      <c r="M7726" s="5">
        <v>0.15</v>
      </c>
      <c r="N7726" t="s">
        <v>1139</v>
      </c>
      <c r="O7726" t="s">
        <v>30</v>
      </c>
      <c r="P7726" t="s">
        <v>3150</v>
      </c>
      <c r="Q7726" t="s">
        <v>32</v>
      </c>
      <c r="R7726" t="s">
        <v>26</v>
      </c>
      <c r="S7726" t="s">
        <v>17</v>
      </c>
      <c r="T7726" t="s">
        <v>13312</v>
      </c>
      <c r="U7726" s="1">
        <v>45709</v>
      </c>
      <c r="V7726">
        <v>71</v>
      </c>
      <c r="W7726" t="str">
        <f t="shared" si="167"/>
        <v>60-89</v>
      </c>
    </row>
    <row r="7727" spans="1:23" x14ac:dyDescent="0.25">
      <c r="A7727" t="s">
        <v>7976</v>
      </c>
      <c r="B7727">
        <v>2313559408</v>
      </c>
      <c r="C7727">
        <v>5570035252</v>
      </c>
      <c r="D7727" s="1">
        <v>45329</v>
      </c>
      <c r="E7727">
        <v>99238</v>
      </c>
      <c r="F7727">
        <v>99205</v>
      </c>
      <c r="G7727" t="s">
        <v>3215</v>
      </c>
      <c r="H7727" s="34">
        <v>62922</v>
      </c>
      <c r="I7727" s="7">
        <v>49708</v>
      </c>
      <c r="J7727" s="7">
        <v>41754.720000000001</v>
      </c>
      <c r="K7727" s="7">
        <v>0</v>
      </c>
      <c r="L7727" s="7">
        <v>7953.28</v>
      </c>
      <c r="M7727" s="5">
        <v>0.16</v>
      </c>
      <c r="N7727" t="s">
        <v>1138</v>
      </c>
      <c r="O7727" t="s">
        <v>17</v>
      </c>
      <c r="P7727" t="s">
        <v>3149</v>
      </c>
      <c r="Q7727" t="s">
        <v>32</v>
      </c>
      <c r="R7727" t="s">
        <v>38</v>
      </c>
      <c r="S7727" t="s">
        <v>27</v>
      </c>
      <c r="T7727" t="s">
        <v>13311</v>
      </c>
      <c r="U7727" s="1">
        <v>45459</v>
      </c>
      <c r="V7727">
        <v>130</v>
      </c>
      <c r="W7727" t="str">
        <f t="shared" si="167"/>
        <v>120-149</v>
      </c>
    </row>
    <row r="7728" spans="1:23" x14ac:dyDescent="0.25">
      <c r="A7728" t="s">
        <v>7977</v>
      </c>
      <c r="B7728">
        <v>5277362266</v>
      </c>
      <c r="C7728">
        <v>4598834212</v>
      </c>
      <c r="D7728" s="1">
        <v>45416</v>
      </c>
      <c r="E7728">
        <v>99215</v>
      </c>
      <c r="F7728">
        <v>99202</v>
      </c>
      <c r="G7728" t="s">
        <v>3276</v>
      </c>
      <c r="H7728" s="34">
        <v>72300</v>
      </c>
      <c r="I7728" s="7">
        <v>54225</v>
      </c>
      <c r="J7728" s="7">
        <v>46091.25</v>
      </c>
      <c r="K7728" s="7">
        <v>0</v>
      </c>
      <c r="L7728" s="7">
        <v>8133.75</v>
      </c>
      <c r="M7728" s="5">
        <v>0.15</v>
      </c>
      <c r="N7728" t="s">
        <v>1139</v>
      </c>
      <c r="O7728" t="s">
        <v>17</v>
      </c>
      <c r="P7728" t="s">
        <v>40</v>
      </c>
      <c r="Q7728" t="s">
        <v>19</v>
      </c>
      <c r="R7728" t="s">
        <v>26</v>
      </c>
      <c r="S7728" t="s">
        <v>17</v>
      </c>
      <c r="T7728" t="s">
        <v>13312</v>
      </c>
      <c r="U7728" s="1">
        <v>45577</v>
      </c>
      <c r="V7728">
        <v>161</v>
      </c>
      <c r="W7728" t="str">
        <f t="shared" si="167"/>
        <v>150-179</v>
      </c>
    </row>
    <row r="7729" spans="1:23" x14ac:dyDescent="0.25">
      <c r="A7729" t="s">
        <v>7978</v>
      </c>
      <c r="B7729">
        <v>3533206250</v>
      </c>
      <c r="C7729">
        <v>9215273553</v>
      </c>
      <c r="D7729" s="1">
        <v>45705</v>
      </c>
      <c r="E7729">
        <v>99215</v>
      </c>
      <c r="F7729">
        <v>99205</v>
      </c>
      <c r="G7729" t="s">
        <v>112</v>
      </c>
      <c r="H7729" s="34">
        <v>63628</v>
      </c>
      <c r="I7729" s="7">
        <v>50902</v>
      </c>
      <c r="J7729" s="7">
        <v>39713.72</v>
      </c>
      <c r="K7729" s="7">
        <v>4062</v>
      </c>
      <c r="L7729" s="7">
        <v>7126.28</v>
      </c>
      <c r="M7729" s="5">
        <v>0.14000000000000001</v>
      </c>
      <c r="N7729" t="s">
        <v>1135</v>
      </c>
      <c r="O7729" t="s">
        <v>30</v>
      </c>
      <c r="P7729" t="s">
        <v>18</v>
      </c>
      <c r="Q7729" t="s">
        <v>32</v>
      </c>
      <c r="R7729" t="s">
        <v>26</v>
      </c>
      <c r="S7729" t="s">
        <v>21</v>
      </c>
      <c r="T7729" t="s">
        <v>13310</v>
      </c>
      <c r="U7729" s="1">
        <v>45845</v>
      </c>
      <c r="V7729">
        <v>140</v>
      </c>
      <c r="W7729" t="str">
        <f t="shared" si="167"/>
        <v>120-149</v>
      </c>
    </row>
    <row r="7730" spans="1:23" x14ac:dyDescent="0.25">
      <c r="A7730" t="s">
        <v>7979</v>
      </c>
      <c r="B7730">
        <v>8794163935</v>
      </c>
      <c r="C7730">
        <v>3970573572</v>
      </c>
      <c r="D7730" s="1">
        <v>45460</v>
      </c>
      <c r="E7730">
        <v>99233</v>
      </c>
      <c r="F7730">
        <v>99284</v>
      </c>
      <c r="G7730" t="s">
        <v>3355</v>
      </c>
      <c r="H7730" s="34">
        <v>79856</v>
      </c>
      <c r="I7730" s="7">
        <v>67878</v>
      </c>
      <c r="J7730" s="7">
        <v>44966.44</v>
      </c>
      <c r="K7730" s="7">
        <v>21554</v>
      </c>
      <c r="L7730" s="7">
        <v>1357.56</v>
      </c>
      <c r="M7730" s="5">
        <v>0.02</v>
      </c>
      <c r="N7730" t="s">
        <v>16</v>
      </c>
      <c r="O7730" t="s">
        <v>27</v>
      </c>
      <c r="P7730" t="s">
        <v>25</v>
      </c>
      <c r="Q7730" t="s">
        <v>32</v>
      </c>
      <c r="R7730" t="s">
        <v>38</v>
      </c>
      <c r="S7730" t="s">
        <v>17</v>
      </c>
      <c r="T7730" t="s">
        <v>13311</v>
      </c>
      <c r="U7730" s="1">
        <v>45602</v>
      </c>
      <c r="V7730">
        <v>142</v>
      </c>
      <c r="W7730" t="str">
        <f t="shared" si="167"/>
        <v>120-149</v>
      </c>
    </row>
    <row r="7731" spans="1:23" x14ac:dyDescent="0.25">
      <c r="A7731" t="s">
        <v>7980</v>
      </c>
      <c r="B7731">
        <v>4332738520</v>
      </c>
      <c r="C7731">
        <v>685207506</v>
      </c>
      <c r="D7731" s="1">
        <v>45364</v>
      </c>
      <c r="E7731">
        <v>99221</v>
      </c>
      <c r="F7731">
        <v>99284</v>
      </c>
      <c r="G7731" t="s">
        <v>203</v>
      </c>
      <c r="H7731" s="34">
        <v>87588</v>
      </c>
      <c r="I7731" s="7">
        <v>70070</v>
      </c>
      <c r="J7731" s="7">
        <v>50718.2</v>
      </c>
      <c r="K7731" s="7">
        <v>9542</v>
      </c>
      <c r="L7731" s="7">
        <v>9809.7999999999993</v>
      </c>
      <c r="M7731" s="5">
        <v>0.14000000000000001</v>
      </c>
      <c r="N7731" t="s">
        <v>1135</v>
      </c>
      <c r="O7731" t="s">
        <v>30</v>
      </c>
      <c r="P7731" t="s">
        <v>97</v>
      </c>
      <c r="Q7731" t="s">
        <v>19</v>
      </c>
      <c r="R7731" t="s">
        <v>21</v>
      </c>
      <c r="S7731" t="s">
        <v>27</v>
      </c>
      <c r="T7731" t="s">
        <v>13312</v>
      </c>
      <c r="U7731" s="1">
        <v>45451</v>
      </c>
      <c r="V7731">
        <v>87</v>
      </c>
      <c r="W7731" t="str">
        <f t="shared" si="167"/>
        <v>60-89</v>
      </c>
    </row>
    <row r="7732" spans="1:23" x14ac:dyDescent="0.25">
      <c r="A7732" t="s">
        <v>7981</v>
      </c>
      <c r="B7732">
        <v>1708741304</v>
      </c>
      <c r="C7732">
        <v>6109853993</v>
      </c>
      <c r="D7732" s="1">
        <v>45810</v>
      </c>
      <c r="E7732">
        <v>99222</v>
      </c>
      <c r="F7732">
        <v>99214</v>
      </c>
      <c r="G7732" t="s">
        <v>3187</v>
      </c>
      <c r="H7732" s="34">
        <v>36823</v>
      </c>
      <c r="I7732" s="7">
        <v>30195</v>
      </c>
      <c r="J7732" s="7">
        <v>21190.9</v>
      </c>
      <c r="K7732" s="7">
        <v>3569</v>
      </c>
      <c r="L7732" s="7">
        <v>5435.1</v>
      </c>
      <c r="M7732" s="5">
        <v>0.18</v>
      </c>
      <c r="N7732" t="s">
        <v>3141</v>
      </c>
      <c r="O7732" t="s">
        <v>27</v>
      </c>
      <c r="P7732" t="s">
        <v>31</v>
      </c>
      <c r="Q7732" t="s">
        <v>19</v>
      </c>
      <c r="R7732" t="s">
        <v>26</v>
      </c>
      <c r="S7732" t="s">
        <v>27</v>
      </c>
      <c r="T7732" t="s">
        <v>13312</v>
      </c>
      <c r="U7732" s="1">
        <v>45959</v>
      </c>
      <c r="V7732">
        <v>149</v>
      </c>
      <c r="W7732" t="str">
        <f t="shared" si="167"/>
        <v>120-149</v>
      </c>
    </row>
    <row r="7733" spans="1:23" x14ac:dyDescent="0.25">
      <c r="A7733" t="s">
        <v>7982</v>
      </c>
      <c r="B7733">
        <v>135090465</v>
      </c>
      <c r="C7733">
        <v>8875230067</v>
      </c>
      <c r="D7733" s="1">
        <v>45828</v>
      </c>
      <c r="E7733">
        <v>99238</v>
      </c>
      <c r="F7733">
        <v>99292</v>
      </c>
      <c r="G7733" t="s">
        <v>131</v>
      </c>
      <c r="H7733" s="34">
        <v>72695</v>
      </c>
      <c r="I7733" s="7">
        <v>47252</v>
      </c>
      <c r="J7733" s="7">
        <v>34369.760000000002</v>
      </c>
      <c r="K7733" s="7">
        <v>7212</v>
      </c>
      <c r="L7733" s="7">
        <v>5670.24</v>
      </c>
      <c r="M7733" s="5">
        <v>0.12</v>
      </c>
      <c r="N7733" t="s">
        <v>46</v>
      </c>
      <c r="O7733" t="s">
        <v>27</v>
      </c>
      <c r="P7733" t="s">
        <v>3147</v>
      </c>
      <c r="Q7733" t="s">
        <v>32</v>
      </c>
      <c r="R7733" t="s">
        <v>26</v>
      </c>
      <c r="S7733" t="s">
        <v>27</v>
      </c>
      <c r="T7733" t="s">
        <v>13310</v>
      </c>
      <c r="U7733" s="1">
        <v>45900</v>
      </c>
      <c r="V7733">
        <v>72</v>
      </c>
      <c r="W7733" t="str">
        <f t="shared" si="167"/>
        <v>60-89</v>
      </c>
    </row>
    <row r="7734" spans="1:23" x14ac:dyDescent="0.25">
      <c r="A7734" t="s">
        <v>7983</v>
      </c>
      <c r="B7734">
        <v>7868204798</v>
      </c>
      <c r="C7734">
        <v>8281352653</v>
      </c>
      <c r="D7734" s="1">
        <v>45440</v>
      </c>
      <c r="E7734">
        <v>99221</v>
      </c>
      <c r="F7734">
        <v>99203</v>
      </c>
      <c r="G7734" t="s">
        <v>3494</v>
      </c>
      <c r="H7734" s="34">
        <v>35956</v>
      </c>
      <c r="I7734" s="7">
        <v>26967</v>
      </c>
      <c r="J7734" s="7">
        <v>21445.95</v>
      </c>
      <c r="K7734" s="7">
        <v>1476</v>
      </c>
      <c r="L7734" s="7">
        <v>4045.05</v>
      </c>
      <c r="M7734" s="5">
        <v>0.15</v>
      </c>
      <c r="N7734" t="s">
        <v>1139</v>
      </c>
      <c r="O7734" t="s">
        <v>30</v>
      </c>
      <c r="P7734" t="s">
        <v>3146</v>
      </c>
      <c r="Q7734" t="s">
        <v>19</v>
      </c>
      <c r="R7734" t="s">
        <v>20</v>
      </c>
      <c r="S7734" t="s">
        <v>21</v>
      </c>
      <c r="T7734" t="s">
        <v>13311</v>
      </c>
      <c r="U7734" s="1">
        <v>45479</v>
      </c>
      <c r="V7734">
        <v>39</v>
      </c>
      <c r="W7734" t="str">
        <f t="shared" si="167"/>
        <v>30-59</v>
      </c>
    </row>
    <row r="7735" spans="1:23" x14ac:dyDescent="0.25">
      <c r="A7735" t="s">
        <v>7984</v>
      </c>
      <c r="B7735">
        <v>5942374363</v>
      </c>
      <c r="C7735">
        <v>9685769535</v>
      </c>
      <c r="D7735" s="1">
        <v>45363</v>
      </c>
      <c r="E7735">
        <v>99215</v>
      </c>
      <c r="F7735">
        <v>93000</v>
      </c>
      <c r="G7735" t="s">
        <v>3360</v>
      </c>
      <c r="H7735" s="34">
        <v>41258</v>
      </c>
      <c r="I7735" s="7">
        <v>35069</v>
      </c>
      <c r="J7735" s="7">
        <v>30998.62</v>
      </c>
      <c r="K7735" s="7">
        <v>3369</v>
      </c>
      <c r="L7735" s="7">
        <v>701.38</v>
      </c>
      <c r="M7735" s="5">
        <v>0.02</v>
      </c>
      <c r="N7735" t="s">
        <v>16</v>
      </c>
      <c r="O7735" t="s">
        <v>30</v>
      </c>
      <c r="P7735" t="s">
        <v>58</v>
      </c>
      <c r="Q7735" t="s">
        <v>19</v>
      </c>
      <c r="R7735" t="s">
        <v>21</v>
      </c>
      <c r="S7735" t="s">
        <v>27</v>
      </c>
      <c r="T7735" t="s">
        <v>13310</v>
      </c>
      <c r="U7735" s="1">
        <v>45404</v>
      </c>
      <c r="V7735">
        <v>41</v>
      </c>
      <c r="W7735" t="str">
        <f t="shared" si="167"/>
        <v>30-59</v>
      </c>
    </row>
    <row r="7736" spans="1:23" x14ac:dyDescent="0.25">
      <c r="A7736" t="s">
        <v>7985</v>
      </c>
      <c r="B7736">
        <v>532140113</v>
      </c>
      <c r="C7736">
        <v>3989720810</v>
      </c>
      <c r="D7736" s="1">
        <v>45744</v>
      </c>
      <c r="E7736">
        <v>99221</v>
      </c>
      <c r="F7736">
        <v>99285</v>
      </c>
      <c r="G7736" t="s">
        <v>3320</v>
      </c>
      <c r="H7736" s="34">
        <v>50922</v>
      </c>
      <c r="I7736" s="7">
        <v>40228</v>
      </c>
      <c r="J7736" s="7">
        <v>30077.52</v>
      </c>
      <c r="K7736" s="7">
        <v>3714</v>
      </c>
      <c r="L7736" s="7">
        <v>6436.48</v>
      </c>
      <c r="M7736" s="5">
        <v>0.16</v>
      </c>
      <c r="N7736" t="s">
        <v>1138</v>
      </c>
      <c r="O7736" t="s">
        <v>30</v>
      </c>
      <c r="P7736" t="s">
        <v>55</v>
      </c>
      <c r="Q7736" t="s">
        <v>19</v>
      </c>
      <c r="R7736" t="s">
        <v>43</v>
      </c>
      <c r="S7736" t="s">
        <v>21</v>
      </c>
      <c r="T7736" t="s">
        <v>13311</v>
      </c>
      <c r="U7736" s="1">
        <v>45812</v>
      </c>
      <c r="V7736">
        <v>68</v>
      </c>
      <c r="W7736" t="str">
        <f t="shared" si="167"/>
        <v>60-89</v>
      </c>
    </row>
    <row r="7737" spans="1:23" x14ac:dyDescent="0.25">
      <c r="A7737" t="s">
        <v>7986</v>
      </c>
      <c r="B7737">
        <v>3591477493</v>
      </c>
      <c r="C7737">
        <v>4227932515</v>
      </c>
      <c r="D7737" s="1">
        <v>45801</v>
      </c>
      <c r="E7737">
        <v>99214</v>
      </c>
      <c r="F7737">
        <v>93000</v>
      </c>
      <c r="G7737" t="s">
        <v>3286</v>
      </c>
      <c r="H7737" s="34">
        <v>44596</v>
      </c>
      <c r="I7737" s="7">
        <v>37907</v>
      </c>
      <c r="J7737" s="7">
        <v>31951.86</v>
      </c>
      <c r="K7737" s="7">
        <v>5197</v>
      </c>
      <c r="L7737" s="7">
        <v>758.14</v>
      </c>
      <c r="M7737" s="5">
        <v>0.02</v>
      </c>
      <c r="N7737" t="s">
        <v>16</v>
      </c>
      <c r="O7737" t="s">
        <v>30</v>
      </c>
      <c r="P7737" t="s">
        <v>25</v>
      </c>
      <c r="Q7737" t="s">
        <v>32</v>
      </c>
      <c r="R7737" t="s">
        <v>43</v>
      </c>
      <c r="S7737" t="s">
        <v>17</v>
      </c>
      <c r="T7737" t="s">
        <v>13312</v>
      </c>
      <c r="U7737" s="1">
        <v>45861</v>
      </c>
      <c r="V7737">
        <v>60</v>
      </c>
      <c r="W7737" t="str">
        <f t="shared" si="167"/>
        <v>60-89</v>
      </c>
    </row>
    <row r="7738" spans="1:23" x14ac:dyDescent="0.25">
      <c r="A7738" t="s">
        <v>7987</v>
      </c>
      <c r="B7738">
        <v>7723471718</v>
      </c>
      <c r="C7738">
        <v>4915526954</v>
      </c>
      <c r="D7738" s="1">
        <v>45324</v>
      </c>
      <c r="E7738">
        <v>99221</v>
      </c>
      <c r="F7738">
        <v>99212</v>
      </c>
      <c r="G7738" t="s">
        <v>3641</v>
      </c>
      <c r="H7738" s="34">
        <v>96627</v>
      </c>
      <c r="I7738" s="7">
        <v>62808</v>
      </c>
      <c r="J7738" s="7">
        <v>37630.04</v>
      </c>
      <c r="K7738" s="7">
        <v>17641</v>
      </c>
      <c r="L7738" s="7">
        <v>7536.96</v>
      </c>
      <c r="M7738" s="5">
        <v>0.12</v>
      </c>
      <c r="N7738" t="s">
        <v>46</v>
      </c>
      <c r="O7738" t="s">
        <v>27</v>
      </c>
      <c r="P7738" t="s">
        <v>18</v>
      </c>
      <c r="Q7738" t="s">
        <v>19</v>
      </c>
      <c r="R7738" t="s">
        <v>20</v>
      </c>
      <c r="S7738" t="s">
        <v>17</v>
      </c>
      <c r="T7738" t="s">
        <v>13310</v>
      </c>
      <c r="U7738" s="1">
        <v>45362</v>
      </c>
      <c r="V7738">
        <v>38</v>
      </c>
      <c r="W7738" t="str">
        <f t="shared" si="167"/>
        <v>30-59</v>
      </c>
    </row>
    <row r="7739" spans="1:23" x14ac:dyDescent="0.25">
      <c r="A7739" t="s">
        <v>7988</v>
      </c>
      <c r="B7739">
        <v>1315820819</v>
      </c>
      <c r="C7739">
        <v>8639353294</v>
      </c>
      <c r="D7739" s="1">
        <v>45858</v>
      </c>
      <c r="E7739">
        <v>99233</v>
      </c>
      <c r="F7739">
        <v>99215</v>
      </c>
      <c r="G7739" t="s">
        <v>244</v>
      </c>
      <c r="H7739" s="34">
        <v>18277</v>
      </c>
      <c r="I7739" s="7">
        <v>14439</v>
      </c>
      <c r="J7739" s="7">
        <v>9957.76</v>
      </c>
      <c r="K7739" s="7">
        <v>2171</v>
      </c>
      <c r="L7739" s="7">
        <v>2310.2399999999998</v>
      </c>
      <c r="M7739" s="5">
        <v>0.16</v>
      </c>
      <c r="N7739" t="s">
        <v>1138</v>
      </c>
      <c r="O7739" t="s">
        <v>30</v>
      </c>
      <c r="P7739" t="s">
        <v>58</v>
      </c>
      <c r="Q7739" t="s">
        <v>19</v>
      </c>
      <c r="R7739" t="s">
        <v>43</v>
      </c>
      <c r="S7739" t="s">
        <v>17</v>
      </c>
      <c r="T7739" t="s">
        <v>13312</v>
      </c>
      <c r="U7739" s="1">
        <v>46029</v>
      </c>
      <c r="V7739">
        <v>171</v>
      </c>
      <c r="W7739" t="str">
        <f t="shared" si="167"/>
        <v>150-179</v>
      </c>
    </row>
    <row r="7740" spans="1:23" x14ac:dyDescent="0.25">
      <c r="A7740" t="s">
        <v>7989</v>
      </c>
      <c r="B7740">
        <v>409875167</v>
      </c>
      <c r="C7740">
        <v>8621163888</v>
      </c>
      <c r="D7740" s="1">
        <v>45401</v>
      </c>
      <c r="E7740">
        <v>99221</v>
      </c>
      <c r="F7740">
        <v>97110</v>
      </c>
      <c r="G7740" t="s">
        <v>15</v>
      </c>
      <c r="H7740" s="34">
        <v>65886</v>
      </c>
      <c r="I7740" s="7">
        <v>47438</v>
      </c>
      <c r="J7740" s="7">
        <v>43642.96</v>
      </c>
      <c r="K7740" s="7">
        <v>0</v>
      </c>
      <c r="L7740" s="7">
        <v>3795.04</v>
      </c>
      <c r="M7740" s="5">
        <v>0.08</v>
      </c>
      <c r="N7740" t="s">
        <v>24</v>
      </c>
      <c r="O7740" t="s">
        <v>17</v>
      </c>
      <c r="P7740" t="s">
        <v>3146</v>
      </c>
      <c r="Q7740" t="s">
        <v>19</v>
      </c>
      <c r="R7740" t="s">
        <v>38</v>
      </c>
      <c r="S7740" t="s">
        <v>17</v>
      </c>
      <c r="T7740" t="s">
        <v>13311</v>
      </c>
      <c r="U7740" s="1">
        <v>45482</v>
      </c>
      <c r="V7740">
        <v>81</v>
      </c>
      <c r="W7740" t="str">
        <f t="shared" si="167"/>
        <v>60-89</v>
      </c>
    </row>
    <row r="7741" spans="1:23" x14ac:dyDescent="0.25">
      <c r="A7741" t="s">
        <v>7990</v>
      </c>
      <c r="B7741">
        <v>8911179726</v>
      </c>
      <c r="C7741">
        <v>3859977058</v>
      </c>
      <c r="D7741" s="1">
        <v>45757</v>
      </c>
      <c r="E7741">
        <v>99214</v>
      </c>
      <c r="F7741">
        <v>99212</v>
      </c>
      <c r="G7741" t="s">
        <v>198</v>
      </c>
      <c r="H7741" s="34">
        <v>87301</v>
      </c>
      <c r="I7741" s="7">
        <v>65476</v>
      </c>
      <c r="J7741" s="7">
        <v>47722.6</v>
      </c>
      <c r="K7741" s="7">
        <v>7932</v>
      </c>
      <c r="L7741" s="7">
        <v>9821.4</v>
      </c>
      <c r="M7741" s="5">
        <v>0.15</v>
      </c>
      <c r="N7741" t="s">
        <v>1139</v>
      </c>
      <c r="O7741" t="s">
        <v>30</v>
      </c>
      <c r="P7741" t="s">
        <v>55</v>
      </c>
      <c r="Q7741" t="s">
        <v>19</v>
      </c>
      <c r="R7741" t="s">
        <v>20</v>
      </c>
      <c r="S7741" t="s">
        <v>17</v>
      </c>
      <c r="T7741" t="s">
        <v>13310</v>
      </c>
      <c r="U7741" s="1">
        <v>45848</v>
      </c>
      <c r="V7741">
        <v>91</v>
      </c>
      <c r="W7741" t="str">
        <f t="shared" si="167"/>
        <v>90-119</v>
      </c>
    </row>
    <row r="7742" spans="1:23" x14ac:dyDescent="0.25">
      <c r="A7742" t="s">
        <v>7991</v>
      </c>
      <c r="B7742">
        <v>1523921175</v>
      </c>
      <c r="C7742">
        <v>5158770406</v>
      </c>
      <c r="D7742" s="1">
        <v>45487</v>
      </c>
      <c r="E7742">
        <v>99238</v>
      </c>
      <c r="F7742">
        <v>99213</v>
      </c>
      <c r="G7742" t="s">
        <v>3215</v>
      </c>
      <c r="H7742" s="34">
        <v>40165</v>
      </c>
      <c r="I7742" s="7">
        <v>32132</v>
      </c>
      <c r="J7742" s="7">
        <v>27633.52</v>
      </c>
      <c r="K7742" s="7">
        <v>0</v>
      </c>
      <c r="L7742" s="7">
        <v>4498.4799999999996</v>
      </c>
      <c r="M7742" s="5">
        <v>0.14000000000000001</v>
      </c>
      <c r="N7742" t="s">
        <v>1135</v>
      </c>
      <c r="O7742" t="s">
        <v>17</v>
      </c>
      <c r="P7742" t="s">
        <v>55</v>
      </c>
      <c r="Q7742" t="s">
        <v>19</v>
      </c>
      <c r="R7742" t="s">
        <v>21</v>
      </c>
      <c r="S7742" t="s">
        <v>17</v>
      </c>
      <c r="T7742" t="s">
        <v>13311</v>
      </c>
      <c r="U7742" s="1">
        <v>45532</v>
      </c>
      <c r="V7742">
        <v>45</v>
      </c>
      <c r="W7742" t="str">
        <f t="shared" si="167"/>
        <v>30-59</v>
      </c>
    </row>
    <row r="7743" spans="1:23" x14ac:dyDescent="0.25">
      <c r="A7743" t="s">
        <v>7992</v>
      </c>
      <c r="B7743">
        <v>3933979367</v>
      </c>
      <c r="C7743">
        <v>1773478631</v>
      </c>
      <c r="D7743" s="1">
        <v>45637</v>
      </c>
      <c r="E7743">
        <v>99223</v>
      </c>
      <c r="F7743">
        <v>99284</v>
      </c>
      <c r="G7743" t="s">
        <v>3419</v>
      </c>
      <c r="H7743" s="34">
        <v>73733</v>
      </c>
      <c r="I7743" s="7">
        <v>60461</v>
      </c>
      <c r="J7743" s="7">
        <v>49578.02</v>
      </c>
      <c r="K7743" s="7">
        <v>0</v>
      </c>
      <c r="L7743" s="7">
        <v>10882.98</v>
      </c>
      <c r="M7743" s="5">
        <v>0.18</v>
      </c>
      <c r="N7743" t="s">
        <v>3141</v>
      </c>
      <c r="O7743" t="s">
        <v>17</v>
      </c>
      <c r="P7743" t="s">
        <v>3147</v>
      </c>
      <c r="Q7743" t="s">
        <v>19</v>
      </c>
      <c r="R7743" t="s">
        <v>27</v>
      </c>
      <c r="S7743" t="s">
        <v>27</v>
      </c>
      <c r="T7743" t="s">
        <v>13310</v>
      </c>
      <c r="U7743" s="1">
        <v>45781</v>
      </c>
      <c r="V7743">
        <v>144</v>
      </c>
      <c r="W7743" t="str">
        <f t="shared" si="167"/>
        <v>120-149</v>
      </c>
    </row>
    <row r="7744" spans="1:23" x14ac:dyDescent="0.25">
      <c r="A7744" t="s">
        <v>7993</v>
      </c>
      <c r="B7744">
        <v>2683760644</v>
      </c>
      <c r="C7744">
        <v>9695823217</v>
      </c>
      <c r="D7744" s="1">
        <v>45414</v>
      </c>
      <c r="E7744">
        <v>99238</v>
      </c>
      <c r="F7744">
        <v>81000</v>
      </c>
      <c r="G7744" t="s">
        <v>102</v>
      </c>
      <c r="H7744" s="34">
        <v>46971</v>
      </c>
      <c r="I7744" s="7">
        <v>38516</v>
      </c>
      <c r="J7744" s="7">
        <v>29103.119999999999</v>
      </c>
      <c r="K7744" s="7">
        <v>2480</v>
      </c>
      <c r="L7744" s="7">
        <v>6932.88</v>
      </c>
      <c r="M7744" s="5">
        <v>0.18</v>
      </c>
      <c r="N7744" t="s">
        <v>3141</v>
      </c>
      <c r="O7744" t="s">
        <v>30</v>
      </c>
      <c r="P7744" t="s">
        <v>3149</v>
      </c>
      <c r="Q7744" t="s">
        <v>19</v>
      </c>
      <c r="R7744" t="s">
        <v>43</v>
      </c>
      <c r="S7744" t="s">
        <v>17</v>
      </c>
      <c r="T7744" t="s">
        <v>13312</v>
      </c>
      <c r="U7744" s="1">
        <v>45524</v>
      </c>
      <c r="V7744">
        <v>110</v>
      </c>
      <c r="W7744" t="str">
        <f t="shared" si="167"/>
        <v>90-119</v>
      </c>
    </row>
    <row r="7745" spans="1:23" x14ac:dyDescent="0.25">
      <c r="A7745" t="s">
        <v>7994</v>
      </c>
      <c r="B7745">
        <v>4084884710</v>
      </c>
      <c r="C7745">
        <v>3981383741</v>
      </c>
      <c r="D7745" s="1">
        <v>45566</v>
      </c>
      <c r="E7745">
        <v>99238</v>
      </c>
      <c r="F7745">
        <v>99292</v>
      </c>
      <c r="G7745" t="s">
        <v>3598</v>
      </c>
      <c r="H7745" s="34">
        <v>95872</v>
      </c>
      <c r="I7745" s="7">
        <v>76698</v>
      </c>
      <c r="J7745" s="7">
        <v>48051.28</v>
      </c>
      <c r="K7745" s="7">
        <v>17909</v>
      </c>
      <c r="L7745" s="7">
        <v>10737.72</v>
      </c>
      <c r="M7745" s="5">
        <v>0.14000000000000001</v>
      </c>
      <c r="N7745" t="s">
        <v>1135</v>
      </c>
      <c r="O7745" t="s">
        <v>27</v>
      </c>
      <c r="P7745" t="s">
        <v>25</v>
      </c>
      <c r="Q7745" t="s">
        <v>19</v>
      </c>
      <c r="R7745" t="s">
        <v>38</v>
      </c>
      <c r="S7745" t="s">
        <v>27</v>
      </c>
      <c r="T7745" t="s">
        <v>13312</v>
      </c>
      <c r="U7745" s="1">
        <v>45636</v>
      </c>
      <c r="V7745">
        <v>70</v>
      </c>
      <c r="W7745" t="str">
        <f t="shared" si="167"/>
        <v>60-89</v>
      </c>
    </row>
    <row r="7746" spans="1:23" x14ac:dyDescent="0.25">
      <c r="A7746" t="s">
        <v>7995</v>
      </c>
      <c r="B7746">
        <v>6938163805</v>
      </c>
      <c r="C7746">
        <v>6823474694</v>
      </c>
      <c r="D7746" s="1">
        <v>45918</v>
      </c>
      <c r="E7746">
        <v>99213</v>
      </c>
      <c r="F7746">
        <v>93000</v>
      </c>
      <c r="G7746" t="s">
        <v>3187</v>
      </c>
      <c r="H7746" s="34">
        <v>25563</v>
      </c>
      <c r="I7746" s="7">
        <v>20450</v>
      </c>
      <c r="J7746" s="7">
        <v>15124</v>
      </c>
      <c r="K7746" s="7">
        <v>2463</v>
      </c>
      <c r="L7746" s="7">
        <v>2863</v>
      </c>
      <c r="M7746" s="5">
        <v>0.14000000000000001</v>
      </c>
      <c r="N7746" t="s">
        <v>1135</v>
      </c>
      <c r="O7746" t="s">
        <v>30</v>
      </c>
      <c r="P7746" t="s">
        <v>3148</v>
      </c>
      <c r="Q7746" t="s">
        <v>19</v>
      </c>
      <c r="R7746" t="s">
        <v>21</v>
      </c>
      <c r="S7746" t="s">
        <v>17</v>
      </c>
      <c r="T7746" t="s">
        <v>13312</v>
      </c>
      <c r="U7746" s="1">
        <v>46014</v>
      </c>
      <c r="V7746">
        <v>96</v>
      </c>
      <c r="W7746" t="str">
        <f t="shared" si="167"/>
        <v>90-119</v>
      </c>
    </row>
    <row r="7747" spans="1:23" x14ac:dyDescent="0.25">
      <c r="A7747" t="s">
        <v>7996</v>
      </c>
      <c r="B7747">
        <v>8260818849</v>
      </c>
      <c r="C7747">
        <v>1674422174</v>
      </c>
      <c r="D7747" s="1">
        <v>45825</v>
      </c>
      <c r="E7747">
        <v>99214</v>
      </c>
      <c r="F7747">
        <v>99283</v>
      </c>
      <c r="G7747" t="s">
        <v>445</v>
      </c>
      <c r="H7747" s="34">
        <v>43069</v>
      </c>
      <c r="I7747" s="7">
        <v>36609</v>
      </c>
      <c r="J7747" s="7">
        <v>30004.82</v>
      </c>
      <c r="K7747" s="7">
        <v>5872</v>
      </c>
      <c r="L7747" s="7">
        <v>732.18</v>
      </c>
      <c r="M7747" s="5">
        <v>0.02</v>
      </c>
      <c r="N7747" t="s">
        <v>16</v>
      </c>
      <c r="O7747" t="s">
        <v>30</v>
      </c>
      <c r="P7747" t="s">
        <v>3146</v>
      </c>
      <c r="Q7747" t="s">
        <v>19</v>
      </c>
      <c r="R7747" t="s">
        <v>27</v>
      </c>
      <c r="S7747" t="s">
        <v>17</v>
      </c>
      <c r="T7747" t="s">
        <v>13310</v>
      </c>
      <c r="U7747" s="1">
        <v>45956</v>
      </c>
      <c r="V7747">
        <v>131</v>
      </c>
      <c r="W7747" t="str">
        <f t="shared" ref="W7747:W7810" si="168">IF(V7747="","",IF(V7747&lt;30,"0-29",IF(V7747&lt;60,"30-59",IF(V7747&lt;90,"60-89",IF(V7747&lt;120,"90-119",IF(V7747&lt;150,"120-149",IF(V7747&lt;180,"150-179",IF(V7747&lt;210,"180-209",IF(V7747&lt;240,"210-239",IF(V7747&lt;270,"240-269",IF(V7747&lt;300,"270-299",IF(V7747&lt;330,"300-329",IF(V7747&lt;360,"330-359","360+")))))))))))))</f>
        <v>120-149</v>
      </c>
    </row>
    <row r="7748" spans="1:23" x14ac:dyDescent="0.25">
      <c r="A7748" t="s">
        <v>7997</v>
      </c>
      <c r="B7748">
        <v>7765296074</v>
      </c>
      <c r="C7748">
        <v>7813100022</v>
      </c>
      <c r="D7748" s="1">
        <v>45911</v>
      </c>
      <c r="E7748">
        <v>99214</v>
      </c>
      <c r="F7748">
        <v>99205</v>
      </c>
      <c r="G7748" t="s">
        <v>263</v>
      </c>
      <c r="H7748" s="34">
        <v>58748</v>
      </c>
      <c r="I7748" s="7">
        <v>48173</v>
      </c>
      <c r="J7748" s="7">
        <v>26469.86</v>
      </c>
      <c r="K7748" s="7">
        <v>13032</v>
      </c>
      <c r="L7748" s="7">
        <v>8671.14</v>
      </c>
      <c r="M7748" s="5">
        <v>0.18</v>
      </c>
      <c r="N7748" t="s">
        <v>3141</v>
      </c>
      <c r="O7748" t="s">
        <v>27</v>
      </c>
      <c r="P7748" t="s">
        <v>3147</v>
      </c>
      <c r="Q7748" t="s">
        <v>32</v>
      </c>
      <c r="R7748" t="s">
        <v>26</v>
      </c>
      <c r="S7748" t="s">
        <v>21</v>
      </c>
      <c r="T7748" t="s">
        <v>13310</v>
      </c>
      <c r="U7748" s="1">
        <v>45980</v>
      </c>
      <c r="V7748">
        <v>69</v>
      </c>
      <c r="W7748" t="str">
        <f t="shared" si="168"/>
        <v>60-89</v>
      </c>
    </row>
    <row r="7749" spans="1:23" x14ac:dyDescent="0.25">
      <c r="A7749" t="s">
        <v>7998</v>
      </c>
      <c r="B7749">
        <v>1325268571</v>
      </c>
      <c r="C7749">
        <v>8814255374</v>
      </c>
      <c r="D7749" s="1">
        <v>45413</v>
      </c>
      <c r="E7749">
        <v>99213</v>
      </c>
      <c r="F7749">
        <v>99205</v>
      </c>
      <c r="G7749" t="s">
        <v>146</v>
      </c>
      <c r="H7749" s="34">
        <v>24704</v>
      </c>
      <c r="I7749" s="7">
        <v>16058</v>
      </c>
      <c r="J7749" s="7">
        <v>14131.04</v>
      </c>
      <c r="K7749" s="7">
        <v>0</v>
      </c>
      <c r="L7749" s="7">
        <v>1926.96</v>
      </c>
      <c r="M7749" s="5">
        <v>0.12</v>
      </c>
      <c r="N7749" t="s">
        <v>46</v>
      </c>
      <c r="O7749" t="s">
        <v>17</v>
      </c>
      <c r="P7749" t="s">
        <v>18</v>
      </c>
      <c r="Q7749" t="s">
        <v>32</v>
      </c>
      <c r="R7749" t="s">
        <v>21</v>
      </c>
      <c r="S7749" t="s">
        <v>27</v>
      </c>
      <c r="T7749" t="s">
        <v>13311</v>
      </c>
      <c r="U7749" s="1">
        <v>45462</v>
      </c>
      <c r="V7749">
        <v>49</v>
      </c>
      <c r="W7749" t="str">
        <f t="shared" si="168"/>
        <v>30-59</v>
      </c>
    </row>
    <row r="7750" spans="1:23" x14ac:dyDescent="0.25">
      <c r="A7750" t="s">
        <v>7999</v>
      </c>
      <c r="B7750">
        <v>7519039137</v>
      </c>
      <c r="C7750">
        <v>9346502168</v>
      </c>
      <c r="D7750" s="1">
        <v>45339</v>
      </c>
      <c r="E7750">
        <v>99233</v>
      </c>
      <c r="F7750">
        <v>93000</v>
      </c>
      <c r="G7750" t="s">
        <v>3754</v>
      </c>
      <c r="H7750" s="34">
        <v>34786</v>
      </c>
      <c r="I7750" s="7">
        <v>27133</v>
      </c>
      <c r="J7750" s="7">
        <v>21706.400000000001</v>
      </c>
      <c r="K7750" s="7">
        <v>0</v>
      </c>
      <c r="L7750" s="7">
        <v>5426.6</v>
      </c>
      <c r="M7750" s="5">
        <v>0.2</v>
      </c>
      <c r="N7750" t="s">
        <v>3140</v>
      </c>
      <c r="O7750" t="s">
        <v>17</v>
      </c>
      <c r="P7750" t="s">
        <v>18</v>
      </c>
      <c r="Q7750" t="s">
        <v>32</v>
      </c>
      <c r="R7750" t="s">
        <v>26</v>
      </c>
      <c r="S7750" t="s">
        <v>27</v>
      </c>
      <c r="T7750" t="s">
        <v>13312</v>
      </c>
      <c r="U7750" s="1">
        <v>45435</v>
      </c>
      <c r="V7750">
        <v>96</v>
      </c>
      <c r="W7750" t="str">
        <f t="shared" si="168"/>
        <v>90-119</v>
      </c>
    </row>
    <row r="7751" spans="1:23" x14ac:dyDescent="0.25">
      <c r="A7751" t="s">
        <v>8000</v>
      </c>
      <c r="B7751">
        <v>5491722218</v>
      </c>
      <c r="C7751">
        <v>6056741360</v>
      </c>
      <c r="D7751" s="1">
        <v>45422</v>
      </c>
      <c r="E7751">
        <v>99231</v>
      </c>
      <c r="F7751">
        <v>80053</v>
      </c>
      <c r="G7751" t="s">
        <v>81</v>
      </c>
      <c r="H7751" s="34">
        <v>45704</v>
      </c>
      <c r="I7751" s="7">
        <v>37477</v>
      </c>
      <c r="J7751" s="7">
        <v>25770.14</v>
      </c>
      <c r="K7751" s="7">
        <v>4961</v>
      </c>
      <c r="L7751" s="7">
        <v>6745.86</v>
      </c>
      <c r="M7751" s="5">
        <v>0.18</v>
      </c>
      <c r="N7751" t="s">
        <v>3141</v>
      </c>
      <c r="O7751" t="s">
        <v>30</v>
      </c>
      <c r="P7751" t="s">
        <v>3146</v>
      </c>
      <c r="Q7751" t="s">
        <v>19</v>
      </c>
      <c r="R7751" t="s">
        <v>21</v>
      </c>
      <c r="S7751" t="s">
        <v>17</v>
      </c>
      <c r="T7751" t="s">
        <v>13310</v>
      </c>
      <c r="U7751" s="1">
        <v>45595</v>
      </c>
      <c r="V7751">
        <v>173</v>
      </c>
      <c r="W7751" t="str">
        <f t="shared" si="168"/>
        <v>150-179</v>
      </c>
    </row>
    <row r="7752" spans="1:23" x14ac:dyDescent="0.25">
      <c r="A7752" t="s">
        <v>8001</v>
      </c>
      <c r="B7752">
        <v>2679938519</v>
      </c>
      <c r="C7752">
        <v>4848969152</v>
      </c>
      <c r="D7752" s="1">
        <v>45644</v>
      </c>
      <c r="E7752">
        <v>99238</v>
      </c>
      <c r="F7752">
        <v>99205</v>
      </c>
      <c r="G7752" t="s">
        <v>3223</v>
      </c>
      <c r="H7752" s="34">
        <v>80404</v>
      </c>
      <c r="I7752" s="7">
        <v>64323</v>
      </c>
      <c r="J7752" s="7">
        <v>45361.78</v>
      </c>
      <c r="K7752" s="7">
        <v>9956</v>
      </c>
      <c r="L7752" s="7">
        <v>9005.2199999999993</v>
      </c>
      <c r="M7752" s="5">
        <v>0.14000000000000001</v>
      </c>
      <c r="N7752" t="s">
        <v>1135</v>
      </c>
      <c r="O7752" t="s">
        <v>27</v>
      </c>
      <c r="P7752" t="s">
        <v>3149</v>
      </c>
      <c r="Q7752" t="s">
        <v>32</v>
      </c>
      <c r="R7752" t="s">
        <v>21</v>
      </c>
      <c r="S7752" t="s">
        <v>21</v>
      </c>
      <c r="T7752" t="s">
        <v>13312</v>
      </c>
      <c r="U7752" s="1">
        <v>45710</v>
      </c>
      <c r="V7752">
        <v>66</v>
      </c>
      <c r="W7752" t="str">
        <f t="shared" si="168"/>
        <v>60-89</v>
      </c>
    </row>
    <row r="7753" spans="1:23" x14ac:dyDescent="0.25">
      <c r="A7753" t="s">
        <v>8002</v>
      </c>
      <c r="B7753">
        <v>3201628450</v>
      </c>
      <c r="C7753">
        <v>5868257555</v>
      </c>
      <c r="D7753" s="1">
        <v>45873</v>
      </c>
      <c r="E7753">
        <v>99231</v>
      </c>
      <c r="F7753">
        <v>99284</v>
      </c>
      <c r="G7753" t="s">
        <v>209</v>
      </c>
      <c r="H7753" s="34">
        <v>31103</v>
      </c>
      <c r="I7753" s="7">
        <v>22394</v>
      </c>
      <c r="J7753" s="7">
        <v>15243.48</v>
      </c>
      <c r="K7753" s="7">
        <v>5359</v>
      </c>
      <c r="L7753" s="7">
        <v>1791.52</v>
      </c>
      <c r="M7753" s="5">
        <v>0.08</v>
      </c>
      <c r="N7753" t="s">
        <v>24</v>
      </c>
      <c r="O7753" t="s">
        <v>27</v>
      </c>
      <c r="P7753" t="s">
        <v>97</v>
      </c>
      <c r="Q7753" t="s">
        <v>32</v>
      </c>
      <c r="R7753" t="s">
        <v>43</v>
      </c>
      <c r="S7753" t="s">
        <v>17</v>
      </c>
      <c r="T7753" t="s">
        <v>13310</v>
      </c>
      <c r="U7753" s="1">
        <v>45993</v>
      </c>
      <c r="V7753">
        <v>120</v>
      </c>
      <c r="W7753" t="str">
        <f t="shared" si="168"/>
        <v>120-149</v>
      </c>
    </row>
    <row r="7754" spans="1:23" x14ac:dyDescent="0.25">
      <c r="A7754" t="s">
        <v>8003</v>
      </c>
      <c r="B7754">
        <v>7243229520</v>
      </c>
      <c r="C7754">
        <v>838536150</v>
      </c>
      <c r="D7754" s="1">
        <v>45417</v>
      </c>
      <c r="E7754">
        <v>99231</v>
      </c>
      <c r="F7754">
        <v>80053</v>
      </c>
      <c r="G7754" t="s">
        <v>171</v>
      </c>
      <c r="H7754" s="34">
        <v>41526</v>
      </c>
      <c r="I7754" s="7">
        <v>29899</v>
      </c>
      <c r="J7754" s="7">
        <v>27507.08</v>
      </c>
      <c r="K7754" s="7">
        <v>0</v>
      </c>
      <c r="L7754" s="7">
        <v>2391.92</v>
      </c>
      <c r="M7754" s="5">
        <v>0.08</v>
      </c>
      <c r="N7754" t="s">
        <v>24</v>
      </c>
      <c r="O7754" t="s">
        <v>17</v>
      </c>
      <c r="P7754" t="s">
        <v>3146</v>
      </c>
      <c r="Q7754" t="s">
        <v>19</v>
      </c>
      <c r="R7754" t="s">
        <v>38</v>
      </c>
      <c r="S7754" t="s">
        <v>27</v>
      </c>
      <c r="T7754" t="s">
        <v>13310</v>
      </c>
      <c r="U7754" s="1">
        <v>45554</v>
      </c>
      <c r="V7754">
        <v>137</v>
      </c>
      <c r="W7754" t="str">
        <f t="shared" si="168"/>
        <v>120-149</v>
      </c>
    </row>
    <row r="7755" spans="1:23" x14ac:dyDescent="0.25">
      <c r="A7755" t="s">
        <v>8004</v>
      </c>
      <c r="B7755">
        <v>7780496778</v>
      </c>
      <c r="C7755">
        <v>1891191166</v>
      </c>
      <c r="D7755" s="1">
        <v>45768</v>
      </c>
      <c r="E7755">
        <v>99232</v>
      </c>
      <c r="F7755">
        <v>99292</v>
      </c>
      <c r="G7755" t="s">
        <v>166</v>
      </c>
      <c r="H7755" s="34">
        <v>59467</v>
      </c>
      <c r="I7755" s="7">
        <v>44600</v>
      </c>
      <c r="J7755" s="7">
        <v>31686</v>
      </c>
      <c r="K7755" s="7">
        <v>6224</v>
      </c>
      <c r="L7755" s="7">
        <v>6690</v>
      </c>
      <c r="M7755" s="5">
        <v>0.15</v>
      </c>
      <c r="N7755" t="s">
        <v>1139</v>
      </c>
      <c r="O7755" t="s">
        <v>30</v>
      </c>
      <c r="P7755" t="s">
        <v>97</v>
      </c>
      <c r="Q7755" t="s">
        <v>32</v>
      </c>
      <c r="R7755" t="s">
        <v>27</v>
      </c>
      <c r="S7755" t="s">
        <v>27</v>
      </c>
      <c r="T7755" t="s">
        <v>13312</v>
      </c>
      <c r="U7755" s="1">
        <v>45813</v>
      </c>
      <c r="V7755">
        <v>45</v>
      </c>
      <c r="W7755" t="str">
        <f t="shared" si="168"/>
        <v>30-59</v>
      </c>
    </row>
    <row r="7756" spans="1:23" x14ac:dyDescent="0.25">
      <c r="A7756" t="s">
        <v>8005</v>
      </c>
      <c r="B7756">
        <v>3311012890</v>
      </c>
      <c r="C7756">
        <v>3612897290</v>
      </c>
      <c r="D7756" s="1">
        <v>45362</v>
      </c>
      <c r="E7756">
        <v>99214</v>
      </c>
      <c r="F7756">
        <v>36415</v>
      </c>
      <c r="G7756" t="s">
        <v>3438</v>
      </c>
      <c r="H7756" s="34">
        <v>49401</v>
      </c>
      <c r="I7756" s="7">
        <v>39521</v>
      </c>
      <c r="J7756" s="7">
        <v>29473.06</v>
      </c>
      <c r="K7756" s="7">
        <v>4515</v>
      </c>
      <c r="L7756" s="7">
        <v>5532.94</v>
      </c>
      <c r="M7756" s="5">
        <v>0.14000000000000001</v>
      </c>
      <c r="N7756" t="s">
        <v>1135</v>
      </c>
      <c r="O7756" t="s">
        <v>30</v>
      </c>
      <c r="P7756" t="s">
        <v>3147</v>
      </c>
      <c r="Q7756" t="s">
        <v>19</v>
      </c>
      <c r="R7756" t="s">
        <v>38</v>
      </c>
      <c r="S7756" t="s">
        <v>17</v>
      </c>
      <c r="T7756" t="s">
        <v>13312</v>
      </c>
      <c r="U7756" s="1">
        <v>45414</v>
      </c>
      <c r="V7756">
        <v>52</v>
      </c>
      <c r="W7756" t="str">
        <f t="shared" si="168"/>
        <v>30-59</v>
      </c>
    </row>
    <row r="7757" spans="1:23" x14ac:dyDescent="0.25">
      <c r="A7757" t="s">
        <v>8006</v>
      </c>
      <c r="B7757">
        <v>8436020981</v>
      </c>
      <c r="C7757">
        <v>544763196</v>
      </c>
      <c r="D7757" s="1">
        <v>45803</v>
      </c>
      <c r="E7757">
        <v>99221</v>
      </c>
      <c r="F7757">
        <v>99213</v>
      </c>
      <c r="G7757" t="s">
        <v>3428</v>
      </c>
      <c r="H7757" s="34">
        <v>56624</v>
      </c>
      <c r="I7757" s="7">
        <v>36806</v>
      </c>
      <c r="J7757" s="7">
        <v>17077.28</v>
      </c>
      <c r="K7757" s="7">
        <v>15312</v>
      </c>
      <c r="L7757" s="7">
        <v>4416.72</v>
      </c>
      <c r="M7757" s="5">
        <v>0.12</v>
      </c>
      <c r="N7757" t="s">
        <v>46</v>
      </c>
      <c r="O7757" t="s">
        <v>27</v>
      </c>
      <c r="P7757" t="s">
        <v>3148</v>
      </c>
      <c r="Q7757" t="s">
        <v>32</v>
      </c>
      <c r="R7757" t="s">
        <v>21</v>
      </c>
      <c r="S7757" t="s">
        <v>17</v>
      </c>
      <c r="T7757" t="s">
        <v>13311</v>
      </c>
      <c r="U7757" s="1">
        <v>45950</v>
      </c>
      <c r="V7757">
        <v>147</v>
      </c>
      <c r="W7757" t="str">
        <f t="shared" si="168"/>
        <v>120-149</v>
      </c>
    </row>
    <row r="7758" spans="1:23" x14ac:dyDescent="0.25">
      <c r="A7758" t="s">
        <v>8007</v>
      </c>
      <c r="B7758">
        <v>9538067957</v>
      </c>
      <c r="C7758">
        <v>9987538054</v>
      </c>
      <c r="D7758" s="1">
        <v>45848</v>
      </c>
      <c r="E7758">
        <v>99238</v>
      </c>
      <c r="F7758">
        <v>99292</v>
      </c>
      <c r="G7758" t="s">
        <v>3523</v>
      </c>
      <c r="H7758" s="34">
        <v>75505</v>
      </c>
      <c r="I7758" s="7">
        <v>60404</v>
      </c>
      <c r="J7758" s="7">
        <v>29038.44</v>
      </c>
      <c r="K7758" s="7">
        <v>22909</v>
      </c>
      <c r="L7758" s="7">
        <v>8456.56</v>
      </c>
      <c r="M7758" s="5">
        <v>0.14000000000000001</v>
      </c>
      <c r="N7758" t="s">
        <v>1135</v>
      </c>
      <c r="O7758" t="s">
        <v>27</v>
      </c>
      <c r="P7758" t="s">
        <v>35</v>
      </c>
      <c r="Q7758" t="s">
        <v>19</v>
      </c>
      <c r="R7758" t="s">
        <v>21</v>
      </c>
      <c r="S7758" t="s">
        <v>27</v>
      </c>
      <c r="T7758" t="s">
        <v>13312</v>
      </c>
      <c r="U7758" s="1">
        <v>45941</v>
      </c>
      <c r="V7758">
        <v>93</v>
      </c>
      <c r="W7758" t="str">
        <f t="shared" si="168"/>
        <v>90-119</v>
      </c>
    </row>
    <row r="7759" spans="1:23" x14ac:dyDescent="0.25">
      <c r="A7759" t="s">
        <v>8008</v>
      </c>
      <c r="B7759">
        <v>8613925229</v>
      </c>
      <c r="C7759">
        <v>8081457691</v>
      </c>
      <c r="D7759" s="1">
        <v>45952</v>
      </c>
      <c r="E7759">
        <v>99223</v>
      </c>
      <c r="F7759">
        <v>80053</v>
      </c>
      <c r="G7759" t="s">
        <v>3202</v>
      </c>
      <c r="H7759" s="34">
        <v>96096</v>
      </c>
      <c r="I7759" s="7">
        <v>78799</v>
      </c>
      <c r="J7759" s="7">
        <v>53725.18</v>
      </c>
      <c r="K7759" s="7">
        <v>10890</v>
      </c>
      <c r="L7759" s="7">
        <v>14183.82</v>
      </c>
      <c r="M7759" s="5">
        <v>0.18</v>
      </c>
      <c r="N7759" t="s">
        <v>3141</v>
      </c>
      <c r="O7759" t="s">
        <v>27</v>
      </c>
      <c r="P7759" t="s">
        <v>3149</v>
      </c>
      <c r="Q7759" t="s">
        <v>19</v>
      </c>
      <c r="R7759" t="s">
        <v>38</v>
      </c>
      <c r="S7759" t="s">
        <v>27</v>
      </c>
      <c r="T7759" t="s">
        <v>13312</v>
      </c>
      <c r="U7759" s="1">
        <v>46036</v>
      </c>
      <c r="V7759">
        <v>84</v>
      </c>
      <c r="W7759" t="str">
        <f t="shared" si="168"/>
        <v>60-89</v>
      </c>
    </row>
    <row r="7760" spans="1:23" x14ac:dyDescent="0.25">
      <c r="A7760" t="s">
        <v>8009</v>
      </c>
      <c r="B7760">
        <v>7826187892</v>
      </c>
      <c r="C7760">
        <v>7456144113</v>
      </c>
      <c r="D7760" s="1">
        <v>45616</v>
      </c>
      <c r="E7760">
        <v>99213</v>
      </c>
      <c r="F7760">
        <v>99211</v>
      </c>
      <c r="G7760" t="s">
        <v>240</v>
      </c>
      <c r="H7760" s="34">
        <v>35782</v>
      </c>
      <c r="I7760" s="7">
        <v>28626</v>
      </c>
      <c r="J7760" s="7">
        <v>24618.36</v>
      </c>
      <c r="K7760" s="7">
        <v>0</v>
      </c>
      <c r="L7760" s="7">
        <v>4007.64</v>
      </c>
      <c r="M7760" s="5">
        <v>0.14000000000000001</v>
      </c>
      <c r="N7760" t="s">
        <v>1135</v>
      </c>
      <c r="O7760" t="s">
        <v>17</v>
      </c>
      <c r="P7760" t="s">
        <v>3147</v>
      </c>
      <c r="Q7760" t="s">
        <v>19</v>
      </c>
      <c r="R7760" t="s">
        <v>26</v>
      </c>
      <c r="S7760" t="s">
        <v>21</v>
      </c>
      <c r="T7760" t="s">
        <v>13312</v>
      </c>
      <c r="U7760" s="1">
        <v>45698</v>
      </c>
      <c r="V7760">
        <v>82</v>
      </c>
      <c r="W7760" t="str">
        <f t="shared" si="168"/>
        <v>60-89</v>
      </c>
    </row>
    <row r="7761" spans="1:23" x14ac:dyDescent="0.25">
      <c r="A7761" t="s">
        <v>8010</v>
      </c>
      <c r="B7761">
        <v>8388668632</v>
      </c>
      <c r="C7761">
        <v>4451124173</v>
      </c>
      <c r="D7761" s="1">
        <v>45563</v>
      </c>
      <c r="E7761">
        <v>99221</v>
      </c>
      <c r="F7761">
        <v>80053</v>
      </c>
      <c r="G7761" t="s">
        <v>286</v>
      </c>
      <c r="H7761" s="34">
        <v>76416</v>
      </c>
      <c r="I7761" s="7">
        <v>64954</v>
      </c>
      <c r="J7761" s="7">
        <v>58823.92</v>
      </c>
      <c r="K7761" s="7">
        <v>4831</v>
      </c>
      <c r="L7761" s="7">
        <v>1299.08</v>
      </c>
      <c r="M7761" s="5">
        <v>0.02</v>
      </c>
      <c r="N7761" t="s">
        <v>16</v>
      </c>
      <c r="O7761" t="s">
        <v>30</v>
      </c>
      <c r="P7761" t="s">
        <v>31</v>
      </c>
      <c r="Q7761" t="s">
        <v>32</v>
      </c>
      <c r="R7761" t="s">
        <v>20</v>
      </c>
      <c r="S7761" t="s">
        <v>21</v>
      </c>
      <c r="T7761" t="s">
        <v>13311</v>
      </c>
      <c r="U7761" s="1">
        <v>45701</v>
      </c>
      <c r="V7761">
        <v>138</v>
      </c>
      <c r="W7761" t="str">
        <f t="shared" si="168"/>
        <v>120-149</v>
      </c>
    </row>
    <row r="7762" spans="1:23" x14ac:dyDescent="0.25">
      <c r="A7762" t="s">
        <v>8011</v>
      </c>
      <c r="B7762">
        <v>862447680</v>
      </c>
      <c r="C7762">
        <v>4274894387</v>
      </c>
      <c r="D7762" s="1">
        <v>45602</v>
      </c>
      <c r="E7762">
        <v>99221</v>
      </c>
      <c r="F7762">
        <v>99282</v>
      </c>
      <c r="G7762" t="s">
        <v>3843</v>
      </c>
      <c r="H7762" s="34">
        <v>61558</v>
      </c>
      <c r="I7762" s="7">
        <v>49246</v>
      </c>
      <c r="J7762" s="7">
        <v>42351.56</v>
      </c>
      <c r="K7762" s="7">
        <v>0</v>
      </c>
      <c r="L7762" s="7">
        <v>6894.44</v>
      </c>
      <c r="M7762" s="5">
        <v>0.14000000000000001</v>
      </c>
      <c r="N7762" t="s">
        <v>1135</v>
      </c>
      <c r="O7762" t="s">
        <v>17</v>
      </c>
      <c r="P7762" t="s">
        <v>40</v>
      </c>
      <c r="Q7762" t="s">
        <v>19</v>
      </c>
      <c r="R7762" t="s">
        <v>27</v>
      </c>
      <c r="S7762" t="s">
        <v>17</v>
      </c>
      <c r="T7762" t="s">
        <v>13311</v>
      </c>
      <c r="U7762" s="1">
        <v>45761</v>
      </c>
      <c r="V7762">
        <v>159</v>
      </c>
      <c r="W7762" t="str">
        <f t="shared" si="168"/>
        <v>150-179</v>
      </c>
    </row>
    <row r="7763" spans="1:23" x14ac:dyDescent="0.25">
      <c r="A7763" t="s">
        <v>8012</v>
      </c>
      <c r="B7763">
        <v>1284793603</v>
      </c>
      <c r="C7763">
        <v>785645252</v>
      </c>
      <c r="D7763" s="1">
        <v>45698</v>
      </c>
      <c r="E7763">
        <v>99215</v>
      </c>
      <c r="F7763">
        <v>99291</v>
      </c>
      <c r="G7763" t="s">
        <v>263</v>
      </c>
      <c r="H7763" s="34">
        <v>63610</v>
      </c>
      <c r="I7763" s="7">
        <v>50252</v>
      </c>
      <c r="J7763" s="7">
        <v>42211.68</v>
      </c>
      <c r="K7763" s="7">
        <v>0</v>
      </c>
      <c r="L7763" s="7">
        <v>8040.32</v>
      </c>
      <c r="M7763" s="5">
        <v>0.16</v>
      </c>
      <c r="N7763" t="s">
        <v>1138</v>
      </c>
      <c r="O7763" t="s">
        <v>17</v>
      </c>
      <c r="P7763" t="s">
        <v>40</v>
      </c>
      <c r="Q7763" t="s">
        <v>32</v>
      </c>
      <c r="R7763" t="s">
        <v>21</v>
      </c>
      <c r="S7763" t="s">
        <v>17</v>
      </c>
      <c r="T7763" t="s">
        <v>13311</v>
      </c>
      <c r="U7763" s="1">
        <v>45785</v>
      </c>
      <c r="V7763">
        <v>87</v>
      </c>
      <c r="W7763" t="str">
        <f t="shared" si="168"/>
        <v>60-89</v>
      </c>
    </row>
    <row r="7764" spans="1:23" x14ac:dyDescent="0.25">
      <c r="A7764" t="s">
        <v>8013</v>
      </c>
      <c r="B7764">
        <v>5482584943</v>
      </c>
      <c r="C7764">
        <v>4649762149</v>
      </c>
      <c r="D7764" s="1">
        <v>45697</v>
      </c>
      <c r="E7764">
        <v>99231</v>
      </c>
      <c r="F7764">
        <v>99203</v>
      </c>
      <c r="G7764" t="s">
        <v>3490</v>
      </c>
      <c r="H7764" s="34">
        <v>47352</v>
      </c>
      <c r="I7764" s="7">
        <v>34093</v>
      </c>
      <c r="J7764" s="7">
        <v>31365.56</v>
      </c>
      <c r="K7764" s="7">
        <v>0</v>
      </c>
      <c r="L7764" s="7">
        <v>2727.44</v>
      </c>
      <c r="M7764" s="5">
        <v>0.08</v>
      </c>
      <c r="N7764" t="s">
        <v>24</v>
      </c>
      <c r="O7764" t="s">
        <v>17</v>
      </c>
      <c r="P7764" t="s">
        <v>58</v>
      </c>
      <c r="Q7764" t="s">
        <v>19</v>
      </c>
      <c r="R7764" t="s">
        <v>38</v>
      </c>
      <c r="S7764" t="s">
        <v>17</v>
      </c>
      <c r="T7764" t="s">
        <v>13312</v>
      </c>
      <c r="U7764" s="1">
        <v>45836</v>
      </c>
      <c r="V7764">
        <v>139</v>
      </c>
      <c r="W7764" t="str">
        <f t="shared" si="168"/>
        <v>120-149</v>
      </c>
    </row>
    <row r="7765" spans="1:23" x14ac:dyDescent="0.25">
      <c r="A7765" t="s">
        <v>8014</v>
      </c>
      <c r="B7765">
        <v>303627741</v>
      </c>
      <c r="C7765">
        <v>1802596624</v>
      </c>
      <c r="D7765" s="1">
        <v>45608</v>
      </c>
      <c r="E7765">
        <v>99223</v>
      </c>
      <c r="F7765">
        <v>99215</v>
      </c>
      <c r="G7765" t="s">
        <v>81</v>
      </c>
      <c r="H7765" s="34">
        <v>31720</v>
      </c>
      <c r="I7765" s="7">
        <v>25376</v>
      </c>
      <c r="J7765" s="7">
        <v>21823.360000000001</v>
      </c>
      <c r="K7765" s="7">
        <v>0</v>
      </c>
      <c r="L7765" s="7">
        <v>3552.64</v>
      </c>
      <c r="M7765" s="5">
        <v>0.14000000000000001</v>
      </c>
      <c r="N7765" t="s">
        <v>1135</v>
      </c>
      <c r="O7765" t="s">
        <v>17</v>
      </c>
      <c r="P7765" t="s">
        <v>3149</v>
      </c>
      <c r="Q7765" t="s">
        <v>32</v>
      </c>
      <c r="R7765" t="s">
        <v>20</v>
      </c>
      <c r="S7765" t="s">
        <v>21</v>
      </c>
      <c r="T7765" t="s">
        <v>13311</v>
      </c>
      <c r="U7765" s="1">
        <v>45670</v>
      </c>
      <c r="V7765">
        <v>62</v>
      </c>
      <c r="W7765" t="str">
        <f t="shared" si="168"/>
        <v>60-89</v>
      </c>
    </row>
    <row r="7766" spans="1:23" x14ac:dyDescent="0.25">
      <c r="A7766" t="s">
        <v>8015</v>
      </c>
      <c r="B7766">
        <v>5859025746</v>
      </c>
      <c r="C7766">
        <v>1756304546</v>
      </c>
      <c r="D7766" s="1">
        <v>45674</v>
      </c>
      <c r="E7766">
        <v>99238</v>
      </c>
      <c r="F7766">
        <v>99212</v>
      </c>
      <c r="G7766" t="s">
        <v>3183</v>
      </c>
      <c r="H7766" s="34">
        <v>13034</v>
      </c>
      <c r="I7766" s="7">
        <v>10167</v>
      </c>
      <c r="J7766" s="7">
        <v>7076.6</v>
      </c>
      <c r="K7766" s="7">
        <v>1057</v>
      </c>
      <c r="L7766" s="7">
        <v>2033.4</v>
      </c>
      <c r="M7766" s="5">
        <v>0.2</v>
      </c>
      <c r="N7766" t="s">
        <v>3140</v>
      </c>
      <c r="O7766" t="s">
        <v>27</v>
      </c>
      <c r="P7766" t="s">
        <v>58</v>
      </c>
      <c r="Q7766" t="s">
        <v>32</v>
      </c>
      <c r="R7766" t="s">
        <v>21</v>
      </c>
      <c r="S7766" t="s">
        <v>27</v>
      </c>
      <c r="T7766" t="s">
        <v>13310</v>
      </c>
      <c r="U7766" s="1">
        <v>45750</v>
      </c>
      <c r="V7766">
        <v>76</v>
      </c>
      <c r="W7766" t="str">
        <f t="shared" si="168"/>
        <v>60-89</v>
      </c>
    </row>
    <row r="7767" spans="1:23" x14ac:dyDescent="0.25">
      <c r="A7767" t="s">
        <v>8016</v>
      </c>
      <c r="B7767">
        <v>1956184766</v>
      </c>
      <c r="C7767">
        <v>662238247</v>
      </c>
      <c r="D7767" s="1">
        <v>45717</v>
      </c>
      <c r="E7767">
        <v>99213</v>
      </c>
      <c r="F7767">
        <v>99204</v>
      </c>
      <c r="G7767" t="s">
        <v>445</v>
      </c>
      <c r="H7767" s="34">
        <v>92363</v>
      </c>
      <c r="I7767" s="7">
        <v>72967</v>
      </c>
      <c r="J7767" s="7">
        <v>53584.28</v>
      </c>
      <c r="K7767" s="7">
        <v>7708</v>
      </c>
      <c r="L7767" s="7">
        <v>11674.72</v>
      </c>
      <c r="M7767" s="5">
        <v>0.16</v>
      </c>
      <c r="N7767" t="s">
        <v>1138</v>
      </c>
      <c r="O7767" t="s">
        <v>30</v>
      </c>
      <c r="P7767" t="s">
        <v>25</v>
      </c>
      <c r="Q7767" t="s">
        <v>19</v>
      </c>
      <c r="R7767" t="s">
        <v>27</v>
      </c>
      <c r="S7767" t="s">
        <v>27</v>
      </c>
      <c r="T7767" t="s">
        <v>13310</v>
      </c>
      <c r="U7767" s="1">
        <v>45831</v>
      </c>
      <c r="V7767">
        <v>114</v>
      </c>
      <c r="W7767" t="str">
        <f t="shared" si="168"/>
        <v>90-119</v>
      </c>
    </row>
    <row r="7768" spans="1:23" x14ac:dyDescent="0.25">
      <c r="A7768" t="s">
        <v>8017</v>
      </c>
      <c r="B7768">
        <v>6439474155</v>
      </c>
      <c r="C7768">
        <v>4318286181</v>
      </c>
      <c r="D7768" s="1">
        <v>45301</v>
      </c>
      <c r="E7768">
        <v>99223</v>
      </c>
      <c r="F7768">
        <v>99291</v>
      </c>
      <c r="G7768" t="s">
        <v>272</v>
      </c>
      <c r="H7768" s="34">
        <v>86344</v>
      </c>
      <c r="I7768" s="7">
        <v>64758</v>
      </c>
      <c r="J7768" s="7">
        <v>46730.3</v>
      </c>
      <c r="K7768" s="7">
        <v>8314</v>
      </c>
      <c r="L7768" s="7">
        <v>9713.7000000000007</v>
      </c>
      <c r="M7768" s="5">
        <v>0.15</v>
      </c>
      <c r="N7768" t="s">
        <v>1139</v>
      </c>
      <c r="O7768" t="s">
        <v>30</v>
      </c>
      <c r="P7768" t="s">
        <v>3147</v>
      </c>
      <c r="Q7768" t="s">
        <v>19</v>
      </c>
      <c r="R7768" t="s">
        <v>26</v>
      </c>
      <c r="S7768" t="s">
        <v>27</v>
      </c>
      <c r="T7768" t="s">
        <v>13311</v>
      </c>
      <c r="U7768" s="1">
        <v>45403</v>
      </c>
      <c r="V7768">
        <v>102</v>
      </c>
      <c r="W7768" t="str">
        <f t="shared" si="168"/>
        <v>90-119</v>
      </c>
    </row>
    <row r="7769" spans="1:23" x14ac:dyDescent="0.25">
      <c r="A7769" t="s">
        <v>8018</v>
      </c>
      <c r="B7769">
        <v>3747764083</v>
      </c>
      <c r="C7769">
        <v>9368297818</v>
      </c>
      <c r="D7769" s="1">
        <v>45434</v>
      </c>
      <c r="E7769">
        <v>99215</v>
      </c>
      <c r="F7769">
        <v>36415</v>
      </c>
      <c r="G7769" t="s">
        <v>104</v>
      </c>
      <c r="H7769" s="34">
        <v>69445</v>
      </c>
      <c r="I7769" s="7">
        <v>52084</v>
      </c>
      <c r="J7769" s="7">
        <v>26576.400000000001</v>
      </c>
      <c r="K7769" s="7">
        <v>17695</v>
      </c>
      <c r="L7769" s="7">
        <v>7812.6</v>
      </c>
      <c r="M7769" s="5">
        <v>0.15</v>
      </c>
      <c r="N7769" t="s">
        <v>1139</v>
      </c>
      <c r="O7769" t="s">
        <v>27</v>
      </c>
      <c r="P7769" t="s">
        <v>31</v>
      </c>
      <c r="Q7769" t="s">
        <v>19</v>
      </c>
      <c r="R7769" t="s">
        <v>20</v>
      </c>
      <c r="S7769" t="s">
        <v>27</v>
      </c>
      <c r="T7769" t="s">
        <v>13311</v>
      </c>
      <c r="U7769" s="1">
        <v>45484</v>
      </c>
      <c r="V7769">
        <v>50</v>
      </c>
      <c r="W7769" t="str">
        <f t="shared" si="168"/>
        <v>30-59</v>
      </c>
    </row>
    <row r="7770" spans="1:23" x14ac:dyDescent="0.25">
      <c r="A7770" t="s">
        <v>8019</v>
      </c>
      <c r="B7770">
        <v>6937796253</v>
      </c>
      <c r="C7770">
        <v>1377113089</v>
      </c>
      <c r="D7770" s="1">
        <v>45855</v>
      </c>
      <c r="E7770">
        <v>99213</v>
      </c>
      <c r="F7770">
        <v>36415</v>
      </c>
      <c r="G7770" t="s">
        <v>3531</v>
      </c>
      <c r="H7770" s="34">
        <v>28987</v>
      </c>
      <c r="I7770" s="7">
        <v>22610</v>
      </c>
      <c r="J7770" s="7">
        <v>10872</v>
      </c>
      <c r="K7770" s="7">
        <v>7216</v>
      </c>
      <c r="L7770" s="7">
        <v>4522</v>
      </c>
      <c r="M7770" s="5">
        <v>0.2</v>
      </c>
      <c r="N7770" t="s">
        <v>3140</v>
      </c>
      <c r="O7770" t="s">
        <v>27</v>
      </c>
      <c r="P7770" t="s">
        <v>25</v>
      </c>
      <c r="Q7770" t="s">
        <v>32</v>
      </c>
      <c r="R7770" t="s">
        <v>20</v>
      </c>
      <c r="S7770" t="s">
        <v>21</v>
      </c>
      <c r="T7770" t="s">
        <v>13312</v>
      </c>
      <c r="U7770" s="1">
        <v>46009</v>
      </c>
      <c r="V7770">
        <v>154</v>
      </c>
      <c r="W7770" t="str">
        <f t="shared" si="168"/>
        <v>150-179</v>
      </c>
    </row>
    <row r="7771" spans="1:23" x14ac:dyDescent="0.25">
      <c r="A7771" t="s">
        <v>8020</v>
      </c>
      <c r="B7771">
        <v>9308242554</v>
      </c>
      <c r="C7771">
        <v>1741559543</v>
      </c>
      <c r="D7771" s="1">
        <v>45597</v>
      </c>
      <c r="E7771">
        <v>99231</v>
      </c>
      <c r="F7771">
        <v>36415</v>
      </c>
      <c r="G7771" t="s">
        <v>142</v>
      </c>
      <c r="H7771" s="34">
        <v>57080</v>
      </c>
      <c r="I7771" s="7">
        <v>46806</v>
      </c>
      <c r="J7771" s="7">
        <v>23676.92</v>
      </c>
      <c r="K7771" s="7">
        <v>14704</v>
      </c>
      <c r="L7771" s="7">
        <v>8425.08</v>
      </c>
      <c r="M7771" s="5">
        <v>0.18</v>
      </c>
      <c r="N7771" t="s">
        <v>3141</v>
      </c>
      <c r="O7771" t="s">
        <v>27</v>
      </c>
      <c r="P7771" t="s">
        <v>3147</v>
      </c>
      <c r="Q7771" t="s">
        <v>19</v>
      </c>
      <c r="R7771" t="s">
        <v>26</v>
      </c>
      <c r="S7771" t="s">
        <v>27</v>
      </c>
      <c r="T7771" t="s">
        <v>13310</v>
      </c>
      <c r="U7771" s="1">
        <v>45696</v>
      </c>
      <c r="V7771">
        <v>99</v>
      </c>
      <c r="W7771" t="str">
        <f t="shared" si="168"/>
        <v>90-119</v>
      </c>
    </row>
    <row r="7772" spans="1:23" x14ac:dyDescent="0.25">
      <c r="A7772" t="s">
        <v>8021</v>
      </c>
      <c r="B7772">
        <v>2957498950</v>
      </c>
      <c r="C7772">
        <v>3200229338</v>
      </c>
      <c r="D7772" s="1">
        <v>45292</v>
      </c>
      <c r="E7772">
        <v>99232</v>
      </c>
      <c r="F7772">
        <v>93000</v>
      </c>
      <c r="G7772" t="s">
        <v>224</v>
      </c>
      <c r="H7772" s="34">
        <v>14788</v>
      </c>
      <c r="I7772" s="7">
        <v>11683</v>
      </c>
      <c r="J7772" s="7">
        <v>9813.7199999999993</v>
      </c>
      <c r="K7772" s="7">
        <v>0</v>
      </c>
      <c r="L7772" s="7">
        <v>1869.28</v>
      </c>
      <c r="M7772" s="5">
        <v>0.16</v>
      </c>
      <c r="N7772" t="s">
        <v>1138</v>
      </c>
      <c r="O7772" t="s">
        <v>17</v>
      </c>
      <c r="P7772" t="s">
        <v>35</v>
      </c>
      <c r="Q7772" t="s">
        <v>19</v>
      </c>
      <c r="R7772" t="s">
        <v>38</v>
      </c>
      <c r="S7772" t="s">
        <v>17</v>
      </c>
      <c r="T7772" t="s">
        <v>13310</v>
      </c>
      <c r="U7772" s="1">
        <v>45377</v>
      </c>
      <c r="V7772">
        <v>85</v>
      </c>
      <c r="W7772" t="str">
        <f t="shared" si="168"/>
        <v>60-89</v>
      </c>
    </row>
    <row r="7773" spans="1:23" x14ac:dyDescent="0.25">
      <c r="A7773" t="s">
        <v>8022</v>
      </c>
      <c r="B7773">
        <v>6359841249</v>
      </c>
      <c r="C7773">
        <v>4761947616</v>
      </c>
      <c r="D7773" s="1">
        <v>45563</v>
      </c>
      <c r="E7773">
        <v>99232</v>
      </c>
      <c r="F7773">
        <v>99211</v>
      </c>
      <c r="G7773" t="s">
        <v>194</v>
      </c>
      <c r="H7773" s="34">
        <v>43828</v>
      </c>
      <c r="I7773" s="7">
        <v>35062</v>
      </c>
      <c r="J7773" s="7">
        <v>30153.32</v>
      </c>
      <c r="K7773" s="7">
        <v>0</v>
      </c>
      <c r="L7773" s="7">
        <v>4908.68</v>
      </c>
      <c r="M7773" s="5">
        <v>0.14000000000000001</v>
      </c>
      <c r="N7773" t="s">
        <v>1135</v>
      </c>
      <c r="O7773" t="s">
        <v>17</v>
      </c>
      <c r="P7773" t="s">
        <v>55</v>
      </c>
      <c r="Q7773" t="s">
        <v>32</v>
      </c>
      <c r="R7773" t="s">
        <v>20</v>
      </c>
      <c r="S7773" t="s">
        <v>27</v>
      </c>
      <c r="T7773" t="s">
        <v>13310</v>
      </c>
      <c r="U7773" s="1">
        <v>45703</v>
      </c>
      <c r="V7773">
        <v>140</v>
      </c>
      <c r="W7773" t="str">
        <f t="shared" si="168"/>
        <v>120-149</v>
      </c>
    </row>
    <row r="7774" spans="1:23" x14ac:dyDescent="0.25">
      <c r="A7774" t="s">
        <v>8023</v>
      </c>
      <c r="B7774">
        <v>5667239430</v>
      </c>
      <c r="C7774">
        <v>2650563457</v>
      </c>
      <c r="D7774" s="1">
        <v>45467</v>
      </c>
      <c r="E7774">
        <v>99221</v>
      </c>
      <c r="F7774">
        <v>97110</v>
      </c>
      <c r="G7774" t="s">
        <v>3301</v>
      </c>
      <c r="H7774" s="34">
        <v>62111</v>
      </c>
      <c r="I7774" s="7">
        <v>40372</v>
      </c>
      <c r="J7774" s="7">
        <v>35527.360000000001</v>
      </c>
      <c r="K7774" s="7">
        <v>0</v>
      </c>
      <c r="L7774" s="7">
        <v>4844.6400000000003</v>
      </c>
      <c r="M7774" s="5">
        <v>0.12</v>
      </c>
      <c r="N7774" t="s">
        <v>46</v>
      </c>
      <c r="O7774" t="s">
        <v>17</v>
      </c>
      <c r="P7774" t="s">
        <v>55</v>
      </c>
      <c r="Q7774" t="s">
        <v>19</v>
      </c>
      <c r="R7774" t="s">
        <v>27</v>
      </c>
      <c r="S7774" t="s">
        <v>27</v>
      </c>
      <c r="T7774" t="s">
        <v>13312</v>
      </c>
      <c r="U7774" s="1">
        <v>45576</v>
      </c>
      <c r="V7774">
        <v>109</v>
      </c>
      <c r="W7774" t="str">
        <f t="shared" si="168"/>
        <v>90-119</v>
      </c>
    </row>
    <row r="7775" spans="1:23" x14ac:dyDescent="0.25">
      <c r="A7775" t="s">
        <v>8024</v>
      </c>
      <c r="B7775">
        <v>3858881913</v>
      </c>
      <c r="C7775">
        <v>2667814787</v>
      </c>
      <c r="D7775" s="1">
        <v>45812</v>
      </c>
      <c r="E7775">
        <v>99215</v>
      </c>
      <c r="F7775">
        <v>99212</v>
      </c>
      <c r="G7775" t="s">
        <v>3232</v>
      </c>
      <c r="H7775" s="34">
        <v>59764</v>
      </c>
      <c r="I7775" s="7">
        <v>46616</v>
      </c>
      <c r="J7775" s="7">
        <v>20009.8</v>
      </c>
      <c r="K7775" s="7">
        <v>17283</v>
      </c>
      <c r="L7775" s="7">
        <v>9323.2000000000007</v>
      </c>
      <c r="M7775" s="5">
        <v>0.2</v>
      </c>
      <c r="N7775" t="s">
        <v>3140</v>
      </c>
      <c r="O7775" t="s">
        <v>27</v>
      </c>
      <c r="P7775" t="s">
        <v>97</v>
      </c>
      <c r="Q7775" t="s">
        <v>32</v>
      </c>
      <c r="R7775" t="s">
        <v>20</v>
      </c>
      <c r="S7775" t="s">
        <v>17</v>
      </c>
      <c r="T7775" t="s">
        <v>13310</v>
      </c>
      <c r="U7775" s="1">
        <v>45900</v>
      </c>
      <c r="V7775">
        <v>88</v>
      </c>
      <c r="W7775" t="str">
        <f t="shared" si="168"/>
        <v>60-89</v>
      </c>
    </row>
    <row r="7776" spans="1:23" x14ac:dyDescent="0.25">
      <c r="A7776" t="s">
        <v>8025</v>
      </c>
      <c r="B7776">
        <v>8737749433</v>
      </c>
      <c r="C7776">
        <v>3095708535</v>
      </c>
      <c r="D7776" s="1">
        <v>45395</v>
      </c>
      <c r="E7776">
        <v>99223</v>
      </c>
      <c r="F7776">
        <v>99283</v>
      </c>
      <c r="G7776" t="s">
        <v>3306</v>
      </c>
      <c r="H7776" s="34">
        <v>84169</v>
      </c>
      <c r="I7776" s="7">
        <v>67335</v>
      </c>
      <c r="J7776" s="7">
        <v>29090.1</v>
      </c>
      <c r="K7776" s="7">
        <v>28818</v>
      </c>
      <c r="L7776" s="7">
        <v>9426.9</v>
      </c>
      <c r="M7776" s="5">
        <v>0.14000000000000001</v>
      </c>
      <c r="N7776" t="s">
        <v>1135</v>
      </c>
      <c r="O7776" t="s">
        <v>27</v>
      </c>
      <c r="P7776" t="s">
        <v>3148</v>
      </c>
      <c r="Q7776" t="s">
        <v>19</v>
      </c>
      <c r="R7776" t="s">
        <v>38</v>
      </c>
      <c r="S7776" t="s">
        <v>27</v>
      </c>
      <c r="T7776" t="s">
        <v>13312</v>
      </c>
      <c r="U7776" s="1">
        <v>45510</v>
      </c>
      <c r="V7776">
        <v>115</v>
      </c>
      <c r="W7776" t="str">
        <f t="shared" si="168"/>
        <v>90-119</v>
      </c>
    </row>
    <row r="7777" spans="1:23" x14ac:dyDescent="0.25">
      <c r="A7777" t="s">
        <v>8026</v>
      </c>
      <c r="B7777">
        <v>9317566359</v>
      </c>
      <c r="C7777">
        <v>1876705181</v>
      </c>
      <c r="D7777" s="1">
        <v>45627</v>
      </c>
      <c r="E7777">
        <v>99215</v>
      </c>
      <c r="F7777">
        <v>99204</v>
      </c>
      <c r="G7777" t="s">
        <v>3174</v>
      </c>
      <c r="H7777" s="34">
        <v>71761</v>
      </c>
      <c r="I7777" s="7">
        <v>46645</v>
      </c>
      <c r="J7777" s="7">
        <v>21940.6</v>
      </c>
      <c r="K7777" s="7">
        <v>19107</v>
      </c>
      <c r="L7777" s="7">
        <v>5597.4</v>
      </c>
      <c r="M7777" s="5">
        <v>0.12</v>
      </c>
      <c r="N7777" t="s">
        <v>46</v>
      </c>
      <c r="O7777" t="s">
        <v>27</v>
      </c>
      <c r="P7777" t="s">
        <v>3146</v>
      </c>
      <c r="Q7777" t="s">
        <v>32</v>
      </c>
      <c r="R7777" t="s">
        <v>38</v>
      </c>
      <c r="S7777" t="s">
        <v>21</v>
      </c>
      <c r="T7777" t="s">
        <v>13310</v>
      </c>
      <c r="U7777" s="1">
        <v>45763</v>
      </c>
      <c r="V7777">
        <v>136</v>
      </c>
      <c r="W7777" t="str">
        <f t="shared" si="168"/>
        <v>120-149</v>
      </c>
    </row>
    <row r="7778" spans="1:23" x14ac:dyDescent="0.25">
      <c r="A7778" t="s">
        <v>8027</v>
      </c>
      <c r="B7778">
        <v>9898846488</v>
      </c>
      <c r="C7778">
        <v>9600068178</v>
      </c>
      <c r="D7778" s="1">
        <v>45838</v>
      </c>
      <c r="E7778">
        <v>99214</v>
      </c>
      <c r="F7778">
        <v>85025</v>
      </c>
      <c r="G7778" t="s">
        <v>3377</v>
      </c>
      <c r="H7778" s="34">
        <v>64730</v>
      </c>
      <c r="I7778" s="7">
        <v>46606</v>
      </c>
      <c r="J7778" s="7">
        <v>37169.519999999997</v>
      </c>
      <c r="K7778" s="7">
        <v>5708</v>
      </c>
      <c r="L7778" s="7">
        <v>3728.48</v>
      </c>
      <c r="M7778" s="5">
        <v>0.08</v>
      </c>
      <c r="N7778" t="s">
        <v>24</v>
      </c>
      <c r="O7778" t="s">
        <v>30</v>
      </c>
      <c r="P7778" t="s">
        <v>35</v>
      </c>
      <c r="Q7778" t="s">
        <v>32</v>
      </c>
      <c r="R7778" t="s">
        <v>20</v>
      </c>
      <c r="S7778" t="s">
        <v>17</v>
      </c>
      <c r="T7778" t="s">
        <v>13312</v>
      </c>
      <c r="U7778" s="1">
        <v>45913</v>
      </c>
      <c r="V7778">
        <v>75</v>
      </c>
      <c r="W7778" t="str">
        <f t="shared" si="168"/>
        <v>60-89</v>
      </c>
    </row>
    <row r="7779" spans="1:23" x14ac:dyDescent="0.25">
      <c r="A7779" t="s">
        <v>8028</v>
      </c>
      <c r="B7779">
        <v>9513119309</v>
      </c>
      <c r="C7779">
        <v>4475020898</v>
      </c>
      <c r="D7779" s="1">
        <v>45751</v>
      </c>
      <c r="E7779">
        <v>99233</v>
      </c>
      <c r="F7779">
        <v>99205</v>
      </c>
      <c r="G7779" t="s">
        <v>174</v>
      </c>
      <c r="H7779" s="34">
        <v>74251</v>
      </c>
      <c r="I7779" s="7">
        <v>60886</v>
      </c>
      <c r="J7779" s="7">
        <v>31997.52</v>
      </c>
      <c r="K7779" s="7">
        <v>17929</v>
      </c>
      <c r="L7779" s="7">
        <v>10959.48</v>
      </c>
      <c r="M7779" s="5">
        <v>0.18</v>
      </c>
      <c r="N7779" t="s">
        <v>3141</v>
      </c>
      <c r="O7779" t="s">
        <v>27</v>
      </c>
      <c r="P7779" t="s">
        <v>3150</v>
      </c>
      <c r="Q7779" t="s">
        <v>32</v>
      </c>
      <c r="R7779" t="s">
        <v>38</v>
      </c>
      <c r="S7779" t="s">
        <v>21</v>
      </c>
      <c r="T7779" t="s">
        <v>13312</v>
      </c>
      <c r="U7779" s="1">
        <v>45843</v>
      </c>
      <c r="V7779">
        <v>92</v>
      </c>
      <c r="W7779" t="str">
        <f t="shared" si="168"/>
        <v>90-119</v>
      </c>
    </row>
    <row r="7780" spans="1:23" x14ac:dyDescent="0.25">
      <c r="A7780" t="s">
        <v>8029</v>
      </c>
      <c r="B7780">
        <v>6371787743</v>
      </c>
      <c r="C7780">
        <v>7151248703</v>
      </c>
      <c r="D7780" s="1">
        <v>45428</v>
      </c>
      <c r="E7780">
        <v>99231</v>
      </c>
      <c r="F7780">
        <v>80053</v>
      </c>
      <c r="G7780" t="s">
        <v>3673</v>
      </c>
      <c r="H7780" s="34">
        <v>54395</v>
      </c>
      <c r="I7780" s="7">
        <v>39164</v>
      </c>
      <c r="J7780" s="7">
        <v>21179.88</v>
      </c>
      <c r="K7780" s="7">
        <v>14851</v>
      </c>
      <c r="L7780" s="7">
        <v>3133.12</v>
      </c>
      <c r="M7780" s="5">
        <v>0.08</v>
      </c>
      <c r="N7780" t="s">
        <v>24</v>
      </c>
      <c r="O7780" t="s">
        <v>27</v>
      </c>
      <c r="P7780" t="s">
        <v>3147</v>
      </c>
      <c r="Q7780" t="s">
        <v>32</v>
      </c>
      <c r="R7780" t="s">
        <v>20</v>
      </c>
      <c r="S7780" t="s">
        <v>17</v>
      </c>
      <c r="T7780" t="s">
        <v>13310</v>
      </c>
      <c r="U7780" s="1">
        <v>45547</v>
      </c>
      <c r="V7780">
        <v>119</v>
      </c>
      <c r="W7780" t="str">
        <f t="shared" si="168"/>
        <v>90-119</v>
      </c>
    </row>
    <row r="7781" spans="1:23" x14ac:dyDescent="0.25">
      <c r="A7781" t="s">
        <v>8030</v>
      </c>
      <c r="B7781">
        <v>1715801249</v>
      </c>
      <c r="C7781">
        <v>3467650086</v>
      </c>
      <c r="D7781" s="1">
        <v>45935</v>
      </c>
      <c r="E7781">
        <v>99238</v>
      </c>
      <c r="F7781">
        <v>99202</v>
      </c>
      <c r="G7781" t="s">
        <v>4092</v>
      </c>
      <c r="H7781" s="34">
        <v>60544</v>
      </c>
      <c r="I7781" s="7">
        <v>49646</v>
      </c>
      <c r="J7781" s="7">
        <v>40709.72</v>
      </c>
      <c r="K7781" s="7">
        <v>0</v>
      </c>
      <c r="L7781" s="7">
        <v>8936.2800000000007</v>
      </c>
      <c r="M7781" s="5">
        <v>0.18</v>
      </c>
      <c r="N7781" t="s">
        <v>3141</v>
      </c>
      <c r="O7781" t="s">
        <v>17</v>
      </c>
      <c r="P7781" t="s">
        <v>55</v>
      </c>
      <c r="Q7781" t="s">
        <v>32</v>
      </c>
      <c r="R7781" t="s">
        <v>38</v>
      </c>
      <c r="S7781" t="s">
        <v>27</v>
      </c>
      <c r="T7781" t="s">
        <v>13310</v>
      </c>
      <c r="U7781" s="1">
        <v>45975</v>
      </c>
      <c r="V7781">
        <v>40</v>
      </c>
      <c r="W7781" t="str">
        <f t="shared" si="168"/>
        <v>30-59</v>
      </c>
    </row>
    <row r="7782" spans="1:23" x14ac:dyDescent="0.25">
      <c r="A7782" t="s">
        <v>8031</v>
      </c>
      <c r="B7782">
        <v>9812382987</v>
      </c>
      <c r="C7782">
        <v>5308392380</v>
      </c>
      <c r="D7782" s="1">
        <v>45406</v>
      </c>
      <c r="E7782">
        <v>99231</v>
      </c>
      <c r="F7782">
        <v>99204</v>
      </c>
      <c r="G7782" t="s">
        <v>3306</v>
      </c>
      <c r="H7782" s="34">
        <v>15498</v>
      </c>
      <c r="I7782" s="7">
        <v>10074</v>
      </c>
      <c r="J7782" s="7">
        <v>6471.12</v>
      </c>
      <c r="K7782" s="7">
        <v>2394</v>
      </c>
      <c r="L7782" s="7">
        <v>1208.8800000000001</v>
      </c>
      <c r="M7782" s="5">
        <v>0.12</v>
      </c>
      <c r="N7782" t="s">
        <v>46</v>
      </c>
      <c r="O7782" t="s">
        <v>27</v>
      </c>
      <c r="P7782" t="s">
        <v>3150</v>
      </c>
      <c r="Q7782" t="s">
        <v>19</v>
      </c>
      <c r="R7782" t="s">
        <v>20</v>
      </c>
      <c r="S7782" t="s">
        <v>17</v>
      </c>
      <c r="T7782" t="s">
        <v>13311</v>
      </c>
      <c r="U7782" s="1">
        <v>45523</v>
      </c>
      <c r="V7782">
        <v>117</v>
      </c>
      <c r="W7782" t="str">
        <f t="shared" si="168"/>
        <v>90-119</v>
      </c>
    </row>
    <row r="7783" spans="1:23" x14ac:dyDescent="0.25">
      <c r="A7783" t="s">
        <v>8032</v>
      </c>
      <c r="B7783">
        <v>3394175592</v>
      </c>
      <c r="C7783">
        <v>2481243745</v>
      </c>
      <c r="D7783" s="1">
        <v>45409</v>
      </c>
      <c r="E7783">
        <v>99231</v>
      </c>
      <c r="F7783">
        <v>99284</v>
      </c>
      <c r="G7783" t="s">
        <v>3269</v>
      </c>
      <c r="H7783" s="34">
        <v>59346</v>
      </c>
      <c r="I7783" s="7">
        <v>42729</v>
      </c>
      <c r="J7783" s="7">
        <v>39310.68</v>
      </c>
      <c r="K7783" s="7">
        <v>0</v>
      </c>
      <c r="L7783" s="7">
        <v>3418.32</v>
      </c>
      <c r="M7783" s="5">
        <v>0.08</v>
      </c>
      <c r="N7783" t="s">
        <v>24</v>
      </c>
      <c r="O7783" t="s">
        <v>17</v>
      </c>
      <c r="P7783" t="s">
        <v>31</v>
      </c>
      <c r="Q7783" t="s">
        <v>19</v>
      </c>
      <c r="R7783" t="s">
        <v>20</v>
      </c>
      <c r="S7783" t="s">
        <v>17</v>
      </c>
      <c r="T7783" t="s">
        <v>13311</v>
      </c>
      <c r="U7783" s="1">
        <v>45501</v>
      </c>
      <c r="V7783">
        <v>92</v>
      </c>
      <c r="W7783" t="str">
        <f t="shared" si="168"/>
        <v>90-119</v>
      </c>
    </row>
    <row r="7784" spans="1:23" x14ac:dyDescent="0.25">
      <c r="A7784" t="s">
        <v>8033</v>
      </c>
      <c r="B7784">
        <v>8099424591</v>
      </c>
      <c r="C7784">
        <v>5410654058</v>
      </c>
      <c r="D7784" s="1">
        <v>45432</v>
      </c>
      <c r="E7784">
        <v>99232</v>
      </c>
      <c r="F7784">
        <v>99212</v>
      </c>
      <c r="G7784" t="s">
        <v>52</v>
      </c>
      <c r="H7784" s="34">
        <v>82284</v>
      </c>
      <c r="I7784" s="7">
        <v>59244</v>
      </c>
      <c r="J7784" s="7">
        <v>47508.480000000003</v>
      </c>
      <c r="K7784" s="7">
        <v>6996</v>
      </c>
      <c r="L7784" s="7">
        <v>4739.5200000000004</v>
      </c>
      <c r="M7784" s="5">
        <v>0.08</v>
      </c>
      <c r="N7784" t="s">
        <v>24</v>
      </c>
      <c r="O7784" t="s">
        <v>27</v>
      </c>
      <c r="P7784" t="s">
        <v>40</v>
      </c>
      <c r="Q7784" t="s">
        <v>32</v>
      </c>
      <c r="R7784" t="s">
        <v>21</v>
      </c>
      <c r="S7784" t="s">
        <v>17</v>
      </c>
      <c r="T7784" t="s">
        <v>13310</v>
      </c>
      <c r="U7784" s="1">
        <v>45540</v>
      </c>
      <c r="V7784">
        <v>108</v>
      </c>
      <c r="W7784" t="str">
        <f t="shared" si="168"/>
        <v>90-119</v>
      </c>
    </row>
    <row r="7785" spans="1:23" x14ac:dyDescent="0.25">
      <c r="A7785" t="s">
        <v>8034</v>
      </c>
      <c r="B7785">
        <v>3516385206</v>
      </c>
      <c r="C7785">
        <v>2633793513</v>
      </c>
      <c r="D7785" s="1">
        <v>45573</v>
      </c>
      <c r="E7785">
        <v>99231</v>
      </c>
      <c r="F7785">
        <v>99214</v>
      </c>
      <c r="G7785" t="s">
        <v>203</v>
      </c>
      <c r="H7785" s="34">
        <v>10463</v>
      </c>
      <c r="I7785" s="7">
        <v>8580</v>
      </c>
      <c r="J7785" s="7">
        <v>6399.6</v>
      </c>
      <c r="K7785" s="7">
        <v>636</v>
      </c>
      <c r="L7785" s="7">
        <v>1544.4</v>
      </c>
      <c r="M7785" s="5">
        <v>0.18</v>
      </c>
      <c r="N7785" t="s">
        <v>3141</v>
      </c>
      <c r="O7785" t="s">
        <v>30</v>
      </c>
      <c r="P7785" t="s">
        <v>40</v>
      </c>
      <c r="Q7785" t="s">
        <v>19</v>
      </c>
      <c r="R7785" t="s">
        <v>21</v>
      </c>
      <c r="S7785" t="s">
        <v>17</v>
      </c>
      <c r="T7785" t="s">
        <v>13312</v>
      </c>
      <c r="U7785" s="1">
        <v>45672</v>
      </c>
      <c r="V7785">
        <v>99</v>
      </c>
      <c r="W7785" t="str">
        <f t="shared" si="168"/>
        <v>90-119</v>
      </c>
    </row>
    <row r="7786" spans="1:23" x14ac:dyDescent="0.25">
      <c r="A7786" t="s">
        <v>8035</v>
      </c>
      <c r="B7786">
        <v>1518189796</v>
      </c>
      <c r="C7786">
        <v>9629567638</v>
      </c>
      <c r="D7786" s="1">
        <v>45592</v>
      </c>
      <c r="E7786">
        <v>99215</v>
      </c>
      <c r="F7786">
        <v>99214</v>
      </c>
      <c r="G7786" t="s">
        <v>122</v>
      </c>
      <c r="H7786" s="34">
        <v>75453</v>
      </c>
      <c r="I7786" s="7">
        <v>54326</v>
      </c>
      <c r="J7786" s="7">
        <v>40932.92</v>
      </c>
      <c r="K7786" s="7">
        <v>9047</v>
      </c>
      <c r="L7786" s="7">
        <v>4346.08</v>
      </c>
      <c r="M7786" s="5">
        <v>0.08</v>
      </c>
      <c r="N7786" t="s">
        <v>24</v>
      </c>
      <c r="O7786" t="s">
        <v>30</v>
      </c>
      <c r="P7786" t="s">
        <v>35</v>
      </c>
      <c r="Q7786" t="s">
        <v>32</v>
      </c>
      <c r="R7786" t="s">
        <v>20</v>
      </c>
      <c r="S7786" t="s">
        <v>21</v>
      </c>
      <c r="T7786" t="s">
        <v>13312</v>
      </c>
      <c r="U7786" s="1">
        <v>45758</v>
      </c>
      <c r="V7786">
        <v>166</v>
      </c>
      <c r="W7786" t="str">
        <f t="shared" si="168"/>
        <v>150-179</v>
      </c>
    </row>
    <row r="7787" spans="1:23" x14ac:dyDescent="0.25">
      <c r="A7787" t="s">
        <v>8036</v>
      </c>
      <c r="B7787">
        <v>3335412082</v>
      </c>
      <c r="C7787">
        <v>3406156425</v>
      </c>
      <c r="D7787" s="1">
        <v>45384</v>
      </c>
      <c r="E7787">
        <v>99231</v>
      </c>
      <c r="F7787">
        <v>99282</v>
      </c>
      <c r="G7787" t="s">
        <v>3253</v>
      </c>
      <c r="H7787" s="34">
        <v>56755</v>
      </c>
      <c r="I7787" s="7">
        <v>44836</v>
      </c>
      <c r="J7787" s="7">
        <v>37662.239999999998</v>
      </c>
      <c r="K7787" s="7">
        <v>0</v>
      </c>
      <c r="L7787" s="7">
        <v>7173.76</v>
      </c>
      <c r="M7787" s="5">
        <v>0.16</v>
      </c>
      <c r="N7787" t="s">
        <v>1138</v>
      </c>
      <c r="O7787" t="s">
        <v>17</v>
      </c>
      <c r="P7787" t="s">
        <v>18</v>
      </c>
      <c r="Q7787" t="s">
        <v>19</v>
      </c>
      <c r="R7787" t="s">
        <v>21</v>
      </c>
      <c r="S7787" t="s">
        <v>21</v>
      </c>
      <c r="T7787" t="s">
        <v>13312</v>
      </c>
      <c r="U7787" s="1">
        <v>45470</v>
      </c>
      <c r="V7787">
        <v>86</v>
      </c>
      <c r="W7787" t="str">
        <f t="shared" si="168"/>
        <v>60-89</v>
      </c>
    </row>
    <row r="7788" spans="1:23" x14ac:dyDescent="0.25">
      <c r="A7788" t="s">
        <v>8037</v>
      </c>
      <c r="B7788">
        <v>5174733877</v>
      </c>
      <c r="C7788">
        <v>6227735025</v>
      </c>
      <c r="D7788" s="1">
        <v>45566</v>
      </c>
      <c r="E7788">
        <v>99222</v>
      </c>
      <c r="F7788">
        <v>81000</v>
      </c>
      <c r="G7788" t="s">
        <v>37</v>
      </c>
      <c r="H7788" s="34">
        <v>94465</v>
      </c>
      <c r="I7788" s="7">
        <v>80295</v>
      </c>
      <c r="J7788" s="7">
        <v>72271.100000000006</v>
      </c>
      <c r="K7788" s="7">
        <v>6418</v>
      </c>
      <c r="L7788" s="7">
        <v>1605.9</v>
      </c>
      <c r="M7788" s="5">
        <v>0.02</v>
      </c>
      <c r="N7788" t="s">
        <v>16</v>
      </c>
      <c r="O7788" t="s">
        <v>30</v>
      </c>
      <c r="P7788" t="s">
        <v>58</v>
      </c>
      <c r="Q7788" t="s">
        <v>19</v>
      </c>
      <c r="R7788" t="s">
        <v>20</v>
      </c>
      <c r="S7788" t="s">
        <v>21</v>
      </c>
      <c r="T7788" t="s">
        <v>13310</v>
      </c>
      <c r="U7788" s="1">
        <v>45714</v>
      </c>
      <c r="V7788">
        <v>148</v>
      </c>
      <c r="W7788" t="str">
        <f t="shared" si="168"/>
        <v>120-149</v>
      </c>
    </row>
    <row r="7789" spans="1:23" x14ac:dyDescent="0.25">
      <c r="A7789" t="s">
        <v>8038</v>
      </c>
      <c r="B7789">
        <v>6907970329</v>
      </c>
      <c r="C7789">
        <v>6057455805</v>
      </c>
      <c r="D7789" s="1">
        <v>45620</v>
      </c>
      <c r="E7789">
        <v>99223</v>
      </c>
      <c r="F7789">
        <v>99215</v>
      </c>
      <c r="G7789" t="s">
        <v>351</v>
      </c>
      <c r="H7789" s="34">
        <v>57661</v>
      </c>
      <c r="I7789" s="7">
        <v>43246</v>
      </c>
      <c r="J7789" s="7">
        <v>36759.1</v>
      </c>
      <c r="K7789" s="7">
        <v>0</v>
      </c>
      <c r="L7789" s="7">
        <v>6486.9</v>
      </c>
      <c r="M7789" s="5">
        <v>0.15</v>
      </c>
      <c r="N7789" t="s">
        <v>1139</v>
      </c>
      <c r="O7789" t="s">
        <v>17</v>
      </c>
      <c r="P7789" t="s">
        <v>3148</v>
      </c>
      <c r="Q7789" t="s">
        <v>19</v>
      </c>
      <c r="R7789" t="s">
        <v>26</v>
      </c>
      <c r="S7789" t="s">
        <v>17</v>
      </c>
      <c r="T7789" t="s">
        <v>13312</v>
      </c>
      <c r="U7789" s="1">
        <v>45689</v>
      </c>
      <c r="V7789">
        <v>69</v>
      </c>
      <c r="W7789" t="str">
        <f t="shared" si="168"/>
        <v>60-89</v>
      </c>
    </row>
    <row r="7790" spans="1:23" x14ac:dyDescent="0.25">
      <c r="A7790" t="s">
        <v>8039</v>
      </c>
      <c r="B7790">
        <v>6691154171</v>
      </c>
      <c r="C7790">
        <v>4039936972</v>
      </c>
      <c r="D7790" s="1">
        <v>45960</v>
      </c>
      <c r="E7790">
        <v>99231</v>
      </c>
      <c r="F7790">
        <v>85025</v>
      </c>
      <c r="G7790" t="s">
        <v>3405</v>
      </c>
      <c r="H7790" s="34">
        <v>68231</v>
      </c>
      <c r="I7790" s="7">
        <v>53902</v>
      </c>
      <c r="J7790" s="7">
        <v>45277.68</v>
      </c>
      <c r="K7790" s="7">
        <v>0</v>
      </c>
      <c r="L7790" s="7">
        <v>8624.32</v>
      </c>
      <c r="M7790" s="5">
        <v>0.16</v>
      </c>
      <c r="N7790" t="s">
        <v>1138</v>
      </c>
      <c r="O7790" t="s">
        <v>17</v>
      </c>
      <c r="P7790" t="s">
        <v>31</v>
      </c>
      <c r="Q7790" t="s">
        <v>19</v>
      </c>
      <c r="R7790" t="s">
        <v>20</v>
      </c>
      <c r="S7790" t="s">
        <v>17</v>
      </c>
      <c r="T7790" t="s">
        <v>13312</v>
      </c>
      <c r="U7790" s="1">
        <v>46110</v>
      </c>
      <c r="V7790">
        <v>150</v>
      </c>
      <c r="W7790" t="str">
        <f t="shared" si="168"/>
        <v>150-179</v>
      </c>
    </row>
    <row r="7791" spans="1:23" x14ac:dyDescent="0.25">
      <c r="A7791" t="s">
        <v>8040</v>
      </c>
      <c r="B7791">
        <v>3103010129</v>
      </c>
      <c r="C7791">
        <v>7042129828</v>
      </c>
      <c r="D7791" s="1">
        <v>45893</v>
      </c>
      <c r="E7791">
        <v>99222</v>
      </c>
      <c r="F7791">
        <v>99284</v>
      </c>
      <c r="G7791" t="s">
        <v>291</v>
      </c>
      <c r="H7791" s="34">
        <v>57339</v>
      </c>
      <c r="I7791" s="7">
        <v>43004</v>
      </c>
      <c r="J7791" s="7">
        <v>31195.4</v>
      </c>
      <c r="K7791" s="7">
        <v>5358</v>
      </c>
      <c r="L7791" s="7">
        <v>6450.6</v>
      </c>
      <c r="M7791" s="5">
        <v>0.15</v>
      </c>
      <c r="N7791" t="s">
        <v>1139</v>
      </c>
      <c r="O7791" t="s">
        <v>30</v>
      </c>
      <c r="P7791" t="s">
        <v>97</v>
      </c>
      <c r="Q7791" t="s">
        <v>19</v>
      </c>
      <c r="R7791" t="s">
        <v>27</v>
      </c>
      <c r="S7791" t="s">
        <v>21</v>
      </c>
      <c r="T7791" t="s">
        <v>13312</v>
      </c>
      <c r="U7791" s="1">
        <v>46036</v>
      </c>
      <c r="V7791">
        <v>143</v>
      </c>
      <c r="W7791" t="str">
        <f t="shared" si="168"/>
        <v>120-149</v>
      </c>
    </row>
    <row r="7792" spans="1:23" x14ac:dyDescent="0.25">
      <c r="A7792" t="s">
        <v>8041</v>
      </c>
      <c r="B7792">
        <v>7131911577</v>
      </c>
      <c r="C7792">
        <v>3675884400</v>
      </c>
      <c r="D7792" s="1">
        <v>45670</v>
      </c>
      <c r="E7792">
        <v>99231</v>
      </c>
      <c r="F7792">
        <v>99201</v>
      </c>
      <c r="G7792" t="s">
        <v>3335</v>
      </c>
      <c r="H7792" s="34">
        <v>54810</v>
      </c>
      <c r="I7792" s="7">
        <v>43848</v>
      </c>
      <c r="J7792" s="7">
        <v>37709.279999999999</v>
      </c>
      <c r="K7792" s="7">
        <v>0</v>
      </c>
      <c r="L7792" s="7">
        <v>6138.72</v>
      </c>
      <c r="M7792" s="5">
        <v>0.14000000000000001</v>
      </c>
      <c r="N7792" t="s">
        <v>1135</v>
      </c>
      <c r="O7792" t="s">
        <v>17</v>
      </c>
      <c r="P7792" t="s">
        <v>3146</v>
      </c>
      <c r="Q7792" t="s">
        <v>32</v>
      </c>
      <c r="R7792" t="s">
        <v>20</v>
      </c>
      <c r="S7792" t="s">
        <v>27</v>
      </c>
      <c r="T7792" t="s">
        <v>13311</v>
      </c>
      <c r="U7792" s="1">
        <v>45775</v>
      </c>
      <c r="V7792">
        <v>104</v>
      </c>
      <c r="W7792" t="str">
        <f t="shared" si="168"/>
        <v>90-119</v>
      </c>
    </row>
    <row r="7793" spans="1:23" x14ac:dyDescent="0.25">
      <c r="A7793" t="s">
        <v>8042</v>
      </c>
      <c r="B7793">
        <v>8375274361</v>
      </c>
      <c r="C7793">
        <v>2285027682</v>
      </c>
      <c r="D7793" s="1">
        <v>45695</v>
      </c>
      <c r="E7793">
        <v>99233</v>
      </c>
      <c r="F7793">
        <v>90834</v>
      </c>
      <c r="G7793" t="s">
        <v>3176</v>
      </c>
      <c r="H7793" s="34">
        <v>65389</v>
      </c>
      <c r="I7793" s="7">
        <v>49042</v>
      </c>
      <c r="J7793" s="7">
        <v>41685.699999999997</v>
      </c>
      <c r="K7793" s="7">
        <v>0</v>
      </c>
      <c r="L7793" s="7">
        <v>7356.3</v>
      </c>
      <c r="M7793" s="5">
        <v>0.15</v>
      </c>
      <c r="N7793" t="s">
        <v>1139</v>
      </c>
      <c r="O7793" t="s">
        <v>17</v>
      </c>
      <c r="P7793" t="s">
        <v>3150</v>
      </c>
      <c r="Q7793" t="s">
        <v>32</v>
      </c>
      <c r="R7793" t="s">
        <v>27</v>
      </c>
      <c r="S7793" t="s">
        <v>21</v>
      </c>
      <c r="T7793" t="s">
        <v>13312</v>
      </c>
      <c r="U7793" s="1">
        <v>45831</v>
      </c>
      <c r="V7793">
        <v>136</v>
      </c>
      <c r="W7793" t="str">
        <f t="shared" si="168"/>
        <v>120-149</v>
      </c>
    </row>
    <row r="7794" spans="1:23" x14ac:dyDescent="0.25">
      <c r="A7794" t="s">
        <v>8043</v>
      </c>
      <c r="B7794">
        <v>3864688773</v>
      </c>
      <c r="C7794">
        <v>4829569208</v>
      </c>
      <c r="D7794" s="1">
        <v>45814</v>
      </c>
      <c r="E7794">
        <v>99233</v>
      </c>
      <c r="F7794">
        <v>99215</v>
      </c>
      <c r="G7794" t="s">
        <v>318</v>
      </c>
      <c r="H7794" s="34">
        <v>85514</v>
      </c>
      <c r="I7794" s="7">
        <v>66701</v>
      </c>
      <c r="J7794" s="7">
        <v>38434.800000000003</v>
      </c>
      <c r="K7794" s="7">
        <v>14926</v>
      </c>
      <c r="L7794" s="7">
        <v>13340.2</v>
      </c>
      <c r="M7794" s="5">
        <v>0.2</v>
      </c>
      <c r="N7794" t="s">
        <v>3140</v>
      </c>
      <c r="O7794" t="s">
        <v>27</v>
      </c>
      <c r="P7794" t="s">
        <v>97</v>
      </c>
      <c r="Q7794" t="s">
        <v>19</v>
      </c>
      <c r="R7794" t="s">
        <v>20</v>
      </c>
      <c r="S7794" t="s">
        <v>27</v>
      </c>
      <c r="T7794" t="s">
        <v>13310</v>
      </c>
      <c r="U7794" s="1">
        <v>45879</v>
      </c>
      <c r="V7794">
        <v>65</v>
      </c>
      <c r="W7794" t="str">
        <f t="shared" si="168"/>
        <v>60-89</v>
      </c>
    </row>
    <row r="7795" spans="1:23" x14ac:dyDescent="0.25">
      <c r="A7795" t="s">
        <v>8044</v>
      </c>
      <c r="B7795">
        <v>7141477301</v>
      </c>
      <c r="C7795">
        <v>6686459413</v>
      </c>
      <c r="D7795" s="1">
        <v>45735</v>
      </c>
      <c r="E7795">
        <v>99232</v>
      </c>
      <c r="F7795">
        <v>99291</v>
      </c>
      <c r="G7795" t="s">
        <v>207</v>
      </c>
      <c r="H7795" s="34">
        <v>10452</v>
      </c>
      <c r="I7795" s="7">
        <v>8571</v>
      </c>
      <c r="J7795" s="7">
        <v>6290.22</v>
      </c>
      <c r="K7795" s="7">
        <v>738</v>
      </c>
      <c r="L7795" s="7">
        <v>1542.78</v>
      </c>
      <c r="M7795" s="5">
        <v>0.18</v>
      </c>
      <c r="N7795" t="s">
        <v>3141</v>
      </c>
      <c r="O7795" t="s">
        <v>30</v>
      </c>
      <c r="P7795" t="s">
        <v>58</v>
      </c>
      <c r="Q7795" t="s">
        <v>32</v>
      </c>
      <c r="R7795" t="s">
        <v>21</v>
      </c>
      <c r="S7795" t="s">
        <v>21</v>
      </c>
      <c r="T7795" t="s">
        <v>13312</v>
      </c>
      <c r="U7795" s="1">
        <v>45863</v>
      </c>
      <c r="V7795">
        <v>128</v>
      </c>
      <c r="W7795" t="str">
        <f t="shared" si="168"/>
        <v>120-149</v>
      </c>
    </row>
    <row r="7796" spans="1:23" x14ac:dyDescent="0.25">
      <c r="A7796" t="s">
        <v>8045</v>
      </c>
      <c r="B7796">
        <v>8262546415</v>
      </c>
      <c r="C7796">
        <v>2022381480</v>
      </c>
      <c r="D7796" s="1">
        <v>45876</v>
      </c>
      <c r="E7796">
        <v>99215</v>
      </c>
      <c r="F7796">
        <v>71046</v>
      </c>
      <c r="G7796" t="s">
        <v>3669</v>
      </c>
      <c r="H7796" s="34">
        <v>89846</v>
      </c>
      <c r="I7796" s="7">
        <v>76369</v>
      </c>
      <c r="J7796" s="7">
        <v>65330.619999999995</v>
      </c>
      <c r="K7796" s="7">
        <v>9511</v>
      </c>
      <c r="L7796" s="7">
        <v>1527.38</v>
      </c>
      <c r="M7796" s="5">
        <v>0.02</v>
      </c>
      <c r="N7796" t="s">
        <v>16</v>
      </c>
      <c r="O7796" t="s">
        <v>30</v>
      </c>
      <c r="P7796" t="s">
        <v>40</v>
      </c>
      <c r="Q7796" t="s">
        <v>32</v>
      </c>
      <c r="R7796" t="s">
        <v>20</v>
      </c>
      <c r="S7796" t="s">
        <v>27</v>
      </c>
      <c r="T7796" t="s">
        <v>13312</v>
      </c>
      <c r="U7796" s="1">
        <v>45971</v>
      </c>
      <c r="V7796">
        <v>95</v>
      </c>
      <c r="W7796" t="str">
        <f t="shared" si="168"/>
        <v>90-119</v>
      </c>
    </row>
    <row r="7797" spans="1:23" x14ac:dyDescent="0.25">
      <c r="A7797" t="s">
        <v>8046</v>
      </c>
      <c r="B7797">
        <v>4009153962</v>
      </c>
      <c r="C7797">
        <v>8221599970</v>
      </c>
      <c r="D7797" s="1">
        <v>45934</v>
      </c>
      <c r="E7797">
        <v>99214</v>
      </c>
      <c r="F7797">
        <v>85025</v>
      </c>
      <c r="G7797" t="s">
        <v>3673</v>
      </c>
      <c r="H7797" s="34">
        <v>68128</v>
      </c>
      <c r="I7797" s="7">
        <v>54502</v>
      </c>
      <c r="J7797" s="7">
        <v>46871.72</v>
      </c>
      <c r="K7797" s="7">
        <v>0</v>
      </c>
      <c r="L7797" s="7">
        <v>7630.28</v>
      </c>
      <c r="M7797" s="5">
        <v>0.14000000000000001</v>
      </c>
      <c r="N7797" t="s">
        <v>1135</v>
      </c>
      <c r="O7797" t="s">
        <v>17</v>
      </c>
      <c r="P7797" t="s">
        <v>40</v>
      </c>
      <c r="Q7797" t="s">
        <v>32</v>
      </c>
      <c r="R7797" t="s">
        <v>21</v>
      </c>
      <c r="S7797" t="s">
        <v>17</v>
      </c>
      <c r="T7797" t="s">
        <v>13311</v>
      </c>
      <c r="U7797" s="1">
        <v>46107</v>
      </c>
      <c r="V7797">
        <v>173</v>
      </c>
      <c r="W7797" t="str">
        <f t="shared" si="168"/>
        <v>150-179</v>
      </c>
    </row>
    <row r="7798" spans="1:23" x14ac:dyDescent="0.25">
      <c r="A7798" t="s">
        <v>8047</v>
      </c>
      <c r="B7798">
        <v>7932868488</v>
      </c>
      <c r="C7798">
        <v>1116058626</v>
      </c>
      <c r="D7798" s="1">
        <v>45410</v>
      </c>
      <c r="E7798">
        <v>99213</v>
      </c>
      <c r="F7798">
        <v>99292</v>
      </c>
      <c r="G7798" t="s">
        <v>268</v>
      </c>
      <c r="H7798" s="34">
        <v>68956</v>
      </c>
      <c r="I7798" s="7">
        <v>51717</v>
      </c>
      <c r="J7798" s="7">
        <v>24199.45</v>
      </c>
      <c r="K7798" s="7">
        <v>19760</v>
      </c>
      <c r="L7798" s="7">
        <v>7757.55</v>
      </c>
      <c r="M7798" s="5">
        <v>0.15</v>
      </c>
      <c r="N7798" t="s">
        <v>1139</v>
      </c>
      <c r="O7798" t="s">
        <v>27</v>
      </c>
      <c r="P7798" t="s">
        <v>3146</v>
      </c>
      <c r="Q7798" t="s">
        <v>19</v>
      </c>
      <c r="R7798" t="s">
        <v>38</v>
      </c>
      <c r="S7798" t="s">
        <v>17</v>
      </c>
      <c r="T7798" t="s">
        <v>13310</v>
      </c>
      <c r="U7798" s="1">
        <v>45539</v>
      </c>
      <c r="V7798">
        <v>129</v>
      </c>
      <c r="W7798" t="str">
        <f t="shared" si="168"/>
        <v>120-149</v>
      </c>
    </row>
    <row r="7799" spans="1:23" x14ac:dyDescent="0.25">
      <c r="A7799" t="s">
        <v>8048</v>
      </c>
      <c r="B7799">
        <v>9470642309</v>
      </c>
      <c r="C7799">
        <v>7080598455</v>
      </c>
      <c r="D7799" s="1">
        <v>45481</v>
      </c>
      <c r="E7799">
        <v>99222</v>
      </c>
      <c r="F7799">
        <v>81000</v>
      </c>
      <c r="G7799" t="s">
        <v>81</v>
      </c>
      <c r="H7799" s="34">
        <v>61867</v>
      </c>
      <c r="I7799" s="7">
        <v>40214</v>
      </c>
      <c r="J7799" s="7">
        <v>23085.32</v>
      </c>
      <c r="K7799" s="7">
        <v>12303</v>
      </c>
      <c r="L7799" s="7">
        <v>4825.68</v>
      </c>
      <c r="M7799" s="5">
        <v>0.12</v>
      </c>
      <c r="N7799" t="s">
        <v>46</v>
      </c>
      <c r="O7799" t="s">
        <v>27</v>
      </c>
      <c r="P7799" t="s">
        <v>97</v>
      </c>
      <c r="Q7799" t="s">
        <v>19</v>
      </c>
      <c r="R7799" t="s">
        <v>43</v>
      </c>
      <c r="S7799" t="s">
        <v>27</v>
      </c>
      <c r="T7799" t="s">
        <v>13311</v>
      </c>
      <c r="U7799" s="1">
        <v>45574</v>
      </c>
      <c r="V7799">
        <v>93</v>
      </c>
      <c r="W7799" t="str">
        <f t="shared" si="168"/>
        <v>90-119</v>
      </c>
    </row>
    <row r="7800" spans="1:23" x14ac:dyDescent="0.25">
      <c r="A7800" t="s">
        <v>8049</v>
      </c>
      <c r="B7800">
        <v>2982089965</v>
      </c>
      <c r="C7800">
        <v>7344635044</v>
      </c>
      <c r="D7800" s="1">
        <v>45557</v>
      </c>
      <c r="E7800">
        <v>99221</v>
      </c>
      <c r="F7800">
        <v>99285</v>
      </c>
      <c r="G7800" t="s">
        <v>85</v>
      </c>
      <c r="H7800" s="34">
        <v>91473</v>
      </c>
      <c r="I7800" s="7">
        <v>75008</v>
      </c>
      <c r="J7800" s="7">
        <v>61506.559999999998</v>
      </c>
      <c r="K7800" s="7">
        <v>0</v>
      </c>
      <c r="L7800" s="7">
        <v>13501.44</v>
      </c>
      <c r="M7800" s="5">
        <v>0.18</v>
      </c>
      <c r="N7800" t="s">
        <v>3141</v>
      </c>
      <c r="O7800" t="s">
        <v>17</v>
      </c>
      <c r="P7800" t="s">
        <v>35</v>
      </c>
      <c r="Q7800" t="s">
        <v>32</v>
      </c>
      <c r="R7800" t="s">
        <v>43</v>
      </c>
      <c r="S7800" t="s">
        <v>21</v>
      </c>
      <c r="T7800" t="s">
        <v>13312</v>
      </c>
      <c r="U7800" s="1">
        <v>45589</v>
      </c>
      <c r="V7800">
        <v>32</v>
      </c>
      <c r="W7800" t="str">
        <f t="shared" si="168"/>
        <v>30-59</v>
      </c>
    </row>
    <row r="7801" spans="1:23" x14ac:dyDescent="0.25">
      <c r="A7801" t="s">
        <v>8050</v>
      </c>
      <c r="B7801">
        <v>7207028097</v>
      </c>
      <c r="C7801">
        <v>7665138293</v>
      </c>
      <c r="D7801" s="1">
        <v>45550</v>
      </c>
      <c r="E7801">
        <v>99232</v>
      </c>
      <c r="F7801">
        <v>99291</v>
      </c>
      <c r="G7801" t="s">
        <v>3232</v>
      </c>
      <c r="H7801" s="34">
        <v>97768</v>
      </c>
      <c r="I7801" s="7">
        <v>80170</v>
      </c>
      <c r="J7801" s="7">
        <v>65739.399999999994</v>
      </c>
      <c r="K7801" s="7">
        <v>0</v>
      </c>
      <c r="L7801" s="7">
        <v>14430.6</v>
      </c>
      <c r="M7801" s="5">
        <v>0.18</v>
      </c>
      <c r="N7801" t="s">
        <v>3141</v>
      </c>
      <c r="O7801" t="s">
        <v>17</v>
      </c>
      <c r="P7801" t="s">
        <v>58</v>
      </c>
      <c r="Q7801" t="s">
        <v>19</v>
      </c>
      <c r="R7801" t="s">
        <v>43</v>
      </c>
      <c r="S7801" t="s">
        <v>27</v>
      </c>
      <c r="T7801" t="s">
        <v>13312</v>
      </c>
      <c r="U7801" s="1">
        <v>45708</v>
      </c>
      <c r="V7801">
        <v>158</v>
      </c>
      <c r="W7801" t="str">
        <f t="shared" si="168"/>
        <v>150-179</v>
      </c>
    </row>
    <row r="7802" spans="1:23" x14ac:dyDescent="0.25">
      <c r="A7802" t="s">
        <v>8051</v>
      </c>
      <c r="B7802">
        <v>1685165139</v>
      </c>
      <c r="C7802">
        <v>9543627501</v>
      </c>
      <c r="D7802" s="1">
        <v>45810</v>
      </c>
      <c r="E7802">
        <v>99238</v>
      </c>
      <c r="F7802">
        <v>85025</v>
      </c>
      <c r="G7802" t="s">
        <v>54</v>
      </c>
      <c r="H7802" s="34">
        <v>77416</v>
      </c>
      <c r="I7802" s="7">
        <v>63481</v>
      </c>
      <c r="J7802" s="7">
        <v>30486.42</v>
      </c>
      <c r="K7802" s="7">
        <v>21568</v>
      </c>
      <c r="L7802" s="7">
        <v>11426.58</v>
      </c>
      <c r="M7802" s="5">
        <v>0.18</v>
      </c>
      <c r="N7802" t="s">
        <v>3141</v>
      </c>
      <c r="O7802" t="s">
        <v>27</v>
      </c>
      <c r="P7802" t="s">
        <v>3150</v>
      </c>
      <c r="Q7802" t="s">
        <v>32</v>
      </c>
      <c r="R7802" t="s">
        <v>20</v>
      </c>
      <c r="S7802" t="s">
        <v>17</v>
      </c>
      <c r="T7802" t="s">
        <v>13310</v>
      </c>
      <c r="U7802" s="1">
        <v>45988</v>
      </c>
      <c r="V7802">
        <v>178</v>
      </c>
      <c r="W7802" t="str">
        <f t="shared" si="168"/>
        <v>150-179</v>
      </c>
    </row>
    <row r="7803" spans="1:23" x14ac:dyDescent="0.25">
      <c r="A7803" t="s">
        <v>8052</v>
      </c>
      <c r="B7803">
        <v>4045240781</v>
      </c>
      <c r="C7803">
        <v>4838192088</v>
      </c>
      <c r="D7803" s="1">
        <v>45949</v>
      </c>
      <c r="E7803">
        <v>99214</v>
      </c>
      <c r="F7803">
        <v>99212</v>
      </c>
      <c r="G7803" t="s">
        <v>296</v>
      </c>
      <c r="H7803" s="34">
        <v>52696</v>
      </c>
      <c r="I7803" s="7">
        <v>37941</v>
      </c>
      <c r="J7803" s="7">
        <v>31090.720000000001</v>
      </c>
      <c r="K7803" s="7">
        <v>3815</v>
      </c>
      <c r="L7803" s="7">
        <v>3035.28</v>
      </c>
      <c r="M7803" s="5">
        <v>0.08</v>
      </c>
      <c r="N7803" t="s">
        <v>24</v>
      </c>
      <c r="O7803" t="s">
        <v>30</v>
      </c>
      <c r="P7803" t="s">
        <v>35</v>
      </c>
      <c r="Q7803" t="s">
        <v>32</v>
      </c>
      <c r="R7803" t="s">
        <v>27</v>
      </c>
      <c r="S7803" t="s">
        <v>17</v>
      </c>
      <c r="T7803" t="s">
        <v>13310</v>
      </c>
      <c r="U7803" s="1">
        <v>46053</v>
      </c>
      <c r="V7803">
        <v>105</v>
      </c>
      <c r="W7803" t="str">
        <f t="shared" si="168"/>
        <v>90-119</v>
      </c>
    </row>
    <row r="7804" spans="1:23" x14ac:dyDescent="0.25">
      <c r="A7804" t="s">
        <v>8053</v>
      </c>
      <c r="B7804">
        <v>1000829236</v>
      </c>
      <c r="C7804">
        <v>1160879973</v>
      </c>
      <c r="D7804" s="1">
        <v>45591</v>
      </c>
      <c r="E7804">
        <v>99233</v>
      </c>
      <c r="F7804">
        <v>99281</v>
      </c>
      <c r="G7804" t="s">
        <v>3355</v>
      </c>
      <c r="H7804" s="34">
        <v>72972</v>
      </c>
      <c r="I7804" s="7">
        <v>47432</v>
      </c>
      <c r="J7804" s="7">
        <v>24152.16</v>
      </c>
      <c r="K7804" s="7">
        <v>17588</v>
      </c>
      <c r="L7804" s="7">
        <v>5691.84</v>
      </c>
      <c r="M7804" s="5">
        <v>0.12</v>
      </c>
      <c r="N7804" t="s">
        <v>46</v>
      </c>
      <c r="O7804" t="s">
        <v>27</v>
      </c>
      <c r="P7804" t="s">
        <v>3150</v>
      </c>
      <c r="Q7804" t="s">
        <v>19</v>
      </c>
      <c r="R7804" t="s">
        <v>27</v>
      </c>
      <c r="S7804" t="s">
        <v>17</v>
      </c>
      <c r="T7804" t="s">
        <v>13311</v>
      </c>
      <c r="U7804" s="1">
        <v>45724</v>
      </c>
      <c r="V7804">
        <v>133</v>
      </c>
      <c r="W7804" t="str">
        <f t="shared" si="168"/>
        <v>120-149</v>
      </c>
    </row>
    <row r="7805" spans="1:23" x14ac:dyDescent="0.25">
      <c r="A7805" t="s">
        <v>8054</v>
      </c>
      <c r="B7805">
        <v>388959562</v>
      </c>
      <c r="C7805">
        <v>5065309738</v>
      </c>
      <c r="D7805" s="1">
        <v>45758</v>
      </c>
      <c r="E7805">
        <v>99214</v>
      </c>
      <c r="F7805">
        <v>80053</v>
      </c>
      <c r="G7805" t="s">
        <v>200</v>
      </c>
      <c r="H7805" s="34">
        <v>56487</v>
      </c>
      <c r="I7805" s="7">
        <v>48014</v>
      </c>
      <c r="J7805" s="7">
        <v>47053.72</v>
      </c>
      <c r="K7805" s="7">
        <v>0</v>
      </c>
      <c r="L7805" s="7">
        <v>960.28</v>
      </c>
      <c r="M7805" s="5">
        <v>0.02</v>
      </c>
      <c r="N7805" t="s">
        <v>16</v>
      </c>
      <c r="O7805" t="s">
        <v>17</v>
      </c>
      <c r="P7805" t="s">
        <v>40</v>
      </c>
      <c r="Q7805" t="s">
        <v>32</v>
      </c>
      <c r="R7805" t="s">
        <v>43</v>
      </c>
      <c r="S7805" t="s">
        <v>21</v>
      </c>
      <c r="T7805" t="s">
        <v>13310</v>
      </c>
      <c r="U7805" s="1">
        <v>45859</v>
      </c>
      <c r="V7805">
        <v>101</v>
      </c>
      <c r="W7805" t="str">
        <f t="shared" si="168"/>
        <v>90-119</v>
      </c>
    </row>
    <row r="7806" spans="1:23" x14ac:dyDescent="0.25">
      <c r="A7806" t="s">
        <v>8055</v>
      </c>
      <c r="B7806">
        <v>4357463246</v>
      </c>
      <c r="C7806">
        <v>1810556571</v>
      </c>
      <c r="D7806" s="1">
        <v>45914</v>
      </c>
      <c r="E7806">
        <v>99213</v>
      </c>
      <c r="F7806">
        <v>71046</v>
      </c>
      <c r="G7806" t="s">
        <v>37</v>
      </c>
      <c r="H7806" s="34">
        <v>60090</v>
      </c>
      <c r="I7806" s="7">
        <v>39059</v>
      </c>
      <c r="J7806" s="7">
        <v>18568.919999999998</v>
      </c>
      <c r="K7806" s="7">
        <v>15803</v>
      </c>
      <c r="L7806" s="7">
        <v>4687.08</v>
      </c>
      <c r="M7806" s="5">
        <v>0.12</v>
      </c>
      <c r="N7806" t="s">
        <v>46</v>
      </c>
      <c r="O7806" t="s">
        <v>27</v>
      </c>
      <c r="P7806" t="s">
        <v>55</v>
      </c>
      <c r="Q7806" t="s">
        <v>19</v>
      </c>
      <c r="R7806" t="s">
        <v>43</v>
      </c>
      <c r="S7806" t="s">
        <v>27</v>
      </c>
      <c r="T7806" t="s">
        <v>13312</v>
      </c>
      <c r="U7806" s="1">
        <v>45966</v>
      </c>
      <c r="V7806">
        <v>52</v>
      </c>
      <c r="W7806" t="str">
        <f t="shared" si="168"/>
        <v>30-59</v>
      </c>
    </row>
    <row r="7807" spans="1:23" x14ac:dyDescent="0.25">
      <c r="A7807" t="s">
        <v>8056</v>
      </c>
      <c r="B7807">
        <v>498252715</v>
      </c>
      <c r="C7807">
        <v>5896589464</v>
      </c>
      <c r="D7807" s="1">
        <v>45335</v>
      </c>
      <c r="E7807">
        <v>99213</v>
      </c>
      <c r="F7807">
        <v>99202</v>
      </c>
      <c r="G7807" t="s">
        <v>219</v>
      </c>
      <c r="H7807" s="34">
        <v>63366</v>
      </c>
      <c r="I7807" s="7">
        <v>41188</v>
      </c>
      <c r="J7807" s="7">
        <v>36245.440000000002</v>
      </c>
      <c r="K7807" s="7">
        <v>0</v>
      </c>
      <c r="L7807" s="7">
        <v>4942.5600000000004</v>
      </c>
      <c r="M7807" s="5">
        <v>0.12</v>
      </c>
      <c r="N7807" t="s">
        <v>46</v>
      </c>
      <c r="O7807" t="s">
        <v>17</v>
      </c>
      <c r="P7807" t="s">
        <v>25</v>
      </c>
      <c r="Q7807" t="s">
        <v>19</v>
      </c>
      <c r="R7807" t="s">
        <v>26</v>
      </c>
      <c r="S7807" t="s">
        <v>17</v>
      </c>
      <c r="T7807" t="s">
        <v>13310</v>
      </c>
      <c r="U7807" s="1">
        <v>45378</v>
      </c>
      <c r="V7807">
        <v>43</v>
      </c>
      <c r="W7807" t="str">
        <f t="shared" si="168"/>
        <v>30-59</v>
      </c>
    </row>
    <row r="7808" spans="1:23" x14ac:dyDescent="0.25">
      <c r="A7808" t="s">
        <v>8057</v>
      </c>
      <c r="B7808">
        <v>8079828022</v>
      </c>
      <c r="C7808">
        <v>5529716694</v>
      </c>
      <c r="D7808" s="1">
        <v>45799</v>
      </c>
      <c r="E7808">
        <v>99231</v>
      </c>
      <c r="F7808">
        <v>99211</v>
      </c>
      <c r="G7808" t="s">
        <v>57</v>
      </c>
      <c r="H7808" s="34">
        <v>50454</v>
      </c>
      <c r="I7808" s="7">
        <v>42886</v>
      </c>
      <c r="J7808" s="7">
        <v>32322.28</v>
      </c>
      <c r="K7808" s="7">
        <v>9706</v>
      </c>
      <c r="L7808" s="7">
        <v>857.72</v>
      </c>
      <c r="M7808" s="5">
        <v>0.02</v>
      </c>
      <c r="N7808" t="s">
        <v>16</v>
      </c>
      <c r="O7808" t="s">
        <v>27</v>
      </c>
      <c r="P7808" t="s">
        <v>40</v>
      </c>
      <c r="Q7808" t="s">
        <v>32</v>
      </c>
      <c r="R7808" t="s">
        <v>21</v>
      </c>
      <c r="S7808" t="s">
        <v>27</v>
      </c>
      <c r="T7808" t="s">
        <v>13311</v>
      </c>
      <c r="U7808" s="1">
        <v>45871</v>
      </c>
      <c r="V7808">
        <v>72</v>
      </c>
      <c r="W7808" t="str">
        <f t="shared" si="168"/>
        <v>60-89</v>
      </c>
    </row>
    <row r="7809" spans="1:23" x14ac:dyDescent="0.25">
      <c r="A7809" t="s">
        <v>8058</v>
      </c>
      <c r="B7809">
        <v>930153405</v>
      </c>
      <c r="C7809">
        <v>545970552</v>
      </c>
      <c r="D7809" s="1">
        <v>45570</v>
      </c>
      <c r="E7809">
        <v>99215</v>
      </c>
      <c r="F7809">
        <v>99284</v>
      </c>
      <c r="G7809" t="s">
        <v>3225</v>
      </c>
      <c r="H7809" s="34">
        <v>99379</v>
      </c>
      <c r="I7809" s="7">
        <v>77516</v>
      </c>
      <c r="J7809" s="7">
        <v>62012.800000000003</v>
      </c>
      <c r="K7809" s="7">
        <v>0</v>
      </c>
      <c r="L7809" s="7">
        <v>15503.2</v>
      </c>
      <c r="M7809" s="5">
        <v>0.2</v>
      </c>
      <c r="N7809" t="s">
        <v>3140</v>
      </c>
      <c r="O7809" t="s">
        <v>17</v>
      </c>
      <c r="P7809" t="s">
        <v>55</v>
      </c>
      <c r="Q7809" t="s">
        <v>19</v>
      </c>
      <c r="R7809" t="s">
        <v>27</v>
      </c>
      <c r="S7809" t="s">
        <v>17</v>
      </c>
      <c r="T7809" t="s">
        <v>13311</v>
      </c>
      <c r="U7809" s="1">
        <v>45677</v>
      </c>
      <c r="V7809">
        <v>107</v>
      </c>
      <c r="W7809" t="str">
        <f t="shared" si="168"/>
        <v>90-119</v>
      </c>
    </row>
    <row r="7810" spans="1:23" x14ac:dyDescent="0.25">
      <c r="A7810" t="s">
        <v>8059</v>
      </c>
      <c r="B7810">
        <v>4465292744</v>
      </c>
      <c r="C7810">
        <v>2811237038</v>
      </c>
      <c r="D7810" s="1">
        <v>45663</v>
      </c>
      <c r="E7810">
        <v>99222</v>
      </c>
      <c r="F7810">
        <v>93000</v>
      </c>
      <c r="G7810" t="s">
        <v>89</v>
      </c>
      <c r="H7810" s="34">
        <v>45869</v>
      </c>
      <c r="I7810" s="7">
        <v>36695</v>
      </c>
      <c r="J7810" s="7">
        <v>31557.7</v>
      </c>
      <c r="K7810" s="7">
        <v>0</v>
      </c>
      <c r="L7810" s="7">
        <v>5137.3</v>
      </c>
      <c r="M7810" s="5">
        <v>0.14000000000000001</v>
      </c>
      <c r="N7810" t="s">
        <v>1135</v>
      </c>
      <c r="O7810" t="s">
        <v>17</v>
      </c>
      <c r="P7810" t="s">
        <v>3149</v>
      </c>
      <c r="Q7810" t="s">
        <v>19</v>
      </c>
      <c r="R7810" t="s">
        <v>38</v>
      </c>
      <c r="S7810" t="s">
        <v>17</v>
      </c>
      <c r="T7810" t="s">
        <v>13312</v>
      </c>
      <c r="U7810" s="1">
        <v>45743</v>
      </c>
      <c r="V7810">
        <v>80</v>
      </c>
      <c r="W7810" t="str">
        <f t="shared" si="168"/>
        <v>60-89</v>
      </c>
    </row>
    <row r="7811" spans="1:23" x14ac:dyDescent="0.25">
      <c r="A7811" t="s">
        <v>8060</v>
      </c>
      <c r="B7811">
        <v>7519438513</v>
      </c>
      <c r="C7811">
        <v>675977849</v>
      </c>
      <c r="D7811" s="1">
        <v>45870</v>
      </c>
      <c r="E7811">
        <v>99233</v>
      </c>
      <c r="F7811">
        <v>99281</v>
      </c>
      <c r="G7811" t="s">
        <v>57</v>
      </c>
      <c r="H7811" s="34">
        <v>92475</v>
      </c>
      <c r="I7811" s="7">
        <v>69356</v>
      </c>
      <c r="J7811" s="7">
        <v>42019.6</v>
      </c>
      <c r="K7811" s="7">
        <v>16933</v>
      </c>
      <c r="L7811" s="7">
        <v>10403.4</v>
      </c>
      <c r="M7811" s="5">
        <v>0.15</v>
      </c>
      <c r="N7811" t="s">
        <v>1139</v>
      </c>
      <c r="O7811" t="s">
        <v>27</v>
      </c>
      <c r="P7811" t="s">
        <v>18</v>
      </c>
      <c r="Q7811" t="s">
        <v>19</v>
      </c>
      <c r="R7811" t="s">
        <v>26</v>
      </c>
      <c r="S7811" t="s">
        <v>21</v>
      </c>
      <c r="T7811" t="s">
        <v>13310</v>
      </c>
      <c r="U7811" s="1">
        <v>45911</v>
      </c>
      <c r="V7811">
        <v>41</v>
      </c>
      <c r="W7811" t="str">
        <f t="shared" ref="W7811:W7874" si="169">IF(V7811="","",IF(V7811&lt;30,"0-29",IF(V7811&lt;60,"30-59",IF(V7811&lt;90,"60-89",IF(V7811&lt;120,"90-119",IF(V7811&lt;150,"120-149",IF(V7811&lt;180,"150-179",IF(V7811&lt;210,"180-209",IF(V7811&lt;240,"210-239",IF(V7811&lt;270,"240-269",IF(V7811&lt;300,"270-299",IF(V7811&lt;330,"300-329",IF(V7811&lt;360,"330-359","360+")))))))))))))</f>
        <v>30-59</v>
      </c>
    </row>
    <row r="7812" spans="1:23" x14ac:dyDescent="0.25">
      <c r="A7812" t="s">
        <v>8061</v>
      </c>
      <c r="B7812">
        <v>4760313657</v>
      </c>
      <c r="C7812">
        <v>1056941327</v>
      </c>
      <c r="D7812" s="1">
        <v>45384</v>
      </c>
      <c r="E7812">
        <v>99223</v>
      </c>
      <c r="F7812">
        <v>99204</v>
      </c>
      <c r="G7812" t="s">
        <v>99</v>
      </c>
      <c r="H7812" s="34">
        <v>46994</v>
      </c>
      <c r="I7812" s="7">
        <v>35246</v>
      </c>
      <c r="J7812" s="7">
        <v>29959.1</v>
      </c>
      <c r="K7812" s="7">
        <v>0</v>
      </c>
      <c r="L7812" s="7">
        <v>5286.9</v>
      </c>
      <c r="M7812" s="5">
        <v>0.15</v>
      </c>
      <c r="N7812" t="s">
        <v>1139</v>
      </c>
      <c r="O7812" t="s">
        <v>17</v>
      </c>
      <c r="P7812" t="s">
        <v>18</v>
      </c>
      <c r="Q7812" t="s">
        <v>19</v>
      </c>
      <c r="R7812" t="s">
        <v>21</v>
      </c>
      <c r="S7812" t="s">
        <v>27</v>
      </c>
      <c r="T7812" t="s">
        <v>13312</v>
      </c>
      <c r="U7812" s="1">
        <v>45434</v>
      </c>
      <c r="V7812">
        <v>50</v>
      </c>
      <c r="W7812" t="str">
        <f t="shared" si="169"/>
        <v>30-59</v>
      </c>
    </row>
    <row r="7813" spans="1:23" x14ac:dyDescent="0.25">
      <c r="A7813" t="s">
        <v>8062</v>
      </c>
      <c r="B7813">
        <v>6619866998</v>
      </c>
      <c r="C7813">
        <v>8828243902</v>
      </c>
      <c r="D7813" s="1">
        <v>45791</v>
      </c>
      <c r="E7813">
        <v>99232</v>
      </c>
      <c r="F7813">
        <v>99214</v>
      </c>
      <c r="G7813" t="s">
        <v>42</v>
      </c>
      <c r="H7813" s="34">
        <v>89792</v>
      </c>
      <c r="I7813" s="7">
        <v>71834</v>
      </c>
      <c r="J7813" s="7">
        <v>58333.24</v>
      </c>
      <c r="K7813" s="7">
        <v>3444</v>
      </c>
      <c r="L7813" s="7">
        <v>10056.76</v>
      </c>
      <c r="M7813" s="5">
        <v>0.14000000000000001</v>
      </c>
      <c r="N7813" t="s">
        <v>1135</v>
      </c>
      <c r="O7813" t="s">
        <v>30</v>
      </c>
      <c r="P7813" t="s">
        <v>3147</v>
      </c>
      <c r="Q7813" t="s">
        <v>32</v>
      </c>
      <c r="R7813" t="s">
        <v>38</v>
      </c>
      <c r="S7813" t="s">
        <v>17</v>
      </c>
      <c r="T7813" t="s">
        <v>13310</v>
      </c>
      <c r="U7813" s="1">
        <v>45919</v>
      </c>
      <c r="V7813">
        <v>128</v>
      </c>
      <c r="W7813" t="str">
        <f t="shared" si="169"/>
        <v>120-149</v>
      </c>
    </row>
    <row r="7814" spans="1:23" x14ac:dyDescent="0.25">
      <c r="A7814" t="s">
        <v>8063</v>
      </c>
      <c r="B7814">
        <v>5556297015</v>
      </c>
      <c r="C7814">
        <v>6592399201</v>
      </c>
      <c r="D7814" s="1">
        <v>45690</v>
      </c>
      <c r="E7814">
        <v>99231</v>
      </c>
      <c r="F7814">
        <v>85025</v>
      </c>
      <c r="G7814" t="s">
        <v>3548</v>
      </c>
      <c r="H7814" s="34">
        <v>76978</v>
      </c>
      <c r="I7814" s="7">
        <v>60813</v>
      </c>
      <c r="J7814" s="7">
        <v>39472.92</v>
      </c>
      <c r="K7814" s="7">
        <v>11610</v>
      </c>
      <c r="L7814" s="7">
        <v>9730.08</v>
      </c>
      <c r="M7814" s="5">
        <v>0.16</v>
      </c>
      <c r="N7814" t="s">
        <v>1138</v>
      </c>
      <c r="O7814" t="s">
        <v>27</v>
      </c>
      <c r="P7814" t="s">
        <v>97</v>
      </c>
      <c r="Q7814" t="s">
        <v>19</v>
      </c>
      <c r="R7814" t="s">
        <v>21</v>
      </c>
      <c r="S7814" t="s">
        <v>21</v>
      </c>
      <c r="T7814" t="s">
        <v>13312</v>
      </c>
      <c r="U7814" s="1">
        <v>45862</v>
      </c>
      <c r="V7814">
        <v>172</v>
      </c>
      <c r="W7814" t="str">
        <f t="shared" si="169"/>
        <v>150-179</v>
      </c>
    </row>
    <row r="7815" spans="1:23" x14ac:dyDescent="0.25">
      <c r="A7815" t="s">
        <v>8064</v>
      </c>
      <c r="B7815">
        <v>9596040329</v>
      </c>
      <c r="C7815">
        <v>5942055367</v>
      </c>
      <c r="D7815" s="1">
        <v>45960</v>
      </c>
      <c r="E7815">
        <v>99221</v>
      </c>
      <c r="F7815">
        <v>81000</v>
      </c>
      <c r="G7815" t="s">
        <v>3225</v>
      </c>
      <c r="H7815" s="34">
        <v>75245</v>
      </c>
      <c r="I7815" s="7">
        <v>61701</v>
      </c>
      <c r="J7815" s="7">
        <v>44477.82</v>
      </c>
      <c r="K7815" s="7">
        <v>6117</v>
      </c>
      <c r="L7815" s="7">
        <v>11106.18</v>
      </c>
      <c r="M7815" s="5">
        <v>0.18</v>
      </c>
      <c r="N7815" t="s">
        <v>3141</v>
      </c>
      <c r="O7815" t="s">
        <v>30</v>
      </c>
      <c r="P7815" t="s">
        <v>58</v>
      </c>
      <c r="Q7815" t="s">
        <v>19</v>
      </c>
      <c r="R7815" t="s">
        <v>26</v>
      </c>
      <c r="S7815" t="s">
        <v>17</v>
      </c>
      <c r="T7815" t="s">
        <v>13312</v>
      </c>
      <c r="U7815" s="1">
        <v>46119</v>
      </c>
      <c r="V7815">
        <v>159</v>
      </c>
      <c r="W7815" t="str">
        <f t="shared" si="169"/>
        <v>150-179</v>
      </c>
    </row>
    <row r="7816" spans="1:23" x14ac:dyDescent="0.25">
      <c r="A7816" t="s">
        <v>8065</v>
      </c>
      <c r="B7816">
        <v>4707592228</v>
      </c>
      <c r="C7816">
        <v>6515264129</v>
      </c>
      <c r="D7816" s="1">
        <v>45583</v>
      </c>
      <c r="E7816">
        <v>99215</v>
      </c>
      <c r="F7816">
        <v>99282</v>
      </c>
      <c r="G7816" t="s">
        <v>3215</v>
      </c>
      <c r="H7816" s="34">
        <v>53399</v>
      </c>
      <c r="I7816" s="7">
        <v>38447</v>
      </c>
      <c r="J7816" s="7">
        <v>35371.24</v>
      </c>
      <c r="K7816" s="7">
        <v>0</v>
      </c>
      <c r="L7816" s="7">
        <v>3075.76</v>
      </c>
      <c r="M7816" s="5">
        <v>0.08</v>
      </c>
      <c r="N7816" t="s">
        <v>24</v>
      </c>
      <c r="O7816" t="s">
        <v>17</v>
      </c>
      <c r="P7816" t="s">
        <v>3148</v>
      </c>
      <c r="Q7816" t="s">
        <v>32</v>
      </c>
      <c r="R7816" t="s">
        <v>27</v>
      </c>
      <c r="S7816" t="s">
        <v>21</v>
      </c>
      <c r="T7816" t="s">
        <v>13310</v>
      </c>
      <c r="U7816" s="1">
        <v>45661</v>
      </c>
      <c r="V7816">
        <v>78</v>
      </c>
      <c r="W7816" t="str">
        <f t="shared" si="169"/>
        <v>60-89</v>
      </c>
    </row>
    <row r="7817" spans="1:23" x14ac:dyDescent="0.25">
      <c r="A7817" t="s">
        <v>8066</v>
      </c>
      <c r="B7817">
        <v>8444675446</v>
      </c>
      <c r="C7817">
        <v>5095412570</v>
      </c>
      <c r="D7817" s="1">
        <v>45554</v>
      </c>
      <c r="E7817">
        <v>99222</v>
      </c>
      <c r="F7817">
        <v>99215</v>
      </c>
      <c r="G7817" t="s">
        <v>3272</v>
      </c>
      <c r="H7817" s="34">
        <v>91322</v>
      </c>
      <c r="I7817" s="7">
        <v>59359</v>
      </c>
      <c r="J7817" s="7">
        <v>28150.92</v>
      </c>
      <c r="K7817" s="7">
        <v>24085</v>
      </c>
      <c r="L7817" s="7">
        <v>7123.08</v>
      </c>
      <c r="M7817" s="5">
        <v>0.12</v>
      </c>
      <c r="N7817" t="s">
        <v>46</v>
      </c>
      <c r="O7817" t="s">
        <v>27</v>
      </c>
      <c r="P7817" t="s">
        <v>3148</v>
      </c>
      <c r="Q7817" t="s">
        <v>19</v>
      </c>
      <c r="R7817" t="s">
        <v>43</v>
      </c>
      <c r="S7817" t="s">
        <v>27</v>
      </c>
      <c r="T7817" t="s">
        <v>13311</v>
      </c>
      <c r="U7817" s="1">
        <v>45674</v>
      </c>
      <c r="V7817">
        <v>120</v>
      </c>
      <c r="W7817" t="str">
        <f t="shared" si="169"/>
        <v>120-149</v>
      </c>
    </row>
    <row r="7818" spans="1:23" x14ac:dyDescent="0.25">
      <c r="A7818" t="s">
        <v>8067</v>
      </c>
      <c r="B7818">
        <v>3264673877</v>
      </c>
      <c r="C7818">
        <v>5962244013</v>
      </c>
      <c r="D7818" s="1">
        <v>45877</v>
      </c>
      <c r="E7818">
        <v>99215</v>
      </c>
      <c r="F7818">
        <v>99205</v>
      </c>
      <c r="G7818" t="s">
        <v>224</v>
      </c>
      <c r="H7818" s="34">
        <v>79360</v>
      </c>
      <c r="I7818" s="7">
        <v>63488</v>
      </c>
      <c r="J7818" s="7">
        <v>54599.68</v>
      </c>
      <c r="K7818" s="7">
        <v>0</v>
      </c>
      <c r="L7818" s="7">
        <v>8888.32</v>
      </c>
      <c r="M7818" s="5">
        <v>0.14000000000000001</v>
      </c>
      <c r="N7818" t="s">
        <v>1135</v>
      </c>
      <c r="O7818" t="s">
        <v>17</v>
      </c>
      <c r="P7818" t="s">
        <v>40</v>
      </c>
      <c r="Q7818" t="s">
        <v>32</v>
      </c>
      <c r="R7818" t="s">
        <v>27</v>
      </c>
      <c r="S7818" t="s">
        <v>27</v>
      </c>
      <c r="T7818" t="s">
        <v>13312</v>
      </c>
      <c r="U7818" s="1">
        <v>45970</v>
      </c>
      <c r="V7818">
        <v>93</v>
      </c>
      <c r="W7818" t="str">
        <f t="shared" si="169"/>
        <v>90-119</v>
      </c>
    </row>
    <row r="7819" spans="1:23" x14ac:dyDescent="0.25">
      <c r="A7819" t="s">
        <v>8068</v>
      </c>
      <c r="B7819">
        <v>3989334612</v>
      </c>
      <c r="C7819">
        <v>7152950238</v>
      </c>
      <c r="D7819" s="1">
        <v>45325</v>
      </c>
      <c r="E7819">
        <v>99222</v>
      </c>
      <c r="F7819">
        <v>99203</v>
      </c>
      <c r="G7819" t="s">
        <v>3428</v>
      </c>
      <c r="H7819" s="34">
        <v>49498</v>
      </c>
      <c r="I7819" s="7">
        <v>42073</v>
      </c>
      <c r="J7819" s="7">
        <v>34467.54</v>
      </c>
      <c r="K7819" s="7">
        <v>6764</v>
      </c>
      <c r="L7819" s="7">
        <v>841.46</v>
      </c>
      <c r="M7819" s="5">
        <v>0.02</v>
      </c>
      <c r="N7819" t="s">
        <v>16</v>
      </c>
      <c r="O7819" t="s">
        <v>27</v>
      </c>
      <c r="P7819" t="s">
        <v>3148</v>
      </c>
      <c r="Q7819" t="s">
        <v>32</v>
      </c>
      <c r="R7819" t="s">
        <v>43</v>
      </c>
      <c r="S7819" t="s">
        <v>27</v>
      </c>
      <c r="T7819" t="s">
        <v>13311</v>
      </c>
      <c r="U7819" s="1">
        <v>45500</v>
      </c>
      <c r="V7819">
        <v>175</v>
      </c>
      <c r="W7819" t="str">
        <f t="shared" si="169"/>
        <v>150-179</v>
      </c>
    </row>
    <row r="7820" spans="1:23" x14ac:dyDescent="0.25">
      <c r="A7820" t="s">
        <v>8069</v>
      </c>
      <c r="B7820">
        <v>5549165943</v>
      </c>
      <c r="C7820">
        <v>8554003414</v>
      </c>
      <c r="D7820" s="1">
        <v>45925</v>
      </c>
      <c r="E7820">
        <v>99223</v>
      </c>
      <c r="F7820">
        <v>99212</v>
      </c>
      <c r="G7820" t="s">
        <v>559</v>
      </c>
      <c r="H7820" s="34">
        <v>33059</v>
      </c>
      <c r="I7820" s="7">
        <v>21488</v>
      </c>
      <c r="J7820" s="7">
        <v>18909.439999999999</v>
      </c>
      <c r="K7820" s="7">
        <v>0</v>
      </c>
      <c r="L7820" s="7">
        <v>2578.56</v>
      </c>
      <c r="M7820" s="5">
        <v>0.12</v>
      </c>
      <c r="N7820" t="s">
        <v>46</v>
      </c>
      <c r="O7820" t="s">
        <v>17</v>
      </c>
      <c r="P7820" t="s">
        <v>58</v>
      </c>
      <c r="Q7820" t="s">
        <v>32</v>
      </c>
      <c r="R7820" t="s">
        <v>21</v>
      </c>
      <c r="S7820" t="s">
        <v>27</v>
      </c>
      <c r="T7820" t="s">
        <v>13312</v>
      </c>
      <c r="U7820" s="1">
        <v>45963</v>
      </c>
      <c r="V7820">
        <v>38</v>
      </c>
      <c r="W7820" t="str">
        <f t="shared" si="169"/>
        <v>30-59</v>
      </c>
    </row>
    <row r="7821" spans="1:23" x14ac:dyDescent="0.25">
      <c r="A7821" t="s">
        <v>8070</v>
      </c>
      <c r="B7821">
        <v>4765791011</v>
      </c>
      <c r="C7821">
        <v>9377361887</v>
      </c>
      <c r="D7821" s="1">
        <v>45542</v>
      </c>
      <c r="E7821">
        <v>99233</v>
      </c>
      <c r="F7821">
        <v>99215</v>
      </c>
      <c r="G7821" t="s">
        <v>3174</v>
      </c>
      <c r="H7821" s="34">
        <v>5521</v>
      </c>
      <c r="I7821" s="7">
        <v>4693</v>
      </c>
      <c r="J7821" s="7">
        <v>3999.1400000000003</v>
      </c>
      <c r="K7821" s="7">
        <v>600</v>
      </c>
      <c r="L7821" s="7">
        <v>93.86</v>
      </c>
      <c r="M7821" s="5">
        <v>0.02</v>
      </c>
      <c r="N7821" t="s">
        <v>16</v>
      </c>
      <c r="O7821" t="s">
        <v>30</v>
      </c>
      <c r="P7821" t="s">
        <v>55</v>
      </c>
      <c r="Q7821" t="s">
        <v>32</v>
      </c>
      <c r="R7821" t="s">
        <v>43</v>
      </c>
      <c r="S7821" t="s">
        <v>17</v>
      </c>
      <c r="T7821" t="s">
        <v>13310</v>
      </c>
      <c r="U7821" s="1">
        <v>45670</v>
      </c>
      <c r="V7821">
        <v>128</v>
      </c>
      <c r="W7821" t="str">
        <f t="shared" si="169"/>
        <v>120-149</v>
      </c>
    </row>
    <row r="7822" spans="1:23" x14ac:dyDescent="0.25">
      <c r="A7822" t="s">
        <v>8071</v>
      </c>
      <c r="B7822">
        <v>6447758490</v>
      </c>
      <c r="C7822">
        <v>1860673810</v>
      </c>
      <c r="D7822" s="1">
        <v>45730</v>
      </c>
      <c r="E7822">
        <v>99221</v>
      </c>
      <c r="F7822">
        <v>99283</v>
      </c>
      <c r="G7822" t="s">
        <v>3272</v>
      </c>
      <c r="H7822" s="34">
        <v>47129</v>
      </c>
      <c r="I7822" s="7">
        <v>38646</v>
      </c>
      <c r="J7822" s="7">
        <v>31689.72</v>
      </c>
      <c r="K7822" s="7">
        <v>0</v>
      </c>
      <c r="L7822" s="7">
        <v>6956.28</v>
      </c>
      <c r="M7822" s="5">
        <v>0.18</v>
      </c>
      <c r="N7822" t="s">
        <v>3141</v>
      </c>
      <c r="O7822" t="s">
        <v>17</v>
      </c>
      <c r="P7822" t="s">
        <v>3149</v>
      </c>
      <c r="Q7822" t="s">
        <v>19</v>
      </c>
      <c r="R7822" t="s">
        <v>20</v>
      </c>
      <c r="S7822" t="s">
        <v>27</v>
      </c>
      <c r="T7822" t="s">
        <v>13310</v>
      </c>
      <c r="U7822" s="1">
        <v>45846</v>
      </c>
      <c r="V7822">
        <v>116</v>
      </c>
      <c r="W7822" t="str">
        <f t="shared" si="169"/>
        <v>90-119</v>
      </c>
    </row>
    <row r="7823" spans="1:23" x14ac:dyDescent="0.25">
      <c r="A7823" t="s">
        <v>8072</v>
      </c>
      <c r="B7823">
        <v>9154369471</v>
      </c>
      <c r="C7823">
        <v>4517845538</v>
      </c>
      <c r="D7823" s="1">
        <v>45748</v>
      </c>
      <c r="E7823">
        <v>99231</v>
      </c>
      <c r="F7823">
        <v>99201</v>
      </c>
      <c r="G7823" t="s">
        <v>593</v>
      </c>
      <c r="H7823" s="34">
        <v>98553</v>
      </c>
      <c r="I7823" s="7">
        <v>64059</v>
      </c>
      <c r="J7823" s="7">
        <v>48426.92</v>
      </c>
      <c r="K7823" s="7">
        <v>7945</v>
      </c>
      <c r="L7823" s="7">
        <v>7687.08</v>
      </c>
      <c r="M7823" s="5">
        <v>0.12</v>
      </c>
      <c r="N7823" t="s">
        <v>46</v>
      </c>
      <c r="O7823" t="s">
        <v>30</v>
      </c>
      <c r="P7823" t="s">
        <v>3146</v>
      </c>
      <c r="Q7823" t="s">
        <v>19</v>
      </c>
      <c r="R7823" t="s">
        <v>27</v>
      </c>
      <c r="S7823" t="s">
        <v>21</v>
      </c>
      <c r="T7823" t="s">
        <v>13312</v>
      </c>
      <c r="U7823" s="1">
        <v>45916</v>
      </c>
      <c r="V7823">
        <v>168</v>
      </c>
      <c r="W7823" t="str">
        <f t="shared" si="169"/>
        <v>150-179</v>
      </c>
    </row>
    <row r="7824" spans="1:23" x14ac:dyDescent="0.25">
      <c r="A7824" t="s">
        <v>8073</v>
      </c>
      <c r="B7824">
        <v>7709787258</v>
      </c>
      <c r="C7824">
        <v>5699655814</v>
      </c>
      <c r="D7824" s="1">
        <v>45721</v>
      </c>
      <c r="E7824">
        <v>99238</v>
      </c>
      <c r="F7824">
        <v>97110</v>
      </c>
      <c r="G7824" t="s">
        <v>291</v>
      </c>
      <c r="H7824" s="34">
        <v>44097</v>
      </c>
      <c r="I7824" s="7">
        <v>37482</v>
      </c>
      <c r="J7824" s="7">
        <v>22050.36</v>
      </c>
      <c r="K7824" s="7">
        <v>14682</v>
      </c>
      <c r="L7824" s="7">
        <v>749.64</v>
      </c>
      <c r="M7824" s="5">
        <v>0.02</v>
      </c>
      <c r="N7824" t="s">
        <v>16</v>
      </c>
      <c r="O7824" t="s">
        <v>27</v>
      </c>
      <c r="P7824" t="s">
        <v>3149</v>
      </c>
      <c r="Q7824" t="s">
        <v>19</v>
      </c>
      <c r="R7824" t="s">
        <v>43</v>
      </c>
      <c r="S7824" t="s">
        <v>21</v>
      </c>
      <c r="T7824" t="s">
        <v>13312</v>
      </c>
      <c r="U7824" s="1">
        <v>45839</v>
      </c>
      <c r="V7824">
        <v>118</v>
      </c>
      <c r="W7824" t="str">
        <f t="shared" si="169"/>
        <v>90-119</v>
      </c>
    </row>
    <row r="7825" spans="1:23" x14ac:dyDescent="0.25">
      <c r="A7825" t="s">
        <v>8074</v>
      </c>
      <c r="B7825">
        <v>9151072162</v>
      </c>
      <c r="C7825">
        <v>2436040847</v>
      </c>
      <c r="D7825" s="1">
        <v>45942</v>
      </c>
      <c r="E7825">
        <v>99215</v>
      </c>
      <c r="F7825">
        <v>80053</v>
      </c>
      <c r="G7825" t="s">
        <v>3360</v>
      </c>
      <c r="H7825" s="34">
        <v>93119</v>
      </c>
      <c r="I7825" s="7">
        <v>72633</v>
      </c>
      <c r="J7825" s="7">
        <v>39364.400000000001</v>
      </c>
      <c r="K7825" s="7">
        <v>18742</v>
      </c>
      <c r="L7825" s="7">
        <v>14526.6</v>
      </c>
      <c r="M7825" s="5">
        <v>0.2</v>
      </c>
      <c r="N7825" t="s">
        <v>3140</v>
      </c>
      <c r="O7825" t="s">
        <v>27</v>
      </c>
      <c r="P7825" t="s">
        <v>31</v>
      </c>
      <c r="Q7825" t="s">
        <v>32</v>
      </c>
      <c r="R7825" t="s">
        <v>38</v>
      </c>
      <c r="S7825" t="s">
        <v>21</v>
      </c>
      <c r="T7825" t="s">
        <v>13312</v>
      </c>
      <c r="U7825" s="1">
        <v>46039</v>
      </c>
      <c r="V7825">
        <v>97</v>
      </c>
      <c r="W7825" t="str">
        <f t="shared" si="169"/>
        <v>90-119</v>
      </c>
    </row>
    <row r="7826" spans="1:23" x14ac:dyDescent="0.25">
      <c r="A7826" t="s">
        <v>8075</v>
      </c>
      <c r="B7826">
        <v>3917288655</v>
      </c>
      <c r="C7826">
        <v>3090468701</v>
      </c>
      <c r="D7826" s="1">
        <v>45478</v>
      </c>
      <c r="E7826">
        <v>99222</v>
      </c>
      <c r="F7826">
        <v>99282</v>
      </c>
      <c r="G7826" t="s">
        <v>3438</v>
      </c>
      <c r="H7826" s="34">
        <v>52852</v>
      </c>
      <c r="I7826" s="7">
        <v>39639</v>
      </c>
      <c r="J7826" s="7">
        <v>17156.150000000001</v>
      </c>
      <c r="K7826" s="7">
        <v>16537</v>
      </c>
      <c r="L7826" s="7">
        <v>5945.85</v>
      </c>
      <c r="M7826" s="5">
        <v>0.15</v>
      </c>
      <c r="N7826" t="s">
        <v>1139</v>
      </c>
      <c r="O7826" t="s">
        <v>27</v>
      </c>
      <c r="P7826" t="s">
        <v>3147</v>
      </c>
      <c r="Q7826" t="s">
        <v>32</v>
      </c>
      <c r="R7826" t="s">
        <v>38</v>
      </c>
      <c r="S7826" t="s">
        <v>27</v>
      </c>
      <c r="T7826" t="s">
        <v>13312</v>
      </c>
      <c r="U7826" s="1">
        <v>45619</v>
      </c>
      <c r="V7826">
        <v>141</v>
      </c>
      <c r="W7826" t="str">
        <f t="shared" si="169"/>
        <v>120-149</v>
      </c>
    </row>
    <row r="7827" spans="1:23" x14ac:dyDescent="0.25">
      <c r="A7827" t="s">
        <v>8076</v>
      </c>
      <c r="B7827">
        <v>6201033441</v>
      </c>
      <c r="C7827">
        <v>3863074807</v>
      </c>
      <c r="D7827" s="1">
        <v>45766</v>
      </c>
      <c r="E7827">
        <v>99231</v>
      </c>
      <c r="F7827">
        <v>99205</v>
      </c>
      <c r="G7827" t="s">
        <v>3265</v>
      </c>
      <c r="H7827" s="34">
        <v>98067</v>
      </c>
      <c r="I7827" s="7">
        <v>83357</v>
      </c>
      <c r="J7827" s="7">
        <v>81689.86</v>
      </c>
      <c r="K7827" s="7">
        <v>0</v>
      </c>
      <c r="L7827" s="7">
        <v>1667.14</v>
      </c>
      <c r="M7827" s="5">
        <v>0.02</v>
      </c>
      <c r="N7827" t="s">
        <v>16</v>
      </c>
      <c r="O7827" t="s">
        <v>17</v>
      </c>
      <c r="P7827" t="s">
        <v>3148</v>
      </c>
      <c r="Q7827" t="s">
        <v>19</v>
      </c>
      <c r="R7827" t="s">
        <v>20</v>
      </c>
      <c r="S7827" t="s">
        <v>17</v>
      </c>
      <c r="T7827" t="s">
        <v>13312</v>
      </c>
      <c r="U7827" s="1">
        <v>45896</v>
      </c>
      <c r="V7827">
        <v>130</v>
      </c>
      <c r="W7827" t="str">
        <f t="shared" si="169"/>
        <v>120-149</v>
      </c>
    </row>
    <row r="7828" spans="1:23" x14ac:dyDescent="0.25">
      <c r="A7828" t="s">
        <v>8077</v>
      </c>
      <c r="B7828">
        <v>6449602135</v>
      </c>
      <c r="C7828">
        <v>8660037168</v>
      </c>
      <c r="D7828" s="1">
        <v>45502</v>
      </c>
      <c r="E7828">
        <v>99213</v>
      </c>
      <c r="F7828">
        <v>99282</v>
      </c>
      <c r="G7828" t="s">
        <v>3279</v>
      </c>
      <c r="H7828" s="34">
        <v>62154</v>
      </c>
      <c r="I7828" s="7">
        <v>50966</v>
      </c>
      <c r="J7828" s="7">
        <v>36318.120000000003</v>
      </c>
      <c r="K7828" s="7">
        <v>5474</v>
      </c>
      <c r="L7828" s="7">
        <v>9173.8799999999992</v>
      </c>
      <c r="M7828" s="5">
        <v>0.18</v>
      </c>
      <c r="N7828" t="s">
        <v>3141</v>
      </c>
      <c r="O7828" t="s">
        <v>27</v>
      </c>
      <c r="P7828" t="s">
        <v>40</v>
      </c>
      <c r="Q7828" t="s">
        <v>19</v>
      </c>
      <c r="R7828" t="s">
        <v>38</v>
      </c>
      <c r="S7828" t="s">
        <v>27</v>
      </c>
      <c r="T7828" t="s">
        <v>13310</v>
      </c>
      <c r="U7828" s="1">
        <v>45581</v>
      </c>
      <c r="V7828">
        <v>79</v>
      </c>
      <c r="W7828" t="str">
        <f t="shared" si="169"/>
        <v>60-89</v>
      </c>
    </row>
    <row r="7829" spans="1:23" x14ac:dyDescent="0.25">
      <c r="A7829" t="s">
        <v>8078</v>
      </c>
      <c r="B7829">
        <v>6562613052</v>
      </c>
      <c r="C7829">
        <v>2459721806</v>
      </c>
      <c r="D7829" s="1">
        <v>45478</v>
      </c>
      <c r="E7829">
        <v>99238</v>
      </c>
      <c r="F7829">
        <v>93000</v>
      </c>
      <c r="G7829" t="s">
        <v>3265</v>
      </c>
      <c r="H7829" s="34">
        <v>87606</v>
      </c>
      <c r="I7829" s="7">
        <v>74465</v>
      </c>
      <c r="J7829" s="7">
        <v>72975.7</v>
      </c>
      <c r="K7829" s="7">
        <v>0</v>
      </c>
      <c r="L7829" s="7">
        <v>1489.3</v>
      </c>
      <c r="M7829" s="5">
        <v>0.02</v>
      </c>
      <c r="N7829" t="s">
        <v>16</v>
      </c>
      <c r="O7829" t="s">
        <v>17</v>
      </c>
      <c r="P7829" t="s">
        <v>55</v>
      </c>
      <c r="Q7829" t="s">
        <v>19</v>
      </c>
      <c r="R7829" t="s">
        <v>38</v>
      </c>
      <c r="S7829" t="s">
        <v>17</v>
      </c>
      <c r="T7829" t="s">
        <v>13310</v>
      </c>
      <c r="U7829" s="1">
        <v>45602</v>
      </c>
      <c r="V7829">
        <v>124</v>
      </c>
      <c r="W7829" t="str">
        <f t="shared" si="169"/>
        <v>120-149</v>
      </c>
    </row>
    <row r="7830" spans="1:23" x14ac:dyDescent="0.25">
      <c r="A7830" t="s">
        <v>8079</v>
      </c>
      <c r="B7830">
        <v>9223481044</v>
      </c>
      <c r="C7830">
        <v>5588839774</v>
      </c>
      <c r="D7830" s="1">
        <v>45509</v>
      </c>
      <c r="E7830">
        <v>99215</v>
      </c>
      <c r="F7830">
        <v>93000</v>
      </c>
      <c r="G7830" t="s">
        <v>3843</v>
      </c>
      <c r="H7830" s="34">
        <v>95845</v>
      </c>
      <c r="I7830" s="7">
        <v>69008</v>
      </c>
      <c r="J7830" s="7">
        <v>53919.360000000001</v>
      </c>
      <c r="K7830" s="7">
        <v>9568</v>
      </c>
      <c r="L7830" s="7">
        <v>5520.64</v>
      </c>
      <c r="M7830" s="5">
        <v>0.08</v>
      </c>
      <c r="N7830" t="s">
        <v>24</v>
      </c>
      <c r="O7830" t="s">
        <v>30</v>
      </c>
      <c r="P7830" t="s">
        <v>3149</v>
      </c>
      <c r="Q7830" t="s">
        <v>32</v>
      </c>
      <c r="R7830" t="s">
        <v>43</v>
      </c>
      <c r="S7830" t="s">
        <v>17</v>
      </c>
      <c r="T7830" t="s">
        <v>13312</v>
      </c>
      <c r="U7830" s="1">
        <v>45671</v>
      </c>
      <c r="V7830">
        <v>162</v>
      </c>
      <c r="W7830" t="str">
        <f t="shared" si="169"/>
        <v>150-179</v>
      </c>
    </row>
    <row r="7831" spans="1:23" x14ac:dyDescent="0.25">
      <c r="A7831" t="s">
        <v>8080</v>
      </c>
      <c r="B7831">
        <v>9172899294</v>
      </c>
      <c r="C7831">
        <v>627256861</v>
      </c>
      <c r="D7831" s="1">
        <v>45759</v>
      </c>
      <c r="E7831">
        <v>99231</v>
      </c>
      <c r="F7831">
        <v>71046</v>
      </c>
      <c r="G7831" t="s">
        <v>351</v>
      </c>
      <c r="H7831" s="34">
        <v>48854</v>
      </c>
      <c r="I7831" s="7">
        <v>40060</v>
      </c>
      <c r="J7831" s="7">
        <v>22444.2</v>
      </c>
      <c r="K7831" s="7">
        <v>10405</v>
      </c>
      <c r="L7831" s="7">
        <v>7210.8</v>
      </c>
      <c r="M7831" s="5">
        <v>0.18</v>
      </c>
      <c r="N7831" t="s">
        <v>3141</v>
      </c>
      <c r="O7831" t="s">
        <v>27</v>
      </c>
      <c r="P7831" t="s">
        <v>3150</v>
      </c>
      <c r="Q7831" t="s">
        <v>32</v>
      </c>
      <c r="R7831" t="s">
        <v>26</v>
      </c>
      <c r="S7831" t="s">
        <v>17</v>
      </c>
      <c r="T7831" t="s">
        <v>13311</v>
      </c>
      <c r="U7831" s="1">
        <v>45934</v>
      </c>
      <c r="V7831">
        <v>175</v>
      </c>
      <c r="W7831" t="str">
        <f t="shared" si="169"/>
        <v>150-179</v>
      </c>
    </row>
    <row r="7832" spans="1:23" x14ac:dyDescent="0.25">
      <c r="A7832" t="s">
        <v>8081</v>
      </c>
      <c r="B7832">
        <v>1652558664</v>
      </c>
      <c r="C7832">
        <v>521635701</v>
      </c>
      <c r="D7832" s="1">
        <v>45671</v>
      </c>
      <c r="E7832">
        <v>99213</v>
      </c>
      <c r="F7832">
        <v>99282</v>
      </c>
      <c r="G7832" t="s">
        <v>3250</v>
      </c>
      <c r="H7832" s="34">
        <v>69127</v>
      </c>
      <c r="I7832" s="7">
        <v>49771</v>
      </c>
      <c r="J7832" s="7">
        <v>23584.32</v>
      </c>
      <c r="K7832" s="7">
        <v>22205</v>
      </c>
      <c r="L7832" s="7">
        <v>3981.68</v>
      </c>
      <c r="M7832" s="5">
        <v>0.08</v>
      </c>
      <c r="N7832" t="s">
        <v>24</v>
      </c>
      <c r="O7832" t="s">
        <v>27</v>
      </c>
      <c r="P7832" t="s">
        <v>3149</v>
      </c>
      <c r="Q7832" t="s">
        <v>32</v>
      </c>
      <c r="R7832" t="s">
        <v>21</v>
      </c>
      <c r="S7832" t="s">
        <v>21</v>
      </c>
      <c r="T7832" t="s">
        <v>13310</v>
      </c>
      <c r="U7832" s="1">
        <v>45774</v>
      </c>
      <c r="V7832">
        <v>103</v>
      </c>
      <c r="W7832" t="str">
        <f t="shared" si="169"/>
        <v>90-119</v>
      </c>
    </row>
    <row r="7833" spans="1:23" x14ac:dyDescent="0.25">
      <c r="A7833" t="s">
        <v>8082</v>
      </c>
      <c r="B7833">
        <v>6364290484</v>
      </c>
      <c r="C7833">
        <v>2482777890</v>
      </c>
      <c r="D7833" s="1">
        <v>45549</v>
      </c>
      <c r="E7833">
        <v>99214</v>
      </c>
      <c r="F7833">
        <v>99285</v>
      </c>
      <c r="G7833" t="s">
        <v>3240</v>
      </c>
      <c r="H7833" s="34">
        <v>73881</v>
      </c>
      <c r="I7833" s="7">
        <v>62799</v>
      </c>
      <c r="J7833" s="7">
        <v>56121.02</v>
      </c>
      <c r="K7833" s="7">
        <v>5422</v>
      </c>
      <c r="L7833" s="7">
        <v>1255.98</v>
      </c>
      <c r="M7833" s="5">
        <v>0.02</v>
      </c>
      <c r="N7833" t="s">
        <v>16</v>
      </c>
      <c r="O7833" t="s">
        <v>30</v>
      </c>
      <c r="P7833" t="s">
        <v>31</v>
      </c>
      <c r="Q7833" t="s">
        <v>19</v>
      </c>
      <c r="R7833" t="s">
        <v>21</v>
      </c>
      <c r="S7833" t="s">
        <v>17</v>
      </c>
      <c r="T7833" t="s">
        <v>13310</v>
      </c>
      <c r="U7833" s="1">
        <v>45650</v>
      </c>
      <c r="V7833">
        <v>101</v>
      </c>
      <c r="W7833" t="str">
        <f t="shared" si="169"/>
        <v>90-119</v>
      </c>
    </row>
    <row r="7834" spans="1:23" x14ac:dyDescent="0.25">
      <c r="A7834" t="s">
        <v>8083</v>
      </c>
      <c r="B7834">
        <v>3105434699</v>
      </c>
      <c r="C7834">
        <v>8648589975</v>
      </c>
      <c r="D7834" s="1">
        <v>45753</v>
      </c>
      <c r="E7834">
        <v>99221</v>
      </c>
      <c r="F7834">
        <v>90834</v>
      </c>
      <c r="G7834" t="s">
        <v>3548</v>
      </c>
      <c r="H7834" s="34">
        <v>83554</v>
      </c>
      <c r="I7834" s="7">
        <v>65172</v>
      </c>
      <c r="J7834" s="7">
        <v>47726.6</v>
      </c>
      <c r="K7834" s="7">
        <v>4411</v>
      </c>
      <c r="L7834" s="7">
        <v>13034.4</v>
      </c>
      <c r="M7834" s="5">
        <v>0.2</v>
      </c>
      <c r="N7834" t="s">
        <v>3140</v>
      </c>
      <c r="O7834" t="s">
        <v>30</v>
      </c>
      <c r="P7834" t="s">
        <v>58</v>
      </c>
      <c r="Q7834" t="s">
        <v>32</v>
      </c>
      <c r="R7834" t="s">
        <v>20</v>
      </c>
      <c r="S7834" t="s">
        <v>27</v>
      </c>
      <c r="T7834" t="s">
        <v>13310</v>
      </c>
      <c r="U7834" s="1">
        <v>45849</v>
      </c>
      <c r="V7834">
        <v>96</v>
      </c>
      <c r="W7834" t="str">
        <f t="shared" si="169"/>
        <v>90-119</v>
      </c>
    </row>
    <row r="7835" spans="1:23" x14ac:dyDescent="0.25">
      <c r="A7835" t="s">
        <v>8084</v>
      </c>
      <c r="B7835">
        <v>9975666656</v>
      </c>
      <c r="C7835">
        <v>2700581711</v>
      </c>
      <c r="D7835" s="1">
        <v>45945</v>
      </c>
      <c r="E7835">
        <v>99215</v>
      </c>
      <c r="F7835">
        <v>99283</v>
      </c>
      <c r="G7835" t="s">
        <v>34</v>
      </c>
      <c r="H7835" s="34">
        <v>42363</v>
      </c>
      <c r="I7835" s="7">
        <v>33043</v>
      </c>
      <c r="J7835" s="7">
        <v>14903.4</v>
      </c>
      <c r="K7835" s="7">
        <v>11531</v>
      </c>
      <c r="L7835" s="7">
        <v>6608.6</v>
      </c>
      <c r="M7835" s="5">
        <v>0.2</v>
      </c>
      <c r="N7835" t="s">
        <v>3140</v>
      </c>
      <c r="O7835" t="s">
        <v>27</v>
      </c>
      <c r="P7835" t="s">
        <v>3146</v>
      </c>
      <c r="Q7835" t="s">
        <v>32</v>
      </c>
      <c r="R7835" t="s">
        <v>21</v>
      </c>
      <c r="S7835" t="s">
        <v>21</v>
      </c>
      <c r="T7835" t="s">
        <v>13310</v>
      </c>
      <c r="U7835" s="1">
        <v>46019</v>
      </c>
      <c r="V7835">
        <v>74</v>
      </c>
      <c r="W7835" t="str">
        <f t="shared" si="169"/>
        <v>60-89</v>
      </c>
    </row>
    <row r="7836" spans="1:23" x14ac:dyDescent="0.25">
      <c r="A7836" t="s">
        <v>8085</v>
      </c>
      <c r="B7836">
        <v>3949196707</v>
      </c>
      <c r="C7836">
        <v>3221073387</v>
      </c>
      <c r="D7836" s="1">
        <v>45452</v>
      </c>
      <c r="E7836">
        <v>99221</v>
      </c>
      <c r="F7836">
        <v>99204</v>
      </c>
      <c r="G7836" t="s">
        <v>286</v>
      </c>
      <c r="H7836" s="34">
        <v>54264</v>
      </c>
      <c r="I7836" s="7">
        <v>39070</v>
      </c>
      <c r="J7836" s="7">
        <v>35944.400000000001</v>
      </c>
      <c r="K7836" s="7">
        <v>0</v>
      </c>
      <c r="L7836" s="7">
        <v>3125.6</v>
      </c>
      <c r="M7836" s="5">
        <v>0.08</v>
      </c>
      <c r="N7836" t="s">
        <v>24</v>
      </c>
      <c r="O7836" t="s">
        <v>17</v>
      </c>
      <c r="P7836" t="s">
        <v>97</v>
      </c>
      <c r="Q7836" t="s">
        <v>32</v>
      </c>
      <c r="R7836" t="s">
        <v>27</v>
      </c>
      <c r="S7836" t="s">
        <v>27</v>
      </c>
      <c r="T7836" t="s">
        <v>13311</v>
      </c>
      <c r="U7836" s="1">
        <v>45573</v>
      </c>
      <c r="V7836">
        <v>121</v>
      </c>
      <c r="W7836" t="str">
        <f t="shared" si="169"/>
        <v>120-149</v>
      </c>
    </row>
    <row r="7837" spans="1:23" x14ac:dyDescent="0.25">
      <c r="A7837" t="s">
        <v>8086</v>
      </c>
      <c r="B7837">
        <v>1281499075</v>
      </c>
      <c r="C7837">
        <v>8672017590</v>
      </c>
      <c r="D7837" s="1">
        <v>45544</v>
      </c>
      <c r="E7837">
        <v>99233</v>
      </c>
      <c r="F7837">
        <v>71046</v>
      </c>
      <c r="G7837" t="s">
        <v>291</v>
      </c>
      <c r="H7837" s="34">
        <v>36703</v>
      </c>
      <c r="I7837" s="7">
        <v>27527</v>
      </c>
      <c r="J7837" s="7">
        <v>20494.95</v>
      </c>
      <c r="K7837" s="7">
        <v>2903</v>
      </c>
      <c r="L7837" s="7">
        <v>4129.05</v>
      </c>
      <c r="M7837" s="5">
        <v>0.15</v>
      </c>
      <c r="N7837" t="s">
        <v>1139</v>
      </c>
      <c r="O7837" t="s">
        <v>27</v>
      </c>
      <c r="P7837" t="s">
        <v>3150</v>
      </c>
      <c r="Q7837" t="s">
        <v>32</v>
      </c>
      <c r="R7837" t="s">
        <v>27</v>
      </c>
      <c r="S7837" t="s">
        <v>17</v>
      </c>
      <c r="T7837" t="s">
        <v>13311</v>
      </c>
      <c r="U7837" s="1">
        <v>45624</v>
      </c>
      <c r="V7837">
        <v>80</v>
      </c>
      <c r="W7837" t="str">
        <f t="shared" si="169"/>
        <v>60-89</v>
      </c>
    </row>
    <row r="7838" spans="1:23" x14ac:dyDescent="0.25">
      <c r="A7838" t="s">
        <v>8087</v>
      </c>
      <c r="B7838">
        <v>675170857</v>
      </c>
      <c r="C7838">
        <v>4804883190</v>
      </c>
      <c r="D7838" s="1">
        <v>45845</v>
      </c>
      <c r="E7838">
        <v>99222</v>
      </c>
      <c r="F7838">
        <v>99292</v>
      </c>
      <c r="G7838" t="s">
        <v>50</v>
      </c>
      <c r="H7838" s="34">
        <v>51376</v>
      </c>
      <c r="I7838" s="7">
        <v>43670</v>
      </c>
      <c r="J7838" s="7">
        <v>34184.6</v>
      </c>
      <c r="K7838" s="7">
        <v>8612</v>
      </c>
      <c r="L7838" s="7">
        <v>873.4</v>
      </c>
      <c r="M7838" s="5">
        <v>0.02</v>
      </c>
      <c r="N7838" t="s">
        <v>16</v>
      </c>
      <c r="O7838" t="s">
        <v>27</v>
      </c>
      <c r="P7838" t="s">
        <v>35</v>
      </c>
      <c r="Q7838" t="s">
        <v>19</v>
      </c>
      <c r="R7838" t="s">
        <v>43</v>
      </c>
      <c r="S7838" t="s">
        <v>27</v>
      </c>
      <c r="T7838" t="s">
        <v>13312</v>
      </c>
      <c r="U7838" s="1">
        <v>45875</v>
      </c>
      <c r="V7838">
        <v>30</v>
      </c>
      <c r="W7838" t="str">
        <f t="shared" si="169"/>
        <v>30-59</v>
      </c>
    </row>
    <row r="7839" spans="1:23" x14ac:dyDescent="0.25">
      <c r="A7839" t="s">
        <v>8088</v>
      </c>
      <c r="B7839">
        <v>3885284407</v>
      </c>
      <c r="C7839">
        <v>6749147992</v>
      </c>
      <c r="D7839" s="1">
        <v>45506</v>
      </c>
      <c r="E7839">
        <v>99231</v>
      </c>
      <c r="F7839">
        <v>99291</v>
      </c>
      <c r="G7839" t="s">
        <v>219</v>
      </c>
      <c r="H7839" s="34">
        <v>53256</v>
      </c>
      <c r="I7839" s="7">
        <v>39942</v>
      </c>
      <c r="J7839" s="7">
        <v>19289.7</v>
      </c>
      <c r="K7839" s="7">
        <v>14661</v>
      </c>
      <c r="L7839" s="7">
        <v>5991.3</v>
      </c>
      <c r="M7839" s="5">
        <v>0.15</v>
      </c>
      <c r="N7839" t="s">
        <v>1139</v>
      </c>
      <c r="O7839" t="s">
        <v>27</v>
      </c>
      <c r="P7839" t="s">
        <v>3149</v>
      </c>
      <c r="Q7839" t="s">
        <v>19</v>
      </c>
      <c r="R7839" t="s">
        <v>38</v>
      </c>
      <c r="S7839" t="s">
        <v>21</v>
      </c>
      <c r="T7839" t="s">
        <v>13311</v>
      </c>
      <c r="U7839" s="1">
        <v>45556</v>
      </c>
      <c r="V7839">
        <v>50</v>
      </c>
      <c r="W7839" t="str">
        <f t="shared" si="169"/>
        <v>30-59</v>
      </c>
    </row>
    <row r="7840" spans="1:23" x14ac:dyDescent="0.25">
      <c r="A7840" t="s">
        <v>8089</v>
      </c>
      <c r="B7840">
        <v>1673154767</v>
      </c>
      <c r="C7840">
        <v>8408036763</v>
      </c>
      <c r="D7840" s="1">
        <v>45446</v>
      </c>
      <c r="E7840">
        <v>99221</v>
      </c>
      <c r="F7840">
        <v>71046</v>
      </c>
      <c r="G7840" t="s">
        <v>3199</v>
      </c>
      <c r="H7840" s="34">
        <v>54433</v>
      </c>
      <c r="I7840" s="7">
        <v>43546</v>
      </c>
      <c r="J7840" s="7">
        <v>37449.56</v>
      </c>
      <c r="K7840" s="7">
        <v>0</v>
      </c>
      <c r="L7840" s="7">
        <v>6096.44</v>
      </c>
      <c r="M7840" s="5">
        <v>0.14000000000000001</v>
      </c>
      <c r="N7840" t="s">
        <v>1135</v>
      </c>
      <c r="O7840" t="s">
        <v>17</v>
      </c>
      <c r="P7840" t="s">
        <v>55</v>
      </c>
      <c r="Q7840" t="s">
        <v>32</v>
      </c>
      <c r="R7840" t="s">
        <v>26</v>
      </c>
      <c r="S7840" t="s">
        <v>17</v>
      </c>
      <c r="T7840" t="s">
        <v>13311</v>
      </c>
      <c r="U7840" s="1">
        <v>45548</v>
      </c>
      <c r="V7840">
        <v>102</v>
      </c>
      <c r="W7840" t="str">
        <f t="shared" si="169"/>
        <v>90-119</v>
      </c>
    </row>
    <row r="7841" spans="1:23" x14ac:dyDescent="0.25">
      <c r="A7841" t="s">
        <v>8090</v>
      </c>
      <c r="B7841">
        <v>5088106238</v>
      </c>
      <c r="C7841">
        <v>1243276903</v>
      </c>
      <c r="D7841" s="1">
        <v>45822</v>
      </c>
      <c r="E7841">
        <v>99213</v>
      </c>
      <c r="F7841">
        <v>99281</v>
      </c>
      <c r="G7841" t="s">
        <v>203</v>
      </c>
      <c r="H7841" s="34">
        <v>69836</v>
      </c>
      <c r="I7841" s="7">
        <v>59361</v>
      </c>
      <c r="J7841" s="7">
        <v>47057.78</v>
      </c>
      <c r="K7841" s="7">
        <v>11116</v>
      </c>
      <c r="L7841" s="7">
        <v>1187.22</v>
      </c>
      <c r="M7841" s="5">
        <v>0.02</v>
      </c>
      <c r="N7841" t="s">
        <v>16</v>
      </c>
      <c r="O7841" t="s">
        <v>27</v>
      </c>
      <c r="P7841" t="s">
        <v>18</v>
      </c>
      <c r="Q7841" t="s">
        <v>32</v>
      </c>
      <c r="R7841" t="s">
        <v>43</v>
      </c>
      <c r="S7841" t="s">
        <v>27</v>
      </c>
      <c r="T7841" t="s">
        <v>13312</v>
      </c>
      <c r="U7841" s="1">
        <v>45970</v>
      </c>
      <c r="V7841">
        <v>148</v>
      </c>
      <c r="W7841" t="str">
        <f t="shared" si="169"/>
        <v>120-149</v>
      </c>
    </row>
    <row r="7842" spans="1:23" x14ac:dyDescent="0.25">
      <c r="A7842" t="s">
        <v>8091</v>
      </c>
      <c r="B7842">
        <v>8540303337</v>
      </c>
      <c r="C7842">
        <v>9899923564</v>
      </c>
      <c r="D7842" s="1">
        <v>45548</v>
      </c>
      <c r="E7842">
        <v>99231</v>
      </c>
      <c r="F7842">
        <v>99212</v>
      </c>
      <c r="G7842" t="s">
        <v>3174</v>
      </c>
      <c r="H7842" s="34">
        <v>94007</v>
      </c>
      <c r="I7842" s="7">
        <v>61105</v>
      </c>
      <c r="J7842" s="7">
        <v>48297.4</v>
      </c>
      <c r="K7842" s="7">
        <v>5475</v>
      </c>
      <c r="L7842" s="7">
        <v>7332.6</v>
      </c>
      <c r="M7842" s="5">
        <v>0.12</v>
      </c>
      <c r="N7842" t="s">
        <v>46</v>
      </c>
      <c r="O7842" t="s">
        <v>30</v>
      </c>
      <c r="P7842" t="s">
        <v>25</v>
      </c>
      <c r="Q7842" t="s">
        <v>19</v>
      </c>
      <c r="R7842" t="s">
        <v>27</v>
      </c>
      <c r="S7842" t="s">
        <v>27</v>
      </c>
      <c r="T7842" t="s">
        <v>13310</v>
      </c>
      <c r="U7842" s="1">
        <v>45590</v>
      </c>
      <c r="V7842">
        <v>42</v>
      </c>
      <c r="W7842" t="str">
        <f t="shared" si="169"/>
        <v>30-59</v>
      </c>
    </row>
    <row r="7843" spans="1:23" x14ac:dyDescent="0.25">
      <c r="A7843" t="s">
        <v>8092</v>
      </c>
      <c r="B7843">
        <v>6374112761</v>
      </c>
      <c r="C7843">
        <v>7407387179</v>
      </c>
      <c r="D7843" s="1">
        <v>45819</v>
      </c>
      <c r="E7843">
        <v>99213</v>
      </c>
      <c r="F7843">
        <v>99213</v>
      </c>
      <c r="G7843" t="s">
        <v>3412</v>
      </c>
      <c r="H7843" s="34">
        <v>88095</v>
      </c>
      <c r="I7843" s="7">
        <v>66071</v>
      </c>
      <c r="J7843" s="7">
        <v>47544.35</v>
      </c>
      <c r="K7843" s="7">
        <v>8616</v>
      </c>
      <c r="L7843" s="7">
        <v>9910.65</v>
      </c>
      <c r="M7843" s="5">
        <v>0.15</v>
      </c>
      <c r="N7843" t="s">
        <v>1139</v>
      </c>
      <c r="O7843" t="s">
        <v>30</v>
      </c>
      <c r="P7843" t="s">
        <v>3146</v>
      </c>
      <c r="Q7843" t="s">
        <v>32</v>
      </c>
      <c r="R7843" t="s">
        <v>43</v>
      </c>
      <c r="S7843" t="s">
        <v>27</v>
      </c>
      <c r="T7843" t="s">
        <v>13311</v>
      </c>
      <c r="U7843" s="1">
        <v>45851</v>
      </c>
      <c r="V7843">
        <v>32</v>
      </c>
      <c r="W7843" t="str">
        <f t="shared" si="169"/>
        <v>30-59</v>
      </c>
    </row>
    <row r="7844" spans="1:23" x14ac:dyDescent="0.25">
      <c r="A7844" t="s">
        <v>8093</v>
      </c>
      <c r="B7844">
        <v>4914033688</v>
      </c>
      <c r="C7844">
        <v>2817857569</v>
      </c>
      <c r="D7844" s="1">
        <v>45712</v>
      </c>
      <c r="E7844">
        <v>99238</v>
      </c>
      <c r="F7844">
        <v>99202</v>
      </c>
      <c r="G7844" t="s">
        <v>307</v>
      </c>
      <c r="H7844" s="34">
        <v>41198</v>
      </c>
      <c r="I7844" s="7">
        <v>32134</v>
      </c>
      <c r="J7844" s="7">
        <v>25707.200000000001</v>
      </c>
      <c r="K7844" s="7">
        <v>0</v>
      </c>
      <c r="L7844" s="7">
        <v>6426.8</v>
      </c>
      <c r="M7844" s="5">
        <v>0.2</v>
      </c>
      <c r="N7844" t="s">
        <v>3140</v>
      </c>
      <c r="O7844" t="s">
        <v>17</v>
      </c>
      <c r="P7844" t="s">
        <v>40</v>
      </c>
      <c r="Q7844" t="s">
        <v>32</v>
      </c>
      <c r="R7844" t="s">
        <v>26</v>
      </c>
      <c r="S7844" t="s">
        <v>27</v>
      </c>
      <c r="T7844" t="s">
        <v>13311</v>
      </c>
      <c r="U7844" s="1">
        <v>45889</v>
      </c>
      <c r="V7844">
        <v>177</v>
      </c>
      <c r="W7844" t="str">
        <f t="shared" si="169"/>
        <v>150-179</v>
      </c>
    </row>
    <row r="7845" spans="1:23" x14ac:dyDescent="0.25">
      <c r="A7845" t="s">
        <v>8094</v>
      </c>
      <c r="B7845">
        <v>4898066610</v>
      </c>
      <c r="C7845">
        <v>6225000031</v>
      </c>
      <c r="D7845" s="1">
        <v>45710</v>
      </c>
      <c r="E7845">
        <v>99238</v>
      </c>
      <c r="F7845">
        <v>36415</v>
      </c>
      <c r="G7845" t="s">
        <v>3451</v>
      </c>
      <c r="H7845" s="34">
        <v>93030</v>
      </c>
      <c r="I7845" s="7">
        <v>60470</v>
      </c>
      <c r="J7845" s="7">
        <v>48324.6</v>
      </c>
      <c r="K7845" s="7">
        <v>4889</v>
      </c>
      <c r="L7845" s="7">
        <v>7256.4</v>
      </c>
      <c r="M7845" s="5">
        <v>0.12</v>
      </c>
      <c r="N7845" t="s">
        <v>46</v>
      </c>
      <c r="O7845" t="s">
        <v>30</v>
      </c>
      <c r="P7845" t="s">
        <v>18</v>
      </c>
      <c r="Q7845" t="s">
        <v>32</v>
      </c>
      <c r="R7845" t="s">
        <v>21</v>
      </c>
      <c r="S7845" t="s">
        <v>21</v>
      </c>
      <c r="T7845" t="s">
        <v>13312</v>
      </c>
      <c r="U7845" s="1">
        <v>45832</v>
      </c>
      <c r="V7845">
        <v>122</v>
      </c>
      <c r="W7845" t="str">
        <f t="shared" si="169"/>
        <v>120-149</v>
      </c>
    </row>
    <row r="7846" spans="1:23" x14ac:dyDescent="0.25">
      <c r="A7846" t="s">
        <v>8095</v>
      </c>
      <c r="B7846">
        <v>3826257919</v>
      </c>
      <c r="C7846">
        <v>3171339756</v>
      </c>
      <c r="D7846" s="1">
        <v>45490</v>
      </c>
      <c r="E7846">
        <v>99215</v>
      </c>
      <c r="F7846">
        <v>81000</v>
      </c>
      <c r="G7846" t="s">
        <v>559</v>
      </c>
      <c r="H7846" s="34">
        <v>55991</v>
      </c>
      <c r="I7846" s="7">
        <v>41993</v>
      </c>
      <c r="J7846" s="7">
        <v>35694.050000000003</v>
      </c>
      <c r="K7846" s="7">
        <v>0</v>
      </c>
      <c r="L7846" s="7">
        <v>6298.95</v>
      </c>
      <c r="M7846" s="5">
        <v>0.15</v>
      </c>
      <c r="N7846" t="s">
        <v>1139</v>
      </c>
      <c r="O7846" t="s">
        <v>17</v>
      </c>
      <c r="P7846" t="s">
        <v>25</v>
      </c>
      <c r="Q7846" t="s">
        <v>32</v>
      </c>
      <c r="R7846" t="s">
        <v>20</v>
      </c>
      <c r="S7846" t="s">
        <v>27</v>
      </c>
      <c r="T7846" t="s">
        <v>13310</v>
      </c>
      <c r="U7846" s="1">
        <v>45637</v>
      </c>
      <c r="V7846">
        <v>147</v>
      </c>
      <c r="W7846" t="str">
        <f t="shared" si="169"/>
        <v>120-149</v>
      </c>
    </row>
    <row r="7847" spans="1:23" x14ac:dyDescent="0.25">
      <c r="A7847" t="s">
        <v>8096</v>
      </c>
      <c r="B7847">
        <v>8417802026</v>
      </c>
      <c r="C7847">
        <v>9925987089</v>
      </c>
      <c r="D7847" s="1">
        <v>45362</v>
      </c>
      <c r="E7847">
        <v>99238</v>
      </c>
      <c r="F7847">
        <v>99205</v>
      </c>
      <c r="G7847" t="s">
        <v>152</v>
      </c>
      <c r="H7847" s="34">
        <v>39649</v>
      </c>
      <c r="I7847" s="7">
        <v>29737</v>
      </c>
      <c r="J7847" s="7">
        <v>25276.45</v>
      </c>
      <c r="K7847" s="7">
        <v>0</v>
      </c>
      <c r="L7847" s="7">
        <v>4460.55</v>
      </c>
      <c r="M7847" s="5">
        <v>0.15</v>
      </c>
      <c r="N7847" t="s">
        <v>1139</v>
      </c>
      <c r="O7847" t="s">
        <v>17</v>
      </c>
      <c r="P7847" t="s">
        <v>3147</v>
      </c>
      <c r="Q7847" t="s">
        <v>19</v>
      </c>
      <c r="R7847" t="s">
        <v>38</v>
      </c>
      <c r="S7847" t="s">
        <v>21</v>
      </c>
      <c r="T7847" t="s">
        <v>13312</v>
      </c>
      <c r="U7847" s="1">
        <v>45440</v>
      </c>
      <c r="V7847">
        <v>78</v>
      </c>
      <c r="W7847" t="str">
        <f t="shared" si="169"/>
        <v>60-89</v>
      </c>
    </row>
    <row r="7848" spans="1:23" x14ac:dyDescent="0.25">
      <c r="A7848" t="s">
        <v>8097</v>
      </c>
      <c r="B7848">
        <v>6179421077</v>
      </c>
      <c r="C7848">
        <v>7572313498</v>
      </c>
      <c r="D7848" s="1">
        <v>45411</v>
      </c>
      <c r="E7848">
        <v>99222</v>
      </c>
      <c r="F7848">
        <v>85025</v>
      </c>
      <c r="G7848" t="s">
        <v>3309</v>
      </c>
      <c r="H7848" s="34">
        <v>58738</v>
      </c>
      <c r="I7848" s="7">
        <v>48165</v>
      </c>
      <c r="J7848" s="7">
        <v>21680.3</v>
      </c>
      <c r="K7848" s="7">
        <v>17815</v>
      </c>
      <c r="L7848" s="7">
        <v>8669.7000000000007</v>
      </c>
      <c r="M7848" s="5">
        <v>0.18</v>
      </c>
      <c r="N7848" t="s">
        <v>3141</v>
      </c>
      <c r="O7848" t="s">
        <v>27</v>
      </c>
      <c r="P7848" t="s">
        <v>31</v>
      </c>
      <c r="Q7848" t="s">
        <v>32</v>
      </c>
      <c r="R7848" t="s">
        <v>43</v>
      </c>
      <c r="S7848" t="s">
        <v>17</v>
      </c>
      <c r="T7848" t="s">
        <v>13310</v>
      </c>
      <c r="U7848" s="1">
        <v>45562</v>
      </c>
      <c r="V7848">
        <v>151</v>
      </c>
      <c r="W7848" t="str">
        <f t="shared" si="169"/>
        <v>150-179</v>
      </c>
    </row>
    <row r="7849" spans="1:23" x14ac:dyDescent="0.25">
      <c r="A7849" t="s">
        <v>8098</v>
      </c>
      <c r="B7849">
        <v>1608514110</v>
      </c>
      <c r="C7849">
        <v>5513045281</v>
      </c>
      <c r="D7849" s="1">
        <v>45436</v>
      </c>
      <c r="E7849">
        <v>99213</v>
      </c>
      <c r="F7849">
        <v>80053</v>
      </c>
      <c r="G7849" t="s">
        <v>71</v>
      </c>
      <c r="H7849" s="34">
        <v>59830</v>
      </c>
      <c r="I7849" s="7">
        <v>47864</v>
      </c>
      <c r="J7849" s="7">
        <v>41163.040000000001</v>
      </c>
      <c r="K7849" s="7">
        <v>0</v>
      </c>
      <c r="L7849" s="7">
        <v>6700.96</v>
      </c>
      <c r="M7849" s="5">
        <v>0.14000000000000001</v>
      </c>
      <c r="N7849" t="s">
        <v>1135</v>
      </c>
      <c r="O7849" t="s">
        <v>17</v>
      </c>
      <c r="P7849" t="s">
        <v>3146</v>
      </c>
      <c r="Q7849" t="s">
        <v>19</v>
      </c>
      <c r="R7849" t="s">
        <v>38</v>
      </c>
      <c r="S7849" t="s">
        <v>17</v>
      </c>
      <c r="T7849" t="s">
        <v>13310</v>
      </c>
      <c r="U7849" s="1">
        <v>45500</v>
      </c>
      <c r="V7849">
        <v>64</v>
      </c>
      <c r="W7849" t="str">
        <f t="shared" si="169"/>
        <v>60-89</v>
      </c>
    </row>
    <row r="7850" spans="1:23" x14ac:dyDescent="0.25">
      <c r="A7850" t="s">
        <v>8099</v>
      </c>
      <c r="B7850">
        <v>9716718730</v>
      </c>
      <c r="C7850">
        <v>1836422138</v>
      </c>
      <c r="D7850" s="1">
        <v>45408</v>
      </c>
      <c r="E7850">
        <v>99215</v>
      </c>
      <c r="F7850">
        <v>81000</v>
      </c>
      <c r="G7850" t="s">
        <v>3453</v>
      </c>
      <c r="H7850" s="34">
        <v>61731</v>
      </c>
      <c r="I7850" s="7">
        <v>44446</v>
      </c>
      <c r="J7850" s="7">
        <v>40890.32</v>
      </c>
      <c r="K7850" s="7">
        <v>0</v>
      </c>
      <c r="L7850" s="7">
        <v>3555.68</v>
      </c>
      <c r="M7850" s="5">
        <v>0.08</v>
      </c>
      <c r="N7850" t="s">
        <v>24</v>
      </c>
      <c r="O7850" t="s">
        <v>17</v>
      </c>
      <c r="P7850" t="s">
        <v>25</v>
      </c>
      <c r="Q7850" t="s">
        <v>19</v>
      </c>
      <c r="R7850" t="s">
        <v>27</v>
      </c>
      <c r="S7850" t="s">
        <v>21</v>
      </c>
      <c r="T7850" t="s">
        <v>13310</v>
      </c>
      <c r="U7850" s="1">
        <v>45509</v>
      </c>
      <c r="V7850">
        <v>101</v>
      </c>
      <c r="W7850" t="str">
        <f t="shared" si="169"/>
        <v>90-119</v>
      </c>
    </row>
    <row r="7851" spans="1:23" x14ac:dyDescent="0.25">
      <c r="A7851" t="s">
        <v>8100</v>
      </c>
      <c r="B7851">
        <v>9940099566</v>
      </c>
      <c r="C7851">
        <v>2492027644</v>
      </c>
      <c r="D7851" s="1">
        <v>45562</v>
      </c>
      <c r="E7851">
        <v>99231</v>
      </c>
      <c r="F7851">
        <v>99285</v>
      </c>
      <c r="G7851" t="s">
        <v>3244</v>
      </c>
      <c r="H7851" s="34">
        <v>94810</v>
      </c>
      <c r="I7851" s="7">
        <v>74900</v>
      </c>
      <c r="J7851" s="7">
        <v>62916</v>
      </c>
      <c r="K7851" s="7">
        <v>0</v>
      </c>
      <c r="L7851" s="7">
        <v>11984</v>
      </c>
      <c r="M7851" s="5">
        <v>0.16</v>
      </c>
      <c r="N7851" t="s">
        <v>1138</v>
      </c>
      <c r="O7851" t="s">
        <v>17</v>
      </c>
      <c r="P7851" t="s">
        <v>55</v>
      </c>
      <c r="Q7851" t="s">
        <v>19</v>
      </c>
      <c r="R7851" t="s">
        <v>21</v>
      </c>
      <c r="S7851" t="s">
        <v>17</v>
      </c>
      <c r="T7851" t="s">
        <v>13311</v>
      </c>
      <c r="U7851" s="1">
        <v>45738</v>
      </c>
      <c r="V7851">
        <v>176</v>
      </c>
      <c r="W7851" t="str">
        <f t="shared" si="169"/>
        <v>150-179</v>
      </c>
    </row>
    <row r="7852" spans="1:23" x14ac:dyDescent="0.25">
      <c r="A7852" t="s">
        <v>8101</v>
      </c>
      <c r="B7852">
        <v>2251545563</v>
      </c>
      <c r="C7852">
        <v>625595204</v>
      </c>
      <c r="D7852" s="1">
        <v>45955</v>
      </c>
      <c r="E7852">
        <v>99232</v>
      </c>
      <c r="F7852">
        <v>99204</v>
      </c>
      <c r="G7852" t="s">
        <v>3400</v>
      </c>
      <c r="H7852" s="34">
        <v>71237</v>
      </c>
      <c r="I7852" s="7">
        <v>53428</v>
      </c>
      <c r="J7852" s="7">
        <v>39982.800000000003</v>
      </c>
      <c r="K7852" s="7">
        <v>5431</v>
      </c>
      <c r="L7852" s="7">
        <v>8014.2</v>
      </c>
      <c r="M7852" s="5">
        <v>0.15</v>
      </c>
      <c r="N7852" t="s">
        <v>1139</v>
      </c>
      <c r="O7852" t="s">
        <v>30</v>
      </c>
      <c r="P7852" t="s">
        <v>40</v>
      </c>
      <c r="Q7852" t="s">
        <v>19</v>
      </c>
      <c r="R7852" t="s">
        <v>26</v>
      </c>
      <c r="S7852" t="s">
        <v>17</v>
      </c>
      <c r="T7852" t="s">
        <v>13312</v>
      </c>
      <c r="U7852" s="1">
        <v>46135</v>
      </c>
      <c r="V7852">
        <v>180</v>
      </c>
      <c r="W7852" t="str">
        <f t="shared" si="169"/>
        <v>180-209</v>
      </c>
    </row>
    <row r="7853" spans="1:23" x14ac:dyDescent="0.25">
      <c r="A7853" t="s">
        <v>8102</v>
      </c>
      <c r="B7853">
        <v>9933943641</v>
      </c>
      <c r="C7853">
        <v>3025426601</v>
      </c>
      <c r="D7853" s="1">
        <v>45953</v>
      </c>
      <c r="E7853">
        <v>99223</v>
      </c>
      <c r="F7853">
        <v>99204</v>
      </c>
      <c r="G7853" t="s">
        <v>81</v>
      </c>
      <c r="H7853" s="34">
        <v>65743</v>
      </c>
      <c r="I7853" s="7">
        <v>49307</v>
      </c>
      <c r="J7853" s="7">
        <v>41910.949999999997</v>
      </c>
      <c r="K7853" s="7">
        <v>0</v>
      </c>
      <c r="L7853" s="7">
        <v>7396.05</v>
      </c>
      <c r="M7853" s="5">
        <v>0.15</v>
      </c>
      <c r="N7853" t="s">
        <v>1139</v>
      </c>
      <c r="O7853" t="s">
        <v>17</v>
      </c>
      <c r="P7853" t="s">
        <v>3149</v>
      </c>
      <c r="Q7853" t="s">
        <v>19</v>
      </c>
      <c r="R7853" t="s">
        <v>26</v>
      </c>
      <c r="S7853" t="s">
        <v>27</v>
      </c>
      <c r="T7853" t="s">
        <v>13312</v>
      </c>
      <c r="U7853" s="1">
        <v>46099</v>
      </c>
      <c r="V7853">
        <v>146</v>
      </c>
      <c r="W7853" t="str">
        <f t="shared" si="169"/>
        <v>120-149</v>
      </c>
    </row>
    <row r="7854" spans="1:23" x14ac:dyDescent="0.25">
      <c r="A7854" t="s">
        <v>8103</v>
      </c>
      <c r="B7854">
        <v>1487495135</v>
      </c>
      <c r="C7854">
        <v>5111893547</v>
      </c>
      <c r="D7854" s="1">
        <v>45364</v>
      </c>
      <c r="E7854">
        <v>99238</v>
      </c>
      <c r="F7854">
        <v>99292</v>
      </c>
      <c r="G7854" t="s">
        <v>3412</v>
      </c>
      <c r="H7854" s="34">
        <v>32149</v>
      </c>
      <c r="I7854" s="7">
        <v>20897</v>
      </c>
      <c r="J7854" s="7">
        <v>9600.36</v>
      </c>
      <c r="K7854" s="7">
        <v>8789</v>
      </c>
      <c r="L7854" s="7">
        <v>2507.64</v>
      </c>
      <c r="M7854" s="5">
        <v>0.12</v>
      </c>
      <c r="N7854" t="s">
        <v>46</v>
      </c>
      <c r="O7854" t="s">
        <v>27</v>
      </c>
      <c r="P7854" t="s">
        <v>3150</v>
      </c>
      <c r="Q7854" t="s">
        <v>19</v>
      </c>
      <c r="R7854" t="s">
        <v>26</v>
      </c>
      <c r="S7854" t="s">
        <v>27</v>
      </c>
      <c r="T7854" t="s">
        <v>13312</v>
      </c>
      <c r="U7854" s="1">
        <v>45473</v>
      </c>
      <c r="V7854">
        <v>109</v>
      </c>
      <c r="W7854" t="str">
        <f t="shared" si="169"/>
        <v>90-119</v>
      </c>
    </row>
    <row r="7855" spans="1:23" x14ac:dyDescent="0.25">
      <c r="A7855" t="s">
        <v>8104</v>
      </c>
      <c r="B7855">
        <v>2331010468</v>
      </c>
      <c r="C7855">
        <v>9571607082</v>
      </c>
      <c r="D7855" s="1">
        <v>45852</v>
      </c>
      <c r="E7855">
        <v>99213</v>
      </c>
      <c r="F7855">
        <v>99283</v>
      </c>
      <c r="G7855" t="s">
        <v>187</v>
      </c>
      <c r="H7855" s="34">
        <v>42235</v>
      </c>
      <c r="I7855" s="7">
        <v>33788</v>
      </c>
      <c r="J7855" s="7">
        <v>29057.68</v>
      </c>
      <c r="K7855" s="7">
        <v>0</v>
      </c>
      <c r="L7855" s="7">
        <v>4730.32</v>
      </c>
      <c r="M7855" s="5">
        <v>0.14000000000000001</v>
      </c>
      <c r="N7855" t="s">
        <v>1135</v>
      </c>
      <c r="O7855" t="s">
        <v>17</v>
      </c>
      <c r="P7855" t="s">
        <v>40</v>
      </c>
      <c r="Q7855" t="s">
        <v>32</v>
      </c>
      <c r="R7855" t="s">
        <v>38</v>
      </c>
      <c r="S7855" t="s">
        <v>27</v>
      </c>
      <c r="T7855" t="s">
        <v>13311</v>
      </c>
      <c r="U7855" s="1">
        <v>45944</v>
      </c>
      <c r="V7855">
        <v>92</v>
      </c>
      <c r="W7855" t="str">
        <f t="shared" si="169"/>
        <v>90-119</v>
      </c>
    </row>
    <row r="7856" spans="1:23" x14ac:dyDescent="0.25">
      <c r="A7856" t="s">
        <v>8105</v>
      </c>
      <c r="B7856">
        <v>3443824198</v>
      </c>
      <c r="C7856">
        <v>9308601393</v>
      </c>
      <c r="D7856" s="1">
        <v>45412</v>
      </c>
      <c r="E7856">
        <v>99222</v>
      </c>
      <c r="F7856">
        <v>99211</v>
      </c>
      <c r="G7856" t="s">
        <v>61</v>
      </c>
      <c r="H7856" s="34">
        <v>23803</v>
      </c>
      <c r="I7856" s="7">
        <v>15472</v>
      </c>
      <c r="J7856" s="7">
        <v>11218.36</v>
      </c>
      <c r="K7856" s="7">
        <v>2397</v>
      </c>
      <c r="L7856" s="7">
        <v>1856.64</v>
      </c>
      <c r="M7856" s="5">
        <v>0.12</v>
      </c>
      <c r="N7856" t="s">
        <v>46</v>
      </c>
      <c r="O7856" t="s">
        <v>30</v>
      </c>
      <c r="P7856" t="s">
        <v>55</v>
      </c>
      <c r="Q7856" t="s">
        <v>19</v>
      </c>
      <c r="R7856" t="s">
        <v>26</v>
      </c>
      <c r="S7856" t="s">
        <v>27</v>
      </c>
      <c r="T7856" t="s">
        <v>13312</v>
      </c>
      <c r="U7856" s="1">
        <v>45461</v>
      </c>
      <c r="V7856">
        <v>49</v>
      </c>
      <c r="W7856" t="str">
        <f t="shared" si="169"/>
        <v>30-59</v>
      </c>
    </row>
    <row r="7857" spans="1:23" x14ac:dyDescent="0.25">
      <c r="A7857" t="s">
        <v>8106</v>
      </c>
      <c r="B7857">
        <v>9393626876</v>
      </c>
      <c r="C7857">
        <v>3258003297</v>
      </c>
      <c r="D7857" s="1">
        <v>45301</v>
      </c>
      <c r="E7857">
        <v>99214</v>
      </c>
      <c r="F7857">
        <v>80053</v>
      </c>
      <c r="G7857" t="s">
        <v>3357</v>
      </c>
      <c r="H7857" s="34">
        <v>54088</v>
      </c>
      <c r="I7857" s="7">
        <v>42189</v>
      </c>
      <c r="J7857" s="7">
        <v>28025.200000000001</v>
      </c>
      <c r="K7857" s="7">
        <v>5726</v>
      </c>
      <c r="L7857" s="7">
        <v>8437.7999999999993</v>
      </c>
      <c r="M7857" s="5">
        <v>0.2</v>
      </c>
      <c r="N7857" t="s">
        <v>3140</v>
      </c>
      <c r="O7857" t="s">
        <v>30</v>
      </c>
      <c r="P7857" t="s">
        <v>97</v>
      </c>
      <c r="Q7857" t="s">
        <v>19</v>
      </c>
      <c r="R7857" t="s">
        <v>43</v>
      </c>
      <c r="S7857" t="s">
        <v>27</v>
      </c>
      <c r="T7857" t="s">
        <v>13311</v>
      </c>
      <c r="U7857" s="1">
        <v>45376</v>
      </c>
      <c r="V7857">
        <v>75</v>
      </c>
      <c r="W7857" t="str">
        <f t="shared" si="169"/>
        <v>60-89</v>
      </c>
    </row>
    <row r="7858" spans="1:23" x14ac:dyDescent="0.25">
      <c r="A7858" t="s">
        <v>8107</v>
      </c>
      <c r="B7858">
        <v>3829975640</v>
      </c>
      <c r="C7858">
        <v>3323788906</v>
      </c>
      <c r="D7858" s="1">
        <v>45352</v>
      </c>
      <c r="E7858">
        <v>99232</v>
      </c>
      <c r="F7858">
        <v>93000</v>
      </c>
      <c r="G7858" t="s">
        <v>3490</v>
      </c>
      <c r="H7858" s="34">
        <v>90123</v>
      </c>
      <c r="I7858" s="7">
        <v>64889</v>
      </c>
      <c r="J7858" s="7">
        <v>50461.88</v>
      </c>
      <c r="K7858" s="7">
        <v>9236</v>
      </c>
      <c r="L7858" s="7">
        <v>5191.12</v>
      </c>
      <c r="M7858" s="5">
        <v>0.08</v>
      </c>
      <c r="N7858" t="s">
        <v>24</v>
      </c>
      <c r="O7858" t="s">
        <v>30</v>
      </c>
      <c r="P7858" t="s">
        <v>25</v>
      </c>
      <c r="Q7858" t="s">
        <v>19</v>
      </c>
      <c r="R7858" t="s">
        <v>27</v>
      </c>
      <c r="S7858" t="s">
        <v>21</v>
      </c>
      <c r="T7858" t="s">
        <v>13312</v>
      </c>
      <c r="U7858" s="1">
        <v>45509</v>
      </c>
      <c r="V7858">
        <v>157</v>
      </c>
      <c r="W7858" t="str">
        <f t="shared" si="169"/>
        <v>150-179</v>
      </c>
    </row>
    <row r="7859" spans="1:23" x14ac:dyDescent="0.25">
      <c r="A7859" t="s">
        <v>8108</v>
      </c>
      <c r="B7859">
        <v>3241039114</v>
      </c>
      <c r="C7859">
        <v>6758739522</v>
      </c>
      <c r="D7859" s="1">
        <v>45402</v>
      </c>
      <c r="E7859">
        <v>99238</v>
      </c>
      <c r="F7859">
        <v>99292</v>
      </c>
      <c r="G7859" t="s">
        <v>3323</v>
      </c>
      <c r="H7859" s="34">
        <v>75095</v>
      </c>
      <c r="I7859" s="7">
        <v>58574</v>
      </c>
      <c r="J7859" s="7">
        <v>40288.199999999997</v>
      </c>
      <c r="K7859" s="7">
        <v>6571</v>
      </c>
      <c r="L7859" s="7">
        <v>11714.8</v>
      </c>
      <c r="M7859" s="5">
        <v>0.2</v>
      </c>
      <c r="N7859" t="s">
        <v>3140</v>
      </c>
      <c r="O7859" t="s">
        <v>30</v>
      </c>
      <c r="P7859" t="s">
        <v>3146</v>
      </c>
      <c r="Q7859" t="s">
        <v>32</v>
      </c>
      <c r="R7859" t="s">
        <v>26</v>
      </c>
      <c r="S7859" t="s">
        <v>17</v>
      </c>
      <c r="T7859" t="s">
        <v>13312</v>
      </c>
      <c r="U7859" s="1">
        <v>45442</v>
      </c>
      <c r="V7859">
        <v>40</v>
      </c>
      <c r="W7859" t="str">
        <f t="shared" si="169"/>
        <v>30-59</v>
      </c>
    </row>
    <row r="7860" spans="1:23" x14ac:dyDescent="0.25">
      <c r="A7860" t="s">
        <v>8109</v>
      </c>
      <c r="B7860">
        <v>5091373692</v>
      </c>
      <c r="C7860">
        <v>661888033</v>
      </c>
      <c r="D7860" s="1">
        <v>45733</v>
      </c>
      <c r="E7860">
        <v>99223</v>
      </c>
      <c r="F7860">
        <v>93000</v>
      </c>
      <c r="G7860" t="s">
        <v>3218</v>
      </c>
      <c r="H7860" s="34">
        <v>79811</v>
      </c>
      <c r="I7860" s="7">
        <v>57464</v>
      </c>
      <c r="J7860" s="7">
        <v>52866.879999999997</v>
      </c>
      <c r="K7860" s="7">
        <v>0</v>
      </c>
      <c r="L7860" s="7">
        <v>4597.12</v>
      </c>
      <c r="M7860" s="5">
        <v>0.08</v>
      </c>
      <c r="N7860" t="s">
        <v>24</v>
      </c>
      <c r="O7860" t="s">
        <v>17</v>
      </c>
      <c r="P7860" t="s">
        <v>55</v>
      </c>
      <c r="Q7860" t="s">
        <v>32</v>
      </c>
      <c r="R7860" t="s">
        <v>43</v>
      </c>
      <c r="S7860" t="s">
        <v>21</v>
      </c>
      <c r="T7860" t="s">
        <v>13312</v>
      </c>
      <c r="U7860" s="1">
        <v>45859</v>
      </c>
      <c r="V7860">
        <v>126</v>
      </c>
      <c r="W7860" t="str">
        <f t="shared" si="169"/>
        <v>120-149</v>
      </c>
    </row>
    <row r="7861" spans="1:23" x14ac:dyDescent="0.25">
      <c r="A7861" t="s">
        <v>8110</v>
      </c>
      <c r="B7861">
        <v>5703821458</v>
      </c>
      <c r="C7861">
        <v>7678745990</v>
      </c>
      <c r="D7861" s="1">
        <v>45530</v>
      </c>
      <c r="E7861">
        <v>99232</v>
      </c>
      <c r="F7861">
        <v>99285</v>
      </c>
      <c r="G7861" t="s">
        <v>57</v>
      </c>
      <c r="H7861" s="34">
        <v>39789</v>
      </c>
      <c r="I7861" s="7">
        <v>32627</v>
      </c>
      <c r="J7861" s="7">
        <v>20002.14</v>
      </c>
      <c r="K7861" s="7">
        <v>6752</v>
      </c>
      <c r="L7861" s="7">
        <v>5872.86</v>
      </c>
      <c r="M7861" s="5">
        <v>0.18</v>
      </c>
      <c r="N7861" t="s">
        <v>3141</v>
      </c>
      <c r="O7861" t="s">
        <v>27</v>
      </c>
      <c r="P7861" t="s">
        <v>3148</v>
      </c>
      <c r="Q7861" t="s">
        <v>19</v>
      </c>
      <c r="R7861" t="s">
        <v>20</v>
      </c>
      <c r="S7861" t="s">
        <v>17</v>
      </c>
      <c r="T7861" t="s">
        <v>13310</v>
      </c>
      <c r="U7861" s="1">
        <v>45620</v>
      </c>
      <c r="V7861">
        <v>90</v>
      </c>
      <c r="W7861" t="str">
        <f t="shared" si="169"/>
        <v>90-119</v>
      </c>
    </row>
    <row r="7862" spans="1:23" x14ac:dyDescent="0.25">
      <c r="A7862" t="s">
        <v>8111</v>
      </c>
      <c r="B7862">
        <v>289220490</v>
      </c>
      <c r="C7862">
        <v>3242976761</v>
      </c>
      <c r="D7862" s="1">
        <v>45368</v>
      </c>
      <c r="E7862">
        <v>99238</v>
      </c>
      <c r="F7862">
        <v>99284</v>
      </c>
      <c r="G7862" t="s">
        <v>3451</v>
      </c>
      <c r="H7862" s="34">
        <v>77266</v>
      </c>
      <c r="I7862" s="7">
        <v>50223</v>
      </c>
      <c r="J7862" s="7">
        <v>44196.24</v>
      </c>
      <c r="K7862" s="7">
        <v>0</v>
      </c>
      <c r="L7862" s="7">
        <v>6026.76</v>
      </c>
      <c r="M7862" s="5">
        <v>0.12</v>
      </c>
      <c r="N7862" t="s">
        <v>46</v>
      </c>
      <c r="O7862" t="s">
        <v>17</v>
      </c>
      <c r="P7862" t="s">
        <v>3149</v>
      </c>
      <c r="Q7862" t="s">
        <v>32</v>
      </c>
      <c r="R7862" t="s">
        <v>20</v>
      </c>
      <c r="S7862" t="s">
        <v>27</v>
      </c>
      <c r="T7862" t="s">
        <v>13312</v>
      </c>
      <c r="U7862" s="1">
        <v>45542</v>
      </c>
      <c r="V7862">
        <v>174</v>
      </c>
      <c r="W7862" t="str">
        <f t="shared" si="169"/>
        <v>150-179</v>
      </c>
    </row>
    <row r="7863" spans="1:23" x14ac:dyDescent="0.25">
      <c r="A7863" t="s">
        <v>8112</v>
      </c>
      <c r="B7863">
        <v>8648537587</v>
      </c>
      <c r="C7863">
        <v>872867975</v>
      </c>
      <c r="D7863" s="1">
        <v>45880</v>
      </c>
      <c r="E7863">
        <v>99232</v>
      </c>
      <c r="F7863">
        <v>99211</v>
      </c>
      <c r="G7863" t="s">
        <v>3400</v>
      </c>
      <c r="H7863" s="34">
        <v>86787</v>
      </c>
      <c r="I7863" s="7">
        <v>73769</v>
      </c>
      <c r="J7863" s="7">
        <v>63758.62</v>
      </c>
      <c r="K7863" s="7">
        <v>8535</v>
      </c>
      <c r="L7863" s="7">
        <v>1475.38</v>
      </c>
      <c r="M7863" s="5">
        <v>0.02</v>
      </c>
      <c r="N7863" t="s">
        <v>16</v>
      </c>
      <c r="O7863" t="s">
        <v>27</v>
      </c>
      <c r="P7863" t="s">
        <v>3146</v>
      </c>
      <c r="Q7863" t="s">
        <v>19</v>
      </c>
      <c r="R7863" t="s">
        <v>26</v>
      </c>
      <c r="S7863" t="s">
        <v>17</v>
      </c>
      <c r="T7863" t="s">
        <v>13311</v>
      </c>
      <c r="U7863" s="1">
        <v>45975</v>
      </c>
      <c r="V7863">
        <v>95</v>
      </c>
      <c r="W7863" t="str">
        <f t="shared" si="169"/>
        <v>90-119</v>
      </c>
    </row>
    <row r="7864" spans="1:23" x14ac:dyDescent="0.25">
      <c r="A7864" t="s">
        <v>8113</v>
      </c>
      <c r="B7864">
        <v>7344486102</v>
      </c>
      <c r="C7864">
        <v>8768055736</v>
      </c>
      <c r="D7864" s="1">
        <v>45564</v>
      </c>
      <c r="E7864">
        <v>99231</v>
      </c>
      <c r="F7864">
        <v>99281</v>
      </c>
      <c r="G7864" t="s">
        <v>154</v>
      </c>
      <c r="H7864" s="34">
        <v>68268</v>
      </c>
      <c r="I7864" s="7">
        <v>54614</v>
      </c>
      <c r="J7864" s="7">
        <v>46968.04</v>
      </c>
      <c r="K7864" s="7">
        <v>0</v>
      </c>
      <c r="L7864" s="7">
        <v>7645.96</v>
      </c>
      <c r="M7864" s="5">
        <v>0.14000000000000001</v>
      </c>
      <c r="N7864" t="s">
        <v>1135</v>
      </c>
      <c r="O7864" t="s">
        <v>17</v>
      </c>
      <c r="P7864" t="s">
        <v>58</v>
      </c>
      <c r="Q7864" t="s">
        <v>19</v>
      </c>
      <c r="R7864" t="s">
        <v>43</v>
      </c>
      <c r="S7864" t="s">
        <v>17</v>
      </c>
      <c r="T7864" t="s">
        <v>13312</v>
      </c>
      <c r="U7864" s="1">
        <v>45630</v>
      </c>
      <c r="V7864">
        <v>66</v>
      </c>
      <c r="W7864" t="str">
        <f t="shared" si="169"/>
        <v>60-89</v>
      </c>
    </row>
    <row r="7865" spans="1:23" x14ac:dyDescent="0.25">
      <c r="A7865" t="s">
        <v>8114</v>
      </c>
      <c r="B7865">
        <v>9538357654</v>
      </c>
      <c r="C7865">
        <v>4487967012</v>
      </c>
      <c r="D7865" s="1">
        <v>45916</v>
      </c>
      <c r="E7865">
        <v>99221</v>
      </c>
      <c r="F7865">
        <v>99215</v>
      </c>
      <c r="G7865" t="s">
        <v>237</v>
      </c>
      <c r="H7865" s="34">
        <v>39522</v>
      </c>
      <c r="I7865" s="7">
        <v>31222</v>
      </c>
      <c r="J7865" s="7">
        <v>15061.48</v>
      </c>
      <c r="K7865" s="7">
        <v>11165</v>
      </c>
      <c r="L7865" s="7">
        <v>4995.5200000000004</v>
      </c>
      <c r="M7865" s="5">
        <v>0.16</v>
      </c>
      <c r="N7865" t="s">
        <v>1138</v>
      </c>
      <c r="O7865" t="s">
        <v>27</v>
      </c>
      <c r="P7865" t="s">
        <v>3148</v>
      </c>
      <c r="Q7865" t="s">
        <v>32</v>
      </c>
      <c r="R7865" t="s">
        <v>43</v>
      </c>
      <c r="S7865" t="s">
        <v>21</v>
      </c>
      <c r="T7865" t="s">
        <v>13310</v>
      </c>
      <c r="U7865" s="1">
        <v>46065</v>
      </c>
      <c r="V7865">
        <v>149</v>
      </c>
      <c r="W7865" t="str">
        <f t="shared" si="169"/>
        <v>120-149</v>
      </c>
    </row>
    <row r="7866" spans="1:23" x14ac:dyDescent="0.25">
      <c r="A7866" t="s">
        <v>8115</v>
      </c>
      <c r="B7866">
        <v>6302772117</v>
      </c>
      <c r="C7866">
        <v>8642367203</v>
      </c>
      <c r="D7866" s="1">
        <v>45891</v>
      </c>
      <c r="E7866">
        <v>99232</v>
      </c>
      <c r="F7866">
        <v>99201</v>
      </c>
      <c r="G7866" t="s">
        <v>3269</v>
      </c>
      <c r="H7866" s="34">
        <v>96750</v>
      </c>
      <c r="I7866" s="7">
        <v>76433</v>
      </c>
      <c r="J7866" s="7">
        <v>64203.72</v>
      </c>
      <c r="K7866" s="7">
        <v>0</v>
      </c>
      <c r="L7866" s="7">
        <v>12229.28</v>
      </c>
      <c r="M7866" s="5">
        <v>0.16</v>
      </c>
      <c r="N7866" t="s">
        <v>1138</v>
      </c>
      <c r="O7866" t="s">
        <v>17</v>
      </c>
      <c r="P7866" t="s">
        <v>3147</v>
      </c>
      <c r="Q7866" t="s">
        <v>19</v>
      </c>
      <c r="R7866" t="s">
        <v>26</v>
      </c>
      <c r="S7866" t="s">
        <v>17</v>
      </c>
      <c r="T7866" t="s">
        <v>13310</v>
      </c>
      <c r="U7866" s="1">
        <v>46011</v>
      </c>
      <c r="V7866">
        <v>120</v>
      </c>
      <c r="W7866" t="str">
        <f t="shared" si="169"/>
        <v>120-149</v>
      </c>
    </row>
    <row r="7867" spans="1:23" x14ac:dyDescent="0.25">
      <c r="A7867" t="s">
        <v>8116</v>
      </c>
      <c r="B7867">
        <v>7560889343</v>
      </c>
      <c r="C7867">
        <v>9260860032</v>
      </c>
      <c r="D7867" s="1">
        <v>45878</v>
      </c>
      <c r="E7867">
        <v>99238</v>
      </c>
      <c r="F7867">
        <v>99201</v>
      </c>
      <c r="G7867" t="s">
        <v>142</v>
      </c>
      <c r="H7867" s="34">
        <v>17966</v>
      </c>
      <c r="I7867" s="7">
        <v>12936</v>
      </c>
      <c r="J7867" s="7">
        <v>9995.1200000000008</v>
      </c>
      <c r="K7867" s="7">
        <v>1906</v>
      </c>
      <c r="L7867" s="7">
        <v>1034.8800000000001</v>
      </c>
      <c r="M7867" s="5">
        <v>0.08</v>
      </c>
      <c r="N7867" t="s">
        <v>24</v>
      </c>
      <c r="O7867" t="s">
        <v>27</v>
      </c>
      <c r="P7867" t="s">
        <v>97</v>
      </c>
      <c r="Q7867" t="s">
        <v>19</v>
      </c>
      <c r="R7867" t="s">
        <v>38</v>
      </c>
      <c r="S7867" t="s">
        <v>27</v>
      </c>
      <c r="T7867" t="s">
        <v>13310</v>
      </c>
      <c r="U7867" s="1">
        <v>45937</v>
      </c>
      <c r="V7867">
        <v>59</v>
      </c>
      <c r="W7867" t="str">
        <f t="shared" si="169"/>
        <v>30-59</v>
      </c>
    </row>
    <row r="7868" spans="1:23" x14ac:dyDescent="0.25">
      <c r="A7868" t="s">
        <v>8117</v>
      </c>
      <c r="B7868">
        <v>3905507295</v>
      </c>
      <c r="C7868">
        <v>9223480624</v>
      </c>
      <c r="D7868" s="1">
        <v>45882</v>
      </c>
      <c r="E7868">
        <v>99223</v>
      </c>
      <c r="F7868">
        <v>99282</v>
      </c>
      <c r="G7868" t="s">
        <v>67</v>
      </c>
      <c r="H7868" s="34">
        <v>56515</v>
      </c>
      <c r="I7868" s="7">
        <v>44647</v>
      </c>
      <c r="J7868" s="7">
        <v>37503.480000000003</v>
      </c>
      <c r="K7868" s="7">
        <v>0</v>
      </c>
      <c r="L7868" s="7">
        <v>7143.52</v>
      </c>
      <c r="M7868" s="5">
        <v>0.16</v>
      </c>
      <c r="N7868" t="s">
        <v>1138</v>
      </c>
      <c r="O7868" t="s">
        <v>17</v>
      </c>
      <c r="P7868" t="s">
        <v>31</v>
      </c>
      <c r="Q7868" t="s">
        <v>19</v>
      </c>
      <c r="R7868" t="s">
        <v>27</v>
      </c>
      <c r="S7868" t="s">
        <v>27</v>
      </c>
      <c r="T7868" t="s">
        <v>13311</v>
      </c>
      <c r="U7868" s="1">
        <v>45919</v>
      </c>
      <c r="V7868">
        <v>37</v>
      </c>
      <c r="W7868" t="str">
        <f t="shared" si="169"/>
        <v>30-59</v>
      </c>
    </row>
    <row r="7869" spans="1:23" x14ac:dyDescent="0.25">
      <c r="A7869" t="s">
        <v>8118</v>
      </c>
      <c r="B7869">
        <v>4715883170</v>
      </c>
      <c r="C7869">
        <v>9567365614</v>
      </c>
      <c r="D7869" s="1">
        <v>45517</v>
      </c>
      <c r="E7869">
        <v>99223</v>
      </c>
      <c r="F7869">
        <v>99213</v>
      </c>
      <c r="G7869" t="s">
        <v>3419</v>
      </c>
      <c r="H7869" s="34">
        <v>93026</v>
      </c>
      <c r="I7869" s="7">
        <v>73491</v>
      </c>
      <c r="J7869" s="7">
        <v>33811.440000000002</v>
      </c>
      <c r="K7869" s="7">
        <v>27921</v>
      </c>
      <c r="L7869" s="7">
        <v>11758.56</v>
      </c>
      <c r="M7869" s="5">
        <v>0.16</v>
      </c>
      <c r="N7869" t="s">
        <v>1138</v>
      </c>
      <c r="O7869" t="s">
        <v>27</v>
      </c>
      <c r="P7869" t="s">
        <v>25</v>
      </c>
      <c r="Q7869" t="s">
        <v>32</v>
      </c>
      <c r="R7869" t="s">
        <v>26</v>
      </c>
      <c r="S7869" t="s">
        <v>27</v>
      </c>
      <c r="T7869" t="s">
        <v>13310</v>
      </c>
      <c r="U7869" s="1">
        <v>45549</v>
      </c>
      <c r="V7869">
        <v>32</v>
      </c>
      <c r="W7869" t="str">
        <f t="shared" si="169"/>
        <v>30-59</v>
      </c>
    </row>
    <row r="7870" spans="1:23" x14ac:dyDescent="0.25">
      <c r="A7870" t="s">
        <v>8119</v>
      </c>
      <c r="B7870">
        <v>1204932638</v>
      </c>
      <c r="C7870">
        <v>3024299900</v>
      </c>
      <c r="D7870" s="1">
        <v>45452</v>
      </c>
      <c r="E7870">
        <v>99214</v>
      </c>
      <c r="F7870">
        <v>99292</v>
      </c>
      <c r="G7870" t="s">
        <v>263</v>
      </c>
      <c r="H7870" s="34">
        <v>79188</v>
      </c>
      <c r="I7870" s="7">
        <v>59391</v>
      </c>
      <c r="J7870" s="7">
        <v>44732.35</v>
      </c>
      <c r="K7870" s="7">
        <v>5750</v>
      </c>
      <c r="L7870" s="7">
        <v>8908.65</v>
      </c>
      <c r="M7870" s="5">
        <v>0.15</v>
      </c>
      <c r="N7870" t="s">
        <v>1139</v>
      </c>
      <c r="O7870" t="s">
        <v>30</v>
      </c>
      <c r="P7870" t="s">
        <v>31</v>
      </c>
      <c r="Q7870" t="s">
        <v>32</v>
      </c>
      <c r="R7870" t="s">
        <v>38</v>
      </c>
      <c r="S7870" t="s">
        <v>21</v>
      </c>
      <c r="T7870" t="s">
        <v>13311</v>
      </c>
      <c r="U7870" s="1">
        <v>45610</v>
      </c>
      <c r="V7870">
        <v>158</v>
      </c>
      <c r="W7870" t="str">
        <f t="shared" si="169"/>
        <v>150-179</v>
      </c>
    </row>
    <row r="7871" spans="1:23" x14ac:dyDescent="0.25">
      <c r="A7871" t="s">
        <v>8120</v>
      </c>
      <c r="B7871">
        <v>8785790048</v>
      </c>
      <c r="C7871">
        <v>4321057133</v>
      </c>
      <c r="D7871" s="1">
        <v>45294</v>
      </c>
      <c r="E7871">
        <v>99231</v>
      </c>
      <c r="F7871">
        <v>99204</v>
      </c>
      <c r="G7871" t="s">
        <v>154</v>
      </c>
      <c r="H7871" s="34">
        <v>79670</v>
      </c>
      <c r="I7871" s="7">
        <v>67720</v>
      </c>
      <c r="J7871" s="7">
        <v>56208.6</v>
      </c>
      <c r="K7871" s="7">
        <v>10157</v>
      </c>
      <c r="L7871" s="7">
        <v>1354.4</v>
      </c>
      <c r="M7871" s="5">
        <v>0.02</v>
      </c>
      <c r="N7871" t="s">
        <v>16</v>
      </c>
      <c r="O7871" t="s">
        <v>27</v>
      </c>
      <c r="P7871" t="s">
        <v>40</v>
      </c>
      <c r="Q7871" t="s">
        <v>19</v>
      </c>
      <c r="R7871" t="s">
        <v>20</v>
      </c>
      <c r="S7871" t="s">
        <v>21</v>
      </c>
      <c r="T7871" t="s">
        <v>13312</v>
      </c>
      <c r="U7871" s="1">
        <v>45378</v>
      </c>
      <c r="V7871">
        <v>84</v>
      </c>
      <c r="W7871" t="str">
        <f t="shared" si="169"/>
        <v>60-89</v>
      </c>
    </row>
    <row r="7872" spans="1:23" x14ac:dyDescent="0.25">
      <c r="A7872" t="s">
        <v>8121</v>
      </c>
      <c r="B7872">
        <v>2565558089</v>
      </c>
      <c r="C7872">
        <v>7472056127</v>
      </c>
      <c r="D7872" s="1">
        <v>45475</v>
      </c>
      <c r="E7872">
        <v>99221</v>
      </c>
      <c r="F7872">
        <v>99212</v>
      </c>
      <c r="G7872" t="s">
        <v>240</v>
      </c>
      <c r="H7872" s="34">
        <v>64474</v>
      </c>
      <c r="I7872" s="7">
        <v>51579</v>
      </c>
      <c r="J7872" s="7">
        <v>44357.94</v>
      </c>
      <c r="K7872" s="7">
        <v>0</v>
      </c>
      <c r="L7872" s="7">
        <v>7221.06</v>
      </c>
      <c r="M7872" s="5">
        <v>0.14000000000000001</v>
      </c>
      <c r="N7872" t="s">
        <v>1135</v>
      </c>
      <c r="O7872" t="s">
        <v>17</v>
      </c>
      <c r="P7872" t="s">
        <v>3150</v>
      </c>
      <c r="Q7872" t="s">
        <v>19</v>
      </c>
      <c r="R7872" t="s">
        <v>26</v>
      </c>
      <c r="S7872" t="s">
        <v>21</v>
      </c>
      <c r="T7872" t="s">
        <v>13311</v>
      </c>
      <c r="U7872" s="1">
        <v>45521</v>
      </c>
      <c r="V7872">
        <v>46</v>
      </c>
      <c r="W7872" t="str">
        <f t="shared" si="169"/>
        <v>30-59</v>
      </c>
    </row>
    <row r="7873" spans="1:23" x14ac:dyDescent="0.25">
      <c r="A7873" t="s">
        <v>8122</v>
      </c>
      <c r="B7873">
        <v>5186858031</v>
      </c>
      <c r="C7873">
        <v>2371895574</v>
      </c>
      <c r="D7873" s="1">
        <v>45834</v>
      </c>
      <c r="E7873">
        <v>99238</v>
      </c>
      <c r="F7873">
        <v>99203</v>
      </c>
      <c r="G7873" t="s">
        <v>3240</v>
      </c>
      <c r="H7873" s="34">
        <v>93050</v>
      </c>
      <c r="I7873" s="7">
        <v>72579</v>
      </c>
      <c r="J7873" s="7">
        <v>53526.2</v>
      </c>
      <c r="K7873" s="7">
        <v>4537</v>
      </c>
      <c r="L7873" s="7">
        <v>14515.8</v>
      </c>
      <c r="M7873" s="5">
        <v>0.2</v>
      </c>
      <c r="N7873" t="s">
        <v>3140</v>
      </c>
      <c r="O7873" t="s">
        <v>30</v>
      </c>
      <c r="P7873" t="s">
        <v>35</v>
      </c>
      <c r="Q7873" t="s">
        <v>32</v>
      </c>
      <c r="R7873" t="s">
        <v>26</v>
      </c>
      <c r="S7873" t="s">
        <v>21</v>
      </c>
      <c r="T7873" t="s">
        <v>13311</v>
      </c>
      <c r="U7873" s="1">
        <v>45931</v>
      </c>
      <c r="V7873">
        <v>97</v>
      </c>
      <c r="W7873" t="str">
        <f t="shared" si="169"/>
        <v>90-119</v>
      </c>
    </row>
    <row r="7874" spans="1:23" x14ac:dyDescent="0.25">
      <c r="A7874" t="s">
        <v>8123</v>
      </c>
      <c r="B7874">
        <v>1164422806</v>
      </c>
      <c r="C7874">
        <v>7604499567</v>
      </c>
      <c r="D7874" s="1">
        <v>45740</v>
      </c>
      <c r="E7874">
        <v>99223</v>
      </c>
      <c r="F7874">
        <v>85025</v>
      </c>
      <c r="G7874" t="s">
        <v>3176</v>
      </c>
      <c r="H7874" s="34">
        <v>50061</v>
      </c>
      <c r="I7874" s="7">
        <v>42552</v>
      </c>
      <c r="J7874" s="7">
        <v>41700.959999999999</v>
      </c>
      <c r="K7874" s="7">
        <v>0</v>
      </c>
      <c r="L7874" s="7">
        <v>851.04</v>
      </c>
      <c r="M7874" s="5">
        <v>0.02</v>
      </c>
      <c r="N7874" t="s">
        <v>16</v>
      </c>
      <c r="O7874" t="s">
        <v>17</v>
      </c>
      <c r="P7874" t="s">
        <v>3149</v>
      </c>
      <c r="Q7874" t="s">
        <v>32</v>
      </c>
      <c r="R7874" t="s">
        <v>26</v>
      </c>
      <c r="S7874" t="s">
        <v>21</v>
      </c>
      <c r="T7874" t="s">
        <v>13310</v>
      </c>
      <c r="U7874" s="1">
        <v>45914</v>
      </c>
      <c r="V7874">
        <v>174</v>
      </c>
      <c r="W7874" t="str">
        <f t="shared" si="169"/>
        <v>150-179</v>
      </c>
    </row>
    <row r="7875" spans="1:23" x14ac:dyDescent="0.25">
      <c r="A7875" t="s">
        <v>8124</v>
      </c>
      <c r="B7875">
        <v>9391742548</v>
      </c>
      <c r="C7875">
        <v>4246285912</v>
      </c>
      <c r="D7875" s="1">
        <v>45644</v>
      </c>
      <c r="E7875">
        <v>99221</v>
      </c>
      <c r="F7875">
        <v>99281</v>
      </c>
      <c r="G7875" t="s">
        <v>124</v>
      </c>
      <c r="H7875" s="34">
        <v>67320</v>
      </c>
      <c r="I7875" s="7">
        <v>55202</v>
      </c>
      <c r="J7875" s="7">
        <v>38083.64</v>
      </c>
      <c r="K7875" s="7">
        <v>7182</v>
      </c>
      <c r="L7875" s="7">
        <v>9936.36</v>
      </c>
      <c r="M7875" s="5">
        <v>0.18</v>
      </c>
      <c r="N7875" t="s">
        <v>3141</v>
      </c>
      <c r="O7875" t="s">
        <v>27</v>
      </c>
      <c r="P7875" t="s">
        <v>31</v>
      </c>
      <c r="Q7875" t="s">
        <v>32</v>
      </c>
      <c r="R7875" t="s">
        <v>26</v>
      </c>
      <c r="S7875" t="s">
        <v>21</v>
      </c>
      <c r="T7875" t="s">
        <v>13312</v>
      </c>
      <c r="U7875" s="1">
        <v>45807</v>
      </c>
      <c r="V7875">
        <v>163</v>
      </c>
      <c r="W7875" t="str">
        <f t="shared" ref="W7875:W7938" si="170">IF(V7875="","",IF(V7875&lt;30,"0-29",IF(V7875&lt;60,"30-59",IF(V7875&lt;90,"60-89",IF(V7875&lt;120,"90-119",IF(V7875&lt;150,"120-149",IF(V7875&lt;180,"150-179",IF(V7875&lt;210,"180-209",IF(V7875&lt;240,"210-239",IF(V7875&lt;270,"240-269",IF(V7875&lt;300,"270-299",IF(V7875&lt;330,"300-329",IF(V7875&lt;360,"330-359","360+")))))))))))))</f>
        <v>150-179</v>
      </c>
    </row>
    <row r="7876" spans="1:23" x14ac:dyDescent="0.25">
      <c r="A7876" t="s">
        <v>8125</v>
      </c>
      <c r="B7876">
        <v>7816846371</v>
      </c>
      <c r="C7876">
        <v>2028390638</v>
      </c>
      <c r="D7876" s="1">
        <v>45342</v>
      </c>
      <c r="E7876">
        <v>99238</v>
      </c>
      <c r="F7876">
        <v>99205</v>
      </c>
      <c r="G7876" t="s">
        <v>3154</v>
      </c>
      <c r="H7876" s="34">
        <v>57358</v>
      </c>
      <c r="I7876" s="7">
        <v>45313</v>
      </c>
      <c r="J7876" s="7">
        <v>38062.92</v>
      </c>
      <c r="K7876" s="7">
        <v>0</v>
      </c>
      <c r="L7876" s="7">
        <v>7250.08</v>
      </c>
      <c r="M7876" s="5">
        <v>0.16</v>
      </c>
      <c r="N7876" t="s">
        <v>1138</v>
      </c>
      <c r="O7876" t="s">
        <v>17</v>
      </c>
      <c r="P7876" t="s">
        <v>97</v>
      </c>
      <c r="Q7876" t="s">
        <v>19</v>
      </c>
      <c r="R7876" t="s">
        <v>43</v>
      </c>
      <c r="S7876" t="s">
        <v>17</v>
      </c>
      <c r="T7876" t="s">
        <v>13312</v>
      </c>
      <c r="U7876" s="1">
        <v>45398</v>
      </c>
      <c r="V7876">
        <v>56</v>
      </c>
      <c r="W7876" t="str">
        <f t="shared" si="170"/>
        <v>30-59</v>
      </c>
    </row>
    <row r="7877" spans="1:23" x14ac:dyDescent="0.25">
      <c r="A7877" t="s">
        <v>8126</v>
      </c>
      <c r="B7877">
        <v>4258572183</v>
      </c>
      <c r="C7877">
        <v>6830480565</v>
      </c>
      <c r="D7877" s="1">
        <v>45519</v>
      </c>
      <c r="E7877">
        <v>99222</v>
      </c>
      <c r="F7877">
        <v>90834</v>
      </c>
      <c r="G7877" t="s">
        <v>3410</v>
      </c>
      <c r="H7877" s="34">
        <v>98421</v>
      </c>
      <c r="I7877" s="7">
        <v>73816</v>
      </c>
      <c r="J7877" s="7">
        <v>62743.6</v>
      </c>
      <c r="K7877" s="7">
        <v>0</v>
      </c>
      <c r="L7877" s="7">
        <v>11072.4</v>
      </c>
      <c r="M7877" s="5">
        <v>0.15</v>
      </c>
      <c r="N7877" t="s">
        <v>1139</v>
      </c>
      <c r="O7877" t="s">
        <v>17</v>
      </c>
      <c r="P7877" t="s">
        <v>40</v>
      </c>
      <c r="Q7877" t="s">
        <v>19</v>
      </c>
      <c r="R7877" t="s">
        <v>38</v>
      </c>
      <c r="S7877" t="s">
        <v>27</v>
      </c>
      <c r="T7877" t="s">
        <v>13311</v>
      </c>
      <c r="U7877" s="1">
        <v>45656</v>
      </c>
      <c r="V7877">
        <v>137</v>
      </c>
      <c r="W7877" t="str">
        <f t="shared" si="170"/>
        <v>120-149</v>
      </c>
    </row>
    <row r="7878" spans="1:23" x14ac:dyDescent="0.25">
      <c r="A7878" t="s">
        <v>8127</v>
      </c>
      <c r="B7878">
        <v>6907434598</v>
      </c>
      <c r="C7878">
        <v>2725301171</v>
      </c>
      <c r="D7878" s="1">
        <v>45947</v>
      </c>
      <c r="E7878">
        <v>99232</v>
      </c>
      <c r="F7878">
        <v>36415</v>
      </c>
      <c r="G7878" t="s">
        <v>116</v>
      </c>
      <c r="H7878" s="34">
        <v>41598</v>
      </c>
      <c r="I7878" s="7">
        <v>35358</v>
      </c>
      <c r="J7878" s="7">
        <v>28749.84</v>
      </c>
      <c r="K7878" s="7">
        <v>5901</v>
      </c>
      <c r="L7878" s="7">
        <v>707.16</v>
      </c>
      <c r="M7878" s="5">
        <v>0.02</v>
      </c>
      <c r="N7878" t="s">
        <v>16</v>
      </c>
      <c r="O7878" t="s">
        <v>30</v>
      </c>
      <c r="P7878" t="s">
        <v>31</v>
      </c>
      <c r="Q7878" t="s">
        <v>19</v>
      </c>
      <c r="R7878" t="s">
        <v>20</v>
      </c>
      <c r="S7878" t="s">
        <v>17</v>
      </c>
      <c r="T7878" t="s">
        <v>13312</v>
      </c>
      <c r="U7878" s="1">
        <v>46077</v>
      </c>
      <c r="V7878">
        <v>130</v>
      </c>
      <c r="W7878" t="str">
        <f t="shared" si="170"/>
        <v>120-149</v>
      </c>
    </row>
    <row r="7879" spans="1:23" x14ac:dyDescent="0.25">
      <c r="A7879" t="s">
        <v>8128</v>
      </c>
      <c r="B7879">
        <v>7122763668</v>
      </c>
      <c r="C7879">
        <v>1650696209</v>
      </c>
      <c r="D7879" s="1">
        <v>45379</v>
      </c>
      <c r="E7879">
        <v>99238</v>
      </c>
      <c r="F7879">
        <v>99204</v>
      </c>
      <c r="G7879" t="s">
        <v>3570</v>
      </c>
      <c r="H7879" s="34">
        <v>64506</v>
      </c>
      <c r="I7879" s="7">
        <v>46444</v>
      </c>
      <c r="J7879" s="7">
        <v>39141.480000000003</v>
      </c>
      <c r="K7879" s="7">
        <v>3587</v>
      </c>
      <c r="L7879" s="7">
        <v>3715.52</v>
      </c>
      <c r="M7879" s="5">
        <v>0.08</v>
      </c>
      <c r="N7879" t="s">
        <v>24</v>
      </c>
      <c r="O7879" t="s">
        <v>30</v>
      </c>
      <c r="P7879" t="s">
        <v>3147</v>
      </c>
      <c r="Q7879" t="s">
        <v>19</v>
      </c>
      <c r="R7879" t="s">
        <v>38</v>
      </c>
      <c r="S7879" t="s">
        <v>17</v>
      </c>
      <c r="T7879" t="s">
        <v>13310</v>
      </c>
      <c r="U7879" s="1">
        <v>45481</v>
      </c>
      <c r="V7879">
        <v>102</v>
      </c>
      <c r="W7879" t="str">
        <f t="shared" si="170"/>
        <v>90-119</v>
      </c>
    </row>
    <row r="7880" spans="1:23" x14ac:dyDescent="0.25">
      <c r="A7880" t="s">
        <v>8129</v>
      </c>
      <c r="B7880">
        <v>5846865529</v>
      </c>
      <c r="C7880">
        <v>4639528350</v>
      </c>
      <c r="D7880" s="1">
        <v>45521</v>
      </c>
      <c r="E7880">
        <v>99231</v>
      </c>
      <c r="F7880">
        <v>99204</v>
      </c>
      <c r="G7880" t="s">
        <v>415</v>
      </c>
      <c r="H7880" s="34">
        <v>76292</v>
      </c>
      <c r="I7880" s="7">
        <v>54930</v>
      </c>
      <c r="J7880" s="7">
        <v>50535.6</v>
      </c>
      <c r="K7880" s="7">
        <v>0</v>
      </c>
      <c r="L7880" s="7">
        <v>4394.3999999999996</v>
      </c>
      <c r="M7880" s="5">
        <v>0.08</v>
      </c>
      <c r="N7880" t="s">
        <v>24</v>
      </c>
      <c r="O7880" t="s">
        <v>17</v>
      </c>
      <c r="P7880" t="s">
        <v>18</v>
      </c>
      <c r="Q7880" t="s">
        <v>19</v>
      </c>
      <c r="R7880" t="s">
        <v>38</v>
      </c>
      <c r="S7880" t="s">
        <v>27</v>
      </c>
      <c r="T7880" t="s">
        <v>13312</v>
      </c>
      <c r="U7880" s="1">
        <v>45624</v>
      </c>
      <c r="V7880">
        <v>103</v>
      </c>
      <c r="W7880" t="str">
        <f t="shared" si="170"/>
        <v>90-119</v>
      </c>
    </row>
    <row r="7881" spans="1:23" x14ac:dyDescent="0.25">
      <c r="A7881" t="s">
        <v>8130</v>
      </c>
      <c r="B7881">
        <v>8275975473</v>
      </c>
      <c r="C7881">
        <v>6838108132</v>
      </c>
      <c r="D7881" s="1">
        <v>45644</v>
      </c>
      <c r="E7881">
        <v>99223</v>
      </c>
      <c r="F7881">
        <v>99205</v>
      </c>
      <c r="G7881" t="s">
        <v>3288</v>
      </c>
      <c r="H7881" s="34">
        <v>50431</v>
      </c>
      <c r="I7881" s="7">
        <v>37823</v>
      </c>
      <c r="J7881" s="7">
        <v>27557.55</v>
      </c>
      <c r="K7881" s="7">
        <v>4592</v>
      </c>
      <c r="L7881" s="7">
        <v>5673.45</v>
      </c>
      <c r="M7881" s="5">
        <v>0.15</v>
      </c>
      <c r="N7881" t="s">
        <v>1139</v>
      </c>
      <c r="O7881" t="s">
        <v>30</v>
      </c>
      <c r="P7881" t="s">
        <v>58</v>
      </c>
      <c r="Q7881" t="s">
        <v>19</v>
      </c>
      <c r="R7881" t="s">
        <v>20</v>
      </c>
      <c r="S7881" t="s">
        <v>21</v>
      </c>
      <c r="T7881" t="s">
        <v>13310</v>
      </c>
      <c r="U7881" s="1">
        <v>45705</v>
      </c>
      <c r="V7881">
        <v>61</v>
      </c>
      <c r="W7881" t="str">
        <f t="shared" si="170"/>
        <v>60-89</v>
      </c>
    </row>
    <row r="7882" spans="1:23" x14ac:dyDescent="0.25">
      <c r="A7882" t="s">
        <v>8131</v>
      </c>
      <c r="B7882">
        <v>7823993634</v>
      </c>
      <c r="C7882">
        <v>4298797234</v>
      </c>
      <c r="D7882" s="1">
        <v>45563</v>
      </c>
      <c r="E7882">
        <v>99233</v>
      </c>
      <c r="F7882">
        <v>99214</v>
      </c>
      <c r="G7882" t="s">
        <v>52</v>
      </c>
      <c r="H7882" s="34">
        <v>94089</v>
      </c>
      <c r="I7882" s="7">
        <v>73389</v>
      </c>
      <c r="J7882" s="7">
        <v>51601.2</v>
      </c>
      <c r="K7882" s="7">
        <v>7110</v>
      </c>
      <c r="L7882" s="7">
        <v>14677.8</v>
      </c>
      <c r="M7882" s="5">
        <v>0.2</v>
      </c>
      <c r="N7882" t="s">
        <v>3140</v>
      </c>
      <c r="O7882" t="s">
        <v>30</v>
      </c>
      <c r="P7882" t="s">
        <v>31</v>
      </c>
      <c r="Q7882" t="s">
        <v>32</v>
      </c>
      <c r="R7882" t="s">
        <v>38</v>
      </c>
      <c r="S7882" t="s">
        <v>17</v>
      </c>
      <c r="T7882" t="s">
        <v>13312</v>
      </c>
      <c r="U7882" s="1">
        <v>45692</v>
      </c>
      <c r="V7882">
        <v>129</v>
      </c>
      <c r="W7882" t="str">
        <f t="shared" si="170"/>
        <v>120-149</v>
      </c>
    </row>
    <row r="7883" spans="1:23" x14ac:dyDescent="0.25">
      <c r="A7883" t="s">
        <v>8132</v>
      </c>
      <c r="B7883">
        <v>4770742425</v>
      </c>
      <c r="C7883">
        <v>1872313177</v>
      </c>
      <c r="D7883" s="1">
        <v>45782</v>
      </c>
      <c r="E7883">
        <v>99232</v>
      </c>
      <c r="F7883">
        <v>36415</v>
      </c>
      <c r="G7883" t="s">
        <v>3199</v>
      </c>
      <c r="H7883" s="34">
        <v>66148</v>
      </c>
      <c r="I7883" s="7">
        <v>56226</v>
      </c>
      <c r="J7883" s="7">
        <v>55101.48</v>
      </c>
      <c r="K7883" s="7">
        <v>0</v>
      </c>
      <c r="L7883" s="7">
        <v>1124.52</v>
      </c>
      <c r="M7883" s="5">
        <v>0.02</v>
      </c>
      <c r="N7883" t="s">
        <v>16</v>
      </c>
      <c r="O7883" t="s">
        <v>17</v>
      </c>
      <c r="P7883" t="s">
        <v>31</v>
      </c>
      <c r="Q7883" t="s">
        <v>19</v>
      </c>
      <c r="R7883" t="s">
        <v>38</v>
      </c>
      <c r="S7883" t="s">
        <v>17</v>
      </c>
      <c r="T7883" t="s">
        <v>13311</v>
      </c>
      <c r="U7883" s="1">
        <v>45858</v>
      </c>
      <c r="V7883">
        <v>76</v>
      </c>
      <c r="W7883" t="str">
        <f t="shared" si="170"/>
        <v>60-89</v>
      </c>
    </row>
    <row r="7884" spans="1:23" x14ac:dyDescent="0.25">
      <c r="A7884" t="s">
        <v>8133</v>
      </c>
      <c r="B7884">
        <v>3054142099</v>
      </c>
      <c r="C7884">
        <v>3270384126</v>
      </c>
      <c r="D7884" s="1">
        <v>45844</v>
      </c>
      <c r="E7884">
        <v>99221</v>
      </c>
      <c r="F7884">
        <v>80053</v>
      </c>
      <c r="G7884" t="s">
        <v>293</v>
      </c>
      <c r="H7884" s="34">
        <v>85349</v>
      </c>
      <c r="I7884" s="7">
        <v>64012</v>
      </c>
      <c r="J7884" s="7">
        <v>54410.2</v>
      </c>
      <c r="K7884" s="7">
        <v>0</v>
      </c>
      <c r="L7884" s="7">
        <v>9601.7999999999993</v>
      </c>
      <c r="M7884" s="5">
        <v>0.15</v>
      </c>
      <c r="N7884" t="s">
        <v>1139</v>
      </c>
      <c r="O7884" t="s">
        <v>17</v>
      </c>
      <c r="P7884" t="s">
        <v>31</v>
      </c>
      <c r="Q7884" t="s">
        <v>32</v>
      </c>
      <c r="R7884" t="s">
        <v>38</v>
      </c>
      <c r="S7884" t="s">
        <v>17</v>
      </c>
      <c r="T7884" t="s">
        <v>13310</v>
      </c>
      <c r="U7884" s="1">
        <v>45927</v>
      </c>
      <c r="V7884">
        <v>83</v>
      </c>
      <c r="W7884" t="str">
        <f t="shared" si="170"/>
        <v>60-89</v>
      </c>
    </row>
    <row r="7885" spans="1:23" x14ac:dyDescent="0.25">
      <c r="A7885" t="s">
        <v>8134</v>
      </c>
      <c r="B7885">
        <v>2368758100</v>
      </c>
      <c r="C7885">
        <v>2364460497</v>
      </c>
      <c r="D7885" s="1">
        <v>45372</v>
      </c>
      <c r="E7885">
        <v>99221</v>
      </c>
      <c r="F7885">
        <v>99204</v>
      </c>
      <c r="G7885" t="s">
        <v>34</v>
      </c>
      <c r="H7885" s="34">
        <v>93970</v>
      </c>
      <c r="I7885" s="7">
        <v>73297</v>
      </c>
      <c r="J7885" s="7">
        <v>49634.6</v>
      </c>
      <c r="K7885" s="7">
        <v>9003</v>
      </c>
      <c r="L7885" s="7">
        <v>14659.4</v>
      </c>
      <c r="M7885" s="5">
        <v>0.2</v>
      </c>
      <c r="N7885" t="s">
        <v>3140</v>
      </c>
      <c r="O7885" t="s">
        <v>27</v>
      </c>
      <c r="P7885" t="s">
        <v>18</v>
      </c>
      <c r="Q7885" t="s">
        <v>19</v>
      </c>
      <c r="R7885" t="s">
        <v>26</v>
      </c>
      <c r="S7885" t="s">
        <v>21</v>
      </c>
      <c r="T7885" t="s">
        <v>13310</v>
      </c>
      <c r="U7885" s="1">
        <v>45427</v>
      </c>
      <c r="V7885">
        <v>55</v>
      </c>
      <c r="W7885" t="str">
        <f t="shared" si="170"/>
        <v>30-59</v>
      </c>
    </row>
    <row r="7886" spans="1:23" x14ac:dyDescent="0.25">
      <c r="A7886" t="s">
        <v>8135</v>
      </c>
      <c r="B7886">
        <v>5579299427</v>
      </c>
      <c r="C7886">
        <v>1073292781</v>
      </c>
      <c r="D7886" s="1">
        <v>45444</v>
      </c>
      <c r="E7886">
        <v>99214</v>
      </c>
      <c r="F7886">
        <v>99203</v>
      </c>
      <c r="G7886" t="s">
        <v>140</v>
      </c>
      <c r="H7886" s="34">
        <v>41612</v>
      </c>
      <c r="I7886" s="7">
        <v>27048</v>
      </c>
      <c r="J7886" s="7">
        <v>23802.240000000002</v>
      </c>
      <c r="K7886" s="7">
        <v>0</v>
      </c>
      <c r="L7886" s="7">
        <v>3245.76</v>
      </c>
      <c r="M7886" s="5">
        <v>0.12</v>
      </c>
      <c r="N7886" t="s">
        <v>46</v>
      </c>
      <c r="O7886" t="s">
        <v>17</v>
      </c>
      <c r="P7886" t="s">
        <v>97</v>
      </c>
      <c r="Q7886" t="s">
        <v>19</v>
      </c>
      <c r="R7886" t="s">
        <v>38</v>
      </c>
      <c r="S7886" t="s">
        <v>21</v>
      </c>
      <c r="T7886" t="s">
        <v>13311</v>
      </c>
      <c r="U7886" s="1">
        <v>45493</v>
      </c>
      <c r="V7886">
        <v>49</v>
      </c>
      <c r="W7886" t="str">
        <f t="shared" si="170"/>
        <v>30-59</v>
      </c>
    </row>
    <row r="7887" spans="1:23" x14ac:dyDescent="0.25">
      <c r="A7887" t="s">
        <v>8136</v>
      </c>
      <c r="B7887">
        <v>9788414535</v>
      </c>
      <c r="C7887">
        <v>966743381</v>
      </c>
      <c r="D7887" s="1">
        <v>45806</v>
      </c>
      <c r="E7887">
        <v>99215</v>
      </c>
      <c r="F7887">
        <v>90834</v>
      </c>
      <c r="G7887" t="s">
        <v>237</v>
      </c>
      <c r="H7887" s="34">
        <v>96018</v>
      </c>
      <c r="I7887" s="7">
        <v>69133</v>
      </c>
      <c r="J7887" s="7">
        <v>40242.36</v>
      </c>
      <c r="K7887" s="7">
        <v>23360</v>
      </c>
      <c r="L7887" s="7">
        <v>5530.64</v>
      </c>
      <c r="M7887" s="5">
        <v>0.08</v>
      </c>
      <c r="N7887" t="s">
        <v>24</v>
      </c>
      <c r="O7887" t="s">
        <v>27</v>
      </c>
      <c r="P7887" t="s">
        <v>35</v>
      </c>
      <c r="Q7887" t="s">
        <v>19</v>
      </c>
      <c r="R7887" t="s">
        <v>43</v>
      </c>
      <c r="S7887" t="s">
        <v>17</v>
      </c>
      <c r="T7887" t="s">
        <v>13311</v>
      </c>
      <c r="U7887" s="1">
        <v>45874</v>
      </c>
      <c r="V7887">
        <v>68</v>
      </c>
      <c r="W7887" t="str">
        <f t="shared" si="170"/>
        <v>60-89</v>
      </c>
    </row>
    <row r="7888" spans="1:23" x14ac:dyDescent="0.25">
      <c r="A7888" t="s">
        <v>8137</v>
      </c>
      <c r="B7888">
        <v>1937404614</v>
      </c>
      <c r="C7888">
        <v>2270386480</v>
      </c>
      <c r="D7888" s="1">
        <v>45643</v>
      </c>
      <c r="E7888">
        <v>99213</v>
      </c>
      <c r="F7888">
        <v>99204</v>
      </c>
      <c r="G7888" t="s">
        <v>270</v>
      </c>
      <c r="H7888" s="34">
        <v>64948</v>
      </c>
      <c r="I7888" s="7">
        <v>55206</v>
      </c>
      <c r="J7888" s="7">
        <v>45923.88</v>
      </c>
      <c r="K7888" s="7">
        <v>8178</v>
      </c>
      <c r="L7888" s="7">
        <v>1104.1199999999999</v>
      </c>
      <c r="M7888" s="5">
        <v>0.02</v>
      </c>
      <c r="N7888" t="s">
        <v>16</v>
      </c>
      <c r="O7888" t="s">
        <v>30</v>
      </c>
      <c r="P7888" t="s">
        <v>35</v>
      </c>
      <c r="Q7888" t="s">
        <v>32</v>
      </c>
      <c r="R7888" t="s">
        <v>26</v>
      </c>
      <c r="S7888" t="s">
        <v>21</v>
      </c>
      <c r="T7888" t="s">
        <v>13310</v>
      </c>
      <c r="U7888" s="1">
        <v>45802</v>
      </c>
      <c r="V7888">
        <v>159</v>
      </c>
      <c r="W7888" t="str">
        <f t="shared" si="170"/>
        <v>150-179</v>
      </c>
    </row>
    <row r="7889" spans="1:23" x14ac:dyDescent="0.25">
      <c r="A7889" t="s">
        <v>8138</v>
      </c>
      <c r="B7889">
        <v>6850683176</v>
      </c>
      <c r="C7889">
        <v>2883358622</v>
      </c>
      <c r="D7889" s="1">
        <v>45293</v>
      </c>
      <c r="E7889">
        <v>99221</v>
      </c>
      <c r="F7889">
        <v>99283</v>
      </c>
      <c r="G7889" t="s">
        <v>3187</v>
      </c>
      <c r="H7889" s="34">
        <v>27611</v>
      </c>
      <c r="I7889" s="7">
        <v>19880</v>
      </c>
      <c r="J7889" s="7">
        <v>18289.599999999999</v>
      </c>
      <c r="K7889" s="7">
        <v>0</v>
      </c>
      <c r="L7889" s="7">
        <v>1590.4</v>
      </c>
      <c r="M7889" s="5">
        <v>0.08</v>
      </c>
      <c r="N7889" t="s">
        <v>24</v>
      </c>
      <c r="O7889" t="s">
        <v>17</v>
      </c>
      <c r="P7889" t="s">
        <v>35</v>
      </c>
      <c r="Q7889" t="s">
        <v>32</v>
      </c>
      <c r="R7889" t="s">
        <v>26</v>
      </c>
      <c r="S7889" t="s">
        <v>17</v>
      </c>
      <c r="T7889" t="s">
        <v>13310</v>
      </c>
      <c r="U7889" s="1">
        <v>45397</v>
      </c>
      <c r="V7889">
        <v>104</v>
      </c>
      <c r="W7889" t="str">
        <f t="shared" si="170"/>
        <v>90-119</v>
      </c>
    </row>
    <row r="7890" spans="1:23" x14ac:dyDescent="0.25">
      <c r="A7890" t="s">
        <v>8139</v>
      </c>
      <c r="B7890">
        <v>531405440</v>
      </c>
      <c r="C7890">
        <v>8006749542</v>
      </c>
      <c r="D7890" s="1">
        <v>45934</v>
      </c>
      <c r="E7890">
        <v>99233</v>
      </c>
      <c r="F7890">
        <v>85025</v>
      </c>
      <c r="G7890" t="s">
        <v>152</v>
      </c>
      <c r="H7890" s="34">
        <v>82811</v>
      </c>
      <c r="I7890" s="7">
        <v>62108</v>
      </c>
      <c r="J7890" s="7">
        <v>27989.8</v>
      </c>
      <c r="K7890" s="7">
        <v>24802</v>
      </c>
      <c r="L7890" s="7">
        <v>9316.2000000000007</v>
      </c>
      <c r="M7890" s="5">
        <v>0.15</v>
      </c>
      <c r="N7890" t="s">
        <v>1139</v>
      </c>
      <c r="O7890" t="s">
        <v>27</v>
      </c>
      <c r="P7890" t="s">
        <v>3146</v>
      </c>
      <c r="Q7890" t="s">
        <v>32</v>
      </c>
      <c r="R7890" t="s">
        <v>21</v>
      </c>
      <c r="S7890" t="s">
        <v>27</v>
      </c>
      <c r="T7890" t="s">
        <v>13312</v>
      </c>
      <c r="U7890" s="1">
        <v>46031</v>
      </c>
      <c r="V7890">
        <v>97</v>
      </c>
      <c r="W7890" t="str">
        <f t="shared" si="170"/>
        <v>90-119</v>
      </c>
    </row>
    <row r="7891" spans="1:23" x14ac:dyDescent="0.25">
      <c r="A7891" t="s">
        <v>8140</v>
      </c>
      <c r="B7891">
        <v>3098024089</v>
      </c>
      <c r="C7891">
        <v>4624101899</v>
      </c>
      <c r="D7891" s="1">
        <v>45841</v>
      </c>
      <c r="E7891">
        <v>99233</v>
      </c>
      <c r="F7891">
        <v>85025</v>
      </c>
      <c r="G7891" t="s">
        <v>3183</v>
      </c>
      <c r="H7891" s="34">
        <v>59623</v>
      </c>
      <c r="I7891" s="7">
        <v>48891</v>
      </c>
      <c r="J7891" s="7">
        <v>29309.62</v>
      </c>
      <c r="K7891" s="7">
        <v>10781</v>
      </c>
      <c r="L7891" s="7">
        <v>8800.3799999999992</v>
      </c>
      <c r="M7891" s="5">
        <v>0.18</v>
      </c>
      <c r="N7891" t="s">
        <v>3141</v>
      </c>
      <c r="O7891" t="s">
        <v>27</v>
      </c>
      <c r="P7891" t="s">
        <v>25</v>
      </c>
      <c r="Q7891" t="s">
        <v>32</v>
      </c>
      <c r="R7891" t="s">
        <v>43</v>
      </c>
      <c r="S7891" t="s">
        <v>27</v>
      </c>
      <c r="T7891" t="s">
        <v>13312</v>
      </c>
      <c r="U7891" s="1">
        <v>45914</v>
      </c>
      <c r="V7891">
        <v>73</v>
      </c>
      <c r="W7891" t="str">
        <f t="shared" si="170"/>
        <v>60-89</v>
      </c>
    </row>
    <row r="7892" spans="1:23" x14ac:dyDescent="0.25">
      <c r="A7892" t="s">
        <v>8141</v>
      </c>
      <c r="B7892">
        <v>1932469312</v>
      </c>
      <c r="C7892">
        <v>8928604262</v>
      </c>
      <c r="D7892" s="1">
        <v>45568</v>
      </c>
      <c r="E7892">
        <v>99233</v>
      </c>
      <c r="F7892">
        <v>80053</v>
      </c>
      <c r="G7892" t="s">
        <v>3355</v>
      </c>
      <c r="H7892" s="34">
        <v>39836</v>
      </c>
      <c r="I7892" s="7">
        <v>31470</v>
      </c>
      <c r="J7892" s="7">
        <v>26434.799999999999</v>
      </c>
      <c r="K7892" s="7">
        <v>0</v>
      </c>
      <c r="L7892" s="7">
        <v>5035.2</v>
      </c>
      <c r="M7892" s="5">
        <v>0.16</v>
      </c>
      <c r="N7892" t="s">
        <v>1138</v>
      </c>
      <c r="O7892" t="s">
        <v>17</v>
      </c>
      <c r="P7892" t="s">
        <v>25</v>
      </c>
      <c r="Q7892" t="s">
        <v>32</v>
      </c>
      <c r="R7892" t="s">
        <v>26</v>
      </c>
      <c r="S7892" t="s">
        <v>27</v>
      </c>
      <c r="T7892" t="s">
        <v>13310</v>
      </c>
      <c r="U7892" s="1">
        <v>45674</v>
      </c>
      <c r="V7892">
        <v>106</v>
      </c>
      <c r="W7892" t="str">
        <f t="shared" si="170"/>
        <v>90-119</v>
      </c>
    </row>
    <row r="7893" spans="1:23" x14ac:dyDescent="0.25">
      <c r="A7893" t="s">
        <v>8142</v>
      </c>
      <c r="B7893">
        <v>9776718110</v>
      </c>
      <c r="C7893">
        <v>4998425222</v>
      </c>
      <c r="D7893" s="1">
        <v>45643</v>
      </c>
      <c r="E7893">
        <v>99222</v>
      </c>
      <c r="F7893">
        <v>99291</v>
      </c>
      <c r="G7893" t="s">
        <v>45</v>
      </c>
      <c r="H7893" s="34">
        <v>96320</v>
      </c>
      <c r="I7893" s="7">
        <v>75130</v>
      </c>
      <c r="J7893" s="7">
        <v>48584</v>
      </c>
      <c r="K7893" s="7">
        <v>11520</v>
      </c>
      <c r="L7893" s="7">
        <v>15026</v>
      </c>
      <c r="M7893" s="5">
        <v>0.2</v>
      </c>
      <c r="N7893" t="s">
        <v>3140</v>
      </c>
      <c r="O7893" t="s">
        <v>27</v>
      </c>
      <c r="P7893" t="s">
        <v>31</v>
      </c>
      <c r="Q7893" t="s">
        <v>19</v>
      </c>
      <c r="R7893" t="s">
        <v>43</v>
      </c>
      <c r="S7893" t="s">
        <v>17</v>
      </c>
      <c r="T7893" t="s">
        <v>13310</v>
      </c>
      <c r="U7893" s="1">
        <v>45734</v>
      </c>
      <c r="V7893">
        <v>91</v>
      </c>
      <c r="W7893" t="str">
        <f t="shared" si="170"/>
        <v>90-119</v>
      </c>
    </row>
    <row r="7894" spans="1:23" x14ac:dyDescent="0.25">
      <c r="A7894" t="s">
        <v>8143</v>
      </c>
      <c r="B7894">
        <v>6801690205</v>
      </c>
      <c r="C7894">
        <v>1011359502</v>
      </c>
      <c r="D7894" s="1">
        <v>45542</v>
      </c>
      <c r="E7894">
        <v>99223</v>
      </c>
      <c r="F7894">
        <v>99285</v>
      </c>
      <c r="G7894" t="s">
        <v>3488</v>
      </c>
      <c r="H7894" s="34">
        <v>71355</v>
      </c>
      <c r="I7894" s="7">
        <v>60652</v>
      </c>
      <c r="J7894" s="7">
        <v>59438.96</v>
      </c>
      <c r="K7894" s="7">
        <v>0</v>
      </c>
      <c r="L7894" s="7">
        <v>1213.04</v>
      </c>
      <c r="M7894" s="5">
        <v>0.02</v>
      </c>
      <c r="N7894" t="s">
        <v>16</v>
      </c>
      <c r="O7894" t="s">
        <v>17</v>
      </c>
      <c r="P7894" t="s">
        <v>25</v>
      </c>
      <c r="Q7894" t="s">
        <v>32</v>
      </c>
      <c r="R7894" t="s">
        <v>26</v>
      </c>
      <c r="S7894" t="s">
        <v>17</v>
      </c>
      <c r="T7894" t="s">
        <v>13310</v>
      </c>
      <c r="U7894" s="1">
        <v>45707</v>
      </c>
      <c r="V7894">
        <v>165</v>
      </c>
      <c r="W7894" t="str">
        <f t="shared" si="170"/>
        <v>150-179</v>
      </c>
    </row>
    <row r="7895" spans="1:23" x14ac:dyDescent="0.25">
      <c r="A7895" t="s">
        <v>8144</v>
      </c>
      <c r="B7895">
        <v>3372794523</v>
      </c>
      <c r="C7895">
        <v>6428865210</v>
      </c>
      <c r="D7895" s="1">
        <v>45791</v>
      </c>
      <c r="E7895">
        <v>99213</v>
      </c>
      <c r="F7895">
        <v>99204</v>
      </c>
      <c r="G7895" t="s">
        <v>3204</v>
      </c>
      <c r="H7895" s="34">
        <v>36331</v>
      </c>
      <c r="I7895" s="7">
        <v>29065</v>
      </c>
      <c r="J7895" s="7">
        <v>24995.9</v>
      </c>
      <c r="K7895" s="7">
        <v>0</v>
      </c>
      <c r="L7895" s="7">
        <v>4069.1</v>
      </c>
      <c r="M7895" s="5">
        <v>0.14000000000000001</v>
      </c>
      <c r="N7895" t="s">
        <v>1135</v>
      </c>
      <c r="O7895" t="s">
        <v>17</v>
      </c>
      <c r="P7895" t="s">
        <v>3148</v>
      </c>
      <c r="Q7895" t="s">
        <v>32</v>
      </c>
      <c r="R7895" t="s">
        <v>26</v>
      </c>
      <c r="S7895" t="s">
        <v>17</v>
      </c>
      <c r="T7895" t="s">
        <v>13311</v>
      </c>
      <c r="U7895" s="1">
        <v>45873</v>
      </c>
      <c r="V7895">
        <v>82</v>
      </c>
      <c r="W7895" t="str">
        <f t="shared" si="170"/>
        <v>60-89</v>
      </c>
    </row>
    <row r="7896" spans="1:23" x14ac:dyDescent="0.25">
      <c r="A7896" t="s">
        <v>8145</v>
      </c>
      <c r="B7896">
        <v>4813612831</v>
      </c>
      <c r="C7896">
        <v>3228339247</v>
      </c>
      <c r="D7896" s="1">
        <v>45899</v>
      </c>
      <c r="E7896">
        <v>99214</v>
      </c>
      <c r="F7896">
        <v>99201</v>
      </c>
      <c r="G7896" t="s">
        <v>182</v>
      </c>
      <c r="H7896" s="34">
        <v>45875</v>
      </c>
      <c r="I7896" s="7">
        <v>34406</v>
      </c>
      <c r="J7896" s="7">
        <v>29245.1</v>
      </c>
      <c r="K7896" s="7">
        <v>0</v>
      </c>
      <c r="L7896" s="7">
        <v>5160.8999999999996</v>
      </c>
      <c r="M7896" s="5">
        <v>0.15</v>
      </c>
      <c r="N7896" t="s">
        <v>1139</v>
      </c>
      <c r="O7896" t="s">
        <v>17</v>
      </c>
      <c r="P7896" t="s">
        <v>3150</v>
      </c>
      <c r="Q7896" t="s">
        <v>32</v>
      </c>
      <c r="R7896" t="s">
        <v>38</v>
      </c>
      <c r="S7896" t="s">
        <v>17</v>
      </c>
      <c r="T7896" t="s">
        <v>13311</v>
      </c>
      <c r="U7896" s="1">
        <v>45981</v>
      </c>
      <c r="V7896">
        <v>82</v>
      </c>
      <c r="W7896" t="str">
        <f t="shared" si="170"/>
        <v>60-89</v>
      </c>
    </row>
    <row r="7897" spans="1:23" x14ac:dyDescent="0.25">
      <c r="A7897" t="s">
        <v>8146</v>
      </c>
      <c r="B7897">
        <v>9494701961</v>
      </c>
      <c r="C7897">
        <v>1792267357</v>
      </c>
      <c r="D7897" s="1">
        <v>45628</v>
      </c>
      <c r="E7897">
        <v>99232</v>
      </c>
      <c r="F7897">
        <v>99291</v>
      </c>
      <c r="G7897" t="s">
        <v>559</v>
      </c>
      <c r="H7897" s="34">
        <v>57169</v>
      </c>
      <c r="I7897" s="7">
        <v>48594</v>
      </c>
      <c r="J7897" s="7">
        <v>34869.120000000003</v>
      </c>
      <c r="K7897" s="7">
        <v>12753</v>
      </c>
      <c r="L7897" s="7">
        <v>971.88</v>
      </c>
      <c r="M7897" s="5">
        <v>0.02</v>
      </c>
      <c r="N7897" t="s">
        <v>16</v>
      </c>
      <c r="O7897" t="s">
        <v>27</v>
      </c>
      <c r="P7897" t="s">
        <v>55</v>
      </c>
      <c r="Q7897" t="s">
        <v>32</v>
      </c>
      <c r="R7897" t="s">
        <v>43</v>
      </c>
      <c r="S7897" t="s">
        <v>27</v>
      </c>
      <c r="T7897" t="s">
        <v>13312</v>
      </c>
      <c r="U7897" s="1">
        <v>45807</v>
      </c>
      <c r="V7897">
        <v>179</v>
      </c>
      <c r="W7897" t="str">
        <f t="shared" si="170"/>
        <v>150-179</v>
      </c>
    </row>
    <row r="7898" spans="1:23" x14ac:dyDescent="0.25">
      <c r="A7898" t="s">
        <v>8147</v>
      </c>
      <c r="B7898">
        <v>3681057195</v>
      </c>
      <c r="C7898">
        <v>6326560342</v>
      </c>
      <c r="D7898" s="1">
        <v>45408</v>
      </c>
      <c r="E7898">
        <v>99215</v>
      </c>
      <c r="F7898">
        <v>90834</v>
      </c>
      <c r="G7898" t="s">
        <v>3176</v>
      </c>
      <c r="H7898" s="34">
        <v>65353</v>
      </c>
      <c r="I7898" s="7">
        <v>47054</v>
      </c>
      <c r="J7898" s="7">
        <v>39163.68</v>
      </c>
      <c r="K7898" s="7">
        <v>4126</v>
      </c>
      <c r="L7898" s="7">
        <v>3764.32</v>
      </c>
      <c r="M7898" s="5">
        <v>0.08</v>
      </c>
      <c r="N7898" t="s">
        <v>24</v>
      </c>
      <c r="O7898" t="s">
        <v>30</v>
      </c>
      <c r="P7898" t="s">
        <v>55</v>
      </c>
      <c r="Q7898" t="s">
        <v>32</v>
      </c>
      <c r="R7898" t="s">
        <v>38</v>
      </c>
      <c r="S7898" t="s">
        <v>17</v>
      </c>
      <c r="T7898" t="s">
        <v>13310</v>
      </c>
      <c r="U7898" s="1">
        <v>45522</v>
      </c>
      <c r="V7898">
        <v>114</v>
      </c>
      <c r="W7898" t="str">
        <f t="shared" si="170"/>
        <v>90-119</v>
      </c>
    </row>
    <row r="7899" spans="1:23" x14ac:dyDescent="0.25">
      <c r="A7899" t="s">
        <v>8148</v>
      </c>
      <c r="B7899">
        <v>4332064616</v>
      </c>
      <c r="C7899">
        <v>6104939760</v>
      </c>
      <c r="D7899" s="1">
        <v>45630</v>
      </c>
      <c r="E7899">
        <v>99232</v>
      </c>
      <c r="F7899">
        <v>81000</v>
      </c>
      <c r="G7899" t="s">
        <v>120</v>
      </c>
      <c r="H7899" s="34">
        <v>66298</v>
      </c>
      <c r="I7899" s="7">
        <v>56353</v>
      </c>
      <c r="J7899" s="7">
        <v>46334.94</v>
      </c>
      <c r="K7899" s="7">
        <v>8891</v>
      </c>
      <c r="L7899" s="7">
        <v>1127.06</v>
      </c>
      <c r="M7899" s="5">
        <v>0.02</v>
      </c>
      <c r="N7899" t="s">
        <v>16</v>
      </c>
      <c r="O7899" t="s">
        <v>30</v>
      </c>
      <c r="P7899" t="s">
        <v>35</v>
      </c>
      <c r="Q7899" t="s">
        <v>32</v>
      </c>
      <c r="R7899" t="s">
        <v>27</v>
      </c>
      <c r="S7899" t="s">
        <v>27</v>
      </c>
      <c r="T7899" t="s">
        <v>13311</v>
      </c>
      <c r="U7899" s="1">
        <v>45742</v>
      </c>
      <c r="V7899">
        <v>111</v>
      </c>
      <c r="W7899" t="str">
        <f t="shared" si="170"/>
        <v>90-119</v>
      </c>
    </row>
    <row r="7900" spans="1:23" x14ac:dyDescent="0.25">
      <c r="A7900" t="s">
        <v>8149</v>
      </c>
      <c r="B7900">
        <v>5734878261</v>
      </c>
      <c r="C7900">
        <v>8476729564</v>
      </c>
      <c r="D7900" s="1">
        <v>45545</v>
      </c>
      <c r="E7900">
        <v>99232</v>
      </c>
      <c r="F7900">
        <v>99212</v>
      </c>
      <c r="G7900" t="s">
        <v>106</v>
      </c>
      <c r="H7900" s="34">
        <v>35722</v>
      </c>
      <c r="I7900" s="7">
        <v>28220</v>
      </c>
      <c r="J7900" s="7">
        <v>23704.799999999999</v>
      </c>
      <c r="K7900" s="7">
        <v>0</v>
      </c>
      <c r="L7900" s="7">
        <v>4515.2</v>
      </c>
      <c r="M7900" s="5">
        <v>0.16</v>
      </c>
      <c r="N7900" t="s">
        <v>1138</v>
      </c>
      <c r="O7900" t="s">
        <v>17</v>
      </c>
      <c r="P7900" t="s">
        <v>3150</v>
      </c>
      <c r="Q7900" t="s">
        <v>19</v>
      </c>
      <c r="R7900" t="s">
        <v>21</v>
      </c>
      <c r="S7900" t="s">
        <v>21</v>
      </c>
      <c r="T7900" t="s">
        <v>13312</v>
      </c>
      <c r="U7900" s="1">
        <v>45669</v>
      </c>
      <c r="V7900">
        <v>124</v>
      </c>
      <c r="W7900" t="str">
        <f t="shared" si="170"/>
        <v>120-149</v>
      </c>
    </row>
    <row r="7901" spans="1:23" x14ac:dyDescent="0.25">
      <c r="A7901" t="s">
        <v>8150</v>
      </c>
      <c r="B7901">
        <v>1374803347</v>
      </c>
      <c r="C7901">
        <v>9107504706</v>
      </c>
      <c r="D7901" s="1">
        <v>45855</v>
      </c>
      <c r="E7901">
        <v>99223</v>
      </c>
      <c r="F7901">
        <v>97110</v>
      </c>
      <c r="G7901" t="s">
        <v>3253</v>
      </c>
      <c r="H7901" s="34">
        <v>73106</v>
      </c>
      <c r="I7901" s="7">
        <v>58485</v>
      </c>
      <c r="J7901" s="7">
        <v>45348.1</v>
      </c>
      <c r="K7901" s="7">
        <v>4949</v>
      </c>
      <c r="L7901" s="7">
        <v>8187.9</v>
      </c>
      <c r="M7901" s="5">
        <v>0.14000000000000001</v>
      </c>
      <c r="N7901" t="s">
        <v>1135</v>
      </c>
      <c r="O7901" t="s">
        <v>30</v>
      </c>
      <c r="P7901" t="s">
        <v>3148</v>
      </c>
      <c r="Q7901" t="s">
        <v>32</v>
      </c>
      <c r="R7901" t="s">
        <v>43</v>
      </c>
      <c r="S7901" t="s">
        <v>21</v>
      </c>
      <c r="T7901" t="s">
        <v>13310</v>
      </c>
      <c r="U7901" s="1">
        <v>46018</v>
      </c>
      <c r="V7901">
        <v>163</v>
      </c>
      <c r="W7901" t="str">
        <f t="shared" si="170"/>
        <v>150-179</v>
      </c>
    </row>
    <row r="7902" spans="1:23" x14ac:dyDescent="0.25">
      <c r="A7902" t="s">
        <v>8151</v>
      </c>
      <c r="B7902">
        <v>8853397001</v>
      </c>
      <c r="C7902">
        <v>2248373795</v>
      </c>
      <c r="D7902" s="1">
        <v>45507</v>
      </c>
      <c r="E7902">
        <v>99231</v>
      </c>
      <c r="F7902">
        <v>85025</v>
      </c>
      <c r="G7902" t="s">
        <v>142</v>
      </c>
      <c r="H7902" s="34">
        <v>30801</v>
      </c>
      <c r="I7902" s="7">
        <v>23101</v>
      </c>
      <c r="J7902" s="7">
        <v>19635.849999999999</v>
      </c>
      <c r="K7902" s="7">
        <v>0</v>
      </c>
      <c r="L7902" s="7">
        <v>3465.15</v>
      </c>
      <c r="M7902" s="5">
        <v>0.15</v>
      </c>
      <c r="N7902" t="s">
        <v>1139</v>
      </c>
      <c r="O7902" t="s">
        <v>17</v>
      </c>
      <c r="P7902" t="s">
        <v>3148</v>
      </c>
      <c r="Q7902" t="s">
        <v>32</v>
      </c>
      <c r="R7902" t="s">
        <v>38</v>
      </c>
      <c r="S7902" t="s">
        <v>21</v>
      </c>
      <c r="T7902" t="s">
        <v>13310</v>
      </c>
      <c r="U7902" s="1">
        <v>45632</v>
      </c>
      <c r="V7902">
        <v>125</v>
      </c>
      <c r="W7902" t="str">
        <f t="shared" si="170"/>
        <v>120-149</v>
      </c>
    </row>
    <row r="7903" spans="1:23" x14ac:dyDescent="0.25">
      <c r="A7903" t="s">
        <v>8152</v>
      </c>
      <c r="B7903">
        <v>4605597346</v>
      </c>
      <c r="C7903">
        <v>5549849898</v>
      </c>
      <c r="D7903" s="1">
        <v>45542</v>
      </c>
      <c r="E7903">
        <v>99231</v>
      </c>
      <c r="F7903">
        <v>85025</v>
      </c>
      <c r="G7903" t="s">
        <v>81</v>
      </c>
      <c r="H7903" s="34">
        <v>17520</v>
      </c>
      <c r="I7903" s="7">
        <v>13666</v>
      </c>
      <c r="J7903" s="7">
        <v>9354.7999999999993</v>
      </c>
      <c r="K7903" s="7">
        <v>1578</v>
      </c>
      <c r="L7903" s="7">
        <v>2733.2</v>
      </c>
      <c r="M7903" s="5">
        <v>0.2</v>
      </c>
      <c r="N7903" t="s">
        <v>3140</v>
      </c>
      <c r="O7903" t="s">
        <v>30</v>
      </c>
      <c r="P7903" t="s">
        <v>58</v>
      </c>
      <c r="Q7903" t="s">
        <v>32</v>
      </c>
      <c r="R7903" t="s">
        <v>38</v>
      </c>
      <c r="S7903" t="s">
        <v>27</v>
      </c>
      <c r="T7903" t="s">
        <v>13310</v>
      </c>
      <c r="U7903" s="1">
        <v>45581</v>
      </c>
      <c r="V7903">
        <v>39</v>
      </c>
      <c r="W7903" t="str">
        <f t="shared" si="170"/>
        <v>30-59</v>
      </c>
    </row>
    <row r="7904" spans="1:23" x14ac:dyDescent="0.25">
      <c r="A7904" t="s">
        <v>8153</v>
      </c>
      <c r="B7904">
        <v>5833926303</v>
      </c>
      <c r="C7904">
        <v>4335820339</v>
      </c>
      <c r="D7904" s="1">
        <v>45735</v>
      </c>
      <c r="E7904">
        <v>99215</v>
      </c>
      <c r="F7904">
        <v>99292</v>
      </c>
      <c r="G7904" t="s">
        <v>140</v>
      </c>
      <c r="H7904" s="34">
        <v>52901</v>
      </c>
      <c r="I7904" s="7">
        <v>43379</v>
      </c>
      <c r="J7904" s="7">
        <v>28888.78</v>
      </c>
      <c r="K7904" s="7">
        <v>6682</v>
      </c>
      <c r="L7904" s="7">
        <v>7808.22</v>
      </c>
      <c r="M7904" s="5">
        <v>0.18</v>
      </c>
      <c r="N7904" t="s">
        <v>3141</v>
      </c>
      <c r="O7904" t="s">
        <v>27</v>
      </c>
      <c r="P7904" t="s">
        <v>3147</v>
      </c>
      <c r="Q7904" t="s">
        <v>32</v>
      </c>
      <c r="R7904" t="s">
        <v>38</v>
      </c>
      <c r="S7904" t="s">
        <v>21</v>
      </c>
      <c r="T7904" t="s">
        <v>13312</v>
      </c>
      <c r="U7904" s="1">
        <v>45857</v>
      </c>
      <c r="V7904">
        <v>122</v>
      </c>
      <c r="W7904" t="str">
        <f t="shared" si="170"/>
        <v>120-149</v>
      </c>
    </row>
    <row r="7905" spans="1:23" x14ac:dyDescent="0.25">
      <c r="A7905" t="s">
        <v>8154</v>
      </c>
      <c r="B7905">
        <v>3969180311</v>
      </c>
      <c r="C7905">
        <v>925365635</v>
      </c>
      <c r="D7905" s="1">
        <v>45626</v>
      </c>
      <c r="E7905">
        <v>99215</v>
      </c>
      <c r="F7905">
        <v>99214</v>
      </c>
      <c r="G7905" t="s">
        <v>3192</v>
      </c>
      <c r="H7905" s="34">
        <v>37539</v>
      </c>
      <c r="I7905" s="7">
        <v>30031</v>
      </c>
      <c r="J7905" s="7">
        <v>23410.66</v>
      </c>
      <c r="K7905" s="7">
        <v>2416</v>
      </c>
      <c r="L7905" s="7">
        <v>4204.34</v>
      </c>
      <c r="M7905" s="5">
        <v>0.14000000000000001</v>
      </c>
      <c r="N7905" t="s">
        <v>1135</v>
      </c>
      <c r="O7905" t="s">
        <v>30</v>
      </c>
      <c r="P7905" t="s">
        <v>55</v>
      </c>
      <c r="Q7905" t="s">
        <v>19</v>
      </c>
      <c r="R7905" t="s">
        <v>21</v>
      </c>
      <c r="S7905" t="s">
        <v>27</v>
      </c>
      <c r="T7905" t="s">
        <v>13310</v>
      </c>
      <c r="U7905" s="1">
        <v>45720</v>
      </c>
      <c r="V7905">
        <v>94</v>
      </c>
      <c r="W7905" t="str">
        <f t="shared" si="170"/>
        <v>90-119</v>
      </c>
    </row>
    <row r="7906" spans="1:23" x14ac:dyDescent="0.25">
      <c r="A7906" t="s">
        <v>8155</v>
      </c>
      <c r="B7906">
        <v>7328259205</v>
      </c>
      <c r="C7906">
        <v>4018442675</v>
      </c>
      <c r="D7906" s="1">
        <v>45598</v>
      </c>
      <c r="E7906">
        <v>99223</v>
      </c>
      <c r="F7906">
        <v>99291</v>
      </c>
      <c r="G7906" t="s">
        <v>293</v>
      </c>
      <c r="H7906" s="34">
        <v>87258</v>
      </c>
      <c r="I7906" s="7">
        <v>65444</v>
      </c>
      <c r="J7906" s="7">
        <v>38177.4</v>
      </c>
      <c r="K7906" s="7">
        <v>17450</v>
      </c>
      <c r="L7906" s="7">
        <v>9816.6</v>
      </c>
      <c r="M7906" s="5">
        <v>0.15</v>
      </c>
      <c r="N7906" t="s">
        <v>1139</v>
      </c>
      <c r="O7906" t="s">
        <v>27</v>
      </c>
      <c r="P7906" t="s">
        <v>31</v>
      </c>
      <c r="Q7906" t="s">
        <v>19</v>
      </c>
      <c r="R7906" t="s">
        <v>21</v>
      </c>
      <c r="S7906" t="s">
        <v>27</v>
      </c>
      <c r="T7906" t="s">
        <v>13311</v>
      </c>
      <c r="U7906" s="1">
        <v>45634</v>
      </c>
      <c r="V7906">
        <v>36</v>
      </c>
      <c r="W7906" t="str">
        <f t="shared" si="170"/>
        <v>30-59</v>
      </c>
    </row>
    <row r="7907" spans="1:23" x14ac:dyDescent="0.25">
      <c r="A7907" t="s">
        <v>8156</v>
      </c>
      <c r="B7907">
        <v>8256787692</v>
      </c>
      <c r="C7907">
        <v>9166382304</v>
      </c>
      <c r="D7907" s="1">
        <v>45655</v>
      </c>
      <c r="E7907">
        <v>99238</v>
      </c>
      <c r="F7907">
        <v>99205</v>
      </c>
      <c r="G7907" t="s">
        <v>270</v>
      </c>
      <c r="H7907" s="34">
        <v>48003</v>
      </c>
      <c r="I7907" s="7">
        <v>36002</v>
      </c>
      <c r="J7907" s="7">
        <v>30601.7</v>
      </c>
      <c r="K7907" s="7">
        <v>0</v>
      </c>
      <c r="L7907" s="7">
        <v>5400.3</v>
      </c>
      <c r="M7907" s="5">
        <v>0.15</v>
      </c>
      <c r="N7907" t="s">
        <v>1139</v>
      </c>
      <c r="O7907" t="s">
        <v>17</v>
      </c>
      <c r="P7907" t="s">
        <v>18</v>
      </c>
      <c r="Q7907" t="s">
        <v>19</v>
      </c>
      <c r="R7907" t="s">
        <v>43</v>
      </c>
      <c r="S7907" t="s">
        <v>17</v>
      </c>
      <c r="T7907" t="s">
        <v>13311</v>
      </c>
      <c r="U7907" s="1">
        <v>45759</v>
      </c>
      <c r="V7907">
        <v>104</v>
      </c>
      <c r="W7907" t="str">
        <f t="shared" si="170"/>
        <v>90-119</v>
      </c>
    </row>
    <row r="7908" spans="1:23" x14ac:dyDescent="0.25">
      <c r="A7908" t="s">
        <v>8157</v>
      </c>
      <c r="B7908">
        <v>3723961425</v>
      </c>
      <c r="C7908">
        <v>2993516684</v>
      </c>
      <c r="D7908" s="1">
        <v>45298</v>
      </c>
      <c r="E7908">
        <v>99233</v>
      </c>
      <c r="F7908">
        <v>99203</v>
      </c>
      <c r="G7908" t="s">
        <v>3352</v>
      </c>
      <c r="H7908" s="34">
        <v>71464</v>
      </c>
      <c r="I7908" s="7">
        <v>53598</v>
      </c>
      <c r="J7908" s="7">
        <v>24605.3</v>
      </c>
      <c r="K7908" s="7">
        <v>20953</v>
      </c>
      <c r="L7908" s="7">
        <v>8039.7</v>
      </c>
      <c r="M7908" s="5">
        <v>0.15</v>
      </c>
      <c r="N7908" t="s">
        <v>1139</v>
      </c>
      <c r="O7908" t="s">
        <v>27</v>
      </c>
      <c r="P7908" t="s">
        <v>40</v>
      </c>
      <c r="Q7908" t="s">
        <v>32</v>
      </c>
      <c r="R7908" t="s">
        <v>20</v>
      </c>
      <c r="S7908" t="s">
        <v>27</v>
      </c>
      <c r="T7908" t="s">
        <v>13310</v>
      </c>
      <c r="U7908" s="1">
        <v>45365</v>
      </c>
      <c r="V7908">
        <v>67</v>
      </c>
      <c r="W7908" t="str">
        <f t="shared" si="170"/>
        <v>60-89</v>
      </c>
    </row>
    <row r="7909" spans="1:23" x14ac:dyDescent="0.25">
      <c r="A7909" t="s">
        <v>8158</v>
      </c>
      <c r="B7909">
        <v>8142853086</v>
      </c>
      <c r="C7909">
        <v>2614257389</v>
      </c>
      <c r="D7909" s="1">
        <v>45712</v>
      </c>
      <c r="E7909">
        <v>99231</v>
      </c>
      <c r="F7909">
        <v>99214</v>
      </c>
      <c r="G7909" t="s">
        <v>194</v>
      </c>
      <c r="H7909" s="34">
        <v>44436</v>
      </c>
      <c r="I7909" s="7">
        <v>34660</v>
      </c>
      <c r="J7909" s="7">
        <v>24358</v>
      </c>
      <c r="K7909" s="7">
        <v>3370</v>
      </c>
      <c r="L7909" s="7">
        <v>6932</v>
      </c>
      <c r="M7909" s="5">
        <v>0.2</v>
      </c>
      <c r="N7909" t="s">
        <v>3140</v>
      </c>
      <c r="O7909" t="s">
        <v>30</v>
      </c>
      <c r="P7909" t="s">
        <v>3149</v>
      </c>
      <c r="Q7909" t="s">
        <v>19</v>
      </c>
      <c r="R7909" t="s">
        <v>20</v>
      </c>
      <c r="S7909" t="s">
        <v>21</v>
      </c>
      <c r="T7909" t="s">
        <v>13311</v>
      </c>
      <c r="U7909" s="1">
        <v>45769</v>
      </c>
      <c r="V7909">
        <v>57</v>
      </c>
      <c r="W7909" t="str">
        <f t="shared" si="170"/>
        <v>30-59</v>
      </c>
    </row>
    <row r="7910" spans="1:23" x14ac:dyDescent="0.25">
      <c r="A7910" t="s">
        <v>8159</v>
      </c>
      <c r="B7910">
        <v>5618945873</v>
      </c>
      <c r="C7910">
        <v>9740007187</v>
      </c>
      <c r="D7910" s="1">
        <v>45588</v>
      </c>
      <c r="E7910">
        <v>99238</v>
      </c>
      <c r="F7910">
        <v>99202</v>
      </c>
      <c r="G7910" t="s">
        <v>129</v>
      </c>
      <c r="H7910" s="34">
        <v>50748</v>
      </c>
      <c r="I7910" s="7">
        <v>41613</v>
      </c>
      <c r="J7910" s="7">
        <v>18879.66</v>
      </c>
      <c r="K7910" s="7">
        <v>15243</v>
      </c>
      <c r="L7910" s="7">
        <v>7490.34</v>
      </c>
      <c r="M7910" s="5">
        <v>0.18</v>
      </c>
      <c r="N7910" t="s">
        <v>3141</v>
      </c>
      <c r="O7910" t="s">
        <v>27</v>
      </c>
      <c r="P7910" t="s">
        <v>3146</v>
      </c>
      <c r="Q7910" t="s">
        <v>19</v>
      </c>
      <c r="R7910" t="s">
        <v>20</v>
      </c>
      <c r="S7910" t="s">
        <v>17</v>
      </c>
      <c r="T7910" t="s">
        <v>13311</v>
      </c>
      <c r="U7910" s="1">
        <v>45651</v>
      </c>
      <c r="V7910">
        <v>63</v>
      </c>
      <c r="W7910" t="str">
        <f t="shared" si="170"/>
        <v>60-89</v>
      </c>
    </row>
    <row r="7911" spans="1:23" x14ac:dyDescent="0.25">
      <c r="A7911" t="s">
        <v>8160</v>
      </c>
      <c r="B7911">
        <v>8586511806</v>
      </c>
      <c r="C7911">
        <v>2880653293</v>
      </c>
      <c r="D7911" s="1">
        <v>45826</v>
      </c>
      <c r="E7911">
        <v>99214</v>
      </c>
      <c r="F7911">
        <v>97110</v>
      </c>
      <c r="G7911" t="s">
        <v>288</v>
      </c>
      <c r="H7911" s="34">
        <v>81293</v>
      </c>
      <c r="I7911" s="7">
        <v>64221</v>
      </c>
      <c r="J7911" s="7">
        <v>53945.64</v>
      </c>
      <c r="K7911" s="7">
        <v>0</v>
      </c>
      <c r="L7911" s="7">
        <v>10275.36</v>
      </c>
      <c r="M7911" s="5">
        <v>0.16</v>
      </c>
      <c r="N7911" t="s">
        <v>1138</v>
      </c>
      <c r="O7911" t="s">
        <v>17</v>
      </c>
      <c r="P7911" t="s">
        <v>40</v>
      </c>
      <c r="Q7911" t="s">
        <v>19</v>
      </c>
      <c r="R7911" t="s">
        <v>26</v>
      </c>
      <c r="S7911" t="s">
        <v>17</v>
      </c>
      <c r="T7911" t="s">
        <v>13311</v>
      </c>
      <c r="U7911" s="1">
        <v>45940</v>
      </c>
      <c r="V7911">
        <v>114</v>
      </c>
      <c r="W7911" t="str">
        <f t="shared" si="170"/>
        <v>90-119</v>
      </c>
    </row>
    <row r="7912" spans="1:23" x14ac:dyDescent="0.25">
      <c r="A7912" t="s">
        <v>8161</v>
      </c>
      <c r="B7912">
        <v>5448391357</v>
      </c>
      <c r="C7912">
        <v>3134932358</v>
      </c>
      <c r="D7912" s="1">
        <v>45595</v>
      </c>
      <c r="E7912">
        <v>99215</v>
      </c>
      <c r="F7912">
        <v>99212</v>
      </c>
      <c r="G7912" t="s">
        <v>3400</v>
      </c>
      <c r="H7912" s="34">
        <v>96237</v>
      </c>
      <c r="I7912" s="7">
        <v>81801</v>
      </c>
      <c r="J7912" s="7">
        <v>80164.98</v>
      </c>
      <c r="K7912" s="7">
        <v>0</v>
      </c>
      <c r="L7912" s="7">
        <v>1636.02</v>
      </c>
      <c r="M7912" s="5">
        <v>0.02</v>
      </c>
      <c r="N7912" t="s">
        <v>16</v>
      </c>
      <c r="O7912" t="s">
        <v>17</v>
      </c>
      <c r="P7912" t="s">
        <v>97</v>
      </c>
      <c r="Q7912" t="s">
        <v>32</v>
      </c>
      <c r="R7912" t="s">
        <v>43</v>
      </c>
      <c r="S7912" t="s">
        <v>17</v>
      </c>
      <c r="T7912" t="s">
        <v>13310</v>
      </c>
      <c r="U7912" s="1">
        <v>45702</v>
      </c>
      <c r="V7912">
        <v>107</v>
      </c>
      <c r="W7912" t="str">
        <f t="shared" si="170"/>
        <v>90-119</v>
      </c>
    </row>
    <row r="7913" spans="1:23" x14ac:dyDescent="0.25">
      <c r="A7913" t="s">
        <v>8162</v>
      </c>
      <c r="B7913">
        <v>5268260004</v>
      </c>
      <c r="C7913">
        <v>8728148307</v>
      </c>
      <c r="D7913" s="1">
        <v>45556</v>
      </c>
      <c r="E7913">
        <v>99238</v>
      </c>
      <c r="F7913">
        <v>99201</v>
      </c>
      <c r="G7913" t="s">
        <v>207</v>
      </c>
      <c r="H7913" s="34">
        <v>89927</v>
      </c>
      <c r="I7913" s="7">
        <v>73740</v>
      </c>
      <c r="J7913" s="7">
        <v>51876.800000000003</v>
      </c>
      <c r="K7913" s="7">
        <v>8590</v>
      </c>
      <c r="L7913" s="7">
        <v>13273.2</v>
      </c>
      <c r="M7913" s="5">
        <v>0.18</v>
      </c>
      <c r="N7913" t="s">
        <v>3141</v>
      </c>
      <c r="O7913" t="s">
        <v>30</v>
      </c>
      <c r="P7913" t="s">
        <v>25</v>
      </c>
      <c r="Q7913" t="s">
        <v>32</v>
      </c>
      <c r="R7913" t="s">
        <v>20</v>
      </c>
      <c r="S7913" t="s">
        <v>27</v>
      </c>
      <c r="T7913" t="s">
        <v>13310</v>
      </c>
      <c r="U7913" s="1">
        <v>45602</v>
      </c>
      <c r="V7913">
        <v>46</v>
      </c>
      <c r="W7913" t="str">
        <f t="shared" si="170"/>
        <v>30-59</v>
      </c>
    </row>
    <row r="7914" spans="1:23" x14ac:dyDescent="0.25">
      <c r="A7914" t="s">
        <v>8163</v>
      </c>
      <c r="B7914">
        <v>7595026689</v>
      </c>
      <c r="C7914">
        <v>205370893</v>
      </c>
      <c r="D7914" s="1">
        <v>45582</v>
      </c>
      <c r="E7914">
        <v>99214</v>
      </c>
      <c r="F7914">
        <v>99205</v>
      </c>
      <c r="G7914" t="s">
        <v>263</v>
      </c>
      <c r="H7914" s="34">
        <v>29851</v>
      </c>
      <c r="I7914" s="7">
        <v>23881</v>
      </c>
      <c r="J7914" s="7">
        <v>13397.66</v>
      </c>
      <c r="K7914" s="7">
        <v>7140</v>
      </c>
      <c r="L7914" s="7">
        <v>3343.34</v>
      </c>
      <c r="M7914" s="5">
        <v>0.14000000000000001</v>
      </c>
      <c r="N7914" t="s">
        <v>1135</v>
      </c>
      <c r="O7914" t="s">
        <v>27</v>
      </c>
      <c r="P7914" t="s">
        <v>18</v>
      </c>
      <c r="Q7914" t="s">
        <v>19</v>
      </c>
      <c r="R7914" t="s">
        <v>26</v>
      </c>
      <c r="S7914" t="s">
        <v>21</v>
      </c>
      <c r="T7914" t="s">
        <v>13310</v>
      </c>
      <c r="U7914" s="1">
        <v>45711</v>
      </c>
      <c r="V7914">
        <v>129</v>
      </c>
      <c r="W7914" t="str">
        <f t="shared" si="170"/>
        <v>120-149</v>
      </c>
    </row>
    <row r="7915" spans="1:23" x14ac:dyDescent="0.25">
      <c r="A7915" t="s">
        <v>8164</v>
      </c>
      <c r="B7915">
        <v>9165015976</v>
      </c>
      <c r="C7915">
        <v>9355397913</v>
      </c>
      <c r="D7915" s="1">
        <v>45653</v>
      </c>
      <c r="E7915">
        <v>99213</v>
      </c>
      <c r="F7915">
        <v>99282</v>
      </c>
      <c r="G7915" t="s">
        <v>54</v>
      </c>
      <c r="H7915" s="34">
        <v>98047</v>
      </c>
      <c r="I7915" s="7">
        <v>77457</v>
      </c>
      <c r="J7915" s="7">
        <v>65063.88</v>
      </c>
      <c r="K7915" s="7">
        <v>0</v>
      </c>
      <c r="L7915" s="7">
        <v>12393.12</v>
      </c>
      <c r="M7915" s="5">
        <v>0.16</v>
      </c>
      <c r="N7915" t="s">
        <v>1138</v>
      </c>
      <c r="O7915" t="s">
        <v>17</v>
      </c>
      <c r="P7915" t="s">
        <v>40</v>
      </c>
      <c r="Q7915" t="s">
        <v>32</v>
      </c>
      <c r="R7915" t="s">
        <v>27</v>
      </c>
      <c r="S7915" t="s">
        <v>21</v>
      </c>
      <c r="T7915" t="s">
        <v>13312</v>
      </c>
      <c r="U7915" s="1">
        <v>45731</v>
      </c>
      <c r="V7915">
        <v>78</v>
      </c>
      <c r="W7915" t="str">
        <f t="shared" si="170"/>
        <v>60-89</v>
      </c>
    </row>
    <row r="7916" spans="1:23" x14ac:dyDescent="0.25">
      <c r="A7916" t="s">
        <v>8165</v>
      </c>
      <c r="B7916">
        <v>4364328752</v>
      </c>
      <c r="C7916">
        <v>7130938268</v>
      </c>
      <c r="D7916" s="1">
        <v>45916</v>
      </c>
      <c r="E7916">
        <v>99238</v>
      </c>
      <c r="F7916">
        <v>99214</v>
      </c>
      <c r="G7916" t="s">
        <v>134</v>
      </c>
      <c r="H7916" s="34">
        <v>83183</v>
      </c>
      <c r="I7916" s="7">
        <v>66546</v>
      </c>
      <c r="J7916" s="7">
        <v>51267.56</v>
      </c>
      <c r="K7916" s="7">
        <v>5962</v>
      </c>
      <c r="L7916" s="7">
        <v>9316.44</v>
      </c>
      <c r="M7916" s="5">
        <v>0.14000000000000001</v>
      </c>
      <c r="N7916" t="s">
        <v>1135</v>
      </c>
      <c r="O7916" t="s">
        <v>30</v>
      </c>
      <c r="P7916" t="s">
        <v>55</v>
      </c>
      <c r="Q7916" t="s">
        <v>19</v>
      </c>
      <c r="R7916" t="s">
        <v>21</v>
      </c>
      <c r="S7916" t="s">
        <v>17</v>
      </c>
      <c r="T7916" t="s">
        <v>13310</v>
      </c>
      <c r="U7916" s="1">
        <v>46073</v>
      </c>
      <c r="V7916">
        <v>157</v>
      </c>
      <c r="W7916" t="str">
        <f t="shared" si="170"/>
        <v>150-179</v>
      </c>
    </row>
    <row r="7917" spans="1:23" x14ac:dyDescent="0.25">
      <c r="A7917" t="s">
        <v>8166</v>
      </c>
      <c r="B7917">
        <v>9046956698</v>
      </c>
      <c r="C7917">
        <v>6024611528</v>
      </c>
      <c r="D7917" s="1">
        <v>45293</v>
      </c>
      <c r="E7917">
        <v>99223</v>
      </c>
      <c r="F7917">
        <v>71046</v>
      </c>
      <c r="G7917" t="s">
        <v>3227</v>
      </c>
      <c r="H7917" s="34">
        <v>43249</v>
      </c>
      <c r="I7917" s="7">
        <v>33734</v>
      </c>
      <c r="J7917" s="7">
        <v>17740.2</v>
      </c>
      <c r="K7917" s="7">
        <v>9247</v>
      </c>
      <c r="L7917" s="7">
        <v>6746.8</v>
      </c>
      <c r="M7917" s="5">
        <v>0.2</v>
      </c>
      <c r="N7917" t="s">
        <v>3140</v>
      </c>
      <c r="O7917" t="s">
        <v>27</v>
      </c>
      <c r="P7917" t="s">
        <v>3146</v>
      </c>
      <c r="Q7917" t="s">
        <v>19</v>
      </c>
      <c r="R7917" t="s">
        <v>26</v>
      </c>
      <c r="S7917" t="s">
        <v>21</v>
      </c>
      <c r="T7917" t="s">
        <v>13311</v>
      </c>
      <c r="U7917" s="1">
        <v>45444</v>
      </c>
      <c r="V7917">
        <v>151</v>
      </c>
      <c r="W7917" t="str">
        <f t="shared" si="170"/>
        <v>150-179</v>
      </c>
    </row>
    <row r="7918" spans="1:23" x14ac:dyDescent="0.25">
      <c r="A7918" t="s">
        <v>8167</v>
      </c>
      <c r="B7918">
        <v>2109359915</v>
      </c>
      <c r="C7918">
        <v>6998078668</v>
      </c>
      <c r="D7918" s="1">
        <v>45734</v>
      </c>
      <c r="E7918">
        <v>99213</v>
      </c>
      <c r="F7918">
        <v>81000</v>
      </c>
      <c r="G7918" t="s">
        <v>3548</v>
      </c>
      <c r="H7918" s="34">
        <v>96289</v>
      </c>
      <c r="I7918" s="7">
        <v>72217</v>
      </c>
      <c r="J7918" s="7">
        <v>53284.45</v>
      </c>
      <c r="K7918" s="7">
        <v>8100</v>
      </c>
      <c r="L7918" s="7">
        <v>10832.55</v>
      </c>
      <c r="M7918" s="5">
        <v>0.15</v>
      </c>
      <c r="N7918" t="s">
        <v>1139</v>
      </c>
      <c r="O7918" t="s">
        <v>30</v>
      </c>
      <c r="P7918" t="s">
        <v>55</v>
      </c>
      <c r="Q7918" t="s">
        <v>19</v>
      </c>
      <c r="R7918" t="s">
        <v>38</v>
      </c>
      <c r="S7918" t="s">
        <v>27</v>
      </c>
      <c r="T7918" t="s">
        <v>13311</v>
      </c>
      <c r="U7918" s="1">
        <v>45852</v>
      </c>
      <c r="V7918">
        <v>118</v>
      </c>
      <c r="W7918" t="str">
        <f t="shared" si="170"/>
        <v>90-119</v>
      </c>
    </row>
    <row r="7919" spans="1:23" x14ac:dyDescent="0.25">
      <c r="A7919" t="s">
        <v>8168</v>
      </c>
      <c r="B7919">
        <v>2895921807</v>
      </c>
      <c r="C7919">
        <v>7631810520</v>
      </c>
      <c r="D7919" s="1">
        <v>45429</v>
      </c>
      <c r="E7919">
        <v>99214</v>
      </c>
      <c r="F7919">
        <v>99213</v>
      </c>
      <c r="G7919" t="s">
        <v>69</v>
      </c>
      <c r="H7919" s="34">
        <v>62159</v>
      </c>
      <c r="I7919" s="7">
        <v>49727</v>
      </c>
      <c r="J7919" s="7">
        <v>21935.22</v>
      </c>
      <c r="K7919" s="7">
        <v>20830</v>
      </c>
      <c r="L7919" s="7">
        <v>6961.78</v>
      </c>
      <c r="M7919" s="5">
        <v>0.14000000000000001</v>
      </c>
      <c r="N7919" t="s">
        <v>1135</v>
      </c>
      <c r="O7919" t="s">
        <v>27</v>
      </c>
      <c r="P7919" t="s">
        <v>3147</v>
      </c>
      <c r="Q7919" t="s">
        <v>32</v>
      </c>
      <c r="R7919" t="s">
        <v>26</v>
      </c>
      <c r="S7919" t="s">
        <v>17</v>
      </c>
      <c r="T7919" t="s">
        <v>13311</v>
      </c>
      <c r="U7919" s="1">
        <v>45586</v>
      </c>
      <c r="V7919">
        <v>157</v>
      </c>
      <c r="W7919" t="str">
        <f t="shared" si="170"/>
        <v>150-179</v>
      </c>
    </row>
    <row r="7920" spans="1:23" x14ac:dyDescent="0.25">
      <c r="A7920" t="s">
        <v>8169</v>
      </c>
      <c r="B7920">
        <v>7164442584</v>
      </c>
      <c r="C7920">
        <v>4178666993</v>
      </c>
      <c r="D7920" s="1">
        <v>45952</v>
      </c>
      <c r="E7920">
        <v>99222</v>
      </c>
      <c r="F7920">
        <v>85025</v>
      </c>
      <c r="G7920" t="s">
        <v>222</v>
      </c>
      <c r="H7920" s="34">
        <v>49451</v>
      </c>
      <c r="I7920" s="7">
        <v>38572</v>
      </c>
      <c r="J7920" s="7">
        <v>26513.599999999999</v>
      </c>
      <c r="K7920" s="7">
        <v>4344</v>
      </c>
      <c r="L7920" s="7">
        <v>7714.4</v>
      </c>
      <c r="M7920" s="5">
        <v>0.2</v>
      </c>
      <c r="N7920" t="s">
        <v>3140</v>
      </c>
      <c r="O7920" t="s">
        <v>30</v>
      </c>
      <c r="P7920" t="s">
        <v>31</v>
      </c>
      <c r="Q7920" t="s">
        <v>32</v>
      </c>
      <c r="R7920" t="s">
        <v>20</v>
      </c>
      <c r="S7920" t="s">
        <v>21</v>
      </c>
      <c r="T7920" t="s">
        <v>13311</v>
      </c>
      <c r="U7920" s="1">
        <v>46042</v>
      </c>
      <c r="V7920">
        <v>91</v>
      </c>
      <c r="W7920" t="str">
        <f t="shared" si="170"/>
        <v>90-119</v>
      </c>
    </row>
    <row r="7921" spans="1:23" x14ac:dyDescent="0.25">
      <c r="A7921" t="s">
        <v>8170</v>
      </c>
      <c r="B7921">
        <v>181455299</v>
      </c>
      <c r="C7921">
        <v>1876902221</v>
      </c>
      <c r="D7921" s="1">
        <v>45559</v>
      </c>
      <c r="E7921">
        <v>99215</v>
      </c>
      <c r="F7921">
        <v>99282</v>
      </c>
      <c r="G7921" t="s">
        <v>263</v>
      </c>
      <c r="H7921" s="34">
        <v>21565</v>
      </c>
      <c r="I7921" s="7">
        <v>18330</v>
      </c>
      <c r="J7921" s="7">
        <v>16151.4</v>
      </c>
      <c r="K7921" s="7">
        <v>1812</v>
      </c>
      <c r="L7921" s="7">
        <v>366.6</v>
      </c>
      <c r="M7921" s="5">
        <v>0.02</v>
      </c>
      <c r="N7921" t="s">
        <v>16</v>
      </c>
      <c r="O7921" t="s">
        <v>27</v>
      </c>
      <c r="P7921" t="s">
        <v>18</v>
      </c>
      <c r="Q7921" t="s">
        <v>19</v>
      </c>
      <c r="R7921" t="s">
        <v>43</v>
      </c>
      <c r="S7921" t="s">
        <v>17</v>
      </c>
      <c r="T7921" t="s">
        <v>13312</v>
      </c>
      <c r="U7921" s="1">
        <v>45684</v>
      </c>
      <c r="V7921">
        <v>125</v>
      </c>
      <c r="W7921" t="str">
        <f t="shared" si="170"/>
        <v>120-149</v>
      </c>
    </row>
    <row r="7922" spans="1:23" x14ac:dyDescent="0.25">
      <c r="A7922" t="s">
        <v>8171</v>
      </c>
      <c r="B7922">
        <v>4599715017</v>
      </c>
      <c r="C7922">
        <v>1701703902</v>
      </c>
      <c r="D7922" s="1">
        <v>45430</v>
      </c>
      <c r="E7922">
        <v>99221</v>
      </c>
      <c r="F7922">
        <v>99292</v>
      </c>
      <c r="G7922" t="s">
        <v>222</v>
      </c>
      <c r="H7922" s="34">
        <v>48578</v>
      </c>
      <c r="I7922" s="7">
        <v>31576</v>
      </c>
      <c r="J7922" s="7">
        <v>27786.880000000001</v>
      </c>
      <c r="K7922" s="7">
        <v>0</v>
      </c>
      <c r="L7922" s="7">
        <v>3789.12</v>
      </c>
      <c r="M7922" s="5">
        <v>0.12</v>
      </c>
      <c r="N7922" t="s">
        <v>46</v>
      </c>
      <c r="O7922" t="s">
        <v>17</v>
      </c>
      <c r="P7922" t="s">
        <v>3149</v>
      </c>
      <c r="Q7922" t="s">
        <v>32</v>
      </c>
      <c r="R7922" t="s">
        <v>43</v>
      </c>
      <c r="S7922" t="s">
        <v>21</v>
      </c>
      <c r="T7922" t="s">
        <v>13311</v>
      </c>
      <c r="U7922" s="1">
        <v>45577</v>
      </c>
      <c r="V7922">
        <v>147</v>
      </c>
      <c r="W7922" t="str">
        <f t="shared" si="170"/>
        <v>120-149</v>
      </c>
    </row>
    <row r="7923" spans="1:23" x14ac:dyDescent="0.25">
      <c r="A7923" t="s">
        <v>8172</v>
      </c>
      <c r="B7923">
        <v>8646777461</v>
      </c>
      <c r="C7923">
        <v>1330287427</v>
      </c>
      <c r="D7923" s="1">
        <v>45373</v>
      </c>
      <c r="E7923">
        <v>99238</v>
      </c>
      <c r="F7923">
        <v>36415</v>
      </c>
      <c r="G7923" t="s">
        <v>116</v>
      </c>
      <c r="H7923" s="34">
        <v>72386</v>
      </c>
      <c r="I7923" s="7">
        <v>47051</v>
      </c>
      <c r="J7923" s="7">
        <v>38664.879999999997</v>
      </c>
      <c r="K7923" s="7">
        <v>2740</v>
      </c>
      <c r="L7923" s="7">
        <v>5646.12</v>
      </c>
      <c r="M7923" s="5">
        <v>0.12</v>
      </c>
      <c r="N7923" t="s">
        <v>46</v>
      </c>
      <c r="O7923" t="s">
        <v>30</v>
      </c>
      <c r="P7923" t="s">
        <v>35</v>
      </c>
      <c r="Q7923" t="s">
        <v>32</v>
      </c>
      <c r="R7923" t="s">
        <v>27</v>
      </c>
      <c r="S7923" t="s">
        <v>27</v>
      </c>
      <c r="T7923" t="s">
        <v>13312</v>
      </c>
      <c r="U7923" s="1">
        <v>45439</v>
      </c>
      <c r="V7923">
        <v>66</v>
      </c>
      <c r="W7923" t="str">
        <f t="shared" si="170"/>
        <v>60-89</v>
      </c>
    </row>
    <row r="7924" spans="1:23" x14ac:dyDescent="0.25">
      <c r="A7924" t="s">
        <v>8173</v>
      </c>
      <c r="B7924">
        <v>4272119761</v>
      </c>
      <c r="C7924">
        <v>2037876952</v>
      </c>
      <c r="D7924" s="1">
        <v>45794</v>
      </c>
      <c r="E7924">
        <v>99233</v>
      </c>
      <c r="F7924">
        <v>85025</v>
      </c>
      <c r="G7924" t="s">
        <v>3641</v>
      </c>
      <c r="H7924" s="34">
        <v>87742</v>
      </c>
      <c r="I7924" s="7">
        <v>71948</v>
      </c>
      <c r="J7924" s="7">
        <v>58997.36</v>
      </c>
      <c r="K7924" s="7">
        <v>0</v>
      </c>
      <c r="L7924" s="7">
        <v>12950.64</v>
      </c>
      <c r="M7924" s="5">
        <v>0.18</v>
      </c>
      <c r="N7924" t="s">
        <v>3141</v>
      </c>
      <c r="O7924" t="s">
        <v>17</v>
      </c>
      <c r="P7924" t="s">
        <v>3146</v>
      </c>
      <c r="Q7924" t="s">
        <v>19</v>
      </c>
      <c r="R7924" t="s">
        <v>38</v>
      </c>
      <c r="S7924" t="s">
        <v>21</v>
      </c>
      <c r="T7924" t="s">
        <v>13311</v>
      </c>
      <c r="U7924" s="1">
        <v>45918</v>
      </c>
      <c r="V7924">
        <v>124</v>
      </c>
      <c r="W7924" t="str">
        <f t="shared" si="170"/>
        <v>120-149</v>
      </c>
    </row>
    <row r="7925" spans="1:23" x14ac:dyDescent="0.25">
      <c r="A7925" t="s">
        <v>8174</v>
      </c>
      <c r="B7925">
        <v>4434123447</v>
      </c>
      <c r="C7925">
        <v>549320755</v>
      </c>
      <c r="D7925" s="1">
        <v>45756</v>
      </c>
      <c r="E7925">
        <v>99238</v>
      </c>
      <c r="F7925">
        <v>71046</v>
      </c>
      <c r="G7925" t="s">
        <v>286</v>
      </c>
      <c r="H7925" s="34">
        <v>64426</v>
      </c>
      <c r="I7925" s="7">
        <v>52829</v>
      </c>
      <c r="J7925" s="7">
        <v>43319.78</v>
      </c>
      <c r="K7925" s="7">
        <v>0</v>
      </c>
      <c r="L7925" s="7">
        <v>9509.2199999999993</v>
      </c>
      <c r="M7925" s="5">
        <v>0.18</v>
      </c>
      <c r="N7925" t="s">
        <v>3141</v>
      </c>
      <c r="O7925" t="s">
        <v>17</v>
      </c>
      <c r="P7925" t="s">
        <v>55</v>
      </c>
      <c r="Q7925" t="s">
        <v>19</v>
      </c>
      <c r="R7925" t="s">
        <v>20</v>
      </c>
      <c r="S7925" t="s">
        <v>21</v>
      </c>
      <c r="T7925" t="s">
        <v>13310</v>
      </c>
      <c r="U7925" s="1">
        <v>45821</v>
      </c>
      <c r="V7925">
        <v>65</v>
      </c>
      <c r="W7925" t="str">
        <f t="shared" si="170"/>
        <v>60-89</v>
      </c>
    </row>
    <row r="7926" spans="1:23" x14ac:dyDescent="0.25">
      <c r="A7926" t="s">
        <v>8175</v>
      </c>
      <c r="B7926">
        <v>3057728442</v>
      </c>
      <c r="C7926">
        <v>1794870205</v>
      </c>
      <c r="D7926" s="1">
        <v>45437</v>
      </c>
      <c r="E7926">
        <v>99215</v>
      </c>
      <c r="F7926">
        <v>90834</v>
      </c>
      <c r="G7926" t="s">
        <v>270</v>
      </c>
      <c r="H7926" s="34">
        <v>48728</v>
      </c>
      <c r="I7926" s="7">
        <v>38008</v>
      </c>
      <c r="J7926" s="7">
        <v>28626.400000000001</v>
      </c>
      <c r="K7926" s="7">
        <v>1780</v>
      </c>
      <c r="L7926" s="7">
        <v>7601.6</v>
      </c>
      <c r="M7926" s="5">
        <v>0.2</v>
      </c>
      <c r="N7926" t="s">
        <v>3140</v>
      </c>
      <c r="O7926" t="s">
        <v>30</v>
      </c>
      <c r="P7926" t="s">
        <v>3149</v>
      </c>
      <c r="Q7926" t="s">
        <v>19</v>
      </c>
      <c r="R7926" t="s">
        <v>27</v>
      </c>
      <c r="S7926" t="s">
        <v>27</v>
      </c>
      <c r="T7926" t="s">
        <v>13310</v>
      </c>
      <c r="U7926" s="1">
        <v>45578</v>
      </c>
      <c r="V7926">
        <v>141</v>
      </c>
      <c r="W7926" t="str">
        <f t="shared" si="170"/>
        <v>120-149</v>
      </c>
    </row>
    <row r="7927" spans="1:23" x14ac:dyDescent="0.25">
      <c r="A7927" t="s">
        <v>8176</v>
      </c>
      <c r="B7927">
        <v>2058347300</v>
      </c>
      <c r="C7927">
        <v>2170393949</v>
      </c>
      <c r="D7927" s="1">
        <v>45893</v>
      </c>
      <c r="E7927">
        <v>99213</v>
      </c>
      <c r="F7927">
        <v>99205</v>
      </c>
      <c r="G7927" t="s">
        <v>3258</v>
      </c>
      <c r="H7927" s="34">
        <v>62173</v>
      </c>
      <c r="I7927" s="7">
        <v>46630</v>
      </c>
      <c r="J7927" s="7">
        <v>33466.5</v>
      </c>
      <c r="K7927" s="7">
        <v>6169</v>
      </c>
      <c r="L7927" s="7">
        <v>6994.5</v>
      </c>
      <c r="M7927" s="5">
        <v>0.15</v>
      </c>
      <c r="N7927" t="s">
        <v>1139</v>
      </c>
      <c r="O7927" t="s">
        <v>30</v>
      </c>
      <c r="P7927" t="s">
        <v>3150</v>
      </c>
      <c r="Q7927" t="s">
        <v>19</v>
      </c>
      <c r="R7927" t="s">
        <v>38</v>
      </c>
      <c r="S7927" t="s">
        <v>17</v>
      </c>
      <c r="T7927" t="s">
        <v>13310</v>
      </c>
      <c r="U7927" s="1">
        <v>46073</v>
      </c>
      <c r="V7927">
        <v>180</v>
      </c>
      <c r="W7927" t="str">
        <f t="shared" si="170"/>
        <v>180-209</v>
      </c>
    </row>
    <row r="7928" spans="1:23" x14ac:dyDescent="0.25">
      <c r="A7928" t="s">
        <v>8177</v>
      </c>
      <c r="B7928">
        <v>8174737946</v>
      </c>
      <c r="C7928">
        <v>5050628402</v>
      </c>
      <c r="D7928" s="1">
        <v>45652</v>
      </c>
      <c r="E7928">
        <v>99215</v>
      </c>
      <c r="F7928">
        <v>99211</v>
      </c>
      <c r="G7928" t="s">
        <v>3223</v>
      </c>
      <c r="H7928" s="34">
        <v>73487</v>
      </c>
      <c r="I7928" s="7">
        <v>62464</v>
      </c>
      <c r="J7928" s="7">
        <v>35796.720000000001</v>
      </c>
      <c r="K7928" s="7">
        <v>25418</v>
      </c>
      <c r="L7928" s="7">
        <v>1249.28</v>
      </c>
      <c r="M7928" s="5">
        <v>0.02</v>
      </c>
      <c r="N7928" t="s">
        <v>16</v>
      </c>
      <c r="O7928" t="s">
        <v>27</v>
      </c>
      <c r="P7928" t="s">
        <v>97</v>
      </c>
      <c r="Q7928" t="s">
        <v>32</v>
      </c>
      <c r="R7928" t="s">
        <v>27</v>
      </c>
      <c r="S7928" t="s">
        <v>21</v>
      </c>
      <c r="T7928" t="s">
        <v>13311</v>
      </c>
      <c r="U7928" s="1">
        <v>45744</v>
      </c>
      <c r="V7928">
        <v>92</v>
      </c>
      <c r="W7928" t="str">
        <f t="shared" si="170"/>
        <v>90-119</v>
      </c>
    </row>
    <row r="7929" spans="1:23" x14ac:dyDescent="0.25">
      <c r="A7929" t="s">
        <v>8178</v>
      </c>
      <c r="B7929">
        <v>4425254104</v>
      </c>
      <c r="C7929">
        <v>4241140527</v>
      </c>
      <c r="D7929" s="1">
        <v>45503</v>
      </c>
      <c r="E7929">
        <v>99215</v>
      </c>
      <c r="F7929">
        <v>99282</v>
      </c>
      <c r="G7929" t="s">
        <v>3258</v>
      </c>
      <c r="H7929" s="34">
        <v>42202</v>
      </c>
      <c r="I7929" s="7">
        <v>33762</v>
      </c>
      <c r="J7929" s="7">
        <v>22630.32</v>
      </c>
      <c r="K7929" s="7">
        <v>6405</v>
      </c>
      <c r="L7929" s="7">
        <v>4726.68</v>
      </c>
      <c r="M7929" s="5">
        <v>0.14000000000000001</v>
      </c>
      <c r="N7929" t="s">
        <v>1135</v>
      </c>
      <c r="O7929" t="s">
        <v>27</v>
      </c>
      <c r="P7929" t="s">
        <v>55</v>
      </c>
      <c r="Q7929" t="s">
        <v>32</v>
      </c>
      <c r="R7929" t="s">
        <v>27</v>
      </c>
      <c r="S7929" t="s">
        <v>21</v>
      </c>
      <c r="T7929" t="s">
        <v>13310</v>
      </c>
      <c r="U7929" s="1">
        <v>45676</v>
      </c>
      <c r="V7929">
        <v>173</v>
      </c>
      <c r="W7929" t="str">
        <f t="shared" si="170"/>
        <v>150-179</v>
      </c>
    </row>
    <row r="7930" spans="1:23" x14ac:dyDescent="0.25">
      <c r="A7930" t="s">
        <v>8179</v>
      </c>
      <c r="B7930">
        <v>6086705788</v>
      </c>
      <c r="C7930">
        <v>1028840757</v>
      </c>
      <c r="D7930" s="1">
        <v>45542</v>
      </c>
      <c r="E7930">
        <v>99238</v>
      </c>
      <c r="F7930">
        <v>99212</v>
      </c>
      <c r="G7930" t="s">
        <v>106</v>
      </c>
      <c r="H7930" s="34">
        <v>83337</v>
      </c>
      <c r="I7930" s="7">
        <v>54169</v>
      </c>
      <c r="J7930" s="7">
        <v>39528.720000000001</v>
      </c>
      <c r="K7930" s="7">
        <v>8140</v>
      </c>
      <c r="L7930" s="7">
        <v>6500.28</v>
      </c>
      <c r="M7930" s="5">
        <v>0.12</v>
      </c>
      <c r="N7930" t="s">
        <v>46</v>
      </c>
      <c r="O7930" t="s">
        <v>27</v>
      </c>
      <c r="P7930" t="s">
        <v>3148</v>
      </c>
      <c r="Q7930" t="s">
        <v>32</v>
      </c>
      <c r="R7930" t="s">
        <v>27</v>
      </c>
      <c r="S7930" t="s">
        <v>17</v>
      </c>
      <c r="T7930" t="s">
        <v>13310</v>
      </c>
      <c r="U7930" s="1">
        <v>45681</v>
      </c>
      <c r="V7930">
        <v>139</v>
      </c>
      <c r="W7930" t="str">
        <f t="shared" si="170"/>
        <v>120-149</v>
      </c>
    </row>
    <row r="7931" spans="1:23" x14ac:dyDescent="0.25">
      <c r="A7931" t="s">
        <v>8180</v>
      </c>
      <c r="B7931">
        <v>2486525050</v>
      </c>
      <c r="C7931">
        <v>962682833</v>
      </c>
      <c r="D7931" s="1">
        <v>45863</v>
      </c>
      <c r="E7931">
        <v>99222</v>
      </c>
      <c r="F7931">
        <v>99201</v>
      </c>
      <c r="G7931" t="s">
        <v>166</v>
      </c>
      <c r="H7931" s="34">
        <v>73717</v>
      </c>
      <c r="I7931" s="7">
        <v>53076</v>
      </c>
      <c r="J7931" s="7">
        <v>45129.919999999998</v>
      </c>
      <c r="K7931" s="7">
        <v>3700</v>
      </c>
      <c r="L7931" s="7">
        <v>4246.08</v>
      </c>
      <c r="M7931" s="5">
        <v>0.08</v>
      </c>
      <c r="N7931" t="s">
        <v>24</v>
      </c>
      <c r="O7931" t="s">
        <v>30</v>
      </c>
      <c r="P7931" t="s">
        <v>55</v>
      </c>
      <c r="Q7931" t="s">
        <v>32</v>
      </c>
      <c r="R7931" t="s">
        <v>21</v>
      </c>
      <c r="S7931" t="s">
        <v>17</v>
      </c>
      <c r="T7931" t="s">
        <v>13311</v>
      </c>
      <c r="U7931" s="1">
        <v>45967</v>
      </c>
      <c r="V7931">
        <v>104</v>
      </c>
      <c r="W7931" t="str">
        <f t="shared" si="170"/>
        <v>90-119</v>
      </c>
    </row>
    <row r="7932" spans="1:23" x14ac:dyDescent="0.25">
      <c r="A7932" t="s">
        <v>8181</v>
      </c>
      <c r="B7932">
        <v>1275568922</v>
      </c>
      <c r="C7932">
        <v>4234887032</v>
      </c>
      <c r="D7932" s="1">
        <v>45896</v>
      </c>
      <c r="E7932">
        <v>99215</v>
      </c>
      <c r="F7932">
        <v>99291</v>
      </c>
      <c r="G7932" t="s">
        <v>3204</v>
      </c>
      <c r="H7932" s="34">
        <v>41430</v>
      </c>
      <c r="I7932" s="7">
        <v>32315</v>
      </c>
      <c r="J7932" s="7">
        <v>22987</v>
      </c>
      <c r="K7932" s="7">
        <v>2865</v>
      </c>
      <c r="L7932" s="7">
        <v>6463</v>
      </c>
      <c r="M7932" s="5">
        <v>0.2</v>
      </c>
      <c r="N7932" t="s">
        <v>3140</v>
      </c>
      <c r="O7932" t="s">
        <v>30</v>
      </c>
      <c r="P7932" t="s">
        <v>40</v>
      </c>
      <c r="Q7932" t="s">
        <v>19</v>
      </c>
      <c r="R7932" t="s">
        <v>20</v>
      </c>
      <c r="S7932" t="s">
        <v>21</v>
      </c>
      <c r="T7932" t="s">
        <v>13311</v>
      </c>
      <c r="U7932" s="1">
        <v>45962</v>
      </c>
      <c r="V7932">
        <v>66</v>
      </c>
      <c r="W7932" t="str">
        <f t="shared" si="170"/>
        <v>60-89</v>
      </c>
    </row>
    <row r="7933" spans="1:23" x14ac:dyDescent="0.25">
      <c r="A7933" t="s">
        <v>8182</v>
      </c>
      <c r="B7933">
        <v>5983428229</v>
      </c>
      <c r="C7933">
        <v>2543528366</v>
      </c>
      <c r="D7933" s="1">
        <v>45452</v>
      </c>
      <c r="E7933">
        <v>99232</v>
      </c>
      <c r="F7933">
        <v>99203</v>
      </c>
      <c r="G7933" t="s">
        <v>200</v>
      </c>
      <c r="H7933" s="34">
        <v>95250</v>
      </c>
      <c r="I7933" s="7">
        <v>74295</v>
      </c>
      <c r="J7933" s="7">
        <v>50198</v>
      </c>
      <c r="K7933" s="7">
        <v>9238</v>
      </c>
      <c r="L7933" s="7">
        <v>14859</v>
      </c>
      <c r="M7933" s="5">
        <v>0.2</v>
      </c>
      <c r="N7933" t="s">
        <v>3140</v>
      </c>
      <c r="O7933" t="s">
        <v>30</v>
      </c>
      <c r="P7933" t="s">
        <v>35</v>
      </c>
      <c r="Q7933" t="s">
        <v>32</v>
      </c>
      <c r="R7933" t="s">
        <v>43</v>
      </c>
      <c r="S7933" t="s">
        <v>21</v>
      </c>
      <c r="T7933" t="s">
        <v>13310</v>
      </c>
      <c r="U7933" s="1">
        <v>45565</v>
      </c>
      <c r="V7933">
        <v>113</v>
      </c>
      <c r="W7933" t="str">
        <f t="shared" si="170"/>
        <v>90-119</v>
      </c>
    </row>
    <row r="7934" spans="1:23" x14ac:dyDescent="0.25">
      <c r="A7934" t="s">
        <v>8183</v>
      </c>
      <c r="B7934">
        <v>3308293250</v>
      </c>
      <c r="C7934">
        <v>1530089520</v>
      </c>
      <c r="D7934" s="1">
        <v>45493</v>
      </c>
      <c r="E7934">
        <v>99233</v>
      </c>
      <c r="F7934">
        <v>99211</v>
      </c>
      <c r="G7934" t="s">
        <v>3288</v>
      </c>
      <c r="H7934" s="34">
        <v>52544</v>
      </c>
      <c r="I7934" s="7">
        <v>37832</v>
      </c>
      <c r="J7934" s="7">
        <v>34805.440000000002</v>
      </c>
      <c r="K7934" s="7">
        <v>0</v>
      </c>
      <c r="L7934" s="7">
        <v>3026.56</v>
      </c>
      <c r="M7934" s="5">
        <v>0.08</v>
      </c>
      <c r="N7934" t="s">
        <v>24</v>
      </c>
      <c r="O7934" t="s">
        <v>17</v>
      </c>
      <c r="P7934" t="s">
        <v>40</v>
      </c>
      <c r="Q7934" t="s">
        <v>19</v>
      </c>
      <c r="R7934" t="s">
        <v>20</v>
      </c>
      <c r="S7934" t="s">
        <v>27</v>
      </c>
      <c r="T7934" t="s">
        <v>13312</v>
      </c>
      <c r="U7934" s="1">
        <v>45624</v>
      </c>
      <c r="V7934">
        <v>131</v>
      </c>
      <c r="W7934" t="str">
        <f t="shared" si="170"/>
        <v>120-149</v>
      </c>
    </row>
    <row r="7935" spans="1:23" x14ac:dyDescent="0.25">
      <c r="A7935" t="s">
        <v>8184</v>
      </c>
      <c r="B7935">
        <v>2782006089</v>
      </c>
      <c r="C7935">
        <v>9719784088</v>
      </c>
      <c r="D7935" s="1">
        <v>45702</v>
      </c>
      <c r="E7935">
        <v>99221</v>
      </c>
      <c r="F7935">
        <v>99214</v>
      </c>
      <c r="G7935" t="s">
        <v>182</v>
      </c>
      <c r="H7935" s="34">
        <v>74500</v>
      </c>
      <c r="I7935" s="7">
        <v>55875</v>
      </c>
      <c r="J7935" s="7">
        <v>47493.75</v>
      </c>
      <c r="K7935" s="7">
        <v>0</v>
      </c>
      <c r="L7935" s="7">
        <v>8381.25</v>
      </c>
      <c r="M7935" s="5">
        <v>0.15</v>
      </c>
      <c r="N7935" t="s">
        <v>1139</v>
      </c>
      <c r="O7935" t="s">
        <v>17</v>
      </c>
      <c r="P7935" t="s">
        <v>25</v>
      </c>
      <c r="Q7935" t="s">
        <v>19</v>
      </c>
      <c r="R7935" t="s">
        <v>20</v>
      </c>
      <c r="S7935" t="s">
        <v>27</v>
      </c>
      <c r="T7935" t="s">
        <v>13312</v>
      </c>
      <c r="U7935" s="1">
        <v>45795</v>
      </c>
      <c r="V7935">
        <v>93</v>
      </c>
      <c r="W7935" t="str">
        <f t="shared" si="170"/>
        <v>90-119</v>
      </c>
    </row>
    <row r="7936" spans="1:23" x14ac:dyDescent="0.25">
      <c r="A7936" t="s">
        <v>8185</v>
      </c>
      <c r="B7936">
        <v>7223063362</v>
      </c>
      <c r="C7936">
        <v>3717175982</v>
      </c>
      <c r="D7936" s="1">
        <v>45516</v>
      </c>
      <c r="E7936">
        <v>99222</v>
      </c>
      <c r="F7936">
        <v>81000</v>
      </c>
      <c r="G7936" t="s">
        <v>65</v>
      </c>
      <c r="H7936" s="34">
        <v>70387</v>
      </c>
      <c r="I7936" s="7">
        <v>55606</v>
      </c>
      <c r="J7936" s="7">
        <v>46709.04</v>
      </c>
      <c r="K7936" s="7">
        <v>0</v>
      </c>
      <c r="L7936" s="7">
        <v>8896.9599999999991</v>
      </c>
      <c r="M7936" s="5">
        <v>0.16</v>
      </c>
      <c r="N7936" t="s">
        <v>1138</v>
      </c>
      <c r="O7936" t="s">
        <v>17</v>
      </c>
      <c r="P7936" t="s">
        <v>3147</v>
      </c>
      <c r="Q7936" t="s">
        <v>32</v>
      </c>
      <c r="R7936" t="s">
        <v>20</v>
      </c>
      <c r="S7936" t="s">
        <v>27</v>
      </c>
      <c r="T7936" t="s">
        <v>13311</v>
      </c>
      <c r="U7936" s="1">
        <v>45580</v>
      </c>
      <c r="V7936">
        <v>64</v>
      </c>
      <c r="W7936" t="str">
        <f t="shared" si="170"/>
        <v>60-89</v>
      </c>
    </row>
    <row r="7937" spans="1:23" x14ac:dyDescent="0.25">
      <c r="A7937" t="s">
        <v>8186</v>
      </c>
      <c r="B7937">
        <v>4321848396</v>
      </c>
      <c r="C7937">
        <v>8852295792</v>
      </c>
      <c r="D7937" s="1">
        <v>45561</v>
      </c>
      <c r="E7937">
        <v>99221</v>
      </c>
      <c r="F7937">
        <v>99292</v>
      </c>
      <c r="G7937" t="s">
        <v>3301</v>
      </c>
      <c r="H7937" s="34">
        <v>47957</v>
      </c>
      <c r="I7937" s="7">
        <v>31172</v>
      </c>
      <c r="J7937" s="7">
        <v>27431.360000000001</v>
      </c>
      <c r="K7937" s="7">
        <v>0</v>
      </c>
      <c r="L7937" s="7">
        <v>3740.64</v>
      </c>
      <c r="M7937" s="5">
        <v>0.12</v>
      </c>
      <c r="N7937" t="s">
        <v>46</v>
      </c>
      <c r="O7937" t="s">
        <v>17</v>
      </c>
      <c r="P7937" t="s">
        <v>3149</v>
      </c>
      <c r="Q7937" t="s">
        <v>32</v>
      </c>
      <c r="R7937" t="s">
        <v>38</v>
      </c>
      <c r="S7937" t="s">
        <v>21</v>
      </c>
      <c r="T7937" t="s">
        <v>13311</v>
      </c>
      <c r="U7937" s="1">
        <v>45668</v>
      </c>
      <c r="V7937">
        <v>107</v>
      </c>
      <c r="W7937" t="str">
        <f t="shared" si="170"/>
        <v>90-119</v>
      </c>
    </row>
    <row r="7938" spans="1:23" x14ac:dyDescent="0.25">
      <c r="A7938" t="s">
        <v>8187</v>
      </c>
      <c r="B7938">
        <v>5766320886</v>
      </c>
      <c r="C7938">
        <v>5265649762</v>
      </c>
      <c r="D7938" s="1">
        <v>45856</v>
      </c>
      <c r="E7938">
        <v>99223</v>
      </c>
      <c r="F7938">
        <v>97110</v>
      </c>
      <c r="G7938" t="s">
        <v>3377</v>
      </c>
      <c r="H7938" s="34">
        <v>69905</v>
      </c>
      <c r="I7938" s="7">
        <v>52429</v>
      </c>
      <c r="J7938" s="7">
        <v>40002.65</v>
      </c>
      <c r="K7938" s="7">
        <v>4562</v>
      </c>
      <c r="L7938" s="7">
        <v>7864.35</v>
      </c>
      <c r="M7938" s="5">
        <v>0.15</v>
      </c>
      <c r="N7938" t="s">
        <v>1139</v>
      </c>
      <c r="O7938" t="s">
        <v>30</v>
      </c>
      <c r="P7938" t="s">
        <v>3148</v>
      </c>
      <c r="Q7938" t="s">
        <v>19</v>
      </c>
      <c r="R7938" t="s">
        <v>27</v>
      </c>
      <c r="S7938" t="s">
        <v>21</v>
      </c>
      <c r="T7938" t="s">
        <v>13311</v>
      </c>
      <c r="U7938" s="1">
        <v>45938</v>
      </c>
      <c r="V7938">
        <v>82</v>
      </c>
      <c r="W7938" t="str">
        <f t="shared" si="170"/>
        <v>60-89</v>
      </c>
    </row>
    <row r="7939" spans="1:23" x14ac:dyDescent="0.25">
      <c r="A7939" t="s">
        <v>8188</v>
      </c>
      <c r="B7939">
        <v>8624182581</v>
      </c>
      <c r="C7939">
        <v>849946907</v>
      </c>
      <c r="D7939" s="1">
        <v>45637</v>
      </c>
      <c r="E7939">
        <v>99233</v>
      </c>
      <c r="F7939">
        <v>80053</v>
      </c>
      <c r="G7939" t="s">
        <v>42</v>
      </c>
      <c r="H7939" s="34">
        <v>85449</v>
      </c>
      <c r="I7939" s="7">
        <v>72632</v>
      </c>
      <c r="J7939" s="7">
        <v>62941.36</v>
      </c>
      <c r="K7939" s="7">
        <v>8238</v>
      </c>
      <c r="L7939" s="7">
        <v>1452.64</v>
      </c>
      <c r="M7939" s="5">
        <v>0.02</v>
      </c>
      <c r="N7939" t="s">
        <v>16</v>
      </c>
      <c r="O7939" t="s">
        <v>30</v>
      </c>
      <c r="P7939" t="s">
        <v>3147</v>
      </c>
      <c r="Q7939" t="s">
        <v>32</v>
      </c>
      <c r="R7939" t="s">
        <v>43</v>
      </c>
      <c r="S7939" t="s">
        <v>17</v>
      </c>
      <c r="T7939" t="s">
        <v>13311</v>
      </c>
      <c r="U7939" s="1">
        <v>45758</v>
      </c>
      <c r="V7939">
        <v>121</v>
      </c>
      <c r="W7939" t="str">
        <f t="shared" ref="W7939:W8002" si="171">IF(V7939="","",IF(V7939&lt;30,"0-29",IF(V7939&lt;60,"30-59",IF(V7939&lt;90,"60-89",IF(V7939&lt;120,"90-119",IF(V7939&lt;150,"120-149",IF(V7939&lt;180,"150-179",IF(V7939&lt;210,"180-209",IF(V7939&lt;240,"210-239",IF(V7939&lt;270,"240-269",IF(V7939&lt;300,"270-299",IF(V7939&lt;330,"300-329",IF(V7939&lt;360,"330-359","360+")))))))))))))</f>
        <v>120-149</v>
      </c>
    </row>
    <row r="7940" spans="1:23" x14ac:dyDescent="0.25">
      <c r="A7940" t="s">
        <v>8189</v>
      </c>
      <c r="B7940">
        <v>6070071798</v>
      </c>
      <c r="C7940">
        <v>2600881071</v>
      </c>
      <c r="D7940" s="1">
        <v>45328</v>
      </c>
      <c r="E7940">
        <v>99222</v>
      </c>
      <c r="F7940">
        <v>99285</v>
      </c>
      <c r="G7940" t="s">
        <v>191</v>
      </c>
      <c r="H7940" s="34">
        <v>55090</v>
      </c>
      <c r="I7940" s="7">
        <v>39665</v>
      </c>
      <c r="J7940" s="7">
        <v>34246.800000000003</v>
      </c>
      <c r="K7940" s="7">
        <v>2245</v>
      </c>
      <c r="L7940" s="7">
        <v>3173.2</v>
      </c>
      <c r="M7940" s="5">
        <v>0.08</v>
      </c>
      <c r="N7940" t="s">
        <v>24</v>
      </c>
      <c r="O7940" t="s">
        <v>30</v>
      </c>
      <c r="P7940" t="s">
        <v>3150</v>
      </c>
      <c r="Q7940" t="s">
        <v>19</v>
      </c>
      <c r="R7940" t="s">
        <v>20</v>
      </c>
      <c r="S7940" t="s">
        <v>27</v>
      </c>
      <c r="T7940" t="s">
        <v>13311</v>
      </c>
      <c r="U7940" s="1">
        <v>45422</v>
      </c>
      <c r="V7940">
        <v>94</v>
      </c>
      <c r="W7940" t="str">
        <f t="shared" si="171"/>
        <v>90-119</v>
      </c>
    </row>
    <row r="7941" spans="1:23" x14ac:dyDescent="0.25">
      <c r="A7941" t="s">
        <v>8190</v>
      </c>
      <c r="B7941">
        <v>9648409697</v>
      </c>
      <c r="C7941">
        <v>4820379824</v>
      </c>
      <c r="D7941" s="1">
        <v>45617</v>
      </c>
      <c r="E7941">
        <v>99223</v>
      </c>
      <c r="F7941">
        <v>36415</v>
      </c>
      <c r="G7941" t="s">
        <v>3306</v>
      </c>
      <c r="H7941" s="34">
        <v>71839</v>
      </c>
      <c r="I7941" s="7">
        <v>46695</v>
      </c>
      <c r="J7941" s="7">
        <v>41091.599999999999</v>
      </c>
      <c r="K7941" s="7">
        <v>0</v>
      </c>
      <c r="L7941" s="7">
        <v>5603.4</v>
      </c>
      <c r="M7941" s="5">
        <v>0.12</v>
      </c>
      <c r="N7941" t="s">
        <v>46</v>
      </c>
      <c r="O7941" t="s">
        <v>17</v>
      </c>
      <c r="P7941" t="s">
        <v>31</v>
      </c>
      <c r="Q7941" t="s">
        <v>32</v>
      </c>
      <c r="R7941" t="s">
        <v>26</v>
      </c>
      <c r="S7941" t="s">
        <v>27</v>
      </c>
      <c r="T7941" t="s">
        <v>13311</v>
      </c>
      <c r="U7941" s="1">
        <v>45732</v>
      </c>
      <c r="V7941">
        <v>115</v>
      </c>
      <c r="W7941" t="str">
        <f t="shared" si="171"/>
        <v>90-119</v>
      </c>
    </row>
    <row r="7942" spans="1:23" x14ac:dyDescent="0.25">
      <c r="A7942" t="s">
        <v>8191</v>
      </c>
      <c r="B7942">
        <v>6771559206</v>
      </c>
      <c r="C7942">
        <v>6935923621</v>
      </c>
      <c r="D7942" s="1">
        <v>45347</v>
      </c>
      <c r="E7942">
        <v>99231</v>
      </c>
      <c r="F7942">
        <v>99214</v>
      </c>
      <c r="G7942" t="s">
        <v>3258</v>
      </c>
      <c r="H7942" s="34">
        <v>53773</v>
      </c>
      <c r="I7942" s="7">
        <v>45707</v>
      </c>
      <c r="J7942" s="7">
        <v>44792.86</v>
      </c>
      <c r="K7942" s="7">
        <v>0</v>
      </c>
      <c r="L7942" s="7">
        <v>914.14</v>
      </c>
      <c r="M7942" s="5">
        <v>0.02</v>
      </c>
      <c r="N7942" t="s">
        <v>16</v>
      </c>
      <c r="O7942" t="s">
        <v>17</v>
      </c>
      <c r="P7942" t="s">
        <v>55</v>
      </c>
      <c r="Q7942" t="s">
        <v>19</v>
      </c>
      <c r="R7942" t="s">
        <v>21</v>
      </c>
      <c r="S7942" t="s">
        <v>21</v>
      </c>
      <c r="T7942" t="s">
        <v>13310</v>
      </c>
      <c r="U7942" s="1">
        <v>45510</v>
      </c>
      <c r="V7942">
        <v>163</v>
      </c>
      <c r="W7942" t="str">
        <f t="shared" si="171"/>
        <v>150-179</v>
      </c>
    </row>
    <row r="7943" spans="1:23" x14ac:dyDescent="0.25">
      <c r="A7943" t="s">
        <v>8192</v>
      </c>
      <c r="B7943">
        <v>3305903492</v>
      </c>
      <c r="C7943">
        <v>6766837474</v>
      </c>
      <c r="D7943" s="1">
        <v>45390</v>
      </c>
      <c r="E7943">
        <v>99214</v>
      </c>
      <c r="F7943">
        <v>81000</v>
      </c>
      <c r="G7943" t="s">
        <v>203</v>
      </c>
      <c r="H7943" s="34">
        <v>87984</v>
      </c>
      <c r="I7943" s="7">
        <v>65988</v>
      </c>
      <c r="J7943" s="7">
        <v>33911.800000000003</v>
      </c>
      <c r="K7943" s="7">
        <v>22178</v>
      </c>
      <c r="L7943" s="7">
        <v>9898.2000000000007</v>
      </c>
      <c r="M7943" s="5">
        <v>0.15</v>
      </c>
      <c r="N7943" t="s">
        <v>1139</v>
      </c>
      <c r="O7943" t="s">
        <v>27</v>
      </c>
      <c r="P7943" t="s">
        <v>25</v>
      </c>
      <c r="Q7943" t="s">
        <v>19</v>
      </c>
      <c r="R7943" t="s">
        <v>20</v>
      </c>
      <c r="S7943" t="s">
        <v>21</v>
      </c>
      <c r="T7943" t="s">
        <v>13310</v>
      </c>
      <c r="U7943" s="1">
        <v>45471</v>
      </c>
      <c r="V7943">
        <v>81</v>
      </c>
      <c r="W7943" t="str">
        <f t="shared" si="171"/>
        <v>60-89</v>
      </c>
    </row>
    <row r="7944" spans="1:23" x14ac:dyDescent="0.25">
      <c r="A7944" t="s">
        <v>8193</v>
      </c>
      <c r="B7944">
        <v>8044208469</v>
      </c>
      <c r="C7944">
        <v>9789459218</v>
      </c>
      <c r="D7944" s="1">
        <v>45567</v>
      </c>
      <c r="E7944">
        <v>99215</v>
      </c>
      <c r="F7944">
        <v>99292</v>
      </c>
      <c r="G7944" t="s">
        <v>3494</v>
      </c>
      <c r="H7944" s="34">
        <v>66613</v>
      </c>
      <c r="I7944" s="7">
        <v>49960</v>
      </c>
      <c r="J7944" s="7">
        <v>42466</v>
      </c>
      <c r="K7944" s="7">
        <v>0</v>
      </c>
      <c r="L7944" s="7">
        <v>7494</v>
      </c>
      <c r="M7944" s="5">
        <v>0.15</v>
      </c>
      <c r="N7944" t="s">
        <v>1139</v>
      </c>
      <c r="O7944" t="s">
        <v>17</v>
      </c>
      <c r="P7944" t="s">
        <v>25</v>
      </c>
      <c r="Q7944" t="s">
        <v>19</v>
      </c>
      <c r="R7944" t="s">
        <v>26</v>
      </c>
      <c r="S7944" t="s">
        <v>21</v>
      </c>
      <c r="T7944" t="s">
        <v>13310</v>
      </c>
      <c r="U7944" s="1">
        <v>45619</v>
      </c>
      <c r="V7944">
        <v>52</v>
      </c>
      <c r="W7944" t="str">
        <f t="shared" si="171"/>
        <v>30-59</v>
      </c>
    </row>
    <row r="7945" spans="1:23" x14ac:dyDescent="0.25">
      <c r="A7945" t="s">
        <v>8194</v>
      </c>
      <c r="B7945">
        <v>1020826008</v>
      </c>
      <c r="C7945">
        <v>7918966240</v>
      </c>
      <c r="D7945" s="1">
        <v>45353</v>
      </c>
      <c r="E7945">
        <v>99215</v>
      </c>
      <c r="F7945">
        <v>90834</v>
      </c>
      <c r="G7945" t="s">
        <v>574</v>
      </c>
      <c r="H7945" s="34">
        <v>97577</v>
      </c>
      <c r="I7945" s="7">
        <v>63425</v>
      </c>
      <c r="J7945" s="7">
        <v>50376</v>
      </c>
      <c r="K7945" s="7">
        <v>5438</v>
      </c>
      <c r="L7945" s="7">
        <v>7611</v>
      </c>
      <c r="M7945" s="5">
        <v>0.12</v>
      </c>
      <c r="N7945" t="s">
        <v>46</v>
      </c>
      <c r="O7945" t="s">
        <v>30</v>
      </c>
      <c r="P7945" t="s">
        <v>3146</v>
      </c>
      <c r="Q7945" t="s">
        <v>19</v>
      </c>
      <c r="R7945" t="s">
        <v>26</v>
      </c>
      <c r="S7945" t="s">
        <v>27</v>
      </c>
      <c r="T7945" t="s">
        <v>13311</v>
      </c>
      <c r="U7945" s="1">
        <v>45500</v>
      </c>
      <c r="V7945">
        <v>147</v>
      </c>
      <c r="W7945" t="str">
        <f t="shared" si="171"/>
        <v>120-149</v>
      </c>
    </row>
    <row r="7946" spans="1:23" x14ac:dyDescent="0.25">
      <c r="A7946" t="s">
        <v>8195</v>
      </c>
      <c r="B7946">
        <v>9043285203</v>
      </c>
      <c r="C7946">
        <v>1376893773</v>
      </c>
      <c r="D7946" s="1">
        <v>45908</v>
      </c>
      <c r="E7946">
        <v>99222</v>
      </c>
      <c r="F7946">
        <v>81000</v>
      </c>
      <c r="G7946" t="s">
        <v>3360</v>
      </c>
      <c r="H7946" s="34">
        <v>52883</v>
      </c>
      <c r="I7946" s="7">
        <v>41249</v>
      </c>
      <c r="J7946" s="7">
        <v>29283.200000000001</v>
      </c>
      <c r="K7946" s="7">
        <v>3716</v>
      </c>
      <c r="L7946" s="7">
        <v>8249.7999999999993</v>
      </c>
      <c r="M7946" s="5">
        <v>0.2</v>
      </c>
      <c r="N7946" t="s">
        <v>3140</v>
      </c>
      <c r="O7946" t="s">
        <v>27</v>
      </c>
      <c r="P7946" t="s">
        <v>31</v>
      </c>
      <c r="Q7946" t="s">
        <v>32</v>
      </c>
      <c r="R7946" t="s">
        <v>38</v>
      </c>
      <c r="S7946" t="s">
        <v>21</v>
      </c>
      <c r="T7946" t="s">
        <v>13311</v>
      </c>
      <c r="U7946" s="1">
        <v>45970</v>
      </c>
      <c r="V7946">
        <v>62</v>
      </c>
      <c r="W7946" t="str">
        <f t="shared" si="171"/>
        <v>60-89</v>
      </c>
    </row>
    <row r="7947" spans="1:23" x14ac:dyDescent="0.25">
      <c r="A7947" t="s">
        <v>8196</v>
      </c>
      <c r="B7947">
        <v>7339204944</v>
      </c>
      <c r="C7947">
        <v>1879719790</v>
      </c>
      <c r="D7947" s="1">
        <v>45950</v>
      </c>
      <c r="E7947">
        <v>99231</v>
      </c>
      <c r="F7947">
        <v>99284</v>
      </c>
      <c r="G7947" t="s">
        <v>3505</v>
      </c>
      <c r="H7947" s="34">
        <v>33841</v>
      </c>
      <c r="I7947" s="7">
        <v>21997</v>
      </c>
      <c r="J7947" s="7">
        <v>19357.36</v>
      </c>
      <c r="K7947" s="7">
        <v>0</v>
      </c>
      <c r="L7947" s="7">
        <v>2639.64</v>
      </c>
      <c r="M7947" s="5">
        <v>0.12</v>
      </c>
      <c r="N7947" t="s">
        <v>46</v>
      </c>
      <c r="O7947" t="s">
        <v>17</v>
      </c>
      <c r="P7947" t="s">
        <v>3150</v>
      </c>
      <c r="Q7947" t="s">
        <v>32</v>
      </c>
      <c r="R7947" t="s">
        <v>21</v>
      </c>
      <c r="S7947" t="s">
        <v>21</v>
      </c>
      <c r="T7947" t="s">
        <v>13311</v>
      </c>
      <c r="U7947" s="1">
        <v>46127</v>
      </c>
      <c r="V7947">
        <v>177</v>
      </c>
      <c r="W7947" t="str">
        <f t="shared" si="171"/>
        <v>150-179</v>
      </c>
    </row>
    <row r="7948" spans="1:23" x14ac:dyDescent="0.25">
      <c r="A7948" t="s">
        <v>8197</v>
      </c>
      <c r="B7948">
        <v>5511164660</v>
      </c>
      <c r="C7948">
        <v>5289799212</v>
      </c>
      <c r="D7948" s="1">
        <v>45486</v>
      </c>
      <c r="E7948">
        <v>99238</v>
      </c>
      <c r="F7948">
        <v>99283</v>
      </c>
      <c r="G7948" t="s">
        <v>79</v>
      </c>
      <c r="H7948" s="34">
        <v>81101</v>
      </c>
      <c r="I7948" s="7">
        <v>58393</v>
      </c>
      <c r="J7948" s="7">
        <v>53721.56</v>
      </c>
      <c r="K7948" s="7">
        <v>0</v>
      </c>
      <c r="L7948" s="7">
        <v>4671.4399999999996</v>
      </c>
      <c r="M7948" s="5">
        <v>0.08</v>
      </c>
      <c r="N7948" t="s">
        <v>24</v>
      </c>
      <c r="O7948" t="s">
        <v>17</v>
      </c>
      <c r="P7948" t="s">
        <v>58</v>
      </c>
      <c r="Q7948" t="s">
        <v>19</v>
      </c>
      <c r="R7948" t="s">
        <v>21</v>
      </c>
      <c r="S7948" t="s">
        <v>17</v>
      </c>
      <c r="T7948" t="s">
        <v>13311</v>
      </c>
      <c r="U7948" s="1">
        <v>45612</v>
      </c>
      <c r="V7948">
        <v>126</v>
      </c>
      <c r="W7948" t="str">
        <f t="shared" si="171"/>
        <v>120-149</v>
      </c>
    </row>
    <row r="7949" spans="1:23" x14ac:dyDescent="0.25">
      <c r="A7949" t="s">
        <v>8198</v>
      </c>
      <c r="B7949">
        <v>8570561901</v>
      </c>
      <c r="C7949">
        <v>9315794596</v>
      </c>
      <c r="D7949" s="1">
        <v>45789</v>
      </c>
      <c r="E7949">
        <v>99214</v>
      </c>
      <c r="F7949">
        <v>80053</v>
      </c>
      <c r="G7949" t="s">
        <v>3253</v>
      </c>
      <c r="H7949" s="34">
        <v>88626</v>
      </c>
      <c r="I7949" s="7">
        <v>70901</v>
      </c>
      <c r="J7949" s="7">
        <v>56014.86</v>
      </c>
      <c r="K7949" s="7">
        <v>4960</v>
      </c>
      <c r="L7949" s="7">
        <v>9926.14</v>
      </c>
      <c r="M7949" s="5">
        <v>0.14000000000000001</v>
      </c>
      <c r="N7949" t="s">
        <v>1135</v>
      </c>
      <c r="O7949" t="s">
        <v>30</v>
      </c>
      <c r="P7949" t="s">
        <v>3149</v>
      </c>
      <c r="Q7949" t="s">
        <v>19</v>
      </c>
      <c r="R7949" t="s">
        <v>38</v>
      </c>
      <c r="S7949" t="s">
        <v>27</v>
      </c>
      <c r="T7949" t="s">
        <v>13311</v>
      </c>
      <c r="U7949" s="1">
        <v>45942</v>
      </c>
      <c r="V7949">
        <v>153</v>
      </c>
      <c r="W7949" t="str">
        <f t="shared" si="171"/>
        <v>150-179</v>
      </c>
    </row>
    <row r="7950" spans="1:23" x14ac:dyDescent="0.25">
      <c r="A7950" t="s">
        <v>8199</v>
      </c>
      <c r="B7950">
        <v>9431521979</v>
      </c>
      <c r="C7950">
        <v>8050362800</v>
      </c>
      <c r="D7950" s="1">
        <v>45454</v>
      </c>
      <c r="E7950">
        <v>99215</v>
      </c>
      <c r="F7950">
        <v>90834</v>
      </c>
      <c r="G7950" t="s">
        <v>65</v>
      </c>
      <c r="H7950" s="34">
        <v>43928</v>
      </c>
      <c r="I7950" s="7">
        <v>34264</v>
      </c>
      <c r="J7950" s="7">
        <v>20933.2</v>
      </c>
      <c r="K7950" s="7">
        <v>6478</v>
      </c>
      <c r="L7950" s="7">
        <v>6852.8</v>
      </c>
      <c r="M7950" s="5">
        <v>0.2</v>
      </c>
      <c r="N7950" t="s">
        <v>3140</v>
      </c>
      <c r="O7950" t="s">
        <v>27</v>
      </c>
      <c r="P7950" t="s">
        <v>35</v>
      </c>
      <c r="Q7950" t="s">
        <v>32</v>
      </c>
      <c r="R7950" t="s">
        <v>27</v>
      </c>
      <c r="S7950" t="s">
        <v>17</v>
      </c>
      <c r="T7950" t="s">
        <v>13310</v>
      </c>
      <c r="U7950" s="1">
        <v>45594</v>
      </c>
      <c r="V7950">
        <v>140</v>
      </c>
      <c r="W7950" t="str">
        <f t="shared" si="171"/>
        <v>120-149</v>
      </c>
    </row>
    <row r="7951" spans="1:23" x14ac:dyDescent="0.25">
      <c r="A7951" t="s">
        <v>8200</v>
      </c>
      <c r="B7951">
        <v>8372628105</v>
      </c>
      <c r="C7951">
        <v>9426240883</v>
      </c>
      <c r="D7951" s="1">
        <v>45371</v>
      </c>
      <c r="E7951">
        <v>99231</v>
      </c>
      <c r="F7951">
        <v>99213</v>
      </c>
      <c r="G7951" t="s">
        <v>219</v>
      </c>
      <c r="H7951" s="34">
        <v>80250</v>
      </c>
      <c r="I7951" s="7">
        <v>65805</v>
      </c>
      <c r="J7951" s="7">
        <v>53960.1</v>
      </c>
      <c r="K7951" s="7">
        <v>0</v>
      </c>
      <c r="L7951" s="7">
        <v>11844.9</v>
      </c>
      <c r="M7951" s="5">
        <v>0.18</v>
      </c>
      <c r="N7951" t="s">
        <v>3141</v>
      </c>
      <c r="O7951" t="s">
        <v>17</v>
      </c>
      <c r="P7951" t="s">
        <v>3147</v>
      </c>
      <c r="Q7951" t="s">
        <v>19</v>
      </c>
      <c r="R7951" t="s">
        <v>26</v>
      </c>
      <c r="S7951" t="s">
        <v>21</v>
      </c>
      <c r="T7951" t="s">
        <v>13312</v>
      </c>
      <c r="U7951" s="1">
        <v>45534</v>
      </c>
      <c r="V7951">
        <v>163</v>
      </c>
      <c r="W7951" t="str">
        <f t="shared" si="171"/>
        <v>150-179</v>
      </c>
    </row>
    <row r="7952" spans="1:23" x14ac:dyDescent="0.25">
      <c r="A7952" t="s">
        <v>8201</v>
      </c>
      <c r="B7952">
        <v>982416693</v>
      </c>
      <c r="C7952">
        <v>7329262873</v>
      </c>
      <c r="D7952" s="1">
        <v>45448</v>
      </c>
      <c r="E7952">
        <v>99214</v>
      </c>
      <c r="F7952">
        <v>36415</v>
      </c>
      <c r="G7952" t="s">
        <v>3202</v>
      </c>
      <c r="H7952" s="34">
        <v>57300</v>
      </c>
      <c r="I7952" s="7">
        <v>37245</v>
      </c>
      <c r="J7952" s="7">
        <v>29234.6</v>
      </c>
      <c r="K7952" s="7">
        <v>3541</v>
      </c>
      <c r="L7952" s="7">
        <v>4469.3999999999996</v>
      </c>
      <c r="M7952" s="5">
        <v>0.12</v>
      </c>
      <c r="N7952" t="s">
        <v>46</v>
      </c>
      <c r="O7952" t="s">
        <v>30</v>
      </c>
      <c r="P7952" t="s">
        <v>40</v>
      </c>
      <c r="Q7952" t="s">
        <v>19</v>
      </c>
      <c r="R7952" t="s">
        <v>21</v>
      </c>
      <c r="S7952" t="s">
        <v>17</v>
      </c>
      <c r="T7952" t="s">
        <v>13310</v>
      </c>
      <c r="U7952" s="1">
        <v>45501</v>
      </c>
      <c r="V7952">
        <v>53</v>
      </c>
      <c r="W7952" t="str">
        <f t="shared" si="171"/>
        <v>30-59</v>
      </c>
    </row>
    <row r="7953" spans="1:23" x14ac:dyDescent="0.25">
      <c r="A7953" t="s">
        <v>8202</v>
      </c>
      <c r="B7953">
        <v>1147267681</v>
      </c>
      <c r="C7953">
        <v>3197054739</v>
      </c>
      <c r="D7953" s="1">
        <v>45735</v>
      </c>
      <c r="E7953">
        <v>99214</v>
      </c>
      <c r="F7953">
        <v>99201</v>
      </c>
      <c r="G7953" t="s">
        <v>63</v>
      </c>
      <c r="H7953" s="34">
        <v>51157</v>
      </c>
      <c r="I7953" s="7">
        <v>33252</v>
      </c>
      <c r="J7953" s="7">
        <v>26163.759999999998</v>
      </c>
      <c r="K7953" s="7">
        <v>3098</v>
      </c>
      <c r="L7953" s="7">
        <v>3990.24</v>
      </c>
      <c r="M7953" s="5">
        <v>0.12</v>
      </c>
      <c r="N7953" t="s">
        <v>46</v>
      </c>
      <c r="O7953" t="s">
        <v>30</v>
      </c>
      <c r="P7953" t="s">
        <v>3146</v>
      </c>
      <c r="Q7953" t="s">
        <v>19</v>
      </c>
      <c r="R7953" t="s">
        <v>26</v>
      </c>
      <c r="S7953" t="s">
        <v>21</v>
      </c>
      <c r="T7953" t="s">
        <v>13311</v>
      </c>
      <c r="U7953" s="1">
        <v>45804</v>
      </c>
      <c r="V7953">
        <v>69</v>
      </c>
      <c r="W7953" t="str">
        <f t="shared" si="171"/>
        <v>60-89</v>
      </c>
    </row>
    <row r="7954" spans="1:23" x14ac:dyDescent="0.25">
      <c r="A7954" t="s">
        <v>8203</v>
      </c>
      <c r="B7954">
        <v>293854745</v>
      </c>
      <c r="C7954">
        <v>2585119600</v>
      </c>
      <c r="D7954" s="1">
        <v>45635</v>
      </c>
      <c r="E7954">
        <v>99214</v>
      </c>
      <c r="F7954">
        <v>99204</v>
      </c>
      <c r="G7954" t="s">
        <v>154</v>
      </c>
      <c r="H7954" s="34">
        <v>91142</v>
      </c>
      <c r="I7954" s="7">
        <v>71091</v>
      </c>
      <c r="J7954" s="7">
        <v>38602.800000000003</v>
      </c>
      <c r="K7954" s="7">
        <v>18270</v>
      </c>
      <c r="L7954" s="7">
        <v>14218.2</v>
      </c>
      <c r="M7954" s="5">
        <v>0.2</v>
      </c>
      <c r="N7954" t="s">
        <v>3140</v>
      </c>
      <c r="O7954" t="s">
        <v>27</v>
      </c>
      <c r="P7954" t="s">
        <v>3146</v>
      </c>
      <c r="Q7954" t="s">
        <v>19</v>
      </c>
      <c r="R7954" t="s">
        <v>27</v>
      </c>
      <c r="S7954" t="s">
        <v>27</v>
      </c>
      <c r="T7954" t="s">
        <v>13310</v>
      </c>
      <c r="U7954" s="1">
        <v>45814</v>
      </c>
      <c r="V7954">
        <v>179</v>
      </c>
      <c r="W7954" t="str">
        <f t="shared" si="171"/>
        <v>150-179</v>
      </c>
    </row>
    <row r="7955" spans="1:23" x14ac:dyDescent="0.25">
      <c r="A7955" t="s">
        <v>8204</v>
      </c>
      <c r="B7955">
        <v>2508310844</v>
      </c>
      <c r="C7955">
        <v>4867579095</v>
      </c>
      <c r="D7955" s="1">
        <v>45503</v>
      </c>
      <c r="E7955">
        <v>99214</v>
      </c>
      <c r="F7955">
        <v>99282</v>
      </c>
      <c r="G7955" t="s">
        <v>4314</v>
      </c>
      <c r="H7955" s="34">
        <v>99573</v>
      </c>
      <c r="I7955" s="7">
        <v>71693</v>
      </c>
      <c r="J7955" s="7">
        <v>65957.56</v>
      </c>
      <c r="K7955" s="7">
        <v>0</v>
      </c>
      <c r="L7955" s="7">
        <v>5735.44</v>
      </c>
      <c r="M7955" s="5">
        <v>0.08</v>
      </c>
      <c r="N7955" t="s">
        <v>24</v>
      </c>
      <c r="O7955" t="s">
        <v>17</v>
      </c>
      <c r="P7955" t="s">
        <v>3146</v>
      </c>
      <c r="Q7955" t="s">
        <v>32</v>
      </c>
      <c r="R7955" t="s">
        <v>26</v>
      </c>
      <c r="S7955" t="s">
        <v>27</v>
      </c>
      <c r="T7955" t="s">
        <v>13312</v>
      </c>
      <c r="U7955" s="1">
        <v>45673</v>
      </c>
      <c r="V7955">
        <v>170</v>
      </c>
      <c r="W7955" t="str">
        <f t="shared" si="171"/>
        <v>150-179</v>
      </c>
    </row>
    <row r="7956" spans="1:23" x14ac:dyDescent="0.25">
      <c r="A7956" t="s">
        <v>8205</v>
      </c>
      <c r="B7956">
        <v>2374533839</v>
      </c>
      <c r="C7956">
        <v>583521055</v>
      </c>
      <c r="D7956" s="1">
        <v>45681</v>
      </c>
      <c r="E7956">
        <v>99221</v>
      </c>
      <c r="F7956">
        <v>99284</v>
      </c>
      <c r="G7956" t="s">
        <v>3170</v>
      </c>
      <c r="H7956" s="34">
        <v>71595</v>
      </c>
      <c r="I7956" s="7">
        <v>55844</v>
      </c>
      <c r="J7956" s="7">
        <v>33314.199999999997</v>
      </c>
      <c r="K7956" s="7">
        <v>11361</v>
      </c>
      <c r="L7956" s="7">
        <v>11168.8</v>
      </c>
      <c r="M7956" s="5">
        <v>0.2</v>
      </c>
      <c r="N7956" t="s">
        <v>3140</v>
      </c>
      <c r="O7956" t="s">
        <v>27</v>
      </c>
      <c r="P7956" t="s">
        <v>35</v>
      </c>
      <c r="Q7956" t="s">
        <v>32</v>
      </c>
      <c r="R7956" t="s">
        <v>27</v>
      </c>
      <c r="S7956" t="s">
        <v>21</v>
      </c>
      <c r="T7956" t="s">
        <v>13311</v>
      </c>
      <c r="U7956" s="1">
        <v>45715</v>
      </c>
      <c r="V7956">
        <v>34</v>
      </c>
      <c r="W7956" t="str">
        <f t="shared" si="171"/>
        <v>30-59</v>
      </c>
    </row>
    <row r="7957" spans="1:23" x14ac:dyDescent="0.25">
      <c r="A7957" t="s">
        <v>8206</v>
      </c>
      <c r="B7957">
        <v>6014726898</v>
      </c>
      <c r="C7957">
        <v>4486506342</v>
      </c>
      <c r="D7957" s="1">
        <v>45491</v>
      </c>
      <c r="E7957">
        <v>99231</v>
      </c>
      <c r="F7957">
        <v>99205</v>
      </c>
      <c r="G7957" t="s">
        <v>3276</v>
      </c>
      <c r="H7957" s="34">
        <v>85643</v>
      </c>
      <c r="I7957" s="7">
        <v>66802</v>
      </c>
      <c r="J7957" s="7">
        <v>33947.599999999999</v>
      </c>
      <c r="K7957" s="7">
        <v>19494</v>
      </c>
      <c r="L7957" s="7">
        <v>13360.4</v>
      </c>
      <c r="M7957" s="5">
        <v>0.2</v>
      </c>
      <c r="N7957" t="s">
        <v>3140</v>
      </c>
      <c r="O7957" t="s">
        <v>27</v>
      </c>
      <c r="P7957" t="s">
        <v>3147</v>
      </c>
      <c r="Q7957" t="s">
        <v>19</v>
      </c>
      <c r="R7957" t="s">
        <v>21</v>
      </c>
      <c r="S7957" t="s">
        <v>17</v>
      </c>
      <c r="T7957" t="s">
        <v>13310</v>
      </c>
      <c r="U7957" s="1">
        <v>45586</v>
      </c>
      <c r="V7957">
        <v>95</v>
      </c>
      <c r="W7957" t="str">
        <f t="shared" si="171"/>
        <v>90-119</v>
      </c>
    </row>
    <row r="7958" spans="1:23" x14ac:dyDescent="0.25">
      <c r="A7958" t="s">
        <v>8207</v>
      </c>
      <c r="B7958">
        <v>3241526062</v>
      </c>
      <c r="C7958">
        <v>8025292493</v>
      </c>
      <c r="D7958" s="1">
        <v>45642</v>
      </c>
      <c r="E7958">
        <v>99223</v>
      </c>
      <c r="F7958">
        <v>99212</v>
      </c>
      <c r="G7958" t="s">
        <v>3412</v>
      </c>
      <c r="H7958" s="34">
        <v>95979</v>
      </c>
      <c r="I7958" s="7">
        <v>76783</v>
      </c>
      <c r="J7958" s="7">
        <v>66033.38</v>
      </c>
      <c r="K7958" s="7">
        <v>0</v>
      </c>
      <c r="L7958" s="7">
        <v>10749.62</v>
      </c>
      <c r="M7958" s="5">
        <v>0.14000000000000001</v>
      </c>
      <c r="N7958" t="s">
        <v>1135</v>
      </c>
      <c r="O7958" t="s">
        <v>17</v>
      </c>
      <c r="P7958" t="s">
        <v>3147</v>
      </c>
      <c r="Q7958" t="s">
        <v>19</v>
      </c>
      <c r="R7958" t="s">
        <v>21</v>
      </c>
      <c r="S7958" t="s">
        <v>27</v>
      </c>
      <c r="T7958" t="s">
        <v>13312</v>
      </c>
      <c r="U7958" s="1">
        <v>45747</v>
      </c>
      <c r="V7958">
        <v>105</v>
      </c>
      <c r="W7958" t="str">
        <f t="shared" si="171"/>
        <v>90-119</v>
      </c>
    </row>
    <row r="7959" spans="1:23" x14ac:dyDescent="0.25">
      <c r="A7959" t="s">
        <v>8208</v>
      </c>
      <c r="B7959">
        <v>4927590021</v>
      </c>
      <c r="C7959">
        <v>7907368776</v>
      </c>
      <c r="D7959" s="1">
        <v>45514</v>
      </c>
      <c r="E7959">
        <v>99233</v>
      </c>
      <c r="F7959">
        <v>99205</v>
      </c>
      <c r="G7959" t="s">
        <v>3490</v>
      </c>
      <c r="H7959" s="34">
        <v>91110</v>
      </c>
      <c r="I7959" s="7">
        <v>71977</v>
      </c>
      <c r="J7959" s="7">
        <v>60460.68</v>
      </c>
      <c r="K7959" s="7">
        <v>0</v>
      </c>
      <c r="L7959" s="7">
        <v>11516.32</v>
      </c>
      <c r="M7959" s="5">
        <v>0.16</v>
      </c>
      <c r="N7959" t="s">
        <v>1138</v>
      </c>
      <c r="O7959" t="s">
        <v>17</v>
      </c>
      <c r="P7959" t="s">
        <v>55</v>
      </c>
      <c r="Q7959" t="s">
        <v>19</v>
      </c>
      <c r="R7959" t="s">
        <v>43</v>
      </c>
      <c r="S7959" t="s">
        <v>17</v>
      </c>
      <c r="T7959" t="s">
        <v>13311</v>
      </c>
      <c r="U7959" s="1">
        <v>45688</v>
      </c>
      <c r="V7959">
        <v>174</v>
      </c>
      <c r="W7959" t="str">
        <f t="shared" si="171"/>
        <v>150-179</v>
      </c>
    </row>
    <row r="7960" spans="1:23" x14ac:dyDescent="0.25">
      <c r="A7960" t="s">
        <v>8209</v>
      </c>
      <c r="B7960">
        <v>2680573056</v>
      </c>
      <c r="C7960">
        <v>7142795655</v>
      </c>
      <c r="D7960" s="1">
        <v>45412</v>
      </c>
      <c r="E7960">
        <v>99232</v>
      </c>
      <c r="F7960">
        <v>99213</v>
      </c>
      <c r="G7960" t="s">
        <v>3360</v>
      </c>
      <c r="H7960" s="34">
        <v>83888</v>
      </c>
      <c r="I7960" s="7">
        <v>68788</v>
      </c>
      <c r="J7960" s="7">
        <v>56406.16</v>
      </c>
      <c r="K7960" s="7">
        <v>0</v>
      </c>
      <c r="L7960" s="7">
        <v>12381.84</v>
      </c>
      <c r="M7960" s="5">
        <v>0.18</v>
      </c>
      <c r="N7960" t="s">
        <v>3141</v>
      </c>
      <c r="O7960" t="s">
        <v>17</v>
      </c>
      <c r="P7960" t="s">
        <v>58</v>
      </c>
      <c r="Q7960" t="s">
        <v>32</v>
      </c>
      <c r="R7960" t="s">
        <v>20</v>
      </c>
      <c r="S7960" t="s">
        <v>17</v>
      </c>
      <c r="T7960" t="s">
        <v>13312</v>
      </c>
      <c r="U7960" s="1">
        <v>45459</v>
      </c>
      <c r="V7960">
        <v>47</v>
      </c>
      <c r="W7960" t="str">
        <f t="shared" si="171"/>
        <v>30-59</v>
      </c>
    </row>
    <row r="7961" spans="1:23" x14ac:dyDescent="0.25">
      <c r="A7961" t="s">
        <v>8210</v>
      </c>
      <c r="B7961">
        <v>5434554419</v>
      </c>
      <c r="C7961">
        <v>9105770209</v>
      </c>
      <c r="D7961" s="1">
        <v>45301</v>
      </c>
      <c r="E7961">
        <v>99214</v>
      </c>
      <c r="F7961">
        <v>99212</v>
      </c>
      <c r="G7961" t="s">
        <v>286</v>
      </c>
      <c r="H7961" s="34">
        <v>70013</v>
      </c>
      <c r="I7961" s="7">
        <v>52510</v>
      </c>
      <c r="J7961" s="7">
        <v>38624.5</v>
      </c>
      <c r="K7961" s="7">
        <v>6009</v>
      </c>
      <c r="L7961" s="7">
        <v>7876.5</v>
      </c>
      <c r="M7961" s="5">
        <v>0.15</v>
      </c>
      <c r="N7961" t="s">
        <v>1139</v>
      </c>
      <c r="O7961" t="s">
        <v>30</v>
      </c>
      <c r="P7961" t="s">
        <v>58</v>
      </c>
      <c r="Q7961" t="s">
        <v>32</v>
      </c>
      <c r="R7961" t="s">
        <v>21</v>
      </c>
      <c r="S7961" t="s">
        <v>21</v>
      </c>
      <c r="T7961" t="s">
        <v>13312</v>
      </c>
      <c r="U7961" s="1">
        <v>45408</v>
      </c>
      <c r="V7961">
        <v>107</v>
      </c>
      <c r="W7961" t="str">
        <f t="shared" si="171"/>
        <v>90-119</v>
      </c>
    </row>
    <row r="7962" spans="1:23" x14ac:dyDescent="0.25">
      <c r="A7962" t="s">
        <v>8211</v>
      </c>
      <c r="B7962">
        <v>9449118048</v>
      </c>
      <c r="C7962">
        <v>5748723432</v>
      </c>
      <c r="D7962" s="1">
        <v>45794</v>
      </c>
      <c r="E7962">
        <v>99233</v>
      </c>
      <c r="F7962">
        <v>99215</v>
      </c>
      <c r="G7962" t="s">
        <v>3272</v>
      </c>
      <c r="H7962" s="34">
        <v>52678</v>
      </c>
      <c r="I7962" s="7">
        <v>39509</v>
      </c>
      <c r="J7962" s="7">
        <v>30983.65</v>
      </c>
      <c r="K7962" s="7">
        <v>2599</v>
      </c>
      <c r="L7962" s="7">
        <v>5926.35</v>
      </c>
      <c r="M7962" s="5">
        <v>0.15</v>
      </c>
      <c r="N7962" t="s">
        <v>1139</v>
      </c>
      <c r="O7962" t="s">
        <v>30</v>
      </c>
      <c r="P7962" t="s">
        <v>55</v>
      </c>
      <c r="Q7962" t="s">
        <v>32</v>
      </c>
      <c r="R7962" t="s">
        <v>21</v>
      </c>
      <c r="S7962" t="s">
        <v>17</v>
      </c>
      <c r="T7962" t="s">
        <v>13311</v>
      </c>
      <c r="U7962" s="1">
        <v>45943</v>
      </c>
      <c r="V7962">
        <v>149</v>
      </c>
      <c r="W7962" t="str">
        <f t="shared" si="171"/>
        <v>120-149</v>
      </c>
    </row>
    <row r="7963" spans="1:23" x14ac:dyDescent="0.25">
      <c r="A7963" t="s">
        <v>8212</v>
      </c>
      <c r="B7963">
        <v>477822292</v>
      </c>
      <c r="C7963">
        <v>343817675</v>
      </c>
      <c r="D7963" s="1">
        <v>45787</v>
      </c>
      <c r="E7963">
        <v>99238</v>
      </c>
      <c r="F7963">
        <v>99213</v>
      </c>
      <c r="G7963" t="s">
        <v>3187</v>
      </c>
      <c r="H7963" s="34">
        <v>94192</v>
      </c>
      <c r="I7963" s="7">
        <v>80063</v>
      </c>
      <c r="J7963" s="7">
        <v>78461.740000000005</v>
      </c>
      <c r="K7963" s="7">
        <v>0</v>
      </c>
      <c r="L7963" s="7">
        <v>1601.26</v>
      </c>
      <c r="M7963" s="5">
        <v>0.02</v>
      </c>
      <c r="N7963" t="s">
        <v>16</v>
      </c>
      <c r="O7963" t="s">
        <v>17</v>
      </c>
      <c r="P7963" t="s">
        <v>97</v>
      </c>
      <c r="Q7963" t="s">
        <v>19</v>
      </c>
      <c r="R7963" t="s">
        <v>27</v>
      </c>
      <c r="S7963" t="s">
        <v>17</v>
      </c>
      <c r="T7963" t="s">
        <v>13310</v>
      </c>
      <c r="U7963" s="1">
        <v>45946</v>
      </c>
      <c r="V7963">
        <v>159</v>
      </c>
      <c r="W7963" t="str">
        <f t="shared" si="171"/>
        <v>150-179</v>
      </c>
    </row>
    <row r="7964" spans="1:23" x14ac:dyDescent="0.25">
      <c r="A7964" t="s">
        <v>8213</v>
      </c>
      <c r="B7964">
        <v>3477035171</v>
      </c>
      <c r="C7964">
        <v>8050676008</v>
      </c>
      <c r="D7964" s="1">
        <v>45408</v>
      </c>
      <c r="E7964">
        <v>99233</v>
      </c>
      <c r="F7964">
        <v>99202</v>
      </c>
      <c r="G7964" t="s">
        <v>3490</v>
      </c>
      <c r="H7964" s="34">
        <v>86365</v>
      </c>
      <c r="I7964" s="7">
        <v>73410</v>
      </c>
      <c r="J7964" s="7">
        <v>63594.8</v>
      </c>
      <c r="K7964" s="7">
        <v>8347</v>
      </c>
      <c r="L7964" s="7">
        <v>1468.2</v>
      </c>
      <c r="M7964" s="5">
        <v>0.02</v>
      </c>
      <c r="N7964" t="s">
        <v>16</v>
      </c>
      <c r="O7964" t="s">
        <v>30</v>
      </c>
      <c r="P7964" t="s">
        <v>55</v>
      </c>
      <c r="Q7964" t="s">
        <v>19</v>
      </c>
      <c r="R7964" t="s">
        <v>20</v>
      </c>
      <c r="S7964" t="s">
        <v>21</v>
      </c>
      <c r="T7964" t="s">
        <v>13310</v>
      </c>
      <c r="U7964" s="1">
        <v>45453</v>
      </c>
      <c r="V7964">
        <v>45</v>
      </c>
      <c r="W7964" t="str">
        <f t="shared" si="171"/>
        <v>30-59</v>
      </c>
    </row>
    <row r="7965" spans="1:23" x14ac:dyDescent="0.25">
      <c r="A7965" t="s">
        <v>8214</v>
      </c>
      <c r="B7965">
        <v>634453736</v>
      </c>
      <c r="C7965">
        <v>2668981906</v>
      </c>
      <c r="D7965" s="1">
        <v>45344</v>
      </c>
      <c r="E7965">
        <v>99232</v>
      </c>
      <c r="F7965">
        <v>99212</v>
      </c>
      <c r="G7965" t="s">
        <v>48</v>
      </c>
      <c r="H7965" s="34">
        <v>77552</v>
      </c>
      <c r="I7965" s="7">
        <v>50409</v>
      </c>
      <c r="J7965" s="7">
        <v>39606.92</v>
      </c>
      <c r="K7965" s="7">
        <v>4753</v>
      </c>
      <c r="L7965" s="7">
        <v>6049.08</v>
      </c>
      <c r="M7965" s="5">
        <v>0.12</v>
      </c>
      <c r="N7965" t="s">
        <v>46</v>
      </c>
      <c r="O7965" t="s">
        <v>30</v>
      </c>
      <c r="P7965" t="s">
        <v>97</v>
      </c>
      <c r="Q7965" t="s">
        <v>19</v>
      </c>
      <c r="R7965" t="s">
        <v>38</v>
      </c>
      <c r="S7965" t="s">
        <v>17</v>
      </c>
      <c r="T7965" t="s">
        <v>13310</v>
      </c>
      <c r="U7965" s="1">
        <v>45419</v>
      </c>
      <c r="V7965">
        <v>75</v>
      </c>
      <c r="W7965" t="str">
        <f t="shared" si="171"/>
        <v>60-89</v>
      </c>
    </row>
    <row r="7966" spans="1:23" x14ac:dyDescent="0.25">
      <c r="A7966" t="s">
        <v>8215</v>
      </c>
      <c r="B7966">
        <v>1275036473</v>
      </c>
      <c r="C7966">
        <v>1362056088</v>
      </c>
      <c r="D7966" s="1">
        <v>45628</v>
      </c>
      <c r="E7966">
        <v>99221</v>
      </c>
      <c r="F7966">
        <v>99202</v>
      </c>
      <c r="G7966" t="s">
        <v>81</v>
      </c>
      <c r="H7966" s="34">
        <v>87968</v>
      </c>
      <c r="I7966" s="7">
        <v>63337</v>
      </c>
      <c r="J7966" s="7">
        <v>49669.04</v>
      </c>
      <c r="K7966" s="7">
        <v>8601</v>
      </c>
      <c r="L7966" s="7">
        <v>5066.96</v>
      </c>
      <c r="M7966" s="5">
        <v>0.08</v>
      </c>
      <c r="N7966" t="s">
        <v>24</v>
      </c>
      <c r="O7966" t="s">
        <v>27</v>
      </c>
      <c r="P7966" t="s">
        <v>40</v>
      </c>
      <c r="Q7966" t="s">
        <v>32</v>
      </c>
      <c r="R7966" t="s">
        <v>20</v>
      </c>
      <c r="S7966" t="s">
        <v>17</v>
      </c>
      <c r="T7966" t="s">
        <v>13310</v>
      </c>
      <c r="U7966" s="1">
        <v>45728</v>
      </c>
      <c r="V7966">
        <v>100</v>
      </c>
      <c r="W7966" t="str">
        <f t="shared" si="171"/>
        <v>90-119</v>
      </c>
    </row>
    <row r="7967" spans="1:23" x14ac:dyDescent="0.25">
      <c r="A7967" t="s">
        <v>8216</v>
      </c>
      <c r="B7967">
        <v>9784084849</v>
      </c>
      <c r="C7967">
        <v>8644576221</v>
      </c>
      <c r="D7967" s="1">
        <v>45706</v>
      </c>
      <c r="E7967">
        <v>99222</v>
      </c>
      <c r="F7967">
        <v>99214</v>
      </c>
      <c r="G7967" t="s">
        <v>3342</v>
      </c>
      <c r="H7967" s="34">
        <v>76028</v>
      </c>
      <c r="I7967" s="7">
        <v>49418</v>
      </c>
      <c r="J7967" s="7">
        <v>39855.839999999997</v>
      </c>
      <c r="K7967" s="7">
        <v>3632</v>
      </c>
      <c r="L7967" s="7">
        <v>5930.16</v>
      </c>
      <c r="M7967" s="5">
        <v>0.12</v>
      </c>
      <c r="N7967" t="s">
        <v>46</v>
      </c>
      <c r="O7967" t="s">
        <v>30</v>
      </c>
      <c r="P7967" t="s">
        <v>25</v>
      </c>
      <c r="Q7967" t="s">
        <v>19</v>
      </c>
      <c r="R7967" t="s">
        <v>43</v>
      </c>
      <c r="S7967" t="s">
        <v>21</v>
      </c>
      <c r="T7967" t="s">
        <v>13311</v>
      </c>
      <c r="U7967" s="1">
        <v>45861</v>
      </c>
      <c r="V7967">
        <v>155</v>
      </c>
      <c r="W7967" t="str">
        <f t="shared" si="171"/>
        <v>150-179</v>
      </c>
    </row>
    <row r="7968" spans="1:23" x14ac:dyDescent="0.25">
      <c r="A7968" t="s">
        <v>8217</v>
      </c>
      <c r="B7968">
        <v>768595288</v>
      </c>
      <c r="C7968">
        <v>986835226</v>
      </c>
      <c r="D7968" s="1">
        <v>45606</v>
      </c>
      <c r="E7968">
        <v>99238</v>
      </c>
      <c r="F7968">
        <v>97110</v>
      </c>
      <c r="G7968" t="s">
        <v>3192</v>
      </c>
      <c r="H7968" s="34">
        <v>73577</v>
      </c>
      <c r="I7968" s="7">
        <v>60333</v>
      </c>
      <c r="J7968" s="7">
        <v>49473.06</v>
      </c>
      <c r="K7968" s="7">
        <v>0</v>
      </c>
      <c r="L7968" s="7">
        <v>10859.94</v>
      </c>
      <c r="M7968" s="5">
        <v>0.18</v>
      </c>
      <c r="N7968" t="s">
        <v>3141</v>
      </c>
      <c r="O7968" t="s">
        <v>17</v>
      </c>
      <c r="P7968" t="s">
        <v>31</v>
      </c>
      <c r="Q7968" t="s">
        <v>19</v>
      </c>
      <c r="R7968" t="s">
        <v>43</v>
      </c>
      <c r="S7968" t="s">
        <v>27</v>
      </c>
      <c r="T7968" t="s">
        <v>13310</v>
      </c>
      <c r="U7968" s="1">
        <v>45765</v>
      </c>
      <c r="V7968">
        <v>159</v>
      </c>
      <c r="W7968" t="str">
        <f t="shared" si="171"/>
        <v>150-179</v>
      </c>
    </row>
    <row r="7969" spans="1:23" x14ac:dyDescent="0.25">
      <c r="A7969" t="s">
        <v>8218</v>
      </c>
      <c r="B7969">
        <v>189041708</v>
      </c>
      <c r="C7969">
        <v>928112733</v>
      </c>
      <c r="D7969" s="1">
        <v>45810</v>
      </c>
      <c r="E7969">
        <v>99233</v>
      </c>
      <c r="F7969">
        <v>99203</v>
      </c>
      <c r="G7969" t="s">
        <v>124</v>
      </c>
      <c r="H7969" s="34">
        <v>84453</v>
      </c>
      <c r="I7969" s="7">
        <v>65873</v>
      </c>
      <c r="J7969" s="7">
        <v>52698.400000000001</v>
      </c>
      <c r="K7969" s="7">
        <v>0</v>
      </c>
      <c r="L7969" s="7">
        <v>13174.6</v>
      </c>
      <c r="M7969" s="5">
        <v>0.2</v>
      </c>
      <c r="N7969" t="s">
        <v>3140</v>
      </c>
      <c r="O7969" t="s">
        <v>17</v>
      </c>
      <c r="P7969" t="s">
        <v>55</v>
      </c>
      <c r="Q7969" t="s">
        <v>32</v>
      </c>
      <c r="R7969" t="s">
        <v>27</v>
      </c>
      <c r="S7969" t="s">
        <v>17</v>
      </c>
      <c r="T7969" t="s">
        <v>13310</v>
      </c>
      <c r="U7969" s="1">
        <v>45966</v>
      </c>
      <c r="V7969">
        <v>156</v>
      </c>
      <c r="W7969" t="str">
        <f t="shared" si="171"/>
        <v>150-179</v>
      </c>
    </row>
    <row r="7970" spans="1:23" x14ac:dyDescent="0.25">
      <c r="A7970" t="s">
        <v>8219</v>
      </c>
      <c r="B7970">
        <v>1487978353</v>
      </c>
      <c r="C7970">
        <v>398042421</v>
      </c>
      <c r="D7970" s="1">
        <v>45333</v>
      </c>
      <c r="E7970">
        <v>99215</v>
      </c>
      <c r="F7970">
        <v>85025</v>
      </c>
      <c r="G7970" t="s">
        <v>116</v>
      </c>
      <c r="H7970" s="34">
        <v>6940</v>
      </c>
      <c r="I7970" s="7">
        <v>4511</v>
      </c>
      <c r="J7970" s="7">
        <v>3969.68</v>
      </c>
      <c r="K7970" s="7">
        <v>0</v>
      </c>
      <c r="L7970" s="7">
        <v>541.32000000000005</v>
      </c>
      <c r="M7970" s="5">
        <v>0.12</v>
      </c>
      <c r="N7970" t="s">
        <v>46</v>
      </c>
      <c r="O7970" t="s">
        <v>17</v>
      </c>
      <c r="P7970" t="s">
        <v>35</v>
      </c>
      <c r="Q7970" t="s">
        <v>32</v>
      </c>
      <c r="R7970" t="s">
        <v>21</v>
      </c>
      <c r="S7970" t="s">
        <v>21</v>
      </c>
      <c r="T7970" t="s">
        <v>13312</v>
      </c>
      <c r="U7970" s="1">
        <v>45429</v>
      </c>
      <c r="V7970">
        <v>96</v>
      </c>
      <c r="W7970" t="str">
        <f t="shared" si="171"/>
        <v>90-119</v>
      </c>
    </row>
    <row r="7971" spans="1:23" x14ac:dyDescent="0.25">
      <c r="A7971" t="s">
        <v>8220</v>
      </c>
      <c r="B7971">
        <v>945600517</v>
      </c>
      <c r="C7971">
        <v>5560629108</v>
      </c>
      <c r="D7971" s="1">
        <v>45726</v>
      </c>
      <c r="E7971">
        <v>99214</v>
      </c>
      <c r="F7971">
        <v>99292</v>
      </c>
      <c r="G7971" t="s">
        <v>3451</v>
      </c>
      <c r="H7971" s="34">
        <v>78370</v>
      </c>
      <c r="I7971" s="7">
        <v>64263</v>
      </c>
      <c r="J7971" s="7">
        <v>44520.66</v>
      </c>
      <c r="K7971" s="7">
        <v>8175</v>
      </c>
      <c r="L7971" s="7">
        <v>11567.34</v>
      </c>
      <c r="M7971" s="5">
        <v>0.18</v>
      </c>
      <c r="N7971" t="s">
        <v>3141</v>
      </c>
      <c r="O7971" t="s">
        <v>27</v>
      </c>
      <c r="P7971" t="s">
        <v>3146</v>
      </c>
      <c r="Q7971" t="s">
        <v>19</v>
      </c>
      <c r="R7971" t="s">
        <v>38</v>
      </c>
      <c r="S7971" t="s">
        <v>17</v>
      </c>
      <c r="T7971" t="s">
        <v>13310</v>
      </c>
      <c r="U7971" s="1">
        <v>45873</v>
      </c>
      <c r="V7971">
        <v>147</v>
      </c>
      <c r="W7971" t="str">
        <f t="shared" si="171"/>
        <v>120-149</v>
      </c>
    </row>
    <row r="7972" spans="1:23" x14ac:dyDescent="0.25">
      <c r="A7972" t="s">
        <v>8221</v>
      </c>
      <c r="B7972">
        <v>4554669717</v>
      </c>
      <c r="C7972">
        <v>3062447235</v>
      </c>
      <c r="D7972" s="1">
        <v>45329</v>
      </c>
      <c r="E7972">
        <v>99233</v>
      </c>
      <c r="F7972">
        <v>97110</v>
      </c>
      <c r="G7972" t="s">
        <v>81</v>
      </c>
      <c r="H7972" s="34">
        <v>72416</v>
      </c>
      <c r="I7972" s="7">
        <v>47070</v>
      </c>
      <c r="J7972" s="7">
        <v>35500.6</v>
      </c>
      <c r="K7972" s="7">
        <v>5921</v>
      </c>
      <c r="L7972" s="7">
        <v>5648.4</v>
      </c>
      <c r="M7972" s="5">
        <v>0.12</v>
      </c>
      <c r="N7972" t="s">
        <v>46</v>
      </c>
      <c r="O7972" t="s">
        <v>27</v>
      </c>
      <c r="P7972" t="s">
        <v>40</v>
      </c>
      <c r="Q7972" t="s">
        <v>32</v>
      </c>
      <c r="R7972" t="s">
        <v>26</v>
      </c>
      <c r="S7972" t="s">
        <v>27</v>
      </c>
      <c r="T7972" t="s">
        <v>13310</v>
      </c>
      <c r="U7972" s="1">
        <v>45378</v>
      </c>
      <c r="V7972">
        <v>49</v>
      </c>
      <c r="W7972" t="str">
        <f t="shared" si="171"/>
        <v>30-59</v>
      </c>
    </row>
    <row r="7973" spans="1:23" x14ac:dyDescent="0.25">
      <c r="A7973" t="s">
        <v>8222</v>
      </c>
      <c r="B7973">
        <v>6163686295</v>
      </c>
      <c r="C7973">
        <v>7741757733</v>
      </c>
      <c r="D7973" s="1">
        <v>45474</v>
      </c>
      <c r="E7973">
        <v>99222</v>
      </c>
      <c r="F7973">
        <v>99213</v>
      </c>
      <c r="G7973" t="s">
        <v>244</v>
      </c>
      <c r="H7973" s="34">
        <v>72244</v>
      </c>
      <c r="I7973" s="7">
        <v>57795</v>
      </c>
      <c r="J7973" s="7">
        <v>49703.7</v>
      </c>
      <c r="K7973" s="7">
        <v>0</v>
      </c>
      <c r="L7973" s="7">
        <v>8091.3</v>
      </c>
      <c r="M7973" s="5">
        <v>0.14000000000000001</v>
      </c>
      <c r="N7973" t="s">
        <v>1135</v>
      </c>
      <c r="O7973" t="s">
        <v>17</v>
      </c>
      <c r="P7973" t="s">
        <v>3149</v>
      </c>
      <c r="Q7973" t="s">
        <v>19</v>
      </c>
      <c r="R7973" t="s">
        <v>20</v>
      </c>
      <c r="S7973" t="s">
        <v>21</v>
      </c>
      <c r="T7973" t="s">
        <v>13310</v>
      </c>
      <c r="U7973" s="1">
        <v>45639</v>
      </c>
      <c r="V7973">
        <v>165</v>
      </c>
      <c r="W7973" t="str">
        <f t="shared" si="171"/>
        <v>150-179</v>
      </c>
    </row>
    <row r="7974" spans="1:23" x14ac:dyDescent="0.25">
      <c r="A7974" t="s">
        <v>8223</v>
      </c>
      <c r="B7974">
        <v>5835808423</v>
      </c>
      <c r="C7974">
        <v>1792998383</v>
      </c>
      <c r="D7974" s="1">
        <v>45942</v>
      </c>
      <c r="E7974">
        <v>99231</v>
      </c>
      <c r="F7974">
        <v>99203</v>
      </c>
      <c r="G7974" t="s">
        <v>85</v>
      </c>
      <c r="H7974" s="34">
        <v>80363</v>
      </c>
      <c r="I7974" s="7">
        <v>62683</v>
      </c>
      <c r="J7974" s="7">
        <v>38399.4</v>
      </c>
      <c r="K7974" s="7">
        <v>11747</v>
      </c>
      <c r="L7974" s="7">
        <v>12536.6</v>
      </c>
      <c r="M7974" s="5">
        <v>0.2</v>
      </c>
      <c r="N7974" t="s">
        <v>3140</v>
      </c>
      <c r="O7974" t="s">
        <v>27</v>
      </c>
      <c r="P7974" t="s">
        <v>3148</v>
      </c>
      <c r="Q7974" t="s">
        <v>19</v>
      </c>
      <c r="R7974" t="s">
        <v>43</v>
      </c>
      <c r="S7974" t="s">
        <v>27</v>
      </c>
      <c r="T7974" t="s">
        <v>13311</v>
      </c>
      <c r="U7974" s="1">
        <v>46076</v>
      </c>
      <c r="V7974">
        <v>134</v>
      </c>
      <c r="W7974" t="str">
        <f t="shared" si="171"/>
        <v>120-149</v>
      </c>
    </row>
    <row r="7975" spans="1:23" x14ac:dyDescent="0.25">
      <c r="A7975" t="s">
        <v>8224</v>
      </c>
      <c r="B7975">
        <v>5735225211</v>
      </c>
      <c r="C7975">
        <v>2576733941</v>
      </c>
      <c r="D7975" s="1">
        <v>45673</v>
      </c>
      <c r="E7975">
        <v>99221</v>
      </c>
      <c r="F7975">
        <v>93000</v>
      </c>
      <c r="G7975" t="s">
        <v>237</v>
      </c>
      <c r="H7975" s="34">
        <v>57194</v>
      </c>
      <c r="I7975" s="7">
        <v>46899</v>
      </c>
      <c r="J7975" s="7">
        <v>35125.18</v>
      </c>
      <c r="K7975" s="7">
        <v>3332</v>
      </c>
      <c r="L7975" s="7">
        <v>8441.82</v>
      </c>
      <c r="M7975" s="5">
        <v>0.18</v>
      </c>
      <c r="N7975" t="s">
        <v>3141</v>
      </c>
      <c r="O7975" t="s">
        <v>30</v>
      </c>
      <c r="P7975" t="s">
        <v>35</v>
      </c>
      <c r="Q7975" t="s">
        <v>32</v>
      </c>
      <c r="R7975" t="s">
        <v>21</v>
      </c>
      <c r="S7975" t="s">
        <v>21</v>
      </c>
      <c r="T7975" t="s">
        <v>13311</v>
      </c>
      <c r="U7975" s="1">
        <v>45714</v>
      </c>
      <c r="V7975">
        <v>41</v>
      </c>
      <c r="W7975" t="str">
        <f t="shared" si="171"/>
        <v>30-59</v>
      </c>
    </row>
    <row r="7976" spans="1:23" x14ac:dyDescent="0.25">
      <c r="A7976" t="s">
        <v>8225</v>
      </c>
      <c r="B7976">
        <v>4052157453</v>
      </c>
      <c r="C7976">
        <v>9290526961</v>
      </c>
      <c r="D7976" s="1">
        <v>45498</v>
      </c>
      <c r="E7976">
        <v>99222</v>
      </c>
      <c r="F7976">
        <v>99212</v>
      </c>
      <c r="G7976" t="s">
        <v>3505</v>
      </c>
      <c r="H7976" s="34">
        <v>44311</v>
      </c>
      <c r="I7976" s="7">
        <v>35449</v>
      </c>
      <c r="J7976" s="7">
        <v>16276.14</v>
      </c>
      <c r="K7976" s="7">
        <v>14210</v>
      </c>
      <c r="L7976" s="7">
        <v>4962.8599999999997</v>
      </c>
      <c r="M7976" s="5">
        <v>0.14000000000000001</v>
      </c>
      <c r="N7976" t="s">
        <v>1135</v>
      </c>
      <c r="O7976" t="s">
        <v>27</v>
      </c>
      <c r="P7976" t="s">
        <v>35</v>
      </c>
      <c r="Q7976" t="s">
        <v>32</v>
      </c>
      <c r="R7976" t="s">
        <v>21</v>
      </c>
      <c r="S7976" t="s">
        <v>21</v>
      </c>
      <c r="T7976" t="s">
        <v>13310</v>
      </c>
      <c r="U7976" s="1">
        <v>45629</v>
      </c>
      <c r="V7976">
        <v>131</v>
      </c>
      <c r="W7976" t="str">
        <f t="shared" si="171"/>
        <v>120-149</v>
      </c>
    </row>
    <row r="7977" spans="1:23" x14ac:dyDescent="0.25">
      <c r="A7977" t="s">
        <v>8226</v>
      </c>
      <c r="B7977">
        <v>4526479043</v>
      </c>
      <c r="C7977">
        <v>2954705548</v>
      </c>
      <c r="D7977" s="1">
        <v>45417</v>
      </c>
      <c r="E7977">
        <v>99222</v>
      </c>
      <c r="F7977">
        <v>99285</v>
      </c>
      <c r="G7977" t="s">
        <v>104</v>
      </c>
      <c r="H7977" s="34">
        <v>9457</v>
      </c>
      <c r="I7977" s="7">
        <v>7471</v>
      </c>
      <c r="J7977" s="7">
        <v>4314.6400000000003</v>
      </c>
      <c r="K7977" s="7">
        <v>1961</v>
      </c>
      <c r="L7977" s="7">
        <v>1195.3599999999999</v>
      </c>
      <c r="M7977" s="5">
        <v>0.16</v>
      </c>
      <c r="N7977" t="s">
        <v>1138</v>
      </c>
      <c r="O7977" t="s">
        <v>27</v>
      </c>
      <c r="P7977" t="s">
        <v>58</v>
      </c>
      <c r="Q7977" t="s">
        <v>32</v>
      </c>
      <c r="R7977" t="s">
        <v>26</v>
      </c>
      <c r="S7977" t="s">
        <v>17</v>
      </c>
      <c r="T7977" t="s">
        <v>13312</v>
      </c>
      <c r="U7977" s="1">
        <v>45552</v>
      </c>
      <c r="V7977">
        <v>135</v>
      </c>
      <c r="W7977" t="str">
        <f t="shared" si="171"/>
        <v>120-149</v>
      </c>
    </row>
    <row r="7978" spans="1:23" x14ac:dyDescent="0.25">
      <c r="A7978" t="s">
        <v>8227</v>
      </c>
      <c r="B7978">
        <v>7639335649</v>
      </c>
      <c r="C7978">
        <v>8659407719</v>
      </c>
      <c r="D7978" s="1">
        <v>45354</v>
      </c>
      <c r="E7978">
        <v>99215</v>
      </c>
      <c r="F7978">
        <v>99284</v>
      </c>
      <c r="G7978" t="s">
        <v>3286</v>
      </c>
      <c r="H7978" s="34">
        <v>54052</v>
      </c>
      <c r="I7978" s="7">
        <v>35134</v>
      </c>
      <c r="J7978" s="7">
        <v>30917.919999999998</v>
      </c>
      <c r="K7978" s="7">
        <v>0</v>
      </c>
      <c r="L7978" s="7">
        <v>4216.08</v>
      </c>
      <c r="M7978" s="5">
        <v>0.12</v>
      </c>
      <c r="N7978" t="s">
        <v>46</v>
      </c>
      <c r="O7978" t="s">
        <v>17</v>
      </c>
      <c r="P7978" t="s">
        <v>40</v>
      </c>
      <c r="Q7978" t="s">
        <v>19</v>
      </c>
      <c r="R7978" t="s">
        <v>26</v>
      </c>
      <c r="S7978" t="s">
        <v>21</v>
      </c>
      <c r="T7978" t="s">
        <v>13312</v>
      </c>
      <c r="U7978" s="1">
        <v>45484</v>
      </c>
      <c r="V7978">
        <v>130</v>
      </c>
      <c r="W7978" t="str">
        <f t="shared" si="171"/>
        <v>120-149</v>
      </c>
    </row>
    <row r="7979" spans="1:23" x14ac:dyDescent="0.25">
      <c r="A7979" t="s">
        <v>8228</v>
      </c>
      <c r="B7979">
        <v>7642048815</v>
      </c>
      <c r="C7979">
        <v>286525292</v>
      </c>
      <c r="D7979" s="1">
        <v>45507</v>
      </c>
      <c r="E7979">
        <v>99221</v>
      </c>
      <c r="F7979">
        <v>99213</v>
      </c>
      <c r="G7979" t="s">
        <v>3204</v>
      </c>
      <c r="H7979" s="34">
        <v>67529</v>
      </c>
      <c r="I7979" s="7">
        <v>48621</v>
      </c>
      <c r="J7979" s="7">
        <v>29246.32</v>
      </c>
      <c r="K7979" s="7">
        <v>15485</v>
      </c>
      <c r="L7979" s="7">
        <v>3889.68</v>
      </c>
      <c r="M7979" s="5">
        <v>0.08</v>
      </c>
      <c r="N7979" t="s">
        <v>24</v>
      </c>
      <c r="O7979" t="s">
        <v>27</v>
      </c>
      <c r="P7979" t="s">
        <v>55</v>
      </c>
      <c r="Q7979" t="s">
        <v>32</v>
      </c>
      <c r="R7979" t="s">
        <v>27</v>
      </c>
      <c r="S7979" t="s">
        <v>17</v>
      </c>
      <c r="T7979" t="s">
        <v>13310</v>
      </c>
      <c r="U7979" s="1">
        <v>45573</v>
      </c>
      <c r="V7979">
        <v>66</v>
      </c>
      <c r="W7979" t="str">
        <f t="shared" si="171"/>
        <v>60-89</v>
      </c>
    </row>
    <row r="7980" spans="1:23" x14ac:dyDescent="0.25">
      <c r="A7980" t="s">
        <v>8229</v>
      </c>
      <c r="B7980">
        <v>2376124800</v>
      </c>
      <c r="C7980">
        <v>4511358463</v>
      </c>
      <c r="D7980" s="1">
        <v>45328</v>
      </c>
      <c r="E7980">
        <v>99233</v>
      </c>
      <c r="F7980">
        <v>99281</v>
      </c>
      <c r="G7980" t="s">
        <v>3490</v>
      </c>
      <c r="H7980" s="34">
        <v>79043</v>
      </c>
      <c r="I7980" s="7">
        <v>56911</v>
      </c>
      <c r="J7980" s="7">
        <v>41642.120000000003</v>
      </c>
      <c r="K7980" s="7">
        <v>10716</v>
      </c>
      <c r="L7980" s="7">
        <v>4552.88</v>
      </c>
      <c r="M7980" s="5">
        <v>0.08</v>
      </c>
      <c r="N7980" t="s">
        <v>24</v>
      </c>
      <c r="O7980" t="s">
        <v>27</v>
      </c>
      <c r="P7980" t="s">
        <v>40</v>
      </c>
      <c r="Q7980" t="s">
        <v>32</v>
      </c>
      <c r="R7980" t="s">
        <v>38</v>
      </c>
      <c r="S7980" t="s">
        <v>17</v>
      </c>
      <c r="T7980" t="s">
        <v>13311</v>
      </c>
      <c r="U7980" s="1">
        <v>45475</v>
      </c>
      <c r="V7980">
        <v>147</v>
      </c>
      <c r="W7980" t="str">
        <f t="shared" si="171"/>
        <v>120-149</v>
      </c>
    </row>
    <row r="7981" spans="1:23" x14ac:dyDescent="0.25">
      <c r="A7981" t="s">
        <v>8230</v>
      </c>
      <c r="B7981">
        <v>5674710678</v>
      </c>
      <c r="C7981">
        <v>973985417</v>
      </c>
      <c r="D7981" s="1">
        <v>45750</v>
      </c>
      <c r="E7981">
        <v>99231</v>
      </c>
      <c r="F7981">
        <v>99212</v>
      </c>
      <c r="G7981" t="s">
        <v>3405</v>
      </c>
      <c r="H7981" s="34">
        <v>40146</v>
      </c>
      <c r="I7981" s="7">
        <v>32920</v>
      </c>
      <c r="J7981" s="7">
        <v>22299.4</v>
      </c>
      <c r="K7981" s="7">
        <v>4695</v>
      </c>
      <c r="L7981" s="7">
        <v>5925.6</v>
      </c>
      <c r="M7981" s="5">
        <v>0.18</v>
      </c>
      <c r="N7981" t="s">
        <v>3141</v>
      </c>
      <c r="O7981" t="s">
        <v>27</v>
      </c>
      <c r="P7981" t="s">
        <v>3146</v>
      </c>
      <c r="Q7981" t="s">
        <v>19</v>
      </c>
      <c r="R7981" t="s">
        <v>21</v>
      </c>
      <c r="S7981" t="s">
        <v>21</v>
      </c>
      <c r="T7981" t="s">
        <v>13310</v>
      </c>
      <c r="U7981" s="1">
        <v>45921</v>
      </c>
      <c r="V7981">
        <v>171</v>
      </c>
      <c r="W7981" t="str">
        <f t="shared" si="171"/>
        <v>150-179</v>
      </c>
    </row>
    <row r="7982" spans="1:23" x14ac:dyDescent="0.25">
      <c r="A7982" t="s">
        <v>8231</v>
      </c>
      <c r="B7982">
        <v>7624977472</v>
      </c>
      <c r="C7982">
        <v>5026265880</v>
      </c>
      <c r="D7982" s="1">
        <v>45637</v>
      </c>
      <c r="E7982">
        <v>99213</v>
      </c>
      <c r="F7982">
        <v>99214</v>
      </c>
      <c r="G7982" t="s">
        <v>67</v>
      </c>
      <c r="H7982" s="34">
        <v>78109</v>
      </c>
      <c r="I7982" s="7">
        <v>56238</v>
      </c>
      <c r="J7982" s="7">
        <v>38103.96</v>
      </c>
      <c r="K7982" s="7">
        <v>13635</v>
      </c>
      <c r="L7982" s="7">
        <v>4499.04</v>
      </c>
      <c r="M7982" s="5">
        <v>0.08</v>
      </c>
      <c r="N7982" t="s">
        <v>24</v>
      </c>
      <c r="O7982" t="s">
        <v>27</v>
      </c>
      <c r="P7982" t="s">
        <v>18</v>
      </c>
      <c r="Q7982" t="s">
        <v>32</v>
      </c>
      <c r="R7982" t="s">
        <v>38</v>
      </c>
      <c r="S7982" t="s">
        <v>21</v>
      </c>
      <c r="T7982" t="s">
        <v>13310</v>
      </c>
      <c r="U7982" s="1">
        <v>45718</v>
      </c>
      <c r="V7982">
        <v>81</v>
      </c>
      <c r="W7982" t="str">
        <f t="shared" si="171"/>
        <v>60-89</v>
      </c>
    </row>
    <row r="7983" spans="1:23" x14ac:dyDescent="0.25">
      <c r="A7983" t="s">
        <v>8232</v>
      </c>
      <c r="B7983">
        <v>2459781689</v>
      </c>
      <c r="C7983">
        <v>2448936018</v>
      </c>
      <c r="D7983" s="1">
        <v>45386</v>
      </c>
      <c r="E7983">
        <v>99231</v>
      </c>
      <c r="F7983">
        <v>97110</v>
      </c>
      <c r="G7983" t="s">
        <v>3365</v>
      </c>
      <c r="H7983" s="34">
        <v>69585</v>
      </c>
      <c r="I7983" s="7">
        <v>54276</v>
      </c>
      <c r="J7983" s="7">
        <v>38164.800000000003</v>
      </c>
      <c r="K7983" s="7">
        <v>5256</v>
      </c>
      <c r="L7983" s="7">
        <v>10855.2</v>
      </c>
      <c r="M7983" s="5">
        <v>0.2</v>
      </c>
      <c r="N7983" t="s">
        <v>3140</v>
      </c>
      <c r="O7983" t="s">
        <v>30</v>
      </c>
      <c r="P7983" t="s">
        <v>55</v>
      </c>
      <c r="Q7983" t="s">
        <v>19</v>
      </c>
      <c r="R7983" t="s">
        <v>21</v>
      </c>
      <c r="S7983" t="s">
        <v>17</v>
      </c>
      <c r="T7983" t="s">
        <v>13311</v>
      </c>
      <c r="U7983" s="1">
        <v>45471</v>
      </c>
      <c r="V7983">
        <v>85</v>
      </c>
      <c r="W7983" t="str">
        <f t="shared" si="171"/>
        <v>60-89</v>
      </c>
    </row>
    <row r="7984" spans="1:23" x14ac:dyDescent="0.25">
      <c r="A7984" t="s">
        <v>8233</v>
      </c>
      <c r="B7984">
        <v>5151114578</v>
      </c>
      <c r="C7984">
        <v>4328534825</v>
      </c>
      <c r="D7984" s="1">
        <v>45315</v>
      </c>
      <c r="E7984">
        <v>99222</v>
      </c>
      <c r="F7984">
        <v>99202</v>
      </c>
      <c r="G7984" t="s">
        <v>3220</v>
      </c>
      <c r="H7984" s="34">
        <v>71732</v>
      </c>
      <c r="I7984" s="7">
        <v>51647</v>
      </c>
      <c r="J7984" s="7">
        <v>43053.24</v>
      </c>
      <c r="K7984" s="7">
        <v>4462</v>
      </c>
      <c r="L7984" s="7">
        <v>4131.76</v>
      </c>
      <c r="M7984" s="5">
        <v>0.08</v>
      </c>
      <c r="N7984" t="s">
        <v>24</v>
      </c>
      <c r="O7984" t="s">
        <v>30</v>
      </c>
      <c r="P7984" t="s">
        <v>40</v>
      </c>
      <c r="Q7984" t="s">
        <v>32</v>
      </c>
      <c r="R7984" t="s">
        <v>43</v>
      </c>
      <c r="S7984" t="s">
        <v>21</v>
      </c>
      <c r="T7984" t="s">
        <v>13312</v>
      </c>
      <c r="U7984" s="1">
        <v>45442</v>
      </c>
      <c r="V7984">
        <v>127</v>
      </c>
      <c r="W7984" t="str">
        <f t="shared" si="171"/>
        <v>120-149</v>
      </c>
    </row>
    <row r="7985" spans="1:23" x14ac:dyDescent="0.25">
      <c r="A7985" t="s">
        <v>8234</v>
      </c>
      <c r="B7985">
        <v>9984280399</v>
      </c>
      <c r="C7985">
        <v>635957668</v>
      </c>
      <c r="D7985" s="1">
        <v>45596</v>
      </c>
      <c r="E7985">
        <v>99214</v>
      </c>
      <c r="F7985">
        <v>99214</v>
      </c>
      <c r="G7985" t="s">
        <v>116</v>
      </c>
      <c r="H7985" s="34">
        <v>64011</v>
      </c>
      <c r="I7985" s="7">
        <v>51209</v>
      </c>
      <c r="J7985" s="7">
        <v>37325.74</v>
      </c>
      <c r="K7985" s="7">
        <v>6714</v>
      </c>
      <c r="L7985" s="7">
        <v>7169.26</v>
      </c>
      <c r="M7985" s="5">
        <v>0.14000000000000001</v>
      </c>
      <c r="N7985" t="s">
        <v>1135</v>
      </c>
      <c r="O7985" t="s">
        <v>30</v>
      </c>
      <c r="P7985" t="s">
        <v>97</v>
      </c>
      <c r="Q7985" t="s">
        <v>19</v>
      </c>
      <c r="R7985" t="s">
        <v>38</v>
      </c>
      <c r="S7985" t="s">
        <v>27</v>
      </c>
      <c r="T7985" t="s">
        <v>13312</v>
      </c>
      <c r="U7985" s="1">
        <v>45671</v>
      </c>
      <c r="V7985">
        <v>75</v>
      </c>
      <c r="W7985" t="str">
        <f t="shared" si="171"/>
        <v>60-89</v>
      </c>
    </row>
    <row r="7986" spans="1:23" x14ac:dyDescent="0.25">
      <c r="A7986" t="s">
        <v>8235</v>
      </c>
      <c r="B7986">
        <v>6357530724</v>
      </c>
      <c r="C7986">
        <v>5883359598</v>
      </c>
      <c r="D7986" s="1">
        <v>45718</v>
      </c>
      <c r="E7986">
        <v>99231</v>
      </c>
      <c r="F7986">
        <v>71046</v>
      </c>
      <c r="G7986" t="s">
        <v>263</v>
      </c>
      <c r="H7986" s="34">
        <v>61819</v>
      </c>
      <c r="I7986" s="7">
        <v>50692</v>
      </c>
      <c r="J7986" s="7">
        <v>36696.44</v>
      </c>
      <c r="K7986" s="7">
        <v>4871</v>
      </c>
      <c r="L7986" s="7">
        <v>9124.56</v>
      </c>
      <c r="M7986" s="5">
        <v>0.18</v>
      </c>
      <c r="N7986" t="s">
        <v>3141</v>
      </c>
      <c r="O7986" t="s">
        <v>30</v>
      </c>
      <c r="P7986" t="s">
        <v>35</v>
      </c>
      <c r="Q7986" t="s">
        <v>19</v>
      </c>
      <c r="R7986" t="s">
        <v>20</v>
      </c>
      <c r="S7986" t="s">
        <v>21</v>
      </c>
      <c r="T7986" t="s">
        <v>13312</v>
      </c>
      <c r="U7986" s="1">
        <v>45857</v>
      </c>
      <c r="V7986">
        <v>139</v>
      </c>
      <c r="W7986" t="str">
        <f t="shared" si="171"/>
        <v>120-149</v>
      </c>
    </row>
    <row r="7987" spans="1:23" x14ac:dyDescent="0.25">
      <c r="A7987" t="s">
        <v>8236</v>
      </c>
      <c r="B7987">
        <v>6793628152</v>
      </c>
      <c r="C7987">
        <v>2732063322</v>
      </c>
      <c r="D7987" s="1">
        <v>45798</v>
      </c>
      <c r="E7987">
        <v>99214</v>
      </c>
      <c r="F7987">
        <v>99211</v>
      </c>
      <c r="G7987" t="s">
        <v>124</v>
      </c>
      <c r="H7987" s="34">
        <v>66637</v>
      </c>
      <c r="I7987" s="7">
        <v>51977</v>
      </c>
      <c r="J7987" s="7">
        <v>41581.599999999999</v>
      </c>
      <c r="K7987" s="7">
        <v>0</v>
      </c>
      <c r="L7987" s="7">
        <v>10395.4</v>
      </c>
      <c r="M7987" s="5">
        <v>0.2</v>
      </c>
      <c r="N7987" t="s">
        <v>3140</v>
      </c>
      <c r="O7987" t="s">
        <v>17</v>
      </c>
      <c r="P7987" t="s">
        <v>31</v>
      </c>
      <c r="Q7987" t="s">
        <v>32</v>
      </c>
      <c r="R7987" t="s">
        <v>26</v>
      </c>
      <c r="S7987" t="s">
        <v>17</v>
      </c>
      <c r="T7987" t="s">
        <v>13312</v>
      </c>
      <c r="U7987" s="1">
        <v>45904</v>
      </c>
      <c r="V7987">
        <v>106</v>
      </c>
      <c r="W7987" t="str">
        <f t="shared" si="171"/>
        <v>90-119</v>
      </c>
    </row>
    <row r="7988" spans="1:23" x14ac:dyDescent="0.25">
      <c r="A7988" t="s">
        <v>8237</v>
      </c>
      <c r="B7988">
        <v>9768252217</v>
      </c>
      <c r="C7988">
        <v>3704324479</v>
      </c>
      <c r="D7988" s="1">
        <v>45325</v>
      </c>
      <c r="E7988">
        <v>99238</v>
      </c>
      <c r="F7988">
        <v>99283</v>
      </c>
      <c r="G7988" t="s">
        <v>3253</v>
      </c>
      <c r="H7988" s="34">
        <v>68825</v>
      </c>
      <c r="I7988" s="7">
        <v>58501</v>
      </c>
      <c r="J7988" s="7">
        <v>30414.98</v>
      </c>
      <c r="K7988" s="7">
        <v>26916</v>
      </c>
      <c r="L7988" s="7">
        <v>1170.02</v>
      </c>
      <c r="M7988" s="5">
        <v>0.02</v>
      </c>
      <c r="N7988" t="s">
        <v>16</v>
      </c>
      <c r="O7988" t="s">
        <v>27</v>
      </c>
      <c r="P7988" t="s">
        <v>31</v>
      </c>
      <c r="Q7988" t="s">
        <v>32</v>
      </c>
      <c r="R7988" t="s">
        <v>20</v>
      </c>
      <c r="S7988" t="s">
        <v>21</v>
      </c>
      <c r="T7988" t="s">
        <v>13310</v>
      </c>
      <c r="U7988" s="1">
        <v>45363</v>
      </c>
      <c r="V7988">
        <v>38</v>
      </c>
      <c r="W7988" t="str">
        <f t="shared" si="171"/>
        <v>30-59</v>
      </c>
    </row>
    <row r="7989" spans="1:23" x14ac:dyDescent="0.25">
      <c r="A7989" t="s">
        <v>8238</v>
      </c>
      <c r="B7989">
        <v>8609966882</v>
      </c>
      <c r="C7989">
        <v>2026269108</v>
      </c>
      <c r="D7989" s="1">
        <v>45448</v>
      </c>
      <c r="E7989">
        <v>99221</v>
      </c>
      <c r="F7989">
        <v>81000</v>
      </c>
      <c r="G7989" t="s">
        <v>3154</v>
      </c>
      <c r="H7989" s="34">
        <v>67779</v>
      </c>
      <c r="I7989" s="7">
        <v>48801</v>
      </c>
      <c r="J7989" s="7">
        <v>44896.92</v>
      </c>
      <c r="K7989" s="7">
        <v>0</v>
      </c>
      <c r="L7989" s="7">
        <v>3904.08</v>
      </c>
      <c r="M7989" s="5">
        <v>0.08</v>
      </c>
      <c r="N7989" t="s">
        <v>24</v>
      </c>
      <c r="O7989" t="s">
        <v>17</v>
      </c>
      <c r="P7989" t="s">
        <v>58</v>
      </c>
      <c r="Q7989" t="s">
        <v>19</v>
      </c>
      <c r="R7989" t="s">
        <v>27</v>
      </c>
      <c r="S7989" t="s">
        <v>21</v>
      </c>
      <c r="T7989" t="s">
        <v>13310</v>
      </c>
      <c r="U7989" s="1">
        <v>45539</v>
      </c>
      <c r="V7989">
        <v>91</v>
      </c>
      <c r="W7989" t="str">
        <f t="shared" si="171"/>
        <v>90-119</v>
      </c>
    </row>
    <row r="7990" spans="1:23" x14ac:dyDescent="0.25">
      <c r="A7990" t="s">
        <v>8239</v>
      </c>
      <c r="B7990">
        <v>5267068276</v>
      </c>
      <c r="C7990">
        <v>8723942299</v>
      </c>
      <c r="D7990" s="1">
        <v>45845</v>
      </c>
      <c r="E7990">
        <v>99221</v>
      </c>
      <c r="F7990">
        <v>85025</v>
      </c>
      <c r="G7990" t="s">
        <v>120</v>
      </c>
      <c r="H7990" s="34">
        <v>57406</v>
      </c>
      <c r="I7990" s="7">
        <v>47073</v>
      </c>
      <c r="J7990" s="7">
        <v>33282.86</v>
      </c>
      <c r="K7990" s="7">
        <v>5317</v>
      </c>
      <c r="L7990" s="7">
        <v>8473.14</v>
      </c>
      <c r="M7990" s="5">
        <v>0.18</v>
      </c>
      <c r="N7990" t="s">
        <v>3141</v>
      </c>
      <c r="O7990" t="s">
        <v>30</v>
      </c>
      <c r="P7990" t="s">
        <v>31</v>
      </c>
      <c r="Q7990" t="s">
        <v>19</v>
      </c>
      <c r="R7990" t="s">
        <v>26</v>
      </c>
      <c r="S7990" t="s">
        <v>17</v>
      </c>
      <c r="T7990" t="s">
        <v>13310</v>
      </c>
      <c r="U7990" s="1">
        <v>45892</v>
      </c>
      <c r="V7990">
        <v>47</v>
      </c>
      <c r="W7990" t="str">
        <f t="shared" si="171"/>
        <v>30-59</v>
      </c>
    </row>
    <row r="7991" spans="1:23" x14ac:dyDescent="0.25">
      <c r="A7991" t="s">
        <v>8240</v>
      </c>
      <c r="B7991">
        <v>3809250741</v>
      </c>
      <c r="C7991">
        <v>6441837268</v>
      </c>
      <c r="D7991" s="1">
        <v>45860</v>
      </c>
      <c r="E7991">
        <v>99238</v>
      </c>
      <c r="F7991">
        <v>99203</v>
      </c>
      <c r="G7991" t="s">
        <v>3508</v>
      </c>
      <c r="H7991" s="34">
        <v>95007</v>
      </c>
      <c r="I7991" s="7">
        <v>74105</v>
      </c>
      <c r="J7991" s="7">
        <v>49034</v>
      </c>
      <c r="K7991" s="7">
        <v>10250</v>
      </c>
      <c r="L7991" s="7">
        <v>14821</v>
      </c>
      <c r="M7991" s="5">
        <v>0.2</v>
      </c>
      <c r="N7991" t="s">
        <v>3140</v>
      </c>
      <c r="O7991" t="s">
        <v>30</v>
      </c>
      <c r="P7991" t="s">
        <v>25</v>
      </c>
      <c r="Q7991" t="s">
        <v>19</v>
      </c>
      <c r="R7991" t="s">
        <v>27</v>
      </c>
      <c r="S7991" t="s">
        <v>21</v>
      </c>
      <c r="T7991" t="s">
        <v>13310</v>
      </c>
      <c r="U7991" s="1">
        <v>45941</v>
      </c>
      <c r="V7991">
        <v>81</v>
      </c>
      <c r="W7991" t="str">
        <f t="shared" si="171"/>
        <v>60-89</v>
      </c>
    </row>
    <row r="7992" spans="1:23" x14ac:dyDescent="0.25">
      <c r="A7992" t="s">
        <v>8241</v>
      </c>
      <c r="B7992">
        <v>2305764464</v>
      </c>
      <c r="C7992">
        <v>466002642</v>
      </c>
      <c r="D7992" s="1">
        <v>45905</v>
      </c>
      <c r="E7992">
        <v>99215</v>
      </c>
      <c r="F7992">
        <v>99281</v>
      </c>
      <c r="G7992" t="s">
        <v>71</v>
      </c>
      <c r="H7992" s="34">
        <v>20685</v>
      </c>
      <c r="I7992" s="7">
        <v>16548</v>
      </c>
      <c r="J7992" s="7">
        <v>12223.28</v>
      </c>
      <c r="K7992" s="7">
        <v>2008</v>
      </c>
      <c r="L7992" s="7">
        <v>2316.7199999999998</v>
      </c>
      <c r="M7992" s="5">
        <v>0.14000000000000001</v>
      </c>
      <c r="N7992" t="s">
        <v>1135</v>
      </c>
      <c r="O7992" t="s">
        <v>30</v>
      </c>
      <c r="P7992" t="s">
        <v>3149</v>
      </c>
      <c r="Q7992" t="s">
        <v>32</v>
      </c>
      <c r="R7992" t="s">
        <v>21</v>
      </c>
      <c r="S7992" t="s">
        <v>27</v>
      </c>
      <c r="T7992" t="s">
        <v>13311</v>
      </c>
      <c r="U7992" s="1">
        <v>46079</v>
      </c>
      <c r="V7992">
        <v>174</v>
      </c>
      <c r="W7992" t="str">
        <f t="shared" si="171"/>
        <v>150-179</v>
      </c>
    </row>
    <row r="7993" spans="1:23" x14ac:dyDescent="0.25">
      <c r="A7993" t="s">
        <v>8242</v>
      </c>
      <c r="B7993">
        <v>7124835838</v>
      </c>
      <c r="C7993">
        <v>1078526557</v>
      </c>
      <c r="D7993" s="1">
        <v>45700</v>
      </c>
      <c r="E7993">
        <v>99232</v>
      </c>
      <c r="F7993">
        <v>99213</v>
      </c>
      <c r="G7993" t="s">
        <v>63</v>
      </c>
      <c r="H7993" s="34">
        <v>53012</v>
      </c>
      <c r="I7993" s="7">
        <v>34458</v>
      </c>
      <c r="J7993" s="7">
        <v>30323.040000000001</v>
      </c>
      <c r="K7993" s="7">
        <v>0</v>
      </c>
      <c r="L7993" s="7">
        <v>4134.96</v>
      </c>
      <c r="M7993" s="5">
        <v>0.12</v>
      </c>
      <c r="N7993" t="s">
        <v>46</v>
      </c>
      <c r="O7993" t="s">
        <v>17</v>
      </c>
      <c r="P7993" t="s">
        <v>3148</v>
      </c>
      <c r="Q7993" t="s">
        <v>19</v>
      </c>
      <c r="R7993" t="s">
        <v>43</v>
      </c>
      <c r="S7993" t="s">
        <v>21</v>
      </c>
      <c r="T7993" t="s">
        <v>13310</v>
      </c>
      <c r="U7993" s="1">
        <v>45847</v>
      </c>
      <c r="V7993">
        <v>147</v>
      </c>
      <c r="W7993" t="str">
        <f t="shared" si="171"/>
        <v>120-149</v>
      </c>
    </row>
    <row r="7994" spans="1:23" x14ac:dyDescent="0.25">
      <c r="A7994" t="s">
        <v>8243</v>
      </c>
      <c r="B7994">
        <v>8395286764</v>
      </c>
      <c r="C7994">
        <v>9271074402</v>
      </c>
      <c r="D7994" s="1">
        <v>45387</v>
      </c>
      <c r="E7994">
        <v>99233</v>
      </c>
      <c r="F7994">
        <v>99212</v>
      </c>
      <c r="G7994" t="s">
        <v>3641</v>
      </c>
      <c r="H7994" s="34">
        <v>74600</v>
      </c>
      <c r="I7994" s="7">
        <v>48490</v>
      </c>
      <c r="J7994" s="7">
        <v>36756.199999999997</v>
      </c>
      <c r="K7994" s="7">
        <v>5915</v>
      </c>
      <c r="L7994" s="7">
        <v>5818.8</v>
      </c>
      <c r="M7994" s="5">
        <v>0.12</v>
      </c>
      <c r="N7994" t="s">
        <v>46</v>
      </c>
      <c r="O7994" t="s">
        <v>30</v>
      </c>
      <c r="P7994" t="s">
        <v>40</v>
      </c>
      <c r="Q7994" t="s">
        <v>32</v>
      </c>
      <c r="R7994" t="s">
        <v>21</v>
      </c>
      <c r="S7994" t="s">
        <v>27</v>
      </c>
      <c r="T7994" t="s">
        <v>13312</v>
      </c>
      <c r="U7994" s="1">
        <v>45484</v>
      </c>
      <c r="V7994">
        <v>97</v>
      </c>
      <c r="W7994" t="str">
        <f t="shared" si="171"/>
        <v>90-119</v>
      </c>
    </row>
    <row r="7995" spans="1:23" x14ac:dyDescent="0.25">
      <c r="A7995" t="s">
        <v>8244</v>
      </c>
      <c r="B7995">
        <v>7704724715</v>
      </c>
      <c r="C7995">
        <v>206440328</v>
      </c>
      <c r="D7995" s="1">
        <v>45361</v>
      </c>
      <c r="E7995">
        <v>99213</v>
      </c>
      <c r="F7995">
        <v>99215</v>
      </c>
      <c r="G7995" t="s">
        <v>307</v>
      </c>
      <c r="H7995" s="34">
        <v>52306</v>
      </c>
      <c r="I7995" s="7">
        <v>33999</v>
      </c>
      <c r="J7995" s="7">
        <v>20046.12</v>
      </c>
      <c r="K7995" s="7">
        <v>9873</v>
      </c>
      <c r="L7995" s="7">
        <v>4079.88</v>
      </c>
      <c r="M7995" s="5">
        <v>0.12</v>
      </c>
      <c r="N7995" t="s">
        <v>46</v>
      </c>
      <c r="O7995" t="s">
        <v>27</v>
      </c>
      <c r="P7995" t="s">
        <v>58</v>
      </c>
      <c r="Q7995" t="s">
        <v>32</v>
      </c>
      <c r="R7995" t="s">
        <v>43</v>
      </c>
      <c r="S7995" t="s">
        <v>17</v>
      </c>
      <c r="T7995" t="s">
        <v>13310</v>
      </c>
      <c r="U7995" s="1">
        <v>45440</v>
      </c>
      <c r="V7995">
        <v>79</v>
      </c>
      <c r="W7995" t="str">
        <f t="shared" si="171"/>
        <v>60-89</v>
      </c>
    </row>
    <row r="7996" spans="1:23" x14ac:dyDescent="0.25">
      <c r="A7996" t="s">
        <v>8245</v>
      </c>
      <c r="B7996">
        <v>6632433852</v>
      </c>
      <c r="C7996">
        <v>6982498221</v>
      </c>
      <c r="D7996" s="1">
        <v>45575</v>
      </c>
      <c r="E7996">
        <v>99233</v>
      </c>
      <c r="F7996">
        <v>99213</v>
      </c>
      <c r="G7996" t="s">
        <v>3494</v>
      </c>
      <c r="H7996" s="34">
        <v>60992</v>
      </c>
      <c r="I7996" s="7">
        <v>39645</v>
      </c>
      <c r="J7996" s="7">
        <v>34887.599999999999</v>
      </c>
      <c r="K7996" s="7">
        <v>0</v>
      </c>
      <c r="L7996" s="7">
        <v>4757.3999999999996</v>
      </c>
      <c r="M7996" s="5">
        <v>0.12</v>
      </c>
      <c r="N7996" t="s">
        <v>46</v>
      </c>
      <c r="O7996" t="s">
        <v>17</v>
      </c>
      <c r="P7996" t="s">
        <v>3148</v>
      </c>
      <c r="Q7996" t="s">
        <v>19</v>
      </c>
      <c r="R7996" t="s">
        <v>43</v>
      </c>
      <c r="S7996" t="s">
        <v>17</v>
      </c>
      <c r="T7996" t="s">
        <v>13312</v>
      </c>
      <c r="U7996" s="1">
        <v>45619</v>
      </c>
      <c r="V7996">
        <v>44</v>
      </c>
      <c r="W7996" t="str">
        <f t="shared" si="171"/>
        <v>30-59</v>
      </c>
    </row>
    <row r="7997" spans="1:23" x14ac:dyDescent="0.25">
      <c r="A7997" t="s">
        <v>8246</v>
      </c>
      <c r="B7997">
        <v>5534389494</v>
      </c>
      <c r="C7997">
        <v>2133112002</v>
      </c>
      <c r="D7997" s="1">
        <v>45769</v>
      </c>
      <c r="E7997">
        <v>99221</v>
      </c>
      <c r="F7997">
        <v>36415</v>
      </c>
      <c r="G7997" t="s">
        <v>3288</v>
      </c>
      <c r="H7997" s="34">
        <v>43557</v>
      </c>
      <c r="I7997" s="7">
        <v>31361</v>
      </c>
      <c r="J7997" s="7">
        <v>28852.12</v>
      </c>
      <c r="K7997" s="7">
        <v>0</v>
      </c>
      <c r="L7997" s="7">
        <v>2508.88</v>
      </c>
      <c r="M7997" s="5">
        <v>0.08</v>
      </c>
      <c r="N7997" t="s">
        <v>24</v>
      </c>
      <c r="O7997" t="s">
        <v>17</v>
      </c>
      <c r="P7997" t="s">
        <v>35</v>
      </c>
      <c r="Q7997" t="s">
        <v>19</v>
      </c>
      <c r="R7997" t="s">
        <v>43</v>
      </c>
      <c r="S7997" t="s">
        <v>27</v>
      </c>
      <c r="T7997" t="s">
        <v>13311</v>
      </c>
      <c r="U7997" s="1">
        <v>45943</v>
      </c>
      <c r="V7997">
        <v>174</v>
      </c>
      <c r="W7997" t="str">
        <f t="shared" si="171"/>
        <v>150-179</v>
      </c>
    </row>
    <row r="7998" spans="1:23" x14ac:dyDescent="0.25">
      <c r="A7998" t="s">
        <v>8247</v>
      </c>
      <c r="B7998">
        <v>592584461</v>
      </c>
      <c r="C7998">
        <v>6201316201</v>
      </c>
      <c r="D7998" s="1">
        <v>45788</v>
      </c>
      <c r="E7998">
        <v>99232</v>
      </c>
      <c r="F7998">
        <v>99212</v>
      </c>
      <c r="G7998" t="s">
        <v>291</v>
      </c>
      <c r="H7998" s="34">
        <v>99893</v>
      </c>
      <c r="I7998" s="7">
        <v>77917</v>
      </c>
      <c r="J7998" s="7">
        <v>62333.599999999999</v>
      </c>
      <c r="K7998" s="7">
        <v>0</v>
      </c>
      <c r="L7998" s="7">
        <v>15583.4</v>
      </c>
      <c r="M7998" s="5">
        <v>0.2</v>
      </c>
      <c r="N7998" t="s">
        <v>3140</v>
      </c>
      <c r="O7998" t="s">
        <v>17</v>
      </c>
      <c r="P7998" t="s">
        <v>3150</v>
      </c>
      <c r="Q7998" t="s">
        <v>32</v>
      </c>
      <c r="R7998" t="s">
        <v>26</v>
      </c>
      <c r="S7998" t="s">
        <v>27</v>
      </c>
      <c r="T7998" t="s">
        <v>13311</v>
      </c>
      <c r="U7998" s="1">
        <v>45870</v>
      </c>
      <c r="V7998">
        <v>82</v>
      </c>
      <c r="W7998" t="str">
        <f t="shared" si="171"/>
        <v>60-89</v>
      </c>
    </row>
    <row r="7999" spans="1:23" x14ac:dyDescent="0.25">
      <c r="A7999" t="s">
        <v>8248</v>
      </c>
      <c r="B7999">
        <v>7933189697</v>
      </c>
      <c r="C7999">
        <v>4777586108</v>
      </c>
      <c r="D7999" s="1">
        <v>45841</v>
      </c>
      <c r="E7999">
        <v>99238</v>
      </c>
      <c r="F7999">
        <v>99214</v>
      </c>
      <c r="G7999" t="s">
        <v>3202</v>
      </c>
      <c r="H7999" s="34">
        <v>95072</v>
      </c>
      <c r="I7999" s="7">
        <v>75107</v>
      </c>
      <c r="J7999" s="7">
        <v>55514.879999999997</v>
      </c>
      <c r="K7999" s="7">
        <v>7575</v>
      </c>
      <c r="L7999" s="7">
        <v>12017.12</v>
      </c>
      <c r="M7999" s="5">
        <v>0.16</v>
      </c>
      <c r="N7999" t="s">
        <v>1138</v>
      </c>
      <c r="O7999" t="s">
        <v>27</v>
      </c>
      <c r="P7999" t="s">
        <v>3149</v>
      </c>
      <c r="Q7999" t="s">
        <v>19</v>
      </c>
      <c r="R7999" t="s">
        <v>21</v>
      </c>
      <c r="S7999" t="s">
        <v>21</v>
      </c>
      <c r="T7999" t="s">
        <v>13310</v>
      </c>
      <c r="U7999" s="1">
        <v>46018</v>
      </c>
      <c r="V7999">
        <v>177</v>
      </c>
      <c r="W7999" t="str">
        <f t="shared" si="171"/>
        <v>150-179</v>
      </c>
    </row>
    <row r="8000" spans="1:23" x14ac:dyDescent="0.25">
      <c r="A8000" t="s">
        <v>8249</v>
      </c>
      <c r="B8000">
        <v>1764570834</v>
      </c>
      <c r="C8000">
        <v>2380850840</v>
      </c>
      <c r="D8000" s="1">
        <v>45737</v>
      </c>
      <c r="E8000">
        <v>99221</v>
      </c>
      <c r="F8000">
        <v>71046</v>
      </c>
      <c r="G8000" t="s">
        <v>3283</v>
      </c>
      <c r="H8000" s="34">
        <v>27125</v>
      </c>
      <c r="I8000" s="7">
        <v>20344</v>
      </c>
      <c r="J8000" s="7">
        <v>15115.4</v>
      </c>
      <c r="K8000" s="7">
        <v>2177</v>
      </c>
      <c r="L8000" s="7">
        <v>3051.6</v>
      </c>
      <c r="M8000" s="5">
        <v>0.15</v>
      </c>
      <c r="N8000" t="s">
        <v>1139</v>
      </c>
      <c r="O8000" t="s">
        <v>30</v>
      </c>
      <c r="P8000" t="s">
        <v>25</v>
      </c>
      <c r="Q8000" t="s">
        <v>19</v>
      </c>
      <c r="R8000" t="s">
        <v>20</v>
      </c>
      <c r="S8000" t="s">
        <v>21</v>
      </c>
      <c r="T8000" t="s">
        <v>13312</v>
      </c>
      <c r="U8000" s="1">
        <v>45860</v>
      </c>
      <c r="V8000">
        <v>123</v>
      </c>
      <c r="W8000" t="str">
        <f t="shared" si="171"/>
        <v>120-149</v>
      </c>
    </row>
    <row r="8001" spans="1:23" x14ac:dyDescent="0.25">
      <c r="A8001" t="s">
        <v>8250</v>
      </c>
      <c r="B8001">
        <v>3787462847</v>
      </c>
      <c r="C8001">
        <v>5755968820</v>
      </c>
      <c r="D8001" s="1">
        <v>45670</v>
      </c>
      <c r="E8001">
        <v>99232</v>
      </c>
      <c r="F8001">
        <v>99212</v>
      </c>
      <c r="G8001" t="s">
        <v>3256</v>
      </c>
      <c r="H8001" s="34">
        <v>49037</v>
      </c>
      <c r="I8001" s="7">
        <v>38739</v>
      </c>
      <c r="J8001" s="7">
        <v>16375.76</v>
      </c>
      <c r="K8001" s="7">
        <v>16165</v>
      </c>
      <c r="L8001" s="7">
        <v>6198.24</v>
      </c>
      <c r="M8001" s="5">
        <v>0.16</v>
      </c>
      <c r="N8001" t="s">
        <v>1138</v>
      </c>
      <c r="O8001" t="s">
        <v>27</v>
      </c>
      <c r="P8001" t="s">
        <v>58</v>
      </c>
      <c r="Q8001" t="s">
        <v>32</v>
      </c>
      <c r="R8001" t="s">
        <v>21</v>
      </c>
      <c r="S8001" t="s">
        <v>27</v>
      </c>
      <c r="T8001" t="s">
        <v>13311</v>
      </c>
      <c r="U8001" s="1">
        <v>45771</v>
      </c>
      <c r="V8001">
        <v>101</v>
      </c>
      <c r="W8001" t="str">
        <f t="shared" si="171"/>
        <v>90-119</v>
      </c>
    </row>
    <row r="8002" spans="1:23" x14ac:dyDescent="0.25">
      <c r="A8002" t="s">
        <v>8251</v>
      </c>
      <c r="B8002">
        <v>7760292677</v>
      </c>
      <c r="C8002">
        <v>5542803386</v>
      </c>
      <c r="D8002" s="1">
        <v>45562</v>
      </c>
      <c r="E8002">
        <v>99238</v>
      </c>
      <c r="F8002">
        <v>99291</v>
      </c>
      <c r="G8002" t="s">
        <v>174</v>
      </c>
      <c r="H8002" s="34">
        <v>40942</v>
      </c>
      <c r="I8002" s="7">
        <v>32344</v>
      </c>
      <c r="J8002" s="7">
        <v>14477.96</v>
      </c>
      <c r="K8002" s="7">
        <v>12691</v>
      </c>
      <c r="L8002" s="7">
        <v>5175.04</v>
      </c>
      <c r="M8002" s="5">
        <v>0.16</v>
      </c>
      <c r="N8002" t="s">
        <v>1138</v>
      </c>
      <c r="O8002" t="s">
        <v>27</v>
      </c>
      <c r="P8002" t="s">
        <v>25</v>
      </c>
      <c r="Q8002" t="s">
        <v>19</v>
      </c>
      <c r="R8002" t="s">
        <v>21</v>
      </c>
      <c r="S8002" t="s">
        <v>27</v>
      </c>
      <c r="T8002" t="s">
        <v>13311</v>
      </c>
      <c r="U8002" s="1">
        <v>45720</v>
      </c>
      <c r="V8002">
        <v>158</v>
      </c>
      <c r="W8002" t="str">
        <f t="shared" si="171"/>
        <v>150-179</v>
      </c>
    </row>
    <row r="8003" spans="1:23" x14ac:dyDescent="0.25">
      <c r="A8003" t="s">
        <v>8252</v>
      </c>
      <c r="B8003">
        <v>277783556</v>
      </c>
      <c r="C8003">
        <v>8432083018</v>
      </c>
      <c r="D8003" s="1">
        <v>45804</v>
      </c>
      <c r="E8003">
        <v>99222</v>
      </c>
      <c r="F8003">
        <v>81000</v>
      </c>
      <c r="G8003" t="s">
        <v>209</v>
      </c>
      <c r="H8003" s="34">
        <v>67274</v>
      </c>
      <c r="I8003" s="7">
        <v>48437</v>
      </c>
      <c r="J8003" s="7">
        <v>44562.04</v>
      </c>
      <c r="K8003" s="7">
        <v>0</v>
      </c>
      <c r="L8003" s="7">
        <v>3874.96</v>
      </c>
      <c r="M8003" s="5">
        <v>0.08</v>
      </c>
      <c r="N8003" t="s">
        <v>24</v>
      </c>
      <c r="O8003" t="s">
        <v>17</v>
      </c>
      <c r="P8003" t="s">
        <v>3149</v>
      </c>
      <c r="Q8003" t="s">
        <v>19</v>
      </c>
      <c r="R8003" t="s">
        <v>20</v>
      </c>
      <c r="S8003" t="s">
        <v>17</v>
      </c>
      <c r="T8003" t="s">
        <v>13311</v>
      </c>
      <c r="U8003" s="1">
        <v>45852</v>
      </c>
      <c r="V8003">
        <v>48</v>
      </c>
      <c r="W8003" t="str">
        <f t="shared" ref="W8003:W8066" si="172">IF(V8003="","",IF(V8003&lt;30,"0-29",IF(V8003&lt;60,"30-59",IF(V8003&lt;90,"60-89",IF(V8003&lt;120,"90-119",IF(V8003&lt;150,"120-149",IF(V8003&lt;180,"150-179",IF(V8003&lt;210,"180-209",IF(V8003&lt;240,"210-239",IF(V8003&lt;270,"240-269",IF(V8003&lt;300,"270-299",IF(V8003&lt;330,"300-329",IF(V8003&lt;360,"330-359","360+")))))))))))))</f>
        <v>30-59</v>
      </c>
    </row>
    <row r="8004" spans="1:23" x14ac:dyDescent="0.25">
      <c r="A8004" t="s">
        <v>8253</v>
      </c>
      <c r="B8004">
        <v>7139407984</v>
      </c>
      <c r="C8004">
        <v>460770251</v>
      </c>
      <c r="D8004" s="1">
        <v>45376</v>
      </c>
      <c r="E8004">
        <v>99215</v>
      </c>
      <c r="F8004">
        <v>99205</v>
      </c>
      <c r="G8004" t="s">
        <v>3276</v>
      </c>
      <c r="H8004" s="34">
        <v>93642</v>
      </c>
      <c r="I8004" s="7">
        <v>73041</v>
      </c>
      <c r="J8004" s="7">
        <v>50133.8</v>
      </c>
      <c r="K8004" s="7">
        <v>8299</v>
      </c>
      <c r="L8004" s="7">
        <v>14608.2</v>
      </c>
      <c r="M8004" s="5">
        <v>0.2</v>
      </c>
      <c r="N8004" t="s">
        <v>3140</v>
      </c>
      <c r="O8004" t="s">
        <v>30</v>
      </c>
      <c r="P8004" t="s">
        <v>40</v>
      </c>
      <c r="Q8004" t="s">
        <v>32</v>
      </c>
      <c r="R8004" t="s">
        <v>20</v>
      </c>
      <c r="S8004" t="s">
        <v>21</v>
      </c>
      <c r="T8004" t="s">
        <v>13311</v>
      </c>
      <c r="U8004" s="1">
        <v>45516</v>
      </c>
      <c r="V8004">
        <v>140</v>
      </c>
      <c r="W8004" t="str">
        <f t="shared" si="172"/>
        <v>120-149</v>
      </c>
    </row>
    <row r="8005" spans="1:23" x14ac:dyDescent="0.25">
      <c r="A8005" t="s">
        <v>8254</v>
      </c>
      <c r="B8005">
        <v>6465736123</v>
      </c>
      <c r="C8005">
        <v>1043356542</v>
      </c>
      <c r="D8005" s="1">
        <v>45658</v>
      </c>
      <c r="E8005">
        <v>99215</v>
      </c>
      <c r="F8005">
        <v>99283</v>
      </c>
      <c r="G8005" t="s">
        <v>3247</v>
      </c>
      <c r="H8005" s="34">
        <v>91317</v>
      </c>
      <c r="I8005" s="7">
        <v>77619</v>
      </c>
      <c r="J8005" s="7">
        <v>76066.62</v>
      </c>
      <c r="K8005" s="7">
        <v>0</v>
      </c>
      <c r="L8005" s="7">
        <v>1552.38</v>
      </c>
      <c r="M8005" s="5">
        <v>0.02</v>
      </c>
      <c r="N8005" t="s">
        <v>16</v>
      </c>
      <c r="O8005" t="s">
        <v>17</v>
      </c>
      <c r="P8005" t="s">
        <v>3147</v>
      </c>
      <c r="Q8005" t="s">
        <v>19</v>
      </c>
      <c r="R8005" t="s">
        <v>26</v>
      </c>
      <c r="S8005" t="s">
        <v>27</v>
      </c>
      <c r="T8005" t="s">
        <v>13312</v>
      </c>
      <c r="U8005" s="1">
        <v>45757</v>
      </c>
      <c r="V8005">
        <v>99</v>
      </c>
      <c r="W8005" t="str">
        <f t="shared" si="172"/>
        <v>90-119</v>
      </c>
    </row>
    <row r="8006" spans="1:23" x14ac:dyDescent="0.25">
      <c r="A8006" t="s">
        <v>8255</v>
      </c>
      <c r="B8006">
        <v>4016060408</v>
      </c>
      <c r="C8006">
        <v>5190674955</v>
      </c>
      <c r="D8006" s="1">
        <v>45753</v>
      </c>
      <c r="E8006">
        <v>99213</v>
      </c>
      <c r="F8006">
        <v>80053</v>
      </c>
      <c r="G8006" t="s">
        <v>362</v>
      </c>
      <c r="H8006" s="34">
        <v>99990</v>
      </c>
      <c r="I8006" s="7">
        <v>64994</v>
      </c>
      <c r="J8006" s="7">
        <v>48512.72</v>
      </c>
      <c r="K8006" s="7">
        <v>8682</v>
      </c>
      <c r="L8006" s="7">
        <v>7799.28</v>
      </c>
      <c r="M8006" s="5">
        <v>0.12</v>
      </c>
      <c r="N8006" t="s">
        <v>46</v>
      </c>
      <c r="O8006" t="s">
        <v>30</v>
      </c>
      <c r="P8006" t="s">
        <v>3146</v>
      </c>
      <c r="Q8006" t="s">
        <v>32</v>
      </c>
      <c r="R8006" t="s">
        <v>43</v>
      </c>
      <c r="S8006" t="s">
        <v>21</v>
      </c>
      <c r="T8006" t="s">
        <v>13311</v>
      </c>
      <c r="U8006" s="1">
        <v>45920</v>
      </c>
      <c r="V8006">
        <v>167</v>
      </c>
      <c r="W8006" t="str">
        <f t="shared" si="172"/>
        <v>150-179</v>
      </c>
    </row>
    <row r="8007" spans="1:23" x14ac:dyDescent="0.25">
      <c r="A8007" t="s">
        <v>8256</v>
      </c>
      <c r="B8007">
        <v>4300175284</v>
      </c>
      <c r="C8007">
        <v>8700767944</v>
      </c>
      <c r="D8007" s="1">
        <v>45546</v>
      </c>
      <c r="E8007">
        <v>99231</v>
      </c>
      <c r="F8007">
        <v>99211</v>
      </c>
      <c r="G8007" t="s">
        <v>3204</v>
      </c>
      <c r="H8007" s="34">
        <v>28682</v>
      </c>
      <c r="I8007" s="7">
        <v>23519</v>
      </c>
      <c r="J8007" s="7">
        <v>13634.58</v>
      </c>
      <c r="K8007" s="7">
        <v>5651</v>
      </c>
      <c r="L8007" s="7">
        <v>4233.42</v>
      </c>
      <c r="M8007" s="5">
        <v>0.18</v>
      </c>
      <c r="N8007" t="s">
        <v>3141</v>
      </c>
      <c r="O8007" t="s">
        <v>27</v>
      </c>
      <c r="P8007" t="s">
        <v>35</v>
      </c>
      <c r="Q8007" t="s">
        <v>32</v>
      </c>
      <c r="R8007" t="s">
        <v>38</v>
      </c>
      <c r="S8007" t="s">
        <v>21</v>
      </c>
      <c r="T8007" t="s">
        <v>13311</v>
      </c>
      <c r="U8007" s="1">
        <v>45691</v>
      </c>
      <c r="V8007">
        <v>145</v>
      </c>
      <c r="W8007" t="str">
        <f t="shared" si="172"/>
        <v>120-149</v>
      </c>
    </row>
    <row r="8008" spans="1:23" x14ac:dyDescent="0.25">
      <c r="A8008" t="s">
        <v>8257</v>
      </c>
      <c r="B8008">
        <v>3293505664</v>
      </c>
      <c r="C8008">
        <v>1959773157</v>
      </c>
      <c r="D8008" s="1">
        <v>45727</v>
      </c>
      <c r="E8008">
        <v>99215</v>
      </c>
      <c r="F8008">
        <v>99284</v>
      </c>
      <c r="G8008" t="s">
        <v>3286</v>
      </c>
      <c r="H8008" s="34">
        <v>96845</v>
      </c>
      <c r="I8008" s="7">
        <v>82318</v>
      </c>
      <c r="J8008" s="7">
        <v>70555.64</v>
      </c>
      <c r="K8008" s="7">
        <v>10116</v>
      </c>
      <c r="L8008" s="7">
        <v>1646.36</v>
      </c>
      <c r="M8008" s="5">
        <v>0.02</v>
      </c>
      <c r="N8008" t="s">
        <v>16</v>
      </c>
      <c r="O8008" t="s">
        <v>30</v>
      </c>
      <c r="P8008" t="s">
        <v>3147</v>
      </c>
      <c r="Q8008" t="s">
        <v>32</v>
      </c>
      <c r="R8008" t="s">
        <v>20</v>
      </c>
      <c r="S8008" t="s">
        <v>21</v>
      </c>
      <c r="T8008" t="s">
        <v>13310</v>
      </c>
      <c r="U8008" s="1">
        <v>45808</v>
      </c>
      <c r="V8008">
        <v>81</v>
      </c>
      <c r="W8008" t="str">
        <f t="shared" si="172"/>
        <v>60-89</v>
      </c>
    </row>
    <row r="8009" spans="1:23" x14ac:dyDescent="0.25">
      <c r="A8009" t="s">
        <v>8258</v>
      </c>
      <c r="B8009">
        <v>8211653283</v>
      </c>
      <c r="C8009">
        <v>3806298541</v>
      </c>
      <c r="D8009" s="1">
        <v>45795</v>
      </c>
      <c r="E8009">
        <v>99221</v>
      </c>
      <c r="F8009">
        <v>99214</v>
      </c>
      <c r="G8009" t="s">
        <v>307</v>
      </c>
      <c r="H8009" s="34">
        <v>69342</v>
      </c>
      <c r="I8009" s="7">
        <v>54780</v>
      </c>
      <c r="J8009" s="7">
        <v>38300.199999999997</v>
      </c>
      <c r="K8009" s="7">
        <v>7715</v>
      </c>
      <c r="L8009" s="7">
        <v>8764.7999999999993</v>
      </c>
      <c r="M8009" s="5">
        <v>0.16</v>
      </c>
      <c r="N8009" t="s">
        <v>1138</v>
      </c>
      <c r="O8009" t="s">
        <v>30</v>
      </c>
      <c r="P8009" t="s">
        <v>55</v>
      </c>
      <c r="Q8009" t="s">
        <v>32</v>
      </c>
      <c r="R8009" t="s">
        <v>43</v>
      </c>
      <c r="S8009" t="s">
        <v>21</v>
      </c>
      <c r="T8009" t="s">
        <v>13312</v>
      </c>
      <c r="U8009" s="1">
        <v>45892</v>
      </c>
      <c r="V8009">
        <v>97</v>
      </c>
      <c r="W8009" t="str">
        <f t="shared" si="172"/>
        <v>90-119</v>
      </c>
    </row>
    <row r="8010" spans="1:23" x14ac:dyDescent="0.25">
      <c r="A8010" t="s">
        <v>8259</v>
      </c>
      <c r="B8010">
        <v>8240100206</v>
      </c>
      <c r="C8010">
        <v>321381395</v>
      </c>
      <c r="D8010" s="1">
        <v>45554</v>
      </c>
      <c r="E8010">
        <v>99223</v>
      </c>
      <c r="F8010">
        <v>99282</v>
      </c>
      <c r="G8010" t="s">
        <v>3641</v>
      </c>
      <c r="H8010" s="34">
        <v>37287</v>
      </c>
      <c r="I8010" s="7">
        <v>27965</v>
      </c>
      <c r="J8010" s="7">
        <v>23770.25</v>
      </c>
      <c r="K8010" s="7">
        <v>0</v>
      </c>
      <c r="L8010" s="7">
        <v>4194.75</v>
      </c>
      <c r="M8010" s="5">
        <v>0.15</v>
      </c>
      <c r="N8010" t="s">
        <v>1139</v>
      </c>
      <c r="O8010" t="s">
        <v>17</v>
      </c>
      <c r="P8010" t="s">
        <v>25</v>
      </c>
      <c r="Q8010" t="s">
        <v>19</v>
      </c>
      <c r="R8010" t="s">
        <v>43</v>
      </c>
      <c r="S8010" t="s">
        <v>21</v>
      </c>
      <c r="T8010" t="s">
        <v>13310</v>
      </c>
      <c r="U8010" s="1">
        <v>45620</v>
      </c>
      <c r="V8010">
        <v>66</v>
      </c>
      <c r="W8010" t="str">
        <f t="shared" si="172"/>
        <v>60-89</v>
      </c>
    </row>
    <row r="8011" spans="1:23" x14ac:dyDescent="0.25">
      <c r="A8011" t="s">
        <v>8260</v>
      </c>
      <c r="B8011">
        <v>1784545323</v>
      </c>
      <c r="C8011">
        <v>2826591958</v>
      </c>
      <c r="D8011" s="1">
        <v>45534</v>
      </c>
      <c r="E8011">
        <v>99215</v>
      </c>
      <c r="F8011">
        <v>97110</v>
      </c>
      <c r="G8011" t="s">
        <v>207</v>
      </c>
      <c r="H8011" s="34">
        <v>32057</v>
      </c>
      <c r="I8011" s="7">
        <v>25646</v>
      </c>
      <c r="J8011" s="7">
        <v>18870.560000000001</v>
      </c>
      <c r="K8011" s="7">
        <v>3185</v>
      </c>
      <c r="L8011" s="7">
        <v>3590.44</v>
      </c>
      <c r="M8011" s="5">
        <v>0.14000000000000001</v>
      </c>
      <c r="N8011" t="s">
        <v>1135</v>
      </c>
      <c r="O8011" t="s">
        <v>27</v>
      </c>
      <c r="P8011" t="s">
        <v>35</v>
      </c>
      <c r="Q8011" t="s">
        <v>32</v>
      </c>
      <c r="R8011" t="s">
        <v>26</v>
      </c>
      <c r="S8011" t="s">
        <v>27</v>
      </c>
      <c r="T8011" t="s">
        <v>13311</v>
      </c>
      <c r="U8011" s="1">
        <v>45569</v>
      </c>
      <c r="V8011">
        <v>35</v>
      </c>
      <c r="W8011" t="str">
        <f t="shared" si="172"/>
        <v>30-59</v>
      </c>
    </row>
    <row r="8012" spans="1:23" x14ac:dyDescent="0.25">
      <c r="A8012" t="s">
        <v>8261</v>
      </c>
      <c r="B8012">
        <v>9388951419</v>
      </c>
      <c r="C8012">
        <v>1761999611</v>
      </c>
      <c r="D8012" s="1">
        <v>45614</v>
      </c>
      <c r="E8012">
        <v>99221</v>
      </c>
      <c r="F8012">
        <v>80053</v>
      </c>
      <c r="G8012" t="s">
        <v>54</v>
      </c>
      <c r="H8012" s="34">
        <v>52257</v>
      </c>
      <c r="I8012" s="7">
        <v>39193</v>
      </c>
      <c r="J8012" s="7">
        <v>17950.05</v>
      </c>
      <c r="K8012" s="7">
        <v>15364</v>
      </c>
      <c r="L8012" s="7">
        <v>5878.95</v>
      </c>
      <c r="M8012" s="5">
        <v>0.15</v>
      </c>
      <c r="N8012" t="s">
        <v>1139</v>
      </c>
      <c r="O8012" t="s">
        <v>27</v>
      </c>
      <c r="P8012" t="s">
        <v>40</v>
      </c>
      <c r="Q8012" t="s">
        <v>32</v>
      </c>
      <c r="R8012" t="s">
        <v>38</v>
      </c>
      <c r="S8012" t="s">
        <v>21</v>
      </c>
      <c r="T8012" t="s">
        <v>13312</v>
      </c>
      <c r="U8012" s="1">
        <v>45676</v>
      </c>
      <c r="V8012">
        <v>62</v>
      </c>
      <c r="W8012" t="str">
        <f t="shared" si="172"/>
        <v>60-89</v>
      </c>
    </row>
    <row r="8013" spans="1:23" x14ac:dyDescent="0.25">
      <c r="A8013" t="s">
        <v>8262</v>
      </c>
      <c r="B8013">
        <v>8869699919</v>
      </c>
      <c r="C8013">
        <v>8346404123</v>
      </c>
      <c r="D8013" s="1">
        <v>45796</v>
      </c>
      <c r="E8013">
        <v>99223</v>
      </c>
      <c r="F8013">
        <v>99213</v>
      </c>
      <c r="G8013" t="s">
        <v>3360</v>
      </c>
      <c r="H8013" s="34">
        <v>31602</v>
      </c>
      <c r="I8013" s="7">
        <v>25282</v>
      </c>
      <c r="J8013" s="7">
        <v>18157.52</v>
      </c>
      <c r="K8013" s="7">
        <v>3585</v>
      </c>
      <c r="L8013" s="7">
        <v>3539.48</v>
      </c>
      <c r="M8013" s="5">
        <v>0.14000000000000001</v>
      </c>
      <c r="N8013" t="s">
        <v>1135</v>
      </c>
      <c r="O8013" t="s">
        <v>30</v>
      </c>
      <c r="P8013" t="s">
        <v>3148</v>
      </c>
      <c r="Q8013" t="s">
        <v>19</v>
      </c>
      <c r="R8013" t="s">
        <v>21</v>
      </c>
      <c r="S8013" t="s">
        <v>27</v>
      </c>
      <c r="T8013" t="s">
        <v>13310</v>
      </c>
      <c r="U8013" s="1">
        <v>45923</v>
      </c>
      <c r="V8013">
        <v>127</v>
      </c>
      <c r="W8013" t="str">
        <f t="shared" si="172"/>
        <v>120-149</v>
      </c>
    </row>
    <row r="8014" spans="1:23" x14ac:dyDescent="0.25">
      <c r="A8014" t="s">
        <v>8263</v>
      </c>
      <c r="B8014">
        <v>4569803950</v>
      </c>
      <c r="C8014">
        <v>3976558823</v>
      </c>
      <c r="D8014" s="1">
        <v>45566</v>
      </c>
      <c r="E8014">
        <v>99213</v>
      </c>
      <c r="F8014">
        <v>80053</v>
      </c>
      <c r="G8014" t="s">
        <v>3301</v>
      </c>
      <c r="H8014" s="34">
        <v>92323</v>
      </c>
      <c r="I8014" s="7">
        <v>66473</v>
      </c>
      <c r="J8014" s="7">
        <v>61155.16</v>
      </c>
      <c r="K8014" s="7">
        <v>0</v>
      </c>
      <c r="L8014" s="7">
        <v>5317.84</v>
      </c>
      <c r="M8014" s="5">
        <v>0.08</v>
      </c>
      <c r="N8014" t="s">
        <v>24</v>
      </c>
      <c r="O8014" t="s">
        <v>17</v>
      </c>
      <c r="P8014" t="s">
        <v>3149</v>
      </c>
      <c r="Q8014" t="s">
        <v>32</v>
      </c>
      <c r="R8014" t="s">
        <v>26</v>
      </c>
      <c r="S8014" t="s">
        <v>27</v>
      </c>
      <c r="T8014" t="s">
        <v>13312</v>
      </c>
      <c r="U8014" s="1">
        <v>45720</v>
      </c>
      <c r="V8014">
        <v>154</v>
      </c>
      <c r="W8014" t="str">
        <f t="shared" si="172"/>
        <v>150-179</v>
      </c>
    </row>
    <row r="8015" spans="1:23" x14ac:dyDescent="0.25">
      <c r="A8015" t="s">
        <v>8264</v>
      </c>
      <c r="B8015">
        <v>7418566128</v>
      </c>
      <c r="C8015">
        <v>6125426604</v>
      </c>
      <c r="D8015" s="1">
        <v>45420</v>
      </c>
      <c r="E8015">
        <v>99233</v>
      </c>
      <c r="F8015">
        <v>93000</v>
      </c>
      <c r="G8015" t="s">
        <v>200</v>
      </c>
      <c r="H8015" s="34">
        <v>28156</v>
      </c>
      <c r="I8015" s="7">
        <v>22525</v>
      </c>
      <c r="J8015" s="7">
        <v>11976.5</v>
      </c>
      <c r="K8015" s="7">
        <v>7395</v>
      </c>
      <c r="L8015" s="7">
        <v>3153.5</v>
      </c>
      <c r="M8015" s="5">
        <v>0.14000000000000001</v>
      </c>
      <c r="N8015" t="s">
        <v>1135</v>
      </c>
      <c r="O8015" t="s">
        <v>27</v>
      </c>
      <c r="P8015" t="s">
        <v>18</v>
      </c>
      <c r="Q8015" t="s">
        <v>19</v>
      </c>
      <c r="R8015" t="s">
        <v>26</v>
      </c>
      <c r="S8015" t="s">
        <v>17</v>
      </c>
      <c r="T8015" t="s">
        <v>13311</v>
      </c>
      <c r="U8015" s="1">
        <v>45456</v>
      </c>
      <c r="V8015">
        <v>36</v>
      </c>
      <c r="W8015" t="str">
        <f t="shared" si="172"/>
        <v>30-59</v>
      </c>
    </row>
    <row r="8016" spans="1:23" x14ac:dyDescent="0.25">
      <c r="A8016" t="s">
        <v>8265</v>
      </c>
      <c r="B8016">
        <v>8038534238</v>
      </c>
      <c r="C8016">
        <v>3334852472</v>
      </c>
      <c r="D8016" s="1">
        <v>45879</v>
      </c>
      <c r="E8016">
        <v>99214</v>
      </c>
      <c r="F8016">
        <v>93000</v>
      </c>
      <c r="G8016" t="s">
        <v>291</v>
      </c>
      <c r="H8016" s="34">
        <v>64614</v>
      </c>
      <c r="I8016" s="7">
        <v>48461</v>
      </c>
      <c r="J8016" s="7">
        <v>24050.85</v>
      </c>
      <c r="K8016" s="7">
        <v>17141</v>
      </c>
      <c r="L8016" s="7">
        <v>7269.15</v>
      </c>
      <c r="M8016" s="5">
        <v>0.15</v>
      </c>
      <c r="N8016" t="s">
        <v>1139</v>
      </c>
      <c r="O8016" t="s">
        <v>27</v>
      </c>
      <c r="P8016" t="s">
        <v>35</v>
      </c>
      <c r="Q8016" t="s">
        <v>32</v>
      </c>
      <c r="R8016" t="s">
        <v>43</v>
      </c>
      <c r="S8016" t="s">
        <v>21</v>
      </c>
      <c r="T8016" t="s">
        <v>13312</v>
      </c>
      <c r="U8016" s="1">
        <v>45936</v>
      </c>
      <c r="V8016">
        <v>57</v>
      </c>
      <c r="W8016" t="str">
        <f t="shared" si="172"/>
        <v>30-59</v>
      </c>
    </row>
    <row r="8017" spans="1:23" x14ac:dyDescent="0.25">
      <c r="A8017" t="s">
        <v>8266</v>
      </c>
      <c r="B8017">
        <v>4611836896</v>
      </c>
      <c r="C8017">
        <v>6947004193</v>
      </c>
      <c r="D8017" s="1">
        <v>45885</v>
      </c>
      <c r="E8017">
        <v>99215</v>
      </c>
      <c r="F8017">
        <v>99284</v>
      </c>
      <c r="G8017" t="s">
        <v>3373</v>
      </c>
      <c r="H8017" s="34">
        <v>89804</v>
      </c>
      <c r="I8017" s="7">
        <v>70945</v>
      </c>
      <c r="J8017" s="7">
        <v>59593.8</v>
      </c>
      <c r="K8017" s="7">
        <v>0</v>
      </c>
      <c r="L8017" s="7">
        <v>11351.2</v>
      </c>
      <c r="M8017" s="5">
        <v>0.16</v>
      </c>
      <c r="N8017" t="s">
        <v>1138</v>
      </c>
      <c r="O8017" t="s">
        <v>17</v>
      </c>
      <c r="P8017" t="s">
        <v>3147</v>
      </c>
      <c r="Q8017" t="s">
        <v>19</v>
      </c>
      <c r="R8017" t="s">
        <v>43</v>
      </c>
      <c r="S8017" t="s">
        <v>21</v>
      </c>
      <c r="T8017" t="s">
        <v>13311</v>
      </c>
      <c r="U8017" s="1">
        <v>45986</v>
      </c>
      <c r="V8017">
        <v>101</v>
      </c>
      <c r="W8017" t="str">
        <f t="shared" si="172"/>
        <v>90-119</v>
      </c>
    </row>
    <row r="8018" spans="1:23" x14ac:dyDescent="0.25">
      <c r="A8018" t="s">
        <v>8267</v>
      </c>
      <c r="B8018">
        <v>8090491808</v>
      </c>
      <c r="C8018">
        <v>2259857838</v>
      </c>
      <c r="D8018" s="1">
        <v>45775</v>
      </c>
      <c r="E8018">
        <v>99238</v>
      </c>
      <c r="F8018">
        <v>99281</v>
      </c>
      <c r="G8018" t="s">
        <v>3164</v>
      </c>
      <c r="H8018" s="34">
        <v>42685</v>
      </c>
      <c r="I8018" s="7">
        <v>33294</v>
      </c>
      <c r="J8018" s="7">
        <v>23803.200000000001</v>
      </c>
      <c r="K8018" s="7">
        <v>2832</v>
      </c>
      <c r="L8018" s="7">
        <v>6658.8</v>
      </c>
      <c r="M8018" s="5">
        <v>0.2</v>
      </c>
      <c r="N8018" t="s">
        <v>3140</v>
      </c>
      <c r="O8018" t="s">
        <v>27</v>
      </c>
      <c r="P8018" t="s">
        <v>3146</v>
      </c>
      <c r="Q8018" t="s">
        <v>32</v>
      </c>
      <c r="R8018" t="s">
        <v>27</v>
      </c>
      <c r="S8018" t="s">
        <v>21</v>
      </c>
      <c r="T8018" t="s">
        <v>13312</v>
      </c>
      <c r="U8018" s="1">
        <v>45828</v>
      </c>
      <c r="V8018">
        <v>53</v>
      </c>
      <c r="W8018" t="str">
        <f t="shared" si="172"/>
        <v>30-59</v>
      </c>
    </row>
    <row r="8019" spans="1:23" x14ac:dyDescent="0.25">
      <c r="A8019" t="s">
        <v>8268</v>
      </c>
      <c r="B8019">
        <v>1996119190</v>
      </c>
      <c r="C8019">
        <v>691508276</v>
      </c>
      <c r="D8019" s="1">
        <v>45419</v>
      </c>
      <c r="E8019">
        <v>99215</v>
      </c>
      <c r="F8019">
        <v>99213</v>
      </c>
      <c r="G8019" t="s">
        <v>148</v>
      </c>
      <c r="H8019" s="34">
        <v>98897</v>
      </c>
      <c r="I8019" s="7">
        <v>71206</v>
      </c>
      <c r="J8019" s="7">
        <v>65509.52</v>
      </c>
      <c r="K8019" s="7">
        <v>0</v>
      </c>
      <c r="L8019" s="7">
        <v>5696.48</v>
      </c>
      <c r="M8019" s="5">
        <v>0.08</v>
      </c>
      <c r="N8019" t="s">
        <v>24</v>
      </c>
      <c r="O8019" t="s">
        <v>17</v>
      </c>
      <c r="P8019" t="s">
        <v>18</v>
      </c>
      <c r="Q8019" t="s">
        <v>19</v>
      </c>
      <c r="R8019" t="s">
        <v>21</v>
      </c>
      <c r="S8019" t="s">
        <v>17</v>
      </c>
      <c r="T8019" t="s">
        <v>13310</v>
      </c>
      <c r="U8019" s="1">
        <v>45586</v>
      </c>
      <c r="V8019">
        <v>167</v>
      </c>
      <c r="W8019" t="str">
        <f t="shared" si="172"/>
        <v>150-179</v>
      </c>
    </row>
    <row r="8020" spans="1:23" x14ac:dyDescent="0.25">
      <c r="A8020" t="s">
        <v>8269</v>
      </c>
      <c r="B8020">
        <v>9158671766</v>
      </c>
      <c r="C8020">
        <v>5312009401</v>
      </c>
      <c r="D8020" s="1">
        <v>45448</v>
      </c>
      <c r="E8020">
        <v>99232</v>
      </c>
      <c r="F8020">
        <v>90834</v>
      </c>
      <c r="G8020" t="s">
        <v>244</v>
      </c>
      <c r="H8020" s="34">
        <v>66207</v>
      </c>
      <c r="I8020" s="7">
        <v>54290</v>
      </c>
      <c r="J8020" s="7">
        <v>38410.800000000003</v>
      </c>
      <c r="K8020" s="7">
        <v>6107</v>
      </c>
      <c r="L8020" s="7">
        <v>9772.2000000000007</v>
      </c>
      <c r="M8020" s="5">
        <v>0.18</v>
      </c>
      <c r="N8020" t="s">
        <v>3141</v>
      </c>
      <c r="O8020" t="s">
        <v>30</v>
      </c>
      <c r="P8020" t="s">
        <v>3146</v>
      </c>
      <c r="Q8020" t="s">
        <v>32</v>
      </c>
      <c r="R8020" t="s">
        <v>27</v>
      </c>
      <c r="S8020" t="s">
        <v>17</v>
      </c>
      <c r="T8020" t="s">
        <v>13311</v>
      </c>
      <c r="U8020" s="1">
        <v>45503</v>
      </c>
      <c r="V8020">
        <v>55</v>
      </c>
      <c r="W8020" t="str">
        <f t="shared" si="172"/>
        <v>30-59</v>
      </c>
    </row>
    <row r="8021" spans="1:23" x14ac:dyDescent="0.25">
      <c r="A8021" t="s">
        <v>8270</v>
      </c>
      <c r="B8021">
        <v>4222015652</v>
      </c>
      <c r="C8021">
        <v>7375226421</v>
      </c>
      <c r="D8021" s="1">
        <v>45766</v>
      </c>
      <c r="E8021">
        <v>99221</v>
      </c>
      <c r="F8021">
        <v>99281</v>
      </c>
      <c r="G8021" t="s">
        <v>3312</v>
      </c>
      <c r="H8021" s="34">
        <v>95845</v>
      </c>
      <c r="I8021" s="7">
        <v>62299</v>
      </c>
      <c r="J8021" s="7">
        <v>49028.12</v>
      </c>
      <c r="K8021" s="7">
        <v>5795</v>
      </c>
      <c r="L8021" s="7">
        <v>7475.88</v>
      </c>
      <c r="M8021" s="5">
        <v>0.12</v>
      </c>
      <c r="N8021" t="s">
        <v>46</v>
      </c>
      <c r="O8021" t="s">
        <v>27</v>
      </c>
      <c r="P8021" t="s">
        <v>18</v>
      </c>
      <c r="Q8021" t="s">
        <v>19</v>
      </c>
      <c r="R8021" t="s">
        <v>21</v>
      </c>
      <c r="S8021" t="s">
        <v>21</v>
      </c>
      <c r="T8021" t="s">
        <v>13310</v>
      </c>
      <c r="U8021" s="1">
        <v>45868</v>
      </c>
      <c r="V8021">
        <v>102</v>
      </c>
      <c r="W8021" t="str">
        <f t="shared" si="172"/>
        <v>90-119</v>
      </c>
    </row>
    <row r="8022" spans="1:23" x14ac:dyDescent="0.25">
      <c r="A8022" t="s">
        <v>8271</v>
      </c>
      <c r="B8022">
        <v>2462163536</v>
      </c>
      <c r="C8022">
        <v>4115114154</v>
      </c>
      <c r="D8022" s="1">
        <v>45408</v>
      </c>
      <c r="E8022">
        <v>99213</v>
      </c>
      <c r="F8022">
        <v>99291</v>
      </c>
      <c r="G8022" t="s">
        <v>219</v>
      </c>
      <c r="H8022" s="34">
        <v>49178</v>
      </c>
      <c r="I8022" s="7">
        <v>38851</v>
      </c>
      <c r="J8022" s="7">
        <v>32634.84</v>
      </c>
      <c r="K8022" s="7">
        <v>0</v>
      </c>
      <c r="L8022" s="7">
        <v>6216.16</v>
      </c>
      <c r="M8022" s="5">
        <v>0.16</v>
      </c>
      <c r="N8022" t="s">
        <v>1138</v>
      </c>
      <c r="O8022" t="s">
        <v>17</v>
      </c>
      <c r="P8022" t="s">
        <v>3149</v>
      </c>
      <c r="Q8022" t="s">
        <v>19</v>
      </c>
      <c r="R8022" t="s">
        <v>26</v>
      </c>
      <c r="S8022" t="s">
        <v>17</v>
      </c>
      <c r="T8022" t="s">
        <v>13312</v>
      </c>
      <c r="U8022" s="1">
        <v>45501</v>
      </c>
      <c r="V8022">
        <v>93</v>
      </c>
      <c r="W8022" t="str">
        <f t="shared" si="172"/>
        <v>90-119</v>
      </c>
    </row>
    <row r="8023" spans="1:23" x14ac:dyDescent="0.25">
      <c r="A8023" t="s">
        <v>8272</v>
      </c>
      <c r="B8023">
        <v>9253064799</v>
      </c>
      <c r="C8023">
        <v>6456218005</v>
      </c>
      <c r="D8023" s="1">
        <v>45295</v>
      </c>
      <c r="E8023">
        <v>99214</v>
      </c>
      <c r="F8023">
        <v>90834</v>
      </c>
      <c r="G8023" t="s">
        <v>3669</v>
      </c>
      <c r="H8023" s="34">
        <v>48585</v>
      </c>
      <c r="I8023" s="7">
        <v>36439</v>
      </c>
      <c r="J8023" s="7">
        <v>25652.15</v>
      </c>
      <c r="K8023" s="7">
        <v>5321</v>
      </c>
      <c r="L8023" s="7">
        <v>5465.85</v>
      </c>
      <c r="M8023" s="5">
        <v>0.15</v>
      </c>
      <c r="N8023" t="s">
        <v>1139</v>
      </c>
      <c r="O8023" t="s">
        <v>30</v>
      </c>
      <c r="P8023" t="s">
        <v>18</v>
      </c>
      <c r="Q8023" t="s">
        <v>19</v>
      </c>
      <c r="R8023" t="s">
        <v>20</v>
      </c>
      <c r="S8023" t="s">
        <v>17</v>
      </c>
      <c r="T8023" t="s">
        <v>13312</v>
      </c>
      <c r="U8023" s="1">
        <v>45464</v>
      </c>
      <c r="V8023">
        <v>169</v>
      </c>
      <c r="W8023" t="str">
        <f t="shared" si="172"/>
        <v>150-179</v>
      </c>
    </row>
    <row r="8024" spans="1:23" x14ac:dyDescent="0.25">
      <c r="A8024" t="s">
        <v>8273</v>
      </c>
      <c r="B8024">
        <v>8699098484</v>
      </c>
      <c r="C8024">
        <v>6009807334</v>
      </c>
      <c r="D8024" s="1">
        <v>45629</v>
      </c>
      <c r="E8024">
        <v>99214</v>
      </c>
      <c r="F8024">
        <v>99285</v>
      </c>
      <c r="G8024" t="s">
        <v>85</v>
      </c>
      <c r="H8024" s="34">
        <v>63256</v>
      </c>
      <c r="I8024" s="7">
        <v>49972</v>
      </c>
      <c r="J8024" s="7">
        <v>31944.48</v>
      </c>
      <c r="K8024" s="7">
        <v>10032</v>
      </c>
      <c r="L8024" s="7">
        <v>7995.52</v>
      </c>
      <c r="M8024" s="5">
        <v>0.16</v>
      </c>
      <c r="N8024" t="s">
        <v>1138</v>
      </c>
      <c r="O8024" t="s">
        <v>27</v>
      </c>
      <c r="P8024" t="s">
        <v>31</v>
      </c>
      <c r="Q8024" t="s">
        <v>19</v>
      </c>
      <c r="R8024" t="s">
        <v>43</v>
      </c>
      <c r="S8024" t="s">
        <v>21</v>
      </c>
      <c r="T8024" t="s">
        <v>13312</v>
      </c>
      <c r="U8024" s="1">
        <v>45739</v>
      </c>
      <c r="V8024">
        <v>110</v>
      </c>
      <c r="W8024" t="str">
        <f t="shared" si="172"/>
        <v>90-119</v>
      </c>
    </row>
    <row r="8025" spans="1:23" x14ac:dyDescent="0.25">
      <c r="A8025" t="s">
        <v>8274</v>
      </c>
      <c r="B8025">
        <v>5975468595</v>
      </c>
      <c r="C8025">
        <v>9197205555</v>
      </c>
      <c r="D8025" s="1">
        <v>45299</v>
      </c>
      <c r="E8025">
        <v>99222</v>
      </c>
      <c r="F8025">
        <v>81000</v>
      </c>
      <c r="G8025" t="s">
        <v>3548</v>
      </c>
      <c r="H8025" s="34">
        <v>65524</v>
      </c>
      <c r="I8025" s="7">
        <v>51764</v>
      </c>
      <c r="J8025" s="7">
        <v>38422.76</v>
      </c>
      <c r="K8025" s="7">
        <v>5059</v>
      </c>
      <c r="L8025" s="7">
        <v>8282.24</v>
      </c>
      <c r="M8025" s="5">
        <v>0.16</v>
      </c>
      <c r="N8025" t="s">
        <v>1138</v>
      </c>
      <c r="O8025" t="s">
        <v>30</v>
      </c>
      <c r="P8025" t="s">
        <v>3146</v>
      </c>
      <c r="Q8025" t="s">
        <v>32</v>
      </c>
      <c r="R8025" t="s">
        <v>26</v>
      </c>
      <c r="S8025" t="s">
        <v>21</v>
      </c>
      <c r="T8025" t="s">
        <v>13311</v>
      </c>
      <c r="U8025" s="1">
        <v>45360</v>
      </c>
      <c r="V8025">
        <v>61</v>
      </c>
      <c r="W8025" t="str">
        <f t="shared" si="172"/>
        <v>60-89</v>
      </c>
    </row>
    <row r="8026" spans="1:23" x14ac:dyDescent="0.25">
      <c r="A8026" t="s">
        <v>8275</v>
      </c>
      <c r="B8026">
        <v>2510517764</v>
      </c>
      <c r="C8026">
        <v>5414111826</v>
      </c>
      <c r="D8026" s="1">
        <v>45415</v>
      </c>
      <c r="E8026">
        <v>99223</v>
      </c>
      <c r="F8026">
        <v>99211</v>
      </c>
      <c r="G8026" t="s">
        <v>3754</v>
      </c>
      <c r="H8026" s="34">
        <v>98392</v>
      </c>
      <c r="I8026" s="7">
        <v>76746</v>
      </c>
      <c r="J8026" s="7">
        <v>52735.8</v>
      </c>
      <c r="K8026" s="7">
        <v>8661</v>
      </c>
      <c r="L8026" s="7">
        <v>15349.2</v>
      </c>
      <c r="M8026" s="5">
        <v>0.2</v>
      </c>
      <c r="N8026" t="s">
        <v>3140</v>
      </c>
      <c r="O8026" t="s">
        <v>30</v>
      </c>
      <c r="P8026" t="s">
        <v>3149</v>
      </c>
      <c r="Q8026" t="s">
        <v>19</v>
      </c>
      <c r="R8026" t="s">
        <v>26</v>
      </c>
      <c r="S8026" t="s">
        <v>17</v>
      </c>
      <c r="T8026" t="s">
        <v>13312</v>
      </c>
      <c r="U8026" s="1">
        <v>45562</v>
      </c>
      <c r="V8026">
        <v>147</v>
      </c>
      <c r="W8026" t="str">
        <f t="shared" si="172"/>
        <v>120-149</v>
      </c>
    </row>
    <row r="8027" spans="1:23" x14ac:dyDescent="0.25">
      <c r="A8027" t="s">
        <v>8276</v>
      </c>
      <c r="B8027">
        <v>6017909144</v>
      </c>
      <c r="C8027">
        <v>3028903642</v>
      </c>
      <c r="D8027" s="1">
        <v>45953</v>
      </c>
      <c r="E8027">
        <v>99214</v>
      </c>
      <c r="F8027">
        <v>93000</v>
      </c>
      <c r="G8027" t="s">
        <v>3360</v>
      </c>
      <c r="H8027" s="34">
        <v>76814</v>
      </c>
      <c r="I8027" s="7">
        <v>65292</v>
      </c>
      <c r="J8027" s="7">
        <v>63986.16</v>
      </c>
      <c r="K8027" s="7">
        <v>0</v>
      </c>
      <c r="L8027" s="7">
        <v>1305.8399999999999</v>
      </c>
      <c r="M8027" s="5">
        <v>0.02</v>
      </c>
      <c r="N8027" t="s">
        <v>16</v>
      </c>
      <c r="O8027" t="s">
        <v>17</v>
      </c>
      <c r="P8027" t="s">
        <v>55</v>
      </c>
      <c r="Q8027" t="s">
        <v>19</v>
      </c>
      <c r="R8027" t="s">
        <v>38</v>
      </c>
      <c r="S8027" t="s">
        <v>21</v>
      </c>
      <c r="T8027" t="s">
        <v>13312</v>
      </c>
      <c r="U8027" s="1">
        <v>45998</v>
      </c>
      <c r="V8027">
        <v>45</v>
      </c>
      <c r="W8027" t="str">
        <f t="shared" si="172"/>
        <v>30-59</v>
      </c>
    </row>
    <row r="8028" spans="1:23" x14ac:dyDescent="0.25">
      <c r="A8028" t="s">
        <v>8277</v>
      </c>
      <c r="B8028">
        <v>4320508997</v>
      </c>
      <c r="C8028">
        <v>7809744625</v>
      </c>
      <c r="D8028" s="1">
        <v>45456</v>
      </c>
      <c r="E8028">
        <v>99238</v>
      </c>
      <c r="F8028">
        <v>97110</v>
      </c>
      <c r="G8028" t="s">
        <v>50</v>
      </c>
      <c r="H8028" s="34">
        <v>79000</v>
      </c>
      <c r="I8028" s="7">
        <v>59250</v>
      </c>
      <c r="J8028" s="7">
        <v>46074.5</v>
      </c>
      <c r="K8028" s="7">
        <v>4288</v>
      </c>
      <c r="L8028" s="7">
        <v>8887.5</v>
      </c>
      <c r="M8028" s="5">
        <v>0.15</v>
      </c>
      <c r="N8028" t="s">
        <v>1139</v>
      </c>
      <c r="O8028" t="s">
        <v>30</v>
      </c>
      <c r="P8028" t="s">
        <v>3150</v>
      </c>
      <c r="Q8028" t="s">
        <v>32</v>
      </c>
      <c r="R8028" t="s">
        <v>26</v>
      </c>
      <c r="S8028" t="s">
        <v>21</v>
      </c>
      <c r="T8028" t="s">
        <v>13311</v>
      </c>
      <c r="U8028" s="1">
        <v>45539</v>
      </c>
      <c r="V8028">
        <v>83</v>
      </c>
      <c r="W8028" t="str">
        <f t="shared" si="172"/>
        <v>60-89</v>
      </c>
    </row>
    <row r="8029" spans="1:23" x14ac:dyDescent="0.25">
      <c r="A8029" t="s">
        <v>8278</v>
      </c>
      <c r="B8029">
        <v>6297491332</v>
      </c>
      <c r="C8029">
        <v>3195633486</v>
      </c>
      <c r="D8029" s="1">
        <v>45501</v>
      </c>
      <c r="E8029">
        <v>99238</v>
      </c>
      <c r="F8029">
        <v>99291</v>
      </c>
      <c r="G8029" t="s">
        <v>3158</v>
      </c>
      <c r="H8029" s="34">
        <v>47153</v>
      </c>
      <c r="I8029" s="7">
        <v>37251</v>
      </c>
      <c r="J8029" s="7">
        <v>29551.84</v>
      </c>
      <c r="K8029" s="7">
        <v>1739</v>
      </c>
      <c r="L8029" s="7">
        <v>5960.16</v>
      </c>
      <c r="M8029" s="5">
        <v>0.16</v>
      </c>
      <c r="N8029" t="s">
        <v>1138</v>
      </c>
      <c r="O8029" t="s">
        <v>30</v>
      </c>
      <c r="P8029" t="s">
        <v>3149</v>
      </c>
      <c r="Q8029" t="s">
        <v>19</v>
      </c>
      <c r="R8029" t="s">
        <v>43</v>
      </c>
      <c r="S8029" t="s">
        <v>21</v>
      </c>
      <c r="T8029" t="s">
        <v>13312</v>
      </c>
      <c r="U8029" s="1">
        <v>45667</v>
      </c>
      <c r="V8029">
        <v>166</v>
      </c>
      <c r="W8029" t="str">
        <f t="shared" si="172"/>
        <v>150-179</v>
      </c>
    </row>
    <row r="8030" spans="1:23" x14ac:dyDescent="0.25">
      <c r="A8030" t="s">
        <v>8279</v>
      </c>
      <c r="B8030">
        <v>3054580818</v>
      </c>
      <c r="C8030">
        <v>5118221310</v>
      </c>
      <c r="D8030" s="1">
        <v>45695</v>
      </c>
      <c r="E8030">
        <v>99223</v>
      </c>
      <c r="F8030">
        <v>71046</v>
      </c>
      <c r="G8030" t="s">
        <v>191</v>
      </c>
      <c r="H8030" s="34">
        <v>64327</v>
      </c>
      <c r="I8030" s="7">
        <v>50175</v>
      </c>
      <c r="J8030" s="7">
        <v>33632</v>
      </c>
      <c r="K8030" s="7">
        <v>6508</v>
      </c>
      <c r="L8030" s="7">
        <v>10035</v>
      </c>
      <c r="M8030" s="5">
        <v>0.2</v>
      </c>
      <c r="N8030" t="s">
        <v>3140</v>
      </c>
      <c r="O8030" t="s">
        <v>30</v>
      </c>
      <c r="P8030" t="s">
        <v>35</v>
      </c>
      <c r="Q8030" t="s">
        <v>19</v>
      </c>
      <c r="R8030" t="s">
        <v>38</v>
      </c>
      <c r="S8030" t="s">
        <v>21</v>
      </c>
      <c r="T8030" t="s">
        <v>13310</v>
      </c>
      <c r="U8030" s="1">
        <v>45756</v>
      </c>
      <c r="V8030">
        <v>61</v>
      </c>
      <c r="W8030" t="str">
        <f t="shared" si="172"/>
        <v>60-89</v>
      </c>
    </row>
    <row r="8031" spans="1:23" x14ac:dyDescent="0.25">
      <c r="A8031" t="s">
        <v>8280</v>
      </c>
      <c r="B8031">
        <v>6863569365</v>
      </c>
      <c r="C8031">
        <v>1643648532</v>
      </c>
      <c r="D8031" s="1">
        <v>45385</v>
      </c>
      <c r="E8031">
        <v>99223</v>
      </c>
      <c r="F8031">
        <v>93000</v>
      </c>
      <c r="G8031" t="s">
        <v>3323</v>
      </c>
      <c r="H8031" s="34">
        <v>49546</v>
      </c>
      <c r="I8031" s="7">
        <v>35673</v>
      </c>
      <c r="J8031" s="7">
        <v>21389.16</v>
      </c>
      <c r="K8031" s="7">
        <v>11430</v>
      </c>
      <c r="L8031" s="7">
        <v>2853.84</v>
      </c>
      <c r="M8031" s="5">
        <v>0.08</v>
      </c>
      <c r="N8031" t="s">
        <v>24</v>
      </c>
      <c r="O8031" t="s">
        <v>27</v>
      </c>
      <c r="P8031" t="s">
        <v>18</v>
      </c>
      <c r="Q8031" t="s">
        <v>19</v>
      </c>
      <c r="R8031" t="s">
        <v>21</v>
      </c>
      <c r="S8031" t="s">
        <v>17</v>
      </c>
      <c r="T8031" t="s">
        <v>13311</v>
      </c>
      <c r="U8031" s="1">
        <v>45449</v>
      </c>
      <c r="V8031">
        <v>64</v>
      </c>
      <c r="W8031" t="str">
        <f t="shared" si="172"/>
        <v>60-89</v>
      </c>
    </row>
    <row r="8032" spans="1:23" x14ac:dyDescent="0.25">
      <c r="A8032" t="s">
        <v>8281</v>
      </c>
      <c r="B8032">
        <v>2358378799</v>
      </c>
      <c r="C8032">
        <v>7563185800</v>
      </c>
      <c r="D8032" s="1">
        <v>45560</v>
      </c>
      <c r="E8032">
        <v>99233</v>
      </c>
      <c r="F8032">
        <v>93000</v>
      </c>
      <c r="G8032" t="s">
        <v>3702</v>
      </c>
      <c r="H8032" s="34">
        <v>49340</v>
      </c>
      <c r="I8032" s="7">
        <v>41939</v>
      </c>
      <c r="J8032" s="7">
        <v>36508.22</v>
      </c>
      <c r="K8032" s="7">
        <v>4592</v>
      </c>
      <c r="L8032" s="7">
        <v>838.78</v>
      </c>
      <c r="M8032" s="5">
        <v>0.02</v>
      </c>
      <c r="N8032" t="s">
        <v>16</v>
      </c>
      <c r="O8032" t="s">
        <v>30</v>
      </c>
      <c r="P8032" t="s">
        <v>18</v>
      </c>
      <c r="Q8032" t="s">
        <v>19</v>
      </c>
      <c r="R8032" t="s">
        <v>26</v>
      </c>
      <c r="S8032" t="s">
        <v>27</v>
      </c>
      <c r="T8032" t="s">
        <v>13312</v>
      </c>
      <c r="U8032" s="1">
        <v>45671</v>
      </c>
      <c r="V8032">
        <v>111</v>
      </c>
      <c r="W8032" t="str">
        <f t="shared" si="172"/>
        <v>90-119</v>
      </c>
    </row>
    <row r="8033" spans="1:23" x14ac:dyDescent="0.25">
      <c r="A8033" t="s">
        <v>8282</v>
      </c>
      <c r="B8033">
        <v>121693809</v>
      </c>
      <c r="C8033">
        <v>4813292129</v>
      </c>
      <c r="D8033" s="1">
        <v>45754</v>
      </c>
      <c r="E8033">
        <v>99213</v>
      </c>
      <c r="F8033">
        <v>99211</v>
      </c>
      <c r="G8033" t="s">
        <v>4083</v>
      </c>
      <c r="H8033" s="34">
        <v>70751</v>
      </c>
      <c r="I8033" s="7">
        <v>55186</v>
      </c>
      <c r="J8033" s="7">
        <v>39275.800000000003</v>
      </c>
      <c r="K8033" s="7">
        <v>4873</v>
      </c>
      <c r="L8033" s="7">
        <v>11037.2</v>
      </c>
      <c r="M8033" s="5">
        <v>0.2</v>
      </c>
      <c r="N8033" t="s">
        <v>3140</v>
      </c>
      <c r="O8033" t="s">
        <v>30</v>
      </c>
      <c r="P8033" t="s">
        <v>31</v>
      </c>
      <c r="Q8033" t="s">
        <v>19</v>
      </c>
      <c r="R8033" t="s">
        <v>27</v>
      </c>
      <c r="S8033" t="s">
        <v>17</v>
      </c>
      <c r="T8033" t="s">
        <v>13310</v>
      </c>
      <c r="U8033" s="1">
        <v>45843</v>
      </c>
      <c r="V8033">
        <v>89</v>
      </c>
      <c r="W8033" t="str">
        <f t="shared" si="172"/>
        <v>60-89</v>
      </c>
    </row>
    <row r="8034" spans="1:23" x14ac:dyDescent="0.25">
      <c r="A8034" t="s">
        <v>8283</v>
      </c>
      <c r="B8034">
        <v>4547736339</v>
      </c>
      <c r="C8034">
        <v>9116645777</v>
      </c>
      <c r="D8034" s="1">
        <v>45704</v>
      </c>
      <c r="E8034">
        <v>99214</v>
      </c>
      <c r="F8034">
        <v>99205</v>
      </c>
      <c r="G8034" t="s">
        <v>4314</v>
      </c>
      <c r="H8034" s="34">
        <v>56655</v>
      </c>
      <c r="I8034" s="7">
        <v>44757</v>
      </c>
      <c r="J8034" s="7">
        <v>33924.879999999997</v>
      </c>
      <c r="K8034" s="7">
        <v>3671</v>
      </c>
      <c r="L8034" s="7">
        <v>7161.12</v>
      </c>
      <c r="M8034" s="5">
        <v>0.16</v>
      </c>
      <c r="N8034" t="s">
        <v>1138</v>
      </c>
      <c r="O8034" t="s">
        <v>30</v>
      </c>
      <c r="P8034" t="s">
        <v>55</v>
      </c>
      <c r="Q8034" t="s">
        <v>19</v>
      </c>
      <c r="R8034" t="s">
        <v>43</v>
      </c>
      <c r="S8034" t="s">
        <v>21</v>
      </c>
      <c r="T8034" t="s">
        <v>13312</v>
      </c>
      <c r="U8034" s="1">
        <v>45825</v>
      </c>
      <c r="V8034">
        <v>121</v>
      </c>
      <c r="W8034" t="str">
        <f t="shared" si="172"/>
        <v>120-149</v>
      </c>
    </row>
    <row r="8035" spans="1:23" x14ac:dyDescent="0.25">
      <c r="A8035" t="s">
        <v>8284</v>
      </c>
      <c r="B8035">
        <v>6951257642</v>
      </c>
      <c r="C8035">
        <v>5813610220</v>
      </c>
      <c r="D8035" s="1">
        <v>45373</v>
      </c>
      <c r="E8035">
        <v>99233</v>
      </c>
      <c r="F8035">
        <v>99282</v>
      </c>
      <c r="G8035" t="s">
        <v>224</v>
      </c>
      <c r="H8035" s="34">
        <v>43335</v>
      </c>
      <c r="I8035" s="7">
        <v>36835</v>
      </c>
      <c r="J8035" s="7">
        <v>32172.300000000003</v>
      </c>
      <c r="K8035" s="7">
        <v>3926</v>
      </c>
      <c r="L8035" s="7">
        <v>736.7</v>
      </c>
      <c r="M8035" s="5">
        <v>0.02</v>
      </c>
      <c r="N8035" t="s">
        <v>16</v>
      </c>
      <c r="O8035" t="s">
        <v>30</v>
      </c>
      <c r="P8035" t="s">
        <v>3150</v>
      </c>
      <c r="Q8035" t="s">
        <v>32</v>
      </c>
      <c r="R8035" t="s">
        <v>26</v>
      </c>
      <c r="S8035" t="s">
        <v>17</v>
      </c>
      <c r="T8035" t="s">
        <v>13311</v>
      </c>
      <c r="U8035" s="1">
        <v>45443</v>
      </c>
      <c r="V8035">
        <v>70</v>
      </c>
      <c r="W8035" t="str">
        <f t="shared" si="172"/>
        <v>60-89</v>
      </c>
    </row>
    <row r="8036" spans="1:23" x14ac:dyDescent="0.25">
      <c r="A8036" t="s">
        <v>8285</v>
      </c>
      <c r="B8036">
        <v>1692986119</v>
      </c>
      <c r="C8036">
        <v>6058376903</v>
      </c>
      <c r="D8036" s="1">
        <v>45836</v>
      </c>
      <c r="E8036">
        <v>99221</v>
      </c>
      <c r="F8036">
        <v>80053</v>
      </c>
      <c r="G8036" t="s">
        <v>3265</v>
      </c>
      <c r="H8036" s="34">
        <v>35480</v>
      </c>
      <c r="I8036" s="7">
        <v>29094</v>
      </c>
      <c r="J8036" s="7">
        <v>18630.080000000002</v>
      </c>
      <c r="K8036" s="7">
        <v>5227</v>
      </c>
      <c r="L8036" s="7">
        <v>5236.92</v>
      </c>
      <c r="M8036" s="5">
        <v>0.18</v>
      </c>
      <c r="N8036" t="s">
        <v>3141</v>
      </c>
      <c r="O8036" t="s">
        <v>27</v>
      </c>
      <c r="P8036" t="s">
        <v>58</v>
      </c>
      <c r="Q8036" t="s">
        <v>32</v>
      </c>
      <c r="R8036" t="s">
        <v>21</v>
      </c>
      <c r="S8036" t="s">
        <v>27</v>
      </c>
      <c r="T8036" t="s">
        <v>13310</v>
      </c>
      <c r="U8036" s="1">
        <v>45931</v>
      </c>
      <c r="V8036">
        <v>95</v>
      </c>
      <c r="W8036" t="str">
        <f t="shared" si="172"/>
        <v>90-119</v>
      </c>
    </row>
    <row r="8037" spans="1:23" x14ac:dyDescent="0.25">
      <c r="A8037" t="s">
        <v>8286</v>
      </c>
      <c r="B8037">
        <v>2550969997</v>
      </c>
      <c r="C8037">
        <v>2789620948</v>
      </c>
      <c r="D8037" s="1">
        <v>45442</v>
      </c>
      <c r="E8037">
        <v>99221</v>
      </c>
      <c r="F8037">
        <v>71046</v>
      </c>
      <c r="G8037" t="s">
        <v>3490</v>
      </c>
      <c r="H8037" s="34">
        <v>84151</v>
      </c>
      <c r="I8037" s="7">
        <v>66479</v>
      </c>
      <c r="J8037" s="7">
        <v>47820.36</v>
      </c>
      <c r="K8037" s="7">
        <v>8022</v>
      </c>
      <c r="L8037" s="7">
        <v>10636.64</v>
      </c>
      <c r="M8037" s="5">
        <v>0.16</v>
      </c>
      <c r="N8037" t="s">
        <v>1138</v>
      </c>
      <c r="O8037" t="s">
        <v>30</v>
      </c>
      <c r="P8037" t="s">
        <v>55</v>
      </c>
      <c r="Q8037" t="s">
        <v>32</v>
      </c>
      <c r="R8037" t="s">
        <v>27</v>
      </c>
      <c r="S8037" t="s">
        <v>17</v>
      </c>
      <c r="T8037" t="s">
        <v>13311</v>
      </c>
      <c r="U8037" s="1">
        <v>45519</v>
      </c>
      <c r="V8037">
        <v>77</v>
      </c>
      <c r="W8037" t="str">
        <f t="shared" si="172"/>
        <v>60-89</v>
      </c>
    </row>
    <row r="8038" spans="1:23" x14ac:dyDescent="0.25">
      <c r="A8038" t="s">
        <v>8287</v>
      </c>
      <c r="B8038">
        <v>3362898760</v>
      </c>
      <c r="C8038">
        <v>1141659355</v>
      </c>
      <c r="D8038" s="1">
        <v>45741</v>
      </c>
      <c r="E8038">
        <v>99214</v>
      </c>
      <c r="F8038">
        <v>99201</v>
      </c>
      <c r="G8038" t="s">
        <v>37</v>
      </c>
      <c r="H8038" s="34">
        <v>68123</v>
      </c>
      <c r="I8038" s="7">
        <v>44280</v>
      </c>
      <c r="J8038" s="7">
        <v>33511.4</v>
      </c>
      <c r="K8038" s="7">
        <v>5455</v>
      </c>
      <c r="L8038" s="7">
        <v>5313.6</v>
      </c>
      <c r="M8038" s="5">
        <v>0.12</v>
      </c>
      <c r="N8038" t="s">
        <v>46</v>
      </c>
      <c r="O8038" t="s">
        <v>30</v>
      </c>
      <c r="P8038" t="s">
        <v>58</v>
      </c>
      <c r="Q8038" t="s">
        <v>32</v>
      </c>
      <c r="R8038" t="s">
        <v>38</v>
      </c>
      <c r="S8038" t="s">
        <v>27</v>
      </c>
      <c r="T8038" t="s">
        <v>13312</v>
      </c>
      <c r="U8038" s="1">
        <v>45917</v>
      </c>
      <c r="V8038">
        <v>176</v>
      </c>
      <c r="W8038" t="str">
        <f t="shared" si="172"/>
        <v>150-179</v>
      </c>
    </row>
    <row r="8039" spans="1:23" x14ac:dyDescent="0.25">
      <c r="A8039" t="s">
        <v>8288</v>
      </c>
      <c r="B8039">
        <v>8384527193</v>
      </c>
      <c r="C8039">
        <v>1628862538</v>
      </c>
      <c r="D8039" s="1">
        <v>45565</v>
      </c>
      <c r="E8039">
        <v>99232</v>
      </c>
      <c r="F8039">
        <v>99204</v>
      </c>
      <c r="G8039" t="s">
        <v>3365</v>
      </c>
      <c r="H8039" s="34">
        <v>89886</v>
      </c>
      <c r="I8039" s="7">
        <v>58426</v>
      </c>
      <c r="J8039" s="7">
        <v>47758.879999999997</v>
      </c>
      <c r="K8039" s="7">
        <v>3656</v>
      </c>
      <c r="L8039" s="7">
        <v>7011.12</v>
      </c>
      <c r="M8039" s="5">
        <v>0.12</v>
      </c>
      <c r="N8039" t="s">
        <v>46</v>
      </c>
      <c r="O8039" t="s">
        <v>30</v>
      </c>
      <c r="P8039" t="s">
        <v>3147</v>
      </c>
      <c r="Q8039" t="s">
        <v>32</v>
      </c>
      <c r="R8039" t="s">
        <v>21</v>
      </c>
      <c r="S8039" t="s">
        <v>27</v>
      </c>
      <c r="T8039" t="s">
        <v>13312</v>
      </c>
      <c r="U8039" s="1">
        <v>45626</v>
      </c>
      <c r="V8039">
        <v>61</v>
      </c>
      <c r="W8039" t="str">
        <f t="shared" si="172"/>
        <v>60-89</v>
      </c>
    </row>
    <row r="8040" spans="1:23" x14ac:dyDescent="0.25">
      <c r="A8040" t="s">
        <v>8289</v>
      </c>
      <c r="B8040">
        <v>4092848311</v>
      </c>
      <c r="C8040">
        <v>9079001555</v>
      </c>
      <c r="D8040" s="1">
        <v>45698</v>
      </c>
      <c r="E8040">
        <v>99231</v>
      </c>
      <c r="F8040">
        <v>99205</v>
      </c>
      <c r="G8040" t="s">
        <v>495</v>
      </c>
      <c r="H8040" s="34">
        <v>95838</v>
      </c>
      <c r="I8040" s="7">
        <v>78587</v>
      </c>
      <c r="J8040" s="7">
        <v>64441.34</v>
      </c>
      <c r="K8040" s="7">
        <v>0</v>
      </c>
      <c r="L8040" s="7">
        <v>14145.66</v>
      </c>
      <c r="M8040" s="5">
        <v>0.18</v>
      </c>
      <c r="N8040" t="s">
        <v>3141</v>
      </c>
      <c r="O8040" t="s">
        <v>17</v>
      </c>
      <c r="P8040" t="s">
        <v>55</v>
      </c>
      <c r="Q8040" t="s">
        <v>19</v>
      </c>
      <c r="R8040" t="s">
        <v>38</v>
      </c>
      <c r="S8040" t="s">
        <v>27</v>
      </c>
      <c r="T8040" t="s">
        <v>13310</v>
      </c>
      <c r="U8040" s="1">
        <v>45846</v>
      </c>
      <c r="V8040">
        <v>148</v>
      </c>
      <c r="W8040" t="str">
        <f t="shared" si="172"/>
        <v>120-149</v>
      </c>
    </row>
    <row r="8041" spans="1:23" x14ac:dyDescent="0.25">
      <c r="A8041" t="s">
        <v>8290</v>
      </c>
      <c r="B8041">
        <v>4968475471</v>
      </c>
      <c r="C8041">
        <v>5811744852</v>
      </c>
      <c r="D8041" s="1">
        <v>45379</v>
      </c>
      <c r="E8041">
        <v>99232</v>
      </c>
      <c r="F8041">
        <v>36415</v>
      </c>
      <c r="G8041" t="s">
        <v>3281</v>
      </c>
      <c r="H8041" s="34">
        <v>85755</v>
      </c>
      <c r="I8041" s="7">
        <v>72892</v>
      </c>
      <c r="J8041" s="7">
        <v>71434.16</v>
      </c>
      <c r="K8041" s="7">
        <v>0</v>
      </c>
      <c r="L8041" s="7">
        <v>1457.84</v>
      </c>
      <c r="M8041" s="5">
        <v>0.02</v>
      </c>
      <c r="N8041" t="s">
        <v>16</v>
      </c>
      <c r="O8041" t="s">
        <v>17</v>
      </c>
      <c r="P8041" t="s">
        <v>97</v>
      </c>
      <c r="Q8041" t="s">
        <v>32</v>
      </c>
      <c r="R8041" t="s">
        <v>26</v>
      </c>
      <c r="S8041" t="s">
        <v>21</v>
      </c>
      <c r="T8041" t="s">
        <v>13310</v>
      </c>
      <c r="U8041" s="1">
        <v>45463</v>
      </c>
      <c r="V8041">
        <v>84</v>
      </c>
      <c r="W8041" t="str">
        <f t="shared" si="172"/>
        <v>60-89</v>
      </c>
    </row>
    <row r="8042" spans="1:23" x14ac:dyDescent="0.25">
      <c r="A8042" t="s">
        <v>8291</v>
      </c>
      <c r="B8042">
        <v>4198211192</v>
      </c>
      <c r="C8042">
        <v>7353585576</v>
      </c>
      <c r="D8042" s="1">
        <v>45667</v>
      </c>
      <c r="E8042">
        <v>99221</v>
      </c>
      <c r="F8042">
        <v>99201</v>
      </c>
      <c r="G8042" t="s">
        <v>3531</v>
      </c>
      <c r="H8042" s="34">
        <v>96458</v>
      </c>
      <c r="I8042" s="7">
        <v>75237</v>
      </c>
      <c r="J8042" s="7">
        <v>60189.599999999999</v>
      </c>
      <c r="K8042" s="7">
        <v>0</v>
      </c>
      <c r="L8042" s="7">
        <v>15047.4</v>
      </c>
      <c r="M8042" s="5">
        <v>0.2</v>
      </c>
      <c r="N8042" t="s">
        <v>3140</v>
      </c>
      <c r="O8042" t="s">
        <v>17</v>
      </c>
      <c r="P8042" t="s">
        <v>3146</v>
      </c>
      <c r="Q8042" t="s">
        <v>19</v>
      </c>
      <c r="R8042" t="s">
        <v>26</v>
      </c>
      <c r="S8042" t="s">
        <v>27</v>
      </c>
      <c r="T8042" t="s">
        <v>13310</v>
      </c>
      <c r="U8042" s="1">
        <v>45818</v>
      </c>
      <c r="V8042">
        <v>151</v>
      </c>
      <c r="W8042" t="str">
        <f t="shared" si="172"/>
        <v>150-179</v>
      </c>
    </row>
    <row r="8043" spans="1:23" x14ac:dyDescent="0.25">
      <c r="A8043" t="s">
        <v>8292</v>
      </c>
      <c r="B8043">
        <v>5213117664</v>
      </c>
      <c r="C8043">
        <v>5599341099</v>
      </c>
      <c r="D8043" s="1">
        <v>45866</v>
      </c>
      <c r="E8043">
        <v>99214</v>
      </c>
      <c r="F8043">
        <v>97110</v>
      </c>
      <c r="G8043" t="s">
        <v>29</v>
      </c>
      <c r="H8043" s="34">
        <v>48772</v>
      </c>
      <c r="I8043" s="7">
        <v>39018</v>
      </c>
      <c r="J8043" s="7">
        <v>33555.480000000003</v>
      </c>
      <c r="K8043" s="7">
        <v>0</v>
      </c>
      <c r="L8043" s="7">
        <v>5462.52</v>
      </c>
      <c r="M8043" s="5">
        <v>0.14000000000000001</v>
      </c>
      <c r="N8043" t="s">
        <v>1135</v>
      </c>
      <c r="O8043" t="s">
        <v>17</v>
      </c>
      <c r="P8043" t="s">
        <v>55</v>
      </c>
      <c r="Q8043" t="s">
        <v>32</v>
      </c>
      <c r="R8043" t="s">
        <v>21</v>
      </c>
      <c r="S8043" t="s">
        <v>27</v>
      </c>
      <c r="T8043" t="s">
        <v>13311</v>
      </c>
      <c r="U8043" s="1">
        <v>46022</v>
      </c>
      <c r="V8043">
        <v>156</v>
      </c>
      <c r="W8043" t="str">
        <f t="shared" si="172"/>
        <v>150-179</v>
      </c>
    </row>
    <row r="8044" spans="1:23" x14ac:dyDescent="0.25">
      <c r="A8044" t="s">
        <v>8293</v>
      </c>
      <c r="B8044">
        <v>6613612918</v>
      </c>
      <c r="C8044">
        <v>8601362951</v>
      </c>
      <c r="D8044" s="1">
        <v>45352</v>
      </c>
      <c r="E8044">
        <v>99222</v>
      </c>
      <c r="F8044">
        <v>36415</v>
      </c>
      <c r="G8044" t="s">
        <v>48</v>
      </c>
      <c r="H8044" s="34">
        <v>36807</v>
      </c>
      <c r="I8044" s="7">
        <v>31286</v>
      </c>
      <c r="J8044" s="7">
        <v>16629.28</v>
      </c>
      <c r="K8044" s="7">
        <v>14031</v>
      </c>
      <c r="L8044" s="7">
        <v>625.72</v>
      </c>
      <c r="M8044" s="5">
        <v>0.02</v>
      </c>
      <c r="N8044" t="s">
        <v>16</v>
      </c>
      <c r="O8044" t="s">
        <v>27</v>
      </c>
      <c r="P8044" t="s">
        <v>3149</v>
      </c>
      <c r="Q8044" t="s">
        <v>32</v>
      </c>
      <c r="R8044" t="s">
        <v>26</v>
      </c>
      <c r="S8044" t="s">
        <v>17</v>
      </c>
      <c r="T8044" t="s">
        <v>13310</v>
      </c>
      <c r="U8044" s="1">
        <v>45512</v>
      </c>
      <c r="V8044">
        <v>160</v>
      </c>
      <c r="W8044" t="str">
        <f t="shared" si="172"/>
        <v>150-179</v>
      </c>
    </row>
    <row r="8045" spans="1:23" x14ac:dyDescent="0.25">
      <c r="A8045" t="s">
        <v>8294</v>
      </c>
      <c r="B8045">
        <v>7658158004</v>
      </c>
      <c r="C8045">
        <v>1423341854</v>
      </c>
      <c r="D8045" s="1">
        <v>45958</v>
      </c>
      <c r="E8045">
        <v>99232</v>
      </c>
      <c r="F8045">
        <v>99291</v>
      </c>
      <c r="G8045" t="s">
        <v>272</v>
      </c>
      <c r="H8045" s="34">
        <v>32486</v>
      </c>
      <c r="I8045" s="7">
        <v>24365</v>
      </c>
      <c r="J8045" s="7">
        <v>12370.25</v>
      </c>
      <c r="K8045" s="7">
        <v>8340</v>
      </c>
      <c r="L8045" s="7">
        <v>3654.75</v>
      </c>
      <c r="M8045" s="5">
        <v>0.15</v>
      </c>
      <c r="N8045" t="s">
        <v>1139</v>
      </c>
      <c r="O8045" t="s">
        <v>27</v>
      </c>
      <c r="P8045" t="s">
        <v>3149</v>
      </c>
      <c r="Q8045" t="s">
        <v>32</v>
      </c>
      <c r="R8045" t="s">
        <v>20</v>
      </c>
      <c r="S8045" t="s">
        <v>21</v>
      </c>
      <c r="T8045" t="s">
        <v>13312</v>
      </c>
      <c r="U8045" s="1">
        <v>46105</v>
      </c>
      <c r="V8045">
        <v>147</v>
      </c>
      <c r="W8045" t="str">
        <f t="shared" si="172"/>
        <v>120-149</v>
      </c>
    </row>
    <row r="8046" spans="1:23" x14ac:dyDescent="0.25">
      <c r="A8046" t="s">
        <v>8295</v>
      </c>
      <c r="B8046">
        <v>3932316929</v>
      </c>
      <c r="C8046">
        <v>1481058552</v>
      </c>
      <c r="D8046" s="1">
        <v>45850</v>
      </c>
      <c r="E8046">
        <v>99231</v>
      </c>
      <c r="F8046">
        <v>90834</v>
      </c>
      <c r="G8046" t="s">
        <v>3286</v>
      </c>
      <c r="H8046" s="34">
        <v>64664</v>
      </c>
      <c r="I8046" s="7">
        <v>51731</v>
      </c>
      <c r="J8046" s="7">
        <v>31637.66</v>
      </c>
      <c r="K8046" s="7">
        <v>12851</v>
      </c>
      <c r="L8046" s="7">
        <v>7242.34</v>
      </c>
      <c r="M8046" s="5">
        <v>0.14000000000000001</v>
      </c>
      <c r="N8046" t="s">
        <v>1135</v>
      </c>
      <c r="O8046" t="s">
        <v>27</v>
      </c>
      <c r="P8046" t="s">
        <v>35</v>
      </c>
      <c r="Q8046" t="s">
        <v>32</v>
      </c>
      <c r="R8046" t="s">
        <v>43</v>
      </c>
      <c r="S8046" t="s">
        <v>21</v>
      </c>
      <c r="T8046" t="s">
        <v>13310</v>
      </c>
      <c r="U8046" s="1">
        <v>46019</v>
      </c>
      <c r="V8046">
        <v>169</v>
      </c>
      <c r="W8046" t="str">
        <f t="shared" si="172"/>
        <v>150-179</v>
      </c>
    </row>
    <row r="8047" spans="1:23" x14ac:dyDescent="0.25">
      <c r="A8047" t="s">
        <v>8296</v>
      </c>
      <c r="B8047">
        <v>9187948068</v>
      </c>
      <c r="C8047">
        <v>6938769867</v>
      </c>
      <c r="D8047" s="1">
        <v>45867</v>
      </c>
      <c r="E8047">
        <v>99233</v>
      </c>
      <c r="F8047">
        <v>99214</v>
      </c>
      <c r="G8047" t="s">
        <v>94</v>
      </c>
      <c r="H8047" s="34">
        <v>45128</v>
      </c>
      <c r="I8047" s="7">
        <v>32492</v>
      </c>
      <c r="J8047" s="7">
        <v>29892.639999999999</v>
      </c>
      <c r="K8047" s="7">
        <v>0</v>
      </c>
      <c r="L8047" s="7">
        <v>2599.36</v>
      </c>
      <c r="M8047" s="5">
        <v>0.08</v>
      </c>
      <c r="N8047" t="s">
        <v>24</v>
      </c>
      <c r="O8047" t="s">
        <v>17</v>
      </c>
      <c r="P8047" t="s">
        <v>3147</v>
      </c>
      <c r="Q8047" t="s">
        <v>19</v>
      </c>
      <c r="R8047" t="s">
        <v>43</v>
      </c>
      <c r="S8047" t="s">
        <v>27</v>
      </c>
      <c r="T8047" t="s">
        <v>13310</v>
      </c>
      <c r="U8047" s="1">
        <v>46032</v>
      </c>
      <c r="V8047">
        <v>165</v>
      </c>
      <c r="W8047" t="str">
        <f t="shared" si="172"/>
        <v>150-179</v>
      </c>
    </row>
    <row r="8048" spans="1:23" x14ac:dyDescent="0.25">
      <c r="A8048" t="s">
        <v>8297</v>
      </c>
      <c r="B8048">
        <v>7408030592</v>
      </c>
      <c r="C8048">
        <v>8220716874</v>
      </c>
      <c r="D8048" s="1">
        <v>45663</v>
      </c>
      <c r="E8048">
        <v>99214</v>
      </c>
      <c r="F8048">
        <v>99291</v>
      </c>
      <c r="G8048" t="s">
        <v>3405</v>
      </c>
      <c r="H8048" s="34">
        <v>24482</v>
      </c>
      <c r="I8048" s="7">
        <v>15913</v>
      </c>
      <c r="J8048" s="7">
        <v>14003.44</v>
      </c>
      <c r="K8048" s="7">
        <v>0</v>
      </c>
      <c r="L8048" s="7">
        <v>1909.56</v>
      </c>
      <c r="M8048" s="5">
        <v>0.12</v>
      </c>
      <c r="N8048" t="s">
        <v>46</v>
      </c>
      <c r="O8048" t="s">
        <v>17</v>
      </c>
      <c r="P8048" t="s">
        <v>97</v>
      </c>
      <c r="Q8048" t="s">
        <v>19</v>
      </c>
      <c r="R8048" t="s">
        <v>21</v>
      </c>
      <c r="S8048" t="s">
        <v>21</v>
      </c>
      <c r="T8048" t="s">
        <v>13310</v>
      </c>
      <c r="U8048" s="1">
        <v>45819</v>
      </c>
      <c r="V8048">
        <v>156</v>
      </c>
      <c r="W8048" t="str">
        <f t="shared" si="172"/>
        <v>150-179</v>
      </c>
    </row>
    <row r="8049" spans="1:23" x14ac:dyDescent="0.25">
      <c r="A8049" t="s">
        <v>8298</v>
      </c>
      <c r="B8049">
        <v>6288873065</v>
      </c>
      <c r="C8049">
        <v>7568397953</v>
      </c>
      <c r="D8049" s="1">
        <v>45372</v>
      </c>
      <c r="E8049">
        <v>99223</v>
      </c>
      <c r="F8049">
        <v>99204</v>
      </c>
      <c r="G8049" t="s">
        <v>3220</v>
      </c>
      <c r="H8049" s="34">
        <v>81610</v>
      </c>
      <c r="I8049" s="7">
        <v>58759</v>
      </c>
      <c r="J8049" s="7">
        <v>50333.279999999999</v>
      </c>
      <c r="K8049" s="7">
        <v>3725</v>
      </c>
      <c r="L8049" s="7">
        <v>4700.72</v>
      </c>
      <c r="M8049" s="5">
        <v>0.08</v>
      </c>
      <c r="N8049" t="s">
        <v>24</v>
      </c>
      <c r="O8049" t="s">
        <v>30</v>
      </c>
      <c r="P8049" t="s">
        <v>3150</v>
      </c>
      <c r="Q8049" t="s">
        <v>19</v>
      </c>
      <c r="R8049" t="s">
        <v>20</v>
      </c>
      <c r="S8049" t="s">
        <v>17</v>
      </c>
      <c r="T8049" t="s">
        <v>13311</v>
      </c>
      <c r="U8049" s="1">
        <v>45535</v>
      </c>
      <c r="V8049">
        <v>163</v>
      </c>
      <c r="W8049" t="str">
        <f t="shared" si="172"/>
        <v>150-179</v>
      </c>
    </row>
    <row r="8050" spans="1:23" x14ac:dyDescent="0.25">
      <c r="A8050" t="s">
        <v>8299</v>
      </c>
      <c r="B8050">
        <v>2424481536</v>
      </c>
      <c r="C8050">
        <v>5414489741</v>
      </c>
      <c r="D8050" s="1">
        <v>45687</v>
      </c>
      <c r="E8050">
        <v>99215</v>
      </c>
      <c r="F8050">
        <v>99281</v>
      </c>
      <c r="G8050" t="s">
        <v>270</v>
      </c>
      <c r="H8050" s="34">
        <v>57239</v>
      </c>
      <c r="I8050" s="7">
        <v>48653</v>
      </c>
      <c r="J8050" s="7">
        <v>39154.94</v>
      </c>
      <c r="K8050" s="7">
        <v>8525</v>
      </c>
      <c r="L8050" s="7">
        <v>973.06</v>
      </c>
      <c r="M8050" s="5">
        <v>0.02</v>
      </c>
      <c r="N8050" t="s">
        <v>16</v>
      </c>
      <c r="O8050" t="s">
        <v>30</v>
      </c>
      <c r="P8050" t="s">
        <v>58</v>
      </c>
      <c r="Q8050" t="s">
        <v>32</v>
      </c>
      <c r="R8050" t="s">
        <v>27</v>
      </c>
      <c r="S8050" t="s">
        <v>17</v>
      </c>
      <c r="T8050" t="s">
        <v>13310</v>
      </c>
      <c r="U8050" s="1">
        <v>45825</v>
      </c>
      <c r="V8050">
        <v>138</v>
      </c>
      <c r="W8050" t="str">
        <f t="shared" si="172"/>
        <v>120-149</v>
      </c>
    </row>
    <row r="8051" spans="1:23" x14ac:dyDescent="0.25">
      <c r="A8051" t="s">
        <v>8300</v>
      </c>
      <c r="B8051">
        <v>5572729783</v>
      </c>
      <c r="C8051">
        <v>6245356159</v>
      </c>
      <c r="D8051" s="1">
        <v>45904</v>
      </c>
      <c r="E8051">
        <v>99221</v>
      </c>
      <c r="F8051">
        <v>99292</v>
      </c>
      <c r="G8051" t="s">
        <v>3187</v>
      </c>
      <c r="H8051" s="34">
        <v>75138</v>
      </c>
      <c r="I8051" s="7">
        <v>48840</v>
      </c>
      <c r="J8051" s="7">
        <v>31031.200000000001</v>
      </c>
      <c r="K8051" s="7">
        <v>11948</v>
      </c>
      <c r="L8051" s="7">
        <v>5860.8</v>
      </c>
      <c r="M8051" s="5">
        <v>0.12</v>
      </c>
      <c r="N8051" t="s">
        <v>46</v>
      </c>
      <c r="O8051" t="s">
        <v>27</v>
      </c>
      <c r="P8051" t="s">
        <v>3148</v>
      </c>
      <c r="Q8051" t="s">
        <v>19</v>
      </c>
      <c r="R8051" t="s">
        <v>38</v>
      </c>
      <c r="S8051" t="s">
        <v>17</v>
      </c>
      <c r="T8051" t="s">
        <v>13310</v>
      </c>
      <c r="U8051" s="1">
        <v>45939</v>
      </c>
      <c r="V8051">
        <v>35</v>
      </c>
      <c r="W8051" t="str">
        <f t="shared" si="172"/>
        <v>30-59</v>
      </c>
    </row>
    <row r="8052" spans="1:23" x14ac:dyDescent="0.25">
      <c r="A8052" t="s">
        <v>8301</v>
      </c>
      <c r="B8052">
        <v>4219051532</v>
      </c>
      <c r="C8052">
        <v>2510587819</v>
      </c>
      <c r="D8052" s="1">
        <v>45960</v>
      </c>
      <c r="E8052">
        <v>99221</v>
      </c>
      <c r="F8052">
        <v>99283</v>
      </c>
      <c r="G8052" t="s">
        <v>75</v>
      </c>
      <c r="H8052" s="34">
        <v>81221</v>
      </c>
      <c r="I8052" s="7">
        <v>66601</v>
      </c>
      <c r="J8052" s="7">
        <v>47935.82</v>
      </c>
      <c r="K8052" s="7">
        <v>6677</v>
      </c>
      <c r="L8052" s="7">
        <v>11988.18</v>
      </c>
      <c r="M8052" s="5">
        <v>0.18</v>
      </c>
      <c r="N8052" t="s">
        <v>3141</v>
      </c>
      <c r="O8052" t="s">
        <v>30</v>
      </c>
      <c r="P8052" t="s">
        <v>55</v>
      </c>
      <c r="Q8052" t="s">
        <v>19</v>
      </c>
      <c r="R8052" t="s">
        <v>27</v>
      </c>
      <c r="S8052" t="s">
        <v>17</v>
      </c>
      <c r="T8052" t="s">
        <v>13310</v>
      </c>
      <c r="U8052" s="1">
        <v>46136</v>
      </c>
      <c r="V8052">
        <v>176</v>
      </c>
      <c r="W8052" t="str">
        <f t="shared" si="172"/>
        <v>150-179</v>
      </c>
    </row>
    <row r="8053" spans="1:23" x14ac:dyDescent="0.25">
      <c r="A8053" t="s">
        <v>8302</v>
      </c>
      <c r="B8053">
        <v>1977208057</v>
      </c>
      <c r="C8053">
        <v>3250992087</v>
      </c>
      <c r="D8053" s="1">
        <v>45547</v>
      </c>
      <c r="E8053">
        <v>99214</v>
      </c>
      <c r="F8053">
        <v>99201</v>
      </c>
      <c r="G8053" t="s">
        <v>73</v>
      </c>
      <c r="H8053" s="34">
        <v>68014</v>
      </c>
      <c r="I8053" s="7">
        <v>53051</v>
      </c>
      <c r="J8053" s="7">
        <v>36730.800000000003</v>
      </c>
      <c r="K8053" s="7">
        <v>5710</v>
      </c>
      <c r="L8053" s="7">
        <v>10610.2</v>
      </c>
      <c r="M8053" s="5">
        <v>0.2</v>
      </c>
      <c r="N8053" t="s">
        <v>3140</v>
      </c>
      <c r="O8053" t="s">
        <v>30</v>
      </c>
      <c r="P8053" t="s">
        <v>3150</v>
      </c>
      <c r="Q8053" t="s">
        <v>32</v>
      </c>
      <c r="R8053" t="s">
        <v>27</v>
      </c>
      <c r="S8053" t="s">
        <v>27</v>
      </c>
      <c r="T8053" t="s">
        <v>13311</v>
      </c>
      <c r="U8053" s="1">
        <v>45686</v>
      </c>
      <c r="V8053">
        <v>139</v>
      </c>
      <c r="W8053" t="str">
        <f t="shared" si="172"/>
        <v>120-149</v>
      </c>
    </row>
    <row r="8054" spans="1:23" x14ac:dyDescent="0.25">
      <c r="A8054" t="s">
        <v>8303</v>
      </c>
      <c r="B8054">
        <v>9149252810</v>
      </c>
      <c r="C8054">
        <v>3904329863</v>
      </c>
      <c r="D8054" s="1">
        <v>45863</v>
      </c>
      <c r="E8054">
        <v>99233</v>
      </c>
      <c r="F8054">
        <v>99211</v>
      </c>
      <c r="G8054" t="s">
        <v>142</v>
      </c>
      <c r="H8054" s="34">
        <v>89836</v>
      </c>
      <c r="I8054" s="7">
        <v>70072</v>
      </c>
      <c r="J8054" s="7">
        <v>29533.599999999999</v>
      </c>
      <c r="K8054" s="7">
        <v>26524</v>
      </c>
      <c r="L8054" s="7">
        <v>14014.4</v>
      </c>
      <c r="M8054" s="5">
        <v>0.2</v>
      </c>
      <c r="N8054" t="s">
        <v>3140</v>
      </c>
      <c r="O8054" t="s">
        <v>27</v>
      </c>
      <c r="P8054" t="s">
        <v>25</v>
      </c>
      <c r="Q8054" t="s">
        <v>19</v>
      </c>
      <c r="R8054" t="s">
        <v>20</v>
      </c>
      <c r="S8054" t="s">
        <v>21</v>
      </c>
      <c r="T8054" t="s">
        <v>13312</v>
      </c>
      <c r="U8054" s="1">
        <v>45925</v>
      </c>
      <c r="V8054">
        <v>62</v>
      </c>
      <c r="W8054" t="str">
        <f t="shared" si="172"/>
        <v>60-89</v>
      </c>
    </row>
    <row r="8055" spans="1:23" x14ac:dyDescent="0.25">
      <c r="A8055" t="s">
        <v>8304</v>
      </c>
      <c r="B8055">
        <v>3130081065</v>
      </c>
      <c r="C8055">
        <v>8117747321</v>
      </c>
      <c r="D8055" s="1">
        <v>45604</v>
      </c>
      <c r="E8055">
        <v>99232</v>
      </c>
      <c r="F8055">
        <v>93000</v>
      </c>
      <c r="G8055" t="s">
        <v>166</v>
      </c>
      <c r="H8055" s="34">
        <v>74454</v>
      </c>
      <c r="I8055" s="7">
        <v>48395</v>
      </c>
      <c r="J8055" s="7">
        <v>37549.599999999999</v>
      </c>
      <c r="K8055" s="7">
        <v>5038</v>
      </c>
      <c r="L8055" s="7">
        <v>5807.4</v>
      </c>
      <c r="M8055" s="5">
        <v>0.12</v>
      </c>
      <c r="N8055" t="s">
        <v>46</v>
      </c>
      <c r="O8055" t="s">
        <v>30</v>
      </c>
      <c r="P8055" t="s">
        <v>3146</v>
      </c>
      <c r="Q8055" t="s">
        <v>19</v>
      </c>
      <c r="R8055" t="s">
        <v>27</v>
      </c>
      <c r="S8055" t="s">
        <v>21</v>
      </c>
      <c r="T8055" t="s">
        <v>13312</v>
      </c>
      <c r="U8055" s="1">
        <v>45666</v>
      </c>
      <c r="V8055">
        <v>62</v>
      </c>
      <c r="W8055" t="str">
        <f t="shared" si="172"/>
        <v>60-89</v>
      </c>
    </row>
    <row r="8056" spans="1:23" x14ac:dyDescent="0.25">
      <c r="A8056" t="s">
        <v>8305</v>
      </c>
      <c r="B8056">
        <v>621254417</v>
      </c>
      <c r="C8056">
        <v>5619332729</v>
      </c>
      <c r="D8056" s="1">
        <v>45442</v>
      </c>
      <c r="E8056">
        <v>99222</v>
      </c>
      <c r="F8056">
        <v>99283</v>
      </c>
      <c r="G8056" t="s">
        <v>57</v>
      </c>
      <c r="H8056" s="34">
        <v>55051</v>
      </c>
      <c r="I8056" s="7">
        <v>43490</v>
      </c>
      <c r="J8056" s="7">
        <v>31957.599999999999</v>
      </c>
      <c r="K8056" s="7">
        <v>4574</v>
      </c>
      <c r="L8056" s="7">
        <v>6958.4</v>
      </c>
      <c r="M8056" s="5">
        <v>0.16</v>
      </c>
      <c r="N8056" t="s">
        <v>1138</v>
      </c>
      <c r="O8056" t="s">
        <v>30</v>
      </c>
      <c r="P8056" t="s">
        <v>3148</v>
      </c>
      <c r="Q8056" t="s">
        <v>32</v>
      </c>
      <c r="R8056" t="s">
        <v>43</v>
      </c>
      <c r="S8056" t="s">
        <v>17</v>
      </c>
      <c r="T8056" t="s">
        <v>13311</v>
      </c>
      <c r="U8056" s="1">
        <v>45617</v>
      </c>
      <c r="V8056">
        <v>175</v>
      </c>
      <c r="W8056" t="str">
        <f t="shared" si="172"/>
        <v>150-179</v>
      </c>
    </row>
    <row r="8057" spans="1:23" x14ac:dyDescent="0.25">
      <c r="A8057" t="s">
        <v>8306</v>
      </c>
      <c r="B8057">
        <v>8523012991</v>
      </c>
      <c r="C8057">
        <v>9687849781</v>
      </c>
      <c r="D8057" s="1">
        <v>45584</v>
      </c>
      <c r="E8057">
        <v>99213</v>
      </c>
      <c r="F8057">
        <v>99284</v>
      </c>
      <c r="G8057" t="s">
        <v>3405</v>
      </c>
      <c r="H8057" s="34">
        <v>28370</v>
      </c>
      <c r="I8057" s="7">
        <v>20426</v>
      </c>
      <c r="J8057" s="7">
        <v>18791.919999999998</v>
      </c>
      <c r="K8057" s="7">
        <v>0</v>
      </c>
      <c r="L8057" s="7">
        <v>1634.08</v>
      </c>
      <c r="M8057" s="5">
        <v>0.08</v>
      </c>
      <c r="N8057" t="s">
        <v>24</v>
      </c>
      <c r="O8057" t="s">
        <v>17</v>
      </c>
      <c r="P8057" t="s">
        <v>58</v>
      </c>
      <c r="Q8057" t="s">
        <v>32</v>
      </c>
      <c r="R8057" t="s">
        <v>43</v>
      </c>
      <c r="S8057" t="s">
        <v>21</v>
      </c>
      <c r="T8057" t="s">
        <v>13310</v>
      </c>
      <c r="U8057" s="1">
        <v>45623</v>
      </c>
      <c r="V8057">
        <v>39</v>
      </c>
      <c r="W8057" t="str">
        <f t="shared" si="172"/>
        <v>30-59</v>
      </c>
    </row>
    <row r="8058" spans="1:23" x14ac:dyDescent="0.25">
      <c r="A8058" t="s">
        <v>8307</v>
      </c>
      <c r="B8058">
        <v>8902040152</v>
      </c>
      <c r="C8058">
        <v>8773856021</v>
      </c>
      <c r="D8058" s="1">
        <v>45601</v>
      </c>
      <c r="E8058">
        <v>99223</v>
      </c>
      <c r="F8058">
        <v>99281</v>
      </c>
      <c r="G8058" t="s">
        <v>87</v>
      </c>
      <c r="H8058" s="34">
        <v>38243</v>
      </c>
      <c r="I8058" s="7">
        <v>30594</v>
      </c>
      <c r="J8058" s="7">
        <v>26310.84</v>
      </c>
      <c r="K8058" s="7">
        <v>0</v>
      </c>
      <c r="L8058" s="7">
        <v>4283.16</v>
      </c>
      <c r="M8058" s="5">
        <v>0.14000000000000001</v>
      </c>
      <c r="N8058" t="s">
        <v>1135</v>
      </c>
      <c r="O8058" t="s">
        <v>17</v>
      </c>
      <c r="P8058" t="s">
        <v>3146</v>
      </c>
      <c r="Q8058" t="s">
        <v>19</v>
      </c>
      <c r="R8058" t="s">
        <v>26</v>
      </c>
      <c r="S8058" t="s">
        <v>27</v>
      </c>
      <c r="T8058" t="s">
        <v>13311</v>
      </c>
      <c r="U8058" s="1">
        <v>45718</v>
      </c>
      <c r="V8058">
        <v>117</v>
      </c>
      <c r="W8058" t="str">
        <f t="shared" si="172"/>
        <v>90-119</v>
      </c>
    </row>
    <row r="8059" spans="1:23" x14ac:dyDescent="0.25">
      <c r="A8059" t="s">
        <v>8308</v>
      </c>
      <c r="B8059">
        <v>7774186170</v>
      </c>
      <c r="C8059">
        <v>6247685067</v>
      </c>
      <c r="D8059" s="1">
        <v>45351</v>
      </c>
      <c r="E8059">
        <v>99222</v>
      </c>
      <c r="F8059">
        <v>85025</v>
      </c>
      <c r="G8059" t="s">
        <v>593</v>
      </c>
      <c r="H8059" s="34">
        <v>98703</v>
      </c>
      <c r="I8059" s="7">
        <v>76988</v>
      </c>
      <c r="J8059" s="7">
        <v>61590.400000000001</v>
      </c>
      <c r="K8059" s="7">
        <v>0</v>
      </c>
      <c r="L8059" s="7">
        <v>15397.6</v>
      </c>
      <c r="M8059" s="5">
        <v>0.2</v>
      </c>
      <c r="N8059" t="s">
        <v>3140</v>
      </c>
      <c r="O8059" t="s">
        <v>17</v>
      </c>
      <c r="P8059" t="s">
        <v>55</v>
      </c>
      <c r="Q8059" t="s">
        <v>19</v>
      </c>
      <c r="R8059" t="s">
        <v>38</v>
      </c>
      <c r="S8059" t="s">
        <v>27</v>
      </c>
      <c r="T8059" t="s">
        <v>13310</v>
      </c>
      <c r="U8059" s="1">
        <v>45493</v>
      </c>
      <c r="V8059">
        <v>142</v>
      </c>
      <c r="W8059" t="str">
        <f t="shared" si="172"/>
        <v>120-149</v>
      </c>
    </row>
    <row r="8060" spans="1:23" x14ac:dyDescent="0.25">
      <c r="A8060" t="s">
        <v>8309</v>
      </c>
      <c r="B8060">
        <v>1969541880</v>
      </c>
      <c r="C8060">
        <v>9068288391</v>
      </c>
      <c r="D8060" s="1">
        <v>45772</v>
      </c>
      <c r="E8060">
        <v>99214</v>
      </c>
      <c r="F8060">
        <v>99213</v>
      </c>
      <c r="G8060" t="s">
        <v>3331</v>
      </c>
      <c r="H8060" s="34">
        <v>66738</v>
      </c>
      <c r="I8060" s="7">
        <v>52723</v>
      </c>
      <c r="J8060" s="7">
        <v>44287.32</v>
      </c>
      <c r="K8060" s="7">
        <v>0</v>
      </c>
      <c r="L8060" s="7">
        <v>8435.68</v>
      </c>
      <c r="M8060" s="5">
        <v>0.16</v>
      </c>
      <c r="N8060" t="s">
        <v>1138</v>
      </c>
      <c r="O8060" t="s">
        <v>17</v>
      </c>
      <c r="P8060" t="s">
        <v>58</v>
      </c>
      <c r="Q8060" t="s">
        <v>32</v>
      </c>
      <c r="R8060" t="s">
        <v>27</v>
      </c>
      <c r="S8060" t="s">
        <v>27</v>
      </c>
      <c r="T8060" t="s">
        <v>13311</v>
      </c>
      <c r="U8060" s="1">
        <v>45835</v>
      </c>
      <c r="V8060">
        <v>63</v>
      </c>
      <c r="W8060" t="str">
        <f t="shared" si="172"/>
        <v>60-89</v>
      </c>
    </row>
    <row r="8061" spans="1:23" x14ac:dyDescent="0.25">
      <c r="A8061" t="s">
        <v>8310</v>
      </c>
      <c r="B8061">
        <v>3161515688</v>
      </c>
      <c r="C8061">
        <v>6600312246</v>
      </c>
      <c r="D8061" s="1">
        <v>45564</v>
      </c>
      <c r="E8061">
        <v>99233</v>
      </c>
      <c r="F8061">
        <v>99215</v>
      </c>
      <c r="G8061" t="s">
        <v>3288</v>
      </c>
      <c r="H8061" s="34">
        <v>82379</v>
      </c>
      <c r="I8061" s="7">
        <v>65903</v>
      </c>
      <c r="J8061" s="7">
        <v>50749.58</v>
      </c>
      <c r="K8061" s="7">
        <v>5927</v>
      </c>
      <c r="L8061" s="7">
        <v>9226.42</v>
      </c>
      <c r="M8061" s="5">
        <v>0.14000000000000001</v>
      </c>
      <c r="N8061" t="s">
        <v>1135</v>
      </c>
      <c r="O8061" t="s">
        <v>30</v>
      </c>
      <c r="P8061" t="s">
        <v>3150</v>
      </c>
      <c r="Q8061" t="s">
        <v>32</v>
      </c>
      <c r="R8061" t="s">
        <v>38</v>
      </c>
      <c r="S8061" t="s">
        <v>21</v>
      </c>
      <c r="T8061" t="s">
        <v>13310</v>
      </c>
      <c r="U8061" s="1">
        <v>45605</v>
      </c>
      <c r="V8061">
        <v>41</v>
      </c>
      <c r="W8061" t="str">
        <f t="shared" si="172"/>
        <v>30-59</v>
      </c>
    </row>
    <row r="8062" spans="1:23" x14ac:dyDescent="0.25">
      <c r="A8062" t="s">
        <v>8311</v>
      </c>
      <c r="B8062">
        <v>1912072818</v>
      </c>
      <c r="C8062">
        <v>3198179225</v>
      </c>
      <c r="D8062" s="1">
        <v>45769</v>
      </c>
      <c r="E8062">
        <v>99231</v>
      </c>
      <c r="F8062">
        <v>99204</v>
      </c>
      <c r="G8062" t="s">
        <v>3552</v>
      </c>
      <c r="H8062" s="34">
        <v>27406</v>
      </c>
      <c r="I8062" s="7">
        <v>23295</v>
      </c>
      <c r="J8062" s="7">
        <v>22829.1</v>
      </c>
      <c r="K8062" s="7">
        <v>0</v>
      </c>
      <c r="L8062" s="7">
        <v>465.9</v>
      </c>
      <c r="M8062" s="5">
        <v>0.02</v>
      </c>
      <c r="N8062" t="s">
        <v>16</v>
      </c>
      <c r="O8062" t="s">
        <v>17</v>
      </c>
      <c r="P8062" t="s">
        <v>3148</v>
      </c>
      <c r="Q8062" t="s">
        <v>32</v>
      </c>
      <c r="R8062" t="s">
        <v>38</v>
      </c>
      <c r="S8062" t="s">
        <v>17</v>
      </c>
      <c r="T8062" t="s">
        <v>13311</v>
      </c>
      <c r="U8062" s="1">
        <v>45917</v>
      </c>
      <c r="V8062">
        <v>148</v>
      </c>
      <c r="W8062" t="str">
        <f t="shared" si="172"/>
        <v>120-149</v>
      </c>
    </row>
    <row r="8063" spans="1:23" x14ac:dyDescent="0.25">
      <c r="A8063" t="s">
        <v>8312</v>
      </c>
      <c r="B8063">
        <v>705314772</v>
      </c>
      <c r="C8063">
        <v>7815501048</v>
      </c>
      <c r="D8063" s="1">
        <v>45817</v>
      </c>
      <c r="E8063">
        <v>99232</v>
      </c>
      <c r="F8063">
        <v>99201</v>
      </c>
      <c r="G8063" t="s">
        <v>3365</v>
      </c>
      <c r="H8063" s="34">
        <v>58788</v>
      </c>
      <c r="I8063" s="7">
        <v>49970</v>
      </c>
      <c r="J8063" s="7">
        <v>43032.6</v>
      </c>
      <c r="K8063" s="7">
        <v>5938</v>
      </c>
      <c r="L8063" s="7">
        <v>999.4</v>
      </c>
      <c r="M8063" s="5">
        <v>0.02</v>
      </c>
      <c r="N8063" t="s">
        <v>16</v>
      </c>
      <c r="O8063" t="s">
        <v>30</v>
      </c>
      <c r="P8063" t="s">
        <v>55</v>
      </c>
      <c r="Q8063" t="s">
        <v>32</v>
      </c>
      <c r="R8063" t="s">
        <v>20</v>
      </c>
      <c r="S8063" t="s">
        <v>17</v>
      </c>
      <c r="T8063" t="s">
        <v>13310</v>
      </c>
      <c r="U8063" s="1">
        <v>45917</v>
      </c>
      <c r="V8063">
        <v>100</v>
      </c>
      <c r="W8063" t="str">
        <f t="shared" si="172"/>
        <v>90-119</v>
      </c>
    </row>
    <row r="8064" spans="1:23" x14ac:dyDescent="0.25">
      <c r="A8064" t="s">
        <v>8313</v>
      </c>
      <c r="B8064">
        <v>1719482712</v>
      </c>
      <c r="C8064">
        <v>8750680788</v>
      </c>
      <c r="D8064" s="1">
        <v>45694</v>
      </c>
      <c r="E8064">
        <v>99231</v>
      </c>
      <c r="F8064">
        <v>85025</v>
      </c>
      <c r="G8064" t="s">
        <v>3176</v>
      </c>
      <c r="H8064" s="34">
        <v>95794</v>
      </c>
      <c r="I8064" s="7">
        <v>74719</v>
      </c>
      <c r="J8064" s="7">
        <v>59775.199999999997</v>
      </c>
      <c r="K8064" s="7">
        <v>0</v>
      </c>
      <c r="L8064" s="7">
        <v>14943.8</v>
      </c>
      <c r="M8064" s="5">
        <v>0.2</v>
      </c>
      <c r="N8064" t="s">
        <v>3140</v>
      </c>
      <c r="O8064" t="s">
        <v>17</v>
      </c>
      <c r="P8064" t="s">
        <v>55</v>
      </c>
      <c r="Q8064" t="s">
        <v>32</v>
      </c>
      <c r="R8064" t="s">
        <v>38</v>
      </c>
      <c r="S8064" t="s">
        <v>17</v>
      </c>
      <c r="T8064" t="s">
        <v>13311</v>
      </c>
      <c r="U8064" s="1">
        <v>45751</v>
      </c>
      <c r="V8064">
        <v>57</v>
      </c>
      <c r="W8064" t="str">
        <f t="shared" si="172"/>
        <v>30-59</v>
      </c>
    </row>
    <row r="8065" spans="1:23" x14ac:dyDescent="0.25">
      <c r="A8065" t="s">
        <v>8314</v>
      </c>
      <c r="B8065">
        <v>8396142410</v>
      </c>
      <c r="C8065">
        <v>1124925973</v>
      </c>
      <c r="D8065" s="1">
        <v>45645</v>
      </c>
      <c r="E8065">
        <v>99232</v>
      </c>
      <c r="F8065">
        <v>99204</v>
      </c>
      <c r="G8065" t="s">
        <v>3223</v>
      </c>
      <c r="H8065" s="34">
        <v>98891</v>
      </c>
      <c r="I8065" s="7">
        <v>84057</v>
      </c>
      <c r="J8065" s="7">
        <v>70146.86</v>
      </c>
      <c r="K8065" s="7">
        <v>12229</v>
      </c>
      <c r="L8065" s="7">
        <v>1681.14</v>
      </c>
      <c r="M8065" s="5">
        <v>0.02</v>
      </c>
      <c r="N8065" t="s">
        <v>16</v>
      </c>
      <c r="O8065" t="s">
        <v>30</v>
      </c>
      <c r="P8065" t="s">
        <v>58</v>
      </c>
      <c r="Q8065" t="s">
        <v>19</v>
      </c>
      <c r="R8065" t="s">
        <v>38</v>
      </c>
      <c r="S8065" t="s">
        <v>21</v>
      </c>
      <c r="T8065" t="s">
        <v>13312</v>
      </c>
      <c r="U8065" s="1">
        <v>45785</v>
      </c>
      <c r="V8065">
        <v>140</v>
      </c>
      <c r="W8065" t="str">
        <f t="shared" si="172"/>
        <v>120-149</v>
      </c>
    </row>
    <row r="8066" spans="1:23" x14ac:dyDescent="0.25">
      <c r="A8066" t="s">
        <v>8315</v>
      </c>
      <c r="B8066">
        <v>5487245843</v>
      </c>
      <c r="C8066">
        <v>2933563776</v>
      </c>
      <c r="D8066" s="1">
        <v>45430</v>
      </c>
      <c r="E8066">
        <v>99238</v>
      </c>
      <c r="F8066">
        <v>99215</v>
      </c>
      <c r="G8066" t="s">
        <v>288</v>
      </c>
      <c r="H8066" s="34">
        <v>15462</v>
      </c>
      <c r="I8066" s="7">
        <v>10050</v>
      </c>
      <c r="J8066" s="7">
        <v>7857</v>
      </c>
      <c r="K8066" s="7">
        <v>987</v>
      </c>
      <c r="L8066" s="7">
        <v>1206</v>
      </c>
      <c r="M8066" s="5">
        <v>0.12</v>
      </c>
      <c r="N8066" t="s">
        <v>46</v>
      </c>
      <c r="O8066" t="s">
        <v>30</v>
      </c>
      <c r="P8066" t="s">
        <v>3148</v>
      </c>
      <c r="Q8066" t="s">
        <v>32</v>
      </c>
      <c r="R8066" t="s">
        <v>21</v>
      </c>
      <c r="S8066" t="s">
        <v>21</v>
      </c>
      <c r="T8066" t="s">
        <v>13310</v>
      </c>
      <c r="U8066" s="1">
        <v>45538</v>
      </c>
      <c r="V8066">
        <v>108</v>
      </c>
      <c r="W8066" t="str">
        <f t="shared" si="172"/>
        <v>90-119</v>
      </c>
    </row>
    <row r="8067" spans="1:23" x14ac:dyDescent="0.25">
      <c r="A8067" t="s">
        <v>8316</v>
      </c>
      <c r="B8067">
        <v>1270939404</v>
      </c>
      <c r="C8067">
        <v>5258212961</v>
      </c>
      <c r="D8067" s="1">
        <v>45448</v>
      </c>
      <c r="E8067">
        <v>99238</v>
      </c>
      <c r="F8067">
        <v>99291</v>
      </c>
      <c r="G8067" t="s">
        <v>248</v>
      </c>
      <c r="H8067" s="34">
        <v>95890</v>
      </c>
      <c r="I8067" s="7">
        <v>69041</v>
      </c>
      <c r="J8067" s="7">
        <v>55953.72</v>
      </c>
      <c r="K8067" s="7">
        <v>7564</v>
      </c>
      <c r="L8067" s="7">
        <v>5523.28</v>
      </c>
      <c r="M8067" s="5">
        <v>0.08</v>
      </c>
      <c r="N8067" t="s">
        <v>24</v>
      </c>
      <c r="O8067" t="s">
        <v>30</v>
      </c>
      <c r="P8067" t="s">
        <v>3148</v>
      </c>
      <c r="Q8067" t="s">
        <v>32</v>
      </c>
      <c r="R8067" t="s">
        <v>38</v>
      </c>
      <c r="S8067" t="s">
        <v>27</v>
      </c>
      <c r="T8067" t="s">
        <v>13312</v>
      </c>
      <c r="U8067" s="1">
        <v>45524</v>
      </c>
      <c r="V8067">
        <v>76</v>
      </c>
      <c r="W8067" t="str">
        <f t="shared" ref="W8067:W8130" si="173">IF(V8067="","",IF(V8067&lt;30,"0-29",IF(V8067&lt;60,"30-59",IF(V8067&lt;90,"60-89",IF(V8067&lt;120,"90-119",IF(V8067&lt;150,"120-149",IF(V8067&lt;180,"150-179",IF(V8067&lt;210,"180-209",IF(V8067&lt;240,"210-239",IF(V8067&lt;270,"240-269",IF(V8067&lt;300,"270-299",IF(V8067&lt;330,"300-329",IF(V8067&lt;360,"330-359","360+")))))))))))))</f>
        <v>60-89</v>
      </c>
    </row>
    <row r="8068" spans="1:23" x14ac:dyDescent="0.25">
      <c r="A8068" t="s">
        <v>8317</v>
      </c>
      <c r="B8068">
        <v>7778250955</v>
      </c>
      <c r="C8068">
        <v>4106107494</v>
      </c>
      <c r="D8068" s="1">
        <v>45424</v>
      </c>
      <c r="E8068">
        <v>99231</v>
      </c>
      <c r="F8068">
        <v>99211</v>
      </c>
      <c r="G8068" t="s">
        <v>307</v>
      </c>
      <c r="H8068" s="34">
        <v>81544</v>
      </c>
      <c r="I8068" s="7">
        <v>53004</v>
      </c>
      <c r="J8068" s="7">
        <v>46643.519999999997</v>
      </c>
      <c r="K8068" s="7">
        <v>0</v>
      </c>
      <c r="L8068" s="7">
        <v>6360.48</v>
      </c>
      <c r="M8068" s="5">
        <v>0.12</v>
      </c>
      <c r="N8068" t="s">
        <v>46</v>
      </c>
      <c r="O8068" t="s">
        <v>17</v>
      </c>
      <c r="P8068" t="s">
        <v>35</v>
      </c>
      <c r="Q8068" t="s">
        <v>32</v>
      </c>
      <c r="R8068" t="s">
        <v>27</v>
      </c>
      <c r="S8068" t="s">
        <v>21</v>
      </c>
      <c r="T8068" t="s">
        <v>13310</v>
      </c>
      <c r="U8068" s="1">
        <v>45521</v>
      </c>
      <c r="V8068">
        <v>97</v>
      </c>
      <c r="W8068" t="str">
        <f t="shared" si="173"/>
        <v>90-119</v>
      </c>
    </row>
    <row r="8069" spans="1:23" x14ac:dyDescent="0.25">
      <c r="A8069" t="s">
        <v>8318</v>
      </c>
      <c r="B8069">
        <v>7408381727</v>
      </c>
      <c r="C8069">
        <v>2577791127</v>
      </c>
      <c r="D8069" s="1">
        <v>45490</v>
      </c>
      <c r="E8069">
        <v>99215</v>
      </c>
      <c r="F8069">
        <v>99212</v>
      </c>
      <c r="G8069" t="s">
        <v>3170</v>
      </c>
      <c r="H8069" s="34">
        <v>59399</v>
      </c>
      <c r="I8069" s="7">
        <v>48707</v>
      </c>
      <c r="J8069" s="7">
        <v>34898.74</v>
      </c>
      <c r="K8069" s="7">
        <v>5041</v>
      </c>
      <c r="L8069" s="7">
        <v>8767.26</v>
      </c>
      <c r="M8069" s="5">
        <v>0.18</v>
      </c>
      <c r="N8069" t="s">
        <v>3141</v>
      </c>
      <c r="O8069" t="s">
        <v>30</v>
      </c>
      <c r="P8069" t="s">
        <v>3149</v>
      </c>
      <c r="Q8069" t="s">
        <v>32</v>
      </c>
      <c r="R8069" t="s">
        <v>26</v>
      </c>
      <c r="S8069" t="s">
        <v>27</v>
      </c>
      <c r="T8069" t="s">
        <v>13312</v>
      </c>
      <c r="U8069" s="1">
        <v>45578</v>
      </c>
      <c r="V8069">
        <v>88</v>
      </c>
      <c r="W8069" t="str">
        <f t="shared" si="173"/>
        <v>60-89</v>
      </c>
    </row>
    <row r="8070" spans="1:23" x14ac:dyDescent="0.25">
      <c r="A8070" t="s">
        <v>8319</v>
      </c>
      <c r="B8070">
        <v>9423538946</v>
      </c>
      <c r="C8070">
        <v>3918333586</v>
      </c>
      <c r="D8070" s="1">
        <v>45698</v>
      </c>
      <c r="E8070">
        <v>99213</v>
      </c>
      <c r="F8070">
        <v>80053</v>
      </c>
      <c r="G8070" t="s">
        <v>3490</v>
      </c>
      <c r="H8070" s="34">
        <v>54034</v>
      </c>
      <c r="I8070" s="7">
        <v>38904</v>
      </c>
      <c r="J8070" s="7">
        <v>27238.68</v>
      </c>
      <c r="K8070" s="7">
        <v>8553</v>
      </c>
      <c r="L8070" s="7">
        <v>3112.32</v>
      </c>
      <c r="M8070" s="5">
        <v>0.08</v>
      </c>
      <c r="N8070" t="s">
        <v>24</v>
      </c>
      <c r="O8070" t="s">
        <v>27</v>
      </c>
      <c r="P8070" t="s">
        <v>31</v>
      </c>
      <c r="Q8070" t="s">
        <v>19</v>
      </c>
      <c r="R8070" t="s">
        <v>26</v>
      </c>
      <c r="S8070" t="s">
        <v>27</v>
      </c>
      <c r="T8070" t="s">
        <v>13311</v>
      </c>
      <c r="U8070" s="1">
        <v>45828</v>
      </c>
      <c r="V8070">
        <v>130</v>
      </c>
      <c r="W8070" t="str">
        <f t="shared" si="173"/>
        <v>120-149</v>
      </c>
    </row>
    <row r="8071" spans="1:23" x14ac:dyDescent="0.25">
      <c r="A8071" t="s">
        <v>8320</v>
      </c>
      <c r="B8071">
        <v>2402667786</v>
      </c>
      <c r="C8071">
        <v>1240969225</v>
      </c>
      <c r="D8071" s="1">
        <v>45669</v>
      </c>
      <c r="E8071">
        <v>99232</v>
      </c>
      <c r="F8071">
        <v>99282</v>
      </c>
      <c r="G8071" t="s">
        <v>142</v>
      </c>
      <c r="H8071" s="34">
        <v>14425</v>
      </c>
      <c r="I8071" s="7">
        <v>11829</v>
      </c>
      <c r="J8071" s="7">
        <v>7927.7800000000007</v>
      </c>
      <c r="K8071" s="7">
        <v>1772</v>
      </c>
      <c r="L8071" s="7">
        <v>2129.2199999999998</v>
      </c>
      <c r="M8071" s="5">
        <v>0.18</v>
      </c>
      <c r="N8071" t="s">
        <v>3141</v>
      </c>
      <c r="O8071" t="s">
        <v>30</v>
      </c>
      <c r="P8071" t="s">
        <v>40</v>
      </c>
      <c r="Q8071" t="s">
        <v>19</v>
      </c>
      <c r="R8071" t="s">
        <v>26</v>
      </c>
      <c r="S8071" t="s">
        <v>17</v>
      </c>
      <c r="T8071" t="s">
        <v>13312</v>
      </c>
      <c r="U8071" s="1">
        <v>45788</v>
      </c>
      <c r="V8071">
        <v>119</v>
      </c>
      <c r="W8071" t="str">
        <f t="shared" si="173"/>
        <v>90-119</v>
      </c>
    </row>
    <row r="8072" spans="1:23" x14ac:dyDescent="0.25">
      <c r="A8072" t="s">
        <v>8321</v>
      </c>
      <c r="B8072">
        <v>8651424377</v>
      </c>
      <c r="C8072">
        <v>7076584844</v>
      </c>
      <c r="D8072" s="1">
        <v>45711</v>
      </c>
      <c r="E8072">
        <v>99238</v>
      </c>
      <c r="F8072">
        <v>99214</v>
      </c>
      <c r="G8072" t="s">
        <v>296</v>
      </c>
      <c r="H8072" s="34">
        <v>66803</v>
      </c>
      <c r="I8072" s="7">
        <v>48098</v>
      </c>
      <c r="J8072" s="7">
        <v>44250.16</v>
      </c>
      <c r="K8072" s="7">
        <v>0</v>
      </c>
      <c r="L8072" s="7">
        <v>3847.84</v>
      </c>
      <c r="M8072" s="5">
        <v>0.08</v>
      </c>
      <c r="N8072" t="s">
        <v>24</v>
      </c>
      <c r="O8072" t="s">
        <v>17</v>
      </c>
      <c r="P8072" t="s">
        <v>3150</v>
      </c>
      <c r="Q8072" t="s">
        <v>32</v>
      </c>
      <c r="R8072" t="s">
        <v>38</v>
      </c>
      <c r="S8072" t="s">
        <v>17</v>
      </c>
      <c r="T8072" t="s">
        <v>13310</v>
      </c>
      <c r="U8072" s="1">
        <v>45788</v>
      </c>
      <c r="V8072">
        <v>77</v>
      </c>
      <c r="W8072" t="str">
        <f t="shared" si="173"/>
        <v>60-89</v>
      </c>
    </row>
    <row r="8073" spans="1:23" x14ac:dyDescent="0.25">
      <c r="A8073" t="s">
        <v>8322</v>
      </c>
      <c r="B8073">
        <v>7450431853</v>
      </c>
      <c r="C8073">
        <v>7650057534</v>
      </c>
      <c r="D8073" s="1">
        <v>45691</v>
      </c>
      <c r="E8073">
        <v>99238</v>
      </c>
      <c r="F8073">
        <v>99283</v>
      </c>
      <c r="G8073" t="s">
        <v>3419</v>
      </c>
      <c r="H8073" s="34">
        <v>99539</v>
      </c>
      <c r="I8073" s="7">
        <v>74654</v>
      </c>
      <c r="J8073" s="7">
        <v>33131.9</v>
      </c>
      <c r="K8073" s="7">
        <v>30324</v>
      </c>
      <c r="L8073" s="7">
        <v>11198.1</v>
      </c>
      <c r="M8073" s="5">
        <v>0.15</v>
      </c>
      <c r="N8073" t="s">
        <v>1139</v>
      </c>
      <c r="O8073" t="s">
        <v>27</v>
      </c>
      <c r="P8073" t="s">
        <v>31</v>
      </c>
      <c r="Q8073" t="s">
        <v>32</v>
      </c>
      <c r="R8073" t="s">
        <v>20</v>
      </c>
      <c r="S8073" t="s">
        <v>17</v>
      </c>
      <c r="T8073" t="s">
        <v>13310</v>
      </c>
      <c r="U8073" s="1">
        <v>45776</v>
      </c>
      <c r="V8073">
        <v>85</v>
      </c>
      <c r="W8073" t="str">
        <f t="shared" si="173"/>
        <v>60-89</v>
      </c>
    </row>
    <row r="8074" spans="1:23" x14ac:dyDescent="0.25">
      <c r="A8074" t="s">
        <v>8323</v>
      </c>
      <c r="B8074">
        <v>9327292906</v>
      </c>
      <c r="C8074">
        <v>6698889192</v>
      </c>
      <c r="D8074" s="1">
        <v>45514</v>
      </c>
      <c r="E8074">
        <v>99233</v>
      </c>
      <c r="F8074">
        <v>36415</v>
      </c>
      <c r="G8074" t="s">
        <v>3161</v>
      </c>
      <c r="H8074" s="34">
        <v>56702</v>
      </c>
      <c r="I8074" s="7">
        <v>45362</v>
      </c>
      <c r="J8074" s="7">
        <v>34297.32</v>
      </c>
      <c r="K8074" s="7">
        <v>4714</v>
      </c>
      <c r="L8074" s="7">
        <v>6350.68</v>
      </c>
      <c r="M8074" s="5">
        <v>0.14000000000000001</v>
      </c>
      <c r="N8074" t="s">
        <v>1135</v>
      </c>
      <c r="O8074" t="s">
        <v>30</v>
      </c>
      <c r="P8074" t="s">
        <v>35</v>
      </c>
      <c r="Q8074" t="s">
        <v>32</v>
      </c>
      <c r="R8074" t="s">
        <v>20</v>
      </c>
      <c r="S8074" t="s">
        <v>27</v>
      </c>
      <c r="T8074" t="s">
        <v>13310</v>
      </c>
      <c r="U8074" s="1">
        <v>45589</v>
      </c>
      <c r="V8074">
        <v>75</v>
      </c>
      <c r="W8074" t="str">
        <f t="shared" si="173"/>
        <v>60-89</v>
      </c>
    </row>
    <row r="8075" spans="1:23" x14ac:dyDescent="0.25">
      <c r="A8075" t="s">
        <v>8324</v>
      </c>
      <c r="B8075">
        <v>1027343828</v>
      </c>
      <c r="C8075">
        <v>265906786</v>
      </c>
      <c r="D8075" s="1">
        <v>45442</v>
      </c>
      <c r="E8075">
        <v>99221</v>
      </c>
      <c r="F8075">
        <v>81000</v>
      </c>
      <c r="G8075" t="s">
        <v>3843</v>
      </c>
      <c r="H8075" s="34">
        <v>86718</v>
      </c>
      <c r="I8075" s="7">
        <v>69374</v>
      </c>
      <c r="J8075" s="7">
        <v>41609.64</v>
      </c>
      <c r="K8075" s="7">
        <v>18052</v>
      </c>
      <c r="L8075" s="7">
        <v>9712.36</v>
      </c>
      <c r="M8075" s="5">
        <v>0.14000000000000001</v>
      </c>
      <c r="N8075" t="s">
        <v>1135</v>
      </c>
      <c r="O8075" t="s">
        <v>27</v>
      </c>
      <c r="P8075" t="s">
        <v>40</v>
      </c>
      <c r="Q8075" t="s">
        <v>19</v>
      </c>
      <c r="R8075" t="s">
        <v>38</v>
      </c>
      <c r="S8075" t="s">
        <v>27</v>
      </c>
      <c r="T8075" t="s">
        <v>13311</v>
      </c>
      <c r="U8075" s="1">
        <v>45615</v>
      </c>
      <c r="V8075">
        <v>173</v>
      </c>
      <c r="W8075" t="str">
        <f t="shared" si="173"/>
        <v>150-179</v>
      </c>
    </row>
    <row r="8076" spans="1:23" x14ac:dyDescent="0.25">
      <c r="A8076" t="s">
        <v>8325</v>
      </c>
      <c r="B8076">
        <v>1107551161</v>
      </c>
      <c r="C8076">
        <v>4574879402</v>
      </c>
      <c r="D8076" s="1">
        <v>45912</v>
      </c>
      <c r="E8076">
        <v>99221</v>
      </c>
      <c r="F8076">
        <v>99211</v>
      </c>
      <c r="G8076" t="s">
        <v>174</v>
      </c>
      <c r="H8076" s="34">
        <v>13700</v>
      </c>
      <c r="I8076" s="7">
        <v>10960</v>
      </c>
      <c r="J8076" s="7">
        <v>8117.6</v>
      </c>
      <c r="K8076" s="7">
        <v>1308</v>
      </c>
      <c r="L8076" s="7">
        <v>1534.4</v>
      </c>
      <c r="M8076" s="5">
        <v>0.14000000000000001</v>
      </c>
      <c r="N8076" t="s">
        <v>1135</v>
      </c>
      <c r="O8076" t="s">
        <v>30</v>
      </c>
      <c r="P8076" t="s">
        <v>3149</v>
      </c>
      <c r="Q8076" t="s">
        <v>32</v>
      </c>
      <c r="R8076" t="s">
        <v>43</v>
      </c>
      <c r="S8076" t="s">
        <v>21</v>
      </c>
      <c r="T8076" t="s">
        <v>13310</v>
      </c>
      <c r="U8076" s="1">
        <v>46047</v>
      </c>
      <c r="V8076">
        <v>135</v>
      </c>
      <c r="W8076" t="str">
        <f t="shared" si="173"/>
        <v>120-149</v>
      </c>
    </row>
    <row r="8077" spans="1:23" x14ac:dyDescent="0.25">
      <c r="A8077" t="s">
        <v>8326</v>
      </c>
      <c r="B8077">
        <v>9585731230</v>
      </c>
      <c r="C8077">
        <v>3497948805</v>
      </c>
      <c r="D8077" s="1">
        <v>45929</v>
      </c>
      <c r="E8077">
        <v>99231</v>
      </c>
      <c r="F8077">
        <v>99282</v>
      </c>
      <c r="G8077" t="s">
        <v>171</v>
      </c>
      <c r="H8077" s="34">
        <v>94230</v>
      </c>
      <c r="I8077" s="7">
        <v>74442</v>
      </c>
      <c r="J8077" s="7">
        <v>62531.28</v>
      </c>
      <c r="K8077" s="7">
        <v>0</v>
      </c>
      <c r="L8077" s="7">
        <v>11910.72</v>
      </c>
      <c r="M8077" s="5">
        <v>0.16</v>
      </c>
      <c r="N8077" t="s">
        <v>1138</v>
      </c>
      <c r="O8077" t="s">
        <v>17</v>
      </c>
      <c r="P8077" t="s">
        <v>3149</v>
      </c>
      <c r="Q8077" t="s">
        <v>32</v>
      </c>
      <c r="R8077" t="s">
        <v>26</v>
      </c>
      <c r="S8077" t="s">
        <v>17</v>
      </c>
      <c r="T8077" t="s">
        <v>13311</v>
      </c>
      <c r="U8077" s="1">
        <v>45981</v>
      </c>
      <c r="V8077">
        <v>53</v>
      </c>
      <c r="W8077" t="str">
        <f t="shared" si="173"/>
        <v>30-59</v>
      </c>
    </row>
    <row r="8078" spans="1:23" x14ac:dyDescent="0.25">
      <c r="A8078" t="s">
        <v>8327</v>
      </c>
      <c r="B8078">
        <v>6696279600</v>
      </c>
      <c r="C8078">
        <v>2896670872</v>
      </c>
      <c r="D8078" s="1">
        <v>45744</v>
      </c>
      <c r="E8078">
        <v>99231</v>
      </c>
      <c r="F8078">
        <v>99282</v>
      </c>
      <c r="G8078" t="s">
        <v>52</v>
      </c>
      <c r="H8078" s="34">
        <v>85332</v>
      </c>
      <c r="I8078" s="7">
        <v>63999</v>
      </c>
      <c r="J8078" s="7">
        <v>28329.15</v>
      </c>
      <c r="K8078" s="7">
        <v>26070</v>
      </c>
      <c r="L8078" s="7">
        <v>9599.85</v>
      </c>
      <c r="M8078" s="5">
        <v>0.15</v>
      </c>
      <c r="N8078" t="s">
        <v>1139</v>
      </c>
      <c r="O8078" t="s">
        <v>27</v>
      </c>
      <c r="P8078" t="s">
        <v>25</v>
      </c>
      <c r="Q8078" t="s">
        <v>32</v>
      </c>
      <c r="R8078" t="s">
        <v>27</v>
      </c>
      <c r="S8078" t="s">
        <v>21</v>
      </c>
      <c r="T8078" t="s">
        <v>13310</v>
      </c>
      <c r="U8078" s="1">
        <v>45883</v>
      </c>
      <c r="V8078">
        <v>139</v>
      </c>
      <c r="W8078" t="str">
        <f t="shared" si="173"/>
        <v>120-149</v>
      </c>
    </row>
    <row r="8079" spans="1:23" x14ac:dyDescent="0.25">
      <c r="A8079" t="s">
        <v>8328</v>
      </c>
      <c r="B8079">
        <v>7607159678</v>
      </c>
      <c r="C8079">
        <v>8250671841</v>
      </c>
      <c r="D8079" s="1">
        <v>45457</v>
      </c>
      <c r="E8079">
        <v>99221</v>
      </c>
      <c r="F8079">
        <v>99201</v>
      </c>
      <c r="G8079" t="s">
        <v>3312</v>
      </c>
      <c r="H8079" s="34">
        <v>91503</v>
      </c>
      <c r="I8079" s="7">
        <v>65882</v>
      </c>
      <c r="J8079" s="7">
        <v>53796.44</v>
      </c>
      <c r="K8079" s="7">
        <v>6815</v>
      </c>
      <c r="L8079" s="7">
        <v>5270.56</v>
      </c>
      <c r="M8079" s="5">
        <v>0.08</v>
      </c>
      <c r="N8079" t="s">
        <v>24</v>
      </c>
      <c r="O8079" t="s">
        <v>30</v>
      </c>
      <c r="P8079" t="s">
        <v>55</v>
      </c>
      <c r="Q8079" t="s">
        <v>19</v>
      </c>
      <c r="R8079" t="s">
        <v>27</v>
      </c>
      <c r="S8079" t="s">
        <v>21</v>
      </c>
      <c r="T8079" t="s">
        <v>13310</v>
      </c>
      <c r="U8079" s="1">
        <v>45499</v>
      </c>
      <c r="V8079">
        <v>42</v>
      </c>
      <c r="W8079" t="str">
        <f t="shared" si="173"/>
        <v>30-59</v>
      </c>
    </row>
    <row r="8080" spans="1:23" x14ac:dyDescent="0.25">
      <c r="A8080" t="s">
        <v>8329</v>
      </c>
      <c r="B8080">
        <v>954725301</v>
      </c>
      <c r="C8080">
        <v>882214192</v>
      </c>
      <c r="D8080" s="1">
        <v>45786</v>
      </c>
      <c r="E8080">
        <v>99215</v>
      </c>
      <c r="F8080">
        <v>99205</v>
      </c>
      <c r="G8080" t="s">
        <v>263</v>
      </c>
      <c r="H8080" s="34">
        <v>66929</v>
      </c>
      <c r="I8080" s="7">
        <v>50197</v>
      </c>
      <c r="J8080" s="7">
        <v>22743.45</v>
      </c>
      <c r="K8080" s="7">
        <v>19924</v>
      </c>
      <c r="L8080" s="7">
        <v>7529.55</v>
      </c>
      <c r="M8080" s="5">
        <v>0.15</v>
      </c>
      <c r="N8080" t="s">
        <v>1139</v>
      </c>
      <c r="O8080" t="s">
        <v>27</v>
      </c>
      <c r="P8080" t="s">
        <v>58</v>
      </c>
      <c r="Q8080" t="s">
        <v>32</v>
      </c>
      <c r="R8080" t="s">
        <v>26</v>
      </c>
      <c r="S8080" t="s">
        <v>17</v>
      </c>
      <c r="T8080" t="s">
        <v>13310</v>
      </c>
      <c r="U8080" s="1">
        <v>45913</v>
      </c>
      <c r="V8080">
        <v>127</v>
      </c>
      <c r="W8080" t="str">
        <f t="shared" si="173"/>
        <v>120-149</v>
      </c>
    </row>
    <row r="8081" spans="1:23" x14ac:dyDescent="0.25">
      <c r="A8081" t="s">
        <v>8330</v>
      </c>
      <c r="B8081">
        <v>5928419361</v>
      </c>
      <c r="C8081">
        <v>1273401839</v>
      </c>
      <c r="D8081" s="1">
        <v>45543</v>
      </c>
      <c r="E8081">
        <v>99223</v>
      </c>
      <c r="F8081">
        <v>99201</v>
      </c>
      <c r="G8081" t="s">
        <v>3161</v>
      </c>
      <c r="H8081" s="34">
        <v>98392</v>
      </c>
      <c r="I8081" s="7">
        <v>77730</v>
      </c>
      <c r="J8081" s="7">
        <v>58481.2</v>
      </c>
      <c r="K8081" s="7">
        <v>6812</v>
      </c>
      <c r="L8081" s="7">
        <v>12436.8</v>
      </c>
      <c r="M8081" s="5">
        <v>0.16</v>
      </c>
      <c r="N8081" t="s">
        <v>1138</v>
      </c>
      <c r="O8081" t="s">
        <v>30</v>
      </c>
      <c r="P8081" t="s">
        <v>35</v>
      </c>
      <c r="Q8081" t="s">
        <v>19</v>
      </c>
      <c r="R8081" t="s">
        <v>20</v>
      </c>
      <c r="S8081" t="s">
        <v>21</v>
      </c>
      <c r="T8081" t="s">
        <v>13311</v>
      </c>
      <c r="U8081" s="1">
        <v>45686</v>
      </c>
      <c r="V8081">
        <v>143</v>
      </c>
      <c r="W8081" t="str">
        <f t="shared" si="173"/>
        <v>120-149</v>
      </c>
    </row>
    <row r="8082" spans="1:23" x14ac:dyDescent="0.25">
      <c r="A8082" t="s">
        <v>8331</v>
      </c>
      <c r="B8082">
        <v>5509853471</v>
      </c>
      <c r="C8082">
        <v>8682805739</v>
      </c>
      <c r="D8082" s="1">
        <v>45376</v>
      </c>
      <c r="E8082">
        <v>99213</v>
      </c>
      <c r="F8082">
        <v>99211</v>
      </c>
      <c r="G8082" t="s">
        <v>3570</v>
      </c>
      <c r="H8082" s="34">
        <v>87672</v>
      </c>
      <c r="I8082" s="7">
        <v>74521</v>
      </c>
      <c r="J8082" s="7">
        <v>65873.58</v>
      </c>
      <c r="K8082" s="7">
        <v>7157</v>
      </c>
      <c r="L8082" s="7">
        <v>1490.42</v>
      </c>
      <c r="M8082" s="5">
        <v>0.02</v>
      </c>
      <c r="N8082" t="s">
        <v>16</v>
      </c>
      <c r="O8082" t="s">
        <v>30</v>
      </c>
      <c r="P8082" t="s">
        <v>3148</v>
      </c>
      <c r="Q8082" t="s">
        <v>32</v>
      </c>
      <c r="R8082" t="s">
        <v>20</v>
      </c>
      <c r="S8082" t="s">
        <v>21</v>
      </c>
      <c r="T8082" t="s">
        <v>13312</v>
      </c>
      <c r="U8082" s="1">
        <v>45428</v>
      </c>
      <c r="V8082">
        <v>52</v>
      </c>
      <c r="W8082" t="str">
        <f t="shared" si="173"/>
        <v>30-59</v>
      </c>
    </row>
    <row r="8083" spans="1:23" x14ac:dyDescent="0.25">
      <c r="A8083" t="s">
        <v>8332</v>
      </c>
      <c r="B8083">
        <v>124323797</v>
      </c>
      <c r="C8083">
        <v>2491247384</v>
      </c>
      <c r="D8083" s="1">
        <v>45349</v>
      </c>
      <c r="E8083">
        <v>99221</v>
      </c>
      <c r="F8083">
        <v>99201</v>
      </c>
      <c r="G8083" t="s">
        <v>240</v>
      </c>
      <c r="H8083" s="34">
        <v>52024</v>
      </c>
      <c r="I8083" s="7">
        <v>41619</v>
      </c>
      <c r="J8083" s="7">
        <v>31728.339999999997</v>
      </c>
      <c r="K8083" s="7">
        <v>4064</v>
      </c>
      <c r="L8083" s="7">
        <v>5826.66</v>
      </c>
      <c r="M8083" s="5">
        <v>0.14000000000000001</v>
      </c>
      <c r="N8083" t="s">
        <v>1135</v>
      </c>
      <c r="O8083" t="s">
        <v>30</v>
      </c>
      <c r="P8083" t="s">
        <v>3150</v>
      </c>
      <c r="Q8083" t="s">
        <v>19</v>
      </c>
      <c r="R8083" t="s">
        <v>20</v>
      </c>
      <c r="S8083" t="s">
        <v>21</v>
      </c>
      <c r="T8083" t="s">
        <v>13310</v>
      </c>
      <c r="U8083" s="1">
        <v>45494</v>
      </c>
      <c r="V8083">
        <v>144</v>
      </c>
      <c r="W8083" t="str">
        <f t="shared" si="173"/>
        <v>120-149</v>
      </c>
    </row>
    <row r="8084" spans="1:23" x14ac:dyDescent="0.25">
      <c r="A8084" t="s">
        <v>8333</v>
      </c>
      <c r="B8084">
        <v>4706181433</v>
      </c>
      <c r="C8084">
        <v>8001018166</v>
      </c>
      <c r="D8084" s="1">
        <v>45762</v>
      </c>
      <c r="E8084">
        <v>99233</v>
      </c>
      <c r="F8084">
        <v>80053</v>
      </c>
      <c r="G8084" t="s">
        <v>3223</v>
      </c>
      <c r="H8084" s="34">
        <v>57271</v>
      </c>
      <c r="I8084" s="7">
        <v>48680</v>
      </c>
      <c r="J8084" s="7">
        <v>47706.400000000001</v>
      </c>
      <c r="K8084" s="7">
        <v>0</v>
      </c>
      <c r="L8084" s="7">
        <v>973.6</v>
      </c>
      <c r="M8084" s="5">
        <v>0.02</v>
      </c>
      <c r="N8084" t="s">
        <v>16</v>
      </c>
      <c r="O8084" t="s">
        <v>17</v>
      </c>
      <c r="P8084" t="s">
        <v>25</v>
      </c>
      <c r="Q8084" t="s">
        <v>32</v>
      </c>
      <c r="R8084" t="s">
        <v>26</v>
      </c>
      <c r="S8084" t="s">
        <v>21</v>
      </c>
      <c r="T8084" t="s">
        <v>13312</v>
      </c>
      <c r="U8084" s="1">
        <v>45871</v>
      </c>
      <c r="V8084">
        <v>109</v>
      </c>
      <c r="W8084" t="str">
        <f t="shared" si="173"/>
        <v>90-119</v>
      </c>
    </row>
    <row r="8085" spans="1:23" x14ac:dyDescent="0.25">
      <c r="A8085" t="s">
        <v>8334</v>
      </c>
      <c r="B8085">
        <v>565062990</v>
      </c>
      <c r="C8085">
        <v>507492692</v>
      </c>
      <c r="D8085" s="1">
        <v>45540</v>
      </c>
      <c r="E8085">
        <v>99213</v>
      </c>
      <c r="F8085">
        <v>85025</v>
      </c>
      <c r="G8085" t="s">
        <v>3373</v>
      </c>
      <c r="H8085" s="34">
        <v>65569</v>
      </c>
      <c r="I8085" s="7">
        <v>42620</v>
      </c>
      <c r="J8085" s="7">
        <v>33374.6</v>
      </c>
      <c r="K8085" s="7">
        <v>4131</v>
      </c>
      <c r="L8085" s="7">
        <v>5114.3999999999996</v>
      </c>
      <c r="M8085" s="5">
        <v>0.12</v>
      </c>
      <c r="N8085" t="s">
        <v>46</v>
      </c>
      <c r="O8085" t="s">
        <v>30</v>
      </c>
      <c r="P8085" t="s">
        <v>97</v>
      </c>
      <c r="Q8085" t="s">
        <v>19</v>
      </c>
      <c r="R8085" t="s">
        <v>27</v>
      </c>
      <c r="S8085" t="s">
        <v>17</v>
      </c>
      <c r="T8085" t="s">
        <v>13312</v>
      </c>
      <c r="U8085" s="1">
        <v>45706</v>
      </c>
      <c r="V8085">
        <v>166</v>
      </c>
      <c r="W8085" t="str">
        <f t="shared" si="173"/>
        <v>150-179</v>
      </c>
    </row>
    <row r="8086" spans="1:23" x14ac:dyDescent="0.25">
      <c r="A8086" t="s">
        <v>8335</v>
      </c>
      <c r="B8086">
        <v>736072595</v>
      </c>
      <c r="C8086">
        <v>6066569600</v>
      </c>
      <c r="D8086" s="1">
        <v>45357</v>
      </c>
      <c r="E8086">
        <v>99232</v>
      </c>
      <c r="F8086">
        <v>80053</v>
      </c>
      <c r="G8086" t="s">
        <v>3279</v>
      </c>
      <c r="H8086" s="34">
        <v>99320</v>
      </c>
      <c r="I8086" s="7">
        <v>74490</v>
      </c>
      <c r="J8086" s="7">
        <v>56948.5</v>
      </c>
      <c r="K8086" s="7">
        <v>6368</v>
      </c>
      <c r="L8086" s="7">
        <v>11173.5</v>
      </c>
      <c r="M8086" s="5">
        <v>0.15</v>
      </c>
      <c r="N8086" t="s">
        <v>1139</v>
      </c>
      <c r="O8086" t="s">
        <v>30</v>
      </c>
      <c r="P8086" t="s">
        <v>3146</v>
      </c>
      <c r="Q8086" t="s">
        <v>32</v>
      </c>
      <c r="R8086" t="s">
        <v>27</v>
      </c>
      <c r="S8086" t="s">
        <v>21</v>
      </c>
      <c r="T8086" t="s">
        <v>13312</v>
      </c>
      <c r="U8086" s="1">
        <v>45521</v>
      </c>
      <c r="V8086">
        <v>164</v>
      </c>
      <c r="W8086" t="str">
        <f t="shared" si="173"/>
        <v>150-179</v>
      </c>
    </row>
    <row r="8087" spans="1:23" x14ac:dyDescent="0.25">
      <c r="A8087" t="s">
        <v>8336</v>
      </c>
      <c r="B8087">
        <v>5348129567</v>
      </c>
      <c r="C8087">
        <v>7352983262</v>
      </c>
      <c r="D8087" s="1">
        <v>45734</v>
      </c>
      <c r="E8087">
        <v>99232</v>
      </c>
      <c r="F8087">
        <v>36415</v>
      </c>
      <c r="G8087" t="s">
        <v>3490</v>
      </c>
      <c r="H8087" s="34">
        <v>92901</v>
      </c>
      <c r="I8087" s="7">
        <v>69676</v>
      </c>
      <c r="J8087" s="7">
        <v>50144.6</v>
      </c>
      <c r="K8087" s="7">
        <v>9080</v>
      </c>
      <c r="L8087" s="7">
        <v>10451.4</v>
      </c>
      <c r="M8087" s="5">
        <v>0.15</v>
      </c>
      <c r="N8087" t="s">
        <v>1139</v>
      </c>
      <c r="O8087" t="s">
        <v>27</v>
      </c>
      <c r="P8087" t="s">
        <v>3147</v>
      </c>
      <c r="Q8087" t="s">
        <v>32</v>
      </c>
      <c r="R8087" t="s">
        <v>43</v>
      </c>
      <c r="S8087" t="s">
        <v>21</v>
      </c>
      <c r="T8087" t="s">
        <v>13310</v>
      </c>
      <c r="U8087" s="1">
        <v>45821</v>
      </c>
      <c r="V8087">
        <v>87</v>
      </c>
      <c r="W8087" t="str">
        <f t="shared" si="173"/>
        <v>60-89</v>
      </c>
    </row>
    <row r="8088" spans="1:23" x14ac:dyDescent="0.25">
      <c r="A8088" t="s">
        <v>8337</v>
      </c>
      <c r="B8088">
        <v>6987694713</v>
      </c>
      <c r="C8088">
        <v>9666205795</v>
      </c>
      <c r="D8088" s="1">
        <v>45906</v>
      </c>
      <c r="E8088">
        <v>99223</v>
      </c>
      <c r="F8088">
        <v>97110</v>
      </c>
      <c r="G8088" t="s">
        <v>3204</v>
      </c>
      <c r="H8088" s="34">
        <v>80756</v>
      </c>
      <c r="I8088" s="7">
        <v>62990</v>
      </c>
      <c r="J8088" s="7">
        <v>36497</v>
      </c>
      <c r="K8088" s="7">
        <v>13895</v>
      </c>
      <c r="L8088" s="7">
        <v>12598</v>
      </c>
      <c r="M8088" s="5">
        <v>0.2</v>
      </c>
      <c r="N8088" t="s">
        <v>3140</v>
      </c>
      <c r="O8088" t="s">
        <v>27</v>
      </c>
      <c r="P8088" t="s">
        <v>3147</v>
      </c>
      <c r="Q8088" t="s">
        <v>32</v>
      </c>
      <c r="R8088" t="s">
        <v>38</v>
      </c>
      <c r="S8088" t="s">
        <v>21</v>
      </c>
      <c r="T8088" t="s">
        <v>13311</v>
      </c>
      <c r="U8088" s="1">
        <v>46018</v>
      </c>
      <c r="V8088">
        <v>112</v>
      </c>
      <c r="W8088" t="str">
        <f t="shared" si="173"/>
        <v>90-119</v>
      </c>
    </row>
    <row r="8089" spans="1:23" x14ac:dyDescent="0.25">
      <c r="A8089" t="s">
        <v>8338</v>
      </c>
      <c r="B8089">
        <v>7019091679</v>
      </c>
      <c r="C8089">
        <v>3110078555</v>
      </c>
      <c r="D8089" s="1">
        <v>45313</v>
      </c>
      <c r="E8089">
        <v>99232</v>
      </c>
      <c r="F8089">
        <v>90834</v>
      </c>
      <c r="G8089" t="s">
        <v>3187</v>
      </c>
      <c r="H8089" s="34">
        <v>79625</v>
      </c>
      <c r="I8089" s="7">
        <v>59719</v>
      </c>
      <c r="J8089" s="7">
        <v>43326.15</v>
      </c>
      <c r="K8089" s="7">
        <v>7435</v>
      </c>
      <c r="L8089" s="7">
        <v>8957.85</v>
      </c>
      <c r="M8089" s="5">
        <v>0.15</v>
      </c>
      <c r="N8089" t="s">
        <v>1139</v>
      </c>
      <c r="O8089" t="s">
        <v>30</v>
      </c>
      <c r="P8089" t="s">
        <v>97</v>
      </c>
      <c r="Q8089" t="s">
        <v>32</v>
      </c>
      <c r="R8089" t="s">
        <v>21</v>
      </c>
      <c r="S8089" t="s">
        <v>27</v>
      </c>
      <c r="T8089" t="s">
        <v>13311</v>
      </c>
      <c r="U8089" s="1">
        <v>45490</v>
      </c>
      <c r="V8089">
        <v>177</v>
      </c>
      <c r="W8089" t="str">
        <f t="shared" si="173"/>
        <v>150-179</v>
      </c>
    </row>
    <row r="8090" spans="1:23" x14ac:dyDescent="0.25">
      <c r="A8090" t="s">
        <v>8339</v>
      </c>
      <c r="B8090">
        <v>261964753</v>
      </c>
      <c r="C8090">
        <v>3154083454</v>
      </c>
      <c r="D8090" s="1">
        <v>45529</v>
      </c>
      <c r="E8090">
        <v>99222</v>
      </c>
      <c r="F8090">
        <v>99211</v>
      </c>
      <c r="G8090" t="s">
        <v>3669</v>
      </c>
      <c r="H8090" s="34">
        <v>89581</v>
      </c>
      <c r="I8090" s="7">
        <v>58228</v>
      </c>
      <c r="J8090" s="7">
        <v>44058.64</v>
      </c>
      <c r="K8090" s="7">
        <v>7182</v>
      </c>
      <c r="L8090" s="7">
        <v>6987.36</v>
      </c>
      <c r="M8090" s="5">
        <v>0.12</v>
      </c>
      <c r="N8090" t="s">
        <v>46</v>
      </c>
      <c r="O8090" t="s">
        <v>27</v>
      </c>
      <c r="P8090" t="s">
        <v>3149</v>
      </c>
      <c r="Q8090" t="s">
        <v>19</v>
      </c>
      <c r="R8090" t="s">
        <v>38</v>
      </c>
      <c r="S8090" t="s">
        <v>17</v>
      </c>
      <c r="T8090" t="s">
        <v>13311</v>
      </c>
      <c r="U8090" s="1">
        <v>45653</v>
      </c>
      <c r="V8090">
        <v>124</v>
      </c>
      <c r="W8090" t="str">
        <f t="shared" si="173"/>
        <v>120-149</v>
      </c>
    </row>
    <row r="8091" spans="1:23" x14ac:dyDescent="0.25">
      <c r="A8091" t="s">
        <v>8340</v>
      </c>
      <c r="B8091">
        <v>3097454329</v>
      </c>
      <c r="C8091">
        <v>9673485635</v>
      </c>
      <c r="D8091" s="1">
        <v>45865</v>
      </c>
      <c r="E8091">
        <v>99232</v>
      </c>
      <c r="F8091">
        <v>99291</v>
      </c>
      <c r="G8091" t="s">
        <v>85</v>
      </c>
      <c r="H8091" s="34">
        <v>56610</v>
      </c>
      <c r="I8091" s="7">
        <v>44722</v>
      </c>
      <c r="J8091" s="7">
        <v>37566.480000000003</v>
      </c>
      <c r="K8091" s="7">
        <v>0</v>
      </c>
      <c r="L8091" s="7">
        <v>7155.52</v>
      </c>
      <c r="M8091" s="5">
        <v>0.16</v>
      </c>
      <c r="N8091" t="s">
        <v>1138</v>
      </c>
      <c r="O8091" t="s">
        <v>17</v>
      </c>
      <c r="P8091" t="s">
        <v>35</v>
      </c>
      <c r="Q8091" t="s">
        <v>32</v>
      </c>
      <c r="R8091" t="s">
        <v>38</v>
      </c>
      <c r="S8091" t="s">
        <v>17</v>
      </c>
      <c r="T8091" t="s">
        <v>13310</v>
      </c>
      <c r="U8091" s="1">
        <v>46019</v>
      </c>
      <c r="V8091">
        <v>154</v>
      </c>
      <c r="W8091" t="str">
        <f t="shared" si="173"/>
        <v>150-179</v>
      </c>
    </row>
    <row r="8092" spans="1:23" x14ac:dyDescent="0.25">
      <c r="A8092" t="s">
        <v>8341</v>
      </c>
      <c r="B8092">
        <v>1456428102</v>
      </c>
      <c r="C8092">
        <v>6019839641</v>
      </c>
      <c r="D8092" s="1">
        <v>45949</v>
      </c>
      <c r="E8092">
        <v>99222</v>
      </c>
      <c r="F8092">
        <v>90834</v>
      </c>
      <c r="G8092" t="s">
        <v>50</v>
      </c>
      <c r="H8092" s="34">
        <v>35291</v>
      </c>
      <c r="I8092" s="7">
        <v>28233</v>
      </c>
      <c r="J8092" s="7">
        <v>13871.38</v>
      </c>
      <c r="K8092" s="7">
        <v>10409</v>
      </c>
      <c r="L8092" s="7">
        <v>3952.62</v>
      </c>
      <c r="M8092" s="5">
        <v>0.14000000000000001</v>
      </c>
      <c r="N8092" t="s">
        <v>1135</v>
      </c>
      <c r="O8092" t="s">
        <v>27</v>
      </c>
      <c r="P8092" t="s">
        <v>55</v>
      </c>
      <c r="Q8092" t="s">
        <v>19</v>
      </c>
      <c r="R8092" t="s">
        <v>43</v>
      </c>
      <c r="S8092" t="s">
        <v>27</v>
      </c>
      <c r="T8092" t="s">
        <v>13312</v>
      </c>
      <c r="U8092" s="1">
        <v>45981</v>
      </c>
      <c r="V8092">
        <v>32</v>
      </c>
      <c r="W8092" t="str">
        <f t="shared" si="173"/>
        <v>30-59</v>
      </c>
    </row>
    <row r="8093" spans="1:23" x14ac:dyDescent="0.25">
      <c r="A8093" t="s">
        <v>8342</v>
      </c>
      <c r="B8093">
        <v>6120913914</v>
      </c>
      <c r="C8093">
        <v>8709312716</v>
      </c>
      <c r="D8093" s="1">
        <v>45413</v>
      </c>
      <c r="E8093">
        <v>99232</v>
      </c>
      <c r="F8093">
        <v>99205</v>
      </c>
      <c r="G8093" t="s">
        <v>3258</v>
      </c>
      <c r="H8093" s="34">
        <v>20890</v>
      </c>
      <c r="I8093" s="7">
        <v>17130</v>
      </c>
      <c r="J8093" s="7">
        <v>14046.6</v>
      </c>
      <c r="K8093" s="7">
        <v>0</v>
      </c>
      <c r="L8093" s="7">
        <v>3083.4</v>
      </c>
      <c r="M8093" s="5">
        <v>0.18</v>
      </c>
      <c r="N8093" t="s">
        <v>3141</v>
      </c>
      <c r="O8093" t="s">
        <v>17</v>
      </c>
      <c r="P8093" t="s">
        <v>40</v>
      </c>
      <c r="Q8093" t="s">
        <v>19</v>
      </c>
      <c r="R8093" t="s">
        <v>43</v>
      </c>
      <c r="S8093" t="s">
        <v>27</v>
      </c>
      <c r="T8093" t="s">
        <v>13312</v>
      </c>
      <c r="U8093" s="1">
        <v>45446</v>
      </c>
      <c r="V8093">
        <v>33</v>
      </c>
      <c r="W8093" t="str">
        <f t="shared" si="173"/>
        <v>30-59</v>
      </c>
    </row>
    <row r="8094" spans="1:23" x14ac:dyDescent="0.25">
      <c r="A8094" t="s">
        <v>8343</v>
      </c>
      <c r="B8094">
        <v>8446394758</v>
      </c>
      <c r="C8094">
        <v>1282940102</v>
      </c>
      <c r="D8094" s="1">
        <v>45783</v>
      </c>
      <c r="E8094">
        <v>99232</v>
      </c>
      <c r="F8094">
        <v>36415</v>
      </c>
      <c r="G8094" t="s">
        <v>3412</v>
      </c>
      <c r="H8094" s="34">
        <v>54868</v>
      </c>
      <c r="I8094" s="7">
        <v>43894</v>
      </c>
      <c r="J8094" s="7">
        <v>34426.839999999997</v>
      </c>
      <c r="K8094" s="7">
        <v>3322</v>
      </c>
      <c r="L8094" s="7">
        <v>6145.16</v>
      </c>
      <c r="M8094" s="5">
        <v>0.14000000000000001</v>
      </c>
      <c r="N8094" t="s">
        <v>1135</v>
      </c>
      <c r="O8094" t="s">
        <v>30</v>
      </c>
      <c r="P8094" t="s">
        <v>55</v>
      </c>
      <c r="Q8094" t="s">
        <v>32</v>
      </c>
      <c r="R8094" t="s">
        <v>38</v>
      </c>
      <c r="S8094" t="s">
        <v>21</v>
      </c>
      <c r="T8094" t="s">
        <v>13310</v>
      </c>
      <c r="U8094" s="1">
        <v>45961</v>
      </c>
      <c r="V8094">
        <v>178</v>
      </c>
      <c r="W8094" t="str">
        <f t="shared" si="173"/>
        <v>150-179</v>
      </c>
    </row>
    <row r="8095" spans="1:23" x14ac:dyDescent="0.25">
      <c r="A8095" t="s">
        <v>8344</v>
      </c>
      <c r="B8095">
        <v>507665190</v>
      </c>
      <c r="C8095">
        <v>2111866242</v>
      </c>
      <c r="D8095" s="1">
        <v>45786</v>
      </c>
      <c r="E8095">
        <v>99221</v>
      </c>
      <c r="F8095">
        <v>99211</v>
      </c>
      <c r="G8095" t="s">
        <v>3331</v>
      </c>
      <c r="H8095" s="34">
        <v>26891</v>
      </c>
      <c r="I8095" s="7">
        <v>19362</v>
      </c>
      <c r="J8095" s="7">
        <v>9374.0400000000009</v>
      </c>
      <c r="K8095" s="7">
        <v>8439</v>
      </c>
      <c r="L8095" s="7">
        <v>1548.96</v>
      </c>
      <c r="M8095" s="5">
        <v>0.08</v>
      </c>
      <c r="N8095" t="s">
        <v>24</v>
      </c>
      <c r="O8095" t="s">
        <v>27</v>
      </c>
      <c r="P8095" t="s">
        <v>97</v>
      </c>
      <c r="Q8095" t="s">
        <v>32</v>
      </c>
      <c r="R8095" t="s">
        <v>20</v>
      </c>
      <c r="S8095" t="s">
        <v>17</v>
      </c>
      <c r="T8095" t="s">
        <v>13311</v>
      </c>
      <c r="U8095" s="1">
        <v>45821</v>
      </c>
      <c r="V8095">
        <v>35</v>
      </c>
      <c r="W8095" t="str">
        <f t="shared" si="173"/>
        <v>30-59</v>
      </c>
    </row>
    <row r="8096" spans="1:23" x14ac:dyDescent="0.25">
      <c r="A8096" t="s">
        <v>8345</v>
      </c>
      <c r="B8096">
        <v>6017006645</v>
      </c>
      <c r="C8096">
        <v>1784317129</v>
      </c>
      <c r="D8096" s="1">
        <v>45940</v>
      </c>
      <c r="E8096">
        <v>99223</v>
      </c>
      <c r="F8096">
        <v>71046</v>
      </c>
      <c r="G8096" t="s">
        <v>3272</v>
      </c>
      <c r="H8096" s="34">
        <v>59639</v>
      </c>
      <c r="I8096" s="7">
        <v>48904</v>
      </c>
      <c r="J8096" s="7">
        <v>30607.279999999999</v>
      </c>
      <c r="K8096" s="7">
        <v>9494</v>
      </c>
      <c r="L8096" s="7">
        <v>8802.7199999999993</v>
      </c>
      <c r="M8096" s="5">
        <v>0.18</v>
      </c>
      <c r="N8096" t="s">
        <v>3141</v>
      </c>
      <c r="O8096" t="s">
        <v>27</v>
      </c>
      <c r="P8096" t="s">
        <v>97</v>
      </c>
      <c r="Q8096" t="s">
        <v>19</v>
      </c>
      <c r="R8096" t="s">
        <v>38</v>
      </c>
      <c r="S8096" t="s">
        <v>21</v>
      </c>
      <c r="T8096" t="s">
        <v>13312</v>
      </c>
      <c r="U8096" s="1">
        <v>46056</v>
      </c>
      <c r="V8096">
        <v>116</v>
      </c>
      <c r="W8096" t="str">
        <f t="shared" si="173"/>
        <v>90-119</v>
      </c>
    </row>
    <row r="8097" spans="1:23" x14ac:dyDescent="0.25">
      <c r="A8097" t="s">
        <v>8346</v>
      </c>
      <c r="B8097">
        <v>401008072</v>
      </c>
      <c r="C8097">
        <v>8400484881</v>
      </c>
      <c r="D8097" s="1">
        <v>45324</v>
      </c>
      <c r="E8097">
        <v>99223</v>
      </c>
      <c r="F8097">
        <v>99291</v>
      </c>
      <c r="G8097" t="s">
        <v>3154</v>
      </c>
      <c r="H8097" s="34">
        <v>95781</v>
      </c>
      <c r="I8097" s="7">
        <v>76625</v>
      </c>
      <c r="J8097" s="7">
        <v>33093.5</v>
      </c>
      <c r="K8097" s="7">
        <v>32804</v>
      </c>
      <c r="L8097" s="7">
        <v>10727.5</v>
      </c>
      <c r="M8097" s="5">
        <v>0.14000000000000001</v>
      </c>
      <c r="N8097" t="s">
        <v>1135</v>
      </c>
      <c r="O8097" t="s">
        <v>27</v>
      </c>
      <c r="P8097" t="s">
        <v>97</v>
      </c>
      <c r="Q8097" t="s">
        <v>32</v>
      </c>
      <c r="R8097" t="s">
        <v>38</v>
      </c>
      <c r="S8097" t="s">
        <v>17</v>
      </c>
      <c r="T8097" t="s">
        <v>13311</v>
      </c>
      <c r="U8097" s="1">
        <v>45481</v>
      </c>
      <c r="V8097">
        <v>157</v>
      </c>
      <c r="W8097" t="str">
        <f t="shared" si="173"/>
        <v>150-179</v>
      </c>
    </row>
    <row r="8098" spans="1:23" x14ac:dyDescent="0.25">
      <c r="A8098" t="s">
        <v>8347</v>
      </c>
      <c r="B8098">
        <v>9585800581</v>
      </c>
      <c r="C8098">
        <v>1632148233</v>
      </c>
      <c r="D8098" s="1">
        <v>45910</v>
      </c>
      <c r="E8098">
        <v>99232</v>
      </c>
      <c r="F8098">
        <v>85025</v>
      </c>
      <c r="G8098" t="s">
        <v>3548</v>
      </c>
      <c r="H8098" s="34">
        <v>81331</v>
      </c>
      <c r="I8098" s="7">
        <v>64251</v>
      </c>
      <c r="J8098" s="7">
        <v>29698.84</v>
      </c>
      <c r="K8098" s="7">
        <v>24272</v>
      </c>
      <c r="L8098" s="7">
        <v>10280.16</v>
      </c>
      <c r="M8098" s="5">
        <v>0.16</v>
      </c>
      <c r="N8098" t="s">
        <v>1138</v>
      </c>
      <c r="O8098" t="s">
        <v>27</v>
      </c>
      <c r="P8098" t="s">
        <v>31</v>
      </c>
      <c r="Q8098" t="s">
        <v>32</v>
      </c>
      <c r="R8098" t="s">
        <v>38</v>
      </c>
      <c r="S8098" t="s">
        <v>21</v>
      </c>
      <c r="T8098" t="s">
        <v>13311</v>
      </c>
      <c r="U8098" s="1">
        <v>46022</v>
      </c>
      <c r="V8098">
        <v>112</v>
      </c>
      <c r="W8098" t="str">
        <f t="shared" si="173"/>
        <v>90-119</v>
      </c>
    </row>
    <row r="8099" spans="1:23" x14ac:dyDescent="0.25">
      <c r="A8099" t="s">
        <v>8348</v>
      </c>
      <c r="B8099">
        <v>5351864150</v>
      </c>
      <c r="C8099">
        <v>7691170541</v>
      </c>
      <c r="D8099" s="1">
        <v>45697</v>
      </c>
      <c r="E8099">
        <v>99231</v>
      </c>
      <c r="F8099">
        <v>99204</v>
      </c>
      <c r="G8099" t="s">
        <v>3505</v>
      </c>
      <c r="H8099" s="34">
        <v>55539</v>
      </c>
      <c r="I8099" s="7">
        <v>47208</v>
      </c>
      <c r="J8099" s="7">
        <v>37124.839999999997</v>
      </c>
      <c r="K8099" s="7">
        <v>9139</v>
      </c>
      <c r="L8099" s="7">
        <v>944.16</v>
      </c>
      <c r="M8099" s="5">
        <v>0.02</v>
      </c>
      <c r="N8099" t="s">
        <v>16</v>
      </c>
      <c r="O8099" t="s">
        <v>27</v>
      </c>
      <c r="P8099" t="s">
        <v>25</v>
      </c>
      <c r="Q8099" t="s">
        <v>32</v>
      </c>
      <c r="R8099" t="s">
        <v>27</v>
      </c>
      <c r="S8099" t="s">
        <v>17</v>
      </c>
      <c r="T8099" t="s">
        <v>13312</v>
      </c>
      <c r="U8099" s="1">
        <v>45823</v>
      </c>
      <c r="V8099">
        <v>126</v>
      </c>
      <c r="W8099" t="str">
        <f t="shared" si="173"/>
        <v>120-149</v>
      </c>
    </row>
    <row r="8100" spans="1:23" x14ac:dyDescent="0.25">
      <c r="A8100" t="s">
        <v>8349</v>
      </c>
      <c r="B8100">
        <v>6279710244</v>
      </c>
      <c r="C8100">
        <v>5054284313</v>
      </c>
      <c r="D8100" s="1">
        <v>45495</v>
      </c>
      <c r="E8100">
        <v>99222</v>
      </c>
      <c r="F8100">
        <v>81000</v>
      </c>
      <c r="G8100" t="s">
        <v>3223</v>
      </c>
      <c r="H8100" s="34">
        <v>32649</v>
      </c>
      <c r="I8100" s="7">
        <v>27752</v>
      </c>
      <c r="J8100" s="7">
        <v>19014.96</v>
      </c>
      <c r="K8100" s="7">
        <v>8182</v>
      </c>
      <c r="L8100" s="7">
        <v>555.04</v>
      </c>
      <c r="M8100" s="5">
        <v>0.02</v>
      </c>
      <c r="N8100" t="s">
        <v>16</v>
      </c>
      <c r="O8100" t="s">
        <v>27</v>
      </c>
      <c r="P8100" t="s">
        <v>55</v>
      </c>
      <c r="Q8100" t="s">
        <v>32</v>
      </c>
      <c r="R8100" t="s">
        <v>38</v>
      </c>
      <c r="S8100" t="s">
        <v>21</v>
      </c>
      <c r="T8100" t="s">
        <v>13310</v>
      </c>
      <c r="U8100" s="1">
        <v>45539</v>
      </c>
      <c r="V8100">
        <v>44</v>
      </c>
      <c r="W8100" t="str">
        <f t="shared" si="173"/>
        <v>30-59</v>
      </c>
    </row>
    <row r="8101" spans="1:23" x14ac:dyDescent="0.25">
      <c r="A8101" t="s">
        <v>8350</v>
      </c>
      <c r="B8101">
        <v>3109773624</v>
      </c>
      <c r="C8101">
        <v>2027668797</v>
      </c>
      <c r="D8101" s="1">
        <v>45546</v>
      </c>
      <c r="E8101">
        <v>99213</v>
      </c>
      <c r="F8101">
        <v>90834</v>
      </c>
      <c r="G8101" t="s">
        <v>3428</v>
      </c>
      <c r="H8101" s="34">
        <v>78337</v>
      </c>
      <c r="I8101" s="7">
        <v>62670</v>
      </c>
      <c r="J8101" s="7">
        <v>53896.2</v>
      </c>
      <c r="K8101" s="7">
        <v>0</v>
      </c>
      <c r="L8101" s="7">
        <v>8773.7999999999993</v>
      </c>
      <c r="M8101" s="5">
        <v>0.14000000000000001</v>
      </c>
      <c r="N8101" t="s">
        <v>1135</v>
      </c>
      <c r="O8101" t="s">
        <v>17</v>
      </c>
      <c r="P8101" t="s">
        <v>3150</v>
      </c>
      <c r="Q8101" t="s">
        <v>19</v>
      </c>
      <c r="R8101" t="s">
        <v>20</v>
      </c>
      <c r="S8101" t="s">
        <v>21</v>
      </c>
      <c r="T8101" t="s">
        <v>13310</v>
      </c>
      <c r="U8101" s="1">
        <v>45682</v>
      </c>
      <c r="V8101">
        <v>136</v>
      </c>
      <c r="W8101" t="str">
        <f t="shared" si="173"/>
        <v>120-149</v>
      </c>
    </row>
    <row r="8102" spans="1:23" x14ac:dyDescent="0.25">
      <c r="A8102" t="s">
        <v>8351</v>
      </c>
      <c r="B8102">
        <v>6215711809</v>
      </c>
      <c r="C8102">
        <v>3788116289</v>
      </c>
      <c r="D8102" s="1">
        <v>45618</v>
      </c>
      <c r="E8102">
        <v>99238</v>
      </c>
      <c r="F8102">
        <v>71046</v>
      </c>
      <c r="G8102" t="s">
        <v>3373</v>
      </c>
      <c r="H8102" s="34">
        <v>98176</v>
      </c>
      <c r="I8102" s="7">
        <v>76577</v>
      </c>
      <c r="J8102" s="7">
        <v>36922.6</v>
      </c>
      <c r="K8102" s="7">
        <v>24339</v>
      </c>
      <c r="L8102" s="7">
        <v>15315.4</v>
      </c>
      <c r="M8102" s="5">
        <v>0.2</v>
      </c>
      <c r="N8102" t="s">
        <v>3140</v>
      </c>
      <c r="O8102" t="s">
        <v>27</v>
      </c>
      <c r="P8102" t="s">
        <v>18</v>
      </c>
      <c r="Q8102" t="s">
        <v>32</v>
      </c>
      <c r="R8102" t="s">
        <v>26</v>
      </c>
      <c r="S8102" t="s">
        <v>27</v>
      </c>
      <c r="T8102" t="s">
        <v>13312</v>
      </c>
      <c r="U8102" s="1">
        <v>45731</v>
      </c>
      <c r="V8102">
        <v>113</v>
      </c>
      <c r="W8102" t="str">
        <f t="shared" si="173"/>
        <v>90-119</v>
      </c>
    </row>
    <row r="8103" spans="1:23" x14ac:dyDescent="0.25">
      <c r="A8103" t="s">
        <v>8352</v>
      </c>
      <c r="B8103">
        <v>2568955815</v>
      </c>
      <c r="C8103">
        <v>6166455664</v>
      </c>
      <c r="D8103" s="1">
        <v>45527</v>
      </c>
      <c r="E8103">
        <v>99233</v>
      </c>
      <c r="F8103">
        <v>93000</v>
      </c>
      <c r="G8103" t="s">
        <v>244</v>
      </c>
      <c r="H8103" s="34">
        <v>51304</v>
      </c>
      <c r="I8103" s="7">
        <v>40530</v>
      </c>
      <c r="J8103" s="7">
        <v>34045.199999999997</v>
      </c>
      <c r="K8103" s="7">
        <v>0</v>
      </c>
      <c r="L8103" s="7">
        <v>6484.8</v>
      </c>
      <c r="M8103" s="5">
        <v>0.16</v>
      </c>
      <c r="N8103" t="s">
        <v>1138</v>
      </c>
      <c r="O8103" t="s">
        <v>17</v>
      </c>
      <c r="P8103" t="s">
        <v>31</v>
      </c>
      <c r="Q8103" t="s">
        <v>19</v>
      </c>
      <c r="R8103" t="s">
        <v>43</v>
      </c>
      <c r="S8103" t="s">
        <v>21</v>
      </c>
      <c r="T8103" t="s">
        <v>13312</v>
      </c>
      <c r="U8103" s="1">
        <v>45685</v>
      </c>
      <c r="V8103">
        <v>158</v>
      </c>
      <c r="W8103" t="str">
        <f t="shared" si="173"/>
        <v>150-179</v>
      </c>
    </row>
    <row r="8104" spans="1:23" x14ac:dyDescent="0.25">
      <c r="A8104" t="s">
        <v>8353</v>
      </c>
      <c r="B8104">
        <v>3263123188</v>
      </c>
      <c r="C8104">
        <v>1998992489</v>
      </c>
      <c r="D8104" s="1">
        <v>45788</v>
      </c>
      <c r="E8104">
        <v>99222</v>
      </c>
      <c r="F8104">
        <v>99212</v>
      </c>
      <c r="G8104" t="s">
        <v>3256</v>
      </c>
      <c r="H8104" s="34">
        <v>95440</v>
      </c>
      <c r="I8104" s="7">
        <v>68717</v>
      </c>
      <c r="J8104" s="7">
        <v>37913.64</v>
      </c>
      <c r="K8104" s="7">
        <v>25306</v>
      </c>
      <c r="L8104" s="7">
        <v>5497.36</v>
      </c>
      <c r="M8104" s="5">
        <v>0.08</v>
      </c>
      <c r="N8104" t="s">
        <v>24</v>
      </c>
      <c r="O8104" t="s">
        <v>27</v>
      </c>
      <c r="P8104" t="s">
        <v>40</v>
      </c>
      <c r="Q8104" t="s">
        <v>19</v>
      </c>
      <c r="R8104" t="s">
        <v>26</v>
      </c>
      <c r="S8104" t="s">
        <v>17</v>
      </c>
      <c r="T8104" t="s">
        <v>13310</v>
      </c>
      <c r="U8104" s="1">
        <v>45824</v>
      </c>
      <c r="V8104">
        <v>36</v>
      </c>
      <c r="W8104" t="str">
        <f t="shared" si="173"/>
        <v>30-59</v>
      </c>
    </row>
    <row r="8105" spans="1:23" x14ac:dyDescent="0.25">
      <c r="A8105" t="s">
        <v>8354</v>
      </c>
      <c r="B8105">
        <v>8917589171</v>
      </c>
      <c r="C8105">
        <v>7194861375</v>
      </c>
      <c r="D8105" s="1">
        <v>45510</v>
      </c>
      <c r="E8105">
        <v>99222</v>
      </c>
      <c r="F8105">
        <v>99211</v>
      </c>
      <c r="G8105" t="s">
        <v>48</v>
      </c>
      <c r="H8105" s="34">
        <v>55712</v>
      </c>
      <c r="I8105" s="7">
        <v>43455</v>
      </c>
      <c r="J8105" s="7">
        <v>34764</v>
      </c>
      <c r="K8105" s="7">
        <v>0</v>
      </c>
      <c r="L8105" s="7">
        <v>8691</v>
      </c>
      <c r="M8105" s="5">
        <v>0.2</v>
      </c>
      <c r="N8105" t="s">
        <v>3140</v>
      </c>
      <c r="O8105" t="s">
        <v>17</v>
      </c>
      <c r="P8105" t="s">
        <v>3148</v>
      </c>
      <c r="Q8105" t="s">
        <v>32</v>
      </c>
      <c r="R8105" t="s">
        <v>21</v>
      </c>
      <c r="S8105" t="s">
        <v>17</v>
      </c>
      <c r="T8105" t="s">
        <v>13312</v>
      </c>
      <c r="U8105" s="1">
        <v>45573</v>
      </c>
      <c r="V8105">
        <v>63</v>
      </c>
      <c r="W8105" t="str">
        <f t="shared" si="173"/>
        <v>60-89</v>
      </c>
    </row>
    <row r="8106" spans="1:23" x14ac:dyDescent="0.25">
      <c r="A8106" t="s">
        <v>8355</v>
      </c>
      <c r="B8106">
        <v>4861226791</v>
      </c>
      <c r="C8106">
        <v>7490806730</v>
      </c>
      <c r="D8106" s="1">
        <v>45855</v>
      </c>
      <c r="E8106">
        <v>99232</v>
      </c>
      <c r="F8106">
        <v>99214</v>
      </c>
      <c r="G8106" t="s">
        <v>3256</v>
      </c>
      <c r="H8106" s="34">
        <v>48007</v>
      </c>
      <c r="I8106" s="7">
        <v>39366</v>
      </c>
      <c r="J8106" s="7">
        <v>27210.12</v>
      </c>
      <c r="K8106" s="7">
        <v>5070</v>
      </c>
      <c r="L8106" s="7">
        <v>7085.88</v>
      </c>
      <c r="M8106" s="5">
        <v>0.18</v>
      </c>
      <c r="N8106" t="s">
        <v>3141</v>
      </c>
      <c r="O8106" t="s">
        <v>27</v>
      </c>
      <c r="P8106" t="s">
        <v>3146</v>
      </c>
      <c r="Q8106" t="s">
        <v>19</v>
      </c>
      <c r="R8106" t="s">
        <v>20</v>
      </c>
      <c r="S8106" t="s">
        <v>17</v>
      </c>
      <c r="T8106" t="s">
        <v>13310</v>
      </c>
      <c r="U8106" s="1">
        <v>45973</v>
      </c>
      <c r="V8106">
        <v>118</v>
      </c>
      <c r="W8106" t="str">
        <f t="shared" si="173"/>
        <v>90-119</v>
      </c>
    </row>
    <row r="8107" spans="1:23" x14ac:dyDescent="0.25">
      <c r="A8107" t="s">
        <v>8356</v>
      </c>
      <c r="B8107">
        <v>1272727637</v>
      </c>
      <c r="C8107">
        <v>7625765984</v>
      </c>
      <c r="D8107" s="1">
        <v>45879</v>
      </c>
      <c r="E8107">
        <v>99223</v>
      </c>
      <c r="F8107">
        <v>99202</v>
      </c>
      <c r="G8107" t="s">
        <v>54</v>
      </c>
      <c r="H8107" s="34">
        <v>98431</v>
      </c>
      <c r="I8107" s="7">
        <v>83666</v>
      </c>
      <c r="J8107" s="7">
        <v>70790.679999999993</v>
      </c>
      <c r="K8107" s="7">
        <v>11202</v>
      </c>
      <c r="L8107" s="7">
        <v>1673.32</v>
      </c>
      <c r="M8107" s="5">
        <v>0.02</v>
      </c>
      <c r="N8107" t="s">
        <v>16</v>
      </c>
      <c r="O8107" t="s">
        <v>30</v>
      </c>
      <c r="P8107" t="s">
        <v>55</v>
      </c>
      <c r="Q8107" t="s">
        <v>19</v>
      </c>
      <c r="R8107" t="s">
        <v>20</v>
      </c>
      <c r="S8107" t="s">
        <v>21</v>
      </c>
      <c r="T8107" t="s">
        <v>13310</v>
      </c>
      <c r="U8107" s="1">
        <v>45917</v>
      </c>
      <c r="V8107">
        <v>38</v>
      </c>
      <c r="W8107" t="str">
        <f t="shared" si="173"/>
        <v>30-59</v>
      </c>
    </row>
    <row r="8108" spans="1:23" x14ac:dyDescent="0.25">
      <c r="A8108" t="s">
        <v>8357</v>
      </c>
      <c r="B8108">
        <v>6177709755</v>
      </c>
      <c r="C8108">
        <v>2544216753</v>
      </c>
      <c r="D8108" s="1">
        <v>45294</v>
      </c>
      <c r="E8108">
        <v>99223</v>
      </c>
      <c r="F8108">
        <v>85025</v>
      </c>
      <c r="G8108" t="s">
        <v>3365</v>
      </c>
      <c r="H8108" s="34">
        <v>31312</v>
      </c>
      <c r="I8108" s="7">
        <v>26615</v>
      </c>
      <c r="J8108" s="7">
        <v>22746.7</v>
      </c>
      <c r="K8108" s="7">
        <v>3336</v>
      </c>
      <c r="L8108" s="7">
        <v>532.29999999999995</v>
      </c>
      <c r="M8108" s="5">
        <v>0.02</v>
      </c>
      <c r="N8108" t="s">
        <v>16</v>
      </c>
      <c r="O8108" t="s">
        <v>30</v>
      </c>
      <c r="P8108" t="s">
        <v>3149</v>
      </c>
      <c r="Q8108" t="s">
        <v>19</v>
      </c>
      <c r="R8108" t="s">
        <v>27</v>
      </c>
      <c r="S8108" t="s">
        <v>17</v>
      </c>
      <c r="T8108" t="s">
        <v>13311</v>
      </c>
      <c r="U8108" s="1">
        <v>45452</v>
      </c>
      <c r="V8108">
        <v>158</v>
      </c>
      <c r="W8108" t="str">
        <f t="shared" si="173"/>
        <v>150-179</v>
      </c>
    </row>
    <row r="8109" spans="1:23" x14ac:dyDescent="0.25">
      <c r="A8109" t="s">
        <v>8358</v>
      </c>
      <c r="B8109">
        <v>8870289314</v>
      </c>
      <c r="C8109">
        <v>279899540</v>
      </c>
      <c r="D8109" s="1">
        <v>45454</v>
      </c>
      <c r="E8109">
        <v>99221</v>
      </c>
      <c r="F8109">
        <v>99205</v>
      </c>
      <c r="G8109" t="s">
        <v>270</v>
      </c>
      <c r="H8109" s="34">
        <v>86192</v>
      </c>
      <c r="I8109" s="7">
        <v>68092</v>
      </c>
      <c r="J8109" s="7">
        <v>31800.28</v>
      </c>
      <c r="K8109" s="7">
        <v>25397</v>
      </c>
      <c r="L8109" s="7">
        <v>10894.72</v>
      </c>
      <c r="M8109" s="5">
        <v>0.16</v>
      </c>
      <c r="N8109" t="s">
        <v>1138</v>
      </c>
      <c r="O8109" t="s">
        <v>27</v>
      </c>
      <c r="P8109" t="s">
        <v>25</v>
      </c>
      <c r="Q8109" t="s">
        <v>32</v>
      </c>
      <c r="R8109" t="s">
        <v>43</v>
      </c>
      <c r="S8109" t="s">
        <v>21</v>
      </c>
      <c r="T8109" t="s">
        <v>13310</v>
      </c>
      <c r="U8109" s="1">
        <v>45555</v>
      </c>
      <c r="V8109">
        <v>101</v>
      </c>
      <c r="W8109" t="str">
        <f t="shared" si="173"/>
        <v>90-119</v>
      </c>
    </row>
    <row r="8110" spans="1:23" x14ac:dyDescent="0.25">
      <c r="A8110" t="s">
        <v>8359</v>
      </c>
      <c r="B8110">
        <v>1850533964</v>
      </c>
      <c r="C8110">
        <v>2268380099</v>
      </c>
      <c r="D8110" s="1">
        <v>45910</v>
      </c>
      <c r="E8110">
        <v>99213</v>
      </c>
      <c r="F8110">
        <v>71046</v>
      </c>
      <c r="G8110" t="s">
        <v>122</v>
      </c>
      <c r="H8110" s="34">
        <v>27080</v>
      </c>
      <c r="I8110" s="7">
        <v>22206</v>
      </c>
      <c r="J8110" s="7">
        <v>18208.919999999998</v>
      </c>
      <c r="K8110" s="7">
        <v>0</v>
      </c>
      <c r="L8110" s="7">
        <v>3997.08</v>
      </c>
      <c r="M8110" s="5">
        <v>0.18</v>
      </c>
      <c r="N8110" t="s">
        <v>3141</v>
      </c>
      <c r="O8110" t="s">
        <v>17</v>
      </c>
      <c r="P8110" t="s">
        <v>58</v>
      </c>
      <c r="Q8110" t="s">
        <v>19</v>
      </c>
      <c r="R8110" t="s">
        <v>27</v>
      </c>
      <c r="S8110" t="s">
        <v>27</v>
      </c>
      <c r="T8110" t="s">
        <v>13311</v>
      </c>
      <c r="U8110" s="1">
        <v>45956</v>
      </c>
      <c r="V8110">
        <v>46</v>
      </c>
      <c r="W8110" t="str">
        <f t="shared" si="173"/>
        <v>30-59</v>
      </c>
    </row>
    <row r="8111" spans="1:23" x14ac:dyDescent="0.25">
      <c r="A8111" t="s">
        <v>8360</v>
      </c>
      <c r="B8111">
        <v>5936958132</v>
      </c>
      <c r="C8111">
        <v>2885894971</v>
      </c>
      <c r="D8111" s="1">
        <v>45539</v>
      </c>
      <c r="E8111">
        <v>99231</v>
      </c>
      <c r="F8111">
        <v>71046</v>
      </c>
      <c r="G8111" t="s">
        <v>3716</v>
      </c>
      <c r="H8111" s="34">
        <v>76358</v>
      </c>
      <c r="I8111" s="7">
        <v>49633</v>
      </c>
      <c r="J8111" s="7">
        <v>39746.04</v>
      </c>
      <c r="K8111" s="7">
        <v>3931</v>
      </c>
      <c r="L8111" s="7">
        <v>5955.96</v>
      </c>
      <c r="M8111" s="5">
        <v>0.12</v>
      </c>
      <c r="N8111" t="s">
        <v>46</v>
      </c>
      <c r="O8111" t="s">
        <v>30</v>
      </c>
      <c r="P8111" t="s">
        <v>3148</v>
      </c>
      <c r="Q8111" t="s">
        <v>32</v>
      </c>
      <c r="R8111" t="s">
        <v>27</v>
      </c>
      <c r="S8111" t="s">
        <v>17</v>
      </c>
      <c r="T8111" t="s">
        <v>13312</v>
      </c>
      <c r="U8111" s="1">
        <v>45654</v>
      </c>
      <c r="V8111">
        <v>116</v>
      </c>
      <c r="W8111" t="str">
        <f t="shared" si="173"/>
        <v>90-119</v>
      </c>
    </row>
    <row r="8112" spans="1:23" x14ac:dyDescent="0.25">
      <c r="A8112" t="s">
        <v>8361</v>
      </c>
      <c r="B8112">
        <v>7325278819</v>
      </c>
      <c r="C8112">
        <v>595305723</v>
      </c>
      <c r="D8112" s="1">
        <v>45716</v>
      </c>
      <c r="E8112">
        <v>99233</v>
      </c>
      <c r="F8112">
        <v>71046</v>
      </c>
      <c r="G8112" t="s">
        <v>129</v>
      </c>
      <c r="H8112" s="34">
        <v>25990</v>
      </c>
      <c r="I8112" s="7">
        <v>21312</v>
      </c>
      <c r="J8112" s="7">
        <v>14656.84</v>
      </c>
      <c r="K8112" s="7">
        <v>2819</v>
      </c>
      <c r="L8112" s="7">
        <v>3836.16</v>
      </c>
      <c r="M8112" s="5">
        <v>0.18</v>
      </c>
      <c r="N8112" t="s">
        <v>3141</v>
      </c>
      <c r="O8112" t="s">
        <v>30</v>
      </c>
      <c r="P8112" t="s">
        <v>55</v>
      </c>
      <c r="Q8112" t="s">
        <v>32</v>
      </c>
      <c r="R8112" t="s">
        <v>20</v>
      </c>
      <c r="S8112" t="s">
        <v>17</v>
      </c>
      <c r="T8112" t="s">
        <v>13312</v>
      </c>
      <c r="U8112" s="1">
        <v>45870</v>
      </c>
      <c r="V8112">
        <v>154</v>
      </c>
      <c r="W8112" t="str">
        <f t="shared" si="173"/>
        <v>150-179</v>
      </c>
    </row>
    <row r="8113" spans="1:23" x14ac:dyDescent="0.25">
      <c r="A8113" t="s">
        <v>8362</v>
      </c>
      <c r="B8113">
        <v>8210419857</v>
      </c>
      <c r="C8113">
        <v>631504918</v>
      </c>
      <c r="D8113" s="1">
        <v>45951</v>
      </c>
      <c r="E8113">
        <v>99231</v>
      </c>
      <c r="F8113">
        <v>99201</v>
      </c>
      <c r="G8113" t="s">
        <v>3453</v>
      </c>
      <c r="H8113" s="34">
        <v>62457</v>
      </c>
      <c r="I8113" s="7">
        <v>49341</v>
      </c>
      <c r="J8113" s="7">
        <v>35922.44</v>
      </c>
      <c r="K8113" s="7">
        <v>5524</v>
      </c>
      <c r="L8113" s="7">
        <v>7894.56</v>
      </c>
      <c r="M8113" s="5">
        <v>0.16</v>
      </c>
      <c r="N8113" t="s">
        <v>1138</v>
      </c>
      <c r="O8113" t="s">
        <v>27</v>
      </c>
      <c r="P8113" t="s">
        <v>55</v>
      </c>
      <c r="Q8113" t="s">
        <v>19</v>
      </c>
      <c r="R8113" t="s">
        <v>38</v>
      </c>
      <c r="S8113" t="s">
        <v>21</v>
      </c>
      <c r="T8113" t="s">
        <v>13312</v>
      </c>
      <c r="U8113" s="1">
        <v>46066</v>
      </c>
      <c r="V8113">
        <v>115</v>
      </c>
      <c r="W8113" t="str">
        <f t="shared" si="173"/>
        <v>90-119</v>
      </c>
    </row>
    <row r="8114" spans="1:23" x14ac:dyDescent="0.25">
      <c r="A8114" t="s">
        <v>8363</v>
      </c>
      <c r="B8114">
        <v>6505279385</v>
      </c>
      <c r="C8114">
        <v>3375534864</v>
      </c>
      <c r="D8114" s="1">
        <v>45350</v>
      </c>
      <c r="E8114">
        <v>99233</v>
      </c>
      <c r="F8114">
        <v>99204</v>
      </c>
      <c r="G8114" t="s">
        <v>69</v>
      </c>
      <c r="H8114" s="34">
        <v>60702</v>
      </c>
      <c r="I8114" s="7">
        <v>48562</v>
      </c>
      <c r="J8114" s="7">
        <v>23821.32</v>
      </c>
      <c r="K8114" s="7">
        <v>17942</v>
      </c>
      <c r="L8114" s="7">
        <v>6798.68</v>
      </c>
      <c r="M8114" s="5">
        <v>0.14000000000000001</v>
      </c>
      <c r="N8114" t="s">
        <v>1135</v>
      </c>
      <c r="O8114" t="s">
        <v>27</v>
      </c>
      <c r="P8114" t="s">
        <v>3148</v>
      </c>
      <c r="Q8114" t="s">
        <v>32</v>
      </c>
      <c r="R8114" t="s">
        <v>38</v>
      </c>
      <c r="S8114" t="s">
        <v>21</v>
      </c>
      <c r="T8114" t="s">
        <v>13311</v>
      </c>
      <c r="U8114" s="1">
        <v>45403</v>
      </c>
      <c r="V8114">
        <v>53</v>
      </c>
      <c r="W8114" t="str">
        <f t="shared" si="173"/>
        <v>30-59</v>
      </c>
    </row>
    <row r="8115" spans="1:23" x14ac:dyDescent="0.25">
      <c r="A8115" t="s">
        <v>8364</v>
      </c>
      <c r="B8115">
        <v>9471738320</v>
      </c>
      <c r="C8115">
        <v>7393076307</v>
      </c>
      <c r="D8115" s="1">
        <v>45454</v>
      </c>
      <c r="E8115">
        <v>99213</v>
      </c>
      <c r="F8115">
        <v>99214</v>
      </c>
      <c r="G8115" t="s">
        <v>124</v>
      </c>
      <c r="H8115" s="34">
        <v>90266</v>
      </c>
      <c r="I8115" s="7">
        <v>64992</v>
      </c>
      <c r="J8115" s="7">
        <v>32310.639999999999</v>
      </c>
      <c r="K8115" s="7">
        <v>27482</v>
      </c>
      <c r="L8115" s="7">
        <v>5199.3599999999997</v>
      </c>
      <c r="M8115" s="5">
        <v>0.08</v>
      </c>
      <c r="N8115" t="s">
        <v>24</v>
      </c>
      <c r="O8115" t="s">
        <v>27</v>
      </c>
      <c r="P8115" t="s">
        <v>3149</v>
      </c>
      <c r="Q8115" t="s">
        <v>32</v>
      </c>
      <c r="R8115" t="s">
        <v>26</v>
      </c>
      <c r="S8115" t="s">
        <v>17</v>
      </c>
      <c r="T8115" t="s">
        <v>13312</v>
      </c>
      <c r="U8115" s="1">
        <v>45626</v>
      </c>
      <c r="V8115">
        <v>172</v>
      </c>
      <c r="W8115" t="str">
        <f t="shared" si="173"/>
        <v>150-179</v>
      </c>
    </row>
    <row r="8116" spans="1:23" x14ac:dyDescent="0.25">
      <c r="A8116" t="s">
        <v>8365</v>
      </c>
      <c r="B8116">
        <v>485001103</v>
      </c>
      <c r="C8116">
        <v>8381779307</v>
      </c>
      <c r="D8116" s="1">
        <v>45376</v>
      </c>
      <c r="E8116">
        <v>99232</v>
      </c>
      <c r="F8116">
        <v>93000</v>
      </c>
      <c r="G8116" t="s">
        <v>574</v>
      </c>
      <c r="H8116" s="34">
        <v>93535</v>
      </c>
      <c r="I8116" s="7">
        <v>73893</v>
      </c>
      <c r="J8116" s="7">
        <v>40191.120000000003</v>
      </c>
      <c r="K8116" s="7">
        <v>21879</v>
      </c>
      <c r="L8116" s="7">
        <v>11822.88</v>
      </c>
      <c r="M8116" s="5">
        <v>0.16</v>
      </c>
      <c r="N8116" t="s">
        <v>1138</v>
      </c>
      <c r="O8116" t="s">
        <v>27</v>
      </c>
      <c r="P8116" t="s">
        <v>3146</v>
      </c>
      <c r="Q8116" t="s">
        <v>32</v>
      </c>
      <c r="R8116" t="s">
        <v>21</v>
      </c>
      <c r="S8116" t="s">
        <v>17</v>
      </c>
      <c r="T8116" t="s">
        <v>13312</v>
      </c>
      <c r="U8116" s="1">
        <v>45455</v>
      </c>
      <c r="V8116">
        <v>79</v>
      </c>
      <c r="W8116" t="str">
        <f t="shared" si="173"/>
        <v>60-89</v>
      </c>
    </row>
    <row r="8117" spans="1:23" x14ac:dyDescent="0.25">
      <c r="A8117" t="s">
        <v>8366</v>
      </c>
      <c r="B8117">
        <v>1758126184</v>
      </c>
      <c r="C8117">
        <v>7440634530</v>
      </c>
      <c r="D8117" s="1">
        <v>45485</v>
      </c>
      <c r="E8117">
        <v>99238</v>
      </c>
      <c r="F8117">
        <v>99283</v>
      </c>
      <c r="G8117" t="s">
        <v>3641</v>
      </c>
      <c r="H8117" s="34">
        <v>36029</v>
      </c>
      <c r="I8117" s="7">
        <v>29544</v>
      </c>
      <c r="J8117" s="7">
        <v>20663.080000000002</v>
      </c>
      <c r="K8117" s="7">
        <v>3563</v>
      </c>
      <c r="L8117" s="7">
        <v>5317.92</v>
      </c>
      <c r="M8117" s="5">
        <v>0.18</v>
      </c>
      <c r="N8117" t="s">
        <v>3141</v>
      </c>
      <c r="O8117" t="s">
        <v>30</v>
      </c>
      <c r="P8117" t="s">
        <v>3149</v>
      </c>
      <c r="Q8117" t="s">
        <v>19</v>
      </c>
      <c r="R8117" t="s">
        <v>21</v>
      </c>
      <c r="S8117" t="s">
        <v>17</v>
      </c>
      <c r="T8117" t="s">
        <v>13311</v>
      </c>
      <c r="U8117" s="1">
        <v>45607</v>
      </c>
      <c r="V8117">
        <v>122</v>
      </c>
      <c r="W8117" t="str">
        <f t="shared" si="173"/>
        <v>120-149</v>
      </c>
    </row>
    <row r="8118" spans="1:23" x14ac:dyDescent="0.25">
      <c r="A8118" t="s">
        <v>8367</v>
      </c>
      <c r="B8118">
        <v>1625129443</v>
      </c>
      <c r="C8118">
        <v>2811502062</v>
      </c>
      <c r="D8118" s="1">
        <v>45751</v>
      </c>
      <c r="E8118">
        <v>99238</v>
      </c>
      <c r="F8118">
        <v>99213</v>
      </c>
      <c r="G8118" t="s">
        <v>81</v>
      </c>
      <c r="H8118" s="34">
        <v>26548</v>
      </c>
      <c r="I8118" s="7">
        <v>21769</v>
      </c>
      <c r="J8118" s="7">
        <v>14969.580000000002</v>
      </c>
      <c r="K8118" s="7">
        <v>2881</v>
      </c>
      <c r="L8118" s="7">
        <v>3918.42</v>
      </c>
      <c r="M8118" s="5">
        <v>0.18</v>
      </c>
      <c r="N8118" t="s">
        <v>3141</v>
      </c>
      <c r="O8118" t="s">
        <v>30</v>
      </c>
      <c r="P8118" t="s">
        <v>40</v>
      </c>
      <c r="Q8118" t="s">
        <v>32</v>
      </c>
      <c r="R8118" t="s">
        <v>20</v>
      </c>
      <c r="S8118" t="s">
        <v>21</v>
      </c>
      <c r="T8118" t="s">
        <v>13311</v>
      </c>
      <c r="U8118" s="1">
        <v>45845</v>
      </c>
      <c r="V8118">
        <v>94</v>
      </c>
      <c r="W8118" t="str">
        <f t="shared" si="173"/>
        <v>90-119</v>
      </c>
    </row>
    <row r="8119" spans="1:23" x14ac:dyDescent="0.25">
      <c r="A8119" t="s">
        <v>8368</v>
      </c>
      <c r="B8119">
        <v>3637131122</v>
      </c>
      <c r="C8119">
        <v>3599554036</v>
      </c>
      <c r="D8119" s="1">
        <v>45555</v>
      </c>
      <c r="E8119">
        <v>99213</v>
      </c>
      <c r="F8119">
        <v>99204</v>
      </c>
      <c r="G8119" t="s">
        <v>3523</v>
      </c>
      <c r="H8119" s="34">
        <v>69159</v>
      </c>
      <c r="I8119" s="7">
        <v>51869</v>
      </c>
      <c r="J8119" s="7">
        <v>32471.65</v>
      </c>
      <c r="K8119" s="7">
        <v>11617</v>
      </c>
      <c r="L8119" s="7">
        <v>7780.35</v>
      </c>
      <c r="M8119" s="5">
        <v>0.15</v>
      </c>
      <c r="N8119" t="s">
        <v>1139</v>
      </c>
      <c r="O8119" t="s">
        <v>27</v>
      </c>
      <c r="P8119" t="s">
        <v>3147</v>
      </c>
      <c r="Q8119" t="s">
        <v>19</v>
      </c>
      <c r="R8119" t="s">
        <v>26</v>
      </c>
      <c r="S8119" t="s">
        <v>21</v>
      </c>
      <c r="T8119" t="s">
        <v>13311</v>
      </c>
      <c r="U8119" s="1">
        <v>45705</v>
      </c>
      <c r="V8119">
        <v>150</v>
      </c>
      <c r="W8119" t="str">
        <f t="shared" si="173"/>
        <v>150-179</v>
      </c>
    </row>
    <row r="8120" spans="1:23" x14ac:dyDescent="0.25">
      <c r="A8120" t="s">
        <v>8369</v>
      </c>
      <c r="B8120">
        <v>8958593090</v>
      </c>
      <c r="C8120">
        <v>4421224040</v>
      </c>
      <c r="D8120" s="1">
        <v>45895</v>
      </c>
      <c r="E8120">
        <v>99231</v>
      </c>
      <c r="F8120">
        <v>99284</v>
      </c>
      <c r="G8120" t="s">
        <v>3283</v>
      </c>
      <c r="H8120" s="34">
        <v>94883</v>
      </c>
      <c r="I8120" s="7">
        <v>74958</v>
      </c>
      <c r="J8120" s="7">
        <v>62964.72</v>
      </c>
      <c r="K8120" s="7">
        <v>0</v>
      </c>
      <c r="L8120" s="7">
        <v>11993.28</v>
      </c>
      <c r="M8120" s="5">
        <v>0.16</v>
      </c>
      <c r="N8120" t="s">
        <v>1138</v>
      </c>
      <c r="O8120" t="s">
        <v>17</v>
      </c>
      <c r="P8120" t="s">
        <v>3149</v>
      </c>
      <c r="Q8120" t="s">
        <v>19</v>
      </c>
      <c r="R8120" t="s">
        <v>43</v>
      </c>
      <c r="S8120" t="s">
        <v>17</v>
      </c>
      <c r="T8120" t="s">
        <v>13312</v>
      </c>
      <c r="U8120" s="1">
        <v>45935</v>
      </c>
      <c r="V8120">
        <v>40</v>
      </c>
      <c r="W8120" t="str">
        <f t="shared" si="173"/>
        <v>30-59</v>
      </c>
    </row>
    <row r="8121" spans="1:23" x14ac:dyDescent="0.25">
      <c r="A8121" t="s">
        <v>8370</v>
      </c>
      <c r="B8121">
        <v>7902289294</v>
      </c>
      <c r="C8121">
        <v>2490142693</v>
      </c>
      <c r="D8121" s="1">
        <v>45554</v>
      </c>
      <c r="E8121">
        <v>99213</v>
      </c>
      <c r="F8121">
        <v>99212</v>
      </c>
      <c r="G8121" t="s">
        <v>3548</v>
      </c>
      <c r="H8121" s="34">
        <v>96755</v>
      </c>
      <c r="I8121" s="7">
        <v>79339</v>
      </c>
      <c r="J8121" s="7">
        <v>39283.980000000003</v>
      </c>
      <c r="K8121" s="7">
        <v>25774</v>
      </c>
      <c r="L8121" s="7">
        <v>14281.02</v>
      </c>
      <c r="M8121" s="5">
        <v>0.18</v>
      </c>
      <c r="N8121" t="s">
        <v>3141</v>
      </c>
      <c r="O8121" t="s">
        <v>27</v>
      </c>
      <c r="P8121" t="s">
        <v>3150</v>
      </c>
      <c r="Q8121" t="s">
        <v>19</v>
      </c>
      <c r="R8121" t="s">
        <v>38</v>
      </c>
      <c r="S8121" t="s">
        <v>27</v>
      </c>
      <c r="T8121" t="s">
        <v>13312</v>
      </c>
      <c r="U8121" s="1">
        <v>45723</v>
      </c>
      <c r="V8121">
        <v>169</v>
      </c>
      <c r="W8121" t="str">
        <f t="shared" si="173"/>
        <v>150-179</v>
      </c>
    </row>
    <row r="8122" spans="1:23" x14ac:dyDescent="0.25">
      <c r="A8122" t="s">
        <v>8371</v>
      </c>
      <c r="B8122">
        <v>7934978551</v>
      </c>
      <c r="C8122">
        <v>3994209250</v>
      </c>
      <c r="D8122" s="1">
        <v>45893</v>
      </c>
      <c r="E8122">
        <v>99215</v>
      </c>
      <c r="F8122">
        <v>80053</v>
      </c>
      <c r="G8122" t="s">
        <v>129</v>
      </c>
      <c r="H8122" s="34">
        <v>87192</v>
      </c>
      <c r="I8122" s="7">
        <v>74113</v>
      </c>
      <c r="J8122" s="7">
        <v>41311.74</v>
      </c>
      <c r="K8122" s="7">
        <v>31319</v>
      </c>
      <c r="L8122" s="7">
        <v>1482.26</v>
      </c>
      <c r="M8122" s="5">
        <v>0.02</v>
      </c>
      <c r="N8122" t="s">
        <v>16</v>
      </c>
      <c r="O8122" t="s">
        <v>27</v>
      </c>
      <c r="P8122" t="s">
        <v>3146</v>
      </c>
      <c r="Q8122" t="s">
        <v>19</v>
      </c>
      <c r="R8122" t="s">
        <v>21</v>
      </c>
      <c r="S8122" t="s">
        <v>17</v>
      </c>
      <c r="T8122" t="s">
        <v>13310</v>
      </c>
      <c r="U8122" s="1">
        <v>46019</v>
      </c>
      <c r="V8122">
        <v>126</v>
      </c>
      <c r="W8122" t="str">
        <f t="shared" si="173"/>
        <v>120-149</v>
      </c>
    </row>
    <row r="8123" spans="1:23" x14ac:dyDescent="0.25">
      <c r="A8123" t="s">
        <v>8372</v>
      </c>
      <c r="B8123">
        <v>5269048001</v>
      </c>
      <c r="C8123">
        <v>4892180578</v>
      </c>
      <c r="D8123" s="1">
        <v>45316</v>
      </c>
      <c r="E8123">
        <v>99238</v>
      </c>
      <c r="F8123">
        <v>36415</v>
      </c>
      <c r="G8123" t="s">
        <v>3419</v>
      </c>
      <c r="H8123" s="34">
        <v>91214</v>
      </c>
      <c r="I8123" s="7">
        <v>74795</v>
      </c>
      <c r="J8123" s="7">
        <v>40093.9</v>
      </c>
      <c r="K8123" s="7">
        <v>21238</v>
      </c>
      <c r="L8123" s="7">
        <v>13463.1</v>
      </c>
      <c r="M8123" s="5">
        <v>0.18</v>
      </c>
      <c r="N8123" t="s">
        <v>3141</v>
      </c>
      <c r="O8123" t="s">
        <v>27</v>
      </c>
      <c r="P8123" t="s">
        <v>3147</v>
      </c>
      <c r="Q8123" t="s">
        <v>19</v>
      </c>
      <c r="R8123" t="s">
        <v>26</v>
      </c>
      <c r="S8123" t="s">
        <v>27</v>
      </c>
      <c r="T8123" t="s">
        <v>13310</v>
      </c>
      <c r="U8123" s="1">
        <v>45357</v>
      </c>
      <c r="V8123">
        <v>41</v>
      </c>
      <c r="W8123" t="str">
        <f t="shared" si="173"/>
        <v>30-59</v>
      </c>
    </row>
    <row r="8124" spans="1:23" x14ac:dyDescent="0.25">
      <c r="A8124" t="s">
        <v>8373</v>
      </c>
      <c r="B8124">
        <v>5338283837</v>
      </c>
      <c r="C8124">
        <v>3341184606</v>
      </c>
      <c r="D8124" s="1">
        <v>45292</v>
      </c>
      <c r="E8124">
        <v>99223</v>
      </c>
      <c r="F8124">
        <v>99212</v>
      </c>
      <c r="G8124" t="s">
        <v>120</v>
      </c>
      <c r="H8124" s="34">
        <v>85284</v>
      </c>
      <c r="I8124" s="7">
        <v>68227</v>
      </c>
      <c r="J8124" s="7">
        <v>58675.22</v>
      </c>
      <c r="K8124" s="7">
        <v>0</v>
      </c>
      <c r="L8124" s="7">
        <v>9551.7800000000007</v>
      </c>
      <c r="M8124" s="5">
        <v>0.14000000000000001</v>
      </c>
      <c r="N8124" t="s">
        <v>1135</v>
      </c>
      <c r="O8124" t="s">
        <v>17</v>
      </c>
      <c r="P8124" t="s">
        <v>97</v>
      </c>
      <c r="Q8124" t="s">
        <v>32</v>
      </c>
      <c r="R8124" t="s">
        <v>21</v>
      </c>
      <c r="S8124" t="s">
        <v>27</v>
      </c>
      <c r="T8124" t="s">
        <v>13311</v>
      </c>
      <c r="U8124" s="1">
        <v>45413</v>
      </c>
      <c r="V8124">
        <v>121</v>
      </c>
      <c r="W8124" t="str">
        <f t="shared" si="173"/>
        <v>120-149</v>
      </c>
    </row>
    <row r="8125" spans="1:23" x14ac:dyDescent="0.25">
      <c r="A8125" t="s">
        <v>8374</v>
      </c>
      <c r="B8125">
        <v>6552975259</v>
      </c>
      <c r="C8125">
        <v>9695643301</v>
      </c>
      <c r="D8125" s="1">
        <v>45369</v>
      </c>
      <c r="E8125">
        <v>99213</v>
      </c>
      <c r="F8125">
        <v>99282</v>
      </c>
      <c r="G8125" t="s">
        <v>129</v>
      </c>
      <c r="H8125" s="34">
        <v>98642</v>
      </c>
      <c r="I8125" s="7">
        <v>83846</v>
      </c>
      <c r="J8125" s="7">
        <v>69913.08</v>
      </c>
      <c r="K8125" s="7">
        <v>12256</v>
      </c>
      <c r="L8125" s="7">
        <v>1676.92</v>
      </c>
      <c r="M8125" s="5">
        <v>0.02</v>
      </c>
      <c r="N8125" t="s">
        <v>16</v>
      </c>
      <c r="O8125" t="s">
        <v>30</v>
      </c>
      <c r="P8125" t="s">
        <v>55</v>
      </c>
      <c r="Q8125" t="s">
        <v>32</v>
      </c>
      <c r="R8125" t="s">
        <v>43</v>
      </c>
      <c r="S8125" t="s">
        <v>17</v>
      </c>
      <c r="T8125" t="s">
        <v>13310</v>
      </c>
      <c r="U8125" s="1">
        <v>45495</v>
      </c>
      <c r="V8125">
        <v>126</v>
      </c>
      <c r="W8125" t="str">
        <f t="shared" si="173"/>
        <v>120-149</v>
      </c>
    </row>
    <row r="8126" spans="1:23" x14ac:dyDescent="0.25">
      <c r="A8126" t="s">
        <v>8375</v>
      </c>
      <c r="B8126">
        <v>1222513961</v>
      </c>
      <c r="C8126">
        <v>8840789952</v>
      </c>
      <c r="D8126" s="1">
        <v>45919</v>
      </c>
      <c r="E8126">
        <v>99222</v>
      </c>
      <c r="F8126">
        <v>99284</v>
      </c>
      <c r="G8126" t="s">
        <v>3272</v>
      </c>
      <c r="H8126" s="34">
        <v>76208</v>
      </c>
      <c r="I8126" s="7">
        <v>49535</v>
      </c>
      <c r="J8126" s="7">
        <v>29928.799999999999</v>
      </c>
      <c r="K8126" s="7">
        <v>13662</v>
      </c>
      <c r="L8126" s="7">
        <v>5944.2</v>
      </c>
      <c r="M8126" s="5">
        <v>0.12</v>
      </c>
      <c r="N8126" t="s">
        <v>46</v>
      </c>
      <c r="O8126" t="s">
        <v>27</v>
      </c>
      <c r="P8126" t="s">
        <v>31</v>
      </c>
      <c r="Q8126" t="s">
        <v>32</v>
      </c>
      <c r="R8126" t="s">
        <v>38</v>
      </c>
      <c r="S8126" t="s">
        <v>21</v>
      </c>
      <c r="T8126" t="s">
        <v>13310</v>
      </c>
      <c r="U8126" s="1">
        <v>45994</v>
      </c>
      <c r="V8126">
        <v>75</v>
      </c>
      <c r="W8126" t="str">
        <f t="shared" si="173"/>
        <v>60-89</v>
      </c>
    </row>
    <row r="8127" spans="1:23" x14ac:dyDescent="0.25">
      <c r="A8127" t="s">
        <v>8376</v>
      </c>
      <c r="B8127">
        <v>3567229056</v>
      </c>
      <c r="C8127">
        <v>4684472505</v>
      </c>
      <c r="D8127" s="1">
        <v>45515</v>
      </c>
      <c r="E8127">
        <v>99223</v>
      </c>
      <c r="F8127">
        <v>85025</v>
      </c>
      <c r="G8127" t="s">
        <v>3562</v>
      </c>
      <c r="H8127" s="34">
        <v>84490</v>
      </c>
      <c r="I8127" s="7">
        <v>65902</v>
      </c>
      <c r="J8127" s="7">
        <v>52721.599999999999</v>
      </c>
      <c r="K8127" s="7">
        <v>0</v>
      </c>
      <c r="L8127" s="7">
        <v>13180.4</v>
      </c>
      <c r="M8127" s="5">
        <v>0.2</v>
      </c>
      <c r="N8127" t="s">
        <v>3140</v>
      </c>
      <c r="O8127" t="s">
        <v>17</v>
      </c>
      <c r="P8127" t="s">
        <v>3148</v>
      </c>
      <c r="Q8127" t="s">
        <v>32</v>
      </c>
      <c r="R8127" t="s">
        <v>26</v>
      </c>
      <c r="S8127" t="s">
        <v>27</v>
      </c>
      <c r="T8127" t="s">
        <v>13312</v>
      </c>
      <c r="U8127" s="1">
        <v>45568</v>
      </c>
      <c r="V8127">
        <v>53</v>
      </c>
      <c r="W8127" t="str">
        <f t="shared" si="173"/>
        <v>30-59</v>
      </c>
    </row>
    <row r="8128" spans="1:23" x14ac:dyDescent="0.25">
      <c r="A8128" t="s">
        <v>8377</v>
      </c>
      <c r="B8128">
        <v>441813839</v>
      </c>
      <c r="C8128">
        <v>3537036386</v>
      </c>
      <c r="D8128" s="1">
        <v>45838</v>
      </c>
      <c r="E8128">
        <v>99221</v>
      </c>
      <c r="F8128">
        <v>80053</v>
      </c>
      <c r="G8128" t="s">
        <v>3412</v>
      </c>
      <c r="H8128" s="34">
        <v>53364</v>
      </c>
      <c r="I8128" s="7">
        <v>42158</v>
      </c>
      <c r="J8128" s="7">
        <v>31051.72</v>
      </c>
      <c r="K8128" s="7">
        <v>4361</v>
      </c>
      <c r="L8128" s="7">
        <v>6745.28</v>
      </c>
      <c r="M8128" s="5">
        <v>0.16</v>
      </c>
      <c r="N8128" t="s">
        <v>1138</v>
      </c>
      <c r="O8128" t="s">
        <v>30</v>
      </c>
      <c r="P8128" t="s">
        <v>3147</v>
      </c>
      <c r="Q8128" t="s">
        <v>32</v>
      </c>
      <c r="R8128" t="s">
        <v>21</v>
      </c>
      <c r="S8128" t="s">
        <v>17</v>
      </c>
      <c r="T8128" t="s">
        <v>13310</v>
      </c>
      <c r="U8128" s="1">
        <v>45913</v>
      </c>
      <c r="V8128">
        <v>75</v>
      </c>
      <c r="W8128" t="str">
        <f t="shared" si="173"/>
        <v>60-89</v>
      </c>
    </row>
    <row r="8129" spans="1:23" x14ac:dyDescent="0.25">
      <c r="A8129" t="s">
        <v>8378</v>
      </c>
      <c r="B8129">
        <v>4351236890</v>
      </c>
      <c r="C8129">
        <v>1717106465</v>
      </c>
      <c r="D8129" s="1">
        <v>45514</v>
      </c>
      <c r="E8129">
        <v>99221</v>
      </c>
      <c r="F8129">
        <v>99282</v>
      </c>
      <c r="G8129" t="s">
        <v>3424</v>
      </c>
      <c r="H8129" s="34">
        <v>53132</v>
      </c>
      <c r="I8129" s="7">
        <v>45162</v>
      </c>
      <c r="J8129" s="7">
        <v>37564.76</v>
      </c>
      <c r="K8129" s="7">
        <v>6694</v>
      </c>
      <c r="L8129" s="7">
        <v>903.24</v>
      </c>
      <c r="M8129" s="5">
        <v>0.02</v>
      </c>
      <c r="N8129" t="s">
        <v>16</v>
      </c>
      <c r="O8129" t="s">
        <v>30</v>
      </c>
      <c r="P8129" t="s">
        <v>58</v>
      </c>
      <c r="Q8129" t="s">
        <v>32</v>
      </c>
      <c r="R8129" t="s">
        <v>26</v>
      </c>
      <c r="S8129" t="s">
        <v>27</v>
      </c>
      <c r="T8129" t="s">
        <v>13312</v>
      </c>
      <c r="U8129" s="1">
        <v>45635</v>
      </c>
      <c r="V8129">
        <v>121</v>
      </c>
      <c r="W8129" t="str">
        <f t="shared" si="173"/>
        <v>120-149</v>
      </c>
    </row>
    <row r="8130" spans="1:23" x14ac:dyDescent="0.25">
      <c r="A8130" t="s">
        <v>8379</v>
      </c>
      <c r="B8130">
        <v>8968354388</v>
      </c>
      <c r="C8130">
        <v>631014432</v>
      </c>
      <c r="D8130" s="1">
        <v>45564</v>
      </c>
      <c r="E8130">
        <v>99215</v>
      </c>
      <c r="F8130">
        <v>99215</v>
      </c>
      <c r="G8130" t="s">
        <v>110</v>
      </c>
      <c r="H8130" s="34">
        <v>65531</v>
      </c>
      <c r="I8130" s="7">
        <v>42595</v>
      </c>
      <c r="J8130" s="7">
        <v>31080.6</v>
      </c>
      <c r="K8130" s="7">
        <v>6403</v>
      </c>
      <c r="L8130" s="7">
        <v>5111.3999999999996</v>
      </c>
      <c r="M8130" s="5">
        <v>0.12</v>
      </c>
      <c r="N8130" t="s">
        <v>46</v>
      </c>
      <c r="O8130" t="s">
        <v>27</v>
      </c>
      <c r="P8130" t="s">
        <v>58</v>
      </c>
      <c r="Q8130" t="s">
        <v>19</v>
      </c>
      <c r="R8130" t="s">
        <v>43</v>
      </c>
      <c r="S8130" t="s">
        <v>21</v>
      </c>
      <c r="T8130" t="s">
        <v>13311</v>
      </c>
      <c r="U8130" s="1">
        <v>45604</v>
      </c>
      <c r="V8130">
        <v>40</v>
      </c>
      <c r="W8130" t="str">
        <f t="shared" si="173"/>
        <v>30-59</v>
      </c>
    </row>
    <row r="8131" spans="1:23" x14ac:dyDescent="0.25">
      <c r="A8131" t="s">
        <v>8380</v>
      </c>
      <c r="B8131">
        <v>2648439197</v>
      </c>
      <c r="C8131">
        <v>1117131592</v>
      </c>
      <c r="D8131" s="1">
        <v>45912</v>
      </c>
      <c r="E8131">
        <v>99221</v>
      </c>
      <c r="F8131">
        <v>99212</v>
      </c>
      <c r="G8131" t="s">
        <v>3253</v>
      </c>
      <c r="H8131" s="34">
        <v>47217</v>
      </c>
      <c r="I8131" s="7">
        <v>40134</v>
      </c>
      <c r="J8131" s="7">
        <v>33368.32</v>
      </c>
      <c r="K8131" s="7">
        <v>5963</v>
      </c>
      <c r="L8131" s="7">
        <v>802.68</v>
      </c>
      <c r="M8131" s="5">
        <v>0.02</v>
      </c>
      <c r="N8131" t="s">
        <v>16</v>
      </c>
      <c r="O8131" t="s">
        <v>30</v>
      </c>
      <c r="P8131" t="s">
        <v>3147</v>
      </c>
      <c r="Q8131" t="s">
        <v>32</v>
      </c>
      <c r="R8131" t="s">
        <v>38</v>
      </c>
      <c r="S8131" t="s">
        <v>21</v>
      </c>
      <c r="T8131" t="s">
        <v>13312</v>
      </c>
      <c r="U8131" s="1">
        <v>45951</v>
      </c>
      <c r="V8131">
        <v>39</v>
      </c>
      <c r="W8131" t="str">
        <f t="shared" ref="W8131:W8194" si="174">IF(V8131="","",IF(V8131&lt;30,"0-29",IF(V8131&lt;60,"30-59",IF(V8131&lt;90,"60-89",IF(V8131&lt;120,"90-119",IF(V8131&lt;150,"120-149",IF(V8131&lt;180,"150-179",IF(V8131&lt;210,"180-209",IF(V8131&lt;240,"210-239",IF(V8131&lt;270,"240-269",IF(V8131&lt;300,"270-299",IF(V8131&lt;330,"300-329",IF(V8131&lt;360,"330-359","360+")))))))))))))</f>
        <v>30-59</v>
      </c>
    </row>
    <row r="8132" spans="1:23" x14ac:dyDescent="0.25">
      <c r="A8132" t="s">
        <v>8381</v>
      </c>
      <c r="B8132">
        <v>8736281601</v>
      </c>
      <c r="C8132">
        <v>2298778517</v>
      </c>
      <c r="D8132" s="1">
        <v>45600</v>
      </c>
      <c r="E8132">
        <v>99222</v>
      </c>
      <c r="F8132">
        <v>99214</v>
      </c>
      <c r="G8132" t="s">
        <v>207</v>
      </c>
      <c r="H8132" s="34">
        <v>92141</v>
      </c>
      <c r="I8132" s="7">
        <v>72791</v>
      </c>
      <c r="J8132" s="7">
        <v>54050.44</v>
      </c>
      <c r="K8132" s="7">
        <v>7094</v>
      </c>
      <c r="L8132" s="7">
        <v>11646.56</v>
      </c>
      <c r="M8132" s="5">
        <v>0.16</v>
      </c>
      <c r="N8132" t="s">
        <v>1138</v>
      </c>
      <c r="O8132" t="s">
        <v>30</v>
      </c>
      <c r="P8132" t="s">
        <v>3150</v>
      </c>
      <c r="Q8132" t="s">
        <v>19</v>
      </c>
      <c r="R8132" t="s">
        <v>43</v>
      </c>
      <c r="S8132" t="s">
        <v>27</v>
      </c>
      <c r="T8132" t="s">
        <v>13312</v>
      </c>
      <c r="U8132" s="1">
        <v>45743</v>
      </c>
      <c r="V8132">
        <v>143</v>
      </c>
      <c r="W8132" t="str">
        <f t="shared" si="174"/>
        <v>120-149</v>
      </c>
    </row>
    <row r="8133" spans="1:23" x14ac:dyDescent="0.25">
      <c r="A8133" t="s">
        <v>8382</v>
      </c>
      <c r="B8133">
        <v>4974367579</v>
      </c>
      <c r="C8133">
        <v>4652830418</v>
      </c>
      <c r="D8133" s="1">
        <v>45631</v>
      </c>
      <c r="E8133">
        <v>99222</v>
      </c>
      <c r="F8133">
        <v>93000</v>
      </c>
      <c r="G8133" t="s">
        <v>200</v>
      </c>
      <c r="H8133" s="34">
        <v>50937</v>
      </c>
      <c r="I8133" s="7">
        <v>40750</v>
      </c>
      <c r="J8133" s="7">
        <v>35045</v>
      </c>
      <c r="K8133" s="7">
        <v>0</v>
      </c>
      <c r="L8133" s="7">
        <v>5705</v>
      </c>
      <c r="M8133" s="5">
        <v>0.14000000000000001</v>
      </c>
      <c r="N8133" t="s">
        <v>1135</v>
      </c>
      <c r="O8133" t="s">
        <v>17</v>
      </c>
      <c r="P8133" t="s">
        <v>3147</v>
      </c>
      <c r="Q8133" t="s">
        <v>32</v>
      </c>
      <c r="R8133" t="s">
        <v>27</v>
      </c>
      <c r="S8133" t="s">
        <v>21</v>
      </c>
      <c r="T8133" t="s">
        <v>13310</v>
      </c>
      <c r="U8133" s="1">
        <v>45697</v>
      </c>
      <c r="V8133">
        <v>66</v>
      </c>
      <c r="W8133" t="str">
        <f t="shared" si="174"/>
        <v>60-89</v>
      </c>
    </row>
    <row r="8134" spans="1:23" x14ac:dyDescent="0.25">
      <c r="A8134" t="s">
        <v>8383</v>
      </c>
      <c r="B8134">
        <v>7685282589</v>
      </c>
      <c r="C8134">
        <v>2027583417</v>
      </c>
      <c r="D8134" s="1">
        <v>45885</v>
      </c>
      <c r="E8134">
        <v>99223</v>
      </c>
      <c r="F8134">
        <v>99282</v>
      </c>
      <c r="G8134" t="s">
        <v>3570</v>
      </c>
      <c r="H8134" s="34">
        <v>53627</v>
      </c>
      <c r="I8134" s="7">
        <v>40220</v>
      </c>
      <c r="J8134" s="7">
        <v>34187</v>
      </c>
      <c r="K8134" s="7">
        <v>0</v>
      </c>
      <c r="L8134" s="7">
        <v>6033</v>
      </c>
      <c r="M8134" s="5">
        <v>0.15</v>
      </c>
      <c r="N8134" t="s">
        <v>1139</v>
      </c>
      <c r="O8134" t="s">
        <v>17</v>
      </c>
      <c r="P8134" t="s">
        <v>25</v>
      </c>
      <c r="Q8134" t="s">
        <v>19</v>
      </c>
      <c r="R8134" t="s">
        <v>26</v>
      </c>
      <c r="S8134" t="s">
        <v>27</v>
      </c>
      <c r="T8134" t="s">
        <v>13311</v>
      </c>
      <c r="U8134" s="1">
        <v>46015</v>
      </c>
      <c r="V8134">
        <v>130</v>
      </c>
      <c r="W8134" t="str">
        <f t="shared" si="174"/>
        <v>120-149</v>
      </c>
    </row>
    <row r="8135" spans="1:23" x14ac:dyDescent="0.25">
      <c r="A8135" t="s">
        <v>8384</v>
      </c>
      <c r="B8135">
        <v>5524208631</v>
      </c>
      <c r="C8135">
        <v>4973044535</v>
      </c>
      <c r="D8135" s="1">
        <v>45452</v>
      </c>
      <c r="E8135">
        <v>99222</v>
      </c>
      <c r="F8135">
        <v>93000</v>
      </c>
      <c r="G8135" t="s">
        <v>268</v>
      </c>
      <c r="H8135" s="34">
        <v>47743</v>
      </c>
      <c r="I8135" s="7">
        <v>40582</v>
      </c>
      <c r="J8135" s="7">
        <v>33377.360000000001</v>
      </c>
      <c r="K8135" s="7">
        <v>6393</v>
      </c>
      <c r="L8135" s="7">
        <v>811.64</v>
      </c>
      <c r="M8135" s="5">
        <v>0.02</v>
      </c>
      <c r="N8135" t="s">
        <v>16</v>
      </c>
      <c r="O8135" t="s">
        <v>27</v>
      </c>
      <c r="P8135" t="s">
        <v>31</v>
      </c>
      <c r="Q8135" t="s">
        <v>19</v>
      </c>
      <c r="R8135" t="s">
        <v>21</v>
      </c>
      <c r="S8135" t="s">
        <v>17</v>
      </c>
      <c r="T8135" t="s">
        <v>13312</v>
      </c>
      <c r="U8135" s="1">
        <v>45513</v>
      </c>
      <c r="V8135">
        <v>61</v>
      </c>
      <c r="W8135" t="str">
        <f t="shared" si="174"/>
        <v>60-89</v>
      </c>
    </row>
    <row r="8136" spans="1:23" x14ac:dyDescent="0.25">
      <c r="A8136" t="s">
        <v>8385</v>
      </c>
      <c r="B8136">
        <v>4163904344</v>
      </c>
      <c r="C8136">
        <v>7401191047</v>
      </c>
      <c r="D8136" s="1">
        <v>45569</v>
      </c>
      <c r="E8136">
        <v>99232</v>
      </c>
      <c r="F8136">
        <v>97110</v>
      </c>
      <c r="G8136" t="s">
        <v>3301</v>
      </c>
      <c r="H8136" s="34">
        <v>74508</v>
      </c>
      <c r="I8136" s="7">
        <v>53646</v>
      </c>
      <c r="J8136" s="7">
        <v>34694.32</v>
      </c>
      <c r="K8136" s="7">
        <v>14660</v>
      </c>
      <c r="L8136" s="7">
        <v>4291.68</v>
      </c>
      <c r="M8136" s="5">
        <v>0.08</v>
      </c>
      <c r="N8136" t="s">
        <v>24</v>
      </c>
      <c r="O8136" t="s">
        <v>27</v>
      </c>
      <c r="P8136" t="s">
        <v>3149</v>
      </c>
      <c r="Q8136" t="s">
        <v>19</v>
      </c>
      <c r="R8136" t="s">
        <v>20</v>
      </c>
      <c r="S8136" t="s">
        <v>21</v>
      </c>
      <c r="T8136" t="s">
        <v>13312</v>
      </c>
      <c r="U8136" s="1">
        <v>45676</v>
      </c>
      <c r="V8136">
        <v>107</v>
      </c>
      <c r="W8136" t="str">
        <f t="shared" si="174"/>
        <v>90-119</v>
      </c>
    </row>
    <row r="8137" spans="1:23" x14ac:dyDescent="0.25">
      <c r="A8137" t="s">
        <v>8386</v>
      </c>
      <c r="B8137">
        <v>4629537501</v>
      </c>
      <c r="C8137">
        <v>8671279234</v>
      </c>
      <c r="D8137" s="1">
        <v>45392</v>
      </c>
      <c r="E8137">
        <v>99214</v>
      </c>
      <c r="F8137">
        <v>99282</v>
      </c>
      <c r="G8137" t="s">
        <v>152</v>
      </c>
      <c r="H8137" s="34">
        <v>97006</v>
      </c>
      <c r="I8137" s="7">
        <v>75665</v>
      </c>
      <c r="J8137" s="7">
        <v>54138</v>
      </c>
      <c r="K8137" s="7">
        <v>6394</v>
      </c>
      <c r="L8137" s="7">
        <v>15133</v>
      </c>
      <c r="M8137" s="5">
        <v>0.2</v>
      </c>
      <c r="N8137" t="s">
        <v>3140</v>
      </c>
      <c r="O8137" t="s">
        <v>30</v>
      </c>
      <c r="P8137" t="s">
        <v>40</v>
      </c>
      <c r="Q8137" t="s">
        <v>32</v>
      </c>
      <c r="R8137" t="s">
        <v>20</v>
      </c>
      <c r="S8137" t="s">
        <v>27</v>
      </c>
      <c r="T8137" t="s">
        <v>13310</v>
      </c>
      <c r="U8137" s="1">
        <v>45494</v>
      </c>
      <c r="V8137">
        <v>102</v>
      </c>
      <c r="W8137" t="str">
        <f t="shared" si="174"/>
        <v>90-119</v>
      </c>
    </row>
    <row r="8138" spans="1:23" x14ac:dyDescent="0.25">
      <c r="A8138" t="s">
        <v>8387</v>
      </c>
      <c r="B8138">
        <v>9133912184</v>
      </c>
      <c r="C8138">
        <v>7627169309</v>
      </c>
      <c r="D8138" s="1">
        <v>45394</v>
      </c>
      <c r="E8138">
        <v>99232</v>
      </c>
      <c r="F8138">
        <v>99285</v>
      </c>
      <c r="G8138" t="s">
        <v>171</v>
      </c>
      <c r="H8138" s="34">
        <v>77212</v>
      </c>
      <c r="I8138" s="7">
        <v>61770</v>
      </c>
      <c r="J8138" s="7">
        <v>47563.199999999997</v>
      </c>
      <c r="K8138" s="7">
        <v>5559</v>
      </c>
      <c r="L8138" s="7">
        <v>8647.7999999999993</v>
      </c>
      <c r="M8138" s="5">
        <v>0.14000000000000001</v>
      </c>
      <c r="N8138" t="s">
        <v>1135</v>
      </c>
      <c r="O8138" t="s">
        <v>30</v>
      </c>
      <c r="P8138" t="s">
        <v>25</v>
      </c>
      <c r="Q8138" t="s">
        <v>32</v>
      </c>
      <c r="R8138" t="s">
        <v>43</v>
      </c>
      <c r="S8138" t="s">
        <v>21</v>
      </c>
      <c r="T8138" t="s">
        <v>13312</v>
      </c>
      <c r="U8138" s="1">
        <v>45531</v>
      </c>
      <c r="V8138">
        <v>137</v>
      </c>
      <c r="W8138" t="str">
        <f t="shared" si="174"/>
        <v>120-149</v>
      </c>
    </row>
    <row r="8139" spans="1:23" x14ac:dyDescent="0.25">
      <c r="A8139" t="s">
        <v>8388</v>
      </c>
      <c r="B8139">
        <v>9922609908</v>
      </c>
      <c r="C8139">
        <v>8124712886</v>
      </c>
      <c r="D8139" s="1">
        <v>45531</v>
      </c>
      <c r="E8139">
        <v>99233</v>
      </c>
      <c r="F8139">
        <v>36415</v>
      </c>
      <c r="G8139" t="s">
        <v>3373</v>
      </c>
      <c r="H8139" s="34">
        <v>98772</v>
      </c>
      <c r="I8139" s="7">
        <v>79018</v>
      </c>
      <c r="J8139" s="7">
        <v>52639.48</v>
      </c>
      <c r="K8139" s="7">
        <v>15316</v>
      </c>
      <c r="L8139" s="7">
        <v>11062.52</v>
      </c>
      <c r="M8139" s="5">
        <v>0.14000000000000001</v>
      </c>
      <c r="N8139" t="s">
        <v>1135</v>
      </c>
      <c r="O8139" t="s">
        <v>27</v>
      </c>
      <c r="P8139" t="s">
        <v>3150</v>
      </c>
      <c r="Q8139" t="s">
        <v>32</v>
      </c>
      <c r="R8139" t="s">
        <v>27</v>
      </c>
      <c r="S8139" t="s">
        <v>27</v>
      </c>
      <c r="T8139" t="s">
        <v>13311</v>
      </c>
      <c r="U8139" s="1">
        <v>45575</v>
      </c>
      <c r="V8139">
        <v>44</v>
      </c>
      <c r="W8139" t="str">
        <f t="shared" si="174"/>
        <v>30-59</v>
      </c>
    </row>
    <row r="8140" spans="1:23" x14ac:dyDescent="0.25">
      <c r="A8140" t="s">
        <v>8389</v>
      </c>
      <c r="B8140">
        <v>5076235149</v>
      </c>
      <c r="C8140">
        <v>9715987655</v>
      </c>
      <c r="D8140" s="1">
        <v>45670</v>
      </c>
      <c r="E8140">
        <v>99222</v>
      </c>
      <c r="F8140">
        <v>99285</v>
      </c>
      <c r="G8140" t="s">
        <v>75</v>
      </c>
      <c r="H8140" s="34">
        <v>92206</v>
      </c>
      <c r="I8140" s="7">
        <v>72843</v>
      </c>
      <c r="J8140" s="7">
        <v>56318.12</v>
      </c>
      <c r="K8140" s="7">
        <v>4870</v>
      </c>
      <c r="L8140" s="7">
        <v>11654.88</v>
      </c>
      <c r="M8140" s="5">
        <v>0.16</v>
      </c>
      <c r="N8140" t="s">
        <v>1138</v>
      </c>
      <c r="O8140" t="s">
        <v>30</v>
      </c>
      <c r="P8140" t="s">
        <v>40</v>
      </c>
      <c r="Q8140" t="s">
        <v>32</v>
      </c>
      <c r="R8140" t="s">
        <v>20</v>
      </c>
      <c r="S8140" t="s">
        <v>21</v>
      </c>
      <c r="T8140" t="s">
        <v>13310</v>
      </c>
      <c r="U8140" s="1">
        <v>45767</v>
      </c>
      <c r="V8140">
        <v>97</v>
      </c>
      <c r="W8140" t="str">
        <f t="shared" si="174"/>
        <v>90-119</v>
      </c>
    </row>
    <row r="8141" spans="1:23" x14ac:dyDescent="0.25">
      <c r="A8141" t="s">
        <v>8390</v>
      </c>
      <c r="B8141">
        <v>808684035</v>
      </c>
      <c r="C8141">
        <v>7928407798</v>
      </c>
      <c r="D8141" s="1">
        <v>45671</v>
      </c>
      <c r="E8141">
        <v>99231</v>
      </c>
      <c r="F8141">
        <v>85025</v>
      </c>
      <c r="G8141" t="s">
        <v>219</v>
      </c>
      <c r="H8141" s="34">
        <v>74720</v>
      </c>
      <c r="I8141" s="7">
        <v>61270</v>
      </c>
      <c r="J8141" s="7">
        <v>50241.4</v>
      </c>
      <c r="K8141" s="7">
        <v>0</v>
      </c>
      <c r="L8141" s="7">
        <v>11028.6</v>
      </c>
      <c r="M8141" s="5">
        <v>0.18</v>
      </c>
      <c r="N8141" t="s">
        <v>3141</v>
      </c>
      <c r="O8141" t="s">
        <v>17</v>
      </c>
      <c r="P8141" t="s">
        <v>35</v>
      </c>
      <c r="Q8141" t="s">
        <v>19</v>
      </c>
      <c r="R8141" t="s">
        <v>20</v>
      </c>
      <c r="S8141" t="s">
        <v>27</v>
      </c>
      <c r="T8141" t="s">
        <v>13312</v>
      </c>
      <c r="U8141" s="1">
        <v>45811</v>
      </c>
      <c r="V8141">
        <v>140</v>
      </c>
      <c r="W8141" t="str">
        <f t="shared" si="174"/>
        <v>120-149</v>
      </c>
    </row>
    <row r="8142" spans="1:23" x14ac:dyDescent="0.25">
      <c r="A8142" t="s">
        <v>8391</v>
      </c>
      <c r="B8142">
        <v>8349374613</v>
      </c>
      <c r="C8142">
        <v>3915279734</v>
      </c>
      <c r="D8142" s="1">
        <v>45386</v>
      </c>
      <c r="E8142">
        <v>99232</v>
      </c>
      <c r="F8142">
        <v>99283</v>
      </c>
      <c r="G8142" t="s">
        <v>122</v>
      </c>
      <c r="H8142" s="34">
        <v>39599</v>
      </c>
      <c r="I8142" s="7">
        <v>28511</v>
      </c>
      <c r="J8142" s="7">
        <v>22881.119999999999</v>
      </c>
      <c r="K8142" s="7">
        <v>3349</v>
      </c>
      <c r="L8142" s="7">
        <v>2280.88</v>
      </c>
      <c r="M8142" s="5">
        <v>0.08</v>
      </c>
      <c r="N8142" t="s">
        <v>24</v>
      </c>
      <c r="O8142" t="s">
        <v>30</v>
      </c>
      <c r="P8142" t="s">
        <v>3146</v>
      </c>
      <c r="Q8142" t="s">
        <v>32</v>
      </c>
      <c r="R8142" t="s">
        <v>26</v>
      </c>
      <c r="S8142" t="s">
        <v>17</v>
      </c>
      <c r="T8142" t="s">
        <v>13311</v>
      </c>
      <c r="U8142" s="1">
        <v>45466</v>
      </c>
      <c r="V8142">
        <v>80</v>
      </c>
      <c r="W8142" t="str">
        <f t="shared" si="174"/>
        <v>60-89</v>
      </c>
    </row>
    <row r="8143" spans="1:23" x14ac:dyDescent="0.25">
      <c r="A8143" t="s">
        <v>8392</v>
      </c>
      <c r="B8143">
        <v>1104332719</v>
      </c>
      <c r="C8143">
        <v>2796203210</v>
      </c>
      <c r="D8143" s="1">
        <v>45402</v>
      </c>
      <c r="E8143">
        <v>99221</v>
      </c>
      <c r="F8143">
        <v>99281</v>
      </c>
      <c r="G8143" t="s">
        <v>296</v>
      </c>
      <c r="H8143" s="34">
        <v>77939</v>
      </c>
      <c r="I8143" s="7">
        <v>63910</v>
      </c>
      <c r="J8143" s="7">
        <v>43379.199999999997</v>
      </c>
      <c r="K8143" s="7">
        <v>9027</v>
      </c>
      <c r="L8143" s="7">
        <v>11503.8</v>
      </c>
      <c r="M8143" s="5">
        <v>0.18</v>
      </c>
      <c r="N8143" t="s">
        <v>3141</v>
      </c>
      <c r="O8143" t="s">
        <v>30</v>
      </c>
      <c r="P8143" t="s">
        <v>18</v>
      </c>
      <c r="Q8143" t="s">
        <v>32</v>
      </c>
      <c r="R8143" t="s">
        <v>21</v>
      </c>
      <c r="S8143" t="s">
        <v>21</v>
      </c>
      <c r="T8143" t="s">
        <v>13310</v>
      </c>
      <c r="U8143" s="1">
        <v>45502</v>
      </c>
      <c r="V8143">
        <v>100</v>
      </c>
      <c r="W8143" t="str">
        <f t="shared" si="174"/>
        <v>90-119</v>
      </c>
    </row>
    <row r="8144" spans="1:23" x14ac:dyDescent="0.25">
      <c r="A8144" t="s">
        <v>8393</v>
      </c>
      <c r="B8144">
        <v>9165444456</v>
      </c>
      <c r="C8144">
        <v>4018111648</v>
      </c>
      <c r="D8144" s="1">
        <v>45548</v>
      </c>
      <c r="E8144">
        <v>99223</v>
      </c>
      <c r="F8144">
        <v>99291</v>
      </c>
      <c r="G8144" t="s">
        <v>187</v>
      </c>
      <c r="H8144" s="34">
        <v>23417</v>
      </c>
      <c r="I8144" s="7">
        <v>16860</v>
      </c>
      <c r="J8144" s="7">
        <v>13864.2</v>
      </c>
      <c r="K8144" s="7">
        <v>1647</v>
      </c>
      <c r="L8144" s="7">
        <v>1348.8</v>
      </c>
      <c r="M8144" s="5">
        <v>0.08</v>
      </c>
      <c r="N8144" t="s">
        <v>24</v>
      </c>
      <c r="O8144" t="s">
        <v>27</v>
      </c>
      <c r="P8144" t="s">
        <v>3148</v>
      </c>
      <c r="Q8144" t="s">
        <v>19</v>
      </c>
      <c r="R8144" t="s">
        <v>38</v>
      </c>
      <c r="S8144" t="s">
        <v>27</v>
      </c>
      <c r="T8144" t="s">
        <v>13312</v>
      </c>
      <c r="U8144" s="1">
        <v>45597</v>
      </c>
      <c r="V8144">
        <v>49</v>
      </c>
      <c r="W8144" t="str">
        <f t="shared" si="174"/>
        <v>30-59</v>
      </c>
    </row>
    <row r="8145" spans="1:23" x14ac:dyDescent="0.25">
      <c r="A8145" t="s">
        <v>8394</v>
      </c>
      <c r="B8145">
        <v>2045442463</v>
      </c>
      <c r="C8145">
        <v>7317063510</v>
      </c>
      <c r="D8145" s="1">
        <v>45423</v>
      </c>
      <c r="E8145">
        <v>99231</v>
      </c>
      <c r="F8145">
        <v>99281</v>
      </c>
      <c r="G8145" t="s">
        <v>61</v>
      </c>
      <c r="H8145" s="34">
        <v>54861</v>
      </c>
      <c r="I8145" s="7">
        <v>44986</v>
      </c>
      <c r="J8145" s="7">
        <v>36888.519999999997</v>
      </c>
      <c r="K8145" s="7">
        <v>0</v>
      </c>
      <c r="L8145" s="7">
        <v>8097.48</v>
      </c>
      <c r="M8145" s="5">
        <v>0.18</v>
      </c>
      <c r="N8145" t="s">
        <v>3141</v>
      </c>
      <c r="O8145" t="s">
        <v>17</v>
      </c>
      <c r="P8145" t="s">
        <v>3148</v>
      </c>
      <c r="Q8145" t="s">
        <v>32</v>
      </c>
      <c r="R8145" t="s">
        <v>21</v>
      </c>
      <c r="S8145" t="s">
        <v>21</v>
      </c>
      <c r="T8145" t="s">
        <v>13311</v>
      </c>
      <c r="U8145" s="1">
        <v>45599</v>
      </c>
      <c r="V8145">
        <v>176</v>
      </c>
      <c r="W8145" t="str">
        <f t="shared" si="174"/>
        <v>150-179</v>
      </c>
    </row>
    <row r="8146" spans="1:23" x14ac:dyDescent="0.25">
      <c r="A8146" t="s">
        <v>8395</v>
      </c>
      <c r="B8146">
        <v>8433605958</v>
      </c>
      <c r="C8146">
        <v>1757934800</v>
      </c>
      <c r="D8146" s="1">
        <v>45830</v>
      </c>
      <c r="E8146">
        <v>99214</v>
      </c>
      <c r="F8146">
        <v>99204</v>
      </c>
      <c r="G8146" t="s">
        <v>3410</v>
      </c>
      <c r="H8146" s="34">
        <v>65176</v>
      </c>
      <c r="I8146" s="7">
        <v>55400</v>
      </c>
      <c r="J8146" s="7">
        <v>45404</v>
      </c>
      <c r="K8146" s="7">
        <v>8888</v>
      </c>
      <c r="L8146" s="7">
        <v>1108</v>
      </c>
      <c r="M8146" s="5">
        <v>0.02</v>
      </c>
      <c r="N8146" t="s">
        <v>16</v>
      </c>
      <c r="O8146" t="s">
        <v>30</v>
      </c>
      <c r="P8146" t="s">
        <v>3149</v>
      </c>
      <c r="Q8146" t="s">
        <v>19</v>
      </c>
      <c r="R8146" t="s">
        <v>26</v>
      </c>
      <c r="S8146" t="s">
        <v>17</v>
      </c>
      <c r="T8146" t="s">
        <v>13311</v>
      </c>
      <c r="U8146" s="1">
        <v>45892</v>
      </c>
      <c r="V8146">
        <v>62</v>
      </c>
      <c r="W8146" t="str">
        <f t="shared" si="174"/>
        <v>60-89</v>
      </c>
    </row>
    <row r="8147" spans="1:23" x14ac:dyDescent="0.25">
      <c r="A8147" t="s">
        <v>8396</v>
      </c>
      <c r="B8147">
        <v>9103481586</v>
      </c>
      <c r="C8147">
        <v>5193218259</v>
      </c>
      <c r="D8147" s="1">
        <v>45892</v>
      </c>
      <c r="E8147">
        <v>99233</v>
      </c>
      <c r="F8147">
        <v>99281</v>
      </c>
      <c r="G8147" t="s">
        <v>296</v>
      </c>
      <c r="H8147" s="34">
        <v>72114</v>
      </c>
      <c r="I8147" s="7">
        <v>54086</v>
      </c>
      <c r="J8147" s="7">
        <v>38916.1</v>
      </c>
      <c r="K8147" s="7">
        <v>7057</v>
      </c>
      <c r="L8147" s="7">
        <v>8112.9</v>
      </c>
      <c r="M8147" s="5">
        <v>0.15</v>
      </c>
      <c r="N8147" t="s">
        <v>1139</v>
      </c>
      <c r="O8147" t="s">
        <v>30</v>
      </c>
      <c r="P8147" t="s">
        <v>97</v>
      </c>
      <c r="Q8147" t="s">
        <v>32</v>
      </c>
      <c r="R8147" t="s">
        <v>21</v>
      </c>
      <c r="S8147" t="s">
        <v>21</v>
      </c>
      <c r="T8147" t="s">
        <v>13311</v>
      </c>
      <c r="U8147" s="1">
        <v>46054</v>
      </c>
      <c r="V8147">
        <v>162</v>
      </c>
      <c r="W8147" t="str">
        <f t="shared" si="174"/>
        <v>150-179</v>
      </c>
    </row>
    <row r="8148" spans="1:23" x14ac:dyDescent="0.25">
      <c r="A8148" t="s">
        <v>8397</v>
      </c>
      <c r="B8148">
        <v>7931601368</v>
      </c>
      <c r="C8148">
        <v>8559654664</v>
      </c>
      <c r="D8148" s="1">
        <v>45856</v>
      </c>
      <c r="E8148">
        <v>99213</v>
      </c>
      <c r="F8148">
        <v>81000</v>
      </c>
      <c r="G8148" t="s">
        <v>65</v>
      </c>
      <c r="H8148" s="34">
        <v>71678</v>
      </c>
      <c r="I8148" s="7">
        <v>58776</v>
      </c>
      <c r="J8148" s="7">
        <v>48196.32</v>
      </c>
      <c r="K8148" s="7">
        <v>0</v>
      </c>
      <c r="L8148" s="7">
        <v>10579.68</v>
      </c>
      <c r="M8148" s="5">
        <v>0.18</v>
      </c>
      <c r="N8148" t="s">
        <v>3141</v>
      </c>
      <c r="O8148" t="s">
        <v>17</v>
      </c>
      <c r="P8148" t="s">
        <v>58</v>
      </c>
      <c r="Q8148" t="s">
        <v>19</v>
      </c>
      <c r="R8148" t="s">
        <v>26</v>
      </c>
      <c r="S8148" t="s">
        <v>17</v>
      </c>
      <c r="T8148" t="s">
        <v>13312</v>
      </c>
      <c r="U8148" s="1">
        <v>45917</v>
      </c>
      <c r="V8148">
        <v>61</v>
      </c>
      <c r="W8148" t="str">
        <f t="shared" si="174"/>
        <v>60-89</v>
      </c>
    </row>
    <row r="8149" spans="1:23" x14ac:dyDescent="0.25">
      <c r="A8149" t="s">
        <v>8398</v>
      </c>
      <c r="B8149">
        <v>6517055894</v>
      </c>
      <c r="C8149">
        <v>1148456654</v>
      </c>
      <c r="D8149" s="1">
        <v>45809</v>
      </c>
      <c r="E8149">
        <v>99232</v>
      </c>
      <c r="F8149">
        <v>99213</v>
      </c>
      <c r="G8149" t="s">
        <v>365</v>
      </c>
      <c r="H8149" s="34">
        <v>24515</v>
      </c>
      <c r="I8149" s="7">
        <v>20102</v>
      </c>
      <c r="J8149" s="7">
        <v>14013.64</v>
      </c>
      <c r="K8149" s="7">
        <v>2470</v>
      </c>
      <c r="L8149" s="7">
        <v>3618.36</v>
      </c>
      <c r="M8149" s="5">
        <v>0.18</v>
      </c>
      <c r="N8149" t="s">
        <v>3141</v>
      </c>
      <c r="O8149" t="s">
        <v>30</v>
      </c>
      <c r="P8149" t="s">
        <v>31</v>
      </c>
      <c r="Q8149" t="s">
        <v>19</v>
      </c>
      <c r="R8149" t="s">
        <v>20</v>
      </c>
      <c r="S8149" t="s">
        <v>27</v>
      </c>
      <c r="T8149" t="s">
        <v>13311</v>
      </c>
      <c r="U8149" s="1">
        <v>45930</v>
      </c>
      <c r="V8149">
        <v>121</v>
      </c>
      <c r="W8149" t="str">
        <f t="shared" si="174"/>
        <v>120-149</v>
      </c>
    </row>
    <row r="8150" spans="1:23" x14ac:dyDescent="0.25">
      <c r="A8150" t="s">
        <v>8399</v>
      </c>
      <c r="B8150">
        <v>5096595916</v>
      </c>
      <c r="C8150">
        <v>7551449263</v>
      </c>
      <c r="D8150" s="1">
        <v>45300</v>
      </c>
      <c r="E8150">
        <v>99213</v>
      </c>
      <c r="F8150">
        <v>99205</v>
      </c>
      <c r="G8150" t="s">
        <v>94</v>
      </c>
      <c r="H8150" s="34">
        <v>50444</v>
      </c>
      <c r="I8150" s="7">
        <v>39346</v>
      </c>
      <c r="J8150" s="7">
        <v>27431.8</v>
      </c>
      <c r="K8150" s="7">
        <v>4045</v>
      </c>
      <c r="L8150" s="7">
        <v>7869.2</v>
      </c>
      <c r="M8150" s="5">
        <v>0.2</v>
      </c>
      <c r="N8150" t="s">
        <v>3140</v>
      </c>
      <c r="O8150" t="s">
        <v>30</v>
      </c>
      <c r="P8150" t="s">
        <v>3150</v>
      </c>
      <c r="Q8150" t="s">
        <v>19</v>
      </c>
      <c r="R8150" t="s">
        <v>26</v>
      </c>
      <c r="S8150" t="s">
        <v>27</v>
      </c>
      <c r="T8150" t="s">
        <v>13312</v>
      </c>
      <c r="U8150" s="1">
        <v>45444</v>
      </c>
      <c r="V8150">
        <v>144</v>
      </c>
      <c r="W8150" t="str">
        <f t="shared" si="174"/>
        <v>120-149</v>
      </c>
    </row>
    <row r="8151" spans="1:23" x14ac:dyDescent="0.25">
      <c r="A8151" t="s">
        <v>8400</v>
      </c>
      <c r="B8151">
        <v>7504818473</v>
      </c>
      <c r="C8151">
        <v>983363670</v>
      </c>
      <c r="D8151" s="1">
        <v>45840</v>
      </c>
      <c r="E8151">
        <v>99232</v>
      </c>
      <c r="F8151">
        <v>99282</v>
      </c>
      <c r="G8151" t="s">
        <v>293</v>
      </c>
      <c r="H8151" s="34">
        <v>95097</v>
      </c>
      <c r="I8151" s="7">
        <v>74176</v>
      </c>
      <c r="J8151" s="7">
        <v>52326.8</v>
      </c>
      <c r="K8151" s="7">
        <v>7014</v>
      </c>
      <c r="L8151" s="7">
        <v>14835.2</v>
      </c>
      <c r="M8151" s="5">
        <v>0.2</v>
      </c>
      <c r="N8151" t="s">
        <v>3140</v>
      </c>
      <c r="O8151" t="s">
        <v>30</v>
      </c>
      <c r="P8151" t="s">
        <v>25</v>
      </c>
      <c r="Q8151" t="s">
        <v>32</v>
      </c>
      <c r="R8151" t="s">
        <v>27</v>
      </c>
      <c r="S8151" t="s">
        <v>27</v>
      </c>
      <c r="T8151" t="s">
        <v>13312</v>
      </c>
      <c r="U8151" s="1">
        <v>45888</v>
      </c>
      <c r="V8151">
        <v>48</v>
      </c>
      <c r="W8151" t="str">
        <f t="shared" si="174"/>
        <v>30-59</v>
      </c>
    </row>
    <row r="8152" spans="1:23" x14ac:dyDescent="0.25">
      <c r="A8152" t="s">
        <v>8401</v>
      </c>
      <c r="B8152">
        <v>7422978248</v>
      </c>
      <c r="C8152">
        <v>3066327949</v>
      </c>
      <c r="D8152" s="1">
        <v>45383</v>
      </c>
      <c r="E8152">
        <v>99213</v>
      </c>
      <c r="F8152">
        <v>80053</v>
      </c>
      <c r="G8152" t="s">
        <v>270</v>
      </c>
      <c r="H8152" s="34">
        <v>85621</v>
      </c>
      <c r="I8152" s="7">
        <v>55654</v>
      </c>
      <c r="J8152" s="7">
        <v>41714.519999999997</v>
      </c>
      <c r="K8152" s="7">
        <v>7261</v>
      </c>
      <c r="L8152" s="7">
        <v>6678.48</v>
      </c>
      <c r="M8152" s="5">
        <v>0.12</v>
      </c>
      <c r="N8152" t="s">
        <v>46</v>
      </c>
      <c r="O8152" t="s">
        <v>30</v>
      </c>
      <c r="P8152" t="s">
        <v>3150</v>
      </c>
      <c r="Q8152" t="s">
        <v>19</v>
      </c>
      <c r="R8152" t="s">
        <v>27</v>
      </c>
      <c r="S8152" t="s">
        <v>27</v>
      </c>
      <c r="T8152" t="s">
        <v>13311</v>
      </c>
      <c r="U8152" s="1">
        <v>45560</v>
      </c>
      <c r="V8152">
        <v>177</v>
      </c>
      <c r="W8152" t="str">
        <f t="shared" si="174"/>
        <v>150-179</v>
      </c>
    </row>
    <row r="8153" spans="1:23" x14ac:dyDescent="0.25">
      <c r="A8153" t="s">
        <v>8402</v>
      </c>
      <c r="B8153">
        <v>3676805547</v>
      </c>
      <c r="C8153">
        <v>9237561711</v>
      </c>
      <c r="D8153" s="1">
        <v>45451</v>
      </c>
      <c r="E8153">
        <v>99231</v>
      </c>
      <c r="F8153">
        <v>85025</v>
      </c>
      <c r="G8153" t="s">
        <v>142</v>
      </c>
      <c r="H8153" s="34">
        <v>59149</v>
      </c>
      <c r="I8153" s="7">
        <v>48502</v>
      </c>
      <c r="J8153" s="7">
        <v>27152.639999999999</v>
      </c>
      <c r="K8153" s="7">
        <v>12619</v>
      </c>
      <c r="L8153" s="7">
        <v>8730.36</v>
      </c>
      <c r="M8153" s="5">
        <v>0.18</v>
      </c>
      <c r="N8153" t="s">
        <v>3141</v>
      </c>
      <c r="O8153" t="s">
        <v>27</v>
      </c>
      <c r="P8153" t="s">
        <v>3146</v>
      </c>
      <c r="Q8153" t="s">
        <v>32</v>
      </c>
      <c r="R8153" t="s">
        <v>38</v>
      </c>
      <c r="S8153" t="s">
        <v>27</v>
      </c>
      <c r="T8153" t="s">
        <v>13310</v>
      </c>
      <c r="U8153" s="1">
        <v>45576</v>
      </c>
      <c r="V8153">
        <v>125</v>
      </c>
      <c r="W8153" t="str">
        <f t="shared" si="174"/>
        <v>120-149</v>
      </c>
    </row>
    <row r="8154" spans="1:23" x14ac:dyDescent="0.25">
      <c r="A8154" t="s">
        <v>8403</v>
      </c>
      <c r="B8154">
        <v>8917686873</v>
      </c>
      <c r="C8154">
        <v>9508919337</v>
      </c>
      <c r="D8154" s="1">
        <v>45655</v>
      </c>
      <c r="E8154">
        <v>99232</v>
      </c>
      <c r="F8154">
        <v>99204</v>
      </c>
      <c r="G8154" t="s">
        <v>244</v>
      </c>
      <c r="H8154" s="34">
        <v>94385</v>
      </c>
      <c r="I8154" s="7">
        <v>74564</v>
      </c>
      <c r="J8154" s="7">
        <v>54595.76</v>
      </c>
      <c r="K8154" s="7">
        <v>8038</v>
      </c>
      <c r="L8154" s="7">
        <v>11930.24</v>
      </c>
      <c r="M8154" s="5">
        <v>0.16</v>
      </c>
      <c r="N8154" t="s">
        <v>1138</v>
      </c>
      <c r="O8154" t="s">
        <v>30</v>
      </c>
      <c r="P8154" t="s">
        <v>18</v>
      </c>
      <c r="Q8154" t="s">
        <v>32</v>
      </c>
      <c r="R8154" t="s">
        <v>20</v>
      </c>
      <c r="S8154" t="s">
        <v>21</v>
      </c>
      <c r="T8154" t="s">
        <v>13311</v>
      </c>
      <c r="U8154" s="1">
        <v>45814</v>
      </c>
      <c r="V8154">
        <v>159</v>
      </c>
      <c r="W8154" t="str">
        <f t="shared" si="174"/>
        <v>150-179</v>
      </c>
    </row>
    <row r="8155" spans="1:23" x14ac:dyDescent="0.25">
      <c r="A8155" t="s">
        <v>8404</v>
      </c>
      <c r="B8155">
        <v>9259895169</v>
      </c>
      <c r="C8155">
        <v>3524686255</v>
      </c>
      <c r="D8155" s="1">
        <v>45530</v>
      </c>
      <c r="E8155">
        <v>99215</v>
      </c>
      <c r="F8155">
        <v>99281</v>
      </c>
      <c r="G8155" t="s">
        <v>99</v>
      </c>
      <c r="H8155" s="34">
        <v>62891</v>
      </c>
      <c r="I8155" s="7">
        <v>40879</v>
      </c>
      <c r="J8155" s="7">
        <v>26383.52</v>
      </c>
      <c r="K8155" s="7">
        <v>9590</v>
      </c>
      <c r="L8155" s="7">
        <v>4905.4799999999996</v>
      </c>
      <c r="M8155" s="5">
        <v>0.12</v>
      </c>
      <c r="N8155" t="s">
        <v>46</v>
      </c>
      <c r="O8155" t="s">
        <v>27</v>
      </c>
      <c r="P8155" t="s">
        <v>97</v>
      </c>
      <c r="Q8155" t="s">
        <v>32</v>
      </c>
      <c r="R8155" t="s">
        <v>27</v>
      </c>
      <c r="S8155" t="s">
        <v>17</v>
      </c>
      <c r="T8155" t="s">
        <v>13310</v>
      </c>
      <c r="U8155" s="1">
        <v>45659</v>
      </c>
      <c r="V8155">
        <v>129</v>
      </c>
      <c r="W8155" t="str">
        <f t="shared" si="174"/>
        <v>120-149</v>
      </c>
    </row>
    <row r="8156" spans="1:23" x14ac:dyDescent="0.25">
      <c r="A8156" t="s">
        <v>8405</v>
      </c>
      <c r="B8156">
        <v>488298604</v>
      </c>
      <c r="C8156">
        <v>6740290996</v>
      </c>
      <c r="D8156" s="1">
        <v>45590</v>
      </c>
      <c r="E8156">
        <v>99214</v>
      </c>
      <c r="F8156">
        <v>81000</v>
      </c>
      <c r="G8156" t="s">
        <v>3240</v>
      </c>
      <c r="H8156" s="34">
        <v>27120</v>
      </c>
      <c r="I8156" s="7">
        <v>19526</v>
      </c>
      <c r="J8156" s="7">
        <v>11011.92</v>
      </c>
      <c r="K8156" s="7">
        <v>6952</v>
      </c>
      <c r="L8156" s="7">
        <v>1562.08</v>
      </c>
      <c r="M8156" s="5">
        <v>0.08</v>
      </c>
      <c r="N8156" t="s">
        <v>24</v>
      </c>
      <c r="O8156" t="s">
        <v>27</v>
      </c>
      <c r="P8156" t="s">
        <v>3149</v>
      </c>
      <c r="Q8156" t="s">
        <v>19</v>
      </c>
      <c r="R8156" t="s">
        <v>27</v>
      </c>
      <c r="S8156" t="s">
        <v>27</v>
      </c>
      <c r="T8156" t="s">
        <v>13310</v>
      </c>
      <c r="U8156" s="1">
        <v>45758</v>
      </c>
      <c r="V8156">
        <v>168</v>
      </c>
      <c r="W8156" t="str">
        <f t="shared" si="174"/>
        <v>150-179</v>
      </c>
    </row>
    <row r="8157" spans="1:23" x14ac:dyDescent="0.25">
      <c r="A8157" t="s">
        <v>8406</v>
      </c>
      <c r="B8157">
        <v>916081311</v>
      </c>
      <c r="C8157">
        <v>7943403151</v>
      </c>
      <c r="D8157" s="1">
        <v>45659</v>
      </c>
      <c r="E8157">
        <v>99223</v>
      </c>
      <c r="F8157">
        <v>99285</v>
      </c>
      <c r="G8157" t="s">
        <v>415</v>
      </c>
      <c r="H8157" s="34">
        <v>54152</v>
      </c>
      <c r="I8157" s="7">
        <v>38989</v>
      </c>
      <c r="J8157" s="7">
        <v>32335.879999999997</v>
      </c>
      <c r="K8157" s="7">
        <v>3534</v>
      </c>
      <c r="L8157" s="7">
        <v>3119.12</v>
      </c>
      <c r="M8157" s="5">
        <v>0.08</v>
      </c>
      <c r="N8157" t="s">
        <v>24</v>
      </c>
      <c r="O8157" t="s">
        <v>30</v>
      </c>
      <c r="P8157" t="s">
        <v>35</v>
      </c>
      <c r="Q8157" t="s">
        <v>32</v>
      </c>
      <c r="R8157" t="s">
        <v>43</v>
      </c>
      <c r="S8157" t="s">
        <v>21</v>
      </c>
      <c r="T8157" t="s">
        <v>13311</v>
      </c>
      <c r="U8157" s="1">
        <v>45697</v>
      </c>
      <c r="V8157">
        <v>38</v>
      </c>
      <c r="W8157" t="str">
        <f t="shared" si="174"/>
        <v>30-59</v>
      </c>
    </row>
    <row r="8158" spans="1:23" x14ac:dyDescent="0.25">
      <c r="A8158" t="s">
        <v>8407</v>
      </c>
      <c r="B8158">
        <v>3981814299</v>
      </c>
      <c r="C8158">
        <v>9111833877</v>
      </c>
      <c r="D8158" s="1">
        <v>45955</v>
      </c>
      <c r="E8158">
        <v>99213</v>
      </c>
      <c r="F8158">
        <v>99201</v>
      </c>
      <c r="G8158" t="s">
        <v>3152</v>
      </c>
      <c r="H8158" s="34">
        <v>49458</v>
      </c>
      <c r="I8158" s="7">
        <v>40556</v>
      </c>
      <c r="J8158" s="7">
        <v>29993.919999999998</v>
      </c>
      <c r="K8158" s="7">
        <v>3262</v>
      </c>
      <c r="L8158" s="7">
        <v>7300.08</v>
      </c>
      <c r="M8158" s="5">
        <v>0.18</v>
      </c>
      <c r="N8158" t="s">
        <v>3141</v>
      </c>
      <c r="O8158" t="s">
        <v>30</v>
      </c>
      <c r="P8158" t="s">
        <v>3146</v>
      </c>
      <c r="Q8158" t="s">
        <v>32</v>
      </c>
      <c r="R8158" t="s">
        <v>20</v>
      </c>
      <c r="S8158" t="s">
        <v>27</v>
      </c>
      <c r="T8158" t="s">
        <v>13310</v>
      </c>
      <c r="U8158" s="1">
        <v>46074</v>
      </c>
      <c r="V8158">
        <v>119</v>
      </c>
      <c r="W8158" t="str">
        <f t="shared" si="174"/>
        <v>90-119</v>
      </c>
    </row>
    <row r="8159" spans="1:23" x14ac:dyDescent="0.25">
      <c r="A8159" t="s">
        <v>8408</v>
      </c>
      <c r="B8159">
        <v>3159627531</v>
      </c>
      <c r="C8159">
        <v>3505712881</v>
      </c>
      <c r="D8159" s="1">
        <v>45518</v>
      </c>
      <c r="E8159">
        <v>99238</v>
      </c>
      <c r="F8159">
        <v>93000</v>
      </c>
      <c r="G8159" t="s">
        <v>270</v>
      </c>
      <c r="H8159" s="34">
        <v>49800</v>
      </c>
      <c r="I8159" s="7">
        <v>40836</v>
      </c>
      <c r="J8159" s="7">
        <v>29625.52</v>
      </c>
      <c r="K8159" s="7">
        <v>3860</v>
      </c>
      <c r="L8159" s="7">
        <v>7350.48</v>
      </c>
      <c r="M8159" s="5">
        <v>0.18</v>
      </c>
      <c r="N8159" t="s">
        <v>3141</v>
      </c>
      <c r="O8159" t="s">
        <v>30</v>
      </c>
      <c r="P8159" t="s">
        <v>58</v>
      </c>
      <c r="Q8159" t="s">
        <v>32</v>
      </c>
      <c r="R8159" t="s">
        <v>20</v>
      </c>
      <c r="S8159" t="s">
        <v>27</v>
      </c>
      <c r="T8159" t="s">
        <v>13311</v>
      </c>
      <c r="U8159" s="1">
        <v>45660</v>
      </c>
      <c r="V8159">
        <v>142</v>
      </c>
      <c r="W8159" t="str">
        <f t="shared" si="174"/>
        <v>120-149</v>
      </c>
    </row>
    <row r="8160" spans="1:23" x14ac:dyDescent="0.25">
      <c r="A8160" t="s">
        <v>8409</v>
      </c>
      <c r="B8160">
        <v>6996876983</v>
      </c>
      <c r="C8160">
        <v>3603483294</v>
      </c>
      <c r="D8160" s="1">
        <v>45435</v>
      </c>
      <c r="E8160">
        <v>99215</v>
      </c>
      <c r="F8160">
        <v>99202</v>
      </c>
      <c r="G8160" t="s">
        <v>3183</v>
      </c>
      <c r="H8160" s="34">
        <v>38021</v>
      </c>
      <c r="I8160" s="7">
        <v>24714</v>
      </c>
      <c r="J8160" s="7">
        <v>19054.32</v>
      </c>
      <c r="K8160" s="7">
        <v>2694</v>
      </c>
      <c r="L8160" s="7">
        <v>2965.68</v>
      </c>
      <c r="M8160" s="5">
        <v>0.12</v>
      </c>
      <c r="N8160" t="s">
        <v>46</v>
      </c>
      <c r="O8160" t="s">
        <v>30</v>
      </c>
      <c r="P8160" t="s">
        <v>3148</v>
      </c>
      <c r="Q8160" t="s">
        <v>32</v>
      </c>
      <c r="R8160" t="s">
        <v>21</v>
      </c>
      <c r="S8160" t="s">
        <v>21</v>
      </c>
      <c r="T8160" t="s">
        <v>13311</v>
      </c>
      <c r="U8160" s="1">
        <v>45606</v>
      </c>
      <c r="V8160">
        <v>171</v>
      </c>
      <c r="W8160" t="str">
        <f t="shared" si="174"/>
        <v>150-179</v>
      </c>
    </row>
    <row r="8161" spans="1:23" x14ac:dyDescent="0.25">
      <c r="A8161" t="s">
        <v>8410</v>
      </c>
      <c r="B8161">
        <v>8092342577</v>
      </c>
      <c r="C8161">
        <v>4617406775</v>
      </c>
      <c r="D8161" s="1">
        <v>45934</v>
      </c>
      <c r="E8161">
        <v>99238</v>
      </c>
      <c r="F8161">
        <v>81000</v>
      </c>
      <c r="G8161" t="s">
        <v>3247</v>
      </c>
      <c r="H8161" s="34">
        <v>32391</v>
      </c>
      <c r="I8161" s="7">
        <v>25589</v>
      </c>
      <c r="J8161" s="7">
        <v>12233.76</v>
      </c>
      <c r="K8161" s="7">
        <v>9261</v>
      </c>
      <c r="L8161" s="7">
        <v>4094.24</v>
      </c>
      <c r="M8161" s="5">
        <v>0.16</v>
      </c>
      <c r="N8161" t="s">
        <v>1138</v>
      </c>
      <c r="O8161" t="s">
        <v>27</v>
      </c>
      <c r="P8161" t="s">
        <v>55</v>
      </c>
      <c r="Q8161" t="s">
        <v>32</v>
      </c>
      <c r="R8161" t="s">
        <v>21</v>
      </c>
      <c r="S8161" t="s">
        <v>17</v>
      </c>
      <c r="T8161" t="s">
        <v>13310</v>
      </c>
      <c r="U8161" s="1">
        <v>46007</v>
      </c>
      <c r="V8161">
        <v>73</v>
      </c>
      <c r="W8161" t="str">
        <f t="shared" si="174"/>
        <v>60-89</v>
      </c>
    </row>
    <row r="8162" spans="1:23" x14ac:dyDescent="0.25">
      <c r="A8162" t="s">
        <v>8411</v>
      </c>
      <c r="B8162">
        <v>8068860981</v>
      </c>
      <c r="C8162">
        <v>6718438771</v>
      </c>
      <c r="D8162" s="1">
        <v>45785</v>
      </c>
      <c r="E8162">
        <v>99222</v>
      </c>
      <c r="F8162">
        <v>80053</v>
      </c>
      <c r="G8162" t="s">
        <v>3187</v>
      </c>
      <c r="H8162" s="34">
        <v>89077</v>
      </c>
      <c r="I8162" s="7">
        <v>66808</v>
      </c>
      <c r="J8162" s="7">
        <v>51173.8</v>
      </c>
      <c r="K8162" s="7">
        <v>5613</v>
      </c>
      <c r="L8162" s="7">
        <v>10021.200000000001</v>
      </c>
      <c r="M8162" s="5">
        <v>0.15</v>
      </c>
      <c r="N8162" t="s">
        <v>1139</v>
      </c>
      <c r="O8162" t="s">
        <v>30</v>
      </c>
      <c r="P8162" t="s">
        <v>55</v>
      </c>
      <c r="Q8162" t="s">
        <v>32</v>
      </c>
      <c r="R8162" t="s">
        <v>27</v>
      </c>
      <c r="S8162" t="s">
        <v>21</v>
      </c>
      <c r="T8162" t="s">
        <v>13310</v>
      </c>
      <c r="U8162" s="1">
        <v>45820</v>
      </c>
      <c r="V8162">
        <v>35</v>
      </c>
      <c r="W8162" t="str">
        <f t="shared" si="174"/>
        <v>30-59</v>
      </c>
    </row>
    <row r="8163" spans="1:23" x14ac:dyDescent="0.25">
      <c r="A8163" t="s">
        <v>8412</v>
      </c>
      <c r="B8163">
        <v>9517271608</v>
      </c>
      <c r="C8163">
        <v>3406127344</v>
      </c>
      <c r="D8163" s="1">
        <v>45930</v>
      </c>
      <c r="E8163">
        <v>99238</v>
      </c>
      <c r="F8163">
        <v>97110</v>
      </c>
      <c r="G8163" t="s">
        <v>3716</v>
      </c>
      <c r="H8163" s="34">
        <v>52920</v>
      </c>
      <c r="I8163" s="7">
        <v>43394</v>
      </c>
      <c r="J8163" s="7">
        <v>23456.080000000002</v>
      </c>
      <c r="K8163" s="7">
        <v>12127</v>
      </c>
      <c r="L8163" s="7">
        <v>7810.92</v>
      </c>
      <c r="M8163" s="5">
        <v>0.18</v>
      </c>
      <c r="N8163" t="s">
        <v>3141</v>
      </c>
      <c r="O8163" t="s">
        <v>27</v>
      </c>
      <c r="P8163" t="s">
        <v>3146</v>
      </c>
      <c r="Q8163" t="s">
        <v>32</v>
      </c>
      <c r="R8163" t="s">
        <v>21</v>
      </c>
      <c r="S8163" t="s">
        <v>17</v>
      </c>
      <c r="T8163" t="s">
        <v>13311</v>
      </c>
      <c r="U8163" s="1">
        <v>46056</v>
      </c>
      <c r="V8163">
        <v>126</v>
      </c>
      <c r="W8163" t="str">
        <f t="shared" si="174"/>
        <v>120-149</v>
      </c>
    </row>
    <row r="8164" spans="1:23" x14ac:dyDescent="0.25">
      <c r="A8164" t="s">
        <v>8413</v>
      </c>
      <c r="B8164">
        <v>9568812625</v>
      </c>
      <c r="C8164">
        <v>5352609587</v>
      </c>
      <c r="D8164" s="1">
        <v>45374</v>
      </c>
      <c r="E8164">
        <v>99214</v>
      </c>
      <c r="F8164">
        <v>99292</v>
      </c>
      <c r="G8164" t="s">
        <v>166</v>
      </c>
      <c r="H8164" s="34">
        <v>8835</v>
      </c>
      <c r="I8164" s="7">
        <v>6361</v>
      </c>
      <c r="J8164" s="7">
        <v>4984.12</v>
      </c>
      <c r="K8164" s="7">
        <v>868</v>
      </c>
      <c r="L8164" s="7">
        <v>508.88</v>
      </c>
      <c r="M8164" s="5">
        <v>0.08</v>
      </c>
      <c r="N8164" t="s">
        <v>24</v>
      </c>
      <c r="O8164" t="s">
        <v>30</v>
      </c>
      <c r="P8164" t="s">
        <v>58</v>
      </c>
      <c r="Q8164" t="s">
        <v>19</v>
      </c>
      <c r="R8164" t="s">
        <v>38</v>
      </c>
      <c r="S8164" t="s">
        <v>21</v>
      </c>
      <c r="T8164" t="s">
        <v>13310</v>
      </c>
      <c r="U8164" s="1">
        <v>45519</v>
      </c>
      <c r="V8164">
        <v>145</v>
      </c>
      <c r="W8164" t="str">
        <f t="shared" si="174"/>
        <v>120-149</v>
      </c>
    </row>
    <row r="8165" spans="1:23" x14ac:dyDescent="0.25">
      <c r="A8165" t="s">
        <v>8414</v>
      </c>
      <c r="B8165">
        <v>5951631371</v>
      </c>
      <c r="C8165">
        <v>5828342641</v>
      </c>
      <c r="D8165" s="1">
        <v>45355</v>
      </c>
      <c r="E8165">
        <v>99233</v>
      </c>
      <c r="F8165">
        <v>99205</v>
      </c>
      <c r="G8165" t="s">
        <v>3552</v>
      </c>
      <c r="H8165" s="34">
        <v>93295</v>
      </c>
      <c r="I8165" s="7">
        <v>72770</v>
      </c>
      <c r="J8165" s="7">
        <v>58216</v>
      </c>
      <c r="K8165" s="7">
        <v>0</v>
      </c>
      <c r="L8165" s="7">
        <v>14554</v>
      </c>
      <c r="M8165" s="5">
        <v>0.2</v>
      </c>
      <c r="N8165" t="s">
        <v>3140</v>
      </c>
      <c r="O8165" t="s">
        <v>17</v>
      </c>
      <c r="P8165" t="s">
        <v>40</v>
      </c>
      <c r="Q8165" t="s">
        <v>32</v>
      </c>
      <c r="R8165" t="s">
        <v>27</v>
      </c>
      <c r="S8165" t="s">
        <v>17</v>
      </c>
      <c r="T8165" t="s">
        <v>13312</v>
      </c>
      <c r="U8165" s="1">
        <v>45397</v>
      </c>
      <c r="V8165">
        <v>42</v>
      </c>
      <c r="W8165" t="str">
        <f t="shared" si="174"/>
        <v>30-59</v>
      </c>
    </row>
    <row r="8166" spans="1:23" x14ac:dyDescent="0.25">
      <c r="A8166" t="s">
        <v>8415</v>
      </c>
      <c r="B8166">
        <v>3659966945</v>
      </c>
      <c r="C8166">
        <v>9012764665</v>
      </c>
      <c r="D8166" s="1">
        <v>45843</v>
      </c>
      <c r="E8166">
        <v>99222</v>
      </c>
      <c r="F8166">
        <v>99212</v>
      </c>
      <c r="G8166" t="s">
        <v>3253</v>
      </c>
      <c r="H8166" s="34">
        <v>29181</v>
      </c>
      <c r="I8166" s="7">
        <v>24804</v>
      </c>
      <c r="J8166" s="7">
        <v>16831.919999999998</v>
      </c>
      <c r="K8166" s="7">
        <v>7476</v>
      </c>
      <c r="L8166" s="7">
        <v>496.08</v>
      </c>
      <c r="M8166" s="5">
        <v>0.02</v>
      </c>
      <c r="N8166" t="s">
        <v>16</v>
      </c>
      <c r="O8166" t="s">
        <v>27</v>
      </c>
      <c r="P8166" t="s">
        <v>58</v>
      </c>
      <c r="Q8166" t="s">
        <v>19</v>
      </c>
      <c r="R8166" t="s">
        <v>20</v>
      </c>
      <c r="S8166" t="s">
        <v>21</v>
      </c>
      <c r="T8166" t="s">
        <v>13310</v>
      </c>
      <c r="U8166" s="1">
        <v>45877</v>
      </c>
      <c r="V8166">
        <v>34</v>
      </c>
      <c r="W8166" t="str">
        <f t="shared" si="174"/>
        <v>30-59</v>
      </c>
    </row>
    <row r="8167" spans="1:23" x14ac:dyDescent="0.25">
      <c r="A8167" t="s">
        <v>8416</v>
      </c>
      <c r="B8167">
        <v>4798924809</v>
      </c>
      <c r="C8167">
        <v>9875009119</v>
      </c>
      <c r="D8167" s="1">
        <v>45470</v>
      </c>
      <c r="E8167">
        <v>99238</v>
      </c>
      <c r="F8167">
        <v>99214</v>
      </c>
      <c r="G8167" t="s">
        <v>3335</v>
      </c>
      <c r="H8167" s="34">
        <v>85298</v>
      </c>
      <c r="I8167" s="7">
        <v>67385</v>
      </c>
      <c r="J8167" s="7">
        <v>56603.4</v>
      </c>
      <c r="K8167" s="7">
        <v>0</v>
      </c>
      <c r="L8167" s="7">
        <v>10781.6</v>
      </c>
      <c r="M8167" s="5">
        <v>0.16</v>
      </c>
      <c r="N8167" t="s">
        <v>1138</v>
      </c>
      <c r="O8167" t="s">
        <v>17</v>
      </c>
      <c r="P8167" t="s">
        <v>3147</v>
      </c>
      <c r="Q8167" t="s">
        <v>19</v>
      </c>
      <c r="R8167" t="s">
        <v>26</v>
      </c>
      <c r="S8167" t="s">
        <v>17</v>
      </c>
      <c r="T8167" t="s">
        <v>13312</v>
      </c>
      <c r="U8167" s="1">
        <v>45561</v>
      </c>
      <c r="V8167">
        <v>91</v>
      </c>
      <c r="W8167" t="str">
        <f t="shared" si="174"/>
        <v>90-119</v>
      </c>
    </row>
    <row r="8168" spans="1:23" x14ac:dyDescent="0.25">
      <c r="A8168" t="s">
        <v>8417</v>
      </c>
      <c r="B8168">
        <v>7900647427</v>
      </c>
      <c r="C8168">
        <v>5267747482</v>
      </c>
      <c r="D8168" s="1">
        <v>45525</v>
      </c>
      <c r="E8168">
        <v>99223</v>
      </c>
      <c r="F8168">
        <v>99291</v>
      </c>
      <c r="G8168" t="s">
        <v>3152</v>
      </c>
      <c r="H8168" s="34">
        <v>78217</v>
      </c>
      <c r="I8168" s="7">
        <v>50841</v>
      </c>
      <c r="J8168" s="7">
        <v>29682.080000000002</v>
      </c>
      <c r="K8168" s="7">
        <v>15058</v>
      </c>
      <c r="L8168" s="7">
        <v>6100.92</v>
      </c>
      <c r="M8168" s="5">
        <v>0.12</v>
      </c>
      <c r="N8168" t="s">
        <v>46</v>
      </c>
      <c r="O8168" t="s">
        <v>27</v>
      </c>
      <c r="P8168" t="s">
        <v>3146</v>
      </c>
      <c r="Q8168" t="s">
        <v>32</v>
      </c>
      <c r="R8168" t="s">
        <v>26</v>
      </c>
      <c r="S8168" t="s">
        <v>27</v>
      </c>
      <c r="T8168" t="s">
        <v>13311</v>
      </c>
      <c r="U8168" s="1">
        <v>45588</v>
      </c>
      <c r="V8168">
        <v>63</v>
      </c>
      <c r="W8168" t="str">
        <f t="shared" si="174"/>
        <v>60-89</v>
      </c>
    </row>
    <row r="8169" spans="1:23" x14ac:dyDescent="0.25">
      <c r="A8169" t="s">
        <v>8418</v>
      </c>
      <c r="B8169">
        <v>4609027191</v>
      </c>
      <c r="C8169">
        <v>6957586599</v>
      </c>
      <c r="D8169" s="1">
        <v>45593</v>
      </c>
      <c r="E8169">
        <v>99238</v>
      </c>
      <c r="F8169">
        <v>85025</v>
      </c>
      <c r="G8169" t="s">
        <v>3204</v>
      </c>
      <c r="H8169" s="34">
        <v>86487</v>
      </c>
      <c r="I8169" s="7">
        <v>56217</v>
      </c>
      <c r="J8169" s="7">
        <v>49470.96</v>
      </c>
      <c r="K8169" s="7">
        <v>0</v>
      </c>
      <c r="L8169" s="7">
        <v>6746.04</v>
      </c>
      <c r="M8169" s="5">
        <v>0.12</v>
      </c>
      <c r="N8169" t="s">
        <v>46</v>
      </c>
      <c r="O8169" t="s">
        <v>17</v>
      </c>
      <c r="P8169" t="s">
        <v>3147</v>
      </c>
      <c r="Q8169" t="s">
        <v>19</v>
      </c>
      <c r="R8169" t="s">
        <v>27</v>
      </c>
      <c r="S8169" t="s">
        <v>21</v>
      </c>
      <c r="T8169" t="s">
        <v>13310</v>
      </c>
      <c r="U8169" s="1">
        <v>45693</v>
      </c>
      <c r="V8169">
        <v>100</v>
      </c>
      <c r="W8169" t="str">
        <f t="shared" si="174"/>
        <v>90-119</v>
      </c>
    </row>
    <row r="8170" spans="1:23" x14ac:dyDescent="0.25">
      <c r="A8170" t="s">
        <v>8419</v>
      </c>
      <c r="B8170">
        <v>3733931040</v>
      </c>
      <c r="C8170">
        <v>4309624673</v>
      </c>
      <c r="D8170" s="1">
        <v>45566</v>
      </c>
      <c r="E8170">
        <v>99215</v>
      </c>
      <c r="F8170">
        <v>99201</v>
      </c>
      <c r="G8170" t="s">
        <v>118</v>
      </c>
      <c r="H8170" s="34">
        <v>69122</v>
      </c>
      <c r="I8170" s="7">
        <v>53915</v>
      </c>
      <c r="J8170" s="7">
        <v>32194</v>
      </c>
      <c r="K8170" s="7">
        <v>10938</v>
      </c>
      <c r="L8170" s="7">
        <v>10783</v>
      </c>
      <c r="M8170" s="5">
        <v>0.2</v>
      </c>
      <c r="N8170" t="s">
        <v>3140</v>
      </c>
      <c r="O8170" t="s">
        <v>27</v>
      </c>
      <c r="P8170" t="s">
        <v>35</v>
      </c>
      <c r="Q8170" t="s">
        <v>19</v>
      </c>
      <c r="R8170" t="s">
        <v>26</v>
      </c>
      <c r="S8170" t="s">
        <v>17</v>
      </c>
      <c r="T8170" t="s">
        <v>13311</v>
      </c>
      <c r="U8170" s="1">
        <v>45728</v>
      </c>
      <c r="V8170">
        <v>162</v>
      </c>
      <c r="W8170" t="str">
        <f t="shared" si="174"/>
        <v>150-179</v>
      </c>
    </row>
    <row r="8171" spans="1:23" x14ac:dyDescent="0.25">
      <c r="A8171" t="s">
        <v>8420</v>
      </c>
      <c r="B8171">
        <v>7454568036</v>
      </c>
      <c r="C8171">
        <v>8825351339</v>
      </c>
      <c r="D8171" s="1">
        <v>45509</v>
      </c>
      <c r="E8171">
        <v>99213</v>
      </c>
      <c r="F8171">
        <v>99213</v>
      </c>
      <c r="G8171" t="s">
        <v>3183</v>
      </c>
      <c r="H8171" s="34">
        <v>49484</v>
      </c>
      <c r="I8171" s="7">
        <v>38598</v>
      </c>
      <c r="J8171" s="7">
        <v>18200.400000000001</v>
      </c>
      <c r="K8171" s="7">
        <v>12678</v>
      </c>
      <c r="L8171" s="7">
        <v>7719.6</v>
      </c>
      <c r="M8171" s="5">
        <v>0.2</v>
      </c>
      <c r="N8171" t="s">
        <v>3140</v>
      </c>
      <c r="O8171" t="s">
        <v>27</v>
      </c>
      <c r="P8171" t="s">
        <v>40</v>
      </c>
      <c r="Q8171" t="s">
        <v>19</v>
      </c>
      <c r="R8171" t="s">
        <v>26</v>
      </c>
      <c r="S8171" t="s">
        <v>27</v>
      </c>
      <c r="T8171" t="s">
        <v>13311</v>
      </c>
      <c r="U8171" s="1">
        <v>45557</v>
      </c>
      <c r="V8171">
        <v>48</v>
      </c>
      <c r="W8171" t="str">
        <f t="shared" si="174"/>
        <v>30-59</v>
      </c>
    </row>
    <row r="8172" spans="1:23" x14ac:dyDescent="0.25">
      <c r="A8172" t="s">
        <v>8421</v>
      </c>
      <c r="B8172">
        <v>7727150809</v>
      </c>
      <c r="C8172">
        <v>8377266014</v>
      </c>
      <c r="D8172" s="1">
        <v>45510</v>
      </c>
      <c r="E8172">
        <v>99231</v>
      </c>
      <c r="F8172">
        <v>99282</v>
      </c>
      <c r="G8172" t="s">
        <v>3482</v>
      </c>
      <c r="H8172" s="34">
        <v>67704</v>
      </c>
      <c r="I8172" s="7">
        <v>53486</v>
      </c>
      <c r="J8172" s="7">
        <v>40274.239999999998</v>
      </c>
      <c r="K8172" s="7">
        <v>4654</v>
      </c>
      <c r="L8172" s="7">
        <v>8557.76</v>
      </c>
      <c r="M8172" s="5">
        <v>0.16</v>
      </c>
      <c r="N8172" t="s">
        <v>1138</v>
      </c>
      <c r="O8172" t="s">
        <v>27</v>
      </c>
      <c r="P8172" t="s">
        <v>3147</v>
      </c>
      <c r="Q8172" t="s">
        <v>19</v>
      </c>
      <c r="R8172" t="s">
        <v>27</v>
      </c>
      <c r="S8172" t="s">
        <v>27</v>
      </c>
      <c r="T8172" t="s">
        <v>13312</v>
      </c>
      <c r="U8172" s="1">
        <v>45620</v>
      </c>
      <c r="V8172">
        <v>110</v>
      </c>
      <c r="W8172" t="str">
        <f t="shared" si="174"/>
        <v>90-119</v>
      </c>
    </row>
    <row r="8173" spans="1:23" x14ac:dyDescent="0.25">
      <c r="A8173" t="s">
        <v>8422</v>
      </c>
      <c r="B8173">
        <v>562926878</v>
      </c>
      <c r="C8173">
        <v>7028629164</v>
      </c>
      <c r="D8173" s="1">
        <v>45720</v>
      </c>
      <c r="E8173">
        <v>99231</v>
      </c>
      <c r="F8173">
        <v>99281</v>
      </c>
      <c r="G8173" t="s">
        <v>3170</v>
      </c>
      <c r="H8173" s="34">
        <v>67071</v>
      </c>
      <c r="I8173" s="7">
        <v>54998</v>
      </c>
      <c r="J8173" s="7">
        <v>33825.360000000001</v>
      </c>
      <c r="K8173" s="7">
        <v>11273</v>
      </c>
      <c r="L8173" s="7">
        <v>9899.64</v>
      </c>
      <c r="M8173" s="5">
        <v>0.18</v>
      </c>
      <c r="N8173" t="s">
        <v>3141</v>
      </c>
      <c r="O8173" t="s">
        <v>27</v>
      </c>
      <c r="P8173" t="s">
        <v>18</v>
      </c>
      <c r="Q8173" t="s">
        <v>19</v>
      </c>
      <c r="R8173" t="s">
        <v>38</v>
      </c>
      <c r="S8173" t="s">
        <v>27</v>
      </c>
      <c r="T8173" t="s">
        <v>13310</v>
      </c>
      <c r="U8173" s="1">
        <v>45869</v>
      </c>
      <c r="V8173">
        <v>149</v>
      </c>
      <c r="W8173" t="str">
        <f t="shared" si="174"/>
        <v>120-149</v>
      </c>
    </row>
    <row r="8174" spans="1:23" x14ac:dyDescent="0.25">
      <c r="A8174" t="s">
        <v>8423</v>
      </c>
      <c r="B8174">
        <v>2866938878</v>
      </c>
      <c r="C8174">
        <v>3820489817</v>
      </c>
      <c r="D8174" s="1">
        <v>45879</v>
      </c>
      <c r="E8174">
        <v>99213</v>
      </c>
      <c r="F8174">
        <v>99212</v>
      </c>
      <c r="G8174" t="s">
        <v>3218</v>
      </c>
      <c r="H8174" s="34">
        <v>62209</v>
      </c>
      <c r="I8174" s="7">
        <v>46657</v>
      </c>
      <c r="J8174" s="7">
        <v>30550.45</v>
      </c>
      <c r="K8174" s="7">
        <v>9108</v>
      </c>
      <c r="L8174" s="7">
        <v>6998.55</v>
      </c>
      <c r="M8174" s="5">
        <v>0.15</v>
      </c>
      <c r="N8174" t="s">
        <v>1139</v>
      </c>
      <c r="O8174" t="s">
        <v>27</v>
      </c>
      <c r="P8174" t="s">
        <v>25</v>
      </c>
      <c r="Q8174" t="s">
        <v>32</v>
      </c>
      <c r="R8174" t="s">
        <v>27</v>
      </c>
      <c r="S8174" t="s">
        <v>17</v>
      </c>
      <c r="T8174" t="s">
        <v>13310</v>
      </c>
      <c r="U8174" s="1">
        <v>45979</v>
      </c>
      <c r="V8174">
        <v>100</v>
      </c>
      <c r="W8174" t="str">
        <f t="shared" si="174"/>
        <v>90-119</v>
      </c>
    </row>
    <row r="8175" spans="1:23" x14ac:dyDescent="0.25">
      <c r="A8175" t="s">
        <v>8424</v>
      </c>
      <c r="B8175">
        <v>4901278996</v>
      </c>
      <c r="C8175">
        <v>8083234018</v>
      </c>
      <c r="D8175" s="1">
        <v>45591</v>
      </c>
      <c r="E8175">
        <v>99223</v>
      </c>
      <c r="F8175">
        <v>99201</v>
      </c>
      <c r="G8175" t="s">
        <v>110</v>
      </c>
      <c r="H8175" s="34">
        <v>48449</v>
      </c>
      <c r="I8175" s="7">
        <v>31492</v>
      </c>
      <c r="J8175" s="7">
        <v>27712.959999999999</v>
      </c>
      <c r="K8175" s="7">
        <v>0</v>
      </c>
      <c r="L8175" s="7">
        <v>3779.04</v>
      </c>
      <c r="M8175" s="5">
        <v>0.12</v>
      </c>
      <c r="N8175" t="s">
        <v>46</v>
      </c>
      <c r="O8175" t="s">
        <v>17</v>
      </c>
      <c r="P8175" t="s">
        <v>58</v>
      </c>
      <c r="Q8175" t="s">
        <v>19</v>
      </c>
      <c r="R8175" t="s">
        <v>20</v>
      </c>
      <c r="S8175" t="s">
        <v>17</v>
      </c>
      <c r="T8175" t="s">
        <v>13311</v>
      </c>
      <c r="U8175" s="1">
        <v>45759</v>
      </c>
      <c r="V8175">
        <v>168</v>
      </c>
      <c r="W8175" t="str">
        <f t="shared" si="174"/>
        <v>150-179</v>
      </c>
    </row>
    <row r="8176" spans="1:23" x14ac:dyDescent="0.25">
      <c r="A8176" t="s">
        <v>8425</v>
      </c>
      <c r="B8176">
        <v>7578073376</v>
      </c>
      <c r="C8176">
        <v>2784259829</v>
      </c>
      <c r="D8176" s="1">
        <v>45498</v>
      </c>
      <c r="E8176">
        <v>99238</v>
      </c>
      <c r="F8176">
        <v>97110</v>
      </c>
      <c r="G8176" t="s">
        <v>3669</v>
      </c>
      <c r="H8176" s="34">
        <v>69664</v>
      </c>
      <c r="I8176" s="7">
        <v>59214</v>
      </c>
      <c r="J8176" s="7">
        <v>58029.72</v>
      </c>
      <c r="K8176" s="7">
        <v>0</v>
      </c>
      <c r="L8176" s="7">
        <v>1184.28</v>
      </c>
      <c r="M8176" s="5">
        <v>0.02</v>
      </c>
      <c r="N8176" t="s">
        <v>16</v>
      </c>
      <c r="O8176" t="s">
        <v>17</v>
      </c>
      <c r="P8176" t="s">
        <v>3150</v>
      </c>
      <c r="Q8176" t="s">
        <v>32</v>
      </c>
      <c r="R8176" t="s">
        <v>43</v>
      </c>
      <c r="S8176" t="s">
        <v>27</v>
      </c>
      <c r="T8176" t="s">
        <v>13312</v>
      </c>
      <c r="U8176" s="1">
        <v>45573</v>
      </c>
      <c r="V8176">
        <v>75</v>
      </c>
      <c r="W8176" t="str">
        <f t="shared" si="174"/>
        <v>60-89</v>
      </c>
    </row>
    <row r="8177" spans="1:23" x14ac:dyDescent="0.25">
      <c r="A8177" t="s">
        <v>8426</v>
      </c>
      <c r="B8177">
        <v>6403543622</v>
      </c>
      <c r="C8177">
        <v>6482971769</v>
      </c>
      <c r="D8177" s="1">
        <v>45909</v>
      </c>
      <c r="E8177">
        <v>99214</v>
      </c>
      <c r="F8177">
        <v>99203</v>
      </c>
      <c r="G8177" t="s">
        <v>3365</v>
      </c>
      <c r="H8177" s="34">
        <v>95167</v>
      </c>
      <c r="I8177" s="7">
        <v>61859</v>
      </c>
      <c r="J8177" s="7">
        <v>50736.92</v>
      </c>
      <c r="K8177" s="7">
        <v>3699</v>
      </c>
      <c r="L8177" s="7">
        <v>7423.08</v>
      </c>
      <c r="M8177" s="5">
        <v>0.12</v>
      </c>
      <c r="N8177" t="s">
        <v>46</v>
      </c>
      <c r="O8177" t="s">
        <v>30</v>
      </c>
      <c r="P8177" t="s">
        <v>55</v>
      </c>
      <c r="Q8177" t="s">
        <v>32</v>
      </c>
      <c r="R8177" t="s">
        <v>43</v>
      </c>
      <c r="S8177" t="s">
        <v>17</v>
      </c>
      <c r="T8177" t="s">
        <v>13312</v>
      </c>
      <c r="U8177" s="1">
        <v>46055</v>
      </c>
      <c r="V8177">
        <v>146</v>
      </c>
      <c r="W8177" t="str">
        <f t="shared" si="174"/>
        <v>120-149</v>
      </c>
    </row>
    <row r="8178" spans="1:23" x14ac:dyDescent="0.25">
      <c r="A8178" t="s">
        <v>8427</v>
      </c>
      <c r="B8178">
        <v>5779387689</v>
      </c>
      <c r="C8178">
        <v>3392000572</v>
      </c>
      <c r="D8178" s="1">
        <v>45466</v>
      </c>
      <c r="E8178">
        <v>99223</v>
      </c>
      <c r="F8178">
        <v>90834</v>
      </c>
      <c r="G8178" t="s">
        <v>307</v>
      </c>
      <c r="H8178" s="34">
        <v>69413</v>
      </c>
      <c r="I8178" s="7">
        <v>59001</v>
      </c>
      <c r="J8178" s="7">
        <v>52081.98</v>
      </c>
      <c r="K8178" s="7">
        <v>5739</v>
      </c>
      <c r="L8178" s="7">
        <v>1180.02</v>
      </c>
      <c r="M8178" s="5">
        <v>0.02</v>
      </c>
      <c r="N8178" t="s">
        <v>16</v>
      </c>
      <c r="O8178" t="s">
        <v>30</v>
      </c>
      <c r="P8178" t="s">
        <v>58</v>
      </c>
      <c r="Q8178" t="s">
        <v>19</v>
      </c>
      <c r="R8178" t="s">
        <v>21</v>
      </c>
      <c r="S8178" t="s">
        <v>17</v>
      </c>
      <c r="T8178" t="s">
        <v>13312</v>
      </c>
      <c r="U8178" s="1">
        <v>45525</v>
      </c>
      <c r="V8178">
        <v>59</v>
      </c>
      <c r="W8178" t="str">
        <f t="shared" si="174"/>
        <v>30-59</v>
      </c>
    </row>
    <row r="8179" spans="1:23" x14ac:dyDescent="0.25">
      <c r="A8179" t="s">
        <v>8428</v>
      </c>
      <c r="B8179">
        <v>2868640909</v>
      </c>
      <c r="C8179">
        <v>6965110795</v>
      </c>
      <c r="D8179" s="1">
        <v>45450</v>
      </c>
      <c r="E8179">
        <v>99233</v>
      </c>
      <c r="F8179">
        <v>99215</v>
      </c>
      <c r="G8179" t="s">
        <v>3438</v>
      </c>
      <c r="H8179" s="34">
        <v>83185</v>
      </c>
      <c r="I8179" s="7">
        <v>65716</v>
      </c>
      <c r="J8179" s="7">
        <v>48545.440000000002</v>
      </c>
      <c r="K8179" s="7">
        <v>6656</v>
      </c>
      <c r="L8179" s="7">
        <v>10514.56</v>
      </c>
      <c r="M8179" s="5">
        <v>0.16</v>
      </c>
      <c r="N8179" t="s">
        <v>1138</v>
      </c>
      <c r="O8179" t="s">
        <v>30</v>
      </c>
      <c r="P8179" t="s">
        <v>25</v>
      </c>
      <c r="Q8179" t="s">
        <v>19</v>
      </c>
      <c r="R8179" t="s">
        <v>38</v>
      </c>
      <c r="S8179" t="s">
        <v>17</v>
      </c>
      <c r="T8179" t="s">
        <v>13310</v>
      </c>
      <c r="U8179" s="1">
        <v>45549</v>
      </c>
      <c r="V8179">
        <v>99</v>
      </c>
      <c r="W8179" t="str">
        <f t="shared" si="174"/>
        <v>90-119</v>
      </c>
    </row>
    <row r="8180" spans="1:23" x14ac:dyDescent="0.25">
      <c r="A8180" t="s">
        <v>8429</v>
      </c>
      <c r="B8180">
        <v>274755635</v>
      </c>
      <c r="C8180">
        <v>1772065863</v>
      </c>
      <c r="D8180" s="1">
        <v>45348</v>
      </c>
      <c r="E8180">
        <v>99232</v>
      </c>
      <c r="F8180">
        <v>80053</v>
      </c>
      <c r="G8180" t="s">
        <v>48</v>
      </c>
      <c r="H8180" s="34">
        <v>83634</v>
      </c>
      <c r="I8180" s="7">
        <v>66907</v>
      </c>
      <c r="J8180" s="7">
        <v>53158.02</v>
      </c>
      <c r="K8180" s="7">
        <v>4382</v>
      </c>
      <c r="L8180" s="7">
        <v>9366.98</v>
      </c>
      <c r="M8180" s="5">
        <v>0.14000000000000001</v>
      </c>
      <c r="N8180" t="s">
        <v>1135</v>
      </c>
      <c r="O8180" t="s">
        <v>30</v>
      </c>
      <c r="P8180" t="s">
        <v>3146</v>
      </c>
      <c r="Q8180" t="s">
        <v>32</v>
      </c>
      <c r="R8180" t="s">
        <v>21</v>
      </c>
      <c r="S8180" t="s">
        <v>21</v>
      </c>
      <c r="T8180" t="s">
        <v>13311</v>
      </c>
      <c r="U8180" s="1">
        <v>45463</v>
      </c>
      <c r="V8180">
        <v>115</v>
      </c>
      <c r="W8180" t="str">
        <f t="shared" si="174"/>
        <v>90-119</v>
      </c>
    </row>
    <row r="8181" spans="1:23" x14ac:dyDescent="0.25">
      <c r="A8181" t="s">
        <v>8430</v>
      </c>
      <c r="B8181">
        <v>7326300800</v>
      </c>
      <c r="C8181">
        <v>4530440288</v>
      </c>
      <c r="D8181" s="1">
        <v>45370</v>
      </c>
      <c r="E8181">
        <v>99215</v>
      </c>
      <c r="F8181">
        <v>99213</v>
      </c>
      <c r="G8181" t="s">
        <v>129</v>
      </c>
      <c r="H8181" s="34">
        <v>93589</v>
      </c>
      <c r="I8181" s="7">
        <v>73935</v>
      </c>
      <c r="J8181" s="7">
        <v>62105.4</v>
      </c>
      <c r="K8181" s="7">
        <v>0</v>
      </c>
      <c r="L8181" s="7">
        <v>11829.6</v>
      </c>
      <c r="M8181" s="5">
        <v>0.16</v>
      </c>
      <c r="N8181" t="s">
        <v>1138</v>
      </c>
      <c r="O8181" t="s">
        <v>17</v>
      </c>
      <c r="P8181" t="s">
        <v>3148</v>
      </c>
      <c r="Q8181" t="s">
        <v>19</v>
      </c>
      <c r="R8181" t="s">
        <v>27</v>
      </c>
      <c r="S8181" t="s">
        <v>17</v>
      </c>
      <c r="T8181" t="s">
        <v>13311</v>
      </c>
      <c r="U8181" s="1">
        <v>45496</v>
      </c>
      <c r="V8181">
        <v>126</v>
      </c>
      <c r="W8181" t="str">
        <f t="shared" si="174"/>
        <v>120-149</v>
      </c>
    </row>
    <row r="8182" spans="1:23" x14ac:dyDescent="0.25">
      <c r="A8182" t="s">
        <v>8431</v>
      </c>
      <c r="B8182">
        <v>6006932216</v>
      </c>
      <c r="C8182">
        <v>4535890261</v>
      </c>
      <c r="D8182" s="1">
        <v>45478</v>
      </c>
      <c r="E8182">
        <v>99215</v>
      </c>
      <c r="F8182">
        <v>97110</v>
      </c>
      <c r="G8182" t="s">
        <v>3754</v>
      </c>
      <c r="H8182" s="34">
        <v>35057</v>
      </c>
      <c r="I8182" s="7">
        <v>29798</v>
      </c>
      <c r="J8182" s="7">
        <v>26343.040000000001</v>
      </c>
      <c r="K8182" s="7">
        <v>2859</v>
      </c>
      <c r="L8182" s="7">
        <v>595.96</v>
      </c>
      <c r="M8182" s="5">
        <v>0.02</v>
      </c>
      <c r="N8182" t="s">
        <v>16</v>
      </c>
      <c r="O8182" t="s">
        <v>30</v>
      </c>
      <c r="P8182" t="s">
        <v>58</v>
      </c>
      <c r="Q8182" t="s">
        <v>19</v>
      </c>
      <c r="R8182" t="s">
        <v>43</v>
      </c>
      <c r="S8182" t="s">
        <v>17</v>
      </c>
      <c r="T8182" t="s">
        <v>13311</v>
      </c>
      <c r="U8182" s="1">
        <v>45530</v>
      </c>
      <c r="V8182">
        <v>52</v>
      </c>
      <c r="W8182" t="str">
        <f t="shared" si="174"/>
        <v>30-59</v>
      </c>
    </row>
    <row r="8183" spans="1:23" x14ac:dyDescent="0.25">
      <c r="A8183" t="s">
        <v>8432</v>
      </c>
      <c r="B8183">
        <v>1474688919</v>
      </c>
      <c r="C8183">
        <v>8714159262</v>
      </c>
      <c r="D8183" s="1">
        <v>45579</v>
      </c>
      <c r="E8183">
        <v>99223</v>
      </c>
      <c r="F8183">
        <v>99283</v>
      </c>
      <c r="G8183" t="s">
        <v>307</v>
      </c>
      <c r="H8183" s="34">
        <v>41571</v>
      </c>
      <c r="I8183" s="7">
        <v>32425</v>
      </c>
      <c r="J8183" s="7">
        <v>13553</v>
      </c>
      <c r="K8183" s="7">
        <v>12387</v>
      </c>
      <c r="L8183" s="7">
        <v>6485</v>
      </c>
      <c r="M8183" s="5">
        <v>0.2</v>
      </c>
      <c r="N8183" t="s">
        <v>3140</v>
      </c>
      <c r="O8183" t="s">
        <v>27</v>
      </c>
      <c r="P8183" t="s">
        <v>58</v>
      </c>
      <c r="Q8183" t="s">
        <v>19</v>
      </c>
      <c r="R8183" t="s">
        <v>20</v>
      </c>
      <c r="S8183" t="s">
        <v>27</v>
      </c>
      <c r="T8183" t="s">
        <v>13311</v>
      </c>
      <c r="U8183" s="1">
        <v>45757</v>
      </c>
      <c r="V8183">
        <v>178</v>
      </c>
      <c r="W8183" t="str">
        <f t="shared" si="174"/>
        <v>150-179</v>
      </c>
    </row>
    <row r="8184" spans="1:23" x14ac:dyDescent="0.25">
      <c r="A8184" t="s">
        <v>8433</v>
      </c>
      <c r="B8184">
        <v>3239774075</v>
      </c>
      <c r="C8184">
        <v>457885165</v>
      </c>
      <c r="D8184" s="1">
        <v>45787</v>
      </c>
      <c r="E8184">
        <v>99221</v>
      </c>
      <c r="F8184">
        <v>99284</v>
      </c>
      <c r="G8184" t="s">
        <v>3232</v>
      </c>
      <c r="H8184" s="34">
        <v>48582</v>
      </c>
      <c r="I8184" s="7">
        <v>41295</v>
      </c>
      <c r="J8184" s="7">
        <v>27589.1</v>
      </c>
      <c r="K8184" s="7">
        <v>12880</v>
      </c>
      <c r="L8184" s="7">
        <v>825.9</v>
      </c>
      <c r="M8184" s="5">
        <v>0.02</v>
      </c>
      <c r="N8184" t="s">
        <v>16</v>
      </c>
      <c r="O8184" t="s">
        <v>27</v>
      </c>
      <c r="P8184" t="s">
        <v>55</v>
      </c>
      <c r="Q8184" t="s">
        <v>19</v>
      </c>
      <c r="R8184" t="s">
        <v>20</v>
      </c>
      <c r="S8184" t="s">
        <v>21</v>
      </c>
      <c r="T8184" t="s">
        <v>13311</v>
      </c>
      <c r="U8184" s="1">
        <v>45919</v>
      </c>
      <c r="V8184">
        <v>132</v>
      </c>
      <c r="W8184" t="str">
        <f t="shared" si="174"/>
        <v>120-149</v>
      </c>
    </row>
    <row r="8185" spans="1:23" x14ac:dyDescent="0.25">
      <c r="A8185" t="s">
        <v>8434</v>
      </c>
      <c r="B8185">
        <v>1936561613</v>
      </c>
      <c r="C8185">
        <v>515293972</v>
      </c>
      <c r="D8185" s="1">
        <v>45615</v>
      </c>
      <c r="E8185">
        <v>99232</v>
      </c>
      <c r="F8185">
        <v>99205</v>
      </c>
      <c r="G8185" t="s">
        <v>3702</v>
      </c>
      <c r="H8185" s="34">
        <v>26675</v>
      </c>
      <c r="I8185" s="7">
        <v>21340</v>
      </c>
      <c r="J8185" s="7">
        <v>15355.400000000001</v>
      </c>
      <c r="K8185" s="7">
        <v>2997</v>
      </c>
      <c r="L8185" s="7">
        <v>2987.6</v>
      </c>
      <c r="M8185" s="5">
        <v>0.14000000000000001</v>
      </c>
      <c r="N8185" t="s">
        <v>1135</v>
      </c>
      <c r="O8185" t="s">
        <v>30</v>
      </c>
      <c r="P8185" t="s">
        <v>3148</v>
      </c>
      <c r="Q8185" t="s">
        <v>19</v>
      </c>
      <c r="R8185" t="s">
        <v>20</v>
      </c>
      <c r="S8185" t="s">
        <v>17</v>
      </c>
      <c r="T8185" t="s">
        <v>13312</v>
      </c>
      <c r="U8185" s="1">
        <v>45705</v>
      </c>
      <c r="V8185">
        <v>90</v>
      </c>
      <c r="W8185" t="str">
        <f t="shared" si="174"/>
        <v>90-119</v>
      </c>
    </row>
    <row r="8186" spans="1:23" x14ac:dyDescent="0.25">
      <c r="A8186" t="s">
        <v>8435</v>
      </c>
      <c r="B8186">
        <v>7540890142</v>
      </c>
      <c r="C8186">
        <v>5650624833</v>
      </c>
      <c r="D8186" s="1">
        <v>45554</v>
      </c>
      <c r="E8186">
        <v>99214</v>
      </c>
      <c r="F8186">
        <v>99215</v>
      </c>
      <c r="G8186" t="s">
        <v>351</v>
      </c>
      <c r="H8186" s="34">
        <v>49055</v>
      </c>
      <c r="I8186" s="7">
        <v>39244</v>
      </c>
      <c r="J8186" s="7">
        <v>30795.84</v>
      </c>
      <c r="K8186" s="7">
        <v>2954</v>
      </c>
      <c r="L8186" s="7">
        <v>5494.16</v>
      </c>
      <c r="M8186" s="5">
        <v>0.14000000000000001</v>
      </c>
      <c r="N8186" t="s">
        <v>1135</v>
      </c>
      <c r="O8186" t="s">
        <v>30</v>
      </c>
      <c r="P8186" t="s">
        <v>25</v>
      </c>
      <c r="Q8186" t="s">
        <v>19</v>
      </c>
      <c r="R8186" t="s">
        <v>20</v>
      </c>
      <c r="S8186" t="s">
        <v>21</v>
      </c>
      <c r="T8186" t="s">
        <v>13312</v>
      </c>
      <c r="U8186" s="1">
        <v>45595</v>
      </c>
      <c r="V8186">
        <v>41</v>
      </c>
      <c r="W8186" t="str">
        <f t="shared" si="174"/>
        <v>30-59</v>
      </c>
    </row>
    <row r="8187" spans="1:23" x14ac:dyDescent="0.25">
      <c r="A8187" t="s">
        <v>8436</v>
      </c>
      <c r="B8187">
        <v>9265421237</v>
      </c>
      <c r="C8187">
        <v>8759052780</v>
      </c>
      <c r="D8187" s="1">
        <v>45292</v>
      </c>
      <c r="E8187">
        <v>99233</v>
      </c>
      <c r="F8187">
        <v>99281</v>
      </c>
      <c r="G8187" t="s">
        <v>3158</v>
      </c>
      <c r="H8187" s="34">
        <v>44614</v>
      </c>
      <c r="I8187" s="7">
        <v>34799</v>
      </c>
      <c r="J8187" s="7">
        <v>18654.2</v>
      </c>
      <c r="K8187" s="7">
        <v>9185</v>
      </c>
      <c r="L8187" s="7">
        <v>6959.8</v>
      </c>
      <c r="M8187" s="5">
        <v>0.2</v>
      </c>
      <c r="N8187" t="s">
        <v>3140</v>
      </c>
      <c r="O8187" t="s">
        <v>27</v>
      </c>
      <c r="P8187" t="s">
        <v>40</v>
      </c>
      <c r="Q8187" t="s">
        <v>32</v>
      </c>
      <c r="R8187" t="s">
        <v>43</v>
      </c>
      <c r="S8187" t="s">
        <v>17</v>
      </c>
      <c r="T8187" t="s">
        <v>13310</v>
      </c>
      <c r="U8187" s="1">
        <v>45381</v>
      </c>
      <c r="V8187">
        <v>89</v>
      </c>
      <c r="W8187" t="str">
        <f t="shared" si="174"/>
        <v>60-89</v>
      </c>
    </row>
    <row r="8188" spans="1:23" x14ac:dyDescent="0.25">
      <c r="A8188" t="s">
        <v>8437</v>
      </c>
      <c r="B8188">
        <v>8046537233</v>
      </c>
      <c r="C8188">
        <v>6120657469</v>
      </c>
      <c r="D8188" s="1">
        <v>45892</v>
      </c>
      <c r="E8188">
        <v>99221</v>
      </c>
      <c r="F8188">
        <v>97110</v>
      </c>
      <c r="G8188" t="s">
        <v>3843</v>
      </c>
      <c r="H8188" s="34">
        <v>49619</v>
      </c>
      <c r="I8188" s="7">
        <v>42176</v>
      </c>
      <c r="J8188" s="7">
        <v>41332.480000000003</v>
      </c>
      <c r="K8188" s="7">
        <v>0</v>
      </c>
      <c r="L8188" s="7">
        <v>843.52</v>
      </c>
      <c r="M8188" s="5">
        <v>0.02</v>
      </c>
      <c r="N8188" t="s">
        <v>16</v>
      </c>
      <c r="O8188" t="s">
        <v>17</v>
      </c>
      <c r="P8188" t="s">
        <v>40</v>
      </c>
      <c r="Q8188" t="s">
        <v>32</v>
      </c>
      <c r="R8188" t="s">
        <v>38</v>
      </c>
      <c r="S8188" t="s">
        <v>17</v>
      </c>
      <c r="T8188" t="s">
        <v>13312</v>
      </c>
      <c r="U8188" s="1">
        <v>45968</v>
      </c>
      <c r="V8188">
        <v>77</v>
      </c>
      <c r="W8188" t="str">
        <f t="shared" si="174"/>
        <v>60-89</v>
      </c>
    </row>
    <row r="8189" spans="1:23" x14ac:dyDescent="0.25">
      <c r="A8189" t="s">
        <v>8438</v>
      </c>
      <c r="B8189">
        <v>4077563494</v>
      </c>
      <c r="C8189">
        <v>3196631687</v>
      </c>
      <c r="D8189" s="1">
        <v>45585</v>
      </c>
      <c r="E8189">
        <v>99233</v>
      </c>
      <c r="F8189">
        <v>99284</v>
      </c>
      <c r="G8189" t="s">
        <v>3449</v>
      </c>
      <c r="H8189" s="34">
        <v>88710</v>
      </c>
      <c r="I8189" s="7">
        <v>63871</v>
      </c>
      <c r="J8189" s="7">
        <v>49188.32</v>
      </c>
      <c r="K8189" s="7">
        <v>9573</v>
      </c>
      <c r="L8189" s="7">
        <v>5109.68</v>
      </c>
      <c r="M8189" s="5">
        <v>0.08</v>
      </c>
      <c r="N8189" t="s">
        <v>24</v>
      </c>
      <c r="O8189" t="s">
        <v>30</v>
      </c>
      <c r="P8189" t="s">
        <v>3150</v>
      </c>
      <c r="Q8189" t="s">
        <v>19</v>
      </c>
      <c r="R8189" t="s">
        <v>27</v>
      </c>
      <c r="S8189" t="s">
        <v>21</v>
      </c>
      <c r="T8189" t="s">
        <v>13312</v>
      </c>
      <c r="U8189" s="1">
        <v>45679</v>
      </c>
      <c r="V8189">
        <v>94</v>
      </c>
      <c r="W8189" t="str">
        <f t="shared" si="174"/>
        <v>90-119</v>
      </c>
    </row>
    <row r="8190" spans="1:23" x14ac:dyDescent="0.25">
      <c r="A8190" t="s">
        <v>8439</v>
      </c>
      <c r="B8190">
        <v>8879486913</v>
      </c>
      <c r="C8190">
        <v>6237869583</v>
      </c>
      <c r="D8190" s="1">
        <v>45690</v>
      </c>
      <c r="E8190">
        <v>99232</v>
      </c>
      <c r="F8190">
        <v>99214</v>
      </c>
      <c r="G8190" t="s">
        <v>3537</v>
      </c>
      <c r="H8190" s="34">
        <v>77894</v>
      </c>
      <c r="I8190" s="7">
        <v>66210</v>
      </c>
      <c r="J8190" s="7">
        <v>61193.8</v>
      </c>
      <c r="K8190" s="7">
        <v>3692</v>
      </c>
      <c r="L8190" s="7">
        <v>1324.2</v>
      </c>
      <c r="M8190" s="5">
        <v>0.02</v>
      </c>
      <c r="N8190" t="s">
        <v>16</v>
      </c>
      <c r="O8190" t="s">
        <v>30</v>
      </c>
      <c r="P8190" t="s">
        <v>40</v>
      </c>
      <c r="Q8190" t="s">
        <v>19</v>
      </c>
      <c r="R8190" t="s">
        <v>43</v>
      </c>
      <c r="S8190" t="s">
        <v>27</v>
      </c>
      <c r="T8190" t="s">
        <v>13311</v>
      </c>
      <c r="U8190" s="1">
        <v>45834</v>
      </c>
      <c r="V8190">
        <v>144</v>
      </c>
      <c r="W8190" t="str">
        <f t="shared" si="174"/>
        <v>120-149</v>
      </c>
    </row>
    <row r="8191" spans="1:23" x14ac:dyDescent="0.25">
      <c r="A8191" t="s">
        <v>8440</v>
      </c>
      <c r="B8191">
        <v>7122679922</v>
      </c>
      <c r="C8191">
        <v>8386362477</v>
      </c>
      <c r="D8191" s="1">
        <v>45941</v>
      </c>
      <c r="E8191">
        <v>99221</v>
      </c>
      <c r="F8191">
        <v>99212</v>
      </c>
      <c r="G8191" t="s">
        <v>3335</v>
      </c>
      <c r="H8191" s="34">
        <v>79406</v>
      </c>
      <c r="I8191" s="7">
        <v>65113</v>
      </c>
      <c r="J8191" s="7">
        <v>47049.66</v>
      </c>
      <c r="K8191" s="7">
        <v>6343</v>
      </c>
      <c r="L8191" s="7">
        <v>11720.34</v>
      </c>
      <c r="M8191" s="5">
        <v>0.18</v>
      </c>
      <c r="N8191" t="s">
        <v>3141</v>
      </c>
      <c r="O8191" t="s">
        <v>27</v>
      </c>
      <c r="P8191" t="s">
        <v>3150</v>
      </c>
      <c r="Q8191" t="s">
        <v>19</v>
      </c>
      <c r="R8191" t="s">
        <v>20</v>
      </c>
      <c r="S8191" t="s">
        <v>27</v>
      </c>
      <c r="T8191" t="s">
        <v>13311</v>
      </c>
      <c r="U8191" s="1">
        <v>46051</v>
      </c>
      <c r="V8191">
        <v>110</v>
      </c>
      <c r="W8191" t="str">
        <f t="shared" si="174"/>
        <v>90-119</v>
      </c>
    </row>
    <row r="8192" spans="1:23" x14ac:dyDescent="0.25">
      <c r="A8192" t="s">
        <v>8441</v>
      </c>
      <c r="B8192">
        <v>6053091590</v>
      </c>
      <c r="C8192">
        <v>6250467760</v>
      </c>
      <c r="D8192" s="1">
        <v>45470</v>
      </c>
      <c r="E8192">
        <v>99231</v>
      </c>
      <c r="F8192">
        <v>99292</v>
      </c>
      <c r="G8192" t="s">
        <v>37</v>
      </c>
      <c r="H8192" s="34">
        <v>58374</v>
      </c>
      <c r="I8192" s="7">
        <v>43781</v>
      </c>
      <c r="J8192" s="7">
        <v>37213.85</v>
      </c>
      <c r="K8192" s="7">
        <v>0</v>
      </c>
      <c r="L8192" s="7">
        <v>6567.15</v>
      </c>
      <c r="M8192" s="5">
        <v>0.15</v>
      </c>
      <c r="N8192" t="s">
        <v>1139</v>
      </c>
      <c r="O8192" t="s">
        <v>17</v>
      </c>
      <c r="P8192" t="s">
        <v>3149</v>
      </c>
      <c r="Q8192" t="s">
        <v>32</v>
      </c>
      <c r="R8192" t="s">
        <v>21</v>
      </c>
      <c r="S8192" t="s">
        <v>21</v>
      </c>
      <c r="T8192" t="s">
        <v>13312</v>
      </c>
      <c r="U8192" s="1">
        <v>45644</v>
      </c>
      <c r="V8192">
        <v>174</v>
      </c>
      <c r="W8192" t="str">
        <f t="shared" si="174"/>
        <v>150-179</v>
      </c>
    </row>
    <row r="8193" spans="1:23" x14ac:dyDescent="0.25">
      <c r="A8193" t="s">
        <v>8442</v>
      </c>
      <c r="B8193">
        <v>7093563204</v>
      </c>
      <c r="C8193">
        <v>9407322211</v>
      </c>
      <c r="D8193" s="1">
        <v>45693</v>
      </c>
      <c r="E8193">
        <v>99221</v>
      </c>
      <c r="F8193">
        <v>99292</v>
      </c>
      <c r="G8193" t="s">
        <v>3548</v>
      </c>
      <c r="H8193" s="34">
        <v>37671</v>
      </c>
      <c r="I8193" s="7">
        <v>30137</v>
      </c>
      <c r="J8193" s="7">
        <v>21975.82</v>
      </c>
      <c r="K8193" s="7">
        <v>3942</v>
      </c>
      <c r="L8193" s="7">
        <v>4219.18</v>
      </c>
      <c r="M8193" s="5">
        <v>0.14000000000000001</v>
      </c>
      <c r="N8193" t="s">
        <v>1135</v>
      </c>
      <c r="O8193" t="s">
        <v>27</v>
      </c>
      <c r="P8193" t="s">
        <v>31</v>
      </c>
      <c r="Q8193" t="s">
        <v>32</v>
      </c>
      <c r="R8193" t="s">
        <v>27</v>
      </c>
      <c r="S8193" t="s">
        <v>27</v>
      </c>
      <c r="T8193" t="s">
        <v>13311</v>
      </c>
      <c r="U8193" s="1">
        <v>45763</v>
      </c>
      <c r="V8193">
        <v>70</v>
      </c>
      <c r="W8193" t="str">
        <f t="shared" si="174"/>
        <v>60-89</v>
      </c>
    </row>
    <row r="8194" spans="1:23" x14ac:dyDescent="0.25">
      <c r="A8194" t="s">
        <v>8443</v>
      </c>
      <c r="B8194">
        <v>8915764881</v>
      </c>
      <c r="C8194">
        <v>9372828020</v>
      </c>
      <c r="D8194" s="1">
        <v>45696</v>
      </c>
      <c r="E8194">
        <v>99231</v>
      </c>
      <c r="F8194">
        <v>81000</v>
      </c>
      <c r="G8194" t="s">
        <v>3283</v>
      </c>
      <c r="H8194" s="34">
        <v>47663</v>
      </c>
      <c r="I8194" s="7">
        <v>37654</v>
      </c>
      <c r="J8194" s="7">
        <v>31629.360000000001</v>
      </c>
      <c r="K8194" s="7">
        <v>0</v>
      </c>
      <c r="L8194" s="7">
        <v>6024.64</v>
      </c>
      <c r="M8194" s="5">
        <v>0.16</v>
      </c>
      <c r="N8194" t="s">
        <v>1138</v>
      </c>
      <c r="O8194" t="s">
        <v>17</v>
      </c>
      <c r="P8194" t="s">
        <v>55</v>
      </c>
      <c r="Q8194" t="s">
        <v>19</v>
      </c>
      <c r="R8194" t="s">
        <v>38</v>
      </c>
      <c r="S8194" t="s">
        <v>21</v>
      </c>
      <c r="T8194" t="s">
        <v>13310</v>
      </c>
      <c r="U8194" s="1">
        <v>45801</v>
      </c>
      <c r="V8194">
        <v>105</v>
      </c>
      <c r="W8194" t="str">
        <f t="shared" si="174"/>
        <v>90-119</v>
      </c>
    </row>
    <row r="8195" spans="1:23" x14ac:dyDescent="0.25">
      <c r="A8195" t="s">
        <v>8444</v>
      </c>
      <c r="B8195">
        <v>9030461106</v>
      </c>
      <c r="C8195">
        <v>1888639014</v>
      </c>
      <c r="D8195" s="1">
        <v>45573</v>
      </c>
      <c r="E8195">
        <v>99215</v>
      </c>
      <c r="F8195">
        <v>99215</v>
      </c>
      <c r="G8195" t="s">
        <v>194</v>
      </c>
      <c r="H8195" s="34">
        <v>87345</v>
      </c>
      <c r="I8195" s="7">
        <v>71623</v>
      </c>
      <c r="J8195" s="7">
        <v>46465.86</v>
      </c>
      <c r="K8195" s="7">
        <v>12265</v>
      </c>
      <c r="L8195" s="7">
        <v>12892.14</v>
      </c>
      <c r="M8195" s="5">
        <v>0.18</v>
      </c>
      <c r="N8195" t="s">
        <v>3141</v>
      </c>
      <c r="O8195" t="s">
        <v>27</v>
      </c>
      <c r="P8195" t="s">
        <v>3149</v>
      </c>
      <c r="Q8195" t="s">
        <v>19</v>
      </c>
      <c r="R8195" t="s">
        <v>20</v>
      </c>
      <c r="S8195" t="s">
        <v>17</v>
      </c>
      <c r="T8195" t="s">
        <v>13312</v>
      </c>
      <c r="U8195" s="1">
        <v>45628</v>
      </c>
      <c r="V8195">
        <v>55</v>
      </c>
      <c r="W8195" t="str">
        <f t="shared" ref="W8195:W8258" si="175">IF(V8195="","",IF(V8195&lt;30,"0-29",IF(V8195&lt;60,"30-59",IF(V8195&lt;90,"60-89",IF(V8195&lt;120,"90-119",IF(V8195&lt;150,"120-149",IF(V8195&lt;180,"150-179",IF(V8195&lt;210,"180-209",IF(V8195&lt;240,"210-239",IF(V8195&lt;270,"240-269",IF(V8195&lt;300,"270-299",IF(V8195&lt;330,"300-329",IF(V8195&lt;360,"330-359","360+")))))))))))))</f>
        <v>30-59</v>
      </c>
    </row>
    <row r="8196" spans="1:23" x14ac:dyDescent="0.25">
      <c r="A8196" t="s">
        <v>8445</v>
      </c>
      <c r="B8196">
        <v>1640028252</v>
      </c>
      <c r="C8196">
        <v>383144192</v>
      </c>
      <c r="D8196" s="1">
        <v>45388</v>
      </c>
      <c r="E8196">
        <v>99231</v>
      </c>
      <c r="F8196">
        <v>90834</v>
      </c>
      <c r="G8196" t="s">
        <v>3223</v>
      </c>
      <c r="H8196" s="34">
        <v>44288</v>
      </c>
      <c r="I8196" s="7">
        <v>35430</v>
      </c>
      <c r="J8196" s="7">
        <v>27834.799999999999</v>
      </c>
      <c r="K8196" s="7">
        <v>2635</v>
      </c>
      <c r="L8196" s="7">
        <v>4960.2</v>
      </c>
      <c r="M8196" s="5">
        <v>0.14000000000000001</v>
      </c>
      <c r="N8196" t="s">
        <v>1135</v>
      </c>
      <c r="O8196" t="s">
        <v>30</v>
      </c>
      <c r="P8196" t="s">
        <v>31</v>
      </c>
      <c r="Q8196" t="s">
        <v>19</v>
      </c>
      <c r="R8196" t="s">
        <v>38</v>
      </c>
      <c r="S8196" t="s">
        <v>17</v>
      </c>
      <c r="T8196" t="s">
        <v>13311</v>
      </c>
      <c r="U8196" s="1">
        <v>45561</v>
      </c>
      <c r="V8196">
        <v>173</v>
      </c>
      <c r="W8196" t="str">
        <f t="shared" si="175"/>
        <v>150-179</v>
      </c>
    </row>
    <row r="8197" spans="1:23" x14ac:dyDescent="0.25">
      <c r="A8197" t="s">
        <v>8446</v>
      </c>
      <c r="B8197">
        <v>5592771448</v>
      </c>
      <c r="C8197">
        <v>8067714329</v>
      </c>
      <c r="D8197" s="1">
        <v>45649</v>
      </c>
      <c r="E8197">
        <v>99232</v>
      </c>
      <c r="F8197">
        <v>99214</v>
      </c>
      <c r="G8197" t="s">
        <v>3428</v>
      </c>
      <c r="H8197" s="34">
        <v>81928</v>
      </c>
      <c r="I8197" s="7">
        <v>64723</v>
      </c>
      <c r="J8197" s="7">
        <v>47645.32</v>
      </c>
      <c r="K8197" s="7">
        <v>6722</v>
      </c>
      <c r="L8197" s="7">
        <v>10355.68</v>
      </c>
      <c r="M8197" s="5">
        <v>0.16</v>
      </c>
      <c r="N8197" t="s">
        <v>1138</v>
      </c>
      <c r="O8197" t="s">
        <v>30</v>
      </c>
      <c r="P8197" t="s">
        <v>31</v>
      </c>
      <c r="Q8197" t="s">
        <v>19</v>
      </c>
      <c r="R8197" t="s">
        <v>21</v>
      </c>
      <c r="S8197" t="s">
        <v>27</v>
      </c>
      <c r="T8197" t="s">
        <v>13310</v>
      </c>
      <c r="U8197" s="1">
        <v>45796</v>
      </c>
      <c r="V8197">
        <v>147</v>
      </c>
      <c r="W8197" t="str">
        <f t="shared" si="175"/>
        <v>120-149</v>
      </c>
    </row>
    <row r="8198" spans="1:23" x14ac:dyDescent="0.25">
      <c r="A8198" t="s">
        <v>8447</v>
      </c>
      <c r="B8198">
        <v>5202393808</v>
      </c>
      <c r="C8198">
        <v>1553542250</v>
      </c>
      <c r="D8198" s="1">
        <v>45640</v>
      </c>
      <c r="E8198">
        <v>99223</v>
      </c>
      <c r="F8198">
        <v>99284</v>
      </c>
      <c r="G8198" t="s">
        <v>3843</v>
      </c>
      <c r="H8198" s="34">
        <v>42521</v>
      </c>
      <c r="I8198" s="7">
        <v>31891</v>
      </c>
      <c r="J8198" s="7">
        <v>23364.35</v>
      </c>
      <c r="K8198" s="7">
        <v>3743</v>
      </c>
      <c r="L8198" s="7">
        <v>4783.6499999999996</v>
      </c>
      <c r="M8198" s="5">
        <v>0.15</v>
      </c>
      <c r="N8198" t="s">
        <v>1139</v>
      </c>
      <c r="O8198" t="s">
        <v>30</v>
      </c>
      <c r="P8198" t="s">
        <v>3148</v>
      </c>
      <c r="Q8198" t="s">
        <v>19</v>
      </c>
      <c r="R8198" t="s">
        <v>38</v>
      </c>
      <c r="S8198" t="s">
        <v>21</v>
      </c>
      <c r="T8198" t="s">
        <v>13311</v>
      </c>
      <c r="U8198" s="1">
        <v>45814</v>
      </c>
      <c r="V8198">
        <v>174</v>
      </c>
      <c r="W8198" t="str">
        <f t="shared" si="175"/>
        <v>150-179</v>
      </c>
    </row>
    <row r="8199" spans="1:23" x14ac:dyDescent="0.25">
      <c r="A8199" t="s">
        <v>8448</v>
      </c>
      <c r="B8199">
        <v>5817819786</v>
      </c>
      <c r="C8199">
        <v>628793795</v>
      </c>
      <c r="D8199" s="1">
        <v>45864</v>
      </c>
      <c r="E8199">
        <v>99221</v>
      </c>
      <c r="F8199">
        <v>99281</v>
      </c>
      <c r="G8199" t="s">
        <v>3428</v>
      </c>
      <c r="H8199" s="34">
        <v>77591</v>
      </c>
      <c r="I8199" s="7">
        <v>58193</v>
      </c>
      <c r="J8199" s="7">
        <v>49464.05</v>
      </c>
      <c r="K8199" s="7">
        <v>0</v>
      </c>
      <c r="L8199" s="7">
        <v>8728.9500000000007</v>
      </c>
      <c r="M8199" s="5">
        <v>0.15</v>
      </c>
      <c r="N8199" t="s">
        <v>1139</v>
      </c>
      <c r="O8199" t="s">
        <v>17</v>
      </c>
      <c r="P8199" t="s">
        <v>3147</v>
      </c>
      <c r="Q8199" t="s">
        <v>32</v>
      </c>
      <c r="R8199" t="s">
        <v>38</v>
      </c>
      <c r="S8199" t="s">
        <v>17</v>
      </c>
      <c r="T8199" t="s">
        <v>13311</v>
      </c>
      <c r="U8199" s="1">
        <v>45926</v>
      </c>
      <c r="V8199">
        <v>62</v>
      </c>
      <c r="W8199" t="str">
        <f t="shared" si="175"/>
        <v>60-89</v>
      </c>
    </row>
    <row r="8200" spans="1:23" x14ac:dyDescent="0.25">
      <c r="A8200" t="s">
        <v>8449</v>
      </c>
      <c r="B8200">
        <v>4381100098</v>
      </c>
      <c r="C8200">
        <v>7447862064</v>
      </c>
      <c r="D8200" s="1">
        <v>45611</v>
      </c>
      <c r="E8200">
        <v>99223</v>
      </c>
      <c r="F8200">
        <v>99215</v>
      </c>
      <c r="G8200" t="s">
        <v>79</v>
      </c>
      <c r="H8200" s="34">
        <v>66921</v>
      </c>
      <c r="I8200" s="7">
        <v>53537</v>
      </c>
      <c r="J8200" s="7">
        <v>34642.82</v>
      </c>
      <c r="K8200" s="7">
        <v>11399</v>
      </c>
      <c r="L8200" s="7">
        <v>7495.18</v>
      </c>
      <c r="M8200" s="5">
        <v>0.14000000000000001</v>
      </c>
      <c r="N8200" t="s">
        <v>1135</v>
      </c>
      <c r="O8200" t="s">
        <v>27</v>
      </c>
      <c r="P8200" t="s">
        <v>58</v>
      </c>
      <c r="Q8200" t="s">
        <v>32</v>
      </c>
      <c r="R8200" t="s">
        <v>21</v>
      </c>
      <c r="S8200" t="s">
        <v>17</v>
      </c>
      <c r="T8200" t="s">
        <v>13310</v>
      </c>
      <c r="U8200" s="1">
        <v>45716</v>
      </c>
      <c r="V8200">
        <v>105</v>
      </c>
      <c r="W8200" t="str">
        <f t="shared" si="175"/>
        <v>90-119</v>
      </c>
    </row>
    <row r="8201" spans="1:23" x14ac:dyDescent="0.25">
      <c r="A8201" t="s">
        <v>8450</v>
      </c>
      <c r="B8201">
        <v>3666281231</v>
      </c>
      <c r="C8201">
        <v>1577214509</v>
      </c>
      <c r="D8201" s="1">
        <v>45420</v>
      </c>
      <c r="E8201">
        <v>99223</v>
      </c>
      <c r="F8201">
        <v>90834</v>
      </c>
      <c r="G8201" t="s">
        <v>318</v>
      </c>
      <c r="H8201" s="34">
        <v>63781</v>
      </c>
      <c r="I8201" s="7">
        <v>52300</v>
      </c>
      <c r="J8201" s="7">
        <v>38707</v>
      </c>
      <c r="K8201" s="7">
        <v>4179</v>
      </c>
      <c r="L8201" s="7">
        <v>9414</v>
      </c>
      <c r="M8201" s="5">
        <v>0.18</v>
      </c>
      <c r="N8201" t="s">
        <v>3141</v>
      </c>
      <c r="O8201" t="s">
        <v>30</v>
      </c>
      <c r="P8201" t="s">
        <v>25</v>
      </c>
      <c r="Q8201" t="s">
        <v>19</v>
      </c>
      <c r="R8201" t="s">
        <v>43</v>
      </c>
      <c r="S8201" t="s">
        <v>17</v>
      </c>
      <c r="T8201" t="s">
        <v>13312</v>
      </c>
      <c r="U8201" s="1">
        <v>45544</v>
      </c>
      <c r="V8201">
        <v>124</v>
      </c>
      <c r="W8201" t="str">
        <f t="shared" si="175"/>
        <v>120-149</v>
      </c>
    </row>
    <row r="8202" spans="1:23" x14ac:dyDescent="0.25">
      <c r="A8202" t="s">
        <v>8451</v>
      </c>
      <c r="B8202">
        <v>2353775721</v>
      </c>
      <c r="C8202">
        <v>8599877282</v>
      </c>
      <c r="D8202" s="1">
        <v>45415</v>
      </c>
      <c r="E8202">
        <v>99222</v>
      </c>
      <c r="F8202">
        <v>90834</v>
      </c>
      <c r="G8202" t="s">
        <v>3312</v>
      </c>
      <c r="H8202" s="34">
        <v>57238</v>
      </c>
      <c r="I8202" s="7">
        <v>42929</v>
      </c>
      <c r="J8202" s="7">
        <v>23985.65</v>
      </c>
      <c r="K8202" s="7">
        <v>12504</v>
      </c>
      <c r="L8202" s="7">
        <v>6439.35</v>
      </c>
      <c r="M8202" s="5">
        <v>0.15</v>
      </c>
      <c r="N8202" t="s">
        <v>1139</v>
      </c>
      <c r="O8202" t="s">
        <v>27</v>
      </c>
      <c r="P8202" t="s">
        <v>3146</v>
      </c>
      <c r="Q8202" t="s">
        <v>32</v>
      </c>
      <c r="R8202" t="s">
        <v>27</v>
      </c>
      <c r="S8202" t="s">
        <v>17</v>
      </c>
      <c r="T8202" t="s">
        <v>13310</v>
      </c>
      <c r="U8202" s="1">
        <v>45577</v>
      </c>
      <c r="V8202">
        <v>162</v>
      </c>
      <c r="W8202" t="str">
        <f t="shared" si="175"/>
        <v>150-179</v>
      </c>
    </row>
    <row r="8203" spans="1:23" x14ac:dyDescent="0.25">
      <c r="A8203" t="s">
        <v>8452</v>
      </c>
      <c r="B8203">
        <v>9235267258</v>
      </c>
      <c r="C8203">
        <v>9625619238</v>
      </c>
      <c r="D8203" s="1">
        <v>45392</v>
      </c>
      <c r="E8203">
        <v>99223</v>
      </c>
      <c r="F8203">
        <v>99205</v>
      </c>
      <c r="G8203" t="s">
        <v>29</v>
      </c>
      <c r="H8203" s="34">
        <v>40547</v>
      </c>
      <c r="I8203" s="7">
        <v>34465</v>
      </c>
      <c r="J8203" s="7">
        <v>31579.7</v>
      </c>
      <c r="K8203" s="7">
        <v>2196</v>
      </c>
      <c r="L8203" s="7">
        <v>689.3</v>
      </c>
      <c r="M8203" s="5">
        <v>0.02</v>
      </c>
      <c r="N8203" t="s">
        <v>16</v>
      </c>
      <c r="O8203" t="s">
        <v>30</v>
      </c>
      <c r="P8203" t="s">
        <v>40</v>
      </c>
      <c r="Q8203" t="s">
        <v>19</v>
      </c>
      <c r="R8203" t="s">
        <v>21</v>
      </c>
      <c r="S8203" t="s">
        <v>21</v>
      </c>
      <c r="T8203" t="s">
        <v>13311</v>
      </c>
      <c r="U8203" s="1">
        <v>45544</v>
      </c>
      <c r="V8203">
        <v>152</v>
      </c>
      <c r="W8203" t="str">
        <f t="shared" si="175"/>
        <v>150-179</v>
      </c>
    </row>
    <row r="8204" spans="1:23" x14ac:dyDescent="0.25">
      <c r="A8204" t="s">
        <v>8453</v>
      </c>
      <c r="B8204">
        <v>7516431721</v>
      </c>
      <c r="C8204">
        <v>7030799668</v>
      </c>
      <c r="D8204" s="1">
        <v>45462</v>
      </c>
      <c r="E8204">
        <v>99213</v>
      </c>
      <c r="F8204">
        <v>99211</v>
      </c>
      <c r="G8204" t="s">
        <v>42</v>
      </c>
      <c r="H8204" s="34">
        <v>49968</v>
      </c>
      <c r="I8204" s="7">
        <v>38975</v>
      </c>
      <c r="J8204" s="7">
        <v>27078</v>
      </c>
      <c r="K8204" s="7">
        <v>4102</v>
      </c>
      <c r="L8204" s="7">
        <v>7795</v>
      </c>
      <c r="M8204" s="5">
        <v>0.2</v>
      </c>
      <c r="N8204" t="s">
        <v>3140</v>
      </c>
      <c r="O8204" t="s">
        <v>30</v>
      </c>
      <c r="P8204" t="s">
        <v>40</v>
      </c>
      <c r="Q8204" t="s">
        <v>19</v>
      </c>
      <c r="R8204" t="s">
        <v>38</v>
      </c>
      <c r="S8204" t="s">
        <v>27</v>
      </c>
      <c r="T8204" t="s">
        <v>13312</v>
      </c>
      <c r="U8204" s="1">
        <v>45502</v>
      </c>
      <c r="V8204">
        <v>40</v>
      </c>
      <c r="W8204" t="str">
        <f t="shared" si="175"/>
        <v>30-59</v>
      </c>
    </row>
    <row r="8205" spans="1:23" x14ac:dyDescent="0.25">
      <c r="A8205" t="s">
        <v>8454</v>
      </c>
      <c r="B8205">
        <v>5761586057</v>
      </c>
      <c r="C8205">
        <v>7007895304</v>
      </c>
      <c r="D8205" s="1">
        <v>45431</v>
      </c>
      <c r="E8205">
        <v>99223</v>
      </c>
      <c r="F8205">
        <v>99285</v>
      </c>
      <c r="G8205" t="s">
        <v>3256</v>
      </c>
      <c r="H8205" s="34">
        <v>88475</v>
      </c>
      <c r="I8205" s="7">
        <v>63702</v>
      </c>
      <c r="J8205" s="7">
        <v>39299.839999999997</v>
      </c>
      <c r="K8205" s="7">
        <v>19306</v>
      </c>
      <c r="L8205" s="7">
        <v>5096.16</v>
      </c>
      <c r="M8205" s="5">
        <v>0.08</v>
      </c>
      <c r="N8205" t="s">
        <v>24</v>
      </c>
      <c r="O8205" t="s">
        <v>27</v>
      </c>
      <c r="P8205" t="s">
        <v>55</v>
      </c>
      <c r="Q8205" t="s">
        <v>19</v>
      </c>
      <c r="R8205" t="s">
        <v>21</v>
      </c>
      <c r="S8205" t="s">
        <v>17</v>
      </c>
      <c r="T8205" t="s">
        <v>13311</v>
      </c>
      <c r="U8205" s="1">
        <v>45507</v>
      </c>
      <c r="V8205">
        <v>76</v>
      </c>
      <c r="W8205" t="str">
        <f t="shared" si="175"/>
        <v>60-89</v>
      </c>
    </row>
    <row r="8206" spans="1:23" x14ac:dyDescent="0.25">
      <c r="A8206" t="s">
        <v>8455</v>
      </c>
      <c r="B8206">
        <v>4537025603</v>
      </c>
      <c r="C8206">
        <v>5842564357</v>
      </c>
      <c r="D8206" s="1">
        <v>45607</v>
      </c>
      <c r="E8206">
        <v>99221</v>
      </c>
      <c r="F8206">
        <v>99291</v>
      </c>
      <c r="G8206" t="s">
        <v>140</v>
      </c>
      <c r="H8206" s="34">
        <v>45580</v>
      </c>
      <c r="I8206" s="7">
        <v>37376</v>
      </c>
      <c r="J8206" s="7">
        <v>19095.32</v>
      </c>
      <c r="K8206" s="7">
        <v>11553</v>
      </c>
      <c r="L8206" s="7">
        <v>6727.68</v>
      </c>
      <c r="M8206" s="5">
        <v>0.18</v>
      </c>
      <c r="N8206" t="s">
        <v>3141</v>
      </c>
      <c r="O8206" t="s">
        <v>27</v>
      </c>
      <c r="P8206" t="s">
        <v>3147</v>
      </c>
      <c r="Q8206" t="s">
        <v>19</v>
      </c>
      <c r="R8206" t="s">
        <v>20</v>
      </c>
      <c r="S8206" t="s">
        <v>27</v>
      </c>
      <c r="T8206" t="s">
        <v>13312</v>
      </c>
      <c r="U8206" s="1">
        <v>45693</v>
      </c>
      <c r="V8206">
        <v>86</v>
      </c>
      <c r="W8206" t="str">
        <f t="shared" si="175"/>
        <v>60-89</v>
      </c>
    </row>
    <row r="8207" spans="1:23" x14ac:dyDescent="0.25">
      <c r="A8207" t="s">
        <v>8456</v>
      </c>
      <c r="B8207">
        <v>1623301429</v>
      </c>
      <c r="C8207">
        <v>4339307209</v>
      </c>
      <c r="D8207" s="1">
        <v>45549</v>
      </c>
      <c r="E8207">
        <v>99223</v>
      </c>
      <c r="F8207">
        <v>99205</v>
      </c>
      <c r="G8207" t="s">
        <v>3288</v>
      </c>
      <c r="H8207" s="34">
        <v>93921</v>
      </c>
      <c r="I8207" s="7">
        <v>73258</v>
      </c>
      <c r="J8207" s="7">
        <v>58606.400000000001</v>
      </c>
      <c r="K8207" s="7">
        <v>0</v>
      </c>
      <c r="L8207" s="7">
        <v>14651.6</v>
      </c>
      <c r="M8207" s="5">
        <v>0.2</v>
      </c>
      <c r="N8207" t="s">
        <v>3140</v>
      </c>
      <c r="O8207" t="s">
        <v>17</v>
      </c>
      <c r="P8207" t="s">
        <v>97</v>
      </c>
      <c r="Q8207" t="s">
        <v>19</v>
      </c>
      <c r="R8207" t="s">
        <v>38</v>
      </c>
      <c r="S8207" t="s">
        <v>17</v>
      </c>
      <c r="T8207" t="s">
        <v>13312</v>
      </c>
      <c r="U8207" s="1">
        <v>45654</v>
      </c>
      <c r="V8207">
        <v>105</v>
      </c>
      <c r="W8207" t="str">
        <f t="shared" si="175"/>
        <v>90-119</v>
      </c>
    </row>
    <row r="8208" spans="1:23" x14ac:dyDescent="0.25">
      <c r="A8208" t="s">
        <v>8457</v>
      </c>
      <c r="B8208">
        <v>7078030642</v>
      </c>
      <c r="C8208">
        <v>3217100522</v>
      </c>
      <c r="D8208" s="1">
        <v>45774</v>
      </c>
      <c r="E8208">
        <v>99238</v>
      </c>
      <c r="F8208">
        <v>99284</v>
      </c>
      <c r="G8208" t="s">
        <v>293</v>
      </c>
      <c r="H8208" s="34">
        <v>53281</v>
      </c>
      <c r="I8208" s="7">
        <v>45289</v>
      </c>
      <c r="J8208" s="7">
        <v>38913.22</v>
      </c>
      <c r="K8208" s="7">
        <v>5470</v>
      </c>
      <c r="L8208" s="7">
        <v>905.78</v>
      </c>
      <c r="M8208" s="5">
        <v>0.02</v>
      </c>
      <c r="N8208" t="s">
        <v>16</v>
      </c>
      <c r="O8208" t="s">
        <v>30</v>
      </c>
      <c r="P8208" t="s">
        <v>35</v>
      </c>
      <c r="Q8208" t="s">
        <v>32</v>
      </c>
      <c r="R8208" t="s">
        <v>21</v>
      </c>
      <c r="S8208" t="s">
        <v>27</v>
      </c>
      <c r="T8208" t="s">
        <v>13310</v>
      </c>
      <c r="U8208" s="1">
        <v>45921</v>
      </c>
      <c r="V8208">
        <v>147</v>
      </c>
      <c r="W8208" t="str">
        <f t="shared" si="175"/>
        <v>120-149</v>
      </c>
    </row>
    <row r="8209" spans="1:23" x14ac:dyDescent="0.25">
      <c r="A8209" t="s">
        <v>8458</v>
      </c>
      <c r="B8209">
        <v>9557024534</v>
      </c>
      <c r="C8209">
        <v>4680760577</v>
      </c>
      <c r="D8209" s="1">
        <v>45796</v>
      </c>
      <c r="E8209">
        <v>99233</v>
      </c>
      <c r="F8209">
        <v>85025</v>
      </c>
      <c r="G8209" t="s">
        <v>136</v>
      </c>
      <c r="H8209" s="34">
        <v>72638</v>
      </c>
      <c r="I8209" s="7">
        <v>61742</v>
      </c>
      <c r="J8209" s="7">
        <v>53051.16</v>
      </c>
      <c r="K8209" s="7">
        <v>7456</v>
      </c>
      <c r="L8209" s="7">
        <v>1234.8399999999999</v>
      </c>
      <c r="M8209" s="5">
        <v>0.02</v>
      </c>
      <c r="N8209" t="s">
        <v>16</v>
      </c>
      <c r="O8209" t="s">
        <v>30</v>
      </c>
      <c r="P8209" t="s">
        <v>3150</v>
      </c>
      <c r="Q8209" t="s">
        <v>19</v>
      </c>
      <c r="R8209" t="s">
        <v>21</v>
      </c>
      <c r="S8209" t="s">
        <v>17</v>
      </c>
      <c r="T8209" t="s">
        <v>13311</v>
      </c>
      <c r="U8209" s="1">
        <v>45970</v>
      </c>
      <c r="V8209">
        <v>174</v>
      </c>
      <c r="W8209" t="str">
        <f t="shared" si="175"/>
        <v>150-179</v>
      </c>
    </row>
    <row r="8210" spans="1:23" x14ac:dyDescent="0.25">
      <c r="A8210" t="s">
        <v>8459</v>
      </c>
      <c r="B8210">
        <v>3945499502</v>
      </c>
      <c r="C8210">
        <v>9629796864</v>
      </c>
      <c r="D8210" s="1">
        <v>45564</v>
      </c>
      <c r="E8210">
        <v>99221</v>
      </c>
      <c r="F8210">
        <v>99292</v>
      </c>
      <c r="G8210" t="s">
        <v>3360</v>
      </c>
      <c r="H8210" s="34">
        <v>79592</v>
      </c>
      <c r="I8210" s="7">
        <v>67653</v>
      </c>
      <c r="J8210" s="7">
        <v>60969.94</v>
      </c>
      <c r="K8210" s="7">
        <v>5330</v>
      </c>
      <c r="L8210" s="7">
        <v>1353.06</v>
      </c>
      <c r="M8210" s="5">
        <v>0.02</v>
      </c>
      <c r="N8210" t="s">
        <v>16</v>
      </c>
      <c r="O8210" t="s">
        <v>30</v>
      </c>
      <c r="P8210" t="s">
        <v>3147</v>
      </c>
      <c r="Q8210" t="s">
        <v>32</v>
      </c>
      <c r="R8210" t="s">
        <v>43</v>
      </c>
      <c r="S8210" t="s">
        <v>21</v>
      </c>
      <c r="T8210" t="s">
        <v>13311</v>
      </c>
      <c r="U8210" s="1">
        <v>45622</v>
      </c>
      <c r="V8210">
        <v>58</v>
      </c>
      <c r="W8210" t="str">
        <f t="shared" si="175"/>
        <v>30-59</v>
      </c>
    </row>
    <row r="8211" spans="1:23" x14ac:dyDescent="0.25">
      <c r="A8211" t="s">
        <v>8460</v>
      </c>
      <c r="B8211">
        <v>4097271659</v>
      </c>
      <c r="C8211">
        <v>2820495409</v>
      </c>
      <c r="D8211" s="1">
        <v>45384</v>
      </c>
      <c r="E8211">
        <v>99222</v>
      </c>
      <c r="F8211">
        <v>99281</v>
      </c>
      <c r="G8211" t="s">
        <v>3158</v>
      </c>
      <c r="H8211" s="34">
        <v>22798</v>
      </c>
      <c r="I8211" s="7">
        <v>17099</v>
      </c>
      <c r="J8211" s="7">
        <v>7567.15</v>
      </c>
      <c r="K8211" s="7">
        <v>6967</v>
      </c>
      <c r="L8211" s="7">
        <v>2564.85</v>
      </c>
      <c r="M8211" s="5">
        <v>0.15</v>
      </c>
      <c r="N8211" t="s">
        <v>1139</v>
      </c>
      <c r="O8211" t="s">
        <v>27</v>
      </c>
      <c r="P8211" t="s">
        <v>3148</v>
      </c>
      <c r="Q8211" t="s">
        <v>19</v>
      </c>
      <c r="R8211" t="s">
        <v>43</v>
      </c>
      <c r="S8211" t="s">
        <v>17</v>
      </c>
      <c r="T8211" t="s">
        <v>13310</v>
      </c>
      <c r="U8211" s="1">
        <v>45536</v>
      </c>
      <c r="V8211">
        <v>152</v>
      </c>
      <c r="W8211" t="str">
        <f t="shared" si="175"/>
        <v>150-179</v>
      </c>
    </row>
    <row r="8212" spans="1:23" x14ac:dyDescent="0.25">
      <c r="A8212" t="s">
        <v>8461</v>
      </c>
      <c r="B8212">
        <v>9265966678</v>
      </c>
      <c r="C8212">
        <v>996553244</v>
      </c>
      <c r="D8212" s="1">
        <v>45909</v>
      </c>
      <c r="E8212">
        <v>99215</v>
      </c>
      <c r="F8212">
        <v>99283</v>
      </c>
      <c r="G8212" t="s">
        <v>3301</v>
      </c>
      <c r="H8212" s="34">
        <v>66337</v>
      </c>
      <c r="I8212" s="7">
        <v>56386</v>
      </c>
      <c r="J8212" s="7">
        <v>51944.28</v>
      </c>
      <c r="K8212" s="7">
        <v>3314</v>
      </c>
      <c r="L8212" s="7">
        <v>1127.72</v>
      </c>
      <c r="M8212" s="5">
        <v>0.02</v>
      </c>
      <c r="N8212" t="s">
        <v>16</v>
      </c>
      <c r="O8212" t="s">
        <v>30</v>
      </c>
      <c r="P8212" t="s">
        <v>58</v>
      </c>
      <c r="Q8212" t="s">
        <v>32</v>
      </c>
      <c r="R8212" t="s">
        <v>20</v>
      </c>
      <c r="S8212" t="s">
        <v>27</v>
      </c>
      <c r="T8212" t="s">
        <v>13312</v>
      </c>
      <c r="U8212" s="1">
        <v>45989</v>
      </c>
      <c r="V8212">
        <v>80</v>
      </c>
      <c r="W8212" t="str">
        <f t="shared" si="175"/>
        <v>60-89</v>
      </c>
    </row>
    <row r="8213" spans="1:23" x14ac:dyDescent="0.25">
      <c r="A8213" t="s">
        <v>8462</v>
      </c>
      <c r="B8213">
        <v>8874018904</v>
      </c>
      <c r="C8213">
        <v>1797223141</v>
      </c>
      <c r="D8213" s="1">
        <v>45780</v>
      </c>
      <c r="E8213">
        <v>99233</v>
      </c>
      <c r="F8213">
        <v>99285</v>
      </c>
      <c r="G8213" t="s">
        <v>131</v>
      </c>
      <c r="H8213" s="34">
        <v>73490</v>
      </c>
      <c r="I8213" s="7">
        <v>58792</v>
      </c>
      <c r="J8213" s="7">
        <v>50561.120000000003</v>
      </c>
      <c r="K8213" s="7">
        <v>0</v>
      </c>
      <c r="L8213" s="7">
        <v>8230.8799999999992</v>
      </c>
      <c r="M8213" s="5">
        <v>0.14000000000000001</v>
      </c>
      <c r="N8213" t="s">
        <v>1135</v>
      </c>
      <c r="O8213" t="s">
        <v>17</v>
      </c>
      <c r="P8213" t="s">
        <v>31</v>
      </c>
      <c r="Q8213" t="s">
        <v>19</v>
      </c>
      <c r="R8213" t="s">
        <v>38</v>
      </c>
      <c r="S8213" t="s">
        <v>17</v>
      </c>
      <c r="T8213" t="s">
        <v>13311</v>
      </c>
      <c r="U8213" s="1">
        <v>45842</v>
      </c>
      <c r="V8213">
        <v>62</v>
      </c>
      <c r="W8213" t="str">
        <f t="shared" si="175"/>
        <v>60-89</v>
      </c>
    </row>
    <row r="8214" spans="1:23" x14ac:dyDescent="0.25">
      <c r="A8214" t="s">
        <v>8463</v>
      </c>
      <c r="B8214">
        <v>980768043</v>
      </c>
      <c r="C8214">
        <v>9172416492</v>
      </c>
      <c r="D8214" s="1">
        <v>45696</v>
      </c>
      <c r="E8214">
        <v>99221</v>
      </c>
      <c r="F8214">
        <v>97110</v>
      </c>
      <c r="G8214" t="s">
        <v>15</v>
      </c>
      <c r="H8214" s="34">
        <v>94330</v>
      </c>
      <c r="I8214" s="7">
        <v>74521</v>
      </c>
      <c r="J8214" s="7">
        <v>51048.639999999999</v>
      </c>
      <c r="K8214" s="7">
        <v>11549</v>
      </c>
      <c r="L8214" s="7">
        <v>11923.36</v>
      </c>
      <c r="M8214" s="5">
        <v>0.16</v>
      </c>
      <c r="N8214" t="s">
        <v>1138</v>
      </c>
      <c r="O8214" t="s">
        <v>27</v>
      </c>
      <c r="P8214" t="s">
        <v>97</v>
      </c>
      <c r="Q8214" t="s">
        <v>32</v>
      </c>
      <c r="R8214" t="s">
        <v>26</v>
      </c>
      <c r="S8214" t="s">
        <v>27</v>
      </c>
      <c r="T8214" t="s">
        <v>13312</v>
      </c>
      <c r="U8214" s="1">
        <v>45831</v>
      </c>
      <c r="V8214">
        <v>135</v>
      </c>
      <c r="W8214" t="str">
        <f t="shared" si="175"/>
        <v>120-149</v>
      </c>
    </row>
    <row r="8215" spans="1:23" x14ac:dyDescent="0.25">
      <c r="A8215" t="s">
        <v>8464</v>
      </c>
      <c r="B8215">
        <v>1808046665</v>
      </c>
      <c r="C8215">
        <v>6568430350</v>
      </c>
      <c r="D8215" s="1">
        <v>45399</v>
      </c>
      <c r="E8215">
        <v>99222</v>
      </c>
      <c r="F8215">
        <v>99213</v>
      </c>
      <c r="G8215" t="s">
        <v>4083</v>
      </c>
      <c r="H8215" s="34">
        <v>90207</v>
      </c>
      <c r="I8215" s="7">
        <v>73970</v>
      </c>
      <c r="J8215" s="7">
        <v>44337.4</v>
      </c>
      <c r="K8215" s="7">
        <v>16318</v>
      </c>
      <c r="L8215" s="7">
        <v>13314.6</v>
      </c>
      <c r="M8215" s="5">
        <v>0.18</v>
      </c>
      <c r="N8215" t="s">
        <v>3141</v>
      </c>
      <c r="O8215" t="s">
        <v>27</v>
      </c>
      <c r="P8215" t="s">
        <v>3150</v>
      </c>
      <c r="Q8215" t="s">
        <v>32</v>
      </c>
      <c r="R8215" t="s">
        <v>20</v>
      </c>
      <c r="S8215" t="s">
        <v>17</v>
      </c>
      <c r="T8215" t="s">
        <v>13311</v>
      </c>
      <c r="U8215" s="1">
        <v>45562</v>
      </c>
      <c r="V8215">
        <v>163</v>
      </c>
      <c r="W8215" t="str">
        <f t="shared" si="175"/>
        <v>150-179</v>
      </c>
    </row>
    <row r="8216" spans="1:23" x14ac:dyDescent="0.25">
      <c r="A8216" t="s">
        <v>8465</v>
      </c>
      <c r="B8216">
        <v>4643475155</v>
      </c>
      <c r="C8216">
        <v>6454814298</v>
      </c>
      <c r="D8216" s="1">
        <v>45369</v>
      </c>
      <c r="E8216">
        <v>99223</v>
      </c>
      <c r="F8216">
        <v>97110</v>
      </c>
      <c r="G8216" t="s">
        <v>574</v>
      </c>
      <c r="H8216" s="34">
        <v>80227</v>
      </c>
      <c r="I8216" s="7">
        <v>60170</v>
      </c>
      <c r="J8216" s="7">
        <v>33136.5</v>
      </c>
      <c r="K8216" s="7">
        <v>18008</v>
      </c>
      <c r="L8216" s="7">
        <v>9025.5</v>
      </c>
      <c r="M8216" s="5">
        <v>0.15</v>
      </c>
      <c r="N8216" t="s">
        <v>1139</v>
      </c>
      <c r="O8216" t="s">
        <v>27</v>
      </c>
      <c r="P8216" t="s">
        <v>25</v>
      </c>
      <c r="Q8216" t="s">
        <v>19</v>
      </c>
      <c r="R8216" t="s">
        <v>20</v>
      </c>
      <c r="S8216" t="s">
        <v>21</v>
      </c>
      <c r="T8216" t="s">
        <v>13310</v>
      </c>
      <c r="U8216" s="1">
        <v>45467</v>
      </c>
      <c r="V8216">
        <v>98</v>
      </c>
      <c r="W8216" t="str">
        <f t="shared" si="175"/>
        <v>90-119</v>
      </c>
    </row>
    <row r="8217" spans="1:23" x14ac:dyDescent="0.25">
      <c r="A8217" t="s">
        <v>8466</v>
      </c>
      <c r="B8217">
        <v>5974800561</v>
      </c>
      <c r="C8217">
        <v>4104868958</v>
      </c>
      <c r="D8217" s="1">
        <v>45552</v>
      </c>
      <c r="E8217">
        <v>99214</v>
      </c>
      <c r="F8217">
        <v>71046</v>
      </c>
      <c r="G8217" t="s">
        <v>83</v>
      </c>
      <c r="H8217" s="34">
        <v>93576</v>
      </c>
      <c r="I8217" s="7">
        <v>74861</v>
      </c>
      <c r="J8217" s="7">
        <v>56440.46</v>
      </c>
      <c r="K8217" s="7">
        <v>7940</v>
      </c>
      <c r="L8217" s="7">
        <v>10480.540000000001</v>
      </c>
      <c r="M8217" s="5">
        <v>0.14000000000000001</v>
      </c>
      <c r="N8217" t="s">
        <v>1135</v>
      </c>
      <c r="O8217" t="s">
        <v>30</v>
      </c>
      <c r="P8217" t="s">
        <v>3147</v>
      </c>
      <c r="Q8217" t="s">
        <v>32</v>
      </c>
      <c r="R8217" t="s">
        <v>43</v>
      </c>
      <c r="S8217" t="s">
        <v>27</v>
      </c>
      <c r="T8217" t="s">
        <v>13310</v>
      </c>
      <c r="U8217" s="1">
        <v>45683</v>
      </c>
      <c r="V8217">
        <v>131</v>
      </c>
      <c r="W8217" t="str">
        <f t="shared" si="175"/>
        <v>120-149</v>
      </c>
    </row>
    <row r="8218" spans="1:23" x14ac:dyDescent="0.25">
      <c r="A8218" t="s">
        <v>8467</v>
      </c>
      <c r="B8218">
        <v>3338935328</v>
      </c>
      <c r="C8218">
        <v>5226184074</v>
      </c>
      <c r="D8218" s="1">
        <v>45651</v>
      </c>
      <c r="E8218">
        <v>99215</v>
      </c>
      <c r="F8218">
        <v>99204</v>
      </c>
      <c r="G8218" t="s">
        <v>3174</v>
      </c>
      <c r="H8218" s="34">
        <v>96890</v>
      </c>
      <c r="I8218" s="7">
        <v>79450</v>
      </c>
      <c r="J8218" s="7">
        <v>65149</v>
      </c>
      <c r="K8218" s="7">
        <v>0</v>
      </c>
      <c r="L8218" s="7">
        <v>14301</v>
      </c>
      <c r="M8218" s="5">
        <v>0.18</v>
      </c>
      <c r="N8218" t="s">
        <v>3141</v>
      </c>
      <c r="O8218" t="s">
        <v>17</v>
      </c>
      <c r="P8218" t="s">
        <v>3149</v>
      </c>
      <c r="Q8218" t="s">
        <v>32</v>
      </c>
      <c r="R8218" t="s">
        <v>43</v>
      </c>
      <c r="S8218" t="s">
        <v>17</v>
      </c>
      <c r="T8218" t="s">
        <v>13312</v>
      </c>
      <c r="U8218" s="1">
        <v>45809</v>
      </c>
      <c r="V8218">
        <v>158</v>
      </c>
      <c r="W8218" t="str">
        <f t="shared" si="175"/>
        <v>150-179</v>
      </c>
    </row>
    <row r="8219" spans="1:23" x14ac:dyDescent="0.25">
      <c r="A8219" t="s">
        <v>8468</v>
      </c>
      <c r="B8219">
        <v>2761951233</v>
      </c>
      <c r="C8219">
        <v>2260306501</v>
      </c>
      <c r="D8219" s="1">
        <v>45765</v>
      </c>
      <c r="E8219">
        <v>99238</v>
      </c>
      <c r="F8219">
        <v>99284</v>
      </c>
      <c r="G8219" t="s">
        <v>37</v>
      </c>
      <c r="H8219" s="34">
        <v>93976</v>
      </c>
      <c r="I8219" s="7">
        <v>70482</v>
      </c>
      <c r="J8219" s="7">
        <v>55279.7</v>
      </c>
      <c r="K8219" s="7">
        <v>4630</v>
      </c>
      <c r="L8219" s="7">
        <v>10572.3</v>
      </c>
      <c r="M8219" s="5">
        <v>0.15</v>
      </c>
      <c r="N8219" t="s">
        <v>1139</v>
      </c>
      <c r="O8219" t="s">
        <v>30</v>
      </c>
      <c r="P8219" t="s">
        <v>58</v>
      </c>
      <c r="Q8219" t="s">
        <v>19</v>
      </c>
      <c r="R8219" t="s">
        <v>20</v>
      </c>
      <c r="S8219" t="s">
        <v>27</v>
      </c>
      <c r="T8219" t="s">
        <v>13310</v>
      </c>
      <c r="U8219" s="1">
        <v>45807</v>
      </c>
      <c r="V8219">
        <v>42</v>
      </c>
      <c r="W8219" t="str">
        <f t="shared" si="175"/>
        <v>30-59</v>
      </c>
    </row>
    <row r="8220" spans="1:23" x14ac:dyDescent="0.25">
      <c r="A8220" t="s">
        <v>8469</v>
      </c>
      <c r="B8220">
        <v>8149719554</v>
      </c>
      <c r="C8220">
        <v>7763233364</v>
      </c>
      <c r="D8220" s="1">
        <v>45477</v>
      </c>
      <c r="E8220">
        <v>99231</v>
      </c>
      <c r="F8220">
        <v>99213</v>
      </c>
      <c r="G8220" t="s">
        <v>3424</v>
      </c>
      <c r="H8220" s="34">
        <v>77981</v>
      </c>
      <c r="I8220" s="7">
        <v>50688</v>
      </c>
      <c r="J8220" s="7">
        <v>37998.44</v>
      </c>
      <c r="K8220" s="7">
        <v>6607</v>
      </c>
      <c r="L8220" s="7">
        <v>6082.56</v>
      </c>
      <c r="M8220" s="5">
        <v>0.12</v>
      </c>
      <c r="N8220" t="s">
        <v>46</v>
      </c>
      <c r="O8220" t="s">
        <v>30</v>
      </c>
      <c r="P8220" t="s">
        <v>55</v>
      </c>
      <c r="Q8220" t="s">
        <v>19</v>
      </c>
      <c r="R8220" t="s">
        <v>38</v>
      </c>
      <c r="S8220" t="s">
        <v>27</v>
      </c>
      <c r="T8220" t="s">
        <v>13311</v>
      </c>
      <c r="U8220" s="1">
        <v>45606</v>
      </c>
      <c r="V8220">
        <v>129</v>
      </c>
      <c r="W8220" t="str">
        <f t="shared" si="175"/>
        <v>120-149</v>
      </c>
    </row>
    <row r="8221" spans="1:23" x14ac:dyDescent="0.25">
      <c r="A8221" t="s">
        <v>8470</v>
      </c>
      <c r="B8221">
        <v>6235909976</v>
      </c>
      <c r="C8221">
        <v>2741077863</v>
      </c>
      <c r="D8221" s="1">
        <v>45307</v>
      </c>
      <c r="E8221">
        <v>99223</v>
      </c>
      <c r="F8221">
        <v>99284</v>
      </c>
      <c r="G8221" t="s">
        <v>3523</v>
      </c>
      <c r="H8221" s="34">
        <v>92052</v>
      </c>
      <c r="I8221" s="7">
        <v>75483</v>
      </c>
      <c r="J8221" s="7">
        <v>40621.06</v>
      </c>
      <c r="K8221" s="7">
        <v>21275</v>
      </c>
      <c r="L8221" s="7">
        <v>13586.94</v>
      </c>
      <c r="M8221" s="5">
        <v>0.18</v>
      </c>
      <c r="N8221" t="s">
        <v>3141</v>
      </c>
      <c r="O8221" t="s">
        <v>27</v>
      </c>
      <c r="P8221" t="s">
        <v>3147</v>
      </c>
      <c r="Q8221" t="s">
        <v>32</v>
      </c>
      <c r="R8221" t="s">
        <v>38</v>
      </c>
      <c r="S8221" t="s">
        <v>27</v>
      </c>
      <c r="T8221" t="s">
        <v>13311</v>
      </c>
      <c r="U8221" s="1">
        <v>45460</v>
      </c>
      <c r="V8221">
        <v>153</v>
      </c>
      <c r="W8221" t="str">
        <f t="shared" si="175"/>
        <v>150-179</v>
      </c>
    </row>
    <row r="8222" spans="1:23" x14ac:dyDescent="0.25">
      <c r="A8222" t="s">
        <v>8471</v>
      </c>
      <c r="B8222">
        <v>705617365</v>
      </c>
      <c r="C8222">
        <v>7348287244</v>
      </c>
      <c r="D8222" s="1">
        <v>45700</v>
      </c>
      <c r="E8222">
        <v>99223</v>
      </c>
      <c r="F8222">
        <v>85025</v>
      </c>
      <c r="G8222" t="s">
        <v>3306</v>
      </c>
      <c r="H8222" s="34">
        <v>77213</v>
      </c>
      <c r="I8222" s="7">
        <v>61770</v>
      </c>
      <c r="J8222" s="7">
        <v>49338.2</v>
      </c>
      <c r="K8222" s="7">
        <v>3784</v>
      </c>
      <c r="L8222" s="7">
        <v>8647.7999999999993</v>
      </c>
      <c r="M8222" s="5">
        <v>0.14000000000000001</v>
      </c>
      <c r="N8222" t="s">
        <v>1135</v>
      </c>
      <c r="O8222" t="s">
        <v>30</v>
      </c>
      <c r="P8222" t="s">
        <v>31</v>
      </c>
      <c r="Q8222" t="s">
        <v>19</v>
      </c>
      <c r="R8222" t="s">
        <v>27</v>
      </c>
      <c r="S8222" t="s">
        <v>17</v>
      </c>
      <c r="T8222" t="s">
        <v>13310</v>
      </c>
      <c r="U8222" s="1">
        <v>45865</v>
      </c>
      <c r="V8222">
        <v>165</v>
      </c>
      <c r="W8222" t="str">
        <f t="shared" si="175"/>
        <v>150-179</v>
      </c>
    </row>
    <row r="8223" spans="1:23" x14ac:dyDescent="0.25">
      <c r="A8223" t="s">
        <v>8472</v>
      </c>
      <c r="B8223">
        <v>6098009002</v>
      </c>
      <c r="C8223">
        <v>7114228320</v>
      </c>
      <c r="D8223" s="1">
        <v>45515</v>
      </c>
      <c r="E8223">
        <v>99223</v>
      </c>
      <c r="F8223">
        <v>99201</v>
      </c>
      <c r="G8223" t="s">
        <v>127</v>
      </c>
      <c r="H8223" s="34">
        <v>95663</v>
      </c>
      <c r="I8223" s="7">
        <v>68877</v>
      </c>
      <c r="J8223" s="7">
        <v>63366.84</v>
      </c>
      <c r="K8223" s="7">
        <v>0</v>
      </c>
      <c r="L8223" s="7">
        <v>5510.16</v>
      </c>
      <c r="M8223" s="5">
        <v>0.08</v>
      </c>
      <c r="N8223" t="s">
        <v>24</v>
      </c>
      <c r="O8223" t="s">
        <v>17</v>
      </c>
      <c r="P8223" t="s">
        <v>35</v>
      </c>
      <c r="Q8223" t="s">
        <v>32</v>
      </c>
      <c r="R8223" t="s">
        <v>43</v>
      </c>
      <c r="S8223" t="s">
        <v>17</v>
      </c>
      <c r="T8223" t="s">
        <v>13310</v>
      </c>
      <c r="U8223" s="1">
        <v>45585</v>
      </c>
      <c r="V8223">
        <v>70</v>
      </c>
      <c r="W8223" t="str">
        <f t="shared" si="175"/>
        <v>60-89</v>
      </c>
    </row>
    <row r="8224" spans="1:23" x14ac:dyDescent="0.25">
      <c r="A8224" t="s">
        <v>8473</v>
      </c>
      <c r="B8224">
        <v>9341476292</v>
      </c>
      <c r="C8224">
        <v>2868963541</v>
      </c>
      <c r="D8224" s="1">
        <v>45638</v>
      </c>
      <c r="E8224">
        <v>99221</v>
      </c>
      <c r="F8224">
        <v>99291</v>
      </c>
      <c r="G8224" t="s">
        <v>29</v>
      </c>
      <c r="H8224" s="34">
        <v>92115</v>
      </c>
      <c r="I8224" s="7">
        <v>73692</v>
      </c>
      <c r="J8224" s="7">
        <v>63375.12</v>
      </c>
      <c r="K8224" s="7">
        <v>0</v>
      </c>
      <c r="L8224" s="7">
        <v>10316.879999999999</v>
      </c>
      <c r="M8224" s="5">
        <v>0.14000000000000001</v>
      </c>
      <c r="N8224" t="s">
        <v>1135</v>
      </c>
      <c r="O8224" t="s">
        <v>17</v>
      </c>
      <c r="P8224" t="s">
        <v>3149</v>
      </c>
      <c r="Q8224" t="s">
        <v>32</v>
      </c>
      <c r="R8224" t="s">
        <v>21</v>
      </c>
      <c r="S8224" t="s">
        <v>17</v>
      </c>
      <c r="T8224" t="s">
        <v>13310</v>
      </c>
      <c r="U8224" s="1">
        <v>45689</v>
      </c>
      <c r="V8224">
        <v>51</v>
      </c>
      <c r="W8224" t="str">
        <f t="shared" si="175"/>
        <v>30-59</v>
      </c>
    </row>
    <row r="8225" spans="1:23" x14ac:dyDescent="0.25">
      <c r="A8225" t="s">
        <v>8474</v>
      </c>
      <c r="B8225">
        <v>3042326749</v>
      </c>
      <c r="C8225">
        <v>3317306656</v>
      </c>
      <c r="D8225" s="1">
        <v>45517</v>
      </c>
      <c r="E8225">
        <v>99214</v>
      </c>
      <c r="F8225">
        <v>99285</v>
      </c>
      <c r="G8225" t="s">
        <v>3673</v>
      </c>
      <c r="H8225" s="34">
        <v>56346</v>
      </c>
      <c r="I8225" s="7">
        <v>47894</v>
      </c>
      <c r="J8225" s="7">
        <v>46936.12</v>
      </c>
      <c r="K8225" s="7">
        <v>0</v>
      </c>
      <c r="L8225" s="7">
        <v>957.88</v>
      </c>
      <c r="M8225" s="5">
        <v>0.02</v>
      </c>
      <c r="N8225" t="s">
        <v>16</v>
      </c>
      <c r="O8225" t="s">
        <v>17</v>
      </c>
      <c r="P8225" t="s">
        <v>25</v>
      </c>
      <c r="Q8225" t="s">
        <v>32</v>
      </c>
      <c r="R8225" t="s">
        <v>43</v>
      </c>
      <c r="S8225" t="s">
        <v>17</v>
      </c>
      <c r="T8225" t="s">
        <v>13312</v>
      </c>
      <c r="U8225" s="1">
        <v>45631</v>
      </c>
      <c r="V8225">
        <v>114</v>
      </c>
      <c r="W8225" t="str">
        <f t="shared" si="175"/>
        <v>90-119</v>
      </c>
    </row>
    <row r="8226" spans="1:23" x14ac:dyDescent="0.25">
      <c r="A8226" t="s">
        <v>8475</v>
      </c>
      <c r="B8226">
        <v>5276389762</v>
      </c>
      <c r="C8226">
        <v>4720668951</v>
      </c>
      <c r="D8226" s="1">
        <v>45863</v>
      </c>
      <c r="E8226">
        <v>99221</v>
      </c>
      <c r="F8226">
        <v>80053</v>
      </c>
      <c r="G8226" t="s">
        <v>108</v>
      </c>
      <c r="H8226" s="34">
        <v>66541</v>
      </c>
      <c r="I8226" s="7">
        <v>52567</v>
      </c>
      <c r="J8226" s="7">
        <v>44156.28</v>
      </c>
      <c r="K8226" s="7">
        <v>0</v>
      </c>
      <c r="L8226" s="7">
        <v>8410.7199999999993</v>
      </c>
      <c r="M8226" s="5">
        <v>0.16</v>
      </c>
      <c r="N8226" t="s">
        <v>1138</v>
      </c>
      <c r="O8226" t="s">
        <v>17</v>
      </c>
      <c r="P8226" t="s">
        <v>25</v>
      </c>
      <c r="Q8226" t="s">
        <v>32</v>
      </c>
      <c r="R8226" t="s">
        <v>38</v>
      </c>
      <c r="S8226" t="s">
        <v>17</v>
      </c>
      <c r="T8226" t="s">
        <v>13310</v>
      </c>
      <c r="U8226" s="1">
        <v>46018</v>
      </c>
      <c r="V8226">
        <v>155</v>
      </c>
      <c r="W8226" t="str">
        <f t="shared" si="175"/>
        <v>150-179</v>
      </c>
    </row>
    <row r="8227" spans="1:23" x14ac:dyDescent="0.25">
      <c r="A8227" t="s">
        <v>8476</v>
      </c>
      <c r="B8227">
        <v>8503960936</v>
      </c>
      <c r="C8227">
        <v>2229117265</v>
      </c>
      <c r="D8227" s="1">
        <v>45516</v>
      </c>
      <c r="E8227">
        <v>99215</v>
      </c>
      <c r="F8227">
        <v>99285</v>
      </c>
      <c r="G8227" t="s">
        <v>3301</v>
      </c>
      <c r="H8227" s="34">
        <v>53735</v>
      </c>
      <c r="I8227" s="7">
        <v>45675</v>
      </c>
      <c r="J8227" s="7">
        <v>44761.5</v>
      </c>
      <c r="K8227" s="7">
        <v>0</v>
      </c>
      <c r="L8227" s="7">
        <v>913.5</v>
      </c>
      <c r="M8227" s="5">
        <v>0.02</v>
      </c>
      <c r="N8227" t="s">
        <v>16</v>
      </c>
      <c r="O8227" t="s">
        <v>17</v>
      </c>
      <c r="P8227" t="s">
        <v>31</v>
      </c>
      <c r="Q8227" t="s">
        <v>32</v>
      </c>
      <c r="R8227" t="s">
        <v>27</v>
      </c>
      <c r="S8227" t="s">
        <v>17</v>
      </c>
      <c r="T8227" t="s">
        <v>13312</v>
      </c>
      <c r="U8227" s="1">
        <v>45643</v>
      </c>
      <c r="V8227">
        <v>127</v>
      </c>
      <c r="W8227" t="str">
        <f t="shared" si="175"/>
        <v>120-149</v>
      </c>
    </row>
    <row r="8228" spans="1:23" x14ac:dyDescent="0.25">
      <c r="A8228" t="s">
        <v>8477</v>
      </c>
      <c r="B8228">
        <v>6053135511</v>
      </c>
      <c r="C8228">
        <v>1297120570</v>
      </c>
      <c r="D8228" s="1">
        <v>45641</v>
      </c>
      <c r="E8228">
        <v>99222</v>
      </c>
      <c r="F8228">
        <v>99285</v>
      </c>
      <c r="G8228" t="s">
        <v>574</v>
      </c>
      <c r="H8228" s="34">
        <v>58010</v>
      </c>
      <c r="I8228" s="7">
        <v>43508</v>
      </c>
      <c r="J8228" s="7">
        <v>19309.8</v>
      </c>
      <c r="K8228" s="7">
        <v>17672</v>
      </c>
      <c r="L8228" s="7">
        <v>6526.2</v>
      </c>
      <c r="M8228" s="5">
        <v>0.15</v>
      </c>
      <c r="N8228" t="s">
        <v>1139</v>
      </c>
      <c r="O8228" t="s">
        <v>27</v>
      </c>
      <c r="P8228" t="s">
        <v>3147</v>
      </c>
      <c r="Q8228" t="s">
        <v>32</v>
      </c>
      <c r="R8228" t="s">
        <v>38</v>
      </c>
      <c r="S8228" t="s">
        <v>21</v>
      </c>
      <c r="T8228" t="s">
        <v>13312</v>
      </c>
      <c r="U8228" s="1">
        <v>45701</v>
      </c>
      <c r="V8228">
        <v>60</v>
      </c>
      <c r="W8228" t="str">
        <f t="shared" si="175"/>
        <v>60-89</v>
      </c>
    </row>
    <row r="8229" spans="1:23" x14ac:dyDescent="0.25">
      <c r="A8229" t="s">
        <v>8478</v>
      </c>
      <c r="B8229">
        <v>4744779719</v>
      </c>
      <c r="C8229">
        <v>4355956523</v>
      </c>
      <c r="D8229" s="1">
        <v>45954</v>
      </c>
      <c r="E8229">
        <v>99233</v>
      </c>
      <c r="F8229">
        <v>99214</v>
      </c>
      <c r="G8229" t="s">
        <v>174</v>
      </c>
      <c r="H8229" s="34">
        <v>55962</v>
      </c>
      <c r="I8229" s="7">
        <v>44770</v>
      </c>
      <c r="J8229" s="7">
        <v>38502.199999999997</v>
      </c>
      <c r="K8229" s="7">
        <v>0</v>
      </c>
      <c r="L8229" s="7">
        <v>6267.8</v>
      </c>
      <c r="M8229" s="5">
        <v>0.14000000000000001</v>
      </c>
      <c r="N8229" t="s">
        <v>1135</v>
      </c>
      <c r="O8229" t="s">
        <v>17</v>
      </c>
      <c r="P8229" t="s">
        <v>35</v>
      </c>
      <c r="Q8229" t="s">
        <v>32</v>
      </c>
      <c r="R8229" t="s">
        <v>26</v>
      </c>
      <c r="S8229" t="s">
        <v>27</v>
      </c>
      <c r="T8229" t="s">
        <v>13311</v>
      </c>
      <c r="U8229" s="1">
        <v>46096</v>
      </c>
      <c r="V8229">
        <v>142</v>
      </c>
      <c r="W8229" t="str">
        <f t="shared" si="175"/>
        <v>120-149</v>
      </c>
    </row>
    <row r="8230" spans="1:23" x14ac:dyDescent="0.25">
      <c r="A8230" t="s">
        <v>8479</v>
      </c>
      <c r="B8230">
        <v>8313925358</v>
      </c>
      <c r="C8230">
        <v>8172460519</v>
      </c>
      <c r="D8230" s="1">
        <v>45620</v>
      </c>
      <c r="E8230">
        <v>99213</v>
      </c>
      <c r="F8230">
        <v>99203</v>
      </c>
      <c r="G8230" t="s">
        <v>296</v>
      </c>
      <c r="H8230" s="34">
        <v>81116</v>
      </c>
      <c r="I8230" s="7">
        <v>64893</v>
      </c>
      <c r="J8230" s="7">
        <v>32153.98</v>
      </c>
      <c r="K8230" s="7">
        <v>23654</v>
      </c>
      <c r="L8230" s="7">
        <v>9085.02</v>
      </c>
      <c r="M8230" s="5">
        <v>0.14000000000000001</v>
      </c>
      <c r="N8230" t="s">
        <v>1135</v>
      </c>
      <c r="O8230" t="s">
        <v>27</v>
      </c>
      <c r="P8230" t="s">
        <v>25</v>
      </c>
      <c r="Q8230" t="s">
        <v>19</v>
      </c>
      <c r="R8230" t="s">
        <v>20</v>
      </c>
      <c r="S8230" t="s">
        <v>17</v>
      </c>
      <c r="T8230" t="s">
        <v>13312</v>
      </c>
      <c r="U8230" s="1">
        <v>45687</v>
      </c>
      <c r="V8230">
        <v>67</v>
      </c>
      <c r="W8230" t="str">
        <f t="shared" si="175"/>
        <v>60-89</v>
      </c>
    </row>
    <row r="8231" spans="1:23" x14ac:dyDescent="0.25">
      <c r="A8231" t="s">
        <v>8480</v>
      </c>
      <c r="B8231">
        <v>9229816110</v>
      </c>
      <c r="C8231">
        <v>373747001</v>
      </c>
      <c r="D8231" s="1">
        <v>45894</v>
      </c>
      <c r="E8231">
        <v>99214</v>
      </c>
      <c r="F8231">
        <v>99292</v>
      </c>
      <c r="G8231" t="s">
        <v>3187</v>
      </c>
      <c r="H8231" s="34">
        <v>67335</v>
      </c>
      <c r="I8231" s="7">
        <v>53195</v>
      </c>
      <c r="J8231" s="7">
        <v>44683.8</v>
      </c>
      <c r="K8231" s="7">
        <v>0</v>
      </c>
      <c r="L8231" s="7">
        <v>8511.2000000000007</v>
      </c>
      <c r="M8231" s="5">
        <v>0.16</v>
      </c>
      <c r="N8231" t="s">
        <v>1138</v>
      </c>
      <c r="O8231" t="s">
        <v>17</v>
      </c>
      <c r="P8231" t="s">
        <v>3146</v>
      </c>
      <c r="Q8231" t="s">
        <v>19</v>
      </c>
      <c r="R8231" t="s">
        <v>43</v>
      </c>
      <c r="S8231" t="s">
        <v>21</v>
      </c>
      <c r="T8231" t="s">
        <v>13312</v>
      </c>
      <c r="U8231" s="1">
        <v>46008</v>
      </c>
      <c r="V8231">
        <v>114</v>
      </c>
      <c r="W8231" t="str">
        <f t="shared" si="175"/>
        <v>90-119</v>
      </c>
    </row>
    <row r="8232" spans="1:23" x14ac:dyDescent="0.25">
      <c r="A8232" t="s">
        <v>8481</v>
      </c>
      <c r="B8232">
        <v>3377876798</v>
      </c>
      <c r="C8232">
        <v>7201935677</v>
      </c>
      <c r="D8232" s="1">
        <v>45488</v>
      </c>
      <c r="E8232">
        <v>99223</v>
      </c>
      <c r="F8232">
        <v>71046</v>
      </c>
      <c r="G8232" t="s">
        <v>112</v>
      </c>
      <c r="H8232" s="34">
        <v>74534</v>
      </c>
      <c r="I8232" s="7">
        <v>61118</v>
      </c>
      <c r="J8232" s="7">
        <v>42360.76</v>
      </c>
      <c r="K8232" s="7">
        <v>7756</v>
      </c>
      <c r="L8232" s="7">
        <v>11001.24</v>
      </c>
      <c r="M8232" s="5">
        <v>0.18</v>
      </c>
      <c r="N8232" t="s">
        <v>3141</v>
      </c>
      <c r="O8232" t="s">
        <v>27</v>
      </c>
      <c r="P8232" t="s">
        <v>31</v>
      </c>
      <c r="Q8232" t="s">
        <v>32</v>
      </c>
      <c r="R8232" t="s">
        <v>38</v>
      </c>
      <c r="S8232" t="s">
        <v>21</v>
      </c>
      <c r="T8232" t="s">
        <v>13310</v>
      </c>
      <c r="U8232" s="1">
        <v>45564</v>
      </c>
      <c r="V8232">
        <v>76</v>
      </c>
      <c r="W8232" t="str">
        <f t="shared" si="175"/>
        <v>60-89</v>
      </c>
    </row>
    <row r="8233" spans="1:23" x14ac:dyDescent="0.25">
      <c r="A8233" t="s">
        <v>8482</v>
      </c>
      <c r="B8233">
        <v>4202383638</v>
      </c>
      <c r="C8233">
        <v>1903485055</v>
      </c>
      <c r="D8233" s="1">
        <v>45395</v>
      </c>
      <c r="E8233">
        <v>99215</v>
      </c>
      <c r="F8233">
        <v>99203</v>
      </c>
      <c r="G8233" t="s">
        <v>140</v>
      </c>
      <c r="H8233" s="34">
        <v>88824</v>
      </c>
      <c r="I8233" s="7">
        <v>57736</v>
      </c>
      <c r="J8233" s="7">
        <v>43126.68</v>
      </c>
      <c r="K8233" s="7">
        <v>7681</v>
      </c>
      <c r="L8233" s="7">
        <v>6928.32</v>
      </c>
      <c r="M8233" s="5">
        <v>0.12</v>
      </c>
      <c r="N8233" t="s">
        <v>46</v>
      </c>
      <c r="O8233" t="s">
        <v>30</v>
      </c>
      <c r="P8233" t="s">
        <v>25</v>
      </c>
      <c r="Q8233" t="s">
        <v>19</v>
      </c>
      <c r="R8233" t="s">
        <v>26</v>
      </c>
      <c r="S8233" t="s">
        <v>21</v>
      </c>
      <c r="T8233" t="s">
        <v>13311</v>
      </c>
      <c r="U8233" s="1">
        <v>45477</v>
      </c>
      <c r="V8233">
        <v>82</v>
      </c>
      <c r="W8233" t="str">
        <f t="shared" si="175"/>
        <v>60-89</v>
      </c>
    </row>
    <row r="8234" spans="1:23" x14ac:dyDescent="0.25">
      <c r="A8234" t="s">
        <v>8483</v>
      </c>
      <c r="B8234">
        <v>7189290570</v>
      </c>
      <c r="C8234">
        <v>5228685553</v>
      </c>
      <c r="D8234" s="1">
        <v>45810</v>
      </c>
      <c r="E8234">
        <v>99231</v>
      </c>
      <c r="F8234">
        <v>99202</v>
      </c>
      <c r="G8234" t="s">
        <v>61</v>
      </c>
      <c r="H8234" s="34">
        <v>51968</v>
      </c>
      <c r="I8234" s="7">
        <v>41055</v>
      </c>
      <c r="J8234" s="7">
        <v>34486.199999999997</v>
      </c>
      <c r="K8234" s="7">
        <v>0</v>
      </c>
      <c r="L8234" s="7">
        <v>6568.8</v>
      </c>
      <c r="M8234" s="5">
        <v>0.16</v>
      </c>
      <c r="N8234" t="s">
        <v>1138</v>
      </c>
      <c r="O8234" t="s">
        <v>17</v>
      </c>
      <c r="P8234" t="s">
        <v>3148</v>
      </c>
      <c r="Q8234" t="s">
        <v>32</v>
      </c>
      <c r="R8234" t="s">
        <v>38</v>
      </c>
      <c r="S8234" t="s">
        <v>21</v>
      </c>
      <c r="T8234" t="s">
        <v>13311</v>
      </c>
      <c r="U8234" s="1">
        <v>45859</v>
      </c>
      <c r="V8234">
        <v>49</v>
      </c>
      <c r="W8234" t="str">
        <f t="shared" si="175"/>
        <v>30-59</v>
      </c>
    </row>
    <row r="8235" spans="1:23" x14ac:dyDescent="0.25">
      <c r="A8235" t="s">
        <v>8484</v>
      </c>
      <c r="B8235">
        <v>9667681806</v>
      </c>
      <c r="C8235">
        <v>7118870523</v>
      </c>
      <c r="D8235" s="1">
        <v>45749</v>
      </c>
      <c r="E8235">
        <v>99238</v>
      </c>
      <c r="F8235">
        <v>99214</v>
      </c>
      <c r="G8235" t="s">
        <v>3204</v>
      </c>
      <c r="H8235" s="34">
        <v>40280</v>
      </c>
      <c r="I8235" s="7">
        <v>34238</v>
      </c>
      <c r="J8235" s="7">
        <v>23304.240000000002</v>
      </c>
      <c r="K8235" s="7">
        <v>10249</v>
      </c>
      <c r="L8235" s="7">
        <v>684.76</v>
      </c>
      <c r="M8235" s="5">
        <v>0.02</v>
      </c>
      <c r="N8235" t="s">
        <v>16</v>
      </c>
      <c r="O8235" t="s">
        <v>27</v>
      </c>
      <c r="P8235" t="s">
        <v>25</v>
      </c>
      <c r="Q8235" t="s">
        <v>19</v>
      </c>
      <c r="R8235" t="s">
        <v>38</v>
      </c>
      <c r="S8235" t="s">
        <v>27</v>
      </c>
      <c r="T8235" t="s">
        <v>13311</v>
      </c>
      <c r="U8235" s="1">
        <v>45907</v>
      </c>
      <c r="V8235">
        <v>158</v>
      </c>
      <c r="W8235" t="str">
        <f t="shared" si="175"/>
        <v>150-179</v>
      </c>
    </row>
    <row r="8236" spans="1:23" x14ac:dyDescent="0.25">
      <c r="A8236" t="s">
        <v>8485</v>
      </c>
      <c r="B8236">
        <v>3275191722</v>
      </c>
      <c r="C8236">
        <v>5505726718</v>
      </c>
      <c r="D8236" s="1">
        <v>45424</v>
      </c>
      <c r="E8236">
        <v>99238</v>
      </c>
      <c r="F8236">
        <v>90834</v>
      </c>
      <c r="G8236" t="s">
        <v>3394</v>
      </c>
      <c r="H8236" s="34">
        <v>32824</v>
      </c>
      <c r="I8236" s="7">
        <v>26916</v>
      </c>
      <c r="J8236" s="7">
        <v>22071.119999999999</v>
      </c>
      <c r="K8236" s="7">
        <v>0</v>
      </c>
      <c r="L8236" s="7">
        <v>4844.88</v>
      </c>
      <c r="M8236" s="5">
        <v>0.18</v>
      </c>
      <c r="N8236" t="s">
        <v>3141</v>
      </c>
      <c r="O8236" t="s">
        <v>17</v>
      </c>
      <c r="P8236" t="s">
        <v>3148</v>
      </c>
      <c r="Q8236" t="s">
        <v>32</v>
      </c>
      <c r="R8236" t="s">
        <v>27</v>
      </c>
      <c r="S8236" t="s">
        <v>27</v>
      </c>
      <c r="T8236" t="s">
        <v>13312</v>
      </c>
      <c r="U8236" s="1">
        <v>45473</v>
      </c>
      <c r="V8236">
        <v>49</v>
      </c>
      <c r="W8236" t="str">
        <f t="shared" si="175"/>
        <v>30-59</v>
      </c>
    </row>
    <row r="8237" spans="1:23" x14ac:dyDescent="0.25">
      <c r="A8237" t="s">
        <v>8486</v>
      </c>
      <c r="B8237">
        <v>8897443102</v>
      </c>
      <c r="C8237">
        <v>1691469023</v>
      </c>
      <c r="D8237" s="1">
        <v>45680</v>
      </c>
      <c r="E8237">
        <v>99232</v>
      </c>
      <c r="F8237">
        <v>99201</v>
      </c>
      <c r="G8237" t="s">
        <v>77</v>
      </c>
      <c r="H8237" s="34">
        <v>76383</v>
      </c>
      <c r="I8237" s="7">
        <v>54996</v>
      </c>
      <c r="J8237" s="7">
        <v>25899.32</v>
      </c>
      <c r="K8237" s="7">
        <v>24697</v>
      </c>
      <c r="L8237" s="7">
        <v>4399.68</v>
      </c>
      <c r="M8237" s="5">
        <v>0.08</v>
      </c>
      <c r="N8237" t="s">
        <v>24</v>
      </c>
      <c r="O8237" t="s">
        <v>27</v>
      </c>
      <c r="P8237" t="s">
        <v>3147</v>
      </c>
      <c r="Q8237" t="s">
        <v>19</v>
      </c>
      <c r="R8237" t="s">
        <v>20</v>
      </c>
      <c r="S8237" t="s">
        <v>27</v>
      </c>
      <c r="T8237" t="s">
        <v>13312</v>
      </c>
      <c r="U8237" s="1">
        <v>45856</v>
      </c>
      <c r="V8237">
        <v>176</v>
      </c>
      <c r="W8237" t="str">
        <f t="shared" si="175"/>
        <v>150-179</v>
      </c>
    </row>
    <row r="8238" spans="1:23" x14ac:dyDescent="0.25">
      <c r="A8238" t="s">
        <v>8487</v>
      </c>
      <c r="B8238">
        <v>905635204</v>
      </c>
      <c r="C8238">
        <v>5670448099</v>
      </c>
      <c r="D8238" s="1">
        <v>45316</v>
      </c>
      <c r="E8238">
        <v>99215</v>
      </c>
      <c r="F8238">
        <v>99202</v>
      </c>
      <c r="G8238" t="s">
        <v>3187</v>
      </c>
      <c r="H8238" s="34">
        <v>30168</v>
      </c>
      <c r="I8238" s="7">
        <v>21721</v>
      </c>
      <c r="J8238" s="7">
        <v>17536.32</v>
      </c>
      <c r="K8238" s="7">
        <v>2447</v>
      </c>
      <c r="L8238" s="7">
        <v>1737.68</v>
      </c>
      <c r="M8238" s="5">
        <v>0.08</v>
      </c>
      <c r="N8238" t="s">
        <v>24</v>
      </c>
      <c r="O8238" t="s">
        <v>27</v>
      </c>
      <c r="P8238" t="s">
        <v>31</v>
      </c>
      <c r="Q8238" t="s">
        <v>32</v>
      </c>
      <c r="R8238" t="s">
        <v>27</v>
      </c>
      <c r="S8238" t="s">
        <v>17</v>
      </c>
      <c r="T8238" t="s">
        <v>13310</v>
      </c>
      <c r="U8238" s="1">
        <v>45486</v>
      </c>
      <c r="V8238">
        <v>170</v>
      </c>
      <c r="W8238" t="str">
        <f t="shared" si="175"/>
        <v>150-179</v>
      </c>
    </row>
    <row r="8239" spans="1:23" x14ac:dyDescent="0.25">
      <c r="A8239" t="s">
        <v>8488</v>
      </c>
      <c r="B8239">
        <v>4680214249</v>
      </c>
      <c r="C8239">
        <v>7926376799</v>
      </c>
      <c r="D8239" s="1">
        <v>45589</v>
      </c>
      <c r="E8239">
        <v>99215</v>
      </c>
      <c r="F8239">
        <v>99281</v>
      </c>
      <c r="G8239" t="s">
        <v>365</v>
      </c>
      <c r="H8239" s="34">
        <v>86667</v>
      </c>
      <c r="I8239" s="7">
        <v>68467</v>
      </c>
      <c r="J8239" s="7">
        <v>51836.28</v>
      </c>
      <c r="K8239" s="7">
        <v>5676</v>
      </c>
      <c r="L8239" s="7">
        <v>10954.72</v>
      </c>
      <c r="M8239" s="5">
        <v>0.16</v>
      </c>
      <c r="N8239" t="s">
        <v>1138</v>
      </c>
      <c r="O8239" t="s">
        <v>30</v>
      </c>
      <c r="P8239" t="s">
        <v>3150</v>
      </c>
      <c r="Q8239" t="s">
        <v>32</v>
      </c>
      <c r="R8239" t="s">
        <v>43</v>
      </c>
      <c r="S8239" t="s">
        <v>17</v>
      </c>
      <c r="T8239" t="s">
        <v>13312</v>
      </c>
      <c r="U8239" s="1">
        <v>45666</v>
      </c>
      <c r="V8239">
        <v>77</v>
      </c>
      <c r="W8239" t="str">
        <f t="shared" si="175"/>
        <v>60-89</v>
      </c>
    </row>
    <row r="8240" spans="1:23" x14ac:dyDescent="0.25">
      <c r="A8240" t="s">
        <v>8489</v>
      </c>
      <c r="B8240">
        <v>4003166592</v>
      </c>
      <c r="C8240">
        <v>2057651666</v>
      </c>
      <c r="D8240" s="1">
        <v>45311</v>
      </c>
      <c r="E8240">
        <v>99233</v>
      </c>
      <c r="F8240">
        <v>99214</v>
      </c>
      <c r="G8240" t="s">
        <v>3400</v>
      </c>
      <c r="H8240" s="34">
        <v>33387</v>
      </c>
      <c r="I8240" s="7">
        <v>21702</v>
      </c>
      <c r="J8240" s="7">
        <v>11936.76</v>
      </c>
      <c r="K8240" s="7">
        <v>7161</v>
      </c>
      <c r="L8240" s="7">
        <v>2604.2399999999998</v>
      </c>
      <c r="M8240" s="5">
        <v>0.12</v>
      </c>
      <c r="N8240" t="s">
        <v>46</v>
      </c>
      <c r="O8240" t="s">
        <v>27</v>
      </c>
      <c r="P8240" t="s">
        <v>40</v>
      </c>
      <c r="Q8240" t="s">
        <v>32</v>
      </c>
      <c r="R8240" t="s">
        <v>21</v>
      </c>
      <c r="S8240" t="s">
        <v>21</v>
      </c>
      <c r="T8240" t="s">
        <v>13312</v>
      </c>
      <c r="U8240" s="1">
        <v>45415</v>
      </c>
      <c r="V8240">
        <v>104</v>
      </c>
      <c r="W8240" t="str">
        <f t="shared" si="175"/>
        <v>90-119</v>
      </c>
    </row>
    <row r="8241" spans="1:23" x14ac:dyDescent="0.25">
      <c r="A8241" t="s">
        <v>8490</v>
      </c>
      <c r="B8241">
        <v>6669696743</v>
      </c>
      <c r="C8241">
        <v>5612783576</v>
      </c>
      <c r="D8241" s="1">
        <v>45552</v>
      </c>
      <c r="E8241">
        <v>99222</v>
      </c>
      <c r="F8241">
        <v>99285</v>
      </c>
      <c r="G8241" t="s">
        <v>37</v>
      </c>
      <c r="H8241" s="34">
        <v>42752</v>
      </c>
      <c r="I8241" s="7">
        <v>34202</v>
      </c>
      <c r="J8241" s="7">
        <v>26589.72</v>
      </c>
      <c r="K8241" s="7">
        <v>2824</v>
      </c>
      <c r="L8241" s="7">
        <v>4788.28</v>
      </c>
      <c r="M8241" s="5">
        <v>0.14000000000000001</v>
      </c>
      <c r="N8241" t="s">
        <v>1135</v>
      </c>
      <c r="O8241" t="s">
        <v>30</v>
      </c>
      <c r="P8241" t="s">
        <v>3147</v>
      </c>
      <c r="Q8241" t="s">
        <v>19</v>
      </c>
      <c r="R8241" t="s">
        <v>38</v>
      </c>
      <c r="S8241" t="s">
        <v>27</v>
      </c>
      <c r="T8241" t="s">
        <v>13312</v>
      </c>
      <c r="U8241" s="1">
        <v>45687</v>
      </c>
      <c r="V8241">
        <v>135</v>
      </c>
      <c r="W8241" t="str">
        <f t="shared" si="175"/>
        <v>120-149</v>
      </c>
    </row>
    <row r="8242" spans="1:23" x14ac:dyDescent="0.25">
      <c r="A8242" t="s">
        <v>8491</v>
      </c>
      <c r="B8242">
        <v>5968983955</v>
      </c>
      <c r="C8242">
        <v>4522614554</v>
      </c>
      <c r="D8242" s="1">
        <v>45722</v>
      </c>
      <c r="E8242">
        <v>99231</v>
      </c>
      <c r="F8242">
        <v>99215</v>
      </c>
      <c r="G8242" t="s">
        <v>174</v>
      </c>
      <c r="H8242" s="34">
        <v>91318</v>
      </c>
      <c r="I8242" s="7">
        <v>73054</v>
      </c>
      <c r="J8242" s="7">
        <v>53099.44</v>
      </c>
      <c r="K8242" s="7">
        <v>9727</v>
      </c>
      <c r="L8242" s="7">
        <v>10227.56</v>
      </c>
      <c r="M8242" s="5">
        <v>0.14000000000000001</v>
      </c>
      <c r="N8242" t="s">
        <v>1135</v>
      </c>
      <c r="O8242" t="s">
        <v>30</v>
      </c>
      <c r="P8242" t="s">
        <v>97</v>
      </c>
      <c r="Q8242" t="s">
        <v>32</v>
      </c>
      <c r="R8242" t="s">
        <v>27</v>
      </c>
      <c r="S8242" t="s">
        <v>21</v>
      </c>
      <c r="T8242" t="s">
        <v>13311</v>
      </c>
      <c r="U8242" s="1">
        <v>45763</v>
      </c>
      <c r="V8242">
        <v>41</v>
      </c>
      <c r="W8242" t="str">
        <f t="shared" si="175"/>
        <v>30-59</v>
      </c>
    </row>
    <row r="8243" spans="1:23" x14ac:dyDescent="0.25">
      <c r="A8243" t="s">
        <v>8492</v>
      </c>
      <c r="B8243">
        <v>4555408439</v>
      </c>
      <c r="C8243">
        <v>2024603849</v>
      </c>
      <c r="D8243" s="1">
        <v>45948</v>
      </c>
      <c r="E8243">
        <v>99214</v>
      </c>
      <c r="F8243">
        <v>99292</v>
      </c>
      <c r="G8243" t="s">
        <v>3192</v>
      </c>
      <c r="H8243" s="34">
        <v>38518</v>
      </c>
      <c r="I8243" s="7">
        <v>30044</v>
      </c>
      <c r="J8243" s="7">
        <v>24035.200000000001</v>
      </c>
      <c r="K8243" s="7">
        <v>0</v>
      </c>
      <c r="L8243" s="7">
        <v>6008.8</v>
      </c>
      <c r="M8243" s="5">
        <v>0.2</v>
      </c>
      <c r="N8243" t="s">
        <v>3140</v>
      </c>
      <c r="O8243" t="s">
        <v>17</v>
      </c>
      <c r="P8243" t="s">
        <v>40</v>
      </c>
      <c r="Q8243" t="s">
        <v>32</v>
      </c>
      <c r="R8243" t="s">
        <v>20</v>
      </c>
      <c r="S8243" t="s">
        <v>21</v>
      </c>
      <c r="T8243" t="s">
        <v>13311</v>
      </c>
      <c r="U8243" s="1">
        <v>46120</v>
      </c>
      <c r="V8243">
        <v>172</v>
      </c>
      <c r="W8243" t="str">
        <f t="shared" si="175"/>
        <v>150-179</v>
      </c>
    </row>
    <row r="8244" spans="1:23" x14ac:dyDescent="0.25">
      <c r="A8244" t="s">
        <v>8493</v>
      </c>
      <c r="B8244">
        <v>7294997247</v>
      </c>
      <c r="C8244">
        <v>1471050219</v>
      </c>
      <c r="D8244" s="1">
        <v>45621</v>
      </c>
      <c r="E8244">
        <v>99232</v>
      </c>
      <c r="F8244">
        <v>71046</v>
      </c>
      <c r="G8244" t="s">
        <v>148</v>
      </c>
      <c r="H8244" s="34">
        <v>29571</v>
      </c>
      <c r="I8244" s="7">
        <v>23361</v>
      </c>
      <c r="J8244" s="7">
        <v>19623.240000000002</v>
      </c>
      <c r="K8244" s="7">
        <v>0</v>
      </c>
      <c r="L8244" s="7">
        <v>3737.76</v>
      </c>
      <c r="M8244" s="5">
        <v>0.16</v>
      </c>
      <c r="N8244" t="s">
        <v>1138</v>
      </c>
      <c r="O8244" t="s">
        <v>17</v>
      </c>
      <c r="P8244" t="s">
        <v>58</v>
      </c>
      <c r="Q8244" t="s">
        <v>19</v>
      </c>
      <c r="R8244" t="s">
        <v>38</v>
      </c>
      <c r="S8244" t="s">
        <v>21</v>
      </c>
      <c r="T8244" t="s">
        <v>13312</v>
      </c>
      <c r="U8244" s="1">
        <v>45687</v>
      </c>
      <c r="V8244">
        <v>66</v>
      </c>
      <c r="W8244" t="str">
        <f t="shared" si="175"/>
        <v>60-89</v>
      </c>
    </row>
    <row r="8245" spans="1:23" x14ac:dyDescent="0.25">
      <c r="A8245" t="s">
        <v>8494</v>
      </c>
      <c r="B8245">
        <v>3926211569</v>
      </c>
      <c r="C8245">
        <v>2713657340</v>
      </c>
      <c r="D8245" s="1">
        <v>45635</v>
      </c>
      <c r="E8245">
        <v>99238</v>
      </c>
      <c r="F8245">
        <v>99214</v>
      </c>
      <c r="G8245" t="s">
        <v>131</v>
      </c>
      <c r="H8245" s="34">
        <v>75485</v>
      </c>
      <c r="I8245" s="7">
        <v>61898</v>
      </c>
      <c r="J8245" s="7">
        <v>44827.360000000001</v>
      </c>
      <c r="K8245" s="7">
        <v>5929</v>
      </c>
      <c r="L8245" s="7">
        <v>11141.64</v>
      </c>
      <c r="M8245" s="5">
        <v>0.18</v>
      </c>
      <c r="N8245" t="s">
        <v>3141</v>
      </c>
      <c r="O8245" t="s">
        <v>30</v>
      </c>
      <c r="P8245" t="s">
        <v>18</v>
      </c>
      <c r="Q8245" t="s">
        <v>32</v>
      </c>
      <c r="R8245" t="s">
        <v>27</v>
      </c>
      <c r="S8245" t="s">
        <v>17</v>
      </c>
      <c r="T8245" t="s">
        <v>13312</v>
      </c>
      <c r="U8245" s="1">
        <v>45779</v>
      </c>
      <c r="V8245">
        <v>144</v>
      </c>
      <c r="W8245" t="str">
        <f t="shared" si="175"/>
        <v>120-149</v>
      </c>
    </row>
    <row r="8246" spans="1:23" x14ac:dyDescent="0.25">
      <c r="A8246" t="s">
        <v>8495</v>
      </c>
      <c r="B8246">
        <v>4934408420</v>
      </c>
      <c r="C8246">
        <v>7867042166</v>
      </c>
      <c r="D8246" s="1">
        <v>45485</v>
      </c>
      <c r="E8246">
        <v>99214</v>
      </c>
      <c r="F8246">
        <v>99281</v>
      </c>
      <c r="G8246" t="s">
        <v>3331</v>
      </c>
      <c r="H8246" s="34">
        <v>75433</v>
      </c>
      <c r="I8246" s="7">
        <v>61855</v>
      </c>
      <c r="J8246" s="7">
        <v>45324.1</v>
      </c>
      <c r="K8246" s="7">
        <v>5397</v>
      </c>
      <c r="L8246" s="7">
        <v>11133.9</v>
      </c>
      <c r="M8246" s="5">
        <v>0.18</v>
      </c>
      <c r="N8246" t="s">
        <v>3141</v>
      </c>
      <c r="O8246" t="s">
        <v>27</v>
      </c>
      <c r="P8246" t="s">
        <v>3147</v>
      </c>
      <c r="Q8246" t="s">
        <v>19</v>
      </c>
      <c r="R8246" t="s">
        <v>43</v>
      </c>
      <c r="S8246" t="s">
        <v>27</v>
      </c>
      <c r="T8246" t="s">
        <v>13310</v>
      </c>
      <c r="U8246" s="1">
        <v>45564</v>
      </c>
      <c r="V8246">
        <v>79</v>
      </c>
      <c r="W8246" t="str">
        <f t="shared" si="175"/>
        <v>60-89</v>
      </c>
    </row>
    <row r="8247" spans="1:23" x14ac:dyDescent="0.25">
      <c r="A8247" t="s">
        <v>8496</v>
      </c>
      <c r="B8247">
        <v>3574876846</v>
      </c>
      <c r="C8247">
        <v>7780229421</v>
      </c>
      <c r="D8247" s="1">
        <v>45497</v>
      </c>
      <c r="E8247">
        <v>99233</v>
      </c>
      <c r="F8247">
        <v>99202</v>
      </c>
      <c r="G8247" t="s">
        <v>69</v>
      </c>
      <c r="H8247" s="34">
        <v>70803</v>
      </c>
      <c r="I8247" s="7">
        <v>60183</v>
      </c>
      <c r="J8247" s="7">
        <v>51390.34</v>
      </c>
      <c r="K8247" s="7">
        <v>7589</v>
      </c>
      <c r="L8247" s="7">
        <v>1203.6600000000001</v>
      </c>
      <c r="M8247" s="5">
        <v>0.02</v>
      </c>
      <c r="N8247" t="s">
        <v>16</v>
      </c>
      <c r="O8247" t="s">
        <v>27</v>
      </c>
      <c r="P8247" t="s">
        <v>31</v>
      </c>
      <c r="Q8247" t="s">
        <v>32</v>
      </c>
      <c r="R8247" t="s">
        <v>20</v>
      </c>
      <c r="S8247" t="s">
        <v>21</v>
      </c>
      <c r="T8247" t="s">
        <v>13312</v>
      </c>
      <c r="U8247" s="1">
        <v>45625</v>
      </c>
      <c r="V8247">
        <v>128</v>
      </c>
      <c r="W8247" t="str">
        <f t="shared" si="175"/>
        <v>120-149</v>
      </c>
    </row>
    <row r="8248" spans="1:23" x14ac:dyDescent="0.25">
      <c r="A8248" t="s">
        <v>8497</v>
      </c>
      <c r="B8248">
        <v>1817580534</v>
      </c>
      <c r="C8248">
        <v>4353207462</v>
      </c>
      <c r="D8248" s="1">
        <v>45612</v>
      </c>
      <c r="E8248">
        <v>99214</v>
      </c>
      <c r="F8248">
        <v>99203</v>
      </c>
      <c r="G8248" t="s">
        <v>3335</v>
      </c>
      <c r="H8248" s="34">
        <v>87182</v>
      </c>
      <c r="I8248" s="7">
        <v>74105</v>
      </c>
      <c r="J8248" s="7">
        <v>63047.899999999994</v>
      </c>
      <c r="K8248" s="7">
        <v>9575</v>
      </c>
      <c r="L8248" s="7">
        <v>1482.1</v>
      </c>
      <c r="M8248" s="5">
        <v>0.02</v>
      </c>
      <c r="N8248" t="s">
        <v>16</v>
      </c>
      <c r="O8248" t="s">
        <v>30</v>
      </c>
      <c r="P8248" t="s">
        <v>3146</v>
      </c>
      <c r="Q8248" t="s">
        <v>32</v>
      </c>
      <c r="R8248" t="s">
        <v>43</v>
      </c>
      <c r="S8248" t="s">
        <v>21</v>
      </c>
      <c r="T8248" t="s">
        <v>13310</v>
      </c>
      <c r="U8248" s="1">
        <v>45690</v>
      </c>
      <c r="V8248">
        <v>78</v>
      </c>
      <c r="W8248" t="str">
        <f t="shared" si="175"/>
        <v>60-89</v>
      </c>
    </row>
    <row r="8249" spans="1:23" x14ac:dyDescent="0.25">
      <c r="A8249" t="s">
        <v>8498</v>
      </c>
      <c r="B8249">
        <v>7271171534</v>
      </c>
      <c r="C8249">
        <v>7357485079</v>
      </c>
      <c r="D8249" s="1">
        <v>45931</v>
      </c>
      <c r="E8249">
        <v>99222</v>
      </c>
      <c r="F8249">
        <v>99284</v>
      </c>
      <c r="G8249" t="s">
        <v>559</v>
      </c>
      <c r="H8249" s="34">
        <v>65887</v>
      </c>
      <c r="I8249" s="7">
        <v>49415</v>
      </c>
      <c r="J8249" s="7">
        <v>26554.75</v>
      </c>
      <c r="K8249" s="7">
        <v>15448</v>
      </c>
      <c r="L8249" s="7">
        <v>7412.25</v>
      </c>
      <c r="M8249" s="5">
        <v>0.15</v>
      </c>
      <c r="N8249" t="s">
        <v>1139</v>
      </c>
      <c r="O8249" t="s">
        <v>27</v>
      </c>
      <c r="P8249" t="s">
        <v>40</v>
      </c>
      <c r="Q8249" t="s">
        <v>19</v>
      </c>
      <c r="R8249" t="s">
        <v>26</v>
      </c>
      <c r="S8249" t="s">
        <v>27</v>
      </c>
      <c r="T8249" t="s">
        <v>13312</v>
      </c>
      <c r="U8249" s="1">
        <v>46099</v>
      </c>
      <c r="V8249">
        <v>168</v>
      </c>
      <c r="W8249" t="str">
        <f t="shared" si="175"/>
        <v>150-179</v>
      </c>
    </row>
    <row r="8250" spans="1:23" x14ac:dyDescent="0.25">
      <c r="A8250" t="s">
        <v>8499</v>
      </c>
      <c r="B8250">
        <v>5952317286</v>
      </c>
      <c r="C8250">
        <v>2056971624</v>
      </c>
      <c r="D8250" s="1">
        <v>45912</v>
      </c>
      <c r="E8250">
        <v>99238</v>
      </c>
      <c r="F8250">
        <v>99205</v>
      </c>
      <c r="G8250" t="s">
        <v>3453</v>
      </c>
      <c r="H8250" s="34">
        <v>99526</v>
      </c>
      <c r="I8250" s="7">
        <v>64692</v>
      </c>
      <c r="J8250" s="7">
        <v>42480.959999999999</v>
      </c>
      <c r="K8250" s="7">
        <v>14448</v>
      </c>
      <c r="L8250" s="7">
        <v>7763.04</v>
      </c>
      <c r="M8250" s="5">
        <v>0.12</v>
      </c>
      <c r="N8250" t="s">
        <v>46</v>
      </c>
      <c r="O8250" t="s">
        <v>27</v>
      </c>
      <c r="P8250" t="s">
        <v>18</v>
      </c>
      <c r="Q8250" t="s">
        <v>19</v>
      </c>
      <c r="R8250" t="s">
        <v>43</v>
      </c>
      <c r="S8250" t="s">
        <v>21</v>
      </c>
      <c r="T8250" t="s">
        <v>13312</v>
      </c>
      <c r="U8250" s="1">
        <v>46028</v>
      </c>
      <c r="V8250">
        <v>116</v>
      </c>
      <c r="W8250" t="str">
        <f t="shared" si="175"/>
        <v>90-119</v>
      </c>
    </row>
    <row r="8251" spans="1:23" x14ac:dyDescent="0.25">
      <c r="A8251" t="s">
        <v>8500</v>
      </c>
      <c r="B8251">
        <v>7046639080</v>
      </c>
      <c r="C8251">
        <v>6806600804</v>
      </c>
      <c r="D8251" s="1">
        <v>45910</v>
      </c>
      <c r="E8251">
        <v>99213</v>
      </c>
      <c r="F8251">
        <v>99213</v>
      </c>
      <c r="G8251" t="s">
        <v>3258</v>
      </c>
      <c r="H8251" s="34">
        <v>39407</v>
      </c>
      <c r="I8251" s="7">
        <v>28373</v>
      </c>
      <c r="J8251" s="7">
        <v>21802.16</v>
      </c>
      <c r="K8251" s="7">
        <v>4301</v>
      </c>
      <c r="L8251" s="7">
        <v>2269.84</v>
      </c>
      <c r="M8251" s="5">
        <v>0.08</v>
      </c>
      <c r="N8251" t="s">
        <v>24</v>
      </c>
      <c r="O8251" t="s">
        <v>30</v>
      </c>
      <c r="P8251" t="s">
        <v>3150</v>
      </c>
      <c r="Q8251" t="s">
        <v>19</v>
      </c>
      <c r="R8251" t="s">
        <v>26</v>
      </c>
      <c r="S8251" t="s">
        <v>21</v>
      </c>
      <c r="T8251" t="s">
        <v>13310</v>
      </c>
      <c r="U8251" s="1">
        <v>46044</v>
      </c>
      <c r="V8251">
        <v>134</v>
      </c>
      <c r="W8251" t="str">
        <f t="shared" si="175"/>
        <v>120-149</v>
      </c>
    </row>
    <row r="8252" spans="1:23" x14ac:dyDescent="0.25">
      <c r="A8252" t="s">
        <v>8501</v>
      </c>
      <c r="B8252">
        <v>8961368321</v>
      </c>
      <c r="C8252">
        <v>7197762218</v>
      </c>
      <c r="D8252" s="1">
        <v>45402</v>
      </c>
      <c r="E8252">
        <v>99238</v>
      </c>
      <c r="F8252">
        <v>36415</v>
      </c>
      <c r="G8252" t="s">
        <v>69</v>
      </c>
      <c r="H8252" s="34">
        <v>21323</v>
      </c>
      <c r="I8252" s="7">
        <v>15992</v>
      </c>
      <c r="J8252" s="7">
        <v>9915.2000000000007</v>
      </c>
      <c r="K8252" s="7">
        <v>3678</v>
      </c>
      <c r="L8252" s="7">
        <v>2398.8000000000002</v>
      </c>
      <c r="M8252" s="5">
        <v>0.15</v>
      </c>
      <c r="N8252" t="s">
        <v>1139</v>
      </c>
      <c r="O8252" t="s">
        <v>27</v>
      </c>
      <c r="P8252" t="s">
        <v>40</v>
      </c>
      <c r="Q8252" t="s">
        <v>32</v>
      </c>
      <c r="R8252" t="s">
        <v>27</v>
      </c>
      <c r="S8252" t="s">
        <v>17</v>
      </c>
      <c r="T8252" t="s">
        <v>13311</v>
      </c>
      <c r="U8252" s="1">
        <v>45536</v>
      </c>
      <c r="V8252">
        <v>134</v>
      </c>
      <c r="W8252" t="str">
        <f t="shared" si="175"/>
        <v>120-149</v>
      </c>
    </row>
    <row r="8253" spans="1:23" x14ac:dyDescent="0.25">
      <c r="A8253" t="s">
        <v>8502</v>
      </c>
      <c r="B8253">
        <v>7904749592</v>
      </c>
      <c r="C8253">
        <v>5531414557</v>
      </c>
      <c r="D8253" s="1">
        <v>45422</v>
      </c>
      <c r="E8253">
        <v>99232</v>
      </c>
      <c r="F8253">
        <v>99204</v>
      </c>
      <c r="G8253" t="s">
        <v>3272</v>
      </c>
      <c r="H8253" s="34">
        <v>80449</v>
      </c>
      <c r="I8253" s="7">
        <v>52292</v>
      </c>
      <c r="J8253" s="7">
        <v>23774.959999999999</v>
      </c>
      <c r="K8253" s="7">
        <v>22242</v>
      </c>
      <c r="L8253" s="7">
        <v>6275.04</v>
      </c>
      <c r="M8253" s="5">
        <v>0.12</v>
      </c>
      <c r="N8253" t="s">
        <v>46</v>
      </c>
      <c r="O8253" t="s">
        <v>27</v>
      </c>
      <c r="P8253" t="s">
        <v>35</v>
      </c>
      <c r="Q8253" t="s">
        <v>19</v>
      </c>
      <c r="R8253" t="s">
        <v>20</v>
      </c>
      <c r="S8253" t="s">
        <v>27</v>
      </c>
      <c r="T8253" t="s">
        <v>13312</v>
      </c>
      <c r="U8253" s="1">
        <v>45481</v>
      </c>
      <c r="V8253">
        <v>59</v>
      </c>
      <c r="W8253" t="str">
        <f t="shared" si="175"/>
        <v>30-59</v>
      </c>
    </row>
    <row r="8254" spans="1:23" x14ac:dyDescent="0.25">
      <c r="A8254" t="s">
        <v>8503</v>
      </c>
      <c r="B8254">
        <v>5505677324</v>
      </c>
      <c r="C8254">
        <v>2974442766</v>
      </c>
      <c r="D8254" s="1">
        <v>45762</v>
      </c>
      <c r="E8254">
        <v>99222</v>
      </c>
      <c r="F8254">
        <v>80053</v>
      </c>
      <c r="G8254" t="s">
        <v>91</v>
      </c>
      <c r="H8254" s="34">
        <v>95415</v>
      </c>
      <c r="I8254" s="7">
        <v>74424</v>
      </c>
      <c r="J8254" s="7">
        <v>51726.2</v>
      </c>
      <c r="K8254" s="7">
        <v>7813</v>
      </c>
      <c r="L8254" s="7">
        <v>14884.8</v>
      </c>
      <c r="M8254" s="5">
        <v>0.2</v>
      </c>
      <c r="N8254" t="s">
        <v>3140</v>
      </c>
      <c r="O8254" t="s">
        <v>30</v>
      </c>
      <c r="P8254" t="s">
        <v>55</v>
      </c>
      <c r="Q8254" t="s">
        <v>19</v>
      </c>
      <c r="R8254" t="s">
        <v>27</v>
      </c>
      <c r="S8254" t="s">
        <v>21</v>
      </c>
      <c r="T8254" t="s">
        <v>13312</v>
      </c>
      <c r="U8254" s="1">
        <v>45915</v>
      </c>
      <c r="V8254">
        <v>153</v>
      </c>
      <c r="W8254" t="str">
        <f t="shared" si="175"/>
        <v>150-179</v>
      </c>
    </row>
    <row r="8255" spans="1:23" x14ac:dyDescent="0.25">
      <c r="A8255" t="s">
        <v>8504</v>
      </c>
      <c r="B8255">
        <v>7282070316</v>
      </c>
      <c r="C8255">
        <v>2207656757</v>
      </c>
      <c r="D8255" s="1">
        <v>45530</v>
      </c>
      <c r="E8255">
        <v>99215</v>
      </c>
      <c r="F8255">
        <v>71046</v>
      </c>
      <c r="G8255" t="s">
        <v>222</v>
      </c>
      <c r="H8255" s="34">
        <v>86286</v>
      </c>
      <c r="I8255" s="7">
        <v>69029</v>
      </c>
      <c r="J8255" s="7">
        <v>59364.94</v>
      </c>
      <c r="K8255" s="7">
        <v>0</v>
      </c>
      <c r="L8255" s="7">
        <v>9664.06</v>
      </c>
      <c r="M8255" s="5">
        <v>0.14000000000000001</v>
      </c>
      <c r="N8255" t="s">
        <v>1135</v>
      </c>
      <c r="O8255" t="s">
        <v>17</v>
      </c>
      <c r="P8255" t="s">
        <v>3148</v>
      </c>
      <c r="Q8255" t="s">
        <v>19</v>
      </c>
      <c r="R8255" t="s">
        <v>26</v>
      </c>
      <c r="S8255" t="s">
        <v>27</v>
      </c>
      <c r="T8255" t="s">
        <v>13312</v>
      </c>
      <c r="U8255" s="1">
        <v>45682</v>
      </c>
      <c r="V8255">
        <v>152</v>
      </c>
      <c r="W8255" t="str">
        <f t="shared" si="175"/>
        <v>150-179</v>
      </c>
    </row>
    <row r="8256" spans="1:23" x14ac:dyDescent="0.25">
      <c r="A8256" t="s">
        <v>8505</v>
      </c>
      <c r="B8256">
        <v>5021521743</v>
      </c>
      <c r="C8256">
        <v>1695966315</v>
      </c>
      <c r="D8256" s="1">
        <v>45611</v>
      </c>
      <c r="E8256">
        <v>99223</v>
      </c>
      <c r="F8256">
        <v>99285</v>
      </c>
      <c r="G8256" t="s">
        <v>3412</v>
      </c>
      <c r="H8256" s="34">
        <v>66148</v>
      </c>
      <c r="I8256" s="7">
        <v>49611</v>
      </c>
      <c r="J8256" s="7">
        <v>42169.35</v>
      </c>
      <c r="K8256" s="7">
        <v>0</v>
      </c>
      <c r="L8256" s="7">
        <v>7441.65</v>
      </c>
      <c r="M8256" s="5">
        <v>0.15</v>
      </c>
      <c r="N8256" t="s">
        <v>1139</v>
      </c>
      <c r="O8256" t="s">
        <v>17</v>
      </c>
      <c r="P8256" t="s">
        <v>3146</v>
      </c>
      <c r="Q8256" t="s">
        <v>32</v>
      </c>
      <c r="R8256" t="s">
        <v>21</v>
      </c>
      <c r="S8256" t="s">
        <v>17</v>
      </c>
      <c r="T8256" t="s">
        <v>13311</v>
      </c>
      <c r="U8256" s="1">
        <v>45743</v>
      </c>
      <c r="V8256">
        <v>132</v>
      </c>
      <c r="W8256" t="str">
        <f t="shared" si="175"/>
        <v>120-149</v>
      </c>
    </row>
    <row r="8257" spans="1:23" x14ac:dyDescent="0.25">
      <c r="A8257" t="s">
        <v>8506</v>
      </c>
      <c r="B8257">
        <v>3938127611</v>
      </c>
      <c r="C8257">
        <v>753596701</v>
      </c>
      <c r="D8257" s="1">
        <v>45420</v>
      </c>
      <c r="E8257">
        <v>99222</v>
      </c>
      <c r="F8257">
        <v>99285</v>
      </c>
      <c r="G8257" t="s">
        <v>106</v>
      </c>
      <c r="H8257" s="34">
        <v>50417</v>
      </c>
      <c r="I8257" s="7">
        <v>36300</v>
      </c>
      <c r="J8257" s="7">
        <v>27073</v>
      </c>
      <c r="K8257" s="7">
        <v>6323</v>
      </c>
      <c r="L8257" s="7">
        <v>2904</v>
      </c>
      <c r="M8257" s="5">
        <v>0.08</v>
      </c>
      <c r="N8257" t="s">
        <v>24</v>
      </c>
      <c r="O8257" t="s">
        <v>27</v>
      </c>
      <c r="P8257" t="s">
        <v>35</v>
      </c>
      <c r="Q8257" t="s">
        <v>19</v>
      </c>
      <c r="R8257" t="s">
        <v>38</v>
      </c>
      <c r="S8257" t="s">
        <v>17</v>
      </c>
      <c r="T8257" t="s">
        <v>13311</v>
      </c>
      <c r="U8257" s="1">
        <v>45502</v>
      </c>
      <c r="V8257">
        <v>82</v>
      </c>
      <c r="W8257" t="str">
        <f t="shared" si="175"/>
        <v>60-89</v>
      </c>
    </row>
    <row r="8258" spans="1:23" x14ac:dyDescent="0.25">
      <c r="A8258" t="s">
        <v>8507</v>
      </c>
      <c r="B8258">
        <v>2145391087</v>
      </c>
      <c r="C8258">
        <v>2435927796</v>
      </c>
      <c r="D8258" s="1">
        <v>45515</v>
      </c>
      <c r="E8258">
        <v>99221</v>
      </c>
      <c r="F8258">
        <v>99212</v>
      </c>
      <c r="G8258" t="s">
        <v>3537</v>
      </c>
      <c r="H8258" s="34">
        <v>46923</v>
      </c>
      <c r="I8258" s="7">
        <v>36600</v>
      </c>
      <c r="J8258" s="7">
        <v>29280</v>
      </c>
      <c r="K8258" s="7">
        <v>0</v>
      </c>
      <c r="L8258" s="7">
        <v>7320</v>
      </c>
      <c r="M8258" s="5">
        <v>0.2</v>
      </c>
      <c r="N8258" t="s">
        <v>3140</v>
      </c>
      <c r="O8258" t="s">
        <v>17</v>
      </c>
      <c r="P8258" t="s">
        <v>3147</v>
      </c>
      <c r="Q8258" t="s">
        <v>32</v>
      </c>
      <c r="R8258" t="s">
        <v>27</v>
      </c>
      <c r="S8258" t="s">
        <v>17</v>
      </c>
      <c r="T8258" t="s">
        <v>13312</v>
      </c>
      <c r="U8258" s="1">
        <v>45667</v>
      </c>
      <c r="V8258">
        <v>152</v>
      </c>
      <c r="W8258" t="str">
        <f t="shared" si="175"/>
        <v>150-179</v>
      </c>
    </row>
    <row r="8259" spans="1:23" x14ac:dyDescent="0.25">
      <c r="A8259" t="s">
        <v>8508</v>
      </c>
      <c r="B8259">
        <v>3028098999</v>
      </c>
      <c r="C8259">
        <v>4739133073</v>
      </c>
      <c r="D8259" s="1">
        <v>45698</v>
      </c>
      <c r="E8259">
        <v>99238</v>
      </c>
      <c r="F8259">
        <v>99203</v>
      </c>
      <c r="G8259" t="s">
        <v>54</v>
      </c>
      <c r="H8259" s="34">
        <v>70153</v>
      </c>
      <c r="I8259" s="7">
        <v>55421</v>
      </c>
      <c r="J8259" s="7">
        <v>46553.64</v>
      </c>
      <c r="K8259" s="7">
        <v>0</v>
      </c>
      <c r="L8259" s="7">
        <v>8867.36</v>
      </c>
      <c r="M8259" s="5">
        <v>0.16</v>
      </c>
      <c r="N8259" t="s">
        <v>1138</v>
      </c>
      <c r="O8259" t="s">
        <v>17</v>
      </c>
      <c r="P8259" t="s">
        <v>25</v>
      </c>
      <c r="Q8259" t="s">
        <v>19</v>
      </c>
      <c r="R8259" t="s">
        <v>43</v>
      </c>
      <c r="S8259" t="s">
        <v>27</v>
      </c>
      <c r="T8259" t="s">
        <v>13311</v>
      </c>
      <c r="U8259" s="1">
        <v>45779</v>
      </c>
      <c r="V8259">
        <v>81</v>
      </c>
      <c r="W8259" t="str">
        <f t="shared" ref="W8259:W8322" si="176">IF(V8259="","",IF(V8259&lt;30,"0-29",IF(V8259&lt;60,"30-59",IF(V8259&lt;90,"60-89",IF(V8259&lt;120,"90-119",IF(V8259&lt;150,"120-149",IF(V8259&lt;180,"150-179",IF(V8259&lt;210,"180-209",IF(V8259&lt;240,"210-239",IF(V8259&lt;270,"240-269",IF(V8259&lt;300,"270-299",IF(V8259&lt;330,"300-329",IF(V8259&lt;360,"330-359","360+")))))))))))))</f>
        <v>60-89</v>
      </c>
    </row>
    <row r="8260" spans="1:23" x14ac:dyDescent="0.25">
      <c r="A8260" t="s">
        <v>8509</v>
      </c>
      <c r="B8260">
        <v>5138179128</v>
      </c>
      <c r="C8260">
        <v>835308212</v>
      </c>
      <c r="D8260" s="1">
        <v>45405</v>
      </c>
      <c r="E8260">
        <v>99232</v>
      </c>
      <c r="F8260">
        <v>81000</v>
      </c>
      <c r="G8260" t="s">
        <v>3523</v>
      </c>
      <c r="H8260" s="34">
        <v>37077</v>
      </c>
      <c r="I8260" s="7">
        <v>24100</v>
      </c>
      <c r="J8260" s="7">
        <v>18139</v>
      </c>
      <c r="K8260" s="7">
        <v>3069</v>
      </c>
      <c r="L8260" s="7">
        <v>2892</v>
      </c>
      <c r="M8260" s="5">
        <v>0.12</v>
      </c>
      <c r="N8260" t="s">
        <v>46</v>
      </c>
      <c r="O8260" t="s">
        <v>30</v>
      </c>
      <c r="P8260" t="s">
        <v>55</v>
      </c>
      <c r="Q8260" t="s">
        <v>19</v>
      </c>
      <c r="R8260" t="s">
        <v>38</v>
      </c>
      <c r="S8260" t="s">
        <v>17</v>
      </c>
      <c r="T8260" t="s">
        <v>13310</v>
      </c>
      <c r="U8260" s="1">
        <v>45571</v>
      </c>
      <c r="V8260">
        <v>166</v>
      </c>
      <c r="W8260" t="str">
        <f t="shared" si="176"/>
        <v>150-179</v>
      </c>
    </row>
    <row r="8261" spans="1:23" x14ac:dyDescent="0.25">
      <c r="A8261" t="s">
        <v>8510</v>
      </c>
      <c r="B8261">
        <v>7339431775</v>
      </c>
      <c r="C8261">
        <v>4308672268</v>
      </c>
      <c r="D8261" s="1">
        <v>45696</v>
      </c>
      <c r="E8261">
        <v>99222</v>
      </c>
      <c r="F8261">
        <v>99212</v>
      </c>
      <c r="G8261" t="s">
        <v>3412</v>
      </c>
      <c r="H8261" s="34">
        <v>88842</v>
      </c>
      <c r="I8261" s="7">
        <v>70185</v>
      </c>
      <c r="J8261" s="7">
        <v>51642.400000000001</v>
      </c>
      <c r="K8261" s="7">
        <v>7313</v>
      </c>
      <c r="L8261" s="7">
        <v>11229.6</v>
      </c>
      <c r="M8261" s="5">
        <v>0.16</v>
      </c>
      <c r="N8261" t="s">
        <v>1138</v>
      </c>
      <c r="O8261" t="s">
        <v>30</v>
      </c>
      <c r="P8261" t="s">
        <v>3150</v>
      </c>
      <c r="Q8261" t="s">
        <v>32</v>
      </c>
      <c r="R8261" t="s">
        <v>27</v>
      </c>
      <c r="S8261" t="s">
        <v>17</v>
      </c>
      <c r="T8261" t="s">
        <v>13310</v>
      </c>
      <c r="U8261" s="1">
        <v>45778</v>
      </c>
      <c r="V8261">
        <v>82</v>
      </c>
      <c r="W8261" t="str">
        <f t="shared" si="176"/>
        <v>60-89</v>
      </c>
    </row>
    <row r="8262" spans="1:23" x14ac:dyDescent="0.25">
      <c r="A8262" t="s">
        <v>8511</v>
      </c>
      <c r="B8262">
        <v>461363265</v>
      </c>
      <c r="C8262">
        <v>4427220893</v>
      </c>
      <c r="D8262" s="1">
        <v>45510</v>
      </c>
      <c r="E8262">
        <v>99221</v>
      </c>
      <c r="F8262">
        <v>99213</v>
      </c>
      <c r="G8262" t="s">
        <v>29</v>
      </c>
      <c r="H8262" s="34">
        <v>75668</v>
      </c>
      <c r="I8262" s="7">
        <v>62048</v>
      </c>
      <c r="J8262" s="7">
        <v>50879.360000000001</v>
      </c>
      <c r="K8262" s="7">
        <v>0</v>
      </c>
      <c r="L8262" s="7">
        <v>11168.64</v>
      </c>
      <c r="M8262" s="5">
        <v>0.18</v>
      </c>
      <c r="N8262" t="s">
        <v>3141</v>
      </c>
      <c r="O8262" t="s">
        <v>17</v>
      </c>
      <c r="P8262" t="s">
        <v>3148</v>
      </c>
      <c r="Q8262" t="s">
        <v>32</v>
      </c>
      <c r="R8262" t="s">
        <v>21</v>
      </c>
      <c r="S8262" t="s">
        <v>27</v>
      </c>
      <c r="T8262" t="s">
        <v>13311</v>
      </c>
      <c r="U8262" s="1">
        <v>45586</v>
      </c>
      <c r="V8262">
        <v>76</v>
      </c>
      <c r="W8262" t="str">
        <f t="shared" si="176"/>
        <v>60-89</v>
      </c>
    </row>
    <row r="8263" spans="1:23" x14ac:dyDescent="0.25">
      <c r="A8263" t="s">
        <v>8512</v>
      </c>
      <c r="B8263">
        <v>2115295949</v>
      </c>
      <c r="C8263">
        <v>3856599371</v>
      </c>
      <c r="D8263" s="1">
        <v>45306</v>
      </c>
      <c r="E8263">
        <v>99221</v>
      </c>
      <c r="F8263">
        <v>81000</v>
      </c>
      <c r="G8263" t="s">
        <v>3531</v>
      </c>
      <c r="H8263" s="34">
        <v>90688</v>
      </c>
      <c r="I8263" s="7">
        <v>65295</v>
      </c>
      <c r="J8263" s="7">
        <v>36518.400000000001</v>
      </c>
      <c r="K8263" s="7">
        <v>23553</v>
      </c>
      <c r="L8263" s="7">
        <v>5223.6000000000004</v>
      </c>
      <c r="M8263" s="5">
        <v>0.08</v>
      </c>
      <c r="N8263" t="s">
        <v>24</v>
      </c>
      <c r="O8263" t="s">
        <v>27</v>
      </c>
      <c r="P8263" t="s">
        <v>3146</v>
      </c>
      <c r="Q8263" t="s">
        <v>19</v>
      </c>
      <c r="R8263" t="s">
        <v>26</v>
      </c>
      <c r="S8263" t="s">
        <v>21</v>
      </c>
      <c r="T8263" t="s">
        <v>13311</v>
      </c>
      <c r="U8263" s="1">
        <v>45445</v>
      </c>
      <c r="V8263">
        <v>139</v>
      </c>
      <c r="W8263" t="str">
        <f t="shared" si="176"/>
        <v>120-149</v>
      </c>
    </row>
    <row r="8264" spans="1:23" x14ac:dyDescent="0.25">
      <c r="A8264" t="s">
        <v>8513</v>
      </c>
      <c r="B8264">
        <v>429788500</v>
      </c>
      <c r="C8264">
        <v>4233252305</v>
      </c>
      <c r="D8264" s="1">
        <v>45467</v>
      </c>
      <c r="E8264">
        <v>99231</v>
      </c>
      <c r="F8264">
        <v>99202</v>
      </c>
      <c r="G8264" t="s">
        <v>3161</v>
      </c>
      <c r="H8264" s="34">
        <v>93778</v>
      </c>
      <c r="I8264" s="7">
        <v>74085</v>
      </c>
      <c r="J8264" s="7">
        <v>56091.4</v>
      </c>
      <c r="K8264" s="7">
        <v>6140</v>
      </c>
      <c r="L8264" s="7">
        <v>11853.6</v>
      </c>
      <c r="M8264" s="5">
        <v>0.16</v>
      </c>
      <c r="N8264" t="s">
        <v>1138</v>
      </c>
      <c r="O8264" t="s">
        <v>30</v>
      </c>
      <c r="P8264" t="s">
        <v>58</v>
      </c>
      <c r="Q8264" t="s">
        <v>32</v>
      </c>
      <c r="R8264" t="s">
        <v>27</v>
      </c>
      <c r="S8264" t="s">
        <v>27</v>
      </c>
      <c r="T8264" t="s">
        <v>13312</v>
      </c>
      <c r="U8264" s="1">
        <v>45641</v>
      </c>
      <c r="V8264">
        <v>174</v>
      </c>
      <c r="W8264" t="str">
        <f t="shared" si="176"/>
        <v>150-179</v>
      </c>
    </row>
    <row r="8265" spans="1:23" x14ac:dyDescent="0.25">
      <c r="A8265" t="s">
        <v>8514</v>
      </c>
      <c r="B8265">
        <v>9921636975</v>
      </c>
      <c r="C8265">
        <v>9919554094</v>
      </c>
      <c r="D8265" s="1">
        <v>45394</v>
      </c>
      <c r="E8265">
        <v>99231</v>
      </c>
      <c r="F8265">
        <v>99215</v>
      </c>
      <c r="G8265" t="s">
        <v>77</v>
      </c>
      <c r="H8265" s="34">
        <v>61921</v>
      </c>
      <c r="I8265" s="7">
        <v>44583</v>
      </c>
      <c r="J8265" s="7">
        <v>36764.36</v>
      </c>
      <c r="K8265" s="7">
        <v>4252</v>
      </c>
      <c r="L8265" s="7">
        <v>3566.64</v>
      </c>
      <c r="M8265" s="5">
        <v>0.08</v>
      </c>
      <c r="N8265" t="s">
        <v>24</v>
      </c>
      <c r="O8265" t="s">
        <v>30</v>
      </c>
      <c r="P8265" t="s">
        <v>18</v>
      </c>
      <c r="Q8265" t="s">
        <v>32</v>
      </c>
      <c r="R8265" t="s">
        <v>27</v>
      </c>
      <c r="S8265" t="s">
        <v>17</v>
      </c>
      <c r="T8265" t="s">
        <v>13312</v>
      </c>
      <c r="U8265" s="1">
        <v>45488</v>
      </c>
      <c r="V8265">
        <v>94</v>
      </c>
      <c r="W8265" t="str">
        <f t="shared" si="176"/>
        <v>90-119</v>
      </c>
    </row>
    <row r="8266" spans="1:23" x14ac:dyDescent="0.25">
      <c r="A8266" t="s">
        <v>8515</v>
      </c>
      <c r="B8266">
        <v>8144202825</v>
      </c>
      <c r="C8266">
        <v>3125288443</v>
      </c>
      <c r="D8266" s="1">
        <v>45660</v>
      </c>
      <c r="E8266">
        <v>99213</v>
      </c>
      <c r="F8266">
        <v>93000</v>
      </c>
      <c r="G8266" t="s">
        <v>3412</v>
      </c>
      <c r="H8266" s="34">
        <v>91412</v>
      </c>
      <c r="I8266" s="7">
        <v>73130</v>
      </c>
      <c r="J8266" s="7">
        <v>62891.8</v>
      </c>
      <c r="K8266" s="7">
        <v>0</v>
      </c>
      <c r="L8266" s="7">
        <v>10238.200000000001</v>
      </c>
      <c r="M8266" s="5">
        <v>0.14000000000000001</v>
      </c>
      <c r="N8266" t="s">
        <v>1135</v>
      </c>
      <c r="O8266" t="s">
        <v>17</v>
      </c>
      <c r="P8266" t="s">
        <v>3150</v>
      </c>
      <c r="Q8266" t="s">
        <v>19</v>
      </c>
      <c r="R8266" t="s">
        <v>38</v>
      </c>
      <c r="S8266" t="s">
        <v>17</v>
      </c>
      <c r="T8266" t="s">
        <v>13312</v>
      </c>
      <c r="U8266" s="1">
        <v>45833</v>
      </c>
      <c r="V8266">
        <v>173</v>
      </c>
      <c r="W8266" t="str">
        <f t="shared" si="176"/>
        <v>150-179</v>
      </c>
    </row>
    <row r="8267" spans="1:23" x14ac:dyDescent="0.25">
      <c r="A8267" t="s">
        <v>8516</v>
      </c>
      <c r="B8267">
        <v>1698191885</v>
      </c>
      <c r="C8267">
        <v>251305649</v>
      </c>
      <c r="D8267" s="1">
        <v>45553</v>
      </c>
      <c r="E8267">
        <v>99213</v>
      </c>
      <c r="F8267">
        <v>99292</v>
      </c>
      <c r="G8267" t="s">
        <v>3548</v>
      </c>
      <c r="H8267" s="34">
        <v>66666</v>
      </c>
      <c r="I8267" s="7">
        <v>50000</v>
      </c>
      <c r="J8267" s="7">
        <v>36296</v>
      </c>
      <c r="K8267" s="7">
        <v>6204</v>
      </c>
      <c r="L8267" s="7">
        <v>7500</v>
      </c>
      <c r="M8267" s="5">
        <v>0.15</v>
      </c>
      <c r="N8267" t="s">
        <v>1139</v>
      </c>
      <c r="O8267" t="s">
        <v>30</v>
      </c>
      <c r="P8267" t="s">
        <v>40</v>
      </c>
      <c r="Q8267" t="s">
        <v>19</v>
      </c>
      <c r="R8267" t="s">
        <v>20</v>
      </c>
      <c r="S8267" t="s">
        <v>21</v>
      </c>
      <c r="T8267" t="s">
        <v>13311</v>
      </c>
      <c r="U8267" s="1">
        <v>45641</v>
      </c>
      <c r="V8267">
        <v>88</v>
      </c>
      <c r="W8267" t="str">
        <f t="shared" si="176"/>
        <v>60-89</v>
      </c>
    </row>
    <row r="8268" spans="1:23" x14ac:dyDescent="0.25">
      <c r="A8268" t="s">
        <v>8517</v>
      </c>
      <c r="B8268">
        <v>9687083291</v>
      </c>
      <c r="C8268">
        <v>8913226856</v>
      </c>
      <c r="D8268" s="1">
        <v>45582</v>
      </c>
      <c r="E8268">
        <v>99232</v>
      </c>
      <c r="F8268">
        <v>99213</v>
      </c>
      <c r="G8268" t="s">
        <v>37</v>
      </c>
      <c r="H8268" s="34">
        <v>24048</v>
      </c>
      <c r="I8268" s="7">
        <v>18757</v>
      </c>
      <c r="J8268" s="7">
        <v>11041.6</v>
      </c>
      <c r="K8268" s="7">
        <v>3964</v>
      </c>
      <c r="L8268" s="7">
        <v>3751.4</v>
      </c>
      <c r="M8268" s="5">
        <v>0.2</v>
      </c>
      <c r="N8268" t="s">
        <v>3140</v>
      </c>
      <c r="O8268" t="s">
        <v>27</v>
      </c>
      <c r="P8268" t="s">
        <v>31</v>
      </c>
      <c r="Q8268" t="s">
        <v>32</v>
      </c>
      <c r="R8268" t="s">
        <v>26</v>
      </c>
      <c r="S8268" t="s">
        <v>27</v>
      </c>
      <c r="T8268" t="s">
        <v>13312</v>
      </c>
      <c r="U8268" s="1">
        <v>45719</v>
      </c>
      <c r="V8268">
        <v>137</v>
      </c>
      <c r="W8268" t="str">
        <f t="shared" si="176"/>
        <v>120-149</v>
      </c>
    </row>
    <row r="8269" spans="1:23" x14ac:dyDescent="0.25">
      <c r="A8269" t="s">
        <v>8518</v>
      </c>
      <c r="B8269">
        <v>2076364874</v>
      </c>
      <c r="C8269">
        <v>8669610571</v>
      </c>
      <c r="D8269" s="1">
        <v>45374</v>
      </c>
      <c r="E8269">
        <v>99233</v>
      </c>
      <c r="F8269">
        <v>99204</v>
      </c>
      <c r="G8269" t="s">
        <v>3223</v>
      </c>
      <c r="H8269" s="34">
        <v>35778</v>
      </c>
      <c r="I8269" s="7">
        <v>27907</v>
      </c>
      <c r="J8269" s="7">
        <v>22325.599999999999</v>
      </c>
      <c r="K8269" s="7">
        <v>0</v>
      </c>
      <c r="L8269" s="7">
        <v>5581.4</v>
      </c>
      <c r="M8269" s="5">
        <v>0.2</v>
      </c>
      <c r="N8269" t="s">
        <v>3140</v>
      </c>
      <c r="O8269" t="s">
        <v>17</v>
      </c>
      <c r="P8269" t="s">
        <v>35</v>
      </c>
      <c r="Q8269" t="s">
        <v>32</v>
      </c>
      <c r="R8269" t="s">
        <v>26</v>
      </c>
      <c r="S8269" t="s">
        <v>17</v>
      </c>
      <c r="T8269" t="s">
        <v>13311</v>
      </c>
      <c r="U8269" s="1">
        <v>45486</v>
      </c>
      <c r="V8269">
        <v>112</v>
      </c>
      <c r="W8269" t="str">
        <f t="shared" si="176"/>
        <v>90-119</v>
      </c>
    </row>
    <row r="8270" spans="1:23" x14ac:dyDescent="0.25">
      <c r="A8270" t="s">
        <v>8519</v>
      </c>
      <c r="B8270">
        <v>6724116916</v>
      </c>
      <c r="C8270">
        <v>2007408360</v>
      </c>
      <c r="D8270" s="1">
        <v>45851</v>
      </c>
      <c r="E8270">
        <v>99213</v>
      </c>
      <c r="F8270">
        <v>99291</v>
      </c>
      <c r="G8270" t="s">
        <v>3215</v>
      </c>
      <c r="H8270" s="34">
        <v>77738</v>
      </c>
      <c r="I8270" s="7">
        <v>60636</v>
      </c>
      <c r="J8270" s="7">
        <v>40739.800000000003</v>
      </c>
      <c r="K8270" s="7">
        <v>7769</v>
      </c>
      <c r="L8270" s="7">
        <v>12127.2</v>
      </c>
      <c r="M8270" s="5">
        <v>0.2</v>
      </c>
      <c r="N8270" t="s">
        <v>3140</v>
      </c>
      <c r="O8270" t="s">
        <v>30</v>
      </c>
      <c r="P8270" t="s">
        <v>35</v>
      </c>
      <c r="Q8270" t="s">
        <v>32</v>
      </c>
      <c r="R8270" t="s">
        <v>27</v>
      </c>
      <c r="S8270" t="s">
        <v>21</v>
      </c>
      <c r="T8270" t="s">
        <v>13312</v>
      </c>
      <c r="U8270" s="1">
        <v>45942</v>
      </c>
      <c r="V8270">
        <v>91</v>
      </c>
      <c r="W8270" t="str">
        <f t="shared" si="176"/>
        <v>90-119</v>
      </c>
    </row>
    <row r="8271" spans="1:23" x14ac:dyDescent="0.25">
      <c r="A8271" t="s">
        <v>8520</v>
      </c>
      <c r="B8271">
        <v>1399285712</v>
      </c>
      <c r="C8271">
        <v>187011906</v>
      </c>
      <c r="D8271" s="1">
        <v>45630</v>
      </c>
      <c r="E8271">
        <v>99238</v>
      </c>
      <c r="F8271">
        <v>85025</v>
      </c>
      <c r="G8271" t="s">
        <v>3357</v>
      </c>
      <c r="H8271" s="34">
        <v>70650</v>
      </c>
      <c r="I8271" s="7">
        <v>60053</v>
      </c>
      <c r="J8271" s="7">
        <v>31752.94</v>
      </c>
      <c r="K8271" s="7">
        <v>27099</v>
      </c>
      <c r="L8271" s="7">
        <v>1201.06</v>
      </c>
      <c r="M8271" s="5">
        <v>0.02</v>
      </c>
      <c r="N8271" t="s">
        <v>16</v>
      </c>
      <c r="O8271" t="s">
        <v>27</v>
      </c>
      <c r="P8271" t="s">
        <v>3150</v>
      </c>
      <c r="Q8271" t="s">
        <v>32</v>
      </c>
      <c r="R8271" t="s">
        <v>26</v>
      </c>
      <c r="S8271" t="s">
        <v>21</v>
      </c>
      <c r="T8271" t="s">
        <v>13310</v>
      </c>
      <c r="U8271" s="1">
        <v>45739</v>
      </c>
      <c r="V8271">
        <v>109</v>
      </c>
      <c r="W8271" t="str">
        <f t="shared" si="176"/>
        <v>90-119</v>
      </c>
    </row>
    <row r="8272" spans="1:23" x14ac:dyDescent="0.25">
      <c r="A8272" t="s">
        <v>8521</v>
      </c>
      <c r="B8272">
        <v>6019872748</v>
      </c>
      <c r="C8272">
        <v>6360816422</v>
      </c>
      <c r="D8272" s="1">
        <v>45657</v>
      </c>
      <c r="E8272">
        <v>99231</v>
      </c>
      <c r="F8272">
        <v>99291</v>
      </c>
      <c r="G8272" t="s">
        <v>166</v>
      </c>
      <c r="H8272" s="34">
        <v>80229</v>
      </c>
      <c r="I8272" s="7">
        <v>62579</v>
      </c>
      <c r="J8272" s="7">
        <v>50063.199999999997</v>
      </c>
      <c r="K8272" s="7">
        <v>0</v>
      </c>
      <c r="L8272" s="7">
        <v>12515.8</v>
      </c>
      <c r="M8272" s="5">
        <v>0.2</v>
      </c>
      <c r="N8272" t="s">
        <v>3140</v>
      </c>
      <c r="O8272" t="s">
        <v>17</v>
      </c>
      <c r="P8272" t="s">
        <v>35</v>
      </c>
      <c r="Q8272" t="s">
        <v>32</v>
      </c>
      <c r="R8272" t="s">
        <v>20</v>
      </c>
      <c r="S8272" t="s">
        <v>21</v>
      </c>
      <c r="T8272" t="s">
        <v>13311</v>
      </c>
      <c r="U8272" s="1">
        <v>45725</v>
      </c>
      <c r="V8272">
        <v>68</v>
      </c>
      <c r="W8272" t="str">
        <f t="shared" si="176"/>
        <v>60-89</v>
      </c>
    </row>
    <row r="8273" spans="1:23" x14ac:dyDescent="0.25">
      <c r="A8273" t="s">
        <v>8522</v>
      </c>
      <c r="B8273">
        <v>9966159907</v>
      </c>
      <c r="C8273">
        <v>8032707107</v>
      </c>
      <c r="D8273" s="1">
        <v>45297</v>
      </c>
      <c r="E8273">
        <v>99215</v>
      </c>
      <c r="F8273">
        <v>99282</v>
      </c>
      <c r="G8273" t="s">
        <v>4314</v>
      </c>
      <c r="H8273" s="34">
        <v>97838</v>
      </c>
      <c r="I8273" s="7">
        <v>78270</v>
      </c>
      <c r="J8273" s="7">
        <v>48820.2</v>
      </c>
      <c r="K8273" s="7">
        <v>18492</v>
      </c>
      <c r="L8273" s="7">
        <v>10957.8</v>
      </c>
      <c r="M8273" s="5">
        <v>0.14000000000000001</v>
      </c>
      <c r="N8273" t="s">
        <v>1135</v>
      </c>
      <c r="O8273" t="s">
        <v>27</v>
      </c>
      <c r="P8273" t="s">
        <v>3147</v>
      </c>
      <c r="Q8273" t="s">
        <v>32</v>
      </c>
      <c r="R8273" t="s">
        <v>26</v>
      </c>
      <c r="S8273" t="s">
        <v>21</v>
      </c>
      <c r="T8273" t="s">
        <v>13311</v>
      </c>
      <c r="U8273" s="1">
        <v>45348</v>
      </c>
      <c r="V8273">
        <v>51</v>
      </c>
      <c r="W8273" t="str">
        <f t="shared" si="176"/>
        <v>30-59</v>
      </c>
    </row>
    <row r="8274" spans="1:23" x14ac:dyDescent="0.25">
      <c r="A8274" t="s">
        <v>8523</v>
      </c>
      <c r="B8274">
        <v>4375773671</v>
      </c>
      <c r="C8274">
        <v>5517731932</v>
      </c>
      <c r="D8274" s="1">
        <v>45636</v>
      </c>
      <c r="E8274">
        <v>99221</v>
      </c>
      <c r="F8274">
        <v>99292</v>
      </c>
      <c r="G8274" t="s">
        <v>3325</v>
      </c>
      <c r="H8274" s="34">
        <v>44489</v>
      </c>
      <c r="I8274" s="7">
        <v>33367</v>
      </c>
      <c r="J8274" s="7">
        <v>15106.95</v>
      </c>
      <c r="K8274" s="7">
        <v>13255</v>
      </c>
      <c r="L8274" s="7">
        <v>5005.05</v>
      </c>
      <c r="M8274" s="5">
        <v>0.15</v>
      </c>
      <c r="N8274" t="s">
        <v>1139</v>
      </c>
      <c r="O8274" t="s">
        <v>27</v>
      </c>
      <c r="P8274" t="s">
        <v>3150</v>
      </c>
      <c r="Q8274" t="s">
        <v>19</v>
      </c>
      <c r="R8274" t="s">
        <v>43</v>
      </c>
      <c r="S8274" t="s">
        <v>21</v>
      </c>
      <c r="T8274" t="s">
        <v>13310</v>
      </c>
      <c r="U8274" s="1">
        <v>45774</v>
      </c>
      <c r="V8274">
        <v>138</v>
      </c>
      <c r="W8274" t="str">
        <f t="shared" si="176"/>
        <v>120-149</v>
      </c>
    </row>
    <row r="8275" spans="1:23" x14ac:dyDescent="0.25">
      <c r="A8275" t="s">
        <v>8524</v>
      </c>
      <c r="B8275">
        <v>9962605286</v>
      </c>
      <c r="C8275">
        <v>9906400571</v>
      </c>
      <c r="D8275" s="1">
        <v>45572</v>
      </c>
      <c r="E8275">
        <v>99223</v>
      </c>
      <c r="F8275">
        <v>99213</v>
      </c>
      <c r="G8275" t="s">
        <v>79</v>
      </c>
      <c r="H8275" s="34">
        <v>52745</v>
      </c>
      <c r="I8275" s="7">
        <v>42196</v>
      </c>
      <c r="J8275" s="7">
        <v>31344.559999999998</v>
      </c>
      <c r="K8275" s="7">
        <v>4944</v>
      </c>
      <c r="L8275" s="7">
        <v>5907.44</v>
      </c>
      <c r="M8275" s="5">
        <v>0.14000000000000001</v>
      </c>
      <c r="N8275" t="s">
        <v>1135</v>
      </c>
      <c r="O8275" t="s">
        <v>30</v>
      </c>
      <c r="P8275" t="s">
        <v>97</v>
      </c>
      <c r="Q8275" t="s">
        <v>19</v>
      </c>
      <c r="R8275" t="s">
        <v>38</v>
      </c>
      <c r="S8275" t="s">
        <v>27</v>
      </c>
      <c r="T8275" t="s">
        <v>13312</v>
      </c>
      <c r="U8275" s="1">
        <v>45605</v>
      </c>
      <c r="V8275">
        <v>33</v>
      </c>
      <c r="W8275" t="str">
        <f t="shared" si="176"/>
        <v>30-59</v>
      </c>
    </row>
    <row r="8276" spans="1:23" x14ac:dyDescent="0.25">
      <c r="A8276" t="s">
        <v>8525</v>
      </c>
      <c r="B8276">
        <v>9735702546</v>
      </c>
      <c r="C8276">
        <v>4743202113</v>
      </c>
      <c r="D8276" s="1">
        <v>45666</v>
      </c>
      <c r="E8276">
        <v>99223</v>
      </c>
      <c r="F8276">
        <v>99283</v>
      </c>
      <c r="G8276" t="s">
        <v>593</v>
      </c>
      <c r="H8276" s="34">
        <v>40918</v>
      </c>
      <c r="I8276" s="7">
        <v>32325</v>
      </c>
      <c r="J8276" s="7">
        <v>27153</v>
      </c>
      <c r="K8276" s="7">
        <v>0</v>
      </c>
      <c r="L8276" s="7">
        <v>5172</v>
      </c>
      <c r="M8276" s="5">
        <v>0.16</v>
      </c>
      <c r="N8276" t="s">
        <v>1138</v>
      </c>
      <c r="O8276" t="s">
        <v>17</v>
      </c>
      <c r="P8276" t="s">
        <v>3149</v>
      </c>
      <c r="Q8276" t="s">
        <v>19</v>
      </c>
      <c r="R8276" t="s">
        <v>43</v>
      </c>
      <c r="S8276" t="s">
        <v>17</v>
      </c>
      <c r="T8276" t="s">
        <v>13310</v>
      </c>
      <c r="U8276" s="1">
        <v>45832</v>
      </c>
      <c r="V8276">
        <v>166</v>
      </c>
      <c r="W8276" t="str">
        <f t="shared" si="176"/>
        <v>150-179</v>
      </c>
    </row>
    <row r="8277" spans="1:23" x14ac:dyDescent="0.25">
      <c r="A8277" t="s">
        <v>8526</v>
      </c>
      <c r="B8277">
        <v>457707285</v>
      </c>
      <c r="C8277">
        <v>8807296760</v>
      </c>
      <c r="D8277" s="1">
        <v>45810</v>
      </c>
      <c r="E8277">
        <v>99222</v>
      </c>
      <c r="F8277">
        <v>99291</v>
      </c>
      <c r="G8277" t="s">
        <v>3320</v>
      </c>
      <c r="H8277" s="34">
        <v>76329</v>
      </c>
      <c r="I8277" s="7">
        <v>57247</v>
      </c>
      <c r="J8277" s="7">
        <v>40024.949999999997</v>
      </c>
      <c r="K8277" s="7">
        <v>8635</v>
      </c>
      <c r="L8277" s="7">
        <v>8587.0499999999993</v>
      </c>
      <c r="M8277" s="5">
        <v>0.15</v>
      </c>
      <c r="N8277" t="s">
        <v>1139</v>
      </c>
      <c r="O8277" t="s">
        <v>30</v>
      </c>
      <c r="P8277" t="s">
        <v>55</v>
      </c>
      <c r="Q8277" t="s">
        <v>32</v>
      </c>
      <c r="R8277" t="s">
        <v>26</v>
      </c>
      <c r="S8277" t="s">
        <v>21</v>
      </c>
      <c r="T8277" t="s">
        <v>13311</v>
      </c>
      <c r="U8277" s="1">
        <v>45845</v>
      </c>
      <c r="V8277">
        <v>35</v>
      </c>
      <c r="W8277" t="str">
        <f t="shared" si="176"/>
        <v>30-59</v>
      </c>
    </row>
    <row r="8278" spans="1:23" x14ac:dyDescent="0.25">
      <c r="A8278" t="s">
        <v>8527</v>
      </c>
      <c r="B8278">
        <v>8943642019</v>
      </c>
      <c r="C8278">
        <v>6811666267</v>
      </c>
      <c r="D8278" s="1">
        <v>45925</v>
      </c>
      <c r="E8278">
        <v>99238</v>
      </c>
      <c r="F8278">
        <v>71046</v>
      </c>
      <c r="G8278" t="s">
        <v>77</v>
      </c>
      <c r="H8278" s="34">
        <v>53975</v>
      </c>
      <c r="I8278" s="7">
        <v>43180</v>
      </c>
      <c r="J8278" s="7">
        <v>31717.800000000003</v>
      </c>
      <c r="K8278" s="7">
        <v>5417</v>
      </c>
      <c r="L8278" s="7">
        <v>6045.2</v>
      </c>
      <c r="M8278" s="5">
        <v>0.14000000000000001</v>
      </c>
      <c r="N8278" t="s">
        <v>1135</v>
      </c>
      <c r="O8278" t="s">
        <v>30</v>
      </c>
      <c r="P8278" t="s">
        <v>3149</v>
      </c>
      <c r="Q8278" t="s">
        <v>19</v>
      </c>
      <c r="R8278" t="s">
        <v>21</v>
      </c>
      <c r="S8278" t="s">
        <v>17</v>
      </c>
      <c r="T8278" t="s">
        <v>13311</v>
      </c>
      <c r="U8278" s="1">
        <v>46011</v>
      </c>
      <c r="V8278">
        <v>86</v>
      </c>
      <c r="W8278" t="str">
        <f t="shared" si="176"/>
        <v>60-89</v>
      </c>
    </row>
    <row r="8279" spans="1:23" x14ac:dyDescent="0.25">
      <c r="A8279" t="s">
        <v>8528</v>
      </c>
      <c r="B8279">
        <v>3710486064</v>
      </c>
      <c r="C8279">
        <v>5165724636</v>
      </c>
      <c r="D8279" s="1">
        <v>45822</v>
      </c>
      <c r="E8279">
        <v>99222</v>
      </c>
      <c r="F8279">
        <v>99292</v>
      </c>
      <c r="G8279" t="s">
        <v>89</v>
      </c>
      <c r="H8279" s="34">
        <v>65924</v>
      </c>
      <c r="I8279" s="7">
        <v>52739</v>
      </c>
      <c r="J8279" s="7">
        <v>38713.54</v>
      </c>
      <c r="K8279" s="7">
        <v>6642</v>
      </c>
      <c r="L8279" s="7">
        <v>7383.46</v>
      </c>
      <c r="M8279" s="5">
        <v>0.14000000000000001</v>
      </c>
      <c r="N8279" t="s">
        <v>1135</v>
      </c>
      <c r="O8279" t="s">
        <v>30</v>
      </c>
      <c r="P8279" t="s">
        <v>97</v>
      </c>
      <c r="Q8279" t="s">
        <v>32</v>
      </c>
      <c r="R8279" t="s">
        <v>27</v>
      </c>
      <c r="S8279" t="s">
        <v>21</v>
      </c>
      <c r="T8279" t="s">
        <v>13311</v>
      </c>
      <c r="U8279" s="1">
        <v>45953</v>
      </c>
      <c r="V8279">
        <v>131</v>
      </c>
      <c r="W8279" t="str">
        <f t="shared" si="176"/>
        <v>120-149</v>
      </c>
    </row>
    <row r="8280" spans="1:23" x14ac:dyDescent="0.25">
      <c r="A8280" t="s">
        <v>8529</v>
      </c>
      <c r="B8280">
        <v>7275005220</v>
      </c>
      <c r="C8280">
        <v>3937348676</v>
      </c>
      <c r="D8280" s="1">
        <v>45680</v>
      </c>
      <c r="E8280">
        <v>99222</v>
      </c>
      <c r="F8280">
        <v>99213</v>
      </c>
      <c r="G8280" t="s">
        <v>3754</v>
      </c>
      <c r="H8280" s="34">
        <v>49155</v>
      </c>
      <c r="I8280" s="7">
        <v>40307</v>
      </c>
      <c r="J8280" s="7">
        <v>28769.74</v>
      </c>
      <c r="K8280" s="7">
        <v>4282</v>
      </c>
      <c r="L8280" s="7">
        <v>7255.26</v>
      </c>
      <c r="M8280" s="5">
        <v>0.18</v>
      </c>
      <c r="N8280" t="s">
        <v>3141</v>
      </c>
      <c r="O8280" t="s">
        <v>30</v>
      </c>
      <c r="P8280" t="s">
        <v>3150</v>
      </c>
      <c r="Q8280" t="s">
        <v>19</v>
      </c>
      <c r="R8280" t="s">
        <v>21</v>
      </c>
      <c r="S8280" t="s">
        <v>21</v>
      </c>
      <c r="T8280" t="s">
        <v>13312</v>
      </c>
      <c r="U8280" s="1">
        <v>45778</v>
      </c>
      <c r="V8280">
        <v>97</v>
      </c>
      <c r="W8280" t="str">
        <f t="shared" si="176"/>
        <v>90-119</v>
      </c>
    </row>
    <row r="8281" spans="1:23" x14ac:dyDescent="0.25">
      <c r="A8281" t="s">
        <v>8530</v>
      </c>
      <c r="B8281">
        <v>1323086311</v>
      </c>
      <c r="C8281">
        <v>4110596035</v>
      </c>
      <c r="D8281" s="1">
        <v>45735</v>
      </c>
      <c r="E8281">
        <v>99221</v>
      </c>
      <c r="F8281">
        <v>99281</v>
      </c>
      <c r="G8281" t="s">
        <v>91</v>
      </c>
      <c r="H8281" s="34">
        <v>92551</v>
      </c>
      <c r="I8281" s="7">
        <v>66637</v>
      </c>
      <c r="J8281" s="7">
        <v>61306.04</v>
      </c>
      <c r="K8281" s="7">
        <v>0</v>
      </c>
      <c r="L8281" s="7">
        <v>5330.96</v>
      </c>
      <c r="M8281" s="5">
        <v>0.08</v>
      </c>
      <c r="N8281" t="s">
        <v>24</v>
      </c>
      <c r="O8281" t="s">
        <v>17</v>
      </c>
      <c r="P8281" t="s">
        <v>40</v>
      </c>
      <c r="Q8281" t="s">
        <v>19</v>
      </c>
      <c r="R8281" t="s">
        <v>27</v>
      </c>
      <c r="S8281" t="s">
        <v>21</v>
      </c>
      <c r="T8281" t="s">
        <v>13311</v>
      </c>
      <c r="U8281" s="1">
        <v>45785</v>
      </c>
      <c r="V8281">
        <v>50</v>
      </c>
      <c r="W8281" t="str">
        <f t="shared" si="176"/>
        <v>30-59</v>
      </c>
    </row>
    <row r="8282" spans="1:23" x14ac:dyDescent="0.25">
      <c r="A8282" t="s">
        <v>8531</v>
      </c>
      <c r="B8282">
        <v>9689348407</v>
      </c>
      <c r="C8282">
        <v>4449090259</v>
      </c>
      <c r="D8282" s="1">
        <v>45592</v>
      </c>
      <c r="E8282">
        <v>99222</v>
      </c>
      <c r="F8282">
        <v>99203</v>
      </c>
      <c r="G8282" t="s">
        <v>3250</v>
      </c>
      <c r="H8282" s="34">
        <v>59405</v>
      </c>
      <c r="I8282" s="7">
        <v>48712</v>
      </c>
      <c r="J8282" s="7">
        <v>35240.839999999997</v>
      </c>
      <c r="K8282" s="7">
        <v>4703</v>
      </c>
      <c r="L8282" s="7">
        <v>8768.16</v>
      </c>
      <c r="M8282" s="5">
        <v>0.18</v>
      </c>
      <c r="N8282" t="s">
        <v>3141</v>
      </c>
      <c r="O8282" t="s">
        <v>30</v>
      </c>
      <c r="P8282" t="s">
        <v>58</v>
      </c>
      <c r="Q8282" t="s">
        <v>32</v>
      </c>
      <c r="R8282" t="s">
        <v>43</v>
      </c>
      <c r="S8282" t="s">
        <v>21</v>
      </c>
      <c r="T8282" t="s">
        <v>13310</v>
      </c>
      <c r="U8282" s="1">
        <v>45659</v>
      </c>
      <c r="V8282">
        <v>67</v>
      </c>
      <c r="W8282" t="str">
        <f t="shared" si="176"/>
        <v>60-89</v>
      </c>
    </row>
    <row r="8283" spans="1:23" x14ac:dyDescent="0.25">
      <c r="A8283" t="s">
        <v>8532</v>
      </c>
      <c r="B8283">
        <v>8222381842</v>
      </c>
      <c r="C8283">
        <v>5296292322</v>
      </c>
      <c r="D8283" s="1">
        <v>45634</v>
      </c>
      <c r="E8283">
        <v>99222</v>
      </c>
      <c r="F8283">
        <v>99201</v>
      </c>
      <c r="G8283" t="s">
        <v>3265</v>
      </c>
      <c r="H8283" s="34">
        <v>22660</v>
      </c>
      <c r="I8283" s="7">
        <v>19261</v>
      </c>
      <c r="J8283" s="7">
        <v>15224.78</v>
      </c>
      <c r="K8283" s="7">
        <v>3651</v>
      </c>
      <c r="L8283" s="7">
        <v>385.22</v>
      </c>
      <c r="M8283" s="5">
        <v>0.02</v>
      </c>
      <c r="N8283" t="s">
        <v>16</v>
      </c>
      <c r="O8283" t="s">
        <v>27</v>
      </c>
      <c r="P8283" t="s">
        <v>18</v>
      </c>
      <c r="Q8283" t="s">
        <v>32</v>
      </c>
      <c r="R8283" t="s">
        <v>43</v>
      </c>
      <c r="S8283" t="s">
        <v>27</v>
      </c>
      <c r="T8283" t="s">
        <v>13312</v>
      </c>
      <c r="U8283" s="1">
        <v>45738</v>
      </c>
      <c r="V8283">
        <v>104</v>
      </c>
      <c r="W8283" t="str">
        <f t="shared" si="176"/>
        <v>90-119</v>
      </c>
    </row>
    <row r="8284" spans="1:23" x14ac:dyDescent="0.25">
      <c r="A8284" t="s">
        <v>8533</v>
      </c>
      <c r="B8284">
        <v>2970947937</v>
      </c>
      <c r="C8284">
        <v>3416685370</v>
      </c>
      <c r="D8284" s="1">
        <v>45504</v>
      </c>
      <c r="E8284">
        <v>99238</v>
      </c>
      <c r="F8284">
        <v>99283</v>
      </c>
      <c r="G8284" t="s">
        <v>96</v>
      </c>
      <c r="H8284" s="34">
        <v>47119</v>
      </c>
      <c r="I8284" s="7">
        <v>36753</v>
      </c>
      <c r="J8284" s="7">
        <v>17642.400000000001</v>
      </c>
      <c r="K8284" s="7">
        <v>11760</v>
      </c>
      <c r="L8284" s="7">
        <v>7350.6</v>
      </c>
      <c r="M8284" s="5">
        <v>0.2</v>
      </c>
      <c r="N8284" t="s">
        <v>3140</v>
      </c>
      <c r="O8284" t="s">
        <v>27</v>
      </c>
      <c r="P8284" t="s">
        <v>3149</v>
      </c>
      <c r="Q8284" t="s">
        <v>19</v>
      </c>
      <c r="R8284" t="s">
        <v>21</v>
      </c>
      <c r="S8284" t="s">
        <v>21</v>
      </c>
      <c r="T8284" t="s">
        <v>13312</v>
      </c>
      <c r="U8284" s="1">
        <v>45583</v>
      </c>
      <c r="V8284">
        <v>79</v>
      </c>
      <c r="W8284" t="str">
        <f t="shared" si="176"/>
        <v>60-89</v>
      </c>
    </row>
    <row r="8285" spans="1:23" x14ac:dyDescent="0.25">
      <c r="A8285" t="s">
        <v>8534</v>
      </c>
      <c r="B8285">
        <v>6572173056</v>
      </c>
      <c r="C8285">
        <v>5051854367</v>
      </c>
      <c r="D8285" s="1">
        <v>45919</v>
      </c>
      <c r="E8285">
        <v>99232</v>
      </c>
      <c r="F8285">
        <v>99291</v>
      </c>
      <c r="G8285" t="s">
        <v>152</v>
      </c>
      <c r="H8285" s="34">
        <v>75290</v>
      </c>
      <c r="I8285" s="7">
        <v>59479</v>
      </c>
      <c r="J8285" s="7">
        <v>49962.36</v>
      </c>
      <c r="K8285" s="7">
        <v>0</v>
      </c>
      <c r="L8285" s="7">
        <v>9516.64</v>
      </c>
      <c r="M8285" s="5">
        <v>0.16</v>
      </c>
      <c r="N8285" t="s">
        <v>1138</v>
      </c>
      <c r="O8285" t="s">
        <v>17</v>
      </c>
      <c r="P8285" t="s">
        <v>3150</v>
      </c>
      <c r="Q8285" t="s">
        <v>19</v>
      </c>
      <c r="R8285" t="s">
        <v>21</v>
      </c>
      <c r="S8285" t="s">
        <v>17</v>
      </c>
      <c r="T8285" t="s">
        <v>13311</v>
      </c>
      <c r="U8285" s="1">
        <v>46074</v>
      </c>
      <c r="V8285">
        <v>155</v>
      </c>
      <c r="W8285" t="str">
        <f t="shared" si="176"/>
        <v>150-179</v>
      </c>
    </row>
    <row r="8286" spans="1:23" x14ac:dyDescent="0.25">
      <c r="A8286" t="s">
        <v>8535</v>
      </c>
      <c r="B8286">
        <v>1733446433</v>
      </c>
      <c r="C8286">
        <v>2917971331</v>
      </c>
      <c r="D8286" s="1">
        <v>45862</v>
      </c>
      <c r="E8286">
        <v>99238</v>
      </c>
      <c r="F8286">
        <v>99202</v>
      </c>
      <c r="G8286" t="s">
        <v>198</v>
      </c>
      <c r="H8286" s="34">
        <v>71122</v>
      </c>
      <c r="I8286" s="7">
        <v>46229</v>
      </c>
      <c r="J8286" s="7">
        <v>31839.52</v>
      </c>
      <c r="K8286" s="7">
        <v>8842</v>
      </c>
      <c r="L8286" s="7">
        <v>5547.48</v>
      </c>
      <c r="M8286" s="5">
        <v>0.12</v>
      </c>
      <c r="N8286" t="s">
        <v>46</v>
      </c>
      <c r="O8286" t="s">
        <v>27</v>
      </c>
      <c r="P8286" t="s">
        <v>3148</v>
      </c>
      <c r="Q8286" t="s">
        <v>32</v>
      </c>
      <c r="R8286" t="s">
        <v>38</v>
      </c>
      <c r="S8286" t="s">
        <v>27</v>
      </c>
      <c r="T8286" t="s">
        <v>13312</v>
      </c>
      <c r="U8286" s="1">
        <v>46025</v>
      </c>
      <c r="V8286">
        <v>163</v>
      </c>
      <c r="W8286" t="str">
        <f t="shared" si="176"/>
        <v>150-179</v>
      </c>
    </row>
    <row r="8287" spans="1:23" x14ac:dyDescent="0.25">
      <c r="A8287" t="s">
        <v>8536</v>
      </c>
      <c r="B8287">
        <v>5986225127</v>
      </c>
      <c r="C8287">
        <v>1772091553</v>
      </c>
      <c r="D8287" s="1">
        <v>45392</v>
      </c>
      <c r="E8287">
        <v>99214</v>
      </c>
      <c r="F8287">
        <v>99213</v>
      </c>
      <c r="G8287" t="s">
        <v>3187</v>
      </c>
      <c r="H8287" s="34">
        <v>91428</v>
      </c>
      <c r="I8287" s="7">
        <v>68571</v>
      </c>
      <c r="J8287" s="7">
        <v>41665.35</v>
      </c>
      <c r="K8287" s="7">
        <v>16620</v>
      </c>
      <c r="L8287" s="7">
        <v>10285.65</v>
      </c>
      <c r="M8287" s="5">
        <v>0.15</v>
      </c>
      <c r="N8287" t="s">
        <v>1139</v>
      </c>
      <c r="O8287" t="s">
        <v>27</v>
      </c>
      <c r="P8287" t="s">
        <v>25</v>
      </c>
      <c r="Q8287" t="s">
        <v>32</v>
      </c>
      <c r="R8287" t="s">
        <v>20</v>
      </c>
      <c r="S8287" t="s">
        <v>17</v>
      </c>
      <c r="T8287" t="s">
        <v>13310</v>
      </c>
      <c r="U8287" s="1">
        <v>45443</v>
      </c>
      <c r="V8287">
        <v>51</v>
      </c>
      <c r="W8287" t="str">
        <f t="shared" si="176"/>
        <v>30-59</v>
      </c>
    </row>
    <row r="8288" spans="1:23" x14ac:dyDescent="0.25">
      <c r="A8288" t="s">
        <v>8537</v>
      </c>
      <c r="B8288">
        <v>9989124672</v>
      </c>
      <c r="C8288">
        <v>9466739831</v>
      </c>
      <c r="D8288" s="1">
        <v>45395</v>
      </c>
      <c r="E8288">
        <v>99223</v>
      </c>
      <c r="F8288">
        <v>99283</v>
      </c>
      <c r="G8288" t="s">
        <v>108</v>
      </c>
      <c r="H8288" s="34">
        <v>57486</v>
      </c>
      <c r="I8288" s="7">
        <v>45414</v>
      </c>
      <c r="J8288" s="7">
        <v>34087.760000000002</v>
      </c>
      <c r="K8288" s="7">
        <v>4060</v>
      </c>
      <c r="L8288" s="7">
        <v>7266.24</v>
      </c>
      <c r="M8288" s="5">
        <v>0.16</v>
      </c>
      <c r="N8288" t="s">
        <v>1138</v>
      </c>
      <c r="O8288" t="s">
        <v>27</v>
      </c>
      <c r="P8288" t="s">
        <v>18</v>
      </c>
      <c r="Q8288" t="s">
        <v>19</v>
      </c>
      <c r="R8288" t="s">
        <v>43</v>
      </c>
      <c r="S8288" t="s">
        <v>21</v>
      </c>
      <c r="T8288" t="s">
        <v>13311</v>
      </c>
      <c r="U8288" s="1">
        <v>45541</v>
      </c>
      <c r="V8288">
        <v>146</v>
      </c>
      <c r="W8288" t="str">
        <f t="shared" si="176"/>
        <v>120-149</v>
      </c>
    </row>
    <row r="8289" spans="1:23" x14ac:dyDescent="0.25">
      <c r="A8289" t="s">
        <v>8538</v>
      </c>
      <c r="B8289">
        <v>2712575642</v>
      </c>
      <c r="C8289">
        <v>3028075209</v>
      </c>
      <c r="D8289" s="1">
        <v>45952</v>
      </c>
      <c r="E8289">
        <v>99213</v>
      </c>
      <c r="F8289">
        <v>99282</v>
      </c>
      <c r="G8289" t="s">
        <v>104</v>
      </c>
      <c r="H8289" s="34">
        <v>67098</v>
      </c>
      <c r="I8289" s="7">
        <v>53007</v>
      </c>
      <c r="J8289" s="7">
        <v>39715.879999999997</v>
      </c>
      <c r="K8289" s="7">
        <v>4810</v>
      </c>
      <c r="L8289" s="7">
        <v>8481.1200000000008</v>
      </c>
      <c r="M8289" s="5">
        <v>0.16</v>
      </c>
      <c r="N8289" t="s">
        <v>1138</v>
      </c>
      <c r="O8289" t="s">
        <v>30</v>
      </c>
      <c r="P8289" t="s">
        <v>58</v>
      </c>
      <c r="Q8289" t="s">
        <v>19</v>
      </c>
      <c r="R8289" t="s">
        <v>27</v>
      </c>
      <c r="S8289" t="s">
        <v>17</v>
      </c>
      <c r="T8289" t="s">
        <v>13311</v>
      </c>
      <c r="U8289" s="1">
        <v>46053</v>
      </c>
      <c r="V8289">
        <v>101</v>
      </c>
      <c r="W8289" t="str">
        <f t="shared" si="176"/>
        <v>90-119</v>
      </c>
    </row>
    <row r="8290" spans="1:23" x14ac:dyDescent="0.25">
      <c r="A8290" t="s">
        <v>8539</v>
      </c>
      <c r="B8290">
        <v>8163827009</v>
      </c>
      <c r="C8290">
        <v>275314093</v>
      </c>
      <c r="D8290" s="1">
        <v>45710</v>
      </c>
      <c r="E8290">
        <v>99233</v>
      </c>
      <c r="F8290">
        <v>99214</v>
      </c>
      <c r="G8290" t="s">
        <v>593</v>
      </c>
      <c r="H8290" s="34">
        <v>62413</v>
      </c>
      <c r="I8290" s="7">
        <v>44937</v>
      </c>
      <c r="J8290" s="7">
        <v>28165.040000000001</v>
      </c>
      <c r="K8290" s="7">
        <v>13177</v>
      </c>
      <c r="L8290" s="7">
        <v>3594.96</v>
      </c>
      <c r="M8290" s="5">
        <v>0.08</v>
      </c>
      <c r="N8290" t="s">
        <v>24</v>
      </c>
      <c r="O8290" t="s">
        <v>27</v>
      </c>
      <c r="P8290" t="s">
        <v>40</v>
      </c>
      <c r="Q8290" t="s">
        <v>19</v>
      </c>
      <c r="R8290" t="s">
        <v>26</v>
      </c>
      <c r="S8290" t="s">
        <v>17</v>
      </c>
      <c r="T8290" t="s">
        <v>13311</v>
      </c>
      <c r="U8290" s="1">
        <v>45749</v>
      </c>
      <c r="V8290">
        <v>39</v>
      </c>
      <c r="W8290" t="str">
        <f t="shared" si="176"/>
        <v>30-59</v>
      </c>
    </row>
    <row r="8291" spans="1:23" x14ac:dyDescent="0.25">
      <c r="A8291" t="s">
        <v>8540</v>
      </c>
      <c r="B8291">
        <v>4352833208</v>
      </c>
      <c r="C8291">
        <v>9917880139</v>
      </c>
      <c r="D8291" s="1">
        <v>45600</v>
      </c>
      <c r="E8291">
        <v>99233</v>
      </c>
      <c r="F8291">
        <v>81000</v>
      </c>
      <c r="G8291" t="s">
        <v>4092</v>
      </c>
      <c r="H8291" s="34">
        <v>89698</v>
      </c>
      <c r="I8291" s="7">
        <v>71758</v>
      </c>
      <c r="J8291" s="7">
        <v>53578.879999999997</v>
      </c>
      <c r="K8291" s="7">
        <v>8133</v>
      </c>
      <c r="L8291" s="7">
        <v>10046.120000000001</v>
      </c>
      <c r="M8291" s="5">
        <v>0.14000000000000001</v>
      </c>
      <c r="N8291" t="s">
        <v>1135</v>
      </c>
      <c r="O8291" t="s">
        <v>30</v>
      </c>
      <c r="P8291" t="s">
        <v>3150</v>
      </c>
      <c r="Q8291" t="s">
        <v>19</v>
      </c>
      <c r="R8291" t="s">
        <v>43</v>
      </c>
      <c r="S8291" t="s">
        <v>27</v>
      </c>
      <c r="T8291" t="s">
        <v>13310</v>
      </c>
      <c r="U8291" s="1">
        <v>45716</v>
      </c>
      <c r="V8291">
        <v>116</v>
      </c>
      <c r="W8291" t="str">
        <f t="shared" si="176"/>
        <v>90-119</v>
      </c>
    </row>
    <row r="8292" spans="1:23" x14ac:dyDescent="0.25">
      <c r="A8292" t="s">
        <v>8541</v>
      </c>
      <c r="B8292">
        <v>1818792187</v>
      </c>
      <c r="C8292">
        <v>1874733739</v>
      </c>
      <c r="D8292" s="1">
        <v>45951</v>
      </c>
      <c r="E8292">
        <v>99233</v>
      </c>
      <c r="F8292">
        <v>99212</v>
      </c>
      <c r="G8292" t="s">
        <v>3242</v>
      </c>
      <c r="H8292" s="34">
        <v>62462</v>
      </c>
      <c r="I8292" s="7">
        <v>49970</v>
      </c>
      <c r="J8292" s="7">
        <v>37984.199999999997</v>
      </c>
      <c r="K8292" s="7">
        <v>4990</v>
      </c>
      <c r="L8292" s="7">
        <v>6995.8</v>
      </c>
      <c r="M8292" s="5">
        <v>0.14000000000000001</v>
      </c>
      <c r="N8292" t="s">
        <v>1135</v>
      </c>
      <c r="O8292" t="s">
        <v>30</v>
      </c>
      <c r="P8292" t="s">
        <v>3147</v>
      </c>
      <c r="Q8292" t="s">
        <v>32</v>
      </c>
      <c r="R8292" t="s">
        <v>27</v>
      </c>
      <c r="S8292" t="s">
        <v>21</v>
      </c>
      <c r="T8292" t="s">
        <v>13310</v>
      </c>
      <c r="U8292" s="1">
        <v>45998</v>
      </c>
      <c r="V8292">
        <v>47</v>
      </c>
      <c r="W8292" t="str">
        <f t="shared" si="176"/>
        <v>30-59</v>
      </c>
    </row>
    <row r="8293" spans="1:23" x14ac:dyDescent="0.25">
      <c r="A8293" t="s">
        <v>8542</v>
      </c>
      <c r="B8293">
        <v>123214542</v>
      </c>
      <c r="C8293">
        <v>4134643289</v>
      </c>
      <c r="D8293" s="1">
        <v>45657</v>
      </c>
      <c r="E8293">
        <v>99221</v>
      </c>
      <c r="F8293">
        <v>90834</v>
      </c>
      <c r="G8293" t="s">
        <v>3335</v>
      </c>
      <c r="H8293" s="34">
        <v>73961</v>
      </c>
      <c r="I8293" s="7">
        <v>58429</v>
      </c>
      <c r="J8293" s="7">
        <v>49080.36</v>
      </c>
      <c r="K8293" s="7">
        <v>0</v>
      </c>
      <c r="L8293" s="7">
        <v>9348.64</v>
      </c>
      <c r="M8293" s="5">
        <v>0.16</v>
      </c>
      <c r="N8293" t="s">
        <v>1138</v>
      </c>
      <c r="O8293" t="s">
        <v>17</v>
      </c>
      <c r="P8293" t="s">
        <v>3150</v>
      </c>
      <c r="Q8293" t="s">
        <v>19</v>
      </c>
      <c r="R8293" t="s">
        <v>43</v>
      </c>
      <c r="S8293" t="s">
        <v>17</v>
      </c>
      <c r="T8293" t="s">
        <v>13310</v>
      </c>
      <c r="U8293" s="1">
        <v>45785</v>
      </c>
      <c r="V8293">
        <v>128</v>
      </c>
      <c r="W8293" t="str">
        <f t="shared" si="176"/>
        <v>120-149</v>
      </c>
    </row>
    <row r="8294" spans="1:23" x14ac:dyDescent="0.25">
      <c r="A8294" t="s">
        <v>8543</v>
      </c>
      <c r="B8294">
        <v>9681936818</v>
      </c>
      <c r="C8294">
        <v>2368630206</v>
      </c>
      <c r="D8294" s="1">
        <v>45377</v>
      </c>
      <c r="E8294">
        <v>99213</v>
      </c>
      <c r="F8294">
        <v>81000</v>
      </c>
      <c r="G8294" t="s">
        <v>71</v>
      </c>
      <c r="H8294" s="34">
        <v>92157</v>
      </c>
      <c r="I8294" s="7">
        <v>72804</v>
      </c>
      <c r="J8294" s="7">
        <v>50939.360000000001</v>
      </c>
      <c r="K8294" s="7">
        <v>10216</v>
      </c>
      <c r="L8294" s="7">
        <v>11648.64</v>
      </c>
      <c r="M8294" s="5">
        <v>0.16</v>
      </c>
      <c r="N8294" t="s">
        <v>1138</v>
      </c>
      <c r="O8294" t="s">
        <v>30</v>
      </c>
      <c r="P8294" t="s">
        <v>25</v>
      </c>
      <c r="Q8294" t="s">
        <v>19</v>
      </c>
      <c r="R8294" t="s">
        <v>26</v>
      </c>
      <c r="S8294" t="s">
        <v>17</v>
      </c>
      <c r="T8294" t="s">
        <v>13310</v>
      </c>
      <c r="U8294" s="1">
        <v>45424</v>
      </c>
      <c r="V8294">
        <v>47</v>
      </c>
      <c r="W8294" t="str">
        <f t="shared" si="176"/>
        <v>30-59</v>
      </c>
    </row>
    <row r="8295" spans="1:23" x14ac:dyDescent="0.25">
      <c r="A8295" t="s">
        <v>8544</v>
      </c>
      <c r="B8295">
        <v>4753783311</v>
      </c>
      <c r="C8295">
        <v>5143110582</v>
      </c>
      <c r="D8295" s="1">
        <v>45344</v>
      </c>
      <c r="E8295">
        <v>99233</v>
      </c>
      <c r="F8295">
        <v>99205</v>
      </c>
      <c r="G8295" t="s">
        <v>108</v>
      </c>
      <c r="H8295" s="34">
        <v>20747</v>
      </c>
      <c r="I8295" s="7">
        <v>16183</v>
      </c>
      <c r="J8295" s="7">
        <v>8948.4</v>
      </c>
      <c r="K8295" s="7">
        <v>3998</v>
      </c>
      <c r="L8295" s="7">
        <v>3236.6</v>
      </c>
      <c r="M8295" s="5">
        <v>0.2</v>
      </c>
      <c r="N8295" t="s">
        <v>3140</v>
      </c>
      <c r="O8295" t="s">
        <v>27</v>
      </c>
      <c r="P8295" t="s">
        <v>3147</v>
      </c>
      <c r="Q8295" t="s">
        <v>32</v>
      </c>
      <c r="R8295" t="s">
        <v>21</v>
      </c>
      <c r="S8295" t="s">
        <v>21</v>
      </c>
      <c r="T8295" t="s">
        <v>13310</v>
      </c>
      <c r="U8295" s="1">
        <v>45491</v>
      </c>
      <c r="V8295">
        <v>147</v>
      </c>
      <c r="W8295" t="str">
        <f t="shared" si="176"/>
        <v>120-149</v>
      </c>
    </row>
    <row r="8296" spans="1:23" x14ac:dyDescent="0.25">
      <c r="A8296" t="s">
        <v>8545</v>
      </c>
      <c r="B8296">
        <v>5267600435</v>
      </c>
      <c r="C8296">
        <v>661527071</v>
      </c>
      <c r="D8296" s="1">
        <v>45720</v>
      </c>
      <c r="E8296">
        <v>99213</v>
      </c>
      <c r="F8296">
        <v>99285</v>
      </c>
      <c r="G8296" t="s">
        <v>288</v>
      </c>
      <c r="H8296" s="34">
        <v>52832</v>
      </c>
      <c r="I8296" s="7">
        <v>42266</v>
      </c>
      <c r="J8296" s="7">
        <v>33962.76</v>
      </c>
      <c r="K8296" s="7">
        <v>2386</v>
      </c>
      <c r="L8296" s="7">
        <v>5917.24</v>
      </c>
      <c r="M8296" s="5">
        <v>0.14000000000000001</v>
      </c>
      <c r="N8296" t="s">
        <v>1135</v>
      </c>
      <c r="O8296" t="s">
        <v>30</v>
      </c>
      <c r="P8296" t="s">
        <v>18</v>
      </c>
      <c r="Q8296" t="s">
        <v>32</v>
      </c>
      <c r="R8296" t="s">
        <v>20</v>
      </c>
      <c r="S8296" t="s">
        <v>27</v>
      </c>
      <c r="T8296" t="s">
        <v>13310</v>
      </c>
      <c r="U8296" s="1">
        <v>45868</v>
      </c>
      <c r="V8296">
        <v>148</v>
      </c>
      <c r="W8296" t="str">
        <f t="shared" si="176"/>
        <v>120-149</v>
      </c>
    </row>
    <row r="8297" spans="1:23" x14ac:dyDescent="0.25">
      <c r="A8297" t="s">
        <v>8546</v>
      </c>
      <c r="B8297">
        <v>4673370063</v>
      </c>
      <c r="C8297">
        <v>1995899759</v>
      </c>
      <c r="D8297" s="1">
        <v>45625</v>
      </c>
      <c r="E8297">
        <v>99214</v>
      </c>
      <c r="F8297">
        <v>99212</v>
      </c>
      <c r="G8297" t="s">
        <v>3371</v>
      </c>
      <c r="H8297" s="34">
        <v>40955</v>
      </c>
      <c r="I8297" s="7">
        <v>29488</v>
      </c>
      <c r="J8297" s="7">
        <v>27128.959999999999</v>
      </c>
      <c r="K8297" s="7">
        <v>0</v>
      </c>
      <c r="L8297" s="7">
        <v>2359.04</v>
      </c>
      <c r="M8297" s="5">
        <v>0.08</v>
      </c>
      <c r="N8297" t="s">
        <v>24</v>
      </c>
      <c r="O8297" t="s">
        <v>17</v>
      </c>
      <c r="P8297" t="s">
        <v>55</v>
      </c>
      <c r="Q8297" t="s">
        <v>32</v>
      </c>
      <c r="R8297" t="s">
        <v>20</v>
      </c>
      <c r="S8297" t="s">
        <v>17</v>
      </c>
      <c r="T8297" t="s">
        <v>13312</v>
      </c>
      <c r="U8297" s="1">
        <v>45677</v>
      </c>
      <c r="V8297">
        <v>52</v>
      </c>
      <c r="W8297" t="str">
        <f t="shared" si="176"/>
        <v>30-59</v>
      </c>
    </row>
    <row r="8298" spans="1:23" x14ac:dyDescent="0.25">
      <c r="A8298" t="s">
        <v>8547</v>
      </c>
      <c r="B8298">
        <v>4067314430</v>
      </c>
      <c r="C8298">
        <v>5854235761</v>
      </c>
      <c r="D8298" s="1">
        <v>45770</v>
      </c>
      <c r="E8298">
        <v>99221</v>
      </c>
      <c r="F8298">
        <v>85025</v>
      </c>
      <c r="G8298" t="s">
        <v>3438</v>
      </c>
      <c r="H8298" s="34">
        <v>29679</v>
      </c>
      <c r="I8298" s="7">
        <v>23150</v>
      </c>
      <c r="J8298" s="7">
        <v>18520</v>
      </c>
      <c r="K8298" s="7">
        <v>0</v>
      </c>
      <c r="L8298" s="7">
        <v>4630</v>
      </c>
      <c r="M8298" s="5">
        <v>0.2</v>
      </c>
      <c r="N8298" t="s">
        <v>3140</v>
      </c>
      <c r="O8298" t="s">
        <v>17</v>
      </c>
      <c r="P8298" t="s">
        <v>31</v>
      </c>
      <c r="Q8298" t="s">
        <v>32</v>
      </c>
      <c r="R8298" t="s">
        <v>38</v>
      </c>
      <c r="S8298" t="s">
        <v>27</v>
      </c>
      <c r="T8298" t="s">
        <v>13310</v>
      </c>
      <c r="U8298" s="1">
        <v>45933</v>
      </c>
      <c r="V8298">
        <v>163</v>
      </c>
      <c r="W8298" t="str">
        <f t="shared" si="176"/>
        <v>150-179</v>
      </c>
    </row>
    <row r="8299" spans="1:23" x14ac:dyDescent="0.25">
      <c r="A8299" t="s">
        <v>8548</v>
      </c>
      <c r="B8299">
        <v>1344280644</v>
      </c>
      <c r="C8299">
        <v>6461572104</v>
      </c>
      <c r="D8299" s="1">
        <v>45883</v>
      </c>
      <c r="E8299">
        <v>99233</v>
      </c>
      <c r="F8299">
        <v>97110</v>
      </c>
      <c r="G8299" t="s">
        <v>3494</v>
      </c>
      <c r="H8299" s="34">
        <v>74467</v>
      </c>
      <c r="I8299" s="7">
        <v>58084</v>
      </c>
      <c r="J8299" s="7">
        <v>46467.199999999997</v>
      </c>
      <c r="K8299" s="7">
        <v>0</v>
      </c>
      <c r="L8299" s="7">
        <v>11616.8</v>
      </c>
      <c r="M8299" s="5">
        <v>0.2</v>
      </c>
      <c r="N8299" t="s">
        <v>3140</v>
      </c>
      <c r="O8299" t="s">
        <v>17</v>
      </c>
      <c r="P8299" t="s">
        <v>3150</v>
      </c>
      <c r="Q8299" t="s">
        <v>32</v>
      </c>
      <c r="R8299" t="s">
        <v>26</v>
      </c>
      <c r="S8299" t="s">
        <v>17</v>
      </c>
      <c r="T8299" t="s">
        <v>13310</v>
      </c>
      <c r="U8299" s="1">
        <v>46039</v>
      </c>
      <c r="V8299">
        <v>156</v>
      </c>
      <c r="W8299" t="str">
        <f t="shared" si="176"/>
        <v>150-179</v>
      </c>
    </row>
    <row r="8300" spans="1:23" x14ac:dyDescent="0.25">
      <c r="A8300" t="s">
        <v>8549</v>
      </c>
      <c r="B8300">
        <v>7979347348</v>
      </c>
      <c r="C8300">
        <v>3802690274</v>
      </c>
      <c r="D8300" s="1">
        <v>45621</v>
      </c>
      <c r="E8300">
        <v>99223</v>
      </c>
      <c r="F8300">
        <v>71046</v>
      </c>
      <c r="G8300" t="s">
        <v>81</v>
      </c>
      <c r="H8300" s="34">
        <v>61518</v>
      </c>
      <c r="I8300" s="7">
        <v>50445</v>
      </c>
      <c r="J8300" s="7">
        <v>36865.9</v>
      </c>
      <c r="K8300" s="7">
        <v>4499</v>
      </c>
      <c r="L8300" s="7">
        <v>9080.1</v>
      </c>
      <c r="M8300" s="5">
        <v>0.18</v>
      </c>
      <c r="N8300" t="s">
        <v>3141</v>
      </c>
      <c r="O8300" t="s">
        <v>30</v>
      </c>
      <c r="P8300" t="s">
        <v>3147</v>
      </c>
      <c r="Q8300" t="s">
        <v>32</v>
      </c>
      <c r="R8300" t="s">
        <v>27</v>
      </c>
      <c r="S8300" t="s">
        <v>17</v>
      </c>
      <c r="T8300" t="s">
        <v>13311</v>
      </c>
      <c r="U8300" s="1">
        <v>45786</v>
      </c>
      <c r="V8300">
        <v>165</v>
      </c>
      <c r="W8300" t="str">
        <f t="shared" si="176"/>
        <v>150-179</v>
      </c>
    </row>
    <row r="8301" spans="1:23" x14ac:dyDescent="0.25">
      <c r="A8301" t="s">
        <v>8550</v>
      </c>
      <c r="B8301">
        <v>4574506222</v>
      </c>
      <c r="C8301">
        <v>6362325317</v>
      </c>
      <c r="D8301" s="1">
        <v>45360</v>
      </c>
      <c r="E8301">
        <v>99215</v>
      </c>
      <c r="F8301">
        <v>80053</v>
      </c>
      <c r="G8301" t="s">
        <v>3286</v>
      </c>
      <c r="H8301" s="34">
        <v>82847</v>
      </c>
      <c r="I8301" s="7">
        <v>70420</v>
      </c>
      <c r="J8301" s="7">
        <v>41501.599999999999</v>
      </c>
      <c r="K8301" s="7">
        <v>27510</v>
      </c>
      <c r="L8301" s="7">
        <v>1408.4</v>
      </c>
      <c r="M8301" s="5">
        <v>0.02</v>
      </c>
      <c r="N8301" t="s">
        <v>16</v>
      </c>
      <c r="O8301" t="s">
        <v>27</v>
      </c>
      <c r="P8301" t="s">
        <v>3149</v>
      </c>
      <c r="Q8301" t="s">
        <v>32</v>
      </c>
      <c r="R8301" t="s">
        <v>21</v>
      </c>
      <c r="S8301" t="s">
        <v>21</v>
      </c>
      <c r="T8301" t="s">
        <v>13312</v>
      </c>
      <c r="U8301" s="1">
        <v>45480</v>
      </c>
      <c r="V8301">
        <v>120</v>
      </c>
      <c r="W8301" t="str">
        <f t="shared" si="176"/>
        <v>120-149</v>
      </c>
    </row>
    <row r="8302" spans="1:23" x14ac:dyDescent="0.25">
      <c r="A8302" t="s">
        <v>8551</v>
      </c>
      <c r="B8302">
        <v>3342046895</v>
      </c>
      <c r="C8302">
        <v>9637289743</v>
      </c>
      <c r="D8302" s="1">
        <v>45434</v>
      </c>
      <c r="E8302">
        <v>99233</v>
      </c>
      <c r="F8302">
        <v>99284</v>
      </c>
      <c r="G8302" t="s">
        <v>3716</v>
      </c>
      <c r="H8302" s="34">
        <v>46906</v>
      </c>
      <c r="I8302" s="7">
        <v>37525</v>
      </c>
      <c r="J8302" s="7">
        <v>18286.5</v>
      </c>
      <c r="K8302" s="7">
        <v>13985</v>
      </c>
      <c r="L8302" s="7">
        <v>5253.5</v>
      </c>
      <c r="M8302" s="5">
        <v>0.14000000000000001</v>
      </c>
      <c r="N8302" t="s">
        <v>1135</v>
      </c>
      <c r="O8302" t="s">
        <v>27</v>
      </c>
      <c r="P8302" t="s">
        <v>3148</v>
      </c>
      <c r="Q8302" t="s">
        <v>19</v>
      </c>
      <c r="R8302" t="s">
        <v>43</v>
      </c>
      <c r="S8302" t="s">
        <v>27</v>
      </c>
      <c r="T8302" t="s">
        <v>13312</v>
      </c>
      <c r="U8302" s="1">
        <v>45530</v>
      </c>
      <c r="V8302">
        <v>96</v>
      </c>
      <c r="W8302" t="str">
        <f t="shared" si="176"/>
        <v>90-119</v>
      </c>
    </row>
    <row r="8303" spans="1:23" x14ac:dyDescent="0.25">
      <c r="A8303" t="s">
        <v>8552</v>
      </c>
      <c r="B8303">
        <v>807560818</v>
      </c>
      <c r="C8303">
        <v>4615230892</v>
      </c>
      <c r="D8303" s="1">
        <v>45780</v>
      </c>
      <c r="E8303">
        <v>99213</v>
      </c>
      <c r="F8303">
        <v>99205</v>
      </c>
      <c r="G8303" t="s">
        <v>3453</v>
      </c>
      <c r="H8303" s="34">
        <v>46974</v>
      </c>
      <c r="I8303" s="7">
        <v>35231</v>
      </c>
      <c r="J8303" s="7">
        <v>23363.35</v>
      </c>
      <c r="K8303" s="7">
        <v>6583</v>
      </c>
      <c r="L8303" s="7">
        <v>5284.65</v>
      </c>
      <c r="M8303" s="5">
        <v>0.15</v>
      </c>
      <c r="N8303" t="s">
        <v>1139</v>
      </c>
      <c r="O8303" t="s">
        <v>27</v>
      </c>
      <c r="P8303" t="s">
        <v>3146</v>
      </c>
      <c r="Q8303" t="s">
        <v>19</v>
      </c>
      <c r="R8303" t="s">
        <v>43</v>
      </c>
      <c r="S8303" t="s">
        <v>27</v>
      </c>
      <c r="T8303" t="s">
        <v>13312</v>
      </c>
      <c r="U8303" s="1">
        <v>45933</v>
      </c>
      <c r="V8303">
        <v>153</v>
      </c>
      <c r="W8303" t="str">
        <f t="shared" si="176"/>
        <v>150-179</v>
      </c>
    </row>
    <row r="8304" spans="1:23" x14ac:dyDescent="0.25">
      <c r="A8304" t="s">
        <v>8553</v>
      </c>
      <c r="B8304">
        <v>2365983190</v>
      </c>
      <c r="C8304">
        <v>9581462517</v>
      </c>
      <c r="D8304" s="1">
        <v>45311</v>
      </c>
      <c r="E8304">
        <v>99222</v>
      </c>
      <c r="F8304">
        <v>99214</v>
      </c>
      <c r="G8304" t="s">
        <v>3335</v>
      </c>
      <c r="H8304" s="34">
        <v>41201</v>
      </c>
      <c r="I8304" s="7">
        <v>32137</v>
      </c>
      <c r="J8304" s="7">
        <v>25709.599999999999</v>
      </c>
      <c r="K8304" s="7">
        <v>0</v>
      </c>
      <c r="L8304" s="7">
        <v>6427.4</v>
      </c>
      <c r="M8304" s="5">
        <v>0.2</v>
      </c>
      <c r="N8304" t="s">
        <v>3140</v>
      </c>
      <c r="O8304" t="s">
        <v>17</v>
      </c>
      <c r="P8304" t="s">
        <v>35</v>
      </c>
      <c r="Q8304" t="s">
        <v>19</v>
      </c>
      <c r="R8304" t="s">
        <v>43</v>
      </c>
      <c r="S8304" t="s">
        <v>27</v>
      </c>
      <c r="T8304" t="s">
        <v>13312</v>
      </c>
      <c r="U8304" s="1">
        <v>45370</v>
      </c>
      <c r="V8304">
        <v>59</v>
      </c>
      <c r="W8304" t="str">
        <f t="shared" si="176"/>
        <v>30-59</v>
      </c>
    </row>
    <row r="8305" spans="1:23" x14ac:dyDescent="0.25">
      <c r="A8305" t="s">
        <v>8554</v>
      </c>
      <c r="B8305">
        <v>9768843516</v>
      </c>
      <c r="C8305">
        <v>5222227067</v>
      </c>
      <c r="D8305" s="1">
        <v>45568</v>
      </c>
      <c r="E8305">
        <v>99222</v>
      </c>
      <c r="F8305">
        <v>81000</v>
      </c>
      <c r="G8305" t="s">
        <v>57</v>
      </c>
      <c r="H8305" s="34">
        <v>28145</v>
      </c>
      <c r="I8305" s="7">
        <v>18294</v>
      </c>
      <c r="J8305" s="7">
        <v>13003.72</v>
      </c>
      <c r="K8305" s="7">
        <v>3095</v>
      </c>
      <c r="L8305" s="7">
        <v>2195.2800000000002</v>
      </c>
      <c r="M8305" s="5">
        <v>0.12</v>
      </c>
      <c r="N8305" t="s">
        <v>46</v>
      </c>
      <c r="O8305" t="s">
        <v>27</v>
      </c>
      <c r="P8305" t="s">
        <v>35</v>
      </c>
      <c r="Q8305" t="s">
        <v>19</v>
      </c>
      <c r="R8305" t="s">
        <v>21</v>
      </c>
      <c r="S8305" t="s">
        <v>17</v>
      </c>
      <c r="T8305" t="s">
        <v>13312</v>
      </c>
      <c r="U8305" s="1">
        <v>45711</v>
      </c>
      <c r="V8305">
        <v>143</v>
      </c>
      <c r="W8305" t="str">
        <f t="shared" si="176"/>
        <v>120-149</v>
      </c>
    </row>
    <row r="8306" spans="1:23" x14ac:dyDescent="0.25">
      <c r="A8306" t="s">
        <v>8555</v>
      </c>
      <c r="B8306">
        <v>9600742333</v>
      </c>
      <c r="C8306">
        <v>6599446243</v>
      </c>
      <c r="D8306" s="1">
        <v>45520</v>
      </c>
      <c r="E8306">
        <v>99231</v>
      </c>
      <c r="F8306">
        <v>99203</v>
      </c>
      <c r="G8306" t="s">
        <v>148</v>
      </c>
      <c r="H8306" s="34">
        <v>35959</v>
      </c>
      <c r="I8306" s="7">
        <v>26969</v>
      </c>
      <c r="J8306" s="7">
        <v>22923.65</v>
      </c>
      <c r="K8306" s="7">
        <v>0</v>
      </c>
      <c r="L8306" s="7">
        <v>4045.35</v>
      </c>
      <c r="M8306" s="5">
        <v>0.15</v>
      </c>
      <c r="N8306" t="s">
        <v>1139</v>
      </c>
      <c r="O8306" t="s">
        <v>17</v>
      </c>
      <c r="P8306" t="s">
        <v>97</v>
      </c>
      <c r="Q8306" t="s">
        <v>19</v>
      </c>
      <c r="R8306" t="s">
        <v>26</v>
      </c>
      <c r="S8306" t="s">
        <v>27</v>
      </c>
      <c r="T8306" t="s">
        <v>13310</v>
      </c>
      <c r="U8306" s="1">
        <v>45600</v>
      </c>
      <c r="V8306">
        <v>80</v>
      </c>
      <c r="W8306" t="str">
        <f t="shared" si="176"/>
        <v>60-89</v>
      </c>
    </row>
    <row r="8307" spans="1:23" x14ac:dyDescent="0.25">
      <c r="A8307" t="s">
        <v>8556</v>
      </c>
      <c r="B8307">
        <v>8784601061</v>
      </c>
      <c r="C8307">
        <v>544790058</v>
      </c>
      <c r="D8307" s="1">
        <v>45569</v>
      </c>
      <c r="E8307">
        <v>99222</v>
      </c>
      <c r="F8307">
        <v>97110</v>
      </c>
      <c r="G8307" t="s">
        <v>574</v>
      </c>
      <c r="H8307" s="34">
        <v>74578</v>
      </c>
      <c r="I8307" s="7">
        <v>63391</v>
      </c>
      <c r="J8307" s="7">
        <v>55957.18</v>
      </c>
      <c r="K8307" s="7">
        <v>6166</v>
      </c>
      <c r="L8307" s="7">
        <v>1267.82</v>
      </c>
      <c r="M8307" s="5">
        <v>0.02</v>
      </c>
      <c r="N8307" t="s">
        <v>16</v>
      </c>
      <c r="O8307" t="s">
        <v>30</v>
      </c>
      <c r="P8307" t="s">
        <v>3149</v>
      </c>
      <c r="Q8307" t="s">
        <v>19</v>
      </c>
      <c r="R8307" t="s">
        <v>43</v>
      </c>
      <c r="S8307" t="s">
        <v>21</v>
      </c>
      <c r="T8307" t="s">
        <v>13312</v>
      </c>
      <c r="U8307" s="1">
        <v>45613</v>
      </c>
      <c r="V8307">
        <v>44</v>
      </c>
      <c r="W8307" t="str">
        <f t="shared" si="176"/>
        <v>30-59</v>
      </c>
    </row>
    <row r="8308" spans="1:23" x14ac:dyDescent="0.25">
      <c r="A8308" t="s">
        <v>8557</v>
      </c>
      <c r="B8308">
        <v>3230989447</v>
      </c>
      <c r="C8308">
        <v>5292750896</v>
      </c>
      <c r="D8308" s="1">
        <v>45362</v>
      </c>
      <c r="E8308">
        <v>99222</v>
      </c>
      <c r="F8308">
        <v>99284</v>
      </c>
      <c r="G8308" t="s">
        <v>174</v>
      </c>
      <c r="H8308" s="34">
        <v>78663</v>
      </c>
      <c r="I8308" s="7">
        <v>51131</v>
      </c>
      <c r="J8308" s="7">
        <v>37662.28</v>
      </c>
      <c r="K8308" s="7">
        <v>7333</v>
      </c>
      <c r="L8308" s="7">
        <v>6135.72</v>
      </c>
      <c r="M8308" s="5">
        <v>0.12</v>
      </c>
      <c r="N8308" t="s">
        <v>46</v>
      </c>
      <c r="O8308" t="s">
        <v>30</v>
      </c>
      <c r="P8308" t="s">
        <v>3146</v>
      </c>
      <c r="Q8308" t="s">
        <v>32</v>
      </c>
      <c r="R8308" t="s">
        <v>27</v>
      </c>
      <c r="S8308" t="s">
        <v>27</v>
      </c>
      <c r="T8308" t="s">
        <v>13312</v>
      </c>
      <c r="U8308" s="1">
        <v>45464</v>
      </c>
      <c r="V8308">
        <v>102</v>
      </c>
      <c r="W8308" t="str">
        <f t="shared" si="176"/>
        <v>90-119</v>
      </c>
    </row>
    <row r="8309" spans="1:23" x14ac:dyDescent="0.25">
      <c r="A8309" t="s">
        <v>8558</v>
      </c>
      <c r="B8309">
        <v>1631595068</v>
      </c>
      <c r="C8309">
        <v>7950602208</v>
      </c>
      <c r="D8309" s="1">
        <v>45456</v>
      </c>
      <c r="E8309">
        <v>99222</v>
      </c>
      <c r="F8309">
        <v>85025</v>
      </c>
      <c r="G8309" t="s">
        <v>3244</v>
      </c>
      <c r="H8309" s="34">
        <v>19505</v>
      </c>
      <c r="I8309" s="7">
        <v>15214</v>
      </c>
      <c r="J8309" s="7">
        <v>8300.2000000000007</v>
      </c>
      <c r="K8309" s="7">
        <v>3871</v>
      </c>
      <c r="L8309" s="7">
        <v>3042.8</v>
      </c>
      <c r="M8309" s="5">
        <v>0.2</v>
      </c>
      <c r="N8309" t="s">
        <v>3140</v>
      </c>
      <c r="O8309" t="s">
        <v>27</v>
      </c>
      <c r="P8309" t="s">
        <v>25</v>
      </c>
      <c r="Q8309" t="s">
        <v>32</v>
      </c>
      <c r="R8309" t="s">
        <v>43</v>
      </c>
      <c r="S8309" t="s">
        <v>27</v>
      </c>
      <c r="T8309" t="s">
        <v>13311</v>
      </c>
      <c r="U8309" s="1">
        <v>45602</v>
      </c>
      <c r="V8309">
        <v>147</v>
      </c>
      <c r="W8309" t="str">
        <f t="shared" si="176"/>
        <v>120-149</v>
      </c>
    </row>
    <row r="8310" spans="1:23" x14ac:dyDescent="0.25">
      <c r="A8310" t="s">
        <v>8559</v>
      </c>
      <c r="B8310">
        <v>4235111895</v>
      </c>
      <c r="C8310">
        <v>6213999200</v>
      </c>
      <c r="D8310" s="1">
        <v>45618</v>
      </c>
      <c r="E8310">
        <v>99213</v>
      </c>
      <c r="F8310">
        <v>99201</v>
      </c>
      <c r="G8310" t="s">
        <v>3523</v>
      </c>
      <c r="H8310" s="34">
        <v>37010</v>
      </c>
      <c r="I8310" s="7">
        <v>29608</v>
      </c>
      <c r="J8310" s="7">
        <v>14592.88</v>
      </c>
      <c r="K8310" s="7">
        <v>10870</v>
      </c>
      <c r="L8310" s="7">
        <v>4145.12</v>
      </c>
      <c r="M8310" s="5">
        <v>0.14000000000000001</v>
      </c>
      <c r="N8310" t="s">
        <v>1135</v>
      </c>
      <c r="O8310" t="s">
        <v>27</v>
      </c>
      <c r="P8310" t="s">
        <v>3149</v>
      </c>
      <c r="Q8310" t="s">
        <v>32</v>
      </c>
      <c r="R8310" t="s">
        <v>21</v>
      </c>
      <c r="S8310" t="s">
        <v>27</v>
      </c>
      <c r="T8310" t="s">
        <v>13310</v>
      </c>
      <c r="U8310" s="1">
        <v>45794</v>
      </c>
      <c r="V8310">
        <v>176</v>
      </c>
      <c r="W8310" t="str">
        <f t="shared" si="176"/>
        <v>150-179</v>
      </c>
    </row>
    <row r="8311" spans="1:23" x14ac:dyDescent="0.25">
      <c r="A8311" t="s">
        <v>8560</v>
      </c>
      <c r="B8311">
        <v>7696743640</v>
      </c>
      <c r="C8311">
        <v>6755641999</v>
      </c>
      <c r="D8311" s="1">
        <v>45319</v>
      </c>
      <c r="E8311">
        <v>99232</v>
      </c>
      <c r="F8311">
        <v>99201</v>
      </c>
      <c r="G8311" t="s">
        <v>3208</v>
      </c>
      <c r="H8311" s="34">
        <v>53601</v>
      </c>
      <c r="I8311" s="7">
        <v>38593</v>
      </c>
      <c r="J8311" s="7">
        <v>31302.560000000001</v>
      </c>
      <c r="K8311" s="7">
        <v>4203</v>
      </c>
      <c r="L8311" s="7">
        <v>3087.44</v>
      </c>
      <c r="M8311" s="5">
        <v>0.08</v>
      </c>
      <c r="N8311" t="s">
        <v>24</v>
      </c>
      <c r="O8311" t="s">
        <v>30</v>
      </c>
      <c r="P8311" t="s">
        <v>97</v>
      </c>
      <c r="Q8311" t="s">
        <v>19</v>
      </c>
      <c r="R8311" t="s">
        <v>21</v>
      </c>
      <c r="S8311" t="s">
        <v>21</v>
      </c>
      <c r="T8311" t="s">
        <v>13310</v>
      </c>
      <c r="U8311" s="1">
        <v>45472</v>
      </c>
      <c r="V8311">
        <v>153</v>
      </c>
      <c r="W8311" t="str">
        <f t="shared" si="176"/>
        <v>150-179</v>
      </c>
    </row>
    <row r="8312" spans="1:23" x14ac:dyDescent="0.25">
      <c r="A8312" t="s">
        <v>8561</v>
      </c>
      <c r="B8312">
        <v>2455654805</v>
      </c>
      <c r="C8312">
        <v>3650865160</v>
      </c>
      <c r="D8312" s="1">
        <v>45561</v>
      </c>
      <c r="E8312">
        <v>99221</v>
      </c>
      <c r="F8312">
        <v>36415</v>
      </c>
      <c r="G8312" t="s">
        <v>3272</v>
      </c>
      <c r="H8312" s="34">
        <v>91826</v>
      </c>
      <c r="I8312" s="7">
        <v>66115</v>
      </c>
      <c r="J8312" s="7">
        <v>32016.799999999999</v>
      </c>
      <c r="K8312" s="7">
        <v>28809</v>
      </c>
      <c r="L8312" s="7">
        <v>5289.2</v>
      </c>
      <c r="M8312" s="5">
        <v>0.08</v>
      </c>
      <c r="N8312" t="s">
        <v>24</v>
      </c>
      <c r="O8312" t="s">
        <v>27</v>
      </c>
      <c r="P8312" t="s">
        <v>18</v>
      </c>
      <c r="Q8312" t="s">
        <v>32</v>
      </c>
      <c r="R8312" t="s">
        <v>27</v>
      </c>
      <c r="S8312" t="s">
        <v>17</v>
      </c>
      <c r="T8312" t="s">
        <v>13310</v>
      </c>
      <c r="U8312" s="1">
        <v>45721</v>
      </c>
      <c r="V8312">
        <v>160</v>
      </c>
      <c r="W8312" t="str">
        <f t="shared" si="176"/>
        <v>150-179</v>
      </c>
    </row>
    <row r="8313" spans="1:23" x14ac:dyDescent="0.25">
      <c r="A8313" t="s">
        <v>8562</v>
      </c>
      <c r="B8313">
        <v>5370363297</v>
      </c>
      <c r="C8313">
        <v>9363153460</v>
      </c>
      <c r="D8313" s="1">
        <v>45592</v>
      </c>
      <c r="E8313">
        <v>99233</v>
      </c>
      <c r="F8313">
        <v>99212</v>
      </c>
      <c r="G8313" t="s">
        <v>42</v>
      </c>
      <c r="H8313" s="34">
        <v>87127</v>
      </c>
      <c r="I8313" s="7">
        <v>67959</v>
      </c>
      <c r="J8313" s="7">
        <v>54367.199999999997</v>
      </c>
      <c r="K8313" s="7">
        <v>0</v>
      </c>
      <c r="L8313" s="7">
        <v>13591.8</v>
      </c>
      <c r="M8313" s="5">
        <v>0.2</v>
      </c>
      <c r="N8313" t="s">
        <v>3140</v>
      </c>
      <c r="O8313" t="s">
        <v>17</v>
      </c>
      <c r="P8313" t="s">
        <v>97</v>
      </c>
      <c r="Q8313" t="s">
        <v>19</v>
      </c>
      <c r="R8313" t="s">
        <v>26</v>
      </c>
      <c r="S8313" t="s">
        <v>27</v>
      </c>
      <c r="T8313" t="s">
        <v>13312</v>
      </c>
      <c r="U8313" s="1">
        <v>45635</v>
      </c>
      <c r="V8313">
        <v>43</v>
      </c>
      <c r="W8313" t="str">
        <f t="shared" si="176"/>
        <v>30-59</v>
      </c>
    </row>
    <row r="8314" spans="1:23" x14ac:dyDescent="0.25">
      <c r="A8314" t="s">
        <v>8563</v>
      </c>
      <c r="B8314">
        <v>9987622055</v>
      </c>
      <c r="C8314">
        <v>2078957013</v>
      </c>
      <c r="D8314" s="1">
        <v>45475</v>
      </c>
      <c r="E8314">
        <v>99214</v>
      </c>
      <c r="F8314">
        <v>99212</v>
      </c>
      <c r="G8314" t="s">
        <v>191</v>
      </c>
      <c r="H8314" s="34">
        <v>72787</v>
      </c>
      <c r="I8314" s="7">
        <v>52407</v>
      </c>
      <c r="J8314" s="7">
        <v>40546.44</v>
      </c>
      <c r="K8314" s="7">
        <v>7668</v>
      </c>
      <c r="L8314" s="7">
        <v>4192.5600000000004</v>
      </c>
      <c r="M8314" s="5">
        <v>0.08</v>
      </c>
      <c r="N8314" t="s">
        <v>24</v>
      </c>
      <c r="O8314" t="s">
        <v>30</v>
      </c>
      <c r="P8314" t="s">
        <v>25</v>
      </c>
      <c r="Q8314" t="s">
        <v>32</v>
      </c>
      <c r="R8314" t="s">
        <v>20</v>
      </c>
      <c r="S8314" t="s">
        <v>21</v>
      </c>
      <c r="T8314" t="s">
        <v>13310</v>
      </c>
      <c r="U8314" s="1">
        <v>45598</v>
      </c>
      <c r="V8314">
        <v>123</v>
      </c>
      <c r="W8314" t="str">
        <f t="shared" si="176"/>
        <v>120-149</v>
      </c>
    </row>
    <row r="8315" spans="1:23" x14ac:dyDescent="0.25">
      <c r="A8315" t="s">
        <v>8564</v>
      </c>
      <c r="B8315">
        <v>1602584936</v>
      </c>
      <c r="C8315">
        <v>3122649411</v>
      </c>
      <c r="D8315" s="1">
        <v>45697</v>
      </c>
      <c r="E8315">
        <v>99233</v>
      </c>
      <c r="F8315">
        <v>99204</v>
      </c>
      <c r="G8315" t="s">
        <v>3360</v>
      </c>
      <c r="H8315" s="34">
        <v>53108</v>
      </c>
      <c r="I8315" s="7">
        <v>41424</v>
      </c>
      <c r="J8315" s="7">
        <v>29877.200000000001</v>
      </c>
      <c r="K8315" s="7">
        <v>3262</v>
      </c>
      <c r="L8315" s="7">
        <v>8284.7999999999993</v>
      </c>
      <c r="M8315" s="5">
        <v>0.2</v>
      </c>
      <c r="N8315" t="s">
        <v>3140</v>
      </c>
      <c r="O8315" t="s">
        <v>30</v>
      </c>
      <c r="P8315" t="s">
        <v>3147</v>
      </c>
      <c r="Q8315" t="s">
        <v>32</v>
      </c>
      <c r="R8315" t="s">
        <v>38</v>
      </c>
      <c r="S8315" t="s">
        <v>27</v>
      </c>
      <c r="T8315" t="s">
        <v>13310</v>
      </c>
      <c r="U8315" s="1">
        <v>45792</v>
      </c>
      <c r="V8315">
        <v>95</v>
      </c>
      <c r="W8315" t="str">
        <f t="shared" si="176"/>
        <v>90-119</v>
      </c>
    </row>
    <row r="8316" spans="1:23" x14ac:dyDescent="0.25">
      <c r="A8316" t="s">
        <v>8565</v>
      </c>
      <c r="B8316">
        <v>179510231</v>
      </c>
      <c r="C8316">
        <v>9558283872</v>
      </c>
      <c r="D8316" s="1">
        <v>45354</v>
      </c>
      <c r="E8316">
        <v>99215</v>
      </c>
      <c r="F8316">
        <v>99215</v>
      </c>
      <c r="G8316" t="s">
        <v>3242</v>
      </c>
      <c r="H8316" s="34">
        <v>80850</v>
      </c>
      <c r="I8316" s="7">
        <v>58212</v>
      </c>
      <c r="J8316" s="7">
        <v>31544.04</v>
      </c>
      <c r="K8316" s="7">
        <v>22011</v>
      </c>
      <c r="L8316" s="7">
        <v>4656.96</v>
      </c>
      <c r="M8316" s="5">
        <v>0.08</v>
      </c>
      <c r="N8316" t="s">
        <v>24</v>
      </c>
      <c r="O8316" t="s">
        <v>27</v>
      </c>
      <c r="P8316" t="s">
        <v>40</v>
      </c>
      <c r="Q8316" t="s">
        <v>19</v>
      </c>
      <c r="R8316" t="s">
        <v>38</v>
      </c>
      <c r="S8316" t="s">
        <v>21</v>
      </c>
      <c r="T8316" t="s">
        <v>13310</v>
      </c>
      <c r="U8316" s="1">
        <v>45384</v>
      </c>
      <c r="V8316">
        <v>30</v>
      </c>
      <c r="W8316" t="str">
        <f t="shared" si="176"/>
        <v>30-59</v>
      </c>
    </row>
    <row r="8317" spans="1:23" x14ac:dyDescent="0.25">
      <c r="A8317" t="s">
        <v>8566</v>
      </c>
      <c r="B8317">
        <v>9618994000</v>
      </c>
      <c r="C8317">
        <v>9882307046</v>
      </c>
      <c r="D8317" s="1">
        <v>45462</v>
      </c>
      <c r="E8317">
        <v>99231</v>
      </c>
      <c r="F8317">
        <v>99213</v>
      </c>
      <c r="G8317" t="s">
        <v>3702</v>
      </c>
      <c r="H8317" s="34">
        <v>51851</v>
      </c>
      <c r="I8317" s="7">
        <v>44073</v>
      </c>
      <c r="J8317" s="7">
        <v>43191.54</v>
      </c>
      <c r="K8317" s="7">
        <v>0</v>
      </c>
      <c r="L8317" s="7">
        <v>881.46</v>
      </c>
      <c r="M8317" s="5">
        <v>0.02</v>
      </c>
      <c r="N8317" t="s">
        <v>16</v>
      </c>
      <c r="O8317" t="s">
        <v>17</v>
      </c>
      <c r="P8317" t="s">
        <v>18</v>
      </c>
      <c r="Q8317" t="s">
        <v>19</v>
      </c>
      <c r="R8317" t="s">
        <v>43</v>
      </c>
      <c r="S8317" t="s">
        <v>21</v>
      </c>
      <c r="T8317" t="s">
        <v>13310</v>
      </c>
      <c r="U8317" s="1">
        <v>45567</v>
      </c>
      <c r="V8317">
        <v>105</v>
      </c>
      <c r="W8317" t="str">
        <f t="shared" si="176"/>
        <v>90-119</v>
      </c>
    </row>
    <row r="8318" spans="1:23" x14ac:dyDescent="0.25">
      <c r="A8318" t="s">
        <v>8567</v>
      </c>
      <c r="B8318">
        <v>7984881255</v>
      </c>
      <c r="C8318">
        <v>5598431887</v>
      </c>
      <c r="D8318" s="1">
        <v>45356</v>
      </c>
      <c r="E8318">
        <v>99215</v>
      </c>
      <c r="F8318">
        <v>99283</v>
      </c>
      <c r="G8318" t="s">
        <v>3754</v>
      </c>
      <c r="H8318" s="34">
        <v>35486</v>
      </c>
      <c r="I8318" s="7">
        <v>30163</v>
      </c>
      <c r="J8318" s="7">
        <v>29559.74</v>
      </c>
      <c r="K8318" s="7">
        <v>0</v>
      </c>
      <c r="L8318" s="7">
        <v>603.26</v>
      </c>
      <c r="M8318" s="5">
        <v>0.02</v>
      </c>
      <c r="N8318" t="s">
        <v>16</v>
      </c>
      <c r="O8318" t="s">
        <v>17</v>
      </c>
      <c r="P8318" t="s">
        <v>35</v>
      </c>
      <c r="Q8318" t="s">
        <v>19</v>
      </c>
      <c r="R8318" t="s">
        <v>20</v>
      </c>
      <c r="S8318" t="s">
        <v>27</v>
      </c>
      <c r="T8318" t="s">
        <v>13310</v>
      </c>
      <c r="U8318" s="1">
        <v>45532</v>
      </c>
      <c r="V8318">
        <v>176</v>
      </c>
      <c r="W8318" t="str">
        <f t="shared" si="176"/>
        <v>150-179</v>
      </c>
    </row>
    <row r="8319" spans="1:23" x14ac:dyDescent="0.25">
      <c r="A8319" t="s">
        <v>8568</v>
      </c>
      <c r="B8319">
        <v>9522185861</v>
      </c>
      <c r="C8319">
        <v>8846578976</v>
      </c>
      <c r="D8319" s="1">
        <v>45692</v>
      </c>
      <c r="E8319">
        <v>99213</v>
      </c>
      <c r="F8319">
        <v>99213</v>
      </c>
      <c r="G8319" t="s">
        <v>166</v>
      </c>
      <c r="H8319" s="34">
        <v>34196</v>
      </c>
      <c r="I8319" s="7">
        <v>22227</v>
      </c>
      <c r="J8319" s="7">
        <v>19559.759999999998</v>
      </c>
      <c r="K8319" s="7">
        <v>0</v>
      </c>
      <c r="L8319" s="7">
        <v>2667.24</v>
      </c>
      <c r="M8319" s="5">
        <v>0.12</v>
      </c>
      <c r="N8319" t="s">
        <v>46</v>
      </c>
      <c r="O8319" t="s">
        <v>17</v>
      </c>
      <c r="P8319" t="s">
        <v>3146</v>
      </c>
      <c r="Q8319" t="s">
        <v>19</v>
      </c>
      <c r="R8319" t="s">
        <v>26</v>
      </c>
      <c r="S8319" t="s">
        <v>21</v>
      </c>
      <c r="T8319" t="s">
        <v>13312</v>
      </c>
      <c r="U8319" s="1">
        <v>45762</v>
      </c>
      <c r="V8319">
        <v>70</v>
      </c>
      <c r="W8319" t="str">
        <f t="shared" si="176"/>
        <v>60-89</v>
      </c>
    </row>
    <row r="8320" spans="1:23" x14ac:dyDescent="0.25">
      <c r="A8320" t="s">
        <v>8569</v>
      </c>
      <c r="B8320">
        <v>9820385209</v>
      </c>
      <c r="C8320">
        <v>4681249299</v>
      </c>
      <c r="D8320" s="1">
        <v>45511</v>
      </c>
      <c r="E8320">
        <v>99214</v>
      </c>
      <c r="F8320">
        <v>99215</v>
      </c>
      <c r="G8320" t="s">
        <v>87</v>
      </c>
      <c r="H8320" s="34">
        <v>29090</v>
      </c>
      <c r="I8320" s="7">
        <v>18909</v>
      </c>
      <c r="J8320" s="7">
        <v>9330.92</v>
      </c>
      <c r="K8320" s="7">
        <v>7309</v>
      </c>
      <c r="L8320" s="7">
        <v>2269.08</v>
      </c>
      <c r="M8320" s="5">
        <v>0.12</v>
      </c>
      <c r="N8320" t="s">
        <v>46</v>
      </c>
      <c r="O8320" t="s">
        <v>27</v>
      </c>
      <c r="P8320" t="s">
        <v>3150</v>
      </c>
      <c r="Q8320" t="s">
        <v>32</v>
      </c>
      <c r="R8320" t="s">
        <v>26</v>
      </c>
      <c r="S8320" t="s">
        <v>27</v>
      </c>
      <c r="T8320" t="s">
        <v>13312</v>
      </c>
      <c r="U8320" s="1">
        <v>45606</v>
      </c>
      <c r="V8320">
        <v>95</v>
      </c>
      <c r="W8320" t="str">
        <f t="shared" si="176"/>
        <v>90-119</v>
      </c>
    </row>
    <row r="8321" spans="1:23" x14ac:dyDescent="0.25">
      <c r="A8321" t="s">
        <v>8570</v>
      </c>
      <c r="B8321">
        <v>1174853116</v>
      </c>
      <c r="C8321">
        <v>3504912876</v>
      </c>
      <c r="D8321" s="1">
        <v>45410</v>
      </c>
      <c r="E8321">
        <v>99222</v>
      </c>
      <c r="F8321">
        <v>99214</v>
      </c>
      <c r="G8321" t="s">
        <v>142</v>
      </c>
      <c r="H8321" s="34">
        <v>95869</v>
      </c>
      <c r="I8321" s="7">
        <v>74778</v>
      </c>
      <c r="J8321" s="7">
        <v>53194.400000000001</v>
      </c>
      <c r="K8321" s="7">
        <v>6628</v>
      </c>
      <c r="L8321" s="7">
        <v>14955.6</v>
      </c>
      <c r="M8321" s="5">
        <v>0.2</v>
      </c>
      <c r="N8321" t="s">
        <v>3140</v>
      </c>
      <c r="O8321" t="s">
        <v>27</v>
      </c>
      <c r="P8321" t="s">
        <v>55</v>
      </c>
      <c r="Q8321" t="s">
        <v>32</v>
      </c>
      <c r="R8321" t="s">
        <v>38</v>
      </c>
      <c r="S8321" t="s">
        <v>17</v>
      </c>
      <c r="T8321" t="s">
        <v>13312</v>
      </c>
      <c r="U8321" s="1">
        <v>45550</v>
      </c>
      <c r="V8321">
        <v>140</v>
      </c>
      <c r="W8321" t="str">
        <f t="shared" si="176"/>
        <v>120-149</v>
      </c>
    </row>
    <row r="8322" spans="1:23" x14ac:dyDescent="0.25">
      <c r="A8322" t="s">
        <v>8571</v>
      </c>
      <c r="B8322">
        <v>5025794137</v>
      </c>
      <c r="C8322">
        <v>2795572531</v>
      </c>
      <c r="D8322" s="1">
        <v>45330</v>
      </c>
      <c r="E8322">
        <v>99238</v>
      </c>
      <c r="F8322">
        <v>99202</v>
      </c>
      <c r="G8322" t="s">
        <v>3531</v>
      </c>
      <c r="H8322" s="34">
        <v>79132</v>
      </c>
      <c r="I8322" s="7">
        <v>64888</v>
      </c>
      <c r="J8322" s="7">
        <v>36675.160000000003</v>
      </c>
      <c r="K8322" s="7">
        <v>16533</v>
      </c>
      <c r="L8322" s="7">
        <v>11679.84</v>
      </c>
      <c r="M8322" s="5">
        <v>0.18</v>
      </c>
      <c r="N8322" t="s">
        <v>3141</v>
      </c>
      <c r="O8322" t="s">
        <v>27</v>
      </c>
      <c r="P8322" t="s">
        <v>40</v>
      </c>
      <c r="Q8322" t="s">
        <v>32</v>
      </c>
      <c r="R8322" t="s">
        <v>38</v>
      </c>
      <c r="S8322" t="s">
        <v>27</v>
      </c>
      <c r="T8322" t="s">
        <v>13310</v>
      </c>
      <c r="U8322" s="1">
        <v>45406</v>
      </c>
      <c r="V8322">
        <v>75</v>
      </c>
      <c r="W8322" t="str">
        <f t="shared" si="176"/>
        <v>60-89</v>
      </c>
    </row>
    <row r="8323" spans="1:23" x14ac:dyDescent="0.25">
      <c r="A8323" t="s">
        <v>8572</v>
      </c>
      <c r="B8323">
        <v>2547156757</v>
      </c>
      <c r="C8323">
        <v>966904434</v>
      </c>
      <c r="D8323" s="1">
        <v>45344</v>
      </c>
      <c r="E8323">
        <v>99231</v>
      </c>
      <c r="F8323">
        <v>99214</v>
      </c>
      <c r="G8323" t="s">
        <v>3301</v>
      </c>
      <c r="H8323" s="34">
        <v>41558</v>
      </c>
      <c r="I8323" s="7">
        <v>29922</v>
      </c>
      <c r="J8323" s="7">
        <v>23735.24</v>
      </c>
      <c r="K8323" s="7">
        <v>3793</v>
      </c>
      <c r="L8323" s="7">
        <v>2393.7600000000002</v>
      </c>
      <c r="M8323" s="5">
        <v>0.08</v>
      </c>
      <c r="N8323" t="s">
        <v>24</v>
      </c>
      <c r="O8323" t="s">
        <v>27</v>
      </c>
      <c r="P8323" t="s">
        <v>97</v>
      </c>
      <c r="Q8323" t="s">
        <v>32</v>
      </c>
      <c r="R8323" t="s">
        <v>27</v>
      </c>
      <c r="S8323" t="s">
        <v>17</v>
      </c>
      <c r="T8323" t="s">
        <v>13311</v>
      </c>
      <c r="U8323" s="1">
        <v>45404</v>
      </c>
      <c r="V8323">
        <v>60</v>
      </c>
      <c r="W8323" t="str">
        <f t="shared" ref="W8323:W8386" si="177">IF(V8323="","",IF(V8323&lt;30,"0-29",IF(V8323&lt;60,"30-59",IF(V8323&lt;90,"60-89",IF(V8323&lt;120,"90-119",IF(V8323&lt;150,"120-149",IF(V8323&lt;180,"150-179",IF(V8323&lt;210,"180-209",IF(V8323&lt;240,"210-239",IF(V8323&lt;270,"240-269",IF(V8323&lt;300,"270-299",IF(V8323&lt;330,"300-329",IF(V8323&lt;360,"330-359","360+")))))))))))))</f>
        <v>60-89</v>
      </c>
    </row>
    <row r="8324" spans="1:23" x14ac:dyDescent="0.25">
      <c r="A8324" t="s">
        <v>8573</v>
      </c>
      <c r="B8324">
        <v>5011507438</v>
      </c>
      <c r="C8324">
        <v>4259287085</v>
      </c>
      <c r="D8324" s="1">
        <v>45729</v>
      </c>
      <c r="E8324">
        <v>99221</v>
      </c>
      <c r="F8324">
        <v>99202</v>
      </c>
      <c r="G8324" t="s">
        <v>270</v>
      </c>
      <c r="H8324" s="34">
        <v>54496</v>
      </c>
      <c r="I8324" s="7">
        <v>39237</v>
      </c>
      <c r="J8324" s="7">
        <v>36098.04</v>
      </c>
      <c r="K8324" s="7">
        <v>0</v>
      </c>
      <c r="L8324" s="7">
        <v>3138.96</v>
      </c>
      <c r="M8324" s="5">
        <v>0.08</v>
      </c>
      <c r="N8324" t="s">
        <v>24</v>
      </c>
      <c r="O8324" t="s">
        <v>17</v>
      </c>
      <c r="P8324" t="s">
        <v>3148</v>
      </c>
      <c r="Q8324" t="s">
        <v>19</v>
      </c>
      <c r="R8324" t="s">
        <v>43</v>
      </c>
      <c r="S8324" t="s">
        <v>17</v>
      </c>
      <c r="T8324" t="s">
        <v>13310</v>
      </c>
      <c r="U8324" s="1">
        <v>45777</v>
      </c>
      <c r="V8324">
        <v>48</v>
      </c>
      <c r="W8324" t="str">
        <f t="shared" si="177"/>
        <v>30-59</v>
      </c>
    </row>
    <row r="8325" spans="1:23" x14ac:dyDescent="0.25">
      <c r="A8325" t="s">
        <v>8574</v>
      </c>
      <c r="B8325">
        <v>7053104961</v>
      </c>
      <c r="C8325">
        <v>999108861</v>
      </c>
      <c r="D8325" s="1">
        <v>45480</v>
      </c>
      <c r="E8325">
        <v>99213</v>
      </c>
      <c r="F8325">
        <v>99292</v>
      </c>
      <c r="G8325" t="s">
        <v>3223</v>
      </c>
      <c r="H8325" s="34">
        <v>94261</v>
      </c>
      <c r="I8325" s="7">
        <v>80122</v>
      </c>
      <c r="J8325" s="7">
        <v>71144.56</v>
      </c>
      <c r="K8325" s="7">
        <v>7375</v>
      </c>
      <c r="L8325" s="7">
        <v>1602.44</v>
      </c>
      <c r="M8325" s="5">
        <v>0.02</v>
      </c>
      <c r="N8325" t="s">
        <v>16</v>
      </c>
      <c r="O8325" t="s">
        <v>30</v>
      </c>
      <c r="P8325" t="s">
        <v>31</v>
      </c>
      <c r="Q8325" t="s">
        <v>32</v>
      </c>
      <c r="R8325" t="s">
        <v>20</v>
      </c>
      <c r="S8325" t="s">
        <v>17</v>
      </c>
      <c r="T8325" t="s">
        <v>13312</v>
      </c>
      <c r="U8325" s="1">
        <v>45516</v>
      </c>
      <c r="V8325">
        <v>36</v>
      </c>
      <c r="W8325" t="str">
        <f t="shared" si="177"/>
        <v>30-59</v>
      </c>
    </row>
    <row r="8326" spans="1:23" x14ac:dyDescent="0.25">
      <c r="A8326" t="s">
        <v>8575</v>
      </c>
      <c r="B8326">
        <v>8768479774</v>
      </c>
      <c r="C8326">
        <v>7382937053</v>
      </c>
      <c r="D8326" s="1">
        <v>45651</v>
      </c>
      <c r="E8326">
        <v>99215</v>
      </c>
      <c r="F8326">
        <v>99201</v>
      </c>
      <c r="G8326" t="s">
        <v>219</v>
      </c>
      <c r="H8326" s="34">
        <v>65637</v>
      </c>
      <c r="I8326" s="7">
        <v>51197</v>
      </c>
      <c r="J8326" s="7">
        <v>37042.6</v>
      </c>
      <c r="K8326" s="7">
        <v>3915</v>
      </c>
      <c r="L8326" s="7">
        <v>10239.4</v>
      </c>
      <c r="M8326" s="5">
        <v>0.2</v>
      </c>
      <c r="N8326" t="s">
        <v>3140</v>
      </c>
      <c r="O8326" t="s">
        <v>30</v>
      </c>
      <c r="P8326" t="s">
        <v>97</v>
      </c>
      <c r="Q8326" t="s">
        <v>19</v>
      </c>
      <c r="R8326" t="s">
        <v>43</v>
      </c>
      <c r="S8326" t="s">
        <v>17</v>
      </c>
      <c r="T8326" t="s">
        <v>13310</v>
      </c>
      <c r="U8326" s="1">
        <v>45830</v>
      </c>
      <c r="V8326">
        <v>179</v>
      </c>
      <c r="W8326" t="str">
        <f t="shared" si="177"/>
        <v>150-179</v>
      </c>
    </row>
    <row r="8327" spans="1:23" x14ac:dyDescent="0.25">
      <c r="A8327" t="s">
        <v>8576</v>
      </c>
      <c r="B8327">
        <v>7026697705</v>
      </c>
      <c r="C8327">
        <v>3901283885</v>
      </c>
      <c r="D8327" s="1">
        <v>45759</v>
      </c>
      <c r="E8327">
        <v>99233</v>
      </c>
      <c r="F8327">
        <v>99215</v>
      </c>
      <c r="G8327" t="s">
        <v>307</v>
      </c>
      <c r="H8327" s="34">
        <v>61374</v>
      </c>
      <c r="I8327" s="7">
        <v>49099</v>
      </c>
      <c r="J8327" s="7">
        <v>22941.14</v>
      </c>
      <c r="K8327" s="7">
        <v>19284</v>
      </c>
      <c r="L8327" s="7">
        <v>6873.86</v>
      </c>
      <c r="M8327" s="5">
        <v>0.14000000000000001</v>
      </c>
      <c r="N8327" t="s">
        <v>1135</v>
      </c>
      <c r="O8327" t="s">
        <v>27</v>
      </c>
      <c r="P8327" t="s">
        <v>3146</v>
      </c>
      <c r="Q8327" t="s">
        <v>32</v>
      </c>
      <c r="R8327" t="s">
        <v>20</v>
      </c>
      <c r="S8327" t="s">
        <v>21</v>
      </c>
      <c r="T8327" t="s">
        <v>13312</v>
      </c>
      <c r="U8327" s="1">
        <v>45928</v>
      </c>
      <c r="V8327">
        <v>169</v>
      </c>
      <c r="W8327" t="str">
        <f t="shared" si="177"/>
        <v>150-179</v>
      </c>
    </row>
    <row r="8328" spans="1:23" x14ac:dyDescent="0.25">
      <c r="A8328" t="s">
        <v>8577</v>
      </c>
      <c r="B8328">
        <v>7436278587</v>
      </c>
      <c r="C8328">
        <v>6538199404</v>
      </c>
      <c r="D8328" s="1">
        <v>45438</v>
      </c>
      <c r="E8328">
        <v>99222</v>
      </c>
      <c r="F8328">
        <v>97110</v>
      </c>
      <c r="G8328" t="s">
        <v>3265</v>
      </c>
      <c r="H8328" s="34">
        <v>88475</v>
      </c>
      <c r="I8328" s="7">
        <v>70780</v>
      </c>
      <c r="J8328" s="7">
        <v>60870.8</v>
      </c>
      <c r="K8328" s="7">
        <v>0</v>
      </c>
      <c r="L8328" s="7">
        <v>9909.2000000000007</v>
      </c>
      <c r="M8328" s="5">
        <v>0.14000000000000001</v>
      </c>
      <c r="N8328" t="s">
        <v>1135</v>
      </c>
      <c r="O8328" t="s">
        <v>17</v>
      </c>
      <c r="P8328" t="s">
        <v>3147</v>
      </c>
      <c r="Q8328" t="s">
        <v>32</v>
      </c>
      <c r="R8328" t="s">
        <v>43</v>
      </c>
      <c r="S8328" t="s">
        <v>21</v>
      </c>
      <c r="T8328" t="s">
        <v>13310</v>
      </c>
      <c r="U8328" s="1">
        <v>45468</v>
      </c>
      <c r="V8328">
        <v>30</v>
      </c>
      <c r="W8328" t="str">
        <f t="shared" si="177"/>
        <v>30-59</v>
      </c>
    </row>
    <row r="8329" spans="1:23" x14ac:dyDescent="0.25">
      <c r="A8329" t="s">
        <v>8578</v>
      </c>
      <c r="B8329">
        <v>4470682963</v>
      </c>
      <c r="C8329">
        <v>8269373344</v>
      </c>
      <c r="D8329" s="1">
        <v>45831</v>
      </c>
      <c r="E8329">
        <v>99223</v>
      </c>
      <c r="F8329">
        <v>80053</v>
      </c>
      <c r="G8329" t="s">
        <v>3272</v>
      </c>
      <c r="H8329" s="34">
        <v>12295</v>
      </c>
      <c r="I8329" s="7">
        <v>9713</v>
      </c>
      <c r="J8329" s="7">
        <v>8158.92</v>
      </c>
      <c r="K8329" s="7">
        <v>0</v>
      </c>
      <c r="L8329" s="7">
        <v>1554.08</v>
      </c>
      <c r="M8329" s="5">
        <v>0.16</v>
      </c>
      <c r="N8329" t="s">
        <v>1138</v>
      </c>
      <c r="O8329" t="s">
        <v>17</v>
      </c>
      <c r="P8329" t="s">
        <v>3149</v>
      </c>
      <c r="Q8329" t="s">
        <v>19</v>
      </c>
      <c r="R8329" t="s">
        <v>21</v>
      </c>
      <c r="S8329" t="s">
        <v>17</v>
      </c>
      <c r="T8329" t="s">
        <v>13311</v>
      </c>
      <c r="U8329" s="1">
        <v>45921</v>
      </c>
      <c r="V8329">
        <v>90</v>
      </c>
      <c r="W8329" t="str">
        <f t="shared" si="177"/>
        <v>90-119</v>
      </c>
    </row>
    <row r="8330" spans="1:23" x14ac:dyDescent="0.25">
      <c r="A8330" t="s">
        <v>8579</v>
      </c>
      <c r="B8330">
        <v>8866068177</v>
      </c>
      <c r="C8330">
        <v>8551834980</v>
      </c>
      <c r="D8330" s="1">
        <v>45570</v>
      </c>
      <c r="E8330">
        <v>99238</v>
      </c>
      <c r="F8330">
        <v>99201</v>
      </c>
      <c r="G8330" t="s">
        <v>104</v>
      </c>
      <c r="H8330" s="34">
        <v>95494</v>
      </c>
      <c r="I8330" s="7">
        <v>76395</v>
      </c>
      <c r="J8330" s="7">
        <v>65699.7</v>
      </c>
      <c r="K8330" s="7">
        <v>0</v>
      </c>
      <c r="L8330" s="7">
        <v>10695.3</v>
      </c>
      <c r="M8330" s="5">
        <v>0.14000000000000001</v>
      </c>
      <c r="N8330" t="s">
        <v>1135</v>
      </c>
      <c r="O8330" t="s">
        <v>17</v>
      </c>
      <c r="P8330" t="s">
        <v>3148</v>
      </c>
      <c r="Q8330" t="s">
        <v>19</v>
      </c>
      <c r="R8330" t="s">
        <v>21</v>
      </c>
      <c r="S8330" t="s">
        <v>17</v>
      </c>
      <c r="T8330" t="s">
        <v>13311</v>
      </c>
      <c r="U8330" s="1">
        <v>45745</v>
      </c>
      <c r="V8330">
        <v>175</v>
      </c>
      <c r="W8330" t="str">
        <f t="shared" si="177"/>
        <v>150-179</v>
      </c>
    </row>
    <row r="8331" spans="1:23" x14ac:dyDescent="0.25">
      <c r="A8331" t="s">
        <v>8580</v>
      </c>
      <c r="B8331">
        <v>8060016297</v>
      </c>
      <c r="C8331">
        <v>7053962496</v>
      </c>
      <c r="D8331" s="1">
        <v>45387</v>
      </c>
      <c r="E8331">
        <v>99238</v>
      </c>
      <c r="F8331">
        <v>97110</v>
      </c>
      <c r="G8331" t="s">
        <v>3394</v>
      </c>
      <c r="H8331" s="34">
        <v>71696</v>
      </c>
      <c r="I8331" s="7">
        <v>56640</v>
      </c>
      <c r="J8331" s="7">
        <v>40562.6</v>
      </c>
      <c r="K8331" s="7">
        <v>7015</v>
      </c>
      <c r="L8331" s="7">
        <v>9062.4</v>
      </c>
      <c r="M8331" s="5">
        <v>0.16</v>
      </c>
      <c r="N8331" t="s">
        <v>1138</v>
      </c>
      <c r="O8331" t="s">
        <v>30</v>
      </c>
      <c r="P8331" t="s">
        <v>31</v>
      </c>
      <c r="Q8331" t="s">
        <v>32</v>
      </c>
      <c r="R8331" t="s">
        <v>38</v>
      </c>
      <c r="S8331" t="s">
        <v>17</v>
      </c>
      <c r="T8331" t="s">
        <v>13311</v>
      </c>
      <c r="U8331" s="1">
        <v>45519</v>
      </c>
      <c r="V8331">
        <v>132</v>
      </c>
      <c r="W8331" t="str">
        <f t="shared" si="177"/>
        <v>120-149</v>
      </c>
    </row>
    <row r="8332" spans="1:23" x14ac:dyDescent="0.25">
      <c r="A8332" t="s">
        <v>8581</v>
      </c>
      <c r="B8332">
        <v>752028103</v>
      </c>
      <c r="C8332">
        <v>5828237769</v>
      </c>
      <c r="D8332" s="1">
        <v>45467</v>
      </c>
      <c r="E8332">
        <v>99213</v>
      </c>
      <c r="F8332">
        <v>99203</v>
      </c>
      <c r="G8332" t="s">
        <v>3272</v>
      </c>
      <c r="H8332" s="34">
        <v>75949</v>
      </c>
      <c r="I8332" s="7">
        <v>59240</v>
      </c>
      <c r="J8332" s="7">
        <v>41016</v>
      </c>
      <c r="K8332" s="7">
        <v>6376</v>
      </c>
      <c r="L8332" s="7">
        <v>11848</v>
      </c>
      <c r="M8332" s="5">
        <v>0.2</v>
      </c>
      <c r="N8332" t="s">
        <v>3140</v>
      </c>
      <c r="O8332" t="s">
        <v>30</v>
      </c>
      <c r="P8332" t="s">
        <v>58</v>
      </c>
      <c r="Q8332" t="s">
        <v>32</v>
      </c>
      <c r="R8332" t="s">
        <v>38</v>
      </c>
      <c r="S8332" t="s">
        <v>21</v>
      </c>
      <c r="T8332" t="s">
        <v>13310</v>
      </c>
      <c r="U8332" s="1">
        <v>45590</v>
      </c>
      <c r="V8332">
        <v>123</v>
      </c>
      <c r="W8332" t="str">
        <f t="shared" si="177"/>
        <v>120-149</v>
      </c>
    </row>
    <row r="8333" spans="1:23" x14ac:dyDescent="0.25">
      <c r="A8333" t="s">
        <v>8582</v>
      </c>
      <c r="B8333">
        <v>4013257865</v>
      </c>
      <c r="C8333">
        <v>5046987249</v>
      </c>
      <c r="D8333" s="1">
        <v>45401</v>
      </c>
      <c r="E8333">
        <v>99215</v>
      </c>
      <c r="F8333">
        <v>99285</v>
      </c>
      <c r="G8333" t="s">
        <v>3438</v>
      </c>
      <c r="H8333" s="34">
        <v>16111</v>
      </c>
      <c r="I8333" s="7">
        <v>13694</v>
      </c>
      <c r="J8333" s="7">
        <v>9864.1200000000008</v>
      </c>
      <c r="K8333" s="7">
        <v>3556</v>
      </c>
      <c r="L8333" s="7">
        <v>273.88</v>
      </c>
      <c r="M8333" s="5">
        <v>0.02</v>
      </c>
      <c r="N8333" t="s">
        <v>16</v>
      </c>
      <c r="O8333" t="s">
        <v>27</v>
      </c>
      <c r="P8333" t="s">
        <v>55</v>
      </c>
      <c r="Q8333" t="s">
        <v>19</v>
      </c>
      <c r="R8333" t="s">
        <v>26</v>
      </c>
      <c r="S8333" t="s">
        <v>27</v>
      </c>
      <c r="T8333" t="s">
        <v>13312</v>
      </c>
      <c r="U8333" s="1">
        <v>45489</v>
      </c>
      <c r="V8333">
        <v>88</v>
      </c>
      <c r="W8333" t="str">
        <f t="shared" si="177"/>
        <v>60-89</v>
      </c>
    </row>
    <row r="8334" spans="1:23" x14ac:dyDescent="0.25">
      <c r="A8334" t="s">
        <v>8583</v>
      </c>
      <c r="B8334">
        <v>5092882708</v>
      </c>
      <c r="C8334">
        <v>5847768984</v>
      </c>
      <c r="D8334" s="1">
        <v>45596</v>
      </c>
      <c r="E8334">
        <v>99233</v>
      </c>
      <c r="F8334">
        <v>81000</v>
      </c>
      <c r="G8334" t="s">
        <v>318</v>
      </c>
      <c r="H8334" s="34">
        <v>73332</v>
      </c>
      <c r="I8334" s="7">
        <v>62332</v>
      </c>
      <c r="J8334" s="7">
        <v>52729.36</v>
      </c>
      <c r="K8334" s="7">
        <v>8356</v>
      </c>
      <c r="L8334" s="7">
        <v>1246.6400000000001</v>
      </c>
      <c r="M8334" s="5">
        <v>0.02</v>
      </c>
      <c r="N8334" t="s">
        <v>16</v>
      </c>
      <c r="O8334" t="s">
        <v>27</v>
      </c>
      <c r="P8334" t="s">
        <v>3148</v>
      </c>
      <c r="Q8334" t="s">
        <v>32</v>
      </c>
      <c r="R8334" t="s">
        <v>43</v>
      </c>
      <c r="S8334" t="s">
        <v>27</v>
      </c>
      <c r="T8334" t="s">
        <v>13310</v>
      </c>
      <c r="U8334" s="1">
        <v>45635</v>
      </c>
      <c r="V8334">
        <v>39</v>
      </c>
      <c r="W8334" t="str">
        <f t="shared" si="177"/>
        <v>30-59</v>
      </c>
    </row>
    <row r="8335" spans="1:23" x14ac:dyDescent="0.25">
      <c r="A8335" t="s">
        <v>8584</v>
      </c>
      <c r="B8335">
        <v>6089534811</v>
      </c>
      <c r="C8335">
        <v>2958701233</v>
      </c>
      <c r="D8335" s="1">
        <v>45776</v>
      </c>
      <c r="E8335">
        <v>99222</v>
      </c>
      <c r="F8335">
        <v>99214</v>
      </c>
      <c r="G8335" t="s">
        <v>593</v>
      </c>
      <c r="H8335" s="34">
        <v>65997</v>
      </c>
      <c r="I8335" s="7">
        <v>42898</v>
      </c>
      <c r="J8335" s="7">
        <v>32044.239999999998</v>
      </c>
      <c r="K8335" s="7">
        <v>5706</v>
      </c>
      <c r="L8335" s="7">
        <v>5147.76</v>
      </c>
      <c r="M8335" s="5">
        <v>0.12</v>
      </c>
      <c r="N8335" t="s">
        <v>46</v>
      </c>
      <c r="O8335" t="s">
        <v>30</v>
      </c>
      <c r="P8335" t="s">
        <v>3146</v>
      </c>
      <c r="Q8335" t="s">
        <v>19</v>
      </c>
      <c r="R8335" t="s">
        <v>21</v>
      </c>
      <c r="S8335" t="s">
        <v>17</v>
      </c>
      <c r="T8335" t="s">
        <v>13311</v>
      </c>
      <c r="U8335" s="1">
        <v>45937</v>
      </c>
      <c r="V8335">
        <v>161</v>
      </c>
      <c r="W8335" t="str">
        <f t="shared" si="177"/>
        <v>150-179</v>
      </c>
    </row>
    <row r="8336" spans="1:23" x14ac:dyDescent="0.25">
      <c r="A8336" t="s">
        <v>8585</v>
      </c>
      <c r="B8336">
        <v>7743515891</v>
      </c>
      <c r="C8336">
        <v>8275880123</v>
      </c>
      <c r="D8336" s="1">
        <v>45550</v>
      </c>
      <c r="E8336">
        <v>99221</v>
      </c>
      <c r="F8336">
        <v>97110</v>
      </c>
      <c r="G8336" t="s">
        <v>50</v>
      </c>
      <c r="H8336" s="34">
        <v>88671</v>
      </c>
      <c r="I8336" s="7">
        <v>72710</v>
      </c>
      <c r="J8336" s="7">
        <v>40504.199999999997</v>
      </c>
      <c r="K8336" s="7">
        <v>19118</v>
      </c>
      <c r="L8336" s="7">
        <v>13087.8</v>
      </c>
      <c r="M8336" s="5">
        <v>0.18</v>
      </c>
      <c r="N8336" t="s">
        <v>3141</v>
      </c>
      <c r="O8336" t="s">
        <v>27</v>
      </c>
      <c r="P8336" t="s">
        <v>25</v>
      </c>
      <c r="Q8336" t="s">
        <v>32</v>
      </c>
      <c r="R8336" t="s">
        <v>21</v>
      </c>
      <c r="S8336" t="s">
        <v>27</v>
      </c>
      <c r="T8336" t="s">
        <v>13312</v>
      </c>
      <c r="U8336" s="1">
        <v>45683</v>
      </c>
      <c r="V8336">
        <v>133</v>
      </c>
      <c r="W8336" t="str">
        <f t="shared" si="177"/>
        <v>120-149</v>
      </c>
    </row>
    <row r="8337" spans="1:23" x14ac:dyDescent="0.25">
      <c r="A8337" t="s">
        <v>8586</v>
      </c>
      <c r="B8337">
        <v>7516074768</v>
      </c>
      <c r="C8337">
        <v>2369950112</v>
      </c>
      <c r="D8337" s="1">
        <v>45859</v>
      </c>
      <c r="E8337">
        <v>99221</v>
      </c>
      <c r="F8337">
        <v>97110</v>
      </c>
      <c r="G8337" t="s">
        <v>140</v>
      </c>
      <c r="H8337" s="34">
        <v>96507</v>
      </c>
      <c r="I8337" s="7">
        <v>72380</v>
      </c>
      <c r="J8337" s="7">
        <v>48627</v>
      </c>
      <c r="K8337" s="7">
        <v>12896</v>
      </c>
      <c r="L8337" s="7">
        <v>10857</v>
      </c>
      <c r="M8337" s="5">
        <v>0.15</v>
      </c>
      <c r="N8337" t="s">
        <v>1139</v>
      </c>
      <c r="O8337" t="s">
        <v>27</v>
      </c>
      <c r="P8337" t="s">
        <v>3149</v>
      </c>
      <c r="Q8337" t="s">
        <v>19</v>
      </c>
      <c r="R8337" t="s">
        <v>20</v>
      </c>
      <c r="S8337" t="s">
        <v>27</v>
      </c>
      <c r="T8337" t="s">
        <v>13310</v>
      </c>
      <c r="U8337" s="1">
        <v>45937</v>
      </c>
      <c r="V8337">
        <v>78</v>
      </c>
      <c r="W8337" t="str">
        <f t="shared" si="177"/>
        <v>60-89</v>
      </c>
    </row>
    <row r="8338" spans="1:23" x14ac:dyDescent="0.25">
      <c r="A8338" t="s">
        <v>8587</v>
      </c>
      <c r="B8338">
        <v>3009986296</v>
      </c>
      <c r="C8338">
        <v>1135990195</v>
      </c>
      <c r="D8338" s="1">
        <v>45549</v>
      </c>
      <c r="E8338">
        <v>99232</v>
      </c>
      <c r="F8338">
        <v>80053</v>
      </c>
      <c r="G8338" t="s">
        <v>207</v>
      </c>
      <c r="H8338" s="34">
        <v>16511</v>
      </c>
      <c r="I8338" s="7">
        <v>12383</v>
      </c>
      <c r="J8338" s="7">
        <v>8923.5499999999993</v>
      </c>
      <c r="K8338" s="7">
        <v>1602</v>
      </c>
      <c r="L8338" s="7">
        <v>1857.45</v>
      </c>
      <c r="M8338" s="5">
        <v>0.15</v>
      </c>
      <c r="N8338" t="s">
        <v>1139</v>
      </c>
      <c r="O8338" t="s">
        <v>30</v>
      </c>
      <c r="P8338" t="s">
        <v>3148</v>
      </c>
      <c r="Q8338" t="s">
        <v>19</v>
      </c>
      <c r="R8338" t="s">
        <v>27</v>
      </c>
      <c r="S8338" t="s">
        <v>21</v>
      </c>
      <c r="T8338" t="s">
        <v>13312</v>
      </c>
      <c r="U8338" s="1">
        <v>45647</v>
      </c>
      <c r="V8338">
        <v>98</v>
      </c>
      <c r="W8338" t="str">
        <f t="shared" si="177"/>
        <v>90-119</v>
      </c>
    </row>
    <row r="8339" spans="1:23" x14ac:dyDescent="0.25">
      <c r="A8339" t="s">
        <v>8588</v>
      </c>
      <c r="B8339">
        <v>2203030872</v>
      </c>
      <c r="C8339">
        <v>8036954500</v>
      </c>
      <c r="D8339" s="1">
        <v>45869</v>
      </c>
      <c r="E8339">
        <v>99222</v>
      </c>
      <c r="F8339">
        <v>99291</v>
      </c>
      <c r="G8339" t="s">
        <v>3342</v>
      </c>
      <c r="H8339" s="34">
        <v>72726</v>
      </c>
      <c r="I8339" s="7">
        <v>57454</v>
      </c>
      <c r="J8339" s="7">
        <v>48261.36</v>
      </c>
      <c r="K8339" s="7">
        <v>0</v>
      </c>
      <c r="L8339" s="7">
        <v>9192.64</v>
      </c>
      <c r="M8339" s="5">
        <v>0.16</v>
      </c>
      <c r="N8339" t="s">
        <v>1138</v>
      </c>
      <c r="O8339" t="s">
        <v>17</v>
      </c>
      <c r="P8339" t="s">
        <v>97</v>
      </c>
      <c r="Q8339" t="s">
        <v>19</v>
      </c>
      <c r="R8339" t="s">
        <v>21</v>
      </c>
      <c r="S8339" t="s">
        <v>17</v>
      </c>
      <c r="T8339" t="s">
        <v>13310</v>
      </c>
      <c r="U8339" s="1">
        <v>46045</v>
      </c>
      <c r="V8339">
        <v>176</v>
      </c>
      <c r="W8339" t="str">
        <f t="shared" si="177"/>
        <v>150-179</v>
      </c>
    </row>
    <row r="8340" spans="1:23" x14ac:dyDescent="0.25">
      <c r="A8340" t="s">
        <v>8589</v>
      </c>
      <c r="B8340">
        <v>273021089</v>
      </c>
      <c r="C8340">
        <v>2442043785</v>
      </c>
      <c r="D8340" s="1">
        <v>45438</v>
      </c>
      <c r="E8340">
        <v>99233</v>
      </c>
      <c r="F8340">
        <v>99204</v>
      </c>
      <c r="G8340" t="s">
        <v>23</v>
      </c>
      <c r="H8340" s="34">
        <v>42216</v>
      </c>
      <c r="I8340" s="7">
        <v>33351</v>
      </c>
      <c r="J8340" s="7">
        <v>22555.84</v>
      </c>
      <c r="K8340" s="7">
        <v>5459</v>
      </c>
      <c r="L8340" s="7">
        <v>5336.16</v>
      </c>
      <c r="M8340" s="5">
        <v>0.16</v>
      </c>
      <c r="N8340" t="s">
        <v>1138</v>
      </c>
      <c r="O8340" t="s">
        <v>27</v>
      </c>
      <c r="P8340" t="s">
        <v>3148</v>
      </c>
      <c r="Q8340" t="s">
        <v>19</v>
      </c>
      <c r="R8340" t="s">
        <v>20</v>
      </c>
      <c r="S8340" t="s">
        <v>17</v>
      </c>
      <c r="T8340" t="s">
        <v>13311</v>
      </c>
      <c r="U8340" s="1">
        <v>45600</v>
      </c>
      <c r="V8340">
        <v>162</v>
      </c>
      <c r="W8340" t="str">
        <f t="shared" si="177"/>
        <v>150-179</v>
      </c>
    </row>
    <row r="8341" spans="1:23" x14ac:dyDescent="0.25">
      <c r="A8341" t="s">
        <v>8590</v>
      </c>
      <c r="B8341">
        <v>7585603877</v>
      </c>
      <c r="C8341">
        <v>9985916507</v>
      </c>
      <c r="D8341" s="1">
        <v>45487</v>
      </c>
      <c r="E8341">
        <v>99233</v>
      </c>
      <c r="F8341">
        <v>99214</v>
      </c>
      <c r="G8341" t="s">
        <v>559</v>
      </c>
      <c r="H8341" s="34">
        <v>42607</v>
      </c>
      <c r="I8341" s="7">
        <v>34086</v>
      </c>
      <c r="J8341" s="7">
        <v>27138.959999999999</v>
      </c>
      <c r="K8341" s="7">
        <v>2175</v>
      </c>
      <c r="L8341" s="7">
        <v>4772.04</v>
      </c>
      <c r="M8341" s="5">
        <v>0.14000000000000001</v>
      </c>
      <c r="N8341" t="s">
        <v>1135</v>
      </c>
      <c r="O8341" t="s">
        <v>30</v>
      </c>
      <c r="P8341" t="s">
        <v>3150</v>
      </c>
      <c r="Q8341" t="s">
        <v>32</v>
      </c>
      <c r="R8341" t="s">
        <v>43</v>
      </c>
      <c r="S8341" t="s">
        <v>21</v>
      </c>
      <c r="T8341" t="s">
        <v>13310</v>
      </c>
      <c r="U8341" s="1">
        <v>45619</v>
      </c>
      <c r="V8341">
        <v>132</v>
      </c>
      <c r="W8341" t="str">
        <f t="shared" si="177"/>
        <v>120-149</v>
      </c>
    </row>
    <row r="8342" spans="1:23" x14ac:dyDescent="0.25">
      <c r="A8342" t="s">
        <v>8591</v>
      </c>
      <c r="B8342">
        <v>7699474929</v>
      </c>
      <c r="C8342">
        <v>4485205856</v>
      </c>
      <c r="D8342" s="1">
        <v>45785</v>
      </c>
      <c r="E8342">
        <v>99221</v>
      </c>
      <c r="F8342">
        <v>99292</v>
      </c>
      <c r="G8342" t="s">
        <v>286</v>
      </c>
      <c r="H8342" s="34">
        <v>69165</v>
      </c>
      <c r="I8342" s="7">
        <v>56715</v>
      </c>
      <c r="J8342" s="7">
        <v>42551.3</v>
      </c>
      <c r="K8342" s="7">
        <v>3955</v>
      </c>
      <c r="L8342" s="7">
        <v>10208.700000000001</v>
      </c>
      <c r="M8342" s="5">
        <v>0.18</v>
      </c>
      <c r="N8342" t="s">
        <v>3141</v>
      </c>
      <c r="O8342" t="s">
        <v>30</v>
      </c>
      <c r="P8342" t="s">
        <v>58</v>
      </c>
      <c r="Q8342" t="s">
        <v>19</v>
      </c>
      <c r="R8342" t="s">
        <v>21</v>
      </c>
      <c r="S8342" t="s">
        <v>27</v>
      </c>
      <c r="T8342" t="s">
        <v>13310</v>
      </c>
      <c r="U8342" s="1">
        <v>45819</v>
      </c>
      <c r="V8342">
        <v>34</v>
      </c>
      <c r="W8342" t="str">
        <f t="shared" si="177"/>
        <v>30-59</v>
      </c>
    </row>
    <row r="8343" spans="1:23" x14ac:dyDescent="0.25">
      <c r="A8343" t="s">
        <v>8592</v>
      </c>
      <c r="B8343">
        <v>6384796499</v>
      </c>
      <c r="C8343">
        <v>7467613717</v>
      </c>
      <c r="D8343" s="1">
        <v>45407</v>
      </c>
      <c r="E8343">
        <v>99221</v>
      </c>
      <c r="F8343">
        <v>99215</v>
      </c>
      <c r="G8343" t="s">
        <v>198</v>
      </c>
      <c r="H8343" s="34">
        <v>26352</v>
      </c>
      <c r="I8343" s="7">
        <v>18973</v>
      </c>
      <c r="J8343" s="7">
        <v>11359.16</v>
      </c>
      <c r="K8343" s="7">
        <v>6096</v>
      </c>
      <c r="L8343" s="7">
        <v>1517.84</v>
      </c>
      <c r="M8343" s="5">
        <v>0.08</v>
      </c>
      <c r="N8343" t="s">
        <v>24</v>
      </c>
      <c r="O8343" t="s">
        <v>27</v>
      </c>
      <c r="P8343" t="s">
        <v>35</v>
      </c>
      <c r="Q8343" t="s">
        <v>32</v>
      </c>
      <c r="R8343" t="s">
        <v>27</v>
      </c>
      <c r="S8343" t="s">
        <v>21</v>
      </c>
      <c r="T8343" t="s">
        <v>13311</v>
      </c>
      <c r="U8343" s="1">
        <v>45557</v>
      </c>
      <c r="V8343">
        <v>150</v>
      </c>
      <c r="W8343" t="str">
        <f t="shared" si="177"/>
        <v>150-179</v>
      </c>
    </row>
    <row r="8344" spans="1:23" x14ac:dyDescent="0.25">
      <c r="A8344" t="s">
        <v>8593</v>
      </c>
      <c r="B8344">
        <v>4864270170</v>
      </c>
      <c r="C8344">
        <v>5614822797</v>
      </c>
      <c r="D8344" s="1">
        <v>45463</v>
      </c>
      <c r="E8344">
        <v>99221</v>
      </c>
      <c r="F8344">
        <v>90834</v>
      </c>
      <c r="G8344" t="s">
        <v>3312</v>
      </c>
      <c r="H8344" s="34">
        <v>66081</v>
      </c>
      <c r="I8344" s="7">
        <v>49561</v>
      </c>
      <c r="J8344" s="7">
        <v>42126.85</v>
      </c>
      <c r="K8344" s="7">
        <v>0</v>
      </c>
      <c r="L8344" s="7">
        <v>7434.15</v>
      </c>
      <c r="M8344" s="5">
        <v>0.15</v>
      </c>
      <c r="N8344" t="s">
        <v>1139</v>
      </c>
      <c r="O8344" t="s">
        <v>17</v>
      </c>
      <c r="P8344" t="s">
        <v>18</v>
      </c>
      <c r="Q8344" t="s">
        <v>19</v>
      </c>
      <c r="R8344" t="s">
        <v>38</v>
      </c>
      <c r="S8344" t="s">
        <v>27</v>
      </c>
      <c r="T8344" t="s">
        <v>13310</v>
      </c>
      <c r="U8344" s="1">
        <v>45499</v>
      </c>
      <c r="V8344">
        <v>36</v>
      </c>
      <c r="W8344" t="str">
        <f t="shared" si="177"/>
        <v>30-59</v>
      </c>
    </row>
    <row r="8345" spans="1:23" x14ac:dyDescent="0.25">
      <c r="A8345" t="s">
        <v>8594</v>
      </c>
      <c r="B8345">
        <v>3033268715</v>
      </c>
      <c r="C8345">
        <v>2772854759</v>
      </c>
      <c r="D8345" s="1">
        <v>45720</v>
      </c>
      <c r="E8345">
        <v>99233</v>
      </c>
      <c r="F8345">
        <v>99214</v>
      </c>
      <c r="G8345" t="s">
        <v>593</v>
      </c>
      <c r="H8345" s="34">
        <v>13859</v>
      </c>
      <c r="I8345" s="7">
        <v>9978</v>
      </c>
      <c r="J8345" s="7">
        <v>9179.76</v>
      </c>
      <c r="K8345" s="7">
        <v>0</v>
      </c>
      <c r="L8345" s="7">
        <v>798.24</v>
      </c>
      <c r="M8345" s="5">
        <v>0.08</v>
      </c>
      <c r="N8345" t="s">
        <v>24</v>
      </c>
      <c r="O8345" t="s">
        <v>17</v>
      </c>
      <c r="P8345" t="s">
        <v>3147</v>
      </c>
      <c r="Q8345" t="s">
        <v>32</v>
      </c>
      <c r="R8345" t="s">
        <v>26</v>
      </c>
      <c r="S8345" t="s">
        <v>17</v>
      </c>
      <c r="T8345" t="s">
        <v>13312</v>
      </c>
      <c r="U8345" s="1">
        <v>45811</v>
      </c>
      <c r="V8345">
        <v>91</v>
      </c>
      <c r="W8345" t="str">
        <f t="shared" si="177"/>
        <v>90-119</v>
      </c>
    </row>
    <row r="8346" spans="1:23" x14ac:dyDescent="0.25">
      <c r="A8346" t="s">
        <v>8595</v>
      </c>
      <c r="B8346">
        <v>6228105407</v>
      </c>
      <c r="C8346">
        <v>1129596583</v>
      </c>
      <c r="D8346" s="1">
        <v>45829</v>
      </c>
      <c r="E8346">
        <v>99213</v>
      </c>
      <c r="F8346">
        <v>99292</v>
      </c>
      <c r="G8346" t="s">
        <v>191</v>
      </c>
      <c r="H8346" s="34">
        <v>93113</v>
      </c>
      <c r="I8346" s="7">
        <v>73559</v>
      </c>
      <c r="J8346" s="7">
        <v>61789.56</v>
      </c>
      <c r="K8346" s="7">
        <v>0</v>
      </c>
      <c r="L8346" s="7">
        <v>11769.44</v>
      </c>
      <c r="M8346" s="5">
        <v>0.16</v>
      </c>
      <c r="N8346" t="s">
        <v>1138</v>
      </c>
      <c r="O8346" t="s">
        <v>17</v>
      </c>
      <c r="P8346" t="s">
        <v>18</v>
      </c>
      <c r="Q8346" t="s">
        <v>32</v>
      </c>
      <c r="R8346" t="s">
        <v>21</v>
      </c>
      <c r="S8346" t="s">
        <v>27</v>
      </c>
      <c r="T8346" t="s">
        <v>13312</v>
      </c>
      <c r="U8346" s="1">
        <v>45891</v>
      </c>
      <c r="V8346">
        <v>62</v>
      </c>
      <c r="W8346" t="str">
        <f t="shared" si="177"/>
        <v>60-89</v>
      </c>
    </row>
    <row r="8347" spans="1:23" x14ac:dyDescent="0.25">
      <c r="A8347" t="s">
        <v>8596</v>
      </c>
      <c r="B8347">
        <v>1710822845</v>
      </c>
      <c r="C8347">
        <v>8692337681</v>
      </c>
      <c r="D8347" s="1">
        <v>45818</v>
      </c>
      <c r="E8347">
        <v>99214</v>
      </c>
      <c r="F8347">
        <v>99204</v>
      </c>
      <c r="G8347" t="s">
        <v>320</v>
      </c>
      <c r="H8347" s="34">
        <v>43953</v>
      </c>
      <c r="I8347" s="7">
        <v>34723</v>
      </c>
      <c r="J8347" s="7">
        <v>18500.32</v>
      </c>
      <c r="K8347" s="7">
        <v>10667</v>
      </c>
      <c r="L8347" s="7">
        <v>5555.68</v>
      </c>
      <c r="M8347" s="5">
        <v>0.16</v>
      </c>
      <c r="N8347" t="s">
        <v>1138</v>
      </c>
      <c r="O8347" t="s">
        <v>27</v>
      </c>
      <c r="P8347" t="s">
        <v>18</v>
      </c>
      <c r="Q8347" t="s">
        <v>19</v>
      </c>
      <c r="R8347" t="s">
        <v>38</v>
      </c>
      <c r="S8347" t="s">
        <v>17</v>
      </c>
      <c r="T8347" t="s">
        <v>13311</v>
      </c>
      <c r="U8347" s="1">
        <v>45889</v>
      </c>
      <c r="V8347">
        <v>71</v>
      </c>
      <c r="W8347" t="str">
        <f t="shared" si="177"/>
        <v>60-89</v>
      </c>
    </row>
    <row r="8348" spans="1:23" x14ac:dyDescent="0.25">
      <c r="A8348" t="s">
        <v>8597</v>
      </c>
      <c r="B8348">
        <v>6930441566</v>
      </c>
      <c r="C8348">
        <v>2535487346</v>
      </c>
      <c r="D8348" s="1">
        <v>45953</v>
      </c>
      <c r="E8348">
        <v>99233</v>
      </c>
      <c r="F8348">
        <v>99203</v>
      </c>
      <c r="G8348" t="s">
        <v>279</v>
      </c>
      <c r="H8348" s="34">
        <v>98954</v>
      </c>
      <c r="I8348" s="7">
        <v>81142</v>
      </c>
      <c r="J8348" s="7">
        <v>41810.44</v>
      </c>
      <c r="K8348" s="7">
        <v>24726</v>
      </c>
      <c r="L8348" s="7">
        <v>14605.56</v>
      </c>
      <c r="M8348" s="5">
        <v>0.18</v>
      </c>
      <c r="N8348" t="s">
        <v>3141</v>
      </c>
      <c r="O8348" t="s">
        <v>27</v>
      </c>
      <c r="P8348" t="s">
        <v>3149</v>
      </c>
      <c r="Q8348" t="s">
        <v>32</v>
      </c>
      <c r="R8348" t="s">
        <v>20</v>
      </c>
      <c r="S8348" t="s">
        <v>21</v>
      </c>
      <c r="T8348" t="s">
        <v>13310</v>
      </c>
      <c r="U8348" s="1">
        <v>46018</v>
      </c>
      <c r="V8348">
        <v>65</v>
      </c>
      <c r="W8348" t="str">
        <f t="shared" si="177"/>
        <v>60-89</v>
      </c>
    </row>
    <row r="8349" spans="1:23" x14ac:dyDescent="0.25">
      <c r="A8349" t="s">
        <v>8598</v>
      </c>
      <c r="B8349">
        <v>7353986302</v>
      </c>
      <c r="C8349">
        <v>1969501259</v>
      </c>
      <c r="D8349" s="1">
        <v>45738</v>
      </c>
      <c r="E8349">
        <v>99213</v>
      </c>
      <c r="F8349">
        <v>81000</v>
      </c>
      <c r="G8349" t="s">
        <v>114</v>
      </c>
      <c r="H8349" s="34">
        <v>31470</v>
      </c>
      <c r="I8349" s="7">
        <v>25805</v>
      </c>
      <c r="J8349" s="7">
        <v>17905.099999999999</v>
      </c>
      <c r="K8349" s="7">
        <v>3255</v>
      </c>
      <c r="L8349" s="7">
        <v>4644.8999999999996</v>
      </c>
      <c r="M8349" s="5">
        <v>0.18</v>
      </c>
      <c r="N8349" t="s">
        <v>3141</v>
      </c>
      <c r="O8349" t="s">
        <v>30</v>
      </c>
      <c r="P8349" t="s">
        <v>58</v>
      </c>
      <c r="Q8349" t="s">
        <v>19</v>
      </c>
      <c r="R8349" t="s">
        <v>26</v>
      </c>
      <c r="S8349" t="s">
        <v>21</v>
      </c>
      <c r="T8349" t="s">
        <v>13311</v>
      </c>
      <c r="U8349" s="1">
        <v>45888</v>
      </c>
      <c r="V8349">
        <v>150</v>
      </c>
      <c r="W8349" t="str">
        <f t="shared" si="177"/>
        <v>150-179</v>
      </c>
    </row>
    <row r="8350" spans="1:23" x14ac:dyDescent="0.25">
      <c r="A8350" t="s">
        <v>8599</v>
      </c>
      <c r="B8350">
        <v>261898284</v>
      </c>
      <c r="C8350">
        <v>5701745407</v>
      </c>
      <c r="D8350" s="1">
        <v>45566</v>
      </c>
      <c r="E8350">
        <v>99215</v>
      </c>
      <c r="F8350">
        <v>99202</v>
      </c>
      <c r="G8350" t="s">
        <v>3199</v>
      </c>
      <c r="H8350" s="34">
        <v>83338</v>
      </c>
      <c r="I8350" s="7">
        <v>68337</v>
      </c>
      <c r="J8350" s="7">
        <v>56036.34</v>
      </c>
      <c r="K8350" s="7">
        <v>0</v>
      </c>
      <c r="L8350" s="7">
        <v>12300.66</v>
      </c>
      <c r="M8350" s="5">
        <v>0.18</v>
      </c>
      <c r="N8350" t="s">
        <v>3141</v>
      </c>
      <c r="O8350" t="s">
        <v>17</v>
      </c>
      <c r="P8350" t="s">
        <v>35</v>
      </c>
      <c r="Q8350" t="s">
        <v>19</v>
      </c>
      <c r="R8350" t="s">
        <v>26</v>
      </c>
      <c r="S8350" t="s">
        <v>27</v>
      </c>
      <c r="T8350" t="s">
        <v>13311</v>
      </c>
      <c r="U8350" s="1">
        <v>45601</v>
      </c>
      <c r="V8350">
        <v>35</v>
      </c>
      <c r="W8350" t="str">
        <f t="shared" si="177"/>
        <v>30-59</v>
      </c>
    </row>
    <row r="8351" spans="1:23" x14ac:dyDescent="0.25">
      <c r="A8351" t="s">
        <v>8600</v>
      </c>
      <c r="B8351">
        <v>443456542</v>
      </c>
      <c r="C8351">
        <v>4962684663</v>
      </c>
      <c r="D8351" s="1">
        <v>45498</v>
      </c>
      <c r="E8351">
        <v>99215</v>
      </c>
      <c r="F8351">
        <v>36415</v>
      </c>
      <c r="G8351" t="s">
        <v>3365</v>
      </c>
      <c r="H8351" s="34">
        <v>23126</v>
      </c>
      <c r="I8351" s="7">
        <v>18038</v>
      </c>
      <c r="J8351" s="7">
        <v>10915.4</v>
      </c>
      <c r="K8351" s="7">
        <v>3515</v>
      </c>
      <c r="L8351" s="7">
        <v>3607.6</v>
      </c>
      <c r="M8351" s="5">
        <v>0.2</v>
      </c>
      <c r="N8351" t="s">
        <v>3140</v>
      </c>
      <c r="O8351" t="s">
        <v>27</v>
      </c>
      <c r="P8351" t="s">
        <v>3146</v>
      </c>
      <c r="Q8351" t="s">
        <v>19</v>
      </c>
      <c r="R8351" t="s">
        <v>27</v>
      </c>
      <c r="S8351" t="s">
        <v>27</v>
      </c>
      <c r="T8351" t="s">
        <v>13311</v>
      </c>
      <c r="U8351" s="1">
        <v>45627</v>
      </c>
      <c r="V8351">
        <v>129</v>
      </c>
      <c r="W8351" t="str">
        <f t="shared" si="177"/>
        <v>120-149</v>
      </c>
    </row>
    <row r="8352" spans="1:23" x14ac:dyDescent="0.25">
      <c r="A8352" t="s">
        <v>8601</v>
      </c>
      <c r="B8352">
        <v>6409011058</v>
      </c>
      <c r="C8352">
        <v>302466808</v>
      </c>
      <c r="D8352" s="1">
        <v>45428</v>
      </c>
      <c r="E8352">
        <v>99221</v>
      </c>
      <c r="F8352">
        <v>99285</v>
      </c>
      <c r="G8352" t="s">
        <v>3508</v>
      </c>
      <c r="H8352" s="34">
        <v>56629</v>
      </c>
      <c r="I8352" s="7">
        <v>46436</v>
      </c>
      <c r="J8352" s="7">
        <v>34459.519999999997</v>
      </c>
      <c r="K8352" s="7">
        <v>3618</v>
      </c>
      <c r="L8352" s="7">
        <v>8358.48</v>
      </c>
      <c r="M8352" s="5">
        <v>0.18</v>
      </c>
      <c r="N8352" t="s">
        <v>3141</v>
      </c>
      <c r="O8352" t="s">
        <v>30</v>
      </c>
      <c r="P8352" t="s">
        <v>18</v>
      </c>
      <c r="Q8352" t="s">
        <v>32</v>
      </c>
      <c r="R8352" t="s">
        <v>43</v>
      </c>
      <c r="S8352" t="s">
        <v>27</v>
      </c>
      <c r="T8352" t="s">
        <v>13310</v>
      </c>
      <c r="U8352" s="1">
        <v>45602</v>
      </c>
      <c r="V8352">
        <v>174</v>
      </c>
      <c r="W8352" t="str">
        <f t="shared" si="177"/>
        <v>150-179</v>
      </c>
    </row>
    <row r="8353" spans="1:23" x14ac:dyDescent="0.25">
      <c r="A8353" t="s">
        <v>8602</v>
      </c>
      <c r="B8353">
        <v>9263799341</v>
      </c>
      <c r="C8353">
        <v>2054101448</v>
      </c>
      <c r="D8353" s="1">
        <v>45666</v>
      </c>
      <c r="E8353">
        <v>99222</v>
      </c>
      <c r="F8353">
        <v>99213</v>
      </c>
      <c r="G8353" t="s">
        <v>3320</v>
      </c>
      <c r="H8353" s="34">
        <v>27163</v>
      </c>
      <c r="I8353" s="7">
        <v>23089</v>
      </c>
      <c r="J8353" s="7">
        <v>22627.22</v>
      </c>
      <c r="K8353" s="7">
        <v>0</v>
      </c>
      <c r="L8353" s="7">
        <v>461.78</v>
      </c>
      <c r="M8353" s="5">
        <v>0.02</v>
      </c>
      <c r="N8353" t="s">
        <v>16</v>
      </c>
      <c r="O8353" t="s">
        <v>17</v>
      </c>
      <c r="P8353" t="s">
        <v>3148</v>
      </c>
      <c r="Q8353" t="s">
        <v>32</v>
      </c>
      <c r="R8353" t="s">
        <v>21</v>
      </c>
      <c r="S8353" t="s">
        <v>17</v>
      </c>
      <c r="T8353" t="s">
        <v>13311</v>
      </c>
      <c r="U8353" s="1">
        <v>45805</v>
      </c>
      <c r="V8353">
        <v>139</v>
      </c>
      <c r="W8353" t="str">
        <f t="shared" si="177"/>
        <v>120-149</v>
      </c>
    </row>
    <row r="8354" spans="1:23" x14ac:dyDescent="0.25">
      <c r="A8354" t="s">
        <v>8603</v>
      </c>
      <c r="B8354">
        <v>7786816903</v>
      </c>
      <c r="C8354">
        <v>2865741931</v>
      </c>
      <c r="D8354" s="1">
        <v>45384</v>
      </c>
      <c r="E8354">
        <v>99223</v>
      </c>
      <c r="F8354">
        <v>99202</v>
      </c>
      <c r="G8354" t="s">
        <v>207</v>
      </c>
      <c r="H8354" s="34">
        <v>29810</v>
      </c>
      <c r="I8354" s="7">
        <v>21463</v>
      </c>
      <c r="J8354" s="7">
        <v>13477.96</v>
      </c>
      <c r="K8354" s="7">
        <v>6268</v>
      </c>
      <c r="L8354" s="7">
        <v>1717.04</v>
      </c>
      <c r="M8354" s="5">
        <v>0.08</v>
      </c>
      <c r="N8354" t="s">
        <v>24</v>
      </c>
      <c r="O8354" t="s">
        <v>27</v>
      </c>
      <c r="P8354" t="s">
        <v>3147</v>
      </c>
      <c r="Q8354" t="s">
        <v>19</v>
      </c>
      <c r="R8354" t="s">
        <v>38</v>
      </c>
      <c r="S8354" t="s">
        <v>17</v>
      </c>
      <c r="T8354" t="s">
        <v>13310</v>
      </c>
      <c r="U8354" s="1">
        <v>45490</v>
      </c>
      <c r="V8354">
        <v>106</v>
      </c>
      <c r="W8354" t="str">
        <f t="shared" si="177"/>
        <v>90-119</v>
      </c>
    </row>
    <row r="8355" spans="1:23" x14ac:dyDescent="0.25">
      <c r="A8355" t="s">
        <v>8604</v>
      </c>
      <c r="B8355">
        <v>9685967491</v>
      </c>
      <c r="C8355">
        <v>4521974600</v>
      </c>
      <c r="D8355" s="1">
        <v>45738</v>
      </c>
      <c r="E8355">
        <v>99213</v>
      </c>
      <c r="F8355">
        <v>36415</v>
      </c>
      <c r="G8355" t="s">
        <v>3279</v>
      </c>
      <c r="H8355" s="34">
        <v>71275</v>
      </c>
      <c r="I8355" s="7">
        <v>56307</v>
      </c>
      <c r="J8355" s="7">
        <v>47297.88</v>
      </c>
      <c r="K8355" s="7">
        <v>0</v>
      </c>
      <c r="L8355" s="7">
        <v>9009.1200000000008</v>
      </c>
      <c r="M8355" s="5">
        <v>0.16</v>
      </c>
      <c r="N8355" t="s">
        <v>1138</v>
      </c>
      <c r="O8355" t="s">
        <v>17</v>
      </c>
      <c r="P8355" t="s">
        <v>31</v>
      </c>
      <c r="Q8355" t="s">
        <v>19</v>
      </c>
      <c r="R8355" t="s">
        <v>38</v>
      </c>
      <c r="S8355" t="s">
        <v>17</v>
      </c>
      <c r="T8355" t="s">
        <v>13312</v>
      </c>
      <c r="U8355" s="1">
        <v>45807</v>
      </c>
      <c r="V8355">
        <v>69</v>
      </c>
      <c r="W8355" t="str">
        <f t="shared" si="177"/>
        <v>60-89</v>
      </c>
    </row>
    <row r="8356" spans="1:23" x14ac:dyDescent="0.25">
      <c r="A8356" t="s">
        <v>8605</v>
      </c>
      <c r="B8356">
        <v>2920724763</v>
      </c>
      <c r="C8356">
        <v>1562292467</v>
      </c>
      <c r="D8356" s="1">
        <v>45627</v>
      </c>
      <c r="E8356">
        <v>99214</v>
      </c>
      <c r="F8356">
        <v>99291</v>
      </c>
      <c r="G8356" t="s">
        <v>65</v>
      </c>
      <c r="H8356" s="34">
        <v>93082</v>
      </c>
      <c r="I8356" s="7">
        <v>72604</v>
      </c>
      <c r="J8356" s="7">
        <v>47946.2</v>
      </c>
      <c r="K8356" s="7">
        <v>10137</v>
      </c>
      <c r="L8356" s="7">
        <v>14520.8</v>
      </c>
      <c r="M8356" s="5">
        <v>0.2</v>
      </c>
      <c r="N8356" t="s">
        <v>3140</v>
      </c>
      <c r="O8356" t="s">
        <v>30</v>
      </c>
      <c r="P8356" t="s">
        <v>35</v>
      </c>
      <c r="Q8356" t="s">
        <v>19</v>
      </c>
      <c r="R8356" t="s">
        <v>21</v>
      </c>
      <c r="S8356" t="s">
        <v>17</v>
      </c>
      <c r="T8356" t="s">
        <v>13312</v>
      </c>
      <c r="U8356" s="1">
        <v>45783</v>
      </c>
      <c r="V8356">
        <v>156</v>
      </c>
      <c r="W8356" t="str">
        <f t="shared" si="177"/>
        <v>150-179</v>
      </c>
    </row>
    <row r="8357" spans="1:23" x14ac:dyDescent="0.25">
      <c r="A8357" t="s">
        <v>8606</v>
      </c>
      <c r="B8357">
        <v>2027270425</v>
      </c>
      <c r="C8357">
        <v>5857246273</v>
      </c>
      <c r="D8357" s="1">
        <v>45958</v>
      </c>
      <c r="E8357">
        <v>99222</v>
      </c>
      <c r="F8357">
        <v>99201</v>
      </c>
      <c r="G8357" t="s">
        <v>142</v>
      </c>
      <c r="H8357" s="34">
        <v>79763</v>
      </c>
      <c r="I8357" s="7">
        <v>67799</v>
      </c>
      <c r="J8357" s="7">
        <v>66443.02</v>
      </c>
      <c r="K8357" s="7">
        <v>0</v>
      </c>
      <c r="L8357" s="7">
        <v>1355.98</v>
      </c>
      <c r="M8357" s="5">
        <v>0.02</v>
      </c>
      <c r="N8357" t="s">
        <v>16</v>
      </c>
      <c r="O8357" t="s">
        <v>17</v>
      </c>
      <c r="P8357" t="s">
        <v>3150</v>
      </c>
      <c r="Q8357" t="s">
        <v>32</v>
      </c>
      <c r="R8357" t="s">
        <v>21</v>
      </c>
      <c r="S8357" t="s">
        <v>21</v>
      </c>
      <c r="T8357" t="s">
        <v>13310</v>
      </c>
      <c r="U8357" s="1">
        <v>46096</v>
      </c>
      <c r="V8357">
        <v>138</v>
      </c>
      <c r="W8357" t="str">
        <f t="shared" si="177"/>
        <v>120-149</v>
      </c>
    </row>
    <row r="8358" spans="1:23" x14ac:dyDescent="0.25">
      <c r="A8358" t="s">
        <v>8607</v>
      </c>
      <c r="B8358">
        <v>6116840181</v>
      </c>
      <c r="C8358">
        <v>4797739872</v>
      </c>
      <c r="D8358" s="1">
        <v>45838</v>
      </c>
      <c r="E8358">
        <v>99214</v>
      </c>
      <c r="F8358">
        <v>97110</v>
      </c>
      <c r="G8358" t="s">
        <v>3286</v>
      </c>
      <c r="H8358" s="34">
        <v>71720</v>
      </c>
      <c r="I8358" s="7">
        <v>57376</v>
      </c>
      <c r="J8358" s="7">
        <v>36522.36</v>
      </c>
      <c r="K8358" s="7">
        <v>12821</v>
      </c>
      <c r="L8358" s="7">
        <v>8032.64</v>
      </c>
      <c r="M8358" s="5">
        <v>0.14000000000000001</v>
      </c>
      <c r="N8358" t="s">
        <v>1135</v>
      </c>
      <c r="O8358" t="s">
        <v>27</v>
      </c>
      <c r="P8358" t="s">
        <v>3147</v>
      </c>
      <c r="Q8358" t="s">
        <v>32</v>
      </c>
      <c r="R8358" t="s">
        <v>38</v>
      </c>
      <c r="S8358" t="s">
        <v>27</v>
      </c>
      <c r="T8358" t="s">
        <v>13312</v>
      </c>
      <c r="U8358" s="1">
        <v>46012</v>
      </c>
      <c r="V8358">
        <v>174</v>
      </c>
      <c r="W8358" t="str">
        <f t="shared" si="177"/>
        <v>150-179</v>
      </c>
    </row>
    <row r="8359" spans="1:23" x14ac:dyDescent="0.25">
      <c r="A8359" t="s">
        <v>8608</v>
      </c>
      <c r="B8359">
        <v>8865505521</v>
      </c>
      <c r="C8359">
        <v>7164395934</v>
      </c>
      <c r="D8359" s="1">
        <v>45868</v>
      </c>
      <c r="E8359">
        <v>99215</v>
      </c>
      <c r="F8359">
        <v>99282</v>
      </c>
      <c r="G8359" t="s">
        <v>110</v>
      </c>
      <c r="H8359" s="34">
        <v>54821</v>
      </c>
      <c r="I8359" s="7">
        <v>35634</v>
      </c>
      <c r="J8359" s="7">
        <v>26042.92</v>
      </c>
      <c r="K8359" s="7">
        <v>5315</v>
      </c>
      <c r="L8359" s="7">
        <v>4276.08</v>
      </c>
      <c r="M8359" s="5">
        <v>0.12</v>
      </c>
      <c r="N8359" t="s">
        <v>46</v>
      </c>
      <c r="O8359" t="s">
        <v>30</v>
      </c>
      <c r="P8359" t="s">
        <v>58</v>
      </c>
      <c r="Q8359" t="s">
        <v>32</v>
      </c>
      <c r="R8359" t="s">
        <v>27</v>
      </c>
      <c r="S8359" t="s">
        <v>17</v>
      </c>
      <c r="T8359" t="s">
        <v>13310</v>
      </c>
      <c r="U8359" s="1">
        <v>45954</v>
      </c>
      <c r="V8359">
        <v>86</v>
      </c>
      <c r="W8359" t="str">
        <f t="shared" si="177"/>
        <v>60-89</v>
      </c>
    </row>
    <row r="8360" spans="1:23" x14ac:dyDescent="0.25">
      <c r="A8360" t="s">
        <v>8609</v>
      </c>
      <c r="B8360">
        <v>4373435469</v>
      </c>
      <c r="C8360">
        <v>3396027756</v>
      </c>
      <c r="D8360" s="1">
        <v>45554</v>
      </c>
      <c r="E8360">
        <v>99233</v>
      </c>
      <c r="F8360">
        <v>99213</v>
      </c>
      <c r="G8360" t="s">
        <v>286</v>
      </c>
      <c r="H8360" s="34">
        <v>47004</v>
      </c>
      <c r="I8360" s="7">
        <v>33843</v>
      </c>
      <c r="J8360" s="7">
        <v>16605.560000000001</v>
      </c>
      <c r="K8360" s="7">
        <v>14530</v>
      </c>
      <c r="L8360" s="7">
        <v>2707.44</v>
      </c>
      <c r="M8360" s="5">
        <v>0.08</v>
      </c>
      <c r="N8360" t="s">
        <v>24</v>
      </c>
      <c r="O8360" t="s">
        <v>27</v>
      </c>
      <c r="P8360" t="s">
        <v>97</v>
      </c>
      <c r="Q8360" t="s">
        <v>32</v>
      </c>
      <c r="R8360" t="s">
        <v>27</v>
      </c>
      <c r="S8360" t="s">
        <v>27</v>
      </c>
      <c r="T8360" t="s">
        <v>13310</v>
      </c>
      <c r="U8360" s="1">
        <v>45609</v>
      </c>
      <c r="V8360">
        <v>55</v>
      </c>
      <c r="W8360" t="str">
        <f t="shared" si="177"/>
        <v>30-59</v>
      </c>
    </row>
    <row r="8361" spans="1:23" x14ac:dyDescent="0.25">
      <c r="A8361" t="s">
        <v>8610</v>
      </c>
      <c r="B8361">
        <v>1993846753</v>
      </c>
      <c r="C8361">
        <v>4872284489</v>
      </c>
      <c r="D8361" s="1">
        <v>45547</v>
      </c>
      <c r="E8361">
        <v>99233</v>
      </c>
      <c r="F8361">
        <v>93000</v>
      </c>
      <c r="G8361" t="s">
        <v>3453</v>
      </c>
      <c r="H8361" s="34">
        <v>93253</v>
      </c>
      <c r="I8361" s="7">
        <v>69940</v>
      </c>
      <c r="J8361" s="7">
        <v>59449</v>
      </c>
      <c r="K8361" s="7">
        <v>0</v>
      </c>
      <c r="L8361" s="7">
        <v>10491</v>
      </c>
      <c r="M8361" s="5">
        <v>0.15</v>
      </c>
      <c r="N8361" t="s">
        <v>1139</v>
      </c>
      <c r="O8361" t="s">
        <v>17</v>
      </c>
      <c r="P8361" t="s">
        <v>55</v>
      </c>
      <c r="Q8361" t="s">
        <v>32</v>
      </c>
      <c r="R8361" t="s">
        <v>20</v>
      </c>
      <c r="S8361" t="s">
        <v>27</v>
      </c>
      <c r="T8361" t="s">
        <v>13311</v>
      </c>
      <c r="U8361" s="1">
        <v>45659</v>
      </c>
      <c r="V8361">
        <v>112</v>
      </c>
      <c r="W8361" t="str">
        <f t="shared" si="177"/>
        <v>90-119</v>
      </c>
    </row>
    <row r="8362" spans="1:23" x14ac:dyDescent="0.25">
      <c r="A8362" t="s">
        <v>8611</v>
      </c>
      <c r="B8362">
        <v>9141710160</v>
      </c>
      <c r="C8362">
        <v>1124514844</v>
      </c>
      <c r="D8362" s="1">
        <v>45445</v>
      </c>
      <c r="E8362">
        <v>99222</v>
      </c>
      <c r="F8362">
        <v>99212</v>
      </c>
      <c r="G8362" t="s">
        <v>272</v>
      </c>
      <c r="H8362" s="34">
        <v>48344</v>
      </c>
      <c r="I8362" s="7">
        <v>39642</v>
      </c>
      <c r="J8362" s="7">
        <v>28257.439999999999</v>
      </c>
      <c r="K8362" s="7">
        <v>4249</v>
      </c>
      <c r="L8362" s="7">
        <v>7135.56</v>
      </c>
      <c r="M8362" s="5">
        <v>0.18</v>
      </c>
      <c r="N8362" t="s">
        <v>3141</v>
      </c>
      <c r="O8362" t="s">
        <v>30</v>
      </c>
      <c r="P8362" t="s">
        <v>25</v>
      </c>
      <c r="Q8362" t="s">
        <v>32</v>
      </c>
      <c r="R8362" t="s">
        <v>20</v>
      </c>
      <c r="S8362" t="s">
        <v>21</v>
      </c>
      <c r="T8362" t="s">
        <v>13311</v>
      </c>
      <c r="U8362" s="1">
        <v>45535</v>
      </c>
      <c r="V8362">
        <v>90</v>
      </c>
      <c r="W8362" t="str">
        <f t="shared" si="177"/>
        <v>90-119</v>
      </c>
    </row>
    <row r="8363" spans="1:23" x14ac:dyDescent="0.25">
      <c r="A8363" t="s">
        <v>8612</v>
      </c>
      <c r="B8363">
        <v>4292147557</v>
      </c>
      <c r="C8363">
        <v>4808112289</v>
      </c>
      <c r="D8363" s="1">
        <v>45654</v>
      </c>
      <c r="E8363">
        <v>99214</v>
      </c>
      <c r="F8363">
        <v>99202</v>
      </c>
      <c r="G8363" t="s">
        <v>574</v>
      </c>
      <c r="H8363" s="34">
        <v>99364</v>
      </c>
      <c r="I8363" s="7">
        <v>84459</v>
      </c>
      <c r="J8363" s="7">
        <v>72347.820000000007</v>
      </c>
      <c r="K8363" s="7">
        <v>10422</v>
      </c>
      <c r="L8363" s="7">
        <v>1689.18</v>
      </c>
      <c r="M8363" s="5">
        <v>0.02</v>
      </c>
      <c r="N8363" t="s">
        <v>16</v>
      </c>
      <c r="O8363" t="s">
        <v>30</v>
      </c>
      <c r="P8363" t="s">
        <v>55</v>
      </c>
      <c r="Q8363" t="s">
        <v>32</v>
      </c>
      <c r="R8363" t="s">
        <v>43</v>
      </c>
      <c r="S8363" t="s">
        <v>27</v>
      </c>
      <c r="T8363" t="s">
        <v>13311</v>
      </c>
      <c r="U8363" s="1">
        <v>45802</v>
      </c>
      <c r="V8363">
        <v>148</v>
      </c>
      <c r="W8363" t="str">
        <f t="shared" si="177"/>
        <v>120-149</v>
      </c>
    </row>
    <row r="8364" spans="1:23" x14ac:dyDescent="0.25">
      <c r="A8364" t="s">
        <v>8613</v>
      </c>
      <c r="B8364">
        <v>596804445</v>
      </c>
      <c r="C8364">
        <v>6034301912</v>
      </c>
      <c r="D8364" s="1">
        <v>45750</v>
      </c>
      <c r="E8364">
        <v>99221</v>
      </c>
      <c r="F8364">
        <v>71046</v>
      </c>
      <c r="G8364" t="s">
        <v>3279</v>
      </c>
      <c r="H8364" s="34">
        <v>69489</v>
      </c>
      <c r="I8364" s="7">
        <v>56981</v>
      </c>
      <c r="J8364" s="7">
        <v>40315.42</v>
      </c>
      <c r="K8364" s="7">
        <v>6409</v>
      </c>
      <c r="L8364" s="7">
        <v>10256.58</v>
      </c>
      <c r="M8364" s="5">
        <v>0.18</v>
      </c>
      <c r="N8364" t="s">
        <v>3141</v>
      </c>
      <c r="O8364" t="s">
        <v>30</v>
      </c>
      <c r="P8364" t="s">
        <v>35</v>
      </c>
      <c r="Q8364" t="s">
        <v>19</v>
      </c>
      <c r="R8364" t="s">
        <v>43</v>
      </c>
      <c r="S8364" t="s">
        <v>21</v>
      </c>
      <c r="T8364" t="s">
        <v>13310</v>
      </c>
      <c r="U8364" s="1">
        <v>45900</v>
      </c>
      <c r="V8364">
        <v>150</v>
      </c>
      <c r="W8364" t="str">
        <f t="shared" si="177"/>
        <v>150-179</v>
      </c>
    </row>
    <row r="8365" spans="1:23" x14ac:dyDescent="0.25">
      <c r="A8365" t="s">
        <v>8614</v>
      </c>
      <c r="B8365">
        <v>6325960798</v>
      </c>
      <c r="C8365">
        <v>3896395569</v>
      </c>
      <c r="D8365" s="1">
        <v>45932</v>
      </c>
      <c r="E8365">
        <v>99238</v>
      </c>
      <c r="F8365">
        <v>99214</v>
      </c>
      <c r="G8365" t="s">
        <v>81</v>
      </c>
      <c r="H8365" s="34">
        <v>52629</v>
      </c>
      <c r="I8365" s="7">
        <v>43156</v>
      </c>
      <c r="J8365" s="7">
        <v>35387.919999999998</v>
      </c>
      <c r="K8365" s="7">
        <v>0</v>
      </c>
      <c r="L8365" s="7">
        <v>7768.08</v>
      </c>
      <c r="M8365" s="5">
        <v>0.18</v>
      </c>
      <c r="N8365" t="s">
        <v>3141</v>
      </c>
      <c r="O8365" t="s">
        <v>17</v>
      </c>
      <c r="P8365" t="s">
        <v>31</v>
      </c>
      <c r="Q8365" t="s">
        <v>32</v>
      </c>
      <c r="R8365" t="s">
        <v>26</v>
      </c>
      <c r="S8365" t="s">
        <v>17</v>
      </c>
      <c r="T8365" t="s">
        <v>13311</v>
      </c>
      <c r="U8365" s="1">
        <v>45985</v>
      </c>
      <c r="V8365">
        <v>53</v>
      </c>
      <c r="W8365" t="str">
        <f t="shared" si="177"/>
        <v>30-59</v>
      </c>
    </row>
    <row r="8366" spans="1:23" x14ac:dyDescent="0.25">
      <c r="A8366" t="s">
        <v>8615</v>
      </c>
      <c r="B8366">
        <v>7359707461</v>
      </c>
      <c r="C8366">
        <v>9360179453</v>
      </c>
      <c r="D8366" s="1">
        <v>45625</v>
      </c>
      <c r="E8366">
        <v>99238</v>
      </c>
      <c r="F8366">
        <v>85025</v>
      </c>
      <c r="G8366" t="s">
        <v>83</v>
      </c>
      <c r="H8366" s="34">
        <v>68683</v>
      </c>
      <c r="I8366" s="7">
        <v>56320</v>
      </c>
      <c r="J8366" s="7">
        <v>46182.400000000001</v>
      </c>
      <c r="K8366" s="7">
        <v>0</v>
      </c>
      <c r="L8366" s="7">
        <v>10137.6</v>
      </c>
      <c r="M8366" s="5">
        <v>0.18</v>
      </c>
      <c r="N8366" t="s">
        <v>3141</v>
      </c>
      <c r="O8366" t="s">
        <v>17</v>
      </c>
      <c r="P8366" t="s">
        <v>3147</v>
      </c>
      <c r="Q8366" t="s">
        <v>19</v>
      </c>
      <c r="R8366" t="s">
        <v>38</v>
      </c>
      <c r="S8366" t="s">
        <v>21</v>
      </c>
      <c r="T8366" t="s">
        <v>13312</v>
      </c>
      <c r="U8366" s="1">
        <v>45759</v>
      </c>
      <c r="V8366">
        <v>134</v>
      </c>
      <c r="W8366" t="str">
        <f t="shared" si="177"/>
        <v>120-149</v>
      </c>
    </row>
    <row r="8367" spans="1:23" x14ac:dyDescent="0.25">
      <c r="A8367" t="s">
        <v>8616</v>
      </c>
      <c r="B8367">
        <v>543008628</v>
      </c>
      <c r="C8367">
        <v>8619547512</v>
      </c>
      <c r="D8367" s="1">
        <v>45792</v>
      </c>
      <c r="E8367">
        <v>99233</v>
      </c>
      <c r="F8367">
        <v>90834</v>
      </c>
      <c r="G8367" t="s">
        <v>116</v>
      </c>
      <c r="H8367" s="34">
        <v>76188</v>
      </c>
      <c r="I8367" s="7">
        <v>59427</v>
      </c>
      <c r="J8367" s="7">
        <v>28421.599999999999</v>
      </c>
      <c r="K8367" s="7">
        <v>19120</v>
      </c>
      <c r="L8367" s="7">
        <v>11885.4</v>
      </c>
      <c r="M8367" s="5">
        <v>0.2</v>
      </c>
      <c r="N8367" t="s">
        <v>3140</v>
      </c>
      <c r="O8367" t="s">
        <v>27</v>
      </c>
      <c r="P8367" t="s">
        <v>3148</v>
      </c>
      <c r="Q8367" t="s">
        <v>19</v>
      </c>
      <c r="R8367" t="s">
        <v>27</v>
      </c>
      <c r="S8367" t="s">
        <v>27</v>
      </c>
      <c r="T8367" t="s">
        <v>13312</v>
      </c>
      <c r="U8367" s="1">
        <v>45886</v>
      </c>
      <c r="V8367">
        <v>94</v>
      </c>
      <c r="W8367" t="str">
        <f t="shared" si="177"/>
        <v>90-119</v>
      </c>
    </row>
    <row r="8368" spans="1:23" x14ac:dyDescent="0.25">
      <c r="A8368" t="s">
        <v>8617</v>
      </c>
      <c r="B8368">
        <v>122379926</v>
      </c>
      <c r="C8368">
        <v>9457975044</v>
      </c>
      <c r="D8368" s="1">
        <v>45467</v>
      </c>
      <c r="E8368">
        <v>99214</v>
      </c>
      <c r="F8368">
        <v>99213</v>
      </c>
      <c r="G8368" t="s">
        <v>194</v>
      </c>
      <c r="H8368" s="34">
        <v>73901</v>
      </c>
      <c r="I8368" s="7">
        <v>60599</v>
      </c>
      <c r="J8368" s="7">
        <v>46790.18</v>
      </c>
      <c r="K8368" s="7">
        <v>2901</v>
      </c>
      <c r="L8368" s="7">
        <v>10907.82</v>
      </c>
      <c r="M8368" s="5">
        <v>0.18</v>
      </c>
      <c r="N8368" t="s">
        <v>3141</v>
      </c>
      <c r="O8368" t="s">
        <v>30</v>
      </c>
      <c r="P8368" t="s">
        <v>97</v>
      </c>
      <c r="Q8368" t="s">
        <v>32</v>
      </c>
      <c r="R8368" t="s">
        <v>38</v>
      </c>
      <c r="S8368" t="s">
        <v>21</v>
      </c>
      <c r="T8368" t="s">
        <v>13311</v>
      </c>
      <c r="U8368" s="1">
        <v>45552</v>
      </c>
      <c r="V8368">
        <v>85</v>
      </c>
      <c r="W8368" t="str">
        <f t="shared" si="177"/>
        <v>60-89</v>
      </c>
    </row>
    <row r="8369" spans="1:23" x14ac:dyDescent="0.25">
      <c r="A8369" t="s">
        <v>8618</v>
      </c>
      <c r="B8369">
        <v>4401097810</v>
      </c>
      <c r="C8369">
        <v>5232888750</v>
      </c>
      <c r="D8369" s="1">
        <v>45911</v>
      </c>
      <c r="E8369">
        <v>99213</v>
      </c>
      <c r="F8369">
        <v>99205</v>
      </c>
      <c r="G8369" t="s">
        <v>48</v>
      </c>
      <c r="H8369" s="34">
        <v>48615</v>
      </c>
      <c r="I8369" s="7">
        <v>38406</v>
      </c>
      <c r="J8369" s="7">
        <v>32261.040000000001</v>
      </c>
      <c r="K8369" s="7">
        <v>0</v>
      </c>
      <c r="L8369" s="7">
        <v>6144.96</v>
      </c>
      <c r="M8369" s="5">
        <v>0.16</v>
      </c>
      <c r="N8369" t="s">
        <v>1138</v>
      </c>
      <c r="O8369" t="s">
        <v>17</v>
      </c>
      <c r="P8369" t="s">
        <v>3149</v>
      </c>
      <c r="Q8369" t="s">
        <v>19</v>
      </c>
      <c r="R8369" t="s">
        <v>38</v>
      </c>
      <c r="S8369" t="s">
        <v>21</v>
      </c>
      <c r="T8369" t="s">
        <v>13312</v>
      </c>
      <c r="U8369" s="1">
        <v>46031</v>
      </c>
      <c r="V8369">
        <v>120</v>
      </c>
      <c r="W8369" t="str">
        <f t="shared" si="177"/>
        <v>120-149</v>
      </c>
    </row>
    <row r="8370" spans="1:23" x14ac:dyDescent="0.25">
      <c r="A8370" t="s">
        <v>8619</v>
      </c>
      <c r="B8370">
        <v>6301861664</v>
      </c>
      <c r="C8370">
        <v>6046981055</v>
      </c>
      <c r="D8370" s="1">
        <v>45469</v>
      </c>
      <c r="E8370">
        <v>99223</v>
      </c>
      <c r="F8370">
        <v>99282</v>
      </c>
      <c r="G8370" t="s">
        <v>222</v>
      </c>
      <c r="H8370" s="34">
        <v>81634</v>
      </c>
      <c r="I8370" s="7">
        <v>64491</v>
      </c>
      <c r="J8370" s="7">
        <v>54172.44</v>
      </c>
      <c r="K8370" s="7">
        <v>0</v>
      </c>
      <c r="L8370" s="7">
        <v>10318.56</v>
      </c>
      <c r="M8370" s="5">
        <v>0.16</v>
      </c>
      <c r="N8370" t="s">
        <v>1138</v>
      </c>
      <c r="O8370" t="s">
        <v>17</v>
      </c>
      <c r="P8370" t="s">
        <v>3147</v>
      </c>
      <c r="Q8370" t="s">
        <v>19</v>
      </c>
      <c r="R8370" t="s">
        <v>43</v>
      </c>
      <c r="S8370" t="s">
        <v>27</v>
      </c>
      <c r="T8370" t="s">
        <v>13310</v>
      </c>
      <c r="U8370" s="1">
        <v>45543</v>
      </c>
      <c r="V8370">
        <v>74</v>
      </c>
      <c r="W8370" t="str">
        <f t="shared" si="177"/>
        <v>60-89</v>
      </c>
    </row>
    <row r="8371" spans="1:23" x14ac:dyDescent="0.25">
      <c r="A8371" t="s">
        <v>8620</v>
      </c>
      <c r="B8371">
        <v>7607363352</v>
      </c>
      <c r="C8371">
        <v>9782741024</v>
      </c>
      <c r="D8371" s="1">
        <v>45607</v>
      </c>
      <c r="E8371">
        <v>99233</v>
      </c>
      <c r="F8371">
        <v>85025</v>
      </c>
      <c r="G8371" t="s">
        <v>3320</v>
      </c>
      <c r="H8371" s="34">
        <v>76861</v>
      </c>
      <c r="I8371" s="7">
        <v>65332</v>
      </c>
      <c r="J8371" s="7">
        <v>42271.360000000001</v>
      </c>
      <c r="K8371" s="7">
        <v>21754</v>
      </c>
      <c r="L8371" s="7">
        <v>1306.6400000000001</v>
      </c>
      <c r="M8371" s="5">
        <v>0.02</v>
      </c>
      <c r="N8371" t="s">
        <v>16</v>
      </c>
      <c r="O8371" t="s">
        <v>27</v>
      </c>
      <c r="P8371" t="s">
        <v>58</v>
      </c>
      <c r="Q8371" t="s">
        <v>19</v>
      </c>
      <c r="R8371" t="s">
        <v>20</v>
      </c>
      <c r="S8371" t="s">
        <v>17</v>
      </c>
      <c r="T8371" t="s">
        <v>13311</v>
      </c>
      <c r="U8371" s="1">
        <v>45709</v>
      </c>
      <c r="V8371">
        <v>102</v>
      </c>
      <c r="W8371" t="str">
        <f t="shared" si="177"/>
        <v>90-119</v>
      </c>
    </row>
    <row r="8372" spans="1:23" x14ac:dyDescent="0.25">
      <c r="A8372" t="s">
        <v>8621</v>
      </c>
      <c r="B8372">
        <v>4490750574</v>
      </c>
      <c r="C8372">
        <v>8626748044</v>
      </c>
      <c r="D8372" s="1">
        <v>45742</v>
      </c>
      <c r="E8372">
        <v>99221</v>
      </c>
      <c r="F8372">
        <v>99282</v>
      </c>
      <c r="G8372" t="s">
        <v>3154</v>
      </c>
      <c r="H8372" s="34">
        <v>47431</v>
      </c>
      <c r="I8372" s="7">
        <v>30830</v>
      </c>
      <c r="J8372" s="7">
        <v>22177.4</v>
      </c>
      <c r="K8372" s="7">
        <v>4953</v>
      </c>
      <c r="L8372" s="7">
        <v>3699.6</v>
      </c>
      <c r="M8372" s="5">
        <v>0.12</v>
      </c>
      <c r="N8372" t="s">
        <v>46</v>
      </c>
      <c r="O8372" t="s">
        <v>30</v>
      </c>
      <c r="P8372" t="s">
        <v>3150</v>
      </c>
      <c r="Q8372" t="s">
        <v>19</v>
      </c>
      <c r="R8372" t="s">
        <v>20</v>
      </c>
      <c r="S8372" t="s">
        <v>17</v>
      </c>
      <c r="T8372" t="s">
        <v>13310</v>
      </c>
      <c r="U8372" s="1">
        <v>45824</v>
      </c>
      <c r="V8372">
        <v>82</v>
      </c>
      <c r="W8372" t="str">
        <f t="shared" si="177"/>
        <v>60-89</v>
      </c>
    </row>
    <row r="8373" spans="1:23" x14ac:dyDescent="0.25">
      <c r="A8373" t="s">
        <v>8622</v>
      </c>
      <c r="B8373">
        <v>2097286249</v>
      </c>
      <c r="C8373">
        <v>6785968844</v>
      </c>
      <c r="D8373" s="1">
        <v>45460</v>
      </c>
      <c r="E8373">
        <v>99215</v>
      </c>
      <c r="F8373">
        <v>99282</v>
      </c>
      <c r="G8373" t="s">
        <v>3244</v>
      </c>
      <c r="H8373" s="34">
        <v>31318</v>
      </c>
      <c r="I8373" s="7">
        <v>22549</v>
      </c>
      <c r="J8373" s="7">
        <v>19310.080000000002</v>
      </c>
      <c r="K8373" s="7">
        <v>1435</v>
      </c>
      <c r="L8373" s="7">
        <v>1803.92</v>
      </c>
      <c r="M8373" s="5">
        <v>0.08</v>
      </c>
      <c r="N8373" t="s">
        <v>24</v>
      </c>
      <c r="O8373" t="s">
        <v>30</v>
      </c>
      <c r="P8373" t="s">
        <v>40</v>
      </c>
      <c r="Q8373" t="s">
        <v>32</v>
      </c>
      <c r="R8373" t="s">
        <v>21</v>
      </c>
      <c r="S8373" t="s">
        <v>17</v>
      </c>
      <c r="T8373" t="s">
        <v>13310</v>
      </c>
      <c r="U8373" s="1">
        <v>45532</v>
      </c>
      <c r="V8373">
        <v>72</v>
      </c>
      <c r="W8373" t="str">
        <f t="shared" si="177"/>
        <v>60-89</v>
      </c>
    </row>
    <row r="8374" spans="1:23" x14ac:dyDescent="0.25">
      <c r="A8374" t="s">
        <v>8623</v>
      </c>
      <c r="B8374">
        <v>2996384698</v>
      </c>
      <c r="C8374">
        <v>1979446586</v>
      </c>
      <c r="D8374" s="1">
        <v>45592</v>
      </c>
      <c r="E8374">
        <v>99232</v>
      </c>
      <c r="F8374">
        <v>99215</v>
      </c>
      <c r="G8374" t="s">
        <v>83</v>
      </c>
      <c r="H8374" s="34">
        <v>80708</v>
      </c>
      <c r="I8374" s="7">
        <v>66181</v>
      </c>
      <c r="J8374" s="7">
        <v>48816.42</v>
      </c>
      <c r="K8374" s="7">
        <v>5452</v>
      </c>
      <c r="L8374" s="7">
        <v>11912.58</v>
      </c>
      <c r="M8374" s="5">
        <v>0.18</v>
      </c>
      <c r="N8374" t="s">
        <v>3141</v>
      </c>
      <c r="O8374" t="s">
        <v>30</v>
      </c>
      <c r="P8374" t="s">
        <v>55</v>
      </c>
      <c r="Q8374" t="s">
        <v>19</v>
      </c>
      <c r="R8374" t="s">
        <v>21</v>
      </c>
      <c r="S8374" t="s">
        <v>17</v>
      </c>
      <c r="T8374" t="s">
        <v>13310</v>
      </c>
      <c r="U8374" s="1">
        <v>45731</v>
      </c>
      <c r="V8374">
        <v>139</v>
      </c>
      <c r="W8374" t="str">
        <f t="shared" si="177"/>
        <v>120-149</v>
      </c>
    </row>
    <row r="8375" spans="1:23" x14ac:dyDescent="0.25">
      <c r="A8375" t="s">
        <v>8624</v>
      </c>
      <c r="B8375">
        <v>2782535135</v>
      </c>
      <c r="C8375">
        <v>2958107107</v>
      </c>
      <c r="D8375" s="1">
        <v>45791</v>
      </c>
      <c r="E8375">
        <v>99232</v>
      </c>
      <c r="F8375">
        <v>99283</v>
      </c>
      <c r="G8375" t="s">
        <v>3306</v>
      </c>
      <c r="H8375" s="34">
        <v>58347</v>
      </c>
      <c r="I8375" s="7">
        <v>45511</v>
      </c>
      <c r="J8375" s="7">
        <v>36408.800000000003</v>
      </c>
      <c r="K8375" s="7">
        <v>0</v>
      </c>
      <c r="L8375" s="7">
        <v>9102.2000000000007</v>
      </c>
      <c r="M8375" s="5">
        <v>0.2</v>
      </c>
      <c r="N8375" t="s">
        <v>3140</v>
      </c>
      <c r="O8375" t="s">
        <v>17</v>
      </c>
      <c r="P8375" t="s">
        <v>3149</v>
      </c>
      <c r="Q8375" t="s">
        <v>32</v>
      </c>
      <c r="R8375" t="s">
        <v>26</v>
      </c>
      <c r="S8375" t="s">
        <v>27</v>
      </c>
      <c r="T8375" t="s">
        <v>13311</v>
      </c>
      <c r="U8375" s="1">
        <v>45874</v>
      </c>
      <c r="V8375">
        <v>83</v>
      </c>
      <c r="W8375" t="str">
        <f t="shared" si="177"/>
        <v>60-89</v>
      </c>
    </row>
    <row r="8376" spans="1:23" x14ac:dyDescent="0.25">
      <c r="A8376" t="s">
        <v>8625</v>
      </c>
      <c r="B8376">
        <v>1723630156</v>
      </c>
      <c r="C8376">
        <v>2872067956</v>
      </c>
      <c r="D8376" s="1">
        <v>45789</v>
      </c>
      <c r="E8376">
        <v>99223</v>
      </c>
      <c r="F8376">
        <v>93000</v>
      </c>
      <c r="G8376" t="s">
        <v>3152</v>
      </c>
      <c r="H8376" s="34">
        <v>92492</v>
      </c>
      <c r="I8376" s="7">
        <v>69369</v>
      </c>
      <c r="J8376" s="7">
        <v>46368.65</v>
      </c>
      <c r="K8376" s="7">
        <v>12595</v>
      </c>
      <c r="L8376" s="7">
        <v>10405.35</v>
      </c>
      <c r="M8376" s="5">
        <v>0.15</v>
      </c>
      <c r="N8376" t="s">
        <v>1139</v>
      </c>
      <c r="O8376" t="s">
        <v>27</v>
      </c>
      <c r="P8376" t="s">
        <v>3148</v>
      </c>
      <c r="Q8376" t="s">
        <v>32</v>
      </c>
      <c r="R8376" t="s">
        <v>20</v>
      </c>
      <c r="S8376" t="s">
        <v>17</v>
      </c>
      <c r="T8376" t="s">
        <v>13311</v>
      </c>
      <c r="U8376" s="1">
        <v>45864</v>
      </c>
      <c r="V8376">
        <v>75</v>
      </c>
      <c r="W8376" t="str">
        <f t="shared" si="177"/>
        <v>60-89</v>
      </c>
    </row>
    <row r="8377" spans="1:23" x14ac:dyDescent="0.25">
      <c r="A8377" t="s">
        <v>8626</v>
      </c>
      <c r="B8377">
        <v>3480577237</v>
      </c>
      <c r="C8377">
        <v>3813466337</v>
      </c>
      <c r="D8377" s="1">
        <v>45726</v>
      </c>
      <c r="E8377">
        <v>99214</v>
      </c>
      <c r="F8377">
        <v>99212</v>
      </c>
      <c r="G8377" t="s">
        <v>3223</v>
      </c>
      <c r="H8377" s="34">
        <v>69272</v>
      </c>
      <c r="I8377" s="7">
        <v>56803</v>
      </c>
      <c r="J8377" s="7">
        <v>42533.46</v>
      </c>
      <c r="K8377" s="7">
        <v>4045</v>
      </c>
      <c r="L8377" s="7">
        <v>10224.540000000001</v>
      </c>
      <c r="M8377" s="5">
        <v>0.18</v>
      </c>
      <c r="N8377" t="s">
        <v>3141</v>
      </c>
      <c r="O8377" t="s">
        <v>30</v>
      </c>
      <c r="P8377" t="s">
        <v>25</v>
      </c>
      <c r="Q8377" t="s">
        <v>32</v>
      </c>
      <c r="R8377" t="s">
        <v>20</v>
      </c>
      <c r="S8377" t="s">
        <v>27</v>
      </c>
      <c r="T8377" t="s">
        <v>13312</v>
      </c>
      <c r="U8377" s="1">
        <v>45825</v>
      </c>
      <c r="V8377">
        <v>99</v>
      </c>
      <c r="W8377" t="str">
        <f t="shared" si="177"/>
        <v>90-119</v>
      </c>
    </row>
    <row r="8378" spans="1:23" x14ac:dyDescent="0.25">
      <c r="A8378" t="s">
        <v>8627</v>
      </c>
      <c r="B8378">
        <v>2765418687</v>
      </c>
      <c r="C8378">
        <v>5978510189</v>
      </c>
      <c r="D8378" s="1">
        <v>45841</v>
      </c>
      <c r="E8378">
        <v>99214</v>
      </c>
      <c r="F8378">
        <v>99283</v>
      </c>
      <c r="G8378" t="s">
        <v>91</v>
      </c>
      <c r="H8378" s="34">
        <v>75614</v>
      </c>
      <c r="I8378" s="7">
        <v>49149</v>
      </c>
      <c r="J8378" s="7">
        <v>28684.12</v>
      </c>
      <c r="K8378" s="7">
        <v>14567</v>
      </c>
      <c r="L8378" s="7">
        <v>5897.88</v>
      </c>
      <c r="M8378" s="5">
        <v>0.12</v>
      </c>
      <c r="N8378" t="s">
        <v>46</v>
      </c>
      <c r="O8378" t="s">
        <v>27</v>
      </c>
      <c r="P8378" t="s">
        <v>3150</v>
      </c>
      <c r="Q8378" t="s">
        <v>32</v>
      </c>
      <c r="R8378" t="s">
        <v>27</v>
      </c>
      <c r="S8378" t="s">
        <v>21</v>
      </c>
      <c r="T8378" t="s">
        <v>13312</v>
      </c>
      <c r="U8378" s="1">
        <v>45907</v>
      </c>
      <c r="V8378">
        <v>66</v>
      </c>
      <c r="W8378" t="str">
        <f t="shared" si="177"/>
        <v>60-89</v>
      </c>
    </row>
    <row r="8379" spans="1:23" x14ac:dyDescent="0.25">
      <c r="A8379" t="s">
        <v>8628</v>
      </c>
      <c r="B8379">
        <v>3794461896</v>
      </c>
      <c r="C8379">
        <v>474624145</v>
      </c>
      <c r="D8379" s="1">
        <v>45417</v>
      </c>
      <c r="E8379">
        <v>99231</v>
      </c>
      <c r="F8379">
        <v>99281</v>
      </c>
      <c r="G8379" t="s">
        <v>159</v>
      </c>
      <c r="H8379" s="34">
        <v>99227</v>
      </c>
      <c r="I8379" s="7">
        <v>81366</v>
      </c>
      <c r="J8379" s="7">
        <v>35807.120000000003</v>
      </c>
      <c r="K8379" s="7">
        <v>30913</v>
      </c>
      <c r="L8379" s="7">
        <v>14645.88</v>
      </c>
      <c r="M8379" s="5">
        <v>0.18</v>
      </c>
      <c r="N8379" t="s">
        <v>3141</v>
      </c>
      <c r="O8379" t="s">
        <v>27</v>
      </c>
      <c r="P8379" t="s">
        <v>35</v>
      </c>
      <c r="Q8379" t="s">
        <v>19</v>
      </c>
      <c r="R8379" t="s">
        <v>20</v>
      </c>
      <c r="S8379" t="s">
        <v>17</v>
      </c>
      <c r="T8379" t="s">
        <v>13311</v>
      </c>
      <c r="U8379" s="1">
        <v>45490</v>
      </c>
      <c r="V8379">
        <v>73</v>
      </c>
      <c r="W8379" t="str">
        <f t="shared" si="177"/>
        <v>60-89</v>
      </c>
    </row>
    <row r="8380" spans="1:23" x14ac:dyDescent="0.25">
      <c r="A8380" t="s">
        <v>8629</v>
      </c>
      <c r="B8380">
        <v>903352550</v>
      </c>
      <c r="C8380">
        <v>1560071250</v>
      </c>
      <c r="D8380" s="1">
        <v>45693</v>
      </c>
      <c r="E8380">
        <v>99215</v>
      </c>
      <c r="F8380">
        <v>99202</v>
      </c>
      <c r="G8380" t="s">
        <v>3523</v>
      </c>
      <c r="H8380" s="34">
        <v>69045</v>
      </c>
      <c r="I8380" s="7">
        <v>53855</v>
      </c>
      <c r="J8380" s="7">
        <v>37068</v>
      </c>
      <c r="K8380" s="7">
        <v>6016</v>
      </c>
      <c r="L8380" s="7">
        <v>10771</v>
      </c>
      <c r="M8380" s="5">
        <v>0.2</v>
      </c>
      <c r="N8380" t="s">
        <v>3140</v>
      </c>
      <c r="O8380" t="s">
        <v>30</v>
      </c>
      <c r="P8380" t="s">
        <v>97</v>
      </c>
      <c r="Q8380" t="s">
        <v>19</v>
      </c>
      <c r="R8380" t="s">
        <v>21</v>
      </c>
      <c r="S8380" t="s">
        <v>21</v>
      </c>
      <c r="T8380" t="s">
        <v>13312</v>
      </c>
      <c r="U8380" s="1">
        <v>45870</v>
      </c>
      <c r="V8380">
        <v>177</v>
      </c>
      <c r="W8380" t="str">
        <f t="shared" si="177"/>
        <v>150-179</v>
      </c>
    </row>
    <row r="8381" spans="1:23" x14ac:dyDescent="0.25">
      <c r="A8381" t="s">
        <v>8630</v>
      </c>
      <c r="B8381">
        <v>4993858901</v>
      </c>
      <c r="C8381">
        <v>5008894253</v>
      </c>
      <c r="D8381" s="1">
        <v>45515</v>
      </c>
      <c r="E8381">
        <v>99231</v>
      </c>
      <c r="F8381">
        <v>99285</v>
      </c>
      <c r="G8381" t="s">
        <v>96</v>
      </c>
      <c r="H8381" s="34">
        <v>47032</v>
      </c>
      <c r="I8381" s="7">
        <v>33863</v>
      </c>
      <c r="J8381" s="7">
        <v>17790.96</v>
      </c>
      <c r="K8381" s="7">
        <v>13363</v>
      </c>
      <c r="L8381" s="7">
        <v>2709.04</v>
      </c>
      <c r="M8381" s="5">
        <v>0.08</v>
      </c>
      <c r="N8381" t="s">
        <v>24</v>
      </c>
      <c r="O8381" t="s">
        <v>27</v>
      </c>
      <c r="P8381" t="s">
        <v>35</v>
      </c>
      <c r="Q8381" t="s">
        <v>19</v>
      </c>
      <c r="R8381" t="s">
        <v>26</v>
      </c>
      <c r="S8381" t="s">
        <v>21</v>
      </c>
      <c r="T8381" t="s">
        <v>13310</v>
      </c>
      <c r="U8381" s="1">
        <v>45582</v>
      </c>
      <c r="V8381">
        <v>67</v>
      </c>
      <c r="W8381" t="str">
        <f t="shared" si="177"/>
        <v>60-89</v>
      </c>
    </row>
    <row r="8382" spans="1:23" x14ac:dyDescent="0.25">
      <c r="A8382" t="s">
        <v>8631</v>
      </c>
      <c r="B8382">
        <v>7409991959</v>
      </c>
      <c r="C8382">
        <v>184221395</v>
      </c>
      <c r="D8382" s="1">
        <v>45341</v>
      </c>
      <c r="E8382">
        <v>99221</v>
      </c>
      <c r="F8382">
        <v>99203</v>
      </c>
      <c r="G8382" t="s">
        <v>3531</v>
      </c>
      <c r="H8382" s="34">
        <v>21646</v>
      </c>
      <c r="I8382" s="7">
        <v>15585</v>
      </c>
      <c r="J8382" s="7">
        <v>7215.2</v>
      </c>
      <c r="K8382" s="7">
        <v>7123</v>
      </c>
      <c r="L8382" s="7">
        <v>1246.8</v>
      </c>
      <c r="M8382" s="5">
        <v>0.08</v>
      </c>
      <c r="N8382" t="s">
        <v>24</v>
      </c>
      <c r="O8382" t="s">
        <v>27</v>
      </c>
      <c r="P8382" t="s">
        <v>3149</v>
      </c>
      <c r="Q8382" t="s">
        <v>32</v>
      </c>
      <c r="R8382" t="s">
        <v>21</v>
      </c>
      <c r="S8382" t="s">
        <v>17</v>
      </c>
      <c r="T8382" t="s">
        <v>13312</v>
      </c>
      <c r="U8382" s="1">
        <v>45421</v>
      </c>
      <c r="V8382">
        <v>80</v>
      </c>
      <c r="W8382" t="str">
        <f t="shared" si="177"/>
        <v>60-89</v>
      </c>
    </row>
    <row r="8383" spans="1:23" x14ac:dyDescent="0.25">
      <c r="A8383" t="s">
        <v>8632</v>
      </c>
      <c r="B8383">
        <v>2100916590</v>
      </c>
      <c r="C8383">
        <v>143750438</v>
      </c>
      <c r="D8383" s="1">
        <v>45676</v>
      </c>
      <c r="E8383">
        <v>99215</v>
      </c>
      <c r="F8383">
        <v>99215</v>
      </c>
      <c r="G8383" t="s">
        <v>48</v>
      </c>
      <c r="H8383" s="34">
        <v>69429</v>
      </c>
      <c r="I8383" s="7">
        <v>54849</v>
      </c>
      <c r="J8383" s="7">
        <v>36039.160000000003</v>
      </c>
      <c r="K8383" s="7">
        <v>10034</v>
      </c>
      <c r="L8383" s="7">
        <v>8775.84</v>
      </c>
      <c r="M8383" s="5">
        <v>0.16</v>
      </c>
      <c r="N8383" t="s">
        <v>1138</v>
      </c>
      <c r="O8383" t="s">
        <v>27</v>
      </c>
      <c r="P8383" t="s">
        <v>3146</v>
      </c>
      <c r="Q8383" t="s">
        <v>32</v>
      </c>
      <c r="R8383" t="s">
        <v>38</v>
      </c>
      <c r="S8383" t="s">
        <v>17</v>
      </c>
      <c r="T8383" t="s">
        <v>13311</v>
      </c>
      <c r="U8383" s="1">
        <v>45798</v>
      </c>
      <c r="V8383">
        <v>122</v>
      </c>
      <c r="W8383" t="str">
        <f t="shared" si="177"/>
        <v>120-149</v>
      </c>
    </row>
    <row r="8384" spans="1:23" x14ac:dyDescent="0.25">
      <c r="A8384" t="s">
        <v>8633</v>
      </c>
      <c r="B8384">
        <v>5846888482</v>
      </c>
      <c r="C8384">
        <v>2663730077</v>
      </c>
      <c r="D8384" s="1">
        <v>45334</v>
      </c>
      <c r="E8384">
        <v>99213</v>
      </c>
      <c r="F8384">
        <v>99204</v>
      </c>
      <c r="G8384" t="s">
        <v>3269</v>
      </c>
      <c r="H8384" s="34">
        <v>74411</v>
      </c>
      <c r="I8384" s="7">
        <v>58785</v>
      </c>
      <c r="J8384" s="7">
        <v>38163.4</v>
      </c>
      <c r="K8384" s="7">
        <v>11216</v>
      </c>
      <c r="L8384" s="7">
        <v>9405.6</v>
      </c>
      <c r="M8384" s="5">
        <v>0.16</v>
      </c>
      <c r="N8384" t="s">
        <v>1138</v>
      </c>
      <c r="O8384" t="s">
        <v>27</v>
      </c>
      <c r="P8384" t="s">
        <v>3148</v>
      </c>
      <c r="Q8384" t="s">
        <v>19</v>
      </c>
      <c r="R8384" t="s">
        <v>20</v>
      </c>
      <c r="S8384" t="s">
        <v>21</v>
      </c>
      <c r="T8384" t="s">
        <v>13312</v>
      </c>
      <c r="U8384" s="1">
        <v>45481</v>
      </c>
      <c r="V8384">
        <v>147</v>
      </c>
      <c r="W8384" t="str">
        <f t="shared" si="177"/>
        <v>120-149</v>
      </c>
    </row>
    <row r="8385" spans="1:23" x14ac:dyDescent="0.25">
      <c r="A8385" t="s">
        <v>8634</v>
      </c>
      <c r="B8385">
        <v>4289216097</v>
      </c>
      <c r="C8385">
        <v>6542586142</v>
      </c>
      <c r="D8385" s="1">
        <v>45355</v>
      </c>
      <c r="E8385">
        <v>99238</v>
      </c>
      <c r="F8385">
        <v>99201</v>
      </c>
      <c r="G8385" t="s">
        <v>3208</v>
      </c>
      <c r="H8385" s="34">
        <v>34454</v>
      </c>
      <c r="I8385" s="7">
        <v>24807</v>
      </c>
      <c r="J8385" s="7">
        <v>14555.44</v>
      </c>
      <c r="K8385" s="7">
        <v>8267</v>
      </c>
      <c r="L8385" s="7">
        <v>1984.56</v>
      </c>
      <c r="M8385" s="5">
        <v>0.08</v>
      </c>
      <c r="N8385" t="s">
        <v>24</v>
      </c>
      <c r="O8385" t="s">
        <v>27</v>
      </c>
      <c r="P8385" t="s">
        <v>3148</v>
      </c>
      <c r="Q8385" t="s">
        <v>32</v>
      </c>
      <c r="R8385" t="s">
        <v>21</v>
      </c>
      <c r="S8385" t="s">
        <v>21</v>
      </c>
      <c r="T8385" t="s">
        <v>13311</v>
      </c>
      <c r="U8385" s="1">
        <v>45388</v>
      </c>
      <c r="V8385">
        <v>33</v>
      </c>
      <c r="W8385" t="str">
        <f t="shared" si="177"/>
        <v>30-59</v>
      </c>
    </row>
    <row r="8386" spans="1:23" x14ac:dyDescent="0.25">
      <c r="A8386" t="s">
        <v>8635</v>
      </c>
      <c r="B8386">
        <v>1791948342</v>
      </c>
      <c r="C8386">
        <v>6109647926</v>
      </c>
      <c r="D8386" s="1">
        <v>45557</v>
      </c>
      <c r="E8386">
        <v>99221</v>
      </c>
      <c r="F8386">
        <v>99285</v>
      </c>
      <c r="G8386" t="s">
        <v>34</v>
      </c>
      <c r="H8386" s="34">
        <v>73237</v>
      </c>
      <c r="I8386" s="7">
        <v>60054</v>
      </c>
      <c r="J8386" s="7">
        <v>42336.28</v>
      </c>
      <c r="K8386" s="7">
        <v>6908</v>
      </c>
      <c r="L8386" s="7">
        <v>10809.72</v>
      </c>
      <c r="M8386" s="5">
        <v>0.18</v>
      </c>
      <c r="N8386" t="s">
        <v>3141</v>
      </c>
      <c r="O8386" t="s">
        <v>30</v>
      </c>
      <c r="P8386" t="s">
        <v>3150</v>
      </c>
      <c r="Q8386" t="s">
        <v>32</v>
      </c>
      <c r="R8386" t="s">
        <v>26</v>
      </c>
      <c r="S8386" t="s">
        <v>17</v>
      </c>
      <c r="T8386" t="s">
        <v>13311</v>
      </c>
      <c r="U8386" s="1">
        <v>45632</v>
      </c>
      <c r="V8386">
        <v>75</v>
      </c>
      <c r="W8386" t="str">
        <f t="shared" si="177"/>
        <v>60-89</v>
      </c>
    </row>
    <row r="8387" spans="1:23" x14ac:dyDescent="0.25">
      <c r="A8387" t="s">
        <v>8636</v>
      </c>
      <c r="B8387">
        <v>409951671</v>
      </c>
      <c r="C8387">
        <v>5010942887</v>
      </c>
      <c r="D8387" s="1">
        <v>45526</v>
      </c>
      <c r="E8387">
        <v>99222</v>
      </c>
      <c r="F8387">
        <v>99211</v>
      </c>
      <c r="G8387" t="s">
        <v>3451</v>
      </c>
      <c r="H8387" s="34">
        <v>94806</v>
      </c>
      <c r="I8387" s="7">
        <v>68260</v>
      </c>
      <c r="J8387" s="7">
        <v>62799.199999999997</v>
      </c>
      <c r="K8387" s="7">
        <v>0</v>
      </c>
      <c r="L8387" s="7">
        <v>5460.8</v>
      </c>
      <c r="M8387" s="5">
        <v>0.08</v>
      </c>
      <c r="N8387" t="s">
        <v>24</v>
      </c>
      <c r="O8387" t="s">
        <v>17</v>
      </c>
      <c r="P8387" t="s">
        <v>58</v>
      </c>
      <c r="Q8387" t="s">
        <v>19</v>
      </c>
      <c r="R8387" t="s">
        <v>38</v>
      </c>
      <c r="S8387" t="s">
        <v>27</v>
      </c>
      <c r="T8387" t="s">
        <v>13312</v>
      </c>
      <c r="U8387" s="1">
        <v>45581</v>
      </c>
      <c r="V8387">
        <v>55</v>
      </c>
      <c r="W8387" t="str">
        <f t="shared" ref="W8387:W8450" si="178">IF(V8387="","",IF(V8387&lt;30,"0-29",IF(V8387&lt;60,"30-59",IF(V8387&lt;90,"60-89",IF(V8387&lt;120,"90-119",IF(V8387&lt;150,"120-149",IF(V8387&lt;180,"150-179",IF(V8387&lt;210,"180-209",IF(V8387&lt;240,"210-239",IF(V8387&lt;270,"240-269",IF(V8387&lt;300,"270-299",IF(V8387&lt;330,"300-329",IF(V8387&lt;360,"330-359","360+")))))))))))))</f>
        <v>30-59</v>
      </c>
    </row>
    <row r="8388" spans="1:23" x14ac:dyDescent="0.25">
      <c r="A8388" t="s">
        <v>8637</v>
      </c>
      <c r="B8388">
        <v>5408116072</v>
      </c>
      <c r="C8388">
        <v>4890572730</v>
      </c>
      <c r="D8388" s="1">
        <v>45630</v>
      </c>
      <c r="E8388">
        <v>99223</v>
      </c>
      <c r="F8388">
        <v>80053</v>
      </c>
      <c r="G8388" t="s">
        <v>3373</v>
      </c>
      <c r="H8388" s="34">
        <v>94753</v>
      </c>
      <c r="I8388" s="7">
        <v>73907</v>
      </c>
      <c r="J8388" s="7">
        <v>47122.6</v>
      </c>
      <c r="K8388" s="7">
        <v>12003</v>
      </c>
      <c r="L8388" s="7">
        <v>14781.4</v>
      </c>
      <c r="M8388" s="5">
        <v>0.2</v>
      </c>
      <c r="N8388" t="s">
        <v>3140</v>
      </c>
      <c r="O8388" t="s">
        <v>27</v>
      </c>
      <c r="P8388" t="s">
        <v>18</v>
      </c>
      <c r="Q8388" t="s">
        <v>32</v>
      </c>
      <c r="R8388" t="s">
        <v>27</v>
      </c>
      <c r="S8388" t="s">
        <v>17</v>
      </c>
      <c r="T8388" t="s">
        <v>13310</v>
      </c>
      <c r="U8388" s="1">
        <v>45660</v>
      </c>
      <c r="V8388">
        <v>30</v>
      </c>
      <c r="W8388" t="str">
        <f t="shared" si="178"/>
        <v>30-59</v>
      </c>
    </row>
    <row r="8389" spans="1:23" x14ac:dyDescent="0.25">
      <c r="A8389" t="s">
        <v>8638</v>
      </c>
      <c r="B8389">
        <v>5953048570</v>
      </c>
      <c r="C8389">
        <v>5723228796</v>
      </c>
      <c r="D8389" s="1">
        <v>45960</v>
      </c>
      <c r="E8389">
        <v>99233</v>
      </c>
      <c r="F8389">
        <v>99213</v>
      </c>
      <c r="G8389" t="s">
        <v>85</v>
      </c>
      <c r="H8389" s="34">
        <v>64102</v>
      </c>
      <c r="I8389" s="7">
        <v>52564</v>
      </c>
      <c r="J8389" s="7">
        <v>43102.48</v>
      </c>
      <c r="K8389" s="7">
        <v>0</v>
      </c>
      <c r="L8389" s="7">
        <v>9461.52</v>
      </c>
      <c r="M8389" s="5">
        <v>0.18</v>
      </c>
      <c r="N8389" t="s">
        <v>3141</v>
      </c>
      <c r="O8389" t="s">
        <v>17</v>
      </c>
      <c r="P8389" t="s">
        <v>55</v>
      </c>
      <c r="Q8389" t="s">
        <v>19</v>
      </c>
      <c r="R8389" t="s">
        <v>20</v>
      </c>
      <c r="S8389" t="s">
        <v>27</v>
      </c>
      <c r="T8389" t="s">
        <v>13312</v>
      </c>
      <c r="U8389" s="1">
        <v>46053</v>
      </c>
      <c r="V8389">
        <v>94</v>
      </c>
      <c r="W8389" t="str">
        <f t="shared" si="178"/>
        <v>90-119</v>
      </c>
    </row>
    <row r="8390" spans="1:23" x14ac:dyDescent="0.25">
      <c r="A8390" t="s">
        <v>8639</v>
      </c>
      <c r="B8390">
        <v>1905650161</v>
      </c>
      <c r="C8390">
        <v>5642145336</v>
      </c>
      <c r="D8390" s="1">
        <v>45815</v>
      </c>
      <c r="E8390">
        <v>99223</v>
      </c>
      <c r="F8390">
        <v>99215</v>
      </c>
      <c r="G8390" t="s">
        <v>3365</v>
      </c>
      <c r="H8390" s="34">
        <v>24082</v>
      </c>
      <c r="I8390" s="7">
        <v>18784</v>
      </c>
      <c r="J8390" s="7">
        <v>12358.2</v>
      </c>
      <c r="K8390" s="7">
        <v>2669</v>
      </c>
      <c r="L8390" s="7">
        <v>3756.8</v>
      </c>
      <c r="M8390" s="5">
        <v>0.2</v>
      </c>
      <c r="N8390" t="s">
        <v>3140</v>
      </c>
      <c r="O8390" t="s">
        <v>27</v>
      </c>
      <c r="P8390" t="s">
        <v>3146</v>
      </c>
      <c r="Q8390" t="s">
        <v>32</v>
      </c>
      <c r="R8390" t="s">
        <v>43</v>
      </c>
      <c r="S8390" t="s">
        <v>17</v>
      </c>
      <c r="T8390" t="s">
        <v>13312</v>
      </c>
      <c r="U8390" s="1">
        <v>45901</v>
      </c>
      <c r="V8390">
        <v>86</v>
      </c>
      <c r="W8390" t="str">
        <f t="shared" si="178"/>
        <v>60-89</v>
      </c>
    </row>
    <row r="8391" spans="1:23" x14ac:dyDescent="0.25">
      <c r="A8391" t="s">
        <v>8640</v>
      </c>
      <c r="B8391">
        <v>4035938646</v>
      </c>
      <c r="C8391">
        <v>9230492790</v>
      </c>
      <c r="D8391" s="1">
        <v>45450</v>
      </c>
      <c r="E8391">
        <v>99222</v>
      </c>
      <c r="F8391">
        <v>85025</v>
      </c>
      <c r="G8391" t="s">
        <v>131</v>
      </c>
      <c r="H8391" s="34">
        <v>56133</v>
      </c>
      <c r="I8391" s="7">
        <v>44345</v>
      </c>
      <c r="J8391" s="7">
        <v>33833.800000000003</v>
      </c>
      <c r="K8391" s="7">
        <v>3416</v>
      </c>
      <c r="L8391" s="7">
        <v>7095.2</v>
      </c>
      <c r="M8391" s="5">
        <v>0.16</v>
      </c>
      <c r="N8391" t="s">
        <v>1138</v>
      </c>
      <c r="O8391" t="s">
        <v>30</v>
      </c>
      <c r="P8391" t="s">
        <v>3147</v>
      </c>
      <c r="Q8391" t="s">
        <v>19</v>
      </c>
      <c r="R8391" t="s">
        <v>26</v>
      </c>
      <c r="S8391" t="s">
        <v>21</v>
      </c>
      <c r="T8391" t="s">
        <v>13312</v>
      </c>
      <c r="U8391" s="1">
        <v>45601</v>
      </c>
      <c r="V8391">
        <v>151</v>
      </c>
      <c r="W8391" t="str">
        <f t="shared" si="178"/>
        <v>150-179</v>
      </c>
    </row>
    <row r="8392" spans="1:23" x14ac:dyDescent="0.25">
      <c r="A8392" t="s">
        <v>8641</v>
      </c>
      <c r="B8392">
        <v>8694974340</v>
      </c>
      <c r="C8392">
        <v>8942904374</v>
      </c>
      <c r="D8392" s="1">
        <v>45664</v>
      </c>
      <c r="E8392">
        <v>99231</v>
      </c>
      <c r="F8392">
        <v>99202</v>
      </c>
      <c r="G8392" t="s">
        <v>3357</v>
      </c>
      <c r="H8392" s="34">
        <v>45908</v>
      </c>
      <c r="I8392" s="7">
        <v>34431</v>
      </c>
      <c r="J8392" s="7">
        <v>20183.349999999999</v>
      </c>
      <c r="K8392" s="7">
        <v>9083</v>
      </c>
      <c r="L8392" s="7">
        <v>5164.6499999999996</v>
      </c>
      <c r="M8392" s="5">
        <v>0.15</v>
      </c>
      <c r="N8392" t="s">
        <v>1139</v>
      </c>
      <c r="O8392" t="s">
        <v>27</v>
      </c>
      <c r="P8392" t="s">
        <v>97</v>
      </c>
      <c r="Q8392" t="s">
        <v>32</v>
      </c>
      <c r="R8392" t="s">
        <v>38</v>
      </c>
      <c r="S8392" t="s">
        <v>17</v>
      </c>
      <c r="T8392" t="s">
        <v>13311</v>
      </c>
      <c r="U8392" s="1">
        <v>45737</v>
      </c>
      <c r="V8392">
        <v>73</v>
      </c>
      <c r="W8392" t="str">
        <f t="shared" si="178"/>
        <v>60-89</v>
      </c>
    </row>
    <row r="8393" spans="1:23" x14ac:dyDescent="0.25">
      <c r="A8393" t="s">
        <v>8642</v>
      </c>
      <c r="B8393">
        <v>3152551865</v>
      </c>
      <c r="C8393">
        <v>4389116282</v>
      </c>
      <c r="D8393" s="1">
        <v>45889</v>
      </c>
      <c r="E8393">
        <v>99238</v>
      </c>
      <c r="F8393">
        <v>85025</v>
      </c>
      <c r="G8393" t="s">
        <v>104</v>
      </c>
      <c r="H8393" s="34">
        <v>78075</v>
      </c>
      <c r="I8393" s="7">
        <v>50749</v>
      </c>
      <c r="J8393" s="7">
        <v>38131.120000000003</v>
      </c>
      <c r="K8393" s="7">
        <v>6528</v>
      </c>
      <c r="L8393" s="7">
        <v>6089.88</v>
      </c>
      <c r="M8393" s="5">
        <v>0.12</v>
      </c>
      <c r="N8393" t="s">
        <v>46</v>
      </c>
      <c r="O8393" t="s">
        <v>30</v>
      </c>
      <c r="P8393" t="s">
        <v>40</v>
      </c>
      <c r="Q8393" t="s">
        <v>19</v>
      </c>
      <c r="R8393" t="s">
        <v>26</v>
      </c>
      <c r="S8393" t="s">
        <v>17</v>
      </c>
      <c r="T8393" t="s">
        <v>13312</v>
      </c>
      <c r="U8393" s="1">
        <v>46058</v>
      </c>
      <c r="V8393">
        <v>169</v>
      </c>
      <c r="W8393" t="str">
        <f t="shared" si="178"/>
        <v>150-179</v>
      </c>
    </row>
    <row r="8394" spans="1:23" x14ac:dyDescent="0.25">
      <c r="A8394" t="s">
        <v>8643</v>
      </c>
      <c r="B8394">
        <v>6176849620</v>
      </c>
      <c r="C8394">
        <v>7188540105</v>
      </c>
      <c r="D8394" s="1">
        <v>45366</v>
      </c>
      <c r="E8394">
        <v>99232</v>
      </c>
      <c r="F8394">
        <v>99281</v>
      </c>
      <c r="G8394" t="s">
        <v>45</v>
      </c>
      <c r="H8394" s="34">
        <v>36486</v>
      </c>
      <c r="I8394" s="7">
        <v>26270</v>
      </c>
      <c r="J8394" s="7">
        <v>24168.400000000001</v>
      </c>
      <c r="K8394" s="7">
        <v>0</v>
      </c>
      <c r="L8394" s="7">
        <v>2101.6</v>
      </c>
      <c r="M8394" s="5">
        <v>0.08</v>
      </c>
      <c r="N8394" t="s">
        <v>24</v>
      </c>
      <c r="O8394" t="s">
        <v>17</v>
      </c>
      <c r="P8394" t="s">
        <v>55</v>
      </c>
      <c r="Q8394" t="s">
        <v>19</v>
      </c>
      <c r="R8394" t="s">
        <v>38</v>
      </c>
      <c r="S8394" t="s">
        <v>17</v>
      </c>
      <c r="T8394" t="s">
        <v>13312</v>
      </c>
      <c r="U8394" s="1">
        <v>45517</v>
      </c>
      <c r="V8394">
        <v>151</v>
      </c>
      <c r="W8394" t="str">
        <f t="shared" si="178"/>
        <v>150-179</v>
      </c>
    </row>
    <row r="8395" spans="1:23" x14ac:dyDescent="0.25">
      <c r="A8395" t="s">
        <v>8644</v>
      </c>
      <c r="B8395">
        <v>9954806756</v>
      </c>
      <c r="C8395">
        <v>8320496167</v>
      </c>
      <c r="D8395" s="1">
        <v>45850</v>
      </c>
      <c r="E8395">
        <v>99222</v>
      </c>
      <c r="F8395">
        <v>81000</v>
      </c>
      <c r="G8395" t="s">
        <v>296</v>
      </c>
      <c r="H8395" s="34">
        <v>90782</v>
      </c>
      <c r="I8395" s="7">
        <v>77165</v>
      </c>
      <c r="J8395" s="7">
        <v>64991.7</v>
      </c>
      <c r="K8395" s="7">
        <v>10630</v>
      </c>
      <c r="L8395" s="7">
        <v>1543.3</v>
      </c>
      <c r="M8395" s="5">
        <v>0.02</v>
      </c>
      <c r="N8395" t="s">
        <v>16</v>
      </c>
      <c r="O8395" t="s">
        <v>30</v>
      </c>
      <c r="P8395" t="s">
        <v>18</v>
      </c>
      <c r="Q8395" t="s">
        <v>19</v>
      </c>
      <c r="R8395" t="s">
        <v>43</v>
      </c>
      <c r="S8395" t="s">
        <v>21</v>
      </c>
      <c r="T8395" t="s">
        <v>13312</v>
      </c>
      <c r="U8395" s="1">
        <v>45911</v>
      </c>
      <c r="V8395">
        <v>61</v>
      </c>
      <c r="W8395" t="str">
        <f t="shared" si="178"/>
        <v>60-89</v>
      </c>
    </row>
    <row r="8396" spans="1:23" x14ac:dyDescent="0.25">
      <c r="A8396" t="s">
        <v>8645</v>
      </c>
      <c r="B8396">
        <v>7887596075</v>
      </c>
      <c r="C8396">
        <v>5535050109</v>
      </c>
      <c r="D8396" s="1">
        <v>45512</v>
      </c>
      <c r="E8396">
        <v>99232</v>
      </c>
      <c r="F8396">
        <v>99215</v>
      </c>
      <c r="G8396" t="s">
        <v>3187</v>
      </c>
      <c r="H8396" s="34">
        <v>79804</v>
      </c>
      <c r="I8396" s="7">
        <v>57459</v>
      </c>
      <c r="J8396" s="7">
        <v>46558.28</v>
      </c>
      <c r="K8396" s="7">
        <v>6304</v>
      </c>
      <c r="L8396" s="7">
        <v>4596.72</v>
      </c>
      <c r="M8396" s="5">
        <v>0.08</v>
      </c>
      <c r="N8396" t="s">
        <v>24</v>
      </c>
      <c r="O8396" t="s">
        <v>27</v>
      </c>
      <c r="P8396" t="s">
        <v>35</v>
      </c>
      <c r="Q8396" t="s">
        <v>32</v>
      </c>
      <c r="R8396" t="s">
        <v>21</v>
      </c>
      <c r="S8396" t="s">
        <v>27</v>
      </c>
      <c r="T8396" t="s">
        <v>13310</v>
      </c>
      <c r="U8396" s="1">
        <v>45596</v>
      </c>
      <c r="V8396">
        <v>84</v>
      </c>
      <c r="W8396" t="str">
        <f t="shared" si="178"/>
        <v>60-89</v>
      </c>
    </row>
    <row r="8397" spans="1:23" x14ac:dyDescent="0.25">
      <c r="A8397" t="s">
        <v>8646</v>
      </c>
      <c r="B8397">
        <v>236797707</v>
      </c>
      <c r="C8397">
        <v>9314998201</v>
      </c>
      <c r="D8397" s="1">
        <v>45666</v>
      </c>
      <c r="E8397">
        <v>99223</v>
      </c>
      <c r="F8397">
        <v>99202</v>
      </c>
      <c r="G8397" t="s">
        <v>209</v>
      </c>
      <c r="H8397" s="34">
        <v>99091</v>
      </c>
      <c r="I8397" s="7">
        <v>84227</v>
      </c>
      <c r="J8397" s="7">
        <v>82542.460000000006</v>
      </c>
      <c r="K8397" s="7">
        <v>0</v>
      </c>
      <c r="L8397" s="7">
        <v>1684.54</v>
      </c>
      <c r="M8397" s="5">
        <v>0.02</v>
      </c>
      <c r="N8397" t="s">
        <v>16</v>
      </c>
      <c r="O8397" t="s">
        <v>17</v>
      </c>
      <c r="P8397" t="s">
        <v>40</v>
      </c>
      <c r="Q8397" t="s">
        <v>32</v>
      </c>
      <c r="R8397" t="s">
        <v>38</v>
      </c>
      <c r="S8397" t="s">
        <v>17</v>
      </c>
      <c r="T8397" t="s">
        <v>13311</v>
      </c>
      <c r="U8397" s="1">
        <v>45744</v>
      </c>
      <c r="V8397">
        <v>78</v>
      </c>
      <c r="W8397" t="str">
        <f t="shared" si="178"/>
        <v>60-89</v>
      </c>
    </row>
    <row r="8398" spans="1:23" x14ac:dyDescent="0.25">
      <c r="A8398" t="s">
        <v>8647</v>
      </c>
      <c r="B8398">
        <v>9082609987</v>
      </c>
      <c r="C8398">
        <v>1594181199</v>
      </c>
      <c r="D8398" s="1">
        <v>45392</v>
      </c>
      <c r="E8398">
        <v>99232</v>
      </c>
      <c r="F8398">
        <v>99291</v>
      </c>
      <c r="G8398" t="s">
        <v>3220</v>
      </c>
      <c r="H8398" s="34">
        <v>84235</v>
      </c>
      <c r="I8398" s="7">
        <v>69073</v>
      </c>
      <c r="J8398" s="7">
        <v>56639.86</v>
      </c>
      <c r="K8398" s="7">
        <v>0</v>
      </c>
      <c r="L8398" s="7">
        <v>12433.14</v>
      </c>
      <c r="M8398" s="5">
        <v>0.18</v>
      </c>
      <c r="N8398" t="s">
        <v>3141</v>
      </c>
      <c r="O8398" t="s">
        <v>17</v>
      </c>
      <c r="P8398" t="s">
        <v>97</v>
      </c>
      <c r="Q8398" t="s">
        <v>19</v>
      </c>
      <c r="R8398" t="s">
        <v>27</v>
      </c>
      <c r="S8398" t="s">
        <v>17</v>
      </c>
      <c r="T8398" t="s">
        <v>13311</v>
      </c>
      <c r="U8398" s="1">
        <v>45430</v>
      </c>
      <c r="V8398">
        <v>38</v>
      </c>
      <c r="W8398" t="str">
        <f t="shared" si="178"/>
        <v>30-59</v>
      </c>
    </row>
    <row r="8399" spans="1:23" x14ac:dyDescent="0.25">
      <c r="A8399" t="s">
        <v>8648</v>
      </c>
      <c r="B8399">
        <v>2275312521</v>
      </c>
      <c r="C8399">
        <v>5209990166</v>
      </c>
      <c r="D8399" s="1">
        <v>45888</v>
      </c>
      <c r="E8399">
        <v>99215</v>
      </c>
      <c r="F8399">
        <v>99281</v>
      </c>
      <c r="G8399" t="s">
        <v>3438</v>
      </c>
      <c r="H8399" s="34">
        <v>74517</v>
      </c>
      <c r="I8399" s="7">
        <v>61104</v>
      </c>
      <c r="J8399" s="7">
        <v>45524.28</v>
      </c>
      <c r="K8399" s="7">
        <v>4581</v>
      </c>
      <c r="L8399" s="7">
        <v>10998.72</v>
      </c>
      <c r="M8399" s="5">
        <v>0.18</v>
      </c>
      <c r="N8399" t="s">
        <v>3141</v>
      </c>
      <c r="O8399" t="s">
        <v>30</v>
      </c>
      <c r="P8399" t="s">
        <v>97</v>
      </c>
      <c r="Q8399" t="s">
        <v>19</v>
      </c>
      <c r="R8399" t="s">
        <v>26</v>
      </c>
      <c r="S8399" t="s">
        <v>17</v>
      </c>
      <c r="T8399" t="s">
        <v>13310</v>
      </c>
      <c r="U8399" s="1">
        <v>45941</v>
      </c>
      <c r="V8399">
        <v>53</v>
      </c>
      <c r="W8399" t="str">
        <f t="shared" si="178"/>
        <v>30-59</v>
      </c>
    </row>
    <row r="8400" spans="1:23" x14ac:dyDescent="0.25">
      <c r="A8400" t="s">
        <v>8649</v>
      </c>
      <c r="B8400">
        <v>8721189533</v>
      </c>
      <c r="C8400">
        <v>8552023518</v>
      </c>
      <c r="D8400" s="1">
        <v>45815</v>
      </c>
      <c r="E8400">
        <v>99231</v>
      </c>
      <c r="F8400">
        <v>93000</v>
      </c>
      <c r="G8400" t="s">
        <v>3220</v>
      </c>
      <c r="H8400" s="34">
        <v>88763</v>
      </c>
      <c r="I8400" s="7">
        <v>69235</v>
      </c>
      <c r="J8400" s="7">
        <v>48870</v>
      </c>
      <c r="K8400" s="7">
        <v>6518</v>
      </c>
      <c r="L8400" s="7">
        <v>13847</v>
      </c>
      <c r="M8400" s="5">
        <v>0.2</v>
      </c>
      <c r="N8400" t="s">
        <v>3140</v>
      </c>
      <c r="O8400" t="s">
        <v>30</v>
      </c>
      <c r="P8400" t="s">
        <v>3149</v>
      </c>
      <c r="Q8400" t="s">
        <v>19</v>
      </c>
      <c r="R8400" t="s">
        <v>27</v>
      </c>
      <c r="S8400" t="s">
        <v>27</v>
      </c>
      <c r="T8400" t="s">
        <v>13310</v>
      </c>
      <c r="U8400" s="1">
        <v>45943</v>
      </c>
      <c r="V8400">
        <v>128</v>
      </c>
      <c r="W8400" t="str">
        <f t="shared" si="178"/>
        <v>120-149</v>
      </c>
    </row>
    <row r="8401" spans="1:23" x14ac:dyDescent="0.25">
      <c r="A8401" t="s">
        <v>8650</v>
      </c>
      <c r="B8401">
        <v>5308100804</v>
      </c>
      <c r="C8401">
        <v>7545435391</v>
      </c>
      <c r="D8401" s="1">
        <v>45755</v>
      </c>
      <c r="E8401">
        <v>99233</v>
      </c>
      <c r="F8401">
        <v>99292</v>
      </c>
      <c r="G8401" t="s">
        <v>45</v>
      </c>
      <c r="H8401" s="34">
        <v>64332</v>
      </c>
      <c r="I8401" s="7">
        <v>52752</v>
      </c>
      <c r="J8401" s="7">
        <v>25481.64</v>
      </c>
      <c r="K8401" s="7">
        <v>17775</v>
      </c>
      <c r="L8401" s="7">
        <v>9495.36</v>
      </c>
      <c r="M8401" s="5">
        <v>0.18</v>
      </c>
      <c r="N8401" t="s">
        <v>3141</v>
      </c>
      <c r="O8401" t="s">
        <v>27</v>
      </c>
      <c r="P8401" t="s">
        <v>3147</v>
      </c>
      <c r="Q8401" t="s">
        <v>32</v>
      </c>
      <c r="R8401" t="s">
        <v>21</v>
      </c>
      <c r="S8401" t="s">
        <v>27</v>
      </c>
      <c r="T8401" t="s">
        <v>13311</v>
      </c>
      <c r="U8401" s="1">
        <v>45845</v>
      </c>
      <c r="V8401">
        <v>90</v>
      </c>
      <c r="W8401" t="str">
        <f t="shared" si="178"/>
        <v>90-119</v>
      </c>
    </row>
    <row r="8402" spans="1:23" x14ac:dyDescent="0.25">
      <c r="A8402" t="s">
        <v>8651</v>
      </c>
      <c r="B8402">
        <v>2370859436</v>
      </c>
      <c r="C8402">
        <v>975598314</v>
      </c>
      <c r="D8402" s="1">
        <v>45373</v>
      </c>
      <c r="E8402">
        <v>99232</v>
      </c>
      <c r="F8402">
        <v>99291</v>
      </c>
      <c r="G8402" t="s">
        <v>171</v>
      </c>
      <c r="H8402" s="34">
        <v>18992</v>
      </c>
      <c r="I8402" s="7">
        <v>15573</v>
      </c>
      <c r="J8402" s="7">
        <v>11904.86</v>
      </c>
      <c r="K8402" s="7">
        <v>865</v>
      </c>
      <c r="L8402" s="7">
        <v>2803.14</v>
      </c>
      <c r="M8402" s="5">
        <v>0.18</v>
      </c>
      <c r="N8402" t="s">
        <v>3141</v>
      </c>
      <c r="O8402" t="s">
        <v>30</v>
      </c>
      <c r="P8402" t="s">
        <v>3147</v>
      </c>
      <c r="Q8402" t="s">
        <v>19</v>
      </c>
      <c r="R8402" t="s">
        <v>43</v>
      </c>
      <c r="S8402" t="s">
        <v>21</v>
      </c>
      <c r="T8402" t="s">
        <v>13310</v>
      </c>
      <c r="U8402" s="1">
        <v>45427</v>
      </c>
      <c r="V8402">
        <v>54</v>
      </c>
      <c r="W8402" t="str">
        <f t="shared" si="178"/>
        <v>30-59</v>
      </c>
    </row>
    <row r="8403" spans="1:23" x14ac:dyDescent="0.25">
      <c r="A8403" t="s">
        <v>8652</v>
      </c>
      <c r="B8403">
        <v>7385548017</v>
      </c>
      <c r="C8403">
        <v>4129613643</v>
      </c>
      <c r="D8403" s="1">
        <v>45928</v>
      </c>
      <c r="E8403">
        <v>99238</v>
      </c>
      <c r="F8403">
        <v>99215</v>
      </c>
      <c r="G8403" t="s">
        <v>3598</v>
      </c>
      <c r="H8403" s="34">
        <v>21588</v>
      </c>
      <c r="I8403" s="7">
        <v>17270</v>
      </c>
      <c r="J8403" s="7">
        <v>7590.2</v>
      </c>
      <c r="K8403" s="7">
        <v>7262</v>
      </c>
      <c r="L8403" s="7">
        <v>2417.8000000000002</v>
      </c>
      <c r="M8403" s="5">
        <v>0.14000000000000001</v>
      </c>
      <c r="N8403" t="s">
        <v>1135</v>
      </c>
      <c r="O8403" t="s">
        <v>27</v>
      </c>
      <c r="P8403" t="s">
        <v>58</v>
      </c>
      <c r="Q8403" t="s">
        <v>32</v>
      </c>
      <c r="R8403" t="s">
        <v>26</v>
      </c>
      <c r="S8403" t="s">
        <v>17</v>
      </c>
      <c r="T8403" t="s">
        <v>13312</v>
      </c>
      <c r="U8403" s="1">
        <v>46001</v>
      </c>
      <c r="V8403">
        <v>73</v>
      </c>
      <c r="W8403" t="str">
        <f t="shared" si="178"/>
        <v>60-89</v>
      </c>
    </row>
    <row r="8404" spans="1:23" x14ac:dyDescent="0.25">
      <c r="A8404" t="s">
        <v>8653</v>
      </c>
      <c r="B8404">
        <v>9561461694</v>
      </c>
      <c r="C8404">
        <v>4424484434</v>
      </c>
      <c r="D8404" s="1">
        <v>45597</v>
      </c>
      <c r="E8404">
        <v>99222</v>
      </c>
      <c r="F8404">
        <v>80053</v>
      </c>
      <c r="G8404" t="s">
        <v>3641</v>
      </c>
      <c r="H8404" s="34">
        <v>90399</v>
      </c>
      <c r="I8404" s="7">
        <v>74127</v>
      </c>
      <c r="J8404" s="7">
        <v>43287.14</v>
      </c>
      <c r="K8404" s="7">
        <v>17497</v>
      </c>
      <c r="L8404" s="7">
        <v>13342.86</v>
      </c>
      <c r="M8404" s="5">
        <v>0.18</v>
      </c>
      <c r="N8404" t="s">
        <v>3141</v>
      </c>
      <c r="O8404" t="s">
        <v>27</v>
      </c>
      <c r="P8404" t="s">
        <v>3149</v>
      </c>
      <c r="Q8404" t="s">
        <v>19</v>
      </c>
      <c r="R8404" t="s">
        <v>20</v>
      </c>
      <c r="S8404" t="s">
        <v>21</v>
      </c>
      <c r="T8404" t="s">
        <v>13312</v>
      </c>
      <c r="U8404" s="1">
        <v>45726</v>
      </c>
      <c r="V8404">
        <v>129</v>
      </c>
      <c r="W8404" t="str">
        <f t="shared" si="178"/>
        <v>120-149</v>
      </c>
    </row>
    <row r="8405" spans="1:23" x14ac:dyDescent="0.25">
      <c r="A8405" t="s">
        <v>8654</v>
      </c>
      <c r="B8405">
        <v>9625748951</v>
      </c>
      <c r="C8405">
        <v>468915553</v>
      </c>
      <c r="D8405" s="1">
        <v>45313</v>
      </c>
      <c r="E8405">
        <v>99215</v>
      </c>
      <c r="F8405">
        <v>93000</v>
      </c>
      <c r="G8405" t="s">
        <v>116</v>
      </c>
      <c r="H8405" s="34">
        <v>90275</v>
      </c>
      <c r="I8405" s="7">
        <v>58679</v>
      </c>
      <c r="J8405" s="7">
        <v>47618.52</v>
      </c>
      <c r="K8405" s="7">
        <v>4019</v>
      </c>
      <c r="L8405" s="7">
        <v>7041.48</v>
      </c>
      <c r="M8405" s="5">
        <v>0.12</v>
      </c>
      <c r="N8405" t="s">
        <v>46</v>
      </c>
      <c r="O8405" t="s">
        <v>30</v>
      </c>
      <c r="P8405" t="s">
        <v>35</v>
      </c>
      <c r="Q8405" t="s">
        <v>19</v>
      </c>
      <c r="R8405" t="s">
        <v>21</v>
      </c>
      <c r="S8405" t="s">
        <v>21</v>
      </c>
      <c r="T8405" t="s">
        <v>13310</v>
      </c>
      <c r="U8405" s="1">
        <v>45415</v>
      </c>
      <c r="V8405">
        <v>102</v>
      </c>
      <c r="W8405" t="str">
        <f t="shared" si="178"/>
        <v>90-119</v>
      </c>
    </row>
    <row r="8406" spans="1:23" x14ac:dyDescent="0.25">
      <c r="A8406" t="s">
        <v>8655</v>
      </c>
      <c r="B8406">
        <v>3338238812</v>
      </c>
      <c r="C8406">
        <v>6211811472</v>
      </c>
      <c r="D8406" s="1">
        <v>45518</v>
      </c>
      <c r="E8406">
        <v>99238</v>
      </c>
      <c r="F8406">
        <v>99211</v>
      </c>
      <c r="G8406" t="s">
        <v>3400</v>
      </c>
      <c r="H8406" s="34">
        <v>69972</v>
      </c>
      <c r="I8406" s="7">
        <v>55978</v>
      </c>
      <c r="J8406" s="7">
        <v>39302.080000000002</v>
      </c>
      <c r="K8406" s="7">
        <v>8839</v>
      </c>
      <c r="L8406" s="7">
        <v>7836.92</v>
      </c>
      <c r="M8406" s="5">
        <v>0.14000000000000001</v>
      </c>
      <c r="N8406" t="s">
        <v>1135</v>
      </c>
      <c r="O8406" t="s">
        <v>27</v>
      </c>
      <c r="P8406" t="s">
        <v>40</v>
      </c>
      <c r="Q8406" t="s">
        <v>32</v>
      </c>
      <c r="R8406" t="s">
        <v>21</v>
      </c>
      <c r="S8406" t="s">
        <v>21</v>
      </c>
      <c r="T8406" t="s">
        <v>13312</v>
      </c>
      <c r="U8406" s="1">
        <v>45697</v>
      </c>
      <c r="V8406">
        <v>179</v>
      </c>
      <c r="W8406" t="str">
        <f t="shared" si="178"/>
        <v>150-179</v>
      </c>
    </row>
    <row r="8407" spans="1:23" x14ac:dyDescent="0.25">
      <c r="A8407" t="s">
        <v>8656</v>
      </c>
      <c r="B8407">
        <v>5317298065</v>
      </c>
      <c r="C8407">
        <v>4078734330</v>
      </c>
      <c r="D8407" s="1">
        <v>45693</v>
      </c>
      <c r="E8407">
        <v>99238</v>
      </c>
      <c r="F8407">
        <v>99292</v>
      </c>
      <c r="G8407" t="s">
        <v>3199</v>
      </c>
      <c r="H8407" s="34">
        <v>73348</v>
      </c>
      <c r="I8407" s="7">
        <v>52811</v>
      </c>
      <c r="J8407" s="7">
        <v>26972.12</v>
      </c>
      <c r="K8407" s="7">
        <v>21614</v>
      </c>
      <c r="L8407" s="7">
        <v>4224.88</v>
      </c>
      <c r="M8407" s="5">
        <v>0.08</v>
      </c>
      <c r="N8407" t="s">
        <v>24</v>
      </c>
      <c r="O8407" t="s">
        <v>27</v>
      </c>
      <c r="P8407" t="s">
        <v>31</v>
      </c>
      <c r="Q8407" t="s">
        <v>19</v>
      </c>
      <c r="R8407" t="s">
        <v>43</v>
      </c>
      <c r="S8407" t="s">
        <v>21</v>
      </c>
      <c r="T8407" t="s">
        <v>13310</v>
      </c>
      <c r="U8407" s="1">
        <v>45834</v>
      </c>
      <c r="V8407">
        <v>141</v>
      </c>
      <c r="W8407" t="str">
        <f t="shared" si="178"/>
        <v>120-149</v>
      </c>
    </row>
    <row r="8408" spans="1:23" x14ac:dyDescent="0.25">
      <c r="A8408" t="s">
        <v>8657</v>
      </c>
      <c r="B8408">
        <v>4253517759</v>
      </c>
      <c r="C8408">
        <v>6077886016</v>
      </c>
      <c r="D8408" s="1">
        <v>45600</v>
      </c>
      <c r="E8408">
        <v>99232</v>
      </c>
      <c r="F8408">
        <v>99285</v>
      </c>
      <c r="G8408" t="s">
        <v>248</v>
      </c>
      <c r="H8408" s="34">
        <v>80688</v>
      </c>
      <c r="I8408" s="7">
        <v>52447</v>
      </c>
      <c r="J8408" s="7">
        <v>26483.360000000001</v>
      </c>
      <c r="K8408" s="7">
        <v>19670</v>
      </c>
      <c r="L8408" s="7">
        <v>6293.64</v>
      </c>
      <c r="M8408" s="5">
        <v>0.12</v>
      </c>
      <c r="N8408" t="s">
        <v>46</v>
      </c>
      <c r="O8408" t="s">
        <v>27</v>
      </c>
      <c r="P8408" t="s">
        <v>31</v>
      </c>
      <c r="Q8408" t="s">
        <v>32</v>
      </c>
      <c r="R8408" t="s">
        <v>26</v>
      </c>
      <c r="S8408" t="s">
        <v>27</v>
      </c>
      <c r="T8408" t="s">
        <v>13311</v>
      </c>
      <c r="U8408" s="1">
        <v>45692</v>
      </c>
      <c r="V8408">
        <v>92</v>
      </c>
      <c r="W8408" t="str">
        <f t="shared" si="178"/>
        <v>90-119</v>
      </c>
    </row>
    <row r="8409" spans="1:23" x14ac:dyDescent="0.25">
      <c r="A8409" t="s">
        <v>8658</v>
      </c>
      <c r="B8409">
        <v>884826415</v>
      </c>
      <c r="C8409">
        <v>3443403792</v>
      </c>
      <c r="D8409" s="1">
        <v>45779</v>
      </c>
      <c r="E8409">
        <v>99231</v>
      </c>
      <c r="F8409">
        <v>81000</v>
      </c>
      <c r="G8409" t="s">
        <v>42</v>
      </c>
      <c r="H8409" s="34">
        <v>96466</v>
      </c>
      <c r="I8409" s="7">
        <v>79102</v>
      </c>
      <c r="J8409" s="7">
        <v>64863.64</v>
      </c>
      <c r="K8409" s="7">
        <v>0</v>
      </c>
      <c r="L8409" s="7">
        <v>14238.36</v>
      </c>
      <c r="M8409" s="5">
        <v>0.18</v>
      </c>
      <c r="N8409" t="s">
        <v>3141</v>
      </c>
      <c r="O8409" t="s">
        <v>17</v>
      </c>
      <c r="P8409" t="s">
        <v>55</v>
      </c>
      <c r="Q8409" t="s">
        <v>19</v>
      </c>
      <c r="R8409" t="s">
        <v>21</v>
      </c>
      <c r="S8409" t="s">
        <v>17</v>
      </c>
      <c r="T8409" t="s">
        <v>13312</v>
      </c>
      <c r="U8409" s="1">
        <v>45840</v>
      </c>
      <c r="V8409">
        <v>61</v>
      </c>
      <c r="W8409" t="str">
        <f t="shared" si="178"/>
        <v>60-89</v>
      </c>
    </row>
    <row r="8410" spans="1:23" x14ac:dyDescent="0.25">
      <c r="A8410" t="s">
        <v>8659</v>
      </c>
      <c r="B8410">
        <v>5594955421</v>
      </c>
      <c r="C8410">
        <v>8664361389</v>
      </c>
      <c r="D8410" s="1">
        <v>45324</v>
      </c>
      <c r="E8410">
        <v>99221</v>
      </c>
      <c r="F8410">
        <v>99283</v>
      </c>
      <c r="G8410" t="s">
        <v>87</v>
      </c>
      <c r="H8410" s="34">
        <v>76048</v>
      </c>
      <c r="I8410" s="7">
        <v>49431</v>
      </c>
      <c r="J8410" s="7">
        <v>28967.279999999999</v>
      </c>
      <c r="K8410" s="7">
        <v>14532</v>
      </c>
      <c r="L8410" s="7">
        <v>5931.72</v>
      </c>
      <c r="M8410" s="5">
        <v>0.12</v>
      </c>
      <c r="N8410" t="s">
        <v>46</v>
      </c>
      <c r="O8410" t="s">
        <v>27</v>
      </c>
      <c r="P8410" t="s">
        <v>58</v>
      </c>
      <c r="Q8410" t="s">
        <v>32</v>
      </c>
      <c r="R8410" t="s">
        <v>21</v>
      </c>
      <c r="S8410" t="s">
        <v>17</v>
      </c>
      <c r="T8410" t="s">
        <v>13310</v>
      </c>
      <c r="U8410" s="1">
        <v>45407</v>
      </c>
      <c r="V8410">
        <v>83</v>
      </c>
      <c r="W8410" t="str">
        <f t="shared" si="178"/>
        <v>60-89</v>
      </c>
    </row>
    <row r="8411" spans="1:23" x14ac:dyDescent="0.25">
      <c r="A8411" t="s">
        <v>8660</v>
      </c>
      <c r="B8411">
        <v>1219044294</v>
      </c>
      <c r="C8411">
        <v>5892565955</v>
      </c>
      <c r="D8411" s="1">
        <v>45395</v>
      </c>
      <c r="E8411">
        <v>99221</v>
      </c>
      <c r="F8411">
        <v>99292</v>
      </c>
      <c r="G8411" t="s">
        <v>3323</v>
      </c>
      <c r="H8411" s="34">
        <v>65256</v>
      </c>
      <c r="I8411" s="7">
        <v>48942</v>
      </c>
      <c r="J8411" s="7">
        <v>25478.7</v>
      </c>
      <c r="K8411" s="7">
        <v>16122</v>
      </c>
      <c r="L8411" s="7">
        <v>7341.3</v>
      </c>
      <c r="M8411" s="5">
        <v>0.15</v>
      </c>
      <c r="N8411" t="s">
        <v>1139</v>
      </c>
      <c r="O8411" t="s">
        <v>27</v>
      </c>
      <c r="P8411" t="s">
        <v>97</v>
      </c>
      <c r="Q8411" t="s">
        <v>32</v>
      </c>
      <c r="R8411" t="s">
        <v>43</v>
      </c>
      <c r="S8411" t="s">
        <v>17</v>
      </c>
      <c r="T8411" t="s">
        <v>13312</v>
      </c>
      <c r="U8411" s="1">
        <v>45487</v>
      </c>
      <c r="V8411">
        <v>92</v>
      </c>
      <c r="W8411" t="str">
        <f t="shared" si="178"/>
        <v>90-119</v>
      </c>
    </row>
    <row r="8412" spans="1:23" x14ac:dyDescent="0.25">
      <c r="A8412" t="s">
        <v>8661</v>
      </c>
      <c r="B8412">
        <v>1214182534</v>
      </c>
      <c r="C8412">
        <v>6329092461</v>
      </c>
      <c r="D8412" s="1">
        <v>45487</v>
      </c>
      <c r="E8412">
        <v>99222</v>
      </c>
      <c r="F8412">
        <v>99281</v>
      </c>
      <c r="G8412" t="s">
        <v>248</v>
      </c>
      <c r="H8412" s="34">
        <v>81209</v>
      </c>
      <c r="I8412" s="7">
        <v>66591</v>
      </c>
      <c r="J8412" s="7">
        <v>49589.62</v>
      </c>
      <c r="K8412" s="7">
        <v>5015</v>
      </c>
      <c r="L8412" s="7">
        <v>11986.38</v>
      </c>
      <c r="M8412" s="5">
        <v>0.18</v>
      </c>
      <c r="N8412" t="s">
        <v>3141</v>
      </c>
      <c r="O8412" t="s">
        <v>30</v>
      </c>
      <c r="P8412" t="s">
        <v>3147</v>
      </c>
      <c r="Q8412" t="s">
        <v>19</v>
      </c>
      <c r="R8412" t="s">
        <v>38</v>
      </c>
      <c r="S8412" t="s">
        <v>27</v>
      </c>
      <c r="T8412" t="s">
        <v>13311</v>
      </c>
      <c r="U8412" s="1">
        <v>45519</v>
      </c>
      <c r="V8412">
        <v>32</v>
      </c>
      <c r="W8412" t="str">
        <f t="shared" si="178"/>
        <v>30-59</v>
      </c>
    </row>
    <row r="8413" spans="1:23" x14ac:dyDescent="0.25">
      <c r="A8413" t="s">
        <v>8662</v>
      </c>
      <c r="B8413">
        <v>4276364747</v>
      </c>
      <c r="C8413">
        <v>7649224755</v>
      </c>
      <c r="D8413" s="1">
        <v>45738</v>
      </c>
      <c r="E8413">
        <v>99213</v>
      </c>
      <c r="F8413">
        <v>99205</v>
      </c>
      <c r="G8413" t="s">
        <v>3269</v>
      </c>
      <c r="H8413" s="34">
        <v>39350</v>
      </c>
      <c r="I8413" s="7">
        <v>25578</v>
      </c>
      <c r="J8413" s="7">
        <v>14113.64</v>
      </c>
      <c r="K8413" s="7">
        <v>8395</v>
      </c>
      <c r="L8413" s="7">
        <v>3069.36</v>
      </c>
      <c r="M8413" s="5">
        <v>0.12</v>
      </c>
      <c r="N8413" t="s">
        <v>46</v>
      </c>
      <c r="O8413" t="s">
        <v>27</v>
      </c>
      <c r="P8413" t="s">
        <v>97</v>
      </c>
      <c r="Q8413" t="s">
        <v>32</v>
      </c>
      <c r="R8413" t="s">
        <v>20</v>
      </c>
      <c r="S8413" t="s">
        <v>27</v>
      </c>
      <c r="T8413" t="s">
        <v>13310</v>
      </c>
      <c r="U8413" s="1">
        <v>45809</v>
      </c>
      <c r="V8413">
        <v>71</v>
      </c>
      <c r="W8413" t="str">
        <f t="shared" si="178"/>
        <v>60-89</v>
      </c>
    </row>
    <row r="8414" spans="1:23" x14ac:dyDescent="0.25">
      <c r="A8414" t="s">
        <v>8663</v>
      </c>
      <c r="B8414">
        <v>5074051464</v>
      </c>
      <c r="C8414">
        <v>5843692009</v>
      </c>
      <c r="D8414" s="1">
        <v>45807</v>
      </c>
      <c r="E8414">
        <v>99223</v>
      </c>
      <c r="F8414">
        <v>99292</v>
      </c>
      <c r="G8414" t="s">
        <v>559</v>
      </c>
      <c r="H8414" s="34">
        <v>49953</v>
      </c>
      <c r="I8414" s="7">
        <v>32469</v>
      </c>
      <c r="J8414" s="7">
        <v>16118.72</v>
      </c>
      <c r="K8414" s="7">
        <v>12454</v>
      </c>
      <c r="L8414" s="7">
        <v>3896.28</v>
      </c>
      <c r="M8414" s="5">
        <v>0.12</v>
      </c>
      <c r="N8414" t="s">
        <v>46</v>
      </c>
      <c r="O8414" t="s">
        <v>27</v>
      </c>
      <c r="P8414" t="s">
        <v>3149</v>
      </c>
      <c r="Q8414" t="s">
        <v>19</v>
      </c>
      <c r="R8414" t="s">
        <v>26</v>
      </c>
      <c r="S8414" t="s">
        <v>27</v>
      </c>
      <c r="T8414" t="s">
        <v>13310</v>
      </c>
      <c r="U8414" s="1">
        <v>45986</v>
      </c>
      <c r="V8414">
        <v>179</v>
      </c>
      <c r="W8414" t="str">
        <f t="shared" si="178"/>
        <v>150-179</v>
      </c>
    </row>
    <row r="8415" spans="1:23" x14ac:dyDescent="0.25">
      <c r="A8415" t="s">
        <v>8664</v>
      </c>
      <c r="B8415">
        <v>6475796994</v>
      </c>
      <c r="C8415">
        <v>9650594306</v>
      </c>
      <c r="D8415" s="1">
        <v>45561</v>
      </c>
      <c r="E8415">
        <v>99221</v>
      </c>
      <c r="F8415">
        <v>99211</v>
      </c>
      <c r="G8415" t="s">
        <v>3220</v>
      </c>
      <c r="H8415" s="34">
        <v>81866</v>
      </c>
      <c r="I8415" s="7">
        <v>67130</v>
      </c>
      <c r="J8415" s="7">
        <v>48680.6</v>
      </c>
      <c r="K8415" s="7">
        <v>6366</v>
      </c>
      <c r="L8415" s="7">
        <v>12083.4</v>
      </c>
      <c r="M8415" s="5">
        <v>0.18</v>
      </c>
      <c r="N8415" t="s">
        <v>3141</v>
      </c>
      <c r="O8415" t="s">
        <v>30</v>
      </c>
      <c r="P8415" t="s">
        <v>58</v>
      </c>
      <c r="Q8415" t="s">
        <v>32</v>
      </c>
      <c r="R8415" t="s">
        <v>21</v>
      </c>
      <c r="S8415" t="s">
        <v>17</v>
      </c>
      <c r="T8415" t="s">
        <v>13310</v>
      </c>
      <c r="U8415" s="1">
        <v>45677</v>
      </c>
      <c r="V8415">
        <v>116</v>
      </c>
      <c r="W8415" t="str">
        <f t="shared" si="178"/>
        <v>90-119</v>
      </c>
    </row>
    <row r="8416" spans="1:23" x14ac:dyDescent="0.25">
      <c r="A8416" t="s">
        <v>8665</v>
      </c>
      <c r="B8416">
        <v>3044966570</v>
      </c>
      <c r="C8416">
        <v>6999240643</v>
      </c>
      <c r="D8416" s="1">
        <v>45491</v>
      </c>
      <c r="E8416">
        <v>99223</v>
      </c>
      <c r="F8416">
        <v>97110</v>
      </c>
      <c r="G8416" t="s">
        <v>3328</v>
      </c>
      <c r="H8416" s="34">
        <v>65430</v>
      </c>
      <c r="I8416" s="7">
        <v>47110</v>
      </c>
      <c r="J8416" s="7">
        <v>22130.2</v>
      </c>
      <c r="K8416" s="7">
        <v>21211</v>
      </c>
      <c r="L8416" s="7">
        <v>3768.8</v>
      </c>
      <c r="M8416" s="5">
        <v>0.08</v>
      </c>
      <c r="N8416" t="s">
        <v>24</v>
      </c>
      <c r="O8416" t="s">
        <v>27</v>
      </c>
      <c r="P8416" t="s">
        <v>3148</v>
      </c>
      <c r="Q8416" t="s">
        <v>19</v>
      </c>
      <c r="R8416" t="s">
        <v>43</v>
      </c>
      <c r="S8416" t="s">
        <v>21</v>
      </c>
      <c r="T8416" t="s">
        <v>13310</v>
      </c>
      <c r="U8416" s="1">
        <v>45656</v>
      </c>
      <c r="V8416">
        <v>165</v>
      </c>
      <c r="W8416" t="str">
        <f t="shared" si="178"/>
        <v>150-179</v>
      </c>
    </row>
    <row r="8417" spans="1:23" x14ac:dyDescent="0.25">
      <c r="A8417" t="s">
        <v>8666</v>
      </c>
      <c r="B8417">
        <v>6351634220</v>
      </c>
      <c r="C8417">
        <v>7334016477</v>
      </c>
      <c r="D8417" s="1">
        <v>45841</v>
      </c>
      <c r="E8417">
        <v>99215</v>
      </c>
      <c r="F8417">
        <v>93000</v>
      </c>
      <c r="G8417" t="s">
        <v>3548</v>
      </c>
      <c r="H8417" s="34">
        <v>96790</v>
      </c>
      <c r="I8417" s="7">
        <v>76464</v>
      </c>
      <c r="J8417" s="7">
        <v>55264.76</v>
      </c>
      <c r="K8417" s="7">
        <v>8965</v>
      </c>
      <c r="L8417" s="7">
        <v>12234.24</v>
      </c>
      <c r="M8417" s="5">
        <v>0.16</v>
      </c>
      <c r="N8417" t="s">
        <v>1138</v>
      </c>
      <c r="O8417" t="s">
        <v>30</v>
      </c>
      <c r="P8417" t="s">
        <v>40</v>
      </c>
      <c r="Q8417" t="s">
        <v>32</v>
      </c>
      <c r="R8417" t="s">
        <v>20</v>
      </c>
      <c r="S8417" t="s">
        <v>21</v>
      </c>
      <c r="T8417" t="s">
        <v>13310</v>
      </c>
      <c r="U8417" s="1">
        <v>46010</v>
      </c>
      <c r="V8417">
        <v>169</v>
      </c>
      <c r="W8417" t="str">
        <f t="shared" si="178"/>
        <v>150-179</v>
      </c>
    </row>
    <row r="8418" spans="1:23" x14ac:dyDescent="0.25">
      <c r="A8418" t="s">
        <v>8667</v>
      </c>
      <c r="B8418">
        <v>6065750675</v>
      </c>
      <c r="C8418">
        <v>8117966632</v>
      </c>
      <c r="D8418" s="1">
        <v>45303</v>
      </c>
      <c r="E8418">
        <v>99213</v>
      </c>
      <c r="F8418">
        <v>99204</v>
      </c>
      <c r="G8418" t="s">
        <v>3240</v>
      </c>
      <c r="H8418" s="34">
        <v>34501</v>
      </c>
      <c r="I8418" s="7">
        <v>29326</v>
      </c>
      <c r="J8418" s="7">
        <v>20539.48</v>
      </c>
      <c r="K8418" s="7">
        <v>8200</v>
      </c>
      <c r="L8418" s="7">
        <v>586.52</v>
      </c>
      <c r="M8418" s="5">
        <v>0.02</v>
      </c>
      <c r="N8418" t="s">
        <v>16</v>
      </c>
      <c r="O8418" t="s">
        <v>27</v>
      </c>
      <c r="P8418" t="s">
        <v>97</v>
      </c>
      <c r="Q8418" t="s">
        <v>19</v>
      </c>
      <c r="R8418" t="s">
        <v>21</v>
      </c>
      <c r="S8418" t="s">
        <v>27</v>
      </c>
      <c r="T8418" t="s">
        <v>13311</v>
      </c>
      <c r="U8418" s="1">
        <v>45452</v>
      </c>
      <c r="V8418">
        <v>149</v>
      </c>
      <c r="W8418" t="str">
        <f t="shared" si="178"/>
        <v>120-149</v>
      </c>
    </row>
    <row r="8419" spans="1:23" x14ac:dyDescent="0.25">
      <c r="A8419" t="s">
        <v>8668</v>
      </c>
      <c r="B8419">
        <v>6917959705</v>
      </c>
      <c r="C8419">
        <v>1133674449</v>
      </c>
      <c r="D8419" s="1">
        <v>45922</v>
      </c>
      <c r="E8419">
        <v>99222</v>
      </c>
      <c r="F8419">
        <v>99285</v>
      </c>
      <c r="G8419" t="s">
        <v>351</v>
      </c>
      <c r="H8419" s="34">
        <v>77857</v>
      </c>
      <c r="I8419" s="7">
        <v>66178</v>
      </c>
      <c r="J8419" s="7">
        <v>64854.44</v>
      </c>
      <c r="K8419" s="7">
        <v>0</v>
      </c>
      <c r="L8419" s="7">
        <v>1323.56</v>
      </c>
      <c r="M8419" s="5">
        <v>0.02</v>
      </c>
      <c r="N8419" t="s">
        <v>16</v>
      </c>
      <c r="O8419" t="s">
        <v>17</v>
      </c>
      <c r="P8419" t="s">
        <v>3148</v>
      </c>
      <c r="Q8419" t="s">
        <v>19</v>
      </c>
      <c r="R8419" t="s">
        <v>38</v>
      </c>
      <c r="S8419" t="s">
        <v>27</v>
      </c>
      <c r="T8419" t="s">
        <v>13311</v>
      </c>
      <c r="U8419" s="1">
        <v>46062</v>
      </c>
      <c r="V8419">
        <v>140</v>
      </c>
      <c r="W8419" t="str">
        <f t="shared" si="178"/>
        <v>120-149</v>
      </c>
    </row>
    <row r="8420" spans="1:23" x14ac:dyDescent="0.25">
      <c r="A8420" t="s">
        <v>8669</v>
      </c>
      <c r="B8420">
        <v>9199794175</v>
      </c>
      <c r="C8420">
        <v>1671195564</v>
      </c>
      <c r="D8420" s="1">
        <v>45909</v>
      </c>
      <c r="E8420">
        <v>99221</v>
      </c>
      <c r="F8420">
        <v>81000</v>
      </c>
      <c r="G8420" t="s">
        <v>152</v>
      </c>
      <c r="H8420" s="34">
        <v>87437</v>
      </c>
      <c r="I8420" s="7">
        <v>68201</v>
      </c>
      <c r="J8420" s="7">
        <v>54560.800000000003</v>
      </c>
      <c r="K8420" s="7">
        <v>0</v>
      </c>
      <c r="L8420" s="7">
        <v>13640.2</v>
      </c>
      <c r="M8420" s="5">
        <v>0.2</v>
      </c>
      <c r="N8420" t="s">
        <v>3140</v>
      </c>
      <c r="O8420" t="s">
        <v>17</v>
      </c>
      <c r="P8420" t="s">
        <v>97</v>
      </c>
      <c r="Q8420" t="s">
        <v>19</v>
      </c>
      <c r="R8420" t="s">
        <v>43</v>
      </c>
      <c r="S8420" t="s">
        <v>27</v>
      </c>
      <c r="T8420" t="s">
        <v>13310</v>
      </c>
      <c r="U8420" s="1">
        <v>45982</v>
      </c>
      <c r="V8420">
        <v>73</v>
      </c>
      <c r="W8420" t="str">
        <f t="shared" si="178"/>
        <v>60-89</v>
      </c>
    </row>
    <row r="8421" spans="1:23" x14ac:dyDescent="0.25">
      <c r="A8421" t="s">
        <v>8670</v>
      </c>
      <c r="B8421">
        <v>5539437138</v>
      </c>
      <c r="C8421">
        <v>2240662300</v>
      </c>
      <c r="D8421" s="1">
        <v>45434</v>
      </c>
      <c r="E8421">
        <v>99222</v>
      </c>
      <c r="F8421">
        <v>93000</v>
      </c>
      <c r="G8421" t="s">
        <v>108</v>
      </c>
      <c r="H8421" s="34">
        <v>96714</v>
      </c>
      <c r="I8421" s="7">
        <v>76404</v>
      </c>
      <c r="J8421" s="7">
        <v>55361.36</v>
      </c>
      <c r="K8421" s="7">
        <v>8818</v>
      </c>
      <c r="L8421" s="7">
        <v>12224.64</v>
      </c>
      <c r="M8421" s="5">
        <v>0.16</v>
      </c>
      <c r="N8421" t="s">
        <v>1138</v>
      </c>
      <c r="O8421" t="s">
        <v>30</v>
      </c>
      <c r="P8421" t="s">
        <v>35</v>
      </c>
      <c r="Q8421" t="s">
        <v>19</v>
      </c>
      <c r="R8421" t="s">
        <v>27</v>
      </c>
      <c r="S8421" t="s">
        <v>27</v>
      </c>
      <c r="T8421" t="s">
        <v>13311</v>
      </c>
      <c r="U8421" s="1">
        <v>45488</v>
      </c>
      <c r="V8421">
        <v>54</v>
      </c>
      <c r="W8421" t="str">
        <f t="shared" si="178"/>
        <v>30-59</v>
      </c>
    </row>
    <row r="8422" spans="1:23" x14ac:dyDescent="0.25">
      <c r="A8422" t="s">
        <v>8671</v>
      </c>
      <c r="B8422">
        <v>9165722589</v>
      </c>
      <c r="C8422">
        <v>3405082018</v>
      </c>
      <c r="D8422" s="1">
        <v>45908</v>
      </c>
      <c r="E8422">
        <v>99222</v>
      </c>
      <c r="F8422">
        <v>99212</v>
      </c>
      <c r="G8422" t="s">
        <v>3419</v>
      </c>
      <c r="H8422" s="34">
        <v>63157</v>
      </c>
      <c r="I8422" s="7">
        <v>53683</v>
      </c>
      <c r="J8422" s="7">
        <v>43125.34</v>
      </c>
      <c r="K8422" s="7">
        <v>9484</v>
      </c>
      <c r="L8422" s="7">
        <v>1073.6600000000001</v>
      </c>
      <c r="M8422" s="5">
        <v>0.02</v>
      </c>
      <c r="N8422" t="s">
        <v>16</v>
      </c>
      <c r="O8422" t="s">
        <v>27</v>
      </c>
      <c r="P8422" t="s">
        <v>31</v>
      </c>
      <c r="Q8422" t="s">
        <v>19</v>
      </c>
      <c r="R8422" t="s">
        <v>20</v>
      </c>
      <c r="S8422" t="s">
        <v>17</v>
      </c>
      <c r="T8422" t="s">
        <v>13310</v>
      </c>
      <c r="U8422" s="1">
        <v>46023</v>
      </c>
      <c r="V8422">
        <v>115</v>
      </c>
      <c r="W8422" t="str">
        <f t="shared" si="178"/>
        <v>90-119</v>
      </c>
    </row>
    <row r="8423" spans="1:23" x14ac:dyDescent="0.25">
      <c r="A8423" t="s">
        <v>8672</v>
      </c>
      <c r="B8423">
        <v>3622708875</v>
      </c>
      <c r="C8423">
        <v>2773718157</v>
      </c>
      <c r="D8423" s="1">
        <v>45958</v>
      </c>
      <c r="E8423">
        <v>99215</v>
      </c>
      <c r="F8423">
        <v>71046</v>
      </c>
      <c r="G8423" t="s">
        <v>45</v>
      </c>
      <c r="H8423" s="34">
        <v>98037</v>
      </c>
      <c r="I8423" s="7">
        <v>76469</v>
      </c>
      <c r="J8423" s="7">
        <v>52481.2</v>
      </c>
      <c r="K8423" s="7">
        <v>8694</v>
      </c>
      <c r="L8423" s="7">
        <v>15293.8</v>
      </c>
      <c r="M8423" s="5">
        <v>0.2</v>
      </c>
      <c r="N8423" t="s">
        <v>3140</v>
      </c>
      <c r="O8423" t="s">
        <v>30</v>
      </c>
      <c r="P8423" t="s">
        <v>40</v>
      </c>
      <c r="Q8423" t="s">
        <v>32</v>
      </c>
      <c r="R8423" t="s">
        <v>21</v>
      </c>
      <c r="S8423" t="s">
        <v>21</v>
      </c>
      <c r="T8423" t="s">
        <v>13312</v>
      </c>
      <c r="U8423" s="1">
        <v>46085</v>
      </c>
      <c r="V8423">
        <v>127</v>
      </c>
      <c r="W8423" t="str">
        <f t="shared" si="178"/>
        <v>120-149</v>
      </c>
    </row>
    <row r="8424" spans="1:23" x14ac:dyDescent="0.25">
      <c r="A8424" t="s">
        <v>8673</v>
      </c>
      <c r="B8424">
        <v>4381805447</v>
      </c>
      <c r="C8424">
        <v>897065775</v>
      </c>
      <c r="D8424" s="1">
        <v>45582</v>
      </c>
      <c r="E8424">
        <v>99223</v>
      </c>
      <c r="F8424">
        <v>99283</v>
      </c>
      <c r="G8424" t="s">
        <v>263</v>
      </c>
      <c r="H8424" s="34">
        <v>19280</v>
      </c>
      <c r="I8424" s="7">
        <v>15231</v>
      </c>
      <c r="J8424" s="7">
        <v>6803.04</v>
      </c>
      <c r="K8424" s="7">
        <v>5991</v>
      </c>
      <c r="L8424" s="7">
        <v>2436.96</v>
      </c>
      <c r="M8424" s="5">
        <v>0.16</v>
      </c>
      <c r="N8424" t="s">
        <v>1138</v>
      </c>
      <c r="O8424" t="s">
        <v>27</v>
      </c>
      <c r="P8424" t="s">
        <v>55</v>
      </c>
      <c r="Q8424" t="s">
        <v>32</v>
      </c>
      <c r="R8424" t="s">
        <v>21</v>
      </c>
      <c r="S8424" t="s">
        <v>27</v>
      </c>
      <c r="T8424" t="s">
        <v>13312</v>
      </c>
      <c r="U8424" s="1">
        <v>45621</v>
      </c>
      <c r="V8424">
        <v>39</v>
      </c>
      <c r="W8424" t="str">
        <f t="shared" si="178"/>
        <v>30-59</v>
      </c>
    </row>
    <row r="8425" spans="1:23" x14ac:dyDescent="0.25">
      <c r="A8425" t="s">
        <v>8674</v>
      </c>
      <c r="B8425">
        <v>348204420</v>
      </c>
      <c r="C8425">
        <v>3395427479</v>
      </c>
      <c r="D8425" s="1">
        <v>45833</v>
      </c>
      <c r="E8425">
        <v>99214</v>
      </c>
      <c r="F8425">
        <v>99213</v>
      </c>
      <c r="G8425" t="s">
        <v>3192</v>
      </c>
      <c r="H8425" s="34">
        <v>46126</v>
      </c>
      <c r="I8425" s="7">
        <v>34595</v>
      </c>
      <c r="J8425" s="7">
        <v>29405.75</v>
      </c>
      <c r="K8425" s="7">
        <v>0</v>
      </c>
      <c r="L8425" s="7">
        <v>5189.25</v>
      </c>
      <c r="M8425" s="5">
        <v>0.15</v>
      </c>
      <c r="N8425" t="s">
        <v>1139</v>
      </c>
      <c r="O8425" t="s">
        <v>17</v>
      </c>
      <c r="P8425" t="s">
        <v>3150</v>
      </c>
      <c r="Q8425" t="s">
        <v>19</v>
      </c>
      <c r="R8425" t="s">
        <v>26</v>
      </c>
      <c r="S8425" t="s">
        <v>21</v>
      </c>
      <c r="T8425" t="s">
        <v>13310</v>
      </c>
      <c r="U8425" s="1">
        <v>45878</v>
      </c>
      <c r="V8425">
        <v>45</v>
      </c>
      <c r="W8425" t="str">
        <f t="shared" si="178"/>
        <v>30-59</v>
      </c>
    </row>
    <row r="8426" spans="1:23" x14ac:dyDescent="0.25">
      <c r="A8426" t="s">
        <v>8675</v>
      </c>
      <c r="B8426">
        <v>5953749484</v>
      </c>
      <c r="C8426">
        <v>9437396273</v>
      </c>
      <c r="D8426" s="1">
        <v>45296</v>
      </c>
      <c r="E8426">
        <v>99231</v>
      </c>
      <c r="F8426">
        <v>80053</v>
      </c>
      <c r="G8426" t="s">
        <v>495</v>
      </c>
      <c r="H8426" s="34">
        <v>85261</v>
      </c>
      <c r="I8426" s="7">
        <v>63946</v>
      </c>
      <c r="J8426" s="7">
        <v>54354.1</v>
      </c>
      <c r="K8426" s="7">
        <v>0</v>
      </c>
      <c r="L8426" s="7">
        <v>9591.9</v>
      </c>
      <c r="M8426" s="5">
        <v>0.15</v>
      </c>
      <c r="N8426" t="s">
        <v>1139</v>
      </c>
      <c r="O8426" t="s">
        <v>17</v>
      </c>
      <c r="P8426" t="s">
        <v>97</v>
      </c>
      <c r="Q8426" t="s">
        <v>32</v>
      </c>
      <c r="R8426" t="s">
        <v>43</v>
      </c>
      <c r="S8426" t="s">
        <v>27</v>
      </c>
      <c r="T8426" t="s">
        <v>13312</v>
      </c>
      <c r="U8426" s="1">
        <v>45401</v>
      </c>
      <c r="V8426">
        <v>105</v>
      </c>
      <c r="W8426" t="str">
        <f t="shared" si="178"/>
        <v>90-119</v>
      </c>
    </row>
    <row r="8427" spans="1:23" x14ac:dyDescent="0.25">
      <c r="A8427" t="s">
        <v>8676</v>
      </c>
      <c r="B8427">
        <v>9349687435</v>
      </c>
      <c r="C8427">
        <v>938490302</v>
      </c>
      <c r="D8427" s="1">
        <v>45761</v>
      </c>
      <c r="E8427">
        <v>99238</v>
      </c>
      <c r="F8427">
        <v>97110</v>
      </c>
      <c r="G8427" t="s">
        <v>122</v>
      </c>
      <c r="H8427" s="34">
        <v>31666</v>
      </c>
      <c r="I8427" s="7">
        <v>26916</v>
      </c>
      <c r="J8427" s="7">
        <v>22204.68</v>
      </c>
      <c r="K8427" s="7">
        <v>4173</v>
      </c>
      <c r="L8427" s="7">
        <v>538.32000000000005</v>
      </c>
      <c r="M8427" s="5">
        <v>0.02</v>
      </c>
      <c r="N8427" t="s">
        <v>16</v>
      </c>
      <c r="O8427" t="s">
        <v>30</v>
      </c>
      <c r="P8427" t="s">
        <v>18</v>
      </c>
      <c r="Q8427" t="s">
        <v>32</v>
      </c>
      <c r="R8427" t="s">
        <v>43</v>
      </c>
      <c r="S8427" t="s">
        <v>17</v>
      </c>
      <c r="T8427" t="s">
        <v>13310</v>
      </c>
      <c r="U8427" s="1">
        <v>45936</v>
      </c>
      <c r="V8427">
        <v>175</v>
      </c>
      <c r="W8427" t="str">
        <f t="shared" si="178"/>
        <v>150-179</v>
      </c>
    </row>
    <row r="8428" spans="1:23" x14ac:dyDescent="0.25">
      <c r="A8428" t="s">
        <v>8677</v>
      </c>
      <c r="B8428">
        <v>8045875947</v>
      </c>
      <c r="C8428">
        <v>8038911965</v>
      </c>
      <c r="D8428" s="1">
        <v>45688</v>
      </c>
      <c r="E8428">
        <v>99221</v>
      </c>
      <c r="F8428">
        <v>99212</v>
      </c>
      <c r="G8428" t="s">
        <v>3335</v>
      </c>
      <c r="H8428" s="34">
        <v>31626</v>
      </c>
      <c r="I8428" s="7">
        <v>20557</v>
      </c>
      <c r="J8428" s="7">
        <v>18090.16</v>
      </c>
      <c r="K8428" s="7">
        <v>0</v>
      </c>
      <c r="L8428" s="7">
        <v>2466.84</v>
      </c>
      <c r="M8428" s="5">
        <v>0.12</v>
      </c>
      <c r="N8428" t="s">
        <v>46</v>
      </c>
      <c r="O8428" t="s">
        <v>17</v>
      </c>
      <c r="P8428" t="s">
        <v>3146</v>
      </c>
      <c r="Q8428" t="s">
        <v>32</v>
      </c>
      <c r="R8428" t="s">
        <v>43</v>
      </c>
      <c r="S8428" t="s">
        <v>17</v>
      </c>
      <c r="T8428" t="s">
        <v>13312</v>
      </c>
      <c r="U8428" s="1">
        <v>45735</v>
      </c>
      <c r="V8428">
        <v>47</v>
      </c>
      <c r="W8428" t="str">
        <f t="shared" si="178"/>
        <v>30-59</v>
      </c>
    </row>
    <row r="8429" spans="1:23" x14ac:dyDescent="0.25">
      <c r="A8429" t="s">
        <v>8678</v>
      </c>
      <c r="B8429">
        <v>2753185543</v>
      </c>
      <c r="C8429">
        <v>1274146430</v>
      </c>
      <c r="D8429" s="1">
        <v>45315</v>
      </c>
      <c r="E8429">
        <v>99238</v>
      </c>
      <c r="F8429">
        <v>99203</v>
      </c>
      <c r="G8429" t="s">
        <v>3323</v>
      </c>
      <c r="H8429" s="34">
        <v>43683</v>
      </c>
      <c r="I8429" s="7">
        <v>32762</v>
      </c>
      <c r="J8429" s="7">
        <v>16516.7</v>
      </c>
      <c r="K8429" s="7">
        <v>11331</v>
      </c>
      <c r="L8429" s="7">
        <v>4914.3</v>
      </c>
      <c r="M8429" s="5">
        <v>0.15</v>
      </c>
      <c r="N8429" t="s">
        <v>1139</v>
      </c>
      <c r="O8429" t="s">
        <v>27</v>
      </c>
      <c r="P8429" t="s">
        <v>3146</v>
      </c>
      <c r="Q8429" t="s">
        <v>19</v>
      </c>
      <c r="R8429" t="s">
        <v>26</v>
      </c>
      <c r="S8429" t="s">
        <v>27</v>
      </c>
      <c r="T8429" t="s">
        <v>13310</v>
      </c>
      <c r="U8429" s="1">
        <v>45408</v>
      </c>
      <c r="V8429">
        <v>93</v>
      </c>
      <c r="W8429" t="str">
        <f t="shared" si="178"/>
        <v>90-119</v>
      </c>
    </row>
    <row r="8430" spans="1:23" x14ac:dyDescent="0.25">
      <c r="A8430" t="s">
        <v>8679</v>
      </c>
      <c r="B8430">
        <v>3853590821</v>
      </c>
      <c r="C8430">
        <v>3260623205</v>
      </c>
      <c r="D8430" s="1">
        <v>45561</v>
      </c>
      <c r="E8430">
        <v>99231</v>
      </c>
      <c r="F8430">
        <v>99213</v>
      </c>
      <c r="G8430" t="s">
        <v>85</v>
      </c>
      <c r="H8430" s="34">
        <v>77325</v>
      </c>
      <c r="I8430" s="7">
        <v>61087</v>
      </c>
      <c r="J8430" s="7">
        <v>51313.08</v>
      </c>
      <c r="K8430" s="7">
        <v>0</v>
      </c>
      <c r="L8430" s="7">
        <v>9773.92</v>
      </c>
      <c r="M8430" s="5">
        <v>0.16</v>
      </c>
      <c r="N8430" t="s">
        <v>1138</v>
      </c>
      <c r="O8430" t="s">
        <v>17</v>
      </c>
      <c r="P8430" t="s">
        <v>3150</v>
      </c>
      <c r="Q8430" t="s">
        <v>32</v>
      </c>
      <c r="R8430" t="s">
        <v>43</v>
      </c>
      <c r="S8430" t="s">
        <v>21</v>
      </c>
      <c r="T8430" t="s">
        <v>13311</v>
      </c>
      <c r="U8430" s="1">
        <v>45616</v>
      </c>
      <c r="V8430">
        <v>55</v>
      </c>
      <c r="W8430" t="str">
        <f t="shared" si="178"/>
        <v>30-59</v>
      </c>
    </row>
    <row r="8431" spans="1:23" x14ac:dyDescent="0.25">
      <c r="A8431" t="s">
        <v>8680</v>
      </c>
      <c r="B8431">
        <v>8487887064</v>
      </c>
      <c r="C8431">
        <v>9238664641</v>
      </c>
      <c r="D8431" s="1">
        <v>45490</v>
      </c>
      <c r="E8431">
        <v>99213</v>
      </c>
      <c r="F8431">
        <v>71046</v>
      </c>
      <c r="G8431" t="s">
        <v>3174</v>
      </c>
      <c r="H8431" s="34">
        <v>96605</v>
      </c>
      <c r="I8431" s="7">
        <v>75352</v>
      </c>
      <c r="J8431" s="7">
        <v>50477.599999999999</v>
      </c>
      <c r="K8431" s="7">
        <v>9804</v>
      </c>
      <c r="L8431" s="7">
        <v>15070.4</v>
      </c>
      <c r="M8431" s="5">
        <v>0.2</v>
      </c>
      <c r="N8431" t="s">
        <v>3140</v>
      </c>
      <c r="O8431" t="s">
        <v>30</v>
      </c>
      <c r="P8431" t="s">
        <v>58</v>
      </c>
      <c r="Q8431" t="s">
        <v>32</v>
      </c>
      <c r="R8431" t="s">
        <v>26</v>
      </c>
      <c r="S8431" t="s">
        <v>21</v>
      </c>
      <c r="T8431" t="s">
        <v>13310</v>
      </c>
      <c r="U8431" s="1">
        <v>45568</v>
      </c>
      <c r="V8431">
        <v>78</v>
      </c>
      <c r="W8431" t="str">
        <f t="shared" si="178"/>
        <v>60-89</v>
      </c>
    </row>
    <row r="8432" spans="1:23" x14ac:dyDescent="0.25">
      <c r="A8432" t="s">
        <v>8681</v>
      </c>
      <c r="B8432">
        <v>7278217513</v>
      </c>
      <c r="C8432">
        <v>9560321918</v>
      </c>
      <c r="D8432" s="1">
        <v>45893</v>
      </c>
      <c r="E8432">
        <v>99213</v>
      </c>
      <c r="F8432">
        <v>36415</v>
      </c>
      <c r="G8432" t="s">
        <v>279</v>
      </c>
      <c r="H8432" s="34">
        <v>62047</v>
      </c>
      <c r="I8432" s="7">
        <v>48397</v>
      </c>
      <c r="J8432" s="7">
        <v>38717.599999999999</v>
      </c>
      <c r="K8432" s="7">
        <v>0</v>
      </c>
      <c r="L8432" s="7">
        <v>9679.4</v>
      </c>
      <c r="M8432" s="5">
        <v>0.2</v>
      </c>
      <c r="N8432" t="s">
        <v>3140</v>
      </c>
      <c r="O8432" t="s">
        <v>17</v>
      </c>
      <c r="P8432" t="s">
        <v>55</v>
      </c>
      <c r="Q8432" t="s">
        <v>32</v>
      </c>
      <c r="R8432" t="s">
        <v>43</v>
      </c>
      <c r="S8432" t="s">
        <v>17</v>
      </c>
      <c r="T8432" t="s">
        <v>13312</v>
      </c>
      <c r="U8432" s="1">
        <v>45973</v>
      </c>
      <c r="V8432">
        <v>80</v>
      </c>
      <c r="W8432" t="str">
        <f t="shared" si="178"/>
        <v>60-89</v>
      </c>
    </row>
    <row r="8433" spans="1:23" x14ac:dyDescent="0.25">
      <c r="A8433" t="s">
        <v>8682</v>
      </c>
      <c r="B8433">
        <v>2164677312</v>
      </c>
      <c r="C8433">
        <v>4385296654</v>
      </c>
      <c r="D8433" s="1">
        <v>45424</v>
      </c>
      <c r="E8433">
        <v>99232</v>
      </c>
      <c r="F8433">
        <v>99202</v>
      </c>
      <c r="G8433" t="s">
        <v>320</v>
      </c>
      <c r="H8433" s="34">
        <v>61892</v>
      </c>
      <c r="I8433" s="7">
        <v>46419</v>
      </c>
      <c r="J8433" s="7">
        <v>34280.15</v>
      </c>
      <c r="K8433" s="7">
        <v>5176</v>
      </c>
      <c r="L8433" s="7">
        <v>6962.85</v>
      </c>
      <c r="M8433" s="5">
        <v>0.15</v>
      </c>
      <c r="N8433" t="s">
        <v>1139</v>
      </c>
      <c r="O8433" t="s">
        <v>30</v>
      </c>
      <c r="P8433" t="s">
        <v>58</v>
      </c>
      <c r="Q8433" t="s">
        <v>32</v>
      </c>
      <c r="R8433" t="s">
        <v>38</v>
      </c>
      <c r="S8433" t="s">
        <v>27</v>
      </c>
      <c r="T8433" t="s">
        <v>13312</v>
      </c>
      <c r="U8433" s="1">
        <v>45588</v>
      </c>
      <c r="V8433">
        <v>164</v>
      </c>
      <c r="W8433" t="str">
        <f t="shared" si="178"/>
        <v>150-179</v>
      </c>
    </row>
    <row r="8434" spans="1:23" x14ac:dyDescent="0.25">
      <c r="A8434" t="s">
        <v>8683</v>
      </c>
      <c r="B8434">
        <v>6667012692</v>
      </c>
      <c r="C8434">
        <v>4054424691</v>
      </c>
      <c r="D8434" s="1">
        <v>45475</v>
      </c>
      <c r="E8434">
        <v>99214</v>
      </c>
      <c r="F8434">
        <v>99203</v>
      </c>
      <c r="G8434" t="s">
        <v>351</v>
      </c>
      <c r="H8434" s="34">
        <v>65447</v>
      </c>
      <c r="I8434" s="7">
        <v>52358</v>
      </c>
      <c r="J8434" s="7">
        <v>45027.88</v>
      </c>
      <c r="K8434" s="7">
        <v>0</v>
      </c>
      <c r="L8434" s="7">
        <v>7330.12</v>
      </c>
      <c r="M8434" s="5">
        <v>0.14000000000000001</v>
      </c>
      <c r="N8434" t="s">
        <v>1135</v>
      </c>
      <c r="O8434" t="s">
        <v>17</v>
      </c>
      <c r="P8434" t="s">
        <v>58</v>
      </c>
      <c r="Q8434" t="s">
        <v>32</v>
      </c>
      <c r="R8434" t="s">
        <v>20</v>
      </c>
      <c r="S8434" t="s">
        <v>17</v>
      </c>
      <c r="T8434" t="s">
        <v>13311</v>
      </c>
      <c r="U8434" s="1">
        <v>45648</v>
      </c>
      <c r="V8434">
        <v>173</v>
      </c>
      <c r="W8434" t="str">
        <f t="shared" si="178"/>
        <v>150-179</v>
      </c>
    </row>
    <row r="8435" spans="1:23" x14ac:dyDescent="0.25">
      <c r="A8435" t="s">
        <v>8684</v>
      </c>
      <c r="B8435">
        <v>174343041</v>
      </c>
      <c r="C8435">
        <v>5054012443</v>
      </c>
      <c r="D8435" s="1">
        <v>45381</v>
      </c>
      <c r="E8435">
        <v>99223</v>
      </c>
      <c r="F8435">
        <v>97110</v>
      </c>
      <c r="G8435" t="s">
        <v>150</v>
      </c>
      <c r="H8435" s="34">
        <v>79947</v>
      </c>
      <c r="I8435" s="7">
        <v>51966</v>
      </c>
      <c r="J8435" s="7">
        <v>35280.080000000002</v>
      </c>
      <c r="K8435" s="7">
        <v>10450</v>
      </c>
      <c r="L8435" s="7">
        <v>6235.92</v>
      </c>
      <c r="M8435" s="5">
        <v>0.12</v>
      </c>
      <c r="N8435" t="s">
        <v>46</v>
      </c>
      <c r="O8435" t="s">
        <v>27</v>
      </c>
      <c r="P8435" t="s">
        <v>3147</v>
      </c>
      <c r="Q8435" t="s">
        <v>32</v>
      </c>
      <c r="R8435" t="s">
        <v>26</v>
      </c>
      <c r="S8435" t="s">
        <v>21</v>
      </c>
      <c r="T8435" t="s">
        <v>13310</v>
      </c>
      <c r="U8435" s="1">
        <v>45438</v>
      </c>
      <c r="V8435">
        <v>57</v>
      </c>
      <c r="W8435" t="str">
        <f t="shared" si="178"/>
        <v>30-59</v>
      </c>
    </row>
    <row r="8436" spans="1:23" x14ac:dyDescent="0.25">
      <c r="A8436" t="s">
        <v>8685</v>
      </c>
      <c r="B8436">
        <v>6653662770</v>
      </c>
      <c r="C8436">
        <v>2552626300</v>
      </c>
      <c r="D8436" s="1">
        <v>45682</v>
      </c>
      <c r="E8436">
        <v>99214</v>
      </c>
      <c r="F8436">
        <v>99282</v>
      </c>
      <c r="G8436" t="s">
        <v>3494</v>
      </c>
      <c r="H8436" s="34">
        <v>95441</v>
      </c>
      <c r="I8436" s="7">
        <v>78262</v>
      </c>
      <c r="J8436" s="7">
        <v>64174.84</v>
      </c>
      <c r="K8436" s="7">
        <v>0</v>
      </c>
      <c r="L8436" s="7">
        <v>14087.16</v>
      </c>
      <c r="M8436" s="5">
        <v>0.18</v>
      </c>
      <c r="N8436" t="s">
        <v>3141</v>
      </c>
      <c r="O8436" t="s">
        <v>17</v>
      </c>
      <c r="P8436" t="s">
        <v>40</v>
      </c>
      <c r="Q8436" t="s">
        <v>32</v>
      </c>
      <c r="R8436" t="s">
        <v>20</v>
      </c>
      <c r="S8436" t="s">
        <v>17</v>
      </c>
      <c r="T8436" t="s">
        <v>13310</v>
      </c>
      <c r="U8436" s="1">
        <v>45854</v>
      </c>
      <c r="V8436">
        <v>172</v>
      </c>
      <c r="W8436" t="str">
        <f t="shared" si="178"/>
        <v>150-179</v>
      </c>
    </row>
    <row r="8437" spans="1:23" x14ac:dyDescent="0.25">
      <c r="A8437" t="s">
        <v>8686</v>
      </c>
      <c r="B8437">
        <v>6247168019</v>
      </c>
      <c r="C8437">
        <v>5759274882</v>
      </c>
      <c r="D8437" s="1">
        <v>45663</v>
      </c>
      <c r="E8437">
        <v>99223</v>
      </c>
      <c r="F8437">
        <v>99212</v>
      </c>
      <c r="G8437" t="s">
        <v>3355</v>
      </c>
      <c r="H8437" s="34">
        <v>37442</v>
      </c>
      <c r="I8437" s="7">
        <v>24337</v>
      </c>
      <c r="J8437" s="7">
        <v>21416.560000000001</v>
      </c>
      <c r="K8437" s="7">
        <v>0</v>
      </c>
      <c r="L8437" s="7">
        <v>2920.44</v>
      </c>
      <c r="M8437" s="5">
        <v>0.12</v>
      </c>
      <c r="N8437" t="s">
        <v>46</v>
      </c>
      <c r="O8437" t="s">
        <v>17</v>
      </c>
      <c r="P8437" t="s">
        <v>3149</v>
      </c>
      <c r="Q8437" t="s">
        <v>19</v>
      </c>
      <c r="R8437" t="s">
        <v>20</v>
      </c>
      <c r="S8437" t="s">
        <v>27</v>
      </c>
      <c r="T8437" t="s">
        <v>13311</v>
      </c>
      <c r="U8437" s="1">
        <v>45696</v>
      </c>
      <c r="V8437">
        <v>33</v>
      </c>
      <c r="W8437" t="str">
        <f t="shared" si="178"/>
        <v>30-59</v>
      </c>
    </row>
    <row r="8438" spans="1:23" x14ac:dyDescent="0.25">
      <c r="A8438" t="s">
        <v>8687</v>
      </c>
      <c r="B8438">
        <v>4990687060</v>
      </c>
      <c r="C8438">
        <v>9603823301</v>
      </c>
      <c r="D8438" s="1">
        <v>45691</v>
      </c>
      <c r="E8438">
        <v>99231</v>
      </c>
      <c r="F8438">
        <v>99282</v>
      </c>
      <c r="G8438" t="s">
        <v>3537</v>
      </c>
      <c r="H8438" s="34">
        <v>59735</v>
      </c>
      <c r="I8438" s="7">
        <v>48983</v>
      </c>
      <c r="J8438" s="7">
        <v>28168.06</v>
      </c>
      <c r="K8438" s="7">
        <v>11998</v>
      </c>
      <c r="L8438" s="7">
        <v>8816.94</v>
      </c>
      <c r="M8438" s="5">
        <v>0.18</v>
      </c>
      <c r="N8438" t="s">
        <v>3141</v>
      </c>
      <c r="O8438" t="s">
        <v>27</v>
      </c>
      <c r="P8438" t="s">
        <v>25</v>
      </c>
      <c r="Q8438" t="s">
        <v>19</v>
      </c>
      <c r="R8438" t="s">
        <v>27</v>
      </c>
      <c r="S8438" t="s">
        <v>17</v>
      </c>
      <c r="T8438" t="s">
        <v>13312</v>
      </c>
      <c r="U8438" s="1">
        <v>45726</v>
      </c>
      <c r="V8438">
        <v>35</v>
      </c>
      <c r="W8438" t="str">
        <f t="shared" si="178"/>
        <v>30-59</v>
      </c>
    </row>
    <row r="8439" spans="1:23" x14ac:dyDescent="0.25">
      <c r="A8439" t="s">
        <v>8688</v>
      </c>
      <c r="B8439">
        <v>3309984182</v>
      </c>
      <c r="C8439">
        <v>5626160650</v>
      </c>
      <c r="D8439" s="1">
        <v>45562</v>
      </c>
      <c r="E8439">
        <v>99231</v>
      </c>
      <c r="F8439">
        <v>85025</v>
      </c>
      <c r="G8439" t="s">
        <v>96</v>
      </c>
      <c r="H8439" s="34">
        <v>80478</v>
      </c>
      <c r="I8439" s="7">
        <v>62773</v>
      </c>
      <c r="J8439" s="7">
        <v>50218.400000000001</v>
      </c>
      <c r="K8439" s="7">
        <v>0</v>
      </c>
      <c r="L8439" s="7">
        <v>12554.6</v>
      </c>
      <c r="M8439" s="5">
        <v>0.2</v>
      </c>
      <c r="N8439" t="s">
        <v>3140</v>
      </c>
      <c r="O8439" t="s">
        <v>17</v>
      </c>
      <c r="P8439" t="s">
        <v>18</v>
      </c>
      <c r="Q8439" t="s">
        <v>19</v>
      </c>
      <c r="R8439" t="s">
        <v>20</v>
      </c>
      <c r="S8439" t="s">
        <v>27</v>
      </c>
      <c r="T8439" t="s">
        <v>13311</v>
      </c>
      <c r="U8439" s="1">
        <v>45725</v>
      </c>
      <c r="V8439">
        <v>163</v>
      </c>
      <c r="W8439" t="str">
        <f t="shared" si="178"/>
        <v>150-179</v>
      </c>
    </row>
    <row r="8440" spans="1:23" x14ac:dyDescent="0.25">
      <c r="A8440" t="s">
        <v>8689</v>
      </c>
      <c r="B8440">
        <v>2620054433</v>
      </c>
      <c r="C8440">
        <v>9495369207</v>
      </c>
      <c r="D8440" s="1">
        <v>45785</v>
      </c>
      <c r="E8440">
        <v>99233</v>
      </c>
      <c r="F8440">
        <v>85025</v>
      </c>
      <c r="G8440" t="s">
        <v>159</v>
      </c>
      <c r="H8440" s="34">
        <v>89887</v>
      </c>
      <c r="I8440" s="7">
        <v>64719</v>
      </c>
      <c r="J8440" s="7">
        <v>54326.48</v>
      </c>
      <c r="K8440" s="7">
        <v>5215</v>
      </c>
      <c r="L8440" s="7">
        <v>5177.5200000000004</v>
      </c>
      <c r="M8440" s="5">
        <v>0.08</v>
      </c>
      <c r="N8440" t="s">
        <v>24</v>
      </c>
      <c r="O8440" t="s">
        <v>30</v>
      </c>
      <c r="P8440" t="s">
        <v>3149</v>
      </c>
      <c r="Q8440" t="s">
        <v>32</v>
      </c>
      <c r="R8440" t="s">
        <v>20</v>
      </c>
      <c r="S8440" t="s">
        <v>21</v>
      </c>
      <c r="T8440" t="s">
        <v>13311</v>
      </c>
      <c r="U8440" s="1">
        <v>45919</v>
      </c>
      <c r="V8440">
        <v>134</v>
      </c>
      <c r="W8440" t="str">
        <f t="shared" si="178"/>
        <v>120-149</v>
      </c>
    </row>
    <row r="8441" spans="1:23" x14ac:dyDescent="0.25">
      <c r="A8441" t="s">
        <v>8690</v>
      </c>
      <c r="B8441">
        <v>9146178725</v>
      </c>
      <c r="C8441">
        <v>8312388309</v>
      </c>
      <c r="D8441" s="1">
        <v>45919</v>
      </c>
      <c r="E8441">
        <v>99222</v>
      </c>
      <c r="F8441">
        <v>99283</v>
      </c>
      <c r="G8441" t="s">
        <v>3365</v>
      </c>
      <c r="H8441" s="34">
        <v>85753</v>
      </c>
      <c r="I8441" s="7">
        <v>67745</v>
      </c>
      <c r="J8441" s="7">
        <v>52259.8</v>
      </c>
      <c r="K8441" s="7">
        <v>4646</v>
      </c>
      <c r="L8441" s="7">
        <v>10839.2</v>
      </c>
      <c r="M8441" s="5">
        <v>0.16</v>
      </c>
      <c r="N8441" t="s">
        <v>1138</v>
      </c>
      <c r="O8441" t="s">
        <v>30</v>
      </c>
      <c r="P8441" t="s">
        <v>31</v>
      </c>
      <c r="Q8441" t="s">
        <v>32</v>
      </c>
      <c r="R8441" t="s">
        <v>27</v>
      </c>
      <c r="S8441" t="s">
        <v>27</v>
      </c>
      <c r="T8441" t="s">
        <v>13312</v>
      </c>
      <c r="U8441" s="1">
        <v>45966</v>
      </c>
      <c r="V8441">
        <v>47</v>
      </c>
      <c r="W8441" t="str">
        <f t="shared" si="178"/>
        <v>30-59</v>
      </c>
    </row>
    <row r="8442" spans="1:23" x14ac:dyDescent="0.25">
      <c r="A8442" t="s">
        <v>8691</v>
      </c>
      <c r="B8442">
        <v>9181831457</v>
      </c>
      <c r="C8442">
        <v>9085519652</v>
      </c>
      <c r="D8442" s="1">
        <v>45316</v>
      </c>
      <c r="E8442">
        <v>99232</v>
      </c>
      <c r="F8442">
        <v>99213</v>
      </c>
      <c r="G8442" t="s">
        <v>73</v>
      </c>
      <c r="H8442" s="34">
        <v>81455</v>
      </c>
      <c r="I8442" s="7">
        <v>52946</v>
      </c>
      <c r="J8442" s="7">
        <v>39834.480000000003</v>
      </c>
      <c r="K8442" s="7">
        <v>6758</v>
      </c>
      <c r="L8442" s="7">
        <v>6353.52</v>
      </c>
      <c r="M8442" s="5">
        <v>0.12</v>
      </c>
      <c r="N8442" t="s">
        <v>46</v>
      </c>
      <c r="O8442" t="s">
        <v>30</v>
      </c>
      <c r="P8442" t="s">
        <v>18</v>
      </c>
      <c r="Q8442" t="s">
        <v>19</v>
      </c>
      <c r="R8442" t="s">
        <v>20</v>
      </c>
      <c r="S8442" t="s">
        <v>17</v>
      </c>
      <c r="T8442" t="s">
        <v>13312</v>
      </c>
      <c r="U8442" s="1">
        <v>45467</v>
      </c>
      <c r="V8442">
        <v>151</v>
      </c>
      <c r="W8442" t="str">
        <f t="shared" si="178"/>
        <v>150-179</v>
      </c>
    </row>
    <row r="8443" spans="1:23" x14ac:dyDescent="0.25">
      <c r="A8443" t="s">
        <v>8692</v>
      </c>
      <c r="B8443">
        <v>1777509967</v>
      </c>
      <c r="C8443">
        <v>9895933394</v>
      </c>
      <c r="D8443" s="1">
        <v>45450</v>
      </c>
      <c r="E8443">
        <v>99233</v>
      </c>
      <c r="F8443">
        <v>80053</v>
      </c>
      <c r="G8443" t="s">
        <v>3269</v>
      </c>
      <c r="H8443" s="34">
        <v>70949</v>
      </c>
      <c r="I8443" s="7">
        <v>51083</v>
      </c>
      <c r="J8443" s="7">
        <v>41564.36</v>
      </c>
      <c r="K8443" s="7">
        <v>5432</v>
      </c>
      <c r="L8443" s="7">
        <v>4086.64</v>
      </c>
      <c r="M8443" s="5">
        <v>0.08</v>
      </c>
      <c r="N8443" t="s">
        <v>24</v>
      </c>
      <c r="O8443" t="s">
        <v>30</v>
      </c>
      <c r="P8443" t="s">
        <v>3146</v>
      </c>
      <c r="Q8443" t="s">
        <v>19</v>
      </c>
      <c r="R8443" t="s">
        <v>43</v>
      </c>
      <c r="S8443" t="s">
        <v>21</v>
      </c>
      <c r="T8443" t="s">
        <v>13310</v>
      </c>
      <c r="U8443" s="1">
        <v>45625</v>
      </c>
      <c r="V8443">
        <v>175</v>
      </c>
      <c r="W8443" t="str">
        <f t="shared" si="178"/>
        <v>150-179</v>
      </c>
    </row>
    <row r="8444" spans="1:23" x14ac:dyDescent="0.25">
      <c r="A8444" t="s">
        <v>8693</v>
      </c>
      <c r="B8444">
        <v>9106770921</v>
      </c>
      <c r="C8444">
        <v>1207750201</v>
      </c>
      <c r="D8444" s="1">
        <v>45669</v>
      </c>
      <c r="E8444">
        <v>99222</v>
      </c>
      <c r="F8444">
        <v>99212</v>
      </c>
      <c r="G8444" t="s">
        <v>3431</v>
      </c>
      <c r="H8444" s="34">
        <v>62521</v>
      </c>
      <c r="I8444" s="7">
        <v>48766</v>
      </c>
      <c r="J8444" s="7">
        <v>28124.799999999999</v>
      </c>
      <c r="K8444" s="7">
        <v>10888</v>
      </c>
      <c r="L8444" s="7">
        <v>9753.2000000000007</v>
      </c>
      <c r="M8444" s="5">
        <v>0.2</v>
      </c>
      <c r="N8444" t="s">
        <v>3140</v>
      </c>
      <c r="O8444" t="s">
        <v>27</v>
      </c>
      <c r="P8444" t="s">
        <v>40</v>
      </c>
      <c r="Q8444" t="s">
        <v>19</v>
      </c>
      <c r="R8444" t="s">
        <v>27</v>
      </c>
      <c r="S8444" t="s">
        <v>27</v>
      </c>
      <c r="T8444" t="s">
        <v>13310</v>
      </c>
      <c r="U8444" s="1">
        <v>45702</v>
      </c>
      <c r="V8444">
        <v>33</v>
      </c>
      <c r="W8444" t="str">
        <f t="shared" si="178"/>
        <v>30-59</v>
      </c>
    </row>
    <row r="8445" spans="1:23" x14ac:dyDescent="0.25">
      <c r="A8445" t="s">
        <v>8694</v>
      </c>
      <c r="B8445">
        <v>6920868895</v>
      </c>
      <c r="C8445">
        <v>9970483742</v>
      </c>
      <c r="D8445" s="1">
        <v>45458</v>
      </c>
      <c r="E8445">
        <v>99231</v>
      </c>
      <c r="F8445">
        <v>99205</v>
      </c>
      <c r="G8445" t="s">
        <v>3641</v>
      </c>
      <c r="H8445" s="34">
        <v>84172</v>
      </c>
      <c r="I8445" s="7">
        <v>65654</v>
      </c>
      <c r="J8445" s="7">
        <v>33158.199999999997</v>
      </c>
      <c r="K8445" s="7">
        <v>19365</v>
      </c>
      <c r="L8445" s="7">
        <v>13130.8</v>
      </c>
      <c r="M8445" s="5">
        <v>0.2</v>
      </c>
      <c r="N8445" t="s">
        <v>3140</v>
      </c>
      <c r="O8445" t="s">
        <v>27</v>
      </c>
      <c r="P8445" t="s">
        <v>97</v>
      </c>
      <c r="Q8445" t="s">
        <v>32</v>
      </c>
      <c r="R8445" t="s">
        <v>43</v>
      </c>
      <c r="S8445" t="s">
        <v>17</v>
      </c>
      <c r="T8445" t="s">
        <v>13310</v>
      </c>
      <c r="U8445" s="1">
        <v>45615</v>
      </c>
      <c r="V8445">
        <v>157</v>
      </c>
      <c r="W8445" t="str">
        <f t="shared" si="178"/>
        <v>150-179</v>
      </c>
    </row>
    <row r="8446" spans="1:23" x14ac:dyDescent="0.25">
      <c r="A8446" t="s">
        <v>8695</v>
      </c>
      <c r="B8446">
        <v>8989124070</v>
      </c>
      <c r="C8446">
        <v>4125797777</v>
      </c>
      <c r="D8446" s="1">
        <v>45949</v>
      </c>
      <c r="E8446">
        <v>99214</v>
      </c>
      <c r="F8446">
        <v>99292</v>
      </c>
      <c r="G8446" t="s">
        <v>23</v>
      </c>
      <c r="H8446" s="34">
        <v>90704</v>
      </c>
      <c r="I8446" s="7">
        <v>68028</v>
      </c>
      <c r="J8446" s="7">
        <v>29093.8</v>
      </c>
      <c r="K8446" s="7">
        <v>28730</v>
      </c>
      <c r="L8446" s="7">
        <v>10204.200000000001</v>
      </c>
      <c r="M8446" s="5">
        <v>0.15</v>
      </c>
      <c r="N8446" t="s">
        <v>1139</v>
      </c>
      <c r="O8446" t="s">
        <v>27</v>
      </c>
      <c r="P8446" t="s">
        <v>3149</v>
      </c>
      <c r="Q8446" t="s">
        <v>32</v>
      </c>
      <c r="R8446" t="s">
        <v>20</v>
      </c>
      <c r="S8446" t="s">
        <v>17</v>
      </c>
      <c r="T8446" t="s">
        <v>13310</v>
      </c>
      <c r="U8446" s="1">
        <v>46024</v>
      </c>
      <c r="V8446">
        <v>75</v>
      </c>
      <c r="W8446" t="str">
        <f t="shared" si="178"/>
        <v>60-89</v>
      </c>
    </row>
    <row r="8447" spans="1:23" x14ac:dyDescent="0.25">
      <c r="A8447" t="s">
        <v>8696</v>
      </c>
      <c r="B8447">
        <v>6826546583</v>
      </c>
      <c r="C8447">
        <v>3170734989</v>
      </c>
      <c r="D8447" s="1">
        <v>45332</v>
      </c>
      <c r="E8447">
        <v>99214</v>
      </c>
      <c r="F8447">
        <v>81000</v>
      </c>
      <c r="G8447" t="s">
        <v>3312</v>
      </c>
      <c r="H8447" s="34">
        <v>17672</v>
      </c>
      <c r="I8447" s="7">
        <v>11487</v>
      </c>
      <c r="J8447" s="7">
        <v>8769.56</v>
      </c>
      <c r="K8447" s="7">
        <v>1339</v>
      </c>
      <c r="L8447" s="7">
        <v>1378.44</v>
      </c>
      <c r="M8447" s="5">
        <v>0.12</v>
      </c>
      <c r="N8447" t="s">
        <v>46</v>
      </c>
      <c r="O8447" t="s">
        <v>30</v>
      </c>
      <c r="P8447" t="s">
        <v>40</v>
      </c>
      <c r="Q8447" t="s">
        <v>32</v>
      </c>
      <c r="R8447" t="s">
        <v>26</v>
      </c>
      <c r="S8447" t="s">
        <v>27</v>
      </c>
      <c r="T8447" t="s">
        <v>13311</v>
      </c>
      <c r="U8447" s="1">
        <v>45381</v>
      </c>
      <c r="V8447">
        <v>49</v>
      </c>
      <c r="W8447" t="str">
        <f t="shared" si="178"/>
        <v>30-59</v>
      </c>
    </row>
    <row r="8448" spans="1:23" x14ac:dyDescent="0.25">
      <c r="A8448" t="s">
        <v>8697</v>
      </c>
      <c r="B8448">
        <v>9185600153</v>
      </c>
      <c r="C8448">
        <v>9432992504</v>
      </c>
      <c r="D8448" s="1">
        <v>45831</v>
      </c>
      <c r="E8448">
        <v>99223</v>
      </c>
      <c r="F8448">
        <v>71046</v>
      </c>
      <c r="G8448" t="s">
        <v>146</v>
      </c>
      <c r="H8448" s="34">
        <v>34690</v>
      </c>
      <c r="I8448" s="7">
        <v>27752</v>
      </c>
      <c r="J8448" s="7">
        <v>23866.720000000001</v>
      </c>
      <c r="K8448" s="7">
        <v>0</v>
      </c>
      <c r="L8448" s="7">
        <v>3885.28</v>
      </c>
      <c r="M8448" s="5">
        <v>0.14000000000000001</v>
      </c>
      <c r="N8448" t="s">
        <v>1135</v>
      </c>
      <c r="O8448" t="s">
        <v>17</v>
      </c>
      <c r="P8448" t="s">
        <v>31</v>
      </c>
      <c r="Q8448" t="s">
        <v>19</v>
      </c>
      <c r="R8448" t="s">
        <v>43</v>
      </c>
      <c r="S8448" t="s">
        <v>27</v>
      </c>
      <c r="T8448" t="s">
        <v>13310</v>
      </c>
      <c r="U8448" s="1">
        <v>46008</v>
      </c>
      <c r="V8448">
        <v>177</v>
      </c>
      <c r="W8448" t="str">
        <f t="shared" si="178"/>
        <v>150-179</v>
      </c>
    </row>
    <row r="8449" spans="1:23" x14ac:dyDescent="0.25">
      <c r="A8449" t="s">
        <v>8698</v>
      </c>
      <c r="B8449">
        <v>6166506838</v>
      </c>
      <c r="C8449">
        <v>6970702606</v>
      </c>
      <c r="D8449" s="1">
        <v>45516</v>
      </c>
      <c r="E8449">
        <v>99222</v>
      </c>
      <c r="F8449">
        <v>99283</v>
      </c>
      <c r="G8449" t="s">
        <v>4314</v>
      </c>
      <c r="H8449" s="34">
        <v>91931</v>
      </c>
      <c r="I8449" s="7">
        <v>73545</v>
      </c>
      <c r="J8449" s="7">
        <v>58456.7</v>
      </c>
      <c r="K8449" s="7">
        <v>4792</v>
      </c>
      <c r="L8449" s="7">
        <v>10296.299999999999</v>
      </c>
      <c r="M8449" s="5">
        <v>0.14000000000000001</v>
      </c>
      <c r="N8449" t="s">
        <v>1135</v>
      </c>
      <c r="O8449" t="s">
        <v>30</v>
      </c>
      <c r="P8449" t="s">
        <v>40</v>
      </c>
      <c r="Q8449" t="s">
        <v>19</v>
      </c>
      <c r="R8449" t="s">
        <v>26</v>
      </c>
      <c r="S8449" t="s">
        <v>27</v>
      </c>
      <c r="T8449" t="s">
        <v>13312</v>
      </c>
      <c r="U8449" s="1">
        <v>45692</v>
      </c>
      <c r="V8449">
        <v>176</v>
      </c>
      <c r="W8449" t="str">
        <f t="shared" si="178"/>
        <v>150-179</v>
      </c>
    </row>
    <row r="8450" spans="1:23" x14ac:dyDescent="0.25">
      <c r="A8450" t="s">
        <v>8699</v>
      </c>
      <c r="B8450">
        <v>9999859338</v>
      </c>
      <c r="C8450">
        <v>515623312</v>
      </c>
      <c r="D8450" s="1">
        <v>45364</v>
      </c>
      <c r="E8450">
        <v>99222</v>
      </c>
      <c r="F8450">
        <v>99205</v>
      </c>
      <c r="G8450" t="s">
        <v>37</v>
      </c>
      <c r="H8450" s="34">
        <v>48421</v>
      </c>
      <c r="I8450" s="7">
        <v>41158</v>
      </c>
      <c r="J8450" s="7">
        <v>23425.84</v>
      </c>
      <c r="K8450" s="7">
        <v>16909</v>
      </c>
      <c r="L8450" s="7">
        <v>823.16</v>
      </c>
      <c r="M8450" s="5">
        <v>0.02</v>
      </c>
      <c r="N8450" t="s">
        <v>16</v>
      </c>
      <c r="O8450" t="s">
        <v>27</v>
      </c>
      <c r="P8450" t="s">
        <v>31</v>
      </c>
      <c r="Q8450" t="s">
        <v>32</v>
      </c>
      <c r="R8450" t="s">
        <v>43</v>
      </c>
      <c r="S8450" t="s">
        <v>21</v>
      </c>
      <c r="T8450" t="s">
        <v>13311</v>
      </c>
      <c r="U8450" s="1">
        <v>45423</v>
      </c>
      <c r="V8450">
        <v>59</v>
      </c>
      <c r="W8450" t="str">
        <f t="shared" si="178"/>
        <v>30-59</v>
      </c>
    </row>
    <row r="8451" spans="1:23" x14ac:dyDescent="0.25">
      <c r="A8451" t="s">
        <v>8700</v>
      </c>
      <c r="B8451">
        <v>2627254566</v>
      </c>
      <c r="C8451">
        <v>1349126288</v>
      </c>
      <c r="D8451" s="1">
        <v>45837</v>
      </c>
      <c r="E8451">
        <v>99233</v>
      </c>
      <c r="F8451">
        <v>99205</v>
      </c>
      <c r="G8451" t="s">
        <v>3355</v>
      </c>
      <c r="H8451" s="34">
        <v>92541</v>
      </c>
      <c r="I8451" s="7">
        <v>72182</v>
      </c>
      <c r="J8451" s="7">
        <v>57745.599999999999</v>
      </c>
      <c r="K8451" s="7">
        <v>0</v>
      </c>
      <c r="L8451" s="7">
        <v>14436.4</v>
      </c>
      <c r="M8451" s="5">
        <v>0.2</v>
      </c>
      <c r="N8451" t="s">
        <v>3140</v>
      </c>
      <c r="O8451" t="s">
        <v>17</v>
      </c>
      <c r="P8451" t="s">
        <v>3148</v>
      </c>
      <c r="Q8451" t="s">
        <v>32</v>
      </c>
      <c r="R8451" t="s">
        <v>43</v>
      </c>
      <c r="S8451" t="s">
        <v>27</v>
      </c>
      <c r="T8451" t="s">
        <v>13312</v>
      </c>
      <c r="U8451" s="1">
        <v>45946</v>
      </c>
      <c r="V8451">
        <v>109</v>
      </c>
      <c r="W8451" t="str">
        <f t="shared" ref="W8451:W8514" si="179">IF(V8451="","",IF(V8451&lt;30,"0-29",IF(V8451&lt;60,"30-59",IF(V8451&lt;90,"60-89",IF(V8451&lt;120,"90-119",IF(V8451&lt;150,"120-149",IF(V8451&lt;180,"150-179",IF(V8451&lt;210,"180-209",IF(V8451&lt;240,"210-239",IF(V8451&lt;270,"240-269",IF(V8451&lt;300,"270-299",IF(V8451&lt;330,"300-329",IF(V8451&lt;360,"330-359","360+")))))))))))))</f>
        <v>90-119</v>
      </c>
    </row>
    <row r="8452" spans="1:23" x14ac:dyDescent="0.25">
      <c r="A8452" t="s">
        <v>8701</v>
      </c>
      <c r="B8452">
        <v>7098907793</v>
      </c>
      <c r="C8452">
        <v>8883878379</v>
      </c>
      <c r="D8452" s="1">
        <v>45497</v>
      </c>
      <c r="E8452">
        <v>99214</v>
      </c>
      <c r="F8452">
        <v>85025</v>
      </c>
      <c r="G8452" t="s">
        <v>75</v>
      </c>
      <c r="H8452" s="34">
        <v>83729</v>
      </c>
      <c r="I8452" s="7">
        <v>60285</v>
      </c>
      <c r="J8452" s="7">
        <v>42556.2</v>
      </c>
      <c r="K8452" s="7">
        <v>12906</v>
      </c>
      <c r="L8452" s="7">
        <v>4822.8</v>
      </c>
      <c r="M8452" s="5">
        <v>0.08</v>
      </c>
      <c r="N8452" t="s">
        <v>24</v>
      </c>
      <c r="O8452" t="s">
        <v>27</v>
      </c>
      <c r="P8452" t="s">
        <v>3146</v>
      </c>
      <c r="Q8452" t="s">
        <v>32</v>
      </c>
      <c r="R8452" t="s">
        <v>26</v>
      </c>
      <c r="S8452" t="s">
        <v>27</v>
      </c>
      <c r="T8452" t="s">
        <v>13310</v>
      </c>
      <c r="U8452" s="1">
        <v>45577</v>
      </c>
      <c r="V8452">
        <v>80</v>
      </c>
      <c r="W8452" t="str">
        <f t="shared" si="179"/>
        <v>60-89</v>
      </c>
    </row>
    <row r="8453" spans="1:23" x14ac:dyDescent="0.25">
      <c r="A8453" t="s">
        <v>8702</v>
      </c>
      <c r="B8453">
        <v>6273688535</v>
      </c>
      <c r="C8453">
        <v>5155414634</v>
      </c>
      <c r="D8453" s="1">
        <v>45633</v>
      </c>
      <c r="E8453">
        <v>99215</v>
      </c>
      <c r="F8453">
        <v>99292</v>
      </c>
      <c r="G8453" t="s">
        <v>288</v>
      </c>
      <c r="H8453" s="34">
        <v>55499</v>
      </c>
      <c r="I8453" s="7">
        <v>47174</v>
      </c>
      <c r="J8453" s="7">
        <v>35177.519999999997</v>
      </c>
      <c r="K8453" s="7">
        <v>11053</v>
      </c>
      <c r="L8453" s="7">
        <v>943.48</v>
      </c>
      <c r="M8453" s="5">
        <v>0.02</v>
      </c>
      <c r="N8453" t="s">
        <v>16</v>
      </c>
      <c r="O8453" t="s">
        <v>27</v>
      </c>
      <c r="P8453" t="s">
        <v>55</v>
      </c>
      <c r="Q8453" t="s">
        <v>32</v>
      </c>
      <c r="R8453" t="s">
        <v>21</v>
      </c>
      <c r="S8453" t="s">
        <v>21</v>
      </c>
      <c r="T8453" t="s">
        <v>13310</v>
      </c>
      <c r="U8453" s="1">
        <v>45689</v>
      </c>
      <c r="V8453">
        <v>56</v>
      </c>
      <c r="W8453" t="str">
        <f t="shared" si="179"/>
        <v>30-59</v>
      </c>
    </row>
    <row r="8454" spans="1:23" x14ac:dyDescent="0.25">
      <c r="A8454" t="s">
        <v>8703</v>
      </c>
      <c r="B8454">
        <v>4003546510</v>
      </c>
      <c r="C8454">
        <v>1367571135</v>
      </c>
      <c r="D8454" s="1">
        <v>45694</v>
      </c>
      <c r="E8454">
        <v>99214</v>
      </c>
      <c r="F8454">
        <v>99283</v>
      </c>
      <c r="G8454" t="s">
        <v>87</v>
      </c>
      <c r="H8454" s="34">
        <v>70575</v>
      </c>
      <c r="I8454" s="7">
        <v>55049</v>
      </c>
      <c r="J8454" s="7">
        <v>33757.199999999997</v>
      </c>
      <c r="K8454" s="7">
        <v>10282</v>
      </c>
      <c r="L8454" s="7">
        <v>11009.8</v>
      </c>
      <c r="M8454" s="5">
        <v>0.2</v>
      </c>
      <c r="N8454" t="s">
        <v>3140</v>
      </c>
      <c r="O8454" t="s">
        <v>27</v>
      </c>
      <c r="P8454" t="s">
        <v>25</v>
      </c>
      <c r="Q8454" t="s">
        <v>19</v>
      </c>
      <c r="R8454" t="s">
        <v>20</v>
      </c>
      <c r="S8454" t="s">
        <v>27</v>
      </c>
      <c r="T8454" t="s">
        <v>13312</v>
      </c>
      <c r="U8454" s="1">
        <v>45813</v>
      </c>
      <c r="V8454">
        <v>119</v>
      </c>
      <c r="W8454" t="str">
        <f t="shared" si="179"/>
        <v>90-119</v>
      </c>
    </row>
    <row r="8455" spans="1:23" x14ac:dyDescent="0.25">
      <c r="A8455" t="s">
        <v>8704</v>
      </c>
      <c r="B8455">
        <v>9056026754</v>
      </c>
      <c r="C8455">
        <v>9705571767</v>
      </c>
      <c r="D8455" s="1">
        <v>45295</v>
      </c>
      <c r="E8455">
        <v>99231</v>
      </c>
      <c r="F8455">
        <v>99202</v>
      </c>
      <c r="G8455" t="s">
        <v>3598</v>
      </c>
      <c r="H8455" s="34">
        <v>84935</v>
      </c>
      <c r="I8455" s="7">
        <v>69647</v>
      </c>
      <c r="J8455" s="7">
        <v>57110.54</v>
      </c>
      <c r="K8455" s="7">
        <v>0</v>
      </c>
      <c r="L8455" s="7">
        <v>12536.46</v>
      </c>
      <c r="M8455" s="5">
        <v>0.18</v>
      </c>
      <c r="N8455" t="s">
        <v>3141</v>
      </c>
      <c r="O8455" t="s">
        <v>17</v>
      </c>
      <c r="P8455" t="s">
        <v>58</v>
      </c>
      <c r="Q8455" t="s">
        <v>32</v>
      </c>
      <c r="R8455" t="s">
        <v>38</v>
      </c>
      <c r="S8455" t="s">
        <v>17</v>
      </c>
      <c r="T8455" t="s">
        <v>13312</v>
      </c>
      <c r="U8455" s="1">
        <v>45335</v>
      </c>
      <c r="V8455">
        <v>40</v>
      </c>
      <c r="W8455" t="str">
        <f t="shared" si="179"/>
        <v>30-59</v>
      </c>
    </row>
    <row r="8456" spans="1:23" x14ac:dyDescent="0.25">
      <c r="A8456" t="s">
        <v>8705</v>
      </c>
      <c r="B8456">
        <v>8184505449</v>
      </c>
      <c r="C8456">
        <v>7924835497</v>
      </c>
      <c r="D8456" s="1">
        <v>45360</v>
      </c>
      <c r="E8456">
        <v>99221</v>
      </c>
      <c r="F8456">
        <v>36415</v>
      </c>
      <c r="G8456" t="s">
        <v>50</v>
      </c>
      <c r="H8456" s="34">
        <v>80134</v>
      </c>
      <c r="I8456" s="7">
        <v>63306</v>
      </c>
      <c r="J8456" s="7">
        <v>46851.040000000001</v>
      </c>
      <c r="K8456" s="7">
        <v>6326</v>
      </c>
      <c r="L8456" s="7">
        <v>10128.959999999999</v>
      </c>
      <c r="M8456" s="5">
        <v>0.16</v>
      </c>
      <c r="N8456" t="s">
        <v>1138</v>
      </c>
      <c r="O8456" t="s">
        <v>30</v>
      </c>
      <c r="P8456" t="s">
        <v>35</v>
      </c>
      <c r="Q8456" t="s">
        <v>19</v>
      </c>
      <c r="R8456" t="s">
        <v>27</v>
      </c>
      <c r="S8456" t="s">
        <v>21</v>
      </c>
      <c r="T8456" t="s">
        <v>13312</v>
      </c>
      <c r="U8456" s="1">
        <v>45435</v>
      </c>
      <c r="V8456">
        <v>75</v>
      </c>
      <c r="W8456" t="str">
        <f t="shared" si="179"/>
        <v>60-89</v>
      </c>
    </row>
    <row r="8457" spans="1:23" x14ac:dyDescent="0.25">
      <c r="A8457" t="s">
        <v>8706</v>
      </c>
      <c r="B8457">
        <v>4687250885</v>
      </c>
      <c r="C8457">
        <v>4073853541</v>
      </c>
      <c r="D8457" s="1">
        <v>45322</v>
      </c>
      <c r="E8457">
        <v>99214</v>
      </c>
      <c r="F8457">
        <v>97110</v>
      </c>
      <c r="G8457" t="s">
        <v>129</v>
      </c>
      <c r="H8457" s="34">
        <v>85609</v>
      </c>
      <c r="I8457" s="7">
        <v>72768</v>
      </c>
      <c r="J8457" s="7">
        <v>41504.639999999999</v>
      </c>
      <c r="K8457" s="7">
        <v>29808</v>
      </c>
      <c r="L8457" s="7">
        <v>1455.36</v>
      </c>
      <c r="M8457" s="5">
        <v>0.02</v>
      </c>
      <c r="N8457" t="s">
        <v>16</v>
      </c>
      <c r="O8457" t="s">
        <v>27</v>
      </c>
      <c r="P8457" t="s">
        <v>3150</v>
      </c>
      <c r="Q8457" t="s">
        <v>32</v>
      </c>
      <c r="R8457" t="s">
        <v>43</v>
      </c>
      <c r="S8457" t="s">
        <v>21</v>
      </c>
      <c r="T8457" t="s">
        <v>13310</v>
      </c>
      <c r="U8457" s="1">
        <v>45381</v>
      </c>
      <c r="V8457">
        <v>59</v>
      </c>
      <c r="W8457" t="str">
        <f t="shared" si="179"/>
        <v>30-59</v>
      </c>
    </row>
    <row r="8458" spans="1:23" x14ac:dyDescent="0.25">
      <c r="A8458" t="s">
        <v>8707</v>
      </c>
      <c r="B8458">
        <v>4069835027</v>
      </c>
      <c r="C8458">
        <v>4185461589</v>
      </c>
      <c r="D8458" s="1">
        <v>45927</v>
      </c>
      <c r="E8458">
        <v>99214</v>
      </c>
      <c r="F8458">
        <v>99284</v>
      </c>
      <c r="G8458" t="s">
        <v>48</v>
      </c>
      <c r="H8458" s="34">
        <v>36780</v>
      </c>
      <c r="I8458" s="7">
        <v>26482</v>
      </c>
      <c r="J8458" s="7">
        <v>13352.44</v>
      </c>
      <c r="K8458" s="7">
        <v>11011</v>
      </c>
      <c r="L8458" s="7">
        <v>2118.56</v>
      </c>
      <c r="M8458" s="5">
        <v>0.08</v>
      </c>
      <c r="N8458" t="s">
        <v>24</v>
      </c>
      <c r="O8458" t="s">
        <v>27</v>
      </c>
      <c r="P8458" t="s">
        <v>18</v>
      </c>
      <c r="Q8458" t="s">
        <v>19</v>
      </c>
      <c r="R8458" t="s">
        <v>21</v>
      </c>
      <c r="S8458" t="s">
        <v>27</v>
      </c>
      <c r="T8458" t="s">
        <v>13311</v>
      </c>
      <c r="U8458" s="1">
        <v>46051</v>
      </c>
      <c r="V8458">
        <v>124</v>
      </c>
      <c r="W8458" t="str">
        <f t="shared" si="179"/>
        <v>120-149</v>
      </c>
    </row>
    <row r="8459" spans="1:23" x14ac:dyDescent="0.25">
      <c r="A8459" t="s">
        <v>8708</v>
      </c>
      <c r="B8459">
        <v>826431293</v>
      </c>
      <c r="C8459">
        <v>8180697673</v>
      </c>
      <c r="D8459" s="1">
        <v>45482</v>
      </c>
      <c r="E8459">
        <v>99221</v>
      </c>
      <c r="F8459">
        <v>99213</v>
      </c>
      <c r="G8459" t="s">
        <v>3253</v>
      </c>
      <c r="H8459" s="34">
        <v>99613</v>
      </c>
      <c r="I8459" s="7">
        <v>74710</v>
      </c>
      <c r="J8459" s="7">
        <v>50475.5</v>
      </c>
      <c r="K8459" s="7">
        <v>13028</v>
      </c>
      <c r="L8459" s="7">
        <v>11206.5</v>
      </c>
      <c r="M8459" s="5">
        <v>0.15</v>
      </c>
      <c r="N8459" t="s">
        <v>1139</v>
      </c>
      <c r="O8459" t="s">
        <v>27</v>
      </c>
      <c r="P8459" t="s">
        <v>3149</v>
      </c>
      <c r="Q8459" t="s">
        <v>19</v>
      </c>
      <c r="R8459" t="s">
        <v>21</v>
      </c>
      <c r="S8459" t="s">
        <v>21</v>
      </c>
      <c r="T8459" t="s">
        <v>13310</v>
      </c>
      <c r="U8459" s="1">
        <v>45579</v>
      </c>
      <c r="V8459">
        <v>97</v>
      </c>
      <c r="W8459" t="str">
        <f t="shared" si="179"/>
        <v>90-119</v>
      </c>
    </row>
    <row r="8460" spans="1:23" x14ac:dyDescent="0.25">
      <c r="A8460" t="s">
        <v>8709</v>
      </c>
      <c r="B8460">
        <v>902986593</v>
      </c>
      <c r="C8460">
        <v>2765994001</v>
      </c>
      <c r="D8460" s="1">
        <v>45599</v>
      </c>
      <c r="E8460">
        <v>99223</v>
      </c>
      <c r="F8460">
        <v>71046</v>
      </c>
      <c r="G8460" t="s">
        <v>3256</v>
      </c>
      <c r="H8460" s="34">
        <v>35731</v>
      </c>
      <c r="I8460" s="7">
        <v>23225</v>
      </c>
      <c r="J8460" s="7">
        <v>15007</v>
      </c>
      <c r="K8460" s="7">
        <v>5431</v>
      </c>
      <c r="L8460" s="7">
        <v>2787</v>
      </c>
      <c r="M8460" s="5">
        <v>0.12</v>
      </c>
      <c r="N8460" t="s">
        <v>46</v>
      </c>
      <c r="O8460" t="s">
        <v>27</v>
      </c>
      <c r="P8460" t="s">
        <v>31</v>
      </c>
      <c r="Q8460" t="s">
        <v>32</v>
      </c>
      <c r="R8460" t="s">
        <v>27</v>
      </c>
      <c r="S8460" t="s">
        <v>27</v>
      </c>
      <c r="T8460" t="s">
        <v>13312</v>
      </c>
      <c r="U8460" s="1">
        <v>45679</v>
      </c>
      <c r="V8460">
        <v>80</v>
      </c>
      <c r="W8460" t="str">
        <f t="shared" si="179"/>
        <v>60-89</v>
      </c>
    </row>
    <row r="8461" spans="1:23" x14ac:dyDescent="0.25">
      <c r="A8461" t="s">
        <v>8710</v>
      </c>
      <c r="B8461">
        <v>5712142303</v>
      </c>
      <c r="C8461">
        <v>9869194849</v>
      </c>
      <c r="D8461" s="1">
        <v>45837</v>
      </c>
      <c r="E8461">
        <v>99221</v>
      </c>
      <c r="F8461">
        <v>99212</v>
      </c>
      <c r="G8461" t="s">
        <v>34</v>
      </c>
      <c r="H8461" s="34">
        <v>83926</v>
      </c>
      <c r="I8461" s="7">
        <v>68819</v>
      </c>
      <c r="J8461" s="7">
        <v>56431.58</v>
      </c>
      <c r="K8461" s="7">
        <v>0</v>
      </c>
      <c r="L8461" s="7">
        <v>12387.42</v>
      </c>
      <c r="M8461" s="5">
        <v>0.18</v>
      </c>
      <c r="N8461" t="s">
        <v>3141</v>
      </c>
      <c r="O8461" t="s">
        <v>17</v>
      </c>
      <c r="P8461" t="s">
        <v>31</v>
      </c>
      <c r="Q8461" t="s">
        <v>32</v>
      </c>
      <c r="R8461" t="s">
        <v>20</v>
      </c>
      <c r="S8461" t="s">
        <v>17</v>
      </c>
      <c r="T8461" t="s">
        <v>13311</v>
      </c>
      <c r="U8461" s="1">
        <v>45964</v>
      </c>
      <c r="V8461">
        <v>127</v>
      </c>
      <c r="W8461" t="str">
        <f t="shared" si="179"/>
        <v>120-149</v>
      </c>
    </row>
    <row r="8462" spans="1:23" x14ac:dyDescent="0.25">
      <c r="A8462" t="s">
        <v>8711</v>
      </c>
      <c r="B8462">
        <v>6376544064</v>
      </c>
      <c r="C8462">
        <v>7171457741</v>
      </c>
      <c r="D8462" s="1">
        <v>45504</v>
      </c>
      <c r="E8462">
        <v>99223</v>
      </c>
      <c r="F8462">
        <v>99281</v>
      </c>
      <c r="G8462" t="s">
        <v>3716</v>
      </c>
      <c r="H8462" s="34">
        <v>19088</v>
      </c>
      <c r="I8462" s="7">
        <v>15270</v>
      </c>
      <c r="J8462" s="7">
        <v>13132.2</v>
      </c>
      <c r="K8462" s="7">
        <v>0</v>
      </c>
      <c r="L8462" s="7">
        <v>2137.8000000000002</v>
      </c>
      <c r="M8462" s="5">
        <v>0.14000000000000001</v>
      </c>
      <c r="N8462" t="s">
        <v>1135</v>
      </c>
      <c r="O8462" t="s">
        <v>17</v>
      </c>
      <c r="P8462" t="s">
        <v>18</v>
      </c>
      <c r="Q8462" t="s">
        <v>19</v>
      </c>
      <c r="R8462" t="s">
        <v>43</v>
      </c>
      <c r="S8462" t="s">
        <v>17</v>
      </c>
      <c r="T8462" t="s">
        <v>13310</v>
      </c>
      <c r="U8462" s="1">
        <v>45559</v>
      </c>
      <c r="V8462">
        <v>55</v>
      </c>
      <c r="W8462" t="str">
        <f t="shared" si="179"/>
        <v>30-59</v>
      </c>
    </row>
    <row r="8463" spans="1:23" x14ac:dyDescent="0.25">
      <c r="A8463" t="s">
        <v>8712</v>
      </c>
      <c r="B8463">
        <v>3383838447</v>
      </c>
      <c r="C8463">
        <v>8226900868</v>
      </c>
      <c r="D8463" s="1">
        <v>45568</v>
      </c>
      <c r="E8463">
        <v>99231</v>
      </c>
      <c r="F8463">
        <v>90834</v>
      </c>
      <c r="G8463" t="s">
        <v>148</v>
      </c>
      <c r="H8463" s="34">
        <v>94355</v>
      </c>
      <c r="I8463" s="7">
        <v>75484</v>
      </c>
      <c r="J8463" s="7">
        <v>56746.239999999998</v>
      </c>
      <c r="K8463" s="7">
        <v>8170</v>
      </c>
      <c r="L8463" s="7">
        <v>10567.76</v>
      </c>
      <c r="M8463" s="5">
        <v>0.14000000000000001</v>
      </c>
      <c r="N8463" t="s">
        <v>1135</v>
      </c>
      <c r="O8463" t="s">
        <v>30</v>
      </c>
      <c r="P8463" t="s">
        <v>40</v>
      </c>
      <c r="Q8463" t="s">
        <v>32</v>
      </c>
      <c r="R8463" t="s">
        <v>38</v>
      </c>
      <c r="S8463" t="s">
        <v>21</v>
      </c>
      <c r="T8463" t="s">
        <v>13311</v>
      </c>
      <c r="U8463" s="1">
        <v>45628</v>
      </c>
      <c r="V8463">
        <v>60</v>
      </c>
      <c r="W8463" t="str">
        <f t="shared" si="179"/>
        <v>60-89</v>
      </c>
    </row>
    <row r="8464" spans="1:23" x14ac:dyDescent="0.25">
      <c r="A8464" t="s">
        <v>8713</v>
      </c>
      <c r="B8464">
        <v>8217504448</v>
      </c>
      <c r="C8464">
        <v>7672962466</v>
      </c>
      <c r="D8464" s="1">
        <v>45826</v>
      </c>
      <c r="E8464">
        <v>99238</v>
      </c>
      <c r="F8464">
        <v>97110</v>
      </c>
      <c r="G8464" t="s">
        <v>3412</v>
      </c>
      <c r="H8464" s="34">
        <v>54776</v>
      </c>
      <c r="I8464" s="7">
        <v>44916</v>
      </c>
      <c r="J8464" s="7">
        <v>36831.120000000003</v>
      </c>
      <c r="K8464" s="7">
        <v>0</v>
      </c>
      <c r="L8464" s="7">
        <v>8084.88</v>
      </c>
      <c r="M8464" s="5">
        <v>0.18</v>
      </c>
      <c r="N8464" t="s">
        <v>3141</v>
      </c>
      <c r="O8464" t="s">
        <v>17</v>
      </c>
      <c r="P8464" t="s">
        <v>18</v>
      </c>
      <c r="Q8464" t="s">
        <v>32</v>
      </c>
      <c r="R8464" t="s">
        <v>21</v>
      </c>
      <c r="S8464" t="s">
        <v>17</v>
      </c>
      <c r="T8464" t="s">
        <v>13311</v>
      </c>
      <c r="U8464" s="1">
        <v>45990</v>
      </c>
      <c r="V8464">
        <v>164</v>
      </c>
      <c r="W8464" t="str">
        <f t="shared" si="179"/>
        <v>150-179</v>
      </c>
    </row>
    <row r="8465" spans="1:23" x14ac:dyDescent="0.25">
      <c r="A8465" t="s">
        <v>8714</v>
      </c>
      <c r="B8465">
        <v>4457135436</v>
      </c>
      <c r="C8465">
        <v>7850973616</v>
      </c>
      <c r="D8465" s="1">
        <v>45493</v>
      </c>
      <c r="E8465">
        <v>99214</v>
      </c>
      <c r="F8465">
        <v>99204</v>
      </c>
      <c r="G8465" t="s">
        <v>3164</v>
      </c>
      <c r="H8465" s="34">
        <v>62306</v>
      </c>
      <c r="I8465" s="7">
        <v>48599</v>
      </c>
      <c r="J8465" s="7">
        <v>34691.199999999997</v>
      </c>
      <c r="K8465" s="7">
        <v>4188</v>
      </c>
      <c r="L8465" s="7">
        <v>9719.7999999999993</v>
      </c>
      <c r="M8465" s="5">
        <v>0.2</v>
      </c>
      <c r="N8465" t="s">
        <v>3140</v>
      </c>
      <c r="O8465" t="s">
        <v>30</v>
      </c>
      <c r="P8465" t="s">
        <v>18</v>
      </c>
      <c r="Q8465" t="s">
        <v>19</v>
      </c>
      <c r="R8465" t="s">
        <v>38</v>
      </c>
      <c r="S8465" t="s">
        <v>17</v>
      </c>
      <c r="T8465" t="s">
        <v>13310</v>
      </c>
      <c r="U8465" s="1">
        <v>45606</v>
      </c>
      <c r="V8465">
        <v>113</v>
      </c>
      <c r="W8465" t="str">
        <f t="shared" si="179"/>
        <v>90-119</v>
      </c>
    </row>
    <row r="8466" spans="1:23" x14ac:dyDescent="0.25">
      <c r="A8466" t="s">
        <v>8715</v>
      </c>
      <c r="B8466">
        <v>9374988744</v>
      </c>
      <c r="C8466">
        <v>1249462537</v>
      </c>
      <c r="D8466" s="1">
        <v>45429</v>
      </c>
      <c r="E8466">
        <v>99238</v>
      </c>
      <c r="F8466">
        <v>99282</v>
      </c>
      <c r="G8466" t="s">
        <v>127</v>
      </c>
      <c r="H8466" s="34">
        <v>74079</v>
      </c>
      <c r="I8466" s="7">
        <v>58522</v>
      </c>
      <c r="J8466" s="7">
        <v>41711.480000000003</v>
      </c>
      <c r="K8466" s="7">
        <v>7447</v>
      </c>
      <c r="L8466" s="7">
        <v>9363.52</v>
      </c>
      <c r="M8466" s="5">
        <v>0.16</v>
      </c>
      <c r="N8466" t="s">
        <v>1138</v>
      </c>
      <c r="O8466" t="s">
        <v>30</v>
      </c>
      <c r="P8466" t="s">
        <v>3148</v>
      </c>
      <c r="Q8466" t="s">
        <v>32</v>
      </c>
      <c r="R8466" t="s">
        <v>26</v>
      </c>
      <c r="S8466" t="s">
        <v>27</v>
      </c>
      <c r="T8466" t="s">
        <v>13312</v>
      </c>
      <c r="U8466" s="1">
        <v>45597</v>
      </c>
      <c r="V8466">
        <v>168</v>
      </c>
      <c r="W8466" t="str">
        <f t="shared" si="179"/>
        <v>150-179</v>
      </c>
    </row>
    <row r="8467" spans="1:23" x14ac:dyDescent="0.25">
      <c r="A8467" t="s">
        <v>8716</v>
      </c>
      <c r="B8467">
        <v>4396766154</v>
      </c>
      <c r="C8467">
        <v>821870254</v>
      </c>
      <c r="D8467" s="1">
        <v>45778</v>
      </c>
      <c r="E8467">
        <v>99222</v>
      </c>
      <c r="F8467">
        <v>99292</v>
      </c>
      <c r="G8467" t="s">
        <v>279</v>
      </c>
      <c r="H8467" s="34">
        <v>11573</v>
      </c>
      <c r="I8467" s="7">
        <v>9027</v>
      </c>
      <c r="J8467" s="7">
        <v>7221.6</v>
      </c>
      <c r="K8467" s="7">
        <v>0</v>
      </c>
      <c r="L8467" s="7">
        <v>1805.4</v>
      </c>
      <c r="M8467" s="5">
        <v>0.2</v>
      </c>
      <c r="N8467" t="s">
        <v>3140</v>
      </c>
      <c r="O8467" t="s">
        <v>17</v>
      </c>
      <c r="P8467" t="s">
        <v>35</v>
      </c>
      <c r="Q8467" t="s">
        <v>19</v>
      </c>
      <c r="R8467" t="s">
        <v>20</v>
      </c>
      <c r="S8467" t="s">
        <v>27</v>
      </c>
      <c r="T8467" t="s">
        <v>13312</v>
      </c>
      <c r="U8467" s="1">
        <v>45887</v>
      </c>
      <c r="V8467">
        <v>109</v>
      </c>
      <c r="W8467" t="str">
        <f t="shared" si="179"/>
        <v>90-119</v>
      </c>
    </row>
    <row r="8468" spans="1:23" x14ac:dyDescent="0.25">
      <c r="A8468" t="s">
        <v>8717</v>
      </c>
      <c r="B8468">
        <v>6766820000</v>
      </c>
      <c r="C8468">
        <v>1584344210</v>
      </c>
      <c r="D8468" s="1">
        <v>45752</v>
      </c>
      <c r="E8468">
        <v>99231</v>
      </c>
      <c r="F8468">
        <v>99205</v>
      </c>
      <c r="G8468" t="s">
        <v>203</v>
      </c>
      <c r="H8468" s="34">
        <v>32607</v>
      </c>
      <c r="I8468" s="7">
        <v>26738</v>
      </c>
      <c r="J8468" s="7">
        <v>15928.16</v>
      </c>
      <c r="K8468" s="7">
        <v>5997</v>
      </c>
      <c r="L8468" s="7">
        <v>4812.84</v>
      </c>
      <c r="M8468" s="5">
        <v>0.18</v>
      </c>
      <c r="N8468" t="s">
        <v>3141</v>
      </c>
      <c r="O8468" t="s">
        <v>27</v>
      </c>
      <c r="P8468" t="s">
        <v>55</v>
      </c>
      <c r="Q8468" t="s">
        <v>19</v>
      </c>
      <c r="R8468" t="s">
        <v>27</v>
      </c>
      <c r="S8468" t="s">
        <v>17</v>
      </c>
      <c r="T8468" t="s">
        <v>13310</v>
      </c>
      <c r="U8468" s="1">
        <v>45898</v>
      </c>
      <c r="V8468">
        <v>146</v>
      </c>
      <c r="W8468" t="str">
        <f t="shared" si="179"/>
        <v>120-149</v>
      </c>
    </row>
    <row r="8469" spans="1:23" x14ac:dyDescent="0.25">
      <c r="A8469" t="s">
        <v>8718</v>
      </c>
      <c r="B8469">
        <v>3598723149</v>
      </c>
      <c r="C8469">
        <v>2146316264</v>
      </c>
      <c r="D8469" s="1">
        <v>45853</v>
      </c>
      <c r="E8469">
        <v>99231</v>
      </c>
      <c r="F8469">
        <v>99211</v>
      </c>
      <c r="G8469" t="s">
        <v>3258</v>
      </c>
      <c r="H8469" s="34">
        <v>91827</v>
      </c>
      <c r="I8469" s="7">
        <v>73462</v>
      </c>
      <c r="J8469" s="7">
        <v>48973.32</v>
      </c>
      <c r="K8469" s="7">
        <v>14204</v>
      </c>
      <c r="L8469" s="7">
        <v>10284.68</v>
      </c>
      <c r="M8469" s="5">
        <v>0.14000000000000001</v>
      </c>
      <c r="N8469" t="s">
        <v>1135</v>
      </c>
      <c r="O8469" t="s">
        <v>27</v>
      </c>
      <c r="P8469" t="s">
        <v>18</v>
      </c>
      <c r="Q8469" t="s">
        <v>19</v>
      </c>
      <c r="R8469" t="s">
        <v>27</v>
      </c>
      <c r="S8469" t="s">
        <v>27</v>
      </c>
      <c r="T8469" t="s">
        <v>13312</v>
      </c>
      <c r="U8469" s="1">
        <v>46016</v>
      </c>
      <c r="V8469">
        <v>163</v>
      </c>
      <c r="W8469" t="str">
        <f t="shared" si="179"/>
        <v>150-179</v>
      </c>
    </row>
    <row r="8470" spans="1:23" x14ac:dyDescent="0.25">
      <c r="A8470" t="s">
        <v>8719</v>
      </c>
      <c r="B8470">
        <v>6923809727</v>
      </c>
      <c r="C8470">
        <v>7069291861</v>
      </c>
      <c r="D8470" s="1">
        <v>45768</v>
      </c>
      <c r="E8470">
        <v>99231</v>
      </c>
      <c r="F8470">
        <v>99205</v>
      </c>
      <c r="G8470" t="s">
        <v>194</v>
      </c>
      <c r="H8470" s="34">
        <v>49153</v>
      </c>
      <c r="I8470" s="7">
        <v>31949</v>
      </c>
      <c r="J8470" s="7">
        <v>28115.119999999999</v>
      </c>
      <c r="K8470" s="7">
        <v>0</v>
      </c>
      <c r="L8470" s="7">
        <v>3833.88</v>
      </c>
      <c r="M8470" s="5">
        <v>0.12</v>
      </c>
      <c r="N8470" t="s">
        <v>46</v>
      </c>
      <c r="O8470" t="s">
        <v>17</v>
      </c>
      <c r="P8470" t="s">
        <v>3148</v>
      </c>
      <c r="Q8470" t="s">
        <v>19</v>
      </c>
      <c r="R8470" t="s">
        <v>21</v>
      </c>
      <c r="S8470" t="s">
        <v>17</v>
      </c>
      <c r="T8470" t="s">
        <v>13312</v>
      </c>
      <c r="U8470" s="1">
        <v>45801</v>
      </c>
      <c r="V8470">
        <v>33</v>
      </c>
      <c r="W8470" t="str">
        <f t="shared" si="179"/>
        <v>30-59</v>
      </c>
    </row>
    <row r="8471" spans="1:23" x14ac:dyDescent="0.25">
      <c r="A8471" t="s">
        <v>8720</v>
      </c>
      <c r="B8471">
        <v>3467269234</v>
      </c>
      <c r="C8471">
        <v>6648806399</v>
      </c>
      <c r="D8471" s="1">
        <v>45661</v>
      </c>
      <c r="E8471">
        <v>99232</v>
      </c>
      <c r="F8471">
        <v>99281</v>
      </c>
      <c r="G8471" t="s">
        <v>347</v>
      </c>
      <c r="H8471" s="34">
        <v>71202</v>
      </c>
      <c r="I8471" s="7">
        <v>55538</v>
      </c>
      <c r="J8471" s="7">
        <v>38982.400000000001</v>
      </c>
      <c r="K8471" s="7">
        <v>5448</v>
      </c>
      <c r="L8471" s="7">
        <v>11107.6</v>
      </c>
      <c r="M8471" s="5">
        <v>0.2</v>
      </c>
      <c r="N8471" t="s">
        <v>3140</v>
      </c>
      <c r="O8471" t="s">
        <v>27</v>
      </c>
      <c r="P8471" t="s">
        <v>3147</v>
      </c>
      <c r="Q8471" t="s">
        <v>19</v>
      </c>
      <c r="R8471" t="s">
        <v>27</v>
      </c>
      <c r="S8471" t="s">
        <v>21</v>
      </c>
      <c r="T8471" t="s">
        <v>13312</v>
      </c>
      <c r="U8471" s="1">
        <v>45815</v>
      </c>
      <c r="V8471">
        <v>154</v>
      </c>
      <c r="W8471" t="str">
        <f t="shared" si="179"/>
        <v>150-179</v>
      </c>
    </row>
    <row r="8472" spans="1:23" x14ac:dyDescent="0.25">
      <c r="A8472" t="s">
        <v>8721</v>
      </c>
      <c r="B8472">
        <v>2969631615</v>
      </c>
      <c r="C8472">
        <v>7249352043</v>
      </c>
      <c r="D8472" s="1">
        <v>45378</v>
      </c>
      <c r="E8472">
        <v>99222</v>
      </c>
      <c r="F8472">
        <v>81000</v>
      </c>
      <c r="G8472" t="s">
        <v>3183</v>
      </c>
      <c r="H8472" s="34">
        <v>67355</v>
      </c>
      <c r="I8472" s="7">
        <v>50516</v>
      </c>
      <c r="J8472" s="7">
        <v>42938.6</v>
      </c>
      <c r="K8472" s="7">
        <v>0</v>
      </c>
      <c r="L8472" s="7">
        <v>7577.4</v>
      </c>
      <c r="M8472" s="5">
        <v>0.15</v>
      </c>
      <c r="N8472" t="s">
        <v>1139</v>
      </c>
      <c r="O8472" t="s">
        <v>17</v>
      </c>
      <c r="P8472" t="s">
        <v>3148</v>
      </c>
      <c r="Q8472" t="s">
        <v>32</v>
      </c>
      <c r="R8472" t="s">
        <v>38</v>
      </c>
      <c r="S8472" t="s">
        <v>17</v>
      </c>
      <c r="T8472" t="s">
        <v>13310</v>
      </c>
      <c r="U8472" s="1">
        <v>45506</v>
      </c>
      <c r="V8472">
        <v>128</v>
      </c>
      <c r="W8472" t="str">
        <f t="shared" si="179"/>
        <v>120-149</v>
      </c>
    </row>
    <row r="8473" spans="1:23" x14ac:dyDescent="0.25">
      <c r="A8473" t="s">
        <v>8722</v>
      </c>
      <c r="B8473">
        <v>6329876370</v>
      </c>
      <c r="C8473">
        <v>5375650218</v>
      </c>
      <c r="D8473" s="1">
        <v>45852</v>
      </c>
      <c r="E8473">
        <v>99214</v>
      </c>
      <c r="F8473">
        <v>99284</v>
      </c>
      <c r="G8473" t="s">
        <v>3438</v>
      </c>
      <c r="H8473" s="34">
        <v>60360</v>
      </c>
      <c r="I8473" s="7">
        <v>43459</v>
      </c>
      <c r="J8473" s="7">
        <v>39982.28</v>
      </c>
      <c r="K8473" s="7">
        <v>0</v>
      </c>
      <c r="L8473" s="7">
        <v>3476.72</v>
      </c>
      <c r="M8473" s="5">
        <v>0.08</v>
      </c>
      <c r="N8473" t="s">
        <v>24</v>
      </c>
      <c r="O8473" t="s">
        <v>17</v>
      </c>
      <c r="P8473" t="s">
        <v>58</v>
      </c>
      <c r="Q8473" t="s">
        <v>32</v>
      </c>
      <c r="R8473" t="s">
        <v>43</v>
      </c>
      <c r="S8473" t="s">
        <v>17</v>
      </c>
      <c r="T8473" t="s">
        <v>13312</v>
      </c>
      <c r="U8473" s="1">
        <v>45986</v>
      </c>
      <c r="V8473">
        <v>135</v>
      </c>
      <c r="W8473" t="str">
        <f t="shared" si="179"/>
        <v>120-149</v>
      </c>
    </row>
    <row r="8474" spans="1:23" x14ac:dyDescent="0.25">
      <c r="A8474" t="s">
        <v>8723</v>
      </c>
      <c r="B8474">
        <v>1727270413</v>
      </c>
      <c r="C8474">
        <v>814093347</v>
      </c>
      <c r="D8474" s="1">
        <v>45872</v>
      </c>
      <c r="E8474">
        <v>99232</v>
      </c>
      <c r="F8474">
        <v>99292</v>
      </c>
      <c r="G8474" t="s">
        <v>191</v>
      </c>
      <c r="H8474" s="34">
        <v>49178</v>
      </c>
      <c r="I8474" s="7">
        <v>40326</v>
      </c>
      <c r="J8474" s="7">
        <v>27811.32</v>
      </c>
      <c r="K8474" s="7">
        <v>5256</v>
      </c>
      <c r="L8474" s="7">
        <v>7258.68</v>
      </c>
      <c r="M8474" s="5">
        <v>0.18</v>
      </c>
      <c r="N8474" t="s">
        <v>3141</v>
      </c>
      <c r="O8474" t="s">
        <v>27</v>
      </c>
      <c r="P8474" t="s">
        <v>40</v>
      </c>
      <c r="Q8474" t="s">
        <v>32</v>
      </c>
      <c r="R8474" t="s">
        <v>26</v>
      </c>
      <c r="S8474" t="s">
        <v>17</v>
      </c>
      <c r="T8474" t="s">
        <v>13310</v>
      </c>
      <c r="U8474" s="1">
        <v>45915</v>
      </c>
      <c r="V8474">
        <v>43</v>
      </c>
      <c r="W8474" t="str">
        <f t="shared" si="179"/>
        <v>30-59</v>
      </c>
    </row>
    <row r="8475" spans="1:23" x14ac:dyDescent="0.25">
      <c r="A8475" t="s">
        <v>8724</v>
      </c>
      <c r="B8475">
        <v>2041056097</v>
      </c>
      <c r="C8475">
        <v>7193521118</v>
      </c>
      <c r="D8475" s="1">
        <v>45391</v>
      </c>
      <c r="E8475">
        <v>99213</v>
      </c>
      <c r="F8475">
        <v>99213</v>
      </c>
      <c r="G8475" t="s">
        <v>3488</v>
      </c>
      <c r="H8475" s="34">
        <v>92063</v>
      </c>
      <c r="I8475" s="7">
        <v>75492</v>
      </c>
      <c r="J8475" s="7">
        <v>61903.44</v>
      </c>
      <c r="K8475" s="7">
        <v>0</v>
      </c>
      <c r="L8475" s="7">
        <v>13588.56</v>
      </c>
      <c r="M8475" s="5">
        <v>0.18</v>
      </c>
      <c r="N8475" t="s">
        <v>3141</v>
      </c>
      <c r="O8475" t="s">
        <v>17</v>
      </c>
      <c r="P8475" t="s">
        <v>55</v>
      </c>
      <c r="Q8475" t="s">
        <v>19</v>
      </c>
      <c r="R8475" t="s">
        <v>43</v>
      </c>
      <c r="S8475" t="s">
        <v>21</v>
      </c>
      <c r="T8475" t="s">
        <v>13310</v>
      </c>
      <c r="U8475" s="1">
        <v>45536</v>
      </c>
      <c r="V8475">
        <v>145</v>
      </c>
      <c r="W8475" t="str">
        <f t="shared" si="179"/>
        <v>120-149</v>
      </c>
    </row>
    <row r="8476" spans="1:23" x14ac:dyDescent="0.25">
      <c r="A8476" t="s">
        <v>8725</v>
      </c>
      <c r="B8476">
        <v>364590334</v>
      </c>
      <c r="C8476">
        <v>3776890684</v>
      </c>
      <c r="D8476" s="1">
        <v>45796</v>
      </c>
      <c r="E8476">
        <v>99233</v>
      </c>
      <c r="F8476">
        <v>99201</v>
      </c>
      <c r="G8476" t="s">
        <v>296</v>
      </c>
      <c r="H8476" s="34">
        <v>69792</v>
      </c>
      <c r="I8476" s="7">
        <v>50250</v>
      </c>
      <c r="J8476" s="7">
        <v>34235</v>
      </c>
      <c r="K8476" s="7">
        <v>11995</v>
      </c>
      <c r="L8476" s="7">
        <v>4020</v>
      </c>
      <c r="M8476" s="5">
        <v>0.08</v>
      </c>
      <c r="N8476" t="s">
        <v>24</v>
      </c>
      <c r="O8476" t="s">
        <v>27</v>
      </c>
      <c r="P8476" t="s">
        <v>97</v>
      </c>
      <c r="Q8476" t="s">
        <v>19</v>
      </c>
      <c r="R8476" t="s">
        <v>20</v>
      </c>
      <c r="S8476" t="s">
        <v>17</v>
      </c>
      <c r="T8476" t="s">
        <v>13311</v>
      </c>
      <c r="U8476" s="1">
        <v>45953</v>
      </c>
      <c r="V8476">
        <v>157</v>
      </c>
      <c r="W8476" t="str">
        <f t="shared" si="179"/>
        <v>150-179</v>
      </c>
    </row>
    <row r="8477" spans="1:23" x14ac:dyDescent="0.25">
      <c r="A8477" t="s">
        <v>8726</v>
      </c>
      <c r="B8477">
        <v>3502521183</v>
      </c>
      <c r="C8477">
        <v>4168165278</v>
      </c>
      <c r="D8477" s="1">
        <v>45762</v>
      </c>
      <c r="E8477">
        <v>99238</v>
      </c>
      <c r="F8477">
        <v>99205</v>
      </c>
      <c r="G8477" t="s">
        <v>50</v>
      </c>
      <c r="H8477" s="34">
        <v>36340</v>
      </c>
      <c r="I8477" s="7">
        <v>23621</v>
      </c>
      <c r="J8477" s="7">
        <v>10939.48</v>
      </c>
      <c r="K8477" s="7">
        <v>9847</v>
      </c>
      <c r="L8477" s="7">
        <v>2834.52</v>
      </c>
      <c r="M8477" s="5">
        <v>0.12</v>
      </c>
      <c r="N8477" t="s">
        <v>46</v>
      </c>
      <c r="O8477" t="s">
        <v>27</v>
      </c>
      <c r="P8477" t="s">
        <v>3148</v>
      </c>
      <c r="Q8477" t="s">
        <v>19</v>
      </c>
      <c r="R8477" t="s">
        <v>26</v>
      </c>
      <c r="S8477" t="s">
        <v>17</v>
      </c>
      <c r="T8477" t="s">
        <v>13311</v>
      </c>
      <c r="U8477" s="1">
        <v>45810</v>
      </c>
      <c r="V8477">
        <v>48</v>
      </c>
      <c r="W8477" t="str">
        <f t="shared" si="179"/>
        <v>30-59</v>
      </c>
    </row>
    <row r="8478" spans="1:23" x14ac:dyDescent="0.25">
      <c r="A8478" t="s">
        <v>8727</v>
      </c>
      <c r="B8478">
        <v>7124555846</v>
      </c>
      <c r="C8478">
        <v>3628745096</v>
      </c>
      <c r="D8478" s="1">
        <v>45316</v>
      </c>
      <c r="E8478">
        <v>99232</v>
      </c>
      <c r="F8478">
        <v>99201</v>
      </c>
      <c r="G8478" t="s">
        <v>3412</v>
      </c>
      <c r="H8478" s="34">
        <v>65428</v>
      </c>
      <c r="I8478" s="7">
        <v>55614</v>
      </c>
      <c r="J8478" s="7">
        <v>46977.72</v>
      </c>
      <c r="K8478" s="7">
        <v>7524</v>
      </c>
      <c r="L8478" s="7">
        <v>1112.28</v>
      </c>
      <c r="M8478" s="5">
        <v>0.02</v>
      </c>
      <c r="N8478" t="s">
        <v>16</v>
      </c>
      <c r="O8478" t="s">
        <v>27</v>
      </c>
      <c r="P8478" t="s">
        <v>3148</v>
      </c>
      <c r="Q8478" t="s">
        <v>32</v>
      </c>
      <c r="R8478" t="s">
        <v>27</v>
      </c>
      <c r="S8478" t="s">
        <v>21</v>
      </c>
      <c r="T8478" t="s">
        <v>13311</v>
      </c>
      <c r="U8478" s="1">
        <v>45496</v>
      </c>
      <c r="V8478">
        <v>180</v>
      </c>
      <c r="W8478" t="str">
        <f t="shared" si="179"/>
        <v>180-209</v>
      </c>
    </row>
    <row r="8479" spans="1:23" x14ac:dyDescent="0.25">
      <c r="A8479" t="s">
        <v>8728</v>
      </c>
      <c r="B8479">
        <v>1638551021</v>
      </c>
      <c r="C8479">
        <v>6786384193</v>
      </c>
      <c r="D8479" s="1">
        <v>45431</v>
      </c>
      <c r="E8479">
        <v>99222</v>
      </c>
      <c r="F8479">
        <v>99204</v>
      </c>
      <c r="G8479" t="s">
        <v>122</v>
      </c>
      <c r="H8479" s="34">
        <v>70356</v>
      </c>
      <c r="I8479" s="7">
        <v>45731</v>
      </c>
      <c r="J8479" s="7">
        <v>40243.279999999999</v>
      </c>
      <c r="K8479" s="7">
        <v>0</v>
      </c>
      <c r="L8479" s="7">
        <v>5487.72</v>
      </c>
      <c r="M8479" s="5">
        <v>0.12</v>
      </c>
      <c r="N8479" t="s">
        <v>46</v>
      </c>
      <c r="O8479" t="s">
        <v>17</v>
      </c>
      <c r="P8479" t="s">
        <v>35</v>
      </c>
      <c r="Q8479" t="s">
        <v>32</v>
      </c>
      <c r="R8479" t="s">
        <v>27</v>
      </c>
      <c r="S8479" t="s">
        <v>27</v>
      </c>
      <c r="T8479" t="s">
        <v>13312</v>
      </c>
      <c r="U8479" s="1">
        <v>45596</v>
      </c>
      <c r="V8479">
        <v>165</v>
      </c>
      <c r="W8479" t="str">
        <f t="shared" si="179"/>
        <v>150-179</v>
      </c>
    </row>
    <row r="8480" spans="1:23" x14ac:dyDescent="0.25">
      <c r="A8480" t="s">
        <v>8729</v>
      </c>
      <c r="B8480">
        <v>9563806782</v>
      </c>
      <c r="C8480">
        <v>5575219577</v>
      </c>
      <c r="D8480" s="1">
        <v>45340</v>
      </c>
      <c r="E8480">
        <v>99213</v>
      </c>
      <c r="F8480">
        <v>99281</v>
      </c>
      <c r="G8480" t="s">
        <v>89</v>
      </c>
      <c r="H8480" s="34">
        <v>95858</v>
      </c>
      <c r="I8480" s="7">
        <v>71894</v>
      </c>
      <c r="J8480" s="7">
        <v>61109.9</v>
      </c>
      <c r="K8480" s="7">
        <v>0</v>
      </c>
      <c r="L8480" s="7">
        <v>10784.1</v>
      </c>
      <c r="M8480" s="5">
        <v>0.15</v>
      </c>
      <c r="N8480" t="s">
        <v>1139</v>
      </c>
      <c r="O8480" t="s">
        <v>17</v>
      </c>
      <c r="P8480" t="s">
        <v>40</v>
      </c>
      <c r="Q8480" t="s">
        <v>32</v>
      </c>
      <c r="R8480" t="s">
        <v>26</v>
      </c>
      <c r="S8480" t="s">
        <v>27</v>
      </c>
      <c r="T8480" t="s">
        <v>13311</v>
      </c>
      <c r="U8480" s="1">
        <v>45431</v>
      </c>
      <c r="V8480">
        <v>91</v>
      </c>
      <c r="W8480" t="str">
        <f t="shared" si="179"/>
        <v>90-119</v>
      </c>
    </row>
    <row r="8481" spans="1:23" x14ac:dyDescent="0.25">
      <c r="A8481" t="s">
        <v>8730</v>
      </c>
      <c r="B8481">
        <v>5144207214</v>
      </c>
      <c r="C8481">
        <v>6799696462</v>
      </c>
      <c r="D8481" s="1">
        <v>45627</v>
      </c>
      <c r="E8481">
        <v>99233</v>
      </c>
      <c r="F8481">
        <v>97110</v>
      </c>
      <c r="G8481" t="s">
        <v>3158</v>
      </c>
      <c r="H8481" s="34">
        <v>35853</v>
      </c>
      <c r="I8481" s="7">
        <v>27965</v>
      </c>
      <c r="J8481" s="7">
        <v>18173</v>
      </c>
      <c r="K8481" s="7">
        <v>4199</v>
      </c>
      <c r="L8481" s="7">
        <v>5593</v>
      </c>
      <c r="M8481" s="5">
        <v>0.2</v>
      </c>
      <c r="N8481" t="s">
        <v>3140</v>
      </c>
      <c r="O8481" t="s">
        <v>27</v>
      </c>
      <c r="P8481" t="s">
        <v>97</v>
      </c>
      <c r="Q8481" t="s">
        <v>32</v>
      </c>
      <c r="R8481" t="s">
        <v>43</v>
      </c>
      <c r="S8481" t="s">
        <v>27</v>
      </c>
      <c r="T8481" t="s">
        <v>13312</v>
      </c>
      <c r="U8481" s="1">
        <v>45736</v>
      </c>
      <c r="V8481">
        <v>109</v>
      </c>
      <c r="W8481" t="str">
        <f t="shared" si="179"/>
        <v>90-119</v>
      </c>
    </row>
    <row r="8482" spans="1:23" x14ac:dyDescent="0.25">
      <c r="A8482" t="s">
        <v>8731</v>
      </c>
      <c r="B8482">
        <v>3178450874</v>
      </c>
      <c r="C8482">
        <v>545337812</v>
      </c>
      <c r="D8482" s="1">
        <v>45939</v>
      </c>
      <c r="E8482">
        <v>99222</v>
      </c>
      <c r="F8482">
        <v>99204</v>
      </c>
      <c r="G8482" t="s">
        <v>122</v>
      </c>
      <c r="H8482" s="34">
        <v>83907</v>
      </c>
      <c r="I8482" s="7">
        <v>66287</v>
      </c>
      <c r="J8482" s="7">
        <v>49953.08</v>
      </c>
      <c r="K8482" s="7">
        <v>5728</v>
      </c>
      <c r="L8482" s="7">
        <v>10605.92</v>
      </c>
      <c r="M8482" s="5">
        <v>0.16</v>
      </c>
      <c r="N8482" t="s">
        <v>1138</v>
      </c>
      <c r="O8482" t="s">
        <v>30</v>
      </c>
      <c r="P8482" t="s">
        <v>97</v>
      </c>
      <c r="Q8482" t="s">
        <v>19</v>
      </c>
      <c r="R8482" t="s">
        <v>21</v>
      </c>
      <c r="S8482" t="s">
        <v>27</v>
      </c>
      <c r="T8482" t="s">
        <v>13312</v>
      </c>
      <c r="U8482" s="1">
        <v>46013</v>
      </c>
      <c r="V8482">
        <v>74</v>
      </c>
      <c r="W8482" t="str">
        <f t="shared" si="179"/>
        <v>60-89</v>
      </c>
    </row>
    <row r="8483" spans="1:23" x14ac:dyDescent="0.25">
      <c r="A8483" t="s">
        <v>8732</v>
      </c>
      <c r="B8483">
        <v>7201335354</v>
      </c>
      <c r="C8483">
        <v>9420709688</v>
      </c>
      <c r="D8483" s="1">
        <v>45510</v>
      </c>
      <c r="E8483">
        <v>99214</v>
      </c>
      <c r="F8483">
        <v>99202</v>
      </c>
      <c r="G8483" t="s">
        <v>3265</v>
      </c>
      <c r="H8483" s="34">
        <v>54250</v>
      </c>
      <c r="I8483" s="7">
        <v>40688</v>
      </c>
      <c r="J8483" s="7">
        <v>22508.799999999999</v>
      </c>
      <c r="K8483" s="7">
        <v>12076</v>
      </c>
      <c r="L8483" s="7">
        <v>6103.2</v>
      </c>
      <c r="M8483" s="5">
        <v>0.15</v>
      </c>
      <c r="N8483" t="s">
        <v>1139</v>
      </c>
      <c r="O8483" t="s">
        <v>27</v>
      </c>
      <c r="P8483" t="s">
        <v>3150</v>
      </c>
      <c r="Q8483" t="s">
        <v>32</v>
      </c>
      <c r="R8483" t="s">
        <v>27</v>
      </c>
      <c r="S8483" t="s">
        <v>27</v>
      </c>
      <c r="T8483" t="s">
        <v>13311</v>
      </c>
      <c r="U8483" s="1">
        <v>45585</v>
      </c>
      <c r="V8483">
        <v>75</v>
      </c>
      <c r="W8483" t="str">
        <f t="shared" si="179"/>
        <v>60-89</v>
      </c>
    </row>
    <row r="8484" spans="1:23" x14ac:dyDescent="0.25">
      <c r="A8484" t="s">
        <v>8733</v>
      </c>
      <c r="B8484">
        <v>2414530962</v>
      </c>
      <c r="C8484">
        <v>759108090</v>
      </c>
      <c r="D8484" s="1">
        <v>45888</v>
      </c>
      <c r="E8484">
        <v>99223</v>
      </c>
      <c r="F8484">
        <v>99284</v>
      </c>
      <c r="G8484" t="s">
        <v>63</v>
      </c>
      <c r="H8484" s="34">
        <v>96671</v>
      </c>
      <c r="I8484" s="7">
        <v>77337</v>
      </c>
      <c r="J8484" s="7">
        <v>59841.82</v>
      </c>
      <c r="K8484" s="7">
        <v>6668</v>
      </c>
      <c r="L8484" s="7">
        <v>10827.18</v>
      </c>
      <c r="M8484" s="5">
        <v>0.14000000000000001</v>
      </c>
      <c r="N8484" t="s">
        <v>1135</v>
      </c>
      <c r="O8484" t="s">
        <v>30</v>
      </c>
      <c r="P8484" t="s">
        <v>40</v>
      </c>
      <c r="Q8484" t="s">
        <v>32</v>
      </c>
      <c r="R8484" t="s">
        <v>26</v>
      </c>
      <c r="S8484" t="s">
        <v>17</v>
      </c>
      <c r="T8484" t="s">
        <v>13312</v>
      </c>
      <c r="U8484" s="1">
        <v>45961</v>
      </c>
      <c r="V8484">
        <v>73</v>
      </c>
      <c r="W8484" t="str">
        <f t="shared" si="179"/>
        <v>60-89</v>
      </c>
    </row>
    <row r="8485" spans="1:23" x14ac:dyDescent="0.25">
      <c r="A8485" t="s">
        <v>8734</v>
      </c>
      <c r="B8485">
        <v>1729854640</v>
      </c>
      <c r="C8485">
        <v>9468294630</v>
      </c>
      <c r="D8485" s="1">
        <v>45669</v>
      </c>
      <c r="E8485">
        <v>99238</v>
      </c>
      <c r="F8485">
        <v>99284</v>
      </c>
      <c r="G8485" t="s">
        <v>270</v>
      </c>
      <c r="H8485" s="34">
        <v>56488</v>
      </c>
      <c r="I8485" s="7">
        <v>42366</v>
      </c>
      <c r="J8485" s="7">
        <v>24079.1</v>
      </c>
      <c r="K8485" s="7">
        <v>11932</v>
      </c>
      <c r="L8485" s="7">
        <v>6354.9</v>
      </c>
      <c r="M8485" s="5">
        <v>0.15</v>
      </c>
      <c r="N8485" t="s">
        <v>1139</v>
      </c>
      <c r="O8485" t="s">
        <v>27</v>
      </c>
      <c r="P8485" t="s">
        <v>3146</v>
      </c>
      <c r="Q8485" t="s">
        <v>19</v>
      </c>
      <c r="R8485" t="s">
        <v>38</v>
      </c>
      <c r="S8485" t="s">
        <v>27</v>
      </c>
      <c r="T8485" t="s">
        <v>13310</v>
      </c>
      <c r="U8485" s="1">
        <v>45755</v>
      </c>
      <c r="V8485">
        <v>86</v>
      </c>
      <c r="W8485" t="str">
        <f t="shared" si="179"/>
        <v>60-89</v>
      </c>
    </row>
    <row r="8486" spans="1:23" x14ac:dyDescent="0.25">
      <c r="A8486" t="s">
        <v>8735</v>
      </c>
      <c r="B8486">
        <v>1091728647</v>
      </c>
      <c r="C8486">
        <v>9714787204</v>
      </c>
      <c r="D8486" s="1">
        <v>45856</v>
      </c>
      <c r="E8486">
        <v>99238</v>
      </c>
      <c r="F8486">
        <v>36415</v>
      </c>
      <c r="G8486" t="s">
        <v>3262</v>
      </c>
      <c r="H8486" s="34">
        <v>62390</v>
      </c>
      <c r="I8486" s="7">
        <v>44921</v>
      </c>
      <c r="J8486" s="7">
        <v>35764.32</v>
      </c>
      <c r="K8486" s="7">
        <v>5563</v>
      </c>
      <c r="L8486" s="7">
        <v>3593.68</v>
      </c>
      <c r="M8486" s="5">
        <v>0.08</v>
      </c>
      <c r="N8486" t="s">
        <v>24</v>
      </c>
      <c r="O8486" t="s">
        <v>30</v>
      </c>
      <c r="P8486" t="s">
        <v>58</v>
      </c>
      <c r="Q8486" t="s">
        <v>19</v>
      </c>
      <c r="R8486" t="s">
        <v>27</v>
      </c>
      <c r="S8486" t="s">
        <v>27</v>
      </c>
      <c r="T8486" t="s">
        <v>13311</v>
      </c>
      <c r="U8486" s="1">
        <v>45989</v>
      </c>
      <c r="V8486">
        <v>133</v>
      </c>
      <c r="W8486" t="str">
        <f t="shared" si="179"/>
        <v>120-149</v>
      </c>
    </row>
    <row r="8487" spans="1:23" x14ac:dyDescent="0.25">
      <c r="A8487" t="s">
        <v>8736</v>
      </c>
      <c r="B8487">
        <v>315546035</v>
      </c>
      <c r="C8487">
        <v>9823267189</v>
      </c>
      <c r="D8487" s="1">
        <v>45713</v>
      </c>
      <c r="E8487">
        <v>99223</v>
      </c>
      <c r="F8487">
        <v>99283</v>
      </c>
      <c r="G8487" t="s">
        <v>122</v>
      </c>
      <c r="H8487" s="34">
        <v>59840</v>
      </c>
      <c r="I8487" s="7">
        <v>46675</v>
      </c>
      <c r="J8487" s="7">
        <v>19358</v>
      </c>
      <c r="K8487" s="7">
        <v>17982</v>
      </c>
      <c r="L8487" s="7">
        <v>9335</v>
      </c>
      <c r="M8487" s="5">
        <v>0.2</v>
      </c>
      <c r="N8487" t="s">
        <v>3140</v>
      </c>
      <c r="O8487" t="s">
        <v>27</v>
      </c>
      <c r="P8487" t="s">
        <v>55</v>
      </c>
      <c r="Q8487" t="s">
        <v>19</v>
      </c>
      <c r="R8487" t="s">
        <v>27</v>
      </c>
      <c r="S8487" t="s">
        <v>21</v>
      </c>
      <c r="T8487" t="s">
        <v>13311</v>
      </c>
      <c r="U8487" s="1">
        <v>45768</v>
      </c>
      <c r="V8487">
        <v>55</v>
      </c>
      <c r="W8487" t="str">
        <f t="shared" si="179"/>
        <v>30-59</v>
      </c>
    </row>
    <row r="8488" spans="1:23" x14ac:dyDescent="0.25">
      <c r="A8488" t="s">
        <v>8737</v>
      </c>
      <c r="B8488">
        <v>4658746966</v>
      </c>
      <c r="C8488">
        <v>7772612121</v>
      </c>
      <c r="D8488" s="1">
        <v>45299</v>
      </c>
      <c r="E8488">
        <v>99221</v>
      </c>
      <c r="F8488">
        <v>99284</v>
      </c>
      <c r="G8488" t="s">
        <v>3218</v>
      </c>
      <c r="H8488" s="34">
        <v>78844</v>
      </c>
      <c r="I8488" s="7">
        <v>64652</v>
      </c>
      <c r="J8488" s="7">
        <v>53014.64</v>
      </c>
      <c r="K8488" s="7">
        <v>0</v>
      </c>
      <c r="L8488" s="7">
        <v>11637.36</v>
      </c>
      <c r="M8488" s="5">
        <v>0.18</v>
      </c>
      <c r="N8488" t="s">
        <v>3141</v>
      </c>
      <c r="O8488" t="s">
        <v>17</v>
      </c>
      <c r="P8488" t="s">
        <v>35</v>
      </c>
      <c r="Q8488" t="s">
        <v>32</v>
      </c>
      <c r="R8488" t="s">
        <v>26</v>
      </c>
      <c r="S8488" t="s">
        <v>27</v>
      </c>
      <c r="T8488" t="s">
        <v>13311</v>
      </c>
      <c r="U8488" s="1">
        <v>45447</v>
      </c>
      <c r="V8488">
        <v>148</v>
      </c>
      <c r="W8488" t="str">
        <f t="shared" si="179"/>
        <v>120-149</v>
      </c>
    </row>
    <row r="8489" spans="1:23" x14ac:dyDescent="0.25">
      <c r="A8489" t="s">
        <v>8738</v>
      </c>
      <c r="B8489">
        <v>790609415</v>
      </c>
      <c r="C8489">
        <v>1733871278</v>
      </c>
      <c r="D8489" s="1">
        <v>45330</v>
      </c>
      <c r="E8489">
        <v>99231</v>
      </c>
      <c r="F8489">
        <v>99291</v>
      </c>
      <c r="G8489" t="s">
        <v>169</v>
      </c>
      <c r="H8489" s="34">
        <v>73343</v>
      </c>
      <c r="I8489" s="7">
        <v>52807</v>
      </c>
      <c r="J8489" s="7">
        <v>48582.44</v>
      </c>
      <c r="K8489" s="7">
        <v>0</v>
      </c>
      <c r="L8489" s="7">
        <v>4224.5600000000004</v>
      </c>
      <c r="M8489" s="5">
        <v>0.08</v>
      </c>
      <c r="N8489" t="s">
        <v>24</v>
      </c>
      <c r="O8489" t="s">
        <v>17</v>
      </c>
      <c r="P8489" t="s">
        <v>3146</v>
      </c>
      <c r="Q8489" t="s">
        <v>32</v>
      </c>
      <c r="R8489" t="s">
        <v>27</v>
      </c>
      <c r="S8489" t="s">
        <v>21</v>
      </c>
      <c r="T8489" t="s">
        <v>13310</v>
      </c>
      <c r="U8489" s="1">
        <v>45499</v>
      </c>
      <c r="V8489">
        <v>169</v>
      </c>
      <c r="W8489" t="str">
        <f t="shared" si="179"/>
        <v>150-179</v>
      </c>
    </row>
    <row r="8490" spans="1:23" x14ac:dyDescent="0.25">
      <c r="A8490" t="s">
        <v>8739</v>
      </c>
      <c r="B8490">
        <v>9445254097</v>
      </c>
      <c r="C8490">
        <v>6462293778</v>
      </c>
      <c r="D8490" s="1">
        <v>45399</v>
      </c>
      <c r="E8490">
        <v>99215</v>
      </c>
      <c r="F8490">
        <v>99203</v>
      </c>
      <c r="G8490" t="s">
        <v>365</v>
      </c>
      <c r="H8490" s="34">
        <v>33728</v>
      </c>
      <c r="I8490" s="7">
        <v>25296</v>
      </c>
      <c r="J8490" s="7">
        <v>14526.6</v>
      </c>
      <c r="K8490" s="7">
        <v>6975</v>
      </c>
      <c r="L8490" s="7">
        <v>3794.4</v>
      </c>
      <c r="M8490" s="5">
        <v>0.15</v>
      </c>
      <c r="N8490" t="s">
        <v>1139</v>
      </c>
      <c r="O8490" t="s">
        <v>27</v>
      </c>
      <c r="P8490" t="s">
        <v>55</v>
      </c>
      <c r="Q8490" t="s">
        <v>32</v>
      </c>
      <c r="R8490" t="s">
        <v>21</v>
      </c>
      <c r="S8490" t="s">
        <v>17</v>
      </c>
      <c r="T8490" t="s">
        <v>13312</v>
      </c>
      <c r="U8490" s="1">
        <v>45494</v>
      </c>
      <c r="V8490">
        <v>95</v>
      </c>
      <c r="W8490" t="str">
        <f t="shared" si="179"/>
        <v>90-119</v>
      </c>
    </row>
    <row r="8491" spans="1:23" x14ac:dyDescent="0.25">
      <c r="A8491" t="s">
        <v>8740</v>
      </c>
      <c r="B8491">
        <v>5184671464</v>
      </c>
      <c r="C8491">
        <v>660465486</v>
      </c>
      <c r="D8491" s="1">
        <v>45448</v>
      </c>
      <c r="E8491">
        <v>99222</v>
      </c>
      <c r="F8491">
        <v>99215</v>
      </c>
      <c r="G8491" t="s">
        <v>3164</v>
      </c>
      <c r="H8491" s="34">
        <v>61356</v>
      </c>
      <c r="I8491" s="7">
        <v>49085</v>
      </c>
      <c r="J8491" s="7">
        <v>28818.1</v>
      </c>
      <c r="K8491" s="7">
        <v>13395</v>
      </c>
      <c r="L8491" s="7">
        <v>6871.9</v>
      </c>
      <c r="M8491" s="5">
        <v>0.14000000000000001</v>
      </c>
      <c r="N8491" t="s">
        <v>1135</v>
      </c>
      <c r="O8491" t="s">
        <v>27</v>
      </c>
      <c r="P8491" t="s">
        <v>31</v>
      </c>
      <c r="Q8491" t="s">
        <v>19</v>
      </c>
      <c r="R8491" t="s">
        <v>43</v>
      </c>
      <c r="S8491" t="s">
        <v>21</v>
      </c>
      <c r="T8491" t="s">
        <v>13311</v>
      </c>
      <c r="U8491" s="1">
        <v>45616</v>
      </c>
      <c r="V8491">
        <v>168</v>
      </c>
      <c r="W8491" t="str">
        <f t="shared" si="179"/>
        <v>150-179</v>
      </c>
    </row>
    <row r="8492" spans="1:23" x14ac:dyDescent="0.25">
      <c r="A8492" t="s">
        <v>8741</v>
      </c>
      <c r="B8492">
        <v>6355344174</v>
      </c>
      <c r="C8492">
        <v>7332194631</v>
      </c>
      <c r="D8492" s="1">
        <v>45765</v>
      </c>
      <c r="E8492">
        <v>99214</v>
      </c>
      <c r="F8492">
        <v>93000</v>
      </c>
      <c r="G8492" t="s">
        <v>3204</v>
      </c>
      <c r="H8492" s="34">
        <v>18374</v>
      </c>
      <c r="I8492" s="7">
        <v>15618</v>
      </c>
      <c r="J8492" s="7">
        <v>12767.64</v>
      </c>
      <c r="K8492" s="7">
        <v>2538</v>
      </c>
      <c r="L8492" s="7">
        <v>312.36</v>
      </c>
      <c r="M8492" s="5">
        <v>0.02</v>
      </c>
      <c r="N8492" t="s">
        <v>16</v>
      </c>
      <c r="O8492" t="s">
        <v>27</v>
      </c>
      <c r="P8492" t="s">
        <v>58</v>
      </c>
      <c r="Q8492" t="s">
        <v>32</v>
      </c>
      <c r="R8492" t="s">
        <v>21</v>
      </c>
      <c r="S8492" t="s">
        <v>27</v>
      </c>
      <c r="T8492" t="s">
        <v>13311</v>
      </c>
      <c r="U8492" s="1">
        <v>45942</v>
      </c>
      <c r="V8492">
        <v>177</v>
      </c>
      <c r="W8492" t="str">
        <f t="shared" si="179"/>
        <v>150-179</v>
      </c>
    </row>
    <row r="8493" spans="1:23" x14ac:dyDescent="0.25">
      <c r="A8493" t="s">
        <v>8742</v>
      </c>
      <c r="B8493">
        <v>3807780257</v>
      </c>
      <c r="C8493">
        <v>7064738131</v>
      </c>
      <c r="D8493" s="1">
        <v>45538</v>
      </c>
      <c r="E8493">
        <v>99231</v>
      </c>
      <c r="F8493">
        <v>71046</v>
      </c>
      <c r="G8493" t="s">
        <v>166</v>
      </c>
      <c r="H8493" s="34">
        <v>42206</v>
      </c>
      <c r="I8493" s="7">
        <v>27434</v>
      </c>
      <c r="J8493" s="7">
        <v>24141.919999999998</v>
      </c>
      <c r="K8493" s="7">
        <v>0</v>
      </c>
      <c r="L8493" s="7">
        <v>3292.08</v>
      </c>
      <c r="M8493" s="5">
        <v>0.12</v>
      </c>
      <c r="N8493" t="s">
        <v>46</v>
      </c>
      <c r="O8493" t="s">
        <v>17</v>
      </c>
      <c r="P8493" t="s">
        <v>40</v>
      </c>
      <c r="Q8493" t="s">
        <v>19</v>
      </c>
      <c r="R8493" t="s">
        <v>26</v>
      </c>
      <c r="S8493" t="s">
        <v>21</v>
      </c>
      <c r="T8493" t="s">
        <v>13312</v>
      </c>
      <c r="U8493" s="1">
        <v>45667</v>
      </c>
      <c r="V8493">
        <v>129</v>
      </c>
      <c r="W8493" t="str">
        <f t="shared" si="179"/>
        <v>120-149</v>
      </c>
    </row>
    <row r="8494" spans="1:23" x14ac:dyDescent="0.25">
      <c r="A8494" t="s">
        <v>8743</v>
      </c>
      <c r="B8494">
        <v>7244676497</v>
      </c>
      <c r="C8494">
        <v>3425682765</v>
      </c>
      <c r="D8494" s="1">
        <v>45336</v>
      </c>
      <c r="E8494">
        <v>99214</v>
      </c>
      <c r="F8494">
        <v>99204</v>
      </c>
      <c r="G8494" t="s">
        <v>445</v>
      </c>
      <c r="H8494" s="34">
        <v>89174</v>
      </c>
      <c r="I8494" s="7">
        <v>71339</v>
      </c>
      <c r="J8494" s="7">
        <v>47785.54</v>
      </c>
      <c r="K8494" s="7">
        <v>13566</v>
      </c>
      <c r="L8494" s="7">
        <v>9987.4599999999991</v>
      </c>
      <c r="M8494" s="5">
        <v>0.14000000000000001</v>
      </c>
      <c r="N8494" t="s">
        <v>1135</v>
      </c>
      <c r="O8494" t="s">
        <v>27</v>
      </c>
      <c r="P8494" t="s">
        <v>31</v>
      </c>
      <c r="Q8494" t="s">
        <v>32</v>
      </c>
      <c r="R8494" t="s">
        <v>20</v>
      </c>
      <c r="S8494" t="s">
        <v>17</v>
      </c>
      <c r="T8494" t="s">
        <v>13312</v>
      </c>
      <c r="U8494" s="1">
        <v>45510</v>
      </c>
      <c r="V8494">
        <v>173</v>
      </c>
      <c r="W8494" t="str">
        <f t="shared" si="179"/>
        <v>150-179</v>
      </c>
    </row>
    <row r="8495" spans="1:23" x14ac:dyDescent="0.25">
      <c r="A8495" t="s">
        <v>8744</v>
      </c>
      <c r="B8495">
        <v>6599064594</v>
      </c>
      <c r="C8495">
        <v>6674855311</v>
      </c>
      <c r="D8495" s="1">
        <v>45749</v>
      </c>
      <c r="E8495">
        <v>99231</v>
      </c>
      <c r="F8495">
        <v>99205</v>
      </c>
      <c r="G8495" t="s">
        <v>3218</v>
      </c>
      <c r="H8495" s="34">
        <v>74141</v>
      </c>
      <c r="I8495" s="7">
        <v>59313</v>
      </c>
      <c r="J8495" s="7">
        <v>45002.18</v>
      </c>
      <c r="K8495" s="7">
        <v>6007</v>
      </c>
      <c r="L8495" s="7">
        <v>8303.82</v>
      </c>
      <c r="M8495" s="5">
        <v>0.14000000000000001</v>
      </c>
      <c r="N8495" t="s">
        <v>1135</v>
      </c>
      <c r="O8495" t="s">
        <v>30</v>
      </c>
      <c r="P8495" t="s">
        <v>97</v>
      </c>
      <c r="Q8495" t="s">
        <v>32</v>
      </c>
      <c r="R8495" t="s">
        <v>26</v>
      </c>
      <c r="S8495" t="s">
        <v>17</v>
      </c>
      <c r="T8495" t="s">
        <v>13311</v>
      </c>
      <c r="U8495" s="1">
        <v>45902</v>
      </c>
      <c r="V8495">
        <v>153</v>
      </c>
      <c r="W8495" t="str">
        <f t="shared" si="179"/>
        <v>150-179</v>
      </c>
    </row>
    <row r="8496" spans="1:23" x14ac:dyDescent="0.25">
      <c r="A8496" t="s">
        <v>8745</v>
      </c>
      <c r="B8496">
        <v>2858082347</v>
      </c>
      <c r="C8496">
        <v>2948852542</v>
      </c>
      <c r="D8496" s="1">
        <v>45488</v>
      </c>
      <c r="E8496">
        <v>99232</v>
      </c>
      <c r="F8496">
        <v>85025</v>
      </c>
      <c r="G8496" t="s">
        <v>4083</v>
      </c>
      <c r="H8496" s="34">
        <v>63706</v>
      </c>
      <c r="I8496" s="7">
        <v>50965</v>
      </c>
      <c r="J8496" s="7">
        <v>38423.9</v>
      </c>
      <c r="K8496" s="7">
        <v>5406</v>
      </c>
      <c r="L8496" s="7">
        <v>7135.1</v>
      </c>
      <c r="M8496" s="5">
        <v>0.14000000000000001</v>
      </c>
      <c r="N8496" t="s">
        <v>1135</v>
      </c>
      <c r="O8496" t="s">
        <v>30</v>
      </c>
      <c r="P8496" t="s">
        <v>31</v>
      </c>
      <c r="Q8496" t="s">
        <v>32</v>
      </c>
      <c r="R8496" t="s">
        <v>26</v>
      </c>
      <c r="S8496" t="s">
        <v>17</v>
      </c>
      <c r="T8496" t="s">
        <v>13312</v>
      </c>
      <c r="U8496" s="1">
        <v>45618</v>
      </c>
      <c r="V8496">
        <v>130</v>
      </c>
      <c r="W8496" t="str">
        <f t="shared" si="179"/>
        <v>120-149</v>
      </c>
    </row>
    <row r="8497" spans="1:23" x14ac:dyDescent="0.25">
      <c r="A8497" t="s">
        <v>8746</v>
      </c>
      <c r="B8497">
        <v>8102957365</v>
      </c>
      <c r="C8497">
        <v>4350169291</v>
      </c>
      <c r="D8497" s="1">
        <v>45468</v>
      </c>
      <c r="E8497">
        <v>99222</v>
      </c>
      <c r="F8497">
        <v>99212</v>
      </c>
      <c r="G8497" t="s">
        <v>3494</v>
      </c>
      <c r="H8497" s="34">
        <v>75712</v>
      </c>
      <c r="I8497" s="7">
        <v>56784</v>
      </c>
      <c r="J8497" s="7">
        <v>35884.400000000001</v>
      </c>
      <c r="K8497" s="7">
        <v>12382</v>
      </c>
      <c r="L8497" s="7">
        <v>8517.6</v>
      </c>
      <c r="M8497" s="5">
        <v>0.15</v>
      </c>
      <c r="N8497" t="s">
        <v>1139</v>
      </c>
      <c r="O8497" t="s">
        <v>27</v>
      </c>
      <c r="P8497" t="s">
        <v>3147</v>
      </c>
      <c r="Q8497" t="s">
        <v>19</v>
      </c>
      <c r="R8497" t="s">
        <v>21</v>
      </c>
      <c r="S8497" t="s">
        <v>21</v>
      </c>
      <c r="T8497" t="s">
        <v>13312</v>
      </c>
      <c r="U8497" s="1">
        <v>45628</v>
      </c>
      <c r="V8497">
        <v>161</v>
      </c>
      <c r="W8497" t="str">
        <f t="shared" si="179"/>
        <v>150-179</v>
      </c>
    </row>
    <row r="8498" spans="1:23" x14ac:dyDescent="0.25">
      <c r="A8498" t="s">
        <v>8747</v>
      </c>
      <c r="B8498">
        <v>4166252942</v>
      </c>
      <c r="C8498">
        <v>6412305907</v>
      </c>
      <c r="D8498" s="1">
        <v>45484</v>
      </c>
      <c r="E8498">
        <v>99213</v>
      </c>
      <c r="F8498">
        <v>81000</v>
      </c>
      <c r="G8498" t="s">
        <v>54</v>
      </c>
      <c r="H8498" s="34">
        <v>91040</v>
      </c>
      <c r="I8498" s="7">
        <v>77384</v>
      </c>
      <c r="J8498" s="7">
        <v>75836.320000000007</v>
      </c>
      <c r="K8498" s="7">
        <v>0</v>
      </c>
      <c r="L8498" s="7">
        <v>1547.68</v>
      </c>
      <c r="M8498" s="5">
        <v>0.02</v>
      </c>
      <c r="N8498" t="s">
        <v>16</v>
      </c>
      <c r="O8498" t="s">
        <v>17</v>
      </c>
      <c r="P8498" t="s">
        <v>3148</v>
      </c>
      <c r="Q8498" t="s">
        <v>19</v>
      </c>
      <c r="R8498" t="s">
        <v>38</v>
      </c>
      <c r="S8498" t="s">
        <v>21</v>
      </c>
      <c r="T8498" t="s">
        <v>13312</v>
      </c>
      <c r="U8498" s="1">
        <v>45623</v>
      </c>
      <c r="V8498">
        <v>139</v>
      </c>
      <c r="W8498" t="str">
        <f t="shared" si="179"/>
        <v>120-149</v>
      </c>
    </row>
    <row r="8499" spans="1:23" x14ac:dyDescent="0.25">
      <c r="A8499" t="s">
        <v>8748</v>
      </c>
      <c r="B8499">
        <v>9488233934</v>
      </c>
      <c r="C8499">
        <v>5275349947</v>
      </c>
      <c r="D8499" s="1">
        <v>45559</v>
      </c>
      <c r="E8499">
        <v>99221</v>
      </c>
      <c r="F8499">
        <v>99284</v>
      </c>
      <c r="G8499" t="s">
        <v>102</v>
      </c>
      <c r="H8499" s="34">
        <v>13246</v>
      </c>
      <c r="I8499" s="7">
        <v>9537</v>
      </c>
      <c r="J8499" s="7">
        <v>6858.04</v>
      </c>
      <c r="K8499" s="7">
        <v>1916</v>
      </c>
      <c r="L8499" s="7">
        <v>762.96</v>
      </c>
      <c r="M8499" s="5">
        <v>0.08</v>
      </c>
      <c r="N8499" t="s">
        <v>24</v>
      </c>
      <c r="O8499" t="s">
        <v>27</v>
      </c>
      <c r="P8499" t="s">
        <v>58</v>
      </c>
      <c r="Q8499" t="s">
        <v>19</v>
      </c>
      <c r="R8499" t="s">
        <v>21</v>
      </c>
      <c r="S8499" t="s">
        <v>27</v>
      </c>
      <c r="T8499" t="s">
        <v>13311</v>
      </c>
      <c r="U8499" s="1">
        <v>45720</v>
      </c>
      <c r="V8499">
        <v>161</v>
      </c>
      <c r="W8499" t="str">
        <f t="shared" si="179"/>
        <v>150-179</v>
      </c>
    </row>
    <row r="8500" spans="1:23" x14ac:dyDescent="0.25">
      <c r="A8500" t="s">
        <v>8749</v>
      </c>
      <c r="B8500">
        <v>7321993260</v>
      </c>
      <c r="C8500">
        <v>3504653315</v>
      </c>
      <c r="D8500" s="1">
        <v>45642</v>
      </c>
      <c r="E8500">
        <v>99231</v>
      </c>
      <c r="F8500">
        <v>99205</v>
      </c>
      <c r="G8500" t="s">
        <v>3183</v>
      </c>
      <c r="H8500" s="34">
        <v>48001</v>
      </c>
      <c r="I8500" s="7">
        <v>39361</v>
      </c>
      <c r="J8500" s="7">
        <v>22648.02</v>
      </c>
      <c r="K8500" s="7">
        <v>9628</v>
      </c>
      <c r="L8500" s="7">
        <v>7084.98</v>
      </c>
      <c r="M8500" s="5">
        <v>0.18</v>
      </c>
      <c r="N8500" t="s">
        <v>3141</v>
      </c>
      <c r="O8500" t="s">
        <v>27</v>
      </c>
      <c r="P8500" t="s">
        <v>35</v>
      </c>
      <c r="Q8500" t="s">
        <v>19</v>
      </c>
      <c r="R8500" t="s">
        <v>20</v>
      </c>
      <c r="S8500" t="s">
        <v>21</v>
      </c>
      <c r="T8500" t="s">
        <v>13310</v>
      </c>
      <c r="U8500" s="1">
        <v>45733</v>
      </c>
      <c r="V8500">
        <v>91</v>
      </c>
      <c r="W8500" t="str">
        <f t="shared" si="179"/>
        <v>90-119</v>
      </c>
    </row>
    <row r="8501" spans="1:23" x14ac:dyDescent="0.25">
      <c r="A8501" t="s">
        <v>8750</v>
      </c>
      <c r="B8501">
        <v>1561715798</v>
      </c>
      <c r="C8501">
        <v>5851670806</v>
      </c>
      <c r="D8501" s="1">
        <v>45796</v>
      </c>
      <c r="E8501">
        <v>99231</v>
      </c>
      <c r="F8501">
        <v>99282</v>
      </c>
      <c r="G8501" t="s">
        <v>63</v>
      </c>
      <c r="H8501" s="34">
        <v>74388</v>
      </c>
      <c r="I8501" s="7">
        <v>48352</v>
      </c>
      <c r="J8501" s="7">
        <v>21628.76</v>
      </c>
      <c r="K8501" s="7">
        <v>20921</v>
      </c>
      <c r="L8501" s="7">
        <v>5802.24</v>
      </c>
      <c r="M8501" s="5">
        <v>0.12</v>
      </c>
      <c r="N8501" t="s">
        <v>46</v>
      </c>
      <c r="O8501" t="s">
        <v>27</v>
      </c>
      <c r="P8501" t="s">
        <v>31</v>
      </c>
      <c r="Q8501" t="s">
        <v>19</v>
      </c>
      <c r="R8501" t="s">
        <v>26</v>
      </c>
      <c r="S8501" t="s">
        <v>27</v>
      </c>
      <c r="T8501" t="s">
        <v>13312</v>
      </c>
      <c r="U8501" s="1">
        <v>45910</v>
      </c>
      <c r="V8501">
        <v>114</v>
      </c>
      <c r="W8501" t="str">
        <f t="shared" si="179"/>
        <v>90-119</v>
      </c>
    </row>
    <row r="8502" spans="1:23" x14ac:dyDescent="0.25">
      <c r="A8502" t="s">
        <v>8751</v>
      </c>
      <c r="B8502">
        <v>6686901411</v>
      </c>
      <c r="C8502">
        <v>3411751345</v>
      </c>
      <c r="D8502" s="1">
        <v>45382</v>
      </c>
      <c r="E8502">
        <v>99221</v>
      </c>
      <c r="F8502">
        <v>99202</v>
      </c>
      <c r="G8502" t="s">
        <v>3342</v>
      </c>
      <c r="H8502" s="34">
        <v>53539</v>
      </c>
      <c r="I8502" s="7">
        <v>38548</v>
      </c>
      <c r="J8502" s="7">
        <v>26176.16</v>
      </c>
      <c r="K8502" s="7">
        <v>9288</v>
      </c>
      <c r="L8502" s="7">
        <v>3083.84</v>
      </c>
      <c r="M8502" s="5">
        <v>0.08</v>
      </c>
      <c r="N8502" t="s">
        <v>24</v>
      </c>
      <c r="O8502" t="s">
        <v>27</v>
      </c>
      <c r="P8502" t="s">
        <v>3146</v>
      </c>
      <c r="Q8502" t="s">
        <v>32</v>
      </c>
      <c r="R8502" t="s">
        <v>38</v>
      </c>
      <c r="S8502" t="s">
        <v>27</v>
      </c>
      <c r="T8502" t="s">
        <v>13312</v>
      </c>
      <c r="U8502" s="1">
        <v>45472</v>
      </c>
      <c r="V8502">
        <v>90</v>
      </c>
      <c r="W8502" t="str">
        <f t="shared" si="179"/>
        <v>90-119</v>
      </c>
    </row>
    <row r="8503" spans="1:23" x14ac:dyDescent="0.25">
      <c r="A8503" t="s">
        <v>8752</v>
      </c>
      <c r="B8503">
        <v>7381363311</v>
      </c>
      <c r="C8503">
        <v>2018638987</v>
      </c>
      <c r="D8503" s="1">
        <v>45953</v>
      </c>
      <c r="E8503">
        <v>99215</v>
      </c>
      <c r="F8503">
        <v>99285</v>
      </c>
      <c r="G8503" t="s">
        <v>159</v>
      </c>
      <c r="H8503" s="34">
        <v>91436</v>
      </c>
      <c r="I8503" s="7">
        <v>68577</v>
      </c>
      <c r="J8503" s="7">
        <v>50422.45</v>
      </c>
      <c r="K8503" s="7">
        <v>7868</v>
      </c>
      <c r="L8503" s="7">
        <v>10286.549999999999</v>
      </c>
      <c r="M8503" s="5">
        <v>0.15</v>
      </c>
      <c r="N8503" t="s">
        <v>1139</v>
      </c>
      <c r="O8503" t="s">
        <v>30</v>
      </c>
      <c r="P8503" t="s">
        <v>3148</v>
      </c>
      <c r="Q8503" t="s">
        <v>19</v>
      </c>
      <c r="R8503" t="s">
        <v>20</v>
      </c>
      <c r="S8503" t="s">
        <v>21</v>
      </c>
      <c r="T8503" t="s">
        <v>13310</v>
      </c>
      <c r="U8503" s="1">
        <v>46039</v>
      </c>
      <c r="V8503">
        <v>86</v>
      </c>
      <c r="W8503" t="str">
        <f t="shared" si="179"/>
        <v>60-89</v>
      </c>
    </row>
    <row r="8504" spans="1:23" x14ac:dyDescent="0.25">
      <c r="A8504" t="s">
        <v>8753</v>
      </c>
      <c r="B8504">
        <v>1080138274</v>
      </c>
      <c r="C8504">
        <v>8471615294</v>
      </c>
      <c r="D8504" s="1">
        <v>45888</v>
      </c>
      <c r="E8504">
        <v>99233</v>
      </c>
      <c r="F8504">
        <v>71046</v>
      </c>
      <c r="G8504" t="s">
        <v>150</v>
      </c>
      <c r="H8504" s="34">
        <v>91514</v>
      </c>
      <c r="I8504" s="7">
        <v>71381</v>
      </c>
      <c r="J8504" s="7">
        <v>50906.8</v>
      </c>
      <c r="K8504" s="7">
        <v>6198</v>
      </c>
      <c r="L8504" s="7">
        <v>14276.2</v>
      </c>
      <c r="M8504" s="5">
        <v>0.2</v>
      </c>
      <c r="N8504" t="s">
        <v>3140</v>
      </c>
      <c r="O8504" t="s">
        <v>27</v>
      </c>
      <c r="P8504" t="s">
        <v>3148</v>
      </c>
      <c r="Q8504" t="s">
        <v>32</v>
      </c>
      <c r="R8504" t="s">
        <v>26</v>
      </c>
      <c r="S8504" t="s">
        <v>17</v>
      </c>
      <c r="T8504" t="s">
        <v>13310</v>
      </c>
      <c r="U8504" s="1">
        <v>45971</v>
      </c>
      <c r="V8504">
        <v>83</v>
      </c>
      <c r="W8504" t="str">
        <f t="shared" si="179"/>
        <v>60-89</v>
      </c>
    </row>
    <row r="8505" spans="1:23" x14ac:dyDescent="0.25">
      <c r="A8505" t="s">
        <v>8754</v>
      </c>
      <c r="B8505">
        <v>1567552243</v>
      </c>
      <c r="C8505">
        <v>8578408414</v>
      </c>
      <c r="D8505" s="1">
        <v>45955</v>
      </c>
      <c r="E8505">
        <v>99231</v>
      </c>
      <c r="F8505">
        <v>99284</v>
      </c>
      <c r="G8505" t="s">
        <v>3531</v>
      </c>
      <c r="H8505" s="34">
        <v>81486</v>
      </c>
      <c r="I8505" s="7">
        <v>58670</v>
      </c>
      <c r="J8505" s="7">
        <v>53976.4</v>
      </c>
      <c r="K8505" s="7">
        <v>0</v>
      </c>
      <c r="L8505" s="7">
        <v>4693.6000000000004</v>
      </c>
      <c r="M8505" s="5">
        <v>0.08</v>
      </c>
      <c r="N8505" t="s">
        <v>24</v>
      </c>
      <c r="O8505" t="s">
        <v>17</v>
      </c>
      <c r="P8505" t="s">
        <v>58</v>
      </c>
      <c r="Q8505" t="s">
        <v>32</v>
      </c>
      <c r="R8505" t="s">
        <v>21</v>
      </c>
      <c r="S8505" t="s">
        <v>21</v>
      </c>
      <c r="T8505" t="s">
        <v>13310</v>
      </c>
      <c r="U8505" s="1">
        <v>46019</v>
      </c>
      <c r="V8505">
        <v>64</v>
      </c>
      <c r="W8505" t="str">
        <f t="shared" si="179"/>
        <v>60-89</v>
      </c>
    </row>
    <row r="8506" spans="1:23" x14ac:dyDescent="0.25">
      <c r="A8506" t="s">
        <v>8755</v>
      </c>
      <c r="B8506">
        <v>7375473583</v>
      </c>
      <c r="C8506">
        <v>6020488760</v>
      </c>
      <c r="D8506" s="1">
        <v>45334</v>
      </c>
      <c r="E8506">
        <v>99233</v>
      </c>
      <c r="F8506">
        <v>99284</v>
      </c>
      <c r="G8506" t="s">
        <v>61</v>
      </c>
      <c r="H8506" s="34">
        <v>85203</v>
      </c>
      <c r="I8506" s="7">
        <v>66458</v>
      </c>
      <c r="J8506" s="7">
        <v>48209.4</v>
      </c>
      <c r="K8506" s="7">
        <v>4957</v>
      </c>
      <c r="L8506" s="7">
        <v>13291.6</v>
      </c>
      <c r="M8506" s="5">
        <v>0.2</v>
      </c>
      <c r="N8506" t="s">
        <v>3140</v>
      </c>
      <c r="O8506" t="s">
        <v>30</v>
      </c>
      <c r="P8506" t="s">
        <v>3150</v>
      </c>
      <c r="Q8506" t="s">
        <v>19</v>
      </c>
      <c r="R8506" t="s">
        <v>21</v>
      </c>
      <c r="S8506" t="s">
        <v>27</v>
      </c>
      <c r="T8506" t="s">
        <v>13310</v>
      </c>
      <c r="U8506" s="1">
        <v>45510</v>
      </c>
      <c r="V8506">
        <v>176</v>
      </c>
      <c r="W8506" t="str">
        <f t="shared" si="179"/>
        <v>150-179</v>
      </c>
    </row>
    <row r="8507" spans="1:23" x14ac:dyDescent="0.25">
      <c r="A8507" t="s">
        <v>8756</v>
      </c>
      <c r="B8507">
        <v>4471259222</v>
      </c>
      <c r="C8507">
        <v>6088608946</v>
      </c>
      <c r="D8507" s="1">
        <v>45788</v>
      </c>
      <c r="E8507">
        <v>99232</v>
      </c>
      <c r="F8507">
        <v>93000</v>
      </c>
      <c r="G8507" t="s">
        <v>3202</v>
      </c>
      <c r="H8507" s="34">
        <v>90717</v>
      </c>
      <c r="I8507" s="7">
        <v>70759</v>
      </c>
      <c r="J8507" s="7">
        <v>48986.2</v>
      </c>
      <c r="K8507" s="7">
        <v>7621</v>
      </c>
      <c r="L8507" s="7">
        <v>14151.8</v>
      </c>
      <c r="M8507" s="5">
        <v>0.2</v>
      </c>
      <c r="N8507" t="s">
        <v>3140</v>
      </c>
      <c r="O8507" t="s">
        <v>30</v>
      </c>
      <c r="P8507" t="s">
        <v>25</v>
      </c>
      <c r="Q8507" t="s">
        <v>19</v>
      </c>
      <c r="R8507" t="s">
        <v>26</v>
      </c>
      <c r="S8507" t="s">
        <v>21</v>
      </c>
      <c r="T8507" t="s">
        <v>13311</v>
      </c>
      <c r="U8507" s="1">
        <v>45945</v>
      </c>
      <c r="V8507">
        <v>157</v>
      </c>
      <c r="W8507" t="str">
        <f t="shared" si="179"/>
        <v>150-179</v>
      </c>
    </row>
    <row r="8508" spans="1:23" x14ac:dyDescent="0.25">
      <c r="A8508" t="s">
        <v>8757</v>
      </c>
      <c r="B8508">
        <v>1995388773</v>
      </c>
      <c r="C8508">
        <v>9384451266</v>
      </c>
      <c r="D8508" s="1">
        <v>45838</v>
      </c>
      <c r="E8508">
        <v>99238</v>
      </c>
      <c r="F8508">
        <v>99203</v>
      </c>
      <c r="G8508" t="s">
        <v>129</v>
      </c>
      <c r="H8508" s="34">
        <v>89124</v>
      </c>
      <c r="I8508" s="7">
        <v>57931</v>
      </c>
      <c r="J8508" s="7">
        <v>41510.28</v>
      </c>
      <c r="K8508" s="7">
        <v>9469</v>
      </c>
      <c r="L8508" s="7">
        <v>6951.72</v>
      </c>
      <c r="M8508" s="5">
        <v>0.12</v>
      </c>
      <c r="N8508" t="s">
        <v>46</v>
      </c>
      <c r="O8508" t="s">
        <v>27</v>
      </c>
      <c r="P8508" t="s">
        <v>25</v>
      </c>
      <c r="Q8508" t="s">
        <v>32</v>
      </c>
      <c r="R8508" t="s">
        <v>21</v>
      </c>
      <c r="S8508" t="s">
        <v>17</v>
      </c>
      <c r="T8508" t="s">
        <v>13312</v>
      </c>
      <c r="U8508" s="1">
        <v>45995</v>
      </c>
      <c r="V8508">
        <v>157</v>
      </c>
      <c r="W8508" t="str">
        <f t="shared" si="179"/>
        <v>150-179</v>
      </c>
    </row>
    <row r="8509" spans="1:23" x14ac:dyDescent="0.25">
      <c r="A8509" t="s">
        <v>8758</v>
      </c>
      <c r="B8509">
        <v>3779641150</v>
      </c>
      <c r="C8509">
        <v>6288372563</v>
      </c>
      <c r="D8509" s="1">
        <v>45335</v>
      </c>
      <c r="E8509">
        <v>99222</v>
      </c>
      <c r="F8509">
        <v>99284</v>
      </c>
      <c r="G8509" t="s">
        <v>112</v>
      </c>
      <c r="H8509" s="34">
        <v>28889</v>
      </c>
      <c r="I8509" s="7">
        <v>18778</v>
      </c>
      <c r="J8509" s="7">
        <v>16524.64</v>
      </c>
      <c r="K8509" s="7">
        <v>0</v>
      </c>
      <c r="L8509" s="7">
        <v>2253.36</v>
      </c>
      <c r="M8509" s="5">
        <v>0.12</v>
      </c>
      <c r="N8509" t="s">
        <v>46</v>
      </c>
      <c r="O8509" t="s">
        <v>17</v>
      </c>
      <c r="P8509" t="s">
        <v>58</v>
      </c>
      <c r="Q8509" t="s">
        <v>32</v>
      </c>
      <c r="R8509" t="s">
        <v>20</v>
      </c>
      <c r="S8509" t="s">
        <v>17</v>
      </c>
      <c r="T8509" t="s">
        <v>13311</v>
      </c>
      <c r="U8509" s="1">
        <v>45507</v>
      </c>
      <c r="V8509">
        <v>172</v>
      </c>
      <c r="W8509" t="str">
        <f t="shared" si="179"/>
        <v>150-179</v>
      </c>
    </row>
    <row r="8510" spans="1:23" x14ac:dyDescent="0.25">
      <c r="A8510" t="s">
        <v>8759</v>
      </c>
      <c r="B8510">
        <v>1776556934</v>
      </c>
      <c r="C8510">
        <v>4680564229</v>
      </c>
      <c r="D8510" s="1">
        <v>45483</v>
      </c>
      <c r="E8510">
        <v>99232</v>
      </c>
      <c r="F8510">
        <v>99213</v>
      </c>
      <c r="G8510" t="s">
        <v>593</v>
      </c>
      <c r="H8510" s="34">
        <v>83247</v>
      </c>
      <c r="I8510" s="7">
        <v>62435</v>
      </c>
      <c r="J8510" s="7">
        <v>53069.75</v>
      </c>
      <c r="K8510" s="7">
        <v>0</v>
      </c>
      <c r="L8510" s="7">
        <v>9365.25</v>
      </c>
      <c r="M8510" s="5">
        <v>0.15</v>
      </c>
      <c r="N8510" t="s">
        <v>1139</v>
      </c>
      <c r="O8510" t="s">
        <v>17</v>
      </c>
      <c r="P8510" t="s">
        <v>97</v>
      </c>
      <c r="Q8510" t="s">
        <v>19</v>
      </c>
      <c r="R8510" t="s">
        <v>20</v>
      </c>
      <c r="S8510" t="s">
        <v>21</v>
      </c>
      <c r="T8510" t="s">
        <v>13310</v>
      </c>
      <c r="U8510" s="1">
        <v>45643</v>
      </c>
      <c r="V8510">
        <v>160</v>
      </c>
      <c r="W8510" t="str">
        <f t="shared" si="179"/>
        <v>150-179</v>
      </c>
    </row>
    <row r="8511" spans="1:23" x14ac:dyDescent="0.25">
      <c r="A8511" t="s">
        <v>8760</v>
      </c>
      <c r="B8511">
        <v>6692960603</v>
      </c>
      <c r="C8511">
        <v>3787909657</v>
      </c>
      <c r="D8511" s="1">
        <v>45807</v>
      </c>
      <c r="E8511">
        <v>99222</v>
      </c>
      <c r="F8511">
        <v>99203</v>
      </c>
      <c r="G8511" t="s">
        <v>110</v>
      </c>
      <c r="H8511" s="34">
        <v>46482</v>
      </c>
      <c r="I8511" s="7">
        <v>34862</v>
      </c>
      <c r="J8511" s="7">
        <v>29632.7</v>
      </c>
      <c r="K8511" s="7">
        <v>0</v>
      </c>
      <c r="L8511" s="7">
        <v>5229.3</v>
      </c>
      <c r="M8511" s="5">
        <v>0.15</v>
      </c>
      <c r="N8511" t="s">
        <v>1139</v>
      </c>
      <c r="O8511" t="s">
        <v>17</v>
      </c>
      <c r="P8511" t="s">
        <v>3147</v>
      </c>
      <c r="Q8511" t="s">
        <v>19</v>
      </c>
      <c r="R8511" t="s">
        <v>20</v>
      </c>
      <c r="S8511" t="s">
        <v>17</v>
      </c>
      <c r="T8511" t="s">
        <v>13312</v>
      </c>
      <c r="U8511" s="1">
        <v>45859</v>
      </c>
      <c r="V8511">
        <v>52</v>
      </c>
      <c r="W8511" t="str">
        <f t="shared" si="179"/>
        <v>30-59</v>
      </c>
    </row>
    <row r="8512" spans="1:23" x14ac:dyDescent="0.25">
      <c r="A8512" t="s">
        <v>8761</v>
      </c>
      <c r="B8512">
        <v>194225650</v>
      </c>
      <c r="C8512">
        <v>1529939286</v>
      </c>
      <c r="D8512" s="1">
        <v>45867</v>
      </c>
      <c r="E8512">
        <v>99232</v>
      </c>
      <c r="F8512">
        <v>99283</v>
      </c>
      <c r="G8512" t="s">
        <v>3227</v>
      </c>
      <c r="H8512" s="34">
        <v>39399</v>
      </c>
      <c r="I8512" s="7">
        <v>31519</v>
      </c>
      <c r="J8512" s="7">
        <v>22341.34</v>
      </c>
      <c r="K8512" s="7">
        <v>4765</v>
      </c>
      <c r="L8512" s="7">
        <v>4412.66</v>
      </c>
      <c r="M8512" s="5">
        <v>0.14000000000000001</v>
      </c>
      <c r="N8512" t="s">
        <v>1135</v>
      </c>
      <c r="O8512" t="s">
        <v>27</v>
      </c>
      <c r="P8512" t="s">
        <v>35</v>
      </c>
      <c r="Q8512" t="s">
        <v>32</v>
      </c>
      <c r="R8512" t="s">
        <v>43</v>
      </c>
      <c r="S8512" t="s">
        <v>27</v>
      </c>
      <c r="T8512" t="s">
        <v>13312</v>
      </c>
      <c r="U8512" s="1">
        <v>46003</v>
      </c>
      <c r="V8512">
        <v>136</v>
      </c>
      <c r="W8512" t="str">
        <f t="shared" si="179"/>
        <v>120-149</v>
      </c>
    </row>
    <row r="8513" spans="1:23" x14ac:dyDescent="0.25">
      <c r="A8513" t="s">
        <v>8762</v>
      </c>
      <c r="B8513">
        <v>8478898916</v>
      </c>
      <c r="C8513">
        <v>595792619</v>
      </c>
      <c r="D8513" s="1">
        <v>45409</v>
      </c>
      <c r="E8513">
        <v>99213</v>
      </c>
      <c r="F8513">
        <v>71046</v>
      </c>
      <c r="G8513" t="s">
        <v>50</v>
      </c>
      <c r="H8513" s="34">
        <v>31721</v>
      </c>
      <c r="I8513" s="7">
        <v>25060</v>
      </c>
      <c r="J8513" s="7">
        <v>18736.400000000001</v>
      </c>
      <c r="K8513" s="7">
        <v>2314</v>
      </c>
      <c r="L8513" s="7">
        <v>4009.6</v>
      </c>
      <c r="M8513" s="5">
        <v>0.16</v>
      </c>
      <c r="N8513" t="s">
        <v>1138</v>
      </c>
      <c r="O8513" t="s">
        <v>27</v>
      </c>
      <c r="P8513" t="s">
        <v>97</v>
      </c>
      <c r="Q8513" t="s">
        <v>32</v>
      </c>
      <c r="R8513" t="s">
        <v>43</v>
      </c>
      <c r="S8513" t="s">
        <v>21</v>
      </c>
      <c r="T8513" t="s">
        <v>13312</v>
      </c>
      <c r="U8513" s="1">
        <v>45494</v>
      </c>
      <c r="V8513">
        <v>85</v>
      </c>
      <c r="W8513" t="str">
        <f t="shared" si="179"/>
        <v>60-89</v>
      </c>
    </row>
    <row r="8514" spans="1:23" x14ac:dyDescent="0.25">
      <c r="A8514" t="s">
        <v>8763</v>
      </c>
      <c r="B8514">
        <v>3333647860</v>
      </c>
      <c r="C8514">
        <v>2441606295</v>
      </c>
      <c r="D8514" s="1">
        <v>45947</v>
      </c>
      <c r="E8514">
        <v>99214</v>
      </c>
      <c r="F8514">
        <v>97110</v>
      </c>
      <c r="G8514" t="s">
        <v>3283</v>
      </c>
      <c r="H8514" s="34">
        <v>28947</v>
      </c>
      <c r="I8514" s="7">
        <v>24605</v>
      </c>
      <c r="J8514" s="7">
        <v>21967.9</v>
      </c>
      <c r="K8514" s="7">
        <v>2145</v>
      </c>
      <c r="L8514" s="7">
        <v>492.1</v>
      </c>
      <c r="M8514" s="5">
        <v>0.02</v>
      </c>
      <c r="N8514" t="s">
        <v>16</v>
      </c>
      <c r="O8514" t="s">
        <v>30</v>
      </c>
      <c r="P8514" t="s">
        <v>25</v>
      </c>
      <c r="Q8514" t="s">
        <v>19</v>
      </c>
      <c r="R8514" t="s">
        <v>38</v>
      </c>
      <c r="S8514" t="s">
        <v>17</v>
      </c>
      <c r="T8514" t="s">
        <v>13310</v>
      </c>
      <c r="U8514" s="1">
        <v>46112</v>
      </c>
      <c r="V8514">
        <v>165</v>
      </c>
      <c r="W8514" t="str">
        <f t="shared" si="179"/>
        <v>150-179</v>
      </c>
    </row>
    <row r="8515" spans="1:23" x14ac:dyDescent="0.25">
      <c r="A8515" t="s">
        <v>8764</v>
      </c>
      <c r="B8515">
        <v>5015141010</v>
      </c>
      <c r="C8515">
        <v>5172821636</v>
      </c>
      <c r="D8515" s="1">
        <v>45572</v>
      </c>
      <c r="E8515">
        <v>99215</v>
      </c>
      <c r="F8515">
        <v>99204</v>
      </c>
      <c r="G8515" t="s">
        <v>3240</v>
      </c>
      <c r="H8515" s="34">
        <v>56123</v>
      </c>
      <c r="I8515" s="7">
        <v>44898</v>
      </c>
      <c r="J8515" s="7">
        <v>38612.28</v>
      </c>
      <c r="K8515" s="7">
        <v>0</v>
      </c>
      <c r="L8515" s="7">
        <v>6285.72</v>
      </c>
      <c r="M8515" s="5">
        <v>0.14000000000000001</v>
      </c>
      <c r="N8515" t="s">
        <v>1135</v>
      </c>
      <c r="O8515" t="s">
        <v>17</v>
      </c>
      <c r="P8515" t="s">
        <v>40</v>
      </c>
      <c r="Q8515" t="s">
        <v>32</v>
      </c>
      <c r="R8515" t="s">
        <v>38</v>
      </c>
      <c r="S8515" t="s">
        <v>21</v>
      </c>
      <c r="T8515" t="s">
        <v>13310</v>
      </c>
      <c r="U8515" s="1">
        <v>45659</v>
      </c>
      <c r="V8515">
        <v>87</v>
      </c>
      <c r="W8515" t="str">
        <f t="shared" ref="W8515:W8578" si="180">IF(V8515="","",IF(V8515&lt;30,"0-29",IF(V8515&lt;60,"30-59",IF(V8515&lt;90,"60-89",IF(V8515&lt;120,"90-119",IF(V8515&lt;150,"120-149",IF(V8515&lt;180,"150-179",IF(V8515&lt;210,"180-209",IF(V8515&lt;240,"210-239",IF(V8515&lt;270,"240-269",IF(V8515&lt;300,"270-299",IF(V8515&lt;330,"300-329",IF(V8515&lt;360,"330-359","360+")))))))))))))</f>
        <v>60-89</v>
      </c>
    </row>
    <row r="8516" spans="1:23" x14ac:dyDescent="0.25">
      <c r="A8516" t="s">
        <v>8765</v>
      </c>
      <c r="B8516">
        <v>7855062897</v>
      </c>
      <c r="C8516">
        <v>6894444568</v>
      </c>
      <c r="D8516" s="1">
        <v>45814</v>
      </c>
      <c r="E8516">
        <v>99222</v>
      </c>
      <c r="F8516">
        <v>93000</v>
      </c>
      <c r="G8516" t="s">
        <v>3360</v>
      </c>
      <c r="H8516" s="34">
        <v>48827</v>
      </c>
      <c r="I8516" s="7">
        <v>40038</v>
      </c>
      <c r="J8516" s="7">
        <v>19436.16</v>
      </c>
      <c r="K8516" s="7">
        <v>13395</v>
      </c>
      <c r="L8516" s="7">
        <v>7206.84</v>
      </c>
      <c r="M8516" s="5">
        <v>0.18</v>
      </c>
      <c r="N8516" t="s">
        <v>3141</v>
      </c>
      <c r="O8516" t="s">
        <v>27</v>
      </c>
      <c r="P8516" t="s">
        <v>3149</v>
      </c>
      <c r="Q8516" t="s">
        <v>32</v>
      </c>
      <c r="R8516" t="s">
        <v>38</v>
      </c>
      <c r="S8516" t="s">
        <v>21</v>
      </c>
      <c r="T8516" t="s">
        <v>13312</v>
      </c>
      <c r="U8516" s="1">
        <v>45961</v>
      </c>
      <c r="V8516">
        <v>147</v>
      </c>
      <c r="W8516" t="str">
        <f t="shared" si="180"/>
        <v>120-149</v>
      </c>
    </row>
    <row r="8517" spans="1:23" x14ac:dyDescent="0.25">
      <c r="A8517" t="s">
        <v>8766</v>
      </c>
      <c r="B8517">
        <v>9557493223</v>
      </c>
      <c r="C8517">
        <v>1931921780</v>
      </c>
      <c r="D8517" s="1">
        <v>45652</v>
      </c>
      <c r="E8517">
        <v>99233</v>
      </c>
      <c r="F8517">
        <v>99214</v>
      </c>
      <c r="G8517" t="s">
        <v>118</v>
      </c>
      <c r="H8517" s="34">
        <v>62282</v>
      </c>
      <c r="I8517" s="7">
        <v>44843</v>
      </c>
      <c r="J8517" s="7">
        <v>30114.560000000001</v>
      </c>
      <c r="K8517" s="7">
        <v>11141</v>
      </c>
      <c r="L8517" s="7">
        <v>3587.44</v>
      </c>
      <c r="M8517" s="5">
        <v>0.08</v>
      </c>
      <c r="N8517" t="s">
        <v>24</v>
      </c>
      <c r="O8517" t="s">
        <v>27</v>
      </c>
      <c r="P8517" t="s">
        <v>40</v>
      </c>
      <c r="Q8517" t="s">
        <v>19</v>
      </c>
      <c r="R8517" t="s">
        <v>27</v>
      </c>
      <c r="S8517" t="s">
        <v>27</v>
      </c>
      <c r="T8517" t="s">
        <v>13310</v>
      </c>
      <c r="U8517" s="1">
        <v>45819</v>
      </c>
      <c r="V8517">
        <v>167</v>
      </c>
      <c r="W8517" t="str">
        <f t="shared" si="180"/>
        <v>150-179</v>
      </c>
    </row>
    <row r="8518" spans="1:23" x14ac:dyDescent="0.25">
      <c r="A8518" t="s">
        <v>8767</v>
      </c>
      <c r="B8518">
        <v>1029420595</v>
      </c>
      <c r="C8518">
        <v>3442680769</v>
      </c>
      <c r="D8518" s="1">
        <v>45805</v>
      </c>
      <c r="E8518">
        <v>99231</v>
      </c>
      <c r="F8518">
        <v>99202</v>
      </c>
      <c r="G8518" t="s">
        <v>3286</v>
      </c>
      <c r="H8518" s="34">
        <v>57374</v>
      </c>
      <c r="I8518" s="7">
        <v>45899</v>
      </c>
      <c r="J8518" s="7">
        <v>32312.14</v>
      </c>
      <c r="K8518" s="7">
        <v>7161</v>
      </c>
      <c r="L8518" s="7">
        <v>6425.86</v>
      </c>
      <c r="M8518" s="5">
        <v>0.14000000000000001</v>
      </c>
      <c r="N8518" t="s">
        <v>1135</v>
      </c>
      <c r="O8518" t="s">
        <v>30</v>
      </c>
      <c r="P8518" t="s">
        <v>25</v>
      </c>
      <c r="Q8518" t="s">
        <v>32</v>
      </c>
      <c r="R8518" t="s">
        <v>27</v>
      </c>
      <c r="S8518" t="s">
        <v>17</v>
      </c>
      <c r="T8518" t="s">
        <v>13311</v>
      </c>
      <c r="U8518" s="1">
        <v>45961</v>
      </c>
      <c r="V8518">
        <v>156</v>
      </c>
      <c r="W8518" t="str">
        <f t="shared" si="180"/>
        <v>150-179</v>
      </c>
    </row>
    <row r="8519" spans="1:23" x14ac:dyDescent="0.25">
      <c r="A8519" t="s">
        <v>8768</v>
      </c>
      <c r="B8519">
        <v>8136076852</v>
      </c>
      <c r="C8519">
        <v>3929475230</v>
      </c>
      <c r="D8519" s="1">
        <v>45591</v>
      </c>
      <c r="E8519">
        <v>99238</v>
      </c>
      <c r="F8519">
        <v>99205</v>
      </c>
      <c r="G8519" t="s">
        <v>134</v>
      </c>
      <c r="H8519" s="34">
        <v>78265</v>
      </c>
      <c r="I8519" s="7">
        <v>58699</v>
      </c>
      <c r="J8519" s="7">
        <v>49894.15</v>
      </c>
      <c r="K8519" s="7">
        <v>0</v>
      </c>
      <c r="L8519" s="7">
        <v>8804.85</v>
      </c>
      <c r="M8519" s="5">
        <v>0.15</v>
      </c>
      <c r="N8519" t="s">
        <v>1139</v>
      </c>
      <c r="O8519" t="s">
        <v>17</v>
      </c>
      <c r="P8519" t="s">
        <v>35</v>
      </c>
      <c r="Q8519" t="s">
        <v>19</v>
      </c>
      <c r="R8519" t="s">
        <v>27</v>
      </c>
      <c r="S8519" t="s">
        <v>17</v>
      </c>
      <c r="T8519" t="s">
        <v>13311</v>
      </c>
      <c r="U8519" s="1">
        <v>45725</v>
      </c>
      <c r="V8519">
        <v>134</v>
      </c>
      <c r="W8519" t="str">
        <f t="shared" si="180"/>
        <v>120-149</v>
      </c>
    </row>
    <row r="8520" spans="1:23" x14ac:dyDescent="0.25">
      <c r="A8520" t="s">
        <v>8769</v>
      </c>
      <c r="B8520">
        <v>7867244351</v>
      </c>
      <c r="C8520">
        <v>7676778934</v>
      </c>
      <c r="D8520" s="1">
        <v>45680</v>
      </c>
      <c r="E8520">
        <v>99221</v>
      </c>
      <c r="F8520">
        <v>85025</v>
      </c>
      <c r="G8520" t="s">
        <v>3276</v>
      </c>
      <c r="H8520" s="34">
        <v>62703</v>
      </c>
      <c r="I8520" s="7">
        <v>48908</v>
      </c>
      <c r="J8520" s="7">
        <v>35710.400000000001</v>
      </c>
      <c r="K8520" s="7">
        <v>3416</v>
      </c>
      <c r="L8520" s="7">
        <v>9781.6</v>
      </c>
      <c r="M8520" s="5">
        <v>0.2</v>
      </c>
      <c r="N8520" t="s">
        <v>3140</v>
      </c>
      <c r="O8520" t="s">
        <v>30</v>
      </c>
      <c r="P8520" t="s">
        <v>3148</v>
      </c>
      <c r="Q8520" t="s">
        <v>19</v>
      </c>
      <c r="R8520" t="s">
        <v>26</v>
      </c>
      <c r="S8520" t="s">
        <v>27</v>
      </c>
      <c r="T8520" t="s">
        <v>13310</v>
      </c>
      <c r="U8520" s="1">
        <v>45829</v>
      </c>
      <c r="V8520">
        <v>149</v>
      </c>
      <c r="W8520" t="str">
        <f t="shared" si="180"/>
        <v>120-149</v>
      </c>
    </row>
    <row r="8521" spans="1:23" x14ac:dyDescent="0.25">
      <c r="A8521" t="s">
        <v>8770</v>
      </c>
      <c r="B8521">
        <v>2747761296</v>
      </c>
      <c r="C8521">
        <v>4144027089</v>
      </c>
      <c r="D8521" s="1">
        <v>45395</v>
      </c>
      <c r="E8521">
        <v>99221</v>
      </c>
      <c r="F8521">
        <v>99214</v>
      </c>
      <c r="G8521" t="s">
        <v>3377</v>
      </c>
      <c r="H8521" s="34">
        <v>71409</v>
      </c>
      <c r="I8521" s="7">
        <v>60698</v>
      </c>
      <c r="J8521" s="7">
        <v>59484.04</v>
      </c>
      <c r="K8521" s="7">
        <v>0</v>
      </c>
      <c r="L8521" s="7">
        <v>1213.96</v>
      </c>
      <c r="M8521" s="5">
        <v>0.02</v>
      </c>
      <c r="N8521" t="s">
        <v>16</v>
      </c>
      <c r="O8521" t="s">
        <v>17</v>
      </c>
      <c r="P8521" t="s">
        <v>3146</v>
      </c>
      <c r="Q8521" t="s">
        <v>19</v>
      </c>
      <c r="R8521" t="s">
        <v>38</v>
      </c>
      <c r="S8521" t="s">
        <v>27</v>
      </c>
      <c r="T8521" t="s">
        <v>13312</v>
      </c>
      <c r="U8521" s="1">
        <v>45535</v>
      </c>
      <c r="V8521">
        <v>140</v>
      </c>
      <c r="W8521" t="str">
        <f t="shared" si="180"/>
        <v>120-149</v>
      </c>
    </row>
    <row r="8522" spans="1:23" x14ac:dyDescent="0.25">
      <c r="A8522" t="s">
        <v>8771</v>
      </c>
      <c r="B8522">
        <v>6551879211</v>
      </c>
      <c r="C8522">
        <v>3277713822</v>
      </c>
      <c r="D8522" s="1">
        <v>45611</v>
      </c>
      <c r="E8522">
        <v>99215</v>
      </c>
      <c r="F8522">
        <v>99284</v>
      </c>
      <c r="G8522" t="s">
        <v>3702</v>
      </c>
      <c r="H8522" s="34">
        <v>85881</v>
      </c>
      <c r="I8522" s="7">
        <v>55823</v>
      </c>
      <c r="J8522" s="7">
        <v>32223.24</v>
      </c>
      <c r="K8522" s="7">
        <v>16901</v>
      </c>
      <c r="L8522" s="7">
        <v>6698.76</v>
      </c>
      <c r="M8522" s="5">
        <v>0.12</v>
      </c>
      <c r="N8522" t="s">
        <v>46</v>
      </c>
      <c r="O8522" t="s">
        <v>27</v>
      </c>
      <c r="P8522" t="s">
        <v>40</v>
      </c>
      <c r="Q8522" t="s">
        <v>19</v>
      </c>
      <c r="R8522" t="s">
        <v>27</v>
      </c>
      <c r="S8522" t="s">
        <v>17</v>
      </c>
      <c r="T8522" t="s">
        <v>13312</v>
      </c>
      <c r="U8522" s="1">
        <v>45670</v>
      </c>
      <c r="V8522">
        <v>59</v>
      </c>
      <c r="W8522" t="str">
        <f t="shared" si="180"/>
        <v>30-59</v>
      </c>
    </row>
    <row r="8523" spans="1:23" x14ac:dyDescent="0.25">
      <c r="A8523" t="s">
        <v>8772</v>
      </c>
      <c r="B8523">
        <v>9437636498</v>
      </c>
      <c r="C8523">
        <v>4412104240</v>
      </c>
      <c r="D8523" s="1">
        <v>45833</v>
      </c>
      <c r="E8523">
        <v>99222</v>
      </c>
      <c r="F8523">
        <v>71046</v>
      </c>
      <c r="G8523" t="s">
        <v>3673</v>
      </c>
      <c r="H8523" s="34">
        <v>59631</v>
      </c>
      <c r="I8523" s="7">
        <v>50686</v>
      </c>
      <c r="J8523" s="7">
        <v>49672.28</v>
      </c>
      <c r="K8523" s="7">
        <v>0</v>
      </c>
      <c r="L8523" s="7">
        <v>1013.72</v>
      </c>
      <c r="M8523" s="5">
        <v>0.02</v>
      </c>
      <c r="N8523" t="s">
        <v>16</v>
      </c>
      <c r="O8523" t="s">
        <v>17</v>
      </c>
      <c r="P8523" t="s">
        <v>3148</v>
      </c>
      <c r="Q8523" t="s">
        <v>32</v>
      </c>
      <c r="R8523" t="s">
        <v>26</v>
      </c>
      <c r="S8523" t="s">
        <v>21</v>
      </c>
      <c r="T8523" t="s">
        <v>13311</v>
      </c>
      <c r="U8523" s="1">
        <v>45887</v>
      </c>
      <c r="V8523">
        <v>54</v>
      </c>
      <c r="W8523" t="str">
        <f t="shared" si="180"/>
        <v>30-59</v>
      </c>
    </row>
    <row r="8524" spans="1:23" x14ac:dyDescent="0.25">
      <c r="A8524" t="s">
        <v>8773</v>
      </c>
      <c r="B8524">
        <v>5150523505</v>
      </c>
      <c r="C8524">
        <v>538348456</v>
      </c>
      <c r="D8524" s="1">
        <v>45516</v>
      </c>
      <c r="E8524">
        <v>99238</v>
      </c>
      <c r="F8524">
        <v>99283</v>
      </c>
      <c r="G8524" t="s">
        <v>3754</v>
      </c>
      <c r="H8524" s="34">
        <v>89947</v>
      </c>
      <c r="I8524" s="7">
        <v>71958</v>
      </c>
      <c r="J8524" s="7">
        <v>61883.88</v>
      </c>
      <c r="K8524" s="7">
        <v>0</v>
      </c>
      <c r="L8524" s="7">
        <v>10074.120000000001</v>
      </c>
      <c r="M8524" s="5">
        <v>0.14000000000000001</v>
      </c>
      <c r="N8524" t="s">
        <v>1135</v>
      </c>
      <c r="O8524" t="s">
        <v>17</v>
      </c>
      <c r="P8524" t="s">
        <v>3148</v>
      </c>
      <c r="Q8524" t="s">
        <v>19</v>
      </c>
      <c r="R8524" t="s">
        <v>21</v>
      </c>
      <c r="S8524" t="s">
        <v>21</v>
      </c>
      <c r="T8524" t="s">
        <v>13310</v>
      </c>
      <c r="U8524" s="1">
        <v>45693</v>
      </c>
      <c r="V8524">
        <v>177</v>
      </c>
      <c r="W8524" t="str">
        <f t="shared" si="180"/>
        <v>150-179</v>
      </c>
    </row>
    <row r="8525" spans="1:23" x14ac:dyDescent="0.25">
      <c r="A8525" t="s">
        <v>8774</v>
      </c>
      <c r="B8525">
        <v>4128513229</v>
      </c>
      <c r="C8525">
        <v>8002733342</v>
      </c>
      <c r="D8525" s="1">
        <v>45482</v>
      </c>
      <c r="E8525">
        <v>99213</v>
      </c>
      <c r="F8525">
        <v>99203</v>
      </c>
      <c r="G8525" t="s">
        <v>52</v>
      </c>
      <c r="H8525" s="34">
        <v>69120</v>
      </c>
      <c r="I8525" s="7">
        <v>53914</v>
      </c>
      <c r="J8525" s="7">
        <v>43131.199999999997</v>
      </c>
      <c r="K8525" s="7">
        <v>0</v>
      </c>
      <c r="L8525" s="7">
        <v>10782.8</v>
      </c>
      <c r="M8525" s="5">
        <v>0.2</v>
      </c>
      <c r="N8525" t="s">
        <v>3140</v>
      </c>
      <c r="O8525" t="s">
        <v>17</v>
      </c>
      <c r="P8525" t="s">
        <v>3146</v>
      </c>
      <c r="Q8525" t="s">
        <v>32</v>
      </c>
      <c r="R8525" t="s">
        <v>21</v>
      </c>
      <c r="S8525" t="s">
        <v>17</v>
      </c>
      <c r="T8525" t="s">
        <v>13310</v>
      </c>
      <c r="U8525" s="1">
        <v>45600</v>
      </c>
      <c r="V8525">
        <v>118</v>
      </c>
      <c r="W8525" t="str">
        <f t="shared" si="180"/>
        <v>90-119</v>
      </c>
    </row>
    <row r="8526" spans="1:23" x14ac:dyDescent="0.25">
      <c r="A8526" t="s">
        <v>8775</v>
      </c>
      <c r="B8526">
        <v>2001255765</v>
      </c>
      <c r="C8526">
        <v>6630316022</v>
      </c>
      <c r="D8526" s="1">
        <v>45845</v>
      </c>
      <c r="E8526">
        <v>99214</v>
      </c>
      <c r="F8526">
        <v>99281</v>
      </c>
      <c r="G8526" t="s">
        <v>37</v>
      </c>
      <c r="H8526" s="34">
        <v>22615</v>
      </c>
      <c r="I8526" s="7">
        <v>18544</v>
      </c>
      <c r="J8526" s="7">
        <v>12610.08</v>
      </c>
      <c r="K8526" s="7">
        <v>2596</v>
      </c>
      <c r="L8526" s="7">
        <v>3337.92</v>
      </c>
      <c r="M8526" s="5">
        <v>0.18</v>
      </c>
      <c r="N8526" t="s">
        <v>3141</v>
      </c>
      <c r="O8526" t="s">
        <v>30</v>
      </c>
      <c r="P8526" t="s">
        <v>25</v>
      </c>
      <c r="Q8526" t="s">
        <v>19</v>
      </c>
      <c r="R8526" t="s">
        <v>43</v>
      </c>
      <c r="S8526" t="s">
        <v>27</v>
      </c>
      <c r="T8526" t="s">
        <v>13310</v>
      </c>
      <c r="U8526" s="1">
        <v>45994</v>
      </c>
      <c r="V8526">
        <v>149</v>
      </c>
      <c r="W8526" t="str">
        <f t="shared" si="180"/>
        <v>120-149</v>
      </c>
    </row>
    <row r="8527" spans="1:23" x14ac:dyDescent="0.25">
      <c r="A8527" t="s">
        <v>8776</v>
      </c>
      <c r="B8527">
        <v>6696250697</v>
      </c>
      <c r="C8527">
        <v>9475936260</v>
      </c>
      <c r="D8527" s="1">
        <v>45691</v>
      </c>
      <c r="E8527">
        <v>99214</v>
      </c>
      <c r="F8527">
        <v>85025</v>
      </c>
      <c r="G8527" t="s">
        <v>3152</v>
      </c>
      <c r="H8527" s="34">
        <v>18789</v>
      </c>
      <c r="I8527" s="7">
        <v>13528</v>
      </c>
      <c r="J8527" s="7">
        <v>12445.76</v>
      </c>
      <c r="K8527" s="7">
        <v>0</v>
      </c>
      <c r="L8527" s="7">
        <v>1082.24</v>
      </c>
      <c r="M8527" s="5">
        <v>0.08</v>
      </c>
      <c r="N8527" t="s">
        <v>24</v>
      </c>
      <c r="O8527" t="s">
        <v>17</v>
      </c>
      <c r="P8527" t="s">
        <v>40</v>
      </c>
      <c r="Q8527" t="s">
        <v>19</v>
      </c>
      <c r="R8527" t="s">
        <v>21</v>
      </c>
      <c r="S8527" t="s">
        <v>27</v>
      </c>
      <c r="T8527" t="s">
        <v>13312</v>
      </c>
      <c r="U8527" s="1">
        <v>45864</v>
      </c>
      <c r="V8527">
        <v>173</v>
      </c>
      <c r="W8527" t="str">
        <f t="shared" si="180"/>
        <v>150-179</v>
      </c>
    </row>
    <row r="8528" spans="1:23" x14ac:dyDescent="0.25">
      <c r="A8528" t="s">
        <v>8777</v>
      </c>
      <c r="B8528">
        <v>1025745402</v>
      </c>
      <c r="C8528">
        <v>4915812922</v>
      </c>
      <c r="D8528" s="1">
        <v>45569</v>
      </c>
      <c r="E8528">
        <v>99215</v>
      </c>
      <c r="F8528">
        <v>85025</v>
      </c>
      <c r="G8528" t="s">
        <v>3161</v>
      </c>
      <c r="H8528" s="34">
        <v>39362</v>
      </c>
      <c r="I8528" s="7">
        <v>31096</v>
      </c>
      <c r="J8528" s="7">
        <v>22817.64</v>
      </c>
      <c r="K8528" s="7">
        <v>3303</v>
      </c>
      <c r="L8528" s="7">
        <v>4975.3599999999997</v>
      </c>
      <c r="M8528" s="5">
        <v>0.16</v>
      </c>
      <c r="N8528" t="s">
        <v>1138</v>
      </c>
      <c r="O8528" t="s">
        <v>27</v>
      </c>
      <c r="P8528" t="s">
        <v>97</v>
      </c>
      <c r="Q8528" t="s">
        <v>19</v>
      </c>
      <c r="R8528" t="s">
        <v>21</v>
      </c>
      <c r="S8528" t="s">
        <v>17</v>
      </c>
      <c r="T8528" t="s">
        <v>13310</v>
      </c>
      <c r="U8528" s="1">
        <v>45713</v>
      </c>
      <c r="V8528">
        <v>144</v>
      </c>
      <c r="W8528" t="str">
        <f t="shared" si="180"/>
        <v>120-149</v>
      </c>
    </row>
    <row r="8529" spans="1:23" x14ac:dyDescent="0.25">
      <c r="A8529" t="s">
        <v>8778</v>
      </c>
      <c r="B8529">
        <v>9746756244</v>
      </c>
      <c r="C8529">
        <v>331545249</v>
      </c>
      <c r="D8529" s="1">
        <v>45808</v>
      </c>
      <c r="E8529">
        <v>99232</v>
      </c>
      <c r="F8529">
        <v>99281</v>
      </c>
      <c r="G8529" t="s">
        <v>209</v>
      </c>
      <c r="H8529" s="34">
        <v>96805</v>
      </c>
      <c r="I8529" s="7">
        <v>76476</v>
      </c>
      <c r="J8529" s="7">
        <v>64239.839999999997</v>
      </c>
      <c r="K8529" s="7">
        <v>0</v>
      </c>
      <c r="L8529" s="7">
        <v>12236.16</v>
      </c>
      <c r="M8529" s="5">
        <v>0.16</v>
      </c>
      <c r="N8529" t="s">
        <v>1138</v>
      </c>
      <c r="O8529" t="s">
        <v>17</v>
      </c>
      <c r="P8529" t="s">
        <v>18</v>
      </c>
      <c r="Q8529" t="s">
        <v>32</v>
      </c>
      <c r="R8529" t="s">
        <v>26</v>
      </c>
      <c r="S8529" t="s">
        <v>17</v>
      </c>
      <c r="T8529" t="s">
        <v>13311</v>
      </c>
      <c r="U8529" s="1">
        <v>45882</v>
      </c>
      <c r="V8529">
        <v>74</v>
      </c>
      <c r="W8529" t="str">
        <f t="shared" si="180"/>
        <v>60-89</v>
      </c>
    </row>
    <row r="8530" spans="1:23" x14ac:dyDescent="0.25">
      <c r="A8530" t="s">
        <v>8779</v>
      </c>
      <c r="B8530">
        <v>2662664835</v>
      </c>
      <c r="C8530">
        <v>8964579719</v>
      </c>
      <c r="D8530" s="1">
        <v>45323</v>
      </c>
      <c r="E8530">
        <v>99238</v>
      </c>
      <c r="F8530">
        <v>99204</v>
      </c>
      <c r="G8530" t="s">
        <v>3598</v>
      </c>
      <c r="H8530" s="34">
        <v>72737</v>
      </c>
      <c r="I8530" s="7">
        <v>59644</v>
      </c>
      <c r="J8530" s="7">
        <v>48908.08</v>
      </c>
      <c r="K8530" s="7">
        <v>0</v>
      </c>
      <c r="L8530" s="7">
        <v>10735.92</v>
      </c>
      <c r="M8530" s="5">
        <v>0.18</v>
      </c>
      <c r="N8530" t="s">
        <v>3141</v>
      </c>
      <c r="O8530" t="s">
        <v>17</v>
      </c>
      <c r="P8530" t="s">
        <v>3146</v>
      </c>
      <c r="Q8530" t="s">
        <v>32</v>
      </c>
      <c r="R8530" t="s">
        <v>21</v>
      </c>
      <c r="S8530" t="s">
        <v>17</v>
      </c>
      <c r="T8530" t="s">
        <v>13311</v>
      </c>
      <c r="U8530" s="1">
        <v>45475</v>
      </c>
      <c r="V8530">
        <v>152</v>
      </c>
      <c r="W8530" t="str">
        <f t="shared" si="180"/>
        <v>150-179</v>
      </c>
    </row>
    <row r="8531" spans="1:23" x14ac:dyDescent="0.25">
      <c r="A8531" t="s">
        <v>8780</v>
      </c>
      <c r="B8531">
        <v>1163010996</v>
      </c>
      <c r="C8531">
        <v>1713352529</v>
      </c>
      <c r="D8531" s="1">
        <v>45809</v>
      </c>
      <c r="E8531">
        <v>99214</v>
      </c>
      <c r="F8531">
        <v>99281</v>
      </c>
      <c r="G8531" t="s">
        <v>318</v>
      </c>
      <c r="H8531" s="34">
        <v>7481</v>
      </c>
      <c r="I8531" s="7">
        <v>5910</v>
      </c>
      <c r="J8531" s="7">
        <v>4431.3999999999996</v>
      </c>
      <c r="K8531" s="7">
        <v>533</v>
      </c>
      <c r="L8531" s="7">
        <v>945.6</v>
      </c>
      <c r="M8531" s="5">
        <v>0.16</v>
      </c>
      <c r="N8531" t="s">
        <v>1138</v>
      </c>
      <c r="O8531" t="s">
        <v>30</v>
      </c>
      <c r="P8531" t="s">
        <v>3150</v>
      </c>
      <c r="Q8531" t="s">
        <v>19</v>
      </c>
      <c r="R8531" t="s">
        <v>26</v>
      </c>
      <c r="S8531" t="s">
        <v>27</v>
      </c>
      <c r="T8531" t="s">
        <v>13312</v>
      </c>
      <c r="U8531" s="1">
        <v>45872</v>
      </c>
      <c r="V8531">
        <v>63</v>
      </c>
      <c r="W8531" t="str">
        <f t="shared" si="180"/>
        <v>60-89</v>
      </c>
    </row>
    <row r="8532" spans="1:23" x14ac:dyDescent="0.25">
      <c r="A8532" t="s">
        <v>8781</v>
      </c>
      <c r="B8532">
        <v>4418036262</v>
      </c>
      <c r="C8532">
        <v>2164642936</v>
      </c>
      <c r="D8532" s="1">
        <v>45861</v>
      </c>
      <c r="E8532">
        <v>99223</v>
      </c>
      <c r="F8532">
        <v>99204</v>
      </c>
      <c r="G8532" t="s">
        <v>3247</v>
      </c>
      <c r="H8532" s="34">
        <v>62326</v>
      </c>
      <c r="I8532" s="7">
        <v>48614</v>
      </c>
      <c r="J8532" s="7">
        <v>25566.2</v>
      </c>
      <c r="K8532" s="7">
        <v>13325</v>
      </c>
      <c r="L8532" s="7">
        <v>9722.7999999999993</v>
      </c>
      <c r="M8532" s="5">
        <v>0.2</v>
      </c>
      <c r="N8532" t="s">
        <v>3140</v>
      </c>
      <c r="O8532" t="s">
        <v>27</v>
      </c>
      <c r="P8532" t="s">
        <v>3148</v>
      </c>
      <c r="Q8532" t="s">
        <v>19</v>
      </c>
      <c r="R8532" t="s">
        <v>26</v>
      </c>
      <c r="S8532" t="s">
        <v>21</v>
      </c>
      <c r="T8532" t="s">
        <v>13310</v>
      </c>
      <c r="U8532" s="1">
        <v>45910</v>
      </c>
      <c r="V8532">
        <v>49</v>
      </c>
      <c r="W8532" t="str">
        <f t="shared" si="180"/>
        <v>30-59</v>
      </c>
    </row>
    <row r="8533" spans="1:23" x14ac:dyDescent="0.25">
      <c r="A8533" t="s">
        <v>8782</v>
      </c>
      <c r="B8533">
        <v>1434945314</v>
      </c>
      <c r="C8533">
        <v>5370439574</v>
      </c>
      <c r="D8533" s="1">
        <v>45403</v>
      </c>
      <c r="E8533">
        <v>99221</v>
      </c>
      <c r="F8533">
        <v>85025</v>
      </c>
      <c r="G8533" t="s">
        <v>91</v>
      </c>
      <c r="H8533" s="34">
        <v>49965</v>
      </c>
      <c r="I8533" s="7">
        <v>39472</v>
      </c>
      <c r="J8533" s="7">
        <v>20263.48</v>
      </c>
      <c r="K8533" s="7">
        <v>12893</v>
      </c>
      <c r="L8533" s="7">
        <v>6315.52</v>
      </c>
      <c r="M8533" s="5">
        <v>0.16</v>
      </c>
      <c r="N8533" t="s">
        <v>1138</v>
      </c>
      <c r="O8533" t="s">
        <v>27</v>
      </c>
      <c r="P8533" t="s">
        <v>55</v>
      </c>
      <c r="Q8533" t="s">
        <v>32</v>
      </c>
      <c r="R8533" t="s">
        <v>20</v>
      </c>
      <c r="S8533" t="s">
        <v>21</v>
      </c>
      <c r="T8533" t="s">
        <v>13310</v>
      </c>
      <c r="U8533" s="1">
        <v>45484</v>
      </c>
      <c r="V8533">
        <v>81</v>
      </c>
      <c r="W8533" t="str">
        <f t="shared" si="180"/>
        <v>60-89</v>
      </c>
    </row>
    <row r="8534" spans="1:23" x14ac:dyDescent="0.25">
      <c r="A8534" t="s">
        <v>8783</v>
      </c>
      <c r="B8534">
        <v>5051927448</v>
      </c>
      <c r="C8534">
        <v>6692162823</v>
      </c>
      <c r="D8534" s="1">
        <v>45707</v>
      </c>
      <c r="E8534">
        <v>99213</v>
      </c>
      <c r="F8534">
        <v>99204</v>
      </c>
      <c r="G8534" t="s">
        <v>347</v>
      </c>
      <c r="H8534" s="34">
        <v>70359</v>
      </c>
      <c r="I8534" s="7">
        <v>55584</v>
      </c>
      <c r="J8534" s="7">
        <v>40462.559999999998</v>
      </c>
      <c r="K8534" s="7">
        <v>6228</v>
      </c>
      <c r="L8534" s="7">
        <v>8893.44</v>
      </c>
      <c r="M8534" s="5">
        <v>0.16</v>
      </c>
      <c r="N8534" t="s">
        <v>1138</v>
      </c>
      <c r="O8534" t="s">
        <v>30</v>
      </c>
      <c r="P8534" t="s">
        <v>3147</v>
      </c>
      <c r="Q8534" t="s">
        <v>19</v>
      </c>
      <c r="R8534" t="s">
        <v>38</v>
      </c>
      <c r="S8534" t="s">
        <v>21</v>
      </c>
      <c r="T8534" t="s">
        <v>13311</v>
      </c>
      <c r="U8534" s="1">
        <v>45861</v>
      </c>
      <c r="V8534">
        <v>154</v>
      </c>
      <c r="W8534" t="str">
        <f t="shared" si="180"/>
        <v>150-179</v>
      </c>
    </row>
    <row r="8535" spans="1:23" x14ac:dyDescent="0.25">
      <c r="A8535" t="s">
        <v>8784</v>
      </c>
      <c r="B8535">
        <v>433066247</v>
      </c>
      <c r="C8535">
        <v>8961325908</v>
      </c>
      <c r="D8535" s="1">
        <v>45870</v>
      </c>
      <c r="E8535">
        <v>99222</v>
      </c>
      <c r="F8535">
        <v>99214</v>
      </c>
      <c r="G8535" t="s">
        <v>559</v>
      </c>
      <c r="H8535" s="34">
        <v>45418</v>
      </c>
      <c r="I8535" s="7">
        <v>38605</v>
      </c>
      <c r="J8535" s="7">
        <v>32226.9</v>
      </c>
      <c r="K8535" s="7">
        <v>5606</v>
      </c>
      <c r="L8535" s="7">
        <v>772.1</v>
      </c>
      <c r="M8535" s="5">
        <v>0.02</v>
      </c>
      <c r="N8535" t="s">
        <v>16</v>
      </c>
      <c r="O8535" t="s">
        <v>27</v>
      </c>
      <c r="P8535" t="s">
        <v>18</v>
      </c>
      <c r="Q8535" t="s">
        <v>19</v>
      </c>
      <c r="R8535" t="s">
        <v>20</v>
      </c>
      <c r="S8535" t="s">
        <v>27</v>
      </c>
      <c r="T8535" t="s">
        <v>13310</v>
      </c>
      <c r="U8535" s="1">
        <v>45921</v>
      </c>
      <c r="V8535">
        <v>51</v>
      </c>
      <c r="W8535" t="str">
        <f t="shared" si="180"/>
        <v>30-59</v>
      </c>
    </row>
    <row r="8536" spans="1:23" x14ac:dyDescent="0.25">
      <c r="A8536" t="s">
        <v>8785</v>
      </c>
      <c r="B8536">
        <v>5484849903</v>
      </c>
      <c r="C8536">
        <v>1075621613</v>
      </c>
      <c r="D8536" s="1">
        <v>45368</v>
      </c>
      <c r="E8536">
        <v>99221</v>
      </c>
      <c r="F8536">
        <v>99281</v>
      </c>
      <c r="G8536" t="s">
        <v>3265</v>
      </c>
      <c r="H8536" s="34">
        <v>82562</v>
      </c>
      <c r="I8536" s="7">
        <v>61922</v>
      </c>
      <c r="J8536" s="7">
        <v>52633.7</v>
      </c>
      <c r="K8536" s="7">
        <v>0</v>
      </c>
      <c r="L8536" s="7">
        <v>9288.2999999999993</v>
      </c>
      <c r="M8536" s="5">
        <v>0.15</v>
      </c>
      <c r="N8536" t="s">
        <v>1139</v>
      </c>
      <c r="O8536" t="s">
        <v>17</v>
      </c>
      <c r="P8536" t="s">
        <v>31</v>
      </c>
      <c r="Q8536" t="s">
        <v>32</v>
      </c>
      <c r="R8536" t="s">
        <v>20</v>
      </c>
      <c r="S8536" t="s">
        <v>21</v>
      </c>
      <c r="T8536" t="s">
        <v>13312</v>
      </c>
      <c r="U8536" s="1">
        <v>45403</v>
      </c>
      <c r="V8536">
        <v>35</v>
      </c>
      <c r="W8536" t="str">
        <f t="shared" si="180"/>
        <v>30-59</v>
      </c>
    </row>
    <row r="8537" spans="1:23" x14ac:dyDescent="0.25">
      <c r="A8537" t="s">
        <v>8786</v>
      </c>
      <c r="B8537">
        <v>1019111510</v>
      </c>
      <c r="C8537">
        <v>4497640461</v>
      </c>
      <c r="D8537" s="1">
        <v>45725</v>
      </c>
      <c r="E8537">
        <v>99221</v>
      </c>
      <c r="F8537">
        <v>99203</v>
      </c>
      <c r="G8537" t="s">
        <v>69</v>
      </c>
      <c r="H8537" s="34">
        <v>92265</v>
      </c>
      <c r="I8537" s="7">
        <v>73812</v>
      </c>
      <c r="J8537" s="7">
        <v>43364.32</v>
      </c>
      <c r="K8537" s="7">
        <v>20114</v>
      </c>
      <c r="L8537" s="7">
        <v>10333.68</v>
      </c>
      <c r="M8537" s="5">
        <v>0.14000000000000001</v>
      </c>
      <c r="N8537" t="s">
        <v>1135</v>
      </c>
      <c r="O8537" t="s">
        <v>27</v>
      </c>
      <c r="P8537" t="s">
        <v>3150</v>
      </c>
      <c r="Q8537" t="s">
        <v>32</v>
      </c>
      <c r="R8537" t="s">
        <v>20</v>
      </c>
      <c r="S8537" t="s">
        <v>17</v>
      </c>
      <c r="T8537" t="s">
        <v>13312</v>
      </c>
      <c r="U8537" s="1">
        <v>45819</v>
      </c>
      <c r="V8537">
        <v>94</v>
      </c>
      <c r="W8537" t="str">
        <f t="shared" si="180"/>
        <v>90-119</v>
      </c>
    </row>
    <row r="8538" spans="1:23" x14ac:dyDescent="0.25">
      <c r="A8538" t="s">
        <v>8787</v>
      </c>
      <c r="B8538">
        <v>3134035244</v>
      </c>
      <c r="C8538">
        <v>9192466591</v>
      </c>
      <c r="D8538" s="1">
        <v>45579</v>
      </c>
      <c r="E8538">
        <v>99213</v>
      </c>
      <c r="F8538">
        <v>99212</v>
      </c>
      <c r="G8538" t="s">
        <v>351</v>
      </c>
      <c r="H8538" s="34">
        <v>69561</v>
      </c>
      <c r="I8538" s="7">
        <v>50084</v>
      </c>
      <c r="J8538" s="7">
        <v>46077.279999999999</v>
      </c>
      <c r="K8538" s="7">
        <v>0</v>
      </c>
      <c r="L8538" s="7">
        <v>4006.72</v>
      </c>
      <c r="M8538" s="5">
        <v>0.08</v>
      </c>
      <c r="N8538" t="s">
        <v>24</v>
      </c>
      <c r="O8538" t="s">
        <v>17</v>
      </c>
      <c r="P8538" t="s">
        <v>18</v>
      </c>
      <c r="Q8538" t="s">
        <v>19</v>
      </c>
      <c r="R8538" t="s">
        <v>26</v>
      </c>
      <c r="S8538" t="s">
        <v>21</v>
      </c>
      <c r="T8538" t="s">
        <v>13310</v>
      </c>
      <c r="U8538" s="1">
        <v>45732</v>
      </c>
      <c r="V8538">
        <v>153</v>
      </c>
      <c r="W8538" t="str">
        <f t="shared" si="180"/>
        <v>150-179</v>
      </c>
    </row>
    <row r="8539" spans="1:23" x14ac:dyDescent="0.25">
      <c r="A8539" t="s">
        <v>8788</v>
      </c>
      <c r="B8539">
        <v>7024325898</v>
      </c>
      <c r="C8539">
        <v>2635475726</v>
      </c>
      <c r="D8539" s="1">
        <v>45608</v>
      </c>
      <c r="E8539">
        <v>99233</v>
      </c>
      <c r="F8539">
        <v>99284</v>
      </c>
      <c r="G8539" t="s">
        <v>3342</v>
      </c>
      <c r="H8539" s="34">
        <v>72474</v>
      </c>
      <c r="I8539" s="7">
        <v>56530</v>
      </c>
      <c r="J8539" s="7">
        <v>41562</v>
      </c>
      <c r="K8539" s="7">
        <v>3662</v>
      </c>
      <c r="L8539" s="7">
        <v>11306</v>
      </c>
      <c r="M8539" s="5">
        <v>0.2</v>
      </c>
      <c r="N8539" t="s">
        <v>3140</v>
      </c>
      <c r="O8539" t="s">
        <v>30</v>
      </c>
      <c r="P8539" t="s">
        <v>3149</v>
      </c>
      <c r="Q8539" t="s">
        <v>32</v>
      </c>
      <c r="R8539" t="s">
        <v>21</v>
      </c>
      <c r="S8539" t="s">
        <v>21</v>
      </c>
      <c r="T8539" t="s">
        <v>13310</v>
      </c>
      <c r="U8539" s="1">
        <v>45647</v>
      </c>
      <c r="V8539">
        <v>39</v>
      </c>
      <c r="W8539" t="str">
        <f t="shared" si="180"/>
        <v>30-59</v>
      </c>
    </row>
    <row r="8540" spans="1:23" x14ac:dyDescent="0.25">
      <c r="A8540" t="s">
        <v>8789</v>
      </c>
      <c r="B8540">
        <v>5514373371</v>
      </c>
      <c r="C8540">
        <v>7117654483</v>
      </c>
      <c r="D8540" s="1">
        <v>45715</v>
      </c>
      <c r="E8540">
        <v>99233</v>
      </c>
      <c r="F8540">
        <v>99215</v>
      </c>
      <c r="G8540" t="s">
        <v>15</v>
      </c>
      <c r="H8540" s="34">
        <v>34754</v>
      </c>
      <c r="I8540" s="7">
        <v>28498</v>
      </c>
      <c r="J8540" s="7">
        <v>17424.36</v>
      </c>
      <c r="K8540" s="7">
        <v>5944</v>
      </c>
      <c r="L8540" s="7">
        <v>5129.6400000000003</v>
      </c>
      <c r="M8540" s="5">
        <v>0.18</v>
      </c>
      <c r="N8540" t="s">
        <v>3141</v>
      </c>
      <c r="O8540" t="s">
        <v>27</v>
      </c>
      <c r="P8540" t="s">
        <v>58</v>
      </c>
      <c r="Q8540" t="s">
        <v>19</v>
      </c>
      <c r="R8540" t="s">
        <v>43</v>
      </c>
      <c r="S8540" t="s">
        <v>21</v>
      </c>
      <c r="T8540" t="s">
        <v>13311</v>
      </c>
      <c r="U8540" s="1">
        <v>45820</v>
      </c>
      <c r="V8540">
        <v>105</v>
      </c>
      <c r="W8540" t="str">
        <f t="shared" si="180"/>
        <v>90-119</v>
      </c>
    </row>
    <row r="8541" spans="1:23" x14ac:dyDescent="0.25">
      <c r="A8541" t="s">
        <v>8790</v>
      </c>
      <c r="B8541">
        <v>7236738972</v>
      </c>
      <c r="C8541">
        <v>5322641496</v>
      </c>
      <c r="D8541" s="1">
        <v>45367</v>
      </c>
      <c r="E8541">
        <v>99232</v>
      </c>
      <c r="F8541">
        <v>99292</v>
      </c>
      <c r="G8541" t="s">
        <v>3227</v>
      </c>
      <c r="H8541" s="34">
        <v>86739</v>
      </c>
      <c r="I8541" s="7">
        <v>56380</v>
      </c>
      <c r="J8541" s="7">
        <v>38524.400000000001</v>
      </c>
      <c r="K8541" s="7">
        <v>11090</v>
      </c>
      <c r="L8541" s="7">
        <v>6765.6</v>
      </c>
      <c r="M8541" s="5">
        <v>0.12</v>
      </c>
      <c r="N8541" t="s">
        <v>46</v>
      </c>
      <c r="O8541" t="s">
        <v>27</v>
      </c>
      <c r="P8541" t="s">
        <v>31</v>
      </c>
      <c r="Q8541" t="s">
        <v>19</v>
      </c>
      <c r="R8541" t="s">
        <v>20</v>
      </c>
      <c r="S8541" t="s">
        <v>17</v>
      </c>
      <c r="T8541" t="s">
        <v>13311</v>
      </c>
      <c r="U8541" s="1">
        <v>45408</v>
      </c>
      <c r="V8541">
        <v>41</v>
      </c>
      <c r="W8541" t="str">
        <f t="shared" si="180"/>
        <v>30-59</v>
      </c>
    </row>
    <row r="8542" spans="1:23" x14ac:dyDescent="0.25">
      <c r="A8542" t="s">
        <v>8791</v>
      </c>
      <c r="B8542">
        <v>2926974417</v>
      </c>
      <c r="C8542">
        <v>9378234935</v>
      </c>
      <c r="D8542" s="1">
        <v>45697</v>
      </c>
      <c r="E8542">
        <v>99221</v>
      </c>
      <c r="F8542">
        <v>99202</v>
      </c>
      <c r="G8542" t="s">
        <v>54</v>
      </c>
      <c r="H8542" s="34">
        <v>39861</v>
      </c>
      <c r="I8542" s="7">
        <v>28700</v>
      </c>
      <c r="J8542" s="7">
        <v>15486</v>
      </c>
      <c r="K8542" s="7">
        <v>10918</v>
      </c>
      <c r="L8542" s="7">
        <v>2296</v>
      </c>
      <c r="M8542" s="5">
        <v>0.08</v>
      </c>
      <c r="N8542" t="s">
        <v>24</v>
      </c>
      <c r="O8542" t="s">
        <v>27</v>
      </c>
      <c r="P8542" t="s">
        <v>58</v>
      </c>
      <c r="Q8542" t="s">
        <v>32</v>
      </c>
      <c r="R8542" t="s">
        <v>26</v>
      </c>
      <c r="S8542" t="s">
        <v>17</v>
      </c>
      <c r="T8542" t="s">
        <v>13311</v>
      </c>
      <c r="U8542" s="1">
        <v>45748</v>
      </c>
      <c r="V8542">
        <v>51</v>
      </c>
      <c r="W8542" t="str">
        <f t="shared" si="180"/>
        <v>30-59</v>
      </c>
    </row>
    <row r="8543" spans="1:23" x14ac:dyDescent="0.25">
      <c r="A8543" t="s">
        <v>8792</v>
      </c>
      <c r="B8543">
        <v>8746989136</v>
      </c>
      <c r="C8543">
        <v>6663128995</v>
      </c>
      <c r="D8543" s="1">
        <v>45596</v>
      </c>
      <c r="E8543">
        <v>99231</v>
      </c>
      <c r="F8543">
        <v>36415</v>
      </c>
      <c r="G8543" t="s">
        <v>3192</v>
      </c>
      <c r="H8543" s="34">
        <v>14000</v>
      </c>
      <c r="I8543" s="7">
        <v>10920</v>
      </c>
      <c r="J8543" s="7">
        <v>7558</v>
      </c>
      <c r="K8543" s="7">
        <v>1178</v>
      </c>
      <c r="L8543" s="7">
        <v>2184</v>
      </c>
      <c r="M8543" s="5">
        <v>0.2</v>
      </c>
      <c r="N8543" t="s">
        <v>3140</v>
      </c>
      <c r="O8543" t="s">
        <v>30</v>
      </c>
      <c r="P8543" t="s">
        <v>18</v>
      </c>
      <c r="Q8543" t="s">
        <v>32</v>
      </c>
      <c r="R8543" t="s">
        <v>26</v>
      </c>
      <c r="S8543" t="s">
        <v>21</v>
      </c>
      <c r="T8543" t="s">
        <v>13312</v>
      </c>
      <c r="U8543" s="1">
        <v>45695</v>
      </c>
      <c r="V8543">
        <v>99</v>
      </c>
      <c r="W8543" t="str">
        <f t="shared" si="180"/>
        <v>90-119</v>
      </c>
    </row>
    <row r="8544" spans="1:23" x14ac:dyDescent="0.25">
      <c r="A8544" t="s">
        <v>8793</v>
      </c>
      <c r="B8544">
        <v>2614008211</v>
      </c>
      <c r="C8544">
        <v>5625477942</v>
      </c>
      <c r="D8544" s="1">
        <v>45855</v>
      </c>
      <c r="E8544">
        <v>99213</v>
      </c>
      <c r="F8544">
        <v>99211</v>
      </c>
      <c r="G8544" t="s">
        <v>3673</v>
      </c>
      <c r="H8544" s="34">
        <v>75841</v>
      </c>
      <c r="I8544" s="7">
        <v>54606</v>
      </c>
      <c r="J8544" s="7">
        <v>27529.52</v>
      </c>
      <c r="K8544" s="7">
        <v>22708</v>
      </c>
      <c r="L8544" s="7">
        <v>4368.4799999999996</v>
      </c>
      <c r="M8544" s="5">
        <v>0.08</v>
      </c>
      <c r="N8544" t="s">
        <v>24</v>
      </c>
      <c r="O8544" t="s">
        <v>27</v>
      </c>
      <c r="P8544" t="s">
        <v>31</v>
      </c>
      <c r="Q8544" t="s">
        <v>32</v>
      </c>
      <c r="R8544" t="s">
        <v>26</v>
      </c>
      <c r="S8544" t="s">
        <v>27</v>
      </c>
      <c r="T8544" t="s">
        <v>13310</v>
      </c>
      <c r="U8544" s="1">
        <v>45921</v>
      </c>
      <c r="V8544">
        <v>66</v>
      </c>
      <c r="W8544" t="str">
        <f t="shared" si="180"/>
        <v>60-89</v>
      </c>
    </row>
    <row r="8545" spans="1:23" x14ac:dyDescent="0.25">
      <c r="A8545" t="s">
        <v>8794</v>
      </c>
      <c r="B8545">
        <v>8669979401</v>
      </c>
      <c r="C8545">
        <v>6157201926</v>
      </c>
      <c r="D8545" s="1">
        <v>45499</v>
      </c>
      <c r="E8545">
        <v>99214</v>
      </c>
      <c r="F8545">
        <v>99285</v>
      </c>
      <c r="G8545" t="s">
        <v>3218</v>
      </c>
      <c r="H8545" s="34">
        <v>57309</v>
      </c>
      <c r="I8545" s="7">
        <v>42982</v>
      </c>
      <c r="J8545" s="7">
        <v>33041.699999999997</v>
      </c>
      <c r="K8545" s="7">
        <v>3493</v>
      </c>
      <c r="L8545" s="7">
        <v>6447.3</v>
      </c>
      <c r="M8545" s="5">
        <v>0.15</v>
      </c>
      <c r="N8545" t="s">
        <v>1139</v>
      </c>
      <c r="O8545" t="s">
        <v>30</v>
      </c>
      <c r="P8545" t="s">
        <v>55</v>
      </c>
      <c r="Q8545" t="s">
        <v>19</v>
      </c>
      <c r="R8545" t="s">
        <v>21</v>
      </c>
      <c r="S8545" t="s">
        <v>17</v>
      </c>
      <c r="T8545" t="s">
        <v>13312</v>
      </c>
      <c r="U8545" s="1">
        <v>45661</v>
      </c>
      <c r="V8545">
        <v>162</v>
      </c>
      <c r="W8545" t="str">
        <f t="shared" si="180"/>
        <v>150-179</v>
      </c>
    </row>
    <row r="8546" spans="1:23" x14ac:dyDescent="0.25">
      <c r="A8546" t="s">
        <v>8795</v>
      </c>
      <c r="B8546">
        <v>2950266369</v>
      </c>
      <c r="C8546">
        <v>6191492587</v>
      </c>
      <c r="D8546" s="1">
        <v>45539</v>
      </c>
      <c r="E8546">
        <v>99214</v>
      </c>
      <c r="F8546">
        <v>85025</v>
      </c>
      <c r="G8546" t="s">
        <v>3152</v>
      </c>
      <c r="H8546" s="34">
        <v>76385</v>
      </c>
      <c r="I8546" s="7">
        <v>59580</v>
      </c>
      <c r="J8546" s="7">
        <v>42553</v>
      </c>
      <c r="K8546" s="7">
        <v>5111</v>
      </c>
      <c r="L8546" s="7">
        <v>11916</v>
      </c>
      <c r="M8546" s="5">
        <v>0.2</v>
      </c>
      <c r="N8546" t="s">
        <v>3140</v>
      </c>
      <c r="O8546" t="s">
        <v>30</v>
      </c>
      <c r="P8546" t="s">
        <v>3146</v>
      </c>
      <c r="Q8546" t="s">
        <v>19</v>
      </c>
      <c r="R8546" t="s">
        <v>38</v>
      </c>
      <c r="S8546" t="s">
        <v>27</v>
      </c>
      <c r="T8546" t="s">
        <v>13312</v>
      </c>
      <c r="U8546" s="1">
        <v>45685</v>
      </c>
      <c r="V8546">
        <v>146</v>
      </c>
      <c r="W8546" t="str">
        <f t="shared" si="180"/>
        <v>120-149</v>
      </c>
    </row>
    <row r="8547" spans="1:23" x14ac:dyDescent="0.25">
      <c r="A8547" t="s">
        <v>8796</v>
      </c>
      <c r="B8547">
        <v>7661732704</v>
      </c>
      <c r="C8547">
        <v>2163232738</v>
      </c>
      <c r="D8547" s="1">
        <v>45639</v>
      </c>
      <c r="E8547">
        <v>99233</v>
      </c>
      <c r="F8547">
        <v>99203</v>
      </c>
      <c r="G8547" t="s">
        <v>106</v>
      </c>
      <c r="H8547" s="34">
        <v>98405</v>
      </c>
      <c r="I8547" s="7">
        <v>78724</v>
      </c>
      <c r="J8547" s="7">
        <v>53265.64</v>
      </c>
      <c r="K8547" s="7">
        <v>14437</v>
      </c>
      <c r="L8547" s="7">
        <v>11021.36</v>
      </c>
      <c r="M8547" s="5">
        <v>0.14000000000000001</v>
      </c>
      <c r="N8547" t="s">
        <v>1135</v>
      </c>
      <c r="O8547" t="s">
        <v>27</v>
      </c>
      <c r="P8547" t="s">
        <v>40</v>
      </c>
      <c r="Q8547" t="s">
        <v>32</v>
      </c>
      <c r="R8547" t="s">
        <v>20</v>
      </c>
      <c r="S8547" t="s">
        <v>27</v>
      </c>
      <c r="T8547" t="s">
        <v>13310</v>
      </c>
      <c r="U8547" s="1">
        <v>45735</v>
      </c>
      <c r="V8547">
        <v>96</v>
      </c>
      <c r="W8547" t="str">
        <f t="shared" si="180"/>
        <v>90-119</v>
      </c>
    </row>
    <row r="8548" spans="1:23" x14ac:dyDescent="0.25">
      <c r="A8548" t="s">
        <v>8797</v>
      </c>
      <c r="B8548">
        <v>5617666434</v>
      </c>
      <c r="C8548">
        <v>597072583</v>
      </c>
      <c r="D8548" s="1">
        <v>45458</v>
      </c>
      <c r="E8548">
        <v>99233</v>
      </c>
      <c r="F8548">
        <v>99282</v>
      </c>
      <c r="G8548" t="s">
        <v>593</v>
      </c>
      <c r="H8548" s="34">
        <v>81780</v>
      </c>
      <c r="I8548" s="7">
        <v>53157</v>
      </c>
      <c r="J8548" s="7">
        <v>46778.16</v>
      </c>
      <c r="K8548" s="7">
        <v>0</v>
      </c>
      <c r="L8548" s="7">
        <v>6378.84</v>
      </c>
      <c r="M8548" s="5">
        <v>0.12</v>
      </c>
      <c r="N8548" t="s">
        <v>46</v>
      </c>
      <c r="O8548" t="s">
        <v>17</v>
      </c>
      <c r="P8548" t="s">
        <v>3148</v>
      </c>
      <c r="Q8548" t="s">
        <v>32</v>
      </c>
      <c r="R8548" t="s">
        <v>21</v>
      </c>
      <c r="S8548" t="s">
        <v>17</v>
      </c>
      <c r="T8548" t="s">
        <v>13311</v>
      </c>
      <c r="U8548" s="1">
        <v>45542</v>
      </c>
      <c r="V8548">
        <v>84</v>
      </c>
      <c r="W8548" t="str">
        <f t="shared" si="180"/>
        <v>60-89</v>
      </c>
    </row>
    <row r="8549" spans="1:23" x14ac:dyDescent="0.25">
      <c r="A8549" t="s">
        <v>8798</v>
      </c>
      <c r="B8549">
        <v>5404486338</v>
      </c>
      <c r="C8549">
        <v>1765597849</v>
      </c>
      <c r="D8549" s="1">
        <v>45910</v>
      </c>
      <c r="E8549">
        <v>99221</v>
      </c>
      <c r="F8549">
        <v>85025</v>
      </c>
      <c r="G8549" t="s">
        <v>3309</v>
      </c>
      <c r="H8549" s="34">
        <v>51097</v>
      </c>
      <c r="I8549" s="7">
        <v>33213</v>
      </c>
      <c r="J8549" s="7">
        <v>25752.44</v>
      </c>
      <c r="K8549" s="7">
        <v>3475</v>
      </c>
      <c r="L8549" s="7">
        <v>3985.56</v>
      </c>
      <c r="M8549" s="5">
        <v>0.12</v>
      </c>
      <c r="N8549" t="s">
        <v>46</v>
      </c>
      <c r="O8549" t="s">
        <v>30</v>
      </c>
      <c r="P8549" t="s">
        <v>35</v>
      </c>
      <c r="Q8549" t="s">
        <v>32</v>
      </c>
      <c r="R8549" t="s">
        <v>20</v>
      </c>
      <c r="S8549" t="s">
        <v>21</v>
      </c>
      <c r="T8549" t="s">
        <v>13310</v>
      </c>
      <c r="U8549" s="1">
        <v>46071</v>
      </c>
      <c r="V8549">
        <v>161</v>
      </c>
      <c r="W8549" t="str">
        <f t="shared" si="180"/>
        <v>150-179</v>
      </c>
    </row>
    <row r="8550" spans="1:23" x14ac:dyDescent="0.25">
      <c r="A8550" t="s">
        <v>8799</v>
      </c>
      <c r="B8550">
        <v>4036144860</v>
      </c>
      <c r="C8550">
        <v>6759810781</v>
      </c>
      <c r="D8550" s="1">
        <v>45596</v>
      </c>
      <c r="E8550">
        <v>99223</v>
      </c>
      <c r="F8550">
        <v>99211</v>
      </c>
      <c r="G8550" t="s">
        <v>34</v>
      </c>
      <c r="H8550" s="34">
        <v>71576</v>
      </c>
      <c r="I8550" s="7">
        <v>56545</v>
      </c>
      <c r="J8550" s="7">
        <v>30456.799999999999</v>
      </c>
      <c r="K8550" s="7">
        <v>17041</v>
      </c>
      <c r="L8550" s="7">
        <v>9047.2000000000007</v>
      </c>
      <c r="M8550" s="5">
        <v>0.16</v>
      </c>
      <c r="N8550" t="s">
        <v>1138</v>
      </c>
      <c r="O8550" t="s">
        <v>27</v>
      </c>
      <c r="P8550" t="s">
        <v>31</v>
      </c>
      <c r="Q8550" t="s">
        <v>19</v>
      </c>
      <c r="R8550" t="s">
        <v>43</v>
      </c>
      <c r="S8550" t="s">
        <v>17</v>
      </c>
      <c r="T8550" t="s">
        <v>13312</v>
      </c>
      <c r="U8550" s="1">
        <v>45750</v>
      </c>
      <c r="V8550">
        <v>154</v>
      </c>
      <c r="W8550" t="str">
        <f t="shared" si="180"/>
        <v>150-179</v>
      </c>
    </row>
    <row r="8551" spans="1:23" x14ac:dyDescent="0.25">
      <c r="A8551" t="s">
        <v>8800</v>
      </c>
      <c r="B8551">
        <v>7963993764</v>
      </c>
      <c r="C8551">
        <v>165504270</v>
      </c>
      <c r="D8551" s="1">
        <v>45348</v>
      </c>
      <c r="E8551">
        <v>99215</v>
      </c>
      <c r="F8551">
        <v>93000</v>
      </c>
      <c r="G8551" t="s">
        <v>67</v>
      </c>
      <c r="H8551" s="34">
        <v>60668</v>
      </c>
      <c r="I8551" s="7">
        <v>48534</v>
      </c>
      <c r="J8551" s="7">
        <v>36855.24</v>
      </c>
      <c r="K8551" s="7">
        <v>4884</v>
      </c>
      <c r="L8551" s="7">
        <v>6794.76</v>
      </c>
      <c r="M8551" s="5">
        <v>0.14000000000000001</v>
      </c>
      <c r="N8551" t="s">
        <v>1135</v>
      </c>
      <c r="O8551" t="s">
        <v>30</v>
      </c>
      <c r="P8551" t="s">
        <v>3147</v>
      </c>
      <c r="Q8551" t="s">
        <v>32</v>
      </c>
      <c r="R8551" t="s">
        <v>27</v>
      </c>
      <c r="S8551" t="s">
        <v>27</v>
      </c>
      <c r="T8551" t="s">
        <v>13312</v>
      </c>
      <c r="U8551" s="1">
        <v>45516</v>
      </c>
      <c r="V8551">
        <v>168</v>
      </c>
      <c r="W8551" t="str">
        <f t="shared" si="180"/>
        <v>150-179</v>
      </c>
    </row>
    <row r="8552" spans="1:23" x14ac:dyDescent="0.25">
      <c r="A8552" t="s">
        <v>8801</v>
      </c>
      <c r="B8552">
        <v>4340557947</v>
      </c>
      <c r="C8552">
        <v>3325230331</v>
      </c>
      <c r="D8552" s="1">
        <v>45500</v>
      </c>
      <c r="E8552">
        <v>99231</v>
      </c>
      <c r="F8552">
        <v>99284</v>
      </c>
      <c r="G8552" t="s">
        <v>3537</v>
      </c>
      <c r="H8552" s="34">
        <v>84921</v>
      </c>
      <c r="I8552" s="7">
        <v>72183</v>
      </c>
      <c r="J8552" s="7">
        <v>70739.34</v>
      </c>
      <c r="K8552" s="7">
        <v>0</v>
      </c>
      <c r="L8552" s="7">
        <v>1443.66</v>
      </c>
      <c r="M8552" s="5">
        <v>0.02</v>
      </c>
      <c r="N8552" t="s">
        <v>16</v>
      </c>
      <c r="O8552" t="s">
        <v>17</v>
      </c>
      <c r="P8552" t="s">
        <v>55</v>
      </c>
      <c r="Q8552" t="s">
        <v>32</v>
      </c>
      <c r="R8552" t="s">
        <v>27</v>
      </c>
      <c r="S8552" t="s">
        <v>17</v>
      </c>
      <c r="T8552" t="s">
        <v>13312</v>
      </c>
      <c r="U8552" s="1">
        <v>45645</v>
      </c>
      <c r="V8552">
        <v>145</v>
      </c>
      <c r="W8552" t="str">
        <f t="shared" si="180"/>
        <v>120-149</v>
      </c>
    </row>
    <row r="8553" spans="1:23" x14ac:dyDescent="0.25">
      <c r="A8553" t="s">
        <v>8802</v>
      </c>
      <c r="B8553">
        <v>7715217004</v>
      </c>
      <c r="C8553">
        <v>7284249503</v>
      </c>
      <c r="D8553" s="1">
        <v>45564</v>
      </c>
      <c r="E8553">
        <v>99215</v>
      </c>
      <c r="F8553">
        <v>99284</v>
      </c>
      <c r="G8553" t="s">
        <v>224</v>
      </c>
      <c r="H8553" s="34">
        <v>75480</v>
      </c>
      <c r="I8553" s="7">
        <v>64158</v>
      </c>
      <c r="J8553" s="7">
        <v>47356.84</v>
      </c>
      <c r="K8553" s="7">
        <v>15518</v>
      </c>
      <c r="L8553" s="7">
        <v>1283.1600000000001</v>
      </c>
      <c r="M8553" s="5">
        <v>0.02</v>
      </c>
      <c r="N8553" t="s">
        <v>16</v>
      </c>
      <c r="O8553" t="s">
        <v>27</v>
      </c>
      <c r="P8553" t="s">
        <v>40</v>
      </c>
      <c r="Q8553" t="s">
        <v>19</v>
      </c>
      <c r="R8553" t="s">
        <v>27</v>
      </c>
      <c r="S8553" t="s">
        <v>17</v>
      </c>
      <c r="T8553" t="s">
        <v>13312</v>
      </c>
      <c r="U8553" s="1">
        <v>45597</v>
      </c>
      <c r="V8553">
        <v>33</v>
      </c>
      <c r="W8553" t="str">
        <f t="shared" si="180"/>
        <v>30-59</v>
      </c>
    </row>
    <row r="8554" spans="1:23" x14ac:dyDescent="0.25">
      <c r="A8554" t="s">
        <v>8803</v>
      </c>
      <c r="B8554">
        <v>1137918070</v>
      </c>
      <c r="C8554">
        <v>5307596813</v>
      </c>
      <c r="D8554" s="1">
        <v>45796</v>
      </c>
      <c r="E8554">
        <v>99213</v>
      </c>
      <c r="F8554">
        <v>99292</v>
      </c>
      <c r="G8554" t="s">
        <v>3247</v>
      </c>
      <c r="H8554" s="34">
        <v>71695</v>
      </c>
      <c r="I8554" s="7">
        <v>53771</v>
      </c>
      <c r="J8554" s="7">
        <v>45705.35</v>
      </c>
      <c r="K8554" s="7">
        <v>0</v>
      </c>
      <c r="L8554" s="7">
        <v>8065.65</v>
      </c>
      <c r="M8554" s="5">
        <v>0.15</v>
      </c>
      <c r="N8554" t="s">
        <v>1139</v>
      </c>
      <c r="O8554" t="s">
        <v>17</v>
      </c>
      <c r="P8554" t="s">
        <v>3147</v>
      </c>
      <c r="Q8554" t="s">
        <v>32</v>
      </c>
      <c r="R8554" t="s">
        <v>26</v>
      </c>
      <c r="S8554" t="s">
        <v>21</v>
      </c>
      <c r="T8554" t="s">
        <v>13310</v>
      </c>
      <c r="U8554" s="1">
        <v>45892</v>
      </c>
      <c r="V8554">
        <v>96</v>
      </c>
      <c r="W8554" t="str">
        <f t="shared" si="180"/>
        <v>90-119</v>
      </c>
    </row>
    <row r="8555" spans="1:23" x14ac:dyDescent="0.25">
      <c r="A8555" t="s">
        <v>8804</v>
      </c>
      <c r="B8555">
        <v>1529958499</v>
      </c>
      <c r="C8555">
        <v>3451036116</v>
      </c>
      <c r="D8555" s="1">
        <v>45812</v>
      </c>
      <c r="E8555">
        <v>99223</v>
      </c>
      <c r="F8555">
        <v>99285</v>
      </c>
      <c r="G8555" t="s">
        <v>3204</v>
      </c>
      <c r="H8555" s="34">
        <v>27361</v>
      </c>
      <c r="I8555" s="7">
        <v>20521</v>
      </c>
      <c r="J8555" s="7">
        <v>17442.849999999999</v>
      </c>
      <c r="K8555" s="7">
        <v>0</v>
      </c>
      <c r="L8555" s="7">
        <v>3078.15</v>
      </c>
      <c r="M8555" s="5">
        <v>0.15</v>
      </c>
      <c r="N8555" t="s">
        <v>1139</v>
      </c>
      <c r="O8555" t="s">
        <v>17</v>
      </c>
      <c r="P8555" t="s">
        <v>55</v>
      </c>
      <c r="Q8555" t="s">
        <v>19</v>
      </c>
      <c r="R8555" t="s">
        <v>26</v>
      </c>
      <c r="S8555" t="s">
        <v>27</v>
      </c>
      <c r="T8555" t="s">
        <v>13312</v>
      </c>
      <c r="U8555" s="1">
        <v>45970</v>
      </c>
      <c r="V8555">
        <v>158</v>
      </c>
      <c r="W8555" t="str">
        <f t="shared" si="180"/>
        <v>150-179</v>
      </c>
    </row>
    <row r="8556" spans="1:23" x14ac:dyDescent="0.25">
      <c r="A8556" t="s">
        <v>8805</v>
      </c>
      <c r="B8556">
        <v>4526669723</v>
      </c>
      <c r="C8556">
        <v>166492240</v>
      </c>
      <c r="D8556" s="1">
        <v>45617</v>
      </c>
      <c r="E8556">
        <v>99214</v>
      </c>
      <c r="F8556">
        <v>99201</v>
      </c>
      <c r="G8556" t="s">
        <v>3669</v>
      </c>
      <c r="H8556" s="34">
        <v>22659</v>
      </c>
      <c r="I8556" s="7">
        <v>16994</v>
      </c>
      <c r="J8556" s="7">
        <v>9722.9</v>
      </c>
      <c r="K8556" s="7">
        <v>4722</v>
      </c>
      <c r="L8556" s="7">
        <v>2549.1</v>
      </c>
      <c r="M8556" s="5">
        <v>0.15</v>
      </c>
      <c r="N8556" t="s">
        <v>1139</v>
      </c>
      <c r="O8556" t="s">
        <v>27</v>
      </c>
      <c r="P8556" t="s">
        <v>3146</v>
      </c>
      <c r="Q8556" t="s">
        <v>32</v>
      </c>
      <c r="R8556" t="s">
        <v>21</v>
      </c>
      <c r="S8556" t="s">
        <v>21</v>
      </c>
      <c r="T8556" t="s">
        <v>13310</v>
      </c>
      <c r="U8556" s="1">
        <v>45711</v>
      </c>
      <c r="V8556">
        <v>94</v>
      </c>
      <c r="W8556" t="str">
        <f t="shared" si="180"/>
        <v>90-119</v>
      </c>
    </row>
    <row r="8557" spans="1:23" x14ac:dyDescent="0.25">
      <c r="A8557" t="s">
        <v>8806</v>
      </c>
      <c r="B8557">
        <v>6838639057</v>
      </c>
      <c r="C8557">
        <v>8274624509</v>
      </c>
      <c r="D8557" s="1">
        <v>45298</v>
      </c>
      <c r="E8557">
        <v>99223</v>
      </c>
      <c r="F8557">
        <v>99202</v>
      </c>
      <c r="G8557" t="s">
        <v>3215</v>
      </c>
      <c r="H8557" s="34">
        <v>27713</v>
      </c>
      <c r="I8557" s="7">
        <v>20785</v>
      </c>
      <c r="J8557" s="7">
        <v>10498.25</v>
      </c>
      <c r="K8557" s="7">
        <v>7169</v>
      </c>
      <c r="L8557" s="7">
        <v>3117.75</v>
      </c>
      <c r="M8557" s="5">
        <v>0.15</v>
      </c>
      <c r="N8557" t="s">
        <v>1139</v>
      </c>
      <c r="O8557" t="s">
        <v>27</v>
      </c>
      <c r="P8557" t="s">
        <v>97</v>
      </c>
      <c r="Q8557" t="s">
        <v>19</v>
      </c>
      <c r="R8557" t="s">
        <v>38</v>
      </c>
      <c r="S8557" t="s">
        <v>27</v>
      </c>
      <c r="T8557" t="s">
        <v>13311</v>
      </c>
      <c r="U8557" s="1">
        <v>45476</v>
      </c>
      <c r="V8557">
        <v>178</v>
      </c>
      <c r="W8557" t="str">
        <f t="shared" si="180"/>
        <v>150-179</v>
      </c>
    </row>
    <row r="8558" spans="1:23" x14ac:dyDescent="0.25">
      <c r="A8558" t="s">
        <v>8807</v>
      </c>
      <c r="B8558">
        <v>4489357053</v>
      </c>
      <c r="C8558">
        <v>9725915617</v>
      </c>
      <c r="D8558" s="1">
        <v>45428</v>
      </c>
      <c r="E8558">
        <v>99232</v>
      </c>
      <c r="F8558">
        <v>99212</v>
      </c>
      <c r="G8558" t="s">
        <v>293</v>
      </c>
      <c r="H8558" s="34">
        <v>91785</v>
      </c>
      <c r="I8558" s="7">
        <v>59660</v>
      </c>
      <c r="J8558" s="7">
        <v>46909.8</v>
      </c>
      <c r="K8558" s="7">
        <v>5591</v>
      </c>
      <c r="L8558" s="7">
        <v>7159.2</v>
      </c>
      <c r="M8558" s="5">
        <v>0.12</v>
      </c>
      <c r="N8558" t="s">
        <v>46</v>
      </c>
      <c r="O8558" t="s">
        <v>30</v>
      </c>
      <c r="P8558" t="s">
        <v>3150</v>
      </c>
      <c r="Q8558" t="s">
        <v>32</v>
      </c>
      <c r="R8558" t="s">
        <v>43</v>
      </c>
      <c r="S8558" t="s">
        <v>27</v>
      </c>
      <c r="T8558" t="s">
        <v>13312</v>
      </c>
      <c r="U8558" s="1">
        <v>45544</v>
      </c>
      <c r="V8558">
        <v>116</v>
      </c>
      <c r="W8558" t="str">
        <f t="shared" si="180"/>
        <v>90-119</v>
      </c>
    </row>
    <row r="8559" spans="1:23" x14ac:dyDescent="0.25">
      <c r="A8559" t="s">
        <v>8808</v>
      </c>
      <c r="B8559">
        <v>6990707218</v>
      </c>
      <c r="C8559">
        <v>9069043379</v>
      </c>
      <c r="D8559" s="1">
        <v>45458</v>
      </c>
      <c r="E8559">
        <v>99238</v>
      </c>
      <c r="F8559">
        <v>97110</v>
      </c>
      <c r="G8559" t="s">
        <v>15</v>
      </c>
      <c r="H8559" s="34">
        <v>69930</v>
      </c>
      <c r="I8559" s="7">
        <v>45455</v>
      </c>
      <c r="J8559" s="7">
        <v>21235.4</v>
      </c>
      <c r="K8559" s="7">
        <v>18765</v>
      </c>
      <c r="L8559" s="7">
        <v>5454.6</v>
      </c>
      <c r="M8559" s="5">
        <v>0.12</v>
      </c>
      <c r="N8559" t="s">
        <v>46</v>
      </c>
      <c r="O8559" t="s">
        <v>27</v>
      </c>
      <c r="P8559" t="s">
        <v>3146</v>
      </c>
      <c r="Q8559" t="s">
        <v>19</v>
      </c>
      <c r="R8559" t="s">
        <v>43</v>
      </c>
      <c r="S8559" t="s">
        <v>27</v>
      </c>
      <c r="T8559" t="s">
        <v>13310</v>
      </c>
      <c r="U8559" s="1">
        <v>45508</v>
      </c>
      <c r="V8559">
        <v>50</v>
      </c>
      <c r="W8559" t="str">
        <f t="shared" si="180"/>
        <v>30-59</v>
      </c>
    </row>
    <row r="8560" spans="1:23" x14ac:dyDescent="0.25">
      <c r="A8560" t="s">
        <v>8809</v>
      </c>
      <c r="B8560">
        <v>998284310</v>
      </c>
      <c r="C8560">
        <v>4888601327</v>
      </c>
      <c r="D8560" s="1">
        <v>45699</v>
      </c>
      <c r="E8560">
        <v>99232</v>
      </c>
      <c r="F8560">
        <v>99215</v>
      </c>
      <c r="G8560" t="s">
        <v>3232</v>
      </c>
      <c r="H8560" s="34">
        <v>37075</v>
      </c>
      <c r="I8560" s="7">
        <v>31514</v>
      </c>
      <c r="J8560" s="7">
        <v>30883.72</v>
      </c>
      <c r="K8560" s="7">
        <v>0</v>
      </c>
      <c r="L8560" s="7">
        <v>630.28</v>
      </c>
      <c r="M8560" s="5">
        <v>0.02</v>
      </c>
      <c r="N8560" t="s">
        <v>16</v>
      </c>
      <c r="O8560" t="s">
        <v>17</v>
      </c>
      <c r="P8560" t="s">
        <v>3150</v>
      </c>
      <c r="Q8560" t="s">
        <v>19</v>
      </c>
      <c r="R8560" t="s">
        <v>26</v>
      </c>
      <c r="S8560" t="s">
        <v>17</v>
      </c>
      <c r="T8560" t="s">
        <v>13312</v>
      </c>
      <c r="U8560" s="1">
        <v>45856</v>
      </c>
      <c r="V8560">
        <v>157</v>
      </c>
      <c r="W8560" t="str">
        <f t="shared" si="180"/>
        <v>150-179</v>
      </c>
    </row>
    <row r="8561" spans="1:23" x14ac:dyDescent="0.25">
      <c r="A8561" t="s">
        <v>8810</v>
      </c>
      <c r="B8561">
        <v>5646300584</v>
      </c>
      <c r="C8561">
        <v>7493725167</v>
      </c>
      <c r="D8561" s="1">
        <v>45834</v>
      </c>
      <c r="E8561">
        <v>99221</v>
      </c>
      <c r="F8561">
        <v>99284</v>
      </c>
      <c r="G8561" t="s">
        <v>3377</v>
      </c>
      <c r="H8561" s="34">
        <v>57272</v>
      </c>
      <c r="I8561" s="7">
        <v>41236</v>
      </c>
      <c r="J8561" s="7">
        <v>37937.120000000003</v>
      </c>
      <c r="K8561" s="7">
        <v>0</v>
      </c>
      <c r="L8561" s="7">
        <v>3298.88</v>
      </c>
      <c r="M8561" s="5">
        <v>0.08</v>
      </c>
      <c r="N8561" t="s">
        <v>24</v>
      </c>
      <c r="O8561" t="s">
        <v>17</v>
      </c>
      <c r="P8561" t="s">
        <v>3149</v>
      </c>
      <c r="Q8561" t="s">
        <v>19</v>
      </c>
      <c r="R8561" t="s">
        <v>20</v>
      </c>
      <c r="S8561" t="s">
        <v>27</v>
      </c>
      <c r="T8561" t="s">
        <v>13310</v>
      </c>
      <c r="U8561" s="1">
        <v>45917</v>
      </c>
      <c r="V8561">
        <v>83</v>
      </c>
      <c r="W8561" t="str">
        <f t="shared" si="180"/>
        <v>60-89</v>
      </c>
    </row>
    <row r="8562" spans="1:23" x14ac:dyDescent="0.25">
      <c r="A8562" t="s">
        <v>8811</v>
      </c>
      <c r="B8562">
        <v>7014698722</v>
      </c>
      <c r="C8562">
        <v>2663876056</v>
      </c>
      <c r="D8562" s="1">
        <v>45686</v>
      </c>
      <c r="E8562">
        <v>99214</v>
      </c>
      <c r="F8562">
        <v>99281</v>
      </c>
      <c r="G8562" t="s">
        <v>3335</v>
      </c>
      <c r="H8562" s="34">
        <v>38495</v>
      </c>
      <c r="I8562" s="7">
        <v>30026</v>
      </c>
      <c r="J8562" s="7">
        <v>20179.8</v>
      </c>
      <c r="K8562" s="7">
        <v>3841</v>
      </c>
      <c r="L8562" s="7">
        <v>6005.2</v>
      </c>
      <c r="M8562" s="5">
        <v>0.2</v>
      </c>
      <c r="N8562" t="s">
        <v>3140</v>
      </c>
      <c r="O8562" t="s">
        <v>30</v>
      </c>
      <c r="P8562" t="s">
        <v>35</v>
      </c>
      <c r="Q8562" t="s">
        <v>32</v>
      </c>
      <c r="R8562" t="s">
        <v>26</v>
      </c>
      <c r="S8562" t="s">
        <v>27</v>
      </c>
      <c r="T8562" t="s">
        <v>13311</v>
      </c>
      <c r="U8562" s="1">
        <v>45740</v>
      </c>
      <c r="V8562">
        <v>54</v>
      </c>
      <c r="W8562" t="str">
        <f t="shared" si="180"/>
        <v>30-59</v>
      </c>
    </row>
    <row r="8563" spans="1:23" x14ac:dyDescent="0.25">
      <c r="A8563" t="s">
        <v>8812</v>
      </c>
      <c r="B8563">
        <v>8728245212</v>
      </c>
      <c r="C8563">
        <v>4019102210</v>
      </c>
      <c r="D8563" s="1">
        <v>45581</v>
      </c>
      <c r="E8563">
        <v>99213</v>
      </c>
      <c r="F8563">
        <v>99203</v>
      </c>
      <c r="G8563" t="s">
        <v>148</v>
      </c>
      <c r="H8563" s="34">
        <v>59731</v>
      </c>
      <c r="I8563" s="7">
        <v>50771</v>
      </c>
      <c r="J8563" s="7">
        <v>39015.58</v>
      </c>
      <c r="K8563" s="7">
        <v>10740</v>
      </c>
      <c r="L8563" s="7">
        <v>1015.42</v>
      </c>
      <c r="M8563" s="5">
        <v>0.02</v>
      </c>
      <c r="N8563" t="s">
        <v>16</v>
      </c>
      <c r="O8563" t="s">
        <v>27</v>
      </c>
      <c r="P8563" t="s">
        <v>3150</v>
      </c>
      <c r="Q8563" t="s">
        <v>19</v>
      </c>
      <c r="R8563" t="s">
        <v>26</v>
      </c>
      <c r="S8563" t="s">
        <v>21</v>
      </c>
      <c r="T8563" t="s">
        <v>13311</v>
      </c>
      <c r="U8563" s="1">
        <v>45719</v>
      </c>
      <c r="V8563">
        <v>138</v>
      </c>
      <c r="W8563" t="str">
        <f t="shared" si="180"/>
        <v>120-149</v>
      </c>
    </row>
    <row r="8564" spans="1:23" x14ac:dyDescent="0.25">
      <c r="A8564" t="s">
        <v>8813</v>
      </c>
      <c r="B8564">
        <v>3707837056</v>
      </c>
      <c r="C8564">
        <v>4836198661</v>
      </c>
      <c r="D8564" s="1">
        <v>45474</v>
      </c>
      <c r="E8564">
        <v>99233</v>
      </c>
      <c r="F8564">
        <v>81000</v>
      </c>
      <c r="G8564" t="s">
        <v>3170</v>
      </c>
      <c r="H8564" s="34">
        <v>72623</v>
      </c>
      <c r="I8564" s="7">
        <v>61730</v>
      </c>
      <c r="J8564" s="7">
        <v>41177.4</v>
      </c>
      <c r="K8564" s="7">
        <v>19318</v>
      </c>
      <c r="L8564" s="7">
        <v>1234.5999999999999</v>
      </c>
      <c r="M8564" s="5">
        <v>0.02</v>
      </c>
      <c r="N8564" t="s">
        <v>16</v>
      </c>
      <c r="O8564" t="s">
        <v>27</v>
      </c>
      <c r="P8564" t="s">
        <v>3150</v>
      </c>
      <c r="Q8564" t="s">
        <v>19</v>
      </c>
      <c r="R8564" t="s">
        <v>27</v>
      </c>
      <c r="S8564" t="s">
        <v>21</v>
      </c>
      <c r="T8564" t="s">
        <v>13311</v>
      </c>
      <c r="U8564" s="1">
        <v>45545</v>
      </c>
      <c r="V8564">
        <v>71</v>
      </c>
      <c r="W8564" t="str">
        <f t="shared" si="180"/>
        <v>60-89</v>
      </c>
    </row>
    <row r="8565" spans="1:23" x14ac:dyDescent="0.25">
      <c r="A8565" t="s">
        <v>8814</v>
      </c>
      <c r="B8565">
        <v>533047307</v>
      </c>
      <c r="C8565">
        <v>3161847082</v>
      </c>
      <c r="D8565" s="1">
        <v>45579</v>
      </c>
      <c r="E8565">
        <v>99232</v>
      </c>
      <c r="F8565">
        <v>99281</v>
      </c>
      <c r="G8565" t="s">
        <v>3570</v>
      </c>
      <c r="H8565" s="34">
        <v>82104</v>
      </c>
      <c r="I8565" s="7">
        <v>59115</v>
      </c>
      <c r="J8565" s="7">
        <v>28429.8</v>
      </c>
      <c r="K8565" s="7">
        <v>25956</v>
      </c>
      <c r="L8565" s="7">
        <v>4729.2</v>
      </c>
      <c r="M8565" s="5">
        <v>0.08</v>
      </c>
      <c r="N8565" t="s">
        <v>24</v>
      </c>
      <c r="O8565" t="s">
        <v>27</v>
      </c>
      <c r="P8565" t="s">
        <v>3146</v>
      </c>
      <c r="Q8565" t="s">
        <v>32</v>
      </c>
      <c r="R8565" t="s">
        <v>27</v>
      </c>
      <c r="S8565" t="s">
        <v>21</v>
      </c>
      <c r="T8565" t="s">
        <v>13311</v>
      </c>
      <c r="U8565" s="1">
        <v>45739</v>
      </c>
      <c r="V8565">
        <v>160</v>
      </c>
      <c r="W8565" t="str">
        <f t="shared" si="180"/>
        <v>150-179</v>
      </c>
    </row>
    <row r="8566" spans="1:23" x14ac:dyDescent="0.25">
      <c r="A8566" t="s">
        <v>8815</v>
      </c>
      <c r="B8566">
        <v>6487651722</v>
      </c>
      <c r="C8566">
        <v>7031989896</v>
      </c>
      <c r="D8566" s="1">
        <v>45653</v>
      </c>
      <c r="E8566">
        <v>99215</v>
      </c>
      <c r="F8566">
        <v>99215</v>
      </c>
      <c r="G8566" t="s">
        <v>48</v>
      </c>
      <c r="H8566" s="34">
        <v>42128</v>
      </c>
      <c r="I8566" s="7">
        <v>34545</v>
      </c>
      <c r="J8566" s="7">
        <v>28326.9</v>
      </c>
      <c r="K8566" s="7">
        <v>0</v>
      </c>
      <c r="L8566" s="7">
        <v>6218.1</v>
      </c>
      <c r="M8566" s="5">
        <v>0.18</v>
      </c>
      <c r="N8566" t="s">
        <v>3141</v>
      </c>
      <c r="O8566" t="s">
        <v>17</v>
      </c>
      <c r="P8566" t="s">
        <v>58</v>
      </c>
      <c r="Q8566" t="s">
        <v>19</v>
      </c>
      <c r="R8566" t="s">
        <v>21</v>
      </c>
      <c r="S8566" t="s">
        <v>27</v>
      </c>
      <c r="T8566" t="s">
        <v>13311</v>
      </c>
      <c r="U8566" s="1">
        <v>45751</v>
      </c>
      <c r="V8566">
        <v>98</v>
      </c>
      <c r="W8566" t="str">
        <f t="shared" si="180"/>
        <v>90-119</v>
      </c>
    </row>
    <row r="8567" spans="1:23" x14ac:dyDescent="0.25">
      <c r="A8567" t="s">
        <v>8816</v>
      </c>
      <c r="B8567">
        <v>9850779642</v>
      </c>
      <c r="C8567">
        <v>8014013117</v>
      </c>
      <c r="D8567" s="1">
        <v>45488</v>
      </c>
      <c r="E8567">
        <v>99222</v>
      </c>
      <c r="F8567">
        <v>71046</v>
      </c>
      <c r="G8567" t="s">
        <v>3335</v>
      </c>
      <c r="H8567" s="34">
        <v>77335</v>
      </c>
      <c r="I8567" s="7">
        <v>65735</v>
      </c>
      <c r="J8567" s="7">
        <v>57826.3</v>
      </c>
      <c r="K8567" s="7">
        <v>6594</v>
      </c>
      <c r="L8567" s="7">
        <v>1314.7</v>
      </c>
      <c r="M8567" s="5">
        <v>0.02</v>
      </c>
      <c r="N8567" t="s">
        <v>16</v>
      </c>
      <c r="O8567" t="s">
        <v>30</v>
      </c>
      <c r="P8567" t="s">
        <v>18</v>
      </c>
      <c r="Q8567" t="s">
        <v>32</v>
      </c>
      <c r="R8567" t="s">
        <v>21</v>
      </c>
      <c r="S8567" t="s">
        <v>27</v>
      </c>
      <c r="T8567" t="s">
        <v>13312</v>
      </c>
      <c r="U8567" s="1">
        <v>45666</v>
      </c>
      <c r="V8567">
        <v>178</v>
      </c>
      <c r="W8567" t="str">
        <f t="shared" si="180"/>
        <v>150-179</v>
      </c>
    </row>
    <row r="8568" spans="1:23" x14ac:dyDescent="0.25">
      <c r="A8568" t="s">
        <v>8817</v>
      </c>
      <c r="B8568">
        <v>1543348448</v>
      </c>
      <c r="C8568">
        <v>7420553476</v>
      </c>
      <c r="D8568" s="1">
        <v>45911</v>
      </c>
      <c r="E8568">
        <v>99233</v>
      </c>
      <c r="F8568">
        <v>99214</v>
      </c>
      <c r="G8568" t="s">
        <v>3176</v>
      </c>
      <c r="H8568" s="34">
        <v>78154</v>
      </c>
      <c r="I8568" s="7">
        <v>56271</v>
      </c>
      <c r="J8568" s="7">
        <v>46260.32</v>
      </c>
      <c r="K8568" s="7">
        <v>5509</v>
      </c>
      <c r="L8568" s="7">
        <v>4501.68</v>
      </c>
      <c r="M8568" s="5">
        <v>0.08</v>
      </c>
      <c r="N8568" t="s">
        <v>24</v>
      </c>
      <c r="O8568" t="s">
        <v>30</v>
      </c>
      <c r="P8568" t="s">
        <v>97</v>
      </c>
      <c r="Q8568" t="s">
        <v>19</v>
      </c>
      <c r="R8568" t="s">
        <v>38</v>
      </c>
      <c r="S8568" t="s">
        <v>21</v>
      </c>
      <c r="T8568" t="s">
        <v>13310</v>
      </c>
      <c r="U8568" s="1">
        <v>46059</v>
      </c>
      <c r="V8568">
        <v>148</v>
      </c>
      <c r="W8568" t="str">
        <f t="shared" si="180"/>
        <v>120-149</v>
      </c>
    </row>
    <row r="8569" spans="1:23" x14ac:dyDescent="0.25">
      <c r="A8569" t="s">
        <v>8818</v>
      </c>
      <c r="B8569">
        <v>858696817</v>
      </c>
      <c r="C8569">
        <v>6861297557</v>
      </c>
      <c r="D8569" s="1">
        <v>45929</v>
      </c>
      <c r="E8569">
        <v>99213</v>
      </c>
      <c r="F8569">
        <v>99215</v>
      </c>
      <c r="G8569" t="s">
        <v>69</v>
      </c>
      <c r="H8569" s="34">
        <v>63351</v>
      </c>
      <c r="I8569" s="7">
        <v>53848</v>
      </c>
      <c r="J8569" s="7">
        <v>36001.040000000001</v>
      </c>
      <c r="K8569" s="7">
        <v>16770</v>
      </c>
      <c r="L8569" s="7">
        <v>1076.96</v>
      </c>
      <c r="M8569" s="5">
        <v>0.02</v>
      </c>
      <c r="N8569" t="s">
        <v>16</v>
      </c>
      <c r="O8569" t="s">
        <v>27</v>
      </c>
      <c r="P8569" t="s">
        <v>40</v>
      </c>
      <c r="Q8569" t="s">
        <v>32</v>
      </c>
      <c r="R8569" t="s">
        <v>43</v>
      </c>
      <c r="S8569" t="s">
        <v>27</v>
      </c>
      <c r="T8569" t="s">
        <v>13311</v>
      </c>
      <c r="U8569" s="1">
        <v>46024</v>
      </c>
      <c r="V8569">
        <v>95</v>
      </c>
      <c r="W8569" t="str">
        <f t="shared" si="180"/>
        <v>90-119</v>
      </c>
    </row>
    <row r="8570" spans="1:23" x14ac:dyDescent="0.25">
      <c r="A8570" t="s">
        <v>8819</v>
      </c>
      <c r="B8570">
        <v>1452844830</v>
      </c>
      <c r="C8570">
        <v>1893908374</v>
      </c>
      <c r="D8570" s="1">
        <v>45771</v>
      </c>
      <c r="E8570">
        <v>99213</v>
      </c>
      <c r="F8570">
        <v>99281</v>
      </c>
      <c r="G8570" t="s">
        <v>171</v>
      </c>
      <c r="H8570" s="34">
        <v>86921</v>
      </c>
      <c r="I8570" s="7">
        <v>73883</v>
      </c>
      <c r="J8570" s="7">
        <v>63822.34</v>
      </c>
      <c r="K8570" s="7">
        <v>8583</v>
      </c>
      <c r="L8570" s="7">
        <v>1477.66</v>
      </c>
      <c r="M8570" s="5">
        <v>0.02</v>
      </c>
      <c r="N8570" t="s">
        <v>16</v>
      </c>
      <c r="O8570" t="s">
        <v>30</v>
      </c>
      <c r="P8570" t="s">
        <v>58</v>
      </c>
      <c r="Q8570" t="s">
        <v>19</v>
      </c>
      <c r="R8570" t="s">
        <v>26</v>
      </c>
      <c r="S8570" t="s">
        <v>27</v>
      </c>
      <c r="T8570" t="s">
        <v>13312</v>
      </c>
      <c r="U8570" s="1">
        <v>45897</v>
      </c>
      <c r="V8570">
        <v>126</v>
      </c>
      <c r="W8570" t="str">
        <f t="shared" si="180"/>
        <v>120-149</v>
      </c>
    </row>
    <row r="8571" spans="1:23" x14ac:dyDescent="0.25">
      <c r="A8571" t="s">
        <v>8820</v>
      </c>
      <c r="B8571">
        <v>814174287</v>
      </c>
      <c r="C8571">
        <v>3606100239</v>
      </c>
      <c r="D8571" s="1">
        <v>45346</v>
      </c>
      <c r="E8571">
        <v>99215</v>
      </c>
      <c r="F8571">
        <v>99291</v>
      </c>
      <c r="G8571" t="s">
        <v>240</v>
      </c>
      <c r="H8571" s="34">
        <v>28715</v>
      </c>
      <c r="I8571" s="7">
        <v>22685</v>
      </c>
      <c r="J8571" s="7">
        <v>13150.4</v>
      </c>
      <c r="K8571" s="7">
        <v>5905</v>
      </c>
      <c r="L8571" s="7">
        <v>3629.6</v>
      </c>
      <c r="M8571" s="5">
        <v>0.16</v>
      </c>
      <c r="N8571" t="s">
        <v>1138</v>
      </c>
      <c r="O8571" t="s">
        <v>27</v>
      </c>
      <c r="P8571" t="s">
        <v>97</v>
      </c>
      <c r="Q8571" t="s">
        <v>19</v>
      </c>
      <c r="R8571" t="s">
        <v>38</v>
      </c>
      <c r="S8571" t="s">
        <v>17</v>
      </c>
      <c r="T8571" t="s">
        <v>13312</v>
      </c>
      <c r="U8571" s="1">
        <v>45449</v>
      </c>
      <c r="V8571">
        <v>103</v>
      </c>
      <c r="W8571" t="str">
        <f t="shared" si="180"/>
        <v>90-119</v>
      </c>
    </row>
    <row r="8572" spans="1:23" x14ac:dyDescent="0.25">
      <c r="A8572" t="s">
        <v>8821</v>
      </c>
      <c r="B8572">
        <v>9901131577</v>
      </c>
      <c r="C8572">
        <v>7312364354</v>
      </c>
      <c r="D8572" s="1">
        <v>45561</v>
      </c>
      <c r="E8572">
        <v>99223</v>
      </c>
      <c r="F8572">
        <v>99211</v>
      </c>
      <c r="G8572" t="s">
        <v>3272</v>
      </c>
      <c r="H8572" s="34">
        <v>76915</v>
      </c>
      <c r="I8572" s="7">
        <v>55379</v>
      </c>
      <c r="J8572" s="7">
        <v>50948.68</v>
      </c>
      <c r="K8572" s="7">
        <v>0</v>
      </c>
      <c r="L8572" s="7">
        <v>4430.32</v>
      </c>
      <c r="M8572" s="5">
        <v>0.08</v>
      </c>
      <c r="N8572" t="s">
        <v>24</v>
      </c>
      <c r="O8572" t="s">
        <v>17</v>
      </c>
      <c r="P8572" t="s">
        <v>97</v>
      </c>
      <c r="Q8572" t="s">
        <v>32</v>
      </c>
      <c r="R8572" t="s">
        <v>20</v>
      </c>
      <c r="S8572" t="s">
        <v>21</v>
      </c>
      <c r="T8572" t="s">
        <v>13311</v>
      </c>
      <c r="U8572" s="1">
        <v>45672</v>
      </c>
      <c r="V8572">
        <v>111</v>
      </c>
      <c r="W8572" t="str">
        <f t="shared" si="180"/>
        <v>90-119</v>
      </c>
    </row>
    <row r="8573" spans="1:23" x14ac:dyDescent="0.25">
      <c r="A8573" t="s">
        <v>8822</v>
      </c>
      <c r="B8573">
        <v>6570260143</v>
      </c>
      <c r="C8573">
        <v>231843346</v>
      </c>
      <c r="D8573" s="1">
        <v>45796</v>
      </c>
      <c r="E8573">
        <v>99222</v>
      </c>
      <c r="F8573">
        <v>85025</v>
      </c>
      <c r="G8573" t="s">
        <v>3223</v>
      </c>
      <c r="H8573" s="34">
        <v>52832</v>
      </c>
      <c r="I8573" s="7">
        <v>43322</v>
      </c>
      <c r="J8573" s="7">
        <v>32394.04</v>
      </c>
      <c r="K8573" s="7">
        <v>3130</v>
      </c>
      <c r="L8573" s="7">
        <v>7797.96</v>
      </c>
      <c r="M8573" s="5">
        <v>0.18</v>
      </c>
      <c r="N8573" t="s">
        <v>3141</v>
      </c>
      <c r="O8573" t="s">
        <v>30</v>
      </c>
      <c r="P8573" t="s">
        <v>3149</v>
      </c>
      <c r="Q8573" t="s">
        <v>19</v>
      </c>
      <c r="R8573" t="s">
        <v>21</v>
      </c>
      <c r="S8573" t="s">
        <v>21</v>
      </c>
      <c r="T8573" t="s">
        <v>13312</v>
      </c>
      <c r="U8573" s="1">
        <v>45930</v>
      </c>
      <c r="V8573">
        <v>134</v>
      </c>
      <c r="W8573" t="str">
        <f t="shared" si="180"/>
        <v>120-149</v>
      </c>
    </row>
    <row r="8574" spans="1:23" x14ac:dyDescent="0.25">
      <c r="A8574" t="s">
        <v>8823</v>
      </c>
      <c r="B8574">
        <v>456996779</v>
      </c>
      <c r="C8574">
        <v>6967289135</v>
      </c>
      <c r="D8574" s="1">
        <v>45451</v>
      </c>
      <c r="E8574">
        <v>99213</v>
      </c>
      <c r="F8574">
        <v>99205</v>
      </c>
      <c r="G8574" t="s">
        <v>3164</v>
      </c>
      <c r="H8574" s="34">
        <v>57810</v>
      </c>
      <c r="I8574" s="7">
        <v>43358</v>
      </c>
      <c r="J8574" s="7">
        <v>25873.3</v>
      </c>
      <c r="K8574" s="7">
        <v>10981</v>
      </c>
      <c r="L8574" s="7">
        <v>6503.7</v>
      </c>
      <c r="M8574" s="5">
        <v>0.15</v>
      </c>
      <c r="N8574" t="s">
        <v>1139</v>
      </c>
      <c r="O8574" t="s">
        <v>27</v>
      </c>
      <c r="P8574" t="s">
        <v>35</v>
      </c>
      <c r="Q8574" t="s">
        <v>32</v>
      </c>
      <c r="R8574" t="s">
        <v>20</v>
      </c>
      <c r="S8574" t="s">
        <v>17</v>
      </c>
      <c r="T8574" t="s">
        <v>13312</v>
      </c>
      <c r="U8574" s="1">
        <v>45615</v>
      </c>
      <c r="V8574">
        <v>164</v>
      </c>
      <c r="W8574" t="str">
        <f t="shared" si="180"/>
        <v>150-179</v>
      </c>
    </row>
    <row r="8575" spans="1:23" x14ac:dyDescent="0.25">
      <c r="A8575" t="s">
        <v>8824</v>
      </c>
      <c r="B8575">
        <v>1955024129</v>
      </c>
      <c r="C8575">
        <v>5537713597</v>
      </c>
      <c r="D8575" s="1">
        <v>45505</v>
      </c>
      <c r="E8575">
        <v>99215</v>
      </c>
      <c r="F8575">
        <v>99211</v>
      </c>
      <c r="G8575" t="s">
        <v>3342</v>
      </c>
      <c r="H8575" s="34">
        <v>64518</v>
      </c>
      <c r="I8575" s="7">
        <v>51614</v>
      </c>
      <c r="J8575" s="7">
        <v>44388.04</v>
      </c>
      <c r="K8575" s="7">
        <v>0</v>
      </c>
      <c r="L8575" s="7">
        <v>7225.96</v>
      </c>
      <c r="M8575" s="5">
        <v>0.14000000000000001</v>
      </c>
      <c r="N8575" t="s">
        <v>1135</v>
      </c>
      <c r="O8575" t="s">
        <v>17</v>
      </c>
      <c r="P8575" t="s">
        <v>35</v>
      </c>
      <c r="Q8575" t="s">
        <v>32</v>
      </c>
      <c r="R8575" t="s">
        <v>27</v>
      </c>
      <c r="S8575" t="s">
        <v>21</v>
      </c>
      <c r="T8575" t="s">
        <v>13310</v>
      </c>
      <c r="U8575" s="1">
        <v>45611</v>
      </c>
      <c r="V8575">
        <v>106</v>
      </c>
      <c r="W8575" t="str">
        <f t="shared" si="180"/>
        <v>90-119</v>
      </c>
    </row>
    <row r="8576" spans="1:23" x14ac:dyDescent="0.25">
      <c r="A8576" t="s">
        <v>8825</v>
      </c>
      <c r="B8576">
        <v>8601507622</v>
      </c>
      <c r="C8576">
        <v>7073160592</v>
      </c>
      <c r="D8576" s="1">
        <v>45309</v>
      </c>
      <c r="E8576">
        <v>99232</v>
      </c>
      <c r="F8576">
        <v>99215</v>
      </c>
      <c r="G8576" t="s">
        <v>3325</v>
      </c>
      <c r="H8576" s="34">
        <v>88981</v>
      </c>
      <c r="I8576" s="7">
        <v>70295</v>
      </c>
      <c r="J8576" s="7">
        <v>37456.800000000003</v>
      </c>
      <c r="K8576" s="7">
        <v>21591</v>
      </c>
      <c r="L8576" s="7">
        <v>11247.2</v>
      </c>
      <c r="M8576" s="5">
        <v>0.16</v>
      </c>
      <c r="N8576" t="s">
        <v>1138</v>
      </c>
      <c r="O8576" t="s">
        <v>27</v>
      </c>
      <c r="P8576" t="s">
        <v>58</v>
      </c>
      <c r="Q8576" t="s">
        <v>19</v>
      </c>
      <c r="R8576" t="s">
        <v>20</v>
      </c>
      <c r="S8576" t="s">
        <v>21</v>
      </c>
      <c r="T8576" t="s">
        <v>13310</v>
      </c>
      <c r="U8576" s="1">
        <v>45483</v>
      </c>
      <c r="V8576">
        <v>174</v>
      </c>
      <c r="W8576" t="str">
        <f t="shared" si="180"/>
        <v>150-179</v>
      </c>
    </row>
    <row r="8577" spans="1:23" x14ac:dyDescent="0.25">
      <c r="A8577" t="s">
        <v>8826</v>
      </c>
      <c r="B8577">
        <v>6125871842</v>
      </c>
      <c r="C8577">
        <v>412096571</v>
      </c>
      <c r="D8577" s="1">
        <v>45317</v>
      </c>
      <c r="E8577">
        <v>99215</v>
      </c>
      <c r="F8577">
        <v>85025</v>
      </c>
      <c r="G8577" t="s">
        <v>3283</v>
      </c>
      <c r="H8577" s="34">
        <v>76048</v>
      </c>
      <c r="I8577" s="7">
        <v>62359</v>
      </c>
      <c r="J8577" s="7">
        <v>37389.379999999997</v>
      </c>
      <c r="K8577" s="7">
        <v>13745</v>
      </c>
      <c r="L8577" s="7">
        <v>11224.62</v>
      </c>
      <c r="M8577" s="5">
        <v>0.18</v>
      </c>
      <c r="N8577" t="s">
        <v>3141</v>
      </c>
      <c r="O8577" t="s">
        <v>27</v>
      </c>
      <c r="P8577" t="s">
        <v>55</v>
      </c>
      <c r="Q8577" t="s">
        <v>32</v>
      </c>
      <c r="R8577" t="s">
        <v>27</v>
      </c>
      <c r="S8577" t="s">
        <v>17</v>
      </c>
      <c r="T8577" t="s">
        <v>13311</v>
      </c>
      <c r="U8577" s="1">
        <v>45355</v>
      </c>
      <c r="V8577">
        <v>38</v>
      </c>
      <c r="W8577" t="str">
        <f t="shared" si="180"/>
        <v>30-59</v>
      </c>
    </row>
    <row r="8578" spans="1:23" x14ac:dyDescent="0.25">
      <c r="A8578" t="s">
        <v>8827</v>
      </c>
      <c r="B8578">
        <v>1791768441</v>
      </c>
      <c r="C8578">
        <v>2174671950</v>
      </c>
      <c r="D8578" s="1">
        <v>45469</v>
      </c>
      <c r="E8578">
        <v>99232</v>
      </c>
      <c r="F8578">
        <v>99212</v>
      </c>
      <c r="G8578" t="s">
        <v>50</v>
      </c>
      <c r="H8578" s="34">
        <v>70378</v>
      </c>
      <c r="I8578" s="7">
        <v>55599</v>
      </c>
      <c r="J8578" s="7">
        <v>37436.160000000003</v>
      </c>
      <c r="K8578" s="7">
        <v>9267</v>
      </c>
      <c r="L8578" s="7">
        <v>8895.84</v>
      </c>
      <c r="M8578" s="5">
        <v>0.16</v>
      </c>
      <c r="N8578" t="s">
        <v>1138</v>
      </c>
      <c r="O8578" t="s">
        <v>27</v>
      </c>
      <c r="P8578" t="s">
        <v>31</v>
      </c>
      <c r="Q8578" t="s">
        <v>32</v>
      </c>
      <c r="R8578" t="s">
        <v>27</v>
      </c>
      <c r="S8578" t="s">
        <v>17</v>
      </c>
      <c r="T8578" t="s">
        <v>13311</v>
      </c>
      <c r="U8578" s="1">
        <v>45563</v>
      </c>
      <c r="V8578">
        <v>94</v>
      </c>
      <c r="W8578" t="str">
        <f t="shared" si="180"/>
        <v>90-119</v>
      </c>
    </row>
    <row r="8579" spans="1:23" x14ac:dyDescent="0.25">
      <c r="A8579" t="s">
        <v>8828</v>
      </c>
      <c r="B8579">
        <v>8248888243</v>
      </c>
      <c r="C8579">
        <v>3005696687</v>
      </c>
      <c r="D8579" s="1">
        <v>45524</v>
      </c>
      <c r="E8579">
        <v>99233</v>
      </c>
      <c r="F8579">
        <v>99213</v>
      </c>
      <c r="G8579" t="s">
        <v>187</v>
      </c>
      <c r="H8579" s="34">
        <v>73079</v>
      </c>
      <c r="I8579" s="7">
        <v>57732</v>
      </c>
      <c r="J8579" s="7">
        <v>41794.879999999997</v>
      </c>
      <c r="K8579" s="7">
        <v>6700</v>
      </c>
      <c r="L8579" s="7">
        <v>9237.1200000000008</v>
      </c>
      <c r="M8579" s="5">
        <v>0.16</v>
      </c>
      <c r="N8579" t="s">
        <v>1138</v>
      </c>
      <c r="O8579" t="s">
        <v>30</v>
      </c>
      <c r="P8579" t="s">
        <v>97</v>
      </c>
      <c r="Q8579" t="s">
        <v>19</v>
      </c>
      <c r="R8579" t="s">
        <v>27</v>
      </c>
      <c r="S8579" t="s">
        <v>17</v>
      </c>
      <c r="T8579" t="s">
        <v>13310</v>
      </c>
      <c r="U8579" s="1">
        <v>45651</v>
      </c>
      <c r="V8579">
        <v>127</v>
      </c>
      <c r="W8579" t="str">
        <f t="shared" ref="W8579:W8642" si="181">IF(V8579="","",IF(V8579&lt;30,"0-29",IF(V8579&lt;60,"30-59",IF(V8579&lt;90,"60-89",IF(V8579&lt;120,"90-119",IF(V8579&lt;150,"120-149",IF(V8579&lt;180,"150-179",IF(V8579&lt;210,"180-209",IF(V8579&lt;240,"210-239",IF(V8579&lt;270,"240-269",IF(V8579&lt;300,"270-299",IF(V8579&lt;330,"300-329",IF(V8579&lt;360,"330-359","360+")))))))))))))</f>
        <v>120-149</v>
      </c>
    </row>
    <row r="8580" spans="1:23" x14ac:dyDescent="0.25">
      <c r="A8580" t="s">
        <v>8829</v>
      </c>
      <c r="B8580">
        <v>1737150276</v>
      </c>
      <c r="C8580">
        <v>9386976471</v>
      </c>
      <c r="D8580" s="1">
        <v>45823</v>
      </c>
      <c r="E8580">
        <v>99222</v>
      </c>
      <c r="F8580">
        <v>99204</v>
      </c>
      <c r="G8580" t="s">
        <v>94</v>
      </c>
      <c r="H8580" s="34">
        <v>72763</v>
      </c>
      <c r="I8580" s="7">
        <v>61849</v>
      </c>
      <c r="J8580" s="7">
        <v>47769.02</v>
      </c>
      <c r="K8580" s="7">
        <v>12843</v>
      </c>
      <c r="L8580" s="7">
        <v>1236.98</v>
      </c>
      <c r="M8580" s="5">
        <v>0.02</v>
      </c>
      <c r="N8580" t="s">
        <v>16</v>
      </c>
      <c r="O8580" t="s">
        <v>27</v>
      </c>
      <c r="P8580" t="s">
        <v>3148</v>
      </c>
      <c r="Q8580" t="s">
        <v>19</v>
      </c>
      <c r="R8580" t="s">
        <v>43</v>
      </c>
      <c r="S8580" t="s">
        <v>17</v>
      </c>
      <c r="T8580" t="s">
        <v>13312</v>
      </c>
      <c r="U8580" s="1">
        <v>45922</v>
      </c>
      <c r="V8580">
        <v>99</v>
      </c>
      <c r="W8580" t="str">
        <f t="shared" si="181"/>
        <v>90-119</v>
      </c>
    </row>
    <row r="8581" spans="1:23" x14ac:dyDescent="0.25">
      <c r="A8581" t="s">
        <v>8830</v>
      </c>
      <c r="B8581">
        <v>8738907305</v>
      </c>
      <c r="C8581">
        <v>2766604840</v>
      </c>
      <c r="D8581" s="1">
        <v>45312</v>
      </c>
      <c r="E8581">
        <v>99238</v>
      </c>
      <c r="F8581">
        <v>99211</v>
      </c>
      <c r="G8581" t="s">
        <v>3598</v>
      </c>
      <c r="H8581" s="34">
        <v>68338</v>
      </c>
      <c r="I8581" s="7">
        <v>54670</v>
      </c>
      <c r="J8581" s="7">
        <v>25179.200000000001</v>
      </c>
      <c r="K8581" s="7">
        <v>21837</v>
      </c>
      <c r="L8581" s="7">
        <v>7653.8</v>
      </c>
      <c r="M8581" s="5">
        <v>0.14000000000000001</v>
      </c>
      <c r="N8581" t="s">
        <v>1135</v>
      </c>
      <c r="O8581" t="s">
        <v>27</v>
      </c>
      <c r="P8581" t="s">
        <v>58</v>
      </c>
      <c r="Q8581" t="s">
        <v>32</v>
      </c>
      <c r="R8581" t="s">
        <v>26</v>
      </c>
      <c r="S8581" t="s">
        <v>17</v>
      </c>
      <c r="T8581" t="s">
        <v>13312</v>
      </c>
      <c r="U8581" s="1">
        <v>45480</v>
      </c>
      <c r="V8581">
        <v>168</v>
      </c>
      <c r="W8581" t="str">
        <f t="shared" si="181"/>
        <v>150-179</v>
      </c>
    </row>
    <row r="8582" spans="1:23" x14ac:dyDescent="0.25">
      <c r="A8582" t="s">
        <v>8831</v>
      </c>
      <c r="B8582">
        <v>5022059441</v>
      </c>
      <c r="C8582">
        <v>2683454892</v>
      </c>
      <c r="D8582" s="1">
        <v>45350</v>
      </c>
      <c r="E8582">
        <v>99238</v>
      </c>
      <c r="F8582">
        <v>99215</v>
      </c>
      <c r="G8582" t="s">
        <v>415</v>
      </c>
      <c r="H8582" s="34">
        <v>41308</v>
      </c>
      <c r="I8582" s="7">
        <v>33046</v>
      </c>
      <c r="J8582" s="7">
        <v>28419.56</v>
      </c>
      <c r="K8582" s="7">
        <v>0</v>
      </c>
      <c r="L8582" s="7">
        <v>4626.4399999999996</v>
      </c>
      <c r="M8582" s="5">
        <v>0.14000000000000001</v>
      </c>
      <c r="N8582" t="s">
        <v>1135</v>
      </c>
      <c r="O8582" t="s">
        <v>17</v>
      </c>
      <c r="P8582" t="s">
        <v>25</v>
      </c>
      <c r="Q8582" t="s">
        <v>32</v>
      </c>
      <c r="R8582" t="s">
        <v>27</v>
      </c>
      <c r="S8582" t="s">
        <v>21</v>
      </c>
      <c r="T8582" t="s">
        <v>13310</v>
      </c>
      <c r="U8582" s="1">
        <v>45435</v>
      </c>
      <c r="V8582">
        <v>85</v>
      </c>
      <c r="W8582" t="str">
        <f t="shared" si="181"/>
        <v>60-89</v>
      </c>
    </row>
    <row r="8583" spans="1:23" x14ac:dyDescent="0.25">
      <c r="A8583" t="s">
        <v>8832</v>
      </c>
      <c r="B8583">
        <v>6357044943</v>
      </c>
      <c r="C8583">
        <v>4609160356</v>
      </c>
      <c r="D8583" s="1">
        <v>45639</v>
      </c>
      <c r="E8583">
        <v>99214</v>
      </c>
      <c r="F8583">
        <v>71046</v>
      </c>
      <c r="G8583" t="s">
        <v>127</v>
      </c>
      <c r="H8583" s="34">
        <v>89205</v>
      </c>
      <c r="I8583" s="7">
        <v>66904</v>
      </c>
      <c r="J8583" s="7">
        <v>56868.4</v>
      </c>
      <c r="K8583" s="7">
        <v>0</v>
      </c>
      <c r="L8583" s="7">
        <v>10035.6</v>
      </c>
      <c r="M8583" s="5">
        <v>0.15</v>
      </c>
      <c r="N8583" t="s">
        <v>1139</v>
      </c>
      <c r="O8583" t="s">
        <v>17</v>
      </c>
      <c r="P8583" t="s">
        <v>35</v>
      </c>
      <c r="Q8583" t="s">
        <v>19</v>
      </c>
      <c r="R8583" t="s">
        <v>27</v>
      </c>
      <c r="S8583" t="s">
        <v>17</v>
      </c>
      <c r="T8583" t="s">
        <v>13312</v>
      </c>
      <c r="U8583" s="1">
        <v>45751</v>
      </c>
      <c r="V8583">
        <v>112</v>
      </c>
      <c r="W8583" t="str">
        <f t="shared" si="181"/>
        <v>90-119</v>
      </c>
    </row>
    <row r="8584" spans="1:23" x14ac:dyDescent="0.25">
      <c r="A8584" t="s">
        <v>8833</v>
      </c>
      <c r="B8584">
        <v>9888632283</v>
      </c>
      <c r="C8584">
        <v>9677836864</v>
      </c>
      <c r="D8584" s="1">
        <v>45461</v>
      </c>
      <c r="E8584">
        <v>99222</v>
      </c>
      <c r="F8584">
        <v>81000</v>
      </c>
      <c r="G8584" t="s">
        <v>3164</v>
      </c>
      <c r="H8584" s="34">
        <v>35900</v>
      </c>
      <c r="I8584" s="7">
        <v>29438</v>
      </c>
      <c r="J8584" s="7">
        <v>21558.16</v>
      </c>
      <c r="K8584" s="7">
        <v>2581</v>
      </c>
      <c r="L8584" s="7">
        <v>5298.84</v>
      </c>
      <c r="M8584" s="5">
        <v>0.18</v>
      </c>
      <c r="N8584" t="s">
        <v>3141</v>
      </c>
      <c r="O8584" t="s">
        <v>30</v>
      </c>
      <c r="P8584" t="s">
        <v>31</v>
      </c>
      <c r="Q8584" t="s">
        <v>19</v>
      </c>
      <c r="R8584" t="s">
        <v>20</v>
      </c>
      <c r="S8584" t="s">
        <v>21</v>
      </c>
      <c r="T8584" t="s">
        <v>13310</v>
      </c>
      <c r="U8584" s="1">
        <v>45510</v>
      </c>
      <c r="V8584">
        <v>49</v>
      </c>
      <c r="W8584" t="str">
        <f t="shared" si="181"/>
        <v>30-59</v>
      </c>
    </row>
    <row r="8585" spans="1:23" x14ac:dyDescent="0.25">
      <c r="A8585" t="s">
        <v>8834</v>
      </c>
      <c r="B8585">
        <v>3295850498</v>
      </c>
      <c r="C8585">
        <v>5114813994</v>
      </c>
      <c r="D8585" s="1">
        <v>45439</v>
      </c>
      <c r="E8585">
        <v>99215</v>
      </c>
      <c r="F8585">
        <v>99202</v>
      </c>
      <c r="G8585" t="s">
        <v>3508</v>
      </c>
      <c r="H8585" s="34">
        <v>94315</v>
      </c>
      <c r="I8585" s="7">
        <v>80168</v>
      </c>
      <c r="J8585" s="7">
        <v>78564.639999999999</v>
      </c>
      <c r="K8585" s="7">
        <v>0</v>
      </c>
      <c r="L8585" s="7">
        <v>1603.36</v>
      </c>
      <c r="M8585" s="5">
        <v>0.02</v>
      </c>
      <c r="N8585" t="s">
        <v>16</v>
      </c>
      <c r="O8585" t="s">
        <v>17</v>
      </c>
      <c r="P8585" t="s">
        <v>25</v>
      </c>
      <c r="Q8585" t="s">
        <v>19</v>
      </c>
      <c r="R8585" t="s">
        <v>38</v>
      </c>
      <c r="S8585" t="s">
        <v>17</v>
      </c>
      <c r="T8585" t="s">
        <v>13310</v>
      </c>
      <c r="U8585" s="1">
        <v>45493</v>
      </c>
      <c r="V8585">
        <v>54</v>
      </c>
      <c r="W8585" t="str">
        <f t="shared" si="181"/>
        <v>30-59</v>
      </c>
    </row>
    <row r="8586" spans="1:23" x14ac:dyDescent="0.25">
      <c r="A8586" t="s">
        <v>8835</v>
      </c>
      <c r="B8586">
        <v>7962463336</v>
      </c>
      <c r="C8586">
        <v>1843623461</v>
      </c>
      <c r="D8586" s="1">
        <v>45548</v>
      </c>
      <c r="E8586">
        <v>99221</v>
      </c>
      <c r="F8586">
        <v>99204</v>
      </c>
      <c r="G8586" t="s">
        <v>3323</v>
      </c>
      <c r="H8586" s="34">
        <v>84752</v>
      </c>
      <c r="I8586" s="7">
        <v>67802</v>
      </c>
      <c r="J8586" s="7">
        <v>45859.72</v>
      </c>
      <c r="K8586" s="7">
        <v>12450</v>
      </c>
      <c r="L8586" s="7">
        <v>9492.2800000000007</v>
      </c>
      <c r="M8586" s="5">
        <v>0.14000000000000001</v>
      </c>
      <c r="N8586" t="s">
        <v>1135</v>
      </c>
      <c r="O8586" t="s">
        <v>27</v>
      </c>
      <c r="P8586" t="s">
        <v>97</v>
      </c>
      <c r="Q8586" t="s">
        <v>19</v>
      </c>
      <c r="R8586" t="s">
        <v>27</v>
      </c>
      <c r="S8586" t="s">
        <v>27</v>
      </c>
      <c r="T8586" t="s">
        <v>13312</v>
      </c>
      <c r="U8586" s="1">
        <v>45707</v>
      </c>
      <c r="V8586">
        <v>159</v>
      </c>
      <c r="W8586" t="str">
        <f t="shared" si="181"/>
        <v>150-179</v>
      </c>
    </row>
    <row r="8587" spans="1:23" x14ac:dyDescent="0.25">
      <c r="A8587" t="s">
        <v>8836</v>
      </c>
      <c r="B8587">
        <v>6457666608</v>
      </c>
      <c r="C8587">
        <v>3976615016</v>
      </c>
      <c r="D8587" s="1">
        <v>45854</v>
      </c>
      <c r="E8587">
        <v>99222</v>
      </c>
      <c r="F8587">
        <v>99212</v>
      </c>
      <c r="G8587" t="s">
        <v>178</v>
      </c>
      <c r="H8587" s="34">
        <v>53172</v>
      </c>
      <c r="I8587" s="7">
        <v>38284</v>
      </c>
      <c r="J8587" s="7">
        <v>25548.28</v>
      </c>
      <c r="K8587" s="7">
        <v>9673</v>
      </c>
      <c r="L8587" s="7">
        <v>3062.72</v>
      </c>
      <c r="M8587" s="5">
        <v>0.08</v>
      </c>
      <c r="N8587" t="s">
        <v>24</v>
      </c>
      <c r="O8587" t="s">
        <v>27</v>
      </c>
      <c r="P8587" t="s">
        <v>97</v>
      </c>
      <c r="Q8587" t="s">
        <v>19</v>
      </c>
      <c r="R8587" t="s">
        <v>26</v>
      </c>
      <c r="S8587" t="s">
        <v>21</v>
      </c>
      <c r="T8587" t="s">
        <v>13312</v>
      </c>
      <c r="U8587" s="1">
        <v>45942</v>
      </c>
      <c r="V8587">
        <v>88</v>
      </c>
      <c r="W8587" t="str">
        <f t="shared" si="181"/>
        <v>60-89</v>
      </c>
    </row>
    <row r="8588" spans="1:23" x14ac:dyDescent="0.25">
      <c r="A8588" t="s">
        <v>8837</v>
      </c>
      <c r="B8588">
        <v>2527462104</v>
      </c>
      <c r="C8588">
        <v>5791989042</v>
      </c>
      <c r="D8588" s="1">
        <v>45789</v>
      </c>
      <c r="E8588">
        <v>99232</v>
      </c>
      <c r="F8588">
        <v>99211</v>
      </c>
      <c r="G8588" t="s">
        <v>207</v>
      </c>
      <c r="H8588" s="34">
        <v>37055</v>
      </c>
      <c r="I8588" s="7">
        <v>26680</v>
      </c>
      <c r="J8588" s="7">
        <v>24545.599999999999</v>
      </c>
      <c r="K8588" s="7">
        <v>0</v>
      </c>
      <c r="L8588" s="7">
        <v>2134.4</v>
      </c>
      <c r="M8588" s="5">
        <v>0.08</v>
      </c>
      <c r="N8588" t="s">
        <v>24</v>
      </c>
      <c r="O8588" t="s">
        <v>17</v>
      </c>
      <c r="P8588" t="s">
        <v>35</v>
      </c>
      <c r="Q8588" t="s">
        <v>19</v>
      </c>
      <c r="R8588" t="s">
        <v>38</v>
      </c>
      <c r="S8588" t="s">
        <v>17</v>
      </c>
      <c r="T8588" t="s">
        <v>13311</v>
      </c>
      <c r="U8588" s="1">
        <v>45908</v>
      </c>
      <c r="V8588">
        <v>119</v>
      </c>
      <c r="W8588" t="str">
        <f t="shared" si="181"/>
        <v>90-119</v>
      </c>
    </row>
    <row r="8589" spans="1:23" x14ac:dyDescent="0.25">
      <c r="A8589" t="s">
        <v>8838</v>
      </c>
      <c r="B8589">
        <v>7671846947</v>
      </c>
      <c r="C8589">
        <v>1847454740</v>
      </c>
      <c r="D8589" s="1">
        <v>45470</v>
      </c>
      <c r="E8589">
        <v>99222</v>
      </c>
      <c r="F8589">
        <v>99213</v>
      </c>
      <c r="G8589" t="s">
        <v>279</v>
      </c>
      <c r="H8589" s="34">
        <v>60132</v>
      </c>
      <c r="I8589" s="7">
        <v>47504</v>
      </c>
      <c r="J8589" s="7">
        <v>32420.36</v>
      </c>
      <c r="K8589" s="7">
        <v>7483</v>
      </c>
      <c r="L8589" s="7">
        <v>7600.64</v>
      </c>
      <c r="M8589" s="5">
        <v>0.16</v>
      </c>
      <c r="N8589" t="s">
        <v>1138</v>
      </c>
      <c r="O8589" t="s">
        <v>27</v>
      </c>
      <c r="P8589" t="s">
        <v>3150</v>
      </c>
      <c r="Q8589" t="s">
        <v>32</v>
      </c>
      <c r="R8589" t="s">
        <v>27</v>
      </c>
      <c r="S8589" t="s">
        <v>21</v>
      </c>
      <c r="T8589" t="s">
        <v>13312</v>
      </c>
      <c r="U8589" s="1">
        <v>45542</v>
      </c>
      <c r="V8589">
        <v>72</v>
      </c>
      <c r="W8589" t="str">
        <f t="shared" si="181"/>
        <v>60-89</v>
      </c>
    </row>
    <row r="8590" spans="1:23" x14ac:dyDescent="0.25">
      <c r="A8590" t="s">
        <v>8839</v>
      </c>
      <c r="B8590">
        <v>5475453990</v>
      </c>
      <c r="C8590">
        <v>7028312967</v>
      </c>
      <c r="D8590" s="1">
        <v>45528</v>
      </c>
      <c r="E8590">
        <v>99221</v>
      </c>
      <c r="F8590">
        <v>85025</v>
      </c>
      <c r="G8590" t="s">
        <v>3258</v>
      </c>
      <c r="H8590" s="34">
        <v>88385</v>
      </c>
      <c r="I8590" s="7">
        <v>68940</v>
      </c>
      <c r="J8590" s="7">
        <v>46556</v>
      </c>
      <c r="K8590" s="7">
        <v>8596</v>
      </c>
      <c r="L8590" s="7">
        <v>13788</v>
      </c>
      <c r="M8590" s="5">
        <v>0.2</v>
      </c>
      <c r="N8590" t="s">
        <v>3140</v>
      </c>
      <c r="O8590" t="s">
        <v>27</v>
      </c>
      <c r="P8590" t="s">
        <v>3149</v>
      </c>
      <c r="Q8590" t="s">
        <v>32</v>
      </c>
      <c r="R8590" t="s">
        <v>20</v>
      </c>
      <c r="S8590" t="s">
        <v>27</v>
      </c>
      <c r="T8590" t="s">
        <v>13312</v>
      </c>
      <c r="U8590" s="1">
        <v>45687</v>
      </c>
      <c r="V8590">
        <v>159</v>
      </c>
      <c r="W8590" t="str">
        <f t="shared" si="181"/>
        <v>150-179</v>
      </c>
    </row>
    <row r="8591" spans="1:23" x14ac:dyDescent="0.25">
      <c r="A8591" t="s">
        <v>8840</v>
      </c>
      <c r="B8591">
        <v>7841947595</v>
      </c>
      <c r="C8591">
        <v>7178771342</v>
      </c>
      <c r="D8591" s="1">
        <v>45569</v>
      </c>
      <c r="E8591">
        <v>99214</v>
      </c>
      <c r="F8591">
        <v>80053</v>
      </c>
      <c r="G8591" t="s">
        <v>42</v>
      </c>
      <c r="H8591" s="34">
        <v>38395</v>
      </c>
      <c r="I8591" s="7">
        <v>30332</v>
      </c>
      <c r="J8591" s="7">
        <v>25478.880000000001</v>
      </c>
      <c r="K8591" s="7">
        <v>0</v>
      </c>
      <c r="L8591" s="7">
        <v>4853.12</v>
      </c>
      <c r="M8591" s="5">
        <v>0.16</v>
      </c>
      <c r="N8591" t="s">
        <v>1138</v>
      </c>
      <c r="O8591" t="s">
        <v>17</v>
      </c>
      <c r="P8591" t="s">
        <v>35</v>
      </c>
      <c r="Q8591" t="s">
        <v>19</v>
      </c>
      <c r="R8591" t="s">
        <v>27</v>
      </c>
      <c r="S8591" t="s">
        <v>17</v>
      </c>
      <c r="T8591" t="s">
        <v>13311</v>
      </c>
      <c r="U8591" s="1">
        <v>45705</v>
      </c>
      <c r="V8591">
        <v>136</v>
      </c>
      <c r="W8591" t="str">
        <f t="shared" si="181"/>
        <v>120-149</v>
      </c>
    </row>
    <row r="8592" spans="1:23" x14ac:dyDescent="0.25">
      <c r="A8592" t="s">
        <v>8841</v>
      </c>
      <c r="B8592">
        <v>6749354094</v>
      </c>
      <c r="C8592">
        <v>6428608876</v>
      </c>
      <c r="D8592" s="1">
        <v>45581</v>
      </c>
      <c r="E8592">
        <v>99214</v>
      </c>
      <c r="F8592">
        <v>99215</v>
      </c>
      <c r="G8592" t="s">
        <v>3508</v>
      </c>
      <c r="H8592" s="34">
        <v>82053</v>
      </c>
      <c r="I8592" s="7">
        <v>64001</v>
      </c>
      <c r="J8592" s="7">
        <v>46672.800000000003</v>
      </c>
      <c r="K8592" s="7">
        <v>4528</v>
      </c>
      <c r="L8592" s="7">
        <v>12800.2</v>
      </c>
      <c r="M8592" s="5">
        <v>0.2</v>
      </c>
      <c r="N8592" t="s">
        <v>3140</v>
      </c>
      <c r="O8592" t="s">
        <v>30</v>
      </c>
      <c r="P8592" t="s">
        <v>55</v>
      </c>
      <c r="Q8592" t="s">
        <v>32</v>
      </c>
      <c r="R8592" t="s">
        <v>26</v>
      </c>
      <c r="S8592" t="s">
        <v>17</v>
      </c>
      <c r="T8592" t="s">
        <v>13311</v>
      </c>
      <c r="U8592" s="1">
        <v>45708</v>
      </c>
      <c r="V8592">
        <v>127</v>
      </c>
      <c r="W8592" t="str">
        <f t="shared" si="181"/>
        <v>120-149</v>
      </c>
    </row>
    <row r="8593" spans="1:23" x14ac:dyDescent="0.25">
      <c r="A8593" t="s">
        <v>8842</v>
      </c>
      <c r="B8593">
        <v>9685548838</v>
      </c>
      <c r="C8593">
        <v>5632671178</v>
      </c>
      <c r="D8593" s="1">
        <v>45787</v>
      </c>
      <c r="E8593">
        <v>99215</v>
      </c>
      <c r="F8593">
        <v>99205</v>
      </c>
      <c r="G8593" t="s">
        <v>559</v>
      </c>
      <c r="H8593" s="34">
        <v>94030</v>
      </c>
      <c r="I8593" s="7">
        <v>77105</v>
      </c>
      <c r="J8593" s="7">
        <v>54351.1</v>
      </c>
      <c r="K8593" s="7">
        <v>8875</v>
      </c>
      <c r="L8593" s="7">
        <v>13878.9</v>
      </c>
      <c r="M8593" s="5">
        <v>0.18</v>
      </c>
      <c r="N8593" t="s">
        <v>3141</v>
      </c>
      <c r="O8593" t="s">
        <v>30</v>
      </c>
      <c r="P8593" t="s">
        <v>55</v>
      </c>
      <c r="Q8593" t="s">
        <v>32</v>
      </c>
      <c r="R8593" t="s">
        <v>26</v>
      </c>
      <c r="S8593" t="s">
        <v>21</v>
      </c>
      <c r="T8593" t="s">
        <v>13312</v>
      </c>
      <c r="U8593" s="1">
        <v>45872</v>
      </c>
      <c r="V8593">
        <v>85</v>
      </c>
      <c r="W8593" t="str">
        <f t="shared" si="181"/>
        <v>60-89</v>
      </c>
    </row>
    <row r="8594" spans="1:23" x14ac:dyDescent="0.25">
      <c r="A8594" t="s">
        <v>8843</v>
      </c>
      <c r="B8594">
        <v>1385524590</v>
      </c>
      <c r="C8594">
        <v>9511177144</v>
      </c>
      <c r="D8594" s="1">
        <v>45447</v>
      </c>
      <c r="E8594">
        <v>99222</v>
      </c>
      <c r="F8594">
        <v>90834</v>
      </c>
      <c r="G8594" t="s">
        <v>203</v>
      </c>
      <c r="H8594" s="34">
        <v>72017</v>
      </c>
      <c r="I8594" s="7">
        <v>56893</v>
      </c>
      <c r="J8594" s="7">
        <v>41346.120000000003</v>
      </c>
      <c r="K8594" s="7">
        <v>6444</v>
      </c>
      <c r="L8594" s="7">
        <v>9102.8799999999992</v>
      </c>
      <c r="M8594" s="5">
        <v>0.16</v>
      </c>
      <c r="N8594" t="s">
        <v>1138</v>
      </c>
      <c r="O8594" t="s">
        <v>30</v>
      </c>
      <c r="P8594" t="s">
        <v>35</v>
      </c>
      <c r="Q8594" t="s">
        <v>32</v>
      </c>
      <c r="R8594" t="s">
        <v>27</v>
      </c>
      <c r="S8594" t="s">
        <v>21</v>
      </c>
      <c r="T8594" t="s">
        <v>13311</v>
      </c>
      <c r="U8594" s="1">
        <v>45555</v>
      </c>
      <c r="V8594">
        <v>108</v>
      </c>
      <c r="W8594" t="str">
        <f t="shared" si="181"/>
        <v>90-119</v>
      </c>
    </row>
    <row r="8595" spans="1:23" x14ac:dyDescent="0.25">
      <c r="A8595" t="s">
        <v>8844</v>
      </c>
      <c r="B8595">
        <v>8109834929</v>
      </c>
      <c r="C8595">
        <v>7684827948</v>
      </c>
      <c r="D8595" s="1">
        <v>45753</v>
      </c>
      <c r="E8595">
        <v>99223</v>
      </c>
      <c r="F8595">
        <v>99214</v>
      </c>
      <c r="G8595" t="s">
        <v>3176</v>
      </c>
      <c r="H8595" s="34">
        <v>65376</v>
      </c>
      <c r="I8595" s="7">
        <v>49032</v>
      </c>
      <c r="J8595" s="7">
        <v>28877.200000000001</v>
      </c>
      <c r="K8595" s="7">
        <v>12800</v>
      </c>
      <c r="L8595" s="7">
        <v>7354.8</v>
      </c>
      <c r="M8595" s="5">
        <v>0.15</v>
      </c>
      <c r="N8595" t="s">
        <v>1139</v>
      </c>
      <c r="O8595" t="s">
        <v>27</v>
      </c>
      <c r="P8595" t="s">
        <v>18</v>
      </c>
      <c r="Q8595" t="s">
        <v>19</v>
      </c>
      <c r="R8595" t="s">
        <v>43</v>
      </c>
      <c r="S8595" t="s">
        <v>21</v>
      </c>
      <c r="T8595" t="s">
        <v>13310</v>
      </c>
      <c r="U8595" s="1">
        <v>45912</v>
      </c>
      <c r="V8595">
        <v>159</v>
      </c>
      <c r="W8595" t="str">
        <f t="shared" si="181"/>
        <v>150-179</v>
      </c>
    </row>
    <row r="8596" spans="1:23" x14ac:dyDescent="0.25">
      <c r="A8596" t="s">
        <v>8845</v>
      </c>
      <c r="B8596">
        <v>2608964038</v>
      </c>
      <c r="C8596">
        <v>8413775672</v>
      </c>
      <c r="D8596" s="1">
        <v>45333</v>
      </c>
      <c r="E8596">
        <v>99223</v>
      </c>
      <c r="F8596">
        <v>99201</v>
      </c>
      <c r="G8596" t="s">
        <v>203</v>
      </c>
      <c r="H8596" s="34">
        <v>96800</v>
      </c>
      <c r="I8596" s="7">
        <v>69696</v>
      </c>
      <c r="J8596" s="7">
        <v>39911.32</v>
      </c>
      <c r="K8596" s="7">
        <v>24209</v>
      </c>
      <c r="L8596" s="7">
        <v>5575.68</v>
      </c>
      <c r="M8596" s="5">
        <v>0.08</v>
      </c>
      <c r="N8596" t="s">
        <v>24</v>
      </c>
      <c r="O8596" t="s">
        <v>27</v>
      </c>
      <c r="P8596" t="s">
        <v>97</v>
      </c>
      <c r="Q8596" t="s">
        <v>32</v>
      </c>
      <c r="R8596" t="s">
        <v>20</v>
      </c>
      <c r="S8596" t="s">
        <v>17</v>
      </c>
      <c r="T8596" t="s">
        <v>13310</v>
      </c>
      <c r="U8596" s="1">
        <v>45443</v>
      </c>
      <c r="V8596">
        <v>110</v>
      </c>
      <c r="W8596" t="str">
        <f t="shared" si="181"/>
        <v>90-119</v>
      </c>
    </row>
    <row r="8597" spans="1:23" x14ac:dyDescent="0.25">
      <c r="A8597" t="s">
        <v>8846</v>
      </c>
      <c r="B8597">
        <v>5104464332</v>
      </c>
      <c r="C8597">
        <v>2249288928</v>
      </c>
      <c r="D8597" s="1">
        <v>45549</v>
      </c>
      <c r="E8597">
        <v>99222</v>
      </c>
      <c r="F8597">
        <v>99291</v>
      </c>
      <c r="G8597" t="s">
        <v>140</v>
      </c>
      <c r="H8597" s="34">
        <v>42989</v>
      </c>
      <c r="I8597" s="7">
        <v>27943</v>
      </c>
      <c r="J8597" s="7">
        <v>23530.84</v>
      </c>
      <c r="K8597" s="7">
        <v>1059</v>
      </c>
      <c r="L8597" s="7">
        <v>3353.16</v>
      </c>
      <c r="M8597" s="5">
        <v>0.12</v>
      </c>
      <c r="N8597" t="s">
        <v>46</v>
      </c>
      <c r="O8597" t="s">
        <v>30</v>
      </c>
      <c r="P8597" t="s">
        <v>3148</v>
      </c>
      <c r="Q8597" t="s">
        <v>19</v>
      </c>
      <c r="R8597" t="s">
        <v>21</v>
      </c>
      <c r="S8597" t="s">
        <v>21</v>
      </c>
      <c r="T8597" t="s">
        <v>13312</v>
      </c>
      <c r="U8597" s="1">
        <v>45616</v>
      </c>
      <c r="V8597">
        <v>67</v>
      </c>
      <c r="W8597" t="str">
        <f t="shared" si="181"/>
        <v>60-89</v>
      </c>
    </row>
    <row r="8598" spans="1:23" x14ac:dyDescent="0.25">
      <c r="A8598" t="s">
        <v>8847</v>
      </c>
      <c r="B8598">
        <v>8148769171</v>
      </c>
      <c r="C8598">
        <v>4645531537</v>
      </c>
      <c r="D8598" s="1">
        <v>45830</v>
      </c>
      <c r="E8598">
        <v>99238</v>
      </c>
      <c r="F8598">
        <v>99214</v>
      </c>
      <c r="G8598" t="s">
        <v>3309</v>
      </c>
      <c r="H8598" s="34">
        <v>28500</v>
      </c>
      <c r="I8598" s="7">
        <v>23370</v>
      </c>
      <c r="J8598" s="7">
        <v>11812.4</v>
      </c>
      <c r="K8598" s="7">
        <v>7351</v>
      </c>
      <c r="L8598" s="7">
        <v>4206.6000000000004</v>
      </c>
      <c r="M8598" s="5">
        <v>0.18</v>
      </c>
      <c r="N8598" t="s">
        <v>3141</v>
      </c>
      <c r="O8598" t="s">
        <v>27</v>
      </c>
      <c r="P8598" t="s">
        <v>25</v>
      </c>
      <c r="Q8598" t="s">
        <v>19</v>
      </c>
      <c r="R8598" t="s">
        <v>20</v>
      </c>
      <c r="S8598" t="s">
        <v>21</v>
      </c>
      <c r="T8598" t="s">
        <v>13312</v>
      </c>
      <c r="U8598" s="1">
        <v>45865</v>
      </c>
      <c r="V8598">
        <v>35</v>
      </c>
      <c r="W8598" t="str">
        <f t="shared" si="181"/>
        <v>30-59</v>
      </c>
    </row>
    <row r="8599" spans="1:23" x14ac:dyDescent="0.25">
      <c r="A8599" t="s">
        <v>8848</v>
      </c>
      <c r="B8599">
        <v>6384464130</v>
      </c>
      <c r="C8599">
        <v>9872872061</v>
      </c>
      <c r="D8599" s="1">
        <v>45680</v>
      </c>
      <c r="E8599">
        <v>99223</v>
      </c>
      <c r="F8599">
        <v>99292</v>
      </c>
      <c r="G8599" t="s">
        <v>347</v>
      </c>
      <c r="H8599" s="34">
        <v>93016</v>
      </c>
      <c r="I8599" s="7">
        <v>79064</v>
      </c>
      <c r="J8599" s="7">
        <v>71127.72</v>
      </c>
      <c r="K8599" s="7">
        <v>6355</v>
      </c>
      <c r="L8599" s="7">
        <v>1581.28</v>
      </c>
      <c r="M8599" s="5">
        <v>0.02</v>
      </c>
      <c r="N8599" t="s">
        <v>16</v>
      </c>
      <c r="O8599" t="s">
        <v>30</v>
      </c>
      <c r="P8599" t="s">
        <v>31</v>
      </c>
      <c r="Q8599" t="s">
        <v>32</v>
      </c>
      <c r="R8599" t="s">
        <v>21</v>
      </c>
      <c r="S8599" t="s">
        <v>21</v>
      </c>
      <c r="T8599" t="s">
        <v>13311</v>
      </c>
      <c r="U8599" s="1">
        <v>45819</v>
      </c>
      <c r="V8599">
        <v>139</v>
      </c>
      <c r="W8599" t="str">
        <f t="shared" si="181"/>
        <v>120-149</v>
      </c>
    </row>
    <row r="8600" spans="1:23" x14ac:dyDescent="0.25">
      <c r="A8600" t="s">
        <v>8849</v>
      </c>
      <c r="B8600">
        <v>988610958</v>
      </c>
      <c r="C8600">
        <v>6866896256</v>
      </c>
      <c r="D8600" s="1">
        <v>45369</v>
      </c>
      <c r="E8600">
        <v>99231</v>
      </c>
      <c r="F8600">
        <v>99292</v>
      </c>
      <c r="G8600" t="s">
        <v>3365</v>
      </c>
      <c r="H8600" s="34">
        <v>81221</v>
      </c>
      <c r="I8600" s="7">
        <v>60916</v>
      </c>
      <c r="J8600" s="7">
        <v>51778.6</v>
      </c>
      <c r="K8600" s="7">
        <v>0</v>
      </c>
      <c r="L8600" s="7">
        <v>9137.4</v>
      </c>
      <c r="M8600" s="5">
        <v>0.15</v>
      </c>
      <c r="N8600" t="s">
        <v>1139</v>
      </c>
      <c r="O8600" t="s">
        <v>17</v>
      </c>
      <c r="P8600" t="s">
        <v>3150</v>
      </c>
      <c r="Q8600" t="s">
        <v>32</v>
      </c>
      <c r="R8600" t="s">
        <v>20</v>
      </c>
      <c r="S8600" t="s">
        <v>21</v>
      </c>
      <c r="T8600" t="s">
        <v>13311</v>
      </c>
      <c r="U8600" s="1">
        <v>45414</v>
      </c>
      <c r="V8600">
        <v>45</v>
      </c>
      <c r="W8600" t="str">
        <f t="shared" si="181"/>
        <v>30-59</v>
      </c>
    </row>
    <row r="8601" spans="1:23" x14ac:dyDescent="0.25">
      <c r="A8601" t="s">
        <v>8850</v>
      </c>
      <c r="B8601">
        <v>9087069189</v>
      </c>
      <c r="C8601">
        <v>5067282620</v>
      </c>
      <c r="D8601" s="1">
        <v>45345</v>
      </c>
      <c r="E8601">
        <v>99233</v>
      </c>
      <c r="F8601">
        <v>93000</v>
      </c>
      <c r="G8601" t="s">
        <v>67</v>
      </c>
      <c r="H8601" s="34">
        <v>99619</v>
      </c>
      <c r="I8601" s="7">
        <v>74714</v>
      </c>
      <c r="J8601" s="7">
        <v>54672.9</v>
      </c>
      <c r="K8601" s="7">
        <v>8834</v>
      </c>
      <c r="L8601" s="7">
        <v>11207.1</v>
      </c>
      <c r="M8601" s="5">
        <v>0.15</v>
      </c>
      <c r="N8601" t="s">
        <v>1139</v>
      </c>
      <c r="O8601" t="s">
        <v>27</v>
      </c>
      <c r="P8601" t="s">
        <v>55</v>
      </c>
      <c r="Q8601" t="s">
        <v>32</v>
      </c>
      <c r="R8601" t="s">
        <v>20</v>
      </c>
      <c r="S8601" t="s">
        <v>27</v>
      </c>
      <c r="T8601" t="s">
        <v>13311</v>
      </c>
      <c r="U8601" s="1">
        <v>45433</v>
      </c>
      <c r="V8601">
        <v>88</v>
      </c>
      <c r="W8601" t="str">
        <f t="shared" si="181"/>
        <v>60-89</v>
      </c>
    </row>
    <row r="8602" spans="1:23" x14ac:dyDescent="0.25">
      <c r="A8602" t="s">
        <v>8851</v>
      </c>
      <c r="B8602">
        <v>7739856494</v>
      </c>
      <c r="C8602">
        <v>1506090996</v>
      </c>
      <c r="D8602" s="1">
        <v>45541</v>
      </c>
      <c r="E8602">
        <v>99223</v>
      </c>
      <c r="F8602">
        <v>81000</v>
      </c>
      <c r="G8602" t="s">
        <v>3412</v>
      </c>
      <c r="H8602" s="34">
        <v>72959</v>
      </c>
      <c r="I8602" s="7">
        <v>56908</v>
      </c>
      <c r="J8602" s="7">
        <v>23526.400000000001</v>
      </c>
      <c r="K8602" s="7">
        <v>22000</v>
      </c>
      <c r="L8602" s="7">
        <v>11381.6</v>
      </c>
      <c r="M8602" s="5">
        <v>0.2</v>
      </c>
      <c r="N8602" t="s">
        <v>3140</v>
      </c>
      <c r="O8602" t="s">
        <v>27</v>
      </c>
      <c r="P8602" t="s">
        <v>3150</v>
      </c>
      <c r="Q8602" t="s">
        <v>32</v>
      </c>
      <c r="R8602" t="s">
        <v>43</v>
      </c>
      <c r="S8602" t="s">
        <v>21</v>
      </c>
      <c r="T8602" t="s">
        <v>13312</v>
      </c>
      <c r="U8602" s="1">
        <v>45646</v>
      </c>
      <c r="V8602">
        <v>105</v>
      </c>
      <c r="W8602" t="str">
        <f t="shared" si="181"/>
        <v>90-119</v>
      </c>
    </row>
    <row r="8603" spans="1:23" x14ac:dyDescent="0.25">
      <c r="A8603" t="s">
        <v>8852</v>
      </c>
      <c r="B8603">
        <v>754011651</v>
      </c>
      <c r="C8603">
        <v>1977601976</v>
      </c>
      <c r="D8603" s="1">
        <v>45349</v>
      </c>
      <c r="E8603">
        <v>99232</v>
      </c>
      <c r="F8603">
        <v>99211</v>
      </c>
      <c r="G8603" t="s">
        <v>3562</v>
      </c>
      <c r="H8603" s="34">
        <v>21146</v>
      </c>
      <c r="I8603" s="7">
        <v>15860</v>
      </c>
      <c r="J8603" s="7">
        <v>6893</v>
      </c>
      <c r="K8603" s="7">
        <v>6588</v>
      </c>
      <c r="L8603" s="7">
        <v>2379</v>
      </c>
      <c r="M8603" s="5">
        <v>0.15</v>
      </c>
      <c r="N8603" t="s">
        <v>1139</v>
      </c>
      <c r="O8603" t="s">
        <v>27</v>
      </c>
      <c r="P8603" t="s">
        <v>18</v>
      </c>
      <c r="Q8603" t="s">
        <v>32</v>
      </c>
      <c r="R8603" t="s">
        <v>20</v>
      </c>
      <c r="S8603" t="s">
        <v>17</v>
      </c>
      <c r="T8603" t="s">
        <v>13312</v>
      </c>
      <c r="U8603" s="1">
        <v>45382</v>
      </c>
      <c r="V8603">
        <v>33</v>
      </c>
      <c r="W8603" t="str">
        <f t="shared" si="181"/>
        <v>30-59</v>
      </c>
    </row>
    <row r="8604" spans="1:23" x14ac:dyDescent="0.25">
      <c r="A8604" t="s">
        <v>8853</v>
      </c>
      <c r="B8604">
        <v>7232053461</v>
      </c>
      <c r="C8604">
        <v>6802353730</v>
      </c>
      <c r="D8604" s="1">
        <v>45622</v>
      </c>
      <c r="E8604">
        <v>99221</v>
      </c>
      <c r="F8604">
        <v>99282</v>
      </c>
      <c r="G8604" t="s">
        <v>94</v>
      </c>
      <c r="H8604" s="34">
        <v>59468</v>
      </c>
      <c r="I8604" s="7">
        <v>44601</v>
      </c>
      <c r="J8604" s="7">
        <v>33562.85</v>
      </c>
      <c r="K8604" s="7">
        <v>4348</v>
      </c>
      <c r="L8604" s="7">
        <v>6690.15</v>
      </c>
      <c r="M8604" s="5">
        <v>0.15</v>
      </c>
      <c r="N8604" t="s">
        <v>1139</v>
      </c>
      <c r="O8604" t="s">
        <v>27</v>
      </c>
      <c r="P8604" t="s">
        <v>3149</v>
      </c>
      <c r="Q8604" t="s">
        <v>32</v>
      </c>
      <c r="R8604" t="s">
        <v>43</v>
      </c>
      <c r="S8604" t="s">
        <v>27</v>
      </c>
      <c r="T8604" t="s">
        <v>13312</v>
      </c>
      <c r="U8604" s="1">
        <v>45779</v>
      </c>
      <c r="V8604">
        <v>157</v>
      </c>
      <c r="W8604" t="str">
        <f t="shared" si="181"/>
        <v>150-179</v>
      </c>
    </row>
    <row r="8605" spans="1:23" x14ac:dyDescent="0.25">
      <c r="A8605" t="s">
        <v>8854</v>
      </c>
      <c r="B8605">
        <v>1337691973</v>
      </c>
      <c r="C8605">
        <v>673405418</v>
      </c>
      <c r="D8605" s="1">
        <v>45664</v>
      </c>
      <c r="E8605">
        <v>99214</v>
      </c>
      <c r="F8605">
        <v>99282</v>
      </c>
      <c r="G8605" t="s">
        <v>136</v>
      </c>
      <c r="H8605" s="34">
        <v>63810</v>
      </c>
      <c r="I8605" s="7">
        <v>50410</v>
      </c>
      <c r="J8605" s="7">
        <v>33020.400000000001</v>
      </c>
      <c r="K8605" s="7">
        <v>9324</v>
      </c>
      <c r="L8605" s="7">
        <v>8065.6</v>
      </c>
      <c r="M8605" s="5">
        <v>0.16</v>
      </c>
      <c r="N8605" t="s">
        <v>1138</v>
      </c>
      <c r="O8605" t="s">
        <v>27</v>
      </c>
      <c r="P8605" t="s">
        <v>31</v>
      </c>
      <c r="Q8605" t="s">
        <v>19</v>
      </c>
      <c r="R8605" t="s">
        <v>21</v>
      </c>
      <c r="S8605" t="s">
        <v>17</v>
      </c>
      <c r="T8605" t="s">
        <v>13310</v>
      </c>
      <c r="U8605" s="1">
        <v>45740</v>
      </c>
      <c r="V8605">
        <v>76</v>
      </c>
      <c r="W8605" t="str">
        <f t="shared" si="181"/>
        <v>60-89</v>
      </c>
    </row>
    <row r="8606" spans="1:23" x14ac:dyDescent="0.25">
      <c r="A8606" t="s">
        <v>8855</v>
      </c>
      <c r="B8606">
        <v>5713510043</v>
      </c>
      <c r="C8606">
        <v>6015486329</v>
      </c>
      <c r="D8606" s="1">
        <v>45585</v>
      </c>
      <c r="E8606">
        <v>99232</v>
      </c>
      <c r="F8606">
        <v>99211</v>
      </c>
      <c r="G8606" t="s">
        <v>118</v>
      </c>
      <c r="H8606" s="34">
        <v>53035</v>
      </c>
      <c r="I8606" s="7">
        <v>45080</v>
      </c>
      <c r="J8606" s="7">
        <v>40537.4</v>
      </c>
      <c r="K8606" s="7">
        <v>3641</v>
      </c>
      <c r="L8606" s="7">
        <v>901.6</v>
      </c>
      <c r="M8606" s="5">
        <v>0.02</v>
      </c>
      <c r="N8606" t="s">
        <v>16</v>
      </c>
      <c r="O8606" t="s">
        <v>30</v>
      </c>
      <c r="P8606" t="s">
        <v>35</v>
      </c>
      <c r="Q8606" t="s">
        <v>32</v>
      </c>
      <c r="R8606" t="s">
        <v>43</v>
      </c>
      <c r="S8606" t="s">
        <v>17</v>
      </c>
      <c r="T8606" t="s">
        <v>13311</v>
      </c>
      <c r="U8606" s="1">
        <v>45756</v>
      </c>
      <c r="V8606">
        <v>171</v>
      </c>
      <c r="W8606" t="str">
        <f t="shared" si="181"/>
        <v>150-179</v>
      </c>
    </row>
    <row r="8607" spans="1:23" x14ac:dyDescent="0.25">
      <c r="A8607" t="s">
        <v>8856</v>
      </c>
      <c r="B8607">
        <v>7924988477</v>
      </c>
      <c r="C8607">
        <v>7124181366</v>
      </c>
      <c r="D8607" s="1">
        <v>45775</v>
      </c>
      <c r="E8607">
        <v>99221</v>
      </c>
      <c r="F8607">
        <v>97110</v>
      </c>
      <c r="G8607" t="s">
        <v>4092</v>
      </c>
      <c r="H8607" s="34">
        <v>87244</v>
      </c>
      <c r="I8607" s="7">
        <v>65433</v>
      </c>
      <c r="J8607" s="7">
        <v>48055.05</v>
      </c>
      <c r="K8607" s="7">
        <v>7563</v>
      </c>
      <c r="L8607" s="7">
        <v>9814.9500000000007</v>
      </c>
      <c r="M8607" s="5">
        <v>0.15</v>
      </c>
      <c r="N8607" t="s">
        <v>1139</v>
      </c>
      <c r="O8607" t="s">
        <v>30</v>
      </c>
      <c r="P8607" t="s">
        <v>97</v>
      </c>
      <c r="Q8607" t="s">
        <v>32</v>
      </c>
      <c r="R8607" t="s">
        <v>27</v>
      </c>
      <c r="S8607" t="s">
        <v>21</v>
      </c>
      <c r="T8607" t="s">
        <v>13311</v>
      </c>
      <c r="U8607" s="1">
        <v>45875</v>
      </c>
      <c r="V8607">
        <v>100</v>
      </c>
      <c r="W8607" t="str">
        <f t="shared" si="181"/>
        <v>90-119</v>
      </c>
    </row>
    <row r="8608" spans="1:23" x14ac:dyDescent="0.25">
      <c r="A8608" t="s">
        <v>8857</v>
      </c>
      <c r="B8608">
        <v>7408421314</v>
      </c>
      <c r="C8608">
        <v>1898181194</v>
      </c>
      <c r="D8608" s="1">
        <v>45817</v>
      </c>
      <c r="E8608">
        <v>99238</v>
      </c>
      <c r="F8608">
        <v>99213</v>
      </c>
      <c r="G8608" t="s">
        <v>240</v>
      </c>
      <c r="H8608" s="34">
        <v>56704</v>
      </c>
      <c r="I8608" s="7">
        <v>42528</v>
      </c>
      <c r="J8608" s="7">
        <v>24151.8</v>
      </c>
      <c r="K8608" s="7">
        <v>11997</v>
      </c>
      <c r="L8608" s="7">
        <v>6379.2</v>
      </c>
      <c r="M8608" s="5">
        <v>0.15</v>
      </c>
      <c r="N8608" t="s">
        <v>1139</v>
      </c>
      <c r="O8608" t="s">
        <v>27</v>
      </c>
      <c r="P8608" t="s">
        <v>40</v>
      </c>
      <c r="Q8608" t="s">
        <v>19</v>
      </c>
      <c r="R8608" t="s">
        <v>27</v>
      </c>
      <c r="S8608" t="s">
        <v>17</v>
      </c>
      <c r="T8608" t="s">
        <v>13312</v>
      </c>
      <c r="U8608" s="1">
        <v>45951</v>
      </c>
      <c r="V8608">
        <v>134</v>
      </c>
      <c r="W8608" t="str">
        <f t="shared" si="181"/>
        <v>120-149</v>
      </c>
    </row>
    <row r="8609" spans="1:23" x14ac:dyDescent="0.25">
      <c r="A8609" t="s">
        <v>8858</v>
      </c>
      <c r="B8609">
        <v>5315130737</v>
      </c>
      <c r="C8609">
        <v>8977374077</v>
      </c>
      <c r="D8609" s="1">
        <v>45840</v>
      </c>
      <c r="E8609">
        <v>99232</v>
      </c>
      <c r="F8609">
        <v>97110</v>
      </c>
      <c r="G8609" t="s">
        <v>127</v>
      </c>
      <c r="H8609" s="34">
        <v>43333</v>
      </c>
      <c r="I8609" s="7">
        <v>31200</v>
      </c>
      <c r="J8609" s="7">
        <v>25546</v>
      </c>
      <c r="K8609" s="7">
        <v>3158</v>
      </c>
      <c r="L8609" s="7">
        <v>2496</v>
      </c>
      <c r="M8609" s="5">
        <v>0.08</v>
      </c>
      <c r="N8609" t="s">
        <v>24</v>
      </c>
      <c r="O8609" t="s">
        <v>30</v>
      </c>
      <c r="P8609" t="s">
        <v>3148</v>
      </c>
      <c r="Q8609" t="s">
        <v>19</v>
      </c>
      <c r="R8609" t="s">
        <v>43</v>
      </c>
      <c r="S8609" t="s">
        <v>17</v>
      </c>
      <c r="T8609" t="s">
        <v>13311</v>
      </c>
      <c r="U8609" s="1">
        <v>45956</v>
      </c>
      <c r="V8609">
        <v>116</v>
      </c>
      <c r="W8609" t="str">
        <f t="shared" si="181"/>
        <v>90-119</v>
      </c>
    </row>
    <row r="8610" spans="1:23" x14ac:dyDescent="0.25">
      <c r="A8610" t="s">
        <v>8859</v>
      </c>
      <c r="B8610">
        <v>2076363666</v>
      </c>
      <c r="C8610">
        <v>9627180990</v>
      </c>
      <c r="D8610" s="1">
        <v>45489</v>
      </c>
      <c r="E8610">
        <v>99232</v>
      </c>
      <c r="F8610">
        <v>99284</v>
      </c>
      <c r="G8610" t="s">
        <v>69</v>
      </c>
      <c r="H8610" s="34">
        <v>47536</v>
      </c>
      <c r="I8610" s="7">
        <v>30898</v>
      </c>
      <c r="J8610" s="7">
        <v>24543.24</v>
      </c>
      <c r="K8610" s="7">
        <v>2647</v>
      </c>
      <c r="L8610" s="7">
        <v>3707.76</v>
      </c>
      <c r="M8610" s="5">
        <v>0.12</v>
      </c>
      <c r="N8610" t="s">
        <v>46</v>
      </c>
      <c r="O8610" t="s">
        <v>30</v>
      </c>
      <c r="P8610" t="s">
        <v>25</v>
      </c>
      <c r="Q8610" t="s">
        <v>19</v>
      </c>
      <c r="R8610" t="s">
        <v>43</v>
      </c>
      <c r="S8610" t="s">
        <v>21</v>
      </c>
      <c r="T8610" t="s">
        <v>13312</v>
      </c>
      <c r="U8610" s="1">
        <v>45579</v>
      </c>
      <c r="V8610">
        <v>90</v>
      </c>
      <c r="W8610" t="str">
        <f t="shared" si="181"/>
        <v>90-119</v>
      </c>
    </row>
    <row r="8611" spans="1:23" x14ac:dyDescent="0.25">
      <c r="A8611" t="s">
        <v>8860</v>
      </c>
      <c r="B8611">
        <v>9446105995</v>
      </c>
      <c r="C8611">
        <v>9548502422</v>
      </c>
      <c r="D8611" s="1">
        <v>45956</v>
      </c>
      <c r="E8611">
        <v>99233</v>
      </c>
      <c r="F8611">
        <v>99202</v>
      </c>
      <c r="G8611" t="s">
        <v>3328</v>
      </c>
      <c r="H8611" s="34">
        <v>94266</v>
      </c>
      <c r="I8611" s="7">
        <v>67872</v>
      </c>
      <c r="J8611" s="7">
        <v>51418.239999999998</v>
      </c>
      <c r="K8611" s="7">
        <v>11024</v>
      </c>
      <c r="L8611" s="7">
        <v>5429.76</v>
      </c>
      <c r="M8611" s="5">
        <v>0.08</v>
      </c>
      <c r="N8611" t="s">
        <v>24</v>
      </c>
      <c r="O8611" t="s">
        <v>27</v>
      </c>
      <c r="P8611" t="s">
        <v>31</v>
      </c>
      <c r="Q8611" t="s">
        <v>19</v>
      </c>
      <c r="R8611" t="s">
        <v>27</v>
      </c>
      <c r="S8611" t="s">
        <v>21</v>
      </c>
      <c r="T8611" t="s">
        <v>13312</v>
      </c>
      <c r="U8611" s="1">
        <v>46024</v>
      </c>
      <c r="V8611">
        <v>68</v>
      </c>
      <c r="W8611" t="str">
        <f t="shared" si="181"/>
        <v>60-89</v>
      </c>
    </row>
    <row r="8612" spans="1:23" x14ac:dyDescent="0.25">
      <c r="A8612" t="s">
        <v>8861</v>
      </c>
      <c r="B8612">
        <v>8067882029</v>
      </c>
      <c r="C8612">
        <v>9603651661</v>
      </c>
      <c r="D8612" s="1">
        <v>45562</v>
      </c>
      <c r="E8612">
        <v>99221</v>
      </c>
      <c r="F8612">
        <v>99284</v>
      </c>
      <c r="G8612" t="s">
        <v>194</v>
      </c>
      <c r="H8612" s="34">
        <v>69557</v>
      </c>
      <c r="I8612" s="7">
        <v>54950</v>
      </c>
      <c r="J8612" s="7">
        <v>46158</v>
      </c>
      <c r="K8612" s="7">
        <v>0</v>
      </c>
      <c r="L8612" s="7">
        <v>8792</v>
      </c>
      <c r="M8612" s="5">
        <v>0.16</v>
      </c>
      <c r="N8612" t="s">
        <v>1138</v>
      </c>
      <c r="O8612" t="s">
        <v>17</v>
      </c>
      <c r="P8612" t="s">
        <v>55</v>
      </c>
      <c r="Q8612" t="s">
        <v>19</v>
      </c>
      <c r="R8612" t="s">
        <v>43</v>
      </c>
      <c r="S8612" t="s">
        <v>27</v>
      </c>
      <c r="T8612" t="s">
        <v>13312</v>
      </c>
      <c r="U8612" s="1">
        <v>45593</v>
      </c>
      <c r="V8612">
        <v>31</v>
      </c>
      <c r="W8612" t="str">
        <f t="shared" si="181"/>
        <v>30-59</v>
      </c>
    </row>
    <row r="8613" spans="1:23" x14ac:dyDescent="0.25">
      <c r="A8613" t="s">
        <v>8862</v>
      </c>
      <c r="B8613">
        <v>315300756</v>
      </c>
      <c r="C8613">
        <v>9722281452</v>
      </c>
      <c r="D8613" s="1">
        <v>45324</v>
      </c>
      <c r="E8613">
        <v>99215</v>
      </c>
      <c r="F8613">
        <v>99204</v>
      </c>
      <c r="G8613" t="s">
        <v>3490</v>
      </c>
      <c r="H8613" s="34">
        <v>44977</v>
      </c>
      <c r="I8613" s="7">
        <v>32383</v>
      </c>
      <c r="J8613" s="7">
        <v>26916.36</v>
      </c>
      <c r="K8613" s="7">
        <v>2876</v>
      </c>
      <c r="L8613" s="7">
        <v>2590.64</v>
      </c>
      <c r="M8613" s="5">
        <v>0.08</v>
      </c>
      <c r="N8613" t="s">
        <v>24</v>
      </c>
      <c r="O8613" t="s">
        <v>30</v>
      </c>
      <c r="P8613" t="s">
        <v>31</v>
      </c>
      <c r="Q8613" t="s">
        <v>32</v>
      </c>
      <c r="R8613" t="s">
        <v>43</v>
      </c>
      <c r="S8613" t="s">
        <v>17</v>
      </c>
      <c r="T8613" t="s">
        <v>13310</v>
      </c>
      <c r="U8613" s="1">
        <v>45368</v>
      </c>
      <c r="V8613">
        <v>44</v>
      </c>
      <c r="W8613" t="str">
        <f t="shared" si="181"/>
        <v>30-59</v>
      </c>
    </row>
    <row r="8614" spans="1:23" x14ac:dyDescent="0.25">
      <c r="A8614" t="s">
        <v>8863</v>
      </c>
      <c r="B8614">
        <v>9149814358</v>
      </c>
      <c r="C8614">
        <v>4118473519</v>
      </c>
      <c r="D8614" s="1">
        <v>45363</v>
      </c>
      <c r="E8614">
        <v>99222</v>
      </c>
      <c r="F8614">
        <v>99213</v>
      </c>
      <c r="G8614" t="s">
        <v>365</v>
      </c>
      <c r="H8614" s="34">
        <v>47966</v>
      </c>
      <c r="I8614" s="7">
        <v>35975</v>
      </c>
      <c r="J8614" s="7">
        <v>30578.75</v>
      </c>
      <c r="K8614" s="7">
        <v>0</v>
      </c>
      <c r="L8614" s="7">
        <v>5396.25</v>
      </c>
      <c r="M8614" s="5">
        <v>0.15</v>
      </c>
      <c r="N8614" t="s">
        <v>1139</v>
      </c>
      <c r="O8614" t="s">
        <v>17</v>
      </c>
      <c r="P8614" t="s">
        <v>55</v>
      </c>
      <c r="Q8614" t="s">
        <v>19</v>
      </c>
      <c r="R8614" t="s">
        <v>26</v>
      </c>
      <c r="S8614" t="s">
        <v>17</v>
      </c>
      <c r="T8614" t="s">
        <v>13311</v>
      </c>
      <c r="U8614" s="1">
        <v>45406</v>
      </c>
      <c r="V8614">
        <v>43</v>
      </c>
      <c r="W8614" t="str">
        <f t="shared" si="181"/>
        <v>30-59</v>
      </c>
    </row>
    <row r="8615" spans="1:23" x14ac:dyDescent="0.25">
      <c r="A8615" t="s">
        <v>8864</v>
      </c>
      <c r="B8615">
        <v>1666483268</v>
      </c>
      <c r="C8615">
        <v>7012055245</v>
      </c>
      <c r="D8615" s="1">
        <v>45429</v>
      </c>
      <c r="E8615">
        <v>99221</v>
      </c>
      <c r="F8615">
        <v>99282</v>
      </c>
      <c r="G8615" t="s">
        <v>3508</v>
      </c>
      <c r="H8615" s="34">
        <v>34641</v>
      </c>
      <c r="I8615" s="7">
        <v>27713</v>
      </c>
      <c r="J8615" s="7">
        <v>18783.18</v>
      </c>
      <c r="K8615" s="7">
        <v>5050</v>
      </c>
      <c r="L8615" s="7">
        <v>3879.82</v>
      </c>
      <c r="M8615" s="5">
        <v>0.14000000000000001</v>
      </c>
      <c r="N8615" t="s">
        <v>1135</v>
      </c>
      <c r="O8615" t="s">
        <v>27</v>
      </c>
      <c r="P8615" t="s">
        <v>97</v>
      </c>
      <c r="Q8615" t="s">
        <v>32</v>
      </c>
      <c r="R8615" t="s">
        <v>38</v>
      </c>
      <c r="S8615" t="s">
        <v>17</v>
      </c>
      <c r="T8615" t="s">
        <v>13311</v>
      </c>
      <c r="U8615" s="1">
        <v>45478</v>
      </c>
      <c r="V8615">
        <v>49</v>
      </c>
      <c r="W8615" t="str">
        <f t="shared" si="181"/>
        <v>30-59</v>
      </c>
    </row>
    <row r="8616" spans="1:23" x14ac:dyDescent="0.25">
      <c r="A8616" t="s">
        <v>8865</v>
      </c>
      <c r="B8616">
        <v>6734624819</v>
      </c>
      <c r="C8616">
        <v>6377084415</v>
      </c>
      <c r="D8616" s="1">
        <v>45692</v>
      </c>
      <c r="E8616">
        <v>99221</v>
      </c>
      <c r="F8616">
        <v>99282</v>
      </c>
      <c r="G8616" t="s">
        <v>89</v>
      </c>
      <c r="H8616" s="34">
        <v>93958</v>
      </c>
      <c r="I8616" s="7">
        <v>61073</v>
      </c>
      <c r="J8616" s="7">
        <v>45199.24</v>
      </c>
      <c r="K8616" s="7">
        <v>8545</v>
      </c>
      <c r="L8616" s="7">
        <v>7328.76</v>
      </c>
      <c r="M8616" s="5">
        <v>0.12</v>
      </c>
      <c r="N8616" t="s">
        <v>46</v>
      </c>
      <c r="O8616" t="s">
        <v>30</v>
      </c>
      <c r="P8616" t="s">
        <v>97</v>
      </c>
      <c r="Q8616" t="s">
        <v>19</v>
      </c>
      <c r="R8616" t="s">
        <v>21</v>
      </c>
      <c r="S8616" t="s">
        <v>17</v>
      </c>
      <c r="T8616" t="s">
        <v>13312</v>
      </c>
      <c r="U8616" s="1">
        <v>45744</v>
      </c>
      <c r="V8616">
        <v>52</v>
      </c>
      <c r="W8616" t="str">
        <f t="shared" si="181"/>
        <v>30-59</v>
      </c>
    </row>
    <row r="8617" spans="1:23" x14ac:dyDescent="0.25">
      <c r="A8617" t="s">
        <v>8866</v>
      </c>
      <c r="B8617">
        <v>2116323872</v>
      </c>
      <c r="C8617">
        <v>8121871759</v>
      </c>
      <c r="D8617" s="1">
        <v>45895</v>
      </c>
      <c r="E8617">
        <v>99223</v>
      </c>
      <c r="F8617">
        <v>99282</v>
      </c>
      <c r="G8617" t="s">
        <v>148</v>
      </c>
      <c r="H8617" s="34">
        <v>48618</v>
      </c>
      <c r="I8617" s="7">
        <v>35005</v>
      </c>
      <c r="J8617" s="7">
        <v>29109.599999999999</v>
      </c>
      <c r="K8617" s="7">
        <v>3095</v>
      </c>
      <c r="L8617" s="7">
        <v>2800.4</v>
      </c>
      <c r="M8617" s="5">
        <v>0.08</v>
      </c>
      <c r="N8617" t="s">
        <v>24</v>
      </c>
      <c r="O8617" t="s">
        <v>30</v>
      </c>
      <c r="P8617" t="s">
        <v>25</v>
      </c>
      <c r="Q8617" t="s">
        <v>32</v>
      </c>
      <c r="R8617" t="s">
        <v>38</v>
      </c>
      <c r="S8617" t="s">
        <v>21</v>
      </c>
      <c r="T8617" t="s">
        <v>13310</v>
      </c>
      <c r="U8617" s="1">
        <v>46075</v>
      </c>
      <c r="V8617">
        <v>180</v>
      </c>
      <c r="W8617" t="str">
        <f t="shared" si="181"/>
        <v>180-209</v>
      </c>
    </row>
    <row r="8618" spans="1:23" x14ac:dyDescent="0.25">
      <c r="A8618" t="s">
        <v>8867</v>
      </c>
      <c r="B8618">
        <v>8866914055</v>
      </c>
      <c r="C8618">
        <v>209033830</v>
      </c>
      <c r="D8618" s="1">
        <v>45629</v>
      </c>
      <c r="E8618">
        <v>99221</v>
      </c>
      <c r="F8618">
        <v>90834</v>
      </c>
      <c r="G8618" t="s">
        <v>3232</v>
      </c>
      <c r="H8618" s="34">
        <v>46795</v>
      </c>
      <c r="I8618" s="7">
        <v>35096</v>
      </c>
      <c r="J8618" s="7">
        <v>26684.6</v>
      </c>
      <c r="K8618" s="7">
        <v>3147</v>
      </c>
      <c r="L8618" s="7">
        <v>5264.4</v>
      </c>
      <c r="M8618" s="5">
        <v>0.15</v>
      </c>
      <c r="N8618" t="s">
        <v>1139</v>
      </c>
      <c r="O8618" t="s">
        <v>30</v>
      </c>
      <c r="P8618" t="s">
        <v>58</v>
      </c>
      <c r="Q8618" t="s">
        <v>32</v>
      </c>
      <c r="R8618" t="s">
        <v>20</v>
      </c>
      <c r="S8618" t="s">
        <v>21</v>
      </c>
      <c r="T8618" t="s">
        <v>13310</v>
      </c>
      <c r="U8618" s="1">
        <v>45701</v>
      </c>
      <c r="V8618">
        <v>72</v>
      </c>
      <c r="W8618" t="str">
        <f t="shared" si="181"/>
        <v>60-89</v>
      </c>
    </row>
    <row r="8619" spans="1:23" x14ac:dyDescent="0.25">
      <c r="A8619" t="s">
        <v>8868</v>
      </c>
      <c r="B8619">
        <v>2991374766</v>
      </c>
      <c r="C8619">
        <v>1170642157</v>
      </c>
      <c r="D8619" s="1">
        <v>45817</v>
      </c>
      <c r="E8619">
        <v>99213</v>
      </c>
      <c r="F8619">
        <v>80053</v>
      </c>
      <c r="G8619" t="s">
        <v>219</v>
      </c>
      <c r="H8619" s="34">
        <v>15031</v>
      </c>
      <c r="I8619" s="7">
        <v>12776</v>
      </c>
      <c r="J8619" s="7">
        <v>8900.48</v>
      </c>
      <c r="K8619" s="7">
        <v>3620</v>
      </c>
      <c r="L8619" s="7">
        <v>255.52</v>
      </c>
      <c r="M8619" s="5">
        <v>0.02</v>
      </c>
      <c r="N8619" t="s">
        <v>16</v>
      </c>
      <c r="O8619" t="s">
        <v>27</v>
      </c>
      <c r="P8619" t="s">
        <v>3148</v>
      </c>
      <c r="Q8619" t="s">
        <v>19</v>
      </c>
      <c r="R8619" t="s">
        <v>27</v>
      </c>
      <c r="S8619" t="s">
        <v>27</v>
      </c>
      <c r="T8619" t="s">
        <v>13312</v>
      </c>
      <c r="U8619" s="1">
        <v>45849</v>
      </c>
      <c r="V8619">
        <v>32</v>
      </c>
      <c r="W8619" t="str">
        <f t="shared" si="181"/>
        <v>30-59</v>
      </c>
    </row>
    <row r="8620" spans="1:23" x14ac:dyDescent="0.25">
      <c r="A8620" t="s">
        <v>8869</v>
      </c>
      <c r="B8620">
        <v>5067269574</v>
      </c>
      <c r="C8620">
        <v>605818759</v>
      </c>
      <c r="D8620" s="1">
        <v>45793</v>
      </c>
      <c r="E8620">
        <v>99233</v>
      </c>
      <c r="F8620">
        <v>99204</v>
      </c>
      <c r="G8620" t="s">
        <v>3482</v>
      </c>
      <c r="H8620" s="34">
        <v>86729</v>
      </c>
      <c r="I8620" s="7">
        <v>65047</v>
      </c>
      <c r="J8620" s="7">
        <v>30786.95</v>
      </c>
      <c r="K8620" s="7">
        <v>24503</v>
      </c>
      <c r="L8620" s="7">
        <v>9757.0499999999993</v>
      </c>
      <c r="M8620" s="5">
        <v>0.15</v>
      </c>
      <c r="N8620" t="s">
        <v>1139</v>
      </c>
      <c r="O8620" t="s">
        <v>27</v>
      </c>
      <c r="P8620" t="s">
        <v>25</v>
      </c>
      <c r="Q8620" t="s">
        <v>32</v>
      </c>
      <c r="R8620" t="s">
        <v>38</v>
      </c>
      <c r="S8620" t="s">
        <v>27</v>
      </c>
      <c r="T8620" t="s">
        <v>13311</v>
      </c>
      <c r="U8620" s="1">
        <v>45843</v>
      </c>
      <c r="V8620">
        <v>50</v>
      </c>
      <c r="W8620" t="str">
        <f t="shared" si="181"/>
        <v>30-59</v>
      </c>
    </row>
    <row r="8621" spans="1:23" x14ac:dyDescent="0.25">
      <c r="A8621" t="s">
        <v>8870</v>
      </c>
      <c r="B8621">
        <v>9074433518</v>
      </c>
      <c r="C8621">
        <v>1777710906</v>
      </c>
      <c r="D8621" s="1">
        <v>45651</v>
      </c>
      <c r="E8621">
        <v>99221</v>
      </c>
      <c r="F8621">
        <v>99202</v>
      </c>
      <c r="G8621" t="s">
        <v>293</v>
      </c>
      <c r="H8621" s="34">
        <v>74479</v>
      </c>
      <c r="I8621" s="7">
        <v>58094</v>
      </c>
      <c r="J8621" s="7">
        <v>38950.199999999997</v>
      </c>
      <c r="K8621" s="7">
        <v>7525</v>
      </c>
      <c r="L8621" s="7">
        <v>11618.8</v>
      </c>
      <c r="M8621" s="5">
        <v>0.2</v>
      </c>
      <c r="N8621" t="s">
        <v>3140</v>
      </c>
      <c r="O8621" t="s">
        <v>30</v>
      </c>
      <c r="P8621" t="s">
        <v>3150</v>
      </c>
      <c r="Q8621" t="s">
        <v>32</v>
      </c>
      <c r="R8621" t="s">
        <v>43</v>
      </c>
      <c r="S8621" t="s">
        <v>27</v>
      </c>
      <c r="T8621" t="s">
        <v>13311</v>
      </c>
      <c r="U8621" s="1">
        <v>45728</v>
      </c>
      <c r="V8621">
        <v>77</v>
      </c>
      <c r="W8621" t="str">
        <f t="shared" si="181"/>
        <v>60-89</v>
      </c>
    </row>
    <row r="8622" spans="1:23" x14ac:dyDescent="0.25">
      <c r="A8622" t="s">
        <v>8871</v>
      </c>
      <c r="B8622">
        <v>587023289</v>
      </c>
      <c r="C8622">
        <v>8220017942</v>
      </c>
      <c r="D8622" s="1">
        <v>45375</v>
      </c>
      <c r="E8622">
        <v>99214</v>
      </c>
      <c r="F8622">
        <v>99213</v>
      </c>
      <c r="G8622" t="s">
        <v>3754</v>
      </c>
      <c r="H8622" s="34">
        <v>39888</v>
      </c>
      <c r="I8622" s="7">
        <v>32708</v>
      </c>
      <c r="J8622" s="7">
        <v>19684.560000000001</v>
      </c>
      <c r="K8622" s="7">
        <v>7136</v>
      </c>
      <c r="L8622" s="7">
        <v>5887.44</v>
      </c>
      <c r="M8622" s="5">
        <v>0.18</v>
      </c>
      <c r="N8622" t="s">
        <v>3141</v>
      </c>
      <c r="O8622" t="s">
        <v>27</v>
      </c>
      <c r="P8622" t="s">
        <v>58</v>
      </c>
      <c r="Q8622" t="s">
        <v>32</v>
      </c>
      <c r="R8622" t="s">
        <v>43</v>
      </c>
      <c r="S8622" t="s">
        <v>27</v>
      </c>
      <c r="T8622" t="s">
        <v>13311</v>
      </c>
      <c r="U8622" s="1">
        <v>45418</v>
      </c>
      <c r="V8622">
        <v>43</v>
      </c>
      <c r="W8622" t="str">
        <f t="shared" si="181"/>
        <v>30-59</v>
      </c>
    </row>
    <row r="8623" spans="1:23" x14ac:dyDescent="0.25">
      <c r="A8623" t="s">
        <v>8872</v>
      </c>
      <c r="B8623">
        <v>9182579729</v>
      </c>
      <c r="C8623">
        <v>403092469</v>
      </c>
      <c r="D8623" s="1">
        <v>45591</v>
      </c>
      <c r="E8623">
        <v>99238</v>
      </c>
      <c r="F8623">
        <v>90834</v>
      </c>
      <c r="G8623" t="s">
        <v>3161</v>
      </c>
      <c r="H8623" s="34">
        <v>92051</v>
      </c>
      <c r="I8623" s="7">
        <v>66277</v>
      </c>
      <c r="J8623" s="7">
        <v>60974.84</v>
      </c>
      <c r="K8623" s="7">
        <v>0</v>
      </c>
      <c r="L8623" s="7">
        <v>5302.16</v>
      </c>
      <c r="M8623" s="5">
        <v>0.08</v>
      </c>
      <c r="N8623" t="s">
        <v>24</v>
      </c>
      <c r="O8623" t="s">
        <v>17</v>
      </c>
      <c r="P8623" t="s">
        <v>3150</v>
      </c>
      <c r="Q8623" t="s">
        <v>32</v>
      </c>
      <c r="R8623" t="s">
        <v>27</v>
      </c>
      <c r="S8623" t="s">
        <v>21</v>
      </c>
      <c r="T8623" t="s">
        <v>13311</v>
      </c>
      <c r="U8623" s="1">
        <v>45681</v>
      </c>
      <c r="V8623">
        <v>90</v>
      </c>
      <c r="W8623" t="str">
        <f t="shared" si="181"/>
        <v>90-119</v>
      </c>
    </row>
    <row r="8624" spans="1:23" x14ac:dyDescent="0.25">
      <c r="A8624" t="s">
        <v>8873</v>
      </c>
      <c r="B8624">
        <v>2316701450</v>
      </c>
      <c r="C8624">
        <v>2023619001</v>
      </c>
      <c r="D8624" s="1">
        <v>45493</v>
      </c>
      <c r="E8624">
        <v>99214</v>
      </c>
      <c r="F8624">
        <v>99211</v>
      </c>
      <c r="G8624" t="s">
        <v>244</v>
      </c>
      <c r="H8624" s="34">
        <v>83294</v>
      </c>
      <c r="I8624" s="7">
        <v>66635</v>
      </c>
      <c r="J8624" s="7">
        <v>57306.1</v>
      </c>
      <c r="K8624" s="7">
        <v>0</v>
      </c>
      <c r="L8624" s="7">
        <v>9328.9</v>
      </c>
      <c r="M8624" s="5">
        <v>0.14000000000000001</v>
      </c>
      <c r="N8624" t="s">
        <v>1135</v>
      </c>
      <c r="O8624" t="s">
        <v>17</v>
      </c>
      <c r="P8624" t="s">
        <v>58</v>
      </c>
      <c r="Q8624" t="s">
        <v>32</v>
      </c>
      <c r="R8624" t="s">
        <v>21</v>
      </c>
      <c r="S8624" t="s">
        <v>27</v>
      </c>
      <c r="T8624" t="s">
        <v>13310</v>
      </c>
      <c r="U8624" s="1">
        <v>45547</v>
      </c>
      <c r="V8624">
        <v>54</v>
      </c>
      <c r="W8624" t="str">
        <f t="shared" si="181"/>
        <v>30-59</v>
      </c>
    </row>
    <row r="8625" spans="1:23" x14ac:dyDescent="0.25">
      <c r="A8625" t="s">
        <v>8874</v>
      </c>
      <c r="B8625">
        <v>7595651159</v>
      </c>
      <c r="C8625">
        <v>6091041740</v>
      </c>
      <c r="D8625" s="1">
        <v>45862</v>
      </c>
      <c r="E8625">
        <v>99233</v>
      </c>
      <c r="F8625">
        <v>80053</v>
      </c>
      <c r="G8625" t="s">
        <v>3352</v>
      </c>
      <c r="H8625" s="34">
        <v>85097</v>
      </c>
      <c r="I8625" s="7">
        <v>55313</v>
      </c>
      <c r="J8625" s="7">
        <v>42403.44</v>
      </c>
      <c r="K8625" s="7">
        <v>6272</v>
      </c>
      <c r="L8625" s="7">
        <v>6637.56</v>
      </c>
      <c r="M8625" s="5">
        <v>0.12</v>
      </c>
      <c r="N8625" t="s">
        <v>46</v>
      </c>
      <c r="O8625" t="s">
        <v>30</v>
      </c>
      <c r="P8625" t="s">
        <v>40</v>
      </c>
      <c r="Q8625" t="s">
        <v>19</v>
      </c>
      <c r="R8625" t="s">
        <v>27</v>
      </c>
      <c r="S8625" t="s">
        <v>27</v>
      </c>
      <c r="T8625" t="s">
        <v>13312</v>
      </c>
      <c r="U8625" s="1">
        <v>46037</v>
      </c>
      <c r="V8625">
        <v>175</v>
      </c>
      <c r="W8625" t="str">
        <f t="shared" si="181"/>
        <v>150-179</v>
      </c>
    </row>
    <row r="8626" spans="1:23" x14ac:dyDescent="0.25">
      <c r="A8626" t="s">
        <v>8875</v>
      </c>
      <c r="B8626">
        <v>2191793287</v>
      </c>
      <c r="C8626">
        <v>6797096926</v>
      </c>
      <c r="D8626" s="1">
        <v>45533</v>
      </c>
      <c r="E8626">
        <v>99221</v>
      </c>
      <c r="F8626">
        <v>85025</v>
      </c>
      <c r="G8626" t="s">
        <v>4314</v>
      </c>
      <c r="H8626" s="34">
        <v>45263</v>
      </c>
      <c r="I8626" s="7">
        <v>32589</v>
      </c>
      <c r="J8626" s="7">
        <v>26912.880000000001</v>
      </c>
      <c r="K8626" s="7">
        <v>3069</v>
      </c>
      <c r="L8626" s="7">
        <v>2607.12</v>
      </c>
      <c r="M8626" s="5">
        <v>0.08</v>
      </c>
      <c r="N8626" t="s">
        <v>24</v>
      </c>
      <c r="O8626" t="s">
        <v>30</v>
      </c>
      <c r="P8626" t="s">
        <v>3147</v>
      </c>
      <c r="Q8626" t="s">
        <v>32</v>
      </c>
      <c r="R8626" t="s">
        <v>21</v>
      </c>
      <c r="S8626" t="s">
        <v>17</v>
      </c>
      <c r="T8626" t="s">
        <v>13310</v>
      </c>
      <c r="U8626" s="1">
        <v>45599</v>
      </c>
      <c r="V8626">
        <v>66</v>
      </c>
      <c r="W8626" t="str">
        <f t="shared" si="181"/>
        <v>60-89</v>
      </c>
    </row>
    <row r="8627" spans="1:23" x14ac:dyDescent="0.25">
      <c r="A8627" t="s">
        <v>8876</v>
      </c>
      <c r="B8627">
        <v>9944995688</v>
      </c>
      <c r="C8627">
        <v>2147798124</v>
      </c>
      <c r="D8627" s="1">
        <v>45398</v>
      </c>
      <c r="E8627">
        <v>99233</v>
      </c>
      <c r="F8627">
        <v>99211</v>
      </c>
      <c r="G8627" t="s">
        <v>203</v>
      </c>
      <c r="H8627" s="34">
        <v>62137</v>
      </c>
      <c r="I8627" s="7">
        <v>40389</v>
      </c>
      <c r="J8627" s="7">
        <v>35542.32</v>
      </c>
      <c r="K8627" s="7">
        <v>0</v>
      </c>
      <c r="L8627" s="7">
        <v>4846.68</v>
      </c>
      <c r="M8627" s="5">
        <v>0.12</v>
      </c>
      <c r="N8627" t="s">
        <v>46</v>
      </c>
      <c r="O8627" t="s">
        <v>17</v>
      </c>
      <c r="P8627" t="s">
        <v>3150</v>
      </c>
      <c r="Q8627" t="s">
        <v>19</v>
      </c>
      <c r="R8627" t="s">
        <v>20</v>
      </c>
      <c r="S8627" t="s">
        <v>21</v>
      </c>
      <c r="T8627" t="s">
        <v>13312</v>
      </c>
      <c r="U8627" s="1">
        <v>45513</v>
      </c>
      <c r="V8627">
        <v>115</v>
      </c>
      <c r="W8627" t="str">
        <f t="shared" si="181"/>
        <v>90-119</v>
      </c>
    </row>
    <row r="8628" spans="1:23" x14ac:dyDescent="0.25">
      <c r="A8628" t="s">
        <v>8877</v>
      </c>
      <c r="B8628">
        <v>5867977234</v>
      </c>
      <c r="C8628">
        <v>6923861702</v>
      </c>
      <c r="D8628" s="1">
        <v>45506</v>
      </c>
      <c r="E8628">
        <v>99233</v>
      </c>
      <c r="F8628">
        <v>99282</v>
      </c>
      <c r="G8628" t="s">
        <v>3288</v>
      </c>
      <c r="H8628" s="34">
        <v>56889</v>
      </c>
      <c r="I8628" s="7">
        <v>36978</v>
      </c>
      <c r="J8628" s="7">
        <v>28447.64</v>
      </c>
      <c r="K8628" s="7">
        <v>4093</v>
      </c>
      <c r="L8628" s="7">
        <v>4437.3599999999997</v>
      </c>
      <c r="M8628" s="5">
        <v>0.12</v>
      </c>
      <c r="N8628" t="s">
        <v>46</v>
      </c>
      <c r="O8628" t="s">
        <v>30</v>
      </c>
      <c r="P8628" t="s">
        <v>3148</v>
      </c>
      <c r="Q8628" t="s">
        <v>19</v>
      </c>
      <c r="R8628" t="s">
        <v>21</v>
      </c>
      <c r="S8628" t="s">
        <v>27</v>
      </c>
      <c r="T8628" t="s">
        <v>13310</v>
      </c>
      <c r="U8628" s="1">
        <v>45652</v>
      </c>
      <c r="V8628">
        <v>146</v>
      </c>
      <c r="W8628" t="str">
        <f t="shared" si="181"/>
        <v>120-149</v>
      </c>
    </row>
    <row r="8629" spans="1:23" x14ac:dyDescent="0.25">
      <c r="A8629" t="s">
        <v>8878</v>
      </c>
      <c r="B8629">
        <v>8541996598</v>
      </c>
      <c r="C8629">
        <v>2956914946</v>
      </c>
      <c r="D8629" s="1">
        <v>45790</v>
      </c>
      <c r="E8629">
        <v>99233</v>
      </c>
      <c r="F8629">
        <v>99282</v>
      </c>
      <c r="G8629" t="s">
        <v>91</v>
      </c>
      <c r="H8629" s="34">
        <v>46486</v>
      </c>
      <c r="I8629" s="7">
        <v>36724</v>
      </c>
      <c r="J8629" s="7">
        <v>27135.16</v>
      </c>
      <c r="K8629" s="7">
        <v>3713</v>
      </c>
      <c r="L8629" s="7">
        <v>5875.84</v>
      </c>
      <c r="M8629" s="5">
        <v>0.16</v>
      </c>
      <c r="N8629" t="s">
        <v>1138</v>
      </c>
      <c r="O8629" t="s">
        <v>30</v>
      </c>
      <c r="P8629" t="s">
        <v>40</v>
      </c>
      <c r="Q8629" t="s">
        <v>19</v>
      </c>
      <c r="R8629" t="s">
        <v>43</v>
      </c>
      <c r="S8629" t="s">
        <v>21</v>
      </c>
      <c r="T8629" t="s">
        <v>13311</v>
      </c>
      <c r="U8629" s="1">
        <v>45967</v>
      </c>
      <c r="V8629">
        <v>177</v>
      </c>
      <c r="W8629" t="str">
        <f t="shared" si="181"/>
        <v>150-179</v>
      </c>
    </row>
    <row r="8630" spans="1:23" x14ac:dyDescent="0.25">
      <c r="A8630" t="s">
        <v>8879</v>
      </c>
      <c r="B8630">
        <v>9486890352</v>
      </c>
      <c r="C8630">
        <v>7143957851</v>
      </c>
      <c r="D8630" s="1">
        <v>45769</v>
      </c>
      <c r="E8630">
        <v>99231</v>
      </c>
      <c r="F8630">
        <v>99291</v>
      </c>
      <c r="G8630" t="s">
        <v>3183</v>
      </c>
      <c r="H8630" s="34">
        <v>73764</v>
      </c>
      <c r="I8630" s="7">
        <v>53110</v>
      </c>
      <c r="J8630" s="7">
        <v>42069.2</v>
      </c>
      <c r="K8630" s="7">
        <v>6792</v>
      </c>
      <c r="L8630" s="7">
        <v>4248.8</v>
      </c>
      <c r="M8630" s="5">
        <v>0.08</v>
      </c>
      <c r="N8630" t="s">
        <v>24</v>
      </c>
      <c r="O8630" t="s">
        <v>27</v>
      </c>
      <c r="P8630" t="s">
        <v>97</v>
      </c>
      <c r="Q8630" t="s">
        <v>32</v>
      </c>
      <c r="R8630" t="s">
        <v>43</v>
      </c>
      <c r="S8630" t="s">
        <v>21</v>
      </c>
      <c r="T8630" t="s">
        <v>13311</v>
      </c>
      <c r="U8630" s="1">
        <v>45869</v>
      </c>
      <c r="V8630">
        <v>100</v>
      </c>
      <c r="W8630" t="str">
        <f t="shared" si="181"/>
        <v>90-119</v>
      </c>
    </row>
    <row r="8631" spans="1:23" x14ac:dyDescent="0.25">
      <c r="A8631" t="s">
        <v>8880</v>
      </c>
      <c r="B8631">
        <v>9838421083</v>
      </c>
      <c r="C8631">
        <v>8796697845</v>
      </c>
      <c r="D8631" s="1">
        <v>45413</v>
      </c>
      <c r="E8631">
        <v>99233</v>
      </c>
      <c r="F8631">
        <v>99281</v>
      </c>
      <c r="G8631" t="s">
        <v>3154</v>
      </c>
      <c r="H8631" s="34">
        <v>2334</v>
      </c>
      <c r="I8631" s="7">
        <v>1844</v>
      </c>
      <c r="J8631" s="7">
        <v>1548.96</v>
      </c>
      <c r="K8631" s="7">
        <v>0</v>
      </c>
      <c r="L8631" s="7">
        <v>295.04000000000002</v>
      </c>
      <c r="M8631" s="5">
        <v>0.16</v>
      </c>
      <c r="N8631" t="s">
        <v>1138</v>
      </c>
      <c r="O8631" t="s">
        <v>17</v>
      </c>
      <c r="P8631" t="s">
        <v>31</v>
      </c>
      <c r="Q8631" t="s">
        <v>19</v>
      </c>
      <c r="R8631" t="s">
        <v>27</v>
      </c>
      <c r="S8631" t="s">
        <v>17</v>
      </c>
      <c r="T8631" t="s">
        <v>13310</v>
      </c>
      <c r="U8631" s="1">
        <v>45491</v>
      </c>
      <c r="V8631">
        <v>78</v>
      </c>
      <c r="W8631" t="str">
        <f t="shared" si="181"/>
        <v>60-89</v>
      </c>
    </row>
    <row r="8632" spans="1:23" x14ac:dyDescent="0.25">
      <c r="A8632" t="s">
        <v>8881</v>
      </c>
      <c r="B8632">
        <v>8972240143</v>
      </c>
      <c r="C8632">
        <v>7877863099</v>
      </c>
      <c r="D8632" s="1">
        <v>45555</v>
      </c>
      <c r="E8632">
        <v>99222</v>
      </c>
      <c r="F8632">
        <v>80053</v>
      </c>
      <c r="G8632" t="s">
        <v>91</v>
      </c>
      <c r="H8632" s="34">
        <v>4365</v>
      </c>
      <c r="I8632" s="7">
        <v>3492</v>
      </c>
      <c r="J8632" s="7">
        <v>3003.12</v>
      </c>
      <c r="K8632" s="7">
        <v>0</v>
      </c>
      <c r="L8632" s="7">
        <v>488.88</v>
      </c>
      <c r="M8632" s="5">
        <v>0.14000000000000001</v>
      </c>
      <c r="N8632" t="s">
        <v>1135</v>
      </c>
      <c r="O8632" t="s">
        <v>17</v>
      </c>
      <c r="P8632" t="s">
        <v>55</v>
      </c>
      <c r="Q8632" t="s">
        <v>32</v>
      </c>
      <c r="R8632" t="s">
        <v>27</v>
      </c>
      <c r="S8632" t="s">
        <v>17</v>
      </c>
      <c r="T8632" t="s">
        <v>13311</v>
      </c>
      <c r="U8632" s="1">
        <v>45605</v>
      </c>
      <c r="V8632">
        <v>50</v>
      </c>
      <c r="W8632" t="str">
        <f t="shared" si="181"/>
        <v>30-59</v>
      </c>
    </row>
    <row r="8633" spans="1:23" x14ac:dyDescent="0.25">
      <c r="A8633" t="s">
        <v>8882</v>
      </c>
      <c r="B8633">
        <v>3683399424</v>
      </c>
      <c r="C8633">
        <v>3279799496</v>
      </c>
      <c r="D8633" s="1">
        <v>45835</v>
      </c>
      <c r="E8633">
        <v>99214</v>
      </c>
      <c r="F8633">
        <v>99282</v>
      </c>
      <c r="G8633" t="s">
        <v>171</v>
      </c>
      <c r="H8633" s="34">
        <v>84590</v>
      </c>
      <c r="I8633" s="7">
        <v>63443</v>
      </c>
      <c r="J8633" s="7">
        <v>47025.55</v>
      </c>
      <c r="K8633" s="7">
        <v>6901</v>
      </c>
      <c r="L8633" s="7">
        <v>9516.4500000000007</v>
      </c>
      <c r="M8633" s="5">
        <v>0.15</v>
      </c>
      <c r="N8633" t="s">
        <v>1139</v>
      </c>
      <c r="O8633" t="s">
        <v>30</v>
      </c>
      <c r="P8633" t="s">
        <v>31</v>
      </c>
      <c r="Q8633" t="s">
        <v>32</v>
      </c>
      <c r="R8633" t="s">
        <v>26</v>
      </c>
      <c r="S8633" t="s">
        <v>17</v>
      </c>
      <c r="T8633" t="s">
        <v>13310</v>
      </c>
      <c r="U8633" s="1">
        <v>45928</v>
      </c>
      <c r="V8633">
        <v>93</v>
      </c>
      <c r="W8633" t="str">
        <f t="shared" si="181"/>
        <v>90-119</v>
      </c>
    </row>
    <row r="8634" spans="1:23" x14ac:dyDescent="0.25">
      <c r="A8634" t="s">
        <v>8883</v>
      </c>
      <c r="B8634">
        <v>5324304897</v>
      </c>
      <c r="C8634">
        <v>7371905223</v>
      </c>
      <c r="D8634" s="1">
        <v>45394</v>
      </c>
      <c r="E8634">
        <v>99214</v>
      </c>
      <c r="F8634">
        <v>99204</v>
      </c>
      <c r="G8634" t="s">
        <v>209</v>
      </c>
      <c r="H8634" s="34">
        <v>18443</v>
      </c>
      <c r="I8634" s="7">
        <v>13832</v>
      </c>
      <c r="J8634" s="7">
        <v>8915.2000000000007</v>
      </c>
      <c r="K8634" s="7">
        <v>2842</v>
      </c>
      <c r="L8634" s="7">
        <v>2074.8000000000002</v>
      </c>
      <c r="M8634" s="5">
        <v>0.15</v>
      </c>
      <c r="N8634" t="s">
        <v>1139</v>
      </c>
      <c r="O8634" t="s">
        <v>27</v>
      </c>
      <c r="P8634" t="s">
        <v>18</v>
      </c>
      <c r="Q8634" t="s">
        <v>32</v>
      </c>
      <c r="R8634" t="s">
        <v>21</v>
      </c>
      <c r="S8634" t="s">
        <v>27</v>
      </c>
      <c r="T8634" t="s">
        <v>13311</v>
      </c>
      <c r="U8634" s="1">
        <v>45573</v>
      </c>
      <c r="V8634">
        <v>179</v>
      </c>
      <c r="W8634" t="str">
        <f t="shared" si="181"/>
        <v>150-179</v>
      </c>
    </row>
    <row r="8635" spans="1:23" x14ac:dyDescent="0.25">
      <c r="A8635" t="s">
        <v>8884</v>
      </c>
      <c r="B8635">
        <v>908004687</v>
      </c>
      <c r="C8635">
        <v>165627182</v>
      </c>
      <c r="D8635" s="1">
        <v>45927</v>
      </c>
      <c r="E8635">
        <v>99223</v>
      </c>
      <c r="F8635">
        <v>90834</v>
      </c>
      <c r="G8635" t="s">
        <v>3158</v>
      </c>
      <c r="H8635" s="34">
        <v>41133</v>
      </c>
      <c r="I8635" s="7">
        <v>34963</v>
      </c>
      <c r="J8635" s="7">
        <v>34263.74</v>
      </c>
      <c r="K8635" s="7">
        <v>0</v>
      </c>
      <c r="L8635" s="7">
        <v>699.26</v>
      </c>
      <c r="M8635" s="5">
        <v>0.02</v>
      </c>
      <c r="N8635" t="s">
        <v>16</v>
      </c>
      <c r="O8635" t="s">
        <v>17</v>
      </c>
      <c r="P8635" t="s">
        <v>40</v>
      </c>
      <c r="Q8635" t="s">
        <v>32</v>
      </c>
      <c r="R8635" t="s">
        <v>38</v>
      </c>
      <c r="S8635" t="s">
        <v>27</v>
      </c>
      <c r="T8635" t="s">
        <v>13311</v>
      </c>
      <c r="U8635" s="1">
        <v>46009</v>
      </c>
      <c r="V8635">
        <v>82</v>
      </c>
      <c r="W8635" t="str">
        <f t="shared" si="181"/>
        <v>60-89</v>
      </c>
    </row>
    <row r="8636" spans="1:23" x14ac:dyDescent="0.25">
      <c r="A8636" t="s">
        <v>8885</v>
      </c>
      <c r="B8636">
        <v>118224036</v>
      </c>
      <c r="C8636">
        <v>8366328385</v>
      </c>
      <c r="D8636" s="1">
        <v>45587</v>
      </c>
      <c r="E8636">
        <v>99215</v>
      </c>
      <c r="F8636">
        <v>99284</v>
      </c>
      <c r="G8636" t="s">
        <v>91</v>
      </c>
      <c r="H8636" s="34">
        <v>67422</v>
      </c>
      <c r="I8636" s="7">
        <v>52589</v>
      </c>
      <c r="J8636" s="7">
        <v>42071.199999999997</v>
      </c>
      <c r="K8636" s="7">
        <v>0</v>
      </c>
      <c r="L8636" s="7">
        <v>10517.8</v>
      </c>
      <c r="M8636" s="5">
        <v>0.2</v>
      </c>
      <c r="N8636" t="s">
        <v>3140</v>
      </c>
      <c r="O8636" t="s">
        <v>17</v>
      </c>
      <c r="P8636" t="s">
        <v>58</v>
      </c>
      <c r="Q8636" t="s">
        <v>32</v>
      </c>
      <c r="R8636" t="s">
        <v>27</v>
      </c>
      <c r="S8636" t="s">
        <v>17</v>
      </c>
      <c r="T8636" t="s">
        <v>13310</v>
      </c>
      <c r="U8636" s="1">
        <v>45726</v>
      </c>
      <c r="V8636">
        <v>139</v>
      </c>
      <c r="W8636" t="str">
        <f t="shared" si="181"/>
        <v>120-149</v>
      </c>
    </row>
    <row r="8637" spans="1:23" x14ac:dyDescent="0.25">
      <c r="A8637" t="s">
        <v>8886</v>
      </c>
      <c r="B8637">
        <v>2281537845</v>
      </c>
      <c r="C8637">
        <v>6451533046</v>
      </c>
      <c r="D8637" s="1">
        <v>45408</v>
      </c>
      <c r="E8637">
        <v>99238</v>
      </c>
      <c r="F8637">
        <v>99213</v>
      </c>
      <c r="G8637" t="s">
        <v>71</v>
      </c>
      <c r="H8637" s="34">
        <v>39638</v>
      </c>
      <c r="I8637" s="7">
        <v>32503</v>
      </c>
      <c r="J8637" s="7">
        <v>23207.46</v>
      </c>
      <c r="K8637" s="7">
        <v>3445</v>
      </c>
      <c r="L8637" s="7">
        <v>5850.54</v>
      </c>
      <c r="M8637" s="5">
        <v>0.18</v>
      </c>
      <c r="N8637" t="s">
        <v>3141</v>
      </c>
      <c r="O8637" t="s">
        <v>30</v>
      </c>
      <c r="P8637" t="s">
        <v>25</v>
      </c>
      <c r="Q8637" t="s">
        <v>32</v>
      </c>
      <c r="R8637" t="s">
        <v>20</v>
      </c>
      <c r="S8637" t="s">
        <v>21</v>
      </c>
      <c r="T8637" t="s">
        <v>13311</v>
      </c>
      <c r="U8637" s="1">
        <v>45479</v>
      </c>
      <c r="V8637">
        <v>71</v>
      </c>
      <c r="W8637" t="str">
        <f t="shared" si="181"/>
        <v>60-89</v>
      </c>
    </row>
    <row r="8638" spans="1:23" x14ac:dyDescent="0.25">
      <c r="A8638" t="s">
        <v>8887</v>
      </c>
      <c r="B8638">
        <v>8569396818</v>
      </c>
      <c r="C8638">
        <v>5473001396</v>
      </c>
      <c r="D8638" s="1">
        <v>45845</v>
      </c>
      <c r="E8638">
        <v>99214</v>
      </c>
      <c r="F8638">
        <v>90834</v>
      </c>
      <c r="G8638" t="s">
        <v>3170</v>
      </c>
      <c r="H8638" s="34">
        <v>66885</v>
      </c>
      <c r="I8638" s="7">
        <v>56852</v>
      </c>
      <c r="J8638" s="7">
        <v>51275.96</v>
      </c>
      <c r="K8638" s="7">
        <v>4439</v>
      </c>
      <c r="L8638" s="7">
        <v>1137.04</v>
      </c>
      <c r="M8638" s="5">
        <v>0.02</v>
      </c>
      <c r="N8638" t="s">
        <v>16</v>
      </c>
      <c r="O8638" t="s">
        <v>30</v>
      </c>
      <c r="P8638" t="s">
        <v>97</v>
      </c>
      <c r="Q8638" t="s">
        <v>32</v>
      </c>
      <c r="R8638" t="s">
        <v>26</v>
      </c>
      <c r="S8638" t="s">
        <v>27</v>
      </c>
      <c r="T8638" t="s">
        <v>13310</v>
      </c>
      <c r="U8638" s="1">
        <v>45881</v>
      </c>
      <c r="V8638">
        <v>36</v>
      </c>
      <c r="W8638" t="str">
        <f t="shared" si="181"/>
        <v>30-59</v>
      </c>
    </row>
    <row r="8639" spans="1:23" x14ac:dyDescent="0.25">
      <c r="A8639" t="s">
        <v>8888</v>
      </c>
      <c r="B8639">
        <v>5091606607</v>
      </c>
      <c r="C8639">
        <v>6420922725</v>
      </c>
      <c r="D8639" s="1">
        <v>45325</v>
      </c>
      <c r="E8639">
        <v>99213</v>
      </c>
      <c r="F8639">
        <v>93000</v>
      </c>
      <c r="G8639" t="s">
        <v>122</v>
      </c>
      <c r="H8639" s="34">
        <v>57982</v>
      </c>
      <c r="I8639" s="7">
        <v>43487</v>
      </c>
      <c r="J8639" s="7">
        <v>36963.949999999997</v>
      </c>
      <c r="K8639" s="7">
        <v>0</v>
      </c>
      <c r="L8639" s="7">
        <v>6523.05</v>
      </c>
      <c r="M8639" s="5">
        <v>0.15</v>
      </c>
      <c r="N8639" t="s">
        <v>1139</v>
      </c>
      <c r="O8639" t="s">
        <v>17</v>
      </c>
      <c r="P8639" t="s">
        <v>3150</v>
      </c>
      <c r="Q8639" t="s">
        <v>32</v>
      </c>
      <c r="R8639" t="s">
        <v>43</v>
      </c>
      <c r="S8639" t="s">
        <v>21</v>
      </c>
      <c r="T8639" t="s">
        <v>13310</v>
      </c>
      <c r="U8639" s="1">
        <v>45489</v>
      </c>
      <c r="V8639">
        <v>164</v>
      </c>
      <c r="W8639" t="str">
        <f t="shared" si="181"/>
        <v>150-179</v>
      </c>
    </row>
    <row r="8640" spans="1:23" x14ac:dyDescent="0.25">
      <c r="A8640" t="s">
        <v>8889</v>
      </c>
      <c r="B8640">
        <v>4989112910</v>
      </c>
      <c r="C8640">
        <v>486050933</v>
      </c>
      <c r="D8640" s="1">
        <v>45680</v>
      </c>
      <c r="E8640">
        <v>99221</v>
      </c>
      <c r="F8640">
        <v>99203</v>
      </c>
      <c r="G8640" t="s">
        <v>122</v>
      </c>
      <c r="H8640" s="34">
        <v>79856</v>
      </c>
      <c r="I8640" s="7">
        <v>59892</v>
      </c>
      <c r="J8640" s="7">
        <v>44930.2</v>
      </c>
      <c r="K8640" s="7">
        <v>5978</v>
      </c>
      <c r="L8640" s="7">
        <v>8983.7999999999993</v>
      </c>
      <c r="M8640" s="5">
        <v>0.15</v>
      </c>
      <c r="N8640" t="s">
        <v>1139</v>
      </c>
      <c r="O8640" t="s">
        <v>30</v>
      </c>
      <c r="P8640" t="s">
        <v>25</v>
      </c>
      <c r="Q8640" t="s">
        <v>19</v>
      </c>
      <c r="R8640" t="s">
        <v>26</v>
      </c>
      <c r="S8640" t="s">
        <v>21</v>
      </c>
      <c r="T8640" t="s">
        <v>13312</v>
      </c>
      <c r="U8640" s="1">
        <v>45811</v>
      </c>
      <c r="V8640">
        <v>130</v>
      </c>
      <c r="W8640" t="str">
        <f t="shared" si="181"/>
        <v>120-149</v>
      </c>
    </row>
    <row r="8641" spans="1:23" x14ac:dyDescent="0.25">
      <c r="A8641" t="s">
        <v>8890</v>
      </c>
      <c r="B8641">
        <v>6857255693</v>
      </c>
      <c r="C8641">
        <v>6620803724</v>
      </c>
      <c r="D8641" s="1">
        <v>45295</v>
      </c>
      <c r="E8641">
        <v>99223</v>
      </c>
      <c r="F8641">
        <v>99282</v>
      </c>
      <c r="G8641" t="s">
        <v>3754</v>
      </c>
      <c r="H8641" s="34">
        <v>53160</v>
      </c>
      <c r="I8641" s="7">
        <v>45186</v>
      </c>
      <c r="J8641" s="7">
        <v>44282.28</v>
      </c>
      <c r="K8641" s="7">
        <v>0</v>
      </c>
      <c r="L8641" s="7">
        <v>903.72</v>
      </c>
      <c r="M8641" s="5">
        <v>0.02</v>
      </c>
      <c r="N8641" t="s">
        <v>16</v>
      </c>
      <c r="O8641" t="s">
        <v>17</v>
      </c>
      <c r="P8641" t="s">
        <v>31</v>
      </c>
      <c r="Q8641" t="s">
        <v>19</v>
      </c>
      <c r="R8641" t="s">
        <v>27</v>
      </c>
      <c r="S8641" t="s">
        <v>21</v>
      </c>
      <c r="T8641" t="s">
        <v>13310</v>
      </c>
      <c r="U8641" s="1">
        <v>45375</v>
      </c>
      <c r="V8641">
        <v>80</v>
      </c>
      <c r="W8641" t="str">
        <f t="shared" si="181"/>
        <v>60-89</v>
      </c>
    </row>
    <row r="8642" spans="1:23" x14ac:dyDescent="0.25">
      <c r="A8642" t="s">
        <v>8891</v>
      </c>
      <c r="B8642">
        <v>3054476443</v>
      </c>
      <c r="C8642">
        <v>5763490469</v>
      </c>
      <c r="D8642" s="1">
        <v>45566</v>
      </c>
      <c r="E8642">
        <v>99232</v>
      </c>
      <c r="F8642">
        <v>99204</v>
      </c>
      <c r="G8642" t="s">
        <v>106</v>
      </c>
      <c r="H8642" s="34">
        <v>84115</v>
      </c>
      <c r="I8642" s="7">
        <v>60563</v>
      </c>
      <c r="J8642" s="7">
        <v>48438.96</v>
      </c>
      <c r="K8642" s="7">
        <v>7279</v>
      </c>
      <c r="L8642" s="7">
        <v>4845.04</v>
      </c>
      <c r="M8642" s="5">
        <v>0.08</v>
      </c>
      <c r="N8642" t="s">
        <v>24</v>
      </c>
      <c r="O8642" t="s">
        <v>30</v>
      </c>
      <c r="P8642" t="s">
        <v>18</v>
      </c>
      <c r="Q8642" t="s">
        <v>19</v>
      </c>
      <c r="R8642" t="s">
        <v>27</v>
      </c>
      <c r="S8642" t="s">
        <v>21</v>
      </c>
      <c r="T8642" t="s">
        <v>13310</v>
      </c>
      <c r="U8642" s="1">
        <v>45617</v>
      </c>
      <c r="V8642">
        <v>51</v>
      </c>
      <c r="W8642" t="str">
        <f t="shared" si="181"/>
        <v>30-59</v>
      </c>
    </row>
    <row r="8643" spans="1:23" x14ac:dyDescent="0.25">
      <c r="A8643" t="s">
        <v>8892</v>
      </c>
      <c r="B8643">
        <v>201852365</v>
      </c>
      <c r="C8643">
        <v>7651204930</v>
      </c>
      <c r="D8643" s="1">
        <v>45410</v>
      </c>
      <c r="E8643">
        <v>99221</v>
      </c>
      <c r="F8643">
        <v>99202</v>
      </c>
      <c r="G8643" t="s">
        <v>3438</v>
      </c>
      <c r="H8643" s="34">
        <v>70061</v>
      </c>
      <c r="I8643" s="7">
        <v>52546</v>
      </c>
      <c r="J8643" s="7">
        <v>38514.1</v>
      </c>
      <c r="K8643" s="7">
        <v>6150</v>
      </c>
      <c r="L8643" s="7">
        <v>7881.9</v>
      </c>
      <c r="M8643" s="5">
        <v>0.15</v>
      </c>
      <c r="N8643" t="s">
        <v>1139</v>
      </c>
      <c r="O8643" t="s">
        <v>30</v>
      </c>
      <c r="P8643" t="s">
        <v>40</v>
      </c>
      <c r="Q8643" t="s">
        <v>32</v>
      </c>
      <c r="R8643" t="s">
        <v>38</v>
      </c>
      <c r="S8643" t="s">
        <v>17</v>
      </c>
      <c r="T8643" t="s">
        <v>13311</v>
      </c>
      <c r="U8643" s="1">
        <v>45475</v>
      </c>
      <c r="V8643">
        <v>65</v>
      </c>
      <c r="W8643" t="str">
        <f t="shared" ref="W8643:W8706" si="182">IF(V8643="","",IF(V8643&lt;30,"0-29",IF(V8643&lt;60,"30-59",IF(V8643&lt;90,"60-89",IF(V8643&lt;120,"90-119",IF(V8643&lt;150,"120-149",IF(V8643&lt;180,"150-179",IF(V8643&lt;210,"180-209",IF(V8643&lt;240,"210-239",IF(V8643&lt;270,"240-269",IF(V8643&lt;300,"270-299",IF(V8643&lt;330,"300-329",IF(V8643&lt;360,"330-359","360+")))))))))))))</f>
        <v>60-89</v>
      </c>
    </row>
    <row r="8644" spans="1:23" x14ac:dyDescent="0.25">
      <c r="A8644" t="s">
        <v>8893</v>
      </c>
      <c r="B8644">
        <v>3291897044</v>
      </c>
      <c r="C8644">
        <v>5297673605</v>
      </c>
      <c r="D8644" s="1">
        <v>45818</v>
      </c>
      <c r="E8644">
        <v>99213</v>
      </c>
      <c r="F8644">
        <v>99282</v>
      </c>
      <c r="G8644" t="s">
        <v>122</v>
      </c>
      <c r="H8644" s="34">
        <v>93411</v>
      </c>
      <c r="I8644" s="7">
        <v>60717</v>
      </c>
      <c r="J8644" s="7">
        <v>29309.96</v>
      </c>
      <c r="K8644" s="7">
        <v>24121</v>
      </c>
      <c r="L8644" s="7">
        <v>7286.04</v>
      </c>
      <c r="M8644" s="5">
        <v>0.12</v>
      </c>
      <c r="N8644" t="s">
        <v>46</v>
      </c>
      <c r="O8644" t="s">
        <v>27</v>
      </c>
      <c r="P8644" t="s">
        <v>3147</v>
      </c>
      <c r="Q8644" t="s">
        <v>32</v>
      </c>
      <c r="R8644" t="s">
        <v>26</v>
      </c>
      <c r="S8644" t="s">
        <v>27</v>
      </c>
      <c r="T8644" t="s">
        <v>13310</v>
      </c>
      <c r="U8644" s="1">
        <v>45855</v>
      </c>
      <c r="V8644">
        <v>37</v>
      </c>
      <c r="W8644" t="str">
        <f t="shared" si="182"/>
        <v>30-59</v>
      </c>
    </row>
    <row r="8645" spans="1:23" x14ac:dyDescent="0.25">
      <c r="A8645" t="s">
        <v>8894</v>
      </c>
      <c r="B8645">
        <v>834125099</v>
      </c>
      <c r="C8645">
        <v>5187413758</v>
      </c>
      <c r="D8645" s="1">
        <v>45588</v>
      </c>
      <c r="E8645">
        <v>99223</v>
      </c>
      <c r="F8645">
        <v>99201</v>
      </c>
      <c r="G8645" t="s">
        <v>142</v>
      </c>
      <c r="H8645" s="34">
        <v>76929</v>
      </c>
      <c r="I8645" s="7">
        <v>50004</v>
      </c>
      <c r="J8645" s="7">
        <v>38844.519999999997</v>
      </c>
      <c r="K8645" s="7">
        <v>5159</v>
      </c>
      <c r="L8645" s="7">
        <v>6000.48</v>
      </c>
      <c r="M8645" s="5">
        <v>0.12</v>
      </c>
      <c r="N8645" t="s">
        <v>46</v>
      </c>
      <c r="O8645" t="s">
        <v>30</v>
      </c>
      <c r="P8645" t="s">
        <v>18</v>
      </c>
      <c r="Q8645" t="s">
        <v>32</v>
      </c>
      <c r="R8645" t="s">
        <v>27</v>
      </c>
      <c r="S8645" t="s">
        <v>17</v>
      </c>
      <c r="T8645" t="s">
        <v>13312</v>
      </c>
      <c r="U8645" s="1">
        <v>45632</v>
      </c>
      <c r="V8645">
        <v>44</v>
      </c>
      <c r="W8645" t="str">
        <f t="shared" si="182"/>
        <v>30-59</v>
      </c>
    </row>
    <row r="8646" spans="1:23" x14ac:dyDescent="0.25">
      <c r="A8646" t="s">
        <v>8895</v>
      </c>
      <c r="B8646">
        <v>6996102581</v>
      </c>
      <c r="C8646">
        <v>1213991521</v>
      </c>
      <c r="D8646" s="1">
        <v>45721</v>
      </c>
      <c r="E8646">
        <v>99232</v>
      </c>
      <c r="F8646">
        <v>36415</v>
      </c>
      <c r="G8646" t="s">
        <v>3176</v>
      </c>
      <c r="H8646" s="34">
        <v>76622</v>
      </c>
      <c r="I8646" s="7">
        <v>55168</v>
      </c>
      <c r="J8646" s="7">
        <v>50754.559999999998</v>
      </c>
      <c r="K8646" s="7">
        <v>0</v>
      </c>
      <c r="L8646" s="7">
        <v>4413.4399999999996</v>
      </c>
      <c r="M8646" s="5">
        <v>0.08</v>
      </c>
      <c r="N8646" t="s">
        <v>24</v>
      </c>
      <c r="O8646" t="s">
        <v>17</v>
      </c>
      <c r="P8646" t="s">
        <v>58</v>
      </c>
      <c r="Q8646" t="s">
        <v>19</v>
      </c>
      <c r="R8646" t="s">
        <v>26</v>
      </c>
      <c r="S8646" t="s">
        <v>21</v>
      </c>
      <c r="T8646" t="s">
        <v>13310</v>
      </c>
      <c r="U8646" s="1">
        <v>45856</v>
      </c>
      <c r="V8646">
        <v>135</v>
      </c>
      <c r="W8646" t="str">
        <f t="shared" si="182"/>
        <v>120-149</v>
      </c>
    </row>
    <row r="8647" spans="1:23" x14ac:dyDescent="0.25">
      <c r="A8647" t="s">
        <v>8896</v>
      </c>
      <c r="B8647">
        <v>2153033045</v>
      </c>
      <c r="C8647">
        <v>6550218682</v>
      </c>
      <c r="D8647" s="1">
        <v>45654</v>
      </c>
      <c r="E8647">
        <v>99238</v>
      </c>
      <c r="F8647">
        <v>99215</v>
      </c>
      <c r="G8647" t="s">
        <v>37</v>
      </c>
      <c r="H8647" s="34">
        <v>62522</v>
      </c>
      <c r="I8647" s="7">
        <v>48767</v>
      </c>
      <c r="J8647" s="7">
        <v>36557.599999999999</v>
      </c>
      <c r="K8647" s="7">
        <v>2456</v>
      </c>
      <c r="L8647" s="7">
        <v>9753.4</v>
      </c>
      <c r="M8647" s="5">
        <v>0.2</v>
      </c>
      <c r="N8647" t="s">
        <v>3140</v>
      </c>
      <c r="O8647" t="s">
        <v>30</v>
      </c>
      <c r="P8647" t="s">
        <v>40</v>
      </c>
      <c r="Q8647" t="s">
        <v>32</v>
      </c>
      <c r="R8647" t="s">
        <v>27</v>
      </c>
      <c r="S8647" t="s">
        <v>21</v>
      </c>
      <c r="T8647" t="s">
        <v>13311</v>
      </c>
      <c r="U8647" s="1">
        <v>45746</v>
      </c>
      <c r="V8647">
        <v>91</v>
      </c>
      <c r="W8647" t="str">
        <f t="shared" si="182"/>
        <v>90-119</v>
      </c>
    </row>
    <row r="8648" spans="1:23" x14ac:dyDescent="0.25">
      <c r="A8648" t="s">
        <v>8897</v>
      </c>
      <c r="B8648">
        <v>8408023526</v>
      </c>
      <c r="C8648">
        <v>3203821096</v>
      </c>
      <c r="D8648" s="1">
        <v>45326</v>
      </c>
      <c r="E8648">
        <v>99213</v>
      </c>
      <c r="F8648">
        <v>99204</v>
      </c>
      <c r="G8648" t="s">
        <v>3331</v>
      </c>
      <c r="H8648" s="34">
        <v>83435</v>
      </c>
      <c r="I8648" s="7">
        <v>60073</v>
      </c>
      <c r="J8648" s="7">
        <v>46365.16</v>
      </c>
      <c r="K8648" s="7">
        <v>8902</v>
      </c>
      <c r="L8648" s="7">
        <v>4805.84</v>
      </c>
      <c r="M8648" s="5">
        <v>0.08</v>
      </c>
      <c r="N8648" t="s">
        <v>24</v>
      </c>
      <c r="O8648" t="s">
        <v>30</v>
      </c>
      <c r="P8648" t="s">
        <v>55</v>
      </c>
      <c r="Q8648" t="s">
        <v>19</v>
      </c>
      <c r="R8648" t="s">
        <v>21</v>
      </c>
      <c r="S8648" t="s">
        <v>21</v>
      </c>
      <c r="T8648" t="s">
        <v>13312</v>
      </c>
      <c r="U8648" s="1">
        <v>45360</v>
      </c>
      <c r="V8648">
        <v>34</v>
      </c>
      <c r="W8648" t="str">
        <f t="shared" si="182"/>
        <v>30-59</v>
      </c>
    </row>
    <row r="8649" spans="1:23" x14ac:dyDescent="0.25">
      <c r="A8649" t="s">
        <v>8898</v>
      </c>
      <c r="B8649">
        <v>9738993544</v>
      </c>
      <c r="C8649">
        <v>4744753847</v>
      </c>
      <c r="D8649" s="1">
        <v>45955</v>
      </c>
      <c r="E8649">
        <v>99215</v>
      </c>
      <c r="F8649">
        <v>99203</v>
      </c>
      <c r="G8649" t="s">
        <v>3754</v>
      </c>
      <c r="H8649" s="34">
        <v>46940</v>
      </c>
      <c r="I8649" s="7">
        <v>30511</v>
      </c>
      <c r="J8649" s="7">
        <v>23627.68</v>
      </c>
      <c r="K8649" s="7">
        <v>3222</v>
      </c>
      <c r="L8649" s="7">
        <v>3661.32</v>
      </c>
      <c r="M8649" s="5">
        <v>0.12</v>
      </c>
      <c r="N8649" t="s">
        <v>46</v>
      </c>
      <c r="O8649" t="s">
        <v>30</v>
      </c>
      <c r="P8649" t="s">
        <v>25</v>
      </c>
      <c r="Q8649" t="s">
        <v>32</v>
      </c>
      <c r="R8649" t="s">
        <v>43</v>
      </c>
      <c r="S8649" t="s">
        <v>17</v>
      </c>
      <c r="T8649" t="s">
        <v>13312</v>
      </c>
      <c r="U8649" s="1">
        <v>46024</v>
      </c>
      <c r="V8649">
        <v>69</v>
      </c>
      <c r="W8649" t="str">
        <f t="shared" si="182"/>
        <v>60-89</v>
      </c>
    </row>
    <row r="8650" spans="1:23" x14ac:dyDescent="0.25">
      <c r="A8650" t="s">
        <v>8899</v>
      </c>
      <c r="B8650">
        <v>3325222715</v>
      </c>
      <c r="C8650">
        <v>4509966729</v>
      </c>
      <c r="D8650" s="1">
        <v>45492</v>
      </c>
      <c r="E8650">
        <v>99232</v>
      </c>
      <c r="F8650">
        <v>99214</v>
      </c>
      <c r="G8650" t="s">
        <v>415</v>
      </c>
      <c r="H8650" s="34">
        <v>93987</v>
      </c>
      <c r="I8650" s="7">
        <v>74250</v>
      </c>
      <c r="J8650" s="7">
        <v>43536</v>
      </c>
      <c r="K8650" s="7">
        <v>18834</v>
      </c>
      <c r="L8650" s="7">
        <v>11880</v>
      </c>
      <c r="M8650" s="5">
        <v>0.16</v>
      </c>
      <c r="N8650" t="s">
        <v>1138</v>
      </c>
      <c r="O8650" t="s">
        <v>27</v>
      </c>
      <c r="P8650" t="s">
        <v>40</v>
      </c>
      <c r="Q8650" t="s">
        <v>19</v>
      </c>
      <c r="R8650" t="s">
        <v>38</v>
      </c>
      <c r="S8650" t="s">
        <v>17</v>
      </c>
      <c r="T8650" t="s">
        <v>13310</v>
      </c>
      <c r="U8650" s="1">
        <v>45563</v>
      </c>
      <c r="V8650">
        <v>71</v>
      </c>
      <c r="W8650" t="str">
        <f t="shared" si="182"/>
        <v>60-89</v>
      </c>
    </row>
    <row r="8651" spans="1:23" x14ac:dyDescent="0.25">
      <c r="A8651" t="s">
        <v>8900</v>
      </c>
      <c r="B8651">
        <v>9325512570</v>
      </c>
      <c r="C8651">
        <v>3229347467</v>
      </c>
      <c r="D8651" s="1">
        <v>45454</v>
      </c>
      <c r="E8651">
        <v>99222</v>
      </c>
      <c r="F8651">
        <v>99292</v>
      </c>
      <c r="G8651" t="s">
        <v>3309</v>
      </c>
      <c r="H8651" s="34">
        <v>80050</v>
      </c>
      <c r="I8651" s="7">
        <v>52033</v>
      </c>
      <c r="J8651" s="7">
        <v>45789.04</v>
      </c>
      <c r="K8651" s="7">
        <v>0</v>
      </c>
      <c r="L8651" s="7">
        <v>6243.96</v>
      </c>
      <c r="M8651" s="5">
        <v>0.12</v>
      </c>
      <c r="N8651" t="s">
        <v>46</v>
      </c>
      <c r="O8651" t="s">
        <v>17</v>
      </c>
      <c r="P8651" t="s">
        <v>3148</v>
      </c>
      <c r="Q8651" t="s">
        <v>32</v>
      </c>
      <c r="R8651" t="s">
        <v>26</v>
      </c>
      <c r="S8651" t="s">
        <v>17</v>
      </c>
      <c r="T8651" t="s">
        <v>13312</v>
      </c>
      <c r="U8651" s="1">
        <v>45567</v>
      </c>
      <c r="V8651">
        <v>113</v>
      </c>
      <c r="W8651" t="str">
        <f t="shared" si="182"/>
        <v>90-119</v>
      </c>
    </row>
    <row r="8652" spans="1:23" x14ac:dyDescent="0.25">
      <c r="A8652" t="s">
        <v>8901</v>
      </c>
      <c r="B8652">
        <v>4085337602</v>
      </c>
      <c r="C8652">
        <v>8951742449</v>
      </c>
      <c r="D8652" s="1">
        <v>45427</v>
      </c>
      <c r="E8652">
        <v>99233</v>
      </c>
      <c r="F8652">
        <v>71046</v>
      </c>
      <c r="G8652" t="s">
        <v>3373</v>
      </c>
      <c r="H8652" s="34">
        <v>44041</v>
      </c>
      <c r="I8652" s="7">
        <v>36114</v>
      </c>
      <c r="J8652" s="7">
        <v>21638.48</v>
      </c>
      <c r="K8652" s="7">
        <v>7975</v>
      </c>
      <c r="L8652" s="7">
        <v>6500.52</v>
      </c>
      <c r="M8652" s="5">
        <v>0.18</v>
      </c>
      <c r="N8652" t="s">
        <v>3141</v>
      </c>
      <c r="O8652" t="s">
        <v>27</v>
      </c>
      <c r="P8652" t="s">
        <v>35</v>
      </c>
      <c r="Q8652" t="s">
        <v>19</v>
      </c>
      <c r="R8652" t="s">
        <v>20</v>
      </c>
      <c r="S8652" t="s">
        <v>27</v>
      </c>
      <c r="T8652" t="s">
        <v>13310</v>
      </c>
      <c r="U8652" s="1">
        <v>45548</v>
      </c>
      <c r="V8652">
        <v>121</v>
      </c>
      <c r="W8652" t="str">
        <f t="shared" si="182"/>
        <v>120-149</v>
      </c>
    </row>
    <row r="8653" spans="1:23" x14ac:dyDescent="0.25">
      <c r="A8653" t="s">
        <v>8902</v>
      </c>
      <c r="B8653">
        <v>3854149913</v>
      </c>
      <c r="C8653">
        <v>7392708215</v>
      </c>
      <c r="D8653" s="1">
        <v>45455</v>
      </c>
      <c r="E8653">
        <v>99231</v>
      </c>
      <c r="F8653">
        <v>99215</v>
      </c>
      <c r="G8653" t="s">
        <v>3242</v>
      </c>
      <c r="H8653" s="34">
        <v>54303</v>
      </c>
      <c r="I8653" s="7">
        <v>42899</v>
      </c>
      <c r="J8653" s="7">
        <v>28731.16</v>
      </c>
      <c r="K8653" s="7">
        <v>7304</v>
      </c>
      <c r="L8653" s="7">
        <v>6863.84</v>
      </c>
      <c r="M8653" s="5">
        <v>0.16</v>
      </c>
      <c r="N8653" t="s">
        <v>1138</v>
      </c>
      <c r="O8653" t="s">
        <v>27</v>
      </c>
      <c r="P8653" t="s">
        <v>25</v>
      </c>
      <c r="Q8653" t="s">
        <v>19</v>
      </c>
      <c r="R8653" t="s">
        <v>26</v>
      </c>
      <c r="S8653" t="s">
        <v>21</v>
      </c>
      <c r="T8653" t="s">
        <v>13312</v>
      </c>
      <c r="U8653" s="1">
        <v>45546</v>
      </c>
      <c r="V8653">
        <v>91</v>
      </c>
      <c r="W8653" t="str">
        <f t="shared" si="182"/>
        <v>90-119</v>
      </c>
    </row>
    <row r="8654" spans="1:23" x14ac:dyDescent="0.25">
      <c r="A8654" t="s">
        <v>8903</v>
      </c>
      <c r="B8654">
        <v>2002947110</v>
      </c>
      <c r="C8654">
        <v>5354180887</v>
      </c>
      <c r="D8654" s="1">
        <v>45472</v>
      </c>
      <c r="E8654">
        <v>99214</v>
      </c>
      <c r="F8654">
        <v>36415</v>
      </c>
      <c r="G8654" t="s">
        <v>108</v>
      </c>
      <c r="H8654" s="34">
        <v>74944</v>
      </c>
      <c r="I8654" s="7">
        <v>58456</v>
      </c>
      <c r="J8654" s="7">
        <v>46764.800000000003</v>
      </c>
      <c r="K8654" s="7">
        <v>0</v>
      </c>
      <c r="L8654" s="7">
        <v>11691.2</v>
      </c>
      <c r="M8654" s="5">
        <v>0.2</v>
      </c>
      <c r="N8654" t="s">
        <v>3140</v>
      </c>
      <c r="O8654" t="s">
        <v>17</v>
      </c>
      <c r="P8654" t="s">
        <v>3148</v>
      </c>
      <c r="Q8654" t="s">
        <v>19</v>
      </c>
      <c r="R8654" t="s">
        <v>21</v>
      </c>
      <c r="S8654" t="s">
        <v>27</v>
      </c>
      <c r="T8654" t="s">
        <v>13310</v>
      </c>
      <c r="U8654" s="1">
        <v>45598</v>
      </c>
      <c r="V8654">
        <v>126</v>
      </c>
      <c r="W8654" t="str">
        <f t="shared" si="182"/>
        <v>120-149</v>
      </c>
    </row>
    <row r="8655" spans="1:23" x14ac:dyDescent="0.25">
      <c r="A8655" t="s">
        <v>8904</v>
      </c>
      <c r="B8655">
        <v>4398176643</v>
      </c>
      <c r="C8655">
        <v>9159139964</v>
      </c>
      <c r="D8655" s="1">
        <v>45801</v>
      </c>
      <c r="E8655">
        <v>99213</v>
      </c>
      <c r="F8655">
        <v>99284</v>
      </c>
      <c r="G8655" t="s">
        <v>61</v>
      </c>
      <c r="H8655" s="34">
        <v>47867</v>
      </c>
      <c r="I8655" s="7">
        <v>39251</v>
      </c>
      <c r="J8655" s="7">
        <v>32185.82</v>
      </c>
      <c r="K8655" s="7">
        <v>0</v>
      </c>
      <c r="L8655" s="7">
        <v>7065.18</v>
      </c>
      <c r="M8655" s="5">
        <v>0.18</v>
      </c>
      <c r="N8655" t="s">
        <v>3141</v>
      </c>
      <c r="O8655" t="s">
        <v>17</v>
      </c>
      <c r="P8655" t="s">
        <v>3149</v>
      </c>
      <c r="Q8655" t="s">
        <v>32</v>
      </c>
      <c r="R8655" t="s">
        <v>43</v>
      </c>
      <c r="S8655" t="s">
        <v>27</v>
      </c>
      <c r="T8655" t="s">
        <v>13311</v>
      </c>
      <c r="U8655" s="1">
        <v>45969</v>
      </c>
      <c r="V8655">
        <v>168</v>
      </c>
      <c r="W8655" t="str">
        <f t="shared" si="182"/>
        <v>150-179</v>
      </c>
    </row>
    <row r="8656" spans="1:23" x14ac:dyDescent="0.25">
      <c r="A8656" t="s">
        <v>8905</v>
      </c>
      <c r="B8656">
        <v>1784284546</v>
      </c>
      <c r="C8656">
        <v>840823682</v>
      </c>
      <c r="D8656" s="1">
        <v>45768</v>
      </c>
      <c r="E8656">
        <v>99238</v>
      </c>
      <c r="F8656">
        <v>99214</v>
      </c>
      <c r="G8656" t="s">
        <v>291</v>
      </c>
      <c r="H8656" s="34">
        <v>36682</v>
      </c>
      <c r="I8656" s="7">
        <v>26411</v>
      </c>
      <c r="J8656" s="7">
        <v>19934.12</v>
      </c>
      <c r="K8656" s="7">
        <v>4364</v>
      </c>
      <c r="L8656" s="7">
        <v>2112.88</v>
      </c>
      <c r="M8656" s="5">
        <v>0.08</v>
      </c>
      <c r="N8656" t="s">
        <v>24</v>
      </c>
      <c r="O8656" t="s">
        <v>30</v>
      </c>
      <c r="P8656" t="s">
        <v>3147</v>
      </c>
      <c r="Q8656" t="s">
        <v>19</v>
      </c>
      <c r="R8656" t="s">
        <v>26</v>
      </c>
      <c r="S8656" t="s">
        <v>27</v>
      </c>
      <c r="T8656" t="s">
        <v>13311</v>
      </c>
      <c r="U8656" s="1">
        <v>45881</v>
      </c>
      <c r="V8656">
        <v>113</v>
      </c>
      <c r="W8656" t="str">
        <f t="shared" si="182"/>
        <v>90-119</v>
      </c>
    </row>
    <row r="8657" spans="1:23" x14ac:dyDescent="0.25">
      <c r="A8657" t="s">
        <v>8906</v>
      </c>
      <c r="B8657">
        <v>7754572557</v>
      </c>
      <c r="C8657">
        <v>3386586499</v>
      </c>
      <c r="D8657" s="1">
        <v>45504</v>
      </c>
      <c r="E8657">
        <v>99221</v>
      </c>
      <c r="F8657">
        <v>99203</v>
      </c>
      <c r="G8657" t="s">
        <v>3192</v>
      </c>
      <c r="H8657" s="34">
        <v>85346</v>
      </c>
      <c r="I8657" s="7">
        <v>64010</v>
      </c>
      <c r="J8657" s="7">
        <v>54408.5</v>
      </c>
      <c r="K8657" s="7">
        <v>0</v>
      </c>
      <c r="L8657" s="7">
        <v>9601.5</v>
      </c>
      <c r="M8657" s="5">
        <v>0.15</v>
      </c>
      <c r="N8657" t="s">
        <v>1139</v>
      </c>
      <c r="O8657" t="s">
        <v>17</v>
      </c>
      <c r="P8657" t="s">
        <v>3150</v>
      </c>
      <c r="Q8657" t="s">
        <v>19</v>
      </c>
      <c r="R8657" t="s">
        <v>43</v>
      </c>
      <c r="S8657" t="s">
        <v>27</v>
      </c>
      <c r="T8657" t="s">
        <v>13312</v>
      </c>
      <c r="U8657" s="1">
        <v>45594</v>
      </c>
      <c r="V8657">
        <v>90</v>
      </c>
      <c r="W8657" t="str">
        <f t="shared" si="182"/>
        <v>90-119</v>
      </c>
    </row>
    <row r="8658" spans="1:23" x14ac:dyDescent="0.25">
      <c r="A8658" t="s">
        <v>8907</v>
      </c>
      <c r="B8658">
        <v>604152563</v>
      </c>
      <c r="C8658">
        <v>2042497605</v>
      </c>
      <c r="D8658" s="1">
        <v>45640</v>
      </c>
      <c r="E8658">
        <v>99231</v>
      </c>
      <c r="F8658">
        <v>99213</v>
      </c>
      <c r="G8658" t="s">
        <v>129</v>
      </c>
      <c r="H8658" s="34">
        <v>67928</v>
      </c>
      <c r="I8658" s="7">
        <v>48908</v>
      </c>
      <c r="J8658" s="7">
        <v>30042.36</v>
      </c>
      <c r="K8658" s="7">
        <v>14953</v>
      </c>
      <c r="L8658" s="7">
        <v>3912.64</v>
      </c>
      <c r="M8658" s="5">
        <v>0.08</v>
      </c>
      <c r="N8658" t="s">
        <v>24</v>
      </c>
      <c r="O8658" t="s">
        <v>27</v>
      </c>
      <c r="P8658" t="s">
        <v>40</v>
      </c>
      <c r="Q8658" t="s">
        <v>19</v>
      </c>
      <c r="R8658" t="s">
        <v>21</v>
      </c>
      <c r="S8658" t="s">
        <v>27</v>
      </c>
      <c r="T8658" t="s">
        <v>13311</v>
      </c>
      <c r="U8658" s="1">
        <v>45702</v>
      </c>
      <c r="V8658">
        <v>62</v>
      </c>
      <c r="W8658" t="str">
        <f t="shared" si="182"/>
        <v>60-89</v>
      </c>
    </row>
    <row r="8659" spans="1:23" x14ac:dyDescent="0.25">
      <c r="A8659" t="s">
        <v>8908</v>
      </c>
      <c r="B8659">
        <v>7854715403</v>
      </c>
      <c r="C8659">
        <v>7671980495</v>
      </c>
      <c r="D8659" s="1">
        <v>45939</v>
      </c>
      <c r="E8659">
        <v>99215</v>
      </c>
      <c r="F8659">
        <v>99201</v>
      </c>
      <c r="G8659" t="s">
        <v>110</v>
      </c>
      <c r="H8659" s="34">
        <v>50839</v>
      </c>
      <c r="I8659" s="7">
        <v>41688</v>
      </c>
      <c r="J8659" s="7">
        <v>27377.16</v>
      </c>
      <c r="K8659" s="7">
        <v>6807</v>
      </c>
      <c r="L8659" s="7">
        <v>7503.84</v>
      </c>
      <c r="M8659" s="5">
        <v>0.18</v>
      </c>
      <c r="N8659" t="s">
        <v>3141</v>
      </c>
      <c r="O8659" t="s">
        <v>27</v>
      </c>
      <c r="P8659" t="s">
        <v>97</v>
      </c>
      <c r="Q8659" t="s">
        <v>32</v>
      </c>
      <c r="R8659" t="s">
        <v>21</v>
      </c>
      <c r="S8659" t="s">
        <v>21</v>
      </c>
      <c r="T8659" t="s">
        <v>13312</v>
      </c>
      <c r="U8659" s="1">
        <v>46075</v>
      </c>
      <c r="V8659">
        <v>136</v>
      </c>
      <c r="W8659" t="str">
        <f t="shared" si="182"/>
        <v>120-149</v>
      </c>
    </row>
    <row r="8660" spans="1:23" x14ac:dyDescent="0.25">
      <c r="A8660" t="s">
        <v>8909</v>
      </c>
      <c r="B8660">
        <v>5031557702</v>
      </c>
      <c r="C8660">
        <v>5553439697</v>
      </c>
      <c r="D8660" s="1">
        <v>45567</v>
      </c>
      <c r="E8660">
        <v>99213</v>
      </c>
      <c r="F8660">
        <v>99282</v>
      </c>
      <c r="G8660" t="s">
        <v>104</v>
      </c>
      <c r="H8660" s="34">
        <v>96217</v>
      </c>
      <c r="I8660" s="7">
        <v>78898</v>
      </c>
      <c r="J8660" s="7">
        <v>53396.36</v>
      </c>
      <c r="K8660" s="7">
        <v>11300</v>
      </c>
      <c r="L8660" s="7">
        <v>14201.64</v>
      </c>
      <c r="M8660" s="5">
        <v>0.18</v>
      </c>
      <c r="N8660" t="s">
        <v>3141</v>
      </c>
      <c r="O8660" t="s">
        <v>27</v>
      </c>
      <c r="P8660" t="s">
        <v>97</v>
      </c>
      <c r="Q8660" t="s">
        <v>19</v>
      </c>
      <c r="R8660" t="s">
        <v>21</v>
      </c>
      <c r="S8660" t="s">
        <v>27</v>
      </c>
      <c r="T8660" t="s">
        <v>13310</v>
      </c>
      <c r="U8660" s="1">
        <v>45660</v>
      </c>
      <c r="V8660">
        <v>93</v>
      </c>
      <c r="W8660" t="str">
        <f t="shared" si="182"/>
        <v>90-119</v>
      </c>
    </row>
    <row r="8661" spans="1:23" x14ac:dyDescent="0.25">
      <c r="A8661" t="s">
        <v>8910</v>
      </c>
      <c r="B8661">
        <v>4037768551</v>
      </c>
      <c r="C8661">
        <v>7982720751</v>
      </c>
      <c r="D8661" s="1">
        <v>45905</v>
      </c>
      <c r="E8661">
        <v>99233</v>
      </c>
      <c r="F8661">
        <v>99282</v>
      </c>
      <c r="G8661" t="s">
        <v>150</v>
      </c>
      <c r="H8661" s="34">
        <v>56735</v>
      </c>
      <c r="I8661" s="7">
        <v>48225</v>
      </c>
      <c r="J8661" s="7">
        <v>33716.5</v>
      </c>
      <c r="K8661" s="7">
        <v>13544</v>
      </c>
      <c r="L8661" s="7">
        <v>964.5</v>
      </c>
      <c r="M8661" s="5">
        <v>0.02</v>
      </c>
      <c r="N8661" t="s">
        <v>16</v>
      </c>
      <c r="O8661" t="s">
        <v>27</v>
      </c>
      <c r="P8661" t="s">
        <v>40</v>
      </c>
      <c r="Q8661" t="s">
        <v>32</v>
      </c>
      <c r="R8661" t="s">
        <v>26</v>
      </c>
      <c r="S8661" t="s">
        <v>27</v>
      </c>
      <c r="T8661" t="s">
        <v>13312</v>
      </c>
      <c r="U8661" s="1">
        <v>45964</v>
      </c>
      <c r="V8661">
        <v>59</v>
      </c>
      <c r="W8661" t="str">
        <f t="shared" si="182"/>
        <v>30-59</v>
      </c>
    </row>
    <row r="8662" spans="1:23" x14ac:dyDescent="0.25">
      <c r="A8662" t="s">
        <v>8911</v>
      </c>
      <c r="B8662">
        <v>6594955301</v>
      </c>
      <c r="C8662">
        <v>4689300715</v>
      </c>
      <c r="D8662" s="1">
        <v>45809</v>
      </c>
      <c r="E8662">
        <v>99223</v>
      </c>
      <c r="F8662">
        <v>80053</v>
      </c>
      <c r="G8662" t="s">
        <v>154</v>
      </c>
      <c r="H8662" s="34">
        <v>47223</v>
      </c>
      <c r="I8662" s="7">
        <v>40140</v>
      </c>
      <c r="J8662" s="7">
        <v>39337.199999999997</v>
      </c>
      <c r="K8662" s="7">
        <v>0</v>
      </c>
      <c r="L8662" s="7">
        <v>802.8</v>
      </c>
      <c r="M8662" s="5">
        <v>0.02</v>
      </c>
      <c r="N8662" t="s">
        <v>16</v>
      </c>
      <c r="O8662" t="s">
        <v>17</v>
      </c>
      <c r="P8662" t="s">
        <v>3150</v>
      </c>
      <c r="Q8662" t="s">
        <v>19</v>
      </c>
      <c r="R8662" t="s">
        <v>21</v>
      </c>
      <c r="S8662" t="s">
        <v>27</v>
      </c>
      <c r="T8662" t="s">
        <v>13312</v>
      </c>
      <c r="U8662" s="1">
        <v>45982</v>
      </c>
      <c r="V8662">
        <v>173</v>
      </c>
      <c r="W8662" t="str">
        <f t="shared" si="182"/>
        <v>150-179</v>
      </c>
    </row>
    <row r="8663" spans="1:23" x14ac:dyDescent="0.25">
      <c r="A8663" t="s">
        <v>8912</v>
      </c>
      <c r="B8663">
        <v>6429398910</v>
      </c>
      <c r="C8663">
        <v>2774535556</v>
      </c>
      <c r="D8663" s="1">
        <v>45529</v>
      </c>
      <c r="E8663">
        <v>99221</v>
      </c>
      <c r="F8663">
        <v>99283</v>
      </c>
      <c r="G8663" t="s">
        <v>171</v>
      </c>
      <c r="H8663" s="34">
        <v>14840</v>
      </c>
      <c r="I8663" s="7">
        <v>10685</v>
      </c>
      <c r="J8663" s="7">
        <v>9830.2000000000007</v>
      </c>
      <c r="K8663" s="7">
        <v>0</v>
      </c>
      <c r="L8663" s="7">
        <v>854.8</v>
      </c>
      <c r="M8663" s="5">
        <v>0.08</v>
      </c>
      <c r="N8663" t="s">
        <v>24</v>
      </c>
      <c r="O8663" t="s">
        <v>17</v>
      </c>
      <c r="P8663" t="s">
        <v>3148</v>
      </c>
      <c r="Q8663" t="s">
        <v>32</v>
      </c>
      <c r="R8663" t="s">
        <v>38</v>
      </c>
      <c r="S8663" t="s">
        <v>17</v>
      </c>
      <c r="T8663" t="s">
        <v>13311</v>
      </c>
      <c r="U8663" s="1">
        <v>45691</v>
      </c>
      <c r="V8663">
        <v>162</v>
      </c>
      <c r="W8663" t="str">
        <f t="shared" si="182"/>
        <v>150-179</v>
      </c>
    </row>
    <row r="8664" spans="1:23" x14ac:dyDescent="0.25">
      <c r="A8664" t="s">
        <v>8913</v>
      </c>
      <c r="B8664">
        <v>7017033328</v>
      </c>
      <c r="C8664">
        <v>8016273835</v>
      </c>
      <c r="D8664" s="1">
        <v>45471</v>
      </c>
      <c r="E8664">
        <v>99214</v>
      </c>
      <c r="F8664">
        <v>99211</v>
      </c>
      <c r="G8664" t="s">
        <v>81</v>
      </c>
      <c r="H8664" s="34">
        <v>55962</v>
      </c>
      <c r="I8664" s="7">
        <v>36375</v>
      </c>
      <c r="J8664" s="7">
        <v>32010</v>
      </c>
      <c r="K8664" s="7">
        <v>0</v>
      </c>
      <c r="L8664" s="7">
        <v>4365</v>
      </c>
      <c r="M8664" s="5">
        <v>0.12</v>
      </c>
      <c r="N8664" t="s">
        <v>46</v>
      </c>
      <c r="O8664" t="s">
        <v>17</v>
      </c>
      <c r="P8664" t="s">
        <v>3147</v>
      </c>
      <c r="Q8664" t="s">
        <v>19</v>
      </c>
      <c r="R8664" t="s">
        <v>20</v>
      </c>
      <c r="S8664" t="s">
        <v>17</v>
      </c>
      <c r="T8664" t="s">
        <v>13312</v>
      </c>
      <c r="U8664" s="1">
        <v>45591</v>
      </c>
      <c r="V8664">
        <v>120</v>
      </c>
      <c r="W8664" t="str">
        <f t="shared" si="182"/>
        <v>120-149</v>
      </c>
    </row>
    <row r="8665" spans="1:23" x14ac:dyDescent="0.25">
      <c r="A8665" t="s">
        <v>8914</v>
      </c>
      <c r="B8665">
        <v>7398660126</v>
      </c>
      <c r="C8665">
        <v>6309014216</v>
      </c>
      <c r="D8665" s="1">
        <v>45550</v>
      </c>
      <c r="E8665">
        <v>99213</v>
      </c>
      <c r="F8665">
        <v>99284</v>
      </c>
      <c r="G8665" t="s">
        <v>3279</v>
      </c>
      <c r="H8665" s="34">
        <v>60110</v>
      </c>
      <c r="I8665" s="7">
        <v>39072</v>
      </c>
      <c r="J8665" s="7">
        <v>18515.36</v>
      </c>
      <c r="K8665" s="7">
        <v>15868</v>
      </c>
      <c r="L8665" s="7">
        <v>4688.6400000000003</v>
      </c>
      <c r="M8665" s="5">
        <v>0.12</v>
      </c>
      <c r="N8665" t="s">
        <v>46</v>
      </c>
      <c r="O8665" t="s">
        <v>27</v>
      </c>
      <c r="P8665" t="s">
        <v>35</v>
      </c>
      <c r="Q8665" t="s">
        <v>32</v>
      </c>
      <c r="R8665" t="s">
        <v>21</v>
      </c>
      <c r="S8665" t="s">
        <v>27</v>
      </c>
      <c r="T8665" t="s">
        <v>13310</v>
      </c>
      <c r="U8665" s="1">
        <v>45650</v>
      </c>
      <c r="V8665">
        <v>100</v>
      </c>
      <c r="W8665" t="str">
        <f t="shared" si="182"/>
        <v>90-119</v>
      </c>
    </row>
    <row r="8666" spans="1:23" x14ac:dyDescent="0.25">
      <c r="A8666" t="s">
        <v>8915</v>
      </c>
      <c r="B8666">
        <v>243942635</v>
      </c>
      <c r="C8666">
        <v>2903498352</v>
      </c>
      <c r="D8666" s="1">
        <v>45743</v>
      </c>
      <c r="E8666">
        <v>99213</v>
      </c>
      <c r="F8666">
        <v>85025</v>
      </c>
      <c r="G8666" t="s">
        <v>318</v>
      </c>
      <c r="H8666" s="34">
        <v>19915</v>
      </c>
      <c r="I8666" s="7">
        <v>12945</v>
      </c>
      <c r="J8666" s="7">
        <v>10652.6</v>
      </c>
      <c r="K8666" s="7">
        <v>739</v>
      </c>
      <c r="L8666" s="7">
        <v>1553.4</v>
      </c>
      <c r="M8666" s="5">
        <v>0.12</v>
      </c>
      <c r="N8666" t="s">
        <v>46</v>
      </c>
      <c r="O8666" t="s">
        <v>30</v>
      </c>
      <c r="P8666" t="s">
        <v>3148</v>
      </c>
      <c r="Q8666" t="s">
        <v>19</v>
      </c>
      <c r="R8666" t="s">
        <v>21</v>
      </c>
      <c r="S8666" t="s">
        <v>21</v>
      </c>
      <c r="T8666" t="s">
        <v>13312</v>
      </c>
      <c r="U8666" s="1">
        <v>45829</v>
      </c>
      <c r="V8666">
        <v>86</v>
      </c>
      <c r="W8666" t="str">
        <f t="shared" si="182"/>
        <v>60-89</v>
      </c>
    </row>
    <row r="8667" spans="1:23" x14ac:dyDescent="0.25">
      <c r="A8667" t="s">
        <v>8916</v>
      </c>
      <c r="B8667">
        <v>5626363711</v>
      </c>
      <c r="C8667">
        <v>4542369972</v>
      </c>
      <c r="D8667" s="1">
        <v>45352</v>
      </c>
      <c r="E8667">
        <v>99215</v>
      </c>
      <c r="F8667">
        <v>97110</v>
      </c>
      <c r="G8667" t="s">
        <v>3342</v>
      </c>
      <c r="H8667" s="34">
        <v>39994</v>
      </c>
      <c r="I8667" s="7">
        <v>28796</v>
      </c>
      <c r="J8667" s="7">
        <v>24283.32</v>
      </c>
      <c r="K8667" s="7">
        <v>2209</v>
      </c>
      <c r="L8667" s="7">
        <v>2303.6799999999998</v>
      </c>
      <c r="M8667" s="5">
        <v>0.08</v>
      </c>
      <c r="N8667" t="s">
        <v>24</v>
      </c>
      <c r="O8667" t="s">
        <v>30</v>
      </c>
      <c r="P8667" t="s">
        <v>58</v>
      </c>
      <c r="Q8667" t="s">
        <v>19</v>
      </c>
      <c r="R8667" t="s">
        <v>26</v>
      </c>
      <c r="S8667" t="s">
        <v>17</v>
      </c>
      <c r="T8667" t="s">
        <v>13311</v>
      </c>
      <c r="U8667" s="1">
        <v>45440</v>
      </c>
      <c r="V8667">
        <v>88</v>
      </c>
      <c r="W8667" t="str">
        <f t="shared" si="182"/>
        <v>60-89</v>
      </c>
    </row>
    <row r="8668" spans="1:23" x14ac:dyDescent="0.25">
      <c r="A8668" t="s">
        <v>8917</v>
      </c>
      <c r="B8668">
        <v>8957913636</v>
      </c>
      <c r="C8668">
        <v>1846936494</v>
      </c>
      <c r="D8668" s="1">
        <v>45331</v>
      </c>
      <c r="E8668">
        <v>99238</v>
      </c>
      <c r="F8668">
        <v>99283</v>
      </c>
      <c r="G8668" t="s">
        <v>3377</v>
      </c>
      <c r="H8668" s="34">
        <v>63713</v>
      </c>
      <c r="I8668" s="7">
        <v>49696</v>
      </c>
      <c r="J8668" s="7">
        <v>39756.800000000003</v>
      </c>
      <c r="K8668" s="7">
        <v>0</v>
      </c>
      <c r="L8668" s="7">
        <v>9939.2000000000007</v>
      </c>
      <c r="M8668" s="5">
        <v>0.2</v>
      </c>
      <c r="N8668" t="s">
        <v>3140</v>
      </c>
      <c r="O8668" t="s">
        <v>17</v>
      </c>
      <c r="P8668" t="s">
        <v>31</v>
      </c>
      <c r="Q8668" t="s">
        <v>19</v>
      </c>
      <c r="R8668" t="s">
        <v>21</v>
      </c>
      <c r="S8668" t="s">
        <v>21</v>
      </c>
      <c r="T8668" t="s">
        <v>13310</v>
      </c>
      <c r="U8668" s="1">
        <v>45430</v>
      </c>
      <c r="V8668">
        <v>99</v>
      </c>
      <c r="W8668" t="str">
        <f t="shared" si="182"/>
        <v>90-119</v>
      </c>
    </row>
    <row r="8669" spans="1:23" x14ac:dyDescent="0.25">
      <c r="A8669" t="s">
        <v>8918</v>
      </c>
      <c r="B8669">
        <v>677374556</v>
      </c>
      <c r="C8669">
        <v>5801261231</v>
      </c>
      <c r="D8669" s="1">
        <v>45683</v>
      </c>
      <c r="E8669">
        <v>99221</v>
      </c>
      <c r="F8669">
        <v>81000</v>
      </c>
      <c r="G8669" t="s">
        <v>3355</v>
      </c>
      <c r="H8669" s="34">
        <v>50677</v>
      </c>
      <c r="I8669" s="7">
        <v>32940</v>
      </c>
      <c r="J8669" s="7">
        <v>16615.2</v>
      </c>
      <c r="K8669" s="7">
        <v>12372</v>
      </c>
      <c r="L8669" s="7">
        <v>3952.8</v>
      </c>
      <c r="M8669" s="5">
        <v>0.12</v>
      </c>
      <c r="N8669" t="s">
        <v>46</v>
      </c>
      <c r="O8669" t="s">
        <v>27</v>
      </c>
      <c r="P8669" t="s">
        <v>18</v>
      </c>
      <c r="Q8669" t="s">
        <v>32</v>
      </c>
      <c r="R8669" t="s">
        <v>20</v>
      </c>
      <c r="S8669" t="s">
        <v>27</v>
      </c>
      <c r="T8669" t="s">
        <v>13311</v>
      </c>
      <c r="U8669" s="1">
        <v>45752</v>
      </c>
      <c r="V8669">
        <v>69</v>
      </c>
      <c r="W8669" t="str">
        <f t="shared" si="182"/>
        <v>60-89</v>
      </c>
    </row>
    <row r="8670" spans="1:23" x14ac:dyDescent="0.25">
      <c r="A8670" t="s">
        <v>8919</v>
      </c>
      <c r="B8670">
        <v>8367251644</v>
      </c>
      <c r="C8670">
        <v>8660489454</v>
      </c>
      <c r="D8670" s="1">
        <v>45352</v>
      </c>
      <c r="E8670">
        <v>99215</v>
      </c>
      <c r="F8670">
        <v>99281</v>
      </c>
      <c r="G8670" t="s">
        <v>3269</v>
      </c>
      <c r="H8670" s="34">
        <v>17545</v>
      </c>
      <c r="I8670" s="7">
        <v>14913</v>
      </c>
      <c r="J8670" s="7">
        <v>7357.74</v>
      </c>
      <c r="K8670" s="7">
        <v>7257</v>
      </c>
      <c r="L8670" s="7">
        <v>298.26</v>
      </c>
      <c r="M8670" s="5">
        <v>0.02</v>
      </c>
      <c r="N8670" t="s">
        <v>16</v>
      </c>
      <c r="O8670" t="s">
        <v>27</v>
      </c>
      <c r="P8670" t="s">
        <v>3147</v>
      </c>
      <c r="Q8670" t="s">
        <v>32</v>
      </c>
      <c r="R8670" t="s">
        <v>26</v>
      </c>
      <c r="S8670" t="s">
        <v>17</v>
      </c>
      <c r="T8670" t="s">
        <v>13312</v>
      </c>
      <c r="U8670" s="1">
        <v>45510</v>
      </c>
      <c r="V8670">
        <v>158</v>
      </c>
      <c r="W8670" t="str">
        <f t="shared" si="182"/>
        <v>150-179</v>
      </c>
    </row>
    <row r="8671" spans="1:23" x14ac:dyDescent="0.25">
      <c r="A8671" t="s">
        <v>8920</v>
      </c>
      <c r="B8671">
        <v>570591734</v>
      </c>
      <c r="C8671">
        <v>6216584785</v>
      </c>
      <c r="D8671" s="1">
        <v>45522</v>
      </c>
      <c r="E8671">
        <v>99215</v>
      </c>
      <c r="F8671">
        <v>81000</v>
      </c>
      <c r="G8671" t="s">
        <v>574</v>
      </c>
      <c r="H8671" s="34">
        <v>9075</v>
      </c>
      <c r="I8671" s="7">
        <v>7079</v>
      </c>
      <c r="J8671" s="7">
        <v>4182.2</v>
      </c>
      <c r="K8671" s="7">
        <v>1481</v>
      </c>
      <c r="L8671" s="7">
        <v>1415.8</v>
      </c>
      <c r="M8671" s="5">
        <v>0.2</v>
      </c>
      <c r="N8671" t="s">
        <v>3140</v>
      </c>
      <c r="O8671" t="s">
        <v>27</v>
      </c>
      <c r="P8671" t="s">
        <v>31</v>
      </c>
      <c r="Q8671" t="s">
        <v>19</v>
      </c>
      <c r="R8671" t="s">
        <v>20</v>
      </c>
      <c r="S8671" t="s">
        <v>17</v>
      </c>
      <c r="T8671" t="s">
        <v>13310</v>
      </c>
      <c r="U8671" s="1">
        <v>45600</v>
      </c>
      <c r="V8671">
        <v>78</v>
      </c>
      <c r="W8671" t="str">
        <f t="shared" si="182"/>
        <v>60-89</v>
      </c>
    </row>
    <row r="8672" spans="1:23" x14ac:dyDescent="0.25">
      <c r="A8672" t="s">
        <v>8921</v>
      </c>
      <c r="B8672">
        <v>8757826326</v>
      </c>
      <c r="C8672">
        <v>426733482</v>
      </c>
      <c r="D8672" s="1">
        <v>45652</v>
      </c>
      <c r="E8672">
        <v>99214</v>
      </c>
      <c r="F8672">
        <v>99201</v>
      </c>
      <c r="G8672" t="s">
        <v>3400</v>
      </c>
      <c r="H8672" s="34">
        <v>81633</v>
      </c>
      <c r="I8672" s="7">
        <v>61225</v>
      </c>
      <c r="J8672" s="7">
        <v>46160.25</v>
      </c>
      <c r="K8672" s="7">
        <v>5881</v>
      </c>
      <c r="L8672" s="7">
        <v>9183.75</v>
      </c>
      <c r="M8672" s="5">
        <v>0.15</v>
      </c>
      <c r="N8672" t="s">
        <v>1139</v>
      </c>
      <c r="O8672" t="s">
        <v>30</v>
      </c>
      <c r="P8672" t="s">
        <v>97</v>
      </c>
      <c r="Q8672" t="s">
        <v>32</v>
      </c>
      <c r="R8672" t="s">
        <v>20</v>
      </c>
      <c r="S8672" t="s">
        <v>21</v>
      </c>
      <c r="T8672" t="s">
        <v>13312</v>
      </c>
      <c r="U8672" s="1">
        <v>45741</v>
      </c>
      <c r="V8672">
        <v>89</v>
      </c>
      <c r="W8672" t="str">
        <f t="shared" si="182"/>
        <v>60-89</v>
      </c>
    </row>
    <row r="8673" spans="1:23" x14ac:dyDescent="0.25">
      <c r="A8673" t="s">
        <v>8922</v>
      </c>
      <c r="B8673">
        <v>3692509691</v>
      </c>
      <c r="C8673">
        <v>1000514619</v>
      </c>
      <c r="D8673" s="1">
        <v>45886</v>
      </c>
      <c r="E8673">
        <v>99238</v>
      </c>
      <c r="F8673">
        <v>99202</v>
      </c>
      <c r="G8673" t="s">
        <v>169</v>
      </c>
      <c r="H8673" s="34">
        <v>12682</v>
      </c>
      <c r="I8673" s="7">
        <v>9892</v>
      </c>
      <c r="J8673" s="7">
        <v>4481.6000000000004</v>
      </c>
      <c r="K8673" s="7">
        <v>3432</v>
      </c>
      <c r="L8673" s="7">
        <v>1978.4</v>
      </c>
      <c r="M8673" s="5">
        <v>0.2</v>
      </c>
      <c r="N8673" t="s">
        <v>3140</v>
      </c>
      <c r="O8673" t="s">
        <v>27</v>
      </c>
      <c r="P8673" t="s">
        <v>35</v>
      </c>
      <c r="Q8673" t="s">
        <v>32</v>
      </c>
      <c r="R8673" t="s">
        <v>43</v>
      </c>
      <c r="S8673" t="s">
        <v>21</v>
      </c>
      <c r="T8673" t="s">
        <v>13311</v>
      </c>
      <c r="U8673" s="1">
        <v>45978</v>
      </c>
      <c r="V8673">
        <v>92</v>
      </c>
      <c r="W8673" t="str">
        <f t="shared" si="182"/>
        <v>90-119</v>
      </c>
    </row>
    <row r="8674" spans="1:23" x14ac:dyDescent="0.25">
      <c r="A8674" t="s">
        <v>8923</v>
      </c>
      <c r="B8674">
        <v>5971720010</v>
      </c>
      <c r="C8674">
        <v>2644459529</v>
      </c>
      <c r="D8674" s="1">
        <v>45691</v>
      </c>
      <c r="E8674">
        <v>99221</v>
      </c>
      <c r="F8674">
        <v>81000</v>
      </c>
      <c r="G8674" t="s">
        <v>3394</v>
      </c>
      <c r="H8674" s="34">
        <v>17787</v>
      </c>
      <c r="I8674" s="7">
        <v>11562</v>
      </c>
      <c r="J8674" s="7">
        <v>9247.56</v>
      </c>
      <c r="K8674" s="7">
        <v>927</v>
      </c>
      <c r="L8674" s="7">
        <v>1387.44</v>
      </c>
      <c r="M8674" s="5">
        <v>0.12</v>
      </c>
      <c r="N8674" t="s">
        <v>46</v>
      </c>
      <c r="O8674" t="s">
        <v>30</v>
      </c>
      <c r="P8674" t="s">
        <v>35</v>
      </c>
      <c r="Q8674" t="s">
        <v>19</v>
      </c>
      <c r="R8674" t="s">
        <v>20</v>
      </c>
      <c r="S8674" t="s">
        <v>21</v>
      </c>
      <c r="T8674" t="s">
        <v>13311</v>
      </c>
      <c r="U8674" s="1">
        <v>45833</v>
      </c>
      <c r="V8674">
        <v>142</v>
      </c>
      <c r="W8674" t="str">
        <f t="shared" si="182"/>
        <v>120-149</v>
      </c>
    </row>
    <row r="8675" spans="1:23" x14ac:dyDescent="0.25">
      <c r="A8675" t="s">
        <v>8924</v>
      </c>
      <c r="B8675">
        <v>639411609</v>
      </c>
      <c r="C8675">
        <v>6872782177</v>
      </c>
      <c r="D8675" s="1">
        <v>45748</v>
      </c>
      <c r="E8675">
        <v>99238</v>
      </c>
      <c r="F8675">
        <v>36415</v>
      </c>
      <c r="G8675" t="s">
        <v>75</v>
      </c>
      <c r="H8675" s="34">
        <v>49629</v>
      </c>
      <c r="I8675" s="7">
        <v>38711</v>
      </c>
      <c r="J8675" s="7">
        <v>28096.799999999999</v>
      </c>
      <c r="K8675" s="7">
        <v>2872</v>
      </c>
      <c r="L8675" s="7">
        <v>7742.2</v>
      </c>
      <c r="M8675" s="5">
        <v>0.2</v>
      </c>
      <c r="N8675" t="s">
        <v>3140</v>
      </c>
      <c r="O8675" t="s">
        <v>30</v>
      </c>
      <c r="P8675" t="s">
        <v>18</v>
      </c>
      <c r="Q8675" t="s">
        <v>32</v>
      </c>
      <c r="R8675" t="s">
        <v>27</v>
      </c>
      <c r="S8675" t="s">
        <v>27</v>
      </c>
      <c r="T8675" t="s">
        <v>13311</v>
      </c>
      <c r="U8675" s="1">
        <v>45800</v>
      </c>
      <c r="V8675">
        <v>52</v>
      </c>
      <c r="W8675" t="str">
        <f t="shared" si="182"/>
        <v>30-59</v>
      </c>
    </row>
    <row r="8676" spans="1:23" x14ac:dyDescent="0.25">
      <c r="A8676" t="s">
        <v>8925</v>
      </c>
      <c r="B8676">
        <v>3896914097</v>
      </c>
      <c r="C8676">
        <v>8447967295</v>
      </c>
      <c r="D8676" s="1">
        <v>45717</v>
      </c>
      <c r="E8676">
        <v>99213</v>
      </c>
      <c r="F8676">
        <v>99204</v>
      </c>
      <c r="G8676" t="s">
        <v>3494</v>
      </c>
      <c r="H8676" s="34">
        <v>78653</v>
      </c>
      <c r="I8676" s="7">
        <v>62922</v>
      </c>
      <c r="J8676" s="7">
        <v>47420.92</v>
      </c>
      <c r="K8676" s="7">
        <v>6692</v>
      </c>
      <c r="L8676" s="7">
        <v>8809.08</v>
      </c>
      <c r="M8676" s="5">
        <v>0.14000000000000001</v>
      </c>
      <c r="N8676" t="s">
        <v>1135</v>
      </c>
      <c r="O8676" t="s">
        <v>27</v>
      </c>
      <c r="P8676" t="s">
        <v>35</v>
      </c>
      <c r="Q8676" t="s">
        <v>32</v>
      </c>
      <c r="R8676" t="s">
        <v>20</v>
      </c>
      <c r="S8676" t="s">
        <v>21</v>
      </c>
      <c r="T8676" t="s">
        <v>13312</v>
      </c>
      <c r="U8676" s="1">
        <v>45782</v>
      </c>
      <c r="V8676">
        <v>65</v>
      </c>
      <c r="W8676" t="str">
        <f t="shared" si="182"/>
        <v>60-89</v>
      </c>
    </row>
    <row r="8677" spans="1:23" x14ac:dyDescent="0.25">
      <c r="A8677" t="s">
        <v>8926</v>
      </c>
      <c r="B8677">
        <v>7495154570</v>
      </c>
      <c r="C8677">
        <v>4843305140</v>
      </c>
      <c r="D8677" s="1">
        <v>45894</v>
      </c>
      <c r="E8677">
        <v>99213</v>
      </c>
      <c r="F8677">
        <v>99204</v>
      </c>
      <c r="G8677" t="s">
        <v>77</v>
      </c>
      <c r="H8677" s="34">
        <v>78875</v>
      </c>
      <c r="I8677" s="7">
        <v>67044</v>
      </c>
      <c r="J8677" s="7">
        <v>65703.12</v>
      </c>
      <c r="K8677" s="7">
        <v>0</v>
      </c>
      <c r="L8677" s="7">
        <v>1340.88</v>
      </c>
      <c r="M8677" s="5">
        <v>0.02</v>
      </c>
      <c r="N8677" t="s">
        <v>16</v>
      </c>
      <c r="O8677" t="s">
        <v>17</v>
      </c>
      <c r="P8677" t="s">
        <v>40</v>
      </c>
      <c r="Q8677" t="s">
        <v>19</v>
      </c>
      <c r="R8677" t="s">
        <v>26</v>
      </c>
      <c r="S8677" t="s">
        <v>21</v>
      </c>
      <c r="T8677" t="s">
        <v>13311</v>
      </c>
      <c r="U8677" s="1">
        <v>45974</v>
      </c>
      <c r="V8677">
        <v>80</v>
      </c>
      <c r="W8677" t="str">
        <f t="shared" si="182"/>
        <v>60-89</v>
      </c>
    </row>
    <row r="8678" spans="1:23" x14ac:dyDescent="0.25">
      <c r="A8678" t="s">
        <v>8927</v>
      </c>
      <c r="B8678">
        <v>9360414959</v>
      </c>
      <c r="C8678">
        <v>7171084713</v>
      </c>
      <c r="D8678" s="1">
        <v>45853</v>
      </c>
      <c r="E8678">
        <v>99214</v>
      </c>
      <c r="F8678">
        <v>99205</v>
      </c>
      <c r="G8678" t="s">
        <v>89</v>
      </c>
      <c r="H8678" s="34">
        <v>47082</v>
      </c>
      <c r="I8678" s="7">
        <v>40020</v>
      </c>
      <c r="J8678" s="7">
        <v>33772.6</v>
      </c>
      <c r="K8678" s="7">
        <v>5447</v>
      </c>
      <c r="L8678" s="7">
        <v>800.4</v>
      </c>
      <c r="M8678" s="5">
        <v>0.02</v>
      </c>
      <c r="N8678" t="s">
        <v>16</v>
      </c>
      <c r="O8678" t="s">
        <v>30</v>
      </c>
      <c r="P8678" t="s">
        <v>3146</v>
      </c>
      <c r="Q8678" t="s">
        <v>19</v>
      </c>
      <c r="R8678" t="s">
        <v>26</v>
      </c>
      <c r="S8678" t="s">
        <v>17</v>
      </c>
      <c r="T8678" t="s">
        <v>13311</v>
      </c>
      <c r="U8678" s="1">
        <v>46019</v>
      </c>
      <c r="V8678">
        <v>166</v>
      </c>
      <c r="W8678" t="str">
        <f t="shared" si="182"/>
        <v>150-179</v>
      </c>
    </row>
    <row r="8679" spans="1:23" x14ac:dyDescent="0.25">
      <c r="A8679" t="s">
        <v>8928</v>
      </c>
      <c r="B8679">
        <v>4285471219</v>
      </c>
      <c r="C8679">
        <v>6073936900</v>
      </c>
      <c r="D8679" s="1">
        <v>45293</v>
      </c>
      <c r="E8679">
        <v>99214</v>
      </c>
      <c r="F8679">
        <v>99215</v>
      </c>
      <c r="G8679" t="s">
        <v>3269</v>
      </c>
      <c r="H8679" s="34">
        <v>75922</v>
      </c>
      <c r="I8679" s="7">
        <v>62256</v>
      </c>
      <c r="J8679" s="7">
        <v>41055.919999999998</v>
      </c>
      <c r="K8679" s="7">
        <v>9994</v>
      </c>
      <c r="L8679" s="7">
        <v>11206.08</v>
      </c>
      <c r="M8679" s="5">
        <v>0.18</v>
      </c>
      <c r="N8679" t="s">
        <v>3141</v>
      </c>
      <c r="O8679" t="s">
        <v>27</v>
      </c>
      <c r="P8679" t="s">
        <v>3148</v>
      </c>
      <c r="Q8679" t="s">
        <v>32</v>
      </c>
      <c r="R8679" t="s">
        <v>38</v>
      </c>
      <c r="S8679" t="s">
        <v>21</v>
      </c>
      <c r="T8679" t="s">
        <v>13311</v>
      </c>
      <c r="U8679" s="1">
        <v>45329</v>
      </c>
      <c r="V8679">
        <v>36</v>
      </c>
      <c r="W8679" t="str">
        <f t="shared" si="182"/>
        <v>30-59</v>
      </c>
    </row>
    <row r="8680" spans="1:23" x14ac:dyDescent="0.25">
      <c r="A8680" t="s">
        <v>8929</v>
      </c>
      <c r="B8680">
        <v>116498180</v>
      </c>
      <c r="C8680">
        <v>6714031352</v>
      </c>
      <c r="D8680" s="1">
        <v>45506</v>
      </c>
      <c r="E8680">
        <v>99213</v>
      </c>
      <c r="F8680">
        <v>99292</v>
      </c>
      <c r="G8680" t="s">
        <v>3286</v>
      </c>
      <c r="H8680" s="34">
        <v>81957</v>
      </c>
      <c r="I8680" s="7">
        <v>67205</v>
      </c>
      <c r="J8680" s="7">
        <v>55108.1</v>
      </c>
      <c r="K8680" s="7">
        <v>0</v>
      </c>
      <c r="L8680" s="7">
        <v>12096.9</v>
      </c>
      <c r="M8680" s="5">
        <v>0.18</v>
      </c>
      <c r="N8680" t="s">
        <v>3141</v>
      </c>
      <c r="O8680" t="s">
        <v>17</v>
      </c>
      <c r="P8680" t="s">
        <v>40</v>
      </c>
      <c r="Q8680" t="s">
        <v>32</v>
      </c>
      <c r="R8680" t="s">
        <v>21</v>
      </c>
      <c r="S8680" t="s">
        <v>27</v>
      </c>
      <c r="T8680" t="s">
        <v>13311</v>
      </c>
      <c r="U8680" s="1">
        <v>45542</v>
      </c>
      <c r="V8680">
        <v>36</v>
      </c>
      <c r="W8680" t="str">
        <f t="shared" si="182"/>
        <v>30-59</v>
      </c>
    </row>
    <row r="8681" spans="1:23" x14ac:dyDescent="0.25">
      <c r="A8681" t="s">
        <v>8930</v>
      </c>
      <c r="B8681">
        <v>6737720846</v>
      </c>
      <c r="C8681">
        <v>8533038511</v>
      </c>
      <c r="D8681" s="1">
        <v>45552</v>
      </c>
      <c r="E8681">
        <v>99231</v>
      </c>
      <c r="F8681">
        <v>99204</v>
      </c>
      <c r="G8681" t="s">
        <v>3240</v>
      </c>
      <c r="H8681" s="34">
        <v>88863</v>
      </c>
      <c r="I8681" s="7">
        <v>72868</v>
      </c>
      <c r="J8681" s="7">
        <v>43633.760000000002</v>
      </c>
      <c r="K8681" s="7">
        <v>16118</v>
      </c>
      <c r="L8681" s="7">
        <v>13116.24</v>
      </c>
      <c r="M8681" s="5">
        <v>0.18</v>
      </c>
      <c r="N8681" t="s">
        <v>3141</v>
      </c>
      <c r="O8681" t="s">
        <v>27</v>
      </c>
      <c r="P8681" t="s">
        <v>3146</v>
      </c>
      <c r="Q8681" t="s">
        <v>32</v>
      </c>
      <c r="R8681" t="s">
        <v>43</v>
      </c>
      <c r="S8681" t="s">
        <v>27</v>
      </c>
      <c r="T8681" t="s">
        <v>13311</v>
      </c>
      <c r="U8681" s="1">
        <v>45608</v>
      </c>
      <c r="V8681">
        <v>56</v>
      </c>
      <c r="W8681" t="str">
        <f t="shared" si="182"/>
        <v>30-59</v>
      </c>
    </row>
    <row r="8682" spans="1:23" x14ac:dyDescent="0.25">
      <c r="A8682" t="s">
        <v>8931</v>
      </c>
      <c r="B8682">
        <v>6727415494</v>
      </c>
      <c r="C8682">
        <v>3742834294</v>
      </c>
      <c r="D8682" s="1">
        <v>45823</v>
      </c>
      <c r="E8682">
        <v>99214</v>
      </c>
      <c r="F8682">
        <v>99285</v>
      </c>
      <c r="G8682" t="s">
        <v>3208</v>
      </c>
      <c r="H8682" s="34">
        <v>70601</v>
      </c>
      <c r="I8682" s="7">
        <v>45891</v>
      </c>
      <c r="J8682" s="7">
        <v>21870.080000000002</v>
      </c>
      <c r="K8682" s="7">
        <v>18514</v>
      </c>
      <c r="L8682" s="7">
        <v>5506.92</v>
      </c>
      <c r="M8682" s="5">
        <v>0.12</v>
      </c>
      <c r="N8682" t="s">
        <v>46</v>
      </c>
      <c r="O8682" t="s">
        <v>27</v>
      </c>
      <c r="P8682" t="s">
        <v>3148</v>
      </c>
      <c r="Q8682" t="s">
        <v>32</v>
      </c>
      <c r="R8682" t="s">
        <v>21</v>
      </c>
      <c r="S8682" t="s">
        <v>17</v>
      </c>
      <c r="T8682" t="s">
        <v>13311</v>
      </c>
      <c r="U8682" s="1">
        <v>46001</v>
      </c>
      <c r="V8682">
        <v>178</v>
      </c>
      <c r="W8682" t="str">
        <f t="shared" si="182"/>
        <v>150-179</v>
      </c>
    </row>
    <row r="8683" spans="1:23" x14ac:dyDescent="0.25">
      <c r="A8683" t="s">
        <v>8932</v>
      </c>
      <c r="B8683">
        <v>1557515234</v>
      </c>
      <c r="C8683">
        <v>3538663536</v>
      </c>
      <c r="D8683" s="1">
        <v>45606</v>
      </c>
      <c r="E8683">
        <v>99214</v>
      </c>
      <c r="F8683">
        <v>85025</v>
      </c>
      <c r="G8683" t="s">
        <v>3424</v>
      </c>
      <c r="H8683" s="34">
        <v>88683</v>
      </c>
      <c r="I8683" s="7">
        <v>70060</v>
      </c>
      <c r="J8683" s="7">
        <v>58850.400000000001</v>
      </c>
      <c r="K8683" s="7">
        <v>0</v>
      </c>
      <c r="L8683" s="7">
        <v>11209.6</v>
      </c>
      <c r="M8683" s="5">
        <v>0.16</v>
      </c>
      <c r="N8683" t="s">
        <v>1138</v>
      </c>
      <c r="O8683" t="s">
        <v>17</v>
      </c>
      <c r="P8683" t="s">
        <v>3148</v>
      </c>
      <c r="Q8683" t="s">
        <v>19</v>
      </c>
      <c r="R8683" t="s">
        <v>26</v>
      </c>
      <c r="S8683" t="s">
        <v>21</v>
      </c>
      <c r="T8683" t="s">
        <v>13310</v>
      </c>
      <c r="U8683" s="1">
        <v>45649</v>
      </c>
      <c r="V8683">
        <v>43</v>
      </c>
      <c r="W8683" t="str">
        <f t="shared" si="182"/>
        <v>30-59</v>
      </c>
    </row>
    <row r="8684" spans="1:23" x14ac:dyDescent="0.25">
      <c r="A8684" t="s">
        <v>8933</v>
      </c>
      <c r="B8684">
        <v>2452021919</v>
      </c>
      <c r="C8684">
        <v>4789555263</v>
      </c>
      <c r="D8684" s="1">
        <v>45400</v>
      </c>
      <c r="E8684">
        <v>99215</v>
      </c>
      <c r="F8684">
        <v>99215</v>
      </c>
      <c r="G8684" t="s">
        <v>347</v>
      </c>
      <c r="H8684" s="34">
        <v>62938</v>
      </c>
      <c r="I8684" s="7">
        <v>51609</v>
      </c>
      <c r="J8684" s="7">
        <v>38266.379999999997</v>
      </c>
      <c r="K8684" s="7">
        <v>4053</v>
      </c>
      <c r="L8684" s="7">
        <v>9289.6200000000008</v>
      </c>
      <c r="M8684" s="5">
        <v>0.18</v>
      </c>
      <c r="N8684" t="s">
        <v>3141</v>
      </c>
      <c r="O8684" t="s">
        <v>30</v>
      </c>
      <c r="P8684" t="s">
        <v>58</v>
      </c>
      <c r="Q8684" t="s">
        <v>32</v>
      </c>
      <c r="R8684" t="s">
        <v>27</v>
      </c>
      <c r="S8684" t="s">
        <v>17</v>
      </c>
      <c r="T8684" t="s">
        <v>13311</v>
      </c>
      <c r="U8684" s="1">
        <v>45546</v>
      </c>
      <c r="V8684">
        <v>146</v>
      </c>
      <c r="W8684" t="str">
        <f t="shared" si="182"/>
        <v>120-149</v>
      </c>
    </row>
    <row r="8685" spans="1:23" x14ac:dyDescent="0.25">
      <c r="A8685" t="s">
        <v>8934</v>
      </c>
      <c r="B8685">
        <v>941266601</v>
      </c>
      <c r="C8685">
        <v>9824338302</v>
      </c>
      <c r="D8685" s="1">
        <v>45899</v>
      </c>
      <c r="E8685">
        <v>99231</v>
      </c>
      <c r="F8685">
        <v>99213</v>
      </c>
      <c r="G8685" t="s">
        <v>3641</v>
      </c>
      <c r="H8685" s="34">
        <v>64270</v>
      </c>
      <c r="I8685" s="7">
        <v>51416</v>
      </c>
      <c r="J8685" s="7">
        <v>32201.759999999998</v>
      </c>
      <c r="K8685" s="7">
        <v>12016</v>
      </c>
      <c r="L8685" s="7">
        <v>7198.24</v>
      </c>
      <c r="M8685" s="5">
        <v>0.14000000000000001</v>
      </c>
      <c r="N8685" t="s">
        <v>1135</v>
      </c>
      <c r="O8685" t="s">
        <v>27</v>
      </c>
      <c r="P8685" t="s">
        <v>3146</v>
      </c>
      <c r="Q8685" t="s">
        <v>19</v>
      </c>
      <c r="R8685" t="s">
        <v>20</v>
      </c>
      <c r="S8685" t="s">
        <v>21</v>
      </c>
      <c r="T8685" t="s">
        <v>13311</v>
      </c>
      <c r="U8685" s="1">
        <v>46023</v>
      </c>
      <c r="V8685">
        <v>124</v>
      </c>
      <c r="W8685" t="str">
        <f t="shared" si="182"/>
        <v>120-149</v>
      </c>
    </row>
    <row r="8686" spans="1:23" x14ac:dyDescent="0.25">
      <c r="A8686" t="s">
        <v>8935</v>
      </c>
      <c r="B8686">
        <v>4341404653</v>
      </c>
      <c r="C8686">
        <v>1256021237</v>
      </c>
      <c r="D8686" s="1">
        <v>45800</v>
      </c>
      <c r="E8686">
        <v>99232</v>
      </c>
      <c r="F8686">
        <v>99205</v>
      </c>
      <c r="G8686" t="s">
        <v>3272</v>
      </c>
      <c r="H8686" s="34">
        <v>51464</v>
      </c>
      <c r="I8686" s="7">
        <v>38598</v>
      </c>
      <c r="J8686" s="7">
        <v>24300.3</v>
      </c>
      <c r="K8686" s="7">
        <v>8508</v>
      </c>
      <c r="L8686" s="7">
        <v>5789.7</v>
      </c>
      <c r="M8686" s="5">
        <v>0.15</v>
      </c>
      <c r="N8686" t="s">
        <v>1139</v>
      </c>
      <c r="O8686" t="s">
        <v>27</v>
      </c>
      <c r="P8686" t="s">
        <v>58</v>
      </c>
      <c r="Q8686" t="s">
        <v>32</v>
      </c>
      <c r="R8686" t="s">
        <v>20</v>
      </c>
      <c r="S8686" t="s">
        <v>21</v>
      </c>
      <c r="T8686" t="s">
        <v>13311</v>
      </c>
      <c r="U8686" s="1">
        <v>45879</v>
      </c>
      <c r="V8686">
        <v>79</v>
      </c>
      <c r="W8686" t="str">
        <f t="shared" si="182"/>
        <v>60-89</v>
      </c>
    </row>
    <row r="8687" spans="1:23" x14ac:dyDescent="0.25">
      <c r="A8687" t="s">
        <v>8936</v>
      </c>
      <c r="B8687">
        <v>1431151031</v>
      </c>
      <c r="C8687">
        <v>8589721152</v>
      </c>
      <c r="D8687" s="1">
        <v>45669</v>
      </c>
      <c r="E8687">
        <v>99223</v>
      </c>
      <c r="F8687">
        <v>85025</v>
      </c>
      <c r="G8687" t="s">
        <v>116</v>
      </c>
      <c r="H8687" s="34">
        <v>36297</v>
      </c>
      <c r="I8687" s="7">
        <v>29038</v>
      </c>
      <c r="J8687" s="7">
        <v>24972.68</v>
      </c>
      <c r="K8687" s="7">
        <v>0</v>
      </c>
      <c r="L8687" s="7">
        <v>4065.32</v>
      </c>
      <c r="M8687" s="5">
        <v>0.14000000000000001</v>
      </c>
      <c r="N8687" t="s">
        <v>1135</v>
      </c>
      <c r="O8687" t="s">
        <v>17</v>
      </c>
      <c r="P8687" t="s">
        <v>55</v>
      </c>
      <c r="Q8687" t="s">
        <v>32</v>
      </c>
      <c r="R8687" t="s">
        <v>27</v>
      </c>
      <c r="S8687" t="s">
        <v>21</v>
      </c>
      <c r="T8687" t="s">
        <v>13310</v>
      </c>
      <c r="U8687" s="1">
        <v>45770</v>
      </c>
      <c r="V8687">
        <v>101</v>
      </c>
      <c r="W8687" t="str">
        <f t="shared" si="182"/>
        <v>90-119</v>
      </c>
    </row>
    <row r="8688" spans="1:23" x14ac:dyDescent="0.25">
      <c r="A8688" t="s">
        <v>8937</v>
      </c>
      <c r="B8688">
        <v>5133135543</v>
      </c>
      <c r="C8688">
        <v>3714340761</v>
      </c>
      <c r="D8688" s="1">
        <v>45840</v>
      </c>
      <c r="E8688">
        <v>99238</v>
      </c>
      <c r="F8688">
        <v>99202</v>
      </c>
      <c r="G8688" t="s">
        <v>200</v>
      </c>
      <c r="H8688" s="34">
        <v>27184</v>
      </c>
      <c r="I8688" s="7">
        <v>17670</v>
      </c>
      <c r="J8688" s="7">
        <v>13454.6</v>
      </c>
      <c r="K8688" s="7">
        <v>2095</v>
      </c>
      <c r="L8688" s="7">
        <v>2120.4</v>
      </c>
      <c r="M8688" s="5">
        <v>0.12</v>
      </c>
      <c r="N8688" t="s">
        <v>46</v>
      </c>
      <c r="O8688" t="s">
        <v>30</v>
      </c>
      <c r="P8688" t="s">
        <v>3148</v>
      </c>
      <c r="Q8688" t="s">
        <v>19</v>
      </c>
      <c r="R8688" t="s">
        <v>38</v>
      </c>
      <c r="S8688" t="s">
        <v>17</v>
      </c>
      <c r="T8688" t="s">
        <v>13310</v>
      </c>
      <c r="U8688" s="1">
        <v>45877</v>
      </c>
      <c r="V8688">
        <v>37</v>
      </c>
      <c r="W8688" t="str">
        <f t="shared" si="182"/>
        <v>30-59</v>
      </c>
    </row>
    <row r="8689" spans="1:23" x14ac:dyDescent="0.25">
      <c r="A8689" t="s">
        <v>8938</v>
      </c>
      <c r="B8689">
        <v>514379095</v>
      </c>
      <c r="C8689">
        <v>7717883531</v>
      </c>
      <c r="D8689" s="1">
        <v>45628</v>
      </c>
      <c r="E8689">
        <v>99221</v>
      </c>
      <c r="F8689">
        <v>81000</v>
      </c>
      <c r="G8689" t="s">
        <v>3240</v>
      </c>
      <c r="H8689" s="34">
        <v>97855</v>
      </c>
      <c r="I8689" s="7">
        <v>76327</v>
      </c>
      <c r="J8689" s="7">
        <v>51317.599999999999</v>
      </c>
      <c r="K8689" s="7">
        <v>9744</v>
      </c>
      <c r="L8689" s="7">
        <v>15265.4</v>
      </c>
      <c r="M8689" s="5">
        <v>0.2</v>
      </c>
      <c r="N8689" t="s">
        <v>3140</v>
      </c>
      <c r="O8689" t="s">
        <v>30</v>
      </c>
      <c r="P8689" t="s">
        <v>3149</v>
      </c>
      <c r="Q8689" t="s">
        <v>32</v>
      </c>
      <c r="R8689" t="s">
        <v>27</v>
      </c>
      <c r="S8689" t="s">
        <v>17</v>
      </c>
      <c r="T8689" t="s">
        <v>13311</v>
      </c>
      <c r="U8689" s="1">
        <v>45687</v>
      </c>
      <c r="V8689">
        <v>59</v>
      </c>
      <c r="W8689" t="str">
        <f t="shared" si="182"/>
        <v>30-59</v>
      </c>
    </row>
    <row r="8690" spans="1:23" x14ac:dyDescent="0.25">
      <c r="A8690" t="s">
        <v>8939</v>
      </c>
      <c r="B8690">
        <v>8579729292</v>
      </c>
      <c r="C8690">
        <v>7818036373</v>
      </c>
      <c r="D8690" s="1">
        <v>45603</v>
      </c>
      <c r="E8690">
        <v>99223</v>
      </c>
      <c r="F8690">
        <v>93000</v>
      </c>
      <c r="G8690" t="s">
        <v>3283</v>
      </c>
      <c r="H8690" s="34">
        <v>84316</v>
      </c>
      <c r="I8690" s="7">
        <v>67453</v>
      </c>
      <c r="J8690" s="7">
        <v>38316.58</v>
      </c>
      <c r="K8690" s="7">
        <v>19693</v>
      </c>
      <c r="L8690" s="7">
        <v>9443.42</v>
      </c>
      <c r="M8690" s="5">
        <v>0.14000000000000001</v>
      </c>
      <c r="N8690" t="s">
        <v>1135</v>
      </c>
      <c r="O8690" t="s">
        <v>27</v>
      </c>
      <c r="P8690" t="s">
        <v>40</v>
      </c>
      <c r="Q8690" t="s">
        <v>32</v>
      </c>
      <c r="R8690" t="s">
        <v>20</v>
      </c>
      <c r="S8690" t="s">
        <v>27</v>
      </c>
      <c r="T8690" t="s">
        <v>13312</v>
      </c>
      <c r="U8690" s="1">
        <v>45660</v>
      </c>
      <c r="V8690">
        <v>57</v>
      </c>
      <c r="W8690" t="str">
        <f t="shared" si="182"/>
        <v>30-59</v>
      </c>
    </row>
    <row r="8691" spans="1:23" x14ac:dyDescent="0.25">
      <c r="A8691" t="s">
        <v>8940</v>
      </c>
      <c r="B8691">
        <v>7915024831</v>
      </c>
      <c r="C8691">
        <v>1718981997</v>
      </c>
      <c r="D8691" s="1">
        <v>45782</v>
      </c>
      <c r="E8691">
        <v>99232</v>
      </c>
      <c r="F8691">
        <v>99205</v>
      </c>
      <c r="G8691" t="s">
        <v>4083</v>
      </c>
      <c r="H8691" s="34">
        <v>11155</v>
      </c>
      <c r="I8691" s="7">
        <v>8032</v>
      </c>
      <c r="J8691" s="7">
        <v>7389.44</v>
      </c>
      <c r="K8691" s="7">
        <v>0</v>
      </c>
      <c r="L8691" s="7">
        <v>642.55999999999995</v>
      </c>
      <c r="M8691" s="5">
        <v>0.08</v>
      </c>
      <c r="N8691" t="s">
        <v>24</v>
      </c>
      <c r="O8691" t="s">
        <v>17</v>
      </c>
      <c r="P8691" t="s">
        <v>58</v>
      </c>
      <c r="Q8691" t="s">
        <v>32</v>
      </c>
      <c r="R8691" t="s">
        <v>21</v>
      </c>
      <c r="S8691" t="s">
        <v>17</v>
      </c>
      <c r="T8691" t="s">
        <v>13311</v>
      </c>
      <c r="U8691" s="1">
        <v>45894</v>
      </c>
      <c r="V8691">
        <v>112</v>
      </c>
      <c r="W8691" t="str">
        <f t="shared" si="182"/>
        <v>90-119</v>
      </c>
    </row>
    <row r="8692" spans="1:23" x14ac:dyDescent="0.25">
      <c r="A8692" t="s">
        <v>8941</v>
      </c>
      <c r="B8692">
        <v>5659173567</v>
      </c>
      <c r="C8692">
        <v>9339155580</v>
      </c>
      <c r="D8692" s="1">
        <v>45693</v>
      </c>
      <c r="E8692">
        <v>99231</v>
      </c>
      <c r="F8692">
        <v>97110</v>
      </c>
      <c r="G8692" t="s">
        <v>29</v>
      </c>
      <c r="H8692" s="34">
        <v>17672</v>
      </c>
      <c r="I8692" s="7">
        <v>11487</v>
      </c>
      <c r="J8692" s="7">
        <v>6919.56</v>
      </c>
      <c r="K8692" s="7">
        <v>3189</v>
      </c>
      <c r="L8692" s="7">
        <v>1378.44</v>
      </c>
      <c r="M8692" s="5">
        <v>0.12</v>
      </c>
      <c r="N8692" t="s">
        <v>46</v>
      </c>
      <c r="O8692" t="s">
        <v>27</v>
      </c>
      <c r="P8692" t="s">
        <v>31</v>
      </c>
      <c r="Q8692" t="s">
        <v>19</v>
      </c>
      <c r="R8692" t="s">
        <v>21</v>
      </c>
      <c r="S8692" t="s">
        <v>17</v>
      </c>
      <c r="T8692" t="s">
        <v>13312</v>
      </c>
      <c r="U8692" s="1">
        <v>45848</v>
      </c>
      <c r="V8692">
        <v>155</v>
      </c>
      <c r="W8692" t="str">
        <f t="shared" si="182"/>
        <v>150-179</v>
      </c>
    </row>
    <row r="8693" spans="1:23" x14ac:dyDescent="0.25">
      <c r="A8693" t="s">
        <v>8942</v>
      </c>
      <c r="B8693">
        <v>3046782247</v>
      </c>
      <c r="C8693">
        <v>3468939066</v>
      </c>
      <c r="D8693" s="1">
        <v>45486</v>
      </c>
      <c r="E8693">
        <v>99214</v>
      </c>
      <c r="F8693">
        <v>99203</v>
      </c>
      <c r="G8693" t="s">
        <v>3531</v>
      </c>
      <c r="H8693" s="34">
        <v>89436</v>
      </c>
      <c r="I8693" s="7">
        <v>67077</v>
      </c>
      <c r="J8693" s="7">
        <v>30347.45</v>
      </c>
      <c r="K8693" s="7">
        <v>26668</v>
      </c>
      <c r="L8693" s="7">
        <v>10061.549999999999</v>
      </c>
      <c r="M8693" s="5">
        <v>0.15</v>
      </c>
      <c r="N8693" t="s">
        <v>1139</v>
      </c>
      <c r="O8693" t="s">
        <v>27</v>
      </c>
      <c r="P8693" t="s">
        <v>25</v>
      </c>
      <c r="Q8693" t="s">
        <v>19</v>
      </c>
      <c r="R8693" t="s">
        <v>27</v>
      </c>
      <c r="S8693" t="s">
        <v>27</v>
      </c>
      <c r="T8693" t="s">
        <v>13311</v>
      </c>
      <c r="U8693" s="1">
        <v>45657</v>
      </c>
      <c r="V8693">
        <v>172</v>
      </c>
      <c r="W8693" t="str">
        <f t="shared" si="182"/>
        <v>150-179</v>
      </c>
    </row>
    <row r="8694" spans="1:23" x14ac:dyDescent="0.25">
      <c r="A8694" t="s">
        <v>8943</v>
      </c>
      <c r="B8694">
        <v>2922196490</v>
      </c>
      <c r="C8694">
        <v>2973730831</v>
      </c>
      <c r="D8694" s="1">
        <v>45920</v>
      </c>
      <c r="E8694">
        <v>99221</v>
      </c>
      <c r="F8694">
        <v>99202</v>
      </c>
      <c r="G8694" t="s">
        <v>3325</v>
      </c>
      <c r="H8694" s="34">
        <v>74977</v>
      </c>
      <c r="I8694" s="7">
        <v>59232</v>
      </c>
      <c r="J8694" s="7">
        <v>45569.88</v>
      </c>
      <c r="K8694" s="7">
        <v>4185</v>
      </c>
      <c r="L8694" s="7">
        <v>9477.1200000000008</v>
      </c>
      <c r="M8694" s="5">
        <v>0.16</v>
      </c>
      <c r="N8694" t="s">
        <v>1138</v>
      </c>
      <c r="O8694" t="s">
        <v>30</v>
      </c>
      <c r="P8694" t="s">
        <v>97</v>
      </c>
      <c r="Q8694" t="s">
        <v>32</v>
      </c>
      <c r="R8694" t="s">
        <v>20</v>
      </c>
      <c r="S8694" t="s">
        <v>21</v>
      </c>
      <c r="T8694" t="s">
        <v>13312</v>
      </c>
      <c r="U8694" s="1">
        <v>46016</v>
      </c>
      <c r="V8694">
        <v>96</v>
      </c>
      <c r="W8694" t="str">
        <f t="shared" si="182"/>
        <v>90-119</v>
      </c>
    </row>
    <row r="8695" spans="1:23" x14ac:dyDescent="0.25">
      <c r="A8695" t="s">
        <v>8944</v>
      </c>
      <c r="B8695">
        <v>2093273191</v>
      </c>
      <c r="C8695">
        <v>8280590445</v>
      </c>
      <c r="D8695" s="1">
        <v>45749</v>
      </c>
      <c r="E8695">
        <v>99215</v>
      </c>
      <c r="F8695">
        <v>99292</v>
      </c>
      <c r="G8695" t="s">
        <v>244</v>
      </c>
      <c r="H8695" s="34">
        <v>70377</v>
      </c>
      <c r="I8695" s="7">
        <v>57709</v>
      </c>
      <c r="J8695" s="7">
        <v>39436.379999999997</v>
      </c>
      <c r="K8695" s="7">
        <v>7885</v>
      </c>
      <c r="L8695" s="7">
        <v>10387.620000000001</v>
      </c>
      <c r="M8695" s="5">
        <v>0.18</v>
      </c>
      <c r="N8695" t="s">
        <v>3141</v>
      </c>
      <c r="O8695" t="s">
        <v>27</v>
      </c>
      <c r="P8695" t="s">
        <v>58</v>
      </c>
      <c r="Q8695" t="s">
        <v>19</v>
      </c>
      <c r="R8695" t="s">
        <v>20</v>
      </c>
      <c r="S8695" t="s">
        <v>17</v>
      </c>
      <c r="T8695" t="s">
        <v>13311</v>
      </c>
      <c r="U8695" s="1">
        <v>45910</v>
      </c>
      <c r="V8695">
        <v>161</v>
      </c>
      <c r="W8695" t="str">
        <f t="shared" si="182"/>
        <v>150-179</v>
      </c>
    </row>
    <row r="8696" spans="1:23" x14ac:dyDescent="0.25">
      <c r="A8696" t="s">
        <v>8945</v>
      </c>
      <c r="B8696">
        <v>5221321194</v>
      </c>
      <c r="C8696">
        <v>6411360303</v>
      </c>
      <c r="D8696" s="1">
        <v>45799</v>
      </c>
      <c r="E8696">
        <v>99238</v>
      </c>
      <c r="F8696">
        <v>71046</v>
      </c>
      <c r="G8696" t="s">
        <v>3410</v>
      </c>
      <c r="H8696" s="34">
        <v>66194</v>
      </c>
      <c r="I8696" s="7">
        <v>56265</v>
      </c>
      <c r="J8696" s="7">
        <v>55139.7</v>
      </c>
      <c r="K8696" s="7">
        <v>0</v>
      </c>
      <c r="L8696" s="7">
        <v>1125.3</v>
      </c>
      <c r="M8696" s="5">
        <v>0.02</v>
      </c>
      <c r="N8696" t="s">
        <v>16</v>
      </c>
      <c r="O8696" t="s">
        <v>17</v>
      </c>
      <c r="P8696" t="s">
        <v>55</v>
      </c>
      <c r="Q8696" t="s">
        <v>19</v>
      </c>
      <c r="R8696" t="s">
        <v>20</v>
      </c>
      <c r="S8696" t="s">
        <v>27</v>
      </c>
      <c r="T8696" t="s">
        <v>13312</v>
      </c>
      <c r="U8696" s="1">
        <v>45887</v>
      </c>
      <c r="V8696">
        <v>88</v>
      </c>
      <c r="W8696" t="str">
        <f t="shared" si="182"/>
        <v>60-89</v>
      </c>
    </row>
    <row r="8697" spans="1:23" x14ac:dyDescent="0.25">
      <c r="A8697" t="s">
        <v>8946</v>
      </c>
      <c r="B8697">
        <v>136153037</v>
      </c>
      <c r="C8697">
        <v>8337785575</v>
      </c>
      <c r="D8697" s="1">
        <v>45762</v>
      </c>
      <c r="E8697">
        <v>99215</v>
      </c>
      <c r="F8697">
        <v>99282</v>
      </c>
      <c r="G8697" t="s">
        <v>3641</v>
      </c>
      <c r="H8697" s="34">
        <v>87967</v>
      </c>
      <c r="I8697" s="7">
        <v>65975</v>
      </c>
      <c r="J8697" s="7">
        <v>35516.75</v>
      </c>
      <c r="K8697" s="7">
        <v>20562</v>
      </c>
      <c r="L8697" s="7">
        <v>9896.25</v>
      </c>
      <c r="M8697" s="5">
        <v>0.15</v>
      </c>
      <c r="N8697" t="s">
        <v>1139</v>
      </c>
      <c r="O8697" t="s">
        <v>27</v>
      </c>
      <c r="P8697" t="s">
        <v>55</v>
      </c>
      <c r="Q8697" t="s">
        <v>32</v>
      </c>
      <c r="R8697" t="s">
        <v>20</v>
      </c>
      <c r="S8697" t="s">
        <v>17</v>
      </c>
      <c r="T8697" t="s">
        <v>13312</v>
      </c>
      <c r="U8697" s="1">
        <v>45936</v>
      </c>
      <c r="V8697">
        <v>174</v>
      </c>
      <c r="W8697" t="str">
        <f t="shared" si="182"/>
        <v>150-179</v>
      </c>
    </row>
    <row r="8698" spans="1:23" x14ac:dyDescent="0.25">
      <c r="A8698" t="s">
        <v>8947</v>
      </c>
      <c r="B8698">
        <v>2089186911</v>
      </c>
      <c r="C8698">
        <v>9510799520</v>
      </c>
      <c r="D8698" s="1">
        <v>45625</v>
      </c>
      <c r="E8698">
        <v>99238</v>
      </c>
      <c r="F8698">
        <v>99213</v>
      </c>
      <c r="G8698" t="s">
        <v>3269</v>
      </c>
      <c r="H8698" s="34">
        <v>90513</v>
      </c>
      <c r="I8698" s="7">
        <v>58833</v>
      </c>
      <c r="J8698" s="7">
        <v>51773.04</v>
      </c>
      <c r="K8698" s="7">
        <v>0</v>
      </c>
      <c r="L8698" s="7">
        <v>7059.96</v>
      </c>
      <c r="M8698" s="5">
        <v>0.12</v>
      </c>
      <c r="N8698" t="s">
        <v>46</v>
      </c>
      <c r="O8698" t="s">
        <v>17</v>
      </c>
      <c r="P8698" t="s">
        <v>35</v>
      </c>
      <c r="Q8698" t="s">
        <v>32</v>
      </c>
      <c r="R8698" t="s">
        <v>27</v>
      </c>
      <c r="S8698" t="s">
        <v>17</v>
      </c>
      <c r="T8698" t="s">
        <v>13310</v>
      </c>
      <c r="U8698" s="1">
        <v>45791</v>
      </c>
      <c r="V8698">
        <v>166</v>
      </c>
      <c r="W8698" t="str">
        <f t="shared" si="182"/>
        <v>150-179</v>
      </c>
    </row>
    <row r="8699" spans="1:23" x14ac:dyDescent="0.25">
      <c r="A8699" t="s">
        <v>8948</v>
      </c>
      <c r="B8699">
        <v>4398227976</v>
      </c>
      <c r="C8699">
        <v>364125470</v>
      </c>
      <c r="D8699" s="1">
        <v>45717</v>
      </c>
      <c r="E8699">
        <v>99222</v>
      </c>
      <c r="F8699">
        <v>99203</v>
      </c>
      <c r="G8699" t="s">
        <v>96</v>
      </c>
      <c r="H8699" s="34">
        <v>30506</v>
      </c>
      <c r="I8699" s="7">
        <v>25015</v>
      </c>
      <c r="J8699" s="7">
        <v>16790.3</v>
      </c>
      <c r="K8699" s="7">
        <v>3722</v>
      </c>
      <c r="L8699" s="7">
        <v>4502.7</v>
      </c>
      <c r="M8699" s="5">
        <v>0.18</v>
      </c>
      <c r="N8699" t="s">
        <v>3141</v>
      </c>
      <c r="O8699" t="s">
        <v>30</v>
      </c>
      <c r="P8699" t="s">
        <v>3150</v>
      </c>
      <c r="Q8699" t="s">
        <v>19</v>
      </c>
      <c r="R8699" t="s">
        <v>21</v>
      </c>
      <c r="S8699" t="s">
        <v>21</v>
      </c>
      <c r="T8699" t="s">
        <v>13312</v>
      </c>
      <c r="U8699" s="1">
        <v>45802</v>
      </c>
      <c r="V8699">
        <v>85</v>
      </c>
      <c r="W8699" t="str">
        <f t="shared" si="182"/>
        <v>60-89</v>
      </c>
    </row>
    <row r="8700" spans="1:23" x14ac:dyDescent="0.25">
      <c r="A8700" t="s">
        <v>8949</v>
      </c>
      <c r="B8700">
        <v>4637863249</v>
      </c>
      <c r="C8700">
        <v>5840978941</v>
      </c>
      <c r="D8700" s="1">
        <v>45561</v>
      </c>
      <c r="E8700">
        <v>99238</v>
      </c>
      <c r="F8700">
        <v>81000</v>
      </c>
      <c r="G8700" t="s">
        <v>3438</v>
      </c>
      <c r="H8700" s="34">
        <v>75659</v>
      </c>
      <c r="I8700" s="7">
        <v>59014</v>
      </c>
      <c r="J8700" s="7">
        <v>47211.199999999997</v>
      </c>
      <c r="K8700" s="7">
        <v>0</v>
      </c>
      <c r="L8700" s="7">
        <v>11802.8</v>
      </c>
      <c r="M8700" s="5">
        <v>0.2</v>
      </c>
      <c r="N8700" t="s">
        <v>3140</v>
      </c>
      <c r="O8700" t="s">
        <v>17</v>
      </c>
      <c r="P8700" t="s">
        <v>35</v>
      </c>
      <c r="Q8700" t="s">
        <v>32</v>
      </c>
      <c r="R8700" t="s">
        <v>27</v>
      </c>
      <c r="S8700" t="s">
        <v>17</v>
      </c>
      <c r="T8700" t="s">
        <v>13312</v>
      </c>
      <c r="U8700" s="1">
        <v>45606</v>
      </c>
      <c r="V8700">
        <v>46</v>
      </c>
      <c r="W8700" t="str">
        <f t="shared" si="182"/>
        <v>30-59</v>
      </c>
    </row>
    <row r="8701" spans="1:23" x14ac:dyDescent="0.25">
      <c r="A8701" t="s">
        <v>8950</v>
      </c>
      <c r="B8701">
        <v>6966009324</v>
      </c>
      <c r="C8701">
        <v>4386609582</v>
      </c>
      <c r="D8701" s="1">
        <v>45363</v>
      </c>
      <c r="E8701">
        <v>99223</v>
      </c>
      <c r="F8701">
        <v>99215</v>
      </c>
      <c r="G8701" t="s">
        <v>146</v>
      </c>
      <c r="H8701" s="34">
        <v>80452</v>
      </c>
      <c r="I8701" s="7">
        <v>52294</v>
      </c>
      <c r="J8701" s="7">
        <v>46018.720000000001</v>
      </c>
      <c r="K8701" s="7">
        <v>0</v>
      </c>
      <c r="L8701" s="7">
        <v>6275.28</v>
      </c>
      <c r="M8701" s="5">
        <v>0.12</v>
      </c>
      <c r="N8701" t="s">
        <v>46</v>
      </c>
      <c r="O8701" t="s">
        <v>17</v>
      </c>
      <c r="P8701" t="s">
        <v>25</v>
      </c>
      <c r="Q8701" t="s">
        <v>32</v>
      </c>
      <c r="R8701" t="s">
        <v>43</v>
      </c>
      <c r="S8701" t="s">
        <v>27</v>
      </c>
      <c r="T8701" t="s">
        <v>13311</v>
      </c>
      <c r="U8701" s="1">
        <v>45536</v>
      </c>
      <c r="V8701">
        <v>173</v>
      </c>
      <c r="W8701" t="str">
        <f t="shared" si="182"/>
        <v>150-179</v>
      </c>
    </row>
    <row r="8702" spans="1:23" x14ac:dyDescent="0.25">
      <c r="A8702" t="s">
        <v>8951</v>
      </c>
      <c r="B8702">
        <v>6864058689</v>
      </c>
      <c r="C8702">
        <v>4747529246</v>
      </c>
      <c r="D8702" s="1">
        <v>45712</v>
      </c>
      <c r="E8702">
        <v>99213</v>
      </c>
      <c r="F8702">
        <v>99205</v>
      </c>
      <c r="G8702" t="s">
        <v>3316</v>
      </c>
      <c r="H8702" s="34">
        <v>43496</v>
      </c>
      <c r="I8702" s="7">
        <v>28272</v>
      </c>
      <c r="J8702" s="7">
        <v>15618.36</v>
      </c>
      <c r="K8702" s="7">
        <v>9261</v>
      </c>
      <c r="L8702" s="7">
        <v>3392.64</v>
      </c>
      <c r="M8702" s="5">
        <v>0.12</v>
      </c>
      <c r="N8702" t="s">
        <v>46</v>
      </c>
      <c r="O8702" t="s">
        <v>27</v>
      </c>
      <c r="P8702" t="s">
        <v>3148</v>
      </c>
      <c r="Q8702" t="s">
        <v>32</v>
      </c>
      <c r="R8702" t="s">
        <v>21</v>
      </c>
      <c r="S8702" t="s">
        <v>21</v>
      </c>
      <c r="T8702" t="s">
        <v>13310</v>
      </c>
      <c r="U8702" s="1">
        <v>45787</v>
      </c>
      <c r="V8702">
        <v>75</v>
      </c>
      <c r="W8702" t="str">
        <f t="shared" si="182"/>
        <v>60-89</v>
      </c>
    </row>
    <row r="8703" spans="1:23" x14ac:dyDescent="0.25">
      <c r="A8703" t="s">
        <v>8952</v>
      </c>
      <c r="B8703">
        <v>4099322191</v>
      </c>
      <c r="C8703">
        <v>4080395177</v>
      </c>
      <c r="D8703" s="1">
        <v>45465</v>
      </c>
      <c r="E8703">
        <v>99222</v>
      </c>
      <c r="F8703">
        <v>99281</v>
      </c>
      <c r="G8703" t="s">
        <v>3202</v>
      </c>
      <c r="H8703" s="34">
        <v>97823</v>
      </c>
      <c r="I8703" s="7">
        <v>70433</v>
      </c>
      <c r="J8703" s="7">
        <v>64798.36</v>
      </c>
      <c r="K8703" s="7">
        <v>0</v>
      </c>
      <c r="L8703" s="7">
        <v>5634.64</v>
      </c>
      <c r="M8703" s="5">
        <v>0.08</v>
      </c>
      <c r="N8703" t="s">
        <v>24</v>
      </c>
      <c r="O8703" t="s">
        <v>17</v>
      </c>
      <c r="P8703" t="s">
        <v>35</v>
      </c>
      <c r="Q8703" t="s">
        <v>32</v>
      </c>
      <c r="R8703" t="s">
        <v>38</v>
      </c>
      <c r="S8703" t="s">
        <v>27</v>
      </c>
      <c r="T8703" t="s">
        <v>13310</v>
      </c>
      <c r="U8703" s="1">
        <v>45579</v>
      </c>
      <c r="V8703">
        <v>114</v>
      </c>
      <c r="W8703" t="str">
        <f t="shared" si="182"/>
        <v>90-119</v>
      </c>
    </row>
    <row r="8704" spans="1:23" x14ac:dyDescent="0.25">
      <c r="A8704" t="s">
        <v>8953</v>
      </c>
      <c r="B8704">
        <v>8942945157</v>
      </c>
      <c r="C8704">
        <v>9189556734</v>
      </c>
      <c r="D8704" s="1">
        <v>45333</v>
      </c>
      <c r="E8704">
        <v>99214</v>
      </c>
      <c r="F8704">
        <v>99214</v>
      </c>
      <c r="G8704" t="s">
        <v>3158</v>
      </c>
      <c r="H8704" s="34">
        <v>60218</v>
      </c>
      <c r="I8704" s="7">
        <v>39142</v>
      </c>
      <c r="J8704" s="7">
        <v>21587.96</v>
      </c>
      <c r="K8704" s="7">
        <v>12857</v>
      </c>
      <c r="L8704" s="7">
        <v>4697.04</v>
      </c>
      <c r="M8704" s="5">
        <v>0.12</v>
      </c>
      <c r="N8704" t="s">
        <v>46</v>
      </c>
      <c r="O8704" t="s">
        <v>27</v>
      </c>
      <c r="P8704" t="s">
        <v>3148</v>
      </c>
      <c r="Q8704" t="s">
        <v>32</v>
      </c>
      <c r="R8704" t="s">
        <v>26</v>
      </c>
      <c r="S8704" t="s">
        <v>27</v>
      </c>
      <c r="T8704" t="s">
        <v>13310</v>
      </c>
      <c r="U8704" s="1">
        <v>45393</v>
      </c>
      <c r="V8704">
        <v>60</v>
      </c>
      <c r="W8704" t="str">
        <f t="shared" si="182"/>
        <v>60-89</v>
      </c>
    </row>
    <row r="8705" spans="1:23" x14ac:dyDescent="0.25">
      <c r="A8705" t="s">
        <v>8954</v>
      </c>
      <c r="B8705">
        <v>8742446442</v>
      </c>
      <c r="C8705">
        <v>1526968552</v>
      </c>
      <c r="D8705" s="1">
        <v>45468</v>
      </c>
      <c r="E8705">
        <v>99215</v>
      </c>
      <c r="F8705">
        <v>81000</v>
      </c>
      <c r="G8705" t="s">
        <v>102</v>
      </c>
      <c r="H8705" s="34">
        <v>32290</v>
      </c>
      <c r="I8705" s="7">
        <v>27447</v>
      </c>
      <c r="J8705" s="7">
        <v>26898.06</v>
      </c>
      <c r="K8705" s="7">
        <v>0</v>
      </c>
      <c r="L8705" s="7">
        <v>548.94000000000005</v>
      </c>
      <c r="M8705" s="5">
        <v>0.02</v>
      </c>
      <c r="N8705" t="s">
        <v>16</v>
      </c>
      <c r="O8705" t="s">
        <v>17</v>
      </c>
      <c r="P8705" t="s">
        <v>3148</v>
      </c>
      <c r="Q8705" t="s">
        <v>32</v>
      </c>
      <c r="R8705" t="s">
        <v>27</v>
      </c>
      <c r="S8705" t="s">
        <v>27</v>
      </c>
      <c r="T8705" t="s">
        <v>13311</v>
      </c>
      <c r="U8705" s="1">
        <v>45520</v>
      </c>
      <c r="V8705">
        <v>52</v>
      </c>
      <c r="W8705" t="str">
        <f t="shared" si="182"/>
        <v>30-59</v>
      </c>
    </row>
    <row r="8706" spans="1:23" x14ac:dyDescent="0.25">
      <c r="A8706" t="s">
        <v>8955</v>
      </c>
      <c r="B8706">
        <v>7506252403</v>
      </c>
      <c r="C8706">
        <v>5644603371</v>
      </c>
      <c r="D8706" s="1">
        <v>45441</v>
      </c>
      <c r="E8706">
        <v>99238</v>
      </c>
      <c r="F8706">
        <v>99204</v>
      </c>
      <c r="G8706" t="s">
        <v>171</v>
      </c>
      <c r="H8706" s="34">
        <v>73495</v>
      </c>
      <c r="I8706" s="7">
        <v>58061</v>
      </c>
      <c r="J8706" s="7">
        <v>48771.24</v>
      </c>
      <c r="K8706" s="7">
        <v>0</v>
      </c>
      <c r="L8706" s="7">
        <v>9289.76</v>
      </c>
      <c r="M8706" s="5">
        <v>0.16</v>
      </c>
      <c r="N8706" t="s">
        <v>1138</v>
      </c>
      <c r="O8706" t="s">
        <v>17</v>
      </c>
      <c r="P8706" t="s">
        <v>97</v>
      </c>
      <c r="Q8706" t="s">
        <v>19</v>
      </c>
      <c r="R8706" t="s">
        <v>21</v>
      </c>
      <c r="S8706" t="s">
        <v>27</v>
      </c>
      <c r="T8706" t="s">
        <v>13311</v>
      </c>
      <c r="U8706" s="1">
        <v>45557</v>
      </c>
      <c r="V8706">
        <v>116</v>
      </c>
      <c r="W8706" t="str">
        <f t="shared" si="182"/>
        <v>90-119</v>
      </c>
    </row>
    <row r="8707" spans="1:23" x14ac:dyDescent="0.25">
      <c r="A8707" t="s">
        <v>8956</v>
      </c>
      <c r="B8707">
        <v>9182337721</v>
      </c>
      <c r="C8707">
        <v>1085327384</v>
      </c>
      <c r="D8707" s="1">
        <v>45698</v>
      </c>
      <c r="E8707">
        <v>99231</v>
      </c>
      <c r="F8707">
        <v>99215</v>
      </c>
      <c r="G8707" t="s">
        <v>182</v>
      </c>
      <c r="H8707" s="34">
        <v>92383</v>
      </c>
      <c r="I8707" s="7">
        <v>75754</v>
      </c>
      <c r="J8707" s="7">
        <v>56168.28</v>
      </c>
      <c r="K8707" s="7">
        <v>5950</v>
      </c>
      <c r="L8707" s="7">
        <v>13635.72</v>
      </c>
      <c r="M8707" s="5">
        <v>0.18</v>
      </c>
      <c r="N8707" t="s">
        <v>3141</v>
      </c>
      <c r="O8707" t="s">
        <v>30</v>
      </c>
      <c r="P8707" t="s">
        <v>18</v>
      </c>
      <c r="Q8707" t="s">
        <v>19</v>
      </c>
      <c r="R8707" t="s">
        <v>20</v>
      </c>
      <c r="S8707" t="s">
        <v>21</v>
      </c>
      <c r="T8707" t="s">
        <v>13312</v>
      </c>
      <c r="U8707" s="1">
        <v>45760</v>
      </c>
      <c r="V8707">
        <v>62</v>
      </c>
      <c r="W8707" t="str">
        <f t="shared" ref="W8707:W8770" si="183">IF(V8707="","",IF(V8707&lt;30,"0-29",IF(V8707&lt;60,"30-59",IF(V8707&lt;90,"60-89",IF(V8707&lt;120,"90-119",IF(V8707&lt;150,"120-149",IF(V8707&lt;180,"150-179",IF(V8707&lt;210,"180-209",IF(V8707&lt;240,"210-239",IF(V8707&lt;270,"240-269",IF(V8707&lt;300,"270-299",IF(V8707&lt;330,"300-329",IF(V8707&lt;360,"330-359","360+")))))))))))))</f>
        <v>60-89</v>
      </c>
    </row>
    <row r="8708" spans="1:23" x14ac:dyDescent="0.25">
      <c r="A8708" t="s">
        <v>8957</v>
      </c>
      <c r="B8708">
        <v>4273063635</v>
      </c>
      <c r="C8708">
        <v>8955997347</v>
      </c>
      <c r="D8708" s="1">
        <v>45417</v>
      </c>
      <c r="E8708">
        <v>99215</v>
      </c>
      <c r="F8708">
        <v>99281</v>
      </c>
      <c r="G8708" t="s">
        <v>112</v>
      </c>
      <c r="H8708" s="34">
        <v>92429</v>
      </c>
      <c r="I8708" s="7">
        <v>75792</v>
      </c>
      <c r="J8708" s="7">
        <v>36475.440000000002</v>
      </c>
      <c r="K8708" s="7">
        <v>25674</v>
      </c>
      <c r="L8708" s="7">
        <v>13642.56</v>
      </c>
      <c r="M8708" s="5">
        <v>0.18</v>
      </c>
      <c r="N8708" t="s">
        <v>3141</v>
      </c>
      <c r="O8708" t="s">
        <v>27</v>
      </c>
      <c r="P8708" t="s">
        <v>35</v>
      </c>
      <c r="Q8708" t="s">
        <v>19</v>
      </c>
      <c r="R8708" t="s">
        <v>38</v>
      </c>
      <c r="S8708" t="s">
        <v>17</v>
      </c>
      <c r="T8708" t="s">
        <v>13312</v>
      </c>
      <c r="U8708" s="1">
        <v>45521</v>
      </c>
      <c r="V8708">
        <v>104</v>
      </c>
      <c r="W8708" t="str">
        <f t="shared" si="183"/>
        <v>90-119</v>
      </c>
    </row>
    <row r="8709" spans="1:23" x14ac:dyDescent="0.25">
      <c r="A8709" t="s">
        <v>8958</v>
      </c>
      <c r="B8709">
        <v>8253700007</v>
      </c>
      <c r="C8709">
        <v>2813217516</v>
      </c>
      <c r="D8709" s="1">
        <v>45732</v>
      </c>
      <c r="E8709">
        <v>99232</v>
      </c>
      <c r="F8709">
        <v>99292</v>
      </c>
      <c r="G8709" t="s">
        <v>3279</v>
      </c>
      <c r="H8709" s="34">
        <v>50141</v>
      </c>
      <c r="I8709" s="7">
        <v>39611</v>
      </c>
      <c r="J8709" s="7">
        <v>20991.24</v>
      </c>
      <c r="K8709" s="7">
        <v>12282</v>
      </c>
      <c r="L8709" s="7">
        <v>6337.76</v>
      </c>
      <c r="M8709" s="5">
        <v>0.16</v>
      </c>
      <c r="N8709" t="s">
        <v>1138</v>
      </c>
      <c r="O8709" t="s">
        <v>27</v>
      </c>
      <c r="P8709" t="s">
        <v>3150</v>
      </c>
      <c r="Q8709" t="s">
        <v>32</v>
      </c>
      <c r="R8709" t="s">
        <v>27</v>
      </c>
      <c r="S8709" t="s">
        <v>21</v>
      </c>
      <c r="T8709" t="s">
        <v>13312</v>
      </c>
      <c r="U8709" s="1">
        <v>45908</v>
      </c>
      <c r="V8709">
        <v>176</v>
      </c>
      <c r="W8709" t="str">
        <f t="shared" si="183"/>
        <v>150-179</v>
      </c>
    </row>
    <row r="8710" spans="1:23" x14ac:dyDescent="0.25">
      <c r="A8710" t="s">
        <v>8959</v>
      </c>
      <c r="B8710">
        <v>7237725837</v>
      </c>
      <c r="C8710">
        <v>6922748517</v>
      </c>
      <c r="D8710" s="1">
        <v>45357</v>
      </c>
      <c r="E8710">
        <v>99215</v>
      </c>
      <c r="F8710">
        <v>99213</v>
      </c>
      <c r="G8710" t="s">
        <v>3164</v>
      </c>
      <c r="H8710" s="34">
        <v>67648</v>
      </c>
      <c r="I8710" s="7">
        <v>53442</v>
      </c>
      <c r="J8710" s="7">
        <v>44891.28</v>
      </c>
      <c r="K8710" s="7">
        <v>0</v>
      </c>
      <c r="L8710" s="7">
        <v>8550.7199999999993</v>
      </c>
      <c r="M8710" s="5">
        <v>0.16</v>
      </c>
      <c r="N8710" t="s">
        <v>1138</v>
      </c>
      <c r="O8710" t="s">
        <v>17</v>
      </c>
      <c r="P8710" t="s">
        <v>3149</v>
      </c>
      <c r="Q8710" t="s">
        <v>19</v>
      </c>
      <c r="R8710" t="s">
        <v>38</v>
      </c>
      <c r="S8710" t="s">
        <v>27</v>
      </c>
      <c r="T8710" t="s">
        <v>13310</v>
      </c>
      <c r="U8710" s="1">
        <v>45511</v>
      </c>
      <c r="V8710">
        <v>154</v>
      </c>
      <c r="W8710" t="str">
        <f t="shared" si="183"/>
        <v>150-179</v>
      </c>
    </row>
    <row r="8711" spans="1:23" x14ac:dyDescent="0.25">
      <c r="A8711" t="s">
        <v>8960</v>
      </c>
      <c r="B8711">
        <v>2855096912</v>
      </c>
      <c r="C8711">
        <v>5414220683</v>
      </c>
      <c r="D8711" s="1">
        <v>45721</v>
      </c>
      <c r="E8711">
        <v>99213</v>
      </c>
      <c r="F8711">
        <v>99211</v>
      </c>
      <c r="G8711" t="s">
        <v>3482</v>
      </c>
      <c r="H8711" s="34">
        <v>64952</v>
      </c>
      <c r="I8711" s="7">
        <v>55209</v>
      </c>
      <c r="J8711" s="7">
        <v>47836.82</v>
      </c>
      <c r="K8711" s="7">
        <v>6268</v>
      </c>
      <c r="L8711" s="7">
        <v>1104.18</v>
      </c>
      <c r="M8711" s="5">
        <v>0.02</v>
      </c>
      <c r="N8711" t="s">
        <v>16</v>
      </c>
      <c r="O8711" t="s">
        <v>27</v>
      </c>
      <c r="P8711" t="s">
        <v>25</v>
      </c>
      <c r="Q8711" t="s">
        <v>19</v>
      </c>
      <c r="R8711" t="s">
        <v>38</v>
      </c>
      <c r="S8711" t="s">
        <v>21</v>
      </c>
      <c r="T8711" t="s">
        <v>13312</v>
      </c>
      <c r="U8711" s="1">
        <v>45817</v>
      </c>
      <c r="V8711">
        <v>96</v>
      </c>
      <c r="W8711" t="str">
        <f t="shared" si="183"/>
        <v>90-119</v>
      </c>
    </row>
    <row r="8712" spans="1:23" x14ac:dyDescent="0.25">
      <c r="A8712" t="s">
        <v>8961</v>
      </c>
      <c r="B8712">
        <v>3909661852</v>
      </c>
      <c r="C8712">
        <v>9774297068</v>
      </c>
      <c r="D8712" s="1">
        <v>45707</v>
      </c>
      <c r="E8712">
        <v>99222</v>
      </c>
      <c r="F8712">
        <v>97110</v>
      </c>
      <c r="G8712" t="s">
        <v>222</v>
      </c>
      <c r="H8712" s="34">
        <v>81044</v>
      </c>
      <c r="I8712" s="7">
        <v>66456</v>
      </c>
      <c r="J8712" s="7">
        <v>54493.919999999998</v>
      </c>
      <c r="K8712" s="7">
        <v>0</v>
      </c>
      <c r="L8712" s="7">
        <v>11962.08</v>
      </c>
      <c r="M8712" s="5">
        <v>0.18</v>
      </c>
      <c r="N8712" t="s">
        <v>3141</v>
      </c>
      <c r="O8712" t="s">
        <v>17</v>
      </c>
      <c r="P8712" t="s">
        <v>40</v>
      </c>
      <c r="Q8712" t="s">
        <v>32</v>
      </c>
      <c r="R8712" t="s">
        <v>27</v>
      </c>
      <c r="S8712" t="s">
        <v>21</v>
      </c>
      <c r="T8712" t="s">
        <v>13310</v>
      </c>
      <c r="U8712" s="1">
        <v>45878</v>
      </c>
      <c r="V8712">
        <v>171</v>
      </c>
      <c r="W8712" t="str">
        <f t="shared" si="183"/>
        <v>150-179</v>
      </c>
    </row>
    <row r="8713" spans="1:23" x14ac:dyDescent="0.25">
      <c r="A8713" t="s">
        <v>8962</v>
      </c>
      <c r="B8713">
        <v>7059662416</v>
      </c>
      <c r="C8713">
        <v>2234529082</v>
      </c>
      <c r="D8713" s="1">
        <v>45805</v>
      </c>
      <c r="E8713">
        <v>99214</v>
      </c>
      <c r="F8713">
        <v>80053</v>
      </c>
      <c r="G8713" t="s">
        <v>3673</v>
      </c>
      <c r="H8713" s="34">
        <v>81119</v>
      </c>
      <c r="I8713" s="7">
        <v>58406</v>
      </c>
      <c r="J8713" s="7">
        <v>45308.52</v>
      </c>
      <c r="K8713" s="7">
        <v>8425</v>
      </c>
      <c r="L8713" s="7">
        <v>4672.4799999999996</v>
      </c>
      <c r="M8713" s="5">
        <v>0.08</v>
      </c>
      <c r="N8713" t="s">
        <v>24</v>
      </c>
      <c r="O8713" t="s">
        <v>27</v>
      </c>
      <c r="P8713" t="s">
        <v>35</v>
      </c>
      <c r="Q8713" t="s">
        <v>19</v>
      </c>
      <c r="R8713" t="s">
        <v>38</v>
      </c>
      <c r="S8713" t="s">
        <v>21</v>
      </c>
      <c r="T8713" t="s">
        <v>13312</v>
      </c>
      <c r="U8713" s="1">
        <v>45911</v>
      </c>
      <c r="V8713">
        <v>106</v>
      </c>
      <c r="W8713" t="str">
        <f t="shared" si="183"/>
        <v>90-119</v>
      </c>
    </row>
    <row r="8714" spans="1:23" x14ac:dyDescent="0.25">
      <c r="A8714" t="s">
        <v>8963</v>
      </c>
      <c r="B8714">
        <v>3995943228</v>
      </c>
      <c r="C8714">
        <v>987782520</v>
      </c>
      <c r="D8714" s="1">
        <v>45392</v>
      </c>
      <c r="E8714">
        <v>99223</v>
      </c>
      <c r="F8714">
        <v>80053</v>
      </c>
      <c r="G8714" t="s">
        <v>3360</v>
      </c>
      <c r="H8714" s="34">
        <v>25194</v>
      </c>
      <c r="I8714" s="7">
        <v>21415</v>
      </c>
      <c r="J8714" s="7">
        <v>20986.7</v>
      </c>
      <c r="K8714" s="7">
        <v>0</v>
      </c>
      <c r="L8714" s="7">
        <v>428.3</v>
      </c>
      <c r="M8714" s="5">
        <v>0.02</v>
      </c>
      <c r="N8714" t="s">
        <v>16</v>
      </c>
      <c r="O8714" t="s">
        <v>17</v>
      </c>
      <c r="P8714" t="s">
        <v>3150</v>
      </c>
      <c r="Q8714" t="s">
        <v>19</v>
      </c>
      <c r="R8714" t="s">
        <v>26</v>
      </c>
      <c r="S8714" t="s">
        <v>17</v>
      </c>
      <c r="T8714" t="s">
        <v>13312</v>
      </c>
      <c r="U8714" s="1">
        <v>45555</v>
      </c>
      <c r="V8714">
        <v>163</v>
      </c>
      <c r="W8714" t="str">
        <f t="shared" si="183"/>
        <v>150-179</v>
      </c>
    </row>
    <row r="8715" spans="1:23" x14ac:dyDescent="0.25">
      <c r="A8715" t="s">
        <v>8964</v>
      </c>
      <c r="B8715">
        <v>8647422398</v>
      </c>
      <c r="C8715">
        <v>2251786469</v>
      </c>
      <c r="D8715" s="1">
        <v>45618</v>
      </c>
      <c r="E8715">
        <v>99213</v>
      </c>
      <c r="F8715">
        <v>99213</v>
      </c>
      <c r="G8715" t="s">
        <v>3328</v>
      </c>
      <c r="H8715" s="34">
        <v>41610</v>
      </c>
      <c r="I8715" s="7">
        <v>27047</v>
      </c>
      <c r="J8715" s="7">
        <v>20400.36</v>
      </c>
      <c r="K8715" s="7">
        <v>3401</v>
      </c>
      <c r="L8715" s="7">
        <v>3245.64</v>
      </c>
      <c r="M8715" s="5">
        <v>0.12</v>
      </c>
      <c r="N8715" t="s">
        <v>46</v>
      </c>
      <c r="O8715" t="s">
        <v>30</v>
      </c>
      <c r="P8715" t="s">
        <v>18</v>
      </c>
      <c r="Q8715" t="s">
        <v>19</v>
      </c>
      <c r="R8715" t="s">
        <v>43</v>
      </c>
      <c r="S8715" t="s">
        <v>17</v>
      </c>
      <c r="T8715" t="s">
        <v>13310</v>
      </c>
      <c r="U8715" s="1">
        <v>45791</v>
      </c>
      <c r="V8715">
        <v>173</v>
      </c>
      <c r="W8715" t="str">
        <f t="shared" si="183"/>
        <v>150-179</v>
      </c>
    </row>
    <row r="8716" spans="1:23" x14ac:dyDescent="0.25">
      <c r="A8716" t="s">
        <v>8965</v>
      </c>
      <c r="B8716">
        <v>7002876995</v>
      </c>
      <c r="C8716">
        <v>2857969547</v>
      </c>
      <c r="D8716" s="1">
        <v>45638</v>
      </c>
      <c r="E8716">
        <v>99215</v>
      </c>
      <c r="F8716">
        <v>71046</v>
      </c>
      <c r="G8716" t="s">
        <v>286</v>
      </c>
      <c r="H8716" s="34">
        <v>72426</v>
      </c>
      <c r="I8716" s="7">
        <v>56492</v>
      </c>
      <c r="J8716" s="7">
        <v>45193.599999999999</v>
      </c>
      <c r="K8716" s="7">
        <v>0</v>
      </c>
      <c r="L8716" s="7">
        <v>11298.4</v>
      </c>
      <c r="M8716" s="5">
        <v>0.2</v>
      </c>
      <c r="N8716" t="s">
        <v>3140</v>
      </c>
      <c r="O8716" t="s">
        <v>17</v>
      </c>
      <c r="P8716" t="s">
        <v>55</v>
      </c>
      <c r="Q8716" t="s">
        <v>19</v>
      </c>
      <c r="R8716" t="s">
        <v>27</v>
      </c>
      <c r="S8716" t="s">
        <v>21</v>
      </c>
      <c r="T8716" t="s">
        <v>13311</v>
      </c>
      <c r="U8716" s="1">
        <v>45676</v>
      </c>
      <c r="V8716">
        <v>38</v>
      </c>
      <c r="W8716" t="str">
        <f t="shared" si="183"/>
        <v>30-59</v>
      </c>
    </row>
    <row r="8717" spans="1:23" x14ac:dyDescent="0.25">
      <c r="A8717" t="s">
        <v>8966</v>
      </c>
      <c r="B8717">
        <v>2097121138</v>
      </c>
      <c r="C8717">
        <v>5808070996</v>
      </c>
      <c r="D8717" s="1">
        <v>45709</v>
      </c>
      <c r="E8717">
        <v>99232</v>
      </c>
      <c r="F8717">
        <v>99292</v>
      </c>
      <c r="G8717" t="s">
        <v>203</v>
      </c>
      <c r="H8717" s="34">
        <v>68318</v>
      </c>
      <c r="I8717" s="7">
        <v>58070</v>
      </c>
      <c r="J8717" s="7">
        <v>56908.6</v>
      </c>
      <c r="K8717" s="7">
        <v>0</v>
      </c>
      <c r="L8717" s="7">
        <v>1161.4000000000001</v>
      </c>
      <c r="M8717" s="5">
        <v>0.02</v>
      </c>
      <c r="N8717" t="s">
        <v>16</v>
      </c>
      <c r="O8717" t="s">
        <v>17</v>
      </c>
      <c r="P8717" t="s">
        <v>3150</v>
      </c>
      <c r="Q8717" t="s">
        <v>32</v>
      </c>
      <c r="R8717" t="s">
        <v>38</v>
      </c>
      <c r="S8717" t="s">
        <v>17</v>
      </c>
      <c r="T8717" t="s">
        <v>13312</v>
      </c>
      <c r="U8717" s="1">
        <v>45843</v>
      </c>
      <c r="V8717">
        <v>134</v>
      </c>
      <c r="W8717" t="str">
        <f t="shared" si="183"/>
        <v>120-149</v>
      </c>
    </row>
    <row r="8718" spans="1:23" x14ac:dyDescent="0.25">
      <c r="A8718" t="s">
        <v>8967</v>
      </c>
      <c r="B8718">
        <v>4337444422</v>
      </c>
      <c r="C8718">
        <v>3220348650</v>
      </c>
      <c r="D8718" s="1">
        <v>45702</v>
      </c>
      <c r="E8718">
        <v>99215</v>
      </c>
      <c r="F8718">
        <v>99292</v>
      </c>
      <c r="G8718" t="s">
        <v>3673</v>
      </c>
      <c r="H8718" s="34">
        <v>81387</v>
      </c>
      <c r="I8718" s="7">
        <v>69179</v>
      </c>
      <c r="J8718" s="7">
        <v>44133.42</v>
      </c>
      <c r="K8718" s="7">
        <v>23662</v>
      </c>
      <c r="L8718" s="7">
        <v>1383.58</v>
      </c>
      <c r="M8718" s="5">
        <v>0.02</v>
      </c>
      <c r="N8718" t="s">
        <v>16</v>
      </c>
      <c r="O8718" t="s">
        <v>27</v>
      </c>
      <c r="P8718" t="s">
        <v>18</v>
      </c>
      <c r="Q8718" t="s">
        <v>19</v>
      </c>
      <c r="R8718" t="s">
        <v>20</v>
      </c>
      <c r="S8718" t="s">
        <v>27</v>
      </c>
      <c r="T8718" t="s">
        <v>13312</v>
      </c>
      <c r="U8718" s="1">
        <v>45816</v>
      </c>
      <c r="V8718">
        <v>114</v>
      </c>
      <c r="W8718" t="str">
        <f t="shared" si="183"/>
        <v>90-119</v>
      </c>
    </row>
    <row r="8719" spans="1:23" x14ac:dyDescent="0.25">
      <c r="A8719" t="s">
        <v>8968</v>
      </c>
      <c r="B8719">
        <v>405873373</v>
      </c>
      <c r="C8719">
        <v>7216411588</v>
      </c>
      <c r="D8719" s="1">
        <v>45707</v>
      </c>
      <c r="E8719">
        <v>99213</v>
      </c>
      <c r="F8719">
        <v>99205</v>
      </c>
      <c r="G8719" t="s">
        <v>3158</v>
      </c>
      <c r="H8719" s="34">
        <v>19721</v>
      </c>
      <c r="I8719" s="7">
        <v>15777</v>
      </c>
      <c r="J8719" s="7">
        <v>8243.2199999999993</v>
      </c>
      <c r="K8719" s="7">
        <v>5325</v>
      </c>
      <c r="L8719" s="7">
        <v>2208.7800000000002</v>
      </c>
      <c r="M8719" s="5">
        <v>0.14000000000000001</v>
      </c>
      <c r="N8719" t="s">
        <v>1135</v>
      </c>
      <c r="O8719" t="s">
        <v>27</v>
      </c>
      <c r="P8719" t="s">
        <v>35</v>
      </c>
      <c r="Q8719" t="s">
        <v>19</v>
      </c>
      <c r="R8719" t="s">
        <v>20</v>
      </c>
      <c r="S8719" t="s">
        <v>17</v>
      </c>
      <c r="T8719" t="s">
        <v>13312</v>
      </c>
      <c r="U8719" s="1">
        <v>45748</v>
      </c>
      <c r="V8719">
        <v>41</v>
      </c>
      <c r="W8719" t="str">
        <f t="shared" si="183"/>
        <v>30-59</v>
      </c>
    </row>
    <row r="8720" spans="1:23" x14ac:dyDescent="0.25">
      <c r="A8720" t="s">
        <v>8969</v>
      </c>
      <c r="B8720">
        <v>2177060212</v>
      </c>
      <c r="C8720">
        <v>4676922114</v>
      </c>
      <c r="D8720" s="1">
        <v>45718</v>
      </c>
      <c r="E8720">
        <v>99222</v>
      </c>
      <c r="F8720">
        <v>99215</v>
      </c>
      <c r="G8720" t="s">
        <v>3335</v>
      </c>
      <c r="H8720" s="34">
        <v>79105</v>
      </c>
      <c r="I8720" s="7">
        <v>56956</v>
      </c>
      <c r="J8720" s="7">
        <v>52399.519999999997</v>
      </c>
      <c r="K8720" s="7">
        <v>0</v>
      </c>
      <c r="L8720" s="7">
        <v>4556.4799999999996</v>
      </c>
      <c r="M8720" s="5">
        <v>0.08</v>
      </c>
      <c r="N8720" t="s">
        <v>24</v>
      </c>
      <c r="O8720" t="s">
        <v>17</v>
      </c>
      <c r="P8720" t="s">
        <v>31</v>
      </c>
      <c r="Q8720" t="s">
        <v>32</v>
      </c>
      <c r="R8720" t="s">
        <v>38</v>
      </c>
      <c r="S8720" t="s">
        <v>27</v>
      </c>
      <c r="T8720" t="s">
        <v>13310</v>
      </c>
      <c r="U8720" s="1">
        <v>45825</v>
      </c>
      <c r="V8720">
        <v>107</v>
      </c>
      <c r="W8720" t="str">
        <f t="shared" si="183"/>
        <v>90-119</v>
      </c>
    </row>
    <row r="8721" spans="1:23" x14ac:dyDescent="0.25">
      <c r="A8721" t="s">
        <v>8970</v>
      </c>
      <c r="B8721">
        <v>9382641692</v>
      </c>
      <c r="C8721">
        <v>8801695286</v>
      </c>
      <c r="D8721" s="1">
        <v>45741</v>
      </c>
      <c r="E8721">
        <v>99223</v>
      </c>
      <c r="F8721">
        <v>80053</v>
      </c>
      <c r="G8721" t="s">
        <v>3279</v>
      </c>
      <c r="H8721" s="34">
        <v>89119</v>
      </c>
      <c r="I8721" s="7">
        <v>66839</v>
      </c>
      <c r="J8721" s="7">
        <v>56813.15</v>
      </c>
      <c r="K8721" s="7">
        <v>0</v>
      </c>
      <c r="L8721" s="7">
        <v>10025.85</v>
      </c>
      <c r="M8721" s="5">
        <v>0.15</v>
      </c>
      <c r="N8721" t="s">
        <v>1139</v>
      </c>
      <c r="O8721" t="s">
        <v>17</v>
      </c>
      <c r="P8721" t="s">
        <v>3148</v>
      </c>
      <c r="Q8721" t="s">
        <v>32</v>
      </c>
      <c r="R8721" t="s">
        <v>20</v>
      </c>
      <c r="S8721" t="s">
        <v>17</v>
      </c>
      <c r="T8721" t="s">
        <v>13312</v>
      </c>
      <c r="U8721" s="1">
        <v>45797</v>
      </c>
      <c r="V8721">
        <v>56</v>
      </c>
      <c r="W8721" t="str">
        <f t="shared" si="183"/>
        <v>30-59</v>
      </c>
    </row>
    <row r="8722" spans="1:23" x14ac:dyDescent="0.25">
      <c r="A8722" t="s">
        <v>8971</v>
      </c>
      <c r="B8722">
        <v>2985260776</v>
      </c>
      <c r="C8722">
        <v>9690618836</v>
      </c>
      <c r="D8722" s="1">
        <v>45487</v>
      </c>
      <c r="E8722">
        <v>99222</v>
      </c>
      <c r="F8722">
        <v>93000</v>
      </c>
      <c r="G8722" t="s">
        <v>3505</v>
      </c>
      <c r="H8722" s="34">
        <v>85043</v>
      </c>
      <c r="I8722" s="7">
        <v>69735</v>
      </c>
      <c r="J8722" s="7">
        <v>43252.7</v>
      </c>
      <c r="K8722" s="7">
        <v>13930</v>
      </c>
      <c r="L8722" s="7">
        <v>12552.3</v>
      </c>
      <c r="M8722" s="5">
        <v>0.18</v>
      </c>
      <c r="N8722" t="s">
        <v>3141</v>
      </c>
      <c r="O8722" t="s">
        <v>27</v>
      </c>
      <c r="P8722" t="s">
        <v>18</v>
      </c>
      <c r="Q8722" t="s">
        <v>19</v>
      </c>
      <c r="R8722" t="s">
        <v>21</v>
      </c>
      <c r="S8722" t="s">
        <v>17</v>
      </c>
      <c r="T8722" t="s">
        <v>13312</v>
      </c>
      <c r="U8722" s="1">
        <v>45603</v>
      </c>
      <c r="V8722">
        <v>116</v>
      </c>
      <c r="W8722" t="str">
        <f t="shared" si="183"/>
        <v>90-119</v>
      </c>
    </row>
    <row r="8723" spans="1:23" x14ac:dyDescent="0.25">
      <c r="A8723" t="s">
        <v>8972</v>
      </c>
      <c r="B8723">
        <v>9969333114</v>
      </c>
      <c r="C8723">
        <v>4284421567</v>
      </c>
      <c r="D8723" s="1">
        <v>45687</v>
      </c>
      <c r="E8723">
        <v>99232</v>
      </c>
      <c r="F8723">
        <v>99215</v>
      </c>
      <c r="G8723" t="s">
        <v>3208</v>
      </c>
      <c r="H8723" s="34">
        <v>28716</v>
      </c>
      <c r="I8723" s="7">
        <v>18665</v>
      </c>
      <c r="J8723" s="7">
        <v>16425.2</v>
      </c>
      <c r="K8723" s="7">
        <v>0</v>
      </c>
      <c r="L8723" s="7">
        <v>2239.8000000000002</v>
      </c>
      <c r="M8723" s="5">
        <v>0.12</v>
      </c>
      <c r="N8723" t="s">
        <v>46</v>
      </c>
      <c r="O8723" t="s">
        <v>17</v>
      </c>
      <c r="P8723" t="s">
        <v>18</v>
      </c>
      <c r="Q8723" t="s">
        <v>32</v>
      </c>
      <c r="R8723" t="s">
        <v>38</v>
      </c>
      <c r="S8723" t="s">
        <v>27</v>
      </c>
      <c r="T8723" t="s">
        <v>13312</v>
      </c>
      <c r="U8723" s="1">
        <v>45726</v>
      </c>
      <c r="V8723">
        <v>38</v>
      </c>
      <c r="W8723" t="str">
        <f t="shared" si="183"/>
        <v>30-59</v>
      </c>
    </row>
    <row r="8724" spans="1:23" x14ac:dyDescent="0.25">
      <c r="A8724" t="s">
        <v>8973</v>
      </c>
      <c r="B8724">
        <v>6930722029</v>
      </c>
      <c r="C8724">
        <v>2048886914</v>
      </c>
      <c r="D8724" s="1">
        <v>45379</v>
      </c>
      <c r="E8724">
        <v>99215</v>
      </c>
      <c r="F8724">
        <v>99205</v>
      </c>
      <c r="G8724" t="s">
        <v>3531</v>
      </c>
      <c r="H8724" s="34">
        <v>75959</v>
      </c>
      <c r="I8724" s="7">
        <v>62286</v>
      </c>
      <c r="J8724" s="7">
        <v>45479.519999999997</v>
      </c>
      <c r="K8724" s="7">
        <v>5595</v>
      </c>
      <c r="L8724" s="7">
        <v>11211.48</v>
      </c>
      <c r="M8724" s="5">
        <v>0.18</v>
      </c>
      <c r="N8724" t="s">
        <v>3141</v>
      </c>
      <c r="O8724" t="s">
        <v>30</v>
      </c>
      <c r="P8724" t="s">
        <v>3147</v>
      </c>
      <c r="Q8724" t="s">
        <v>19</v>
      </c>
      <c r="R8724" t="s">
        <v>27</v>
      </c>
      <c r="S8724" t="s">
        <v>27</v>
      </c>
      <c r="T8724" t="s">
        <v>13310</v>
      </c>
      <c r="U8724" s="1">
        <v>45493</v>
      </c>
      <c r="V8724">
        <v>114</v>
      </c>
      <c r="W8724" t="str">
        <f t="shared" si="183"/>
        <v>90-119</v>
      </c>
    </row>
    <row r="8725" spans="1:23" x14ac:dyDescent="0.25">
      <c r="A8725" t="s">
        <v>8974</v>
      </c>
      <c r="B8725">
        <v>4635422608</v>
      </c>
      <c r="C8725">
        <v>3933354951</v>
      </c>
      <c r="D8725" s="1">
        <v>45550</v>
      </c>
      <c r="E8725">
        <v>99213</v>
      </c>
      <c r="F8725">
        <v>99291</v>
      </c>
      <c r="G8725" t="s">
        <v>3405</v>
      </c>
      <c r="H8725" s="34">
        <v>44912</v>
      </c>
      <c r="I8725" s="7">
        <v>35031</v>
      </c>
      <c r="J8725" s="7">
        <v>23513.8</v>
      </c>
      <c r="K8725" s="7">
        <v>4511</v>
      </c>
      <c r="L8725" s="7">
        <v>7006.2</v>
      </c>
      <c r="M8725" s="5">
        <v>0.2</v>
      </c>
      <c r="N8725" t="s">
        <v>3140</v>
      </c>
      <c r="O8725" t="s">
        <v>30</v>
      </c>
      <c r="P8725" t="s">
        <v>18</v>
      </c>
      <c r="Q8725" t="s">
        <v>19</v>
      </c>
      <c r="R8725" t="s">
        <v>21</v>
      </c>
      <c r="S8725" t="s">
        <v>27</v>
      </c>
      <c r="T8725" t="s">
        <v>13310</v>
      </c>
      <c r="U8725" s="1">
        <v>45659</v>
      </c>
      <c r="V8725">
        <v>109</v>
      </c>
      <c r="W8725" t="str">
        <f t="shared" si="183"/>
        <v>90-119</v>
      </c>
    </row>
    <row r="8726" spans="1:23" x14ac:dyDescent="0.25">
      <c r="A8726" t="s">
        <v>8975</v>
      </c>
      <c r="B8726">
        <v>8836124366</v>
      </c>
      <c r="C8726">
        <v>3946423859</v>
      </c>
      <c r="D8726" s="1">
        <v>45844</v>
      </c>
      <c r="E8726">
        <v>99238</v>
      </c>
      <c r="F8726">
        <v>85025</v>
      </c>
      <c r="G8726" t="s">
        <v>219</v>
      </c>
      <c r="H8726" s="34">
        <v>34718</v>
      </c>
      <c r="I8726" s="7">
        <v>26039</v>
      </c>
      <c r="J8726" s="7">
        <v>16376.15</v>
      </c>
      <c r="K8726" s="7">
        <v>5757</v>
      </c>
      <c r="L8726" s="7">
        <v>3905.85</v>
      </c>
      <c r="M8726" s="5">
        <v>0.15</v>
      </c>
      <c r="N8726" t="s">
        <v>1139</v>
      </c>
      <c r="O8726" t="s">
        <v>27</v>
      </c>
      <c r="P8726" t="s">
        <v>25</v>
      </c>
      <c r="Q8726" t="s">
        <v>32</v>
      </c>
      <c r="R8726" t="s">
        <v>38</v>
      </c>
      <c r="S8726" t="s">
        <v>21</v>
      </c>
      <c r="T8726" t="s">
        <v>13312</v>
      </c>
      <c r="U8726" s="1">
        <v>45986</v>
      </c>
      <c r="V8726">
        <v>142</v>
      </c>
      <c r="W8726" t="str">
        <f t="shared" si="183"/>
        <v>120-149</v>
      </c>
    </row>
    <row r="8727" spans="1:23" x14ac:dyDescent="0.25">
      <c r="A8727" t="s">
        <v>8976</v>
      </c>
      <c r="B8727">
        <v>2715615943</v>
      </c>
      <c r="C8727">
        <v>3538405090</v>
      </c>
      <c r="D8727" s="1">
        <v>45584</v>
      </c>
      <c r="E8727">
        <v>99213</v>
      </c>
      <c r="F8727">
        <v>99284</v>
      </c>
      <c r="G8727" t="s">
        <v>3843</v>
      </c>
      <c r="H8727" s="34">
        <v>32174</v>
      </c>
      <c r="I8727" s="7">
        <v>27348</v>
      </c>
      <c r="J8727" s="7">
        <v>26801.040000000001</v>
      </c>
      <c r="K8727" s="7">
        <v>0</v>
      </c>
      <c r="L8727" s="7">
        <v>546.96</v>
      </c>
      <c r="M8727" s="5">
        <v>0.02</v>
      </c>
      <c r="N8727" t="s">
        <v>16</v>
      </c>
      <c r="O8727" t="s">
        <v>17</v>
      </c>
      <c r="P8727" t="s">
        <v>3146</v>
      </c>
      <c r="Q8727" t="s">
        <v>32</v>
      </c>
      <c r="R8727" t="s">
        <v>38</v>
      </c>
      <c r="S8727" t="s">
        <v>27</v>
      </c>
      <c r="T8727" t="s">
        <v>13310</v>
      </c>
      <c r="U8727" s="1">
        <v>45722</v>
      </c>
      <c r="V8727">
        <v>138</v>
      </c>
      <c r="W8727" t="str">
        <f t="shared" si="183"/>
        <v>120-149</v>
      </c>
    </row>
    <row r="8728" spans="1:23" x14ac:dyDescent="0.25">
      <c r="A8728" t="s">
        <v>8977</v>
      </c>
      <c r="B8728">
        <v>4046392359</v>
      </c>
      <c r="C8728">
        <v>7094736464</v>
      </c>
      <c r="D8728" s="1">
        <v>45437</v>
      </c>
      <c r="E8728">
        <v>99238</v>
      </c>
      <c r="F8728">
        <v>93000</v>
      </c>
      <c r="G8728" t="s">
        <v>3199</v>
      </c>
      <c r="H8728" s="34">
        <v>37031</v>
      </c>
      <c r="I8728" s="7">
        <v>30365</v>
      </c>
      <c r="J8728" s="7">
        <v>19771.3</v>
      </c>
      <c r="K8728" s="7">
        <v>5128</v>
      </c>
      <c r="L8728" s="7">
        <v>5465.7</v>
      </c>
      <c r="M8728" s="5">
        <v>0.18</v>
      </c>
      <c r="N8728" t="s">
        <v>3141</v>
      </c>
      <c r="O8728" t="s">
        <v>27</v>
      </c>
      <c r="P8728" t="s">
        <v>3150</v>
      </c>
      <c r="Q8728" t="s">
        <v>32</v>
      </c>
      <c r="R8728" t="s">
        <v>27</v>
      </c>
      <c r="S8728" t="s">
        <v>21</v>
      </c>
      <c r="T8728" t="s">
        <v>13311</v>
      </c>
      <c r="U8728" s="1">
        <v>45495</v>
      </c>
      <c r="V8728">
        <v>58</v>
      </c>
      <c r="W8728" t="str">
        <f t="shared" si="183"/>
        <v>30-59</v>
      </c>
    </row>
    <row r="8729" spans="1:23" x14ac:dyDescent="0.25">
      <c r="A8729" t="s">
        <v>8978</v>
      </c>
      <c r="B8729">
        <v>4153539577</v>
      </c>
      <c r="C8729">
        <v>7498126174</v>
      </c>
      <c r="D8729" s="1">
        <v>45369</v>
      </c>
      <c r="E8729">
        <v>99233</v>
      </c>
      <c r="F8729">
        <v>99212</v>
      </c>
      <c r="G8729" t="s">
        <v>3508</v>
      </c>
      <c r="H8729" s="34">
        <v>29647</v>
      </c>
      <c r="I8729" s="7">
        <v>22235</v>
      </c>
      <c r="J8729" s="7">
        <v>13536.75</v>
      </c>
      <c r="K8729" s="7">
        <v>5363</v>
      </c>
      <c r="L8729" s="7">
        <v>3335.25</v>
      </c>
      <c r="M8729" s="5">
        <v>0.15</v>
      </c>
      <c r="N8729" t="s">
        <v>1139</v>
      </c>
      <c r="O8729" t="s">
        <v>27</v>
      </c>
      <c r="P8729" t="s">
        <v>3149</v>
      </c>
      <c r="Q8729" t="s">
        <v>32</v>
      </c>
      <c r="R8729" t="s">
        <v>26</v>
      </c>
      <c r="S8729" t="s">
        <v>27</v>
      </c>
      <c r="T8729" t="s">
        <v>13310</v>
      </c>
      <c r="U8729" s="1">
        <v>45428</v>
      </c>
      <c r="V8729">
        <v>59</v>
      </c>
      <c r="W8729" t="str">
        <f t="shared" si="183"/>
        <v>30-59</v>
      </c>
    </row>
    <row r="8730" spans="1:23" x14ac:dyDescent="0.25">
      <c r="A8730" t="s">
        <v>8979</v>
      </c>
      <c r="B8730">
        <v>2843215663</v>
      </c>
      <c r="C8730">
        <v>4481876348</v>
      </c>
      <c r="D8730" s="1">
        <v>45751</v>
      </c>
      <c r="E8730">
        <v>99232</v>
      </c>
      <c r="F8730">
        <v>99284</v>
      </c>
      <c r="G8730" t="s">
        <v>3183</v>
      </c>
      <c r="H8730" s="34">
        <v>59233</v>
      </c>
      <c r="I8730" s="7">
        <v>42648</v>
      </c>
      <c r="J8730" s="7">
        <v>39236.160000000003</v>
      </c>
      <c r="K8730" s="7">
        <v>0</v>
      </c>
      <c r="L8730" s="7">
        <v>3411.84</v>
      </c>
      <c r="M8730" s="5">
        <v>0.08</v>
      </c>
      <c r="N8730" t="s">
        <v>24</v>
      </c>
      <c r="O8730" t="s">
        <v>17</v>
      </c>
      <c r="P8730" t="s">
        <v>18</v>
      </c>
      <c r="Q8730" t="s">
        <v>32</v>
      </c>
      <c r="R8730" t="s">
        <v>21</v>
      </c>
      <c r="S8730" t="s">
        <v>27</v>
      </c>
      <c r="T8730" t="s">
        <v>13311</v>
      </c>
      <c r="U8730" s="1">
        <v>45916</v>
      </c>
      <c r="V8730">
        <v>165</v>
      </c>
      <c r="W8730" t="str">
        <f t="shared" si="183"/>
        <v>150-179</v>
      </c>
    </row>
    <row r="8731" spans="1:23" x14ac:dyDescent="0.25">
      <c r="A8731" t="s">
        <v>8980</v>
      </c>
      <c r="B8731">
        <v>2507672372</v>
      </c>
      <c r="C8731">
        <v>5014779796</v>
      </c>
      <c r="D8731" s="1">
        <v>45526</v>
      </c>
      <c r="E8731">
        <v>99231</v>
      </c>
      <c r="F8731">
        <v>99291</v>
      </c>
      <c r="G8731" t="s">
        <v>99</v>
      </c>
      <c r="H8731" s="34">
        <v>16385</v>
      </c>
      <c r="I8731" s="7">
        <v>13108</v>
      </c>
      <c r="J8731" s="7">
        <v>11272.88</v>
      </c>
      <c r="K8731" s="7">
        <v>0</v>
      </c>
      <c r="L8731" s="7">
        <v>1835.12</v>
      </c>
      <c r="M8731" s="5">
        <v>0.14000000000000001</v>
      </c>
      <c r="N8731" t="s">
        <v>1135</v>
      </c>
      <c r="O8731" t="s">
        <v>17</v>
      </c>
      <c r="P8731" t="s">
        <v>55</v>
      </c>
      <c r="Q8731" t="s">
        <v>32</v>
      </c>
      <c r="R8731" t="s">
        <v>20</v>
      </c>
      <c r="S8731" t="s">
        <v>27</v>
      </c>
      <c r="T8731" t="s">
        <v>13311</v>
      </c>
      <c r="U8731" s="1">
        <v>45595</v>
      </c>
      <c r="V8731">
        <v>69</v>
      </c>
      <c r="W8731" t="str">
        <f t="shared" si="183"/>
        <v>60-89</v>
      </c>
    </row>
    <row r="8732" spans="1:23" x14ac:dyDescent="0.25">
      <c r="A8732" t="s">
        <v>8981</v>
      </c>
      <c r="B8732">
        <v>996413564</v>
      </c>
      <c r="C8732">
        <v>1493036861</v>
      </c>
      <c r="D8732" s="1">
        <v>45434</v>
      </c>
      <c r="E8732">
        <v>99215</v>
      </c>
      <c r="F8732">
        <v>99284</v>
      </c>
      <c r="G8732" t="s">
        <v>108</v>
      </c>
      <c r="H8732" s="34">
        <v>42131</v>
      </c>
      <c r="I8732" s="7">
        <v>33283</v>
      </c>
      <c r="J8732" s="7">
        <v>17730.72</v>
      </c>
      <c r="K8732" s="7">
        <v>10227</v>
      </c>
      <c r="L8732" s="7">
        <v>5325.28</v>
      </c>
      <c r="M8732" s="5">
        <v>0.16</v>
      </c>
      <c r="N8732" t="s">
        <v>1138</v>
      </c>
      <c r="O8732" t="s">
        <v>27</v>
      </c>
      <c r="P8732" t="s">
        <v>18</v>
      </c>
      <c r="Q8732" t="s">
        <v>19</v>
      </c>
      <c r="R8732" t="s">
        <v>43</v>
      </c>
      <c r="S8732" t="s">
        <v>17</v>
      </c>
      <c r="T8732" t="s">
        <v>13312</v>
      </c>
      <c r="U8732" s="1">
        <v>45603</v>
      </c>
      <c r="V8732">
        <v>169</v>
      </c>
      <c r="W8732" t="str">
        <f t="shared" si="183"/>
        <v>150-179</v>
      </c>
    </row>
    <row r="8733" spans="1:23" x14ac:dyDescent="0.25">
      <c r="A8733" t="s">
        <v>8982</v>
      </c>
      <c r="B8733">
        <v>2404334211</v>
      </c>
      <c r="C8733">
        <v>4923595904</v>
      </c>
      <c r="D8733" s="1">
        <v>45759</v>
      </c>
      <c r="E8733">
        <v>99223</v>
      </c>
      <c r="F8733">
        <v>99202</v>
      </c>
      <c r="G8733" t="s">
        <v>198</v>
      </c>
      <c r="H8733" s="34">
        <v>34683</v>
      </c>
      <c r="I8733" s="7">
        <v>27053</v>
      </c>
      <c r="J8733" s="7">
        <v>16310.4</v>
      </c>
      <c r="K8733" s="7">
        <v>5332</v>
      </c>
      <c r="L8733" s="7">
        <v>5410.6</v>
      </c>
      <c r="M8733" s="5">
        <v>0.2</v>
      </c>
      <c r="N8733" t="s">
        <v>3140</v>
      </c>
      <c r="O8733" t="s">
        <v>27</v>
      </c>
      <c r="P8733" t="s">
        <v>55</v>
      </c>
      <c r="Q8733" t="s">
        <v>19</v>
      </c>
      <c r="R8733" t="s">
        <v>26</v>
      </c>
      <c r="S8733" t="s">
        <v>17</v>
      </c>
      <c r="T8733" t="s">
        <v>13311</v>
      </c>
      <c r="U8733" s="1">
        <v>45890</v>
      </c>
      <c r="V8733">
        <v>131</v>
      </c>
      <c r="W8733" t="str">
        <f t="shared" si="183"/>
        <v>120-149</v>
      </c>
    </row>
    <row r="8734" spans="1:23" x14ac:dyDescent="0.25">
      <c r="A8734" t="s">
        <v>8983</v>
      </c>
      <c r="B8734">
        <v>4580005893</v>
      </c>
      <c r="C8734">
        <v>3533080747</v>
      </c>
      <c r="D8734" s="1">
        <v>45493</v>
      </c>
      <c r="E8734">
        <v>99231</v>
      </c>
      <c r="F8734">
        <v>80053</v>
      </c>
      <c r="G8734" t="s">
        <v>187</v>
      </c>
      <c r="H8734" s="34">
        <v>98406</v>
      </c>
      <c r="I8734" s="7">
        <v>78725</v>
      </c>
      <c r="J8734" s="7">
        <v>63369.5</v>
      </c>
      <c r="K8734" s="7">
        <v>4334</v>
      </c>
      <c r="L8734" s="7">
        <v>11021.5</v>
      </c>
      <c r="M8734" s="5">
        <v>0.14000000000000001</v>
      </c>
      <c r="N8734" t="s">
        <v>1135</v>
      </c>
      <c r="O8734" t="s">
        <v>30</v>
      </c>
      <c r="P8734" t="s">
        <v>18</v>
      </c>
      <c r="Q8734" t="s">
        <v>19</v>
      </c>
      <c r="R8734" t="s">
        <v>27</v>
      </c>
      <c r="S8734" t="s">
        <v>27</v>
      </c>
      <c r="T8734" t="s">
        <v>13310</v>
      </c>
      <c r="U8734" s="1">
        <v>45578</v>
      </c>
      <c r="V8734">
        <v>85</v>
      </c>
      <c r="W8734" t="str">
        <f t="shared" si="183"/>
        <v>60-89</v>
      </c>
    </row>
    <row r="8735" spans="1:23" x14ac:dyDescent="0.25">
      <c r="A8735" t="s">
        <v>8984</v>
      </c>
      <c r="B8735">
        <v>5624695451</v>
      </c>
      <c r="C8735">
        <v>8880743111</v>
      </c>
      <c r="D8735" s="1">
        <v>45712</v>
      </c>
      <c r="E8735">
        <v>99213</v>
      </c>
      <c r="F8735">
        <v>80053</v>
      </c>
      <c r="G8735" t="s">
        <v>268</v>
      </c>
      <c r="H8735" s="34">
        <v>42849</v>
      </c>
      <c r="I8735" s="7">
        <v>32137</v>
      </c>
      <c r="J8735" s="7">
        <v>23868.45</v>
      </c>
      <c r="K8735" s="7">
        <v>3448</v>
      </c>
      <c r="L8735" s="7">
        <v>4820.55</v>
      </c>
      <c r="M8735" s="5">
        <v>0.15</v>
      </c>
      <c r="N8735" t="s">
        <v>1139</v>
      </c>
      <c r="O8735" t="s">
        <v>30</v>
      </c>
      <c r="P8735" t="s">
        <v>97</v>
      </c>
      <c r="Q8735" t="s">
        <v>32</v>
      </c>
      <c r="R8735" t="s">
        <v>20</v>
      </c>
      <c r="S8735" t="s">
        <v>21</v>
      </c>
      <c r="T8735" t="s">
        <v>13312</v>
      </c>
      <c r="U8735" s="1">
        <v>45833</v>
      </c>
      <c r="V8735">
        <v>121</v>
      </c>
      <c r="W8735" t="str">
        <f t="shared" si="183"/>
        <v>120-149</v>
      </c>
    </row>
    <row r="8736" spans="1:23" x14ac:dyDescent="0.25">
      <c r="A8736" t="s">
        <v>8985</v>
      </c>
      <c r="B8736">
        <v>3945747121</v>
      </c>
      <c r="C8736">
        <v>1571876694</v>
      </c>
      <c r="D8736" s="1">
        <v>45521</v>
      </c>
      <c r="E8736">
        <v>99215</v>
      </c>
      <c r="F8736">
        <v>81000</v>
      </c>
      <c r="G8736" t="s">
        <v>296</v>
      </c>
      <c r="H8736" s="34">
        <v>42781</v>
      </c>
      <c r="I8736" s="7">
        <v>34225</v>
      </c>
      <c r="J8736" s="7">
        <v>29433.5</v>
      </c>
      <c r="K8736" s="7">
        <v>0</v>
      </c>
      <c r="L8736" s="7">
        <v>4791.5</v>
      </c>
      <c r="M8736" s="5">
        <v>0.14000000000000001</v>
      </c>
      <c r="N8736" t="s">
        <v>1135</v>
      </c>
      <c r="O8736" t="s">
        <v>17</v>
      </c>
      <c r="P8736" t="s">
        <v>3146</v>
      </c>
      <c r="Q8736" t="s">
        <v>32</v>
      </c>
      <c r="R8736" t="s">
        <v>43</v>
      </c>
      <c r="S8736" t="s">
        <v>21</v>
      </c>
      <c r="T8736" t="s">
        <v>13312</v>
      </c>
      <c r="U8736" s="1">
        <v>45596</v>
      </c>
      <c r="V8736">
        <v>75</v>
      </c>
      <c r="W8736" t="str">
        <f t="shared" si="183"/>
        <v>60-89</v>
      </c>
    </row>
    <row r="8737" spans="1:23" x14ac:dyDescent="0.25">
      <c r="A8737" t="s">
        <v>8986</v>
      </c>
      <c r="B8737">
        <v>1687688427</v>
      </c>
      <c r="C8737">
        <v>8575340535</v>
      </c>
      <c r="D8737" s="1">
        <v>45508</v>
      </c>
      <c r="E8737">
        <v>99223</v>
      </c>
      <c r="F8737">
        <v>93000</v>
      </c>
      <c r="G8737" t="s">
        <v>23</v>
      </c>
      <c r="H8737" s="34">
        <v>78461</v>
      </c>
      <c r="I8737" s="7">
        <v>61200</v>
      </c>
      <c r="J8737" s="7">
        <v>42413</v>
      </c>
      <c r="K8737" s="7">
        <v>6547</v>
      </c>
      <c r="L8737" s="7">
        <v>12240</v>
      </c>
      <c r="M8737" s="5">
        <v>0.2</v>
      </c>
      <c r="N8737" t="s">
        <v>3140</v>
      </c>
      <c r="O8737" t="s">
        <v>30</v>
      </c>
      <c r="P8737" t="s">
        <v>3146</v>
      </c>
      <c r="Q8737" t="s">
        <v>19</v>
      </c>
      <c r="R8737" t="s">
        <v>38</v>
      </c>
      <c r="S8737" t="s">
        <v>21</v>
      </c>
      <c r="T8737" t="s">
        <v>13311</v>
      </c>
      <c r="U8737" s="1">
        <v>45605</v>
      </c>
      <c r="V8737">
        <v>97</v>
      </c>
      <c r="W8737" t="str">
        <f t="shared" si="183"/>
        <v>90-119</v>
      </c>
    </row>
    <row r="8738" spans="1:23" x14ac:dyDescent="0.25">
      <c r="A8738" t="s">
        <v>8987</v>
      </c>
      <c r="B8738">
        <v>2840048115</v>
      </c>
      <c r="C8738">
        <v>6778395657</v>
      </c>
      <c r="D8738" s="1">
        <v>45711</v>
      </c>
      <c r="E8738">
        <v>99238</v>
      </c>
      <c r="F8738">
        <v>99202</v>
      </c>
      <c r="G8738" t="s">
        <v>3562</v>
      </c>
      <c r="H8738" s="34">
        <v>18485</v>
      </c>
      <c r="I8738" s="7">
        <v>15712</v>
      </c>
      <c r="J8738" s="7">
        <v>15397.76</v>
      </c>
      <c r="K8738" s="7">
        <v>0</v>
      </c>
      <c r="L8738" s="7">
        <v>314.24</v>
      </c>
      <c r="M8738" s="5">
        <v>0.02</v>
      </c>
      <c r="N8738" t="s">
        <v>16</v>
      </c>
      <c r="O8738" t="s">
        <v>17</v>
      </c>
      <c r="P8738" t="s">
        <v>3146</v>
      </c>
      <c r="Q8738" t="s">
        <v>32</v>
      </c>
      <c r="R8738" t="s">
        <v>27</v>
      </c>
      <c r="S8738" t="s">
        <v>17</v>
      </c>
      <c r="T8738" t="s">
        <v>13311</v>
      </c>
      <c r="U8738" s="1">
        <v>45833</v>
      </c>
      <c r="V8738">
        <v>122</v>
      </c>
      <c r="W8738" t="str">
        <f t="shared" si="183"/>
        <v>120-149</v>
      </c>
    </row>
    <row r="8739" spans="1:23" x14ac:dyDescent="0.25">
      <c r="A8739" t="s">
        <v>8988</v>
      </c>
      <c r="B8739">
        <v>2432011037</v>
      </c>
      <c r="C8739">
        <v>4635207256</v>
      </c>
      <c r="D8739" s="1">
        <v>45460</v>
      </c>
      <c r="E8739">
        <v>99222</v>
      </c>
      <c r="F8739">
        <v>81000</v>
      </c>
      <c r="G8739" t="s">
        <v>3490</v>
      </c>
      <c r="H8739" s="34">
        <v>43221</v>
      </c>
      <c r="I8739" s="7">
        <v>31119</v>
      </c>
      <c r="J8739" s="7">
        <v>23601.48</v>
      </c>
      <c r="K8739" s="7">
        <v>5028</v>
      </c>
      <c r="L8739" s="7">
        <v>2489.52</v>
      </c>
      <c r="M8739" s="5">
        <v>0.08</v>
      </c>
      <c r="N8739" t="s">
        <v>24</v>
      </c>
      <c r="O8739" t="s">
        <v>27</v>
      </c>
      <c r="P8739" t="s">
        <v>40</v>
      </c>
      <c r="Q8739" t="s">
        <v>19</v>
      </c>
      <c r="R8739" t="s">
        <v>43</v>
      </c>
      <c r="S8739" t="s">
        <v>27</v>
      </c>
      <c r="T8739" t="s">
        <v>13312</v>
      </c>
      <c r="U8739" s="1">
        <v>45574</v>
      </c>
      <c r="V8739">
        <v>114</v>
      </c>
      <c r="W8739" t="str">
        <f t="shared" si="183"/>
        <v>90-119</v>
      </c>
    </row>
    <row r="8740" spans="1:23" x14ac:dyDescent="0.25">
      <c r="A8740" t="s">
        <v>8989</v>
      </c>
      <c r="B8740">
        <v>4766050886</v>
      </c>
      <c r="C8740">
        <v>2325932744</v>
      </c>
      <c r="D8740" s="1">
        <v>45572</v>
      </c>
      <c r="E8740">
        <v>99222</v>
      </c>
      <c r="F8740">
        <v>80053</v>
      </c>
      <c r="G8740" t="s">
        <v>3244</v>
      </c>
      <c r="H8740" s="34">
        <v>40887</v>
      </c>
      <c r="I8740" s="7">
        <v>31892</v>
      </c>
      <c r="J8740" s="7">
        <v>21669.599999999999</v>
      </c>
      <c r="K8740" s="7">
        <v>3844</v>
      </c>
      <c r="L8740" s="7">
        <v>6378.4</v>
      </c>
      <c r="M8740" s="5">
        <v>0.2</v>
      </c>
      <c r="N8740" t="s">
        <v>3140</v>
      </c>
      <c r="O8740" t="s">
        <v>30</v>
      </c>
      <c r="P8740" t="s">
        <v>3150</v>
      </c>
      <c r="Q8740" t="s">
        <v>32</v>
      </c>
      <c r="R8740" t="s">
        <v>43</v>
      </c>
      <c r="S8740" t="s">
        <v>17</v>
      </c>
      <c r="T8740" t="s">
        <v>13310</v>
      </c>
      <c r="U8740" s="1">
        <v>45664</v>
      </c>
      <c r="V8740">
        <v>92</v>
      </c>
      <c r="W8740" t="str">
        <f t="shared" si="183"/>
        <v>90-119</v>
      </c>
    </row>
    <row r="8741" spans="1:23" x14ac:dyDescent="0.25">
      <c r="A8741" t="s">
        <v>8990</v>
      </c>
      <c r="B8741">
        <v>2160012426</v>
      </c>
      <c r="C8741">
        <v>9019388982</v>
      </c>
      <c r="D8741" s="1">
        <v>45833</v>
      </c>
      <c r="E8741">
        <v>99238</v>
      </c>
      <c r="F8741">
        <v>99205</v>
      </c>
      <c r="G8741" t="s">
        <v>3428</v>
      </c>
      <c r="H8741" s="34">
        <v>63390</v>
      </c>
      <c r="I8741" s="7">
        <v>49444</v>
      </c>
      <c r="J8741" s="7">
        <v>34098.199999999997</v>
      </c>
      <c r="K8741" s="7">
        <v>5457</v>
      </c>
      <c r="L8741" s="7">
        <v>9888.7999999999993</v>
      </c>
      <c r="M8741" s="5">
        <v>0.2</v>
      </c>
      <c r="N8741" t="s">
        <v>3140</v>
      </c>
      <c r="O8741" t="s">
        <v>30</v>
      </c>
      <c r="P8741" t="s">
        <v>25</v>
      </c>
      <c r="Q8741" t="s">
        <v>32</v>
      </c>
      <c r="R8741" t="s">
        <v>26</v>
      </c>
      <c r="S8741" t="s">
        <v>17</v>
      </c>
      <c r="T8741" t="s">
        <v>13310</v>
      </c>
      <c r="U8741" s="1">
        <v>46000</v>
      </c>
      <c r="V8741">
        <v>167</v>
      </c>
      <c r="W8741" t="str">
        <f t="shared" si="183"/>
        <v>150-179</v>
      </c>
    </row>
    <row r="8742" spans="1:23" x14ac:dyDescent="0.25">
      <c r="A8742" t="s">
        <v>8991</v>
      </c>
      <c r="B8742">
        <v>857140668</v>
      </c>
      <c r="C8742">
        <v>4605937587</v>
      </c>
      <c r="D8742" s="1">
        <v>45554</v>
      </c>
      <c r="E8742">
        <v>99221</v>
      </c>
      <c r="F8742">
        <v>80053</v>
      </c>
      <c r="G8742" t="s">
        <v>286</v>
      </c>
      <c r="H8742" s="34">
        <v>42566</v>
      </c>
      <c r="I8742" s="7">
        <v>34904</v>
      </c>
      <c r="J8742" s="7">
        <v>24519.279999999999</v>
      </c>
      <c r="K8742" s="7">
        <v>4102</v>
      </c>
      <c r="L8742" s="7">
        <v>6282.72</v>
      </c>
      <c r="M8742" s="5">
        <v>0.18</v>
      </c>
      <c r="N8742" t="s">
        <v>3141</v>
      </c>
      <c r="O8742" t="s">
        <v>30</v>
      </c>
      <c r="P8742" t="s">
        <v>3147</v>
      </c>
      <c r="Q8742" t="s">
        <v>32</v>
      </c>
      <c r="R8742" t="s">
        <v>26</v>
      </c>
      <c r="S8742" t="s">
        <v>21</v>
      </c>
      <c r="T8742" t="s">
        <v>13310</v>
      </c>
      <c r="U8742" s="1">
        <v>45700</v>
      </c>
      <c r="V8742">
        <v>146</v>
      </c>
      <c r="W8742" t="str">
        <f t="shared" si="183"/>
        <v>120-149</v>
      </c>
    </row>
    <row r="8743" spans="1:23" x14ac:dyDescent="0.25">
      <c r="A8743" t="s">
        <v>8992</v>
      </c>
      <c r="B8743">
        <v>9606058104</v>
      </c>
      <c r="C8743">
        <v>2312741280</v>
      </c>
      <c r="D8743" s="1">
        <v>45804</v>
      </c>
      <c r="E8743">
        <v>99232</v>
      </c>
      <c r="F8743">
        <v>71046</v>
      </c>
      <c r="G8743" t="s">
        <v>3208</v>
      </c>
      <c r="H8743" s="34">
        <v>71919</v>
      </c>
      <c r="I8743" s="7">
        <v>46747</v>
      </c>
      <c r="J8743" s="7">
        <v>36565.360000000001</v>
      </c>
      <c r="K8743" s="7">
        <v>4572</v>
      </c>
      <c r="L8743" s="7">
        <v>5609.64</v>
      </c>
      <c r="M8743" s="5">
        <v>0.12</v>
      </c>
      <c r="N8743" t="s">
        <v>46</v>
      </c>
      <c r="O8743" t="s">
        <v>30</v>
      </c>
      <c r="P8743" t="s">
        <v>3148</v>
      </c>
      <c r="Q8743" t="s">
        <v>19</v>
      </c>
      <c r="R8743" t="s">
        <v>38</v>
      </c>
      <c r="S8743" t="s">
        <v>17</v>
      </c>
      <c r="T8743" t="s">
        <v>13310</v>
      </c>
      <c r="U8743" s="1">
        <v>45850</v>
      </c>
      <c r="V8743">
        <v>46</v>
      </c>
      <c r="W8743" t="str">
        <f t="shared" si="183"/>
        <v>30-59</v>
      </c>
    </row>
    <row r="8744" spans="1:23" x14ac:dyDescent="0.25">
      <c r="A8744" t="s">
        <v>8993</v>
      </c>
      <c r="B8744">
        <v>8790501413</v>
      </c>
      <c r="C8744">
        <v>2974432395</v>
      </c>
      <c r="D8744" s="1">
        <v>45432</v>
      </c>
      <c r="E8744">
        <v>99223</v>
      </c>
      <c r="F8744">
        <v>99281</v>
      </c>
      <c r="G8744" t="s">
        <v>61</v>
      </c>
      <c r="H8744" s="34">
        <v>54735</v>
      </c>
      <c r="I8744" s="7">
        <v>46525</v>
      </c>
      <c r="J8744" s="7">
        <v>45594.5</v>
      </c>
      <c r="K8744" s="7">
        <v>0</v>
      </c>
      <c r="L8744" s="7">
        <v>930.5</v>
      </c>
      <c r="M8744" s="5">
        <v>0.02</v>
      </c>
      <c r="N8744" t="s">
        <v>16</v>
      </c>
      <c r="O8744" t="s">
        <v>17</v>
      </c>
      <c r="P8744" t="s">
        <v>3150</v>
      </c>
      <c r="Q8744" t="s">
        <v>19</v>
      </c>
      <c r="R8744" t="s">
        <v>21</v>
      </c>
      <c r="S8744" t="s">
        <v>17</v>
      </c>
      <c r="T8744" t="s">
        <v>13312</v>
      </c>
      <c r="U8744" s="1">
        <v>45493</v>
      </c>
      <c r="V8744">
        <v>61</v>
      </c>
      <c r="W8744" t="str">
        <f t="shared" si="183"/>
        <v>60-89</v>
      </c>
    </row>
    <row r="8745" spans="1:23" x14ac:dyDescent="0.25">
      <c r="A8745" t="s">
        <v>8994</v>
      </c>
      <c r="B8745">
        <v>2514541866</v>
      </c>
      <c r="C8745">
        <v>2825963049</v>
      </c>
      <c r="D8745" s="1">
        <v>45856</v>
      </c>
      <c r="E8745">
        <v>99233</v>
      </c>
      <c r="F8745">
        <v>99213</v>
      </c>
      <c r="G8745" t="s">
        <v>3328</v>
      </c>
      <c r="H8745" s="34">
        <v>93330</v>
      </c>
      <c r="I8745" s="7">
        <v>79331</v>
      </c>
      <c r="J8745" s="7">
        <v>56825.38</v>
      </c>
      <c r="K8745" s="7">
        <v>20919</v>
      </c>
      <c r="L8745" s="7">
        <v>1586.62</v>
      </c>
      <c r="M8745" s="5">
        <v>0.02</v>
      </c>
      <c r="N8745" t="s">
        <v>16</v>
      </c>
      <c r="O8745" t="s">
        <v>27</v>
      </c>
      <c r="P8745" t="s">
        <v>97</v>
      </c>
      <c r="Q8745" t="s">
        <v>19</v>
      </c>
      <c r="R8745" t="s">
        <v>38</v>
      </c>
      <c r="S8745" t="s">
        <v>21</v>
      </c>
      <c r="T8745" t="s">
        <v>13311</v>
      </c>
      <c r="U8745" s="1">
        <v>45960</v>
      </c>
      <c r="V8745">
        <v>104</v>
      </c>
      <c r="W8745" t="str">
        <f t="shared" si="183"/>
        <v>90-119</v>
      </c>
    </row>
    <row r="8746" spans="1:23" x14ac:dyDescent="0.25">
      <c r="A8746" t="s">
        <v>8995</v>
      </c>
      <c r="B8746">
        <v>7727070210</v>
      </c>
      <c r="C8746">
        <v>8521106563</v>
      </c>
      <c r="D8746" s="1">
        <v>45762</v>
      </c>
      <c r="E8746">
        <v>99231</v>
      </c>
      <c r="F8746">
        <v>99212</v>
      </c>
      <c r="G8746" t="s">
        <v>106</v>
      </c>
      <c r="H8746" s="34">
        <v>56043</v>
      </c>
      <c r="I8746" s="7">
        <v>43714</v>
      </c>
      <c r="J8746" s="7">
        <v>30104.2</v>
      </c>
      <c r="K8746" s="7">
        <v>4867</v>
      </c>
      <c r="L8746" s="7">
        <v>8742.7999999999993</v>
      </c>
      <c r="M8746" s="5">
        <v>0.2</v>
      </c>
      <c r="N8746" t="s">
        <v>3140</v>
      </c>
      <c r="O8746" t="s">
        <v>30</v>
      </c>
      <c r="P8746" t="s">
        <v>18</v>
      </c>
      <c r="Q8746" t="s">
        <v>32</v>
      </c>
      <c r="R8746" t="s">
        <v>38</v>
      </c>
      <c r="S8746" t="s">
        <v>27</v>
      </c>
      <c r="T8746" t="s">
        <v>13311</v>
      </c>
      <c r="U8746" s="1">
        <v>45882</v>
      </c>
      <c r="V8746">
        <v>120</v>
      </c>
      <c r="W8746" t="str">
        <f t="shared" si="183"/>
        <v>120-149</v>
      </c>
    </row>
    <row r="8747" spans="1:23" x14ac:dyDescent="0.25">
      <c r="A8747" t="s">
        <v>8996</v>
      </c>
      <c r="B8747">
        <v>960784467</v>
      </c>
      <c r="C8747">
        <v>1985095692</v>
      </c>
      <c r="D8747" s="1">
        <v>45946</v>
      </c>
      <c r="E8747">
        <v>99238</v>
      </c>
      <c r="F8747">
        <v>36415</v>
      </c>
      <c r="G8747" t="s">
        <v>3428</v>
      </c>
      <c r="H8747" s="34">
        <v>68771</v>
      </c>
      <c r="I8747" s="7">
        <v>58455</v>
      </c>
      <c r="J8747" s="7">
        <v>37735.9</v>
      </c>
      <c r="K8747" s="7">
        <v>19550</v>
      </c>
      <c r="L8747" s="7">
        <v>1169.0999999999999</v>
      </c>
      <c r="M8747" s="5">
        <v>0.02</v>
      </c>
      <c r="N8747" t="s">
        <v>16</v>
      </c>
      <c r="O8747" t="s">
        <v>27</v>
      </c>
      <c r="P8747" t="s">
        <v>58</v>
      </c>
      <c r="Q8747" t="s">
        <v>32</v>
      </c>
      <c r="R8747" t="s">
        <v>21</v>
      </c>
      <c r="S8747" t="s">
        <v>27</v>
      </c>
      <c r="T8747" t="s">
        <v>13310</v>
      </c>
      <c r="U8747" s="1">
        <v>46055</v>
      </c>
      <c r="V8747">
        <v>109</v>
      </c>
      <c r="W8747" t="str">
        <f t="shared" si="183"/>
        <v>90-119</v>
      </c>
    </row>
    <row r="8748" spans="1:23" x14ac:dyDescent="0.25">
      <c r="A8748" t="s">
        <v>8997</v>
      </c>
      <c r="B8748">
        <v>3513729959</v>
      </c>
      <c r="C8748">
        <v>600289508</v>
      </c>
      <c r="D8748" s="1">
        <v>45533</v>
      </c>
      <c r="E8748">
        <v>99222</v>
      </c>
      <c r="F8748">
        <v>99291</v>
      </c>
      <c r="G8748" t="s">
        <v>272</v>
      </c>
      <c r="H8748" s="34">
        <v>24568</v>
      </c>
      <c r="I8748" s="7">
        <v>19163</v>
      </c>
      <c r="J8748" s="7">
        <v>14116.4</v>
      </c>
      <c r="K8748" s="7">
        <v>1214</v>
      </c>
      <c r="L8748" s="7">
        <v>3832.6</v>
      </c>
      <c r="M8748" s="5">
        <v>0.2</v>
      </c>
      <c r="N8748" t="s">
        <v>3140</v>
      </c>
      <c r="O8748" t="s">
        <v>30</v>
      </c>
      <c r="P8748" t="s">
        <v>3149</v>
      </c>
      <c r="Q8748" t="s">
        <v>19</v>
      </c>
      <c r="R8748" t="s">
        <v>38</v>
      </c>
      <c r="S8748" t="s">
        <v>21</v>
      </c>
      <c r="T8748" t="s">
        <v>13311</v>
      </c>
      <c r="U8748" s="1">
        <v>45604</v>
      </c>
      <c r="V8748">
        <v>71</v>
      </c>
      <c r="W8748" t="str">
        <f t="shared" si="183"/>
        <v>60-89</v>
      </c>
    </row>
    <row r="8749" spans="1:23" x14ac:dyDescent="0.25">
      <c r="A8749" t="s">
        <v>8998</v>
      </c>
      <c r="B8749">
        <v>8533316468</v>
      </c>
      <c r="C8749">
        <v>1442797767</v>
      </c>
      <c r="D8749" s="1">
        <v>45871</v>
      </c>
      <c r="E8749">
        <v>99221</v>
      </c>
      <c r="F8749">
        <v>93000</v>
      </c>
      <c r="G8749" t="s">
        <v>15</v>
      </c>
      <c r="H8749" s="34">
        <v>33536</v>
      </c>
      <c r="I8749" s="7">
        <v>24146</v>
      </c>
      <c r="J8749" s="7">
        <v>15465.32</v>
      </c>
      <c r="K8749" s="7">
        <v>6749</v>
      </c>
      <c r="L8749" s="7">
        <v>1931.68</v>
      </c>
      <c r="M8749" s="5">
        <v>0.08</v>
      </c>
      <c r="N8749" t="s">
        <v>24</v>
      </c>
      <c r="O8749" t="s">
        <v>27</v>
      </c>
      <c r="P8749" t="s">
        <v>3146</v>
      </c>
      <c r="Q8749" t="s">
        <v>32</v>
      </c>
      <c r="R8749" t="s">
        <v>38</v>
      </c>
      <c r="S8749" t="s">
        <v>17</v>
      </c>
      <c r="T8749" t="s">
        <v>13312</v>
      </c>
      <c r="U8749" s="1">
        <v>45987</v>
      </c>
      <c r="V8749">
        <v>116</v>
      </c>
      <c r="W8749" t="str">
        <f t="shared" si="183"/>
        <v>90-119</v>
      </c>
    </row>
    <row r="8750" spans="1:23" x14ac:dyDescent="0.25">
      <c r="A8750" t="s">
        <v>8999</v>
      </c>
      <c r="B8750">
        <v>2582127741</v>
      </c>
      <c r="C8750">
        <v>5131613425</v>
      </c>
      <c r="D8750" s="1">
        <v>45458</v>
      </c>
      <c r="E8750">
        <v>99221</v>
      </c>
      <c r="F8750">
        <v>81000</v>
      </c>
      <c r="G8750" t="s">
        <v>3702</v>
      </c>
      <c r="H8750" s="34">
        <v>74980</v>
      </c>
      <c r="I8750" s="7">
        <v>59234</v>
      </c>
      <c r="J8750" s="7">
        <v>49756.56</v>
      </c>
      <c r="K8750" s="7">
        <v>0</v>
      </c>
      <c r="L8750" s="7">
        <v>9477.44</v>
      </c>
      <c r="M8750" s="5">
        <v>0.16</v>
      </c>
      <c r="N8750" t="s">
        <v>1138</v>
      </c>
      <c r="O8750" t="s">
        <v>17</v>
      </c>
      <c r="P8750" t="s">
        <v>3148</v>
      </c>
      <c r="Q8750" t="s">
        <v>19</v>
      </c>
      <c r="R8750" t="s">
        <v>21</v>
      </c>
      <c r="S8750" t="s">
        <v>17</v>
      </c>
      <c r="T8750" t="s">
        <v>13311</v>
      </c>
      <c r="U8750" s="1">
        <v>45509</v>
      </c>
      <c r="V8750">
        <v>51</v>
      </c>
      <c r="W8750" t="str">
        <f t="shared" si="183"/>
        <v>30-59</v>
      </c>
    </row>
    <row r="8751" spans="1:23" x14ac:dyDescent="0.25">
      <c r="A8751" t="s">
        <v>9000</v>
      </c>
      <c r="B8751">
        <v>7598972193</v>
      </c>
      <c r="C8751">
        <v>6016909028</v>
      </c>
      <c r="D8751" s="1">
        <v>45767</v>
      </c>
      <c r="E8751">
        <v>99222</v>
      </c>
      <c r="F8751">
        <v>99205</v>
      </c>
      <c r="G8751" t="s">
        <v>3199</v>
      </c>
      <c r="H8751" s="34">
        <v>46639</v>
      </c>
      <c r="I8751" s="7">
        <v>34979</v>
      </c>
      <c r="J8751" s="7">
        <v>29732.15</v>
      </c>
      <c r="K8751" s="7">
        <v>0</v>
      </c>
      <c r="L8751" s="7">
        <v>5246.85</v>
      </c>
      <c r="M8751" s="5">
        <v>0.15</v>
      </c>
      <c r="N8751" t="s">
        <v>1139</v>
      </c>
      <c r="O8751" t="s">
        <v>17</v>
      </c>
      <c r="P8751" t="s">
        <v>3147</v>
      </c>
      <c r="Q8751" t="s">
        <v>19</v>
      </c>
      <c r="R8751" t="s">
        <v>27</v>
      </c>
      <c r="S8751" t="s">
        <v>21</v>
      </c>
      <c r="T8751" t="s">
        <v>13310</v>
      </c>
      <c r="U8751" s="1">
        <v>45856</v>
      </c>
      <c r="V8751">
        <v>89</v>
      </c>
      <c r="W8751" t="str">
        <f t="shared" si="183"/>
        <v>60-89</v>
      </c>
    </row>
    <row r="8752" spans="1:23" x14ac:dyDescent="0.25">
      <c r="A8752" s="2" t="s">
        <v>9001</v>
      </c>
      <c r="B8752">
        <v>8374525073</v>
      </c>
      <c r="C8752">
        <v>209677899</v>
      </c>
      <c r="D8752" s="1">
        <v>45390</v>
      </c>
      <c r="E8752">
        <v>99221</v>
      </c>
      <c r="F8752">
        <v>99203</v>
      </c>
      <c r="G8752" t="s">
        <v>318</v>
      </c>
      <c r="H8752" s="34">
        <v>45025</v>
      </c>
      <c r="I8752" s="7">
        <v>29266</v>
      </c>
      <c r="J8752" s="7">
        <v>21605.08</v>
      </c>
      <c r="K8752" s="7">
        <v>4149</v>
      </c>
      <c r="L8752" s="7">
        <v>3511.92</v>
      </c>
      <c r="M8752" s="5">
        <v>0.12</v>
      </c>
      <c r="N8752" t="s">
        <v>46</v>
      </c>
      <c r="O8752" t="s">
        <v>30</v>
      </c>
      <c r="P8752" t="s">
        <v>18</v>
      </c>
      <c r="Q8752" t="s">
        <v>19</v>
      </c>
      <c r="R8752" t="s">
        <v>38</v>
      </c>
      <c r="S8752" t="s">
        <v>21</v>
      </c>
      <c r="T8752" t="s">
        <v>13312</v>
      </c>
      <c r="U8752" s="1">
        <v>45562</v>
      </c>
      <c r="V8752">
        <v>172</v>
      </c>
      <c r="W8752" t="str">
        <f t="shared" si="183"/>
        <v>150-179</v>
      </c>
    </row>
    <row r="8753" spans="1:23" x14ac:dyDescent="0.25">
      <c r="A8753" t="s">
        <v>9002</v>
      </c>
      <c r="B8753">
        <v>7130604173</v>
      </c>
      <c r="C8753">
        <v>9638997802</v>
      </c>
      <c r="D8753" s="1">
        <v>45927</v>
      </c>
      <c r="E8753">
        <v>99232</v>
      </c>
      <c r="F8753">
        <v>97110</v>
      </c>
      <c r="G8753" t="s">
        <v>122</v>
      </c>
      <c r="H8753" s="34">
        <v>79669</v>
      </c>
      <c r="I8753" s="7">
        <v>59752</v>
      </c>
      <c r="J8753" s="7">
        <v>26674.2</v>
      </c>
      <c r="K8753" s="7">
        <v>24115</v>
      </c>
      <c r="L8753" s="7">
        <v>8962.7999999999993</v>
      </c>
      <c r="M8753" s="5">
        <v>0.15</v>
      </c>
      <c r="N8753" t="s">
        <v>1139</v>
      </c>
      <c r="O8753" t="s">
        <v>27</v>
      </c>
      <c r="P8753" t="s">
        <v>3150</v>
      </c>
      <c r="Q8753" t="s">
        <v>19</v>
      </c>
      <c r="R8753" t="s">
        <v>26</v>
      </c>
      <c r="S8753" t="s">
        <v>17</v>
      </c>
      <c r="T8753" t="s">
        <v>13312</v>
      </c>
      <c r="U8753" s="1">
        <v>46101</v>
      </c>
      <c r="V8753">
        <v>174</v>
      </c>
      <c r="W8753" t="str">
        <f t="shared" si="183"/>
        <v>150-179</v>
      </c>
    </row>
    <row r="8754" spans="1:23" x14ac:dyDescent="0.25">
      <c r="A8754" t="s">
        <v>9003</v>
      </c>
      <c r="B8754">
        <v>8611053931</v>
      </c>
      <c r="C8754">
        <v>3452747378</v>
      </c>
      <c r="D8754" s="1">
        <v>45575</v>
      </c>
      <c r="E8754">
        <v>99213</v>
      </c>
      <c r="F8754">
        <v>85025</v>
      </c>
      <c r="G8754" t="s">
        <v>116</v>
      </c>
      <c r="H8754" s="34">
        <v>60734</v>
      </c>
      <c r="I8754" s="7">
        <v>43728</v>
      </c>
      <c r="J8754" s="7">
        <v>28728.76</v>
      </c>
      <c r="K8754" s="7">
        <v>11501</v>
      </c>
      <c r="L8754" s="7">
        <v>3498.24</v>
      </c>
      <c r="M8754" s="5">
        <v>0.08</v>
      </c>
      <c r="N8754" t="s">
        <v>24</v>
      </c>
      <c r="O8754" t="s">
        <v>27</v>
      </c>
      <c r="P8754" t="s">
        <v>3150</v>
      </c>
      <c r="Q8754" t="s">
        <v>19</v>
      </c>
      <c r="R8754" t="s">
        <v>38</v>
      </c>
      <c r="S8754" t="s">
        <v>21</v>
      </c>
      <c r="T8754" t="s">
        <v>13312</v>
      </c>
      <c r="U8754" s="1">
        <v>45726</v>
      </c>
      <c r="V8754">
        <v>151</v>
      </c>
      <c r="W8754" t="str">
        <f t="shared" si="183"/>
        <v>150-179</v>
      </c>
    </row>
    <row r="8755" spans="1:23" x14ac:dyDescent="0.25">
      <c r="A8755" t="s">
        <v>9004</v>
      </c>
      <c r="B8755">
        <v>7160315159</v>
      </c>
      <c r="C8755">
        <v>7151862453</v>
      </c>
      <c r="D8755" s="1">
        <v>45930</v>
      </c>
      <c r="E8755">
        <v>99238</v>
      </c>
      <c r="F8755">
        <v>99281</v>
      </c>
      <c r="G8755" t="s">
        <v>559</v>
      </c>
      <c r="H8755" s="34">
        <v>75114</v>
      </c>
      <c r="I8755" s="7">
        <v>59340</v>
      </c>
      <c r="J8755" s="7">
        <v>49845.599999999999</v>
      </c>
      <c r="K8755" s="7">
        <v>0</v>
      </c>
      <c r="L8755" s="7">
        <v>9494.4</v>
      </c>
      <c r="M8755" s="5">
        <v>0.16</v>
      </c>
      <c r="N8755" t="s">
        <v>1138</v>
      </c>
      <c r="O8755" t="s">
        <v>17</v>
      </c>
      <c r="P8755" t="s">
        <v>25</v>
      </c>
      <c r="Q8755" t="s">
        <v>19</v>
      </c>
      <c r="R8755" t="s">
        <v>43</v>
      </c>
      <c r="S8755" t="s">
        <v>17</v>
      </c>
      <c r="T8755" t="s">
        <v>13310</v>
      </c>
      <c r="U8755" s="1">
        <v>46103</v>
      </c>
      <c r="V8755">
        <v>173</v>
      </c>
      <c r="W8755" t="str">
        <f t="shared" si="183"/>
        <v>150-179</v>
      </c>
    </row>
    <row r="8756" spans="1:23" x14ac:dyDescent="0.25">
      <c r="A8756" t="s">
        <v>9005</v>
      </c>
      <c r="B8756">
        <v>9972402674</v>
      </c>
      <c r="C8756">
        <v>6006867692</v>
      </c>
      <c r="D8756" s="1">
        <v>45953</v>
      </c>
      <c r="E8756">
        <v>99215</v>
      </c>
      <c r="F8756">
        <v>99211</v>
      </c>
      <c r="G8756" t="s">
        <v>3490</v>
      </c>
      <c r="H8756" s="34">
        <v>84958</v>
      </c>
      <c r="I8756" s="7">
        <v>66267</v>
      </c>
      <c r="J8756" s="7">
        <v>44792.6</v>
      </c>
      <c r="K8756" s="7">
        <v>8221</v>
      </c>
      <c r="L8756" s="7">
        <v>13253.4</v>
      </c>
      <c r="M8756" s="5">
        <v>0.2</v>
      </c>
      <c r="N8756" t="s">
        <v>3140</v>
      </c>
      <c r="O8756" t="s">
        <v>30</v>
      </c>
      <c r="P8756" t="s">
        <v>55</v>
      </c>
      <c r="Q8756" t="s">
        <v>19</v>
      </c>
      <c r="R8756" t="s">
        <v>20</v>
      </c>
      <c r="S8756" t="s">
        <v>27</v>
      </c>
      <c r="T8756" t="s">
        <v>13310</v>
      </c>
      <c r="U8756" s="1">
        <v>46039</v>
      </c>
      <c r="V8756">
        <v>86</v>
      </c>
      <c r="W8756" t="str">
        <f t="shared" si="183"/>
        <v>60-89</v>
      </c>
    </row>
    <row r="8757" spans="1:23" x14ac:dyDescent="0.25">
      <c r="A8757" t="s">
        <v>9006</v>
      </c>
      <c r="B8757">
        <v>281243502</v>
      </c>
      <c r="C8757">
        <v>3840585014</v>
      </c>
      <c r="D8757" s="1">
        <v>45654</v>
      </c>
      <c r="E8757">
        <v>99221</v>
      </c>
      <c r="F8757">
        <v>36415</v>
      </c>
      <c r="G8757" t="s">
        <v>3161</v>
      </c>
      <c r="H8757" s="34">
        <v>74322</v>
      </c>
      <c r="I8757" s="7">
        <v>63174</v>
      </c>
      <c r="J8757" s="7">
        <v>52114.52</v>
      </c>
      <c r="K8757" s="7">
        <v>9796</v>
      </c>
      <c r="L8757" s="7">
        <v>1263.48</v>
      </c>
      <c r="M8757" s="5">
        <v>0.02</v>
      </c>
      <c r="N8757" t="s">
        <v>16</v>
      </c>
      <c r="O8757" t="s">
        <v>30</v>
      </c>
      <c r="P8757" t="s">
        <v>18</v>
      </c>
      <c r="Q8757" t="s">
        <v>32</v>
      </c>
      <c r="R8757" t="s">
        <v>38</v>
      </c>
      <c r="S8757" t="s">
        <v>17</v>
      </c>
      <c r="T8757" t="s">
        <v>13310</v>
      </c>
      <c r="U8757" s="1">
        <v>45756</v>
      </c>
      <c r="V8757">
        <v>102</v>
      </c>
      <c r="W8757" t="str">
        <f t="shared" si="183"/>
        <v>90-119</v>
      </c>
    </row>
    <row r="8758" spans="1:23" x14ac:dyDescent="0.25">
      <c r="A8758" t="s">
        <v>9007</v>
      </c>
      <c r="B8758">
        <v>7755603045</v>
      </c>
      <c r="C8758">
        <v>8579061636</v>
      </c>
      <c r="D8758" s="1">
        <v>45835</v>
      </c>
      <c r="E8758">
        <v>99223</v>
      </c>
      <c r="F8758">
        <v>99202</v>
      </c>
      <c r="G8758" t="s">
        <v>3357</v>
      </c>
      <c r="H8758" s="34">
        <v>78330</v>
      </c>
      <c r="I8758" s="7">
        <v>56398</v>
      </c>
      <c r="J8758" s="7">
        <v>40744.160000000003</v>
      </c>
      <c r="K8758" s="7">
        <v>11142</v>
      </c>
      <c r="L8758" s="7">
        <v>4511.84</v>
      </c>
      <c r="M8758" s="5">
        <v>0.08</v>
      </c>
      <c r="N8758" t="s">
        <v>24</v>
      </c>
      <c r="O8758" t="s">
        <v>27</v>
      </c>
      <c r="P8758" t="s">
        <v>3149</v>
      </c>
      <c r="Q8758" t="s">
        <v>32</v>
      </c>
      <c r="R8758" t="s">
        <v>38</v>
      </c>
      <c r="S8758" t="s">
        <v>21</v>
      </c>
      <c r="T8758" t="s">
        <v>13312</v>
      </c>
      <c r="U8758" s="1">
        <v>45922</v>
      </c>
      <c r="V8758">
        <v>87</v>
      </c>
      <c r="W8758" t="str">
        <f t="shared" si="183"/>
        <v>60-89</v>
      </c>
    </row>
    <row r="8759" spans="1:23" x14ac:dyDescent="0.25">
      <c r="A8759" t="s">
        <v>9008</v>
      </c>
      <c r="B8759">
        <v>8549610965</v>
      </c>
      <c r="C8759">
        <v>1485661330</v>
      </c>
      <c r="D8759" s="1">
        <v>45699</v>
      </c>
      <c r="E8759">
        <v>99231</v>
      </c>
      <c r="F8759">
        <v>93000</v>
      </c>
      <c r="G8759" t="s">
        <v>169</v>
      </c>
      <c r="H8759" s="34">
        <v>97519</v>
      </c>
      <c r="I8759" s="7">
        <v>82891</v>
      </c>
      <c r="J8759" s="7">
        <v>81233.179999999993</v>
      </c>
      <c r="K8759" s="7">
        <v>0</v>
      </c>
      <c r="L8759" s="7">
        <v>1657.82</v>
      </c>
      <c r="M8759" s="5">
        <v>0.02</v>
      </c>
      <c r="N8759" t="s">
        <v>16</v>
      </c>
      <c r="O8759" t="s">
        <v>17</v>
      </c>
      <c r="P8759" t="s">
        <v>3147</v>
      </c>
      <c r="Q8759" t="s">
        <v>19</v>
      </c>
      <c r="R8759" t="s">
        <v>43</v>
      </c>
      <c r="S8759" t="s">
        <v>21</v>
      </c>
      <c r="T8759" t="s">
        <v>13310</v>
      </c>
      <c r="U8759" s="1">
        <v>45778</v>
      </c>
      <c r="V8759">
        <v>79</v>
      </c>
      <c r="W8759" t="str">
        <f t="shared" si="183"/>
        <v>60-89</v>
      </c>
    </row>
    <row r="8760" spans="1:23" x14ac:dyDescent="0.25">
      <c r="A8760" t="s">
        <v>9009</v>
      </c>
      <c r="B8760">
        <v>4110147224</v>
      </c>
      <c r="C8760">
        <v>4777773298</v>
      </c>
      <c r="D8760" s="1">
        <v>45529</v>
      </c>
      <c r="E8760">
        <v>99233</v>
      </c>
      <c r="F8760">
        <v>99282</v>
      </c>
      <c r="G8760" t="s">
        <v>3405</v>
      </c>
      <c r="H8760" s="34">
        <v>42032</v>
      </c>
      <c r="I8760" s="7">
        <v>33205</v>
      </c>
      <c r="J8760" s="7">
        <v>24229.200000000001</v>
      </c>
      <c r="K8760" s="7">
        <v>3663</v>
      </c>
      <c r="L8760" s="7">
        <v>5312.8</v>
      </c>
      <c r="M8760" s="5">
        <v>0.16</v>
      </c>
      <c r="N8760" t="s">
        <v>1138</v>
      </c>
      <c r="O8760" t="s">
        <v>30</v>
      </c>
      <c r="P8760" t="s">
        <v>58</v>
      </c>
      <c r="Q8760" t="s">
        <v>19</v>
      </c>
      <c r="R8760" t="s">
        <v>26</v>
      </c>
      <c r="S8760" t="s">
        <v>17</v>
      </c>
      <c r="T8760" t="s">
        <v>13310</v>
      </c>
      <c r="U8760" s="1">
        <v>45567</v>
      </c>
      <c r="V8760">
        <v>38</v>
      </c>
      <c r="W8760" t="str">
        <f t="shared" si="183"/>
        <v>30-59</v>
      </c>
    </row>
    <row r="8761" spans="1:23" x14ac:dyDescent="0.25">
      <c r="A8761" t="s">
        <v>9010</v>
      </c>
      <c r="B8761">
        <v>7675176411</v>
      </c>
      <c r="C8761">
        <v>8564386400</v>
      </c>
      <c r="D8761" s="1">
        <v>45329</v>
      </c>
      <c r="E8761">
        <v>99215</v>
      </c>
      <c r="F8761">
        <v>85025</v>
      </c>
      <c r="G8761" t="s">
        <v>291</v>
      </c>
      <c r="H8761" s="34">
        <v>6053</v>
      </c>
      <c r="I8761" s="7">
        <v>4963</v>
      </c>
      <c r="J8761" s="7">
        <v>4069.66</v>
      </c>
      <c r="K8761" s="7">
        <v>0</v>
      </c>
      <c r="L8761" s="7">
        <v>893.34</v>
      </c>
      <c r="M8761" s="5">
        <v>0.18</v>
      </c>
      <c r="N8761" t="s">
        <v>3141</v>
      </c>
      <c r="O8761" t="s">
        <v>17</v>
      </c>
      <c r="P8761" t="s">
        <v>31</v>
      </c>
      <c r="Q8761" t="s">
        <v>19</v>
      </c>
      <c r="R8761" t="s">
        <v>38</v>
      </c>
      <c r="S8761" t="s">
        <v>21</v>
      </c>
      <c r="T8761" t="s">
        <v>13310</v>
      </c>
      <c r="U8761" s="1">
        <v>45388</v>
      </c>
      <c r="V8761">
        <v>59</v>
      </c>
      <c r="W8761" t="str">
        <f t="shared" si="183"/>
        <v>30-59</v>
      </c>
    </row>
    <row r="8762" spans="1:23" x14ac:dyDescent="0.25">
      <c r="A8762" t="s">
        <v>9011</v>
      </c>
      <c r="B8762">
        <v>8415240068</v>
      </c>
      <c r="C8762">
        <v>7025453499</v>
      </c>
      <c r="D8762" s="1">
        <v>45874</v>
      </c>
      <c r="E8762">
        <v>99232</v>
      </c>
      <c r="F8762">
        <v>99291</v>
      </c>
      <c r="G8762" t="s">
        <v>3272</v>
      </c>
      <c r="H8762" s="34">
        <v>43482</v>
      </c>
      <c r="I8762" s="7">
        <v>32612</v>
      </c>
      <c r="J8762" s="7">
        <v>23660.2</v>
      </c>
      <c r="K8762" s="7">
        <v>4060</v>
      </c>
      <c r="L8762" s="7">
        <v>4891.8</v>
      </c>
      <c r="M8762" s="5">
        <v>0.15</v>
      </c>
      <c r="N8762" t="s">
        <v>1139</v>
      </c>
      <c r="O8762" t="s">
        <v>30</v>
      </c>
      <c r="P8762" t="s">
        <v>97</v>
      </c>
      <c r="Q8762" t="s">
        <v>19</v>
      </c>
      <c r="R8762" t="s">
        <v>43</v>
      </c>
      <c r="S8762" t="s">
        <v>17</v>
      </c>
      <c r="T8762" t="s">
        <v>13312</v>
      </c>
      <c r="U8762" s="1">
        <v>45957</v>
      </c>
      <c r="V8762">
        <v>83</v>
      </c>
      <c r="W8762" t="str">
        <f t="shared" si="183"/>
        <v>60-89</v>
      </c>
    </row>
    <row r="8763" spans="1:23" x14ac:dyDescent="0.25">
      <c r="A8763" t="s">
        <v>9012</v>
      </c>
      <c r="B8763">
        <v>8777542924</v>
      </c>
      <c r="C8763">
        <v>7828123920</v>
      </c>
      <c r="D8763" s="1">
        <v>45629</v>
      </c>
      <c r="E8763">
        <v>99222</v>
      </c>
      <c r="F8763">
        <v>99203</v>
      </c>
      <c r="G8763" t="s">
        <v>42</v>
      </c>
      <c r="H8763" s="34">
        <v>87981</v>
      </c>
      <c r="I8763" s="7">
        <v>63346</v>
      </c>
      <c r="J8763" s="7">
        <v>49692.32</v>
      </c>
      <c r="K8763" s="7">
        <v>8586</v>
      </c>
      <c r="L8763" s="7">
        <v>5067.68</v>
      </c>
      <c r="M8763" s="5">
        <v>0.08</v>
      </c>
      <c r="N8763" t="s">
        <v>24</v>
      </c>
      <c r="O8763" t="s">
        <v>30</v>
      </c>
      <c r="P8763" t="s">
        <v>35</v>
      </c>
      <c r="Q8763" t="s">
        <v>19</v>
      </c>
      <c r="R8763" t="s">
        <v>20</v>
      </c>
      <c r="S8763" t="s">
        <v>27</v>
      </c>
      <c r="T8763" t="s">
        <v>13312</v>
      </c>
      <c r="U8763" s="1">
        <v>45781</v>
      </c>
      <c r="V8763">
        <v>152</v>
      </c>
      <c r="W8763" t="str">
        <f t="shared" si="183"/>
        <v>150-179</v>
      </c>
    </row>
    <row r="8764" spans="1:23" x14ac:dyDescent="0.25">
      <c r="A8764" t="s">
        <v>9013</v>
      </c>
      <c r="B8764">
        <v>9580609809</v>
      </c>
      <c r="C8764">
        <v>7720607489</v>
      </c>
      <c r="D8764" s="1">
        <v>45404</v>
      </c>
      <c r="E8764">
        <v>99233</v>
      </c>
      <c r="F8764">
        <v>71046</v>
      </c>
      <c r="G8764" t="s">
        <v>131</v>
      </c>
      <c r="H8764" s="34">
        <v>63591</v>
      </c>
      <c r="I8764" s="7">
        <v>47693</v>
      </c>
      <c r="J8764" s="7">
        <v>35129.050000000003</v>
      </c>
      <c r="K8764" s="7">
        <v>5410</v>
      </c>
      <c r="L8764" s="7">
        <v>7153.95</v>
      </c>
      <c r="M8764" s="5">
        <v>0.15</v>
      </c>
      <c r="N8764" t="s">
        <v>1139</v>
      </c>
      <c r="O8764" t="s">
        <v>27</v>
      </c>
      <c r="P8764" t="s">
        <v>35</v>
      </c>
      <c r="Q8764" t="s">
        <v>32</v>
      </c>
      <c r="R8764" t="s">
        <v>43</v>
      </c>
      <c r="S8764" t="s">
        <v>17</v>
      </c>
      <c r="T8764" t="s">
        <v>13311</v>
      </c>
      <c r="U8764" s="1">
        <v>45534</v>
      </c>
      <c r="V8764">
        <v>130</v>
      </c>
      <c r="W8764" t="str">
        <f t="shared" si="183"/>
        <v>120-149</v>
      </c>
    </row>
    <row r="8765" spans="1:23" x14ac:dyDescent="0.25">
      <c r="A8765" t="s">
        <v>9014</v>
      </c>
      <c r="B8765">
        <v>7185261385</v>
      </c>
      <c r="C8765">
        <v>571923141</v>
      </c>
      <c r="D8765" s="1">
        <v>45870</v>
      </c>
      <c r="E8765">
        <v>99214</v>
      </c>
      <c r="F8765">
        <v>99201</v>
      </c>
      <c r="G8765" t="s">
        <v>23</v>
      </c>
      <c r="H8765" s="34">
        <v>31720</v>
      </c>
      <c r="I8765" s="7">
        <v>22838</v>
      </c>
      <c r="J8765" s="7">
        <v>18156.96</v>
      </c>
      <c r="K8765" s="7">
        <v>2854</v>
      </c>
      <c r="L8765" s="7">
        <v>1827.04</v>
      </c>
      <c r="M8765" s="5">
        <v>0.08</v>
      </c>
      <c r="N8765" t="s">
        <v>24</v>
      </c>
      <c r="O8765" t="s">
        <v>27</v>
      </c>
      <c r="P8765" t="s">
        <v>58</v>
      </c>
      <c r="Q8765" t="s">
        <v>32</v>
      </c>
      <c r="R8765" t="s">
        <v>27</v>
      </c>
      <c r="S8765" t="s">
        <v>17</v>
      </c>
      <c r="T8765" t="s">
        <v>13312</v>
      </c>
      <c r="U8765" s="1">
        <v>45983</v>
      </c>
      <c r="V8765">
        <v>113</v>
      </c>
      <c r="W8765" t="str">
        <f t="shared" si="183"/>
        <v>90-119</v>
      </c>
    </row>
    <row r="8766" spans="1:23" x14ac:dyDescent="0.25">
      <c r="A8766" t="s">
        <v>9015</v>
      </c>
      <c r="B8766">
        <v>2029577468</v>
      </c>
      <c r="C8766">
        <v>2472403070</v>
      </c>
      <c r="D8766" s="1">
        <v>45617</v>
      </c>
      <c r="E8766">
        <v>99232</v>
      </c>
      <c r="F8766">
        <v>99211</v>
      </c>
      <c r="G8766" t="s">
        <v>122</v>
      </c>
      <c r="H8766" s="34">
        <v>37542</v>
      </c>
      <c r="I8766" s="7">
        <v>30034</v>
      </c>
      <c r="J8766" s="7">
        <v>15094.24</v>
      </c>
      <c r="K8766" s="7">
        <v>10735</v>
      </c>
      <c r="L8766" s="7">
        <v>4204.76</v>
      </c>
      <c r="M8766" s="5">
        <v>0.14000000000000001</v>
      </c>
      <c r="N8766" t="s">
        <v>1135</v>
      </c>
      <c r="O8766" t="s">
        <v>27</v>
      </c>
      <c r="P8766" t="s">
        <v>3149</v>
      </c>
      <c r="Q8766" t="s">
        <v>32</v>
      </c>
      <c r="R8766" t="s">
        <v>27</v>
      </c>
      <c r="S8766" t="s">
        <v>27</v>
      </c>
      <c r="T8766" t="s">
        <v>13310</v>
      </c>
      <c r="U8766" s="1">
        <v>45726</v>
      </c>
      <c r="V8766">
        <v>109</v>
      </c>
      <c r="W8766" t="str">
        <f t="shared" si="183"/>
        <v>90-119</v>
      </c>
    </row>
    <row r="8767" spans="1:23" x14ac:dyDescent="0.25">
      <c r="A8767" t="s">
        <v>9016</v>
      </c>
      <c r="B8767">
        <v>7026756413</v>
      </c>
      <c r="C8767">
        <v>1161288501</v>
      </c>
      <c r="D8767" s="1">
        <v>45462</v>
      </c>
      <c r="E8767">
        <v>99231</v>
      </c>
      <c r="F8767">
        <v>99214</v>
      </c>
      <c r="G8767" t="s">
        <v>3269</v>
      </c>
      <c r="H8767" s="34">
        <v>68869</v>
      </c>
      <c r="I8767" s="7">
        <v>54407</v>
      </c>
      <c r="J8767" s="7">
        <v>38368.879999999997</v>
      </c>
      <c r="K8767" s="7">
        <v>7333</v>
      </c>
      <c r="L8767" s="7">
        <v>8705.1200000000008</v>
      </c>
      <c r="M8767" s="5">
        <v>0.16</v>
      </c>
      <c r="N8767" t="s">
        <v>1138</v>
      </c>
      <c r="O8767" t="s">
        <v>30</v>
      </c>
      <c r="P8767" t="s">
        <v>3150</v>
      </c>
      <c r="Q8767" t="s">
        <v>19</v>
      </c>
      <c r="R8767" t="s">
        <v>26</v>
      </c>
      <c r="S8767" t="s">
        <v>27</v>
      </c>
      <c r="T8767" t="s">
        <v>13311</v>
      </c>
      <c r="U8767" s="1">
        <v>45605</v>
      </c>
      <c r="V8767">
        <v>143</v>
      </c>
      <c r="W8767" t="str">
        <f t="shared" si="183"/>
        <v>120-149</v>
      </c>
    </row>
    <row r="8768" spans="1:23" x14ac:dyDescent="0.25">
      <c r="A8768" t="s">
        <v>9017</v>
      </c>
      <c r="B8768">
        <v>5492496408</v>
      </c>
      <c r="C8768">
        <v>2853336112</v>
      </c>
      <c r="D8768" s="1">
        <v>45901</v>
      </c>
      <c r="E8768">
        <v>99223</v>
      </c>
      <c r="F8768">
        <v>90834</v>
      </c>
      <c r="G8768" t="s">
        <v>3365</v>
      </c>
      <c r="H8768" s="34">
        <v>28022</v>
      </c>
      <c r="I8768" s="7">
        <v>21017</v>
      </c>
      <c r="J8768" s="7">
        <v>17864.45</v>
      </c>
      <c r="K8768" s="7">
        <v>0</v>
      </c>
      <c r="L8768" s="7">
        <v>3152.55</v>
      </c>
      <c r="M8768" s="5">
        <v>0.15</v>
      </c>
      <c r="N8768" t="s">
        <v>1139</v>
      </c>
      <c r="O8768" t="s">
        <v>17</v>
      </c>
      <c r="P8768" t="s">
        <v>3149</v>
      </c>
      <c r="Q8768" t="s">
        <v>19</v>
      </c>
      <c r="R8768" t="s">
        <v>43</v>
      </c>
      <c r="S8768" t="s">
        <v>17</v>
      </c>
      <c r="T8768" t="s">
        <v>13310</v>
      </c>
      <c r="U8768" s="1">
        <v>45990</v>
      </c>
      <c r="V8768">
        <v>89</v>
      </c>
      <c r="W8768" t="str">
        <f t="shared" si="183"/>
        <v>60-89</v>
      </c>
    </row>
    <row r="8769" spans="1:23" x14ac:dyDescent="0.25">
      <c r="A8769" t="s">
        <v>9018</v>
      </c>
      <c r="B8769">
        <v>4321193120</v>
      </c>
      <c r="C8769">
        <v>1408776364</v>
      </c>
      <c r="D8769" s="1">
        <v>45848</v>
      </c>
      <c r="E8769">
        <v>99223</v>
      </c>
      <c r="F8769">
        <v>99212</v>
      </c>
      <c r="G8769" t="s">
        <v>154</v>
      </c>
      <c r="H8769" s="34">
        <v>82741</v>
      </c>
      <c r="I8769" s="7">
        <v>67848</v>
      </c>
      <c r="J8769" s="7">
        <v>48199.360000000001</v>
      </c>
      <c r="K8769" s="7">
        <v>7436</v>
      </c>
      <c r="L8769" s="7">
        <v>12212.64</v>
      </c>
      <c r="M8769" s="5">
        <v>0.18</v>
      </c>
      <c r="N8769" t="s">
        <v>3141</v>
      </c>
      <c r="O8769" t="s">
        <v>30</v>
      </c>
      <c r="P8769" t="s">
        <v>31</v>
      </c>
      <c r="Q8769" t="s">
        <v>19</v>
      </c>
      <c r="R8769" t="s">
        <v>26</v>
      </c>
      <c r="S8769" t="s">
        <v>21</v>
      </c>
      <c r="T8769" t="s">
        <v>13312</v>
      </c>
      <c r="U8769" s="1">
        <v>46018</v>
      </c>
      <c r="V8769">
        <v>170</v>
      </c>
      <c r="W8769" t="str">
        <f t="shared" si="183"/>
        <v>150-179</v>
      </c>
    </row>
    <row r="8770" spans="1:23" x14ac:dyDescent="0.25">
      <c r="A8770" t="s">
        <v>9019</v>
      </c>
      <c r="B8770">
        <v>5368591689</v>
      </c>
      <c r="C8770">
        <v>4874614048</v>
      </c>
      <c r="D8770" s="1">
        <v>45714</v>
      </c>
      <c r="E8770">
        <v>99231</v>
      </c>
      <c r="F8770">
        <v>85025</v>
      </c>
      <c r="G8770" t="s">
        <v>65</v>
      </c>
      <c r="H8770" s="34">
        <v>61034</v>
      </c>
      <c r="I8770" s="7">
        <v>45776</v>
      </c>
      <c r="J8770" s="7">
        <v>35377.599999999999</v>
      </c>
      <c r="K8770" s="7">
        <v>3532</v>
      </c>
      <c r="L8770" s="7">
        <v>6866.4</v>
      </c>
      <c r="M8770" s="5">
        <v>0.15</v>
      </c>
      <c r="N8770" t="s">
        <v>1139</v>
      </c>
      <c r="O8770" t="s">
        <v>30</v>
      </c>
      <c r="P8770" t="s">
        <v>3149</v>
      </c>
      <c r="Q8770" t="s">
        <v>32</v>
      </c>
      <c r="R8770" t="s">
        <v>38</v>
      </c>
      <c r="S8770" t="s">
        <v>27</v>
      </c>
      <c r="T8770" t="s">
        <v>13312</v>
      </c>
      <c r="U8770" s="1">
        <v>45812</v>
      </c>
      <c r="V8770">
        <v>98</v>
      </c>
      <c r="W8770" t="str">
        <f t="shared" si="183"/>
        <v>90-119</v>
      </c>
    </row>
    <row r="8771" spans="1:23" x14ac:dyDescent="0.25">
      <c r="A8771" t="s">
        <v>9020</v>
      </c>
      <c r="B8771">
        <v>7336314608</v>
      </c>
      <c r="C8771">
        <v>865575993</v>
      </c>
      <c r="D8771" s="1">
        <v>45453</v>
      </c>
      <c r="E8771">
        <v>99238</v>
      </c>
      <c r="F8771">
        <v>97110</v>
      </c>
      <c r="G8771" t="s">
        <v>3256</v>
      </c>
      <c r="H8771" s="34">
        <v>30074</v>
      </c>
      <c r="I8771" s="7">
        <v>24059</v>
      </c>
      <c r="J8771" s="7">
        <v>18283.740000000002</v>
      </c>
      <c r="K8771" s="7">
        <v>2407</v>
      </c>
      <c r="L8771" s="7">
        <v>3368.26</v>
      </c>
      <c r="M8771" s="5">
        <v>0.14000000000000001</v>
      </c>
      <c r="N8771" t="s">
        <v>1135</v>
      </c>
      <c r="O8771" t="s">
        <v>30</v>
      </c>
      <c r="P8771" t="s">
        <v>58</v>
      </c>
      <c r="Q8771" t="s">
        <v>19</v>
      </c>
      <c r="R8771" t="s">
        <v>27</v>
      </c>
      <c r="S8771" t="s">
        <v>21</v>
      </c>
      <c r="T8771" t="s">
        <v>13311</v>
      </c>
      <c r="U8771" s="1">
        <v>45577</v>
      </c>
      <c r="V8771">
        <v>124</v>
      </c>
      <c r="W8771" t="str">
        <f t="shared" ref="W8771:W8834" si="184">IF(V8771="","",IF(V8771&lt;30,"0-29",IF(V8771&lt;60,"30-59",IF(V8771&lt;90,"60-89",IF(V8771&lt;120,"90-119",IF(V8771&lt;150,"120-149",IF(V8771&lt;180,"150-179",IF(V8771&lt;210,"180-209",IF(V8771&lt;240,"210-239",IF(V8771&lt;270,"240-269",IF(V8771&lt;300,"270-299",IF(V8771&lt;330,"300-329",IF(V8771&lt;360,"330-359","360+")))))))))))))</f>
        <v>120-149</v>
      </c>
    </row>
    <row r="8772" spans="1:23" x14ac:dyDescent="0.25">
      <c r="A8772" t="s">
        <v>9021</v>
      </c>
      <c r="B8772">
        <v>2389961737</v>
      </c>
      <c r="C8772">
        <v>1075718742</v>
      </c>
      <c r="D8772" s="1">
        <v>45371</v>
      </c>
      <c r="E8772">
        <v>99215</v>
      </c>
      <c r="F8772">
        <v>71046</v>
      </c>
      <c r="G8772" t="s">
        <v>237</v>
      </c>
      <c r="H8772" s="34">
        <v>97760</v>
      </c>
      <c r="I8772" s="7">
        <v>78208</v>
      </c>
      <c r="J8772" s="7">
        <v>67258.880000000005</v>
      </c>
      <c r="K8772" s="7">
        <v>0</v>
      </c>
      <c r="L8772" s="7">
        <v>10949.12</v>
      </c>
      <c r="M8772" s="5">
        <v>0.14000000000000001</v>
      </c>
      <c r="N8772" t="s">
        <v>1135</v>
      </c>
      <c r="O8772" t="s">
        <v>17</v>
      </c>
      <c r="P8772" t="s">
        <v>3147</v>
      </c>
      <c r="Q8772" t="s">
        <v>32</v>
      </c>
      <c r="R8772" t="s">
        <v>26</v>
      </c>
      <c r="S8772" t="s">
        <v>17</v>
      </c>
      <c r="T8772" t="s">
        <v>13310</v>
      </c>
      <c r="U8772" s="1">
        <v>45528</v>
      </c>
      <c r="V8772">
        <v>157</v>
      </c>
      <c r="W8772" t="str">
        <f t="shared" si="184"/>
        <v>150-179</v>
      </c>
    </row>
    <row r="8773" spans="1:23" x14ac:dyDescent="0.25">
      <c r="A8773" t="s">
        <v>9022</v>
      </c>
      <c r="B8773">
        <v>8352049775</v>
      </c>
      <c r="C8773">
        <v>4933564194</v>
      </c>
      <c r="D8773" s="1">
        <v>45649</v>
      </c>
      <c r="E8773">
        <v>99231</v>
      </c>
      <c r="F8773">
        <v>99204</v>
      </c>
      <c r="G8773" t="s">
        <v>194</v>
      </c>
      <c r="H8773" s="34">
        <v>61577</v>
      </c>
      <c r="I8773" s="7">
        <v>48030</v>
      </c>
      <c r="J8773" s="7">
        <v>38424</v>
      </c>
      <c r="K8773" s="7">
        <v>0</v>
      </c>
      <c r="L8773" s="7">
        <v>9606</v>
      </c>
      <c r="M8773" s="5">
        <v>0.2</v>
      </c>
      <c r="N8773" t="s">
        <v>3140</v>
      </c>
      <c r="O8773" t="s">
        <v>17</v>
      </c>
      <c r="P8773" t="s">
        <v>3150</v>
      </c>
      <c r="Q8773" t="s">
        <v>32</v>
      </c>
      <c r="R8773" t="s">
        <v>26</v>
      </c>
      <c r="S8773" t="s">
        <v>27</v>
      </c>
      <c r="T8773" t="s">
        <v>13311</v>
      </c>
      <c r="U8773" s="1">
        <v>45790</v>
      </c>
      <c r="V8773">
        <v>141</v>
      </c>
      <c r="W8773" t="str">
        <f t="shared" si="184"/>
        <v>120-149</v>
      </c>
    </row>
    <row r="8774" spans="1:23" x14ac:dyDescent="0.25">
      <c r="A8774" t="s">
        <v>9023</v>
      </c>
      <c r="B8774">
        <v>4911690283</v>
      </c>
      <c r="C8774">
        <v>3712725873</v>
      </c>
      <c r="D8774" s="1">
        <v>45574</v>
      </c>
      <c r="E8774">
        <v>99214</v>
      </c>
      <c r="F8774">
        <v>99215</v>
      </c>
      <c r="G8774" t="s">
        <v>15</v>
      </c>
      <c r="H8774" s="34">
        <v>96228</v>
      </c>
      <c r="I8774" s="7">
        <v>75058</v>
      </c>
      <c r="J8774" s="7">
        <v>32621.4</v>
      </c>
      <c r="K8774" s="7">
        <v>27425</v>
      </c>
      <c r="L8774" s="7">
        <v>15011.6</v>
      </c>
      <c r="M8774" s="5">
        <v>0.2</v>
      </c>
      <c r="N8774" t="s">
        <v>3140</v>
      </c>
      <c r="O8774" t="s">
        <v>27</v>
      </c>
      <c r="P8774" t="s">
        <v>18</v>
      </c>
      <c r="Q8774" t="s">
        <v>32</v>
      </c>
      <c r="R8774" t="s">
        <v>26</v>
      </c>
      <c r="S8774" t="s">
        <v>17</v>
      </c>
      <c r="T8774" t="s">
        <v>13312</v>
      </c>
      <c r="U8774" s="1">
        <v>45725</v>
      </c>
      <c r="V8774">
        <v>151</v>
      </c>
      <c r="W8774" t="str">
        <f t="shared" si="184"/>
        <v>150-179</v>
      </c>
    </row>
    <row r="8775" spans="1:23" x14ac:dyDescent="0.25">
      <c r="A8775" t="s">
        <v>9024</v>
      </c>
      <c r="B8775">
        <v>5073658451</v>
      </c>
      <c r="C8775">
        <v>457497434</v>
      </c>
      <c r="D8775" s="1">
        <v>45632</v>
      </c>
      <c r="E8775">
        <v>99223</v>
      </c>
      <c r="F8775">
        <v>99205</v>
      </c>
      <c r="G8775" t="s">
        <v>3244</v>
      </c>
      <c r="H8775" s="34">
        <v>61587</v>
      </c>
      <c r="I8775" s="7">
        <v>50501</v>
      </c>
      <c r="J8775" s="7">
        <v>29918.82</v>
      </c>
      <c r="K8775" s="7">
        <v>11492</v>
      </c>
      <c r="L8775" s="7">
        <v>9090.18</v>
      </c>
      <c r="M8775" s="5">
        <v>0.18</v>
      </c>
      <c r="N8775" t="s">
        <v>3141</v>
      </c>
      <c r="O8775" t="s">
        <v>27</v>
      </c>
      <c r="P8775" t="s">
        <v>31</v>
      </c>
      <c r="Q8775" t="s">
        <v>19</v>
      </c>
      <c r="R8775" t="s">
        <v>20</v>
      </c>
      <c r="S8775" t="s">
        <v>17</v>
      </c>
      <c r="T8775" t="s">
        <v>13310</v>
      </c>
      <c r="U8775" s="1">
        <v>45759</v>
      </c>
      <c r="V8775">
        <v>127</v>
      </c>
      <c r="W8775" t="str">
        <f t="shared" si="184"/>
        <v>120-149</v>
      </c>
    </row>
    <row r="8776" spans="1:23" x14ac:dyDescent="0.25">
      <c r="A8776" t="s">
        <v>9025</v>
      </c>
      <c r="B8776">
        <v>5729925053</v>
      </c>
      <c r="C8776">
        <v>246293964</v>
      </c>
      <c r="D8776" s="1">
        <v>45956</v>
      </c>
      <c r="E8776">
        <v>99221</v>
      </c>
      <c r="F8776">
        <v>85025</v>
      </c>
      <c r="G8776" t="s">
        <v>272</v>
      </c>
      <c r="H8776" s="34">
        <v>35805</v>
      </c>
      <c r="I8776" s="7">
        <v>28644</v>
      </c>
      <c r="J8776" s="7">
        <v>21493.84</v>
      </c>
      <c r="K8776" s="7">
        <v>3140</v>
      </c>
      <c r="L8776" s="7">
        <v>4010.16</v>
      </c>
      <c r="M8776" s="5">
        <v>0.14000000000000001</v>
      </c>
      <c r="N8776" t="s">
        <v>1135</v>
      </c>
      <c r="O8776" t="s">
        <v>30</v>
      </c>
      <c r="P8776" t="s">
        <v>18</v>
      </c>
      <c r="Q8776" t="s">
        <v>32</v>
      </c>
      <c r="R8776" t="s">
        <v>43</v>
      </c>
      <c r="S8776" t="s">
        <v>17</v>
      </c>
      <c r="T8776" t="s">
        <v>13310</v>
      </c>
      <c r="U8776" s="1">
        <v>46006</v>
      </c>
      <c r="V8776">
        <v>50</v>
      </c>
      <c r="W8776" t="str">
        <f t="shared" si="184"/>
        <v>30-59</v>
      </c>
    </row>
    <row r="8777" spans="1:23" x14ac:dyDescent="0.25">
      <c r="A8777" t="s">
        <v>9026</v>
      </c>
      <c r="B8777">
        <v>1692712408</v>
      </c>
      <c r="C8777">
        <v>2932622559</v>
      </c>
      <c r="D8777" s="1">
        <v>45756</v>
      </c>
      <c r="E8777">
        <v>99215</v>
      </c>
      <c r="F8777">
        <v>99215</v>
      </c>
      <c r="G8777" t="s">
        <v>3192</v>
      </c>
      <c r="H8777" s="34">
        <v>21221</v>
      </c>
      <c r="I8777" s="7">
        <v>15279</v>
      </c>
      <c r="J8777" s="7">
        <v>7439.68</v>
      </c>
      <c r="K8777" s="7">
        <v>6617</v>
      </c>
      <c r="L8777" s="7">
        <v>1222.32</v>
      </c>
      <c r="M8777" s="5">
        <v>0.08</v>
      </c>
      <c r="N8777" t="s">
        <v>24</v>
      </c>
      <c r="O8777" t="s">
        <v>27</v>
      </c>
      <c r="P8777" t="s">
        <v>55</v>
      </c>
      <c r="Q8777" t="s">
        <v>32</v>
      </c>
      <c r="R8777" t="s">
        <v>27</v>
      </c>
      <c r="S8777" t="s">
        <v>21</v>
      </c>
      <c r="T8777" t="s">
        <v>13311</v>
      </c>
      <c r="U8777" s="1">
        <v>45809</v>
      </c>
      <c r="V8777">
        <v>53</v>
      </c>
      <c r="W8777" t="str">
        <f t="shared" si="184"/>
        <v>30-59</v>
      </c>
    </row>
    <row r="8778" spans="1:23" x14ac:dyDescent="0.25">
      <c r="A8778" t="s">
        <v>9027</v>
      </c>
      <c r="B8778">
        <v>2637511695</v>
      </c>
      <c r="C8778">
        <v>9667394406</v>
      </c>
      <c r="D8778" s="1">
        <v>45648</v>
      </c>
      <c r="E8778">
        <v>99232</v>
      </c>
      <c r="F8778">
        <v>81000</v>
      </c>
      <c r="G8778" t="s">
        <v>124</v>
      </c>
      <c r="H8778" s="34">
        <v>62779</v>
      </c>
      <c r="I8778" s="7">
        <v>48968</v>
      </c>
      <c r="J8778" s="7">
        <v>39174.400000000001</v>
      </c>
      <c r="K8778" s="7">
        <v>0</v>
      </c>
      <c r="L8778" s="7">
        <v>9793.6</v>
      </c>
      <c r="M8778" s="5">
        <v>0.2</v>
      </c>
      <c r="N8778" t="s">
        <v>3140</v>
      </c>
      <c r="O8778" t="s">
        <v>17</v>
      </c>
      <c r="P8778" t="s">
        <v>40</v>
      </c>
      <c r="Q8778" t="s">
        <v>19</v>
      </c>
      <c r="R8778" t="s">
        <v>27</v>
      </c>
      <c r="S8778" t="s">
        <v>21</v>
      </c>
      <c r="T8778" t="s">
        <v>13312</v>
      </c>
      <c r="U8778" s="1">
        <v>45697</v>
      </c>
      <c r="V8778">
        <v>49</v>
      </c>
      <c r="W8778" t="str">
        <f t="shared" si="184"/>
        <v>30-59</v>
      </c>
    </row>
    <row r="8779" spans="1:23" x14ac:dyDescent="0.25">
      <c r="A8779" t="s">
        <v>9028</v>
      </c>
      <c r="B8779">
        <v>5096938935</v>
      </c>
      <c r="C8779">
        <v>188260998</v>
      </c>
      <c r="D8779" s="1">
        <v>45465</v>
      </c>
      <c r="E8779">
        <v>99221</v>
      </c>
      <c r="F8779">
        <v>36415</v>
      </c>
      <c r="G8779" t="s">
        <v>3365</v>
      </c>
      <c r="H8779" s="34">
        <v>90925</v>
      </c>
      <c r="I8779" s="7">
        <v>72740</v>
      </c>
      <c r="J8779" s="7">
        <v>54672.4</v>
      </c>
      <c r="K8779" s="7">
        <v>7884</v>
      </c>
      <c r="L8779" s="7">
        <v>10183.6</v>
      </c>
      <c r="M8779" s="5">
        <v>0.14000000000000001</v>
      </c>
      <c r="N8779" t="s">
        <v>1135</v>
      </c>
      <c r="O8779" t="s">
        <v>30</v>
      </c>
      <c r="P8779" t="s">
        <v>40</v>
      </c>
      <c r="Q8779" t="s">
        <v>19</v>
      </c>
      <c r="R8779" t="s">
        <v>43</v>
      </c>
      <c r="S8779" t="s">
        <v>17</v>
      </c>
      <c r="T8779" t="s">
        <v>13311</v>
      </c>
      <c r="U8779" s="1">
        <v>45583</v>
      </c>
      <c r="V8779">
        <v>118</v>
      </c>
      <c r="W8779" t="str">
        <f t="shared" si="184"/>
        <v>90-119</v>
      </c>
    </row>
    <row r="8780" spans="1:23" x14ac:dyDescent="0.25">
      <c r="A8780" t="s">
        <v>9029</v>
      </c>
      <c r="B8780">
        <v>5671020028</v>
      </c>
      <c r="C8780">
        <v>5351150794</v>
      </c>
      <c r="D8780" s="1">
        <v>45772</v>
      </c>
      <c r="E8780">
        <v>99232</v>
      </c>
      <c r="F8780">
        <v>99203</v>
      </c>
      <c r="G8780" t="s">
        <v>3328</v>
      </c>
      <c r="H8780" s="34">
        <v>67312</v>
      </c>
      <c r="I8780" s="7">
        <v>48465</v>
      </c>
      <c r="J8780" s="7">
        <v>40584.800000000003</v>
      </c>
      <c r="K8780" s="7">
        <v>4003</v>
      </c>
      <c r="L8780" s="7">
        <v>3877.2</v>
      </c>
      <c r="M8780" s="5">
        <v>0.08</v>
      </c>
      <c r="N8780" t="s">
        <v>24</v>
      </c>
      <c r="O8780" t="s">
        <v>30</v>
      </c>
      <c r="P8780" t="s">
        <v>18</v>
      </c>
      <c r="Q8780" t="s">
        <v>32</v>
      </c>
      <c r="R8780" t="s">
        <v>38</v>
      </c>
      <c r="S8780" t="s">
        <v>21</v>
      </c>
      <c r="T8780" t="s">
        <v>13311</v>
      </c>
      <c r="U8780" s="1">
        <v>45831</v>
      </c>
      <c r="V8780">
        <v>59</v>
      </c>
      <c r="W8780" t="str">
        <f t="shared" si="184"/>
        <v>30-59</v>
      </c>
    </row>
    <row r="8781" spans="1:23" x14ac:dyDescent="0.25">
      <c r="A8781" t="s">
        <v>9030</v>
      </c>
      <c r="B8781">
        <v>4192342262</v>
      </c>
      <c r="C8781">
        <v>1291985366</v>
      </c>
      <c r="D8781" s="1">
        <v>45548</v>
      </c>
      <c r="E8781">
        <v>99213</v>
      </c>
      <c r="F8781">
        <v>99212</v>
      </c>
      <c r="G8781" t="s">
        <v>3365</v>
      </c>
      <c r="H8781" s="34">
        <v>34568</v>
      </c>
      <c r="I8781" s="7">
        <v>24889</v>
      </c>
      <c r="J8781" s="7">
        <v>16361.88</v>
      </c>
      <c r="K8781" s="7">
        <v>6536</v>
      </c>
      <c r="L8781" s="7">
        <v>1991.12</v>
      </c>
      <c r="M8781" s="5">
        <v>0.08</v>
      </c>
      <c r="N8781" t="s">
        <v>24</v>
      </c>
      <c r="O8781" t="s">
        <v>27</v>
      </c>
      <c r="P8781" t="s">
        <v>3146</v>
      </c>
      <c r="Q8781" t="s">
        <v>32</v>
      </c>
      <c r="R8781" t="s">
        <v>20</v>
      </c>
      <c r="S8781" t="s">
        <v>17</v>
      </c>
      <c r="T8781" t="s">
        <v>13311</v>
      </c>
      <c r="U8781" s="1">
        <v>45697</v>
      </c>
      <c r="V8781">
        <v>149</v>
      </c>
      <c r="W8781" t="str">
        <f t="shared" si="184"/>
        <v>120-149</v>
      </c>
    </row>
    <row r="8782" spans="1:23" x14ac:dyDescent="0.25">
      <c r="A8782" t="s">
        <v>9031</v>
      </c>
      <c r="B8782">
        <v>8674363839</v>
      </c>
      <c r="C8782">
        <v>149261901</v>
      </c>
      <c r="D8782" s="1">
        <v>45670</v>
      </c>
      <c r="E8782">
        <v>99233</v>
      </c>
      <c r="F8782">
        <v>85025</v>
      </c>
      <c r="G8782" t="s">
        <v>3323</v>
      </c>
      <c r="H8782" s="34">
        <v>83105</v>
      </c>
      <c r="I8782" s="7">
        <v>64822</v>
      </c>
      <c r="J8782" s="7">
        <v>51857.599999999999</v>
      </c>
      <c r="K8782" s="7">
        <v>0</v>
      </c>
      <c r="L8782" s="7">
        <v>12964.4</v>
      </c>
      <c r="M8782" s="5">
        <v>0.2</v>
      </c>
      <c r="N8782" t="s">
        <v>3140</v>
      </c>
      <c r="O8782" t="s">
        <v>17</v>
      </c>
      <c r="P8782" t="s">
        <v>3149</v>
      </c>
      <c r="Q8782" t="s">
        <v>32</v>
      </c>
      <c r="R8782" t="s">
        <v>43</v>
      </c>
      <c r="S8782" t="s">
        <v>17</v>
      </c>
      <c r="T8782" t="s">
        <v>13311</v>
      </c>
      <c r="U8782" s="1">
        <v>45733</v>
      </c>
      <c r="V8782">
        <v>63</v>
      </c>
      <c r="W8782" t="str">
        <f t="shared" si="184"/>
        <v>60-89</v>
      </c>
    </row>
    <row r="8783" spans="1:23" x14ac:dyDescent="0.25">
      <c r="A8783" t="s">
        <v>9032</v>
      </c>
      <c r="B8783">
        <v>9758223457</v>
      </c>
      <c r="C8783">
        <v>1876334521</v>
      </c>
      <c r="D8783" s="1">
        <v>45926</v>
      </c>
      <c r="E8783">
        <v>99231</v>
      </c>
      <c r="F8783">
        <v>99213</v>
      </c>
      <c r="G8783" t="s">
        <v>3598</v>
      </c>
      <c r="H8783" s="34">
        <v>39188</v>
      </c>
      <c r="I8783" s="7">
        <v>31350</v>
      </c>
      <c r="J8783" s="7">
        <v>24269</v>
      </c>
      <c r="K8783" s="7">
        <v>2692</v>
      </c>
      <c r="L8783" s="7">
        <v>4389</v>
      </c>
      <c r="M8783" s="5">
        <v>0.14000000000000001</v>
      </c>
      <c r="N8783" t="s">
        <v>1135</v>
      </c>
      <c r="O8783" t="s">
        <v>30</v>
      </c>
      <c r="P8783" t="s">
        <v>97</v>
      </c>
      <c r="Q8783" t="s">
        <v>19</v>
      </c>
      <c r="R8783" t="s">
        <v>26</v>
      </c>
      <c r="S8783" t="s">
        <v>21</v>
      </c>
      <c r="T8783" t="s">
        <v>13312</v>
      </c>
      <c r="U8783" s="1">
        <v>46019</v>
      </c>
      <c r="V8783">
        <v>93</v>
      </c>
      <c r="W8783" t="str">
        <f t="shared" si="184"/>
        <v>90-119</v>
      </c>
    </row>
    <row r="8784" spans="1:23" x14ac:dyDescent="0.25">
      <c r="A8784" t="s">
        <v>9033</v>
      </c>
      <c r="B8784">
        <v>7655196018</v>
      </c>
      <c r="C8784">
        <v>3537027082</v>
      </c>
      <c r="D8784" s="1">
        <v>45877</v>
      </c>
      <c r="E8784">
        <v>99238</v>
      </c>
      <c r="F8784">
        <v>99213</v>
      </c>
      <c r="G8784" t="s">
        <v>3342</v>
      </c>
      <c r="H8784" s="34">
        <v>28540</v>
      </c>
      <c r="I8784" s="7">
        <v>24259</v>
      </c>
      <c r="J8784" s="7">
        <v>23773.82</v>
      </c>
      <c r="K8784" s="7">
        <v>0</v>
      </c>
      <c r="L8784" s="7">
        <v>485.18</v>
      </c>
      <c r="M8784" s="5">
        <v>0.02</v>
      </c>
      <c r="N8784" t="s">
        <v>16</v>
      </c>
      <c r="O8784" t="s">
        <v>17</v>
      </c>
      <c r="P8784" t="s">
        <v>3149</v>
      </c>
      <c r="Q8784" t="s">
        <v>32</v>
      </c>
      <c r="R8784" t="s">
        <v>21</v>
      </c>
      <c r="S8784" t="s">
        <v>21</v>
      </c>
      <c r="T8784" t="s">
        <v>13310</v>
      </c>
      <c r="U8784" s="1">
        <v>45925</v>
      </c>
      <c r="V8784">
        <v>48</v>
      </c>
      <c r="W8784" t="str">
        <f t="shared" si="184"/>
        <v>30-59</v>
      </c>
    </row>
    <row r="8785" spans="1:23" x14ac:dyDescent="0.25">
      <c r="A8785" t="s">
        <v>9034</v>
      </c>
      <c r="B8785">
        <v>312117278</v>
      </c>
      <c r="C8785">
        <v>3697549321</v>
      </c>
      <c r="D8785" s="1">
        <v>45335</v>
      </c>
      <c r="E8785">
        <v>99214</v>
      </c>
      <c r="F8785">
        <v>93000</v>
      </c>
      <c r="G8785" t="s">
        <v>286</v>
      </c>
      <c r="H8785" s="34">
        <v>82460</v>
      </c>
      <c r="I8785" s="7">
        <v>67617</v>
      </c>
      <c r="J8785" s="7">
        <v>49405.94</v>
      </c>
      <c r="K8785" s="7">
        <v>6040</v>
      </c>
      <c r="L8785" s="7">
        <v>12171.06</v>
      </c>
      <c r="M8785" s="5">
        <v>0.18</v>
      </c>
      <c r="N8785" t="s">
        <v>3141</v>
      </c>
      <c r="O8785" t="s">
        <v>27</v>
      </c>
      <c r="P8785" t="s">
        <v>25</v>
      </c>
      <c r="Q8785" t="s">
        <v>19</v>
      </c>
      <c r="R8785" t="s">
        <v>43</v>
      </c>
      <c r="S8785" t="s">
        <v>27</v>
      </c>
      <c r="T8785" t="s">
        <v>13311</v>
      </c>
      <c r="U8785" s="1">
        <v>45446</v>
      </c>
      <c r="V8785">
        <v>110</v>
      </c>
      <c r="W8785" t="str">
        <f t="shared" si="184"/>
        <v>90-119</v>
      </c>
    </row>
    <row r="8786" spans="1:23" x14ac:dyDescent="0.25">
      <c r="A8786" t="s">
        <v>9035</v>
      </c>
      <c r="B8786">
        <v>545373656</v>
      </c>
      <c r="C8786">
        <v>1789776640</v>
      </c>
      <c r="D8786" s="1">
        <v>45311</v>
      </c>
      <c r="E8786">
        <v>99222</v>
      </c>
      <c r="F8786">
        <v>99205</v>
      </c>
      <c r="G8786" t="s">
        <v>73</v>
      </c>
      <c r="H8786" s="34">
        <v>60247</v>
      </c>
      <c r="I8786" s="7">
        <v>43378</v>
      </c>
      <c r="J8786" s="7">
        <v>39907.760000000002</v>
      </c>
      <c r="K8786" s="7">
        <v>0</v>
      </c>
      <c r="L8786" s="7">
        <v>3470.24</v>
      </c>
      <c r="M8786" s="5">
        <v>0.08</v>
      </c>
      <c r="N8786" t="s">
        <v>24</v>
      </c>
      <c r="O8786" t="s">
        <v>17</v>
      </c>
      <c r="P8786" t="s">
        <v>3149</v>
      </c>
      <c r="Q8786" t="s">
        <v>19</v>
      </c>
      <c r="R8786" t="s">
        <v>21</v>
      </c>
      <c r="S8786" t="s">
        <v>17</v>
      </c>
      <c r="T8786" t="s">
        <v>13312</v>
      </c>
      <c r="U8786" s="1">
        <v>45384</v>
      </c>
      <c r="V8786">
        <v>73</v>
      </c>
      <c r="W8786" t="str">
        <f t="shared" si="184"/>
        <v>60-89</v>
      </c>
    </row>
    <row r="8787" spans="1:23" x14ac:dyDescent="0.25">
      <c r="A8787" t="s">
        <v>9036</v>
      </c>
      <c r="B8787">
        <v>2620244900</v>
      </c>
      <c r="C8787">
        <v>100292818</v>
      </c>
      <c r="D8787" s="1">
        <v>45629</v>
      </c>
      <c r="E8787">
        <v>99233</v>
      </c>
      <c r="F8787">
        <v>99214</v>
      </c>
      <c r="G8787" t="s">
        <v>3754</v>
      </c>
      <c r="H8787" s="34">
        <v>23633</v>
      </c>
      <c r="I8787" s="7">
        <v>17016</v>
      </c>
      <c r="J8787" s="7">
        <v>15654.72</v>
      </c>
      <c r="K8787" s="7">
        <v>0</v>
      </c>
      <c r="L8787" s="7">
        <v>1361.28</v>
      </c>
      <c r="M8787" s="5">
        <v>0.08</v>
      </c>
      <c r="N8787" t="s">
        <v>24</v>
      </c>
      <c r="O8787" t="s">
        <v>17</v>
      </c>
      <c r="P8787" t="s">
        <v>35</v>
      </c>
      <c r="Q8787" t="s">
        <v>19</v>
      </c>
      <c r="R8787" t="s">
        <v>38</v>
      </c>
      <c r="S8787" t="s">
        <v>17</v>
      </c>
      <c r="T8787" t="s">
        <v>13311</v>
      </c>
      <c r="U8787" s="1">
        <v>45723</v>
      </c>
      <c r="V8787">
        <v>94</v>
      </c>
      <c r="W8787" t="str">
        <f t="shared" si="184"/>
        <v>90-119</v>
      </c>
    </row>
    <row r="8788" spans="1:23" x14ac:dyDescent="0.25">
      <c r="A8788" t="s">
        <v>9037</v>
      </c>
      <c r="B8788">
        <v>5959247757</v>
      </c>
      <c r="C8788">
        <v>2719963779</v>
      </c>
      <c r="D8788" s="1">
        <v>45411</v>
      </c>
      <c r="E8788">
        <v>99231</v>
      </c>
      <c r="F8788">
        <v>71046</v>
      </c>
      <c r="G8788" t="s">
        <v>3352</v>
      </c>
      <c r="H8788" s="34">
        <v>36644</v>
      </c>
      <c r="I8788" s="7">
        <v>26384</v>
      </c>
      <c r="J8788" s="7">
        <v>21476.28</v>
      </c>
      <c r="K8788" s="7">
        <v>2797</v>
      </c>
      <c r="L8788" s="7">
        <v>2110.7199999999998</v>
      </c>
      <c r="M8788" s="5">
        <v>0.08</v>
      </c>
      <c r="N8788" t="s">
        <v>24</v>
      </c>
      <c r="O8788" t="s">
        <v>30</v>
      </c>
      <c r="P8788" t="s">
        <v>58</v>
      </c>
      <c r="Q8788" t="s">
        <v>19</v>
      </c>
      <c r="R8788" t="s">
        <v>20</v>
      </c>
      <c r="S8788" t="s">
        <v>21</v>
      </c>
      <c r="T8788" t="s">
        <v>13310</v>
      </c>
      <c r="U8788" s="1">
        <v>45573</v>
      </c>
      <c r="V8788">
        <v>162</v>
      </c>
      <c r="W8788" t="str">
        <f t="shared" si="184"/>
        <v>150-179</v>
      </c>
    </row>
    <row r="8789" spans="1:23" x14ac:dyDescent="0.25">
      <c r="A8789" t="s">
        <v>9038</v>
      </c>
      <c r="B8789">
        <v>6925731277</v>
      </c>
      <c r="C8789">
        <v>5733626593</v>
      </c>
      <c r="D8789" s="1">
        <v>45441</v>
      </c>
      <c r="E8789">
        <v>99222</v>
      </c>
      <c r="F8789">
        <v>90834</v>
      </c>
      <c r="G8789" t="s">
        <v>91</v>
      </c>
      <c r="H8789" s="34">
        <v>31879</v>
      </c>
      <c r="I8789" s="7">
        <v>24866</v>
      </c>
      <c r="J8789" s="7">
        <v>19892.8</v>
      </c>
      <c r="K8789" s="7">
        <v>0</v>
      </c>
      <c r="L8789" s="7">
        <v>4973.2</v>
      </c>
      <c r="M8789" s="5">
        <v>0.2</v>
      </c>
      <c r="N8789" t="s">
        <v>3140</v>
      </c>
      <c r="O8789" t="s">
        <v>17</v>
      </c>
      <c r="P8789" t="s">
        <v>58</v>
      </c>
      <c r="Q8789" t="s">
        <v>19</v>
      </c>
      <c r="R8789" t="s">
        <v>43</v>
      </c>
      <c r="S8789" t="s">
        <v>21</v>
      </c>
      <c r="T8789" t="s">
        <v>13310</v>
      </c>
      <c r="U8789" s="1">
        <v>45578</v>
      </c>
      <c r="V8789">
        <v>137</v>
      </c>
      <c r="W8789" t="str">
        <f t="shared" si="184"/>
        <v>120-149</v>
      </c>
    </row>
    <row r="8790" spans="1:23" x14ac:dyDescent="0.25">
      <c r="A8790" t="s">
        <v>9039</v>
      </c>
      <c r="B8790">
        <v>6170569360</v>
      </c>
      <c r="C8790">
        <v>2639410669</v>
      </c>
      <c r="D8790" s="1">
        <v>45603</v>
      </c>
      <c r="E8790">
        <v>99233</v>
      </c>
      <c r="F8790">
        <v>80053</v>
      </c>
      <c r="G8790" t="s">
        <v>3741</v>
      </c>
      <c r="H8790" s="34">
        <v>57310</v>
      </c>
      <c r="I8790" s="7">
        <v>48714</v>
      </c>
      <c r="J8790" s="7">
        <v>47739.72</v>
      </c>
      <c r="K8790" s="7">
        <v>0</v>
      </c>
      <c r="L8790" s="7">
        <v>974.28</v>
      </c>
      <c r="M8790" s="5">
        <v>0.02</v>
      </c>
      <c r="N8790" t="s">
        <v>16</v>
      </c>
      <c r="O8790" t="s">
        <v>17</v>
      </c>
      <c r="P8790" t="s">
        <v>35</v>
      </c>
      <c r="Q8790" t="s">
        <v>19</v>
      </c>
      <c r="R8790" t="s">
        <v>26</v>
      </c>
      <c r="S8790" t="s">
        <v>21</v>
      </c>
      <c r="T8790" t="s">
        <v>13310</v>
      </c>
      <c r="U8790" s="1">
        <v>45753</v>
      </c>
      <c r="V8790">
        <v>150</v>
      </c>
      <c r="W8790" t="str">
        <f t="shared" si="184"/>
        <v>150-179</v>
      </c>
    </row>
    <row r="8791" spans="1:23" x14ac:dyDescent="0.25">
      <c r="A8791" t="s">
        <v>9040</v>
      </c>
      <c r="B8791">
        <v>8975197822</v>
      </c>
      <c r="C8791">
        <v>1666932850</v>
      </c>
      <c r="D8791" s="1">
        <v>45339</v>
      </c>
      <c r="E8791">
        <v>99223</v>
      </c>
      <c r="F8791">
        <v>99284</v>
      </c>
      <c r="G8791" t="s">
        <v>3288</v>
      </c>
      <c r="H8791" s="34">
        <v>70106</v>
      </c>
      <c r="I8791" s="7">
        <v>59590</v>
      </c>
      <c r="J8791" s="7">
        <v>58398.2</v>
      </c>
      <c r="K8791" s="7">
        <v>0</v>
      </c>
      <c r="L8791" s="7">
        <v>1191.8</v>
      </c>
      <c r="M8791" s="5">
        <v>0.02</v>
      </c>
      <c r="N8791" t="s">
        <v>16</v>
      </c>
      <c r="O8791" t="s">
        <v>17</v>
      </c>
      <c r="P8791" t="s">
        <v>3149</v>
      </c>
      <c r="Q8791" t="s">
        <v>19</v>
      </c>
      <c r="R8791" t="s">
        <v>38</v>
      </c>
      <c r="S8791" t="s">
        <v>17</v>
      </c>
      <c r="T8791" t="s">
        <v>13312</v>
      </c>
      <c r="U8791" s="1">
        <v>45370</v>
      </c>
      <c r="V8791">
        <v>31</v>
      </c>
      <c r="W8791" t="str">
        <f t="shared" si="184"/>
        <v>30-59</v>
      </c>
    </row>
    <row r="8792" spans="1:23" x14ac:dyDescent="0.25">
      <c r="A8792" t="s">
        <v>9041</v>
      </c>
      <c r="B8792">
        <v>1231028587</v>
      </c>
      <c r="C8792">
        <v>1443223442</v>
      </c>
      <c r="D8792" s="1">
        <v>45592</v>
      </c>
      <c r="E8792">
        <v>99222</v>
      </c>
      <c r="F8792">
        <v>90834</v>
      </c>
      <c r="G8792" t="s">
        <v>4092</v>
      </c>
      <c r="H8792" s="34">
        <v>92340</v>
      </c>
      <c r="I8792" s="7">
        <v>69255</v>
      </c>
      <c r="J8792" s="7">
        <v>37944.75</v>
      </c>
      <c r="K8792" s="7">
        <v>20922</v>
      </c>
      <c r="L8792" s="7">
        <v>10388.25</v>
      </c>
      <c r="M8792" s="5">
        <v>0.15</v>
      </c>
      <c r="N8792" t="s">
        <v>1139</v>
      </c>
      <c r="O8792" t="s">
        <v>27</v>
      </c>
      <c r="P8792" t="s">
        <v>35</v>
      </c>
      <c r="Q8792" t="s">
        <v>32</v>
      </c>
      <c r="R8792" t="s">
        <v>21</v>
      </c>
      <c r="S8792" t="s">
        <v>17</v>
      </c>
      <c r="T8792" t="s">
        <v>13312</v>
      </c>
      <c r="U8792" s="1">
        <v>45719</v>
      </c>
      <c r="V8792">
        <v>127</v>
      </c>
      <c r="W8792" t="str">
        <f t="shared" si="184"/>
        <v>120-149</v>
      </c>
    </row>
    <row r="8793" spans="1:23" x14ac:dyDescent="0.25">
      <c r="A8793" t="s">
        <v>9042</v>
      </c>
      <c r="B8793">
        <v>8555207143</v>
      </c>
      <c r="C8793">
        <v>9939047073</v>
      </c>
      <c r="D8793" s="1">
        <v>45326</v>
      </c>
      <c r="E8793">
        <v>99223</v>
      </c>
      <c r="F8793">
        <v>99201</v>
      </c>
      <c r="G8793" t="s">
        <v>3598</v>
      </c>
      <c r="H8793" s="34">
        <v>90719</v>
      </c>
      <c r="I8793" s="7">
        <v>72575</v>
      </c>
      <c r="J8793" s="7">
        <v>50041.5</v>
      </c>
      <c r="K8793" s="7">
        <v>12373</v>
      </c>
      <c r="L8793" s="7">
        <v>10160.5</v>
      </c>
      <c r="M8793" s="5">
        <v>0.14000000000000001</v>
      </c>
      <c r="N8793" t="s">
        <v>1135</v>
      </c>
      <c r="O8793" t="s">
        <v>27</v>
      </c>
      <c r="P8793" t="s">
        <v>55</v>
      </c>
      <c r="Q8793" t="s">
        <v>19</v>
      </c>
      <c r="R8793" t="s">
        <v>38</v>
      </c>
      <c r="S8793" t="s">
        <v>17</v>
      </c>
      <c r="T8793" t="s">
        <v>13312</v>
      </c>
      <c r="U8793" s="1">
        <v>45374</v>
      </c>
      <c r="V8793">
        <v>48</v>
      </c>
      <c r="W8793" t="str">
        <f t="shared" si="184"/>
        <v>30-59</v>
      </c>
    </row>
    <row r="8794" spans="1:23" x14ac:dyDescent="0.25">
      <c r="A8794" t="s">
        <v>9043</v>
      </c>
      <c r="B8794">
        <v>3780117907</v>
      </c>
      <c r="C8794">
        <v>3241702256</v>
      </c>
      <c r="D8794" s="1">
        <v>45504</v>
      </c>
      <c r="E8794">
        <v>99233</v>
      </c>
      <c r="F8794">
        <v>99211</v>
      </c>
      <c r="G8794" t="s">
        <v>3741</v>
      </c>
      <c r="H8794" s="34">
        <v>38348</v>
      </c>
      <c r="I8794" s="7">
        <v>30295</v>
      </c>
      <c r="J8794" s="7">
        <v>21759.8</v>
      </c>
      <c r="K8794" s="7">
        <v>3688</v>
      </c>
      <c r="L8794" s="7">
        <v>4847.2</v>
      </c>
      <c r="M8794" s="5">
        <v>0.16</v>
      </c>
      <c r="N8794" t="s">
        <v>1138</v>
      </c>
      <c r="O8794" t="s">
        <v>30</v>
      </c>
      <c r="P8794" t="s">
        <v>3147</v>
      </c>
      <c r="Q8794" t="s">
        <v>19</v>
      </c>
      <c r="R8794" t="s">
        <v>38</v>
      </c>
      <c r="S8794" t="s">
        <v>21</v>
      </c>
      <c r="T8794" t="s">
        <v>13311</v>
      </c>
      <c r="U8794" s="1">
        <v>45655</v>
      </c>
      <c r="V8794">
        <v>151</v>
      </c>
      <c r="W8794" t="str">
        <f t="shared" si="184"/>
        <v>150-179</v>
      </c>
    </row>
    <row r="8795" spans="1:23" x14ac:dyDescent="0.25">
      <c r="A8795" t="s">
        <v>9044</v>
      </c>
      <c r="B8795">
        <v>9407405802</v>
      </c>
      <c r="C8795">
        <v>9771198445</v>
      </c>
      <c r="D8795" s="1">
        <v>45322</v>
      </c>
      <c r="E8795">
        <v>99231</v>
      </c>
      <c r="F8795">
        <v>99215</v>
      </c>
      <c r="G8795" t="s">
        <v>3673</v>
      </c>
      <c r="H8795" s="34">
        <v>77504</v>
      </c>
      <c r="I8795" s="7">
        <v>50378</v>
      </c>
      <c r="J8795" s="7">
        <v>35508.639999999999</v>
      </c>
      <c r="K8795" s="7">
        <v>8824</v>
      </c>
      <c r="L8795" s="7">
        <v>6045.36</v>
      </c>
      <c r="M8795" s="5">
        <v>0.12</v>
      </c>
      <c r="N8795" t="s">
        <v>46</v>
      </c>
      <c r="O8795" t="s">
        <v>27</v>
      </c>
      <c r="P8795" t="s">
        <v>40</v>
      </c>
      <c r="Q8795" t="s">
        <v>32</v>
      </c>
      <c r="R8795" t="s">
        <v>38</v>
      </c>
      <c r="S8795" t="s">
        <v>21</v>
      </c>
      <c r="T8795" t="s">
        <v>13311</v>
      </c>
      <c r="U8795" s="1">
        <v>45366</v>
      </c>
      <c r="V8795">
        <v>44</v>
      </c>
      <c r="W8795" t="str">
        <f t="shared" si="184"/>
        <v>30-59</v>
      </c>
    </row>
    <row r="8796" spans="1:23" x14ac:dyDescent="0.25">
      <c r="A8796" t="s">
        <v>9045</v>
      </c>
      <c r="B8796">
        <v>2265864411</v>
      </c>
      <c r="C8796">
        <v>8218574967</v>
      </c>
      <c r="D8796" s="1">
        <v>45820</v>
      </c>
      <c r="E8796">
        <v>99231</v>
      </c>
      <c r="F8796">
        <v>99282</v>
      </c>
      <c r="G8796" t="s">
        <v>120</v>
      </c>
      <c r="H8796" s="34">
        <v>73430</v>
      </c>
      <c r="I8796" s="7">
        <v>57275</v>
      </c>
      <c r="J8796" s="7">
        <v>26655</v>
      </c>
      <c r="K8796" s="7">
        <v>19165</v>
      </c>
      <c r="L8796" s="7">
        <v>11455</v>
      </c>
      <c r="M8796" s="5">
        <v>0.2</v>
      </c>
      <c r="N8796" t="s">
        <v>3140</v>
      </c>
      <c r="O8796" t="s">
        <v>27</v>
      </c>
      <c r="P8796" t="s">
        <v>3147</v>
      </c>
      <c r="Q8796" t="s">
        <v>32</v>
      </c>
      <c r="R8796" t="s">
        <v>20</v>
      </c>
      <c r="S8796" t="s">
        <v>21</v>
      </c>
      <c r="T8796" t="s">
        <v>13310</v>
      </c>
      <c r="U8796" s="1">
        <v>45896</v>
      </c>
      <c r="V8796">
        <v>76</v>
      </c>
      <c r="W8796" t="str">
        <f t="shared" si="184"/>
        <v>60-89</v>
      </c>
    </row>
    <row r="8797" spans="1:23" x14ac:dyDescent="0.25">
      <c r="A8797" t="s">
        <v>9046</v>
      </c>
      <c r="B8797">
        <v>7746143859</v>
      </c>
      <c r="C8797">
        <v>7400921710</v>
      </c>
      <c r="D8797" s="1">
        <v>45554</v>
      </c>
      <c r="E8797">
        <v>99222</v>
      </c>
      <c r="F8797">
        <v>99215</v>
      </c>
      <c r="G8797" t="s">
        <v>110</v>
      </c>
      <c r="H8797" s="34">
        <v>60810</v>
      </c>
      <c r="I8797" s="7">
        <v>45608</v>
      </c>
      <c r="J8797" s="7">
        <v>32623.800000000003</v>
      </c>
      <c r="K8797" s="7">
        <v>6143</v>
      </c>
      <c r="L8797" s="7">
        <v>6841.2</v>
      </c>
      <c r="M8797" s="5">
        <v>0.15</v>
      </c>
      <c r="N8797" t="s">
        <v>1139</v>
      </c>
      <c r="O8797" t="s">
        <v>30</v>
      </c>
      <c r="P8797" t="s">
        <v>31</v>
      </c>
      <c r="Q8797" t="s">
        <v>19</v>
      </c>
      <c r="R8797" t="s">
        <v>27</v>
      </c>
      <c r="S8797" t="s">
        <v>21</v>
      </c>
      <c r="T8797" t="s">
        <v>13312</v>
      </c>
      <c r="U8797" s="1">
        <v>45661</v>
      </c>
      <c r="V8797">
        <v>107</v>
      </c>
      <c r="W8797" t="str">
        <f t="shared" si="184"/>
        <v>90-119</v>
      </c>
    </row>
    <row r="8798" spans="1:23" x14ac:dyDescent="0.25">
      <c r="A8798" t="s">
        <v>9047</v>
      </c>
      <c r="B8798">
        <v>2772590329</v>
      </c>
      <c r="C8798">
        <v>6500546160</v>
      </c>
      <c r="D8798" s="1">
        <v>45852</v>
      </c>
      <c r="E8798">
        <v>99232</v>
      </c>
      <c r="F8798">
        <v>99285</v>
      </c>
      <c r="G8798" t="s">
        <v>108</v>
      </c>
      <c r="H8798" s="34">
        <v>12868</v>
      </c>
      <c r="I8798" s="7">
        <v>10552</v>
      </c>
      <c r="J8798" s="7">
        <v>8652.64</v>
      </c>
      <c r="K8798" s="7">
        <v>0</v>
      </c>
      <c r="L8798" s="7">
        <v>1899.36</v>
      </c>
      <c r="M8798" s="5">
        <v>0.18</v>
      </c>
      <c r="N8798" t="s">
        <v>3141</v>
      </c>
      <c r="O8798" t="s">
        <v>17</v>
      </c>
      <c r="P8798" t="s">
        <v>97</v>
      </c>
      <c r="Q8798" t="s">
        <v>19</v>
      </c>
      <c r="R8798" t="s">
        <v>38</v>
      </c>
      <c r="S8798" t="s">
        <v>27</v>
      </c>
      <c r="T8798" t="s">
        <v>13311</v>
      </c>
      <c r="U8798" s="1">
        <v>45992</v>
      </c>
      <c r="V8798">
        <v>140</v>
      </c>
      <c r="W8798" t="str">
        <f t="shared" si="184"/>
        <v>120-149</v>
      </c>
    </row>
    <row r="8799" spans="1:23" x14ac:dyDescent="0.25">
      <c r="A8799" t="s">
        <v>9048</v>
      </c>
      <c r="B8799">
        <v>2665949641</v>
      </c>
      <c r="C8799">
        <v>7357904973</v>
      </c>
      <c r="D8799" s="1">
        <v>45329</v>
      </c>
      <c r="E8799">
        <v>99221</v>
      </c>
      <c r="F8799">
        <v>99204</v>
      </c>
      <c r="G8799" t="s">
        <v>169</v>
      </c>
      <c r="H8799" s="34">
        <v>50634</v>
      </c>
      <c r="I8799" s="7">
        <v>40001</v>
      </c>
      <c r="J8799" s="7">
        <v>17148.84</v>
      </c>
      <c r="K8799" s="7">
        <v>16452</v>
      </c>
      <c r="L8799" s="7">
        <v>6400.16</v>
      </c>
      <c r="M8799" s="5">
        <v>0.16</v>
      </c>
      <c r="N8799" t="s">
        <v>1138</v>
      </c>
      <c r="O8799" t="s">
        <v>27</v>
      </c>
      <c r="P8799" t="s">
        <v>3149</v>
      </c>
      <c r="Q8799" t="s">
        <v>19</v>
      </c>
      <c r="R8799" t="s">
        <v>43</v>
      </c>
      <c r="S8799" t="s">
        <v>21</v>
      </c>
      <c r="T8799" t="s">
        <v>13312</v>
      </c>
      <c r="U8799" s="1">
        <v>45370</v>
      </c>
      <c r="V8799">
        <v>41</v>
      </c>
      <c r="W8799" t="str">
        <f t="shared" si="184"/>
        <v>30-59</v>
      </c>
    </row>
    <row r="8800" spans="1:23" x14ac:dyDescent="0.25">
      <c r="A8800" t="s">
        <v>9049</v>
      </c>
      <c r="B8800">
        <v>5666801762</v>
      </c>
      <c r="C8800">
        <v>3697469449</v>
      </c>
      <c r="D8800" s="1">
        <v>45666</v>
      </c>
      <c r="E8800">
        <v>99223</v>
      </c>
      <c r="F8800">
        <v>99285</v>
      </c>
      <c r="G8800" t="s">
        <v>3419</v>
      </c>
      <c r="H8800" s="34">
        <v>59175</v>
      </c>
      <c r="I8800" s="7">
        <v>46157</v>
      </c>
      <c r="J8800" s="7">
        <v>34648.6</v>
      </c>
      <c r="K8800" s="7">
        <v>2277</v>
      </c>
      <c r="L8800" s="7">
        <v>9231.4</v>
      </c>
      <c r="M8800" s="5">
        <v>0.2</v>
      </c>
      <c r="N8800" t="s">
        <v>3140</v>
      </c>
      <c r="O8800" t="s">
        <v>30</v>
      </c>
      <c r="P8800" t="s">
        <v>40</v>
      </c>
      <c r="Q8800" t="s">
        <v>19</v>
      </c>
      <c r="R8800" t="s">
        <v>20</v>
      </c>
      <c r="S8800" t="s">
        <v>27</v>
      </c>
      <c r="T8800" t="s">
        <v>13310</v>
      </c>
      <c r="U8800" s="1">
        <v>45783</v>
      </c>
      <c r="V8800">
        <v>117</v>
      </c>
      <c r="W8800" t="str">
        <f t="shared" si="184"/>
        <v>90-119</v>
      </c>
    </row>
    <row r="8801" spans="1:23" x14ac:dyDescent="0.25">
      <c r="A8801" t="s">
        <v>9050</v>
      </c>
      <c r="B8801">
        <v>6697722522</v>
      </c>
      <c r="C8801">
        <v>1386271031</v>
      </c>
      <c r="D8801" s="1">
        <v>45704</v>
      </c>
      <c r="E8801">
        <v>99213</v>
      </c>
      <c r="F8801">
        <v>99213</v>
      </c>
      <c r="G8801" t="s">
        <v>3494</v>
      </c>
      <c r="H8801" s="34">
        <v>95922</v>
      </c>
      <c r="I8801" s="7">
        <v>76738</v>
      </c>
      <c r="J8801" s="7">
        <v>46411.68</v>
      </c>
      <c r="K8801" s="7">
        <v>19583</v>
      </c>
      <c r="L8801" s="7">
        <v>10743.32</v>
      </c>
      <c r="M8801" s="5">
        <v>0.14000000000000001</v>
      </c>
      <c r="N8801" t="s">
        <v>1135</v>
      </c>
      <c r="O8801" t="s">
        <v>27</v>
      </c>
      <c r="P8801" t="s">
        <v>40</v>
      </c>
      <c r="Q8801" t="s">
        <v>32</v>
      </c>
      <c r="R8801" t="s">
        <v>43</v>
      </c>
      <c r="S8801" t="s">
        <v>21</v>
      </c>
      <c r="T8801" t="s">
        <v>13310</v>
      </c>
      <c r="U8801" s="1">
        <v>45789</v>
      </c>
      <c r="V8801">
        <v>85</v>
      </c>
      <c r="W8801" t="str">
        <f t="shared" si="184"/>
        <v>60-89</v>
      </c>
    </row>
    <row r="8802" spans="1:23" x14ac:dyDescent="0.25">
      <c r="A8802" t="s">
        <v>9051</v>
      </c>
      <c r="B8802">
        <v>2793370793</v>
      </c>
      <c r="C8802">
        <v>5303623407</v>
      </c>
      <c r="D8802" s="1">
        <v>45915</v>
      </c>
      <c r="E8802">
        <v>99238</v>
      </c>
      <c r="F8802">
        <v>99284</v>
      </c>
      <c r="G8802" t="s">
        <v>140</v>
      </c>
      <c r="H8802" s="34">
        <v>50145</v>
      </c>
      <c r="I8802" s="7">
        <v>39615</v>
      </c>
      <c r="J8802" s="7">
        <v>29864.6</v>
      </c>
      <c r="K8802" s="7">
        <v>3412</v>
      </c>
      <c r="L8802" s="7">
        <v>6338.4</v>
      </c>
      <c r="M8802" s="5">
        <v>0.16</v>
      </c>
      <c r="N8802" t="s">
        <v>1138</v>
      </c>
      <c r="O8802" t="s">
        <v>27</v>
      </c>
      <c r="P8802" t="s">
        <v>58</v>
      </c>
      <c r="Q8802" t="s">
        <v>19</v>
      </c>
      <c r="R8802" t="s">
        <v>20</v>
      </c>
      <c r="S8802" t="s">
        <v>27</v>
      </c>
      <c r="T8802" t="s">
        <v>13310</v>
      </c>
      <c r="U8802" s="1">
        <v>46013</v>
      </c>
      <c r="V8802">
        <v>98</v>
      </c>
      <c r="W8802" t="str">
        <f t="shared" si="184"/>
        <v>90-119</v>
      </c>
    </row>
    <row r="8803" spans="1:23" x14ac:dyDescent="0.25">
      <c r="A8803" t="s">
        <v>9052</v>
      </c>
      <c r="B8803">
        <v>556980838</v>
      </c>
      <c r="C8803">
        <v>3607686345</v>
      </c>
      <c r="D8803" s="1">
        <v>45815</v>
      </c>
      <c r="E8803">
        <v>99215</v>
      </c>
      <c r="F8803">
        <v>99201</v>
      </c>
      <c r="G8803" t="s">
        <v>3244</v>
      </c>
      <c r="H8803" s="34">
        <v>48612</v>
      </c>
      <c r="I8803" s="7">
        <v>37917</v>
      </c>
      <c r="J8803" s="7">
        <v>30333.599999999999</v>
      </c>
      <c r="K8803" s="7">
        <v>0</v>
      </c>
      <c r="L8803" s="7">
        <v>7583.4</v>
      </c>
      <c r="M8803" s="5">
        <v>0.2</v>
      </c>
      <c r="N8803" t="s">
        <v>3140</v>
      </c>
      <c r="O8803" t="s">
        <v>17</v>
      </c>
      <c r="P8803" t="s">
        <v>25</v>
      </c>
      <c r="Q8803" t="s">
        <v>19</v>
      </c>
      <c r="R8803" t="s">
        <v>26</v>
      </c>
      <c r="S8803" t="s">
        <v>17</v>
      </c>
      <c r="T8803" t="s">
        <v>13311</v>
      </c>
      <c r="U8803" s="1">
        <v>45986</v>
      </c>
      <c r="V8803">
        <v>171</v>
      </c>
      <c r="W8803" t="str">
        <f t="shared" si="184"/>
        <v>150-179</v>
      </c>
    </row>
    <row r="8804" spans="1:23" x14ac:dyDescent="0.25">
      <c r="A8804" t="s">
        <v>9053</v>
      </c>
      <c r="B8804">
        <v>3284871537</v>
      </c>
      <c r="C8804">
        <v>9539173865</v>
      </c>
      <c r="D8804" s="1">
        <v>45661</v>
      </c>
      <c r="E8804">
        <v>99215</v>
      </c>
      <c r="F8804">
        <v>99285</v>
      </c>
      <c r="G8804" t="s">
        <v>45</v>
      </c>
      <c r="H8804" s="34">
        <v>32927</v>
      </c>
      <c r="I8804" s="7">
        <v>26012</v>
      </c>
      <c r="J8804" s="7">
        <v>21850.080000000002</v>
      </c>
      <c r="K8804" s="7">
        <v>0</v>
      </c>
      <c r="L8804" s="7">
        <v>4161.92</v>
      </c>
      <c r="M8804" s="5">
        <v>0.16</v>
      </c>
      <c r="N8804" t="s">
        <v>1138</v>
      </c>
      <c r="O8804" t="s">
        <v>17</v>
      </c>
      <c r="P8804" t="s">
        <v>31</v>
      </c>
      <c r="Q8804" t="s">
        <v>19</v>
      </c>
      <c r="R8804" t="s">
        <v>20</v>
      </c>
      <c r="S8804" t="s">
        <v>17</v>
      </c>
      <c r="T8804" t="s">
        <v>13310</v>
      </c>
      <c r="U8804" s="1">
        <v>45803</v>
      </c>
      <c r="V8804">
        <v>142</v>
      </c>
      <c r="W8804" t="str">
        <f t="shared" si="184"/>
        <v>120-149</v>
      </c>
    </row>
    <row r="8805" spans="1:23" x14ac:dyDescent="0.25">
      <c r="A8805" t="s">
        <v>9054</v>
      </c>
      <c r="B8805">
        <v>5545586375</v>
      </c>
      <c r="C8805">
        <v>4729427055</v>
      </c>
      <c r="D8805" s="1">
        <v>45378</v>
      </c>
      <c r="E8805">
        <v>99213</v>
      </c>
      <c r="F8805">
        <v>99202</v>
      </c>
      <c r="G8805" t="s">
        <v>194</v>
      </c>
      <c r="H8805" s="34">
        <v>58204</v>
      </c>
      <c r="I8805" s="7">
        <v>43653</v>
      </c>
      <c r="J8805" s="7">
        <v>30653.050000000003</v>
      </c>
      <c r="K8805" s="7">
        <v>6452</v>
      </c>
      <c r="L8805" s="7">
        <v>6547.95</v>
      </c>
      <c r="M8805" s="5">
        <v>0.15</v>
      </c>
      <c r="N8805" t="s">
        <v>1139</v>
      </c>
      <c r="O8805" t="s">
        <v>30</v>
      </c>
      <c r="P8805" t="s">
        <v>3146</v>
      </c>
      <c r="Q8805" t="s">
        <v>19</v>
      </c>
      <c r="R8805" t="s">
        <v>43</v>
      </c>
      <c r="S8805" t="s">
        <v>21</v>
      </c>
      <c r="T8805" t="s">
        <v>13310</v>
      </c>
      <c r="U8805" s="1">
        <v>45423</v>
      </c>
      <c r="V8805">
        <v>45</v>
      </c>
      <c r="W8805" t="str">
        <f t="shared" si="184"/>
        <v>30-59</v>
      </c>
    </row>
    <row r="8806" spans="1:23" x14ac:dyDescent="0.25">
      <c r="A8806" t="s">
        <v>9055</v>
      </c>
      <c r="B8806">
        <v>5060384065</v>
      </c>
      <c r="C8806">
        <v>8489919665</v>
      </c>
      <c r="D8806" s="1">
        <v>45776</v>
      </c>
      <c r="E8806">
        <v>99223</v>
      </c>
      <c r="F8806">
        <v>81000</v>
      </c>
      <c r="G8806" t="s">
        <v>178</v>
      </c>
      <c r="H8806" s="34">
        <v>78165</v>
      </c>
      <c r="I8806" s="7">
        <v>62532</v>
      </c>
      <c r="J8806" s="7">
        <v>50343.519999999997</v>
      </c>
      <c r="K8806" s="7">
        <v>3434</v>
      </c>
      <c r="L8806" s="7">
        <v>8754.48</v>
      </c>
      <c r="M8806" s="5">
        <v>0.14000000000000001</v>
      </c>
      <c r="N8806" t="s">
        <v>1135</v>
      </c>
      <c r="O8806" t="s">
        <v>30</v>
      </c>
      <c r="P8806" t="s">
        <v>55</v>
      </c>
      <c r="Q8806" t="s">
        <v>32</v>
      </c>
      <c r="R8806" t="s">
        <v>38</v>
      </c>
      <c r="S8806" t="s">
        <v>27</v>
      </c>
      <c r="T8806" t="s">
        <v>13310</v>
      </c>
      <c r="U8806" s="1">
        <v>45907</v>
      </c>
      <c r="V8806">
        <v>131</v>
      </c>
      <c r="W8806" t="str">
        <f t="shared" si="184"/>
        <v>120-149</v>
      </c>
    </row>
    <row r="8807" spans="1:23" x14ac:dyDescent="0.25">
      <c r="A8807" t="s">
        <v>9056</v>
      </c>
      <c r="B8807">
        <v>9914677608</v>
      </c>
      <c r="C8807">
        <v>2698379396</v>
      </c>
      <c r="D8807" s="1">
        <v>45859</v>
      </c>
      <c r="E8807">
        <v>99222</v>
      </c>
      <c r="F8807">
        <v>80053</v>
      </c>
      <c r="G8807" t="s">
        <v>116</v>
      </c>
      <c r="H8807" s="34">
        <v>82071</v>
      </c>
      <c r="I8807" s="7">
        <v>61553</v>
      </c>
      <c r="J8807" s="7">
        <v>52320.05</v>
      </c>
      <c r="K8807" s="7">
        <v>0</v>
      </c>
      <c r="L8807" s="7">
        <v>9232.9500000000007</v>
      </c>
      <c r="M8807" s="5">
        <v>0.15</v>
      </c>
      <c r="N8807" t="s">
        <v>1139</v>
      </c>
      <c r="O8807" t="s">
        <v>17</v>
      </c>
      <c r="P8807" t="s">
        <v>58</v>
      </c>
      <c r="Q8807" t="s">
        <v>32</v>
      </c>
      <c r="R8807" t="s">
        <v>26</v>
      </c>
      <c r="S8807" t="s">
        <v>17</v>
      </c>
      <c r="T8807" t="s">
        <v>13312</v>
      </c>
      <c r="U8807" s="1">
        <v>45919</v>
      </c>
      <c r="V8807">
        <v>60</v>
      </c>
      <c r="W8807" t="str">
        <f t="shared" si="184"/>
        <v>60-89</v>
      </c>
    </row>
    <row r="8808" spans="1:23" x14ac:dyDescent="0.25">
      <c r="A8808" t="s">
        <v>9057</v>
      </c>
      <c r="B8808">
        <v>1319096290</v>
      </c>
      <c r="C8808">
        <v>4009045533</v>
      </c>
      <c r="D8808" s="1">
        <v>45679</v>
      </c>
      <c r="E8808">
        <v>99232</v>
      </c>
      <c r="F8808">
        <v>99202</v>
      </c>
      <c r="G8808" t="s">
        <v>3204</v>
      </c>
      <c r="H8808" s="34">
        <v>30127</v>
      </c>
      <c r="I8808" s="7">
        <v>22595</v>
      </c>
      <c r="J8808" s="7">
        <v>19205.75</v>
      </c>
      <c r="K8808" s="7">
        <v>0</v>
      </c>
      <c r="L8808" s="7">
        <v>3389.25</v>
      </c>
      <c r="M8808" s="5">
        <v>0.15</v>
      </c>
      <c r="N8808" t="s">
        <v>1139</v>
      </c>
      <c r="O8808" t="s">
        <v>17</v>
      </c>
      <c r="P8808" t="s">
        <v>3147</v>
      </c>
      <c r="Q8808" t="s">
        <v>32</v>
      </c>
      <c r="R8808" t="s">
        <v>21</v>
      </c>
      <c r="S8808" t="s">
        <v>17</v>
      </c>
      <c r="T8808" t="s">
        <v>13310</v>
      </c>
      <c r="U8808" s="1">
        <v>45744</v>
      </c>
      <c r="V8808">
        <v>65</v>
      </c>
      <c r="W8808" t="str">
        <f t="shared" si="184"/>
        <v>60-89</v>
      </c>
    </row>
    <row r="8809" spans="1:23" x14ac:dyDescent="0.25">
      <c r="A8809" t="s">
        <v>9058</v>
      </c>
      <c r="B8809">
        <v>3823466388</v>
      </c>
      <c r="C8809">
        <v>1999263195</v>
      </c>
      <c r="D8809" s="1">
        <v>45910</v>
      </c>
      <c r="E8809">
        <v>99221</v>
      </c>
      <c r="F8809">
        <v>99284</v>
      </c>
      <c r="G8809" t="s">
        <v>3598</v>
      </c>
      <c r="H8809" s="34">
        <v>29828</v>
      </c>
      <c r="I8809" s="7">
        <v>24459</v>
      </c>
      <c r="J8809" s="7">
        <v>20056.38</v>
      </c>
      <c r="K8809" s="7">
        <v>0</v>
      </c>
      <c r="L8809" s="7">
        <v>4402.62</v>
      </c>
      <c r="M8809" s="5">
        <v>0.18</v>
      </c>
      <c r="N8809" t="s">
        <v>3141</v>
      </c>
      <c r="O8809" t="s">
        <v>17</v>
      </c>
      <c r="P8809" t="s">
        <v>31</v>
      </c>
      <c r="Q8809" t="s">
        <v>19</v>
      </c>
      <c r="R8809" t="s">
        <v>20</v>
      </c>
      <c r="S8809" t="s">
        <v>27</v>
      </c>
      <c r="T8809" t="s">
        <v>13311</v>
      </c>
      <c r="U8809" s="1">
        <v>45991</v>
      </c>
      <c r="V8809">
        <v>81</v>
      </c>
      <c r="W8809" t="str">
        <f t="shared" si="184"/>
        <v>60-89</v>
      </c>
    </row>
    <row r="8810" spans="1:23" x14ac:dyDescent="0.25">
      <c r="A8810" t="s">
        <v>9059</v>
      </c>
      <c r="B8810">
        <v>9134006459</v>
      </c>
      <c r="C8810">
        <v>8641628307</v>
      </c>
      <c r="D8810" s="1">
        <v>45456</v>
      </c>
      <c r="E8810">
        <v>99213</v>
      </c>
      <c r="F8810">
        <v>99281</v>
      </c>
      <c r="G8810" t="s">
        <v>3548</v>
      </c>
      <c r="H8810" s="34">
        <v>62987</v>
      </c>
      <c r="I8810" s="7">
        <v>50390</v>
      </c>
      <c r="J8810" s="7">
        <v>35524.400000000001</v>
      </c>
      <c r="K8810" s="7">
        <v>7811</v>
      </c>
      <c r="L8810" s="7">
        <v>7054.6</v>
      </c>
      <c r="M8810" s="5">
        <v>0.14000000000000001</v>
      </c>
      <c r="N8810" t="s">
        <v>1135</v>
      </c>
      <c r="O8810" t="s">
        <v>30</v>
      </c>
      <c r="P8810" t="s">
        <v>3150</v>
      </c>
      <c r="Q8810" t="s">
        <v>19</v>
      </c>
      <c r="R8810" t="s">
        <v>38</v>
      </c>
      <c r="S8810" t="s">
        <v>17</v>
      </c>
      <c r="T8810" t="s">
        <v>13312</v>
      </c>
      <c r="U8810" s="1">
        <v>45614</v>
      </c>
      <c r="V8810">
        <v>158</v>
      </c>
      <c r="W8810" t="str">
        <f t="shared" si="184"/>
        <v>150-179</v>
      </c>
    </row>
    <row r="8811" spans="1:23" x14ac:dyDescent="0.25">
      <c r="A8811" t="s">
        <v>9060</v>
      </c>
      <c r="B8811">
        <v>8413212830</v>
      </c>
      <c r="C8811">
        <v>5326038750</v>
      </c>
      <c r="D8811" s="1">
        <v>45464</v>
      </c>
      <c r="E8811">
        <v>99221</v>
      </c>
      <c r="F8811">
        <v>36415</v>
      </c>
      <c r="G8811" t="s">
        <v>29</v>
      </c>
      <c r="H8811" s="34">
        <v>35737</v>
      </c>
      <c r="I8811" s="7">
        <v>29304</v>
      </c>
      <c r="J8811" s="7">
        <v>24029.279999999999</v>
      </c>
      <c r="K8811" s="7">
        <v>0</v>
      </c>
      <c r="L8811" s="7">
        <v>5274.72</v>
      </c>
      <c r="M8811" s="5">
        <v>0.18</v>
      </c>
      <c r="N8811" t="s">
        <v>3141</v>
      </c>
      <c r="O8811" t="s">
        <v>17</v>
      </c>
      <c r="P8811" t="s">
        <v>3150</v>
      </c>
      <c r="Q8811" t="s">
        <v>19</v>
      </c>
      <c r="R8811" t="s">
        <v>26</v>
      </c>
      <c r="S8811" t="s">
        <v>17</v>
      </c>
      <c r="T8811" t="s">
        <v>13312</v>
      </c>
      <c r="U8811" s="1">
        <v>45640</v>
      </c>
      <c r="V8811">
        <v>176</v>
      </c>
      <c r="W8811" t="str">
        <f t="shared" si="184"/>
        <v>150-179</v>
      </c>
    </row>
    <row r="8812" spans="1:23" x14ac:dyDescent="0.25">
      <c r="A8812" t="s">
        <v>9061</v>
      </c>
      <c r="B8812">
        <v>5564503361</v>
      </c>
      <c r="C8812">
        <v>8112856788</v>
      </c>
      <c r="D8812" s="1">
        <v>45643</v>
      </c>
      <c r="E8812">
        <v>99213</v>
      </c>
      <c r="F8812">
        <v>99211</v>
      </c>
      <c r="G8812" t="s">
        <v>3154</v>
      </c>
      <c r="H8812" s="34">
        <v>30549</v>
      </c>
      <c r="I8812" s="7">
        <v>19857</v>
      </c>
      <c r="J8812" s="7">
        <v>14634.16</v>
      </c>
      <c r="K8812" s="7">
        <v>2840</v>
      </c>
      <c r="L8812" s="7">
        <v>2382.84</v>
      </c>
      <c r="M8812" s="5">
        <v>0.12</v>
      </c>
      <c r="N8812" t="s">
        <v>46</v>
      </c>
      <c r="O8812" t="s">
        <v>27</v>
      </c>
      <c r="P8812" t="s">
        <v>3146</v>
      </c>
      <c r="Q8812" t="s">
        <v>19</v>
      </c>
      <c r="R8812" t="s">
        <v>43</v>
      </c>
      <c r="S8812" t="s">
        <v>27</v>
      </c>
      <c r="T8812" t="s">
        <v>13312</v>
      </c>
      <c r="U8812" s="1">
        <v>45673</v>
      </c>
      <c r="V8812">
        <v>30</v>
      </c>
      <c r="W8812" t="str">
        <f t="shared" si="184"/>
        <v>30-59</v>
      </c>
    </row>
    <row r="8813" spans="1:23" x14ac:dyDescent="0.25">
      <c r="A8813" t="s">
        <v>9062</v>
      </c>
      <c r="B8813">
        <v>6332202115</v>
      </c>
      <c r="C8813">
        <v>3015076360</v>
      </c>
      <c r="D8813" s="1">
        <v>45937</v>
      </c>
      <c r="E8813">
        <v>99213</v>
      </c>
      <c r="F8813">
        <v>97110</v>
      </c>
      <c r="G8813" t="s">
        <v>365</v>
      </c>
      <c r="H8813" s="34">
        <v>84495</v>
      </c>
      <c r="I8813" s="7">
        <v>66751</v>
      </c>
      <c r="J8813" s="7">
        <v>46848.84</v>
      </c>
      <c r="K8813" s="7">
        <v>9222</v>
      </c>
      <c r="L8813" s="7">
        <v>10680.16</v>
      </c>
      <c r="M8813" s="5">
        <v>0.16</v>
      </c>
      <c r="N8813" t="s">
        <v>1138</v>
      </c>
      <c r="O8813" t="s">
        <v>30</v>
      </c>
      <c r="P8813" t="s">
        <v>25</v>
      </c>
      <c r="Q8813" t="s">
        <v>32</v>
      </c>
      <c r="R8813" t="s">
        <v>38</v>
      </c>
      <c r="S8813" t="s">
        <v>17</v>
      </c>
      <c r="T8813" t="s">
        <v>13310</v>
      </c>
      <c r="U8813" s="1">
        <v>46092</v>
      </c>
      <c r="V8813">
        <v>155</v>
      </c>
      <c r="W8813" t="str">
        <f t="shared" si="184"/>
        <v>150-179</v>
      </c>
    </row>
    <row r="8814" spans="1:23" x14ac:dyDescent="0.25">
      <c r="A8814" t="s">
        <v>9063</v>
      </c>
      <c r="B8814">
        <v>232811215</v>
      </c>
      <c r="C8814">
        <v>2272284092</v>
      </c>
      <c r="D8814" s="1">
        <v>45760</v>
      </c>
      <c r="E8814">
        <v>99238</v>
      </c>
      <c r="F8814">
        <v>99201</v>
      </c>
      <c r="G8814" t="s">
        <v>3552</v>
      </c>
      <c r="H8814" s="34">
        <v>72646</v>
      </c>
      <c r="I8814" s="7">
        <v>59570</v>
      </c>
      <c r="J8814" s="7">
        <v>43456.4</v>
      </c>
      <c r="K8814" s="7">
        <v>5391</v>
      </c>
      <c r="L8814" s="7">
        <v>10722.6</v>
      </c>
      <c r="M8814" s="5">
        <v>0.18</v>
      </c>
      <c r="N8814" t="s">
        <v>3141</v>
      </c>
      <c r="O8814" t="s">
        <v>30</v>
      </c>
      <c r="P8814" t="s">
        <v>40</v>
      </c>
      <c r="Q8814" t="s">
        <v>32</v>
      </c>
      <c r="R8814" t="s">
        <v>26</v>
      </c>
      <c r="S8814" t="s">
        <v>17</v>
      </c>
      <c r="T8814" t="s">
        <v>13310</v>
      </c>
      <c r="U8814" s="1">
        <v>45882</v>
      </c>
      <c r="V8814">
        <v>122</v>
      </c>
      <c r="W8814" t="str">
        <f t="shared" si="184"/>
        <v>120-149</v>
      </c>
    </row>
    <row r="8815" spans="1:23" x14ac:dyDescent="0.25">
      <c r="A8815" t="s">
        <v>9064</v>
      </c>
      <c r="B8815">
        <v>5687704090</v>
      </c>
      <c r="C8815">
        <v>7942112257</v>
      </c>
      <c r="D8815" s="1">
        <v>45919</v>
      </c>
      <c r="E8815">
        <v>99213</v>
      </c>
      <c r="F8815">
        <v>71046</v>
      </c>
      <c r="G8815" t="s">
        <v>593</v>
      </c>
      <c r="H8815" s="34">
        <v>30103</v>
      </c>
      <c r="I8815" s="7">
        <v>24082</v>
      </c>
      <c r="J8815" s="7">
        <v>18312.52</v>
      </c>
      <c r="K8815" s="7">
        <v>2398</v>
      </c>
      <c r="L8815" s="7">
        <v>3371.48</v>
      </c>
      <c r="M8815" s="5">
        <v>0.14000000000000001</v>
      </c>
      <c r="N8815" t="s">
        <v>1135</v>
      </c>
      <c r="O8815" t="s">
        <v>30</v>
      </c>
      <c r="P8815" t="s">
        <v>31</v>
      </c>
      <c r="Q8815" t="s">
        <v>32</v>
      </c>
      <c r="R8815" t="s">
        <v>26</v>
      </c>
      <c r="S8815" t="s">
        <v>17</v>
      </c>
      <c r="T8815" t="s">
        <v>13312</v>
      </c>
      <c r="U8815" s="1">
        <v>46093</v>
      </c>
      <c r="V8815">
        <v>174</v>
      </c>
      <c r="W8815" t="str">
        <f t="shared" si="184"/>
        <v>150-179</v>
      </c>
    </row>
    <row r="8816" spans="1:23" x14ac:dyDescent="0.25">
      <c r="A8816" t="s">
        <v>9065</v>
      </c>
      <c r="B8816">
        <v>1838092623</v>
      </c>
      <c r="C8816">
        <v>7713896880</v>
      </c>
      <c r="D8816" s="1">
        <v>45740</v>
      </c>
      <c r="E8816">
        <v>99215</v>
      </c>
      <c r="F8816">
        <v>99205</v>
      </c>
      <c r="G8816" t="s">
        <v>29</v>
      </c>
      <c r="H8816" s="34">
        <v>79296</v>
      </c>
      <c r="I8816" s="7">
        <v>61851</v>
      </c>
      <c r="J8816" s="7">
        <v>38119.800000000003</v>
      </c>
      <c r="K8816" s="7">
        <v>11361</v>
      </c>
      <c r="L8816" s="7">
        <v>12370.2</v>
      </c>
      <c r="M8816" s="5">
        <v>0.2</v>
      </c>
      <c r="N8816" t="s">
        <v>3140</v>
      </c>
      <c r="O8816" t="s">
        <v>27</v>
      </c>
      <c r="P8816" t="s">
        <v>97</v>
      </c>
      <c r="Q8816" t="s">
        <v>19</v>
      </c>
      <c r="R8816" t="s">
        <v>21</v>
      </c>
      <c r="S8816" t="s">
        <v>21</v>
      </c>
      <c r="T8816" t="s">
        <v>13312</v>
      </c>
      <c r="U8816" s="1">
        <v>45791</v>
      </c>
      <c r="V8816">
        <v>51</v>
      </c>
      <c r="W8816" t="str">
        <f t="shared" si="184"/>
        <v>30-59</v>
      </c>
    </row>
    <row r="8817" spans="1:23" x14ac:dyDescent="0.25">
      <c r="A8817" t="s">
        <v>9066</v>
      </c>
      <c r="B8817">
        <v>1165258781</v>
      </c>
      <c r="C8817">
        <v>5598684141</v>
      </c>
      <c r="D8817" s="1">
        <v>45826</v>
      </c>
      <c r="E8817">
        <v>99215</v>
      </c>
      <c r="F8817">
        <v>90834</v>
      </c>
      <c r="G8817" t="s">
        <v>94</v>
      </c>
      <c r="H8817" s="34">
        <v>10988</v>
      </c>
      <c r="I8817" s="7">
        <v>7911</v>
      </c>
      <c r="J8817" s="7">
        <v>7278.12</v>
      </c>
      <c r="K8817" s="7">
        <v>0</v>
      </c>
      <c r="L8817" s="7">
        <v>632.88</v>
      </c>
      <c r="M8817" s="5">
        <v>0.08</v>
      </c>
      <c r="N8817" t="s">
        <v>24</v>
      </c>
      <c r="O8817" t="s">
        <v>17</v>
      </c>
      <c r="P8817" t="s">
        <v>31</v>
      </c>
      <c r="Q8817" t="s">
        <v>19</v>
      </c>
      <c r="R8817" t="s">
        <v>27</v>
      </c>
      <c r="S8817" t="s">
        <v>21</v>
      </c>
      <c r="T8817" t="s">
        <v>13310</v>
      </c>
      <c r="U8817" s="1">
        <v>45921</v>
      </c>
      <c r="V8817">
        <v>95</v>
      </c>
      <c r="W8817" t="str">
        <f t="shared" si="184"/>
        <v>90-119</v>
      </c>
    </row>
    <row r="8818" spans="1:23" x14ac:dyDescent="0.25">
      <c r="A8818" t="s">
        <v>9067</v>
      </c>
      <c r="B8818">
        <v>9809912294</v>
      </c>
      <c r="C8818">
        <v>9878294167</v>
      </c>
      <c r="D8818" s="1">
        <v>45386</v>
      </c>
      <c r="E8818">
        <v>99233</v>
      </c>
      <c r="F8818">
        <v>99212</v>
      </c>
      <c r="G8818" t="s">
        <v>104</v>
      </c>
      <c r="H8818" s="34">
        <v>85046</v>
      </c>
      <c r="I8818" s="7">
        <v>69738</v>
      </c>
      <c r="J8818" s="7">
        <v>57185.16</v>
      </c>
      <c r="K8818" s="7">
        <v>0</v>
      </c>
      <c r="L8818" s="7">
        <v>12552.84</v>
      </c>
      <c r="M8818" s="5">
        <v>0.18</v>
      </c>
      <c r="N8818" t="s">
        <v>3141</v>
      </c>
      <c r="O8818" t="s">
        <v>17</v>
      </c>
      <c r="P8818" t="s">
        <v>3149</v>
      </c>
      <c r="Q8818" t="s">
        <v>32</v>
      </c>
      <c r="R8818" t="s">
        <v>38</v>
      </c>
      <c r="S8818" t="s">
        <v>21</v>
      </c>
      <c r="T8818" t="s">
        <v>13310</v>
      </c>
      <c r="U8818" s="1">
        <v>45561</v>
      </c>
      <c r="V8818">
        <v>175</v>
      </c>
      <c r="W8818" t="str">
        <f t="shared" si="184"/>
        <v>150-179</v>
      </c>
    </row>
    <row r="8819" spans="1:23" x14ac:dyDescent="0.25">
      <c r="A8819" t="s">
        <v>9068</v>
      </c>
      <c r="B8819">
        <v>3502558039</v>
      </c>
      <c r="C8819">
        <v>4452872987</v>
      </c>
      <c r="D8819" s="1">
        <v>45892</v>
      </c>
      <c r="E8819">
        <v>99221</v>
      </c>
      <c r="F8819">
        <v>99211</v>
      </c>
      <c r="G8819" t="s">
        <v>3247</v>
      </c>
      <c r="H8819" s="34">
        <v>88231</v>
      </c>
      <c r="I8819" s="7">
        <v>69702</v>
      </c>
      <c r="J8819" s="7">
        <v>50494.68</v>
      </c>
      <c r="K8819" s="7">
        <v>8055</v>
      </c>
      <c r="L8819" s="7">
        <v>11152.32</v>
      </c>
      <c r="M8819" s="5">
        <v>0.16</v>
      </c>
      <c r="N8819" t="s">
        <v>1138</v>
      </c>
      <c r="O8819" t="s">
        <v>30</v>
      </c>
      <c r="P8819" t="s">
        <v>25</v>
      </c>
      <c r="Q8819" t="s">
        <v>19</v>
      </c>
      <c r="R8819" t="s">
        <v>43</v>
      </c>
      <c r="S8819" t="s">
        <v>27</v>
      </c>
      <c r="T8819" t="s">
        <v>13310</v>
      </c>
      <c r="U8819" s="1">
        <v>46045</v>
      </c>
      <c r="V8819">
        <v>153</v>
      </c>
      <c r="W8819" t="str">
        <f t="shared" si="184"/>
        <v>150-179</v>
      </c>
    </row>
    <row r="8820" spans="1:23" x14ac:dyDescent="0.25">
      <c r="A8820" t="s">
        <v>9069</v>
      </c>
      <c r="B8820">
        <v>8414140711</v>
      </c>
      <c r="C8820">
        <v>5529356865</v>
      </c>
      <c r="D8820" s="1">
        <v>45515</v>
      </c>
      <c r="E8820">
        <v>99215</v>
      </c>
      <c r="F8820">
        <v>99202</v>
      </c>
      <c r="G8820" t="s">
        <v>134</v>
      </c>
      <c r="H8820" s="34">
        <v>43207</v>
      </c>
      <c r="I8820" s="7">
        <v>34134</v>
      </c>
      <c r="J8820" s="7">
        <v>28672.560000000001</v>
      </c>
      <c r="K8820" s="7">
        <v>0</v>
      </c>
      <c r="L8820" s="7">
        <v>5461.44</v>
      </c>
      <c r="M8820" s="5">
        <v>0.16</v>
      </c>
      <c r="N8820" t="s">
        <v>1138</v>
      </c>
      <c r="O8820" t="s">
        <v>17</v>
      </c>
      <c r="P8820" t="s">
        <v>3146</v>
      </c>
      <c r="Q8820" t="s">
        <v>32</v>
      </c>
      <c r="R8820" t="s">
        <v>26</v>
      </c>
      <c r="S8820" t="s">
        <v>21</v>
      </c>
      <c r="T8820" t="s">
        <v>13311</v>
      </c>
      <c r="U8820" s="1">
        <v>45648</v>
      </c>
      <c r="V8820">
        <v>133</v>
      </c>
      <c r="W8820" t="str">
        <f t="shared" si="184"/>
        <v>120-149</v>
      </c>
    </row>
    <row r="8821" spans="1:23" x14ac:dyDescent="0.25">
      <c r="A8821" t="s">
        <v>9070</v>
      </c>
      <c r="B8821">
        <v>513394932</v>
      </c>
      <c r="C8821">
        <v>4029150887</v>
      </c>
      <c r="D8821" s="1">
        <v>45483</v>
      </c>
      <c r="E8821">
        <v>99231</v>
      </c>
      <c r="F8821">
        <v>99213</v>
      </c>
      <c r="G8821" t="s">
        <v>116</v>
      </c>
      <c r="H8821" s="34">
        <v>52122</v>
      </c>
      <c r="I8821" s="7">
        <v>44304</v>
      </c>
      <c r="J8821" s="7">
        <v>27739.919999999998</v>
      </c>
      <c r="K8821" s="7">
        <v>15678</v>
      </c>
      <c r="L8821" s="7">
        <v>886.08</v>
      </c>
      <c r="M8821" s="5">
        <v>0.02</v>
      </c>
      <c r="N8821" t="s">
        <v>16</v>
      </c>
      <c r="O8821" t="s">
        <v>27</v>
      </c>
      <c r="P8821" t="s">
        <v>3147</v>
      </c>
      <c r="Q8821" t="s">
        <v>32</v>
      </c>
      <c r="R8821" t="s">
        <v>43</v>
      </c>
      <c r="S8821" t="s">
        <v>17</v>
      </c>
      <c r="T8821" t="s">
        <v>13310</v>
      </c>
      <c r="U8821" s="1">
        <v>45537</v>
      </c>
      <c r="V8821">
        <v>54</v>
      </c>
      <c r="W8821" t="str">
        <f t="shared" si="184"/>
        <v>30-59</v>
      </c>
    </row>
    <row r="8822" spans="1:23" x14ac:dyDescent="0.25">
      <c r="A8822" t="s">
        <v>9071</v>
      </c>
      <c r="B8822">
        <v>5570206791</v>
      </c>
      <c r="C8822">
        <v>4118722034</v>
      </c>
      <c r="D8822" s="1">
        <v>45330</v>
      </c>
      <c r="E8822">
        <v>99233</v>
      </c>
      <c r="F8822">
        <v>99212</v>
      </c>
      <c r="G8822" t="s">
        <v>3360</v>
      </c>
      <c r="H8822" s="34">
        <v>37168</v>
      </c>
      <c r="I8822" s="7">
        <v>31593</v>
      </c>
      <c r="J8822" s="7">
        <v>27972.14</v>
      </c>
      <c r="K8822" s="7">
        <v>2989</v>
      </c>
      <c r="L8822" s="7">
        <v>631.86</v>
      </c>
      <c r="M8822" s="5">
        <v>0.02</v>
      </c>
      <c r="N8822" t="s">
        <v>16</v>
      </c>
      <c r="O8822" t="s">
        <v>30</v>
      </c>
      <c r="P8822" t="s">
        <v>40</v>
      </c>
      <c r="Q8822" t="s">
        <v>32</v>
      </c>
      <c r="R8822" t="s">
        <v>26</v>
      </c>
      <c r="S8822" t="s">
        <v>27</v>
      </c>
      <c r="T8822" t="s">
        <v>13312</v>
      </c>
      <c r="U8822" s="1">
        <v>45373</v>
      </c>
      <c r="V8822">
        <v>43</v>
      </c>
      <c r="W8822" t="str">
        <f t="shared" si="184"/>
        <v>30-59</v>
      </c>
    </row>
    <row r="8823" spans="1:23" x14ac:dyDescent="0.25">
      <c r="A8823" t="s">
        <v>9072</v>
      </c>
      <c r="B8823">
        <v>6526834421</v>
      </c>
      <c r="C8823">
        <v>3106448050</v>
      </c>
      <c r="D8823" s="1">
        <v>45656</v>
      </c>
      <c r="E8823">
        <v>99222</v>
      </c>
      <c r="F8823">
        <v>99292</v>
      </c>
      <c r="G8823" t="s">
        <v>495</v>
      </c>
      <c r="H8823" s="34">
        <v>40363</v>
      </c>
      <c r="I8823" s="7">
        <v>26236</v>
      </c>
      <c r="J8823" s="7">
        <v>23087.68</v>
      </c>
      <c r="K8823" s="7">
        <v>0</v>
      </c>
      <c r="L8823" s="7">
        <v>3148.32</v>
      </c>
      <c r="M8823" s="5">
        <v>0.12</v>
      </c>
      <c r="N8823" t="s">
        <v>46</v>
      </c>
      <c r="O8823" t="s">
        <v>17</v>
      </c>
      <c r="P8823" t="s">
        <v>31</v>
      </c>
      <c r="Q8823" t="s">
        <v>19</v>
      </c>
      <c r="R8823" t="s">
        <v>21</v>
      </c>
      <c r="S8823" t="s">
        <v>17</v>
      </c>
      <c r="T8823" t="s">
        <v>13311</v>
      </c>
      <c r="U8823" s="1">
        <v>45728</v>
      </c>
      <c r="V8823">
        <v>72</v>
      </c>
      <c r="W8823" t="str">
        <f t="shared" si="184"/>
        <v>60-89</v>
      </c>
    </row>
    <row r="8824" spans="1:23" x14ac:dyDescent="0.25">
      <c r="A8824" t="s">
        <v>9073</v>
      </c>
      <c r="B8824">
        <v>5869777139</v>
      </c>
      <c r="C8824">
        <v>1796467627</v>
      </c>
      <c r="D8824" s="1">
        <v>45331</v>
      </c>
      <c r="E8824">
        <v>99215</v>
      </c>
      <c r="F8824">
        <v>99214</v>
      </c>
      <c r="G8824" t="s">
        <v>3598</v>
      </c>
      <c r="H8824" s="34">
        <v>48954</v>
      </c>
      <c r="I8824" s="7">
        <v>31820</v>
      </c>
      <c r="J8824" s="7">
        <v>28001.599999999999</v>
      </c>
      <c r="K8824" s="7">
        <v>0</v>
      </c>
      <c r="L8824" s="7">
        <v>3818.4</v>
      </c>
      <c r="M8824" s="5">
        <v>0.12</v>
      </c>
      <c r="N8824" t="s">
        <v>46</v>
      </c>
      <c r="O8824" t="s">
        <v>17</v>
      </c>
      <c r="P8824" t="s">
        <v>3150</v>
      </c>
      <c r="Q8824" t="s">
        <v>19</v>
      </c>
      <c r="R8824" t="s">
        <v>26</v>
      </c>
      <c r="S8824" t="s">
        <v>17</v>
      </c>
      <c r="T8824" t="s">
        <v>13311</v>
      </c>
      <c r="U8824" s="1">
        <v>45426</v>
      </c>
      <c r="V8824">
        <v>95</v>
      </c>
      <c r="W8824" t="str">
        <f t="shared" si="184"/>
        <v>90-119</v>
      </c>
    </row>
    <row r="8825" spans="1:23" x14ac:dyDescent="0.25">
      <c r="A8825" t="s">
        <v>9074</v>
      </c>
      <c r="B8825">
        <v>172192417</v>
      </c>
      <c r="C8825">
        <v>7453633249</v>
      </c>
      <c r="D8825" s="1">
        <v>45706</v>
      </c>
      <c r="E8825">
        <v>99213</v>
      </c>
      <c r="F8825">
        <v>99212</v>
      </c>
      <c r="G8825" t="s">
        <v>52</v>
      </c>
      <c r="H8825" s="34">
        <v>61380</v>
      </c>
      <c r="I8825" s="7">
        <v>48490</v>
      </c>
      <c r="J8825" s="7">
        <v>40731.599999999999</v>
      </c>
      <c r="K8825" s="7">
        <v>0</v>
      </c>
      <c r="L8825" s="7">
        <v>7758.4</v>
      </c>
      <c r="M8825" s="5">
        <v>0.16</v>
      </c>
      <c r="N8825" t="s">
        <v>1138</v>
      </c>
      <c r="O8825" t="s">
        <v>17</v>
      </c>
      <c r="P8825" t="s">
        <v>3148</v>
      </c>
      <c r="Q8825" t="s">
        <v>19</v>
      </c>
      <c r="R8825" t="s">
        <v>43</v>
      </c>
      <c r="S8825" t="s">
        <v>27</v>
      </c>
      <c r="T8825" t="s">
        <v>13312</v>
      </c>
      <c r="U8825" s="1">
        <v>45866</v>
      </c>
      <c r="V8825">
        <v>160</v>
      </c>
      <c r="W8825" t="str">
        <f t="shared" si="184"/>
        <v>150-179</v>
      </c>
    </row>
    <row r="8826" spans="1:23" x14ac:dyDescent="0.25">
      <c r="A8826" t="s">
        <v>9075</v>
      </c>
      <c r="B8826">
        <v>7105593964</v>
      </c>
      <c r="C8826">
        <v>6334303727</v>
      </c>
      <c r="D8826" s="1">
        <v>45731</v>
      </c>
      <c r="E8826">
        <v>99222</v>
      </c>
      <c r="F8826">
        <v>99203</v>
      </c>
      <c r="G8826" t="s">
        <v>3508</v>
      </c>
      <c r="H8826" s="34">
        <v>40494</v>
      </c>
      <c r="I8826" s="7">
        <v>34420</v>
      </c>
      <c r="J8826" s="7">
        <v>20219.599999999999</v>
      </c>
      <c r="K8826" s="7">
        <v>13512</v>
      </c>
      <c r="L8826" s="7">
        <v>688.4</v>
      </c>
      <c r="M8826" s="5">
        <v>0.02</v>
      </c>
      <c r="N8826" t="s">
        <v>16</v>
      </c>
      <c r="O8826" t="s">
        <v>27</v>
      </c>
      <c r="P8826" t="s">
        <v>31</v>
      </c>
      <c r="Q8826" t="s">
        <v>32</v>
      </c>
      <c r="R8826" t="s">
        <v>26</v>
      </c>
      <c r="S8826" t="s">
        <v>21</v>
      </c>
      <c r="T8826" t="s">
        <v>13311</v>
      </c>
      <c r="U8826" s="1">
        <v>45804</v>
      </c>
      <c r="V8826">
        <v>73</v>
      </c>
      <c r="W8826" t="str">
        <f t="shared" si="184"/>
        <v>60-89</v>
      </c>
    </row>
    <row r="8827" spans="1:23" x14ac:dyDescent="0.25">
      <c r="A8827" t="s">
        <v>9076</v>
      </c>
      <c r="B8827">
        <v>3282517772</v>
      </c>
      <c r="C8827">
        <v>9011108414</v>
      </c>
      <c r="D8827" s="1">
        <v>45592</v>
      </c>
      <c r="E8827">
        <v>99214</v>
      </c>
      <c r="F8827">
        <v>99282</v>
      </c>
      <c r="G8827" t="s">
        <v>219</v>
      </c>
      <c r="H8827" s="34">
        <v>64375</v>
      </c>
      <c r="I8827" s="7">
        <v>51500</v>
      </c>
      <c r="J8827" s="7">
        <v>37910</v>
      </c>
      <c r="K8827" s="7">
        <v>6380</v>
      </c>
      <c r="L8827" s="7">
        <v>7210</v>
      </c>
      <c r="M8827" s="5">
        <v>0.14000000000000001</v>
      </c>
      <c r="N8827" t="s">
        <v>1135</v>
      </c>
      <c r="O8827" t="s">
        <v>27</v>
      </c>
      <c r="P8827" t="s">
        <v>35</v>
      </c>
      <c r="Q8827" t="s">
        <v>19</v>
      </c>
      <c r="R8827" t="s">
        <v>20</v>
      </c>
      <c r="S8827" t="s">
        <v>21</v>
      </c>
      <c r="T8827" t="s">
        <v>13311</v>
      </c>
      <c r="U8827" s="1">
        <v>45671</v>
      </c>
      <c r="V8827">
        <v>79</v>
      </c>
      <c r="W8827" t="str">
        <f t="shared" si="184"/>
        <v>60-89</v>
      </c>
    </row>
    <row r="8828" spans="1:23" x14ac:dyDescent="0.25">
      <c r="A8828" t="s">
        <v>9077</v>
      </c>
      <c r="B8828">
        <v>4961265559</v>
      </c>
      <c r="C8828">
        <v>5071107133</v>
      </c>
      <c r="D8828" s="1">
        <v>45357</v>
      </c>
      <c r="E8828">
        <v>99221</v>
      </c>
      <c r="F8828">
        <v>71046</v>
      </c>
      <c r="G8828" t="s">
        <v>52</v>
      </c>
      <c r="H8828" s="34">
        <v>65743</v>
      </c>
      <c r="I8828" s="7">
        <v>51937</v>
      </c>
      <c r="J8828" s="7">
        <v>40114.080000000002</v>
      </c>
      <c r="K8828" s="7">
        <v>3513</v>
      </c>
      <c r="L8828" s="7">
        <v>8309.92</v>
      </c>
      <c r="M8828" s="5">
        <v>0.16</v>
      </c>
      <c r="N8828" t="s">
        <v>1138</v>
      </c>
      <c r="O8828" t="s">
        <v>30</v>
      </c>
      <c r="P8828" t="s">
        <v>3149</v>
      </c>
      <c r="Q8828" t="s">
        <v>19</v>
      </c>
      <c r="R8828" t="s">
        <v>26</v>
      </c>
      <c r="S8828" t="s">
        <v>17</v>
      </c>
      <c r="T8828" t="s">
        <v>13310</v>
      </c>
      <c r="U8828" s="1">
        <v>45395</v>
      </c>
      <c r="V8828">
        <v>38</v>
      </c>
      <c r="W8828" t="str">
        <f t="shared" si="184"/>
        <v>30-59</v>
      </c>
    </row>
    <row r="8829" spans="1:23" x14ac:dyDescent="0.25">
      <c r="A8829" t="s">
        <v>9078</v>
      </c>
      <c r="B8829">
        <v>5213090896</v>
      </c>
      <c r="C8829">
        <v>1005952349</v>
      </c>
      <c r="D8829" s="1">
        <v>45404</v>
      </c>
      <c r="E8829">
        <v>99213</v>
      </c>
      <c r="F8829">
        <v>99292</v>
      </c>
      <c r="G8829" t="s">
        <v>3702</v>
      </c>
      <c r="H8829" s="34">
        <v>56991</v>
      </c>
      <c r="I8829" s="7">
        <v>42743</v>
      </c>
      <c r="J8829" s="7">
        <v>28913.55</v>
      </c>
      <c r="K8829" s="7">
        <v>7418</v>
      </c>
      <c r="L8829" s="7">
        <v>6411.45</v>
      </c>
      <c r="M8829" s="5">
        <v>0.15</v>
      </c>
      <c r="N8829" t="s">
        <v>1139</v>
      </c>
      <c r="O8829" t="s">
        <v>27</v>
      </c>
      <c r="P8829" t="s">
        <v>3146</v>
      </c>
      <c r="Q8829" t="s">
        <v>19</v>
      </c>
      <c r="R8829" t="s">
        <v>27</v>
      </c>
      <c r="S8829" t="s">
        <v>21</v>
      </c>
      <c r="T8829" t="s">
        <v>13310</v>
      </c>
      <c r="U8829" s="1">
        <v>45579</v>
      </c>
      <c r="V8829">
        <v>175</v>
      </c>
      <c r="W8829" t="str">
        <f t="shared" si="184"/>
        <v>150-179</v>
      </c>
    </row>
    <row r="8830" spans="1:23" x14ac:dyDescent="0.25">
      <c r="A8830" t="s">
        <v>9079</v>
      </c>
      <c r="B8830">
        <v>2583423232</v>
      </c>
      <c r="C8830">
        <v>8759028613</v>
      </c>
      <c r="D8830" s="1">
        <v>45557</v>
      </c>
      <c r="E8830">
        <v>99231</v>
      </c>
      <c r="F8830">
        <v>99292</v>
      </c>
      <c r="G8830" t="s">
        <v>99</v>
      </c>
      <c r="H8830" s="34">
        <v>70327</v>
      </c>
      <c r="I8830" s="7">
        <v>50635</v>
      </c>
      <c r="J8830" s="7">
        <v>44385.2</v>
      </c>
      <c r="K8830" s="7">
        <v>2199</v>
      </c>
      <c r="L8830" s="7">
        <v>4050.8</v>
      </c>
      <c r="M8830" s="5">
        <v>0.08</v>
      </c>
      <c r="N8830" t="s">
        <v>24</v>
      </c>
      <c r="O8830" t="s">
        <v>30</v>
      </c>
      <c r="P8830" t="s">
        <v>31</v>
      </c>
      <c r="Q8830" t="s">
        <v>19</v>
      </c>
      <c r="R8830" t="s">
        <v>20</v>
      </c>
      <c r="S8830" t="s">
        <v>21</v>
      </c>
      <c r="T8830" t="s">
        <v>13312</v>
      </c>
      <c r="U8830" s="1">
        <v>45717</v>
      </c>
      <c r="V8830">
        <v>160</v>
      </c>
      <c r="W8830" t="str">
        <f t="shared" si="184"/>
        <v>150-179</v>
      </c>
    </row>
    <row r="8831" spans="1:23" x14ac:dyDescent="0.25">
      <c r="A8831" t="s">
        <v>9080</v>
      </c>
      <c r="B8831">
        <v>6388351911</v>
      </c>
      <c r="C8831">
        <v>880275063</v>
      </c>
      <c r="D8831" s="1">
        <v>45837</v>
      </c>
      <c r="E8831">
        <v>99233</v>
      </c>
      <c r="F8831">
        <v>99202</v>
      </c>
      <c r="G8831" t="s">
        <v>23</v>
      </c>
      <c r="H8831" s="34">
        <v>81739</v>
      </c>
      <c r="I8831" s="7">
        <v>63756</v>
      </c>
      <c r="J8831" s="7">
        <v>44585.8</v>
      </c>
      <c r="K8831" s="7">
        <v>6419</v>
      </c>
      <c r="L8831" s="7">
        <v>12751.2</v>
      </c>
      <c r="M8831" s="5">
        <v>0.2</v>
      </c>
      <c r="N8831" t="s">
        <v>3140</v>
      </c>
      <c r="O8831" t="s">
        <v>30</v>
      </c>
      <c r="P8831" t="s">
        <v>3148</v>
      </c>
      <c r="Q8831" t="s">
        <v>32</v>
      </c>
      <c r="R8831" t="s">
        <v>20</v>
      </c>
      <c r="S8831" t="s">
        <v>21</v>
      </c>
      <c r="T8831" t="s">
        <v>13311</v>
      </c>
      <c r="U8831" s="1">
        <v>46015</v>
      </c>
      <c r="V8831">
        <v>178</v>
      </c>
      <c r="W8831" t="str">
        <f t="shared" si="184"/>
        <v>150-179</v>
      </c>
    </row>
    <row r="8832" spans="1:23" x14ac:dyDescent="0.25">
      <c r="A8832" t="s">
        <v>9081</v>
      </c>
      <c r="B8832">
        <v>164387204</v>
      </c>
      <c r="C8832">
        <v>3301489953</v>
      </c>
      <c r="D8832" s="1">
        <v>45620</v>
      </c>
      <c r="E8832">
        <v>99223</v>
      </c>
      <c r="F8832">
        <v>97110</v>
      </c>
      <c r="G8832" t="s">
        <v>108</v>
      </c>
      <c r="H8832" s="34">
        <v>97231</v>
      </c>
      <c r="I8832" s="7">
        <v>79729</v>
      </c>
      <c r="J8832" s="7">
        <v>44457.78</v>
      </c>
      <c r="K8832" s="7">
        <v>20920</v>
      </c>
      <c r="L8832" s="7">
        <v>14351.22</v>
      </c>
      <c r="M8832" s="5">
        <v>0.18</v>
      </c>
      <c r="N8832" t="s">
        <v>3141</v>
      </c>
      <c r="O8832" t="s">
        <v>27</v>
      </c>
      <c r="P8832" t="s">
        <v>3149</v>
      </c>
      <c r="Q8832" t="s">
        <v>19</v>
      </c>
      <c r="R8832" t="s">
        <v>27</v>
      </c>
      <c r="S8832" t="s">
        <v>21</v>
      </c>
      <c r="T8832" t="s">
        <v>13311</v>
      </c>
      <c r="U8832" s="1">
        <v>45716</v>
      </c>
      <c r="V8832">
        <v>96</v>
      </c>
      <c r="W8832" t="str">
        <f t="shared" si="184"/>
        <v>90-119</v>
      </c>
    </row>
    <row r="8833" spans="1:23" x14ac:dyDescent="0.25">
      <c r="A8833" t="s">
        <v>9082</v>
      </c>
      <c r="B8833">
        <v>8102063753</v>
      </c>
      <c r="C8833">
        <v>4313069254</v>
      </c>
      <c r="D8833" s="1">
        <v>45790</v>
      </c>
      <c r="E8833">
        <v>99232</v>
      </c>
      <c r="F8833">
        <v>99213</v>
      </c>
      <c r="G8833" t="s">
        <v>3488</v>
      </c>
      <c r="H8833" s="34">
        <v>56881</v>
      </c>
      <c r="I8833" s="7">
        <v>44936</v>
      </c>
      <c r="J8833" s="7">
        <v>32129.24</v>
      </c>
      <c r="K8833" s="7">
        <v>5617</v>
      </c>
      <c r="L8833" s="7">
        <v>7189.76</v>
      </c>
      <c r="M8833" s="5">
        <v>0.16</v>
      </c>
      <c r="N8833" t="s">
        <v>1138</v>
      </c>
      <c r="O8833" t="s">
        <v>27</v>
      </c>
      <c r="P8833" t="s">
        <v>3148</v>
      </c>
      <c r="Q8833" t="s">
        <v>19</v>
      </c>
      <c r="R8833" t="s">
        <v>38</v>
      </c>
      <c r="S8833" t="s">
        <v>21</v>
      </c>
      <c r="T8833" t="s">
        <v>13312</v>
      </c>
      <c r="U8833" s="1">
        <v>45833</v>
      </c>
      <c r="V8833">
        <v>43</v>
      </c>
      <c r="W8833" t="str">
        <f t="shared" si="184"/>
        <v>30-59</v>
      </c>
    </row>
    <row r="8834" spans="1:23" x14ac:dyDescent="0.25">
      <c r="A8834" t="s">
        <v>9083</v>
      </c>
      <c r="B8834">
        <v>925126993</v>
      </c>
      <c r="C8834">
        <v>165278115</v>
      </c>
      <c r="D8834" s="1">
        <v>45653</v>
      </c>
      <c r="E8834">
        <v>99215</v>
      </c>
      <c r="F8834">
        <v>99203</v>
      </c>
      <c r="G8834" t="s">
        <v>270</v>
      </c>
      <c r="H8834" s="34">
        <v>42949</v>
      </c>
      <c r="I8834" s="7">
        <v>36507</v>
      </c>
      <c r="J8834" s="7">
        <v>35776.86</v>
      </c>
      <c r="K8834" s="7">
        <v>0</v>
      </c>
      <c r="L8834" s="7">
        <v>730.14</v>
      </c>
      <c r="M8834" s="5">
        <v>0.02</v>
      </c>
      <c r="N8834" t="s">
        <v>16</v>
      </c>
      <c r="O8834" t="s">
        <v>17</v>
      </c>
      <c r="P8834" t="s">
        <v>3148</v>
      </c>
      <c r="Q8834" t="s">
        <v>32</v>
      </c>
      <c r="R8834" t="s">
        <v>38</v>
      </c>
      <c r="S8834" t="s">
        <v>27</v>
      </c>
      <c r="T8834" t="s">
        <v>13310</v>
      </c>
      <c r="U8834" s="1">
        <v>45799</v>
      </c>
      <c r="V8834">
        <v>146</v>
      </c>
      <c r="W8834" t="str">
        <f t="shared" si="184"/>
        <v>120-149</v>
      </c>
    </row>
    <row r="8835" spans="1:23" x14ac:dyDescent="0.25">
      <c r="A8835" t="s">
        <v>9084</v>
      </c>
      <c r="B8835">
        <v>3892239974</v>
      </c>
      <c r="C8835">
        <v>9393701462</v>
      </c>
      <c r="D8835" s="1">
        <v>45763</v>
      </c>
      <c r="E8835">
        <v>99213</v>
      </c>
      <c r="F8835">
        <v>99292</v>
      </c>
      <c r="G8835" t="s">
        <v>140</v>
      </c>
      <c r="H8835" s="34">
        <v>75854</v>
      </c>
      <c r="I8835" s="7">
        <v>59166</v>
      </c>
      <c r="J8835" s="7">
        <v>41427.800000000003</v>
      </c>
      <c r="K8835" s="7">
        <v>5905</v>
      </c>
      <c r="L8835" s="7">
        <v>11833.2</v>
      </c>
      <c r="M8835" s="5">
        <v>0.2</v>
      </c>
      <c r="N8835" t="s">
        <v>3140</v>
      </c>
      <c r="O8835" t="s">
        <v>30</v>
      </c>
      <c r="P8835" t="s">
        <v>40</v>
      </c>
      <c r="Q8835" t="s">
        <v>19</v>
      </c>
      <c r="R8835" t="s">
        <v>26</v>
      </c>
      <c r="S8835" t="s">
        <v>17</v>
      </c>
      <c r="T8835" t="s">
        <v>13310</v>
      </c>
      <c r="U8835" s="1">
        <v>45820</v>
      </c>
      <c r="V8835">
        <v>57</v>
      </c>
      <c r="W8835" t="str">
        <f t="shared" ref="W8835:W8898" si="185">IF(V8835="","",IF(V8835&lt;30,"0-29",IF(V8835&lt;60,"30-59",IF(V8835&lt;90,"60-89",IF(V8835&lt;120,"90-119",IF(V8835&lt;150,"120-149",IF(V8835&lt;180,"150-179",IF(V8835&lt;210,"180-209",IF(V8835&lt;240,"210-239",IF(V8835&lt;270,"240-269",IF(V8835&lt;300,"270-299",IF(V8835&lt;330,"300-329",IF(V8835&lt;360,"330-359","360+")))))))))))))</f>
        <v>30-59</v>
      </c>
    </row>
    <row r="8836" spans="1:23" x14ac:dyDescent="0.25">
      <c r="A8836" t="s">
        <v>9085</v>
      </c>
      <c r="B8836">
        <v>2030895601</v>
      </c>
      <c r="C8836">
        <v>4829245585</v>
      </c>
      <c r="D8836" s="1">
        <v>45509</v>
      </c>
      <c r="E8836">
        <v>99215</v>
      </c>
      <c r="F8836">
        <v>99213</v>
      </c>
      <c r="G8836" t="s">
        <v>3365</v>
      </c>
      <c r="H8836" s="34">
        <v>60141</v>
      </c>
      <c r="I8836" s="7">
        <v>46910</v>
      </c>
      <c r="J8836" s="7">
        <v>30581</v>
      </c>
      <c r="K8836" s="7">
        <v>6947</v>
      </c>
      <c r="L8836" s="7">
        <v>9382</v>
      </c>
      <c r="M8836" s="5">
        <v>0.2</v>
      </c>
      <c r="N8836" t="s">
        <v>3140</v>
      </c>
      <c r="O8836" t="s">
        <v>30</v>
      </c>
      <c r="P8836" t="s">
        <v>55</v>
      </c>
      <c r="Q8836" t="s">
        <v>32</v>
      </c>
      <c r="R8836" t="s">
        <v>20</v>
      </c>
      <c r="S8836" t="s">
        <v>21</v>
      </c>
      <c r="T8836" t="s">
        <v>13311</v>
      </c>
      <c r="U8836" s="1">
        <v>45614</v>
      </c>
      <c r="V8836">
        <v>105</v>
      </c>
      <c r="W8836" t="str">
        <f t="shared" si="185"/>
        <v>90-119</v>
      </c>
    </row>
    <row r="8837" spans="1:23" x14ac:dyDescent="0.25">
      <c r="A8837" t="s">
        <v>9086</v>
      </c>
      <c r="B8837">
        <v>8337072914</v>
      </c>
      <c r="C8837">
        <v>6184316287</v>
      </c>
      <c r="D8837" s="1">
        <v>45728</v>
      </c>
      <c r="E8837">
        <v>99231</v>
      </c>
      <c r="F8837">
        <v>97110</v>
      </c>
      <c r="G8837" t="s">
        <v>3365</v>
      </c>
      <c r="H8837" s="34">
        <v>32857</v>
      </c>
      <c r="I8837" s="7">
        <v>25957</v>
      </c>
      <c r="J8837" s="7">
        <v>19545.88</v>
      </c>
      <c r="K8837" s="7">
        <v>2258</v>
      </c>
      <c r="L8837" s="7">
        <v>4153.12</v>
      </c>
      <c r="M8837" s="5">
        <v>0.16</v>
      </c>
      <c r="N8837" t="s">
        <v>1138</v>
      </c>
      <c r="O8837" t="s">
        <v>30</v>
      </c>
      <c r="P8837" t="s">
        <v>3150</v>
      </c>
      <c r="Q8837" t="s">
        <v>19</v>
      </c>
      <c r="R8837" t="s">
        <v>27</v>
      </c>
      <c r="S8837" t="s">
        <v>21</v>
      </c>
      <c r="T8837" t="s">
        <v>13310</v>
      </c>
      <c r="U8837" s="1">
        <v>45852</v>
      </c>
      <c r="V8837">
        <v>124</v>
      </c>
      <c r="W8837" t="str">
        <f t="shared" si="185"/>
        <v>120-149</v>
      </c>
    </row>
    <row r="8838" spans="1:23" x14ac:dyDescent="0.25">
      <c r="A8838" t="s">
        <v>9087</v>
      </c>
      <c r="B8838">
        <v>8987466314</v>
      </c>
      <c r="C8838">
        <v>3091261311</v>
      </c>
      <c r="D8838" s="1">
        <v>45712</v>
      </c>
      <c r="E8838">
        <v>99222</v>
      </c>
      <c r="F8838">
        <v>81000</v>
      </c>
      <c r="G8838" t="s">
        <v>347</v>
      </c>
      <c r="H8838" s="34">
        <v>91637</v>
      </c>
      <c r="I8838" s="7">
        <v>65979</v>
      </c>
      <c r="J8838" s="7">
        <v>60700.68</v>
      </c>
      <c r="K8838" s="7">
        <v>0</v>
      </c>
      <c r="L8838" s="7">
        <v>5278.32</v>
      </c>
      <c r="M8838" s="5">
        <v>0.08</v>
      </c>
      <c r="N8838" t="s">
        <v>24</v>
      </c>
      <c r="O8838" t="s">
        <v>17</v>
      </c>
      <c r="P8838" t="s">
        <v>35</v>
      </c>
      <c r="Q8838" t="s">
        <v>32</v>
      </c>
      <c r="R8838" t="s">
        <v>20</v>
      </c>
      <c r="S8838" t="s">
        <v>17</v>
      </c>
      <c r="T8838" t="s">
        <v>13310</v>
      </c>
      <c r="U8838" s="1">
        <v>45871</v>
      </c>
      <c r="V8838">
        <v>159</v>
      </c>
      <c r="W8838" t="str">
        <f t="shared" si="185"/>
        <v>150-179</v>
      </c>
    </row>
    <row r="8839" spans="1:23" x14ac:dyDescent="0.25">
      <c r="A8839" t="s">
        <v>9088</v>
      </c>
      <c r="B8839">
        <v>8826704301</v>
      </c>
      <c r="C8839">
        <v>5740884234</v>
      </c>
      <c r="D8839" s="1">
        <v>45768</v>
      </c>
      <c r="E8839">
        <v>99215</v>
      </c>
      <c r="F8839">
        <v>99292</v>
      </c>
      <c r="G8839" t="s">
        <v>54</v>
      </c>
      <c r="H8839" s="34">
        <v>69232</v>
      </c>
      <c r="I8839" s="7">
        <v>55386</v>
      </c>
      <c r="J8839" s="7">
        <v>47631.96</v>
      </c>
      <c r="K8839" s="7">
        <v>0</v>
      </c>
      <c r="L8839" s="7">
        <v>7754.04</v>
      </c>
      <c r="M8839" s="5">
        <v>0.14000000000000001</v>
      </c>
      <c r="N8839" t="s">
        <v>1135</v>
      </c>
      <c r="O8839" t="s">
        <v>17</v>
      </c>
      <c r="P8839" t="s">
        <v>3146</v>
      </c>
      <c r="Q8839" t="s">
        <v>32</v>
      </c>
      <c r="R8839" t="s">
        <v>43</v>
      </c>
      <c r="S8839" t="s">
        <v>17</v>
      </c>
      <c r="T8839" t="s">
        <v>13310</v>
      </c>
      <c r="U8839" s="1">
        <v>45836</v>
      </c>
      <c r="V8839">
        <v>68</v>
      </c>
      <c r="W8839" t="str">
        <f t="shared" si="185"/>
        <v>60-89</v>
      </c>
    </row>
    <row r="8840" spans="1:23" x14ac:dyDescent="0.25">
      <c r="A8840" t="s">
        <v>9089</v>
      </c>
      <c r="B8840">
        <v>4501971231</v>
      </c>
      <c r="C8840">
        <v>2628954150</v>
      </c>
      <c r="D8840" s="1">
        <v>45365</v>
      </c>
      <c r="E8840">
        <v>99233</v>
      </c>
      <c r="F8840">
        <v>99201</v>
      </c>
      <c r="G8840" t="s">
        <v>3394</v>
      </c>
      <c r="H8840" s="34">
        <v>50711</v>
      </c>
      <c r="I8840" s="7">
        <v>40569</v>
      </c>
      <c r="J8840" s="7">
        <v>31299.34</v>
      </c>
      <c r="K8840" s="7">
        <v>3590</v>
      </c>
      <c r="L8840" s="7">
        <v>5679.66</v>
      </c>
      <c r="M8840" s="5">
        <v>0.14000000000000001</v>
      </c>
      <c r="N8840" t="s">
        <v>1135</v>
      </c>
      <c r="O8840" t="s">
        <v>30</v>
      </c>
      <c r="P8840" t="s">
        <v>3149</v>
      </c>
      <c r="Q8840" t="s">
        <v>19</v>
      </c>
      <c r="R8840" t="s">
        <v>21</v>
      </c>
      <c r="S8840" t="s">
        <v>21</v>
      </c>
      <c r="T8840" t="s">
        <v>13311</v>
      </c>
      <c r="U8840" s="1">
        <v>45491</v>
      </c>
      <c r="V8840">
        <v>126</v>
      </c>
      <c r="W8840" t="str">
        <f t="shared" si="185"/>
        <v>120-149</v>
      </c>
    </row>
    <row r="8841" spans="1:23" x14ac:dyDescent="0.25">
      <c r="A8841" t="s">
        <v>9090</v>
      </c>
      <c r="B8841">
        <v>866614637</v>
      </c>
      <c r="C8841">
        <v>6404442714</v>
      </c>
      <c r="D8841" s="1">
        <v>45307</v>
      </c>
      <c r="E8841">
        <v>99231</v>
      </c>
      <c r="F8841">
        <v>99215</v>
      </c>
      <c r="G8841" t="s">
        <v>37</v>
      </c>
      <c r="H8841" s="34">
        <v>62924</v>
      </c>
      <c r="I8841" s="7">
        <v>53485</v>
      </c>
      <c r="J8841" s="7">
        <v>52415.3</v>
      </c>
      <c r="K8841" s="7">
        <v>0</v>
      </c>
      <c r="L8841" s="7">
        <v>1069.7</v>
      </c>
      <c r="M8841" s="5">
        <v>0.02</v>
      </c>
      <c r="N8841" t="s">
        <v>16</v>
      </c>
      <c r="O8841" t="s">
        <v>17</v>
      </c>
      <c r="P8841" t="s">
        <v>97</v>
      </c>
      <c r="Q8841" t="s">
        <v>32</v>
      </c>
      <c r="R8841" t="s">
        <v>38</v>
      </c>
      <c r="S8841" t="s">
        <v>21</v>
      </c>
      <c r="T8841" t="s">
        <v>13310</v>
      </c>
      <c r="U8841" s="1">
        <v>45446</v>
      </c>
      <c r="V8841">
        <v>139</v>
      </c>
      <c r="W8841" t="str">
        <f t="shared" si="185"/>
        <v>120-149</v>
      </c>
    </row>
    <row r="8842" spans="1:23" x14ac:dyDescent="0.25">
      <c r="A8842" t="s">
        <v>9091</v>
      </c>
      <c r="B8842">
        <v>1526741322</v>
      </c>
      <c r="C8842">
        <v>1559514937</v>
      </c>
      <c r="D8842" s="1">
        <v>45761</v>
      </c>
      <c r="E8842">
        <v>99215</v>
      </c>
      <c r="F8842">
        <v>97110</v>
      </c>
      <c r="G8842" t="s">
        <v>3488</v>
      </c>
      <c r="H8842" s="34">
        <v>90034</v>
      </c>
      <c r="I8842" s="7">
        <v>70227</v>
      </c>
      <c r="J8842" s="7">
        <v>48532.6</v>
      </c>
      <c r="K8842" s="7">
        <v>7649</v>
      </c>
      <c r="L8842" s="7">
        <v>14045.4</v>
      </c>
      <c r="M8842" s="5">
        <v>0.2</v>
      </c>
      <c r="N8842" t="s">
        <v>3140</v>
      </c>
      <c r="O8842" t="s">
        <v>30</v>
      </c>
      <c r="P8842" t="s">
        <v>3146</v>
      </c>
      <c r="Q8842" t="s">
        <v>19</v>
      </c>
      <c r="R8842" t="s">
        <v>26</v>
      </c>
      <c r="S8842" t="s">
        <v>21</v>
      </c>
      <c r="T8842" t="s">
        <v>13310</v>
      </c>
      <c r="U8842" s="1">
        <v>45888</v>
      </c>
      <c r="V8842">
        <v>127</v>
      </c>
      <c r="W8842" t="str">
        <f t="shared" si="185"/>
        <v>120-149</v>
      </c>
    </row>
    <row r="8843" spans="1:23" x14ac:dyDescent="0.25">
      <c r="A8843" t="s">
        <v>9092</v>
      </c>
      <c r="B8843">
        <v>4791106773</v>
      </c>
      <c r="C8843">
        <v>1801326374</v>
      </c>
      <c r="D8843" s="1">
        <v>45525</v>
      </c>
      <c r="E8843">
        <v>99223</v>
      </c>
      <c r="F8843">
        <v>99213</v>
      </c>
      <c r="G8843" t="s">
        <v>166</v>
      </c>
      <c r="H8843" s="34">
        <v>86695</v>
      </c>
      <c r="I8843" s="7">
        <v>69356</v>
      </c>
      <c r="J8843" s="7">
        <v>50079.16</v>
      </c>
      <c r="K8843" s="7">
        <v>9567</v>
      </c>
      <c r="L8843" s="7">
        <v>9709.84</v>
      </c>
      <c r="M8843" s="5">
        <v>0.14000000000000001</v>
      </c>
      <c r="N8843" t="s">
        <v>1135</v>
      </c>
      <c r="O8843" t="s">
        <v>30</v>
      </c>
      <c r="P8843" t="s">
        <v>31</v>
      </c>
      <c r="Q8843" t="s">
        <v>32</v>
      </c>
      <c r="R8843" t="s">
        <v>43</v>
      </c>
      <c r="S8843" t="s">
        <v>21</v>
      </c>
      <c r="T8843" t="s">
        <v>13312</v>
      </c>
      <c r="U8843" s="1">
        <v>45648</v>
      </c>
      <c r="V8843">
        <v>123</v>
      </c>
      <c r="W8843" t="str">
        <f t="shared" si="185"/>
        <v>120-149</v>
      </c>
    </row>
    <row r="8844" spans="1:23" x14ac:dyDescent="0.25">
      <c r="A8844" t="s">
        <v>9093</v>
      </c>
      <c r="B8844">
        <v>1052239509</v>
      </c>
      <c r="C8844">
        <v>9609247293</v>
      </c>
      <c r="D8844" s="1">
        <v>45942</v>
      </c>
      <c r="E8844">
        <v>99221</v>
      </c>
      <c r="F8844">
        <v>99201</v>
      </c>
      <c r="G8844" t="s">
        <v>293</v>
      </c>
      <c r="H8844" s="34">
        <v>69546</v>
      </c>
      <c r="I8844" s="7">
        <v>59114</v>
      </c>
      <c r="J8844" s="7">
        <v>48547.72</v>
      </c>
      <c r="K8844" s="7">
        <v>9384</v>
      </c>
      <c r="L8844" s="7">
        <v>1182.28</v>
      </c>
      <c r="M8844" s="5">
        <v>0.02</v>
      </c>
      <c r="N8844" t="s">
        <v>16</v>
      </c>
      <c r="O8844" t="s">
        <v>27</v>
      </c>
      <c r="P8844" t="s">
        <v>40</v>
      </c>
      <c r="Q8844" t="s">
        <v>32</v>
      </c>
      <c r="R8844" t="s">
        <v>38</v>
      </c>
      <c r="S8844" t="s">
        <v>21</v>
      </c>
      <c r="T8844" t="s">
        <v>13312</v>
      </c>
      <c r="U8844" s="1">
        <v>46108</v>
      </c>
      <c r="V8844">
        <v>166</v>
      </c>
      <c r="W8844" t="str">
        <f t="shared" si="185"/>
        <v>150-179</v>
      </c>
    </row>
    <row r="8845" spans="1:23" x14ac:dyDescent="0.25">
      <c r="A8845" t="s">
        <v>9094</v>
      </c>
      <c r="B8845">
        <v>7568170604</v>
      </c>
      <c r="C8845">
        <v>8927813257</v>
      </c>
      <c r="D8845" s="1">
        <v>45851</v>
      </c>
      <c r="E8845">
        <v>99232</v>
      </c>
      <c r="F8845">
        <v>99281</v>
      </c>
      <c r="G8845" t="s">
        <v>3202</v>
      </c>
      <c r="H8845" s="34">
        <v>66864</v>
      </c>
      <c r="I8845" s="7">
        <v>52154</v>
      </c>
      <c r="J8845" s="7">
        <v>34001.199999999997</v>
      </c>
      <c r="K8845" s="7">
        <v>7722</v>
      </c>
      <c r="L8845" s="7">
        <v>10430.799999999999</v>
      </c>
      <c r="M8845" s="5">
        <v>0.2</v>
      </c>
      <c r="N8845" t="s">
        <v>3140</v>
      </c>
      <c r="O8845" t="s">
        <v>27</v>
      </c>
      <c r="P8845" t="s">
        <v>18</v>
      </c>
      <c r="Q8845" t="s">
        <v>19</v>
      </c>
      <c r="R8845" t="s">
        <v>20</v>
      </c>
      <c r="S8845" t="s">
        <v>17</v>
      </c>
      <c r="T8845" t="s">
        <v>13311</v>
      </c>
      <c r="U8845" s="1">
        <v>45964</v>
      </c>
      <c r="V8845">
        <v>113</v>
      </c>
      <c r="W8845" t="str">
        <f t="shared" si="185"/>
        <v>90-119</v>
      </c>
    </row>
    <row r="8846" spans="1:23" x14ac:dyDescent="0.25">
      <c r="A8846" t="s">
        <v>9095</v>
      </c>
      <c r="B8846">
        <v>3291980107</v>
      </c>
      <c r="C8846">
        <v>5481636376</v>
      </c>
      <c r="D8846" s="1">
        <v>45359</v>
      </c>
      <c r="E8846">
        <v>99222</v>
      </c>
      <c r="F8846">
        <v>99284</v>
      </c>
      <c r="G8846" t="s">
        <v>593</v>
      </c>
      <c r="H8846" s="34">
        <v>60609</v>
      </c>
      <c r="I8846" s="7">
        <v>49699</v>
      </c>
      <c r="J8846" s="7">
        <v>40753.18</v>
      </c>
      <c r="K8846" s="7">
        <v>0</v>
      </c>
      <c r="L8846" s="7">
        <v>8945.82</v>
      </c>
      <c r="M8846" s="5">
        <v>0.18</v>
      </c>
      <c r="N8846" t="s">
        <v>3141</v>
      </c>
      <c r="O8846" t="s">
        <v>17</v>
      </c>
      <c r="P8846" t="s">
        <v>3149</v>
      </c>
      <c r="Q8846" t="s">
        <v>32</v>
      </c>
      <c r="R8846" t="s">
        <v>20</v>
      </c>
      <c r="S8846" t="s">
        <v>17</v>
      </c>
      <c r="T8846" t="s">
        <v>13310</v>
      </c>
      <c r="U8846" s="1">
        <v>45449</v>
      </c>
      <c r="V8846">
        <v>90</v>
      </c>
      <c r="W8846" t="str">
        <f t="shared" si="185"/>
        <v>90-119</v>
      </c>
    </row>
    <row r="8847" spans="1:23" x14ac:dyDescent="0.25">
      <c r="A8847" t="s">
        <v>9096</v>
      </c>
      <c r="B8847">
        <v>7469684300</v>
      </c>
      <c r="C8847">
        <v>9404508060</v>
      </c>
      <c r="D8847" s="1">
        <v>45597</v>
      </c>
      <c r="E8847">
        <v>99214</v>
      </c>
      <c r="F8847">
        <v>99212</v>
      </c>
      <c r="G8847" t="s">
        <v>3244</v>
      </c>
      <c r="H8847" s="34">
        <v>90219</v>
      </c>
      <c r="I8847" s="7">
        <v>76686</v>
      </c>
      <c r="J8847" s="7">
        <v>75152.28</v>
      </c>
      <c r="K8847" s="7">
        <v>0</v>
      </c>
      <c r="L8847" s="7">
        <v>1533.72</v>
      </c>
      <c r="M8847" s="5">
        <v>0.02</v>
      </c>
      <c r="N8847" t="s">
        <v>16</v>
      </c>
      <c r="O8847" t="s">
        <v>17</v>
      </c>
      <c r="P8847" t="s">
        <v>3148</v>
      </c>
      <c r="Q8847" t="s">
        <v>19</v>
      </c>
      <c r="R8847" t="s">
        <v>21</v>
      </c>
      <c r="S8847" t="s">
        <v>27</v>
      </c>
      <c r="T8847" t="s">
        <v>13312</v>
      </c>
      <c r="U8847" s="1">
        <v>45725</v>
      </c>
      <c r="V8847">
        <v>128</v>
      </c>
      <c r="W8847" t="str">
        <f t="shared" si="185"/>
        <v>120-149</v>
      </c>
    </row>
    <row r="8848" spans="1:23" x14ac:dyDescent="0.25">
      <c r="A8848" t="s">
        <v>9097</v>
      </c>
      <c r="B8848">
        <v>3398469408</v>
      </c>
      <c r="C8848">
        <v>7301386599</v>
      </c>
      <c r="D8848" s="1">
        <v>45357</v>
      </c>
      <c r="E8848">
        <v>99223</v>
      </c>
      <c r="F8848">
        <v>80053</v>
      </c>
      <c r="G8848" t="s">
        <v>445</v>
      </c>
      <c r="H8848" s="34">
        <v>23374</v>
      </c>
      <c r="I8848" s="7">
        <v>15193</v>
      </c>
      <c r="J8848" s="7">
        <v>11758.84</v>
      </c>
      <c r="K8848" s="7">
        <v>1611</v>
      </c>
      <c r="L8848" s="7">
        <v>1823.16</v>
      </c>
      <c r="M8848" s="5">
        <v>0.12</v>
      </c>
      <c r="N8848" t="s">
        <v>46</v>
      </c>
      <c r="O8848" t="s">
        <v>30</v>
      </c>
      <c r="P8848" t="s">
        <v>31</v>
      </c>
      <c r="Q8848" t="s">
        <v>32</v>
      </c>
      <c r="R8848" t="s">
        <v>21</v>
      </c>
      <c r="S8848" t="s">
        <v>21</v>
      </c>
      <c r="T8848" t="s">
        <v>13310</v>
      </c>
      <c r="U8848" s="1">
        <v>45401</v>
      </c>
      <c r="V8848">
        <v>44</v>
      </c>
      <c r="W8848" t="str">
        <f t="shared" si="185"/>
        <v>30-59</v>
      </c>
    </row>
    <row r="8849" spans="1:23" x14ac:dyDescent="0.25">
      <c r="A8849" t="s">
        <v>9098</v>
      </c>
      <c r="B8849">
        <v>1877201356</v>
      </c>
      <c r="C8849">
        <v>7797341666</v>
      </c>
      <c r="D8849" s="1">
        <v>45539</v>
      </c>
      <c r="E8849">
        <v>99215</v>
      </c>
      <c r="F8849">
        <v>85025</v>
      </c>
      <c r="G8849" t="s">
        <v>3262</v>
      </c>
      <c r="H8849" s="34">
        <v>39634</v>
      </c>
      <c r="I8849" s="7">
        <v>30915</v>
      </c>
      <c r="J8849" s="7">
        <v>24732</v>
      </c>
      <c r="K8849" s="7">
        <v>0</v>
      </c>
      <c r="L8849" s="7">
        <v>6183</v>
      </c>
      <c r="M8849" s="5">
        <v>0.2</v>
      </c>
      <c r="N8849" t="s">
        <v>3140</v>
      </c>
      <c r="O8849" t="s">
        <v>17</v>
      </c>
      <c r="P8849" t="s">
        <v>25</v>
      </c>
      <c r="Q8849" t="s">
        <v>19</v>
      </c>
      <c r="R8849" t="s">
        <v>27</v>
      </c>
      <c r="S8849" t="s">
        <v>21</v>
      </c>
      <c r="T8849" t="s">
        <v>13310</v>
      </c>
      <c r="U8849" s="1">
        <v>45660</v>
      </c>
      <c r="V8849">
        <v>121</v>
      </c>
      <c r="W8849" t="str">
        <f t="shared" si="185"/>
        <v>120-149</v>
      </c>
    </row>
    <row r="8850" spans="1:23" x14ac:dyDescent="0.25">
      <c r="A8850" t="s">
        <v>9099</v>
      </c>
      <c r="B8850">
        <v>7773911313</v>
      </c>
      <c r="C8850">
        <v>1058102534</v>
      </c>
      <c r="D8850" s="1">
        <v>45404</v>
      </c>
      <c r="E8850">
        <v>99232</v>
      </c>
      <c r="F8850">
        <v>99211</v>
      </c>
      <c r="G8850" t="s">
        <v>307</v>
      </c>
      <c r="H8850" s="34">
        <v>79883</v>
      </c>
      <c r="I8850" s="7">
        <v>59912</v>
      </c>
      <c r="J8850" s="7">
        <v>42030.2</v>
      </c>
      <c r="K8850" s="7">
        <v>8895</v>
      </c>
      <c r="L8850" s="7">
        <v>8986.7999999999993</v>
      </c>
      <c r="M8850" s="5">
        <v>0.15</v>
      </c>
      <c r="N8850" t="s">
        <v>1139</v>
      </c>
      <c r="O8850" t="s">
        <v>27</v>
      </c>
      <c r="P8850" t="s">
        <v>3148</v>
      </c>
      <c r="Q8850" t="s">
        <v>32</v>
      </c>
      <c r="R8850" t="s">
        <v>43</v>
      </c>
      <c r="S8850" t="s">
        <v>17</v>
      </c>
      <c r="T8850" t="s">
        <v>13310</v>
      </c>
      <c r="U8850" s="1">
        <v>45457</v>
      </c>
      <c r="V8850">
        <v>53</v>
      </c>
      <c r="W8850" t="str">
        <f t="shared" si="185"/>
        <v>30-59</v>
      </c>
    </row>
    <row r="8851" spans="1:23" x14ac:dyDescent="0.25">
      <c r="A8851" t="s">
        <v>9100</v>
      </c>
      <c r="B8851">
        <v>3010286024</v>
      </c>
      <c r="C8851">
        <v>5840747831</v>
      </c>
      <c r="D8851" s="1">
        <v>45551</v>
      </c>
      <c r="E8851">
        <v>99223</v>
      </c>
      <c r="F8851">
        <v>85025</v>
      </c>
      <c r="G8851" t="s">
        <v>3242</v>
      </c>
      <c r="H8851" s="34">
        <v>42882</v>
      </c>
      <c r="I8851" s="7">
        <v>27873</v>
      </c>
      <c r="J8851" s="7">
        <v>24528.240000000002</v>
      </c>
      <c r="K8851" s="7">
        <v>0</v>
      </c>
      <c r="L8851" s="7">
        <v>3344.76</v>
      </c>
      <c r="M8851" s="5">
        <v>0.12</v>
      </c>
      <c r="N8851" t="s">
        <v>46</v>
      </c>
      <c r="O8851" t="s">
        <v>17</v>
      </c>
      <c r="P8851" t="s">
        <v>25</v>
      </c>
      <c r="Q8851" t="s">
        <v>19</v>
      </c>
      <c r="R8851" t="s">
        <v>20</v>
      </c>
      <c r="S8851" t="s">
        <v>21</v>
      </c>
      <c r="T8851" t="s">
        <v>13310</v>
      </c>
      <c r="U8851" s="1">
        <v>45687</v>
      </c>
      <c r="V8851">
        <v>136</v>
      </c>
      <c r="W8851" t="str">
        <f t="shared" si="185"/>
        <v>120-149</v>
      </c>
    </row>
    <row r="8852" spans="1:23" x14ac:dyDescent="0.25">
      <c r="A8852" t="s">
        <v>9101</v>
      </c>
      <c r="B8852">
        <v>2291210216</v>
      </c>
      <c r="C8852">
        <v>9378579823</v>
      </c>
      <c r="D8852" s="1">
        <v>45357</v>
      </c>
      <c r="E8852">
        <v>99215</v>
      </c>
      <c r="F8852">
        <v>99291</v>
      </c>
      <c r="G8852" t="s">
        <v>3360</v>
      </c>
      <c r="H8852" s="34">
        <v>67778</v>
      </c>
      <c r="I8852" s="7">
        <v>50834</v>
      </c>
      <c r="J8852" s="7">
        <v>43208.9</v>
      </c>
      <c r="K8852" s="7">
        <v>0</v>
      </c>
      <c r="L8852" s="7">
        <v>7625.1</v>
      </c>
      <c r="M8852" s="5">
        <v>0.15</v>
      </c>
      <c r="N8852" t="s">
        <v>1139</v>
      </c>
      <c r="O8852" t="s">
        <v>17</v>
      </c>
      <c r="P8852" t="s">
        <v>3147</v>
      </c>
      <c r="Q8852" t="s">
        <v>32</v>
      </c>
      <c r="R8852" t="s">
        <v>20</v>
      </c>
      <c r="S8852" t="s">
        <v>27</v>
      </c>
      <c r="T8852" t="s">
        <v>13312</v>
      </c>
      <c r="U8852" s="1">
        <v>45392</v>
      </c>
      <c r="V8852">
        <v>35</v>
      </c>
      <c r="W8852" t="str">
        <f t="shared" si="185"/>
        <v>30-59</v>
      </c>
    </row>
    <row r="8853" spans="1:23" x14ac:dyDescent="0.25">
      <c r="A8853" t="s">
        <v>9102</v>
      </c>
      <c r="B8853">
        <v>7440854354</v>
      </c>
      <c r="C8853">
        <v>5152388237</v>
      </c>
      <c r="D8853" s="1">
        <v>45471</v>
      </c>
      <c r="E8853">
        <v>99213</v>
      </c>
      <c r="F8853">
        <v>36415</v>
      </c>
      <c r="G8853" t="s">
        <v>3412</v>
      </c>
      <c r="H8853" s="34">
        <v>98400</v>
      </c>
      <c r="I8853" s="7">
        <v>83640</v>
      </c>
      <c r="J8853" s="7">
        <v>81967.199999999997</v>
      </c>
      <c r="K8853" s="7">
        <v>0</v>
      </c>
      <c r="L8853" s="7">
        <v>1672.8</v>
      </c>
      <c r="M8853" s="5">
        <v>0.02</v>
      </c>
      <c r="N8853" t="s">
        <v>16</v>
      </c>
      <c r="O8853" t="s">
        <v>17</v>
      </c>
      <c r="P8853" t="s">
        <v>3146</v>
      </c>
      <c r="Q8853" t="s">
        <v>19</v>
      </c>
      <c r="R8853" t="s">
        <v>26</v>
      </c>
      <c r="S8853" t="s">
        <v>21</v>
      </c>
      <c r="T8853" t="s">
        <v>13312</v>
      </c>
      <c r="U8853" s="1">
        <v>45580</v>
      </c>
      <c r="V8853">
        <v>109</v>
      </c>
      <c r="W8853" t="str">
        <f t="shared" si="185"/>
        <v>90-119</v>
      </c>
    </row>
    <row r="8854" spans="1:23" x14ac:dyDescent="0.25">
      <c r="A8854" t="s">
        <v>9103</v>
      </c>
      <c r="B8854">
        <v>7148671317</v>
      </c>
      <c r="C8854">
        <v>7969536004</v>
      </c>
      <c r="D8854" s="1">
        <v>45873</v>
      </c>
      <c r="E8854">
        <v>99223</v>
      </c>
      <c r="F8854">
        <v>36415</v>
      </c>
      <c r="G8854" t="s">
        <v>116</v>
      </c>
      <c r="H8854" s="34">
        <v>80376</v>
      </c>
      <c r="I8854" s="7">
        <v>63497</v>
      </c>
      <c r="J8854" s="7">
        <v>47180.480000000003</v>
      </c>
      <c r="K8854" s="7">
        <v>6157</v>
      </c>
      <c r="L8854" s="7">
        <v>10159.52</v>
      </c>
      <c r="M8854" s="5">
        <v>0.16</v>
      </c>
      <c r="N8854" t="s">
        <v>1138</v>
      </c>
      <c r="O8854" t="s">
        <v>30</v>
      </c>
      <c r="P8854" t="s">
        <v>18</v>
      </c>
      <c r="Q8854" t="s">
        <v>32</v>
      </c>
      <c r="R8854" t="s">
        <v>38</v>
      </c>
      <c r="S8854" t="s">
        <v>27</v>
      </c>
      <c r="T8854" t="s">
        <v>13310</v>
      </c>
      <c r="U8854" s="1">
        <v>45963</v>
      </c>
      <c r="V8854">
        <v>90</v>
      </c>
      <c r="W8854" t="str">
        <f t="shared" si="185"/>
        <v>90-119</v>
      </c>
    </row>
    <row r="8855" spans="1:23" x14ac:dyDescent="0.25">
      <c r="A8855" t="s">
        <v>9104</v>
      </c>
      <c r="B8855">
        <v>7402015560</v>
      </c>
      <c r="C8855">
        <v>5155845365</v>
      </c>
      <c r="D8855" s="1">
        <v>45772</v>
      </c>
      <c r="E8855">
        <v>99222</v>
      </c>
      <c r="F8855">
        <v>99212</v>
      </c>
      <c r="G8855" t="s">
        <v>415</v>
      </c>
      <c r="H8855" s="34">
        <v>60592</v>
      </c>
      <c r="I8855" s="7">
        <v>47262</v>
      </c>
      <c r="J8855" s="7">
        <v>33528.6</v>
      </c>
      <c r="K8855" s="7">
        <v>4281</v>
      </c>
      <c r="L8855" s="7">
        <v>9452.4</v>
      </c>
      <c r="M8855" s="5">
        <v>0.2</v>
      </c>
      <c r="N8855" t="s">
        <v>3140</v>
      </c>
      <c r="O8855" t="s">
        <v>30</v>
      </c>
      <c r="P8855" t="s">
        <v>58</v>
      </c>
      <c r="Q8855" t="s">
        <v>19</v>
      </c>
      <c r="R8855" t="s">
        <v>43</v>
      </c>
      <c r="S8855" t="s">
        <v>27</v>
      </c>
      <c r="T8855" t="s">
        <v>13312</v>
      </c>
      <c r="U8855" s="1">
        <v>45928</v>
      </c>
      <c r="V8855">
        <v>156</v>
      </c>
      <c r="W8855" t="str">
        <f t="shared" si="185"/>
        <v>150-179</v>
      </c>
    </row>
    <row r="8856" spans="1:23" x14ac:dyDescent="0.25">
      <c r="A8856" t="s">
        <v>9105</v>
      </c>
      <c r="B8856">
        <v>4789795871</v>
      </c>
      <c r="C8856">
        <v>3809784742</v>
      </c>
      <c r="D8856" s="1">
        <v>45424</v>
      </c>
      <c r="E8856">
        <v>99215</v>
      </c>
      <c r="F8856">
        <v>99292</v>
      </c>
      <c r="G8856" t="s">
        <v>96</v>
      </c>
      <c r="H8856" s="34">
        <v>39402</v>
      </c>
      <c r="I8856" s="7">
        <v>32310</v>
      </c>
      <c r="J8856" s="7">
        <v>24336.2</v>
      </c>
      <c r="K8856" s="7">
        <v>2158</v>
      </c>
      <c r="L8856" s="7">
        <v>5815.8</v>
      </c>
      <c r="M8856" s="5">
        <v>0.18</v>
      </c>
      <c r="N8856" t="s">
        <v>3141</v>
      </c>
      <c r="O8856" t="s">
        <v>30</v>
      </c>
      <c r="P8856" t="s">
        <v>58</v>
      </c>
      <c r="Q8856" t="s">
        <v>32</v>
      </c>
      <c r="R8856" t="s">
        <v>20</v>
      </c>
      <c r="S8856" t="s">
        <v>21</v>
      </c>
      <c r="T8856" t="s">
        <v>13310</v>
      </c>
      <c r="U8856" s="1">
        <v>45530</v>
      </c>
      <c r="V8856">
        <v>106</v>
      </c>
      <c r="W8856" t="str">
        <f t="shared" si="185"/>
        <v>90-119</v>
      </c>
    </row>
    <row r="8857" spans="1:23" x14ac:dyDescent="0.25">
      <c r="A8857" t="s">
        <v>9106</v>
      </c>
      <c r="B8857">
        <v>9817372482</v>
      </c>
      <c r="C8857">
        <v>5583839006</v>
      </c>
      <c r="D8857" s="1">
        <v>45739</v>
      </c>
      <c r="E8857">
        <v>99222</v>
      </c>
      <c r="F8857">
        <v>90834</v>
      </c>
      <c r="G8857" t="s">
        <v>3754</v>
      </c>
      <c r="H8857" s="34">
        <v>85067</v>
      </c>
      <c r="I8857" s="7">
        <v>72307</v>
      </c>
      <c r="J8857" s="7">
        <v>70860.86</v>
      </c>
      <c r="K8857" s="7">
        <v>0</v>
      </c>
      <c r="L8857" s="7">
        <v>1446.14</v>
      </c>
      <c r="M8857" s="5">
        <v>0.02</v>
      </c>
      <c r="N8857" t="s">
        <v>16</v>
      </c>
      <c r="O8857" t="s">
        <v>17</v>
      </c>
      <c r="P8857" t="s">
        <v>25</v>
      </c>
      <c r="Q8857" t="s">
        <v>32</v>
      </c>
      <c r="R8857" t="s">
        <v>21</v>
      </c>
      <c r="S8857" t="s">
        <v>21</v>
      </c>
      <c r="T8857" t="s">
        <v>13310</v>
      </c>
      <c r="U8857" s="1">
        <v>45862</v>
      </c>
      <c r="V8857">
        <v>123</v>
      </c>
      <c r="W8857" t="str">
        <f t="shared" si="185"/>
        <v>120-149</v>
      </c>
    </row>
    <row r="8858" spans="1:23" x14ac:dyDescent="0.25">
      <c r="A8858" t="s">
        <v>9107</v>
      </c>
      <c r="B8858">
        <v>3593185228</v>
      </c>
      <c r="C8858">
        <v>5960279829</v>
      </c>
      <c r="D8858" s="1">
        <v>45598</v>
      </c>
      <c r="E8858">
        <v>99233</v>
      </c>
      <c r="F8858">
        <v>85025</v>
      </c>
      <c r="G8858" t="s">
        <v>224</v>
      </c>
      <c r="H8858" s="34">
        <v>84183</v>
      </c>
      <c r="I8858" s="7">
        <v>66505</v>
      </c>
      <c r="J8858" s="7">
        <v>47977.2</v>
      </c>
      <c r="K8858" s="7">
        <v>7887</v>
      </c>
      <c r="L8858" s="7">
        <v>10640.8</v>
      </c>
      <c r="M8858" s="5">
        <v>0.16</v>
      </c>
      <c r="N8858" t="s">
        <v>1138</v>
      </c>
      <c r="O8858" t="s">
        <v>27</v>
      </c>
      <c r="P8858" t="s">
        <v>3147</v>
      </c>
      <c r="Q8858" t="s">
        <v>32</v>
      </c>
      <c r="R8858" t="s">
        <v>26</v>
      </c>
      <c r="S8858" t="s">
        <v>27</v>
      </c>
      <c r="T8858" t="s">
        <v>13312</v>
      </c>
      <c r="U8858" s="1">
        <v>45744</v>
      </c>
      <c r="V8858">
        <v>146</v>
      </c>
      <c r="W8858" t="str">
        <f t="shared" si="185"/>
        <v>120-149</v>
      </c>
    </row>
    <row r="8859" spans="1:23" x14ac:dyDescent="0.25">
      <c r="A8859" t="s">
        <v>9108</v>
      </c>
      <c r="B8859">
        <v>6254383412</v>
      </c>
      <c r="C8859">
        <v>1014107186</v>
      </c>
      <c r="D8859" s="1">
        <v>45333</v>
      </c>
      <c r="E8859">
        <v>99214</v>
      </c>
      <c r="F8859">
        <v>99203</v>
      </c>
      <c r="G8859" t="s">
        <v>3152</v>
      </c>
      <c r="H8859" s="34">
        <v>41987</v>
      </c>
      <c r="I8859" s="7">
        <v>31490</v>
      </c>
      <c r="J8859" s="7">
        <v>21753.5</v>
      </c>
      <c r="K8859" s="7">
        <v>5013</v>
      </c>
      <c r="L8859" s="7">
        <v>4723.5</v>
      </c>
      <c r="M8859" s="5">
        <v>0.15</v>
      </c>
      <c r="N8859" t="s">
        <v>1139</v>
      </c>
      <c r="O8859" t="s">
        <v>27</v>
      </c>
      <c r="P8859" t="s">
        <v>18</v>
      </c>
      <c r="Q8859" t="s">
        <v>32</v>
      </c>
      <c r="R8859" t="s">
        <v>43</v>
      </c>
      <c r="S8859" t="s">
        <v>21</v>
      </c>
      <c r="T8859" t="s">
        <v>13312</v>
      </c>
      <c r="U8859" s="1">
        <v>45416</v>
      </c>
      <c r="V8859">
        <v>83</v>
      </c>
      <c r="W8859" t="str">
        <f t="shared" si="185"/>
        <v>60-89</v>
      </c>
    </row>
    <row r="8860" spans="1:23" x14ac:dyDescent="0.25">
      <c r="A8860" t="s">
        <v>9109</v>
      </c>
      <c r="B8860">
        <v>8277466754</v>
      </c>
      <c r="C8860">
        <v>294492022</v>
      </c>
      <c r="D8860" s="1">
        <v>45843</v>
      </c>
      <c r="E8860">
        <v>99215</v>
      </c>
      <c r="F8860">
        <v>97110</v>
      </c>
      <c r="G8860" t="s">
        <v>3276</v>
      </c>
      <c r="H8860" s="34">
        <v>78746</v>
      </c>
      <c r="I8860" s="7">
        <v>61422</v>
      </c>
      <c r="J8860" s="7">
        <v>33470.6</v>
      </c>
      <c r="K8860" s="7">
        <v>15667</v>
      </c>
      <c r="L8860" s="7">
        <v>12284.4</v>
      </c>
      <c r="M8860" s="5">
        <v>0.2</v>
      </c>
      <c r="N8860" t="s">
        <v>3140</v>
      </c>
      <c r="O8860" t="s">
        <v>27</v>
      </c>
      <c r="P8860" t="s">
        <v>3149</v>
      </c>
      <c r="Q8860" t="s">
        <v>19</v>
      </c>
      <c r="R8860" t="s">
        <v>26</v>
      </c>
      <c r="S8860" t="s">
        <v>17</v>
      </c>
      <c r="T8860" t="s">
        <v>13310</v>
      </c>
      <c r="U8860" s="1">
        <v>45884</v>
      </c>
      <c r="V8860">
        <v>41</v>
      </c>
      <c r="W8860" t="str">
        <f t="shared" si="185"/>
        <v>30-59</v>
      </c>
    </row>
    <row r="8861" spans="1:23" x14ac:dyDescent="0.25">
      <c r="A8861" t="s">
        <v>9110</v>
      </c>
      <c r="B8861">
        <v>4489188225</v>
      </c>
      <c r="C8861">
        <v>3532548610</v>
      </c>
      <c r="D8861" s="1">
        <v>45395</v>
      </c>
      <c r="E8861">
        <v>99214</v>
      </c>
      <c r="F8861">
        <v>99282</v>
      </c>
      <c r="G8861" t="s">
        <v>240</v>
      </c>
      <c r="H8861" s="34">
        <v>84991</v>
      </c>
      <c r="I8861" s="7">
        <v>55244</v>
      </c>
      <c r="J8861" s="7">
        <v>48614.720000000001</v>
      </c>
      <c r="K8861" s="7">
        <v>0</v>
      </c>
      <c r="L8861" s="7">
        <v>6629.28</v>
      </c>
      <c r="M8861" s="5">
        <v>0.12</v>
      </c>
      <c r="N8861" t="s">
        <v>46</v>
      </c>
      <c r="O8861" t="s">
        <v>17</v>
      </c>
      <c r="P8861" t="s">
        <v>3147</v>
      </c>
      <c r="Q8861" t="s">
        <v>32</v>
      </c>
      <c r="R8861" t="s">
        <v>43</v>
      </c>
      <c r="S8861" t="s">
        <v>27</v>
      </c>
      <c r="T8861" t="s">
        <v>13312</v>
      </c>
      <c r="U8861" s="1">
        <v>45446</v>
      </c>
      <c r="V8861">
        <v>51</v>
      </c>
      <c r="W8861" t="str">
        <f t="shared" si="185"/>
        <v>30-59</v>
      </c>
    </row>
    <row r="8862" spans="1:23" x14ac:dyDescent="0.25">
      <c r="A8862" t="s">
        <v>9111</v>
      </c>
      <c r="B8862">
        <v>583485544</v>
      </c>
      <c r="C8862">
        <v>4222536578</v>
      </c>
      <c r="D8862" s="1">
        <v>45576</v>
      </c>
      <c r="E8862">
        <v>99221</v>
      </c>
      <c r="F8862">
        <v>36415</v>
      </c>
      <c r="G8862" t="s">
        <v>3562</v>
      </c>
      <c r="H8862" s="34">
        <v>46514</v>
      </c>
      <c r="I8862" s="7">
        <v>39537</v>
      </c>
      <c r="J8862" s="7">
        <v>34026.26</v>
      </c>
      <c r="K8862" s="7">
        <v>4720</v>
      </c>
      <c r="L8862" s="7">
        <v>790.74</v>
      </c>
      <c r="M8862" s="5">
        <v>0.02</v>
      </c>
      <c r="N8862" t="s">
        <v>16</v>
      </c>
      <c r="O8862" t="s">
        <v>30</v>
      </c>
      <c r="P8862" t="s">
        <v>25</v>
      </c>
      <c r="Q8862" t="s">
        <v>32</v>
      </c>
      <c r="R8862" t="s">
        <v>43</v>
      </c>
      <c r="S8862" t="s">
        <v>27</v>
      </c>
      <c r="T8862" t="s">
        <v>13312</v>
      </c>
      <c r="U8862" s="1">
        <v>45702</v>
      </c>
      <c r="V8862">
        <v>126</v>
      </c>
      <c r="W8862" t="str">
        <f t="shared" si="185"/>
        <v>120-149</v>
      </c>
    </row>
    <row r="8863" spans="1:23" x14ac:dyDescent="0.25">
      <c r="A8863" t="s">
        <v>9112</v>
      </c>
      <c r="B8863">
        <v>2327609804</v>
      </c>
      <c r="C8863">
        <v>117793134</v>
      </c>
      <c r="D8863" s="1">
        <v>45334</v>
      </c>
      <c r="E8863">
        <v>99213</v>
      </c>
      <c r="F8863">
        <v>85025</v>
      </c>
      <c r="G8863" t="s">
        <v>3301</v>
      </c>
      <c r="H8863" s="34">
        <v>32536</v>
      </c>
      <c r="I8863" s="7">
        <v>27656</v>
      </c>
      <c r="J8863" s="7">
        <v>13779.88</v>
      </c>
      <c r="K8863" s="7">
        <v>13323</v>
      </c>
      <c r="L8863" s="7">
        <v>553.12</v>
      </c>
      <c r="M8863" s="5">
        <v>0.02</v>
      </c>
      <c r="N8863" t="s">
        <v>16</v>
      </c>
      <c r="O8863" t="s">
        <v>27</v>
      </c>
      <c r="P8863" t="s">
        <v>31</v>
      </c>
      <c r="Q8863" t="s">
        <v>19</v>
      </c>
      <c r="R8863" t="s">
        <v>21</v>
      </c>
      <c r="S8863" t="s">
        <v>17</v>
      </c>
      <c r="T8863" t="s">
        <v>13312</v>
      </c>
      <c r="U8863" s="1">
        <v>45370</v>
      </c>
      <c r="V8863">
        <v>35</v>
      </c>
      <c r="W8863" t="str">
        <f t="shared" si="185"/>
        <v>30-59</v>
      </c>
    </row>
    <row r="8864" spans="1:23" x14ac:dyDescent="0.25">
      <c r="A8864" t="s">
        <v>9113</v>
      </c>
      <c r="B8864">
        <v>8492298966</v>
      </c>
      <c r="C8864">
        <v>4943578054</v>
      </c>
      <c r="D8864" s="1">
        <v>45389</v>
      </c>
      <c r="E8864">
        <v>99215</v>
      </c>
      <c r="F8864">
        <v>99212</v>
      </c>
      <c r="G8864" t="s">
        <v>3164</v>
      </c>
      <c r="H8864" s="34">
        <v>53527</v>
      </c>
      <c r="I8864" s="7">
        <v>43892</v>
      </c>
      <c r="J8864" s="7">
        <v>33814.44</v>
      </c>
      <c r="K8864" s="7">
        <v>2177</v>
      </c>
      <c r="L8864" s="7">
        <v>7900.56</v>
      </c>
      <c r="M8864" s="5">
        <v>0.18</v>
      </c>
      <c r="N8864" t="s">
        <v>3141</v>
      </c>
      <c r="O8864" t="s">
        <v>30</v>
      </c>
      <c r="P8864" t="s">
        <v>3148</v>
      </c>
      <c r="Q8864" t="s">
        <v>32</v>
      </c>
      <c r="R8864" t="s">
        <v>20</v>
      </c>
      <c r="S8864" t="s">
        <v>21</v>
      </c>
      <c r="T8864" t="s">
        <v>13311</v>
      </c>
      <c r="U8864" s="1">
        <v>45529</v>
      </c>
      <c r="V8864">
        <v>140</v>
      </c>
      <c r="W8864" t="str">
        <f t="shared" si="185"/>
        <v>120-149</v>
      </c>
    </row>
    <row r="8865" spans="1:23" x14ac:dyDescent="0.25">
      <c r="A8865" t="s">
        <v>9114</v>
      </c>
      <c r="B8865">
        <v>1802517298</v>
      </c>
      <c r="C8865">
        <v>5424436449</v>
      </c>
      <c r="D8865" s="1">
        <v>45361</v>
      </c>
      <c r="E8865">
        <v>99221</v>
      </c>
      <c r="F8865">
        <v>99283</v>
      </c>
      <c r="G8865" t="s">
        <v>142</v>
      </c>
      <c r="H8865" s="34">
        <v>84407</v>
      </c>
      <c r="I8865" s="7">
        <v>63305</v>
      </c>
      <c r="J8865" s="7">
        <v>36311.25</v>
      </c>
      <c r="K8865" s="7">
        <v>17498</v>
      </c>
      <c r="L8865" s="7">
        <v>9495.75</v>
      </c>
      <c r="M8865" s="5">
        <v>0.15</v>
      </c>
      <c r="N8865" t="s">
        <v>1139</v>
      </c>
      <c r="O8865" t="s">
        <v>27</v>
      </c>
      <c r="P8865" t="s">
        <v>3148</v>
      </c>
      <c r="Q8865" t="s">
        <v>32</v>
      </c>
      <c r="R8865" t="s">
        <v>26</v>
      </c>
      <c r="S8865" t="s">
        <v>21</v>
      </c>
      <c r="T8865" t="s">
        <v>13312</v>
      </c>
      <c r="U8865" s="1">
        <v>45425</v>
      </c>
      <c r="V8865">
        <v>64</v>
      </c>
      <c r="W8865" t="str">
        <f t="shared" si="185"/>
        <v>60-89</v>
      </c>
    </row>
    <row r="8866" spans="1:23" x14ac:dyDescent="0.25">
      <c r="A8866" t="s">
        <v>9115</v>
      </c>
      <c r="B8866">
        <v>2748146558</v>
      </c>
      <c r="C8866">
        <v>1294985588</v>
      </c>
      <c r="D8866" s="1">
        <v>45904</v>
      </c>
      <c r="E8866">
        <v>99222</v>
      </c>
      <c r="F8866">
        <v>99205</v>
      </c>
      <c r="G8866" t="s">
        <v>79</v>
      </c>
      <c r="H8866" s="34">
        <v>59475</v>
      </c>
      <c r="I8866" s="7">
        <v>38659</v>
      </c>
      <c r="J8866" s="7">
        <v>30602.92</v>
      </c>
      <c r="K8866" s="7">
        <v>3417</v>
      </c>
      <c r="L8866" s="7">
        <v>4639.08</v>
      </c>
      <c r="M8866" s="5">
        <v>0.12</v>
      </c>
      <c r="N8866" t="s">
        <v>46</v>
      </c>
      <c r="O8866" t="s">
        <v>30</v>
      </c>
      <c r="P8866" t="s">
        <v>3149</v>
      </c>
      <c r="Q8866" t="s">
        <v>19</v>
      </c>
      <c r="R8866" t="s">
        <v>26</v>
      </c>
      <c r="S8866" t="s">
        <v>17</v>
      </c>
      <c r="T8866" t="s">
        <v>13312</v>
      </c>
      <c r="U8866" s="1">
        <v>46059</v>
      </c>
      <c r="V8866">
        <v>155</v>
      </c>
      <c r="W8866" t="str">
        <f t="shared" si="185"/>
        <v>150-179</v>
      </c>
    </row>
    <row r="8867" spans="1:23" x14ac:dyDescent="0.25">
      <c r="A8867" t="s">
        <v>9116</v>
      </c>
      <c r="B8867">
        <v>9999317880</v>
      </c>
      <c r="C8867">
        <v>1390996336</v>
      </c>
      <c r="D8867" s="1">
        <v>45487</v>
      </c>
      <c r="E8867">
        <v>99221</v>
      </c>
      <c r="F8867">
        <v>90834</v>
      </c>
      <c r="G8867" t="s">
        <v>3154</v>
      </c>
      <c r="H8867" s="34">
        <v>77337</v>
      </c>
      <c r="I8867" s="7">
        <v>50269</v>
      </c>
      <c r="J8867" s="7">
        <v>40041.72</v>
      </c>
      <c r="K8867" s="7">
        <v>4195</v>
      </c>
      <c r="L8867" s="7">
        <v>6032.28</v>
      </c>
      <c r="M8867" s="5">
        <v>0.12</v>
      </c>
      <c r="N8867" t="s">
        <v>46</v>
      </c>
      <c r="O8867" t="s">
        <v>30</v>
      </c>
      <c r="P8867" t="s">
        <v>3150</v>
      </c>
      <c r="Q8867" t="s">
        <v>19</v>
      </c>
      <c r="R8867" t="s">
        <v>43</v>
      </c>
      <c r="S8867" t="s">
        <v>27</v>
      </c>
      <c r="T8867" t="s">
        <v>13310</v>
      </c>
      <c r="U8867" s="1">
        <v>45601</v>
      </c>
      <c r="V8867">
        <v>114</v>
      </c>
      <c r="W8867" t="str">
        <f t="shared" si="185"/>
        <v>90-119</v>
      </c>
    </row>
    <row r="8868" spans="1:23" x14ac:dyDescent="0.25">
      <c r="A8868" t="s">
        <v>9117</v>
      </c>
      <c r="B8868">
        <v>8456002510</v>
      </c>
      <c r="C8868">
        <v>2404618117</v>
      </c>
      <c r="D8868" s="1">
        <v>45948</v>
      </c>
      <c r="E8868">
        <v>99238</v>
      </c>
      <c r="F8868">
        <v>99202</v>
      </c>
      <c r="G8868" t="s">
        <v>574</v>
      </c>
      <c r="H8868" s="34">
        <v>90069</v>
      </c>
      <c r="I8868" s="7">
        <v>71155</v>
      </c>
      <c r="J8868" s="7">
        <v>51102.2</v>
      </c>
      <c r="K8868" s="7">
        <v>8668</v>
      </c>
      <c r="L8868" s="7">
        <v>11384.8</v>
      </c>
      <c r="M8868" s="5">
        <v>0.16</v>
      </c>
      <c r="N8868" t="s">
        <v>1138</v>
      </c>
      <c r="O8868" t="s">
        <v>30</v>
      </c>
      <c r="P8868" t="s">
        <v>97</v>
      </c>
      <c r="Q8868" t="s">
        <v>32</v>
      </c>
      <c r="R8868" t="s">
        <v>43</v>
      </c>
      <c r="S8868" t="s">
        <v>21</v>
      </c>
      <c r="T8868" t="s">
        <v>13310</v>
      </c>
      <c r="U8868" s="1">
        <v>46018</v>
      </c>
      <c r="V8868">
        <v>70</v>
      </c>
      <c r="W8868" t="str">
        <f t="shared" si="185"/>
        <v>60-89</v>
      </c>
    </row>
    <row r="8869" spans="1:23" x14ac:dyDescent="0.25">
      <c r="A8869" t="s">
        <v>9118</v>
      </c>
      <c r="B8869">
        <v>4757357347</v>
      </c>
      <c r="C8869">
        <v>7443419428</v>
      </c>
      <c r="D8869" s="1">
        <v>45839</v>
      </c>
      <c r="E8869">
        <v>99221</v>
      </c>
      <c r="F8869">
        <v>99205</v>
      </c>
      <c r="G8869" t="s">
        <v>3494</v>
      </c>
      <c r="H8869" s="34">
        <v>90850</v>
      </c>
      <c r="I8869" s="7">
        <v>70863</v>
      </c>
      <c r="J8869" s="7">
        <v>56690.400000000001</v>
      </c>
      <c r="K8869" s="7">
        <v>0</v>
      </c>
      <c r="L8869" s="7">
        <v>14172.6</v>
      </c>
      <c r="M8869" s="5">
        <v>0.2</v>
      </c>
      <c r="N8869" t="s">
        <v>3140</v>
      </c>
      <c r="O8869" t="s">
        <v>17</v>
      </c>
      <c r="P8869" t="s">
        <v>3148</v>
      </c>
      <c r="Q8869" t="s">
        <v>19</v>
      </c>
      <c r="R8869" t="s">
        <v>43</v>
      </c>
      <c r="S8869" t="s">
        <v>27</v>
      </c>
      <c r="T8869" t="s">
        <v>13310</v>
      </c>
      <c r="U8869" s="1">
        <v>45907</v>
      </c>
      <c r="V8869">
        <v>68</v>
      </c>
      <c r="W8869" t="str">
        <f t="shared" si="185"/>
        <v>60-89</v>
      </c>
    </row>
    <row r="8870" spans="1:23" x14ac:dyDescent="0.25">
      <c r="A8870" t="s">
        <v>9119</v>
      </c>
      <c r="B8870">
        <v>8431937105</v>
      </c>
      <c r="C8870">
        <v>1672162990</v>
      </c>
      <c r="D8870" s="1">
        <v>45822</v>
      </c>
      <c r="E8870">
        <v>99215</v>
      </c>
      <c r="F8870">
        <v>99282</v>
      </c>
      <c r="G8870" t="s">
        <v>116</v>
      </c>
      <c r="H8870" s="34">
        <v>94632</v>
      </c>
      <c r="I8870" s="7">
        <v>80437</v>
      </c>
      <c r="J8870" s="7">
        <v>69315.259999999995</v>
      </c>
      <c r="K8870" s="7">
        <v>9513</v>
      </c>
      <c r="L8870" s="7">
        <v>1608.74</v>
      </c>
      <c r="M8870" s="5">
        <v>0.02</v>
      </c>
      <c r="N8870" t="s">
        <v>16</v>
      </c>
      <c r="O8870" t="s">
        <v>30</v>
      </c>
      <c r="P8870" t="s">
        <v>55</v>
      </c>
      <c r="Q8870" t="s">
        <v>19</v>
      </c>
      <c r="R8870" t="s">
        <v>38</v>
      </c>
      <c r="S8870" t="s">
        <v>17</v>
      </c>
      <c r="T8870" t="s">
        <v>13310</v>
      </c>
      <c r="U8870" s="1">
        <v>45948</v>
      </c>
      <c r="V8870">
        <v>126</v>
      </c>
      <c r="W8870" t="str">
        <f t="shared" si="185"/>
        <v>120-149</v>
      </c>
    </row>
    <row r="8871" spans="1:23" x14ac:dyDescent="0.25">
      <c r="A8871" t="s">
        <v>9120</v>
      </c>
      <c r="B8871">
        <v>1731688646</v>
      </c>
      <c r="C8871">
        <v>9990206331</v>
      </c>
      <c r="D8871" s="1">
        <v>45394</v>
      </c>
      <c r="E8871">
        <v>99215</v>
      </c>
      <c r="F8871">
        <v>99213</v>
      </c>
      <c r="G8871" t="s">
        <v>263</v>
      </c>
      <c r="H8871" s="34">
        <v>68848</v>
      </c>
      <c r="I8871" s="7">
        <v>49571</v>
      </c>
      <c r="J8871" s="7">
        <v>28925.32</v>
      </c>
      <c r="K8871" s="7">
        <v>16680</v>
      </c>
      <c r="L8871" s="7">
        <v>3965.68</v>
      </c>
      <c r="M8871" s="5">
        <v>0.08</v>
      </c>
      <c r="N8871" t="s">
        <v>24</v>
      </c>
      <c r="O8871" t="s">
        <v>27</v>
      </c>
      <c r="P8871" t="s">
        <v>3149</v>
      </c>
      <c r="Q8871" t="s">
        <v>19</v>
      </c>
      <c r="R8871" t="s">
        <v>21</v>
      </c>
      <c r="S8871" t="s">
        <v>27</v>
      </c>
      <c r="T8871" t="s">
        <v>13311</v>
      </c>
      <c r="U8871" s="1">
        <v>45465</v>
      </c>
      <c r="V8871">
        <v>71</v>
      </c>
      <c r="W8871" t="str">
        <f t="shared" si="185"/>
        <v>60-89</v>
      </c>
    </row>
    <row r="8872" spans="1:23" x14ac:dyDescent="0.25">
      <c r="A8872" t="s">
        <v>9121</v>
      </c>
      <c r="B8872">
        <v>4380849578</v>
      </c>
      <c r="C8872">
        <v>8648452936</v>
      </c>
      <c r="D8872" s="1">
        <v>45942</v>
      </c>
      <c r="E8872">
        <v>99222</v>
      </c>
      <c r="F8872">
        <v>99202</v>
      </c>
      <c r="G8872" t="s">
        <v>3152</v>
      </c>
      <c r="H8872" s="34">
        <v>61618</v>
      </c>
      <c r="I8872" s="7">
        <v>48678</v>
      </c>
      <c r="J8872" s="7">
        <v>26798.52</v>
      </c>
      <c r="K8872" s="7">
        <v>14091</v>
      </c>
      <c r="L8872" s="7">
        <v>7788.48</v>
      </c>
      <c r="M8872" s="5">
        <v>0.16</v>
      </c>
      <c r="N8872" t="s">
        <v>1138</v>
      </c>
      <c r="O8872" t="s">
        <v>27</v>
      </c>
      <c r="P8872" t="s">
        <v>18</v>
      </c>
      <c r="Q8872" t="s">
        <v>19</v>
      </c>
      <c r="R8872" t="s">
        <v>38</v>
      </c>
      <c r="S8872" t="s">
        <v>21</v>
      </c>
      <c r="T8872" t="s">
        <v>13310</v>
      </c>
      <c r="U8872" s="1">
        <v>46038</v>
      </c>
      <c r="V8872">
        <v>96</v>
      </c>
      <c r="W8872" t="str">
        <f t="shared" si="185"/>
        <v>90-119</v>
      </c>
    </row>
    <row r="8873" spans="1:23" x14ac:dyDescent="0.25">
      <c r="A8873" t="s">
        <v>9122</v>
      </c>
      <c r="B8873">
        <v>2967078849</v>
      </c>
      <c r="C8873">
        <v>9453537959</v>
      </c>
      <c r="D8873" s="1">
        <v>45712</v>
      </c>
      <c r="E8873">
        <v>99238</v>
      </c>
      <c r="F8873">
        <v>99204</v>
      </c>
      <c r="G8873" t="s">
        <v>89</v>
      </c>
      <c r="H8873" s="34">
        <v>99924</v>
      </c>
      <c r="I8873" s="7">
        <v>79939</v>
      </c>
      <c r="J8873" s="7">
        <v>62857.54</v>
      </c>
      <c r="K8873" s="7">
        <v>5890</v>
      </c>
      <c r="L8873" s="7">
        <v>11191.46</v>
      </c>
      <c r="M8873" s="5">
        <v>0.14000000000000001</v>
      </c>
      <c r="N8873" t="s">
        <v>1135</v>
      </c>
      <c r="O8873" t="s">
        <v>30</v>
      </c>
      <c r="P8873" t="s">
        <v>35</v>
      </c>
      <c r="Q8873" t="s">
        <v>32</v>
      </c>
      <c r="R8873" t="s">
        <v>38</v>
      </c>
      <c r="S8873" t="s">
        <v>27</v>
      </c>
      <c r="T8873" t="s">
        <v>13312</v>
      </c>
      <c r="U8873" s="1">
        <v>45742</v>
      </c>
      <c r="V8873">
        <v>30</v>
      </c>
      <c r="W8873" t="str">
        <f t="shared" si="185"/>
        <v>30-59</v>
      </c>
    </row>
    <row r="8874" spans="1:23" x14ac:dyDescent="0.25">
      <c r="A8874" t="s">
        <v>9123</v>
      </c>
      <c r="B8874">
        <v>7516713841</v>
      </c>
      <c r="C8874">
        <v>9005266942</v>
      </c>
      <c r="D8874" s="1">
        <v>45684</v>
      </c>
      <c r="E8874">
        <v>99213</v>
      </c>
      <c r="F8874">
        <v>99211</v>
      </c>
      <c r="G8874" t="s">
        <v>3154</v>
      </c>
      <c r="H8874" s="34">
        <v>60411</v>
      </c>
      <c r="I8874" s="7">
        <v>51349</v>
      </c>
      <c r="J8874" s="7">
        <v>44022.02</v>
      </c>
      <c r="K8874" s="7">
        <v>6300</v>
      </c>
      <c r="L8874" s="7">
        <v>1026.98</v>
      </c>
      <c r="M8874" s="5">
        <v>0.02</v>
      </c>
      <c r="N8874" t="s">
        <v>16</v>
      </c>
      <c r="O8874" t="s">
        <v>30</v>
      </c>
      <c r="P8874" t="s">
        <v>3148</v>
      </c>
      <c r="Q8874" t="s">
        <v>32</v>
      </c>
      <c r="R8874" t="s">
        <v>21</v>
      </c>
      <c r="S8874" t="s">
        <v>17</v>
      </c>
      <c r="T8874" t="s">
        <v>13310</v>
      </c>
      <c r="U8874" s="1">
        <v>45834</v>
      </c>
      <c r="V8874">
        <v>150</v>
      </c>
      <c r="W8874" t="str">
        <f t="shared" si="185"/>
        <v>150-179</v>
      </c>
    </row>
    <row r="8875" spans="1:23" x14ac:dyDescent="0.25">
      <c r="A8875" t="s">
        <v>9124</v>
      </c>
      <c r="B8875">
        <v>8317123891</v>
      </c>
      <c r="C8875">
        <v>1561547099</v>
      </c>
      <c r="D8875" s="1">
        <v>45388</v>
      </c>
      <c r="E8875">
        <v>99213</v>
      </c>
      <c r="F8875">
        <v>97110</v>
      </c>
      <c r="G8875" t="s">
        <v>270</v>
      </c>
      <c r="H8875" s="34">
        <v>86826</v>
      </c>
      <c r="I8875" s="7">
        <v>62515</v>
      </c>
      <c r="J8875" s="7">
        <v>29292.799999999999</v>
      </c>
      <c r="K8875" s="7">
        <v>28221</v>
      </c>
      <c r="L8875" s="7">
        <v>5001.2</v>
      </c>
      <c r="M8875" s="5">
        <v>0.08</v>
      </c>
      <c r="N8875" t="s">
        <v>24</v>
      </c>
      <c r="O8875" t="s">
        <v>27</v>
      </c>
      <c r="P8875" t="s">
        <v>3149</v>
      </c>
      <c r="Q8875" t="s">
        <v>32</v>
      </c>
      <c r="R8875" t="s">
        <v>21</v>
      </c>
      <c r="S8875" t="s">
        <v>21</v>
      </c>
      <c r="T8875" t="s">
        <v>13310</v>
      </c>
      <c r="U8875" s="1">
        <v>45468</v>
      </c>
      <c r="V8875">
        <v>80</v>
      </c>
      <c r="W8875" t="str">
        <f t="shared" si="185"/>
        <v>60-89</v>
      </c>
    </row>
    <row r="8876" spans="1:23" x14ac:dyDescent="0.25">
      <c r="A8876" t="s">
        <v>9125</v>
      </c>
      <c r="B8876">
        <v>9066267338</v>
      </c>
      <c r="C8876">
        <v>1473021118</v>
      </c>
      <c r="D8876" s="1">
        <v>45838</v>
      </c>
      <c r="E8876">
        <v>99215</v>
      </c>
      <c r="F8876">
        <v>99205</v>
      </c>
      <c r="G8876" t="s">
        <v>365</v>
      </c>
      <c r="H8876" s="34">
        <v>44089</v>
      </c>
      <c r="I8876" s="7">
        <v>34830</v>
      </c>
      <c r="J8876" s="7">
        <v>26371.200000000001</v>
      </c>
      <c r="K8876" s="7">
        <v>2886</v>
      </c>
      <c r="L8876" s="7">
        <v>5572.8</v>
      </c>
      <c r="M8876" s="5">
        <v>0.16</v>
      </c>
      <c r="N8876" t="s">
        <v>1138</v>
      </c>
      <c r="O8876" t="s">
        <v>30</v>
      </c>
      <c r="P8876" t="s">
        <v>3146</v>
      </c>
      <c r="Q8876" t="s">
        <v>19</v>
      </c>
      <c r="R8876" t="s">
        <v>27</v>
      </c>
      <c r="S8876" t="s">
        <v>27</v>
      </c>
      <c r="T8876" t="s">
        <v>13310</v>
      </c>
      <c r="U8876" s="1">
        <v>45879</v>
      </c>
      <c r="V8876">
        <v>41</v>
      </c>
      <c r="W8876" t="str">
        <f t="shared" si="185"/>
        <v>30-59</v>
      </c>
    </row>
    <row r="8877" spans="1:23" x14ac:dyDescent="0.25">
      <c r="A8877" t="s">
        <v>9126</v>
      </c>
      <c r="B8877">
        <v>4120838731</v>
      </c>
      <c r="C8877">
        <v>9060246495</v>
      </c>
      <c r="D8877" s="1">
        <v>45319</v>
      </c>
      <c r="E8877">
        <v>99222</v>
      </c>
      <c r="F8877">
        <v>99201</v>
      </c>
      <c r="G8877" t="s">
        <v>3240</v>
      </c>
      <c r="H8877" s="34">
        <v>14804</v>
      </c>
      <c r="I8877" s="7">
        <v>11695</v>
      </c>
      <c r="J8877" s="7">
        <v>7389.8</v>
      </c>
      <c r="K8877" s="7">
        <v>2434</v>
      </c>
      <c r="L8877" s="7">
        <v>1871.2</v>
      </c>
      <c r="M8877" s="5">
        <v>0.16</v>
      </c>
      <c r="N8877" t="s">
        <v>1138</v>
      </c>
      <c r="O8877" t="s">
        <v>27</v>
      </c>
      <c r="P8877" t="s">
        <v>35</v>
      </c>
      <c r="Q8877" t="s">
        <v>32</v>
      </c>
      <c r="R8877" t="s">
        <v>43</v>
      </c>
      <c r="S8877" t="s">
        <v>17</v>
      </c>
      <c r="T8877" t="s">
        <v>13312</v>
      </c>
      <c r="U8877" s="1">
        <v>45427</v>
      </c>
      <c r="V8877">
        <v>108</v>
      </c>
      <c r="W8877" t="str">
        <f t="shared" si="185"/>
        <v>90-119</v>
      </c>
    </row>
    <row r="8878" spans="1:23" x14ac:dyDescent="0.25">
      <c r="A8878" t="s">
        <v>9127</v>
      </c>
      <c r="B8878">
        <v>3234772722</v>
      </c>
      <c r="C8878">
        <v>6791641429</v>
      </c>
      <c r="D8878" s="1">
        <v>45579</v>
      </c>
      <c r="E8878">
        <v>99223</v>
      </c>
      <c r="F8878">
        <v>99285</v>
      </c>
      <c r="G8878" t="s">
        <v>3843</v>
      </c>
      <c r="H8878" s="34">
        <v>71480</v>
      </c>
      <c r="I8878" s="7">
        <v>53610</v>
      </c>
      <c r="J8878" s="7">
        <v>30327.5</v>
      </c>
      <c r="K8878" s="7">
        <v>15241</v>
      </c>
      <c r="L8878" s="7">
        <v>8041.5</v>
      </c>
      <c r="M8878" s="5">
        <v>0.15</v>
      </c>
      <c r="N8878" t="s">
        <v>1139</v>
      </c>
      <c r="O8878" t="s">
        <v>27</v>
      </c>
      <c r="P8878" t="s">
        <v>18</v>
      </c>
      <c r="Q8878" t="s">
        <v>32</v>
      </c>
      <c r="R8878" t="s">
        <v>26</v>
      </c>
      <c r="S8878" t="s">
        <v>17</v>
      </c>
      <c r="T8878" t="s">
        <v>13312</v>
      </c>
      <c r="U8878" s="1">
        <v>45610</v>
      </c>
      <c r="V8878">
        <v>31</v>
      </c>
      <c r="W8878" t="str">
        <f t="shared" si="185"/>
        <v>30-59</v>
      </c>
    </row>
    <row r="8879" spans="1:23" x14ac:dyDescent="0.25">
      <c r="A8879" t="s">
        <v>9128</v>
      </c>
      <c r="B8879">
        <v>7022969800</v>
      </c>
      <c r="C8879">
        <v>671644591</v>
      </c>
      <c r="D8879" s="1">
        <v>45929</v>
      </c>
      <c r="E8879">
        <v>99215</v>
      </c>
      <c r="F8879">
        <v>99201</v>
      </c>
      <c r="G8879" t="s">
        <v>187</v>
      </c>
      <c r="H8879" s="34">
        <v>68771</v>
      </c>
      <c r="I8879" s="7">
        <v>49515</v>
      </c>
      <c r="J8879" s="7">
        <v>45553.8</v>
      </c>
      <c r="K8879" s="7">
        <v>0</v>
      </c>
      <c r="L8879" s="7">
        <v>3961.2</v>
      </c>
      <c r="M8879" s="5">
        <v>0.08</v>
      </c>
      <c r="N8879" t="s">
        <v>24</v>
      </c>
      <c r="O8879" t="s">
        <v>17</v>
      </c>
      <c r="P8879" t="s">
        <v>3146</v>
      </c>
      <c r="Q8879" t="s">
        <v>32</v>
      </c>
      <c r="R8879" t="s">
        <v>20</v>
      </c>
      <c r="S8879" t="s">
        <v>27</v>
      </c>
      <c r="T8879" t="s">
        <v>13310</v>
      </c>
      <c r="U8879" s="1">
        <v>46014</v>
      </c>
      <c r="V8879">
        <v>85</v>
      </c>
      <c r="W8879" t="str">
        <f t="shared" si="185"/>
        <v>60-89</v>
      </c>
    </row>
    <row r="8880" spans="1:23" x14ac:dyDescent="0.25">
      <c r="A8880" t="s">
        <v>9129</v>
      </c>
      <c r="B8880">
        <v>3173032329</v>
      </c>
      <c r="C8880">
        <v>871917271</v>
      </c>
      <c r="D8880" s="1">
        <v>45338</v>
      </c>
      <c r="E8880">
        <v>99215</v>
      </c>
      <c r="F8880">
        <v>71046</v>
      </c>
      <c r="G8880" t="s">
        <v>3187</v>
      </c>
      <c r="H8880" s="34">
        <v>38326</v>
      </c>
      <c r="I8880" s="7">
        <v>32577</v>
      </c>
      <c r="J8880" s="7">
        <v>28634.46</v>
      </c>
      <c r="K8880" s="7">
        <v>3291</v>
      </c>
      <c r="L8880" s="7">
        <v>651.54</v>
      </c>
      <c r="M8880" s="5">
        <v>0.02</v>
      </c>
      <c r="N8880" t="s">
        <v>16</v>
      </c>
      <c r="O8880" t="s">
        <v>30</v>
      </c>
      <c r="P8880" t="s">
        <v>3149</v>
      </c>
      <c r="Q8880" t="s">
        <v>19</v>
      </c>
      <c r="R8880" t="s">
        <v>20</v>
      </c>
      <c r="S8880" t="s">
        <v>27</v>
      </c>
      <c r="T8880" t="s">
        <v>13311</v>
      </c>
      <c r="U8880" s="1">
        <v>45432</v>
      </c>
      <c r="V8880">
        <v>94</v>
      </c>
      <c r="W8880" t="str">
        <f t="shared" si="185"/>
        <v>90-119</v>
      </c>
    </row>
    <row r="8881" spans="1:23" x14ac:dyDescent="0.25">
      <c r="A8881" t="s">
        <v>9130</v>
      </c>
      <c r="B8881">
        <v>2725195789</v>
      </c>
      <c r="C8881">
        <v>1479826016</v>
      </c>
      <c r="D8881" s="1">
        <v>45329</v>
      </c>
      <c r="E8881">
        <v>99232</v>
      </c>
      <c r="F8881">
        <v>93000</v>
      </c>
      <c r="G8881" t="s">
        <v>87</v>
      </c>
      <c r="H8881" s="34">
        <v>38311</v>
      </c>
      <c r="I8881" s="7">
        <v>32564</v>
      </c>
      <c r="J8881" s="7">
        <v>18646.72</v>
      </c>
      <c r="K8881" s="7">
        <v>13266</v>
      </c>
      <c r="L8881" s="7">
        <v>651.28</v>
      </c>
      <c r="M8881" s="5">
        <v>0.02</v>
      </c>
      <c r="N8881" t="s">
        <v>16</v>
      </c>
      <c r="O8881" t="s">
        <v>27</v>
      </c>
      <c r="P8881" t="s">
        <v>3146</v>
      </c>
      <c r="Q8881" t="s">
        <v>32</v>
      </c>
      <c r="R8881" t="s">
        <v>43</v>
      </c>
      <c r="S8881" t="s">
        <v>17</v>
      </c>
      <c r="T8881" t="s">
        <v>13310</v>
      </c>
      <c r="U8881" s="1">
        <v>45380</v>
      </c>
      <c r="V8881">
        <v>50</v>
      </c>
      <c r="W8881" t="str">
        <f t="shared" si="185"/>
        <v>30-59</v>
      </c>
    </row>
    <row r="8882" spans="1:23" x14ac:dyDescent="0.25">
      <c r="A8882" t="s">
        <v>9131</v>
      </c>
      <c r="B8882">
        <v>5158379589</v>
      </c>
      <c r="C8882">
        <v>8268479930</v>
      </c>
      <c r="D8882" s="1">
        <v>45949</v>
      </c>
      <c r="E8882">
        <v>99213</v>
      </c>
      <c r="F8882">
        <v>36415</v>
      </c>
      <c r="G8882" t="s">
        <v>69</v>
      </c>
      <c r="H8882" s="34">
        <v>85394</v>
      </c>
      <c r="I8882" s="7">
        <v>64046</v>
      </c>
      <c r="J8882" s="7">
        <v>35674.1</v>
      </c>
      <c r="K8882" s="7">
        <v>18765</v>
      </c>
      <c r="L8882" s="7">
        <v>9606.9</v>
      </c>
      <c r="M8882" s="5">
        <v>0.15</v>
      </c>
      <c r="N8882" t="s">
        <v>1139</v>
      </c>
      <c r="O8882" t="s">
        <v>27</v>
      </c>
      <c r="P8882" t="s">
        <v>3149</v>
      </c>
      <c r="Q8882" t="s">
        <v>32</v>
      </c>
      <c r="R8882" t="s">
        <v>26</v>
      </c>
      <c r="S8882" t="s">
        <v>27</v>
      </c>
      <c r="T8882" t="s">
        <v>13311</v>
      </c>
      <c r="U8882" s="1">
        <v>46093</v>
      </c>
      <c r="V8882">
        <v>144</v>
      </c>
      <c r="W8882" t="str">
        <f t="shared" si="185"/>
        <v>120-149</v>
      </c>
    </row>
    <row r="8883" spans="1:23" x14ac:dyDescent="0.25">
      <c r="A8883" t="s">
        <v>9132</v>
      </c>
      <c r="B8883">
        <v>2377272850</v>
      </c>
      <c r="C8883">
        <v>2258867501</v>
      </c>
      <c r="D8883" s="1">
        <v>45805</v>
      </c>
      <c r="E8883">
        <v>99231</v>
      </c>
      <c r="F8883">
        <v>99214</v>
      </c>
      <c r="G8883" t="s">
        <v>3352</v>
      </c>
      <c r="H8883" s="34">
        <v>67277</v>
      </c>
      <c r="I8883" s="7">
        <v>53822</v>
      </c>
      <c r="J8883" s="7">
        <v>42183.92</v>
      </c>
      <c r="K8883" s="7">
        <v>4103</v>
      </c>
      <c r="L8883" s="7">
        <v>7535.08</v>
      </c>
      <c r="M8883" s="5">
        <v>0.14000000000000001</v>
      </c>
      <c r="N8883" t="s">
        <v>1135</v>
      </c>
      <c r="O8883" t="s">
        <v>30</v>
      </c>
      <c r="P8883" t="s">
        <v>3146</v>
      </c>
      <c r="Q8883" t="s">
        <v>19</v>
      </c>
      <c r="R8883" t="s">
        <v>26</v>
      </c>
      <c r="S8883" t="s">
        <v>21</v>
      </c>
      <c r="T8883" t="s">
        <v>13310</v>
      </c>
      <c r="U8883" s="1">
        <v>45926</v>
      </c>
      <c r="V8883">
        <v>121</v>
      </c>
      <c r="W8883" t="str">
        <f t="shared" si="185"/>
        <v>120-149</v>
      </c>
    </row>
    <row r="8884" spans="1:23" x14ac:dyDescent="0.25">
      <c r="A8884" t="s">
        <v>9133</v>
      </c>
      <c r="B8884">
        <v>5004337969</v>
      </c>
      <c r="C8884">
        <v>636394622</v>
      </c>
      <c r="D8884" s="1">
        <v>45891</v>
      </c>
      <c r="E8884">
        <v>99215</v>
      </c>
      <c r="F8884">
        <v>81000</v>
      </c>
      <c r="G8884" t="s">
        <v>3641</v>
      </c>
      <c r="H8884" s="34">
        <v>25769</v>
      </c>
      <c r="I8884" s="7">
        <v>20615</v>
      </c>
      <c r="J8884" s="7">
        <v>17728.900000000001</v>
      </c>
      <c r="K8884" s="7">
        <v>0</v>
      </c>
      <c r="L8884" s="7">
        <v>2886.1</v>
      </c>
      <c r="M8884" s="5">
        <v>0.14000000000000001</v>
      </c>
      <c r="N8884" t="s">
        <v>1135</v>
      </c>
      <c r="O8884" t="s">
        <v>17</v>
      </c>
      <c r="P8884" t="s">
        <v>3146</v>
      </c>
      <c r="Q8884" t="s">
        <v>32</v>
      </c>
      <c r="R8884" t="s">
        <v>43</v>
      </c>
      <c r="S8884" t="s">
        <v>17</v>
      </c>
      <c r="T8884" t="s">
        <v>13310</v>
      </c>
      <c r="U8884" s="1">
        <v>45956</v>
      </c>
      <c r="V8884">
        <v>65</v>
      </c>
      <c r="W8884" t="str">
        <f t="shared" si="185"/>
        <v>60-89</v>
      </c>
    </row>
    <row r="8885" spans="1:23" x14ac:dyDescent="0.25">
      <c r="A8885" t="s">
        <v>9134</v>
      </c>
      <c r="B8885">
        <v>3388247948</v>
      </c>
      <c r="C8885">
        <v>6099116468</v>
      </c>
      <c r="D8885" s="1">
        <v>45867</v>
      </c>
      <c r="E8885">
        <v>99222</v>
      </c>
      <c r="F8885">
        <v>99214</v>
      </c>
      <c r="G8885" t="s">
        <v>3223</v>
      </c>
      <c r="H8885" s="34">
        <v>63949</v>
      </c>
      <c r="I8885" s="7">
        <v>54357</v>
      </c>
      <c r="J8885" s="7">
        <v>53269.86</v>
      </c>
      <c r="K8885" s="7">
        <v>0</v>
      </c>
      <c r="L8885" s="7">
        <v>1087.1400000000001</v>
      </c>
      <c r="M8885" s="5">
        <v>0.02</v>
      </c>
      <c r="N8885" t="s">
        <v>16</v>
      </c>
      <c r="O8885" t="s">
        <v>17</v>
      </c>
      <c r="P8885" t="s">
        <v>40</v>
      </c>
      <c r="Q8885" t="s">
        <v>32</v>
      </c>
      <c r="R8885" t="s">
        <v>26</v>
      </c>
      <c r="S8885" t="s">
        <v>27</v>
      </c>
      <c r="T8885" t="s">
        <v>13311</v>
      </c>
      <c r="U8885" s="1">
        <v>45999</v>
      </c>
      <c r="V8885">
        <v>132</v>
      </c>
      <c r="W8885" t="str">
        <f t="shared" si="185"/>
        <v>120-149</v>
      </c>
    </row>
    <row r="8886" spans="1:23" x14ac:dyDescent="0.25">
      <c r="A8886" t="s">
        <v>9135</v>
      </c>
      <c r="B8886">
        <v>3117537829</v>
      </c>
      <c r="C8886">
        <v>5829630153</v>
      </c>
      <c r="D8886" s="1">
        <v>45758</v>
      </c>
      <c r="E8886">
        <v>99214</v>
      </c>
      <c r="F8886">
        <v>99281</v>
      </c>
      <c r="G8886" t="s">
        <v>182</v>
      </c>
      <c r="H8886" s="34">
        <v>79980</v>
      </c>
      <c r="I8886" s="7">
        <v>63984</v>
      </c>
      <c r="J8886" s="7">
        <v>32629.24</v>
      </c>
      <c r="K8886" s="7">
        <v>22397</v>
      </c>
      <c r="L8886" s="7">
        <v>8957.76</v>
      </c>
      <c r="M8886" s="5">
        <v>0.14000000000000001</v>
      </c>
      <c r="N8886" t="s">
        <v>1135</v>
      </c>
      <c r="O8886" t="s">
        <v>27</v>
      </c>
      <c r="P8886" t="s">
        <v>3149</v>
      </c>
      <c r="Q8886" t="s">
        <v>32</v>
      </c>
      <c r="R8886" t="s">
        <v>20</v>
      </c>
      <c r="S8886" t="s">
        <v>27</v>
      </c>
      <c r="T8886" t="s">
        <v>13311</v>
      </c>
      <c r="U8886" s="1">
        <v>45830</v>
      </c>
      <c r="V8886">
        <v>72</v>
      </c>
      <c r="W8886" t="str">
        <f t="shared" si="185"/>
        <v>60-89</v>
      </c>
    </row>
    <row r="8887" spans="1:23" x14ac:dyDescent="0.25">
      <c r="A8887" t="s">
        <v>9136</v>
      </c>
      <c r="B8887">
        <v>2609548823</v>
      </c>
      <c r="C8887">
        <v>6520960474</v>
      </c>
      <c r="D8887" s="1">
        <v>45373</v>
      </c>
      <c r="E8887">
        <v>99213</v>
      </c>
      <c r="F8887">
        <v>99292</v>
      </c>
      <c r="G8887" t="s">
        <v>248</v>
      </c>
      <c r="H8887" s="34">
        <v>17869</v>
      </c>
      <c r="I8887" s="7">
        <v>13938</v>
      </c>
      <c r="J8887" s="7">
        <v>11150.4</v>
      </c>
      <c r="K8887" s="7">
        <v>0</v>
      </c>
      <c r="L8887" s="7">
        <v>2787.6</v>
      </c>
      <c r="M8887" s="5">
        <v>0.2</v>
      </c>
      <c r="N8887" t="s">
        <v>3140</v>
      </c>
      <c r="O8887" t="s">
        <v>17</v>
      </c>
      <c r="P8887" t="s">
        <v>3150</v>
      </c>
      <c r="Q8887" t="s">
        <v>32</v>
      </c>
      <c r="R8887" t="s">
        <v>27</v>
      </c>
      <c r="S8887" t="s">
        <v>27</v>
      </c>
      <c r="T8887" t="s">
        <v>13312</v>
      </c>
      <c r="U8887" s="1">
        <v>45525</v>
      </c>
      <c r="V8887">
        <v>152</v>
      </c>
      <c r="W8887" t="str">
        <f t="shared" si="185"/>
        <v>150-179</v>
      </c>
    </row>
    <row r="8888" spans="1:23" x14ac:dyDescent="0.25">
      <c r="A8888" t="s">
        <v>9137</v>
      </c>
      <c r="B8888">
        <v>3628401844</v>
      </c>
      <c r="C8888">
        <v>1860013131</v>
      </c>
      <c r="D8888" s="1">
        <v>45892</v>
      </c>
      <c r="E8888">
        <v>99215</v>
      </c>
      <c r="F8888">
        <v>99214</v>
      </c>
      <c r="G8888" t="s">
        <v>3352</v>
      </c>
      <c r="H8888" s="34">
        <v>68984</v>
      </c>
      <c r="I8888" s="7">
        <v>51738</v>
      </c>
      <c r="J8888" s="7">
        <v>43977.3</v>
      </c>
      <c r="K8888" s="7">
        <v>0</v>
      </c>
      <c r="L8888" s="7">
        <v>7760.7</v>
      </c>
      <c r="M8888" s="5">
        <v>0.15</v>
      </c>
      <c r="N8888" t="s">
        <v>1139</v>
      </c>
      <c r="O8888" t="s">
        <v>17</v>
      </c>
      <c r="P8888" t="s">
        <v>3148</v>
      </c>
      <c r="Q8888" t="s">
        <v>19</v>
      </c>
      <c r="R8888" t="s">
        <v>43</v>
      </c>
      <c r="S8888" t="s">
        <v>21</v>
      </c>
      <c r="T8888" t="s">
        <v>13311</v>
      </c>
      <c r="U8888" s="1">
        <v>45969</v>
      </c>
      <c r="V8888">
        <v>77</v>
      </c>
      <c r="W8888" t="str">
        <f t="shared" si="185"/>
        <v>60-89</v>
      </c>
    </row>
    <row r="8889" spans="1:23" x14ac:dyDescent="0.25">
      <c r="A8889" t="s">
        <v>9138</v>
      </c>
      <c r="B8889">
        <v>1673037983</v>
      </c>
      <c r="C8889">
        <v>6970112430</v>
      </c>
      <c r="D8889" s="1">
        <v>45471</v>
      </c>
      <c r="E8889">
        <v>99221</v>
      </c>
      <c r="F8889">
        <v>97110</v>
      </c>
      <c r="G8889" t="s">
        <v>3488</v>
      </c>
      <c r="H8889" s="34">
        <v>53577</v>
      </c>
      <c r="I8889" s="7">
        <v>40183</v>
      </c>
      <c r="J8889" s="7">
        <v>19091.55</v>
      </c>
      <c r="K8889" s="7">
        <v>15064</v>
      </c>
      <c r="L8889" s="7">
        <v>6027.45</v>
      </c>
      <c r="M8889" s="5">
        <v>0.15</v>
      </c>
      <c r="N8889" t="s">
        <v>1139</v>
      </c>
      <c r="O8889" t="s">
        <v>27</v>
      </c>
      <c r="P8889" t="s">
        <v>3150</v>
      </c>
      <c r="Q8889" t="s">
        <v>32</v>
      </c>
      <c r="R8889" t="s">
        <v>38</v>
      </c>
      <c r="S8889" t="s">
        <v>27</v>
      </c>
      <c r="T8889" t="s">
        <v>13310</v>
      </c>
      <c r="U8889" s="1">
        <v>45543</v>
      </c>
      <c r="V8889">
        <v>72</v>
      </c>
      <c r="W8889" t="str">
        <f t="shared" si="185"/>
        <v>60-89</v>
      </c>
    </row>
    <row r="8890" spans="1:23" x14ac:dyDescent="0.25">
      <c r="A8890" t="s">
        <v>9139</v>
      </c>
      <c r="B8890">
        <v>7082380282</v>
      </c>
      <c r="C8890">
        <v>7745149227</v>
      </c>
      <c r="D8890" s="1">
        <v>45784</v>
      </c>
      <c r="E8890">
        <v>99238</v>
      </c>
      <c r="F8890">
        <v>99283</v>
      </c>
      <c r="G8890" t="s">
        <v>3306</v>
      </c>
      <c r="H8890" s="34">
        <v>64871</v>
      </c>
      <c r="I8890" s="7">
        <v>48653</v>
      </c>
      <c r="J8890" s="7">
        <v>41355.050000000003</v>
      </c>
      <c r="K8890" s="7">
        <v>0</v>
      </c>
      <c r="L8890" s="7">
        <v>7297.95</v>
      </c>
      <c r="M8890" s="5">
        <v>0.15</v>
      </c>
      <c r="N8890" t="s">
        <v>1139</v>
      </c>
      <c r="O8890" t="s">
        <v>17</v>
      </c>
      <c r="P8890" t="s">
        <v>31</v>
      </c>
      <c r="Q8890" t="s">
        <v>32</v>
      </c>
      <c r="R8890" t="s">
        <v>43</v>
      </c>
      <c r="S8890" t="s">
        <v>17</v>
      </c>
      <c r="T8890" t="s">
        <v>13312</v>
      </c>
      <c r="U8890" s="1">
        <v>45959</v>
      </c>
      <c r="V8890">
        <v>175</v>
      </c>
      <c r="W8890" t="str">
        <f t="shared" si="185"/>
        <v>150-179</v>
      </c>
    </row>
    <row r="8891" spans="1:23" x14ac:dyDescent="0.25">
      <c r="A8891" t="s">
        <v>9140</v>
      </c>
      <c r="B8891">
        <v>7390064238</v>
      </c>
      <c r="C8891">
        <v>9882680651</v>
      </c>
      <c r="D8891" s="1">
        <v>45353</v>
      </c>
      <c r="E8891">
        <v>99213</v>
      </c>
      <c r="F8891">
        <v>99201</v>
      </c>
      <c r="G8891" t="s">
        <v>136</v>
      </c>
      <c r="H8891" s="34">
        <v>40827</v>
      </c>
      <c r="I8891" s="7">
        <v>33478</v>
      </c>
      <c r="J8891" s="7">
        <v>13765.96</v>
      </c>
      <c r="K8891" s="7">
        <v>13686</v>
      </c>
      <c r="L8891" s="7">
        <v>6026.04</v>
      </c>
      <c r="M8891" s="5">
        <v>0.18</v>
      </c>
      <c r="N8891" t="s">
        <v>3141</v>
      </c>
      <c r="O8891" t="s">
        <v>27</v>
      </c>
      <c r="P8891" t="s">
        <v>3149</v>
      </c>
      <c r="Q8891" t="s">
        <v>32</v>
      </c>
      <c r="R8891" t="s">
        <v>43</v>
      </c>
      <c r="S8891" t="s">
        <v>27</v>
      </c>
      <c r="T8891" t="s">
        <v>13311</v>
      </c>
      <c r="U8891" s="1">
        <v>45394</v>
      </c>
      <c r="V8891">
        <v>41</v>
      </c>
      <c r="W8891" t="str">
        <f t="shared" si="185"/>
        <v>30-59</v>
      </c>
    </row>
    <row r="8892" spans="1:23" x14ac:dyDescent="0.25">
      <c r="A8892" t="s">
        <v>9141</v>
      </c>
      <c r="B8892">
        <v>893675626</v>
      </c>
      <c r="C8892">
        <v>2465043893</v>
      </c>
      <c r="D8892" s="1">
        <v>45924</v>
      </c>
      <c r="E8892">
        <v>99214</v>
      </c>
      <c r="F8892">
        <v>99211</v>
      </c>
      <c r="G8892" t="s">
        <v>3412</v>
      </c>
      <c r="H8892" s="34">
        <v>25987</v>
      </c>
      <c r="I8892" s="7">
        <v>19490</v>
      </c>
      <c r="J8892" s="7">
        <v>15756.5</v>
      </c>
      <c r="K8892" s="7">
        <v>810</v>
      </c>
      <c r="L8892" s="7">
        <v>2923.5</v>
      </c>
      <c r="M8892" s="5">
        <v>0.15</v>
      </c>
      <c r="N8892" t="s">
        <v>1139</v>
      </c>
      <c r="O8892" t="s">
        <v>30</v>
      </c>
      <c r="P8892" t="s">
        <v>35</v>
      </c>
      <c r="Q8892" t="s">
        <v>32</v>
      </c>
      <c r="R8892" t="s">
        <v>43</v>
      </c>
      <c r="S8892" t="s">
        <v>21</v>
      </c>
      <c r="T8892" t="s">
        <v>13312</v>
      </c>
      <c r="U8892" s="1">
        <v>46017</v>
      </c>
      <c r="V8892">
        <v>93</v>
      </c>
      <c r="W8892" t="str">
        <f t="shared" si="185"/>
        <v>90-119</v>
      </c>
    </row>
    <row r="8893" spans="1:23" x14ac:dyDescent="0.25">
      <c r="A8893" t="s">
        <v>9142</v>
      </c>
      <c r="B8893">
        <v>490192765</v>
      </c>
      <c r="C8893">
        <v>150065973</v>
      </c>
      <c r="D8893" s="1">
        <v>45685</v>
      </c>
      <c r="E8893">
        <v>99232</v>
      </c>
      <c r="F8893">
        <v>97110</v>
      </c>
      <c r="G8893" t="s">
        <v>3641</v>
      </c>
      <c r="H8893" s="34">
        <v>94481</v>
      </c>
      <c r="I8893" s="7">
        <v>70861</v>
      </c>
      <c r="J8893" s="7">
        <v>60231.85</v>
      </c>
      <c r="K8893" s="7">
        <v>0</v>
      </c>
      <c r="L8893" s="7">
        <v>10629.15</v>
      </c>
      <c r="M8893" s="5">
        <v>0.15</v>
      </c>
      <c r="N8893" t="s">
        <v>1139</v>
      </c>
      <c r="O8893" t="s">
        <v>17</v>
      </c>
      <c r="P8893" t="s">
        <v>18</v>
      </c>
      <c r="Q8893" t="s">
        <v>19</v>
      </c>
      <c r="R8893" t="s">
        <v>43</v>
      </c>
      <c r="S8893" t="s">
        <v>21</v>
      </c>
      <c r="T8893" t="s">
        <v>13310</v>
      </c>
      <c r="U8893" s="1">
        <v>45829</v>
      </c>
      <c r="V8893">
        <v>144</v>
      </c>
      <c r="W8893" t="str">
        <f t="shared" si="185"/>
        <v>120-149</v>
      </c>
    </row>
    <row r="8894" spans="1:23" x14ac:dyDescent="0.25">
      <c r="A8894" t="s">
        <v>9143</v>
      </c>
      <c r="B8894">
        <v>8419986756</v>
      </c>
      <c r="C8894">
        <v>7209830586</v>
      </c>
      <c r="D8894" s="1">
        <v>45900</v>
      </c>
      <c r="E8894">
        <v>99233</v>
      </c>
      <c r="F8894">
        <v>99201</v>
      </c>
      <c r="G8894" t="s">
        <v>351</v>
      </c>
      <c r="H8894" s="34">
        <v>84682</v>
      </c>
      <c r="I8894" s="7">
        <v>71980</v>
      </c>
      <c r="J8894" s="7">
        <v>63636.399999999994</v>
      </c>
      <c r="K8894" s="7">
        <v>6904</v>
      </c>
      <c r="L8894" s="7">
        <v>1439.6</v>
      </c>
      <c r="M8894" s="5">
        <v>0.02</v>
      </c>
      <c r="N8894" t="s">
        <v>16</v>
      </c>
      <c r="O8894" t="s">
        <v>30</v>
      </c>
      <c r="P8894" t="s">
        <v>18</v>
      </c>
      <c r="Q8894" t="s">
        <v>32</v>
      </c>
      <c r="R8894" t="s">
        <v>20</v>
      </c>
      <c r="S8894" t="s">
        <v>21</v>
      </c>
      <c r="T8894" t="s">
        <v>13312</v>
      </c>
      <c r="U8894" s="1">
        <v>45944</v>
      </c>
      <c r="V8894">
        <v>44</v>
      </c>
      <c r="W8894" t="str">
        <f t="shared" si="185"/>
        <v>30-59</v>
      </c>
    </row>
    <row r="8895" spans="1:23" x14ac:dyDescent="0.25">
      <c r="A8895" t="s">
        <v>9144</v>
      </c>
      <c r="B8895">
        <v>4305651980</v>
      </c>
      <c r="C8895">
        <v>5864934559</v>
      </c>
      <c r="D8895" s="1">
        <v>45541</v>
      </c>
      <c r="E8895">
        <v>99213</v>
      </c>
      <c r="F8895">
        <v>99213</v>
      </c>
      <c r="G8895" t="s">
        <v>3312</v>
      </c>
      <c r="H8895" s="34">
        <v>76356</v>
      </c>
      <c r="I8895" s="7">
        <v>49631</v>
      </c>
      <c r="J8895" s="7">
        <v>43675.28</v>
      </c>
      <c r="K8895" s="7">
        <v>0</v>
      </c>
      <c r="L8895" s="7">
        <v>5955.72</v>
      </c>
      <c r="M8895" s="5">
        <v>0.12</v>
      </c>
      <c r="N8895" t="s">
        <v>46</v>
      </c>
      <c r="O8895" t="s">
        <v>17</v>
      </c>
      <c r="P8895" t="s">
        <v>3150</v>
      </c>
      <c r="Q8895" t="s">
        <v>32</v>
      </c>
      <c r="R8895" t="s">
        <v>26</v>
      </c>
      <c r="S8895" t="s">
        <v>27</v>
      </c>
      <c r="T8895" t="s">
        <v>13311</v>
      </c>
      <c r="U8895" s="1">
        <v>45682</v>
      </c>
      <c r="V8895">
        <v>141</v>
      </c>
      <c r="W8895" t="str">
        <f t="shared" si="185"/>
        <v>120-149</v>
      </c>
    </row>
    <row r="8896" spans="1:23" x14ac:dyDescent="0.25">
      <c r="A8896" t="s">
        <v>9145</v>
      </c>
      <c r="B8896">
        <v>8431623037</v>
      </c>
      <c r="C8896">
        <v>6295492376</v>
      </c>
      <c r="D8896" s="1">
        <v>45794</v>
      </c>
      <c r="E8896">
        <v>99231</v>
      </c>
      <c r="F8896">
        <v>99285</v>
      </c>
      <c r="G8896" t="s">
        <v>415</v>
      </c>
      <c r="H8896" s="34">
        <v>37789</v>
      </c>
      <c r="I8896" s="7">
        <v>28342</v>
      </c>
      <c r="J8896" s="7">
        <v>24090.7</v>
      </c>
      <c r="K8896" s="7">
        <v>0</v>
      </c>
      <c r="L8896" s="7">
        <v>4251.3</v>
      </c>
      <c r="M8896" s="5">
        <v>0.15</v>
      </c>
      <c r="N8896" t="s">
        <v>1139</v>
      </c>
      <c r="O8896" t="s">
        <v>17</v>
      </c>
      <c r="P8896" t="s">
        <v>55</v>
      </c>
      <c r="Q8896" t="s">
        <v>32</v>
      </c>
      <c r="R8896" t="s">
        <v>27</v>
      </c>
      <c r="S8896" t="s">
        <v>21</v>
      </c>
      <c r="T8896" t="s">
        <v>13310</v>
      </c>
      <c r="U8896" s="1">
        <v>45887</v>
      </c>
      <c r="V8896">
        <v>93</v>
      </c>
      <c r="W8896" t="str">
        <f t="shared" si="185"/>
        <v>90-119</v>
      </c>
    </row>
    <row r="8897" spans="1:23" x14ac:dyDescent="0.25">
      <c r="A8897" t="s">
        <v>9146</v>
      </c>
      <c r="B8897">
        <v>9762882185</v>
      </c>
      <c r="C8897">
        <v>9879195276</v>
      </c>
      <c r="D8897" s="1">
        <v>45485</v>
      </c>
      <c r="E8897">
        <v>99233</v>
      </c>
      <c r="F8897">
        <v>99205</v>
      </c>
      <c r="G8897" t="s">
        <v>3253</v>
      </c>
      <c r="H8897" s="34">
        <v>53101</v>
      </c>
      <c r="I8897" s="7">
        <v>45136</v>
      </c>
      <c r="J8897" s="7">
        <v>39254.28</v>
      </c>
      <c r="K8897" s="7">
        <v>4979</v>
      </c>
      <c r="L8897" s="7">
        <v>902.72</v>
      </c>
      <c r="M8897" s="5">
        <v>0.02</v>
      </c>
      <c r="N8897" t="s">
        <v>16</v>
      </c>
      <c r="O8897" t="s">
        <v>30</v>
      </c>
      <c r="P8897" t="s">
        <v>58</v>
      </c>
      <c r="Q8897" t="s">
        <v>32</v>
      </c>
      <c r="R8897" t="s">
        <v>20</v>
      </c>
      <c r="S8897" t="s">
        <v>21</v>
      </c>
      <c r="T8897" t="s">
        <v>13312</v>
      </c>
      <c r="U8897" s="1">
        <v>45643</v>
      </c>
      <c r="V8897">
        <v>158</v>
      </c>
      <c r="W8897" t="str">
        <f t="shared" si="185"/>
        <v>150-179</v>
      </c>
    </row>
    <row r="8898" spans="1:23" x14ac:dyDescent="0.25">
      <c r="A8898" t="s">
        <v>9147</v>
      </c>
      <c r="B8898">
        <v>2644054554</v>
      </c>
      <c r="C8898">
        <v>3011488821</v>
      </c>
      <c r="D8898" s="1">
        <v>45927</v>
      </c>
      <c r="E8898">
        <v>99232</v>
      </c>
      <c r="F8898">
        <v>99203</v>
      </c>
      <c r="G8898" t="s">
        <v>3309</v>
      </c>
      <c r="H8898" s="34">
        <v>51499</v>
      </c>
      <c r="I8898" s="7">
        <v>42229</v>
      </c>
      <c r="J8898" s="7">
        <v>28395.78</v>
      </c>
      <c r="K8898" s="7">
        <v>6232</v>
      </c>
      <c r="L8898" s="7">
        <v>7601.22</v>
      </c>
      <c r="M8898" s="5">
        <v>0.18</v>
      </c>
      <c r="N8898" t="s">
        <v>3141</v>
      </c>
      <c r="O8898" t="s">
        <v>27</v>
      </c>
      <c r="P8898" t="s">
        <v>58</v>
      </c>
      <c r="Q8898" t="s">
        <v>32</v>
      </c>
      <c r="R8898" t="s">
        <v>38</v>
      </c>
      <c r="S8898" t="s">
        <v>21</v>
      </c>
      <c r="T8898" t="s">
        <v>13312</v>
      </c>
      <c r="U8898" s="1">
        <v>46043</v>
      </c>
      <c r="V8898">
        <v>116</v>
      </c>
      <c r="W8898" t="str">
        <f t="shared" si="185"/>
        <v>90-119</v>
      </c>
    </row>
    <row r="8899" spans="1:23" x14ac:dyDescent="0.25">
      <c r="A8899" t="s">
        <v>9148</v>
      </c>
      <c r="B8899">
        <v>5233292183</v>
      </c>
      <c r="C8899">
        <v>8937148466</v>
      </c>
      <c r="D8899" s="1">
        <v>45954</v>
      </c>
      <c r="E8899">
        <v>99214</v>
      </c>
      <c r="F8899">
        <v>99204</v>
      </c>
      <c r="G8899" t="s">
        <v>3482</v>
      </c>
      <c r="H8899" s="34">
        <v>57325</v>
      </c>
      <c r="I8899" s="7">
        <v>41274</v>
      </c>
      <c r="J8899" s="7">
        <v>25481.08</v>
      </c>
      <c r="K8899" s="7">
        <v>12491</v>
      </c>
      <c r="L8899" s="7">
        <v>3301.92</v>
      </c>
      <c r="M8899" s="5">
        <v>0.08</v>
      </c>
      <c r="N8899" t="s">
        <v>24</v>
      </c>
      <c r="O8899" t="s">
        <v>27</v>
      </c>
      <c r="P8899" t="s">
        <v>97</v>
      </c>
      <c r="Q8899" t="s">
        <v>32</v>
      </c>
      <c r="R8899" t="s">
        <v>20</v>
      </c>
      <c r="S8899" t="s">
        <v>21</v>
      </c>
      <c r="T8899" t="s">
        <v>13310</v>
      </c>
      <c r="U8899" s="1">
        <v>46001</v>
      </c>
      <c r="V8899">
        <v>47</v>
      </c>
      <c r="W8899" t="str">
        <f t="shared" ref="W8899:W8962" si="186">IF(V8899="","",IF(V8899&lt;30,"0-29",IF(V8899&lt;60,"30-59",IF(V8899&lt;90,"60-89",IF(V8899&lt;120,"90-119",IF(V8899&lt;150,"120-149",IF(V8899&lt;180,"150-179",IF(V8899&lt;210,"180-209",IF(V8899&lt;240,"210-239",IF(V8899&lt;270,"240-269",IF(V8899&lt;300,"270-299",IF(V8899&lt;330,"300-329",IF(V8899&lt;360,"330-359","360+")))))))))))))</f>
        <v>30-59</v>
      </c>
    </row>
    <row r="8900" spans="1:23" x14ac:dyDescent="0.25">
      <c r="A8900" t="s">
        <v>9149</v>
      </c>
      <c r="B8900">
        <v>1490958876</v>
      </c>
      <c r="C8900">
        <v>1572235400</v>
      </c>
      <c r="D8900" s="1">
        <v>45660</v>
      </c>
      <c r="E8900">
        <v>99223</v>
      </c>
      <c r="F8900">
        <v>99203</v>
      </c>
      <c r="G8900" t="s">
        <v>87</v>
      </c>
      <c r="H8900" s="34">
        <v>66337</v>
      </c>
      <c r="I8900" s="7">
        <v>51743</v>
      </c>
      <c r="J8900" s="7">
        <v>35330.400000000001</v>
      </c>
      <c r="K8900" s="7">
        <v>6064</v>
      </c>
      <c r="L8900" s="7">
        <v>10348.6</v>
      </c>
      <c r="M8900" s="5">
        <v>0.2</v>
      </c>
      <c r="N8900" t="s">
        <v>3140</v>
      </c>
      <c r="O8900" t="s">
        <v>30</v>
      </c>
      <c r="P8900" t="s">
        <v>3146</v>
      </c>
      <c r="Q8900" t="s">
        <v>19</v>
      </c>
      <c r="R8900" t="s">
        <v>43</v>
      </c>
      <c r="S8900" t="s">
        <v>17</v>
      </c>
      <c r="T8900" t="s">
        <v>13311</v>
      </c>
      <c r="U8900" s="1">
        <v>45718</v>
      </c>
      <c r="V8900">
        <v>58</v>
      </c>
      <c r="W8900" t="str">
        <f t="shared" si="186"/>
        <v>30-59</v>
      </c>
    </row>
    <row r="8901" spans="1:23" x14ac:dyDescent="0.25">
      <c r="A8901" t="s">
        <v>9150</v>
      </c>
      <c r="B8901">
        <v>9537703193</v>
      </c>
      <c r="C8901">
        <v>197144655</v>
      </c>
      <c r="D8901" s="1">
        <v>45630</v>
      </c>
      <c r="E8901">
        <v>99213</v>
      </c>
      <c r="F8901">
        <v>99291</v>
      </c>
      <c r="G8901" t="s">
        <v>3355</v>
      </c>
      <c r="H8901" s="34">
        <v>20513</v>
      </c>
      <c r="I8901" s="7">
        <v>17436</v>
      </c>
      <c r="J8901" s="7">
        <v>17087.28</v>
      </c>
      <c r="K8901" s="7">
        <v>0</v>
      </c>
      <c r="L8901" s="7">
        <v>348.72</v>
      </c>
      <c r="M8901" s="5">
        <v>0.02</v>
      </c>
      <c r="N8901" t="s">
        <v>16</v>
      </c>
      <c r="O8901" t="s">
        <v>17</v>
      </c>
      <c r="P8901" t="s">
        <v>35</v>
      </c>
      <c r="Q8901" t="s">
        <v>19</v>
      </c>
      <c r="R8901" t="s">
        <v>38</v>
      </c>
      <c r="S8901" t="s">
        <v>21</v>
      </c>
      <c r="T8901" t="s">
        <v>13312</v>
      </c>
      <c r="U8901" s="1">
        <v>45686</v>
      </c>
      <c r="V8901">
        <v>56</v>
      </c>
      <c r="W8901" t="str">
        <f t="shared" si="186"/>
        <v>30-59</v>
      </c>
    </row>
    <row r="8902" spans="1:23" x14ac:dyDescent="0.25">
      <c r="A8902" t="s">
        <v>9151</v>
      </c>
      <c r="B8902">
        <v>4761732378</v>
      </c>
      <c r="C8902">
        <v>7681719687</v>
      </c>
      <c r="D8902" s="1">
        <v>45921</v>
      </c>
      <c r="E8902">
        <v>99215</v>
      </c>
      <c r="F8902">
        <v>99201</v>
      </c>
      <c r="G8902" t="s">
        <v>3174</v>
      </c>
      <c r="H8902" s="34">
        <v>11170</v>
      </c>
      <c r="I8902" s="7">
        <v>8042</v>
      </c>
      <c r="J8902" s="7">
        <v>5943.64</v>
      </c>
      <c r="K8902" s="7">
        <v>1455</v>
      </c>
      <c r="L8902" s="7">
        <v>643.36</v>
      </c>
      <c r="M8902" s="5">
        <v>0.08</v>
      </c>
      <c r="N8902" t="s">
        <v>24</v>
      </c>
      <c r="O8902" t="s">
        <v>27</v>
      </c>
      <c r="P8902" t="s">
        <v>3150</v>
      </c>
      <c r="Q8902" t="s">
        <v>32</v>
      </c>
      <c r="R8902" t="s">
        <v>21</v>
      </c>
      <c r="S8902" t="s">
        <v>17</v>
      </c>
      <c r="T8902" t="s">
        <v>13311</v>
      </c>
      <c r="U8902" s="1">
        <v>46090</v>
      </c>
      <c r="V8902">
        <v>169</v>
      </c>
      <c r="W8902" t="str">
        <f t="shared" si="186"/>
        <v>150-179</v>
      </c>
    </row>
    <row r="8903" spans="1:23" x14ac:dyDescent="0.25">
      <c r="A8903" t="s">
        <v>9152</v>
      </c>
      <c r="B8903">
        <v>3857881822</v>
      </c>
      <c r="C8903">
        <v>3298370945</v>
      </c>
      <c r="D8903" s="1">
        <v>45380</v>
      </c>
      <c r="E8903">
        <v>99214</v>
      </c>
      <c r="F8903">
        <v>99213</v>
      </c>
      <c r="G8903" t="s">
        <v>3598</v>
      </c>
      <c r="H8903" s="34">
        <v>74752</v>
      </c>
      <c r="I8903" s="7">
        <v>58307</v>
      </c>
      <c r="J8903" s="7">
        <v>43442.6</v>
      </c>
      <c r="K8903" s="7">
        <v>3203</v>
      </c>
      <c r="L8903" s="7">
        <v>11661.4</v>
      </c>
      <c r="M8903" s="5">
        <v>0.2</v>
      </c>
      <c r="N8903" t="s">
        <v>3140</v>
      </c>
      <c r="O8903" t="s">
        <v>30</v>
      </c>
      <c r="P8903" t="s">
        <v>97</v>
      </c>
      <c r="Q8903" t="s">
        <v>19</v>
      </c>
      <c r="R8903" t="s">
        <v>26</v>
      </c>
      <c r="S8903" t="s">
        <v>27</v>
      </c>
      <c r="T8903" t="s">
        <v>13312</v>
      </c>
      <c r="U8903" s="1">
        <v>45479</v>
      </c>
      <c r="V8903">
        <v>99</v>
      </c>
      <c r="W8903" t="str">
        <f t="shared" si="186"/>
        <v>90-119</v>
      </c>
    </row>
    <row r="8904" spans="1:23" x14ac:dyDescent="0.25">
      <c r="A8904" t="s">
        <v>9153</v>
      </c>
      <c r="B8904">
        <v>4937593882</v>
      </c>
      <c r="C8904">
        <v>1183919356</v>
      </c>
      <c r="D8904" s="1">
        <v>45894</v>
      </c>
      <c r="E8904">
        <v>99214</v>
      </c>
      <c r="F8904">
        <v>99292</v>
      </c>
      <c r="G8904" t="s">
        <v>574</v>
      </c>
      <c r="H8904" s="34">
        <v>98782</v>
      </c>
      <c r="I8904" s="7">
        <v>74087</v>
      </c>
      <c r="J8904" s="7">
        <v>44828.95</v>
      </c>
      <c r="K8904" s="7">
        <v>18145</v>
      </c>
      <c r="L8904" s="7">
        <v>11113.05</v>
      </c>
      <c r="M8904" s="5">
        <v>0.15</v>
      </c>
      <c r="N8904" t="s">
        <v>1139</v>
      </c>
      <c r="O8904" t="s">
        <v>27</v>
      </c>
      <c r="P8904" t="s">
        <v>40</v>
      </c>
      <c r="Q8904" t="s">
        <v>19</v>
      </c>
      <c r="R8904" t="s">
        <v>20</v>
      </c>
      <c r="S8904" t="s">
        <v>17</v>
      </c>
      <c r="T8904" t="s">
        <v>13310</v>
      </c>
      <c r="U8904" s="1">
        <v>46028</v>
      </c>
      <c r="V8904">
        <v>134</v>
      </c>
      <c r="W8904" t="str">
        <f t="shared" si="186"/>
        <v>120-149</v>
      </c>
    </row>
    <row r="8905" spans="1:23" x14ac:dyDescent="0.25">
      <c r="A8905" t="s">
        <v>9154</v>
      </c>
      <c r="B8905">
        <v>9280376099</v>
      </c>
      <c r="C8905">
        <v>4874296921</v>
      </c>
      <c r="D8905" s="1">
        <v>45718</v>
      </c>
      <c r="E8905">
        <v>99213</v>
      </c>
      <c r="F8905">
        <v>71046</v>
      </c>
      <c r="G8905" t="s">
        <v>3488</v>
      </c>
      <c r="H8905" s="34">
        <v>88803</v>
      </c>
      <c r="I8905" s="7">
        <v>72818</v>
      </c>
      <c r="J8905" s="7">
        <v>59710.76</v>
      </c>
      <c r="K8905" s="7">
        <v>0</v>
      </c>
      <c r="L8905" s="7">
        <v>13107.24</v>
      </c>
      <c r="M8905" s="5">
        <v>0.18</v>
      </c>
      <c r="N8905" t="s">
        <v>3141</v>
      </c>
      <c r="O8905" t="s">
        <v>17</v>
      </c>
      <c r="P8905" t="s">
        <v>3148</v>
      </c>
      <c r="Q8905" t="s">
        <v>19</v>
      </c>
      <c r="R8905" t="s">
        <v>38</v>
      </c>
      <c r="S8905" t="s">
        <v>27</v>
      </c>
      <c r="T8905" t="s">
        <v>13311</v>
      </c>
      <c r="U8905" s="1">
        <v>45852</v>
      </c>
      <c r="V8905">
        <v>134</v>
      </c>
      <c r="W8905" t="str">
        <f t="shared" si="186"/>
        <v>120-149</v>
      </c>
    </row>
    <row r="8906" spans="1:23" x14ac:dyDescent="0.25">
      <c r="A8906" t="s">
        <v>9155</v>
      </c>
      <c r="B8906">
        <v>9248346529</v>
      </c>
      <c r="C8906">
        <v>2643710020</v>
      </c>
      <c r="D8906" s="1">
        <v>45412</v>
      </c>
      <c r="E8906">
        <v>99222</v>
      </c>
      <c r="F8906">
        <v>99212</v>
      </c>
      <c r="G8906" t="s">
        <v>3428</v>
      </c>
      <c r="H8906" s="34">
        <v>36847</v>
      </c>
      <c r="I8906" s="7">
        <v>23951</v>
      </c>
      <c r="J8906" s="7">
        <v>17900.88</v>
      </c>
      <c r="K8906" s="7">
        <v>3176</v>
      </c>
      <c r="L8906" s="7">
        <v>2874.12</v>
      </c>
      <c r="M8906" s="5">
        <v>0.12</v>
      </c>
      <c r="N8906" t="s">
        <v>46</v>
      </c>
      <c r="O8906" t="s">
        <v>30</v>
      </c>
      <c r="P8906" t="s">
        <v>3146</v>
      </c>
      <c r="Q8906" t="s">
        <v>32</v>
      </c>
      <c r="R8906" t="s">
        <v>43</v>
      </c>
      <c r="S8906" t="s">
        <v>21</v>
      </c>
      <c r="T8906" t="s">
        <v>13312</v>
      </c>
      <c r="U8906" s="1">
        <v>45555</v>
      </c>
      <c r="V8906">
        <v>143</v>
      </c>
      <c r="W8906" t="str">
        <f t="shared" si="186"/>
        <v>120-149</v>
      </c>
    </row>
    <row r="8907" spans="1:23" x14ac:dyDescent="0.25">
      <c r="A8907" t="s">
        <v>9156</v>
      </c>
      <c r="B8907">
        <v>4540176647</v>
      </c>
      <c r="C8907">
        <v>7185542165</v>
      </c>
      <c r="D8907" s="1">
        <v>45542</v>
      </c>
      <c r="E8907">
        <v>99233</v>
      </c>
      <c r="F8907">
        <v>99202</v>
      </c>
      <c r="G8907" t="s">
        <v>3183</v>
      </c>
      <c r="H8907" s="34">
        <v>92302</v>
      </c>
      <c r="I8907" s="7">
        <v>73842</v>
      </c>
      <c r="J8907" s="7">
        <v>63504.12</v>
      </c>
      <c r="K8907" s="7">
        <v>0</v>
      </c>
      <c r="L8907" s="7">
        <v>10337.879999999999</v>
      </c>
      <c r="M8907" s="5">
        <v>0.14000000000000001</v>
      </c>
      <c r="N8907" t="s">
        <v>1135</v>
      </c>
      <c r="O8907" t="s">
        <v>17</v>
      </c>
      <c r="P8907" t="s">
        <v>3148</v>
      </c>
      <c r="Q8907" t="s">
        <v>19</v>
      </c>
      <c r="R8907" t="s">
        <v>20</v>
      </c>
      <c r="S8907" t="s">
        <v>27</v>
      </c>
      <c r="T8907" t="s">
        <v>13312</v>
      </c>
      <c r="U8907" s="1">
        <v>45627</v>
      </c>
      <c r="V8907">
        <v>85</v>
      </c>
      <c r="W8907" t="str">
        <f t="shared" si="186"/>
        <v>60-89</v>
      </c>
    </row>
    <row r="8908" spans="1:23" x14ac:dyDescent="0.25">
      <c r="A8908" t="s">
        <v>9157</v>
      </c>
      <c r="B8908">
        <v>4632825589</v>
      </c>
      <c r="C8908">
        <v>3433159587</v>
      </c>
      <c r="D8908" s="1">
        <v>45477</v>
      </c>
      <c r="E8908">
        <v>99222</v>
      </c>
      <c r="F8908">
        <v>93000</v>
      </c>
      <c r="G8908" t="s">
        <v>96</v>
      </c>
      <c r="H8908" s="34">
        <v>94018</v>
      </c>
      <c r="I8908" s="7">
        <v>77095</v>
      </c>
      <c r="J8908" s="7">
        <v>32498.9</v>
      </c>
      <c r="K8908" s="7">
        <v>30719</v>
      </c>
      <c r="L8908" s="7">
        <v>13877.1</v>
      </c>
      <c r="M8908" s="5">
        <v>0.18</v>
      </c>
      <c r="N8908" t="s">
        <v>3141</v>
      </c>
      <c r="O8908" t="s">
        <v>27</v>
      </c>
      <c r="P8908" t="s">
        <v>40</v>
      </c>
      <c r="Q8908" t="s">
        <v>19</v>
      </c>
      <c r="R8908" t="s">
        <v>27</v>
      </c>
      <c r="S8908" t="s">
        <v>27</v>
      </c>
      <c r="T8908" t="s">
        <v>13311</v>
      </c>
      <c r="U8908" s="1">
        <v>45518</v>
      </c>
      <c r="V8908">
        <v>41</v>
      </c>
      <c r="W8908" t="str">
        <f t="shared" si="186"/>
        <v>30-59</v>
      </c>
    </row>
    <row r="8909" spans="1:23" x14ac:dyDescent="0.25">
      <c r="A8909" t="s">
        <v>9158</v>
      </c>
      <c r="B8909">
        <v>6912183153</v>
      </c>
      <c r="C8909">
        <v>3388594939</v>
      </c>
      <c r="D8909" s="1">
        <v>45676</v>
      </c>
      <c r="E8909">
        <v>99223</v>
      </c>
      <c r="F8909">
        <v>99204</v>
      </c>
      <c r="G8909" t="s">
        <v>67</v>
      </c>
      <c r="H8909" s="34">
        <v>92972</v>
      </c>
      <c r="I8909" s="7">
        <v>74378</v>
      </c>
      <c r="J8909" s="7">
        <v>57524.08</v>
      </c>
      <c r="K8909" s="7">
        <v>6441</v>
      </c>
      <c r="L8909" s="7">
        <v>10412.92</v>
      </c>
      <c r="M8909" s="5">
        <v>0.14000000000000001</v>
      </c>
      <c r="N8909" t="s">
        <v>1135</v>
      </c>
      <c r="O8909" t="s">
        <v>30</v>
      </c>
      <c r="P8909" t="s">
        <v>35</v>
      </c>
      <c r="Q8909" t="s">
        <v>19</v>
      </c>
      <c r="R8909" t="s">
        <v>21</v>
      </c>
      <c r="S8909" t="s">
        <v>27</v>
      </c>
      <c r="T8909" t="s">
        <v>13310</v>
      </c>
      <c r="U8909" s="1">
        <v>45751</v>
      </c>
      <c r="V8909">
        <v>75</v>
      </c>
      <c r="W8909" t="str">
        <f t="shared" si="186"/>
        <v>60-89</v>
      </c>
    </row>
    <row r="8910" spans="1:23" x14ac:dyDescent="0.25">
      <c r="A8910" t="s">
        <v>9159</v>
      </c>
      <c r="B8910">
        <v>6510121951</v>
      </c>
      <c r="C8910">
        <v>2276289972</v>
      </c>
      <c r="D8910" s="1">
        <v>45307</v>
      </c>
      <c r="E8910">
        <v>99221</v>
      </c>
      <c r="F8910">
        <v>36415</v>
      </c>
      <c r="G8910" t="s">
        <v>116</v>
      </c>
      <c r="H8910" s="34">
        <v>91507</v>
      </c>
      <c r="I8910" s="7">
        <v>65885</v>
      </c>
      <c r="J8910" s="7">
        <v>60614.2</v>
      </c>
      <c r="K8910" s="7">
        <v>0</v>
      </c>
      <c r="L8910" s="7">
        <v>5270.8</v>
      </c>
      <c r="M8910" s="5">
        <v>0.08</v>
      </c>
      <c r="N8910" t="s">
        <v>24</v>
      </c>
      <c r="O8910" t="s">
        <v>17</v>
      </c>
      <c r="P8910" t="s">
        <v>97</v>
      </c>
      <c r="Q8910" t="s">
        <v>19</v>
      </c>
      <c r="R8910" t="s">
        <v>38</v>
      </c>
      <c r="S8910" t="s">
        <v>21</v>
      </c>
      <c r="T8910" t="s">
        <v>13311</v>
      </c>
      <c r="U8910" s="1">
        <v>45341</v>
      </c>
      <c r="V8910">
        <v>34</v>
      </c>
      <c r="W8910" t="str">
        <f t="shared" si="186"/>
        <v>30-59</v>
      </c>
    </row>
    <row r="8911" spans="1:23" x14ac:dyDescent="0.25">
      <c r="A8911" t="s">
        <v>9160</v>
      </c>
      <c r="B8911">
        <v>5178557501</v>
      </c>
      <c r="C8911">
        <v>5336230267</v>
      </c>
      <c r="D8911" s="1">
        <v>45391</v>
      </c>
      <c r="E8911">
        <v>99231</v>
      </c>
      <c r="F8911">
        <v>99284</v>
      </c>
      <c r="G8911" t="s">
        <v>3424</v>
      </c>
      <c r="H8911" s="34">
        <v>53559</v>
      </c>
      <c r="I8911" s="7">
        <v>45525</v>
      </c>
      <c r="J8911" s="7">
        <v>38213.5</v>
      </c>
      <c r="K8911" s="7">
        <v>6401</v>
      </c>
      <c r="L8911" s="7">
        <v>910.5</v>
      </c>
      <c r="M8911" s="5">
        <v>0.02</v>
      </c>
      <c r="N8911" t="s">
        <v>16</v>
      </c>
      <c r="O8911" t="s">
        <v>27</v>
      </c>
      <c r="P8911" t="s">
        <v>25</v>
      </c>
      <c r="Q8911" t="s">
        <v>32</v>
      </c>
      <c r="R8911" t="s">
        <v>38</v>
      </c>
      <c r="S8911" t="s">
        <v>21</v>
      </c>
      <c r="T8911" t="s">
        <v>13311</v>
      </c>
      <c r="U8911" s="1">
        <v>45567</v>
      </c>
      <c r="V8911">
        <v>176</v>
      </c>
      <c r="W8911" t="str">
        <f t="shared" si="186"/>
        <v>150-179</v>
      </c>
    </row>
    <row r="8912" spans="1:23" x14ac:dyDescent="0.25">
      <c r="A8912" t="s">
        <v>9161</v>
      </c>
      <c r="B8912">
        <v>3525419676</v>
      </c>
      <c r="C8912">
        <v>3434185789</v>
      </c>
      <c r="D8912" s="1">
        <v>45735</v>
      </c>
      <c r="E8912">
        <v>99232</v>
      </c>
      <c r="F8912">
        <v>36415</v>
      </c>
      <c r="G8912" t="s">
        <v>140</v>
      </c>
      <c r="H8912" s="34">
        <v>47081</v>
      </c>
      <c r="I8912" s="7">
        <v>37665</v>
      </c>
      <c r="J8912" s="7">
        <v>24709.9</v>
      </c>
      <c r="K8912" s="7">
        <v>7682</v>
      </c>
      <c r="L8912" s="7">
        <v>5273.1</v>
      </c>
      <c r="M8912" s="5">
        <v>0.14000000000000001</v>
      </c>
      <c r="N8912" t="s">
        <v>1135</v>
      </c>
      <c r="O8912" t="s">
        <v>27</v>
      </c>
      <c r="P8912" t="s">
        <v>3148</v>
      </c>
      <c r="Q8912" t="s">
        <v>19</v>
      </c>
      <c r="R8912" t="s">
        <v>26</v>
      </c>
      <c r="S8912" t="s">
        <v>27</v>
      </c>
      <c r="T8912" t="s">
        <v>13310</v>
      </c>
      <c r="U8912" s="1">
        <v>45782</v>
      </c>
      <c r="V8912">
        <v>47</v>
      </c>
      <c r="W8912" t="str">
        <f t="shared" si="186"/>
        <v>30-59</v>
      </c>
    </row>
    <row r="8913" spans="1:23" x14ac:dyDescent="0.25">
      <c r="A8913" t="s">
        <v>9162</v>
      </c>
      <c r="B8913">
        <v>3400262250</v>
      </c>
      <c r="C8913">
        <v>750929464</v>
      </c>
      <c r="D8913" s="1">
        <v>45455</v>
      </c>
      <c r="E8913">
        <v>99232</v>
      </c>
      <c r="F8913">
        <v>36415</v>
      </c>
      <c r="G8913" t="s">
        <v>3488</v>
      </c>
      <c r="H8913" s="34">
        <v>38342</v>
      </c>
      <c r="I8913" s="7">
        <v>27606</v>
      </c>
      <c r="J8913" s="7">
        <v>14121.52</v>
      </c>
      <c r="K8913" s="7">
        <v>11276</v>
      </c>
      <c r="L8913" s="7">
        <v>2208.48</v>
      </c>
      <c r="M8913" s="5">
        <v>0.08</v>
      </c>
      <c r="N8913" t="s">
        <v>24</v>
      </c>
      <c r="O8913" t="s">
        <v>27</v>
      </c>
      <c r="P8913" t="s">
        <v>3150</v>
      </c>
      <c r="Q8913" t="s">
        <v>19</v>
      </c>
      <c r="R8913" t="s">
        <v>38</v>
      </c>
      <c r="S8913" t="s">
        <v>21</v>
      </c>
      <c r="T8913" t="s">
        <v>13312</v>
      </c>
      <c r="U8913" s="1">
        <v>45619</v>
      </c>
      <c r="V8913">
        <v>164</v>
      </c>
      <c r="W8913" t="str">
        <f t="shared" si="186"/>
        <v>150-179</v>
      </c>
    </row>
    <row r="8914" spans="1:23" x14ac:dyDescent="0.25">
      <c r="A8914" t="s">
        <v>9163</v>
      </c>
      <c r="B8914">
        <v>140329440</v>
      </c>
      <c r="C8914">
        <v>7440735030</v>
      </c>
      <c r="D8914" s="1">
        <v>45449</v>
      </c>
      <c r="E8914">
        <v>99231</v>
      </c>
      <c r="F8914">
        <v>85025</v>
      </c>
      <c r="G8914" t="s">
        <v>3702</v>
      </c>
      <c r="H8914" s="34">
        <v>39749</v>
      </c>
      <c r="I8914" s="7">
        <v>31402</v>
      </c>
      <c r="J8914" s="7">
        <v>13648.68</v>
      </c>
      <c r="K8914" s="7">
        <v>12729</v>
      </c>
      <c r="L8914" s="7">
        <v>5024.32</v>
      </c>
      <c r="M8914" s="5">
        <v>0.16</v>
      </c>
      <c r="N8914" t="s">
        <v>1138</v>
      </c>
      <c r="O8914" t="s">
        <v>27</v>
      </c>
      <c r="P8914" t="s">
        <v>97</v>
      </c>
      <c r="Q8914" t="s">
        <v>32</v>
      </c>
      <c r="R8914" t="s">
        <v>27</v>
      </c>
      <c r="S8914" t="s">
        <v>27</v>
      </c>
      <c r="T8914" t="s">
        <v>13310</v>
      </c>
      <c r="U8914" s="1">
        <v>45512</v>
      </c>
      <c r="V8914">
        <v>63</v>
      </c>
      <c r="W8914" t="str">
        <f t="shared" si="186"/>
        <v>60-89</v>
      </c>
    </row>
    <row r="8915" spans="1:23" x14ac:dyDescent="0.25">
      <c r="A8915" t="s">
        <v>9164</v>
      </c>
      <c r="B8915">
        <v>1433128342</v>
      </c>
      <c r="C8915">
        <v>2915345741</v>
      </c>
      <c r="D8915" s="1">
        <v>45681</v>
      </c>
      <c r="E8915">
        <v>99214</v>
      </c>
      <c r="F8915">
        <v>99201</v>
      </c>
      <c r="G8915" t="s">
        <v>178</v>
      </c>
      <c r="H8915" s="34">
        <v>29083</v>
      </c>
      <c r="I8915" s="7">
        <v>18904</v>
      </c>
      <c r="J8915" s="7">
        <v>16635.52</v>
      </c>
      <c r="K8915" s="7">
        <v>0</v>
      </c>
      <c r="L8915" s="7">
        <v>2268.48</v>
      </c>
      <c r="M8915" s="5">
        <v>0.12</v>
      </c>
      <c r="N8915" t="s">
        <v>46</v>
      </c>
      <c r="O8915" t="s">
        <v>17</v>
      </c>
      <c r="P8915" t="s">
        <v>3149</v>
      </c>
      <c r="Q8915" t="s">
        <v>32</v>
      </c>
      <c r="R8915" t="s">
        <v>43</v>
      </c>
      <c r="S8915" t="s">
        <v>17</v>
      </c>
      <c r="T8915" t="s">
        <v>13311</v>
      </c>
      <c r="U8915" s="1">
        <v>45712</v>
      </c>
      <c r="V8915">
        <v>31</v>
      </c>
      <c r="W8915" t="str">
        <f t="shared" si="186"/>
        <v>30-59</v>
      </c>
    </row>
    <row r="8916" spans="1:23" x14ac:dyDescent="0.25">
      <c r="A8916" t="s">
        <v>9165</v>
      </c>
      <c r="B8916">
        <v>7370012442</v>
      </c>
      <c r="C8916">
        <v>2204058777</v>
      </c>
      <c r="D8916" s="1">
        <v>45384</v>
      </c>
      <c r="E8916">
        <v>99233</v>
      </c>
      <c r="F8916">
        <v>99283</v>
      </c>
      <c r="G8916" t="s">
        <v>3312</v>
      </c>
      <c r="H8916" s="34">
        <v>97724</v>
      </c>
      <c r="I8916" s="7">
        <v>63521</v>
      </c>
      <c r="J8916" s="7">
        <v>48759.48</v>
      </c>
      <c r="K8916" s="7">
        <v>7139</v>
      </c>
      <c r="L8916" s="7">
        <v>7622.52</v>
      </c>
      <c r="M8916" s="5">
        <v>0.12</v>
      </c>
      <c r="N8916" t="s">
        <v>46</v>
      </c>
      <c r="O8916" t="s">
        <v>30</v>
      </c>
      <c r="P8916" t="s">
        <v>35</v>
      </c>
      <c r="Q8916" t="s">
        <v>19</v>
      </c>
      <c r="R8916" t="s">
        <v>20</v>
      </c>
      <c r="S8916" t="s">
        <v>21</v>
      </c>
      <c r="T8916" t="s">
        <v>13311</v>
      </c>
      <c r="U8916" s="1">
        <v>45443</v>
      </c>
      <c r="V8916">
        <v>59</v>
      </c>
      <c r="W8916" t="str">
        <f t="shared" si="186"/>
        <v>30-59</v>
      </c>
    </row>
    <row r="8917" spans="1:23" x14ac:dyDescent="0.25">
      <c r="A8917" t="s">
        <v>9166</v>
      </c>
      <c r="B8917">
        <v>4082062855</v>
      </c>
      <c r="C8917">
        <v>8277045179</v>
      </c>
      <c r="D8917" s="1">
        <v>45747</v>
      </c>
      <c r="E8917">
        <v>99214</v>
      </c>
      <c r="F8917">
        <v>99213</v>
      </c>
      <c r="G8917" t="s">
        <v>129</v>
      </c>
      <c r="H8917" s="34">
        <v>44596</v>
      </c>
      <c r="I8917" s="7">
        <v>32109</v>
      </c>
      <c r="J8917" s="7">
        <v>26322.28</v>
      </c>
      <c r="K8917" s="7">
        <v>3218</v>
      </c>
      <c r="L8917" s="7">
        <v>2568.7199999999998</v>
      </c>
      <c r="M8917" s="5">
        <v>0.08</v>
      </c>
      <c r="N8917" t="s">
        <v>24</v>
      </c>
      <c r="O8917" t="s">
        <v>30</v>
      </c>
      <c r="P8917" t="s">
        <v>40</v>
      </c>
      <c r="Q8917" t="s">
        <v>32</v>
      </c>
      <c r="R8917" t="s">
        <v>43</v>
      </c>
      <c r="S8917" t="s">
        <v>17</v>
      </c>
      <c r="T8917" t="s">
        <v>13312</v>
      </c>
      <c r="U8917" s="1">
        <v>45833</v>
      </c>
      <c r="V8917">
        <v>86</v>
      </c>
      <c r="W8917" t="str">
        <f t="shared" si="186"/>
        <v>60-89</v>
      </c>
    </row>
    <row r="8918" spans="1:23" x14ac:dyDescent="0.25">
      <c r="A8918" t="s">
        <v>9167</v>
      </c>
      <c r="B8918">
        <v>2317829230</v>
      </c>
      <c r="C8918">
        <v>2618056031</v>
      </c>
      <c r="D8918" s="1">
        <v>45902</v>
      </c>
      <c r="E8918">
        <v>99214</v>
      </c>
      <c r="F8918">
        <v>93000</v>
      </c>
      <c r="G8918" t="s">
        <v>15</v>
      </c>
      <c r="H8918" s="34">
        <v>64551</v>
      </c>
      <c r="I8918" s="7">
        <v>52932</v>
      </c>
      <c r="J8918" s="7">
        <v>43404.24</v>
      </c>
      <c r="K8918" s="7">
        <v>0</v>
      </c>
      <c r="L8918" s="7">
        <v>9527.76</v>
      </c>
      <c r="M8918" s="5">
        <v>0.18</v>
      </c>
      <c r="N8918" t="s">
        <v>3141</v>
      </c>
      <c r="O8918" t="s">
        <v>17</v>
      </c>
      <c r="P8918" t="s">
        <v>25</v>
      </c>
      <c r="Q8918" t="s">
        <v>19</v>
      </c>
      <c r="R8918" t="s">
        <v>38</v>
      </c>
      <c r="S8918" t="s">
        <v>17</v>
      </c>
      <c r="T8918" t="s">
        <v>13311</v>
      </c>
      <c r="U8918" s="1">
        <v>46059</v>
      </c>
      <c r="V8918">
        <v>158</v>
      </c>
      <c r="W8918" t="str">
        <f t="shared" si="186"/>
        <v>150-179</v>
      </c>
    </row>
    <row r="8919" spans="1:23" x14ac:dyDescent="0.25">
      <c r="A8919" t="s">
        <v>9168</v>
      </c>
      <c r="B8919">
        <v>1565336580</v>
      </c>
      <c r="C8919">
        <v>5807068458</v>
      </c>
      <c r="D8919" s="1">
        <v>45688</v>
      </c>
      <c r="E8919">
        <v>99214</v>
      </c>
      <c r="F8919">
        <v>99284</v>
      </c>
      <c r="G8919" t="s">
        <v>69</v>
      </c>
      <c r="H8919" s="34">
        <v>42804</v>
      </c>
      <c r="I8919" s="7">
        <v>32103</v>
      </c>
      <c r="J8919" s="7">
        <v>27287.55</v>
      </c>
      <c r="K8919" s="7">
        <v>0</v>
      </c>
      <c r="L8919" s="7">
        <v>4815.45</v>
      </c>
      <c r="M8919" s="5">
        <v>0.15</v>
      </c>
      <c r="N8919" t="s">
        <v>1139</v>
      </c>
      <c r="O8919" t="s">
        <v>17</v>
      </c>
      <c r="P8919" t="s">
        <v>25</v>
      </c>
      <c r="Q8919" t="s">
        <v>32</v>
      </c>
      <c r="R8919" t="s">
        <v>20</v>
      </c>
      <c r="S8919" t="s">
        <v>27</v>
      </c>
      <c r="T8919" t="s">
        <v>13311</v>
      </c>
      <c r="U8919" s="1">
        <v>45795</v>
      </c>
      <c r="V8919">
        <v>107</v>
      </c>
      <c r="W8919" t="str">
        <f t="shared" si="186"/>
        <v>90-119</v>
      </c>
    </row>
    <row r="8920" spans="1:23" x14ac:dyDescent="0.25">
      <c r="A8920" t="s">
        <v>9169</v>
      </c>
      <c r="B8920">
        <v>7464154534</v>
      </c>
      <c r="C8920">
        <v>1456232929</v>
      </c>
      <c r="D8920" s="1">
        <v>45412</v>
      </c>
      <c r="E8920">
        <v>99213</v>
      </c>
      <c r="F8920">
        <v>99215</v>
      </c>
      <c r="G8920" t="s">
        <v>146</v>
      </c>
      <c r="H8920" s="34">
        <v>77101</v>
      </c>
      <c r="I8920" s="7">
        <v>50116</v>
      </c>
      <c r="J8920" s="7">
        <v>38263.08</v>
      </c>
      <c r="K8920" s="7">
        <v>5839</v>
      </c>
      <c r="L8920" s="7">
        <v>6013.92</v>
      </c>
      <c r="M8920" s="5">
        <v>0.12</v>
      </c>
      <c r="N8920" t="s">
        <v>46</v>
      </c>
      <c r="O8920" t="s">
        <v>30</v>
      </c>
      <c r="P8920" t="s">
        <v>3149</v>
      </c>
      <c r="Q8920" t="s">
        <v>19</v>
      </c>
      <c r="R8920" t="s">
        <v>21</v>
      </c>
      <c r="S8920" t="s">
        <v>21</v>
      </c>
      <c r="T8920" t="s">
        <v>13312</v>
      </c>
      <c r="U8920" s="1">
        <v>45479</v>
      </c>
      <c r="V8920">
        <v>67</v>
      </c>
      <c r="W8920" t="str">
        <f t="shared" si="186"/>
        <v>60-89</v>
      </c>
    </row>
    <row r="8921" spans="1:23" x14ac:dyDescent="0.25">
      <c r="A8921" t="s">
        <v>9170</v>
      </c>
      <c r="B8921">
        <v>2961188974</v>
      </c>
      <c r="C8921">
        <v>7180094297</v>
      </c>
      <c r="D8921" s="1">
        <v>45516</v>
      </c>
      <c r="E8921">
        <v>99221</v>
      </c>
      <c r="F8921">
        <v>99201</v>
      </c>
      <c r="G8921" t="s">
        <v>291</v>
      </c>
      <c r="H8921" s="34">
        <v>64676</v>
      </c>
      <c r="I8921" s="7">
        <v>54975</v>
      </c>
      <c r="J8921" s="7">
        <v>46854.5</v>
      </c>
      <c r="K8921" s="7">
        <v>7021</v>
      </c>
      <c r="L8921" s="7">
        <v>1099.5</v>
      </c>
      <c r="M8921" s="5">
        <v>0.02</v>
      </c>
      <c r="N8921" t="s">
        <v>16</v>
      </c>
      <c r="O8921" t="s">
        <v>30</v>
      </c>
      <c r="P8921" t="s">
        <v>25</v>
      </c>
      <c r="Q8921" t="s">
        <v>32</v>
      </c>
      <c r="R8921" t="s">
        <v>38</v>
      </c>
      <c r="S8921" t="s">
        <v>17</v>
      </c>
      <c r="T8921" t="s">
        <v>13311</v>
      </c>
      <c r="U8921" s="1">
        <v>45651</v>
      </c>
      <c r="V8921">
        <v>135</v>
      </c>
      <c r="W8921" t="str">
        <f t="shared" si="186"/>
        <v>120-149</v>
      </c>
    </row>
    <row r="8922" spans="1:23" x14ac:dyDescent="0.25">
      <c r="A8922" t="s">
        <v>9171</v>
      </c>
      <c r="B8922">
        <v>8595527616</v>
      </c>
      <c r="C8922">
        <v>2445983356</v>
      </c>
      <c r="D8922" s="1">
        <v>45603</v>
      </c>
      <c r="E8922">
        <v>99222</v>
      </c>
      <c r="F8922">
        <v>99285</v>
      </c>
      <c r="G8922" t="s">
        <v>3449</v>
      </c>
      <c r="H8922" s="34">
        <v>83525</v>
      </c>
      <c r="I8922" s="7">
        <v>68491</v>
      </c>
      <c r="J8922" s="7">
        <v>48196.62</v>
      </c>
      <c r="K8922" s="7">
        <v>7966</v>
      </c>
      <c r="L8922" s="7">
        <v>12328.38</v>
      </c>
      <c r="M8922" s="5">
        <v>0.18</v>
      </c>
      <c r="N8922" t="s">
        <v>3141</v>
      </c>
      <c r="O8922" t="s">
        <v>27</v>
      </c>
      <c r="P8922" t="s">
        <v>40</v>
      </c>
      <c r="Q8922" t="s">
        <v>19</v>
      </c>
      <c r="R8922" t="s">
        <v>27</v>
      </c>
      <c r="S8922" t="s">
        <v>17</v>
      </c>
      <c r="T8922" t="s">
        <v>13310</v>
      </c>
      <c r="U8922" s="1">
        <v>45637</v>
      </c>
      <c r="V8922">
        <v>34</v>
      </c>
      <c r="W8922" t="str">
        <f t="shared" si="186"/>
        <v>30-59</v>
      </c>
    </row>
    <row r="8923" spans="1:23" x14ac:dyDescent="0.25">
      <c r="A8923" t="s">
        <v>9172</v>
      </c>
      <c r="B8923">
        <v>7117038631</v>
      </c>
      <c r="C8923">
        <v>9300639270</v>
      </c>
      <c r="D8923" s="1">
        <v>45437</v>
      </c>
      <c r="E8923">
        <v>99232</v>
      </c>
      <c r="F8923">
        <v>71046</v>
      </c>
      <c r="G8923" t="s">
        <v>3494</v>
      </c>
      <c r="H8923" s="34">
        <v>25313</v>
      </c>
      <c r="I8923" s="7">
        <v>20757</v>
      </c>
      <c r="J8923" s="7">
        <v>10361.74</v>
      </c>
      <c r="K8923" s="7">
        <v>6659</v>
      </c>
      <c r="L8923" s="7">
        <v>3736.26</v>
      </c>
      <c r="M8923" s="5">
        <v>0.18</v>
      </c>
      <c r="N8923" t="s">
        <v>3141</v>
      </c>
      <c r="O8923" t="s">
        <v>27</v>
      </c>
      <c r="P8923" t="s">
        <v>35</v>
      </c>
      <c r="Q8923" t="s">
        <v>32</v>
      </c>
      <c r="R8923" t="s">
        <v>26</v>
      </c>
      <c r="S8923" t="s">
        <v>21</v>
      </c>
      <c r="T8923" t="s">
        <v>13311</v>
      </c>
      <c r="U8923" s="1">
        <v>45607</v>
      </c>
      <c r="V8923">
        <v>170</v>
      </c>
      <c r="W8923" t="str">
        <f t="shared" si="186"/>
        <v>150-179</v>
      </c>
    </row>
    <row r="8924" spans="1:23" x14ac:dyDescent="0.25">
      <c r="A8924" t="s">
        <v>9173</v>
      </c>
      <c r="B8924">
        <v>6363214806</v>
      </c>
      <c r="C8924">
        <v>3970288180</v>
      </c>
      <c r="D8924" s="1">
        <v>45849</v>
      </c>
      <c r="E8924">
        <v>99213</v>
      </c>
      <c r="F8924">
        <v>99291</v>
      </c>
      <c r="G8924" t="s">
        <v>3170</v>
      </c>
      <c r="H8924" s="34">
        <v>12493</v>
      </c>
      <c r="I8924" s="7">
        <v>10619</v>
      </c>
      <c r="J8924" s="7">
        <v>7705.62</v>
      </c>
      <c r="K8924" s="7">
        <v>2701</v>
      </c>
      <c r="L8924" s="7">
        <v>212.38</v>
      </c>
      <c r="M8924" s="5">
        <v>0.02</v>
      </c>
      <c r="N8924" t="s">
        <v>16</v>
      </c>
      <c r="O8924" t="s">
        <v>27</v>
      </c>
      <c r="P8924" t="s">
        <v>3149</v>
      </c>
      <c r="Q8924" t="s">
        <v>32</v>
      </c>
      <c r="R8924" t="s">
        <v>21</v>
      </c>
      <c r="S8924" t="s">
        <v>27</v>
      </c>
      <c r="T8924" t="s">
        <v>13310</v>
      </c>
      <c r="U8924" s="1">
        <v>45946</v>
      </c>
      <c r="V8924">
        <v>97</v>
      </c>
      <c r="W8924" t="str">
        <f t="shared" si="186"/>
        <v>90-119</v>
      </c>
    </row>
    <row r="8925" spans="1:23" x14ac:dyDescent="0.25">
      <c r="A8925" t="s">
        <v>9174</v>
      </c>
      <c r="B8925">
        <v>7252021924</v>
      </c>
      <c r="C8925">
        <v>8345860181</v>
      </c>
      <c r="D8925" s="1">
        <v>45631</v>
      </c>
      <c r="E8925">
        <v>99222</v>
      </c>
      <c r="F8925">
        <v>99291</v>
      </c>
      <c r="G8925" t="s">
        <v>3164</v>
      </c>
      <c r="H8925" s="34">
        <v>43495</v>
      </c>
      <c r="I8925" s="7">
        <v>36971</v>
      </c>
      <c r="J8925" s="7">
        <v>27651.58</v>
      </c>
      <c r="K8925" s="7">
        <v>8580</v>
      </c>
      <c r="L8925" s="7">
        <v>739.42</v>
      </c>
      <c r="M8925" s="5">
        <v>0.02</v>
      </c>
      <c r="N8925" t="s">
        <v>16</v>
      </c>
      <c r="O8925" t="s">
        <v>27</v>
      </c>
      <c r="P8925" t="s">
        <v>3148</v>
      </c>
      <c r="Q8925" t="s">
        <v>32</v>
      </c>
      <c r="R8925" t="s">
        <v>27</v>
      </c>
      <c r="S8925" t="s">
        <v>27</v>
      </c>
      <c r="T8925" t="s">
        <v>13310</v>
      </c>
      <c r="U8925" s="1">
        <v>45797</v>
      </c>
      <c r="V8925">
        <v>166</v>
      </c>
      <c r="W8925" t="str">
        <f t="shared" si="186"/>
        <v>150-179</v>
      </c>
    </row>
    <row r="8926" spans="1:23" x14ac:dyDescent="0.25">
      <c r="A8926" t="s">
        <v>9175</v>
      </c>
      <c r="B8926">
        <v>6066831233</v>
      </c>
      <c r="C8926">
        <v>3673364985</v>
      </c>
      <c r="D8926" s="1">
        <v>45553</v>
      </c>
      <c r="E8926">
        <v>99215</v>
      </c>
      <c r="F8926">
        <v>99214</v>
      </c>
      <c r="G8926" t="s">
        <v>3365</v>
      </c>
      <c r="H8926" s="34">
        <v>14723</v>
      </c>
      <c r="I8926" s="7">
        <v>11042</v>
      </c>
      <c r="J8926" s="7">
        <v>5018.7</v>
      </c>
      <c r="K8926" s="7">
        <v>4367</v>
      </c>
      <c r="L8926" s="7">
        <v>1656.3</v>
      </c>
      <c r="M8926" s="5">
        <v>0.15</v>
      </c>
      <c r="N8926" t="s">
        <v>1139</v>
      </c>
      <c r="O8926" t="s">
        <v>27</v>
      </c>
      <c r="P8926" t="s">
        <v>58</v>
      </c>
      <c r="Q8926" t="s">
        <v>32</v>
      </c>
      <c r="R8926" t="s">
        <v>43</v>
      </c>
      <c r="S8926" t="s">
        <v>21</v>
      </c>
      <c r="T8926" t="s">
        <v>13312</v>
      </c>
      <c r="U8926" s="1">
        <v>45621</v>
      </c>
      <c r="V8926">
        <v>68</v>
      </c>
      <c r="W8926" t="str">
        <f t="shared" si="186"/>
        <v>60-89</v>
      </c>
    </row>
    <row r="8927" spans="1:23" x14ac:dyDescent="0.25">
      <c r="A8927" t="s">
        <v>9176</v>
      </c>
      <c r="B8927">
        <v>5575694744</v>
      </c>
      <c r="C8927">
        <v>6205248721</v>
      </c>
      <c r="D8927" s="1">
        <v>45872</v>
      </c>
      <c r="E8927">
        <v>99232</v>
      </c>
      <c r="F8927">
        <v>80053</v>
      </c>
      <c r="G8927" t="s">
        <v>3570</v>
      </c>
      <c r="H8927" s="34">
        <v>92799</v>
      </c>
      <c r="I8927" s="7">
        <v>60319</v>
      </c>
      <c r="J8927" s="7">
        <v>33210.720000000001</v>
      </c>
      <c r="K8927" s="7">
        <v>19870</v>
      </c>
      <c r="L8927" s="7">
        <v>7238.28</v>
      </c>
      <c r="M8927" s="5">
        <v>0.12</v>
      </c>
      <c r="N8927" t="s">
        <v>46</v>
      </c>
      <c r="O8927" t="s">
        <v>27</v>
      </c>
      <c r="P8927" t="s">
        <v>31</v>
      </c>
      <c r="Q8927" t="s">
        <v>32</v>
      </c>
      <c r="R8927" t="s">
        <v>26</v>
      </c>
      <c r="S8927" t="s">
        <v>27</v>
      </c>
      <c r="T8927" t="s">
        <v>13310</v>
      </c>
      <c r="U8927" s="1">
        <v>45962</v>
      </c>
      <c r="V8927">
        <v>90</v>
      </c>
      <c r="W8927" t="str">
        <f t="shared" si="186"/>
        <v>90-119</v>
      </c>
    </row>
    <row r="8928" spans="1:23" x14ac:dyDescent="0.25">
      <c r="A8928" t="s">
        <v>9177</v>
      </c>
      <c r="B8928">
        <v>1837070749</v>
      </c>
      <c r="C8928">
        <v>488667331</v>
      </c>
      <c r="D8928" s="1">
        <v>45489</v>
      </c>
      <c r="E8928">
        <v>99221</v>
      </c>
      <c r="F8928">
        <v>99284</v>
      </c>
      <c r="G8928" t="s">
        <v>3325</v>
      </c>
      <c r="H8928" s="34">
        <v>26851</v>
      </c>
      <c r="I8928" s="7">
        <v>22823</v>
      </c>
      <c r="J8928" s="7">
        <v>20096.54</v>
      </c>
      <c r="K8928" s="7">
        <v>2270</v>
      </c>
      <c r="L8928" s="7">
        <v>456.46</v>
      </c>
      <c r="M8928" s="5">
        <v>0.02</v>
      </c>
      <c r="N8928" t="s">
        <v>16</v>
      </c>
      <c r="O8928" t="s">
        <v>30</v>
      </c>
      <c r="P8928" t="s">
        <v>31</v>
      </c>
      <c r="Q8928" t="s">
        <v>32</v>
      </c>
      <c r="R8928" t="s">
        <v>20</v>
      </c>
      <c r="S8928" t="s">
        <v>27</v>
      </c>
      <c r="T8928" t="s">
        <v>13311</v>
      </c>
      <c r="U8928" s="1">
        <v>45617</v>
      </c>
      <c r="V8928">
        <v>128</v>
      </c>
      <c r="W8928" t="str">
        <f t="shared" si="186"/>
        <v>120-149</v>
      </c>
    </row>
    <row r="8929" spans="1:23" x14ac:dyDescent="0.25">
      <c r="A8929" t="s">
        <v>9178</v>
      </c>
      <c r="B8929">
        <v>4774998116</v>
      </c>
      <c r="C8929">
        <v>6985040063</v>
      </c>
      <c r="D8929" s="1">
        <v>45517</v>
      </c>
      <c r="E8929">
        <v>99238</v>
      </c>
      <c r="F8929">
        <v>99215</v>
      </c>
      <c r="G8929" t="s">
        <v>3453</v>
      </c>
      <c r="H8929" s="34">
        <v>83340</v>
      </c>
      <c r="I8929" s="7">
        <v>68339</v>
      </c>
      <c r="J8929" s="7">
        <v>52419.98</v>
      </c>
      <c r="K8929" s="7">
        <v>3618</v>
      </c>
      <c r="L8929" s="7">
        <v>12301.02</v>
      </c>
      <c r="M8929" s="5">
        <v>0.18</v>
      </c>
      <c r="N8929" t="s">
        <v>3141</v>
      </c>
      <c r="O8929" t="s">
        <v>30</v>
      </c>
      <c r="P8929" t="s">
        <v>31</v>
      </c>
      <c r="Q8929" t="s">
        <v>19</v>
      </c>
      <c r="R8929" t="s">
        <v>43</v>
      </c>
      <c r="S8929" t="s">
        <v>17</v>
      </c>
      <c r="T8929" t="s">
        <v>13311</v>
      </c>
      <c r="U8929" s="1">
        <v>45583</v>
      </c>
      <c r="V8929">
        <v>66</v>
      </c>
      <c r="W8929" t="str">
        <f t="shared" si="186"/>
        <v>60-89</v>
      </c>
    </row>
    <row r="8930" spans="1:23" x14ac:dyDescent="0.25">
      <c r="A8930" t="s">
        <v>9179</v>
      </c>
      <c r="B8930">
        <v>8849817453</v>
      </c>
      <c r="C8930">
        <v>2379758467</v>
      </c>
      <c r="D8930" s="1">
        <v>45861</v>
      </c>
      <c r="E8930">
        <v>99221</v>
      </c>
      <c r="F8930">
        <v>71046</v>
      </c>
      <c r="G8930" t="s">
        <v>150</v>
      </c>
      <c r="H8930" s="34">
        <v>89983</v>
      </c>
      <c r="I8930" s="7">
        <v>58489</v>
      </c>
      <c r="J8930" s="7">
        <v>44208.32</v>
      </c>
      <c r="K8930" s="7">
        <v>7262</v>
      </c>
      <c r="L8930" s="7">
        <v>7018.68</v>
      </c>
      <c r="M8930" s="5">
        <v>0.12</v>
      </c>
      <c r="N8930" t="s">
        <v>46</v>
      </c>
      <c r="O8930" t="s">
        <v>30</v>
      </c>
      <c r="P8930" t="s">
        <v>58</v>
      </c>
      <c r="Q8930" t="s">
        <v>19</v>
      </c>
      <c r="R8930" t="s">
        <v>27</v>
      </c>
      <c r="S8930" t="s">
        <v>27</v>
      </c>
      <c r="T8930" t="s">
        <v>13311</v>
      </c>
      <c r="U8930" s="1">
        <v>46032</v>
      </c>
      <c r="V8930">
        <v>171</v>
      </c>
      <c r="W8930" t="str">
        <f t="shared" si="186"/>
        <v>150-179</v>
      </c>
    </row>
    <row r="8931" spans="1:23" x14ac:dyDescent="0.25">
      <c r="A8931" t="s">
        <v>9180</v>
      </c>
      <c r="B8931">
        <v>9831238310</v>
      </c>
      <c r="C8931">
        <v>9266484559</v>
      </c>
      <c r="D8931" s="1">
        <v>45624</v>
      </c>
      <c r="E8931">
        <v>99222</v>
      </c>
      <c r="F8931">
        <v>99283</v>
      </c>
      <c r="G8931" t="s">
        <v>120</v>
      </c>
      <c r="H8931" s="34">
        <v>88398</v>
      </c>
      <c r="I8931" s="7">
        <v>66299</v>
      </c>
      <c r="J8931" s="7">
        <v>49456.15</v>
      </c>
      <c r="K8931" s="7">
        <v>6898</v>
      </c>
      <c r="L8931" s="7">
        <v>9944.85</v>
      </c>
      <c r="M8931" s="5">
        <v>0.15</v>
      </c>
      <c r="N8931" t="s">
        <v>1139</v>
      </c>
      <c r="O8931" t="s">
        <v>30</v>
      </c>
      <c r="P8931" t="s">
        <v>35</v>
      </c>
      <c r="Q8931" t="s">
        <v>32</v>
      </c>
      <c r="R8931" t="s">
        <v>27</v>
      </c>
      <c r="S8931" t="s">
        <v>17</v>
      </c>
      <c r="T8931" t="s">
        <v>13312</v>
      </c>
      <c r="U8931" s="1">
        <v>45672</v>
      </c>
      <c r="V8931">
        <v>48</v>
      </c>
      <c r="W8931" t="str">
        <f t="shared" si="186"/>
        <v>30-59</v>
      </c>
    </row>
    <row r="8932" spans="1:23" x14ac:dyDescent="0.25">
      <c r="A8932" t="s">
        <v>9181</v>
      </c>
      <c r="B8932">
        <v>3943222777</v>
      </c>
      <c r="C8932">
        <v>8995709540</v>
      </c>
      <c r="D8932" s="1">
        <v>45331</v>
      </c>
      <c r="E8932">
        <v>99238</v>
      </c>
      <c r="F8932">
        <v>99212</v>
      </c>
      <c r="G8932" t="s">
        <v>150</v>
      </c>
      <c r="H8932" s="34">
        <v>75108</v>
      </c>
      <c r="I8932" s="7">
        <v>58584</v>
      </c>
      <c r="J8932" s="7">
        <v>36936.199999999997</v>
      </c>
      <c r="K8932" s="7">
        <v>9931</v>
      </c>
      <c r="L8932" s="7">
        <v>11716.8</v>
      </c>
      <c r="M8932" s="5">
        <v>0.2</v>
      </c>
      <c r="N8932" t="s">
        <v>3140</v>
      </c>
      <c r="O8932" t="s">
        <v>27</v>
      </c>
      <c r="P8932" t="s">
        <v>35</v>
      </c>
      <c r="Q8932" t="s">
        <v>19</v>
      </c>
      <c r="R8932" t="s">
        <v>38</v>
      </c>
      <c r="S8932" t="s">
        <v>17</v>
      </c>
      <c r="T8932" t="s">
        <v>13312</v>
      </c>
      <c r="U8932" s="1">
        <v>45498</v>
      </c>
      <c r="V8932">
        <v>167</v>
      </c>
      <c r="W8932" t="str">
        <f t="shared" si="186"/>
        <v>150-179</v>
      </c>
    </row>
    <row r="8933" spans="1:23" x14ac:dyDescent="0.25">
      <c r="A8933" t="s">
        <v>9182</v>
      </c>
      <c r="B8933">
        <v>5433398078</v>
      </c>
      <c r="C8933">
        <v>4910536072</v>
      </c>
      <c r="D8933" s="1">
        <v>45888</v>
      </c>
      <c r="E8933">
        <v>99233</v>
      </c>
      <c r="F8933">
        <v>99204</v>
      </c>
      <c r="G8933" t="s">
        <v>3227</v>
      </c>
      <c r="H8933" s="34">
        <v>14450</v>
      </c>
      <c r="I8933" s="7">
        <v>11849</v>
      </c>
      <c r="J8933" s="7">
        <v>5369.18</v>
      </c>
      <c r="K8933" s="7">
        <v>4347</v>
      </c>
      <c r="L8933" s="7">
        <v>2132.8200000000002</v>
      </c>
      <c r="M8933" s="5">
        <v>0.18</v>
      </c>
      <c r="N8933" t="s">
        <v>3141</v>
      </c>
      <c r="O8933" t="s">
        <v>27</v>
      </c>
      <c r="P8933" t="s">
        <v>3149</v>
      </c>
      <c r="Q8933" t="s">
        <v>32</v>
      </c>
      <c r="R8933" t="s">
        <v>27</v>
      </c>
      <c r="S8933" t="s">
        <v>17</v>
      </c>
      <c r="T8933" t="s">
        <v>13312</v>
      </c>
      <c r="U8933" s="1">
        <v>45962</v>
      </c>
      <c r="V8933">
        <v>74</v>
      </c>
      <c r="W8933" t="str">
        <f t="shared" si="186"/>
        <v>60-89</v>
      </c>
    </row>
    <row r="8934" spans="1:23" x14ac:dyDescent="0.25">
      <c r="A8934" t="s">
        <v>9183</v>
      </c>
      <c r="B8934">
        <v>166370114</v>
      </c>
      <c r="C8934">
        <v>8436756705</v>
      </c>
      <c r="D8934" s="1">
        <v>45332</v>
      </c>
      <c r="E8934">
        <v>99221</v>
      </c>
      <c r="F8934">
        <v>99283</v>
      </c>
      <c r="G8934" t="s">
        <v>3537</v>
      </c>
      <c r="H8934" s="34">
        <v>41139</v>
      </c>
      <c r="I8934" s="7">
        <v>34968</v>
      </c>
      <c r="J8934" s="7">
        <v>34268.639999999999</v>
      </c>
      <c r="K8934" s="7">
        <v>0</v>
      </c>
      <c r="L8934" s="7">
        <v>699.36</v>
      </c>
      <c r="M8934" s="5">
        <v>0.02</v>
      </c>
      <c r="N8934" t="s">
        <v>16</v>
      </c>
      <c r="O8934" t="s">
        <v>17</v>
      </c>
      <c r="P8934" t="s">
        <v>3149</v>
      </c>
      <c r="Q8934" t="s">
        <v>32</v>
      </c>
      <c r="R8934" t="s">
        <v>21</v>
      </c>
      <c r="S8934" t="s">
        <v>17</v>
      </c>
      <c r="T8934" t="s">
        <v>13310</v>
      </c>
      <c r="U8934" s="1">
        <v>45406</v>
      </c>
      <c r="V8934">
        <v>74</v>
      </c>
      <c r="W8934" t="str">
        <f t="shared" si="186"/>
        <v>60-89</v>
      </c>
    </row>
    <row r="8935" spans="1:23" x14ac:dyDescent="0.25">
      <c r="A8935" t="s">
        <v>9184</v>
      </c>
      <c r="B8935">
        <v>113210304</v>
      </c>
      <c r="C8935">
        <v>6843784466</v>
      </c>
      <c r="D8935" s="1">
        <v>45814</v>
      </c>
      <c r="E8935">
        <v>99223</v>
      </c>
      <c r="F8935">
        <v>99203</v>
      </c>
      <c r="G8935" t="s">
        <v>263</v>
      </c>
      <c r="H8935" s="34">
        <v>80953</v>
      </c>
      <c r="I8935" s="7">
        <v>63953</v>
      </c>
      <c r="J8935" s="7">
        <v>47247.519999999997</v>
      </c>
      <c r="K8935" s="7">
        <v>6473</v>
      </c>
      <c r="L8935" s="7">
        <v>10232.48</v>
      </c>
      <c r="M8935" s="5">
        <v>0.16</v>
      </c>
      <c r="N8935" t="s">
        <v>1138</v>
      </c>
      <c r="O8935" t="s">
        <v>30</v>
      </c>
      <c r="P8935" t="s">
        <v>31</v>
      </c>
      <c r="Q8935" t="s">
        <v>19</v>
      </c>
      <c r="R8935" t="s">
        <v>38</v>
      </c>
      <c r="S8935" t="s">
        <v>21</v>
      </c>
      <c r="T8935" t="s">
        <v>13311</v>
      </c>
      <c r="U8935" s="1">
        <v>45846</v>
      </c>
      <c r="V8935">
        <v>32</v>
      </c>
      <c r="W8935" t="str">
        <f t="shared" si="186"/>
        <v>30-59</v>
      </c>
    </row>
    <row r="8936" spans="1:23" x14ac:dyDescent="0.25">
      <c r="A8936" t="s">
        <v>9185</v>
      </c>
      <c r="B8936">
        <v>2437271885</v>
      </c>
      <c r="C8936">
        <v>9611554215</v>
      </c>
      <c r="D8936" s="1">
        <v>45894</v>
      </c>
      <c r="E8936">
        <v>99213</v>
      </c>
      <c r="F8936">
        <v>99214</v>
      </c>
      <c r="G8936" t="s">
        <v>65</v>
      </c>
      <c r="H8936" s="34">
        <v>41453</v>
      </c>
      <c r="I8936" s="7">
        <v>32748</v>
      </c>
      <c r="J8936" s="7">
        <v>23043.32</v>
      </c>
      <c r="K8936" s="7">
        <v>4465</v>
      </c>
      <c r="L8936" s="7">
        <v>5239.68</v>
      </c>
      <c r="M8936" s="5">
        <v>0.16</v>
      </c>
      <c r="N8936" t="s">
        <v>1138</v>
      </c>
      <c r="O8936" t="s">
        <v>27</v>
      </c>
      <c r="P8936" t="s">
        <v>31</v>
      </c>
      <c r="Q8936" t="s">
        <v>32</v>
      </c>
      <c r="R8936" t="s">
        <v>26</v>
      </c>
      <c r="S8936" t="s">
        <v>27</v>
      </c>
      <c r="T8936" t="s">
        <v>13310</v>
      </c>
      <c r="U8936" s="1">
        <v>45992</v>
      </c>
      <c r="V8936">
        <v>98</v>
      </c>
      <c r="W8936" t="str">
        <f t="shared" si="186"/>
        <v>90-119</v>
      </c>
    </row>
    <row r="8937" spans="1:23" x14ac:dyDescent="0.25">
      <c r="A8937" t="s">
        <v>9186</v>
      </c>
      <c r="B8937">
        <v>4130366651</v>
      </c>
      <c r="C8937">
        <v>9425102352</v>
      </c>
      <c r="D8937" s="1">
        <v>45401</v>
      </c>
      <c r="E8937">
        <v>99214</v>
      </c>
      <c r="F8937">
        <v>99282</v>
      </c>
      <c r="G8937" t="s">
        <v>320</v>
      </c>
      <c r="H8937" s="34">
        <v>79347</v>
      </c>
      <c r="I8937" s="7">
        <v>51576</v>
      </c>
      <c r="J8937" s="7">
        <v>45386.879999999997</v>
      </c>
      <c r="K8937" s="7">
        <v>0</v>
      </c>
      <c r="L8937" s="7">
        <v>6189.12</v>
      </c>
      <c r="M8937" s="5">
        <v>0.12</v>
      </c>
      <c r="N8937" t="s">
        <v>46</v>
      </c>
      <c r="O8937" t="s">
        <v>17</v>
      </c>
      <c r="P8937" t="s">
        <v>3147</v>
      </c>
      <c r="Q8937" t="s">
        <v>32</v>
      </c>
      <c r="R8937" t="s">
        <v>26</v>
      </c>
      <c r="S8937" t="s">
        <v>17</v>
      </c>
      <c r="T8937" t="s">
        <v>13310</v>
      </c>
      <c r="U8937" s="1">
        <v>45536</v>
      </c>
      <c r="V8937">
        <v>135</v>
      </c>
      <c r="W8937" t="str">
        <f t="shared" si="186"/>
        <v>120-149</v>
      </c>
    </row>
    <row r="8938" spans="1:23" x14ac:dyDescent="0.25">
      <c r="A8938" t="s">
        <v>9187</v>
      </c>
      <c r="B8938">
        <v>6840443194</v>
      </c>
      <c r="C8938">
        <v>5206456344</v>
      </c>
      <c r="D8938" s="1">
        <v>45536</v>
      </c>
      <c r="E8938">
        <v>99238</v>
      </c>
      <c r="F8938">
        <v>99281</v>
      </c>
      <c r="G8938" t="s">
        <v>307</v>
      </c>
      <c r="H8938" s="34">
        <v>27545</v>
      </c>
      <c r="I8938" s="7">
        <v>21761</v>
      </c>
      <c r="J8938" s="7">
        <v>11630.24</v>
      </c>
      <c r="K8938" s="7">
        <v>6649</v>
      </c>
      <c r="L8938" s="7">
        <v>3481.76</v>
      </c>
      <c r="M8938" s="5">
        <v>0.16</v>
      </c>
      <c r="N8938" t="s">
        <v>1138</v>
      </c>
      <c r="O8938" t="s">
        <v>27</v>
      </c>
      <c r="P8938" t="s">
        <v>58</v>
      </c>
      <c r="Q8938" t="s">
        <v>32</v>
      </c>
      <c r="R8938" t="s">
        <v>27</v>
      </c>
      <c r="S8938" t="s">
        <v>21</v>
      </c>
      <c r="T8938" t="s">
        <v>13310</v>
      </c>
      <c r="U8938" s="1">
        <v>45712</v>
      </c>
      <c r="V8938">
        <v>176</v>
      </c>
      <c r="W8938" t="str">
        <f t="shared" si="186"/>
        <v>150-179</v>
      </c>
    </row>
    <row r="8939" spans="1:23" x14ac:dyDescent="0.25">
      <c r="A8939" t="s">
        <v>9188</v>
      </c>
      <c r="B8939">
        <v>9796261333</v>
      </c>
      <c r="C8939">
        <v>1811992962</v>
      </c>
      <c r="D8939" s="1">
        <v>45779</v>
      </c>
      <c r="E8939">
        <v>99232</v>
      </c>
      <c r="F8939">
        <v>99291</v>
      </c>
      <c r="G8939" t="s">
        <v>45</v>
      </c>
      <c r="H8939" s="34">
        <v>56679</v>
      </c>
      <c r="I8939" s="7">
        <v>36841</v>
      </c>
      <c r="J8939" s="7">
        <v>32420.080000000002</v>
      </c>
      <c r="K8939" s="7">
        <v>0</v>
      </c>
      <c r="L8939" s="7">
        <v>4420.92</v>
      </c>
      <c r="M8939" s="5">
        <v>0.12</v>
      </c>
      <c r="N8939" t="s">
        <v>46</v>
      </c>
      <c r="O8939" t="s">
        <v>17</v>
      </c>
      <c r="P8939" t="s">
        <v>35</v>
      </c>
      <c r="Q8939" t="s">
        <v>32</v>
      </c>
      <c r="R8939" t="s">
        <v>38</v>
      </c>
      <c r="S8939" t="s">
        <v>17</v>
      </c>
      <c r="T8939" t="s">
        <v>13311</v>
      </c>
      <c r="U8939" s="1">
        <v>45929</v>
      </c>
      <c r="V8939">
        <v>150</v>
      </c>
      <c r="W8939" t="str">
        <f t="shared" si="186"/>
        <v>150-179</v>
      </c>
    </row>
    <row r="8940" spans="1:23" x14ac:dyDescent="0.25">
      <c r="A8940" t="s">
        <v>9189</v>
      </c>
      <c r="B8940">
        <v>6071628579</v>
      </c>
      <c r="C8940">
        <v>7888607668</v>
      </c>
      <c r="D8940" s="1">
        <v>45678</v>
      </c>
      <c r="E8940">
        <v>99214</v>
      </c>
      <c r="F8940">
        <v>99203</v>
      </c>
      <c r="G8940" t="s">
        <v>77</v>
      </c>
      <c r="H8940" s="34">
        <v>91955</v>
      </c>
      <c r="I8940" s="7">
        <v>75403</v>
      </c>
      <c r="J8940" s="7">
        <v>35900.46</v>
      </c>
      <c r="K8940" s="7">
        <v>25930</v>
      </c>
      <c r="L8940" s="7">
        <v>13572.54</v>
      </c>
      <c r="M8940" s="5">
        <v>0.18</v>
      </c>
      <c r="N8940" t="s">
        <v>3141</v>
      </c>
      <c r="O8940" t="s">
        <v>27</v>
      </c>
      <c r="P8940" t="s">
        <v>3146</v>
      </c>
      <c r="Q8940" t="s">
        <v>19</v>
      </c>
      <c r="R8940" t="s">
        <v>26</v>
      </c>
      <c r="S8940" t="s">
        <v>27</v>
      </c>
      <c r="T8940" t="s">
        <v>13310</v>
      </c>
      <c r="U8940" s="1">
        <v>45826</v>
      </c>
      <c r="V8940">
        <v>147</v>
      </c>
      <c r="W8940" t="str">
        <f t="shared" si="186"/>
        <v>120-149</v>
      </c>
    </row>
    <row r="8941" spans="1:23" x14ac:dyDescent="0.25">
      <c r="A8941" t="s">
        <v>9190</v>
      </c>
      <c r="B8941">
        <v>5668412114</v>
      </c>
      <c r="C8941">
        <v>1134723362</v>
      </c>
      <c r="D8941" s="1">
        <v>45765</v>
      </c>
      <c r="E8941">
        <v>99214</v>
      </c>
      <c r="F8941">
        <v>99203</v>
      </c>
      <c r="G8941" t="s">
        <v>3405</v>
      </c>
      <c r="H8941" s="34">
        <v>50398</v>
      </c>
      <c r="I8941" s="7">
        <v>39310</v>
      </c>
      <c r="J8941" s="7">
        <v>28544</v>
      </c>
      <c r="K8941" s="7">
        <v>2904</v>
      </c>
      <c r="L8941" s="7">
        <v>7862</v>
      </c>
      <c r="M8941" s="5">
        <v>0.2</v>
      </c>
      <c r="N8941" t="s">
        <v>3140</v>
      </c>
      <c r="O8941" t="s">
        <v>30</v>
      </c>
      <c r="P8941" t="s">
        <v>58</v>
      </c>
      <c r="Q8941" t="s">
        <v>32</v>
      </c>
      <c r="R8941" t="s">
        <v>38</v>
      </c>
      <c r="S8941" t="s">
        <v>21</v>
      </c>
      <c r="T8941" t="s">
        <v>13312</v>
      </c>
      <c r="U8941" s="1">
        <v>45939</v>
      </c>
      <c r="V8941">
        <v>174</v>
      </c>
      <c r="W8941" t="str">
        <f t="shared" si="186"/>
        <v>150-179</v>
      </c>
    </row>
    <row r="8942" spans="1:23" x14ac:dyDescent="0.25">
      <c r="A8942" t="s">
        <v>9191</v>
      </c>
      <c r="B8942">
        <v>5638997973</v>
      </c>
      <c r="C8942">
        <v>4680136805</v>
      </c>
      <c r="D8942" s="1">
        <v>45568</v>
      </c>
      <c r="E8942">
        <v>99215</v>
      </c>
      <c r="F8942">
        <v>81000</v>
      </c>
      <c r="G8942" t="s">
        <v>248</v>
      </c>
      <c r="H8942" s="34">
        <v>93993</v>
      </c>
      <c r="I8942" s="7">
        <v>61095</v>
      </c>
      <c r="J8942" s="7">
        <v>44510.6</v>
      </c>
      <c r="K8942" s="7">
        <v>9253</v>
      </c>
      <c r="L8942" s="7">
        <v>7331.4</v>
      </c>
      <c r="M8942" s="5">
        <v>0.12</v>
      </c>
      <c r="N8942" t="s">
        <v>46</v>
      </c>
      <c r="O8942" t="s">
        <v>27</v>
      </c>
      <c r="P8942" t="s">
        <v>55</v>
      </c>
      <c r="Q8942" t="s">
        <v>19</v>
      </c>
      <c r="R8942" t="s">
        <v>21</v>
      </c>
      <c r="S8942" t="s">
        <v>17</v>
      </c>
      <c r="T8942" t="s">
        <v>13312</v>
      </c>
      <c r="U8942" s="1">
        <v>45722</v>
      </c>
      <c r="V8942">
        <v>154</v>
      </c>
      <c r="W8942" t="str">
        <f t="shared" si="186"/>
        <v>150-179</v>
      </c>
    </row>
    <row r="8943" spans="1:23" x14ac:dyDescent="0.25">
      <c r="A8943" t="s">
        <v>9192</v>
      </c>
      <c r="B8943">
        <v>460513662</v>
      </c>
      <c r="C8943">
        <v>6103388585</v>
      </c>
      <c r="D8943" s="1">
        <v>45760</v>
      </c>
      <c r="E8943">
        <v>99222</v>
      </c>
      <c r="F8943">
        <v>99215</v>
      </c>
      <c r="G8943" t="s">
        <v>3215</v>
      </c>
      <c r="H8943" s="34">
        <v>94984</v>
      </c>
      <c r="I8943" s="7">
        <v>68388</v>
      </c>
      <c r="J8943" s="7">
        <v>56944.959999999999</v>
      </c>
      <c r="K8943" s="7">
        <v>5972</v>
      </c>
      <c r="L8943" s="7">
        <v>5471.04</v>
      </c>
      <c r="M8943" s="5">
        <v>0.08</v>
      </c>
      <c r="N8943" t="s">
        <v>24</v>
      </c>
      <c r="O8943" t="s">
        <v>30</v>
      </c>
      <c r="P8943" t="s">
        <v>25</v>
      </c>
      <c r="Q8943" t="s">
        <v>19</v>
      </c>
      <c r="R8943" t="s">
        <v>26</v>
      </c>
      <c r="S8943" t="s">
        <v>21</v>
      </c>
      <c r="T8943" t="s">
        <v>13310</v>
      </c>
      <c r="U8943" s="1">
        <v>45917</v>
      </c>
      <c r="V8943">
        <v>157</v>
      </c>
      <c r="W8943" t="str">
        <f t="shared" si="186"/>
        <v>150-179</v>
      </c>
    </row>
    <row r="8944" spans="1:23" x14ac:dyDescent="0.25">
      <c r="A8944" t="s">
        <v>9193</v>
      </c>
      <c r="B8944">
        <v>8555005048</v>
      </c>
      <c r="C8944">
        <v>7659653230</v>
      </c>
      <c r="D8944" s="1">
        <v>45903</v>
      </c>
      <c r="E8944">
        <v>99232</v>
      </c>
      <c r="F8944">
        <v>99291</v>
      </c>
      <c r="G8944" t="s">
        <v>224</v>
      </c>
      <c r="H8944" s="34">
        <v>40872</v>
      </c>
      <c r="I8944" s="7">
        <v>33515</v>
      </c>
      <c r="J8944" s="7">
        <v>27482.3</v>
      </c>
      <c r="K8944" s="7">
        <v>0</v>
      </c>
      <c r="L8944" s="7">
        <v>6032.7</v>
      </c>
      <c r="M8944" s="5">
        <v>0.18</v>
      </c>
      <c r="N8944" t="s">
        <v>3141</v>
      </c>
      <c r="O8944" t="s">
        <v>17</v>
      </c>
      <c r="P8944" t="s">
        <v>97</v>
      </c>
      <c r="Q8944" t="s">
        <v>19</v>
      </c>
      <c r="R8944" t="s">
        <v>43</v>
      </c>
      <c r="S8944" t="s">
        <v>21</v>
      </c>
      <c r="T8944" t="s">
        <v>13312</v>
      </c>
      <c r="U8944" s="1">
        <v>46023</v>
      </c>
      <c r="V8944">
        <v>120</v>
      </c>
      <c r="W8944" t="str">
        <f t="shared" si="186"/>
        <v>120-149</v>
      </c>
    </row>
    <row r="8945" spans="1:23" x14ac:dyDescent="0.25">
      <c r="A8945" t="s">
        <v>9194</v>
      </c>
      <c r="B8945">
        <v>6124314540</v>
      </c>
      <c r="C8945">
        <v>7513960561</v>
      </c>
      <c r="D8945" s="1">
        <v>45325</v>
      </c>
      <c r="E8945">
        <v>99232</v>
      </c>
      <c r="F8945">
        <v>99215</v>
      </c>
      <c r="G8945" t="s">
        <v>3158</v>
      </c>
      <c r="H8945" s="34">
        <v>55989</v>
      </c>
      <c r="I8945" s="7">
        <v>44231</v>
      </c>
      <c r="J8945" s="7">
        <v>32881.040000000001</v>
      </c>
      <c r="K8945" s="7">
        <v>4273</v>
      </c>
      <c r="L8945" s="7">
        <v>7076.96</v>
      </c>
      <c r="M8945" s="5">
        <v>0.16</v>
      </c>
      <c r="N8945" t="s">
        <v>1138</v>
      </c>
      <c r="O8945" t="s">
        <v>27</v>
      </c>
      <c r="P8945" t="s">
        <v>35</v>
      </c>
      <c r="Q8945" t="s">
        <v>32</v>
      </c>
      <c r="R8945" t="s">
        <v>43</v>
      </c>
      <c r="S8945" t="s">
        <v>21</v>
      </c>
      <c r="T8945" t="s">
        <v>13312</v>
      </c>
      <c r="U8945" s="1">
        <v>45489</v>
      </c>
      <c r="V8945">
        <v>164</v>
      </c>
      <c r="W8945" t="str">
        <f t="shared" si="186"/>
        <v>150-179</v>
      </c>
    </row>
    <row r="8946" spans="1:23" x14ac:dyDescent="0.25">
      <c r="A8946" t="s">
        <v>9195</v>
      </c>
      <c r="B8946">
        <v>7627258924</v>
      </c>
      <c r="C8946">
        <v>7517098656</v>
      </c>
      <c r="D8946" s="1">
        <v>45826</v>
      </c>
      <c r="E8946">
        <v>99223</v>
      </c>
      <c r="F8946">
        <v>36415</v>
      </c>
      <c r="G8946" t="s">
        <v>3449</v>
      </c>
      <c r="H8946" s="34">
        <v>18197</v>
      </c>
      <c r="I8946" s="7">
        <v>14922</v>
      </c>
      <c r="J8946" s="7">
        <v>12236.04</v>
      </c>
      <c r="K8946" s="7">
        <v>0</v>
      </c>
      <c r="L8946" s="7">
        <v>2685.96</v>
      </c>
      <c r="M8946" s="5">
        <v>0.18</v>
      </c>
      <c r="N8946" t="s">
        <v>3141</v>
      </c>
      <c r="O8946" t="s">
        <v>17</v>
      </c>
      <c r="P8946" t="s">
        <v>97</v>
      </c>
      <c r="Q8946" t="s">
        <v>19</v>
      </c>
      <c r="R8946" t="s">
        <v>38</v>
      </c>
      <c r="S8946" t="s">
        <v>27</v>
      </c>
      <c r="T8946" t="s">
        <v>13312</v>
      </c>
      <c r="U8946" s="1">
        <v>46005</v>
      </c>
      <c r="V8946">
        <v>179</v>
      </c>
      <c r="W8946" t="str">
        <f t="shared" si="186"/>
        <v>150-179</v>
      </c>
    </row>
    <row r="8947" spans="1:23" x14ac:dyDescent="0.25">
      <c r="A8947" t="s">
        <v>9196</v>
      </c>
      <c r="B8947">
        <v>9137699746</v>
      </c>
      <c r="C8947">
        <v>4551753365</v>
      </c>
      <c r="D8947" s="1">
        <v>45492</v>
      </c>
      <c r="E8947">
        <v>99231</v>
      </c>
      <c r="F8947">
        <v>99201</v>
      </c>
      <c r="G8947" t="s">
        <v>3490</v>
      </c>
      <c r="H8947" s="34">
        <v>99154</v>
      </c>
      <c r="I8947" s="7">
        <v>84281</v>
      </c>
      <c r="J8947" s="7">
        <v>56094.38</v>
      </c>
      <c r="K8947" s="7">
        <v>26501</v>
      </c>
      <c r="L8947" s="7">
        <v>1685.62</v>
      </c>
      <c r="M8947" s="5">
        <v>0.02</v>
      </c>
      <c r="N8947" t="s">
        <v>16</v>
      </c>
      <c r="O8947" t="s">
        <v>27</v>
      </c>
      <c r="P8947" t="s">
        <v>3150</v>
      </c>
      <c r="Q8947" t="s">
        <v>32</v>
      </c>
      <c r="R8947" t="s">
        <v>27</v>
      </c>
      <c r="S8947" t="s">
        <v>21</v>
      </c>
      <c r="T8947" t="s">
        <v>13312</v>
      </c>
      <c r="U8947" s="1">
        <v>45546</v>
      </c>
      <c r="V8947">
        <v>54</v>
      </c>
      <c r="W8947" t="str">
        <f t="shared" si="186"/>
        <v>30-59</v>
      </c>
    </row>
    <row r="8948" spans="1:23" x14ac:dyDescent="0.25">
      <c r="A8948" t="s">
        <v>9197</v>
      </c>
      <c r="B8948">
        <v>9517953863</v>
      </c>
      <c r="C8948">
        <v>3851280597</v>
      </c>
      <c r="D8948" s="1">
        <v>45558</v>
      </c>
      <c r="E8948">
        <v>99221</v>
      </c>
      <c r="F8948">
        <v>85025</v>
      </c>
      <c r="G8948" t="s">
        <v>3176</v>
      </c>
      <c r="H8948" s="34">
        <v>32316</v>
      </c>
      <c r="I8948" s="7">
        <v>25206</v>
      </c>
      <c r="J8948" s="7">
        <v>20164.8</v>
      </c>
      <c r="K8948" s="7">
        <v>0</v>
      </c>
      <c r="L8948" s="7">
        <v>5041.2</v>
      </c>
      <c r="M8948" s="5">
        <v>0.2</v>
      </c>
      <c r="N8948" t="s">
        <v>3140</v>
      </c>
      <c r="O8948" t="s">
        <v>17</v>
      </c>
      <c r="P8948" t="s">
        <v>31</v>
      </c>
      <c r="Q8948" t="s">
        <v>19</v>
      </c>
      <c r="R8948" t="s">
        <v>20</v>
      </c>
      <c r="S8948" t="s">
        <v>27</v>
      </c>
      <c r="T8948" t="s">
        <v>13310</v>
      </c>
      <c r="U8948" s="1">
        <v>45732</v>
      </c>
      <c r="V8948">
        <v>174</v>
      </c>
      <c r="W8948" t="str">
        <f t="shared" si="186"/>
        <v>150-179</v>
      </c>
    </row>
    <row r="8949" spans="1:23" x14ac:dyDescent="0.25">
      <c r="A8949" t="s">
        <v>9198</v>
      </c>
      <c r="B8949">
        <v>4699906660</v>
      </c>
      <c r="C8949">
        <v>4335298851</v>
      </c>
      <c r="D8949" s="1">
        <v>45374</v>
      </c>
      <c r="E8949">
        <v>99233</v>
      </c>
      <c r="F8949">
        <v>99211</v>
      </c>
      <c r="G8949" t="s">
        <v>3265</v>
      </c>
      <c r="H8949" s="34">
        <v>82029</v>
      </c>
      <c r="I8949" s="7">
        <v>64803</v>
      </c>
      <c r="J8949" s="7">
        <v>37358.519999999997</v>
      </c>
      <c r="K8949" s="7">
        <v>17076</v>
      </c>
      <c r="L8949" s="7">
        <v>10368.48</v>
      </c>
      <c r="M8949" s="5">
        <v>0.16</v>
      </c>
      <c r="N8949" t="s">
        <v>1138</v>
      </c>
      <c r="O8949" t="s">
        <v>27</v>
      </c>
      <c r="P8949" t="s">
        <v>58</v>
      </c>
      <c r="Q8949" t="s">
        <v>32</v>
      </c>
      <c r="R8949" t="s">
        <v>43</v>
      </c>
      <c r="S8949" t="s">
        <v>17</v>
      </c>
      <c r="T8949" t="s">
        <v>13310</v>
      </c>
      <c r="U8949" s="1">
        <v>45438</v>
      </c>
      <c r="V8949">
        <v>64</v>
      </c>
      <c r="W8949" t="str">
        <f t="shared" si="186"/>
        <v>60-89</v>
      </c>
    </row>
    <row r="8950" spans="1:23" x14ac:dyDescent="0.25">
      <c r="A8950" t="s">
        <v>9199</v>
      </c>
      <c r="B8950">
        <v>1166766630</v>
      </c>
      <c r="C8950">
        <v>6691383652</v>
      </c>
      <c r="D8950" s="1">
        <v>45715</v>
      </c>
      <c r="E8950">
        <v>99233</v>
      </c>
      <c r="F8950">
        <v>93000</v>
      </c>
      <c r="G8950" t="s">
        <v>120</v>
      </c>
      <c r="H8950" s="34">
        <v>64698</v>
      </c>
      <c r="I8950" s="7">
        <v>51111</v>
      </c>
      <c r="J8950" s="7">
        <v>38180.239999999998</v>
      </c>
      <c r="K8950" s="7">
        <v>4753</v>
      </c>
      <c r="L8950" s="7">
        <v>8177.76</v>
      </c>
      <c r="M8950" s="5">
        <v>0.16</v>
      </c>
      <c r="N8950" t="s">
        <v>1138</v>
      </c>
      <c r="O8950" t="s">
        <v>30</v>
      </c>
      <c r="P8950" t="s">
        <v>3146</v>
      </c>
      <c r="Q8950" t="s">
        <v>32</v>
      </c>
      <c r="R8950" t="s">
        <v>43</v>
      </c>
      <c r="S8950" t="s">
        <v>27</v>
      </c>
      <c r="T8950" t="s">
        <v>13311</v>
      </c>
      <c r="U8950" s="1">
        <v>45811</v>
      </c>
      <c r="V8950">
        <v>96</v>
      </c>
      <c r="W8950" t="str">
        <f t="shared" si="186"/>
        <v>90-119</v>
      </c>
    </row>
    <row r="8951" spans="1:23" x14ac:dyDescent="0.25">
      <c r="A8951" t="s">
        <v>9200</v>
      </c>
      <c r="B8951">
        <v>1791511260</v>
      </c>
      <c r="C8951">
        <v>6492494220</v>
      </c>
      <c r="D8951" s="1">
        <v>45387</v>
      </c>
      <c r="E8951">
        <v>99232</v>
      </c>
      <c r="F8951">
        <v>99282</v>
      </c>
      <c r="G8951" t="s">
        <v>3223</v>
      </c>
      <c r="H8951" s="34">
        <v>18163</v>
      </c>
      <c r="I8951" s="7">
        <v>14894</v>
      </c>
      <c r="J8951" s="7">
        <v>10703.08</v>
      </c>
      <c r="K8951" s="7">
        <v>1510</v>
      </c>
      <c r="L8951" s="7">
        <v>2680.92</v>
      </c>
      <c r="M8951" s="5">
        <v>0.18</v>
      </c>
      <c r="N8951" t="s">
        <v>3141</v>
      </c>
      <c r="O8951" t="s">
        <v>30</v>
      </c>
      <c r="P8951" t="s">
        <v>40</v>
      </c>
      <c r="Q8951" t="s">
        <v>32</v>
      </c>
      <c r="R8951" t="s">
        <v>27</v>
      </c>
      <c r="S8951" t="s">
        <v>17</v>
      </c>
      <c r="T8951" t="s">
        <v>13311</v>
      </c>
      <c r="U8951" s="1">
        <v>45489</v>
      </c>
      <c r="V8951">
        <v>102</v>
      </c>
      <c r="W8951" t="str">
        <f t="shared" si="186"/>
        <v>90-119</v>
      </c>
    </row>
    <row r="8952" spans="1:23" x14ac:dyDescent="0.25">
      <c r="A8952" t="s">
        <v>9201</v>
      </c>
      <c r="B8952">
        <v>6235321134</v>
      </c>
      <c r="C8952">
        <v>387871467</v>
      </c>
      <c r="D8952" s="1">
        <v>45847</v>
      </c>
      <c r="E8952">
        <v>99214</v>
      </c>
      <c r="F8952">
        <v>99282</v>
      </c>
      <c r="G8952" t="s">
        <v>203</v>
      </c>
      <c r="H8952" s="34">
        <v>90358</v>
      </c>
      <c r="I8952" s="7">
        <v>70479</v>
      </c>
      <c r="J8952" s="7">
        <v>51830.2</v>
      </c>
      <c r="K8952" s="7">
        <v>4553</v>
      </c>
      <c r="L8952" s="7">
        <v>14095.8</v>
      </c>
      <c r="M8952" s="5">
        <v>0.2</v>
      </c>
      <c r="N8952" t="s">
        <v>3140</v>
      </c>
      <c r="O8952" t="s">
        <v>30</v>
      </c>
      <c r="P8952" t="s">
        <v>35</v>
      </c>
      <c r="Q8952" t="s">
        <v>32</v>
      </c>
      <c r="R8952" t="s">
        <v>27</v>
      </c>
      <c r="S8952" t="s">
        <v>27</v>
      </c>
      <c r="T8952" t="s">
        <v>13310</v>
      </c>
      <c r="U8952" s="1">
        <v>45932</v>
      </c>
      <c r="V8952">
        <v>85</v>
      </c>
      <c r="W8952" t="str">
        <f t="shared" si="186"/>
        <v>60-89</v>
      </c>
    </row>
    <row r="8953" spans="1:23" x14ac:dyDescent="0.25">
      <c r="A8953" t="s">
        <v>9202</v>
      </c>
      <c r="B8953">
        <v>8634368112</v>
      </c>
      <c r="C8953">
        <v>9601488296</v>
      </c>
      <c r="D8953" s="1">
        <v>45661</v>
      </c>
      <c r="E8953">
        <v>99233</v>
      </c>
      <c r="F8953">
        <v>99203</v>
      </c>
      <c r="G8953" t="s">
        <v>194</v>
      </c>
      <c r="H8953" s="34">
        <v>84656</v>
      </c>
      <c r="I8953" s="7">
        <v>69418</v>
      </c>
      <c r="J8953" s="7">
        <v>31848.76</v>
      </c>
      <c r="K8953" s="7">
        <v>25074</v>
      </c>
      <c r="L8953" s="7">
        <v>12495.24</v>
      </c>
      <c r="M8953" s="5">
        <v>0.18</v>
      </c>
      <c r="N8953" t="s">
        <v>3141</v>
      </c>
      <c r="O8953" t="s">
        <v>27</v>
      </c>
      <c r="P8953" t="s">
        <v>3148</v>
      </c>
      <c r="Q8953" t="s">
        <v>19</v>
      </c>
      <c r="R8953" t="s">
        <v>43</v>
      </c>
      <c r="S8953" t="s">
        <v>27</v>
      </c>
      <c r="T8953" t="s">
        <v>13312</v>
      </c>
      <c r="U8953" s="1">
        <v>45841</v>
      </c>
      <c r="V8953">
        <v>180</v>
      </c>
      <c r="W8953" t="str">
        <f t="shared" si="186"/>
        <v>180-209</v>
      </c>
    </row>
    <row r="8954" spans="1:23" x14ac:dyDescent="0.25">
      <c r="A8954" t="s">
        <v>9203</v>
      </c>
      <c r="B8954">
        <v>3819359120</v>
      </c>
      <c r="C8954">
        <v>4271084935</v>
      </c>
      <c r="D8954" s="1">
        <v>45537</v>
      </c>
      <c r="E8954">
        <v>99222</v>
      </c>
      <c r="F8954">
        <v>80053</v>
      </c>
      <c r="G8954" t="s">
        <v>291</v>
      </c>
      <c r="H8954" s="34">
        <v>43019</v>
      </c>
      <c r="I8954" s="7">
        <v>36566</v>
      </c>
      <c r="J8954" s="7">
        <v>19059.68</v>
      </c>
      <c r="K8954" s="7">
        <v>16775</v>
      </c>
      <c r="L8954" s="7">
        <v>731.32</v>
      </c>
      <c r="M8954" s="5">
        <v>0.02</v>
      </c>
      <c r="N8954" t="s">
        <v>16</v>
      </c>
      <c r="O8954" t="s">
        <v>27</v>
      </c>
      <c r="P8954" t="s">
        <v>3150</v>
      </c>
      <c r="Q8954" t="s">
        <v>19</v>
      </c>
      <c r="R8954" t="s">
        <v>21</v>
      </c>
      <c r="S8954" t="s">
        <v>21</v>
      </c>
      <c r="T8954" t="s">
        <v>13310</v>
      </c>
      <c r="U8954" s="1">
        <v>45710</v>
      </c>
      <c r="V8954">
        <v>173</v>
      </c>
      <c r="W8954" t="str">
        <f t="shared" si="186"/>
        <v>150-179</v>
      </c>
    </row>
    <row r="8955" spans="1:23" x14ac:dyDescent="0.25">
      <c r="A8955" t="s">
        <v>9204</v>
      </c>
      <c r="B8955">
        <v>2071008030</v>
      </c>
      <c r="C8955">
        <v>8080811507</v>
      </c>
      <c r="D8955" s="1">
        <v>45601</v>
      </c>
      <c r="E8955">
        <v>99231</v>
      </c>
      <c r="F8955">
        <v>99292</v>
      </c>
      <c r="G8955" t="s">
        <v>3316</v>
      </c>
      <c r="H8955" s="34">
        <v>39438</v>
      </c>
      <c r="I8955" s="7">
        <v>25635</v>
      </c>
      <c r="J8955" s="7">
        <v>20150.8</v>
      </c>
      <c r="K8955" s="7">
        <v>2408</v>
      </c>
      <c r="L8955" s="7">
        <v>3076.2</v>
      </c>
      <c r="M8955" s="5">
        <v>0.12</v>
      </c>
      <c r="N8955" t="s">
        <v>46</v>
      </c>
      <c r="O8955" t="s">
        <v>30</v>
      </c>
      <c r="P8955" t="s">
        <v>55</v>
      </c>
      <c r="Q8955" t="s">
        <v>32</v>
      </c>
      <c r="R8955" t="s">
        <v>21</v>
      </c>
      <c r="S8955" t="s">
        <v>17</v>
      </c>
      <c r="T8955" t="s">
        <v>13310</v>
      </c>
      <c r="U8955" s="1">
        <v>45668</v>
      </c>
      <c r="V8955">
        <v>67</v>
      </c>
      <c r="W8955" t="str">
        <f t="shared" si="186"/>
        <v>60-89</v>
      </c>
    </row>
    <row r="8956" spans="1:23" x14ac:dyDescent="0.25">
      <c r="A8956" t="s">
        <v>9205</v>
      </c>
      <c r="B8956">
        <v>2692036401</v>
      </c>
      <c r="C8956">
        <v>8786352758</v>
      </c>
      <c r="D8956" s="1">
        <v>45317</v>
      </c>
      <c r="E8956">
        <v>99238</v>
      </c>
      <c r="F8956">
        <v>99284</v>
      </c>
      <c r="G8956" t="s">
        <v>351</v>
      </c>
      <c r="H8956" s="34">
        <v>35591</v>
      </c>
      <c r="I8956" s="7">
        <v>23134</v>
      </c>
      <c r="J8956" s="7">
        <v>20357.919999999998</v>
      </c>
      <c r="K8956" s="7">
        <v>0</v>
      </c>
      <c r="L8956" s="7">
        <v>2776.08</v>
      </c>
      <c r="M8956" s="5">
        <v>0.12</v>
      </c>
      <c r="N8956" t="s">
        <v>46</v>
      </c>
      <c r="O8956" t="s">
        <v>17</v>
      </c>
      <c r="P8956" t="s">
        <v>35</v>
      </c>
      <c r="Q8956" t="s">
        <v>32</v>
      </c>
      <c r="R8956" t="s">
        <v>43</v>
      </c>
      <c r="S8956" t="s">
        <v>21</v>
      </c>
      <c r="T8956" t="s">
        <v>13310</v>
      </c>
      <c r="U8956" s="1">
        <v>45478</v>
      </c>
      <c r="V8956">
        <v>161</v>
      </c>
      <c r="W8956" t="str">
        <f t="shared" si="186"/>
        <v>150-179</v>
      </c>
    </row>
    <row r="8957" spans="1:23" x14ac:dyDescent="0.25">
      <c r="A8957" t="s">
        <v>9206</v>
      </c>
      <c r="B8957">
        <v>9510320138</v>
      </c>
      <c r="C8957">
        <v>9564753667</v>
      </c>
      <c r="D8957" s="1">
        <v>45444</v>
      </c>
      <c r="E8957">
        <v>99222</v>
      </c>
      <c r="F8957">
        <v>99205</v>
      </c>
      <c r="G8957" t="s">
        <v>207</v>
      </c>
      <c r="H8957" s="34">
        <v>19790</v>
      </c>
      <c r="I8957" s="7">
        <v>15436</v>
      </c>
      <c r="J8957" s="7">
        <v>10755.8</v>
      </c>
      <c r="K8957" s="7">
        <v>1593</v>
      </c>
      <c r="L8957" s="7">
        <v>3087.2</v>
      </c>
      <c r="M8957" s="5">
        <v>0.2</v>
      </c>
      <c r="N8957" t="s">
        <v>3140</v>
      </c>
      <c r="O8957" t="s">
        <v>30</v>
      </c>
      <c r="P8957" t="s">
        <v>35</v>
      </c>
      <c r="Q8957" t="s">
        <v>19</v>
      </c>
      <c r="R8957" t="s">
        <v>20</v>
      </c>
      <c r="S8957" t="s">
        <v>17</v>
      </c>
      <c r="T8957" t="s">
        <v>13312</v>
      </c>
      <c r="U8957" s="1">
        <v>45522</v>
      </c>
      <c r="V8957">
        <v>78</v>
      </c>
      <c r="W8957" t="str">
        <f t="shared" si="186"/>
        <v>60-89</v>
      </c>
    </row>
    <row r="8958" spans="1:23" x14ac:dyDescent="0.25">
      <c r="A8958" t="s">
        <v>9207</v>
      </c>
      <c r="B8958">
        <v>6812719090</v>
      </c>
      <c r="C8958">
        <v>6365590971</v>
      </c>
      <c r="D8958" s="1">
        <v>45299</v>
      </c>
      <c r="E8958">
        <v>99222</v>
      </c>
      <c r="F8958">
        <v>99284</v>
      </c>
      <c r="G8958" t="s">
        <v>3220</v>
      </c>
      <c r="H8958" s="34">
        <v>96737</v>
      </c>
      <c r="I8958" s="7">
        <v>69651</v>
      </c>
      <c r="J8958" s="7">
        <v>45111.92</v>
      </c>
      <c r="K8958" s="7">
        <v>18967</v>
      </c>
      <c r="L8958" s="7">
        <v>5572.08</v>
      </c>
      <c r="M8958" s="5">
        <v>0.08</v>
      </c>
      <c r="N8958" t="s">
        <v>24</v>
      </c>
      <c r="O8958" t="s">
        <v>27</v>
      </c>
      <c r="P8958" t="s">
        <v>97</v>
      </c>
      <c r="Q8958" t="s">
        <v>32</v>
      </c>
      <c r="R8958" t="s">
        <v>27</v>
      </c>
      <c r="S8958" t="s">
        <v>27</v>
      </c>
      <c r="T8958" t="s">
        <v>13311</v>
      </c>
      <c r="U8958" s="1">
        <v>45451</v>
      </c>
      <c r="V8958">
        <v>152</v>
      </c>
      <c r="W8958" t="str">
        <f t="shared" si="186"/>
        <v>150-179</v>
      </c>
    </row>
    <row r="8959" spans="1:23" x14ac:dyDescent="0.25">
      <c r="A8959" t="s">
        <v>9208</v>
      </c>
      <c r="B8959">
        <v>789084155</v>
      </c>
      <c r="C8959">
        <v>5933127791</v>
      </c>
      <c r="D8959" s="1">
        <v>45489</v>
      </c>
      <c r="E8959">
        <v>99215</v>
      </c>
      <c r="F8959">
        <v>99203</v>
      </c>
      <c r="G8959" t="s">
        <v>293</v>
      </c>
      <c r="H8959" s="34">
        <v>79013</v>
      </c>
      <c r="I8959" s="7">
        <v>59260</v>
      </c>
      <c r="J8959" s="7">
        <v>50371</v>
      </c>
      <c r="K8959" s="7">
        <v>0</v>
      </c>
      <c r="L8959" s="7">
        <v>8889</v>
      </c>
      <c r="M8959" s="5">
        <v>0.15</v>
      </c>
      <c r="N8959" t="s">
        <v>1139</v>
      </c>
      <c r="O8959" t="s">
        <v>17</v>
      </c>
      <c r="P8959" t="s">
        <v>3149</v>
      </c>
      <c r="Q8959" t="s">
        <v>19</v>
      </c>
      <c r="R8959" t="s">
        <v>38</v>
      </c>
      <c r="S8959" t="s">
        <v>21</v>
      </c>
      <c r="T8959" t="s">
        <v>13310</v>
      </c>
      <c r="U8959" s="1">
        <v>45647</v>
      </c>
      <c r="V8959">
        <v>158</v>
      </c>
      <c r="W8959" t="str">
        <f t="shared" si="186"/>
        <v>150-179</v>
      </c>
    </row>
    <row r="8960" spans="1:23" x14ac:dyDescent="0.25">
      <c r="A8960" t="s">
        <v>9209</v>
      </c>
      <c r="B8960">
        <v>455166993</v>
      </c>
      <c r="C8960">
        <v>9835562265</v>
      </c>
      <c r="D8960" s="1">
        <v>45396</v>
      </c>
      <c r="E8960">
        <v>99238</v>
      </c>
      <c r="F8960">
        <v>99205</v>
      </c>
      <c r="G8960" t="s">
        <v>3152</v>
      </c>
      <c r="H8960" s="34">
        <v>37169</v>
      </c>
      <c r="I8960" s="7">
        <v>24160</v>
      </c>
      <c r="J8960" s="7">
        <v>18811.8</v>
      </c>
      <c r="K8960" s="7">
        <v>2449</v>
      </c>
      <c r="L8960" s="7">
        <v>2899.2</v>
      </c>
      <c r="M8960" s="5">
        <v>0.12</v>
      </c>
      <c r="N8960" t="s">
        <v>46</v>
      </c>
      <c r="O8960" t="s">
        <v>30</v>
      </c>
      <c r="P8960" t="s">
        <v>31</v>
      </c>
      <c r="Q8960" t="s">
        <v>32</v>
      </c>
      <c r="R8960" t="s">
        <v>20</v>
      </c>
      <c r="S8960" t="s">
        <v>27</v>
      </c>
      <c r="T8960" t="s">
        <v>13311</v>
      </c>
      <c r="U8960" s="1">
        <v>45537</v>
      </c>
      <c r="V8960">
        <v>141</v>
      </c>
      <c r="W8960" t="str">
        <f t="shared" si="186"/>
        <v>120-149</v>
      </c>
    </row>
    <row r="8961" spans="1:23" x14ac:dyDescent="0.25">
      <c r="A8961" t="s">
        <v>9210</v>
      </c>
      <c r="B8961">
        <v>7014410158</v>
      </c>
      <c r="C8961">
        <v>2746210049</v>
      </c>
      <c r="D8961" s="1">
        <v>45712</v>
      </c>
      <c r="E8961">
        <v>99214</v>
      </c>
      <c r="F8961">
        <v>99292</v>
      </c>
      <c r="G8961" t="s">
        <v>75</v>
      </c>
      <c r="H8961" s="34">
        <v>74608</v>
      </c>
      <c r="I8961" s="7">
        <v>58194</v>
      </c>
      <c r="J8961" s="7">
        <v>38169.199999999997</v>
      </c>
      <c r="K8961" s="7">
        <v>8386</v>
      </c>
      <c r="L8961" s="7">
        <v>11638.8</v>
      </c>
      <c r="M8961" s="5">
        <v>0.2</v>
      </c>
      <c r="N8961" t="s">
        <v>3140</v>
      </c>
      <c r="O8961" t="s">
        <v>27</v>
      </c>
      <c r="P8961" t="s">
        <v>25</v>
      </c>
      <c r="Q8961" t="s">
        <v>19</v>
      </c>
      <c r="R8961" t="s">
        <v>27</v>
      </c>
      <c r="S8961" t="s">
        <v>17</v>
      </c>
      <c r="T8961" t="s">
        <v>13312</v>
      </c>
      <c r="U8961" s="1">
        <v>45881</v>
      </c>
      <c r="V8961">
        <v>169</v>
      </c>
      <c r="W8961" t="str">
        <f t="shared" si="186"/>
        <v>150-179</v>
      </c>
    </row>
    <row r="8962" spans="1:23" x14ac:dyDescent="0.25">
      <c r="A8962" t="s">
        <v>9211</v>
      </c>
      <c r="B8962">
        <v>6135675797</v>
      </c>
      <c r="C8962">
        <v>5707755466</v>
      </c>
      <c r="D8962" s="1">
        <v>45742</v>
      </c>
      <c r="E8962">
        <v>99221</v>
      </c>
      <c r="F8962">
        <v>99285</v>
      </c>
      <c r="G8962" t="s">
        <v>3283</v>
      </c>
      <c r="H8962" s="34">
        <v>25792</v>
      </c>
      <c r="I8962" s="7">
        <v>18570</v>
      </c>
      <c r="J8962" s="7">
        <v>14762.4</v>
      </c>
      <c r="K8962" s="7">
        <v>2322</v>
      </c>
      <c r="L8962" s="7">
        <v>1485.6</v>
      </c>
      <c r="M8962" s="5">
        <v>0.08</v>
      </c>
      <c r="N8962" t="s">
        <v>24</v>
      </c>
      <c r="O8962" t="s">
        <v>30</v>
      </c>
      <c r="P8962" t="s">
        <v>40</v>
      </c>
      <c r="Q8962" t="s">
        <v>19</v>
      </c>
      <c r="R8962" t="s">
        <v>20</v>
      </c>
      <c r="S8962" t="s">
        <v>27</v>
      </c>
      <c r="T8962" t="s">
        <v>13310</v>
      </c>
      <c r="U8962" s="1">
        <v>45870</v>
      </c>
      <c r="V8962">
        <v>128</v>
      </c>
      <c r="W8962" t="str">
        <f t="shared" si="186"/>
        <v>120-149</v>
      </c>
    </row>
    <row r="8963" spans="1:23" x14ac:dyDescent="0.25">
      <c r="A8963" t="s">
        <v>9212</v>
      </c>
      <c r="B8963">
        <v>5211700990</v>
      </c>
      <c r="C8963">
        <v>3376411854</v>
      </c>
      <c r="D8963" s="1">
        <v>45332</v>
      </c>
      <c r="E8963">
        <v>99215</v>
      </c>
      <c r="F8963">
        <v>99283</v>
      </c>
      <c r="G8963" t="s">
        <v>3192</v>
      </c>
      <c r="H8963" s="34">
        <v>39248</v>
      </c>
      <c r="I8963" s="7">
        <v>30613</v>
      </c>
      <c r="J8963" s="7">
        <v>22147.4</v>
      </c>
      <c r="K8963" s="7">
        <v>2343</v>
      </c>
      <c r="L8963" s="7">
        <v>6122.6</v>
      </c>
      <c r="M8963" s="5">
        <v>0.2</v>
      </c>
      <c r="N8963" t="s">
        <v>3140</v>
      </c>
      <c r="O8963" t="s">
        <v>30</v>
      </c>
      <c r="P8963" t="s">
        <v>35</v>
      </c>
      <c r="Q8963" t="s">
        <v>19</v>
      </c>
      <c r="R8963" t="s">
        <v>26</v>
      </c>
      <c r="S8963" t="s">
        <v>27</v>
      </c>
      <c r="T8963" t="s">
        <v>13311</v>
      </c>
      <c r="U8963" s="1">
        <v>45488</v>
      </c>
      <c r="V8963">
        <v>156</v>
      </c>
      <c r="W8963" t="str">
        <f t="shared" ref="W8963:W9026" si="187">IF(V8963="","",IF(V8963&lt;30,"0-29",IF(V8963&lt;60,"30-59",IF(V8963&lt;90,"60-89",IF(V8963&lt;120,"90-119",IF(V8963&lt;150,"120-149",IF(V8963&lt;180,"150-179",IF(V8963&lt;210,"180-209",IF(V8963&lt;240,"210-239",IF(V8963&lt;270,"240-269",IF(V8963&lt;300,"270-299",IF(V8963&lt;330,"300-329",IF(V8963&lt;360,"330-359","360+")))))))))))))</f>
        <v>150-179</v>
      </c>
    </row>
    <row r="8964" spans="1:23" x14ac:dyDescent="0.25">
      <c r="A8964" t="s">
        <v>9213</v>
      </c>
      <c r="B8964">
        <v>7035966765</v>
      </c>
      <c r="C8964">
        <v>6710941787</v>
      </c>
      <c r="D8964" s="1">
        <v>45874</v>
      </c>
      <c r="E8964">
        <v>99215</v>
      </c>
      <c r="F8964">
        <v>99205</v>
      </c>
      <c r="G8964" t="s">
        <v>104</v>
      </c>
      <c r="H8964" s="34">
        <v>92654</v>
      </c>
      <c r="I8964" s="7">
        <v>75976</v>
      </c>
      <c r="J8964" s="7">
        <v>55470.32</v>
      </c>
      <c r="K8964" s="7">
        <v>6830</v>
      </c>
      <c r="L8964" s="7">
        <v>13675.68</v>
      </c>
      <c r="M8964" s="5">
        <v>0.18</v>
      </c>
      <c r="N8964" t="s">
        <v>3141</v>
      </c>
      <c r="O8964" t="s">
        <v>30</v>
      </c>
      <c r="P8964" t="s">
        <v>31</v>
      </c>
      <c r="Q8964" t="s">
        <v>32</v>
      </c>
      <c r="R8964" t="s">
        <v>26</v>
      </c>
      <c r="S8964" t="s">
        <v>21</v>
      </c>
      <c r="T8964" t="s">
        <v>13311</v>
      </c>
      <c r="U8964" s="1">
        <v>45978</v>
      </c>
      <c r="V8964">
        <v>105</v>
      </c>
      <c r="W8964" t="str">
        <f t="shared" si="187"/>
        <v>90-119</v>
      </c>
    </row>
    <row r="8965" spans="1:23" x14ac:dyDescent="0.25">
      <c r="A8965" t="s">
        <v>9214</v>
      </c>
      <c r="B8965">
        <v>692237751</v>
      </c>
      <c r="C8965">
        <v>3683837291</v>
      </c>
      <c r="D8965" s="1">
        <v>45393</v>
      </c>
      <c r="E8965">
        <v>99215</v>
      </c>
      <c r="F8965">
        <v>99284</v>
      </c>
      <c r="G8965" t="s">
        <v>3342</v>
      </c>
      <c r="H8965" s="34">
        <v>17116</v>
      </c>
      <c r="I8965" s="7">
        <v>14549</v>
      </c>
      <c r="J8965" s="7">
        <v>12478.02</v>
      </c>
      <c r="K8965" s="7">
        <v>1780</v>
      </c>
      <c r="L8965" s="7">
        <v>290.98</v>
      </c>
      <c r="M8965" s="5">
        <v>0.02</v>
      </c>
      <c r="N8965" t="s">
        <v>16</v>
      </c>
      <c r="O8965" t="s">
        <v>30</v>
      </c>
      <c r="P8965" t="s">
        <v>18</v>
      </c>
      <c r="Q8965" t="s">
        <v>32</v>
      </c>
      <c r="R8965" t="s">
        <v>27</v>
      </c>
      <c r="S8965" t="s">
        <v>27</v>
      </c>
      <c r="T8965" t="s">
        <v>13312</v>
      </c>
      <c r="U8965" s="1">
        <v>45453</v>
      </c>
      <c r="V8965">
        <v>60</v>
      </c>
      <c r="W8965" t="str">
        <f t="shared" si="187"/>
        <v>60-89</v>
      </c>
    </row>
    <row r="8966" spans="1:23" x14ac:dyDescent="0.25">
      <c r="A8966" t="s">
        <v>9215</v>
      </c>
      <c r="B8966">
        <v>6245413449</v>
      </c>
      <c r="C8966">
        <v>959286598</v>
      </c>
      <c r="D8966" s="1">
        <v>45887</v>
      </c>
      <c r="E8966">
        <v>99213</v>
      </c>
      <c r="F8966">
        <v>81000</v>
      </c>
      <c r="G8966" t="s">
        <v>3843</v>
      </c>
      <c r="H8966" s="34">
        <v>90180</v>
      </c>
      <c r="I8966" s="7">
        <v>72144</v>
      </c>
      <c r="J8966" s="7">
        <v>53710.84</v>
      </c>
      <c r="K8966" s="7">
        <v>8333</v>
      </c>
      <c r="L8966" s="7">
        <v>10100.16</v>
      </c>
      <c r="M8966" s="5">
        <v>0.14000000000000001</v>
      </c>
      <c r="N8966" t="s">
        <v>1135</v>
      </c>
      <c r="O8966" t="s">
        <v>30</v>
      </c>
      <c r="P8966" t="s">
        <v>18</v>
      </c>
      <c r="Q8966" t="s">
        <v>19</v>
      </c>
      <c r="R8966" t="s">
        <v>27</v>
      </c>
      <c r="S8966" t="s">
        <v>17</v>
      </c>
      <c r="T8966" t="s">
        <v>13310</v>
      </c>
      <c r="U8966" s="1">
        <v>45941</v>
      </c>
      <c r="V8966">
        <v>54</v>
      </c>
      <c r="W8966" t="str">
        <f t="shared" si="187"/>
        <v>30-59</v>
      </c>
    </row>
    <row r="8967" spans="1:23" x14ac:dyDescent="0.25">
      <c r="A8967" t="s">
        <v>9216</v>
      </c>
      <c r="B8967">
        <v>4058833759</v>
      </c>
      <c r="C8967">
        <v>8742938931</v>
      </c>
      <c r="D8967" s="1">
        <v>45389</v>
      </c>
      <c r="E8967">
        <v>99238</v>
      </c>
      <c r="F8967">
        <v>99283</v>
      </c>
      <c r="G8967" t="s">
        <v>3174</v>
      </c>
      <c r="H8967" s="34">
        <v>69416</v>
      </c>
      <c r="I8967" s="7">
        <v>45120</v>
      </c>
      <c r="J8967" s="7">
        <v>39705.599999999999</v>
      </c>
      <c r="K8967" s="7">
        <v>0</v>
      </c>
      <c r="L8967" s="7">
        <v>5414.4</v>
      </c>
      <c r="M8967" s="5">
        <v>0.12</v>
      </c>
      <c r="N8967" t="s">
        <v>46</v>
      </c>
      <c r="O8967" t="s">
        <v>17</v>
      </c>
      <c r="P8967" t="s">
        <v>55</v>
      </c>
      <c r="Q8967" t="s">
        <v>19</v>
      </c>
      <c r="R8967" t="s">
        <v>43</v>
      </c>
      <c r="S8967" t="s">
        <v>17</v>
      </c>
      <c r="T8967" t="s">
        <v>13310</v>
      </c>
      <c r="U8967" s="1">
        <v>45478</v>
      </c>
      <c r="V8967">
        <v>89</v>
      </c>
      <c r="W8967" t="str">
        <f t="shared" si="187"/>
        <v>60-89</v>
      </c>
    </row>
    <row r="8968" spans="1:23" x14ac:dyDescent="0.25">
      <c r="A8968" t="s">
        <v>9217</v>
      </c>
      <c r="B8968">
        <v>3249734937</v>
      </c>
      <c r="C8968">
        <v>8712592930</v>
      </c>
      <c r="D8968" s="1">
        <v>45588</v>
      </c>
      <c r="E8968">
        <v>99232</v>
      </c>
      <c r="F8968">
        <v>99284</v>
      </c>
      <c r="G8968" t="s">
        <v>296</v>
      </c>
      <c r="H8968" s="34">
        <v>62596</v>
      </c>
      <c r="I8968" s="7">
        <v>46947</v>
      </c>
      <c r="J8968" s="7">
        <v>35562.949999999997</v>
      </c>
      <c r="K8968" s="7">
        <v>4342</v>
      </c>
      <c r="L8968" s="7">
        <v>7042.05</v>
      </c>
      <c r="M8968" s="5">
        <v>0.15</v>
      </c>
      <c r="N8968" t="s">
        <v>1139</v>
      </c>
      <c r="O8968" t="s">
        <v>30</v>
      </c>
      <c r="P8968" t="s">
        <v>58</v>
      </c>
      <c r="Q8968" t="s">
        <v>19</v>
      </c>
      <c r="R8968" t="s">
        <v>20</v>
      </c>
      <c r="S8968" t="s">
        <v>27</v>
      </c>
      <c r="T8968" t="s">
        <v>13311</v>
      </c>
      <c r="U8968" s="1">
        <v>45627</v>
      </c>
      <c r="V8968">
        <v>39</v>
      </c>
      <c r="W8968" t="str">
        <f t="shared" si="187"/>
        <v>30-59</v>
      </c>
    </row>
    <row r="8969" spans="1:23" x14ac:dyDescent="0.25">
      <c r="A8969" t="s">
        <v>9218</v>
      </c>
      <c r="B8969">
        <v>5353611537</v>
      </c>
      <c r="C8969">
        <v>1478004527</v>
      </c>
      <c r="D8969" s="1">
        <v>45704</v>
      </c>
      <c r="E8969">
        <v>99222</v>
      </c>
      <c r="F8969">
        <v>99283</v>
      </c>
      <c r="G8969" t="s">
        <v>3220</v>
      </c>
      <c r="H8969" s="34">
        <v>37430</v>
      </c>
      <c r="I8969" s="7">
        <v>29944</v>
      </c>
      <c r="J8969" s="7">
        <v>25751.84</v>
      </c>
      <c r="K8969" s="7">
        <v>0</v>
      </c>
      <c r="L8969" s="7">
        <v>4192.16</v>
      </c>
      <c r="M8969" s="5">
        <v>0.14000000000000001</v>
      </c>
      <c r="N8969" t="s">
        <v>1135</v>
      </c>
      <c r="O8969" t="s">
        <v>17</v>
      </c>
      <c r="P8969" t="s">
        <v>25</v>
      </c>
      <c r="Q8969" t="s">
        <v>32</v>
      </c>
      <c r="R8969" t="s">
        <v>26</v>
      </c>
      <c r="S8969" t="s">
        <v>21</v>
      </c>
      <c r="T8969" t="s">
        <v>13312</v>
      </c>
      <c r="U8969" s="1">
        <v>45778</v>
      </c>
      <c r="V8969">
        <v>74</v>
      </c>
      <c r="W8969" t="str">
        <f t="shared" si="187"/>
        <v>60-89</v>
      </c>
    </row>
    <row r="8970" spans="1:23" x14ac:dyDescent="0.25">
      <c r="A8970" t="s">
        <v>9219</v>
      </c>
      <c r="B8970">
        <v>3826520131</v>
      </c>
      <c r="C8970">
        <v>8594492835</v>
      </c>
      <c r="D8970" s="1">
        <v>45458</v>
      </c>
      <c r="E8970">
        <v>99231</v>
      </c>
      <c r="F8970">
        <v>99283</v>
      </c>
      <c r="G8970" t="s">
        <v>131</v>
      </c>
      <c r="H8970" s="34">
        <v>86538</v>
      </c>
      <c r="I8970" s="7">
        <v>73557</v>
      </c>
      <c r="J8970" s="7">
        <v>66638.86</v>
      </c>
      <c r="K8970" s="7">
        <v>5447</v>
      </c>
      <c r="L8970" s="7">
        <v>1471.14</v>
      </c>
      <c r="M8970" s="5">
        <v>0.02</v>
      </c>
      <c r="N8970" t="s">
        <v>16</v>
      </c>
      <c r="O8970" t="s">
        <v>30</v>
      </c>
      <c r="P8970" t="s">
        <v>25</v>
      </c>
      <c r="Q8970" t="s">
        <v>32</v>
      </c>
      <c r="R8970" t="s">
        <v>21</v>
      </c>
      <c r="S8970" t="s">
        <v>27</v>
      </c>
      <c r="T8970" t="s">
        <v>13310</v>
      </c>
      <c r="U8970" s="1">
        <v>45588</v>
      </c>
      <c r="V8970">
        <v>130</v>
      </c>
      <c r="W8970" t="str">
        <f t="shared" si="187"/>
        <v>120-149</v>
      </c>
    </row>
    <row r="8971" spans="1:23" x14ac:dyDescent="0.25">
      <c r="A8971" t="s">
        <v>9220</v>
      </c>
      <c r="B8971">
        <v>6135730319</v>
      </c>
      <c r="C8971">
        <v>5030225788</v>
      </c>
      <c r="D8971" s="1">
        <v>45333</v>
      </c>
      <c r="E8971">
        <v>99213</v>
      </c>
      <c r="F8971">
        <v>85025</v>
      </c>
      <c r="G8971" t="s">
        <v>171</v>
      </c>
      <c r="H8971" s="34">
        <v>59976</v>
      </c>
      <c r="I8971" s="7">
        <v>47981</v>
      </c>
      <c r="J8971" s="7">
        <v>41263.660000000003</v>
      </c>
      <c r="K8971" s="7">
        <v>0</v>
      </c>
      <c r="L8971" s="7">
        <v>6717.34</v>
      </c>
      <c r="M8971" s="5">
        <v>0.14000000000000001</v>
      </c>
      <c r="N8971" t="s">
        <v>1135</v>
      </c>
      <c r="O8971" t="s">
        <v>17</v>
      </c>
      <c r="P8971" t="s">
        <v>3149</v>
      </c>
      <c r="Q8971" t="s">
        <v>19</v>
      </c>
      <c r="R8971" t="s">
        <v>20</v>
      </c>
      <c r="S8971" t="s">
        <v>17</v>
      </c>
      <c r="T8971" t="s">
        <v>13312</v>
      </c>
      <c r="U8971" s="1">
        <v>45365</v>
      </c>
      <c r="V8971">
        <v>32</v>
      </c>
      <c r="W8971" t="str">
        <f t="shared" si="187"/>
        <v>30-59</v>
      </c>
    </row>
    <row r="8972" spans="1:23" x14ac:dyDescent="0.25">
      <c r="A8972" t="s">
        <v>9221</v>
      </c>
      <c r="B8972">
        <v>6533984297</v>
      </c>
      <c r="C8972">
        <v>695827830</v>
      </c>
      <c r="D8972" s="1">
        <v>45310</v>
      </c>
      <c r="E8972">
        <v>99221</v>
      </c>
      <c r="F8972">
        <v>99285</v>
      </c>
      <c r="G8972" t="s">
        <v>3152</v>
      </c>
      <c r="H8972" s="34">
        <v>54544</v>
      </c>
      <c r="I8972" s="7">
        <v>40908</v>
      </c>
      <c r="J8972" s="7">
        <v>26781.8</v>
      </c>
      <c r="K8972" s="7">
        <v>7990</v>
      </c>
      <c r="L8972" s="7">
        <v>6136.2</v>
      </c>
      <c r="M8972" s="5">
        <v>0.15</v>
      </c>
      <c r="N8972" t="s">
        <v>1139</v>
      </c>
      <c r="O8972" t="s">
        <v>27</v>
      </c>
      <c r="P8972" t="s">
        <v>58</v>
      </c>
      <c r="Q8972" t="s">
        <v>19</v>
      </c>
      <c r="R8972" t="s">
        <v>20</v>
      </c>
      <c r="S8972" t="s">
        <v>21</v>
      </c>
      <c r="T8972" t="s">
        <v>13310</v>
      </c>
      <c r="U8972" s="1">
        <v>45372</v>
      </c>
      <c r="V8972">
        <v>62</v>
      </c>
      <c r="W8972" t="str">
        <f t="shared" si="187"/>
        <v>60-89</v>
      </c>
    </row>
    <row r="8973" spans="1:23" x14ac:dyDescent="0.25">
      <c r="A8973" t="s">
        <v>9222</v>
      </c>
      <c r="B8973">
        <v>3565792577</v>
      </c>
      <c r="C8973">
        <v>1286710291</v>
      </c>
      <c r="D8973" s="1">
        <v>45868</v>
      </c>
      <c r="E8973">
        <v>99214</v>
      </c>
      <c r="F8973">
        <v>99204</v>
      </c>
      <c r="G8973" t="s">
        <v>3702</v>
      </c>
      <c r="H8973" s="34">
        <v>28535</v>
      </c>
      <c r="I8973" s="7">
        <v>22257</v>
      </c>
      <c r="J8973" s="7">
        <v>16344.599999999999</v>
      </c>
      <c r="K8973" s="7">
        <v>1461</v>
      </c>
      <c r="L8973" s="7">
        <v>4451.3999999999996</v>
      </c>
      <c r="M8973" s="5">
        <v>0.2</v>
      </c>
      <c r="N8973" t="s">
        <v>3140</v>
      </c>
      <c r="O8973" t="s">
        <v>30</v>
      </c>
      <c r="P8973" t="s">
        <v>3147</v>
      </c>
      <c r="Q8973" t="s">
        <v>32</v>
      </c>
      <c r="R8973" t="s">
        <v>27</v>
      </c>
      <c r="S8973" t="s">
        <v>17</v>
      </c>
      <c r="T8973" t="s">
        <v>13310</v>
      </c>
      <c r="U8973" s="1">
        <v>45933</v>
      </c>
      <c r="V8973">
        <v>65</v>
      </c>
      <c r="W8973" t="str">
        <f t="shared" si="187"/>
        <v>60-89</v>
      </c>
    </row>
    <row r="8974" spans="1:23" x14ac:dyDescent="0.25">
      <c r="A8974" t="s">
        <v>9223</v>
      </c>
      <c r="B8974">
        <v>6193588221</v>
      </c>
      <c r="C8974">
        <v>3965904936</v>
      </c>
      <c r="D8974" s="1">
        <v>45822</v>
      </c>
      <c r="E8974">
        <v>99223</v>
      </c>
      <c r="F8974">
        <v>36415</v>
      </c>
      <c r="G8974" t="s">
        <v>3316</v>
      </c>
      <c r="H8974" s="34">
        <v>28073</v>
      </c>
      <c r="I8974" s="7">
        <v>23020</v>
      </c>
      <c r="J8974" s="7">
        <v>15513.400000000001</v>
      </c>
      <c r="K8974" s="7">
        <v>3363</v>
      </c>
      <c r="L8974" s="7">
        <v>4143.6000000000004</v>
      </c>
      <c r="M8974" s="5">
        <v>0.18</v>
      </c>
      <c r="N8974" t="s">
        <v>3141</v>
      </c>
      <c r="O8974" t="s">
        <v>30</v>
      </c>
      <c r="P8974" t="s">
        <v>3148</v>
      </c>
      <c r="Q8974" t="s">
        <v>32</v>
      </c>
      <c r="R8974" t="s">
        <v>20</v>
      </c>
      <c r="S8974" t="s">
        <v>17</v>
      </c>
      <c r="T8974" t="s">
        <v>13311</v>
      </c>
      <c r="U8974" s="1">
        <v>45946</v>
      </c>
      <c r="V8974">
        <v>124</v>
      </c>
      <c r="W8974" t="str">
        <f t="shared" si="187"/>
        <v>120-149</v>
      </c>
    </row>
    <row r="8975" spans="1:23" x14ac:dyDescent="0.25">
      <c r="A8975" t="s">
        <v>9224</v>
      </c>
      <c r="B8975">
        <v>2211643920</v>
      </c>
      <c r="C8975">
        <v>2243825701</v>
      </c>
      <c r="D8975" s="1">
        <v>45689</v>
      </c>
      <c r="E8975">
        <v>99215</v>
      </c>
      <c r="F8975">
        <v>85025</v>
      </c>
      <c r="G8975" t="s">
        <v>102</v>
      </c>
      <c r="H8975" s="34">
        <v>84054</v>
      </c>
      <c r="I8975" s="7">
        <v>66403</v>
      </c>
      <c r="J8975" s="7">
        <v>55778.52</v>
      </c>
      <c r="K8975" s="7">
        <v>0</v>
      </c>
      <c r="L8975" s="7">
        <v>10624.48</v>
      </c>
      <c r="M8975" s="5">
        <v>0.16</v>
      </c>
      <c r="N8975" t="s">
        <v>1138</v>
      </c>
      <c r="O8975" t="s">
        <v>17</v>
      </c>
      <c r="P8975" t="s">
        <v>31</v>
      </c>
      <c r="Q8975" t="s">
        <v>19</v>
      </c>
      <c r="R8975" t="s">
        <v>43</v>
      </c>
      <c r="S8975" t="s">
        <v>27</v>
      </c>
      <c r="T8975" t="s">
        <v>13311</v>
      </c>
      <c r="U8975" s="1">
        <v>45736</v>
      </c>
      <c r="V8975">
        <v>47</v>
      </c>
      <c r="W8975" t="str">
        <f t="shared" si="187"/>
        <v>30-59</v>
      </c>
    </row>
    <row r="8976" spans="1:23" x14ac:dyDescent="0.25">
      <c r="A8976" t="s">
        <v>9225</v>
      </c>
      <c r="B8976">
        <v>5594808732</v>
      </c>
      <c r="C8976">
        <v>7907498242</v>
      </c>
      <c r="D8976" s="1">
        <v>45869</v>
      </c>
      <c r="E8976">
        <v>99231</v>
      </c>
      <c r="F8976">
        <v>99284</v>
      </c>
      <c r="G8976" t="s">
        <v>87</v>
      </c>
      <c r="H8976" s="34">
        <v>86420</v>
      </c>
      <c r="I8976" s="7">
        <v>56173</v>
      </c>
      <c r="J8976" s="7">
        <v>44145.24</v>
      </c>
      <c r="K8976" s="7">
        <v>5287</v>
      </c>
      <c r="L8976" s="7">
        <v>6740.76</v>
      </c>
      <c r="M8976" s="5">
        <v>0.12</v>
      </c>
      <c r="N8976" t="s">
        <v>46</v>
      </c>
      <c r="O8976" t="s">
        <v>30</v>
      </c>
      <c r="P8976" t="s">
        <v>3147</v>
      </c>
      <c r="Q8976" t="s">
        <v>32</v>
      </c>
      <c r="R8976" t="s">
        <v>21</v>
      </c>
      <c r="S8976" t="s">
        <v>17</v>
      </c>
      <c r="T8976" t="s">
        <v>13312</v>
      </c>
      <c r="U8976" s="1">
        <v>45991</v>
      </c>
      <c r="V8976">
        <v>122</v>
      </c>
      <c r="W8976" t="str">
        <f t="shared" si="187"/>
        <v>120-149</v>
      </c>
    </row>
    <row r="8977" spans="1:23" x14ac:dyDescent="0.25">
      <c r="A8977" t="s">
        <v>9226</v>
      </c>
      <c r="B8977">
        <v>5355889671</v>
      </c>
      <c r="C8977">
        <v>9604577407</v>
      </c>
      <c r="D8977" s="1">
        <v>45572</v>
      </c>
      <c r="E8977">
        <v>99232</v>
      </c>
      <c r="F8977">
        <v>99212</v>
      </c>
      <c r="G8977" t="s">
        <v>3394</v>
      </c>
      <c r="H8977" s="34">
        <v>99777</v>
      </c>
      <c r="I8977" s="7">
        <v>81817</v>
      </c>
      <c r="J8977" s="7">
        <v>51113.94</v>
      </c>
      <c r="K8977" s="7">
        <v>15976</v>
      </c>
      <c r="L8977" s="7">
        <v>14727.06</v>
      </c>
      <c r="M8977" s="5">
        <v>0.18</v>
      </c>
      <c r="N8977" t="s">
        <v>3141</v>
      </c>
      <c r="O8977" t="s">
        <v>27</v>
      </c>
      <c r="P8977" t="s">
        <v>40</v>
      </c>
      <c r="Q8977" t="s">
        <v>19</v>
      </c>
      <c r="R8977" t="s">
        <v>38</v>
      </c>
      <c r="S8977" t="s">
        <v>21</v>
      </c>
      <c r="T8977" t="s">
        <v>13310</v>
      </c>
      <c r="U8977" s="1">
        <v>45714</v>
      </c>
      <c r="V8977">
        <v>142</v>
      </c>
      <c r="W8977" t="str">
        <f t="shared" si="187"/>
        <v>120-149</v>
      </c>
    </row>
    <row r="8978" spans="1:23" x14ac:dyDescent="0.25">
      <c r="A8978" t="s">
        <v>9227</v>
      </c>
      <c r="B8978">
        <v>8602054347</v>
      </c>
      <c r="C8978">
        <v>4340654179</v>
      </c>
      <c r="D8978" s="1">
        <v>45390</v>
      </c>
      <c r="E8978">
        <v>99213</v>
      </c>
      <c r="F8978">
        <v>99282</v>
      </c>
      <c r="G8978" t="s">
        <v>3449</v>
      </c>
      <c r="H8978" s="34">
        <v>48377</v>
      </c>
      <c r="I8978" s="7">
        <v>41120</v>
      </c>
      <c r="J8978" s="7">
        <v>33256.6</v>
      </c>
      <c r="K8978" s="7">
        <v>7041</v>
      </c>
      <c r="L8978" s="7">
        <v>822.4</v>
      </c>
      <c r="M8978" s="5">
        <v>0.02</v>
      </c>
      <c r="N8978" t="s">
        <v>16</v>
      </c>
      <c r="O8978" t="s">
        <v>30</v>
      </c>
      <c r="P8978" t="s">
        <v>35</v>
      </c>
      <c r="Q8978" t="s">
        <v>32</v>
      </c>
      <c r="R8978" t="s">
        <v>20</v>
      </c>
      <c r="S8978" t="s">
        <v>27</v>
      </c>
      <c r="T8978" t="s">
        <v>13312</v>
      </c>
      <c r="U8978" s="1">
        <v>45556</v>
      </c>
      <c r="V8978">
        <v>166</v>
      </c>
      <c r="W8978" t="str">
        <f t="shared" si="187"/>
        <v>150-179</v>
      </c>
    </row>
    <row r="8979" spans="1:23" x14ac:dyDescent="0.25">
      <c r="A8979" t="s">
        <v>9228</v>
      </c>
      <c r="B8979">
        <v>6126045814</v>
      </c>
      <c r="C8979">
        <v>1879087686</v>
      </c>
      <c r="D8979" s="1">
        <v>45857</v>
      </c>
      <c r="E8979">
        <v>99231</v>
      </c>
      <c r="F8979">
        <v>99215</v>
      </c>
      <c r="G8979" t="s">
        <v>3288</v>
      </c>
      <c r="H8979" s="34">
        <v>93468</v>
      </c>
      <c r="I8979" s="7">
        <v>70101</v>
      </c>
      <c r="J8979" s="7">
        <v>59585.85</v>
      </c>
      <c r="K8979" s="7">
        <v>0</v>
      </c>
      <c r="L8979" s="7">
        <v>10515.15</v>
      </c>
      <c r="M8979" s="5">
        <v>0.15</v>
      </c>
      <c r="N8979" t="s">
        <v>1139</v>
      </c>
      <c r="O8979" t="s">
        <v>17</v>
      </c>
      <c r="P8979" t="s">
        <v>3148</v>
      </c>
      <c r="Q8979" t="s">
        <v>19</v>
      </c>
      <c r="R8979" t="s">
        <v>43</v>
      </c>
      <c r="S8979" t="s">
        <v>27</v>
      </c>
      <c r="T8979" t="s">
        <v>13312</v>
      </c>
      <c r="U8979" s="1">
        <v>46006</v>
      </c>
      <c r="V8979">
        <v>149</v>
      </c>
      <c r="W8979" t="str">
        <f t="shared" si="187"/>
        <v>120-149</v>
      </c>
    </row>
    <row r="8980" spans="1:23" x14ac:dyDescent="0.25">
      <c r="A8980" t="s">
        <v>9229</v>
      </c>
      <c r="B8980">
        <v>8149096750</v>
      </c>
      <c r="C8980">
        <v>727250896</v>
      </c>
      <c r="D8980" s="1">
        <v>45895</v>
      </c>
      <c r="E8980">
        <v>99213</v>
      </c>
      <c r="F8980">
        <v>99282</v>
      </c>
      <c r="G8980" t="s">
        <v>248</v>
      </c>
      <c r="H8980" s="34">
        <v>27845</v>
      </c>
      <c r="I8980" s="7">
        <v>20048</v>
      </c>
      <c r="J8980" s="7">
        <v>18444.16</v>
      </c>
      <c r="K8980" s="7">
        <v>0</v>
      </c>
      <c r="L8980" s="7">
        <v>1603.84</v>
      </c>
      <c r="M8980" s="5">
        <v>0.08</v>
      </c>
      <c r="N8980" t="s">
        <v>24</v>
      </c>
      <c r="O8980" t="s">
        <v>17</v>
      </c>
      <c r="P8980" t="s">
        <v>55</v>
      </c>
      <c r="Q8980" t="s">
        <v>32</v>
      </c>
      <c r="R8980" t="s">
        <v>27</v>
      </c>
      <c r="S8980" t="s">
        <v>21</v>
      </c>
      <c r="T8980" t="s">
        <v>13311</v>
      </c>
      <c r="U8980" s="1">
        <v>45978</v>
      </c>
      <c r="V8980">
        <v>83</v>
      </c>
      <c r="W8980" t="str">
        <f t="shared" si="187"/>
        <v>60-89</v>
      </c>
    </row>
    <row r="8981" spans="1:23" x14ac:dyDescent="0.25">
      <c r="A8981" t="s">
        <v>9230</v>
      </c>
      <c r="B8981">
        <v>2128840391</v>
      </c>
      <c r="C8981">
        <v>3504363360</v>
      </c>
      <c r="D8981" s="1">
        <v>45613</v>
      </c>
      <c r="E8981">
        <v>99238</v>
      </c>
      <c r="F8981">
        <v>99214</v>
      </c>
      <c r="G8981" t="s">
        <v>3323</v>
      </c>
      <c r="H8981" s="34">
        <v>18576</v>
      </c>
      <c r="I8981" s="7">
        <v>13375</v>
      </c>
      <c r="J8981" s="7">
        <v>12305</v>
      </c>
      <c r="K8981" s="7">
        <v>0</v>
      </c>
      <c r="L8981" s="7">
        <v>1070</v>
      </c>
      <c r="M8981" s="5">
        <v>0.08</v>
      </c>
      <c r="N8981" t="s">
        <v>24</v>
      </c>
      <c r="O8981" t="s">
        <v>17</v>
      </c>
      <c r="P8981" t="s">
        <v>40</v>
      </c>
      <c r="Q8981" t="s">
        <v>19</v>
      </c>
      <c r="R8981" t="s">
        <v>20</v>
      </c>
      <c r="S8981" t="s">
        <v>21</v>
      </c>
      <c r="T8981" t="s">
        <v>13310</v>
      </c>
      <c r="U8981" s="1">
        <v>45767</v>
      </c>
      <c r="V8981">
        <v>154</v>
      </c>
      <c r="W8981" t="str">
        <f t="shared" si="187"/>
        <v>150-179</v>
      </c>
    </row>
    <row r="8982" spans="1:23" x14ac:dyDescent="0.25">
      <c r="A8982" t="s">
        <v>9231</v>
      </c>
      <c r="B8982">
        <v>6588581249</v>
      </c>
      <c r="C8982">
        <v>6641267237</v>
      </c>
      <c r="D8982" s="1">
        <v>45829</v>
      </c>
      <c r="E8982">
        <v>99223</v>
      </c>
      <c r="F8982">
        <v>99214</v>
      </c>
      <c r="G8982" t="s">
        <v>244</v>
      </c>
      <c r="H8982" s="34">
        <v>34615</v>
      </c>
      <c r="I8982" s="7">
        <v>27692</v>
      </c>
      <c r="J8982" s="7">
        <v>21188.12</v>
      </c>
      <c r="K8982" s="7">
        <v>2627</v>
      </c>
      <c r="L8982" s="7">
        <v>3876.88</v>
      </c>
      <c r="M8982" s="5">
        <v>0.14000000000000001</v>
      </c>
      <c r="N8982" t="s">
        <v>1135</v>
      </c>
      <c r="O8982" t="s">
        <v>30</v>
      </c>
      <c r="P8982" t="s">
        <v>55</v>
      </c>
      <c r="Q8982" t="s">
        <v>32</v>
      </c>
      <c r="R8982" t="s">
        <v>27</v>
      </c>
      <c r="S8982" t="s">
        <v>21</v>
      </c>
      <c r="T8982" t="s">
        <v>13311</v>
      </c>
      <c r="U8982" s="1">
        <v>45969</v>
      </c>
      <c r="V8982">
        <v>141</v>
      </c>
      <c r="W8982" t="str">
        <f t="shared" si="187"/>
        <v>120-149</v>
      </c>
    </row>
    <row r="8983" spans="1:23" x14ac:dyDescent="0.25">
      <c r="A8983" t="s">
        <v>9232</v>
      </c>
      <c r="B8983">
        <v>9895179017</v>
      </c>
      <c r="C8983">
        <v>4838776152</v>
      </c>
      <c r="D8983" s="1">
        <v>45809</v>
      </c>
      <c r="E8983">
        <v>99215</v>
      </c>
      <c r="F8983">
        <v>99281</v>
      </c>
      <c r="G8983" t="s">
        <v>198</v>
      </c>
      <c r="H8983" s="34">
        <v>81875</v>
      </c>
      <c r="I8983" s="7">
        <v>61406</v>
      </c>
      <c r="J8983" s="7">
        <v>46545.1</v>
      </c>
      <c r="K8983" s="7">
        <v>5650</v>
      </c>
      <c r="L8983" s="7">
        <v>9210.9</v>
      </c>
      <c r="M8983" s="5">
        <v>0.15</v>
      </c>
      <c r="N8983" t="s">
        <v>1139</v>
      </c>
      <c r="O8983" t="s">
        <v>30</v>
      </c>
      <c r="P8983" t="s">
        <v>55</v>
      </c>
      <c r="Q8983" t="s">
        <v>19</v>
      </c>
      <c r="R8983" t="s">
        <v>26</v>
      </c>
      <c r="S8983" t="s">
        <v>21</v>
      </c>
      <c r="T8983" t="s">
        <v>13311</v>
      </c>
      <c r="U8983" s="1">
        <v>45973</v>
      </c>
      <c r="V8983">
        <v>164</v>
      </c>
      <c r="W8983" t="str">
        <f t="shared" si="187"/>
        <v>150-179</v>
      </c>
    </row>
    <row r="8984" spans="1:23" x14ac:dyDescent="0.25">
      <c r="A8984" t="s">
        <v>9233</v>
      </c>
      <c r="B8984">
        <v>9196290707</v>
      </c>
      <c r="C8984">
        <v>6023084709</v>
      </c>
      <c r="D8984" s="1">
        <v>45873</v>
      </c>
      <c r="E8984">
        <v>99233</v>
      </c>
      <c r="F8984">
        <v>93000</v>
      </c>
      <c r="G8984" t="s">
        <v>96</v>
      </c>
      <c r="H8984" s="34">
        <v>89441</v>
      </c>
      <c r="I8984" s="7">
        <v>69764</v>
      </c>
      <c r="J8984" s="7">
        <v>49943.199999999997</v>
      </c>
      <c r="K8984" s="7">
        <v>5868</v>
      </c>
      <c r="L8984" s="7">
        <v>13952.8</v>
      </c>
      <c r="M8984" s="5">
        <v>0.2</v>
      </c>
      <c r="N8984" t="s">
        <v>3140</v>
      </c>
      <c r="O8984" t="s">
        <v>30</v>
      </c>
      <c r="P8984" t="s">
        <v>35</v>
      </c>
      <c r="Q8984" t="s">
        <v>32</v>
      </c>
      <c r="R8984" t="s">
        <v>38</v>
      </c>
      <c r="S8984" t="s">
        <v>27</v>
      </c>
      <c r="T8984" t="s">
        <v>13312</v>
      </c>
      <c r="U8984" s="1">
        <v>46038</v>
      </c>
      <c r="V8984">
        <v>165</v>
      </c>
      <c r="W8984" t="str">
        <f t="shared" si="187"/>
        <v>150-179</v>
      </c>
    </row>
    <row r="8985" spans="1:23" x14ac:dyDescent="0.25">
      <c r="A8985" t="s">
        <v>9234</v>
      </c>
      <c r="B8985">
        <v>2570410105</v>
      </c>
      <c r="C8985">
        <v>8633098722</v>
      </c>
      <c r="D8985" s="1">
        <v>45931</v>
      </c>
      <c r="E8985">
        <v>99238</v>
      </c>
      <c r="F8985">
        <v>81000</v>
      </c>
      <c r="G8985" t="s">
        <v>351</v>
      </c>
      <c r="H8985" s="34">
        <v>20507</v>
      </c>
      <c r="I8985" s="7">
        <v>16406</v>
      </c>
      <c r="J8985" s="7">
        <v>12382.16</v>
      </c>
      <c r="K8985" s="7">
        <v>1727</v>
      </c>
      <c r="L8985" s="7">
        <v>2296.84</v>
      </c>
      <c r="M8985" s="5">
        <v>0.14000000000000001</v>
      </c>
      <c r="N8985" t="s">
        <v>1135</v>
      </c>
      <c r="O8985" t="s">
        <v>27</v>
      </c>
      <c r="P8985" t="s">
        <v>3149</v>
      </c>
      <c r="Q8985" t="s">
        <v>32</v>
      </c>
      <c r="R8985" t="s">
        <v>27</v>
      </c>
      <c r="S8985" t="s">
        <v>17</v>
      </c>
      <c r="T8985" t="s">
        <v>13312</v>
      </c>
      <c r="U8985" s="1">
        <v>46061</v>
      </c>
      <c r="V8985">
        <v>130</v>
      </c>
      <c r="W8985" t="str">
        <f t="shared" si="187"/>
        <v>120-149</v>
      </c>
    </row>
    <row r="8986" spans="1:23" x14ac:dyDescent="0.25">
      <c r="A8986" t="s">
        <v>9235</v>
      </c>
      <c r="B8986">
        <v>7996643378</v>
      </c>
      <c r="C8986">
        <v>8494310008</v>
      </c>
      <c r="D8986" s="1">
        <v>45656</v>
      </c>
      <c r="E8986">
        <v>99223</v>
      </c>
      <c r="F8986">
        <v>99203</v>
      </c>
      <c r="G8986" t="s">
        <v>286</v>
      </c>
      <c r="H8986" s="34">
        <v>53008</v>
      </c>
      <c r="I8986" s="7">
        <v>43467</v>
      </c>
      <c r="J8986" s="7">
        <v>35642.94</v>
      </c>
      <c r="K8986" s="7">
        <v>0</v>
      </c>
      <c r="L8986" s="7">
        <v>7824.06</v>
      </c>
      <c r="M8986" s="5">
        <v>0.18</v>
      </c>
      <c r="N8986" t="s">
        <v>3141</v>
      </c>
      <c r="O8986" t="s">
        <v>17</v>
      </c>
      <c r="P8986" t="s">
        <v>18</v>
      </c>
      <c r="Q8986" t="s">
        <v>19</v>
      </c>
      <c r="R8986" t="s">
        <v>20</v>
      </c>
      <c r="S8986" t="s">
        <v>17</v>
      </c>
      <c r="T8986" t="s">
        <v>13311</v>
      </c>
      <c r="U8986" s="1">
        <v>45828</v>
      </c>
      <c r="V8986">
        <v>172</v>
      </c>
      <c r="W8986" t="str">
        <f t="shared" si="187"/>
        <v>150-179</v>
      </c>
    </row>
    <row r="8987" spans="1:23" x14ac:dyDescent="0.25">
      <c r="A8987" t="s">
        <v>9236</v>
      </c>
      <c r="B8987">
        <v>5260302588</v>
      </c>
      <c r="C8987">
        <v>5068508233</v>
      </c>
      <c r="D8987" s="1">
        <v>45669</v>
      </c>
      <c r="E8987">
        <v>99215</v>
      </c>
      <c r="F8987">
        <v>99283</v>
      </c>
      <c r="G8987" t="s">
        <v>178</v>
      </c>
      <c r="H8987" s="34">
        <v>67709</v>
      </c>
      <c r="I8987" s="7">
        <v>50782</v>
      </c>
      <c r="J8987" s="7">
        <v>43164.7</v>
      </c>
      <c r="K8987" s="7">
        <v>0</v>
      </c>
      <c r="L8987" s="7">
        <v>7617.3</v>
      </c>
      <c r="M8987" s="5">
        <v>0.15</v>
      </c>
      <c r="N8987" t="s">
        <v>1139</v>
      </c>
      <c r="O8987" t="s">
        <v>17</v>
      </c>
      <c r="P8987" t="s">
        <v>3149</v>
      </c>
      <c r="Q8987" t="s">
        <v>32</v>
      </c>
      <c r="R8987" t="s">
        <v>43</v>
      </c>
      <c r="S8987" t="s">
        <v>27</v>
      </c>
      <c r="T8987" t="s">
        <v>13311</v>
      </c>
      <c r="U8987" s="1">
        <v>45826</v>
      </c>
      <c r="V8987">
        <v>157</v>
      </c>
      <c r="W8987" t="str">
        <f t="shared" si="187"/>
        <v>150-179</v>
      </c>
    </row>
    <row r="8988" spans="1:23" x14ac:dyDescent="0.25">
      <c r="A8988" t="s">
        <v>9237</v>
      </c>
      <c r="B8988">
        <v>9413837540</v>
      </c>
      <c r="C8988">
        <v>7225721105</v>
      </c>
      <c r="D8988" s="1">
        <v>45464</v>
      </c>
      <c r="E8988">
        <v>99232</v>
      </c>
      <c r="F8988">
        <v>99205</v>
      </c>
      <c r="G8988" t="s">
        <v>3242</v>
      </c>
      <c r="H8988" s="34">
        <v>99669</v>
      </c>
      <c r="I8988" s="7">
        <v>71762</v>
      </c>
      <c r="J8988" s="7">
        <v>58073.04</v>
      </c>
      <c r="K8988" s="7">
        <v>7948</v>
      </c>
      <c r="L8988" s="7">
        <v>5740.96</v>
      </c>
      <c r="M8988" s="5">
        <v>0.08</v>
      </c>
      <c r="N8988" t="s">
        <v>24</v>
      </c>
      <c r="O8988" t="s">
        <v>30</v>
      </c>
      <c r="P8988" t="s">
        <v>40</v>
      </c>
      <c r="Q8988" t="s">
        <v>32</v>
      </c>
      <c r="R8988" t="s">
        <v>43</v>
      </c>
      <c r="S8988" t="s">
        <v>27</v>
      </c>
      <c r="T8988" t="s">
        <v>13312</v>
      </c>
      <c r="U8988" s="1">
        <v>45531</v>
      </c>
      <c r="V8988">
        <v>67</v>
      </c>
      <c r="W8988" t="str">
        <f t="shared" si="187"/>
        <v>60-89</v>
      </c>
    </row>
    <row r="8989" spans="1:23" x14ac:dyDescent="0.25">
      <c r="A8989" t="s">
        <v>9238</v>
      </c>
      <c r="B8989">
        <v>2051795803</v>
      </c>
      <c r="C8989">
        <v>7379905676</v>
      </c>
      <c r="D8989" s="1">
        <v>45948</v>
      </c>
      <c r="E8989">
        <v>99223</v>
      </c>
      <c r="F8989">
        <v>99205</v>
      </c>
      <c r="G8989" t="s">
        <v>3394</v>
      </c>
      <c r="H8989" s="34">
        <v>66616</v>
      </c>
      <c r="I8989" s="7">
        <v>43300</v>
      </c>
      <c r="J8989" s="7">
        <v>38104</v>
      </c>
      <c r="K8989" s="7">
        <v>0</v>
      </c>
      <c r="L8989" s="7">
        <v>5196</v>
      </c>
      <c r="M8989" s="5">
        <v>0.12</v>
      </c>
      <c r="N8989" t="s">
        <v>46</v>
      </c>
      <c r="O8989" t="s">
        <v>17</v>
      </c>
      <c r="P8989" t="s">
        <v>3148</v>
      </c>
      <c r="Q8989" t="s">
        <v>32</v>
      </c>
      <c r="R8989" t="s">
        <v>43</v>
      </c>
      <c r="S8989" t="s">
        <v>21</v>
      </c>
      <c r="T8989" t="s">
        <v>13310</v>
      </c>
      <c r="U8989" s="1">
        <v>46078</v>
      </c>
      <c r="V8989">
        <v>130</v>
      </c>
      <c r="W8989" t="str">
        <f t="shared" si="187"/>
        <v>120-149</v>
      </c>
    </row>
    <row r="8990" spans="1:23" x14ac:dyDescent="0.25">
      <c r="A8990" t="s">
        <v>9239</v>
      </c>
      <c r="B8990">
        <v>8697550074</v>
      </c>
      <c r="C8990">
        <v>5900526018</v>
      </c>
      <c r="D8990" s="1">
        <v>45475</v>
      </c>
      <c r="E8990">
        <v>99221</v>
      </c>
      <c r="F8990">
        <v>81000</v>
      </c>
      <c r="G8990" t="s">
        <v>3505</v>
      </c>
      <c r="H8990" s="34">
        <v>81179</v>
      </c>
      <c r="I8990" s="7">
        <v>69002</v>
      </c>
      <c r="J8990" s="7">
        <v>42205.96</v>
      </c>
      <c r="K8990" s="7">
        <v>25416</v>
      </c>
      <c r="L8990" s="7">
        <v>1380.04</v>
      </c>
      <c r="M8990" s="5">
        <v>0.02</v>
      </c>
      <c r="N8990" t="s">
        <v>16</v>
      </c>
      <c r="O8990" t="s">
        <v>27</v>
      </c>
      <c r="P8990" t="s">
        <v>97</v>
      </c>
      <c r="Q8990" t="s">
        <v>19</v>
      </c>
      <c r="R8990" t="s">
        <v>21</v>
      </c>
      <c r="S8990" t="s">
        <v>17</v>
      </c>
      <c r="T8990" t="s">
        <v>13311</v>
      </c>
      <c r="U8990" s="1">
        <v>45537</v>
      </c>
      <c r="V8990">
        <v>62</v>
      </c>
      <c r="W8990" t="str">
        <f t="shared" si="187"/>
        <v>60-89</v>
      </c>
    </row>
    <row r="8991" spans="1:23" x14ac:dyDescent="0.25">
      <c r="A8991" t="s">
        <v>9240</v>
      </c>
      <c r="B8991">
        <v>923747871</v>
      </c>
      <c r="C8991">
        <v>4585507949</v>
      </c>
      <c r="D8991" s="1">
        <v>45306</v>
      </c>
      <c r="E8991">
        <v>99238</v>
      </c>
      <c r="F8991">
        <v>99205</v>
      </c>
      <c r="G8991" t="s">
        <v>3174</v>
      </c>
      <c r="H8991" s="34">
        <v>57643</v>
      </c>
      <c r="I8991" s="7">
        <v>43232</v>
      </c>
      <c r="J8991" s="7">
        <v>31554.199999999997</v>
      </c>
      <c r="K8991" s="7">
        <v>5193</v>
      </c>
      <c r="L8991" s="7">
        <v>6484.8</v>
      </c>
      <c r="M8991" s="5">
        <v>0.15</v>
      </c>
      <c r="N8991" t="s">
        <v>1139</v>
      </c>
      <c r="O8991" t="s">
        <v>30</v>
      </c>
      <c r="P8991" t="s">
        <v>55</v>
      </c>
      <c r="Q8991" t="s">
        <v>32</v>
      </c>
      <c r="R8991" t="s">
        <v>20</v>
      </c>
      <c r="S8991" t="s">
        <v>21</v>
      </c>
      <c r="T8991" t="s">
        <v>13311</v>
      </c>
      <c r="U8991" s="1">
        <v>45428</v>
      </c>
      <c r="V8991">
        <v>122</v>
      </c>
      <c r="W8991" t="str">
        <f t="shared" si="187"/>
        <v>120-149</v>
      </c>
    </row>
    <row r="8992" spans="1:23" x14ac:dyDescent="0.25">
      <c r="A8992" t="s">
        <v>9241</v>
      </c>
      <c r="B8992">
        <v>3559866042</v>
      </c>
      <c r="C8992">
        <v>7756366095</v>
      </c>
      <c r="D8992" s="1">
        <v>45722</v>
      </c>
      <c r="E8992">
        <v>99221</v>
      </c>
      <c r="F8992">
        <v>99282</v>
      </c>
      <c r="G8992" t="s">
        <v>75</v>
      </c>
      <c r="H8992" s="34">
        <v>79303</v>
      </c>
      <c r="I8992" s="7">
        <v>62649</v>
      </c>
      <c r="J8992" s="7">
        <v>39887.160000000003</v>
      </c>
      <c r="K8992" s="7">
        <v>12738</v>
      </c>
      <c r="L8992" s="7">
        <v>10023.84</v>
      </c>
      <c r="M8992" s="5">
        <v>0.16</v>
      </c>
      <c r="N8992" t="s">
        <v>1138</v>
      </c>
      <c r="O8992" t="s">
        <v>27</v>
      </c>
      <c r="P8992" t="s">
        <v>55</v>
      </c>
      <c r="Q8992" t="s">
        <v>19</v>
      </c>
      <c r="R8992" t="s">
        <v>21</v>
      </c>
      <c r="S8992" t="s">
        <v>17</v>
      </c>
      <c r="T8992" t="s">
        <v>13310</v>
      </c>
      <c r="U8992" s="1">
        <v>45876</v>
      </c>
      <c r="V8992">
        <v>153</v>
      </c>
      <c r="W8992" t="str">
        <f t="shared" si="187"/>
        <v>150-179</v>
      </c>
    </row>
    <row r="8993" spans="1:23" x14ac:dyDescent="0.25">
      <c r="A8993" t="s">
        <v>9242</v>
      </c>
      <c r="B8993">
        <v>9289158066</v>
      </c>
      <c r="C8993">
        <v>5483592779</v>
      </c>
      <c r="D8993" s="1">
        <v>45726</v>
      </c>
      <c r="E8993">
        <v>99238</v>
      </c>
      <c r="F8993">
        <v>81000</v>
      </c>
      <c r="G8993" t="s">
        <v>291</v>
      </c>
      <c r="H8993" s="34">
        <v>46119</v>
      </c>
      <c r="I8993" s="7">
        <v>37818</v>
      </c>
      <c r="J8993" s="7">
        <v>31010.76</v>
      </c>
      <c r="K8993" s="7">
        <v>0</v>
      </c>
      <c r="L8993" s="7">
        <v>6807.24</v>
      </c>
      <c r="M8993" s="5">
        <v>0.18</v>
      </c>
      <c r="N8993" t="s">
        <v>3141</v>
      </c>
      <c r="O8993" t="s">
        <v>17</v>
      </c>
      <c r="P8993" t="s">
        <v>35</v>
      </c>
      <c r="Q8993" t="s">
        <v>19</v>
      </c>
      <c r="R8993" t="s">
        <v>26</v>
      </c>
      <c r="S8993" t="s">
        <v>27</v>
      </c>
      <c r="T8993" t="s">
        <v>13310</v>
      </c>
      <c r="U8993" s="1">
        <v>45796</v>
      </c>
      <c r="V8993">
        <v>70</v>
      </c>
      <c r="W8993" t="str">
        <f t="shared" si="187"/>
        <v>60-89</v>
      </c>
    </row>
    <row r="8994" spans="1:23" x14ac:dyDescent="0.25">
      <c r="A8994" t="s">
        <v>9243</v>
      </c>
      <c r="B8994">
        <v>4815585254</v>
      </c>
      <c r="C8994">
        <v>3820483546</v>
      </c>
      <c r="D8994" s="1">
        <v>45399</v>
      </c>
      <c r="E8994">
        <v>99215</v>
      </c>
      <c r="F8994">
        <v>85025</v>
      </c>
      <c r="G8994" t="s">
        <v>3357</v>
      </c>
      <c r="H8994" s="34">
        <v>43199</v>
      </c>
      <c r="I8994" s="7">
        <v>31103</v>
      </c>
      <c r="J8994" s="7">
        <v>28614.76</v>
      </c>
      <c r="K8994" s="7">
        <v>0</v>
      </c>
      <c r="L8994" s="7">
        <v>2488.2399999999998</v>
      </c>
      <c r="M8994" s="5">
        <v>0.08</v>
      </c>
      <c r="N8994" t="s">
        <v>24</v>
      </c>
      <c r="O8994" t="s">
        <v>17</v>
      </c>
      <c r="P8994" t="s">
        <v>3148</v>
      </c>
      <c r="Q8994" t="s">
        <v>19</v>
      </c>
      <c r="R8994" t="s">
        <v>27</v>
      </c>
      <c r="S8994" t="s">
        <v>21</v>
      </c>
      <c r="T8994" t="s">
        <v>13312</v>
      </c>
      <c r="U8994" s="1">
        <v>45561</v>
      </c>
      <c r="V8994">
        <v>162</v>
      </c>
      <c r="W8994" t="str">
        <f t="shared" si="187"/>
        <v>150-179</v>
      </c>
    </row>
    <row r="8995" spans="1:23" x14ac:dyDescent="0.25">
      <c r="A8995" t="s">
        <v>9244</v>
      </c>
      <c r="B8995">
        <v>1421925651</v>
      </c>
      <c r="C8995">
        <v>9471902963</v>
      </c>
      <c r="D8995" s="1">
        <v>45540</v>
      </c>
      <c r="E8995">
        <v>99238</v>
      </c>
      <c r="F8995">
        <v>99203</v>
      </c>
      <c r="G8995" t="s">
        <v>279</v>
      </c>
      <c r="H8995" s="34">
        <v>27423</v>
      </c>
      <c r="I8995" s="7">
        <v>21938</v>
      </c>
      <c r="J8995" s="7">
        <v>16162.68</v>
      </c>
      <c r="K8995" s="7">
        <v>2704</v>
      </c>
      <c r="L8995" s="7">
        <v>3071.32</v>
      </c>
      <c r="M8995" s="5">
        <v>0.14000000000000001</v>
      </c>
      <c r="N8995" t="s">
        <v>1135</v>
      </c>
      <c r="O8995" t="s">
        <v>30</v>
      </c>
      <c r="P8995" t="s">
        <v>97</v>
      </c>
      <c r="Q8995" t="s">
        <v>32</v>
      </c>
      <c r="R8995" t="s">
        <v>20</v>
      </c>
      <c r="S8995" t="s">
        <v>17</v>
      </c>
      <c r="T8995" t="s">
        <v>13310</v>
      </c>
      <c r="U8995" s="1">
        <v>45710</v>
      </c>
      <c r="V8995">
        <v>170</v>
      </c>
      <c r="W8995" t="str">
        <f t="shared" si="187"/>
        <v>150-179</v>
      </c>
    </row>
    <row r="8996" spans="1:23" x14ac:dyDescent="0.25">
      <c r="A8996" t="s">
        <v>9245</v>
      </c>
      <c r="B8996">
        <v>4992406075</v>
      </c>
      <c r="C8996">
        <v>4698224374</v>
      </c>
      <c r="D8996" s="1">
        <v>45608</v>
      </c>
      <c r="E8996">
        <v>99231</v>
      </c>
      <c r="F8996">
        <v>85025</v>
      </c>
      <c r="G8996" t="s">
        <v>3669</v>
      </c>
      <c r="H8996" s="34">
        <v>28717</v>
      </c>
      <c r="I8996" s="7">
        <v>20676</v>
      </c>
      <c r="J8996" s="7">
        <v>14824.92</v>
      </c>
      <c r="K8996" s="7">
        <v>4197</v>
      </c>
      <c r="L8996" s="7">
        <v>1654.08</v>
      </c>
      <c r="M8996" s="5">
        <v>0.08</v>
      </c>
      <c r="N8996" t="s">
        <v>24</v>
      </c>
      <c r="O8996" t="s">
        <v>27</v>
      </c>
      <c r="P8996" t="s">
        <v>97</v>
      </c>
      <c r="Q8996" t="s">
        <v>32</v>
      </c>
      <c r="R8996" t="s">
        <v>26</v>
      </c>
      <c r="S8996" t="s">
        <v>27</v>
      </c>
      <c r="T8996" t="s">
        <v>13311</v>
      </c>
      <c r="U8996" s="1">
        <v>45659</v>
      </c>
      <c r="V8996">
        <v>51</v>
      </c>
      <c r="W8996" t="str">
        <f t="shared" si="187"/>
        <v>30-59</v>
      </c>
    </row>
    <row r="8997" spans="1:23" x14ac:dyDescent="0.25">
      <c r="A8997" t="s">
        <v>9246</v>
      </c>
      <c r="B8997">
        <v>8433544097</v>
      </c>
      <c r="C8997">
        <v>2826860350</v>
      </c>
      <c r="D8997" s="1">
        <v>45465</v>
      </c>
      <c r="E8997">
        <v>99214</v>
      </c>
      <c r="F8997">
        <v>99211</v>
      </c>
      <c r="G8997" t="s">
        <v>3537</v>
      </c>
      <c r="H8997" s="34">
        <v>96053</v>
      </c>
      <c r="I8997" s="7">
        <v>62434</v>
      </c>
      <c r="J8997" s="7">
        <v>45739.92</v>
      </c>
      <c r="K8997" s="7">
        <v>9202</v>
      </c>
      <c r="L8997" s="7">
        <v>7492.08</v>
      </c>
      <c r="M8997" s="5">
        <v>0.12</v>
      </c>
      <c r="N8997" t="s">
        <v>46</v>
      </c>
      <c r="O8997" t="s">
        <v>30</v>
      </c>
      <c r="P8997" t="s">
        <v>3147</v>
      </c>
      <c r="Q8997" t="s">
        <v>32</v>
      </c>
      <c r="R8997" t="s">
        <v>38</v>
      </c>
      <c r="S8997" t="s">
        <v>27</v>
      </c>
      <c r="T8997" t="s">
        <v>13312</v>
      </c>
      <c r="U8997" s="1">
        <v>45639</v>
      </c>
      <c r="V8997">
        <v>174</v>
      </c>
      <c r="W8997" t="str">
        <f t="shared" si="187"/>
        <v>150-179</v>
      </c>
    </row>
    <row r="8998" spans="1:23" x14ac:dyDescent="0.25">
      <c r="A8998" t="s">
        <v>9247</v>
      </c>
      <c r="B8998">
        <v>1406806826</v>
      </c>
      <c r="C8998">
        <v>1627709986</v>
      </c>
      <c r="D8998" s="1">
        <v>45425</v>
      </c>
      <c r="E8998">
        <v>99215</v>
      </c>
      <c r="F8998">
        <v>99214</v>
      </c>
      <c r="G8998" t="s">
        <v>268</v>
      </c>
      <c r="H8998" s="34">
        <v>76941</v>
      </c>
      <c r="I8998" s="7">
        <v>65400</v>
      </c>
      <c r="J8998" s="7">
        <v>64092</v>
      </c>
      <c r="K8998" s="7">
        <v>0</v>
      </c>
      <c r="L8998" s="7">
        <v>1308</v>
      </c>
      <c r="M8998" s="5">
        <v>0.02</v>
      </c>
      <c r="N8998" t="s">
        <v>16</v>
      </c>
      <c r="O8998" t="s">
        <v>17</v>
      </c>
      <c r="P8998" t="s">
        <v>3150</v>
      </c>
      <c r="Q8998" t="s">
        <v>19</v>
      </c>
      <c r="R8998" t="s">
        <v>43</v>
      </c>
      <c r="S8998" t="s">
        <v>17</v>
      </c>
      <c r="T8998" t="s">
        <v>13311</v>
      </c>
      <c r="U8998" s="1">
        <v>45577</v>
      </c>
      <c r="V8998">
        <v>152</v>
      </c>
      <c r="W8998" t="str">
        <f t="shared" si="187"/>
        <v>150-179</v>
      </c>
    </row>
    <row r="8999" spans="1:23" x14ac:dyDescent="0.25">
      <c r="A8999" t="s">
        <v>9248</v>
      </c>
      <c r="B8999">
        <v>2258641404</v>
      </c>
      <c r="C8999">
        <v>1332276536</v>
      </c>
      <c r="D8999" s="1">
        <v>45806</v>
      </c>
      <c r="E8999">
        <v>99231</v>
      </c>
      <c r="F8999">
        <v>80053</v>
      </c>
      <c r="G8999" t="s">
        <v>3152</v>
      </c>
      <c r="H8999" s="34">
        <v>24239</v>
      </c>
      <c r="I8999" s="7">
        <v>19149</v>
      </c>
      <c r="J8999" s="7">
        <v>13337.16</v>
      </c>
      <c r="K8999" s="7">
        <v>2748</v>
      </c>
      <c r="L8999" s="7">
        <v>3063.84</v>
      </c>
      <c r="M8999" s="5">
        <v>0.16</v>
      </c>
      <c r="N8999" t="s">
        <v>1138</v>
      </c>
      <c r="O8999" t="s">
        <v>27</v>
      </c>
      <c r="P8999" t="s">
        <v>97</v>
      </c>
      <c r="Q8999" t="s">
        <v>32</v>
      </c>
      <c r="R8999" t="s">
        <v>43</v>
      </c>
      <c r="S8999" t="s">
        <v>27</v>
      </c>
      <c r="T8999" t="s">
        <v>13310</v>
      </c>
      <c r="U8999" s="1">
        <v>45847</v>
      </c>
      <c r="V8999">
        <v>41</v>
      </c>
      <c r="W8999" t="str">
        <f t="shared" si="187"/>
        <v>30-59</v>
      </c>
    </row>
    <row r="9000" spans="1:23" x14ac:dyDescent="0.25">
      <c r="A9000" t="s">
        <v>9249</v>
      </c>
      <c r="B9000">
        <v>725980151</v>
      </c>
      <c r="C9000">
        <v>752937988</v>
      </c>
      <c r="D9000" s="1">
        <v>45523</v>
      </c>
      <c r="E9000">
        <v>99238</v>
      </c>
      <c r="F9000">
        <v>99201</v>
      </c>
      <c r="G9000" t="s">
        <v>209</v>
      </c>
      <c r="H9000" s="34">
        <v>67949</v>
      </c>
      <c r="I9000" s="7">
        <v>54359</v>
      </c>
      <c r="J9000" s="7">
        <v>40479.74</v>
      </c>
      <c r="K9000" s="7">
        <v>6269</v>
      </c>
      <c r="L9000" s="7">
        <v>7610.26</v>
      </c>
      <c r="M9000" s="5">
        <v>0.14000000000000001</v>
      </c>
      <c r="N9000" t="s">
        <v>1135</v>
      </c>
      <c r="O9000" t="s">
        <v>30</v>
      </c>
      <c r="P9000" t="s">
        <v>35</v>
      </c>
      <c r="Q9000" t="s">
        <v>19</v>
      </c>
      <c r="R9000" t="s">
        <v>21</v>
      </c>
      <c r="S9000" t="s">
        <v>21</v>
      </c>
      <c r="T9000" t="s">
        <v>13312</v>
      </c>
      <c r="U9000" s="1">
        <v>45585</v>
      </c>
      <c r="V9000">
        <v>62</v>
      </c>
      <c r="W9000" t="str">
        <f t="shared" si="187"/>
        <v>60-89</v>
      </c>
    </row>
    <row r="9001" spans="1:23" x14ac:dyDescent="0.25">
      <c r="A9001" t="s">
        <v>9250</v>
      </c>
      <c r="B9001">
        <v>5200283169</v>
      </c>
      <c r="C9001">
        <v>2600064537</v>
      </c>
      <c r="D9001" s="1">
        <v>45402</v>
      </c>
      <c r="E9001">
        <v>99222</v>
      </c>
      <c r="F9001">
        <v>85025</v>
      </c>
      <c r="G9001" t="s">
        <v>81</v>
      </c>
      <c r="H9001" s="34">
        <v>71769</v>
      </c>
      <c r="I9001" s="7">
        <v>58851</v>
      </c>
      <c r="J9001" s="7">
        <v>39647.82</v>
      </c>
      <c r="K9001" s="7">
        <v>8610</v>
      </c>
      <c r="L9001" s="7">
        <v>10593.18</v>
      </c>
      <c r="M9001" s="5">
        <v>0.18</v>
      </c>
      <c r="N9001" t="s">
        <v>3141</v>
      </c>
      <c r="O9001" t="s">
        <v>30</v>
      </c>
      <c r="P9001" t="s">
        <v>3150</v>
      </c>
      <c r="Q9001" t="s">
        <v>19</v>
      </c>
      <c r="R9001" t="s">
        <v>38</v>
      </c>
      <c r="S9001" t="s">
        <v>17</v>
      </c>
      <c r="T9001" t="s">
        <v>13310</v>
      </c>
      <c r="U9001" s="1">
        <v>45534</v>
      </c>
      <c r="V9001">
        <v>132</v>
      </c>
      <c r="W9001" t="str">
        <f t="shared" si="187"/>
        <v>120-149</v>
      </c>
    </row>
    <row r="9002" spans="1:23" x14ac:dyDescent="0.25">
      <c r="A9002" t="s">
        <v>9251</v>
      </c>
      <c r="B9002">
        <v>8239598560</v>
      </c>
      <c r="C9002">
        <v>4362243797</v>
      </c>
      <c r="D9002" s="1">
        <v>45518</v>
      </c>
      <c r="E9002">
        <v>99213</v>
      </c>
      <c r="F9002">
        <v>99285</v>
      </c>
      <c r="G9002" t="s">
        <v>3312</v>
      </c>
      <c r="H9002" s="34">
        <v>50332</v>
      </c>
      <c r="I9002" s="7">
        <v>36239</v>
      </c>
      <c r="J9002" s="7">
        <v>31115.88</v>
      </c>
      <c r="K9002" s="7">
        <v>2224</v>
      </c>
      <c r="L9002" s="7">
        <v>2899.12</v>
      </c>
      <c r="M9002" s="5">
        <v>0.08</v>
      </c>
      <c r="N9002" t="s">
        <v>24</v>
      </c>
      <c r="O9002" t="s">
        <v>30</v>
      </c>
      <c r="P9002" t="s">
        <v>3148</v>
      </c>
      <c r="Q9002" t="s">
        <v>32</v>
      </c>
      <c r="R9002" t="s">
        <v>27</v>
      </c>
      <c r="S9002" t="s">
        <v>27</v>
      </c>
      <c r="T9002" t="s">
        <v>13312</v>
      </c>
      <c r="U9002" s="1">
        <v>45638</v>
      </c>
      <c r="V9002">
        <v>120</v>
      </c>
      <c r="W9002" t="str">
        <f t="shared" si="187"/>
        <v>120-149</v>
      </c>
    </row>
    <row r="9003" spans="1:23" x14ac:dyDescent="0.25">
      <c r="A9003" t="s">
        <v>9252</v>
      </c>
      <c r="B9003">
        <v>6693174107</v>
      </c>
      <c r="C9003">
        <v>4609760757</v>
      </c>
      <c r="D9003" s="1">
        <v>45434</v>
      </c>
      <c r="E9003">
        <v>99215</v>
      </c>
      <c r="F9003">
        <v>97110</v>
      </c>
      <c r="G9003" t="s">
        <v>81</v>
      </c>
      <c r="H9003" s="34">
        <v>97093</v>
      </c>
      <c r="I9003" s="7">
        <v>75733</v>
      </c>
      <c r="J9003" s="7">
        <v>46873.4</v>
      </c>
      <c r="K9003" s="7">
        <v>13713</v>
      </c>
      <c r="L9003" s="7">
        <v>15146.6</v>
      </c>
      <c r="M9003" s="5">
        <v>0.2</v>
      </c>
      <c r="N9003" t="s">
        <v>3140</v>
      </c>
      <c r="O9003" t="s">
        <v>27</v>
      </c>
      <c r="P9003" t="s">
        <v>55</v>
      </c>
      <c r="Q9003" t="s">
        <v>19</v>
      </c>
      <c r="R9003" t="s">
        <v>21</v>
      </c>
      <c r="S9003" t="s">
        <v>17</v>
      </c>
      <c r="T9003" t="s">
        <v>13312</v>
      </c>
      <c r="U9003" s="1">
        <v>45576</v>
      </c>
      <c r="V9003">
        <v>142</v>
      </c>
      <c r="W9003" t="str">
        <f t="shared" si="187"/>
        <v>120-149</v>
      </c>
    </row>
    <row r="9004" spans="1:23" x14ac:dyDescent="0.25">
      <c r="A9004" t="s">
        <v>9253</v>
      </c>
      <c r="B9004">
        <v>374474891</v>
      </c>
      <c r="C9004">
        <v>2011574744</v>
      </c>
      <c r="D9004" s="1">
        <v>45958</v>
      </c>
      <c r="E9004">
        <v>99213</v>
      </c>
      <c r="F9004">
        <v>99284</v>
      </c>
      <c r="G9004" t="s">
        <v>268</v>
      </c>
      <c r="H9004" s="34">
        <v>60797</v>
      </c>
      <c r="I9004" s="7">
        <v>48638</v>
      </c>
      <c r="J9004" s="7">
        <v>41828.68</v>
      </c>
      <c r="K9004" s="7">
        <v>0</v>
      </c>
      <c r="L9004" s="7">
        <v>6809.32</v>
      </c>
      <c r="M9004" s="5">
        <v>0.14000000000000001</v>
      </c>
      <c r="N9004" t="s">
        <v>1135</v>
      </c>
      <c r="O9004" t="s">
        <v>17</v>
      </c>
      <c r="P9004" t="s">
        <v>3147</v>
      </c>
      <c r="Q9004" t="s">
        <v>32</v>
      </c>
      <c r="R9004" t="s">
        <v>21</v>
      </c>
      <c r="S9004" t="s">
        <v>27</v>
      </c>
      <c r="T9004" t="s">
        <v>13311</v>
      </c>
      <c r="U9004" s="1">
        <v>46019</v>
      </c>
      <c r="V9004">
        <v>61</v>
      </c>
      <c r="W9004" t="str">
        <f t="shared" si="187"/>
        <v>60-89</v>
      </c>
    </row>
    <row r="9005" spans="1:23" x14ac:dyDescent="0.25">
      <c r="A9005" t="s">
        <v>9254</v>
      </c>
      <c r="B9005">
        <v>6825604491</v>
      </c>
      <c r="C9005">
        <v>4183872853</v>
      </c>
      <c r="D9005" s="1">
        <v>45782</v>
      </c>
      <c r="E9005">
        <v>99223</v>
      </c>
      <c r="F9005">
        <v>99284</v>
      </c>
      <c r="G9005" t="s">
        <v>574</v>
      </c>
      <c r="H9005" s="34">
        <v>51425</v>
      </c>
      <c r="I9005" s="7">
        <v>38569</v>
      </c>
      <c r="J9005" s="7">
        <v>32783.65</v>
      </c>
      <c r="K9005" s="7">
        <v>0</v>
      </c>
      <c r="L9005" s="7">
        <v>5785.35</v>
      </c>
      <c r="M9005" s="5">
        <v>0.15</v>
      </c>
      <c r="N9005" t="s">
        <v>1139</v>
      </c>
      <c r="O9005" t="s">
        <v>17</v>
      </c>
      <c r="P9005" t="s">
        <v>55</v>
      </c>
      <c r="Q9005" t="s">
        <v>32</v>
      </c>
      <c r="R9005" t="s">
        <v>27</v>
      </c>
      <c r="S9005" t="s">
        <v>17</v>
      </c>
      <c r="T9005" t="s">
        <v>13310</v>
      </c>
      <c r="U9005" s="1">
        <v>45925</v>
      </c>
      <c r="V9005">
        <v>143</v>
      </c>
      <c r="W9005" t="str">
        <f t="shared" si="187"/>
        <v>120-149</v>
      </c>
    </row>
    <row r="9006" spans="1:23" x14ac:dyDescent="0.25">
      <c r="A9006" t="s">
        <v>9255</v>
      </c>
      <c r="B9006">
        <v>8883631876</v>
      </c>
      <c r="C9006">
        <v>2243277712</v>
      </c>
      <c r="D9006" s="1">
        <v>45347</v>
      </c>
      <c r="E9006">
        <v>99238</v>
      </c>
      <c r="F9006">
        <v>99284</v>
      </c>
      <c r="G9006" t="s">
        <v>108</v>
      </c>
      <c r="H9006" s="34">
        <v>76984</v>
      </c>
      <c r="I9006" s="7">
        <v>57738</v>
      </c>
      <c r="J9006" s="7">
        <v>49077.3</v>
      </c>
      <c r="K9006" s="7">
        <v>0</v>
      </c>
      <c r="L9006" s="7">
        <v>8660.7000000000007</v>
      </c>
      <c r="M9006" s="5">
        <v>0.15</v>
      </c>
      <c r="N9006" t="s">
        <v>1139</v>
      </c>
      <c r="O9006" t="s">
        <v>17</v>
      </c>
      <c r="P9006" t="s">
        <v>31</v>
      </c>
      <c r="Q9006" t="s">
        <v>19</v>
      </c>
      <c r="R9006" t="s">
        <v>26</v>
      </c>
      <c r="S9006" t="s">
        <v>27</v>
      </c>
      <c r="T9006" t="s">
        <v>13312</v>
      </c>
      <c r="U9006" s="1">
        <v>45432</v>
      </c>
      <c r="V9006">
        <v>85</v>
      </c>
      <c r="W9006" t="str">
        <f t="shared" si="187"/>
        <v>60-89</v>
      </c>
    </row>
    <row r="9007" spans="1:23" x14ac:dyDescent="0.25">
      <c r="A9007" t="s">
        <v>9256</v>
      </c>
      <c r="B9007">
        <v>819182605</v>
      </c>
      <c r="C9007">
        <v>1190063203</v>
      </c>
      <c r="D9007" s="1">
        <v>45723</v>
      </c>
      <c r="E9007">
        <v>99233</v>
      </c>
      <c r="F9007">
        <v>71046</v>
      </c>
      <c r="G9007" t="s">
        <v>198</v>
      </c>
      <c r="H9007" s="34">
        <v>82251</v>
      </c>
      <c r="I9007" s="7">
        <v>65801</v>
      </c>
      <c r="J9007" s="7">
        <v>56588.86</v>
      </c>
      <c r="K9007" s="7">
        <v>0</v>
      </c>
      <c r="L9007" s="7">
        <v>9212.14</v>
      </c>
      <c r="M9007" s="5">
        <v>0.14000000000000001</v>
      </c>
      <c r="N9007" t="s">
        <v>1135</v>
      </c>
      <c r="O9007" t="s">
        <v>17</v>
      </c>
      <c r="P9007" t="s">
        <v>3146</v>
      </c>
      <c r="Q9007" t="s">
        <v>19</v>
      </c>
      <c r="R9007" t="s">
        <v>43</v>
      </c>
      <c r="S9007" t="s">
        <v>21</v>
      </c>
      <c r="T9007" t="s">
        <v>13311</v>
      </c>
      <c r="U9007" s="1">
        <v>45878</v>
      </c>
      <c r="V9007">
        <v>155</v>
      </c>
      <c r="W9007" t="str">
        <f t="shared" si="187"/>
        <v>150-179</v>
      </c>
    </row>
    <row r="9008" spans="1:23" x14ac:dyDescent="0.25">
      <c r="A9008" t="s">
        <v>9257</v>
      </c>
      <c r="B9008">
        <v>7023108643</v>
      </c>
      <c r="C9008">
        <v>4980808490</v>
      </c>
      <c r="D9008" s="1">
        <v>45463</v>
      </c>
      <c r="E9008">
        <v>99215</v>
      </c>
      <c r="F9008">
        <v>99281</v>
      </c>
      <c r="G9008" t="s">
        <v>174</v>
      </c>
      <c r="H9008" s="34">
        <v>44446</v>
      </c>
      <c r="I9008" s="7">
        <v>34668</v>
      </c>
      <c r="J9008" s="7">
        <v>14559.4</v>
      </c>
      <c r="K9008" s="7">
        <v>13175</v>
      </c>
      <c r="L9008" s="7">
        <v>6933.6</v>
      </c>
      <c r="M9008" s="5">
        <v>0.2</v>
      </c>
      <c r="N9008" t="s">
        <v>3140</v>
      </c>
      <c r="O9008" t="s">
        <v>27</v>
      </c>
      <c r="P9008" t="s">
        <v>3147</v>
      </c>
      <c r="Q9008" t="s">
        <v>19</v>
      </c>
      <c r="R9008" t="s">
        <v>43</v>
      </c>
      <c r="S9008" t="s">
        <v>27</v>
      </c>
      <c r="T9008" t="s">
        <v>13311</v>
      </c>
      <c r="U9008" s="1">
        <v>45516</v>
      </c>
      <c r="V9008">
        <v>53</v>
      </c>
      <c r="W9008" t="str">
        <f t="shared" si="187"/>
        <v>30-59</v>
      </c>
    </row>
    <row r="9009" spans="1:23" x14ac:dyDescent="0.25">
      <c r="A9009" t="s">
        <v>9258</v>
      </c>
      <c r="B9009">
        <v>8060097827</v>
      </c>
      <c r="C9009">
        <v>408621100</v>
      </c>
      <c r="D9009" s="1">
        <v>45377</v>
      </c>
      <c r="E9009">
        <v>99232</v>
      </c>
      <c r="F9009">
        <v>80053</v>
      </c>
      <c r="G9009" t="s">
        <v>194</v>
      </c>
      <c r="H9009" s="34">
        <v>48109</v>
      </c>
      <c r="I9009" s="7">
        <v>38487</v>
      </c>
      <c r="J9009" s="7">
        <v>33098.82</v>
      </c>
      <c r="K9009" s="7">
        <v>0</v>
      </c>
      <c r="L9009" s="7">
        <v>5388.18</v>
      </c>
      <c r="M9009" s="5">
        <v>0.14000000000000001</v>
      </c>
      <c r="N9009" t="s">
        <v>1135</v>
      </c>
      <c r="O9009" t="s">
        <v>17</v>
      </c>
      <c r="P9009" t="s">
        <v>35</v>
      </c>
      <c r="Q9009" t="s">
        <v>19</v>
      </c>
      <c r="R9009" t="s">
        <v>27</v>
      </c>
      <c r="S9009" t="s">
        <v>21</v>
      </c>
      <c r="T9009" t="s">
        <v>13310</v>
      </c>
      <c r="U9009" s="1">
        <v>45513</v>
      </c>
      <c r="V9009">
        <v>136</v>
      </c>
      <c r="W9009" t="str">
        <f t="shared" si="187"/>
        <v>120-149</v>
      </c>
    </row>
    <row r="9010" spans="1:23" x14ac:dyDescent="0.25">
      <c r="A9010" t="s">
        <v>9259</v>
      </c>
      <c r="B9010">
        <v>3066240740</v>
      </c>
      <c r="C9010">
        <v>4074501794</v>
      </c>
      <c r="D9010" s="1">
        <v>45507</v>
      </c>
      <c r="E9010">
        <v>99238</v>
      </c>
      <c r="F9010">
        <v>97110</v>
      </c>
      <c r="G9010" t="s">
        <v>3373</v>
      </c>
      <c r="H9010" s="34">
        <v>94108</v>
      </c>
      <c r="I9010" s="7">
        <v>75286</v>
      </c>
      <c r="J9010" s="7">
        <v>35111.96</v>
      </c>
      <c r="K9010" s="7">
        <v>29634</v>
      </c>
      <c r="L9010" s="7">
        <v>10540.04</v>
      </c>
      <c r="M9010" s="5">
        <v>0.14000000000000001</v>
      </c>
      <c r="N9010" t="s">
        <v>1135</v>
      </c>
      <c r="O9010" t="s">
        <v>27</v>
      </c>
      <c r="P9010" t="s">
        <v>3146</v>
      </c>
      <c r="Q9010" t="s">
        <v>32</v>
      </c>
      <c r="R9010" t="s">
        <v>38</v>
      </c>
      <c r="S9010" t="s">
        <v>17</v>
      </c>
      <c r="T9010" t="s">
        <v>13310</v>
      </c>
      <c r="U9010" s="1">
        <v>45625</v>
      </c>
      <c r="V9010">
        <v>118</v>
      </c>
      <c r="W9010" t="str">
        <f t="shared" si="187"/>
        <v>90-119</v>
      </c>
    </row>
    <row r="9011" spans="1:23" x14ac:dyDescent="0.25">
      <c r="A9011" t="s">
        <v>9260</v>
      </c>
      <c r="B9011">
        <v>362667796</v>
      </c>
      <c r="C9011">
        <v>1387364236</v>
      </c>
      <c r="D9011" s="1">
        <v>45906</v>
      </c>
      <c r="E9011">
        <v>99214</v>
      </c>
      <c r="F9011">
        <v>99201</v>
      </c>
      <c r="G9011" t="s">
        <v>127</v>
      </c>
      <c r="H9011" s="34">
        <v>45356</v>
      </c>
      <c r="I9011" s="7">
        <v>35831</v>
      </c>
      <c r="J9011" s="7">
        <v>26690.04</v>
      </c>
      <c r="K9011" s="7">
        <v>3408</v>
      </c>
      <c r="L9011" s="7">
        <v>5732.96</v>
      </c>
      <c r="M9011" s="5">
        <v>0.16</v>
      </c>
      <c r="N9011" t="s">
        <v>1138</v>
      </c>
      <c r="O9011" t="s">
        <v>30</v>
      </c>
      <c r="P9011" t="s">
        <v>40</v>
      </c>
      <c r="Q9011" t="s">
        <v>32</v>
      </c>
      <c r="R9011" t="s">
        <v>43</v>
      </c>
      <c r="S9011" t="s">
        <v>21</v>
      </c>
      <c r="T9011" t="s">
        <v>13312</v>
      </c>
      <c r="U9011" s="1">
        <v>45951</v>
      </c>
      <c r="V9011">
        <v>45</v>
      </c>
      <c r="W9011" t="str">
        <f t="shared" si="187"/>
        <v>30-59</v>
      </c>
    </row>
    <row r="9012" spans="1:23" x14ac:dyDescent="0.25">
      <c r="A9012" t="s">
        <v>9261</v>
      </c>
      <c r="B9012">
        <v>588846591</v>
      </c>
      <c r="C9012">
        <v>8546370393</v>
      </c>
      <c r="D9012" s="1">
        <v>45443</v>
      </c>
      <c r="E9012">
        <v>99222</v>
      </c>
      <c r="F9012">
        <v>85025</v>
      </c>
      <c r="G9012" t="s">
        <v>3154</v>
      </c>
      <c r="H9012" s="34">
        <v>75850</v>
      </c>
      <c r="I9012" s="7">
        <v>56888</v>
      </c>
      <c r="J9012" s="7">
        <v>44025.8</v>
      </c>
      <c r="K9012" s="7">
        <v>4329</v>
      </c>
      <c r="L9012" s="7">
        <v>8533.2000000000007</v>
      </c>
      <c r="M9012" s="5">
        <v>0.15</v>
      </c>
      <c r="N9012" t="s">
        <v>1139</v>
      </c>
      <c r="O9012" t="s">
        <v>30</v>
      </c>
      <c r="P9012" t="s">
        <v>55</v>
      </c>
      <c r="Q9012" t="s">
        <v>32</v>
      </c>
      <c r="R9012" t="s">
        <v>20</v>
      </c>
      <c r="S9012" t="s">
        <v>27</v>
      </c>
      <c r="T9012" t="s">
        <v>13311</v>
      </c>
      <c r="U9012" s="1">
        <v>45525</v>
      </c>
      <c r="V9012">
        <v>82</v>
      </c>
      <c r="W9012" t="str">
        <f t="shared" si="187"/>
        <v>60-89</v>
      </c>
    </row>
    <row r="9013" spans="1:23" x14ac:dyDescent="0.25">
      <c r="A9013" t="s">
        <v>9262</v>
      </c>
      <c r="B9013">
        <v>7569088268</v>
      </c>
      <c r="C9013">
        <v>5072758668</v>
      </c>
      <c r="D9013" s="1">
        <v>45767</v>
      </c>
      <c r="E9013">
        <v>99214</v>
      </c>
      <c r="F9013">
        <v>99204</v>
      </c>
      <c r="G9013" t="s">
        <v>3548</v>
      </c>
      <c r="H9013" s="34">
        <v>69542</v>
      </c>
      <c r="I9013" s="7">
        <v>57024</v>
      </c>
      <c r="J9013" s="7">
        <v>46759.68</v>
      </c>
      <c r="K9013" s="7">
        <v>0</v>
      </c>
      <c r="L9013" s="7">
        <v>10264.32</v>
      </c>
      <c r="M9013" s="5">
        <v>0.18</v>
      </c>
      <c r="N9013" t="s">
        <v>3141</v>
      </c>
      <c r="O9013" t="s">
        <v>17</v>
      </c>
      <c r="P9013" t="s">
        <v>58</v>
      </c>
      <c r="Q9013" t="s">
        <v>32</v>
      </c>
      <c r="R9013" t="s">
        <v>21</v>
      </c>
      <c r="S9013" t="s">
        <v>27</v>
      </c>
      <c r="T9013" t="s">
        <v>13310</v>
      </c>
      <c r="U9013" s="1">
        <v>45810</v>
      </c>
      <c r="V9013">
        <v>43</v>
      </c>
      <c r="W9013" t="str">
        <f t="shared" si="187"/>
        <v>30-59</v>
      </c>
    </row>
    <row r="9014" spans="1:23" x14ac:dyDescent="0.25">
      <c r="A9014" t="s">
        <v>9263</v>
      </c>
      <c r="B9014">
        <v>2794249055</v>
      </c>
      <c r="C9014">
        <v>9195247946</v>
      </c>
      <c r="D9014" s="1">
        <v>45301</v>
      </c>
      <c r="E9014">
        <v>99231</v>
      </c>
      <c r="F9014">
        <v>90834</v>
      </c>
      <c r="G9014" t="s">
        <v>75</v>
      </c>
      <c r="H9014" s="34">
        <v>32646</v>
      </c>
      <c r="I9014" s="7">
        <v>25464</v>
      </c>
      <c r="J9014" s="7">
        <v>11294.2</v>
      </c>
      <c r="K9014" s="7">
        <v>9077</v>
      </c>
      <c r="L9014" s="7">
        <v>5092.8</v>
      </c>
      <c r="M9014" s="5">
        <v>0.2</v>
      </c>
      <c r="N9014" t="s">
        <v>3140</v>
      </c>
      <c r="O9014" t="s">
        <v>27</v>
      </c>
      <c r="P9014" t="s">
        <v>3149</v>
      </c>
      <c r="Q9014" t="s">
        <v>19</v>
      </c>
      <c r="R9014" t="s">
        <v>43</v>
      </c>
      <c r="S9014" t="s">
        <v>21</v>
      </c>
      <c r="T9014" t="s">
        <v>13311</v>
      </c>
      <c r="U9014" s="1">
        <v>45353</v>
      </c>
      <c r="V9014">
        <v>52</v>
      </c>
      <c r="W9014" t="str">
        <f t="shared" si="187"/>
        <v>30-59</v>
      </c>
    </row>
    <row r="9015" spans="1:23" x14ac:dyDescent="0.25">
      <c r="A9015" t="s">
        <v>9264</v>
      </c>
      <c r="B9015">
        <v>2295007241</v>
      </c>
      <c r="C9015">
        <v>2085804733</v>
      </c>
      <c r="D9015" s="1">
        <v>45838</v>
      </c>
      <c r="E9015">
        <v>99233</v>
      </c>
      <c r="F9015">
        <v>99281</v>
      </c>
      <c r="G9015" t="s">
        <v>3223</v>
      </c>
      <c r="H9015" s="34">
        <v>71022</v>
      </c>
      <c r="I9015" s="7">
        <v>46164</v>
      </c>
      <c r="J9015" s="7">
        <v>40624.32</v>
      </c>
      <c r="K9015" s="7">
        <v>0</v>
      </c>
      <c r="L9015" s="7">
        <v>5539.68</v>
      </c>
      <c r="M9015" s="5">
        <v>0.12</v>
      </c>
      <c r="N9015" t="s">
        <v>46</v>
      </c>
      <c r="O9015" t="s">
        <v>17</v>
      </c>
      <c r="P9015" t="s">
        <v>35</v>
      </c>
      <c r="Q9015" t="s">
        <v>32</v>
      </c>
      <c r="R9015" t="s">
        <v>43</v>
      </c>
      <c r="S9015" t="s">
        <v>21</v>
      </c>
      <c r="T9015" t="s">
        <v>13310</v>
      </c>
      <c r="U9015" s="1">
        <v>45970</v>
      </c>
      <c r="V9015">
        <v>132</v>
      </c>
      <c r="W9015" t="str">
        <f t="shared" si="187"/>
        <v>120-149</v>
      </c>
    </row>
    <row r="9016" spans="1:23" x14ac:dyDescent="0.25">
      <c r="A9016" t="s">
        <v>9265</v>
      </c>
      <c r="B9016">
        <v>2534467056</v>
      </c>
      <c r="C9016">
        <v>4553378783</v>
      </c>
      <c r="D9016" s="1">
        <v>45809</v>
      </c>
      <c r="E9016">
        <v>99214</v>
      </c>
      <c r="F9016">
        <v>80053</v>
      </c>
      <c r="G9016" t="s">
        <v>3352</v>
      </c>
      <c r="H9016" s="34">
        <v>22834</v>
      </c>
      <c r="I9016" s="7">
        <v>17126</v>
      </c>
      <c r="J9016" s="7">
        <v>9171.1</v>
      </c>
      <c r="K9016" s="7">
        <v>5386</v>
      </c>
      <c r="L9016" s="7">
        <v>2568.9</v>
      </c>
      <c r="M9016" s="5">
        <v>0.15</v>
      </c>
      <c r="N9016" t="s">
        <v>1139</v>
      </c>
      <c r="O9016" t="s">
        <v>27</v>
      </c>
      <c r="P9016" t="s">
        <v>40</v>
      </c>
      <c r="Q9016" t="s">
        <v>19</v>
      </c>
      <c r="R9016" t="s">
        <v>21</v>
      </c>
      <c r="S9016" t="s">
        <v>17</v>
      </c>
      <c r="T9016" t="s">
        <v>13310</v>
      </c>
      <c r="U9016" s="1">
        <v>45937</v>
      </c>
      <c r="V9016">
        <v>128</v>
      </c>
      <c r="W9016" t="str">
        <f t="shared" si="187"/>
        <v>120-149</v>
      </c>
    </row>
    <row r="9017" spans="1:23" x14ac:dyDescent="0.25">
      <c r="A9017" t="s">
        <v>9266</v>
      </c>
      <c r="B9017">
        <v>6465508489</v>
      </c>
      <c r="C9017">
        <v>8660561414</v>
      </c>
      <c r="D9017" s="1">
        <v>45744</v>
      </c>
      <c r="E9017">
        <v>99233</v>
      </c>
      <c r="F9017">
        <v>71046</v>
      </c>
      <c r="G9017" t="s">
        <v>362</v>
      </c>
      <c r="H9017" s="34">
        <v>91605</v>
      </c>
      <c r="I9017" s="7">
        <v>71452</v>
      </c>
      <c r="J9017" s="7">
        <v>51276.6</v>
      </c>
      <c r="K9017" s="7">
        <v>5885</v>
      </c>
      <c r="L9017" s="7">
        <v>14290.4</v>
      </c>
      <c r="M9017" s="5">
        <v>0.2</v>
      </c>
      <c r="N9017" t="s">
        <v>3140</v>
      </c>
      <c r="O9017" t="s">
        <v>27</v>
      </c>
      <c r="P9017" t="s">
        <v>58</v>
      </c>
      <c r="Q9017" t="s">
        <v>32</v>
      </c>
      <c r="R9017" t="s">
        <v>27</v>
      </c>
      <c r="S9017" t="s">
        <v>17</v>
      </c>
      <c r="T9017" t="s">
        <v>13312</v>
      </c>
      <c r="U9017" s="1">
        <v>45891</v>
      </c>
      <c r="V9017">
        <v>147</v>
      </c>
      <c r="W9017" t="str">
        <f t="shared" si="187"/>
        <v>120-149</v>
      </c>
    </row>
    <row r="9018" spans="1:23" x14ac:dyDescent="0.25">
      <c r="A9018" t="s">
        <v>9267</v>
      </c>
      <c r="B9018">
        <v>7144010714</v>
      </c>
      <c r="C9018">
        <v>6019163606</v>
      </c>
      <c r="D9018" s="1">
        <v>45589</v>
      </c>
      <c r="E9018">
        <v>99223</v>
      </c>
      <c r="F9018">
        <v>85025</v>
      </c>
      <c r="G9018" t="s">
        <v>219</v>
      </c>
      <c r="H9018" s="34">
        <v>67881</v>
      </c>
      <c r="I9018" s="7">
        <v>55662</v>
      </c>
      <c r="J9018" s="7">
        <v>39945.839999999997</v>
      </c>
      <c r="K9018" s="7">
        <v>5697</v>
      </c>
      <c r="L9018" s="7">
        <v>10019.16</v>
      </c>
      <c r="M9018" s="5">
        <v>0.18</v>
      </c>
      <c r="N9018" t="s">
        <v>3141</v>
      </c>
      <c r="O9018" t="s">
        <v>27</v>
      </c>
      <c r="P9018" t="s">
        <v>97</v>
      </c>
      <c r="Q9018" t="s">
        <v>32</v>
      </c>
      <c r="R9018" t="s">
        <v>21</v>
      </c>
      <c r="S9018" t="s">
        <v>27</v>
      </c>
      <c r="T9018" t="s">
        <v>13312</v>
      </c>
      <c r="U9018" s="1">
        <v>45707</v>
      </c>
      <c r="V9018">
        <v>118</v>
      </c>
      <c r="W9018" t="str">
        <f t="shared" si="187"/>
        <v>90-119</v>
      </c>
    </row>
    <row r="9019" spans="1:23" x14ac:dyDescent="0.25">
      <c r="A9019" t="s">
        <v>9268</v>
      </c>
      <c r="B9019">
        <v>3394297140</v>
      </c>
      <c r="C9019">
        <v>8353655652</v>
      </c>
      <c r="D9019" s="1">
        <v>45926</v>
      </c>
      <c r="E9019">
        <v>99233</v>
      </c>
      <c r="F9019">
        <v>99205</v>
      </c>
      <c r="G9019" t="s">
        <v>286</v>
      </c>
      <c r="H9019" s="34">
        <v>62468</v>
      </c>
      <c r="I9019" s="7">
        <v>40604</v>
      </c>
      <c r="J9019" s="7">
        <v>29516.52</v>
      </c>
      <c r="K9019" s="7">
        <v>6215</v>
      </c>
      <c r="L9019" s="7">
        <v>4872.4799999999996</v>
      </c>
      <c r="M9019" s="5">
        <v>0.12</v>
      </c>
      <c r="N9019" t="s">
        <v>46</v>
      </c>
      <c r="O9019" t="s">
        <v>27</v>
      </c>
      <c r="P9019" t="s">
        <v>58</v>
      </c>
      <c r="Q9019" t="s">
        <v>19</v>
      </c>
      <c r="R9019" t="s">
        <v>27</v>
      </c>
      <c r="S9019" t="s">
        <v>17</v>
      </c>
      <c r="T9019" t="s">
        <v>13312</v>
      </c>
      <c r="U9019" s="1">
        <v>46061</v>
      </c>
      <c r="V9019">
        <v>135</v>
      </c>
      <c r="W9019" t="str">
        <f t="shared" si="187"/>
        <v>120-149</v>
      </c>
    </row>
    <row r="9020" spans="1:23" x14ac:dyDescent="0.25">
      <c r="A9020" t="s">
        <v>9269</v>
      </c>
      <c r="B9020">
        <v>9772263658</v>
      </c>
      <c r="C9020">
        <v>3985390793</v>
      </c>
      <c r="D9020" s="1">
        <v>45515</v>
      </c>
      <c r="E9020">
        <v>99213</v>
      </c>
      <c r="F9020">
        <v>99282</v>
      </c>
      <c r="G9020" t="s">
        <v>146</v>
      </c>
      <c r="H9020" s="34">
        <v>89615</v>
      </c>
      <c r="I9020" s="7">
        <v>64523</v>
      </c>
      <c r="J9020" s="7">
        <v>59361.16</v>
      </c>
      <c r="K9020" s="7">
        <v>0</v>
      </c>
      <c r="L9020" s="7">
        <v>5161.84</v>
      </c>
      <c r="M9020" s="5">
        <v>0.08</v>
      </c>
      <c r="N9020" t="s">
        <v>24</v>
      </c>
      <c r="O9020" t="s">
        <v>17</v>
      </c>
      <c r="P9020" t="s">
        <v>3147</v>
      </c>
      <c r="Q9020" t="s">
        <v>19</v>
      </c>
      <c r="R9020" t="s">
        <v>38</v>
      </c>
      <c r="S9020" t="s">
        <v>27</v>
      </c>
      <c r="T9020" t="s">
        <v>13310</v>
      </c>
      <c r="U9020" s="1">
        <v>45628</v>
      </c>
      <c r="V9020">
        <v>113</v>
      </c>
      <c r="W9020" t="str">
        <f t="shared" si="187"/>
        <v>90-119</v>
      </c>
    </row>
    <row r="9021" spans="1:23" x14ac:dyDescent="0.25">
      <c r="A9021" t="s">
        <v>9270</v>
      </c>
      <c r="B9021">
        <v>4458271972</v>
      </c>
      <c r="C9021">
        <v>4473834563</v>
      </c>
      <c r="D9021" s="1">
        <v>45784</v>
      </c>
      <c r="E9021">
        <v>99232</v>
      </c>
      <c r="F9021">
        <v>99291</v>
      </c>
      <c r="G9021" t="s">
        <v>3449</v>
      </c>
      <c r="H9021" s="34">
        <v>84990</v>
      </c>
      <c r="I9021" s="7">
        <v>63743</v>
      </c>
      <c r="J9021" s="7">
        <v>43816.55</v>
      </c>
      <c r="K9021" s="7">
        <v>10365</v>
      </c>
      <c r="L9021" s="7">
        <v>9561.4500000000007</v>
      </c>
      <c r="M9021" s="5">
        <v>0.15</v>
      </c>
      <c r="N9021" t="s">
        <v>1139</v>
      </c>
      <c r="O9021" t="s">
        <v>27</v>
      </c>
      <c r="P9021" t="s">
        <v>97</v>
      </c>
      <c r="Q9021" t="s">
        <v>19</v>
      </c>
      <c r="R9021" t="s">
        <v>26</v>
      </c>
      <c r="S9021" t="s">
        <v>21</v>
      </c>
      <c r="T9021" t="s">
        <v>13312</v>
      </c>
      <c r="U9021" s="1">
        <v>45888</v>
      </c>
      <c r="V9021">
        <v>104</v>
      </c>
      <c r="W9021" t="str">
        <f t="shared" si="187"/>
        <v>90-119</v>
      </c>
    </row>
    <row r="9022" spans="1:23" x14ac:dyDescent="0.25">
      <c r="A9022" t="s">
        <v>9271</v>
      </c>
      <c r="B9022">
        <v>2612181388</v>
      </c>
      <c r="C9022">
        <v>4951988821</v>
      </c>
      <c r="D9022" s="1">
        <v>45552</v>
      </c>
      <c r="E9022">
        <v>99222</v>
      </c>
      <c r="F9022">
        <v>99211</v>
      </c>
      <c r="G9022" t="s">
        <v>3312</v>
      </c>
      <c r="H9022" s="34">
        <v>54161</v>
      </c>
      <c r="I9022" s="7">
        <v>38996</v>
      </c>
      <c r="J9022" s="7">
        <v>21380.32</v>
      </c>
      <c r="K9022" s="7">
        <v>14496</v>
      </c>
      <c r="L9022" s="7">
        <v>3119.68</v>
      </c>
      <c r="M9022" s="5">
        <v>0.08</v>
      </c>
      <c r="N9022" t="s">
        <v>24</v>
      </c>
      <c r="O9022" t="s">
        <v>27</v>
      </c>
      <c r="P9022" t="s">
        <v>3148</v>
      </c>
      <c r="Q9022" t="s">
        <v>19</v>
      </c>
      <c r="R9022" t="s">
        <v>43</v>
      </c>
      <c r="S9022" t="s">
        <v>27</v>
      </c>
      <c r="T9022" t="s">
        <v>13310</v>
      </c>
      <c r="U9022" s="1">
        <v>45725</v>
      </c>
      <c r="V9022">
        <v>173</v>
      </c>
      <c r="W9022" t="str">
        <f t="shared" si="187"/>
        <v>150-179</v>
      </c>
    </row>
    <row r="9023" spans="1:23" x14ac:dyDescent="0.25">
      <c r="A9023" t="s">
        <v>9272</v>
      </c>
      <c r="B9023">
        <v>2709729341</v>
      </c>
      <c r="C9023">
        <v>5168418973</v>
      </c>
      <c r="D9023" s="1">
        <v>45729</v>
      </c>
      <c r="E9023">
        <v>99213</v>
      </c>
      <c r="F9023">
        <v>99204</v>
      </c>
      <c r="G9023" t="s">
        <v>3288</v>
      </c>
      <c r="H9023" s="34">
        <v>97188</v>
      </c>
      <c r="I9023" s="7">
        <v>75807</v>
      </c>
      <c r="J9023" s="7">
        <v>54540.6</v>
      </c>
      <c r="K9023" s="7">
        <v>6105</v>
      </c>
      <c r="L9023" s="7">
        <v>15161.4</v>
      </c>
      <c r="M9023" s="5">
        <v>0.2</v>
      </c>
      <c r="N9023" t="s">
        <v>3140</v>
      </c>
      <c r="O9023" t="s">
        <v>30</v>
      </c>
      <c r="P9023" t="s">
        <v>97</v>
      </c>
      <c r="Q9023" t="s">
        <v>32</v>
      </c>
      <c r="R9023" t="s">
        <v>27</v>
      </c>
      <c r="S9023" t="s">
        <v>27</v>
      </c>
      <c r="T9023" t="s">
        <v>13311</v>
      </c>
      <c r="U9023" s="1">
        <v>45849</v>
      </c>
      <c r="V9023">
        <v>120</v>
      </c>
      <c r="W9023" t="str">
        <f t="shared" si="187"/>
        <v>120-149</v>
      </c>
    </row>
    <row r="9024" spans="1:23" x14ac:dyDescent="0.25">
      <c r="A9024" t="s">
        <v>9273</v>
      </c>
      <c r="B9024">
        <v>1583011416</v>
      </c>
      <c r="C9024">
        <v>6506599743</v>
      </c>
      <c r="D9024" s="1">
        <v>45428</v>
      </c>
      <c r="E9024">
        <v>99223</v>
      </c>
      <c r="F9024">
        <v>85025</v>
      </c>
      <c r="G9024" t="s">
        <v>187</v>
      </c>
      <c r="H9024" s="34">
        <v>32674</v>
      </c>
      <c r="I9024" s="7">
        <v>23525</v>
      </c>
      <c r="J9024" s="7">
        <v>17242</v>
      </c>
      <c r="K9024" s="7">
        <v>4401</v>
      </c>
      <c r="L9024" s="7">
        <v>1882</v>
      </c>
      <c r="M9024" s="5">
        <v>0.08</v>
      </c>
      <c r="N9024" t="s">
        <v>24</v>
      </c>
      <c r="O9024" t="s">
        <v>27</v>
      </c>
      <c r="P9024" t="s">
        <v>3147</v>
      </c>
      <c r="Q9024" t="s">
        <v>32</v>
      </c>
      <c r="R9024" t="s">
        <v>38</v>
      </c>
      <c r="S9024" t="s">
        <v>27</v>
      </c>
      <c r="T9024" t="s">
        <v>13310</v>
      </c>
      <c r="U9024" s="1">
        <v>45584</v>
      </c>
      <c r="V9024">
        <v>156</v>
      </c>
      <c r="W9024" t="str">
        <f t="shared" si="187"/>
        <v>150-179</v>
      </c>
    </row>
    <row r="9025" spans="1:23" x14ac:dyDescent="0.25">
      <c r="A9025" t="s">
        <v>9274</v>
      </c>
      <c r="B9025">
        <v>1812994444</v>
      </c>
      <c r="C9025">
        <v>4922817473</v>
      </c>
      <c r="D9025" s="1">
        <v>45452</v>
      </c>
      <c r="E9025">
        <v>99231</v>
      </c>
      <c r="F9025">
        <v>99202</v>
      </c>
      <c r="G9025" t="s">
        <v>34</v>
      </c>
      <c r="H9025" s="34">
        <v>27638</v>
      </c>
      <c r="I9025" s="7">
        <v>21834</v>
      </c>
      <c r="J9025" s="7">
        <v>16781.560000000001</v>
      </c>
      <c r="K9025" s="7">
        <v>1559</v>
      </c>
      <c r="L9025" s="7">
        <v>3493.44</v>
      </c>
      <c r="M9025" s="5">
        <v>0.16</v>
      </c>
      <c r="N9025" t="s">
        <v>1138</v>
      </c>
      <c r="O9025" t="s">
        <v>30</v>
      </c>
      <c r="P9025" t="s">
        <v>3146</v>
      </c>
      <c r="Q9025" t="s">
        <v>32</v>
      </c>
      <c r="R9025" t="s">
        <v>27</v>
      </c>
      <c r="S9025" t="s">
        <v>17</v>
      </c>
      <c r="T9025" t="s">
        <v>13312</v>
      </c>
      <c r="U9025" s="1">
        <v>45622</v>
      </c>
      <c r="V9025">
        <v>170</v>
      </c>
      <c r="W9025" t="str">
        <f t="shared" si="187"/>
        <v>150-179</v>
      </c>
    </row>
    <row r="9026" spans="1:23" x14ac:dyDescent="0.25">
      <c r="A9026" t="s">
        <v>9275</v>
      </c>
      <c r="B9026">
        <v>9798886872</v>
      </c>
      <c r="C9026">
        <v>4475439341</v>
      </c>
      <c r="D9026" s="1">
        <v>45691</v>
      </c>
      <c r="E9026">
        <v>99231</v>
      </c>
      <c r="F9026">
        <v>99282</v>
      </c>
      <c r="G9026" t="s">
        <v>169</v>
      </c>
      <c r="H9026" s="34">
        <v>86690</v>
      </c>
      <c r="I9026" s="7">
        <v>67618</v>
      </c>
      <c r="J9026" s="7">
        <v>54094.400000000001</v>
      </c>
      <c r="K9026" s="7">
        <v>0</v>
      </c>
      <c r="L9026" s="7">
        <v>13523.6</v>
      </c>
      <c r="M9026" s="5">
        <v>0.2</v>
      </c>
      <c r="N9026" t="s">
        <v>3140</v>
      </c>
      <c r="O9026" t="s">
        <v>17</v>
      </c>
      <c r="P9026" t="s">
        <v>97</v>
      </c>
      <c r="Q9026" t="s">
        <v>19</v>
      </c>
      <c r="R9026" t="s">
        <v>43</v>
      </c>
      <c r="S9026" t="s">
        <v>27</v>
      </c>
      <c r="T9026" t="s">
        <v>13312</v>
      </c>
      <c r="U9026" s="1">
        <v>45831</v>
      </c>
      <c r="V9026">
        <v>140</v>
      </c>
      <c r="W9026" t="str">
        <f t="shared" si="187"/>
        <v>120-149</v>
      </c>
    </row>
    <row r="9027" spans="1:23" x14ac:dyDescent="0.25">
      <c r="A9027" t="s">
        <v>9276</v>
      </c>
      <c r="B9027">
        <v>3246618031</v>
      </c>
      <c r="C9027">
        <v>9755025685</v>
      </c>
      <c r="D9027" s="1">
        <v>45562</v>
      </c>
      <c r="E9027">
        <v>99223</v>
      </c>
      <c r="F9027">
        <v>99202</v>
      </c>
      <c r="G9027" t="s">
        <v>140</v>
      </c>
      <c r="H9027" s="34">
        <v>99581</v>
      </c>
      <c r="I9027" s="7">
        <v>71698</v>
      </c>
      <c r="J9027" s="7">
        <v>65962.16</v>
      </c>
      <c r="K9027" s="7">
        <v>0</v>
      </c>
      <c r="L9027" s="7">
        <v>5735.84</v>
      </c>
      <c r="M9027" s="5">
        <v>0.08</v>
      </c>
      <c r="N9027" t="s">
        <v>24</v>
      </c>
      <c r="O9027" t="s">
        <v>17</v>
      </c>
      <c r="P9027" t="s">
        <v>40</v>
      </c>
      <c r="Q9027" t="s">
        <v>19</v>
      </c>
      <c r="R9027" t="s">
        <v>20</v>
      </c>
      <c r="S9027" t="s">
        <v>21</v>
      </c>
      <c r="T9027" t="s">
        <v>13310</v>
      </c>
      <c r="U9027" s="1">
        <v>45687</v>
      </c>
      <c r="V9027">
        <v>126</v>
      </c>
      <c r="W9027" t="str">
        <f t="shared" ref="W9027:W9090" si="188">IF(V9027="","",IF(V9027&lt;30,"0-29",IF(V9027&lt;60,"30-59",IF(V9027&lt;90,"60-89",IF(V9027&lt;120,"90-119",IF(V9027&lt;150,"120-149",IF(V9027&lt;180,"150-179",IF(V9027&lt;210,"180-209",IF(V9027&lt;240,"210-239",IF(V9027&lt;270,"240-269",IF(V9027&lt;300,"270-299",IF(V9027&lt;330,"300-329",IF(V9027&lt;360,"330-359","360+")))))))))))))</f>
        <v>120-149</v>
      </c>
    </row>
    <row r="9028" spans="1:23" x14ac:dyDescent="0.25">
      <c r="A9028" t="s">
        <v>9277</v>
      </c>
      <c r="B9028">
        <v>9386363510</v>
      </c>
      <c r="C9028">
        <v>3218784028</v>
      </c>
      <c r="D9028" s="1">
        <v>45709</v>
      </c>
      <c r="E9028">
        <v>99214</v>
      </c>
      <c r="F9028">
        <v>99284</v>
      </c>
      <c r="G9028" t="s">
        <v>3342</v>
      </c>
      <c r="H9028" s="34">
        <v>93541</v>
      </c>
      <c r="I9028" s="7">
        <v>74833</v>
      </c>
      <c r="J9028" s="7">
        <v>39354.379999999997</v>
      </c>
      <c r="K9028" s="7">
        <v>25002</v>
      </c>
      <c r="L9028" s="7">
        <v>10476.620000000001</v>
      </c>
      <c r="M9028" s="5">
        <v>0.14000000000000001</v>
      </c>
      <c r="N9028" t="s">
        <v>1135</v>
      </c>
      <c r="O9028" t="s">
        <v>27</v>
      </c>
      <c r="P9028" t="s">
        <v>18</v>
      </c>
      <c r="Q9028" t="s">
        <v>32</v>
      </c>
      <c r="R9028" t="s">
        <v>20</v>
      </c>
      <c r="S9028" t="s">
        <v>21</v>
      </c>
      <c r="T9028" t="s">
        <v>13311</v>
      </c>
      <c r="U9028" s="1">
        <v>45875</v>
      </c>
      <c r="V9028">
        <v>166</v>
      </c>
      <c r="W9028" t="str">
        <f t="shared" si="188"/>
        <v>150-179</v>
      </c>
    </row>
    <row r="9029" spans="1:23" x14ac:dyDescent="0.25">
      <c r="A9029" t="s">
        <v>9278</v>
      </c>
      <c r="B9029">
        <v>4556168830</v>
      </c>
      <c r="C9029">
        <v>5053859055</v>
      </c>
      <c r="D9029" s="1">
        <v>45671</v>
      </c>
      <c r="E9029">
        <v>99213</v>
      </c>
      <c r="F9029">
        <v>99204</v>
      </c>
      <c r="G9029" t="s">
        <v>3598</v>
      </c>
      <c r="H9029" s="34">
        <v>46743</v>
      </c>
      <c r="I9029" s="7">
        <v>37394</v>
      </c>
      <c r="J9029" s="7">
        <v>30214.84</v>
      </c>
      <c r="K9029" s="7">
        <v>1944</v>
      </c>
      <c r="L9029" s="7">
        <v>5235.16</v>
      </c>
      <c r="M9029" s="5">
        <v>0.14000000000000001</v>
      </c>
      <c r="N9029" t="s">
        <v>1135</v>
      </c>
      <c r="O9029" t="s">
        <v>30</v>
      </c>
      <c r="P9029" t="s">
        <v>3149</v>
      </c>
      <c r="Q9029" t="s">
        <v>32</v>
      </c>
      <c r="R9029" t="s">
        <v>20</v>
      </c>
      <c r="S9029" t="s">
        <v>17</v>
      </c>
      <c r="T9029" t="s">
        <v>13310</v>
      </c>
      <c r="U9029" s="1">
        <v>45748</v>
      </c>
      <c r="V9029">
        <v>76</v>
      </c>
      <c r="W9029" t="str">
        <f t="shared" si="188"/>
        <v>60-89</v>
      </c>
    </row>
    <row r="9030" spans="1:23" x14ac:dyDescent="0.25">
      <c r="A9030" t="s">
        <v>9279</v>
      </c>
      <c r="B9030">
        <v>9357851813</v>
      </c>
      <c r="C9030">
        <v>2100512390</v>
      </c>
      <c r="D9030" s="1">
        <v>45377</v>
      </c>
      <c r="E9030">
        <v>99213</v>
      </c>
      <c r="F9030">
        <v>71046</v>
      </c>
      <c r="G9030" t="s">
        <v>118</v>
      </c>
      <c r="H9030" s="34">
        <v>93840</v>
      </c>
      <c r="I9030" s="7">
        <v>75072</v>
      </c>
      <c r="J9030" s="7">
        <v>64561.919999999998</v>
      </c>
      <c r="K9030" s="7">
        <v>0</v>
      </c>
      <c r="L9030" s="7">
        <v>10510.08</v>
      </c>
      <c r="M9030" s="5">
        <v>0.14000000000000001</v>
      </c>
      <c r="N9030" t="s">
        <v>1135</v>
      </c>
      <c r="O9030" t="s">
        <v>17</v>
      </c>
      <c r="P9030" t="s">
        <v>97</v>
      </c>
      <c r="Q9030" t="s">
        <v>19</v>
      </c>
      <c r="R9030" t="s">
        <v>38</v>
      </c>
      <c r="S9030" t="s">
        <v>21</v>
      </c>
      <c r="T9030" t="s">
        <v>13311</v>
      </c>
      <c r="U9030" s="1">
        <v>45458</v>
      </c>
      <c r="V9030">
        <v>81</v>
      </c>
      <c r="W9030" t="str">
        <f t="shared" si="188"/>
        <v>60-89</v>
      </c>
    </row>
    <row r="9031" spans="1:23" x14ac:dyDescent="0.25">
      <c r="A9031" t="s">
        <v>9280</v>
      </c>
      <c r="B9031">
        <v>3048385670</v>
      </c>
      <c r="C9031">
        <v>7431060101</v>
      </c>
      <c r="D9031" s="1">
        <v>45930</v>
      </c>
      <c r="E9031">
        <v>99232</v>
      </c>
      <c r="F9031">
        <v>90834</v>
      </c>
      <c r="G9031" t="s">
        <v>3548</v>
      </c>
      <c r="H9031" s="34">
        <v>59385</v>
      </c>
      <c r="I9031" s="7">
        <v>42757</v>
      </c>
      <c r="J9031" s="7">
        <v>39336.44</v>
      </c>
      <c r="K9031" s="7">
        <v>0</v>
      </c>
      <c r="L9031" s="7">
        <v>3420.56</v>
      </c>
      <c r="M9031" s="5">
        <v>0.08</v>
      </c>
      <c r="N9031" t="s">
        <v>24</v>
      </c>
      <c r="O9031" t="s">
        <v>17</v>
      </c>
      <c r="P9031" t="s">
        <v>35</v>
      </c>
      <c r="Q9031" t="s">
        <v>19</v>
      </c>
      <c r="R9031" t="s">
        <v>21</v>
      </c>
      <c r="S9031" t="s">
        <v>27</v>
      </c>
      <c r="T9031" t="s">
        <v>13311</v>
      </c>
      <c r="U9031" s="1">
        <v>46100</v>
      </c>
      <c r="V9031">
        <v>170</v>
      </c>
      <c r="W9031" t="str">
        <f t="shared" si="188"/>
        <v>150-179</v>
      </c>
    </row>
    <row r="9032" spans="1:23" x14ac:dyDescent="0.25">
      <c r="A9032" t="s">
        <v>9281</v>
      </c>
      <c r="B9032">
        <v>5790148243</v>
      </c>
      <c r="C9032">
        <v>3426065468</v>
      </c>
      <c r="D9032" s="1">
        <v>45564</v>
      </c>
      <c r="E9032">
        <v>99213</v>
      </c>
      <c r="F9032">
        <v>99204</v>
      </c>
      <c r="G9032" t="s">
        <v>3152</v>
      </c>
      <c r="H9032" s="34">
        <v>67962</v>
      </c>
      <c r="I9032" s="7">
        <v>48933</v>
      </c>
      <c r="J9032" s="7">
        <v>26275.360000000001</v>
      </c>
      <c r="K9032" s="7">
        <v>18743</v>
      </c>
      <c r="L9032" s="7">
        <v>3914.64</v>
      </c>
      <c r="M9032" s="5">
        <v>0.08</v>
      </c>
      <c r="N9032" t="s">
        <v>24</v>
      </c>
      <c r="O9032" t="s">
        <v>27</v>
      </c>
      <c r="P9032" t="s">
        <v>3149</v>
      </c>
      <c r="Q9032" t="s">
        <v>32</v>
      </c>
      <c r="R9032" t="s">
        <v>21</v>
      </c>
      <c r="S9032" t="s">
        <v>17</v>
      </c>
      <c r="T9032" t="s">
        <v>13312</v>
      </c>
      <c r="U9032" s="1">
        <v>45688</v>
      </c>
      <c r="V9032">
        <v>124</v>
      </c>
      <c r="W9032" t="str">
        <f t="shared" si="188"/>
        <v>120-149</v>
      </c>
    </row>
    <row r="9033" spans="1:23" x14ac:dyDescent="0.25">
      <c r="A9033" t="s">
        <v>9282</v>
      </c>
      <c r="B9033">
        <v>7292218331</v>
      </c>
      <c r="C9033">
        <v>9027022767</v>
      </c>
      <c r="D9033" s="1">
        <v>45935</v>
      </c>
      <c r="E9033">
        <v>99232</v>
      </c>
      <c r="F9033">
        <v>85025</v>
      </c>
      <c r="G9033" t="s">
        <v>3154</v>
      </c>
      <c r="H9033" s="34">
        <v>89781</v>
      </c>
      <c r="I9033" s="7">
        <v>67336</v>
      </c>
      <c r="J9033" s="7">
        <v>51448.6</v>
      </c>
      <c r="K9033" s="7">
        <v>5787</v>
      </c>
      <c r="L9033" s="7">
        <v>10100.4</v>
      </c>
      <c r="M9033" s="5">
        <v>0.15</v>
      </c>
      <c r="N9033" t="s">
        <v>1139</v>
      </c>
      <c r="O9033" t="s">
        <v>30</v>
      </c>
      <c r="P9033" t="s">
        <v>58</v>
      </c>
      <c r="Q9033" t="s">
        <v>32</v>
      </c>
      <c r="R9033" t="s">
        <v>21</v>
      </c>
      <c r="S9033" t="s">
        <v>21</v>
      </c>
      <c r="T9033" t="s">
        <v>13311</v>
      </c>
      <c r="U9033" s="1">
        <v>46073</v>
      </c>
      <c r="V9033">
        <v>138</v>
      </c>
      <c r="W9033" t="str">
        <f t="shared" si="188"/>
        <v>120-149</v>
      </c>
    </row>
    <row r="9034" spans="1:23" x14ac:dyDescent="0.25">
      <c r="A9034" t="s">
        <v>9283</v>
      </c>
      <c r="B9034">
        <v>1236982338</v>
      </c>
      <c r="C9034">
        <v>711455293</v>
      </c>
      <c r="D9034" s="1">
        <v>45420</v>
      </c>
      <c r="E9034">
        <v>99213</v>
      </c>
      <c r="F9034">
        <v>99203</v>
      </c>
      <c r="G9034" t="s">
        <v>3412</v>
      </c>
      <c r="H9034" s="34">
        <v>56962</v>
      </c>
      <c r="I9034" s="7">
        <v>41013</v>
      </c>
      <c r="J9034" s="7">
        <v>29618.959999999999</v>
      </c>
      <c r="K9034" s="7">
        <v>8113</v>
      </c>
      <c r="L9034" s="7">
        <v>3281.04</v>
      </c>
      <c r="M9034" s="5">
        <v>0.08</v>
      </c>
      <c r="N9034" t="s">
        <v>24</v>
      </c>
      <c r="O9034" t="s">
        <v>27</v>
      </c>
      <c r="P9034" t="s">
        <v>25</v>
      </c>
      <c r="Q9034" t="s">
        <v>32</v>
      </c>
      <c r="R9034" t="s">
        <v>27</v>
      </c>
      <c r="S9034" t="s">
        <v>27</v>
      </c>
      <c r="T9034" t="s">
        <v>13311</v>
      </c>
      <c r="U9034" s="1">
        <v>45592</v>
      </c>
      <c r="V9034">
        <v>172</v>
      </c>
      <c r="W9034" t="str">
        <f t="shared" si="188"/>
        <v>150-179</v>
      </c>
    </row>
    <row r="9035" spans="1:23" x14ac:dyDescent="0.25">
      <c r="A9035" t="s">
        <v>9284</v>
      </c>
      <c r="B9035">
        <v>8409762539</v>
      </c>
      <c r="C9035">
        <v>8361241924</v>
      </c>
      <c r="D9035" s="1">
        <v>45636</v>
      </c>
      <c r="E9035">
        <v>99232</v>
      </c>
      <c r="F9035">
        <v>99291</v>
      </c>
      <c r="G9035" t="s">
        <v>96</v>
      </c>
      <c r="H9035" s="34">
        <v>85090</v>
      </c>
      <c r="I9035" s="7">
        <v>72327</v>
      </c>
      <c r="J9035" s="7">
        <v>70880.460000000006</v>
      </c>
      <c r="K9035" s="7">
        <v>0</v>
      </c>
      <c r="L9035" s="7">
        <v>1446.54</v>
      </c>
      <c r="M9035" s="5">
        <v>0.02</v>
      </c>
      <c r="N9035" t="s">
        <v>16</v>
      </c>
      <c r="O9035" t="s">
        <v>17</v>
      </c>
      <c r="P9035" t="s">
        <v>3150</v>
      </c>
      <c r="Q9035" t="s">
        <v>32</v>
      </c>
      <c r="R9035" t="s">
        <v>38</v>
      </c>
      <c r="S9035" t="s">
        <v>17</v>
      </c>
      <c r="T9035" t="s">
        <v>13311</v>
      </c>
      <c r="U9035" s="1">
        <v>45686</v>
      </c>
      <c r="V9035">
        <v>50</v>
      </c>
      <c r="W9035" t="str">
        <f t="shared" si="188"/>
        <v>30-59</v>
      </c>
    </row>
    <row r="9036" spans="1:23" x14ac:dyDescent="0.25">
      <c r="A9036" t="s">
        <v>9285</v>
      </c>
      <c r="B9036">
        <v>1914441254</v>
      </c>
      <c r="C9036">
        <v>259037696</v>
      </c>
      <c r="D9036" s="1">
        <v>45574</v>
      </c>
      <c r="E9036">
        <v>99214</v>
      </c>
      <c r="F9036">
        <v>71046</v>
      </c>
      <c r="G9036" t="s">
        <v>240</v>
      </c>
      <c r="H9036" s="34">
        <v>90610</v>
      </c>
      <c r="I9036" s="7">
        <v>65239</v>
      </c>
      <c r="J9036" s="7">
        <v>54082.879999999997</v>
      </c>
      <c r="K9036" s="7">
        <v>5937</v>
      </c>
      <c r="L9036" s="7">
        <v>5219.12</v>
      </c>
      <c r="M9036" s="5">
        <v>0.08</v>
      </c>
      <c r="N9036" t="s">
        <v>24</v>
      </c>
      <c r="O9036" t="s">
        <v>30</v>
      </c>
      <c r="P9036" t="s">
        <v>35</v>
      </c>
      <c r="Q9036" t="s">
        <v>32</v>
      </c>
      <c r="R9036" t="s">
        <v>26</v>
      </c>
      <c r="S9036" t="s">
        <v>17</v>
      </c>
      <c r="T9036" t="s">
        <v>13311</v>
      </c>
      <c r="U9036" s="1">
        <v>45657</v>
      </c>
      <c r="V9036">
        <v>83</v>
      </c>
      <c r="W9036" t="str">
        <f t="shared" si="188"/>
        <v>60-89</v>
      </c>
    </row>
    <row r="9037" spans="1:23" x14ac:dyDescent="0.25">
      <c r="A9037" t="s">
        <v>9286</v>
      </c>
      <c r="B9037">
        <v>8259400673</v>
      </c>
      <c r="C9037">
        <v>5264573480</v>
      </c>
      <c r="D9037" s="1">
        <v>45582</v>
      </c>
      <c r="E9037">
        <v>99213</v>
      </c>
      <c r="F9037">
        <v>80053</v>
      </c>
      <c r="G9037" t="s">
        <v>559</v>
      </c>
      <c r="H9037" s="34">
        <v>96885</v>
      </c>
      <c r="I9037" s="7">
        <v>79446</v>
      </c>
      <c r="J9037" s="7">
        <v>58972.72</v>
      </c>
      <c r="K9037" s="7">
        <v>6173</v>
      </c>
      <c r="L9037" s="7">
        <v>14300.28</v>
      </c>
      <c r="M9037" s="5">
        <v>0.18</v>
      </c>
      <c r="N9037" t="s">
        <v>3141</v>
      </c>
      <c r="O9037" t="s">
        <v>30</v>
      </c>
      <c r="P9037" t="s">
        <v>58</v>
      </c>
      <c r="Q9037" t="s">
        <v>32</v>
      </c>
      <c r="R9037" t="s">
        <v>38</v>
      </c>
      <c r="S9037" t="s">
        <v>27</v>
      </c>
      <c r="T9037" t="s">
        <v>13312</v>
      </c>
      <c r="U9037" s="1">
        <v>45731</v>
      </c>
      <c r="V9037">
        <v>149</v>
      </c>
      <c r="W9037" t="str">
        <f t="shared" si="188"/>
        <v>120-149</v>
      </c>
    </row>
    <row r="9038" spans="1:23" x14ac:dyDescent="0.25">
      <c r="A9038" t="s">
        <v>9287</v>
      </c>
      <c r="B9038">
        <v>7950784990</v>
      </c>
      <c r="C9038">
        <v>4462981734</v>
      </c>
      <c r="D9038" s="1">
        <v>45528</v>
      </c>
      <c r="E9038">
        <v>99238</v>
      </c>
      <c r="F9038">
        <v>71046</v>
      </c>
      <c r="G9038" t="s">
        <v>3161</v>
      </c>
      <c r="H9038" s="34">
        <v>49771</v>
      </c>
      <c r="I9038" s="7">
        <v>32351</v>
      </c>
      <c r="J9038" s="7">
        <v>28468.880000000001</v>
      </c>
      <c r="K9038" s="7">
        <v>0</v>
      </c>
      <c r="L9038" s="7">
        <v>3882.12</v>
      </c>
      <c r="M9038" s="5">
        <v>0.12</v>
      </c>
      <c r="N9038" t="s">
        <v>46</v>
      </c>
      <c r="O9038" t="s">
        <v>17</v>
      </c>
      <c r="P9038" t="s">
        <v>55</v>
      </c>
      <c r="Q9038" t="s">
        <v>19</v>
      </c>
      <c r="R9038" t="s">
        <v>26</v>
      </c>
      <c r="S9038" t="s">
        <v>27</v>
      </c>
      <c r="T9038" t="s">
        <v>13311</v>
      </c>
      <c r="U9038" s="1">
        <v>45604</v>
      </c>
      <c r="V9038">
        <v>76</v>
      </c>
      <c r="W9038" t="str">
        <f t="shared" si="188"/>
        <v>60-89</v>
      </c>
    </row>
    <row r="9039" spans="1:23" x14ac:dyDescent="0.25">
      <c r="A9039" t="s">
        <v>9288</v>
      </c>
      <c r="B9039">
        <v>9768765794</v>
      </c>
      <c r="C9039">
        <v>1980799653</v>
      </c>
      <c r="D9039" s="1">
        <v>45901</v>
      </c>
      <c r="E9039">
        <v>99213</v>
      </c>
      <c r="F9039">
        <v>99214</v>
      </c>
      <c r="G9039" t="s">
        <v>136</v>
      </c>
      <c r="H9039" s="34">
        <v>82653</v>
      </c>
      <c r="I9039" s="7">
        <v>65296</v>
      </c>
      <c r="J9039" s="7">
        <v>51099.64</v>
      </c>
      <c r="K9039" s="7">
        <v>3749</v>
      </c>
      <c r="L9039" s="7">
        <v>10447.36</v>
      </c>
      <c r="M9039" s="5">
        <v>0.16</v>
      </c>
      <c r="N9039" t="s">
        <v>1138</v>
      </c>
      <c r="O9039" t="s">
        <v>30</v>
      </c>
      <c r="P9039" t="s">
        <v>40</v>
      </c>
      <c r="Q9039" t="s">
        <v>19</v>
      </c>
      <c r="R9039" t="s">
        <v>20</v>
      </c>
      <c r="S9039" t="s">
        <v>21</v>
      </c>
      <c r="T9039" t="s">
        <v>13312</v>
      </c>
      <c r="U9039" s="1">
        <v>46057</v>
      </c>
      <c r="V9039">
        <v>156</v>
      </c>
      <c r="W9039" t="str">
        <f t="shared" si="188"/>
        <v>150-179</v>
      </c>
    </row>
    <row r="9040" spans="1:23" x14ac:dyDescent="0.25">
      <c r="A9040" t="s">
        <v>9289</v>
      </c>
      <c r="B9040">
        <v>9764833014</v>
      </c>
      <c r="C9040">
        <v>3557014479</v>
      </c>
      <c r="D9040" s="1">
        <v>45859</v>
      </c>
      <c r="E9040">
        <v>99222</v>
      </c>
      <c r="F9040">
        <v>99284</v>
      </c>
      <c r="G9040" t="s">
        <v>3306</v>
      </c>
      <c r="H9040" s="34">
        <v>83061</v>
      </c>
      <c r="I9040" s="7">
        <v>66449</v>
      </c>
      <c r="J9040" s="7">
        <v>49687.14</v>
      </c>
      <c r="K9040" s="7">
        <v>7459</v>
      </c>
      <c r="L9040" s="7">
        <v>9302.86</v>
      </c>
      <c r="M9040" s="5">
        <v>0.14000000000000001</v>
      </c>
      <c r="N9040" t="s">
        <v>1135</v>
      </c>
      <c r="O9040" t="s">
        <v>30</v>
      </c>
      <c r="P9040" t="s">
        <v>40</v>
      </c>
      <c r="Q9040" t="s">
        <v>32</v>
      </c>
      <c r="R9040" t="s">
        <v>21</v>
      </c>
      <c r="S9040" t="s">
        <v>17</v>
      </c>
      <c r="T9040" t="s">
        <v>13311</v>
      </c>
      <c r="U9040" s="1">
        <v>45972</v>
      </c>
      <c r="V9040">
        <v>113</v>
      </c>
      <c r="W9040" t="str">
        <f t="shared" si="188"/>
        <v>90-119</v>
      </c>
    </row>
    <row r="9041" spans="1:23" x14ac:dyDescent="0.25">
      <c r="A9041" t="s">
        <v>9290</v>
      </c>
      <c r="B9041">
        <v>4804870064</v>
      </c>
      <c r="C9041">
        <v>1909553636</v>
      </c>
      <c r="D9041" s="1">
        <v>45479</v>
      </c>
      <c r="E9041">
        <v>99214</v>
      </c>
      <c r="F9041">
        <v>99282</v>
      </c>
      <c r="G9041" t="s">
        <v>3453</v>
      </c>
      <c r="H9041" s="34">
        <v>70144</v>
      </c>
      <c r="I9041" s="7">
        <v>59622</v>
      </c>
      <c r="J9041" s="7">
        <v>50453.56</v>
      </c>
      <c r="K9041" s="7">
        <v>7976</v>
      </c>
      <c r="L9041" s="7">
        <v>1192.44</v>
      </c>
      <c r="M9041" s="5">
        <v>0.02</v>
      </c>
      <c r="N9041" t="s">
        <v>16</v>
      </c>
      <c r="O9041" t="s">
        <v>30</v>
      </c>
      <c r="P9041" t="s">
        <v>25</v>
      </c>
      <c r="Q9041" t="s">
        <v>19</v>
      </c>
      <c r="R9041" t="s">
        <v>21</v>
      </c>
      <c r="S9041" t="s">
        <v>17</v>
      </c>
      <c r="T9041" t="s">
        <v>13311</v>
      </c>
      <c r="U9041" s="1">
        <v>45580</v>
      </c>
      <c r="V9041">
        <v>101</v>
      </c>
      <c r="W9041" t="str">
        <f t="shared" si="188"/>
        <v>90-119</v>
      </c>
    </row>
    <row r="9042" spans="1:23" x14ac:dyDescent="0.25">
      <c r="A9042" t="s">
        <v>9291</v>
      </c>
      <c r="B9042">
        <v>361367266</v>
      </c>
      <c r="C9042">
        <v>298764153</v>
      </c>
      <c r="D9042" s="1">
        <v>45399</v>
      </c>
      <c r="E9042">
        <v>99232</v>
      </c>
      <c r="F9042">
        <v>99201</v>
      </c>
      <c r="G9042" t="s">
        <v>3202</v>
      </c>
      <c r="H9042" s="34">
        <v>45358</v>
      </c>
      <c r="I9042" s="7">
        <v>35833</v>
      </c>
      <c r="J9042" s="7">
        <v>21588.720000000001</v>
      </c>
      <c r="K9042" s="7">
        <v>8511</v>
      </c>
      <c r="L9042" s="7">
        <v>5733.28</v>
      </c>
      <c r="M9042" s="5">
        <v>0.16</v>
      </c>
      <c r="N9042" t="s">
        <v>1138</v>
      </c>
      <c r="O9042" t="s">
        <v>27</v>
      </c>
      <c r="P9042" t="s">
        <v>25</v>
      </c>
      <c r="Q9042" t="s">
        <v>19</v>
      </c>
      <c r="R9042" t="s">
        <v>38</v>
      </c>
      <c r="S9042" t="s">
        <v>27</v>
      </c>
      <c r="T9042" t="s">
        <v>13310</v>
      </c>
      <c r="U9042" s="1">
        <v>45558</v>
      </c>
      <c r="V9042">
        <v>159</v>
      </c>
      <c r="W9042" t="str">
        <f t="shared" si="188"/>
        <v>150-179</v>
      </c>
    </row>
    <row r="9043" spans="1:23" x14ac:dyDescent="0.25">
      <c r="A9043" t="s">
        <v>9292</v>
      </c>
      <c r="B9043">
        <v>6757309882</v>
      </c>
      <c r="C9043">
        <v>2960474366</v>
      </c>
      <c r="D9043" s="1">
        <v>45721</v>
      </c>
      <c r="E9043">
        <v>99221</v>
      </c>
      <c r="F9043">
        <v>97110</v>
      </c>
      <c r="G9043" t="s">
        <v>200</v>
      </c>
      <c r="H9043" s="34">
        <v>57199</v>
      </c>
      <c r="I9043" s="7">
        <v>46903</v>
      </c>
      <c r="J9043" s="7">
        <v>38460.46</v>
      </c>
      <c r="K9043" s="7">
        <v>0</v>
      </c>
      <c r="L9043" s="7">
        <v>8442.5400000000009</v>
      </c>
      <c r="M9043" s="5">
        <v>0.18</v>
      </c>
      <c r="N9043" t="s">
        <v>3141</v>
      </c>
      <c r="O9043" t="s">
        <v>17</v>
      </c>
      <c r="P9043" t="s">
        <v>31</v>
      </c>
      <c r="Q9043" t="s">
        <v>32</v>
      </c>
      <c r="R9043" t="s">
        <v>21</v>
      </c>
      <c r="S9043" t="s">
        <v>17</v>
      </c>
      <c r="T9043" t="s">
        <v>13310</v>
      </c>
      <c r="U9043" s="1">
        <v>45890</v>
      </c>
      <c r="V9043">
        <v>169</v>
      </c>
      <c r="W9043" t="str">
        <f t="shared" si="188"/>
        <v>150-179</v>
      </c>
    </row>
    <row r="9044" spans="1:23" x14ac:dyDescent="0.25">
      <c r="A9044" t="s">
        <v>9293</v>
      </c>
      <c r="B9044">
        <v>5514896413</v>
      </c>
      <c r="C9044">
        <v>6497646792</v>
      </c>
      <c r="D9044" s="1">
        <v>45639</v>
      </c>
      <c r="E9044">
        <v>99222</v>
      </c>
      <c r="F9044">
        <v>36415</v>
      </c>
      <c r="G9044" t="s">
        <v>194</v>
      </c>
      <c r="H9044" s="34">
        <v>40152</v>
      </c>
      <c r="I9044" s="7">
        <v>32925</v>
      </c>
      <c r="J9044" s="7">
        <v>20387.5</v>
      </c>
      <c r="K9044" s="7">
        <v>6611</v>
      </c>
      <c r="L9044" s="7">
        <v>5926.5</v>
      </c>
      <c r="M9044" s="5">
        <v>0.18</v>
      </c>
      <c r="N9044" t="s">
        <v>3141</v>
      </c>
      <c r="O9044" t="s">
        <v>27</v>
      </c>
      <c r="P9044" t="s">
        <v>31</v>
      </c>
      <c r="Q9044" t="s">
        <v>32</v>
      </c>
      <c r="R9044" t="s">
        <v>43</v>
      </c>
      <c r="S9044" t="s">
        <v>27</v>
      </c>
      <c r="T9044" t="s">
        <v>13310</v>
      </c>
      <c r="U9044" s="1">
        <v>45732</v>
      </c>
      <c r="V9044">
        <v>93</v>
      </c>
      <c r="W9044" t="str">
        <f t="shared" si="188"/>
        <v>90-119</v>
      </c>
    </row>
    <row r="9045" spans="1:23" x14ac:dyDescent="0.25">
      <c r="A9045" t="s">
        <v>9294</v>
      </c>
      <c r="B9045">
        <v>3275812758</v>
      </c>
      <c r="C9045">
        <v>2305131940</v>
      </c>
      <c r="D9045" s="1">
        <v>45843</v>
      </c>
      <c r="E9045">
        <v>99238</v>
      </c>
      <c r="F9045">
        <v>81000</v>
      </c>
      <c r="G9045" t="s">
        <v>112</v>
      </c>
      <c r="H9045" s="34">
        <v>58218</v>
      </c>
      <c r="I9045" s="7">
        <v>43664</v>
      </c>
      <c r="J9045" s="7">
        <v>25517.4</v>
      </c>
      <c r="K9045" s="7">
        <v>11597</v>
      </c>
      <c r="L9045" s="7">
        <v>6549.6</v>
      </c>
      <c r="M9045" s="5">
        <v>0.15</v>
      </c>
      <c r="N9045" t="s">
        <v>1139</v>
      </c>
      <c r="O9045" t="s">
        <v>27</v>
      </c>
      <c r="P9045" t="s">
        <v>31</v>
      </c>
      <c r="Q9045" t="s">
        <v>19</v>
      </c>
      <c r="R9045" t="s">
        <v>43</v>
      </c>
      <c r="S9045" t="s">
        <v>17</v>
      </c>
      <c r="T9045" t="s">
        <v>13311</v>
      </c>
      <c r="U9045" s="1">
        <v>45896</v>
      </c>
      <c r="V9045">
        <v>53</v>
      </c>
      <c r="W9045" t="str">
        <f t="shared" si="188"/>
        <v>30-59</v>
      </c>
    </row>
    <row r="9046" spans="1:23" x14ac:dyDescent="0.25">
      <c r="A9046" t="s">
        <v>9295</v>
      </c>
      <c r="B9046">
        <v>9673890449</v>
      </c>
      <c r="C9046">
        <v>1393004611</v>
      </c>
      <c r="D9046" s="1">
        <v>45483</v>
      </c>
      <c r="E9046">
        <v>99233</v>
      </c>
      <c r="F9046">
        <v>99284</v>
      </c>
      <c r="G9046" t="s">
        <v>65</v>
      </c>
      <c r="H9046" s="34">
        <v>53998</v>
      </c>
      <c r="I9046" s="7">
        <v>35099</v>
      </c>
      <c r="J9046" s="7">
        <v>30887.119999999999</v>
      </c>
      <c r="K9046" s="7">
        <v>0</v>
      </c>
      <c r="L9046" s="7">
        <v>4211.88</v>
      </c>
      <c r="M9046" s="5">
        <v>0.12</v>
      </c>
      <c r="N9046" t="s">
        <v>46</v>
      </c>
      <c r="O9046" t="s">
        <v>17</v>
      </c>
      <c r="P9046" t="s">
        <v>3149</v>
      </c>
      <c r="Q9046" t="s">
        <v>32</v>
      </c>
      <c r="R9046" t="s">
        <v>27</v>
      </c>
      <c r="S9046" t="s">
        <v>27</v>
      </c>
      <c r="T9046" t="s">
        <v>13310</v>
      </c>
      <c r="U9046" s="1">
        <v>45659</v>
      </c>
      <c r="V9046">
        <v>176</v>
      </c>
      <c r="W9046" t="str">
        <f t="shared" si="188"/>
        <v>150-179</v>
      </c>
    </row>
    <row r="9047" spans="1:23" x14ac:dyDescent="0.25">
      <c r="A9047" t="s">
        <v>9296</v>
      </c>
      <c r="B9047">
        <v>4439628266</v>
      </c>
      <c r="C9047">
        <v>3747215061</v>
      </c>
      <c r="D9047" s="1">
        <v>45349</v>
      </c>
      <c r="E9047">
        <v>99215</v>
      </c>
      <c r="F9047">
        <v>99292</v>
      </c>
      <c r="G9047" t="s">
        <v>57</v>
      </c>
      <c r="H9047" s="34">
        <v>85621</v>
      </c>
      <c r="I9047" s="7">
        <v>67641</v>
      </c>
      <c r="J9047" s="7">
        <v>56818.44</v>
      </c>
      <c r="K9047" s="7">
        <v>0</v>
      </c>
      <c r="L9047" s="7">
        <v>10822.56</v>
      </c>
      <c r="M9047" s="5">
        <v>0.16</v>
      </c>
      <c r="N9047" t="s">
        <v>1138</v>
      </c>
      <c r="O9047" t="s">
        <v>17</v>
      </c>
      <c r="P9047" t="s">
        <v>31</v>
      </c>
      <c r="Q9047" t="s">
        <v>19</v>
      </c>
      <c r="R9047" t="s">
        <v>43</v>
      </c>
      <c r="S9047" t="s">
        <v>27</v>
      </c>
      <c r="T9047" t="s">
        <v>13310</v>
      </c>
      <c r="U9047" s="1">
        <v>45456</v>
      </c>
      <c r="V9047">
        <v>107</v>
      </c>
      <c r="W9047" t="str">
        <f t="shared" si="188"/>
        <v>90-119</v>
      </c>
    </row>
    <row r="9048" spans="1:23" x14ac:dyDescent="0.25">
      <c r="A9048" t="s">
        <v>9297</v>
      </c>
      <c r="B9048">
        <v>3146218094</v>
      </c>
      <c r="C9048">
        <v>7710527668</v>
      </c>
      <c r="D9048" s="1">
        <v>45322</v>
      </c>
      <c r="E9048">
        <v>99233</v>
      </c>
      <c r="F9048">
        <v>99214</v>
      </c>
      <c r="G9048" t="s">
        <v>3741</v>
      </c>
      <c r="H9048" s="34">
        <v>52618</v>
      </c>
      <c r="I9048" s="7">
        <v>37885</v>
      </c>
      <c r="J9048" s="7">
        <v>30996.2</v>
      </c>
      <c r="K9048" s="7">
        <v>3858</v>
      </c>
      <c r="L9048" s="7">
        <v>3030.8</v>
      </c>
      <c r="M9048" s="5">
        <v>0.08</v>
      </c>
      <c r="N9048" t="s">
        <v>24</v>
      </c>
      <c r="O9048" t="s">
        <v>30</v>
      </c>
      <c r="P9048" t="s">
        <v>3146</v>
      </c>
      <c r="Q9048" t="s">
        <v>19</v>
      </c>
      <c r="R9048" t="s">
        <v>43</v>
      </c>
      <c r="S9048" t="s">
        <v>17</v>
      </c>
      <c r="T9048" t="s">
        <v>13310</v>
      </c>
      <c r="U9048" s="1">
        <v>45501</v>
      </c>
      <c r="V9048">
        <v>179</v>
      </c>
      <c r="W9048" t="str">
        <f t="shared" si="188"/>
        <v>150-179</v>
      </c>
    </row>
    <row r="9049" spans="1:23" x14ac:dyDescent="0.25">
      <c r="A9049" t="s">
        <v>9298</v>
      </c>
      <c r="B9049">
        <v>4789506177</v>
      </c>
      <c r="C9049">
        <v>6531292951</v>
      </c>
      <c r="D9049" s="1">
        <v>45687</v>
      </c>
      <c r="E9049">
        <v>99232</v>
      </c>
      <c r="F9049">
        <v>99291</v>
      </c>
      <c r="G9049" t="s">
        <v>148</v>
      </c>
      <c r="H9049" s="34">
        <v>79688</v>
      </c>
      <c r="I9049" s="7">
        <v>59766</v>
      </c>
      <c r="J9049" s="7">
        <v>50801.1</v>
      </c>
      <c r="K9049" s="7">
        <v>0</v>
      </c>
      <c r="L9049" s="7">
        <v>8964.9</v>
      </c>
      <c r="M9049" s="5">
        <v>0.15</v>
      </c>
      <c r="N9049" t="s">
        <v>1139</v>
      </c>
      <c r="O9049" t="s">
        <v>17</v>
      </c>
      <c r="P9049" t="s">
        <v>58</v>
      </c>
      <c r="Q9049" t="s">
        <v>19</v>
      </c>
      <c r="R9049" t="s">
        <v>26</v>
      </c>
      <c r="S9049" t="s">
        <v>17</v>
      </c>
      <c r="T9049" t="s">
        <v>13310</v>
      </c>
      <c r="U9049" s="1">
        <v>45810</v>
      </c>
      <c r="V9049">
        <v>123</v>
      </c>
      <c r="W9049" t="str">
        <f t="shared" si="188"/>
        <v>120-149</v>
      </c>
    </row>
    <row r="9050" spans="1:23" x14ac:dyDescent="0.25">
      <c r="A9050" t="s">
        <v>9299</v>
      </c>
      <c r="B9050">
        <v>1763237909</v>
      </c>
      <c r="C9050">
        <v>405479068</v>
      </c>
      <c r="D9050" s="1">
        <v>45406</v>
      </c>
      <c r="E9050">
        <v>99215</v>
      </c>
      <c r="F9050">
        <v>99283</v>
      </c>
      <c r="G9050" t="s">
        <v>263</v>
      </c>
      <c r="H9050" s="34">
        <v>73794</v>
      </c>
      <c r="I9050" s="7">
        <v>55346</v>
      </c>
      <c r="J9050" s="7">
        <v>47044.1</v>
      </c>
      <c r="K9050" s="7">
        <v>0</v>
      </c>
      <c r="L9050" s="7">
        <v>8301.9</v>
      </c>
      <c r="M9050" s="5">
        <v>0.15</v>
      </c>
      <c r="N9050" t="s">
        <v>1139</v>
      </c>
      <c r="O9050" t="s">
        <v>17</v>
      </c>
      <c r="P9050" t="s">
        <v>3149</v>
      </c>
      <c r="Q9050" t="s">
        <v>32</v>
      </c>
      <c r="R9050" t="s">
        <v>43</v>
      </c>
      <c r="S9050" t="s">
        <v>27</v>
      </c>
      <c r="T9050" t="s">
        <v>13310</v>
      </c>
      <c r="U9050" s="1">
        <v>45537</v>
      </c>
      <c r="V9050">
        <v>131</v>
      </c>
      <c r="W9050" t="str">
        <f t="shared" si="188"/>
        <v>120-149</v>
      </c>
    </row>
    <row r="9051" spans="1:23" x14ac:dyDescent="0.25">
      <c r="A9051" t="s">
        <v>9300</v>
      </c>
      <c r="B9051">
        <v>435092592</v>
      </c>
      <c r="C9051">
        <v>1672055801</v>
      </c>
      <c r="D9051" s="1">
        <v>45570</v>
      </c>
      <c r="E9051">
        <v>99231</v>
      </c>
      <c r="F9051">
        <v>99201</v>
      </c>
      <c r="G9051" t="s">
        <v>3269</v>
      </c>
      <c r="H9051" s="34">
        <v>25149</v>
      </c>
      <c r="I9051" s="7">
        <v>21377</v>
      </c>
      <c r="J9051" s="7">
        <v>18293.46</v>
      </c>
      <c r="K9051" s="7">
        <v>2656</v>
      </c>
      <c r="L9051" s="7">
        <v>427.54</v>
      </c>
      <c r="M9051" s="5">
        <v>0.02</v>
      </c>
      <c r="N9051" t="s">
        <v>16</v>
      </c>
      <c r="O9051" t="s">
        <v>30</v>
      </c>
      <c r="P9051" t="s">
        <v>31</v>
      </c>
      <c r="Q9051" t="s">
        <v>19</v>
      </c>
      <c r="R9051" t="s">
        <v>20</v>
      </c>
      <c r="S9051" t="s">
        <v>17</v>
      </c>
      <c r="T9051" t="s">
        <v>13312</v>
      </c>
      <c r="U9051" s="1">
        <v>45716</v>
      </c>
      <c r="V9051">
        <v>146</v>
      </c>
      <c r="W9051" t="str">
        <f t="shared" si="188"/>
        <v>120-149</v>
      </c>
    </row>
    <row r="9052" spans="1:23" x14ac:dyDescent="0.25">
      <c r="A9052" t="s">
        <v>9301</v>
      </c>
      <c r="B9052">
        <v>261305600</v>
      </c>
      <c r="C9052">
        <v>3659389070</v>
      </c>
      <c r="D9052" s="1">
        <v>45397</v>
      </c>
      <c r="E9052">
        <v>99232</v>
      </c>
      <c r="F9052">
        <v>99211</v>
      </c>
      <c r="G9052" t="s">
        <v>3357</v>
      </c>
      <c r="H9052" s="34">
        <v>15955</v>
      </c>
      <c r="I9052" s="7">
        <v>12604</v>
      </c>
      <c r="J9052" s="7">
        <v>7471.36</v>
      </c>
      <c r="K9052" s="7">
        <v>3116</v>
      </c>
      <c r="L9052" s="7">
        <v>2016.64</v>
      </c>
      <c r="M9052" s="5">
        <v>0.16</v>
      </c>
      <c r="N9052" t="s">
        <v>1138</v>
      </c>
      <c r="O9052" t="s">
        <v>27</v>
      </c>
      <c r="P9052" t="s">
        <v>25</v>
      </c>
      <c r="Q9052" t="s">
        <v>32</v>
      </c>
      <c r="R9052" t="s">
        <v>21</v>
      </c>
      <c r="S9052" t="s">
        <v>27</v>
      </c>
      <c r="T9052" t="s">
        <v>13312</v>
      </c>
      <c r="U9052" s="1">
        <v>45434</v>
      </c>
      <c r="V9052">
        <v>37</v>
      </c>
      <c r="W9052" t="str">
        <f t="shared" si="188"/>
        <v>30-59</v>
      </c>
    </row>
    <row r="9053" spans="1:23" x14ac:dyDescent="0.25">
      <c r="A9053" t="s">
        <v>9302</v>
      </c>
      <c r="B9053">
        <v>3051717592</v>
      </c>
      <c r="C9053">
        <v>1119320361</v>
      </c>
      <c r="D9053" s="1">
        <v>45750</v>
      </c>
      <c r="E9053">
        <v>99221</v>
      </c>
      <c r="F9053">
        <v>99283</v>
      </c>
      <c r="G9053" t="s">
        <v>495</v>
      </c>
      <c r="H9053" s="34">
        <v>91256</v>
      </c>
      <c r="I9053" s="7">
        <v>77568</v>
      </c>
      <c r="J9053" s="7">
        <v>76016.639999999999</v>
      </c>
      <c r="K9053" s="7">
        <v>0</v>
      </c>
      <c r="L9053" s="7">
        <v>1551.36</v>
      </c>
      <c r="M9053" s="5">
        <v>0.02</v>
      </c>
      <c r="N9053" t="s">
        <v>16</v>
      </c>
      <c r="O9053" t="s">
        <v>17</v>
      </c>
      <c r="P9053" t="s">
        <v>55</v>
      </c>
      <c r="Q9053" t="s">
        <v>32</v>
      </c>
      <c r="R9053" t="s">
        <v>20</v>
      </c>
      <c r="S9053" t="s">
        <v>21</v>
      </c>
      <c r="T9053" t="s">
        <v>13310</v>
      </c>
      <c r="U9053" s="1">
        <v>45903</v>
      </c>
      <c r="V9053">
        <v>153</v>
      </c>
      <c r="W9053" t="str">
        <f t="shared" si="188"/>
        <v>150-179</v>
      </c>
    </row>
    <row r="9054" spans="1:23" x14ac:dyDescent="0.25">
      <c r="A9054" t="s">
        <v>9303</v>
      </c>
      <c r="B9054">
        <v>9797034803</v>
      </c>
      <c r="C9054">
        <v>1437718282</v>
      </c>
      <c r="D9054" s="1">
        <v>45750</v>
      </c>
      <c r="E9054">
        <v>99223</v>
      </c>
      <c r="F9054">
        <v>99281</v>
      </c>
      <c r="G9054" t="s">
        <v>3673</v>
      </c>
      <c r="H9054" s="34">
        <v>72748</v>
      </c>
      <c r="I9054" s="7">
        <v>56743</v>
      </c>
      <c r="J9054" s="7">
        <v>38034.400000000001</v>
      </c>
      <c r="K9054" s="7">
        <v>7360</v>
      </c>
      <c r="L9054" s="7">
        <v>11348.6</v>
      </c>
      <c r="M9054" s="5">
        <v>0.2</v>
      </c>
      <c r="N9054" t="s">
        <v>3140</v>
      </c>
      <c r="O9054" t="s">
        <v>30</v>
      </c>
      <c r="P9054" t="s">
        <v>97</v>
      </c>
      <c r="Q9054" t="s">
        <v>19</v>
      </c>
      <c r="R9054" t="s">
        <v>38</v>
      </c>
      <c r="S9054" t="s">
        <v>21</v>
      </c>
      <c r="T9054" t="s">
        <v>13311</v>
      </c>
      <c r="U9054" s="1">
        <v>45912</v>
      </c>
      <c r="V9054">
        <v>162</v>
      </c>
      <c r="W9054" t="str">
        <f t="shared" si="188"/>
        <v>150-179</v>
      </c>
    </row>
    <row r="9055" spans="1:23" x14ac:dyDescent="0.25">
      <c r="A9055" t="s">
        <v>9304</v>
      </c>
      <c r="B9055">
        <v>1007924408</v>
      </c>
      <c r="C9055">
        <v>5611731370</v>
      </c>
      <c r="D9055" s="1">
        <v>45396</v>
      </c>
      <c r="E9055">
        <v>99221</v>
      </c>
      <c r="F9055">
        <v>71046</v>
      </c>
      <c r="G9055" t="s">
        <v>4083</v>
      </c>
      <c r="H9055" s="34">
        <v>95559</v>
      </c>
      <c r="I9055" s="7">
        <v>81225</v>
      </c>
      <c r="J9055" s="7">
        <v>67045.5</v>
      </c>
      <c r="K9055" s="7">
        <v>12555</v>
      </c>
      <c r="L9055" s="7">
        <v>1624.5</v>
      </c>
      <c r="M9055" s="5">
        <v>0.02</v>
      </c>
      <c r="N9055" t="s">
        <v>16</v>
      </c>
      <c r="O9055" t="s">
        <v>27</v>
      </c>
      <c r="P9055" t="s">
        <v>31</v>
      </c>
      <c r="Q9055" t="s">
        <v>19</v>
      </c>
      <c r="R9055" t="s">
        <v>21</v>
      </c>
      <c r="S9055" t="s">
        <v>17</v>
      </c>
      <c r="T9055" t="s">
        <v>13311</v>
      </c>
      <c r="U9055" s="1">
        <v>45434</v>
      </c>
      <c r="V9055">
        <v>38</v>
      </c>
      <c r="W9055" t="str">
        <f t="shared" si="188"/>
        <v>30-59</v>
      </c>
    </row>
    <row r="9056" spans="1:23" x14ac:dyDescent="0.25">
      <c r="A9056" t="s">
        <v>9305</v>
      </c>
      <c r="B9056">
        <v>9799642733</v>
      </c>
      <c r="C9056">
        <v>1486163001</v>
      </c>
      <c r="D9056" s="1">
        <v>45766</v>
      </c>
      <c r="E9056">
        <v>99214</v>
      </c>
      <c r="F9056">
        <v>99204</v>
      </c>
      <c r="G9056" t="s">
        <v>3400</v>
      </c>
      <c r="H9056" s="34">
        <v>58939</v>
      </c>
      <c r="I9056" s="7">
        <v>45972</v>
      </c>
      <c r="J9056" s="7">
        <v>30808.6</v>
      </c>
      <c r="K9056" s="7">
        <v>5969</v>
      </c>
      <c r="L9056" s="7">
        <v>9194.4</v>
      </c>
      <c r="M9056" s="5">
        <v>0.2</v>
      </c>
      <c r="N9056" t="s">
        <v>3140</v>
      </c>
      <c r="O9056" t="s">
        <v>30</v>
      </c>
      <c r="P9056" t="s">
        <v>35</v>
      </c>
      <c r="Q9056" t="s">
        <v>32</v>
      </c>
      <c r="R9056" t="s">
        <v>26</v>
      </c>
      <c r="S9056" t="s">
        <v>17</v>
      </c>
      <c r="T9056" t="s">
        <v>13312</v>
      </c>
      <c r="U9056" s="1">
        <v>45940</v>
      </c>
      <c r="V9056">
        <v>174</v>
      </c>
      <c r="W9056" t="str">
        <f t="shared" si="188"/>
        <v>150-179</v>
      </c>
    </row>
    <row r="9057" spans="1:23" x14ac:dyDescent="0.25">
      <c r="A9057" t="s">
        <v>9306</v>
      </c>
      <c r="B9057">
        <v>273324320</v>
      </c>
      <c r="C9057">
        <v>5721727248</v>
      </c>
      <c r="D9057" s="1">
        <v>45509</v>
      </c>
      <c r="E9057">
        <v>99214</v>
      </c>
      <c r="F9057">
        <v>99211</v>
      </c>
      <c r="G9057" t="s">
        <v>347</v>
      </c>
      <c r="H9057" s="34">
        <v>24744</v>
      </c>
      <c r="I9057" s="7">
        <v>20290</v>
      </c>
      <c r="J9057" s="7">
        <v>13972.8</v>
      </c>
      <c r="K9057" s="7">
        <v>2665</v>
      </c>
      <c r="L9057" s="7">
        <v>3652.2</v>
      </c>
      <c r="M9057" s="5">
        <v>0.18</v>
      </c>
      <c r="N9057" t="s">
        <v>3141</v>
      </c>
      <c r="O9057" t="s">
        <v>30</v>
      </c>
      <c r="P9057" t="s">
        <v>97</v>
      </c>
      <c r="Q9057" t="s">
        <v>32</v>
      </c>
      <c r="R9057" t="s">
        <v>38</v>
      </c>
      <c r="S9057" t="s">
        <v>27</v>
      </c>
      <c r="T9057" t="s">
        <v>13310</v>
      </c>
      <c r="U9057" s="1">
        <v>45689</v>
      </c>
      <c r="V9057">
        <v>180</v>
      </c>
      <c r="W9057" t="str">
        <f t="shared" si="188"/>
        <v>180-209</v>
      </c>
    </row>
    <row r="9058" spans="1:23" x14ac:dyDescent="0.25">
      <c r="A9058" t="s">
        <v>9307</v>
      </c>
      <c r="B9058">
        <v>7580227887</v>
      </c>
      <c r="C9058">
        <v>1858796214</v>
      </c>
      <c r="D9058" s="1">
        <v>45860</v>
      </c>
      <c r="E9058">
        <v>99215</v>
      </c>
      <c r="F9058">
        <v>99205</v>
      </c>
      <c r="G9058" t="s">
        <v>77</v>
      </c>
      <c r="H9058" s="34">
        <v>82428</v>
      </c>
      <c r="I9058" s="7">
        <v>65118</v>
      </c>
      <c r="J9058" s="7">
        <v>37292.120000000003</v>
      </c>
      <c r="K9058" s="7">
        <v>17407</v>
      </c>
      <c r="L9058" s="7">
        <v>10418.879999999999</v>
      </c>
      <c r="M9058" s="5">
        <v>0.16</v>
      </c>
      <c r="N9058" t="s">
        <v>1138</v>
      </c>
      <c r="O9058" t="s">
        <v>27</v>
      </c>
      <c r="P9058" t="s">
        <v>3146</v>
      </c>
      <c r="Q9058" t="s">
        <v>32</v>
      </c>
      <c r="R9058" t="s">
        <v>21</v>
      </c>
      <c r="S9058" t="s">
        <v>27</v>
      </c>
      <c r="T9058" t="s">
        <v>13312</v>
      </c>
      <c r="U9058" s="1">
        <v>45934</v>
      </c>
      <c r="V9058">
        <v>74</v>
      </c>
      <c r="W9058" t="str">
        <f t="shared" si="188"/>
        <v>60-89</v>
      </c>
    </row>
    <row r="9059" spans="1:23" x14ac:dyDescent="0.25">
      <c r="A9059" t="s">
        <v>9308</v>
      </c>
      <c r="B9059">
        <v>3300396572</v>
      </c>
      <c r="C9059">
        <v>5069291776</v>
      </c>
      <c r="D9059" s="1">
        <v>45566</v>
      </c>
      <c r="E9059">
        <v>99214</v>
      </c>
      <c r="F9059">
        <v>93000</v>
      </c>
      <c r="G9059" t="s">
        <v>116</v>
      </c>
      <c r="H9059" s="34">
        <v>78940</v>
      </c>
      <c r="I9059" s="7">
        <v>56837</v>
      </c>
      <c r="J9059" s="7">
        <v>42629.04</v>
      </c>
      <c r="K9059" s="7">
        <v>9661</v>
      </c>
      <c r="L9059" s="7">
        <v>4546.96</v>
      </c>
      <c r="M9059" s="5">
        <v>0.08</v>
      </c>
      <c r="N9059" t="s">
        <v>24</v>
      </c>
      <c r="O9059" t="s">
        <v>30</v>
      </c>
      <c r="P9059" t="s">
        <v>31</v>
      </c>
      <c r="Q9059" t="s">
        <v>19</v>
      </c>
      <c r="R9059" t="s">
        <v>26</v>
      </c>
      <c r="S9059" t="s">
        <v>27</v>
      </c>
      <c r="T9059" t="s">
        <v>13312</v>
      </c>
      <c r="U9059" s="1">
        <v>45695</v>
      </c>
      <c r="V9059">
        <v>129</v>
      </c>
      <c r="W9059" t="str">
        <f t="shared" si="188"/>
        <v>120-149</v>
      </c>
    </row>
    <row r="9060" spans="1:23" x14ac:dyDescent="0.25">
      <c r="A9060" t="s">
        <v>9309</v>
      </c>
      <c r="B9060">
        <v>8343118894</v>
      </c>
      <c r="C9060">
        <v>2286722090</v>
      </c>
      <c r="D9060" s="1">
        <v>45770</v>
      </c>
      <c r="E9060">
        <v>99238</v>
      </c>
      <c r="F9060">
        <v>99202</v>
      </c>
      <c r="G9060" t="s">
        <v>3490</v>
      </c>
      <c r="H9060" s="34">
        <v>72341</v>
      </c>
      <c r="I9060" s="7">
        <v>54256</v>
      </c>
      <c r="J9060" s="7">
        <v>42473.599999999999</v>
      </c>
      <c r="K9060" s="7">
        <v>3644</v>
      </c>
      <c r="L9060" s="7">
        <v>8138.4</v>
      </c>
      <c r="M9060" s="5">
        <v>0.15</v>
      </c>
      <c r="N9060" t="s">
        <v>1139</v>
      </c>
      <c r="O9060" t="s">
        <v>30</v>
      </c>
      <c r="P9060" t="s">
        <v>3148</v>
      </c>
      <c r="Q9060" t="s">
        <v>32</v>
      </c>
      <c r="R9060" t="s">
        <v>21</v>
      </c>
      <c r="S9060" t="s">
        <v>17</v>
      </c>
      <c r="T9060" t="s">
        <v>13312</v>
      </c>
      <c r="U9060" s="1">
        <v>45846</v>
      </c>
      <c r="V9060">
        <v>76</v>
      </c>
      <c r="W9060" t="str">
        <f t="shared" si="188"/>
        <v>60-89</v>
      </c>
    </row>
    <row r="9061" spans="1:23" x14ac:dyDescent="0.25">
      <c r="A9061" t="s">
        <v>9310</v>
      </c>
      <c r="B9061">
        <v>884730711</v>
      </c>
      <c r="C9061">
        <v>7814887170</v>
      </c>
      <c r="D9061" s="1">
        <v>45843</v>
      </c>
      <c r="E9061">
        <v>99215</v>
      </c>
      <c r="F9061">
        <v>99212</v>
      </c>
      <c r="G9061" t="s">
        <v>3357</v>
      </c>
      <c r="H9061" s="34">
        <v>25112</v>
      </c>
      <c r="I9061" s="7">
        <v>18081</v>
      </c>
      <c r="J9061" s="7">
        <v>13661.52</v>
      </c>
      <c r="K9061" s="7">
        <v>2973</v>
      </c>
      <c r="L9061" s="7">
        <v>1446.48</v>
      </c>
      <c r="M9061" s="5">
        <v>0.08</v>
      </c>
      <c r="N9061" t="s">
        <v>24</v>
      </c>
      <c r="O9061" t="s">
        <v>30</v>
      </c>
      <c r="P9061" t="s">
        <v>18</v>
      </c>
      <c r="Q9061" t="s">
        <v>19</v>
      </c>
      <c r="R9061" t="s">
        <v>27</v>
      </c>
      <c r="S9061" t="s">
        <v>21</v>
      </c>
      <c r="T9061" t="s">
        <v>13311</v>
      </c>
      <c r="U9061" s="1">
        <v>46007</v>
      </c>
      <c r="V9061">
        <v>164</v>
      </c>
      <c r="W9061" t="str">
        <f t="shared" si="188"/>
        <v>150-179</v>
      </c>
    </row>
    <row r="9062" spans="1:23" x14ac:dyDescent="0.25">
      <c r="A9062" t="s">
        <v>9311</v>
      </c>
      <c r="B9062">
        <v>6954463127</v>
      </c>
      <c r="C9062">
        <v>9857516263</v>
      </c>
      <c r="D9062" s="1">
        <v>45789</v>
      </c>
      <c r="E9062">
        <v>99231</v>
      </c>
      <c r="F9062">
        <v>99201</v>
      </c>
      <c r="G9062" t="s">
        <v>240</v>
      </c>
      <c r="H9062" s="34">
        <v>26647</v>
      </c>
      <c r="I9062" s="7">
        <v>22650</v>
      </c>
      <c r="J9062" s="7">
        <v>19437</v>
      </c>
      <c r="K9062" s="7">
        <v>2760</v>
      </c>
      <c r="L9062" s="7">
        <v>453</v>
      </c>
      <c r="M9062" s="5">
        <v>0.02</v>
      </c>
      <c r="N9062" t="s">
        <v>16</v>
      </c>
      <c r="O9062" t="s">
        <v>30</v>
      </c>
      <c r="P9062" t="s">
        <v>40</v>
      </c>
      <c r="Q9062" t="s">
        <v>19</v>
      </c>
      <c r="R9062" t="s">
        <v>38</v>
      </c>
      <c r="S9062" t="s">
        <v>17</v>
      </c>
      <c r="T9062" t="s">
        <v>13311</v>
      </c>
      <c r="U9062" s="1">
        <v>45945</v>
      </c>
      <c r="V9062">
        <v>156</v>
      </c>
      <c r="W9062" t="str">
        <f t="shared" si="188"/>
        <v>150-179</v>
      </c>
    </row>
    <row r="9063" spans="1:23" x14ac:dyDescent="0.25">
      <c r="A9063" t="s">
        <v>9312</v>
      </c>
      <c r="B9063">
        <v>1413418242</v>
      </c>
      <c r="C9063">
        <v>376324482</v>
      </c>
      <c r="D9063" s="1">
        <v>45439</v>
      </c>
      <c r="E9063">
        <v>99222</v>
      </c>
      <c r="F9063">
        <v>93000</v>
      </c>
      <c r="G9063" t="s">
        <v>182</v>
      </c>
      <c r="H9063" s="34">
        <v>53438</v>
      </c>
      <c r="I9063" s="7">
        <v>41682</v>
      </c>
      <c r="J9063" s="7">
        <v>23854.6</v>
      </c>
      <c r="K9063" s="7">
        <v>9491</v>
      </c>
      <c r="L9063" s="7">
        <v>8336.4</v>
      </c>
      <c r="M9063" s="5">
        <v>0.2</v>
      </c>
      <c r="N9063" t="s">
        <v>3140</v>
      </c>
      <c r="O9063" t="s">
        <v>27</v>
      </c>
      <c r="P9063" t="s">
        <v>25</v>
      </c>
      <c r="Q9063" t="s">
        <v>19</v>
      </c>
      <c r="R9063" t="s">
        <v>21</v>
      </c>
      <c r="S9063" t="s">
        <v>17</v>
      </c>
      <c r="T9063" t="s">
        <v>13312</v>
      </c>
      <c r="U9063" s="1">
        <v>45499</v>
      </c>
      <c r="V9063">
        <v>60</v>
      </c>
      <c r="W9063" t="str">
        <f t="shared" si="188"/>
        <v>60-89</v>
      </c>
    </row>
    <row r="9064" spans="1:23" x14ac:dyDescent="0.25">
      <c r="A9064" t="s">
        <v>9313</v>
      </c>
      <c r="B9064">
        <v>4938209686</v>
      </c>
      <c r="C9064">
        <v>9080836293</v>
      </c>
      <c r="D9064" s="1">
        <v>45419</v>
      </c>
      <c r="E9064">
        <v>99232</v>
      </c>
      <c r="F9064">
        <v>99203</v>
      </c>
      <c r="G9064" t="s">
        <v>3250</v>
      </c>
      <c r="H9064" s="34">
        <v>67078</v>
      </c>
      <c r="I9064" s="7">
        <v>57016</v>
      </c>
      <c r="J9064" s="7">
        <v>55875.68</v>
      </c>
      <c r="K9064" s="7">
        <v>0</v>
      </c>
      <c r="L9064" s="7">
        <v>1140.32</v>
      </c>
      <c r="M9064" s="5">
        <v>0.02</v>
      </c>
      <c r="N9064" t="s">
        <v>16</v>
      </c>
      <c r="O9064" t="s">
        <v>17</v>
      </c>
      <c r="P9064" t="s">
        <v>35</v>
      </c>
      <c r="Q9064" t="s">
        <v>19</v>
      </c>
      <c r="R9064" t="s">
        <v>26</v>
      </c>
      <c r="S9064" t="s">
        <v>17</v>
      </c>
      <c r="T9064" t="s">
        <v>13311</v>
      </c>
      <c r="U9064" s="1">
        <v>45471</v>
      </c>
      <c r="V9064">
        <v>52</v>
      </c>
      <c r="W9064" t="str">
        <f t="shared" si="188"/>
        <v>30-59</v>
      </c>
    </row>
    <row r="9065" spans="1:23" x14ac:dyDescent="0.25">
      <c r="A9065" t="s">
        <v>9314</v>
      </c>
      <c r="B9065">
        <v>6641171596</v>
      </c>
      <c r="C9065">
        <v>1313259650</v>
      </c>
      <c r="D9065" s="1">
        <v>45647</v>
      </c>
      <c r="E9065">
        <v>99238</v>
      </c>
      <c r="F9065">
        <v>99205</v>
      </c>
      <c r="G9065" t="s">
        <v>3215</v>
      </c>
      <c r="H9065" s="34">
        <v>45292</v>
      </c>
      <c r="I9065" s="7">
        <v>33969</v>
      </c>
      <c r="J9065" s="7">
        <v>28873.65</v>
      </c>
      <c r="K9065" s="7">
        <v>0</v>
      </c>
      <c r="L9065" s="7">
        <v>5095.3500000000004</v>
      </c>
      <c r="M9065" s="5">
        <v>0.15</v>
      </c>
      <c r="N9065" t="s">
        <v>1139</v>
      </c>
      <c r="O9065" t="s">
        <v>17</v>
      </c>
      <c r="P9065" t="s">
        <v>31</v>
      </c>
      <c r="Q9065" t="s">
        <v>19</v>
      </c>
      <c r="R9065" t="s">
        <v>43</v>
      </c>
      <c r="S9065" t="s">
        <v>17</v>
      </c>
      <c r="T9065" t="s">
        <v>13312</v>
      </c>
      <c r="U9065" s="1">
        <v>45750</v>
      </c>
      <c r="V9065">
        <v>102</v>
      </c>
      <c r="W9065" t="str">
        <f t="shared" si="188"/>
        <v>90-119</v>
      </c>
    </row>
    <row r="9066" spans="1:23" x14ac:dyDescent="0.25">
      <c r="A9066" t="s">
        <v>9315</v>
      </c>
      <c r="B9066">
        <v>9707212806</v>
      </c>
      <c r="C9066">
        <v>8711989893</v>
      </c>
      <c r="D9066" s="1">
        <v>45353</v>
      </c>
      <c r="E9066">
        <v>99233</v>
      </c>
      <c r="F9066">
        <v>99211</v>
      </c>
      <c r="G9066" t="s">
        <v>3449</v>
      </c>
      <c r="H9066" s="34">
        <v>54844</v>
      </c>
      <c r="I9066" s="7">
        <v>35649</v>
      </c>
      <c r="J9066" s="7">
        <v>19082.12</v>
      </c>
      <c r="K9066" s="7">
        <v>12289</v>
      </c>
      <c r="L9066" s="7">
        <v>4277.88</v>
      </c>
      <c r="M9066" s="5">
        <v>0.12</v>
      </c>
      <c r="N9066" t="s">
        <v>46</v>
      </c>
      <c r="O9066" t="s">
        <v>27</v>
      </c>
      <c r="P9066" t="s">
        <v>3148</v>
      </c>
      <c r="Q9066" t="s">
        <v>19</v>
      </c>
      <c r="R9066" t="s">
        <v>43</v>
      </c>
      <c r="S9066" t="s">
        <v>17</v>
      </c>
      <c r="T9066" t="s">
        <v>13312</v>
      </c>
      <c r="U9066" s="1">
        <v>45500</v>
      </c>
      <c r="V9066">
        <v>147</v>
      </c>
      <c r="W9066" t="str">
        <f t="shared" si="188"/>
        <v>120-149</v>
      </c>
    </row>
    <row r="9067" spans="1:23" x14ac:dyDescent="0.25">
      <c r="A9067" t="s">
        <v>9316</v>
      </c>
      <c r="B9067">
        <v>7337443406</v>
      </c>
      <c r="C9067">
        <v>2937065112</v>
      </c>
      <c r="D9067" s="1">
        <v>45844</v>
      </c>
      <c r="E9067">
        <v>99232</v>
      </c>
      <c r="F9067">
        <v>99283</v>
      </c>
      <c r="G9067" t="s">
        <v>67</v>
      </c>
      <c r="H9067" s="34">
        <v>51805</v>
      </c>
      <c r="I9067" s="7">
        <v>42480</v>
      </c>
      <c r="J9067" s="7">
        <v>29497.599999999999</v>
      </c>
      <c r="K9067" s="7">
        <v>5336</v>
      </c>
      <c r="L9067" s="7">
        <v>7646.4</v>
      </c>
      <c r="M9067" s="5">
        <v>0.18</v>
      </c>
      <c r="N9067" t="s">
        <v>3141</v>
      </c>
      <c r="O9067" t="s">
        <v>30</v>
      </c>
      <c r="P9067" t="s">
        <v>55</v>
      </c>
      <c r="Q9067" t="s">
        <v>19</v>
      </c>
      <c r="R9067" t="s">
        <v>20</v>
      </c>
      <c r="S9067" t="s">
        <v>27</v>
      </c>
      <c r="T9067" t="s">
        <v>13311</v>
      </c>
      <c r="U9067" s="1">
        <v>45940</v>
      </c>
      <c r="V9067">
        <v>96</v>
      </c>
      <c r="W9067" t="str">
        <f t="shared" si="188"/>
        <v>90-119</v>
      </c>
    </row>
    <row r="9068" spans="1:23" x14ac:dyDescent="0.25">
      <c r="A9068" t="s">
        <v>9317</v>
      </c>
      <c r="B9068">
        <v>511861353</v>
      </c>
      <c r="C9068">
        <v>3952595953</v>
      </c>
      <c r="D9068" s="1">
        <v>45680</v>
      </c>
      <c r="E9068">
        <v>99214</v>
      </c>
      <c r="F9068">
        <v>99282</v>
      </c>
      <c r="G9068" t="s">
        <v>3176</v>
      </c>
      <c r="H9068" s="34">
        <v>26473</v>
      </c>
      <c r="I9068" s="7">
        <v>20649</v>
      </c>
      <c r="J9068" s="7">
        <v>16519.2</v>
      </c>
      <c r="K9068" s="7">
        <v>0</v>
      </c>
      <c r="L9068" s="7">
        <v>4129.8</v>
      </c>
      <c r="M9068" s="5">
        <v>0.2</v>
      </c>
      <c r="N9068" t="s">
        <v>3140</v>
      </c>
      <c r="O9068" t="s">
        <v>17</v>
      </c>
      <c r="P9068" t="s">
        <v>3147</v>
      </c>
      <c r="Q9068" t="s">
        <v>19</v>
      </c>
      <c r="R9068" t="s">
        <v>43</v>
      </c>
      <c r="S9068" t="s">
        <v>21</v>
      </c>
      <c r="T9068" t="s">
        <v>13311</v>
      </c>
      <c r="U9068" s="1">
        <v>45807</v>
      </c>
      <c r="V9068">
        <v>127</v>
      </c>
      <c r="W9068" t="str">
        <f t="shared" si="188"/>
        <v>120-149</v>
      </c>
    </row>
    <row r="9069" spans="1:23" x14ac:dyDescent="0.25">
      <c r="A9069" t="s">
        <v>9318</v>
      </c>
      <c r="B9069">
        <v>3510063541</v>
      </c>
      <c r="C9069">
        <v>4892695687</v>
      </c>
      <c r="D9069" s="1">
        <v>45357</v>
      </c>
      <c r="E9069">
        <v>99232</v>
      </c>
      <c r="F9069">
        <v>36415</v>
      </c>
      <c r="G9069" t="s">
        <v>3505</v>
      </c>
      <c r="H9069" s="34">
        <v>83171</v>
      </c>
      <c r="I9069" s="7">
        <v>54061</v>
      </c>
      <c r="J9069" s="7">
        <v>28553.68</v>
      </c>
      <c r="K9069" s="7">
        <v>19020</v>
      </c>
      <c r="L9069" s="7">
        <v>6487.32</v>
      </c>
      <c r="M9069" s="5">
        <v>0.12</v>
      </c>
      <c r="N9069" t="s">
        <v>46</v>
      </c>
      <c r="O9069" t="s">
        <v>27</v>
      </c>
      <c r="P9069" t="s">
        <v>58</v>
      </c>
      <c r="Q9069" t="s">
        <v>19</v>
      </c>
      <c r="R9069" t="s">
        <v>21</v>
      </c>
      <c r="S9069" t="s">
        <v>17</v>
      </c>
      <c r="T9069" t="s">
        <v>13310</v>
      </c>
      <c r="U9069" s="1">
        <v>45525</v>
      </c>
      <c r="V9069">
        <v>168</v>
      </c>
      <c r="W9069" t="str">
        <f t="shared" si="188"/>
        <v>150-179</v>
      </c>
    </row>
    <row r="9070" spans="1:23" x14ac:dyDescent="0.25">
      <c r="A9070" t="s">
        <v>9319</v>
      </c>
      <c r="B9070">
        <v>7225619427</v>
      </c>
      <c r="C9070">
        <v>6513821297</v>
      </c>
      <c r="D9070" s="1">
        <v>45335</v>
      </c>
      <c r="E9070">
        <v>99223</v>
      </c>
      <c r="F9070">
        <v>99213</v>
      </c>
      <c r="G9070" t="s">
        <v>3488</v>
      </c>
      <c r="H9070" s="34">
        <v>69901</v>
      </c>
      <c r="I9070" s="7">
        <v>50329</v>
      </c>
      <c r="J9070" s="7">
        <v>46302.68</v>
      </c>
      <c r="K9070" s="7">
        <v>0</v>
      </c>
      <c r="L9070" s="7">
        <v>4026.32</v>
      </c>
      <c r="M9070" s="5">
        <v>0.08</v>
      </c>
      <c r="N9070" t="s">
        <v>24</v>
      </c>
      <c r="O9070" t="s">
        <v>17</v>
      </c>
      <c r="P9070" t="s">
        <v>3148</v>
      </c>
      <c r="Q9070" t="s">
        <v>19</v>
      </c>
      <c r="R9070" t="s">
        <v>21</v>
      </c>
      <c r="S9070" t="s">
        <v>17</v>
      </c>
      <c r="T9070" t="s">
        <v>13311</v>
      </c>
      <c r="U9070" s="1">
        <v>45395</v>
      </c>
      <c r="V9070">
        <v>60</v>
      </c>
      <c r="W9070" t="str">
        <f t="shared" si="188"/>
        <v>60-89</v>
      </c>
    </row>
    <row r="9071" spans="1:23" x14ac:dyDescent="0.25">
      <c r="A9071" t="s">
        <v>9320</v>
      </c>
      <c r="B9071">
        <v>8436497528</v>
      </c>
      <c r="C9071">
        <v>6169970672</v>
      </c>
      <c r="D9071" s="1">
        <v>45640</v>
      </c>
      <c r="E9071">
        <v>99223</v>
      </c>
      <c r="F9071">
        <v>99292</v>
      </c>
      <c r="G9071" t="s">
        <v>279</v>
      </c>
      <c r="H9071" s="34">
        <v>45726</v>
      </c>
      <c r="I9071" s="7">
        <v>36124</v>
      </c>
      <c r="J9071" s="7">
        <v>25092.16</v>
      </c>
      <c r="K9071" s="7">
        <v>5252</v>
      </c>
      <c r="L9071" s="7">
        <v>5779.84</v>
      </c>
      <c r="M9071" s="5">
        <v>0.16</v>
      </c>
      <c r="N9071" t="s">
        <v>1138</v>
      </c>
      <c r="O9071" t="s">
        <v>27</v>
      </c>
      <c r="P9071" t="s">
        <v>18</v>
      </c>
      <c r="Q9071" t="s">
        <v>32</v>
      </c>
      <c r="R9071" t="s">
        <v>21</v>
      </c>
      <c r="S9071" t="s">
        <v>17</v>
      </c>
      <c r="T9071" t="s">
        <v>13311</v>
      </c>
      <c r="U9071" s="1">
        <v>45779</v>
      </c>
      <c r="V9071">
        <v>139</v>
      </c>
      <c r="W9071" t="str">
        <f t="shared" si="188"/>
        <v>120-149</v>
      </c>
    </row>
    <row r="9072" spans="1:23" x14ac:dyDescent="0.25">
      <c r="A9072" t="s">
        <v>9321</v>
      </c>
      <c r="B9072">
        <v>8333001468</v>
      </c>
      <c r="C9072">
        <v>1081517461</v>
      </c>
      <c r="D9072" s="1">
        <v>45548</v>
      </c>
      <c r="E9072">
        <v>99231</v>
      </c>
      <c r="F9072">
        <v>90834</v>
      </c>
      <c r="G9072" t="s">
        <v>99</v>
      </c>
      <c r="H9072" s="34">
        <v>68818</v>
      </c>
      <c r="I9072" s="7">
        <v>58495</v>
      </c>
      <c r="J9072" s="7">
        <v>57325.1</v>
      </c>
      <c r="K9072" s="7">
        <v>0</v>
      </c>
      <c r="L9072" s="7">
        <v>1169.9000000000001</v>
      </c>
      <c r="M9072" s="5">
        <v>0.02</v>
      </c>
      <c r="N9072" t="s">
        <v>16</v>
      </c>
      <c r="O9072" t="s">
        <v>17</v>
      </c>
      <c r="P9072" t="s">
        <v>58</v>
      </c>
      <c r="Q9072" t="s">
        <v>19</v>
      </c>
      <c r="R9072" t="s">
        <v>38</v>
      </c>
      <c r="S9072" t="s">
        <v>27</v>
      </c>
      <c r="T9072" t="s">
        <v>13311</v>
      </c>
      <c r="U9072" s="1">
        <v>45662</v>
      </c>
      <c r="V9072">
        <v>114</v>
      </c>
      <c r="W9072" t="str">
        <f t="shared" si="188"/>
        <v>90-119</v>
      </c>
    </row>
    <row r="9073" spans="1:23" x14ac:dyDescent="0.25">
      <c r="A9073" t="s">
        <v>9322</v>
      </c>
      <c r="B9073">
        <v>4931638265</v>
      </c>
      <c r="C9073">
        <v>8420904631</v>
      </c>
      <c r="D9073" s="1">
        <v>45804</v>
      </c>
      <c r="E9073">
        <v>99222</v>
      </c>
      <c r="F9073">
        <v>80053</v>
      </c>
      <c r="G9073" t="s">
        <v>166</v>
      </c>
      <c r="H9073" s="34">
        <v>27151</v>
      </c>
      <c r="I9073" s="7">
        <v>21449</v>
      </c>
      <c r="J9073" s="7">
        <v>12688.16</v>
      </c>
      <c r="K9073" s="7">
        <v>5329</v>
      </c>
      <c r="L9073" s="7">
        <v>3431.84</v>
      </c>
      <c r="M9073" s="5">
        <v>0.16</v>
      </c>
      <c r="N9073" t="s">
        <v>1138</v>
      </c>
      <c r="O9073" t="s">
        <v>27</v>
      </c>
      <c r="P9073" t="s">
        <v>3149</v>
      </c>
      <c r="Q9073" t="s">
        <v>32</v>
      </c>
      <c r="R9073" t="s">
        <v>43</v>
      </c>
      <c r="S9073" t="s">
        <v>21</v>
      </c>
      <c r="T9073" t="s">
        <v>13311</v>
      </c>
      <c r="U9073" s="1">
        <v>45835</v>
      </c>
      <c r="V9073">
        <v>31</v>
      </c>
      <c r="W9073" t="str">
        <f t="shared" si="188"/>
        <v>30-59</v>
      </c>
    </row>
    <row r="9074" spans="1:23" x14ac:dyDescent="0.25">
      <c r="A9074" t="s">
        <v>9323</v>
      </c>
      <c r="B9074">
        <v>9427760943</v>
      </c>
      <c r="C9074">
        <v>761704520</v>
      </c>
      <c r="D9074" s="1">
        <v>45458</v>
      </c>
      <c r="E9074">
        <v>99231</v>
      </c>
      <c r="F9074">
        <v>99213</v>
      </c>
      <c r="G9074" t="s">
        <v>3331</v>
      </c>
      <c r="H9074" s="34">
        <v>42919</v>
      </c>
      <c r="I9074" s="7">
        <v>34335</v>
      </c>
      <c r="J9074" s="7">
        <v>25169.1</v>
      </c>
      <c r="K9074" s="7">
        <v>4359</v>
      </c>
      <c r="L9074" s="7">
        <v>4806.8999999999996</v>
      </c>
      <c r="M9074" s="5">
        <v>0.14000000000000001</v>
      </c>
      <c r="N9074" t="s">
        <v>1135</v>
      </c>
      <c r="O9074" t="s">
        <v>30</v>
      </c>
      <c r="P9074" t="s">
        <v>35</v>
      </c>
      <c r="Q9074" t="s">
        <v>32</v>
      </c>
      <c r="R9074" t="s">
        <v>21</v>
      </c>
      <c r="S9074" t="s">
        <v>21</v>
      </c>
      <c r="T9074" t="s">
        <v>13310</v>
      </c>
      <c r="U9074" s="1">
        <v>45492</v>
      </c>
      <c r="V9074">
        <v>34</v>
      </c>
      <c r="W9074" t="str">
        <f t="shared" si="188"/>
        <v>30-59</v>
      </c>
    </row>
    <row r="9075" spans="1:23" x14ac:dyDescent="0.25">
      <c r="A9075" t="s">
        <v>9324</v>
      </c>
      <c r="B9075">
        <v>5083891557</v>
      </c>
      <c r="C9075">
        <v>7654306815</v>
      </c>
      <c r="D9075" s="1">
        <v>45924</v>
      </c>
      <c r="E9075">
        <v>99232</v>
      </c>
      <c r="F9075">
        <v>97110</v>
      </c>
      <c r="G9075" t="s">
        <v>3598</v>
      </c>
      <c r="H9075" s="34">
        <v>31074</v>
      </c>
      <c r="I9075" s="7">
        <v>23306</v>
      </c>
      <c r="J9075" s="7">
        <v>19810.099999999999</v>
      </c>
      <c r="K9075" s="7">
        <v>0</v>
      </c>
      <c r="L9075" s="7">
        <v>3495.9</v>
      </c>
      <c r="M9075" s="5">
        <v>0.15</v>
      </c>
      <c r="N9075" t="s">
        <v>1139</v>
      </c>
      <c r="O9075" t="s">
        <v>17</v>
      </c>
      <c r="P9075" t="s">
        <v>3146</v>
      </c>
      <c r="Q9075" t="s">
        <v>19</v>
      </c>
      <c r="R9075" t="s">
        <v>21</v>
      </c>
      <c r="S9075" t="s">
        <v>21</v>
      </c>
      <c r="T9075" t="s">
        <v>13312</v>
      </c>
      <c r="U9075" s="1">
        <v>45961</v>
      </c>
      <c r="V9075">
        <v>37</v>
      </c>
      <c r="W9075" t="str">
        <f t="shared" si="188"/>
        <v>30-59</v>
      </c>
    </row>
    <row r="9076" spans="1:23" x14ac:dyDescent="0.25">
      <c r="A9076" t="s">
        <v>9325</v>
      </c>
      <c r="B9076">
        <v>7423444334</v>
      </c>
      <c r="C9076">
        <v>1563660147</v>
      </c>
      <c r="D9076" s="1">
        <v>45470</v>
      </c>
      <c r="E9076">
        <v>99215</v>
      </c>
      <c r="F9076">
        <v>81000</v>
      </c>
      <c r="G9076" t="s">
        <v>54</v>
      </c>
      <c r="H9076" s="34">
        <v>70200</v>
      </c>
      <c r="I9076" s="7">
        <v>57564</v>
      </c>
      <c r="J9076" s="7">
        <v>36617.480000000003</v>
      </c>
      <c r="K9076" s="7">
        <v>10585</v>
      </c>
      <c r="L9076" s="7">
        <v>10361.52</v>
      </c>
      <c r="M9076" s="5">
        <v>0.18</v>
      </c>
      <c r="N9076" t="s">
        <v>3141</v>
      </c>
      <c r="O9076" t="s">
        <v>27</v>
      </c>
      <c r="P9076" t="s">
        <v>3146</v>
      </c>
      <c r="Q9076" t="s">
        <v>32</v>
      </c>
      <c r="R9076" t="s">
        <v>26</v>
      </c>
      <c r="S9076" t="s">
        <v>21</v>
      </c>
      <c r="T9076" t="s">
        <v>13312</v>
      </c>
      <c r="U9076" s="1">
        <v>45537</v>
      </c>
      <c r="V9076">
        <v>67</v>
      </c>
      <c r="W9076" t="str">
        <f t="shared" si="188"/>
        <v>60-89</v>
      </c>
    </row>
    <row r="9077" spans="1:23" x14ac:dyDescent="0.25">
      <c r="A9077" t="s">
        <v>9326</v>
      </c>
      <c r="B9077">
        <v>5314557104</v>
      </c>
      <c r="C9077">
        <v>6465703146</v>
      </c>
      <c r="D9077" s="1">
        <v>45707</v>
      </c>
      <c r="E9077">
        <v>99215</v>
      </c>
      <c r="F9077">
        <v>97110</v>
      </c>
      <c r="G9077" t="s">
        <v>244</v>
      </c>
      <c r="H9077" s="34">
        <v>70338</v>
      </c>
      <c r="I9077" s="7">
        <v>59787</v>
      </c>
      <c r="J9077" s="7">
        <v>58591.26</v>
      </c>
      <c r="K9077" s="7">
        <v>0</v>
      </c>
      <c r="L9077" s="7">
        <v>1195.74</v>
      </c>
      <c r="M9077" s="5">
        <v>0.02</v>
      </c>
      <c r="N9077" t="s">
        <v>16</v>
      </c>
      <c r="O9077" t="s">
        <v>17</v>
      </c>
      <c r="P9077" t="s">
        <v>40</v>
      </c>
      <c r="Q9077" t="s">
        <v>32</v>
      </c>
      <c r="R9077" t="s">
        <v>27</v>
      </c>
      <c r="S9077" t="s">
        <v>17</v>
      </c>
      <c r="T9077" t="s">
        <v>13311</v>
      </c>
      <c r="U9077" s="1">
        <v>45799</v>
      </c>
      <c r="V9077">
        <v>92</v>
      </c>
      <c r="W9077" t="str">
        <f t="shared" si="188"/>
        <v>90-119</v>
      </c>
    </row>
    <row r="9078" spans="1:23" x14ac:dyDescent="0.25">
      <c r="A9078" t="s">
        <v>9327</v>
      </c>
      <c r="B9078">
        <v>8788417230</v>
      </c>
      <c r="C9078">
        <v>910132417</v>
      </c>
      <c r="D9078" s="1">
        <v>45563</v>
      </c>
      <c r="E9078">
        <v>99233</v>
      </c>
      <c r="F9078">
        <v>99284</v>
      </c>
      <c r="G9078" t="s">
        <v>3562</v>
      </c>
      <c r="H9078" s="34">
        <v>62262</v>
      </c>
      <c r="I9078" s="7">
        <v>44829</v>
      </c>
      <c r="J9078" s="7">
        <v>36569.68</v>
      </c>
      <c r="K9078" s="7">
        <v>4673</v>
      </c>
      <c r="L9078" s="7">
        <v>3586.32</v>
      </c>
      <c r="M9078" s="5">
        <v>0.08</v>
      </c>
      <c r="N9078" t="s">
        <v>24</v>
      </c>
      <c r="O9078" t="s">
        <v>27</v>
      </c>
      <c r="P9078" t="s">
        <v>3149</v>
      </c>
      <c r="Q9078" t="s">
        <v>32</v>
      </c>
      <c r="R9078" t="s">
        <v>43</v>
      </c>
      <c r="S9078" t="s">
        <v>21</v>
      </c>
      <c r="T9078" t="s">
        <v>13312</v>
      </c>
      <c r="U9078" s="1">
        <v>45731</v>
      </c>
      <c r="V9078">
        <v>168</v>
      </c>
      <c r="W9078" t="str">
        <f t="shared" si="188"/>
        <v>150-179</v>
      </c>
    </row>
    <row r="9079" spans="1:23" x14ac:dyDescent="0.25">
      <c r="A9079" t="s">
        <v>9328</v>
      </c>
      <c r="B9079">
        <v>7756542013</v>
      </c>
      <c r="C9079">
        <v>1281762043</v>
      </c>
      <c r="D9079" s="1">
        <v>45745</v>
      </c>
      <c r="E9079">
        <v>99223</v>
      </c>
      <c r="F9079">
        <v>99213</v>
      </c>
      <c r="G9079" t="s">
        <v>178</v>
      </c>
      <c r="H9079" s="34">
        <v>52567</v>
      </c>
      <c r="I9079" s="7">
        <v>34169</v>
      </c>
      <c r="J9079" s="7">
        <v>25968.720000000001</v>
      </c>
      <c r="K9079" s="7">
        <v>4100</v>
      </c>
      <c r="L9079" s="7">
        <v>4100.28</v>
      </c>
      <c r="M9079" s="5">
        <v>0.12</v>
      </c>
      <c r="N9079" t="s">
        <v>46</v>
      </c>
      <c r="O9079" t="s">
        <v>30</v>
      </c>
      <c r="P9079" t="s">
        <v>3149</v>
      </c>
      <c r="Q9079" t="s">
        <v>32</v>
      </c>
      <c r="R9079" t="s">
        <v>26</v>
      </c>
      <c r="S9079" t="s">
        <v>27</v>
      </c>
      <c r="T9079" t="s">
        <v>13311</v>
      </c>
      <c r="U9079" s="1">
        <v>45775</v>
      </c>
      <c r="V9079">
        <v>30</v>
      </c>
      <c r="W9079" t="str">
        <f t="shared" si="188"/>
        <v>30-59</v>
      </c>
    </row>
    <row r="9080" spans="1:23" x14ac:dyDescent="0.25">
      <c r="A9080" t="s">
        <v>9329</v>
      </c>
      <c r="B9080">
        <v>1577743326</v>
      </c>
      <c r="C9080">
        <v>6172619191</v>
      </c>
      <c r="D9080" s="1">
        <v>45628</v>
      </c>
      <c r="E9080">
        <v>99238</v>
      </c>
      <c r="F9080">
        <v>71046</v>
      </c>
      <c r="G9080" t="s">
        <v>61</v>
      </c>
      <c r="H9080" s="34">
        <v>78511</v>
      </c>
      <c r="I9080" s="7">
        <v>51032</v>
      </c>
      <c r="J9080" s="7">
        <v>44908.160000000003</v>
      </c>
      <c r="K9080" s="7">
        <v>0</v>
      </c>
      <c r="L9080" s="7">
        <v>6123.84</v>
      </c>
      <c r="M9080" s="5">
        <v>0.12</v>
      </c>
      <c r="N9080" t="s">
        <v>46</v>
      </c>
      <c r="O9080" t="s">
        <v>17</v>
      </c>
      <c r="P9080" t="s">
        <v>18</v>
      </c>
      <c r="Q9080" t="s">
        <v>32</v>
      </c>
      <c r="R9080" t="s">
        <v>21</v>
      </c>
      <c r="S9080" t="s">
        <v>27</v>
      </c>
      <c r="T9080" t="s">
        <v>13311</v>
      </c>
      <c r="U9080" s="1">
        <v>45754</v>
      </c>
      <c r="V9080">
        <v>126</v>
      </c>
      <c r="W9080" t="str">
        <f t="shared" si="188"/>
        <v>120-149</v>
      </c>
    </row>
    <row r="9081" spans="1:23" x14ac:dyDescent="0.25">
      <c r="A9081" t="s">
        <v>9330</v>
      </c>
      <c r="B9081">
        <v>6741128446</v>
      </c>
      <c r="C9081">
        <v>5901924135</v>
      </c>
      <c r="D9081" s="1">
        <v>45359</v>
      </c>
      <c r="E9081">
        <v>99222</v>
      </c>
      <c r="F9081">
        <v>99283</v>
      </c>
      <c r="G9081" t="s">
        <v>3281</v>
      </c>
      <c r="H9081" s="34">
        <v>39402</v>
      </c>
      <c r="I9081" s="7">
        <v>31522</v>
      </c>
      <c r="J9081" s="7">
        <v>24462.92</v>
      </c>
      <c r="K9081" s="7">
        <v>2646</v>
      </c>
      <c r="L9081" s="7">
        <v>4413.08</v>
      </c>
      <c r="M9081" s="5">
        <v>0.14000000000000001</v>
      </c>
      <c r="N9081" t="s">
        <v>1135</v>
      </c>
      <c r="O9081" t="s">
        <v>30</v>
      </c>
      <c r="P9081" t="s">
        <v>3150</v>
      </c>
      <c r="Q9081" t="s">
        <v>19</v>
      </c>
      <c r="R9081" t="s">
        <v>21</v>
      </c>
      <c r="S9081" t="s">
        <v>27</v>
      </c>
      <c r="T9081" t="s">
        <v>13311</v>
      </c>
      <c r="U9081" s="1">
        <v>45497</v>
      </c>
      <c r="V9081">
        <v>138</v>
      </c>
      <c r="W9081" t="str">
        <f t="shared" si="188"/>
        <v>120-149</v>
      </c>
    </row>
    <row r="9082" spans="1:23" x14ac:dyDescent="0.25">
      <c r="A9082" t="s">
        <v>9331</v>
      </c>
      <c r="B9082">
        <v>2557132034</v>
      </c>
      <c r="C9082">
        <v>2998058905</v>
      </c>
      <c r="D9082" s="1">
        <v>45673</v>
      </c>
      <c r="E9082">
        <v>99215</v>
      </c>
      <c r="F9082">
        <v>36415</v>
      </c>
      <c r="G9082" t="s">
        <v>3494</v>
      </c>
      <c r="H9082" s="34">
        <v>43293</v>
      </c>
      <c r="I9082" s="7">
        <v>31171</v>
      </c>
      <c r="J9082" s="7">
        <v>15086.32</v>
      </c>
      <c r="K9082" s="7">
        <v>13591</v>
      </c>
      <c r="L9082" s="7">
        <v>2493.6799999999998</v>
      </c>
      <c r="M9082" s="5">
        <v>0.08</v>
      </c>
      <c r="N9082" t="s">
        <v>24</v>
      </c>
      <c r="O9082" t="s">
        <v>27</v>
      </c>
      <c r="P9082" t="s">
        <v>97</v>
      </c>
      <c r="Q9082" t="s">
        <v>32</v>
      </c>
      <c r="R9082" t="s">
        <v>43</v>
      </c>
      <c r="S9082" t="s">
        <v>27</v>
      </c>
      <c r="T9082" t="s">
        <v>13311</v>
      </c>
      <c r="U9082" s="1">
        <v>45771</v>
      </c>
      <c r="V9082">
        <v>98</v>
      </c>
      <c r="W9082" t="str">
        <f t="shared" si="188"/>
        <v>90-119</v>
      </c>
    </row>
    <row r="9083" spans="1:23" x14ac:dyDescent="0.25">
      <c r="A9083" t="s">
        <v>9332</v>
      </c>
      <c r="B9083">
        <v>349826060</v>
      </c>
      <c r="C9083">
        <v>6050604310</v>
      </c>
      <c r="D9083" s="1">
        <v>45425</v>
      </c>
      <c r="E9083">
        <v>99213</v>
      </c>
      <c r="F9083">
        <v>99215</v>
      </c>
      <c r="G9083" t="s">
        <v>23</v>
      </c>
      <c r="H9083" s="34">
        <v>81700</v>
      </c>
      <c r="I9083" s="7">
        <v>53105</v>
      </c>
      <c r="J9083" s="7">
        <v>46732.4</v>
      </c>
      <c r="K9083" s="7">
        <v>0</v>
      </c>
      <c r="L9083" s="7">
        <v>6372.6</v>
      </c>
      <c r="M9083" s="5">
        <v>0.12</v>
      </c>
      <c r="N9083" t="s">
        <v>46</v>
      </c>
      <c r="O9083" t="s">
        <v>17</v>
      </c>
      <c r="P9083" t="s">
        <v>3150</v>
      </c>
      <c r="Q9083" t="s">
        <v>19</v>
      </c>
      <c r="R9083" t="s">
        <v>26</v>
      </c>
      <c r="S9083" t="s">
        <v>27</v>
      </c>
      <c r="T9083" t="s">
        <v>13312</v>
      </c>
      <c r="U9083" s="1">
        <v>45554</v>
      </c>
      <c r="V9083">
        <v>129</v>
      </c>
      <c r="W9083" t="str">
        <f t="shared" si="188"/>
        <v>120-149</v>
      </c>
    </row>
    <row r="9084" spans="1:23" x14ac:dyDescent="0.25">
      <c r="A9084" t="s">
        <v>9333</v>
      </c>
      <c r="B9084">
        <v>394813596</v>
      </c>
      <c r="C9084">
        <v>4952190370</v>
      </c>
      <c r="D9084" s="1">
        <v>45560</v>
      </c>
      <c r="E9084">
        <v>99231</v>
      </c>
      <c r="F9084">
        <v>99283</v>
      </c>
      <c r="G9084" t="s">
        <v>240</v>
      </c>
      <c r="H9084" s="34">
        <v>48765</v>
      </c>
      <c r="I9084" s="7">
        <v>38037</v>
      </c>
      <c r="J9084" s="7">
        <v>30429.599999999999</v>
      </c>
      <c r="K9084" s="7">
        <v>0</v>
      </c>
      <c r="L9084" s="7">
        <v>7607.4</v>
      </c>
      <c r="M9084" s="5">
        <v>0.2</v>
      </c>
      <c r="N9084" t="s">
        <v>3140</v>
      </c>
      <c r="O9084" t="s">
        <v>17</v>
      </c>
      <c r="P9084" t="s">
        <v>3148</v>
      </c>
      <c r="Q9084" t="s">
        <v>19</v>
      </c>
      <c r="R9084" t="s">
        <v>20</v>
      </c>
      <c r="S9084" t="s">
        <v>27</v>
      </c>
      <c r="T9084" t="s">
        <v>13312</v>
      </c>
      <c r="U9084" s="1">
        <v>45618</v>
      </c>
      <c r="V9084">
        <v>58</v>
      </c>
      <c r="W9084" t="str">
        <f t="shared" si="188"/>
        <v>30-59</v>
      </c>
    </row>
    <row r="9085" spans="1:23" x14ac:dyDescent="0.25">
      <c r="A9085" t="s">
        <v>9334</v>
      </c>
      <c r="B9085">
        <v>8694517239</v>
      </c>
      <c r="C9085">
        <v>4449772874</v>
      </c>
      <c r="D9085" s="1">
        <v>45455</v>
      </c>
      <c r="E9085">
        <v>99238</v>
      </c>
      <c r="F9085">
        <v>99212</v>
      </c>
      <c r="G9085" t="s">
        <v>263</v>
      </c>
      <c r="H9085" s="34">
        <v>53357</v>
      </c>
      <c r="I9085" s="7">
        <v>38417</v>
      </c>
      <c r="J9085" s="7">
        <v>35343.64</v>
      </c>
      <c r="K9085" s="7">
        <v>0</v>
      </c>
      <c r="L9085" s="7">
        <v>3073.36</v>
      </c>
      <c r="M9085" s="5">
        <v>0.08</v>
      </c>
      <c r="N9085" t="s">
        <v>24</v>
      </c>
      <c r="O9085" t="s">
        <v>17</v>
      </c>
      <c r="P9085" t="s">
        <v>25</v>
      </c>
      <c r="Q9085" t="s">
        <v>32</v>
      </c>
      <c r="R9085" t="s">
        <v>21</v>
      </c>
      <c r="S9085" t="s">
        <v>21</v>
      </c>
      <c r="T9085" t="s">
        <v>13312</v>
      </c>
      <c r="U9085" s="1">
        <v>45536</v>
      </c>
      <c r="V9085">
        <v>81</v>
      </c>
      <c r="W9085" t="str">
        <f t="shared" si="188"/>
        <v>60-89</v>
      </c>
    </row>
    <row r="9086" spans="1:23" x14ac:dyDescent="0.25">
      <c r="A9086" t="s">
        <v>9335</v>
      </c>
      <c r="B9086">
        <v>5466464526</v>
      </c>
      <c r="C9086">
        <v>7607145003</v>
      </c>
      <c r="D9086" s="1">
        <v>45294</v>
      </c>
      <c r="E9086">
        <v>99222</v>
      </c>
      <c r="F9086">
        <v>81000</v>
      </c>
      <c r="G9086" t="s">
        <v>3355</v>
      </c>
      <c r="H9086" s="34">
        <v>13902</v>
      </c>
      <c r="I9086" s="7">
        <v>10009</v>
      </c>
      <c r="J9086" s="7">
        <v>9208.2800000000007</v>
      </c>
      <c r="K9086" s="7">
        <v>0</v>
      </c>
      <c r="L9086" s="7">
        <v>800.72</v>
      </c>
      <c r="M9086" s="5">
        <v>0.08</v>
      </c>
      <c r="N9086" t="s">
        <v>24</v>
      </c>
      <c r="O9086" t="s">
        <v>17</v>
      </c>
      <c r="P9086" t="s">
        <v>31</v>
      </c>
      <c r="Q9086" t="s">
        <v>19</v>
      </c>
      <c r="R9086" t="s">
        <v>27</v>
      </c>
      <c r="S9086" t="s">
        <v>27</v>
      </c>
      <c r="T9086" t="s">
        <v>13310</v>
      </c>
      <c r="U9086" s="1">
        <v>45447</v>
      </c>
      <c r="V9086">
        <v>153</v>
      </c>
      <c r="W9086" t="str">
        <f t="shared" si="188"/>
        <v>150-179</v>
      </c>
    </row>
    <row r="9087" spans="1:23" x14ac:dyDescent="0.25">
      <c r="A9087" t="s">
        <v>9336</v>
      </c>
      <c r="B9087">
        <v>1981700612</v>
      </c>
      <c r="C9087">
        <v>5461422051</v>
      </c>
      <c r="D9087" s="1">
        <v>45444</v>
      </c>
      <c r="E9087">
        <v>99233</v>
      </c>
      <c r="F9087">
        <v>99281</v>
      </c>
      <c r="G9087" t="s">
        <v>270</v>
      </c>
      <c r="H9087" s="34">
        <v>94141</v>
      </c>
      <c r="I9087" s="7">
        <v>67782</v>
      </c>
      <c r="J9087" s="7">
        <v>57069.440000000002</v>
      </c>
      <c r="K9087" s="7">
        <v>5290</v>
      </c>
      <c r="L9087" s="7">
        <v>5422.56</v>
      </c>
      <c r="M9087" s="5">
        <v>0.08</v>
      </c>
      <c r="N9087" t="s">
        <v>24</v>
      </c>
      <c r="O9087" t="s">
        <v>30</v>
      </c>
      <c r="P9087" t="s">
        <v>31</v>
      </c>
      <c r="Q9087" t="s">
        <v>32</v>
      </c>
      <c r="R9087" t="s">
        <v>20</v>
      </c>
      <c r="S9087" t="s">
        <v>17</v>
      </c>
      <c r="T9087" t="s">
        <v>13311</v>
      </c>
      <c r="U9087" s="1">
        <v>45531</v>
      </c>
      <c r="V9087">
        <v>87</v>
      </c>
      <c r="W9087" t="str">
        <f t="shared" si="188"/>
        <v>60-89</v>
      </c>
    </row>
    <row r="9088" spans="1:23" x14ac:dyDescent="0.25">
      <c r="A9088" t="s">
        <v>9337</v>
      </c>
      <c r="B9088">
        <v>4850942256</v>
      </c>
      <c r="C9088">
        <v>3561308109</v>
      </c>
      <c r="D9088" s="1">
        <v>45469</v>
      </c>
      <c r="E9088">
        <v>99232</v>
      </c>
      <c r="F9088">
        <v>99215</v>
      </c>
      <c r="G9088" t="s">
        <v>142</v>
      </c>
      <c r="H9088" s="34">
        <v>75129</v>
      </c>
      <c r="I9088" s="7">
        <v>48834</v>
      </c>
      <c r="J9088" s="7">
        <v>40180.92</v>
      </c>
      <c r="K9088" s="7">
        <v>2793</v>
      </c>
      <c r="L9088" s="7">
        <v>5860.08</v>
      </c>
      <c r="M9088" s="5">
        <v>0.12</v>
      </c>
      <c r="N9088" t="s">
        <v>46</v>
      </c>
      <c r="O9088" t="s">
        <v>30</v>
      </c>
      <c r="P9088" t="s">
        <v>3149</v>
      </c>
      <c r="Q9088" t="s">
        <v>19</v>
      </c>
      <c r="R9088" t="s">
        <v>21</v>
      </c>
      <c r="S9088" t="s">
        <v>27</v>
      </c>
      <c r="T9088" t="s">
        <v>13312</v>
      </c>
      <c r="U9088" s="1">
        <v>45553</v>
      </c>
      <c r="V9088">
        <v>84</v>
      </c>
      <c r="W9088" t="str">
        <f t="shared" si="188"/>
        <v>60-89</v>
      </c>
    </row>
    <row r="9089" spans="1:23" x14ac:dyDescent="0.25">
      <c r="A9089" t="s">
        <v>9338</v>
      </c>
      <c r="B9089">
        <v>5106158774</v>
      </c>
      <c r="C9089">
        <v>6471039951</v>
      </c>
      <c r="D9089" s="1">
        <v>45889</v>
      </c>
      <c r="E9089">
        <v>99232</v>
      </c>
      <c r="F9089">
        <v>99212</v>
      </c>
      <c r="G9089" t="s">
        <v>166</v>
      </c>
      <c r="H9089" s="34">
        <v>39358</v>
      </c>
      <c r="I9089" s="7">
        <v>31486</v>
      </c>
      <c r="J9089" s="7">
        <v>22198.959999999999</v>
      </c>
      <c r="K9089" s="7">
        <v>4879</v>
      </c>
      <c r="L9089" s="7">
        <v>4408.04</v>
      </c>
      <c r="M9089" s="5">
        <v>0.14000000000000001</v>
      </c>
      <c r="N9089" t="s">
        <v>1135</v>
      </c>
      <c r="O9089" t="s">
        <v>30</v>
      </c>
      <c r="P9089" t="s">
        <v>31</v>
      </c>
      <c r="Q9089" t="s">
        <v>32</v>
      </c>
      <c r="R9089" t="s">
        <v>43</v>
      </c>
      <c r="S9089" t="s">
        <v>17</v>
      </c>
      <c r="T9089" t="s">
        <v>13311</v>
      </c>
      <c r="U9089" s="1">
        <v>45957</v>
      </c>
      <c r="V9089">
        <v>68</v>
      </c>
      <c r="W9089" t="str">
        <f t="shared" si="188"/>
        <v>60-89</v>
      </c>
    </row>
    <row r="9090" spans="1:23" x14ac:dyDescent="0.25">
      <c r="A9090" t="s">
        <v>9339</v>
      </c>
      <c r="B9090">
        <v>268524624</v>
      </c>
      <c r="C9090">
        <v>1205461127</v>
      </c>
      <c r="D9090" s="1">
        <v>45506</v>
      </c>
      <c r="E9090">
        <v>99214</v>
      </c>
      <c r="F9090">
        <v>99203</v>
      </c>
      <c r="G9090" t="s">
        <v>3598</v>
      </c>
      <c r="H9090" s="34">
        <v>66014</v>
      </c>
      <c r="I9090" s="7">
        <v>47530</v>
      </c>
      <c r="J9090" s="7">
        <v>43727.6</v>
      </c>
      <c r="K9090" s="7">
        <v>0</v>
      </c>
      <c r="L9090" s="7">
        <v>3802.4</v>
      </c>
      <c r="M9090" s="5">
        <v>0.08</v>
      </c>
      <c r="N9090" t="s">
        <v>24</v>
      </c>
      <c r="O9090" t="s">
        <v>17</v>
      </c>
      <c r="P9090" t="s">
        <v>18</v>
      </c>
      <c r="Q9090" t="s">
        <v>19</v>
      </c>
      <c r="R9090" t="s">
        <v>43</v>
      </c>
      <c r="S9090" t="s">
        <v>17</v>
      </c>
      <c r="T9090" t="s">
        <v>13311</v>
      </c>
      <c r="U9090" s="1">
        <v>45669</v>
      </c>
      <c r="V9090">
        <v>164</v>
      </c>
      <c r="W9090" t="str">
        <f t="shared" si="188"/>
        <v>150-179</v>
      </c>
    </row>
    <row r="9091" spans="1:23" x14ac:dyDescent="0.25">
      <c r="A9091" t="s">
        <v>9340</v>
      </c>
      <c r="B9091">
        <v>7400315911</v>
      </c>
      <c r="C9091">
        <v>1378460274</v>
      </c>
      <c r="D9091" s="1">
        <v>45796</v>
      </c>
      <c r="E9091">
        <v>99215</v>
      </c>
      <c r="F9091">
        <v>99292</v>
      </c>
      <c r="G9091" t="s">
        <v>83</v>
      </c>
      <c r="H9091" s="34">
        <v>56036</v>
      </c>
      <c r="I9091" s="7">
        <v>47631</v>
      </c>
      <c r="J9091" s="7">
        <v>40069.379999999997</v>
      </c>
      <c r="K9091" s="7">
        <v>6609</v>
      </c>
      <c r="L9091" s="7">
        <v>952.62</v>
      </c>
      <c r="M9091" s="5">
        <v>0.02</v>
      </c>
      <c r="N9091" t="s">
        <v>16</v>
      </c>
      <c r="O9091" t="s">
        <v>30</v>
      </c>
      <c r="P9091" t="s">
        <v>3147</v>
      </c>
      <c r="Q9091" t="s">
        <v>19</v>
      </c>
      <c r="R9091" t="s">
        <v>21</v>
      </c>
      <c r="S9091" t="s">
        <v>17</v>
      </c>
      <c r="T9091" t="s">
        <v>13311</v>
      </c>
      <c r="U9091" s="1">
        <v>45864</v>
      </c>
      <c r="V9091">
        <v>68</v>
      </c>
      <c r="W9091" t="str">
        <f t="shared" ref="W9091:W9154" si="189">IF(V9091="","",IF(V9091&lt;30,"0-29",IF(V9091&lt;60,"30-59",IF(V9091&lt;90,"60-89",IF(V9091&lt;120,"90-119",IF(V9091&lt;150,"120-149",IF(V9091&lt;180,"150-179",IF(V9091&lt;210,"180-209",IF(V9091&lt;240,"210-239",IF(V9091&lt;270,"240-269",IF(V9091&lt;300,"270-299",IF(V9091&lt;330,"300-329",IF(V9091&lt;360,"330-359","360+")))))))))))))</f>
        <v>60-89</v>
      </c>
    </row>
    <row r="9092" spans="1:23" x14ac:dyDescent="0.25">
      <c r="A9092" t="s">
        <v>9341</v>
      </c>
      <c r="B9092">
        <v>4158032868</v>
      </c>
      <c r="C9092">
        <v>8032262899</v>
      </c>
      <c r="D9092" s="1">
        <v>45844</v>
      </c>
      <c r="E9092">
        <v>99213</v>
      </c>
      <c r="F9092">
        <v>71046</v>
      </c>
      <c r="G9092" t="s">
        <v>3424</v>
      </c>
      <c r="H9092" s="34">
        <v>75634</v>
      </c>
      <c r="I9092" s="7">
        <v>49162</v>
      </c>
      <c r="J9092" s="7">
        <v>43262.559999999998</v>
      </c>
      <c r="K9092" s="7">
        <v>0</v>
      </c>
      <c r="L9092" s="7">
        <v>5899.44</v>
      </c>
      <c r="M9092" s="5">
        <v>0.12</v>
      </c>
      <c r="N9092" t="s">
        <v>46</v>
      </c>
      <c r="O9092" t="s">
        <v>17</v>
      </c>
      <c r="P9092" t="s">
        <v>40</v>
      </c>
      <c r="Q9092" t="s">
        <v>32</v>
      </c>
      <c r="R9092" t="s">
        <v>20</v>
      </c>
      <c r="S9092" t="s">
        <v>21</v>
      </c>
      <c r="T9092" t="s">
        <v>13310</v>
      </c>
      <c r="U9092" s="1">
        <v>45928</v>
      </c>
      <c r="V9092">
        <v>84</v>
      </c>
      <c r="W9092" t="str">
        <f t="shared" si="189"/>
        <v>60-89</v>
      </c>
    </row>
    <row r="9093" spans="1:23" x14ac:dyDescent="0.25">
      <c r="A9093" t="s">
        <v>9342</v>
      </c>
      <c r="B9093">
        <v>3896154057</v>
      </c>
      <c r="C9093">
        <v>4470177197</v>
      </c>
      <c r="D9093" s="1">
        <v>45372</v>
      </c>
      <c r="E9093">
        <v>99213</v>
      </c>
      <c r="F9093">
        <v>99292</v>
      </c>
      <c r="G9093" t="s">
        <v>4083</v>
      </c>
      <c r="H9093" s="34">
        <v>40387</v>
      </c>
      <c r="I9093" s="7">
        <v>32310</v>
      </c>
      <c r="J9093" s="7">
        <v>27786.6</v>
      </c>
      <c r="K9093" s="7">
        <v>0</v>
      </c>
      <c r="L9093" s="7">
        <v>4523.3999999999996</v>
      </c>
      <c r="M9093" s="5">
        <v>0.14000000000000001</v>
      </c>
      <c r="N9093" t="s">
        <v>1135</v>
      </c>
      <c r="O9093" t="s">
        <v>17</v>
      </c>
      <c r="P9093" t="s">
        <v>97</v>
      </c>
      <c r="Q9093" t="s">
        <v>32</v>
      </c>
      <c r="R9093" t="s">
        <v>26</v>
      </c>
      <c r="S9093" t="s">
        <v>27</v>
      </c>
      <c r="T9093" t="s">
        <v>13311</v>
      </c>
      <c r="U9093" s="1">
        <v>45471</v>
      </c>
      <c r="V9093">
        <v>99</v>
      </c>
      <c r="W9093" t="str">
        <f t="shared" si="189"/>
        <v>90-119</v>
      </c>
    </row>
    <row r="9094" spans="1:23" x14ac:dyDescent="0.25">
      <c r="A9094" t="s">
        <v>9343</v>
      </c>
      <c r="B9094">
        <v>3034558816</v>
      </c>
      <c r="C9094">
        <v>1456838123</v>
      </c>
      <c r="D9094" s="1">
        <v>45743</v>
      </c>
      <c r="E9094">
        <v>99223</v>
      </c>
      <c r="F9094">
        <v>90834</v>
      </c>
      <c r="G9094" t="s">
        <v>415</v>
      </c>
      <c r="H9094" s="34">
        <v>70083</v>
      </c>
      <c r="I9094" s="7">
        <v>56066</v>
      </c>
      <c r="J9094" s="7">
        <v>27842.76</v>
      </c>
      <c r="K9094" s="7">
        <v>20374</v>
      </c>
      <c r="L9094" s="7">
        <v>7849.24</v>
      </c>
      <c r="M9094" s="5">
        <v>0.14000000000000001</v>
      </c>
      <c r="N9094" t="s">
        <v>1135</v>
      </c>
      <c r="O9094" t="s">
        <v>27</v>
      </c>
      <c r="P9094" t="s">
        <v>55</v>
      </c>
      <c r="Q9094" t="s">
        <v>19</v>
      </c>
      <c r="R9094" t="s">
        <v>38</v>
      </c>
      <c r="S9094" t="s">
        <v>27</v>
      </c>
      <c r="T9094" t="s">
        <v>13312</v>
      </c>
      <c r="U9094" s="1">
        <v>45881</v>
      </c>
      <c r="V9094">
        <v>138</v>
      </c>
      <c r="W9094" t="str">
        <f t="shared" si="189"/>
        <v>120-149</v>
      </c>
    </row>
    <row r="9095" spans="1:23" x14ac:dyDescent="0.25">
      <c r="A9095" t="s">
        <v>9344</v>
      </c>
      <c r="B9095">
        <v>1823339069</v>
      </c>
      <c r="C9095">
        <v>8852991925</v>
      </c>
      <c r="D9095" s="1">
        <v>45612</v>
      </c>
      <c r="E9095">
        <v>99238</v>
      </c>
      <c r="F9095">
        <v>99215</v>
      </c>
      <c r="G9095" t="s">
        <v>3562</v>
      </c>
      <c r="H9095" s="34">
        <v>82869</v>
      </c>
      <c r="I9095" s="7">
        <v>64638</v>
      </c>
      <c r="J9095" s="7">
        <v>51710.400000000001</v>
      </c>
      <c r="K9095" s="7">
        <v>0</v>
      </c>
      <c r="L9095" s="7">
        <v>12927.6</v>
      </c>
      <c r="M9095" s="5">
        <v>0.2</v>
      </c>
      <c r="N9095" t="s">
        <v>3140</v>
      </c>
      <c r="O9095" t="s">
        <v>17</v>
      </c>
      <c r="P9095" t="s">
        <v>3149</v>
      </c>
      <c r="Q9095" t="s">
        <v>32</v>
      </c>
      <c r="R9095" t="s">
        <v>26</v>
      </c>
      <c r="S9095" t="s">
        <v>27</v>
      </c>
      <c r="T9095" t="s">
        <v>13311</v>
      </c>
      <c r="U9095" s="1">
        <v>45662</v>
      </c>
      <c r="V9095">
        <v>50</v>
      </c>
      <c r="W9095" t="str">
        <f t="shared" si="189"/>
        <v>30-59</v>
      </c>
    </row>
    <row r="9096" spans="1:23" x14ac:dyDescent="0.25">
      <c r="A9096" t="s">
        <v>9345</v>
      </c>
      <c r="B9096">
        <v>3632479009</v>
      </c>
      <c r="C9096">
        <v>5058394602</v>
      </c>
      <c r="D9096" s="1">
        <v>45490</v>
      </c>
      <c r="E9096">
        <v>99231</v>
      </c>
      <c r="F9096">
        <v>99215</v>
      </c>
      <c r="G9096" t="s">
        <v>120</v>
      </c>
      <c r="H9096" s="34">
        <v>38561</v>
      </c>
      <c r="I9096" s="7">
        <v>30078</v>
      </c>
      <c r="J9096" s="7">
        <v>21390.400000000001</v>
      </c>
      <c r="K9096" s="7">
        <v>2672</v>
      </c>
      <c r="L9096" s="7">
        <v>6015.6</v>
      </c>
      <c r="M9096" s="5">
        <v>0.2</v>
      </c>
      <c r="N9096" t="s">
        <v>3140</v>
      </c>
      <c r="O9096" t="s">
        <v>30</v>
      </c>
      <c r="P9096" t="s">
        <v>35</v>
      </c>
      <c r="Q9096" t="s">
        <v>32</v>
      </c>
      <c r="R9096" t="s">
        <v>27</v>
      </c>
      <c r="S9096" t="s">
        <v>17</v>
      </c>
      <c r="T9096" t="s">
        <v>13311</v>
      </c>
      <c r="U9096" s="1">
        <v>45613</v>
      </c>
      <c r="V9096">
        <v>123</v>
      </c>
      <c r="W9096" t="str">
        <f t="shared" si="189"/>
        <v>120-149</v>
      </c>
    </row>
    <row r="9097" spans="1:23" x14ac:dyDescent="0.25">
      <c r="A9097" t="s">
        <v>9346</v>
      </c>
      <c r="B9097">
        <v>2403528310</v>
      </c>
      <c r="C9097">
        <v>4352249154</v>
      </c>
      <c r="D9097" s="1">
        <v>45504</v>
      </c>
      <c r="E9097">
        <v>99233</v>
      </c>
      <c r="F9097">
        <v>85025</v>
      </c>
      <c r="G9097" t="s">
        <v>219</v>
      </c>
      <c r="H9097" s="34">
        <v>13703</v>
      </c>
      <c r="I9097" s="7">
        <v>11648</v>
      </c>
      <c r="J9097" s="7">
        <v>11415.04</v>
      </c>
      <c r="K9097" s="7">
        <v>0</v>
      </c>
      <c r="L9097" s="7">
        <v>232.96</v>
      </c>
      <c r="M9097" s="5">
        <v>0.02</v>
      </c>
      <c r="N9097" t="s">
        <v>16</v>
      </c>
      <c r="O9097" t="s">
        <v>17</v>
      </c>
      <c r="P9097" t="s">
        <v>97</v>
      </c>
      <c r="Q9097" t="s">
        <v>19</v>
      </c>
      <c r="R9097" t="s">
        <v>43</v>
      </c>
      <c r="S9097" t="s">
        <v>17</v>
      </c>
      <c r="T9097" t="s">
        <v>13310</v>
      </c>
      <c r="U9097" s="1">
        <v>45542</v>
      </c>
      <c r="V9097">
        <v>38</v>
      </c>
      <c r="W9097" t="str">
        <f t="shared" si="189"/>
        <v>30-59</v>
      </c>
    </row>
    <row r="9098" spans="1:23" x14ac:dyDescent="0.25">
      <c r="A9098" t="s">
        <v>9347</v>
      </c>
      <c r="B9098">
        <v>274146334</v>
      </c>
      <c r="C9098">
        <v>2416153182</v>
      </c>
      <c r="D9098" s="1">
        <v>45911</v>
      </c>
      <c r="E9098">
        <v>99214</v>
      </c>
      <c r="F9098">
        <v>99204</v>
      </c>
      <c r="G9098" t="s">
        <v>3357</v>
      </c>
      <c r="H9098" s="34">
        <v>74805</v>
      </c>
      <c r="I9098" s="7">
        <v>63584</v>
      </c>
      <c r="J9098" s="7">
        <v>54856.32</v>
      </c>
      <c r="K9098" s="7">
        <v>7456</v>
      </c>
      <c r="L9098" s="7">
        <v>1271.68</v>
      </c>
      <c r="M9098" s="5">
        <v>0.02</v>
      </c>
      <c r="N9098" t="s">
        <v>16</v>
      </c>
      <c r="O9098" t="s">
        <v>30</v>
      </c>
      <c r="P9098" t="s">
        <v>3147</v>
      </c>
      <c r="Q9098" t="s">
        <v>19</v>
      </c>
      <c r="R9098" t="s">
        <v>20</v>
      </c>
      <c r="S9098" t="s">
        <v>27</v>
      </c>
      <c r="T9098" t="s">
        <v>13310</v>
      </c>
      <c r="U9098" s="1">
        <v>45957</v>
      </c>
      <c r="V9098">
        <v>46</v>
      </c>
      <c r="W9098" t="str">
        <f t="shared" si="189"/>
        <v>30-59</v>
      </c>
    </row>
    <row r="9099" spans="1:23" x14ac:dyDescent="0.25">
      <c r="A9099" t="s">
        <v>9348</v>
      </c>
      <c r="B9099">
        <v>6618696582</v>
      </c>
      <c r="C9099">
        <v>1100575359</v>
      </c>
      <c r="D9099" s="1">
        <v>45948</v>
      </c>
      <c r="E9099">
        <v>99233</v>
      </c>
      <c r="F9099">
        <v>99211</v>
      </c>
      <c r="G9099" t="s">
        <v>106</v>
      </c>
      <c r="H9099" s="34">
        <v>56412</v>
      </c>
      <c r="I9099" s="7">
        <v>44001</v>
      </c>
      <c r="J9099" s="7">
        <v>31806.800000000003</v>
      </c>
      <c r="K9099" s="7">
        <v>3394</v>
      </c>
      <c r="L9099" s="7">
        <v>8800.2000000000007</v>
      </c>
      <c r="M9099" s="5">
        <v>0.2</v>
      </c>
      <c r="N9099" t="s">
        <v>3140</v>
      </c>
      <c r="O9099" t="s">
        <v>30</v>
      </c>
      <c r="P9099" t="s">
        <v>55</v>
      </c>
      <c r="Q9099" t="s">
        <v>19</v>
      </c>
      <c r="R9099" t="s">
        <v>43</v>
      </c>
      <c r="S9099" t="s">
        <v>21</v>
      </c>
      <c r="T9099" t="s">
        <v>13312</v>
      </c>
      <c r="U9099" s="1">
        <v>46027</v>
      </c>
      <c r="V9099">
        <v>79</v>
      </c>
      <c r="W9099" t="str">
        <f t="shared" si="189"/>
        <v>60-89</v>
      </c>
    </row>
    <row r="9100" spans="1:23" x14ac:dyDescent="0.25">
      <c r="A9100" t="s">
        <v>9349</v>
      </c>
      <c r="B9100">
        <v>5522204022</v>
      </c>
      <c r="C9100">
        <v>8056777577</v>
      </c>
      <c r="D9100" s="1">
        <v>45493</v>
      </c>
      <c r="E9100">
        <v>99231</v>
      </c>
      <c r="F9100">
        <v>99282</v>
      </c>
      <c r="G9100" t="s">
        <v>182</v>
      </c>
      <c r="H9100" s="34">
        <v>40087</v>
      </c>
      <c r="I9100" s="7">
        <v>26057</v>
      </c>
      <c r="J9100" s="7">
        <v>13808.16</v>
      </c>
      <c r="K9100" s="7">
        <v>9122</v>
      </c>
      <c r="L9100" s="7">
        <v>3126.84</v>
      </c>
      <c r="M9100" s="5">
        <v>0.12</v>
      </c>
      <c r="N9100" t="s">
        <v>46</v>
      </c>
      <c r="O9100" t="s">
        <v>27</v>
      </c>
      <c r="P9100" t="s">
        <v>55</v>
      </c>
      <c r="Q9100" t="s">
        <v>19</v>
      </c>
      <c r="R9100" t="s">
        <v>20</v>
      </c>
      <c r="S9100" t="s">
        <v>27</v>
      </c>
      <c r="T9100" t="s">
        <v>13312</v>
      </c>
      <c r="U9100" s="1">
        <v>45523</v>
      </c>
      <c r="V9100">
        <v>30</v>
      </c>
      <c r="W9100" t="str">
        <f t="shared" si="189"/>
        <v>30-59</v>
      </c>
    </row>
    <row r="9101" spans="1:23" x14ac:dyDescent="0.25">
      <c r="A9101" t="s">
        <v>9350</v>
      </c>
      <c r="B9101">
        <v>4841281520</v>
      </c>
      <c r="C9101">
        <v>1693106534</v>
      </c>
      <c r="D9101" s="1">
        <v>45858</v>
      </c>
      <c r="E9101">
        <v>99231</v>
      </c>
      <c r="F9101">
        <v>99204</v>
      </c>
      <c r="G9101" t="s">
        <v>3204</v>
      </c>
      <c r="H9101" s="34">
        <v>57880</v>
      </c>
      <c r="I9101" s="7">
        <v>49198</v>
      </c>
      <c r="J9101" s="7">
        <v>48214.04</v>
      </c>
      <c r="K9101" s="7">
        <v>0</v>
      </c>
      <c r="L9101" s="7">
        <v>983.96</v>
      </c>
      <c r="M9101" s="5">
        <v>0.02</v>
      </c>
      <c r="N9101" t="s">
        <v>16</v>
      </c>
      <c r="O9101" t="s">
        <v>17</v>
      </c>
      <c r="P9101" t="s">
        <v>25</v>
      </c>
      <c r="Q9101" t="s">
        <v>32</v>
      </c>
      <c r="R9101" t="s">
        <v>26</v>
      </c>
      <c r="S9101" t="s">
        <v>21</v>
      </c>
      <c r="T9101" t="s">
        <v>13312</v>
      </c>
      <c r="U9101" s="1">
        <v>46012</v>
      </c>
      <c r="V9101">
        <v>154</v>
      </c>
      <c r="W9101" t="str">
        <f t="shared" si="189"/>
        <v>150-179</v>
      </c>
    </row>
    <row r="9102" spans="1:23" x14ac:dyDescent="0.25">
      <c r="A9102" t="s">
        <v>9351</v>
      </c>
      <c r="B9102">
        <v>2806536783</v>
      </c>
      <c r="C9102">
        <v>8817512310</v>
      </c>
      <c r="D9102" s="1">
        <v>45793</v>
      </c>
      <c r="E9102">
        <v>99233</v>
      </c>
      <c r="F9102">
        <v>99292</v>
      </c>
      <c r="G9102" t="s">
        <v>3323</v>
      </c>
      <c r="H9102" s="34">
        <v>98894</v>
      </c>
      <c r="I9102" s="7">
        <v>81093</v>
      </c>
      <c r="J9102" s="7">
        <v>66496.259999999995</v>
      </c>
      <c r="K9102" s="7">
        <v>0</v>
      </c>
      <c r="L9102" s="7">
        <v>14596.74</v>
      </c>
      <c r="M9102" s="5">
        <v>0.18</v>
      </c>
      <c r="N9102" t="s">
        <v>3141</v>
      </c>
      <c r="O9102" t="s">
        <v>17</v>
      </c>
      <c r="P9102" t="s">
        <v>3147</v>
      </c>
      <c r="Q9102" t="s">
        <v>19</v>
      </c>
      <c r="R9102" t="s">
        <v>43</v>
      </c>
      <c r="S9102" t="s">
        <v>27</v>
      </c>
      <c r="T9102" t="s">
        <v>13310</v>
      </c>
      <c r="U9102" s="1">
        <v>45972</v>
      </c>
      <c r="V9102">
        <v>179</v>
      </c>
      <c r="W9102" t="str">
        <f t="shared" si="189"/>
        <v>150-179</v>
      </c>
    </row>
    <row r="9103" spans="1:23" x14ac:dyDescent="0.25">
      <c r="A9103" t="s">
        <v>9352</v>
      </c>
      <c r="B9103">
        <v>8068322495</v>
      </c>
      <c r="C9103">
        <v>9233352297</v>
      </c>
      <c r="D9103" s="1">
        <v>45411</v>
      </c>
      <c r="E9103">
        <v>99231</v>
      </c>
      <c r="F9103">
        <v>99284</v>
      </c>
      <c r="G9103" t="s">
        <v>65</v>
      </c>
      <c r="H9103" s="34">
        <v>83746</v>
      </c>
      <c r="I9103" s="7">
        <v>62810</v>
      </c>
      <c r="J9103" s="7">
        <v>48778.5</v>
      </c>
      <c r="K9103" s="7">
        <v>4610</v>
      </c>
      <c r="L9103" s="7">
        <v>9421.5</v>
      </c>
      <c r="M9103" s="5">
        <v>0.15</v>
      </c>
      <c r="N9103" t="s">
        <v>1139</v>
      </c>
      <c r="O9103" t="s">
        <v>30</v>
      </c>
      <c r="P9103" t="s">
        <v>25</v>
      </c>
      <c r="Q9103" t="s">
        <v>19</v>
      </c>
      <c r="R9103" t="s">
        <v>26</v>
      </c>
      <c r="S9103" t="s">
        <v>17</v>
      </c>
      <c r="T9103" t="s">
        <v>13310</v>
      </c>
      <c r="U9103" s="1">
        <v>45529</v>
      </c>
      <c r="V9103">
        <v>118</v>
      </c>
      <c r="W9103" t="str">
        <f t="shared" si="189"/>
        <v>90-119</v>
      </c>
    </row>
    <row r="9104" spans="1:23" x14ac:dyDescent="0.25">
      <c r="A9104" t="s">
        <v>9353</v>
      </c>
      <c r="B9104">
        <v>4420229530</v>
      </c>
      <c r="C9104">
        <v>4875489793</v>
      </c>
      <c r="D9104" s="1">
        <v>45799</v>
      </c>
      <c r="E9104">
        <v>99231</v>
      </c>
      <c r="F9104">
        <v>99284</v>
      </c>
      <c r="G9104" t="s">
        <v>3225</v>
      </c>
      <c r="H9104" s="34">
        <v>38810</v>
      </c>
      <c r="I9104" s="7">
        <v>29108</v>
      </c>
      <c r="J9104" s="7">
        <v>17880.8</v>
      </c>
      <c r="K9104" s="7">
        <v>6861</v>
      </c>
      <c r="L9104" s="7">
        <v>4366.2</v>
      </c>
      <c r="M9104" s="5">
        <v>0.15</v>
      </c>
      <c r="N9104" t="s">
        <v>1139</v>
      </c>
      <c r="O9104" t="s">
        <v>27</v>
      </c>
      <c r="P9104" t="s">
        <v>55</v>
      </c>
      <c r="Q9104" t="s">
        <v>32</v>
      </c>
      <c r="R9104" t="s">
        <v>20</v>
      </c>
      <c r="S9104" t="s">
        <v>21</v>
      </c>
      <c r="T9104" t="s">
        <v>13310</v>
      </c>
      <c r="U9104" s="1">
        <v>45970</v>
      </c>
      <c r="V9104">
        <v>172</v>
      </c>
      <c r="W9104" t="str">
        <f t="shared" si="189"/>
        <v>150-179</v>
      </c>
    </row>
    <row r="9105" spans="1:23" x14ac:dyDescent="0.25">
      <c r="A9105" t="s">
        <v>9354</v>
      </c>
      <c r="B9105">
        <v>368220716</v>
      </c>
      <c r="C9105">
        <v>916111835</v>
      </c>
      <c r="D9105" s="1">
        <v>45355</v>
      </c>
      <c r="E9105">
        <v>99223</v>
      </c>
      <c r="F9105">
        <v>99204</v>
      </c>
      <c r="G9105" t="s">
        <v>187</v>
      </c>
      <c r="H9105" s="34">
        <v>70781</v>
      </c>
      <c r="I9105" s="7">
        <v>53086</v>
      </c>
      <c r="J9105" s="7">
        <v>45123.1</v>
      </c>
      <c r="K9105" s="7">
        <v>0</v>
      </c>
      <c r="L9105" s="7">
        <v>7962.9</v>
      </c>
      <c r="M9105" s="5">
        <v>0.15</v>
      </c>
      <c r="N9105" t="s">
        <v>1139</v>
      </c>
      <c r="O9105" t="s">
        <v>17</v>
      </c>
      <c r="P9105" t="s">
        <v>25</v>
      </c>
      <c r="Q9105" t="s">
        <v>19</v>
      </c>
      <c r="R9105" t="s">
        <v>38</v>
      </c>
      <c r="S9105" t="s">
        <v>21</v>
      </c>
      <c r="T9105" t="s">
        <v>13312</v>
      </c>
      <c r="U9105" s="1">
        <v>45411</v>
      </c>
      <c r="V9105">
        <v>56</v>
      </c>
      <c r="W9105" t="str">
        <f t="shared" si="189"/>
        <v>30-59</v>
      </c>
    </row>
    <row r="9106" spans="1:23" x14ac:dyDescent="0.25">
      <c r="A9106" t="s">
        <v>9355</v>
      </c>
      <c r="B9106">
        <v>8290948429</v>
      </c>
      <c r="C9106">
        <v>9658851721</v>
      </c>
      <c r="D9106" s="1">
        <v>45691</v>
      </c>
      <c r="E9106">
        <v>99231</v>
      </c>
      <c r="F9106">
        <v>99205</v>
      </c>
      <c r="G9106" t="s">
        <v>3352</v>
      </c>
      <c r="H9106" s="34">
        <v>72489</v>
      </c>
      <c r="I9106" s="7">
        <v>57991</v>
      </c>
      <c r="J9106" s="7">
        <v>25575.26</v>
      </c>
      <c r="K9106" s="7">
        <v>24297</v>
      </c>
      <c r="L9106" s="7">
        <v>8118.74</v>
      </c>
      <c r="M9106" s="5">
        <v>0.14000000000000001</v>
      </c>
      <c r="N9106" t="s">
        <v>1135</v>
      </c>
      <c r="O9106" t="s">
        <v>27</v>
      </c>
      <c r="P9106" t="s">
        <v>97</v>
      </c>
      <c r="Q9106" t="s">
        <v>19</v>
      </c>
      <c r="R9106" t="s">
        <v>43</v>
      </c>
      <c r="S9106" t="s">
        <v>27</v>
      </c>
      <c r="T9106" t="s">
        <v>13311</v>
      </c>
      <c r="U9106" s="1">
        <v>45744</v>
      </c>
      <c r="V9106">
        <v>53</v>
      </c>
      <c r="W9106" t="str">
        <f t="shared" si="189"/>
        <v>30-59</v>
      </c>
    </row>
    <row r="9107" spans="1:23" x14ac:dyDescent="0.25">
      <c r="A9107" t="s">
        <v>9356</v>
      </c>
      <c r="B9107">
        <v>6819802136</v>
      </c>
      <c r="C9107">
        <v>443389643</v>
      </c>
      <c r="D9107" s="1">
        <v>45305</v>
      </c>
      <c r="E9107">
        <v>99222</v>
      </c>
      <c r="F9107">
        <v>99285</v>
      </c>
      <c r="G9107" t="s">
        <v>307</v>
      </c>
      <c r="H9107" s="34">
        <v>50941</v>
      </c>
      <c r="I9107" s="7">
        <v>43300</v>
      </c>
      <c r="J9107" s="7">
        <v>42434</v>
      </c>
      <c r="K9107" s="7">
        <v>0</v>
      </c>
      <c r="L9107" s="7">
        <v>866</v>
      </c>
      <c r="M9107" s="5">
        <v>0.02</v>
      </c>
      <c r="N9107" t="s">
        <v>16</v>
      </c>
      <c r="O9107" t="s">
        <v>17</v>
      </c>
      <c r="P9107" t="s">
        <v>31</v>
      </c>
      <c r="Q9107" t="s">
        <v>32</v>
      </c>
      <c r="R9107" t="s">
        <v>27</v>
      </c>
      <c r="S9107" t="s">
        <v>17</v>
      </c>
      <c r="T9107" t="s">
        <v>13310</v>
      </c>
      <c r="U9107" s="1">
        <v>45468</v>
      </c>
      <c r="V9107">
        <v>163</v>
      </c>
      <c r="W9107" t="str">
        <f t="shared" si="189"/>
        <v>150-179</v>
      </c>
    </row>
    <row r="9108" spans="1:23" x14ac:dyDescent="0.25">
      <c r="A9108" t="s">
        <v>9357</v>
      </c>
      <c r="B9108">
        <v>6553712601</v>
      </c>
      <c r="C9108">
        <v>6740517373</v>
      </c>
      <c r="D9108" s="1">
        <v>45623</v>
      </c>
      <c r="E9108">
        <v>99222</v>
      </c>
      <c r="F9108">
        <v>71046</v>
      </c>
      <c r="G9108" t="s">
        <v>203</v>
      </c>
      <c r="H9108" s="34">
        <v>66203</v>
      </c>
      <c r="I9108" s="7">
        <v>49652</v>
      </c>
      <c r="J9108" s="7">
        <v>38666.199999999997</v>
      </c>
      <c r="K9108" s="7">
        <v>3538</v>
      </c>
      <c r="L9108" s="7">
        <v>7447.8</v>
      </c>
      <c r="M9108" s="5">
        <v>0.15</v>
      </c>
      <c r="N9108" t="s">
        <v>1139</v>
      </c>
      <c r="O9108" t="s">
        <v>30</v>
      </c>
      <c r="P9108" t="s">
        <v>18</v>
      </c>
      <c r="Q9108" t="s">
        <v>32</v>
      </c>
      <c r="R9108" t="s">
        <v>43</v>
      </c>
      <c r="S9108" t="s">
        <v>21</v>
      </c>
      <c r="T9108" t="s">
        <v>13312</v>
      </c>
      <c r="U9108" s="1">
        <v>45688</v>
      </c>
      <c r="V9108">
        <v>65</v>
      </c>
      <c r="W9108" t="str">
        <f t="shared" si="189"/>
        <v>60-89</v>
      </c>
    </row>
    <row r="9109" spans="1:23" x14ac:dyDescent="0.25">
      <c r="A9109" t="s">
        <v>9358</v>
      </c>
      <c r="B9109">
        <v>5222958116</v>
      </c>
      <c r="C9109">
        <v>6705377017</v>
      </c>
      <c r="D9109" s="1">
        <v>45347</v>
      </c>
      <c r="E9109">
        <v>99238</v>
      </c>
      <c r="F9109">
        <v>99203</v>
      </c>
      <c r="G9109" t="s">
        <v>131</v>
      </c>
      <c r="H9109" s="34">
        <v>47464</v>
      </c>
      <c r="I9109" s="7">
        <v>30852</v>
      </c>
      <c r="J9109" s="7">
        <v>23409.759999999998</v>
      </c>
      <c r="K9109" s="7">
        <v>3740</v>
      </c>
      <c r="L9109" s="7">
        <v>3702.24</v>
      </c>
      <c r="M9109" s="5">
        <v>0.12</v>
      </c>
      <c r="N9109" t="s">
        <v>46</v>
      </c>
      <c r="O9109" t="s">
        <v>30</v>
      </c>
      <c r="P9109" t="s">
        <v>3149</v>
      </c>
      <c r="Q9109" t="s">
        <v>19</v>
      </c>
      <c r="R9109" t="s">
        <v>38</v>
      </c>
      <c r="S9109" t="s">
        <v>17</v>
      </c>
      <c r="T9109" t="s">
        <v>13312</v>
      </c>
      <c r="U9109" s="1">
        <v>45396</v>
      </c>
      <c r="V9109">
        <v>49</v>
      </c>
      <c r="W9109" t="str">
        <f t="shared" si="189"/>
        <v>30-59</v>
      </c>
    </row>
    <row r="9110" spans="1:23" x14ac:dyDescent="0.25">
      <c r="A9110" t="s">
        <v>9359</v>
      </c>
      <c r="B9110">
        <v>8679834349</v>
      </c>
      <c r="C9110">
        <v>403070829</v>
      </c>
      <c r="D9110" s="1">
        <v>45317</v>
      </c>
      <c r="E9110">
        <v>99231</v>
      </c>
      <c r="F9110">
        <v>99214</v>
      </c>
      <c r="G9110" t="s">
        <v>96</v>
      </c>
      <c r="H9110" s="34">
        <v>67512</v>
      </c>
      <c r="I9110" s="7">
        <v>43883</v>
      </c>
      <c r="J9110" s="7">
        <v>38617.040000000001</v>
      </c>
      <c r="K9110" s="7">
        <v>0</v>
      </c>
      <c r="L9110" s="7">
        <v>5265.96</v>
      </c>
      <c r="M9110" s="5">
        <v>0.12</v>
      </c>
      <c r="N9110" t="s">
        <v>46</v>
      </c>
      <c r="O9110" t="s">
        <v>17</v>
      </c>
      <c r="P9110" t="s">
        <v>3147</v>
      </c>
      <c r="Q9110" t="s">
        <v>32</v>
      </c>
      <c r="R9110" t="s">
        <v>27</v>
      </c>
      <c r="S9110" t="s">
        <v>21</v>
      </c>
      <c r="T9110" t="s">
        <v>13311</v>
      </c>
      <c r="U9110" s="1">
        <v>45479</v>
      </c>
      <c r="V9110">
        <v>161</v>
      </c>
      <c r="W9110" t="str">
        <f t="shared" si="189"/>
        <v>150-179</v>
      </c>
    </row>
    <row r="9111" spans="1:23" x14ac:dyDescent="0.25">
      <c r="A9111" t="s">
        <v>9360</v>
      </c>
      <c r="B9111">
        <v>1445661796</v>
      </c>
      <c r="C9111">
        <v>9018142708</v>
      </c>
      <c r="D9111" s="1">
        <v>45437</v>
      </c>
      <c r="E9111">
        <v>99221</v>
      </c>
      <c r="F9111">
        <v>99284</v>
      </c>
      <c r="G9111" t="s">
        <v>3323</v>
      </c>
      <c r="H9111" s="34">
        <v>55636</v>
      </c>
      <c r="I9111" s="7">
        <v>40058</v>
      </c>
      <c r="J9111" s="7">
        <v>30437.360000000001</v>
      </c>
      <c r="K9111" s="7">
        <v>6416</v>
      </c>
      <c r="L9111" s="7">
        <v>3204.64</v>
      </c>
      <c r="M9111" s="5">
        <v>0.08</v>
      </c>
      <c r="N9111" t="s">
        <v>24</v>
      </c>
      <c r="O9111" t="s">
        <v>30</v>
      </c>
      <c r="P9111" t="s">
        <v>97</v>
      </c>
      <c r="Q9111" t="s">
        <v>32</v>
      </c>
      <c r="R9111" t="s">
        <v>38</v>
      </c>
      <c r="S9111" t="s">
        <v>27</v>
      </c>
      <c r="T9111" t="s">
        <v>13310</v>
      </c>
      <c r="U9111" s="1">
        <v>45506</v>
      </c>
      <c r="V9111">
        <v>69</v>
      </c>
      <c r="W9111" t="str">
        <f t="shared" si="189"/>
        <v>60-89</v>
      </c>
    </row>
    <row r="9112" spans="1:23" x14ac:dyDescent="0.25">
      <c r="A9112" t="s">
        <v>9361</v>
      </c>
      <c r="B9112">
        <v>7372537036</v>
      </c>
      <c r="C9112">
        <v>2464503690</v>
      </c>
      <c r="D9112" s="1">
        <v>45685</v>
      </c>
      <c r="E9112">
        <v>99213</v>
      </c>
      <c r="F9112">
        <v>99212</v>
      </c>
      <c r="G9112" t="s">
        <v>3641</v>
      </c>
      <c r="H9112" s="34">
        <v>58696</v>
      </c>
      <c r="I9112" s="7">
        <v>48131</v>
      </c>
      <c r="J9112" s="7">
        <v>39467.42</v>
      </c>
      <c r="K9112" s="7">
        <v>0</v>
      </c>
      <c r="L9112" s="7">
        <v>8663.58</v>
      </c>
      <c r="M9112" s="5">
        <v>0.18</v>
      </c>
      <c r="N9112" t="s">
        <v>3141</v>
      </c>
      <c r="O9112" t="s">
        <v>17</v>
      </c>
      <c r="P9112" t="s">
        <v>3149</v>
      </c>
      <c r="Q9112" t="s">
        <v>32</v>
      </c>
      <c r="R9112" t="s">
        <v>43</v>
      </c>
      <c r="S9112" t="s">
        <v>27</v>
      </c>
      <c r="T9112" t="s">
        <v>13312</v>
      </c>
      <c r="U9112" s="1">
        <v>45739</v>
      </c>
      <c r="V9112">
        <v>54</v>
      </c>
      <c r="W9112" t="str">
        <f t="shared" si="189"/>
        <v>30-59</v>
      </c>
    </row>
    <row r="9113" spans="1:23" x14ac:dyDescent="0.25">
      <c r="A9113" t="s">
        <v>9362</v>
      </c>
      <c r="B9113">
        <v>6499436696</v>
      </c>
      <c r="C9113">
        <v>2840975861</v>
      </c>
      <c r="D9113" s="1">
        <v>45663</v>
      </c>
      <c r="E9113">
        <v>99233</v>
      </c>
      <c r="F9113">
        <v>99282</v>
      </c>
      <c r="G9113" t="s">
        <v>3410</v>
      </c>
      <c r="H9113" s="34">
        <v>7454</v>
      </c>
      <c r="I9113" s="7">
        <v>5591</v>
      </c>
      <c r="J9113" s="7">
        <v>4334.3500000000004</v>
      </c>
      <c r="K9113" s="7">
        <v>418</v>
      </c>
      <c r="L9113" s="7">
        <v>838.65</v>
      </c>
      <c r="M9113" s="5">
        <v>0.15</v>
      </c>
      <c r="N9113" t="s">
        <v>1139</v>
      </c>
      <c r="O9113" t="s">
        <v>30</v>
      </c>
      <c r="P9113" t="s">
        <v>25</v>
      </c>
      <c r="Q9113" t="s">
        <v>32</v>
      </c>
      <c r="R9113" t="s">
        <v>20</v>
      </c>
      <c r="S9113" t="s">
        <v>17</v>
      </c>
      <c r="T9113" t="s">
        <v>13311</v>
      </c>
      <c r="U9113" s="1">
        <v>45775</v>
      </c>
      <c r="V9113">
        <v>112</v>
      </c>
      <c r="W9113" t="str">
        <f t="shared" si="189"/>
        <v>90-119</v>
      </c>
    </row>
    <row r="9114" spans="1:23" x14ac:dyDescent="0.25">
      <c r="A9114" t="s">
        <v>9363</v>
      </c>
      <c r="B9114">
        <v>3029722821</v>
      </c>
      <c r="C9114">
        <v>461633381</v>
      </c>
      <c r="D9114" s="1">
        <v>45905</v>
      </c>
      <c r="E9114">
        <v>99233</v>
      </c>
      <c r="F9114">
        <v>99212</v>
      </c>
      <c r="G9114" t="s">
        <v>94</v>
      </c>
      <c r="H9114" s="34">
        <v>90696</v>
      </c>
      <c r="I9114" s="7">
        <v>70743</v>
      </c>
      <c r="J9114" s="7">
        <v>48259.4</v>
      </c>
      <c r="K9114" s="7">
        <v>8335</v>
      </c>
      <c r="L9114" s="7">
        <v>14148.6</v>
      </c>
      <c r="M9114" s="5">
        <v>0.2</v>
      </c>
      <c r="N9114" t="s">
        <v>3140</v>
      </c>
      <c r="O9114" t="s">
        <v>30</v>
      </c>
      <c r="P9114" t="s">
        <v>3147</v>
      </c>
      <c r="Q9114" t="s">
        <v>19</v>
      </c>
      <c r="R9114" t="s">
        <v>20</v>
      </c>
      <c r="S9114" t="s">
        <v>17</v>
      </c>
      <c r="T9114" t="s">
        <v>13311</v>
      </c>
      <c r="U9114" s="1">
        <v>45955</v>
      </c>
      <c r="V9114">
        <v>50</v>
      </c>
      <c r="W9114" t="str">
        <f t="shared" si="189"/>
        <v>30-59</v>
      </c>
    </row>
    <row r="9115" spans="1:23" x14ac:dyDescent="0.25">
      <c r="A9115" t="s">
        <v>9364</v>
      </c>
      <c r="B9115">
        <v>7865362510</v>
      </c>
      <c r="C9115">
        <v>6610749166</v>
      </c>
      <c r="D9115" s="1">
        <v>45502</v>
      </c>
      <c r="E9115">
        <v>99238</v>
      </c>
      <c r="F9115">
        <v>99213</v>
      </c>
      <c r="G9115" t="s">
        <v>3187</v>
      </c>
      <c r="H9115" s="34">
        <v>76035</v>
      </c>
      <c r="I9115" s="7">
        <v>54745</v>
      </c>
      <c r="J9115" s="7">
        <v>29204.400000000001</v>
      </c>
      <c r="K9115" s="7">
        <v>21161</v>
      </c>
      <c r="L9115" s="7">
        <v>4379.6000000000004</v>
      </c>
      <c r="M9115" s="5">
        <v>0.08</v>
      </c>
      <c r="N9115" t="s">
        <v>24</v>
      </c>
      <c r="O9115" t="s">
        <v>27</v>
      </c>
      <c r="P9115" t="s">
        <v>31</v>
      </c>
      <c r="Q9115" t="s">
        <v>32</v>
      </c>
      <c r="R9115" t="s">
        <v>26</v>
      </c>
      <c r="S9115" t="s">
        <v>21</v>
      </c>
      <c r="T9115" t="s">
        <v>13311</v>
      </c>
      <c r="U9115" s="1">
        <v>45645</v>
      </c>
      <c r="V9115">
        <v>143</v>
      </c>
      <c r="W9115" t="str">
        <f t="shared" si="189"/>
        <v>120-149</v>
      </c>
    </row>
    <row r="9116" spans="1:23" x14ac:dyDescent="0.25">
      <c r="A9116" t="s">
        <v>9365</v>
      </c>
      <c r="B9116">
        <v>285447344</v>
      </c>
      <c r="C9116">
        <v>9763228726</v>
      </c>
      <c r="D9116" s="1">
        <v>45444</v>
      </c>
      <c r="E9116">
        <v>99221</v>
      </c>
      <c r="F9116">
        <v>93000</v>
      </c>
      <c r="G9116" t="s">
        <v>3570</v>
      </c>
      <c r="H9116" s="34">
        <v>89428</v>
      </c>
      <c r="I9116" s="7">
        <v>69754</v>
      </c>
      <c r="J9116" s="7">
        <v>55803.199999999997</v>
      </c>
      <c r="K9116" s="7">
        <v>0</v>
      </c>
      <c r="L9116" s="7">
        <v>13950.8</v>
      </c>
      <c r="M9116" s="5">
        <v>0.2</v>
      </c>
      <c r="N9116" t="s">
        <v>3140</v>
      </c>
      <c r="O9116" t="s">
        <v>17</v>
      </c>
      <c r="P9116" t="s">
        <v>40</v>
      </c>
      <c r="Q9116" t="s">
        <v>32</v>
      </c>
      <c r="R9116" t="s">
        <v>38</v>
      </c>
      <c r="S9116" t="s">
        <v>17</v>
      </c>
      <c r="T9116" t="s">
        <v>13312</v>
      </c>
      <c r="U9116" s="1">
        <v>45591</v>
      </c>
      <c r="V9116">
        <v>147</v>
      </c>
      <c r="W9116" t="str">
        <f t="shared" si="189"/>
        <v>120-149</v>
      </c>
    </row>
    <row r="9117" spans="1:23" x14ac:dyDescent="0.25">
      <c r="A9117" t="s">
        <v>9366</v>
      </c>
      <c r="B9117">
        <v>2563330609</v>
      </c>
      <c r="C9117">
        <v>5251581177</v>
      </c>
      <c r="D9117" s="1">
        <v>45722</v>
      </c>
      <c r="E9117">
        <v>99221</v>
      </c>
      <c r="F9117">
        <v>90834</v>
      </c>
      <c r="G9117" t="s">
        <v>3741</v>
      </c>
      <c r="H9117" s="34">
        <v>60259</v>
      </c>
      <c r="I9117" s="7">
        <v>43386</v>
      </c>
      <c r="J9117" s="7">
        <v>39915.120000000003</v>
      </c>
      <c r="K9117" s="7">
        <v>0</v>
      </c>
      <c r="L9117" s="7">
        <v>3470.88</v>
      </c>
      <c r="M9117" s="5">
        <v>0.08</v>
      </c>
      <c r="N9117" t="s">
        <v>24</v>
      </c>
      <c r="O9117" t="s">
        <v>17</v>
      </c>
      <c r="P9117" t="s">
        <v>31</v>
      </c>
      <c r="Q9117" t="s">
        <v>19</v>
      </c>
      <c r="R9117" t="s">
        <v>43</v>
      </c>
      <c r="S9117" t="s">
        <v>17</v>
      </c>
      <c r="T9117" t="s">
        <v>13311</v>
      </c>
      <c r="U9117" s="1">
        <v>45796</v>
      </c>
      <c r="V9117">
        <v>74</v>
      </c>
      <c r="W9117" t="str">
        <f t="shared" si="189"/>
        <v>60-89</v>
      </c>
    </row>
    <row r="9118" spans="1:23" x14ac:dyDescent="0.25">
      <c r="A9118" t="s">
        <v>9367</v>
      </c>
      <c r="B9118">
        <v>8955975006</v>
      </c>
      <c r="C9118">
        <v>9861383950</v>
      </c>
      <c r="D9118" s="1">
        <v>45946</v>
      </c>
      <c r="E9118">
        <v>99231</v>
      </c>
      <c r="F9118">
        <v>99291</v>
      </c>
      <c r="G9118" t="s">
        <v>237</v>
      </c>
      <c r="H9118" s="34">
        <v>49951</v>
      </c>
      <c r="I9118" s="7">
        <v>40960</v>
      </c>
      <c r="J9118" s="7">
        <v>27396.2</v>
      </c>
      <c r="K9118" s="7">
        <v>6191</v>
      </c>
      <c r="L9118" s="7">
        <v>7372.8</v>
      </c>
      <c r="M9118" s="5">
        <v>0.18</v>
      </c>
      <c r="N9118" t="s">
        <v>3141</v>
      </c>
      <c r="O9118" t="s">
        <v>27</v>
      </c>
      <c r="P9118" t="s">
        <v>3146</v>
      </c>
      <c r="Q9118" t="s">
        <v>19</v>
      </c>
      <c r="R9118" t="s">
        <v>20</v>
      </c>
      <c r="S9118" t="s">
        <v>17</v>
      </c>
      <c r="T9118" t="s">
        <v>13312</v>
      </c>
      <c r="U9118" s="1">
        <v>46055</v>
      </c>
      <c r="V9118">
        <v>109</v>
      </c>
      <c r="W9118" t="str">
        <f t="shared" si="189"/>
        <v>90-119</v>
      </c>
    </row>
    <row r="9119" spans="1:23" x14ac:dyDescent="0.25">
      <c r="A9119" t="s">
        <v>9368</v>
      </c>
      <c r="B9119">
        <v>8002746016</v>
      </c>
      <c r="C9119">
        <v>1207340670</v>
      </c>
      <c r="D9119" s="1">
        <v>45389</v>
      </c>
      <c r="E9119">
        <v>99223</v>
      </c>
      <c r="F9119">
        <v>99292</v>
      </c>
      <c r="G9119" t="s">
        <v>574</v>
      </c>
      <c r="H9119" s="34">
        <v>52294</v>
      </c>
      <c r="I9119" s="7">
        <v>37652</v>
      </c>
      <c r="J9119" s="7">
        <v>34639.839999999997</v>
      </c>
      <c r="K9119" s="7">
        <v>0</v>
      </c>
      <c r="L9119" s="7">
        <v>3012.16</v>
      </c>
      <c r="M9119" s="5">
        <v>0.08</v>
      </c>
      <c r="N9119" t="s">
        <v>24</v>
      </c>
      <c r="O9119" t="s">
        <v>17</v>
      </c>
      <c r="P9119" t="s">
        <v>97</v>
      </c>
      <c r="Q9119" t="s">
        <v>32</v>
      </c>
      <c r="R9119" t="s">
        <v>26</v>
      </c>
      <c r="S9119" t="s">
        <v>27</v>
      </c>
      <c r="T9119" t="s">
        <v>13310</v>
      </c>
      <c r="U9119" s="1">
        <v>45448</v>
      </c>
      <c r="V9119">
        <v>59</v>
      </c>
      <c r="W9119" t="str">
        <f t="shared" si="189"/>
        <v>30-59</v>
      </c>
    </row>
    <row r="9120" spans="1:23" x14ac:dyDescent="0.25">
      <c r="A9120" t="s">
        <v>9369</v>
      </c>
      <c r="B9120">
        <v>9015791975</v>
      </c>
      <c r="C9120">
        <v>6164195193</v>
      </c>
      <c r="D9120" s="1">
        <v>45745</v>
      </c>
      <c r="E9120">
        <v>99238</v>
      </c>
      <c r="F9120">
        <v>80053</v>
      </c>
      <c r="G9120" t="s">
        <v>3373</v>
      </c>
      <c r="H9120" s="34">
        <v>40938</v>
      </c>
      <c r="I9120" s="7">
        <v>34797</v>
      </c>
      <c r="J9120" s="7">
        <v>34101.06</v>
      </c>
      <c r="K9120" s="7">
        <v>0</v>
      </c>
      <c r="L9120" s="7">
        <v>695.94</v>
      </c>
      <c r="M9120" s="5">
        <v>0.02</v>
      </c>
      <c r="N9120" t="s">
        <v>16</v>
      </c>
      <c r="O9120" t="s">
        <v>17</v>
      </c>
      <c r="P9120" t="s">
        <v>25</v>
      </c>
      <c r="Q9120" t="s">
        <v>19</v>
      </c>
      <c r="R9120" t="s">
        <v>38</v>
      </c>
      <c r="S9120" t="s">
        <v>21</v>
      </c>
      <c r="T9120" t="s">
        <v>13310</v>
      </c>
      <c r="U9120" s="1">
        <v>45850</v>
      </c>
      <c r="V9120">
        <v>105</v>
      </c>
      <c r="W9120" t="str">
        <f t="shared" si="189"/>
        <v>90-119</v>
      </c>
    </row>
    <row r="9121" spans="1:23" x14ac:dyDescent="0.25">
      <c r="A9121" t="s">
        <v>9370</v>
      </c>
      <c r="B9121">
        <v>2266536518</v>
      </c>
      <c r="C9121">
        <v>604282738</v>
      </c>
      <c r="D9121" s="1">
        <v>45785</v>
      </c>
      <c r="E9121">
        <v>99232</v>
      </c>
      <c r="F9121">
        <v>99283</v>
      </c>
      <c r="G9121" t="s">
        <v>3482</v>
      </c>
      <c r="H9121" s="34">
        <v>86341</v>
      </c>
      <c r="I9121" s="7">
        <v>67346</v>
      </c>
      <c r="J9121" s="7">
        <v>44486.8</v>
      </c>
      <c r="K9121" s="7">
        <v>9390</v>
      </c>
      <c r="L9121" s="7">
        <v>13469.2</v>
      </c>
      <c r="M9121" s="5">
        <v>0.2</v>
      </c>
      <c r="N9121" t="s">
        <v>3140</v>
      </c>
      <c r="O9121" t="s">
        <v>27</v>
      </c>
      <c r="P9121" t="s">
        <v>31</v>
      </c>
      <c r="Q9121" t="s">
        <v>32</v>
      </c>
      <c r="R9121" t="s">
        <v>27</v>
      </c>
      <c r="S9121" t="s">
        <v>17</v>
      </c>
      <c r="T9121" t="s">
        <v>13312</v>
      </c>
      <c r="U9121" s="1">
        <v>45880</v>
      </c>
      <c r="V9121">
        <v>95</v>
      </c>
      <c r="W9121" t="str">
        <f t="shared" si="189"/>
        <v>90-119</v>
      </c>
    </row>
    <row r="9122" spans="1:23" x14ac:dyDescent="0.25">
      <c r="A9122" t="s">
        <v>9371</v>
      </c>
      <c r="B9122">
        <v>5823917589</v>
      </c>
      <c r="C9122">
        <v>198179353</v>
      </c>
      <c r="D9122" s="1">
        <v>45552</v>
      </c>
      <c r="E9122">
        <v>99238</v>
      </c>
      <c r="F9122">
        <v>99202</v>
      </c>
      <c r="G9122" t="s">
        <v>110</v>
      </c>
      <c r="H9122" s="34">
        <v>35967</v>
      </c>
      <c r="I9122" s="7">
        <v>30572</v>
      </c>
      <c r="J9122" s="7">
        <v>26065.56</v>
      </c>
      <c r="K9122" s="7">
        <v>3895</v>
      </c>
      <c r="L9122" s="7">
        <v>611.44000000000005</v>
      </c>
      <c r="M9122" s="5">
        <v>0.02</v>
      </c>
      <c r="N9122" t="s">
        <v>16</v>
      </c>
      <c r="O9122" t="s">
        <v>30</v>
      </c>
      <c r="P9122" t="s">
        <v>3147</v>
      </c>
      <c r="Q9122" t="s">
        <v>32</v>
      </c>
      <c r="R9122" t="s">
        <v>38</v>
      </c>
      <c r="S9122" t="s">
        <v>17</v>
      </c>
      <c r="T9122" t="s">
        <v>13312</v>
      </c>
      <c r="U9122" s="1">
        <v>45585</v>
      </c>
      <c r="V9122">
        <v>33</v>
      </c>
      <c r="W9122" t="str">
        <f t="shared" si="189"/>
        <v>30-59</v>
      </c>
    </row>
    <row r="9123" spans="1:23" x14ac:dyDescent="0.25">
      <c r="A9123" t="s">
        <v>9372</v>
      </c>
      <c r="B9123">
        <v>4937851679</v>
      </c>
      <c r="C9123">
        <v>9183359410</v>
      </c>
      <c r="D9123" s="1">
        <v>45762</v>
      </c>
      <c r="E9123">
        <v>99231</v>
      </c>
      <c r="F9123">
        <v>99215</v>
      </c>
      <c r="G9123" t="s">
        <v>3328</v>
      </c>
      <c r="H9123" s="34">
        <v>68051</v>
      </c>
      <c r="I9123" s="7">
        <v>57843</v>
      </c>
      <c r="J9123" s="7">
        <v>39280.14</v>
      </c>
      <c r="K9123" s="7">
        <v>17406</v>
      </c>
      <c r="L9123" s="7">
        <v>1156.8599999999999</v>
      </c>
      <c r="M9123" s="5">
        <v>0.02</v>
      </c>
      <c r="N9123" t="s">
        <v>16</v>
      </c>
      <c r="O9123" t="s">
        <v>27</v>
      </c>
      <c r="P9123" t="s">
        <v>40</v>
      </c>
      <c r="Q9123" t="s">
        <v>32</v>
      </c>
      <c r="R9123" t="s">
        <v>43</v>
      </c>
      <c r="S9123" t="s">
        <v>21</v>
      </c>
      <c r="T9123" t="s">
        <v>13312</v>
      </c>
      <c r="U9123" s="1">
        <v>45848</v>
      </c>
      <c r="V9123">
        <v>86</v>
      </c>
      <c r="W9123" t="str">
        <f t="shared" si="189"/>
        <v>60-89</v>
      </c>
    </row>
    <row r="9124" spans="1:23" x14ac:dyDescent="0.25">
      <c r="A9124" t="s">
        <v>9373</v>
      </c>
      <c r="B9124">
        <v>4701211691</v>
      </c>
      <c r="C9124">
        <v>6115605443</v>
      </c>
      <c r="D9124" s="1">
        <v>45356</v>
      </c>
      <c r="E9124">
        <v>99214</v>
      </c>
      <c r="F9124">
        <v>99215</v>
      </c>
      <c r="G9124" t="s">
        <v>34</v>
      </c>
      <c r="H9124" s="34">
        <v>50618</v>
      </c>
      <c r="I9124" s="7">
        <v>40494</v>
      </c>
      <c r="J9124" s="7">
        <v>29933.84</v>
      </c>
      <c r="K9124" s="7">
        <v>4891</v>
      </c>
      <c r="L9124" s="7">
        <v>5669.16</v>
      </c>
      <c r="M9124" s="5">
        <v>0.14000000000000001</v>
      </c>
      <c r="N9124" t="s">
        <v>1135</v>
      </c>
      <c r="O9124" t="s">
        <v>30</v>
      </c>
      <c r="P9124" t="s">
        <v>18</v>
      </c>
      <c r="Q9124" t="s">
        <v>19</v>
      </c>
      <c r="R9124" t="s">
        <v>26</v>
      </c>
      <c r="S9124" t="s">
        <v>21</v>
      </c>
      <c r="T9124" t="s">
        <v>13311</v>
      </c>
      <c r="U9124" s="1">
        <v>45489</v>
      </c>
      <c r="V9124">
        <v>132</v>
      </c>
      <c r="W9124" t="str">
        <f t="shared" si="189"/>
        <v>120-149</v>
      </c>
    </row>
    <row r="9125" spans="1:23" x14ac:dyDescent="0.25">
      <c r="A9125" t="s">
        <v>9374</v>
      </c>
      <c r="B9125">
        <v>4798403532</v>
      </c>
      <c r="C9125">
        <v>6620744168</v>
      </c>
      <c r="D9125" s="1">
        <v>45307</v>
      </c>
      <c r="E9125">
        <v>99215</v>
      </c>
      <c r="F9125">
        <v>99204</v>
      </c>
      <c r="G9125" t="s">
        <v>3342</v>
      </c>
      <c r="H9125" s="34">
        <v>56443</v>
      </c>
      <c r="I9125" s="7">
        <v>36688</v>
      </c>
      <c r="J9125" s="7">
        <v>19971.439999999999</v>
      </c>
      <c r="K9125" s="7">
        <v>12314</v>
      </c>
      <c r="L9125" s="7">
        <v>4402.5600000000004</v>
      </c>
      <c r="M9125" s="5">
        <v>0.12</v>
      </c>
      <c r="N9125" t="s">
        <v>46</v>
      </c>
      <c r="O9125" t="s">
        <v>27</v>
      </c>
      <c r="P9125" t="s">
        <v>55</v>
      </c>
      <c r="Q9125" t="s">
        <v>19</v>
      </c>
      <c r="R9125" t="s">
        <v>20</v>
      </c>
      <c r="S9125" t="s">
        <v>21</v>
      </c>
      <c r="T9125" t="s">
        <v>13311</v>
      </c>
      <c r="U9125" s="1">
        <v>45424</v>
      </c>
      <c r="V9125">
        <v>117</v>
      </c>
      <c r="W9125" t="str">
        <f t="shared" si="189"/>
        <v>90-119</v>
      </c>
    </row>
    <row r="9126" spans="1:23" x14ac:dyDescent="0.25">
      <c r="A9126" t="s">
        <v>9375</v>
      </c>
      <c r="B9126">
        <v>8275494553</v>
      </c>
      <c r="C9126">
        <v>6983000978</v>
      </c>
      <c r="D9126" s="1">
        <v>45626</v>
      </c>
      <c r="E9126">
        <v>99232</v>
      </c>
      <c r="F9126">
        <v>99281</v>
      </c>
      <c r="G9126" t="s">
        <v>3253</v>
      </c>
      <c r="H9126" s="34">
        <v>94996</v>
      </c>
      <c r="I9126" s="7">
        <v>80747</v>
      </c>
      <c r="J9126" s="7">
        <v>64936.06</v>
      </c>
      <c r="K9126" s="7">
        <v>14196</v>
      </c>
      <c r="L9126" s="7">
        <v>1614.94</v>
      </c>
      <c r="M9126" s="5">
        <v>0.02</v>
      </c>
      <c r="N9126" t="s">
        <v>16</v>
      </c>
      <c r="O9126" t="s">
        <v>30</v>
      </c>
      <c r="P9126" t="s">
        <v>97</v>
      </c>
      <c r="Q9126" t="s">
        <v>19</v>
      </c>
      <c r="R9126" t="s">
        <v>27</v>
      </c>
      <c r="S9126" t="s">
        <v>27</v>
      </c>
      <c r="T9126" t="s">
        <v>13312</v>
      </c>
      <c r="U9126" s="1">
        <v>45660</v>
      </c>
      <c r="V9126">
        <v>34</v>
      </c>
      <c r="W9126" t="str">
        <f t="shared" si="189"/>
        <v>30-59</v>
      </c>
    </row>
    <row r="9127" spans="1:23" x14ac:dyDescent="0.25">
      <c r="A9127" t="s">
        <v>9376</v>
      </c>
      <c r="B9127">
        <v>181729303</v>
      </c>
      <c r="C9127">
        <v>8554006017</v>
      </c>
      <c r="D9127" s="1">
        <v>45468</v>
      </c>
      <c r="E9127">
        <v>99215</v>
      </c>
      <c r="F9127">
        <v>99213</v>
      </c>
      <c r="G9127" t="s">
        <v>3223</v>
      </c>
      <c r="H9127" s="34">
        <v>45286</v>
      </c>
      <c r="I9127" s="7">
        <v>32606</v>
      </c>
      <c r="J9127" s="7">
        <v>19155.52</v>
      </c>
      <c r="K9127" s="7">
        <v>10842</v>
      </c>
      <c r="L9127" s="7">
        <v>2608.48</v>
      </c>
      <c r="M9127" s="5">
        <v>0.08</v>
      </c>
      <c r="N9127" t="s">
        <v>24</v>
      </c>
      <c r="O9127" t="s">
        <v>27</v>
      </c>
      <c r="P9127" t="s">
        <v>31</v>
      </c>
      <c r="Q9127" t="s">
        <v>32</v>
      </c>
      <c r="R9127" t="s">
        <v>21</v>
      </c>
      <c r="S9127" t="s">
        <v>17</v>
      </c>
      <c r="T9127" t="s">
        <v>13312</v>
      </c>
      <c r="U9127" s="1">
        <v>45567</v>
      </c>
      <c r="V9127">
        <v>99</v>
      </c>
      <c r="W9127" t="str">
        <f t="shared" si="189"/>
        <v>90-119</v>
      </c>
    </row>
    <row r="9128" spans="1:23" x14ac:dyDescent="0.25">
      <c r="A9128" t="s">
        <v>9377</v>
      </c>
      <c r="B9128">
        <v>3307559131</v>
      </c>
      <c r="C9128">
        <v>8083172614</v>
      </c>
      <c r="D9128" s="1">
        <v>45365</v>
      </c>
      <c r="E9128">
        <v>99221</v>
      </c>
      <c r="F9128">
        <v>97110</v>
      </c>
      <c r="G9128" t="s">
        <v>3256</v>
      </c>
      <c r="H9128" s="34">
        <v>69483</v>
      </c>
      <c r="I9128" s="7">
        <v>54197</v>
      </c>
      <c r="J9128" s="7">
        <v>38706.6</v>
      </c>
      <c r="K9128" s="7">
        <v>4651</v>
      </c>
      <c r="L9128" s="7">
        <v>10839.4</v>
      </c>
      <c r="M9128" s="5">
        <v>0.2</v>
      </c>
      <c r="N9128" t="s">
        <v>3140</v>
      </c>
      <c r="O9128" t="s">
        <v>30</v>
      </c>
      <c r="P9128" t="s">
        <v>25</v>
      </c>
      <c r="Q9128" t="s">
        <v>32</v>
      </c>
      <c r="R9128" t="s">
        <v>27</v>
      </c>
      <c r="S9128" t="s">
        <v>17</v>
      </c>
      <c r="T9128" t="s">
        <v>13312</v>
      </c>
      <c r="U9128" s="1">
        <v>45464</v>
      </c>
      <c r="V9128">
        <v>99</v>
      </c>
      <c r="W9128" t="str">
        <f t="shared" si="189"/>
        <v>90-119</v>
      </c>
    </row>
    <row r="9129" spans="1:23" x14ac:dyDescent="0.25">
      <c r="A9129" t="s">
        <v>9378</v>
      </c>
      <c r="B9129">
        <v>9110029119</v>
      </c>
      <c r="C9129">
        <v>6149619419</v>
      </c>
      <c r="D9129" s="1">
        <v>45947</v>
      </c>
      <c r="E9129">
        <v>99231</v>
      </c>
      <c r="F9129">
        <v>99201</v>
      </c>
      <c r="G9129" t="s">
        <v>194</v>
      </c>
      <c r="H9129" s="34">
        <v>24721</v>
      </c>
      <c r="I9129" s="7">
        <v>17799</v>
      </c>
      <c r="J9129" s="7">
        <v>14330.08</v>
      </c>
      <c r="K9129" s="7">
        <v>2045</v>
      </c>
      <c r="L9129" s="7">
        <v>1423.92</v>
      </c>
      <c r="M9129" s="5">
        <v>0.08</v>
      </c>
      <c r="N9129" t="s">
        <v>24</v>
      </c>
      <c r="O9129" t="s">
        <v>30</v>
      </c>
      <c r="P9129" t="s">
        <v>3149</v>
      </c>
      <c r="Q9129" t="s">
        <v>32</v>
      </c>
      <c r="R9129" t="s">
        <v>26</v>
      </c>
      <c r="S9129" t="s">
        <v>27</v>
      </c>
      <c r="T9129" t="s">
        <v>13312</v>
      </c>
      <c r="U9129" s="1">
        <v>46027</v>
      </c>
      <c r="V9129">
        <v>80</v>
      </c>
      <c r="W9129" t="str">
        <f t="shared" si="189"/>
        <v>60-89</v>
      </c>
    </row>
    <row r="9130" spans="1:23" x14ac:dyDescent="0.25">
      <c r="A9130" t="s">
        <v>9379</v>
      </c>
      <c r="B9130">
        <v>8499540028</v>
      </c>
      <c r="C9130">
        <v>7154962592</v>
      </c>
      <c r="D9130" s="1">
        <v>45615</v>
      </c>
      <c r="E9130">
        <v>99233</v>
      </c>
      <c r="F9130">
        <v>99215</v>
      </c>
      <c r="G9130" t="s">
        <v>3394</v>
      </c>
      <c r="H9130" s="34">
        <v>28710</v>
      </c>
      <c r="I9130" s="7">
        <v>24404</v>
      </c>
      <c r="J9130" s="7">
        <v>21211.919999999998</v>
      </c>
      <c r="K9130" s="7">
        <v>2704</v>
      </c>
      <c r="L9130" s="7">
        <v>488.08</v>
      </c>
      <c r="M9130" s="5">
        <v>0.02</v>
      </c>
      <c r="N9130" t="s">
        <v>16</v>
      </c>
      <c r="O9130" t="s">
        <v>30</v>
      </c>
      <c r="P9130" t="s">
        <v>3148</v>
      </c>
      <c r="Q9130" t="s">
        <v>32</v>
      </c>
      <c r="R9130" t="s">
        <v>27</v>
      </c>
      <c r="S9130" t="s">
        <v>21</v>
      </c>
      <c r="T9130" t="s">
        <v>13310</v>
      </c>
      <c r="U9130" s="1">
        <v>45659</v>
      </c>
      <c r="V9130">
        <v>44</v>
      </c>
      <c r="W9130" t="str">
        <f t="shared" si="189"/>
        <v>30-59</v>
      </c>
    </row>
    <row r="9131" spans="1:23" x14ac:dyDescent="0.25">
      <c r="A9131" t="s">
        <v>9380</v>
      </c>
      <c r="B9131">
        <v>6041778700</v>
      </c>
      <c r="C9131">
        <v>8154076314</v>
      </c>
      <c r="D9131" s="1">
        <v>45316</v>
      </c>
      <c r="E9131">
        <v>99213</v>
      </c>
      <c r="F9131">
        <v>99281</v>
      </c>
      <c r="G9131" t="s">
        <v>445</v>
      </c>
      <c r="H9131" s="34">
        <v>74215</v>
      </c>
      <c r="I9131" s="7">
        <v>53435</v>
      </c>
      <c r="J9131" s="7">
        <v>49160.2</v>
      </c>
      <c r="K9131" s="7">
        <v>0</v>
      </c>
      <c r="L9131" s="7">
        <v>4274.8</v>
      </c>
      <c r="M9131" s="5">
        <v>0.08</v>
      </c>
      <c r="N9131" t="s">
        <v>24</v>
      </c>
      <c r="O9131" t="s">
        <v>17</v>
      </c>
      <c r="P9131" t="s">
        <v>97</v>
      </c>
      <c r="Q9131" t="s">
        <v>19</v>
      </c>
      <c r="R9131" t="s">
        <v>26</v>
      </c>
      <c r="S9131" t="s">
        <v>17</v>
      </c>
      <c r="T9131" t="s">
        <v>13312</v>
      </c>
      <c r="U9131" s="1">
        <v>45361</v>
      </c>
      <c r="V9131">
        <v>45</v>
      </c>
      <c r="W9131" t="str">
        <f t="shared" si="189"/>
        <v>30-59</v>
      </c>
    </row>
    <row r="9132" spans="1:23" x14ac:dyDescent="0.25">
      <c r="A9132" t="s">
        <v>9381</v>
      </c>
      <c r="B9132">
        <v>9190246192</v>
      </c>
      <c r="C9132">
        <v>8960081089</v>
      </c>
      <c r="D9132" s="1">
        <v>45684</v>
      </c>
      <c r="E9132">
        <v>99223</v>
      </c>
      <c r="F9132">
        <v>80053</v>
      </c>
      <c r="G9132" t="s">
        <v>291</v>
      </c>
      <c r="H9132" s="34">
        <v>64022</v>
      </c>
      <c r="I9132" s="7">
        <v>49937</v>
      </c>
      <c r="J9132" s="7">
        <v>36965.599999999999</v>
      </c>
      <c r="K9132" s="7">
        <v>2984</v>
      </c>
      <c r="L9132" s="7">
        <v>9987.4</v>
      </c>
      <c r="M9132" s="5">
        <v>0.2</v>
      </c>
      <c r="N9132" t="s">
        <v>3140</v>
      </c>
      <c r="O9132" t="s">
        <v>30</v>
      </c>
      <c r="P9132" t="s">
        <v>3148</v>
      </c>
      <c r="Q9132" t="s">
        <v>32</v>
      </c>
      <c r="R9132" t="s">
        <v>21</v>
      </c>
      <c r="S9132" t="s">
        <v>27</v>
      </c>
      <c r="T9132" t="s">
        <v>13312</v>
      </c>
      <c r="U9132" s="1">
        <v>45797</v>
      </c>
      <c r="V9132">
        <v>113</v>
      </c>
      <c r="W9132" t="str">
        <f t="shared" si="189"/>
        <v>90-119</v>
      </c>
    </row>
    <row r="9133" spans="1:23" x14ac:dyDescent="0.25">
      <c r="A9133" t="s">
        <v>9382</v>
      </c>
      <c r="B9133">
        <v>3149634294</v>
      </c>
      <c r="C9133">
        <v>5420794060</v>
      </c>
      <c r="D9133" s="1">
        <v>45784</v>
      </c>
      <c r="E9133">
        <v>99215</v>
      </c>
      <c r="F9133">
        <v>99201</v>
      </c>
      <c r="G9133" t="s">
        <v>307</v>
      </c>
      <c r="H9133" s="34">
        <v>75341</v>
      </c>
      <c r="I9133" s="7">
        <v>61780</v>
      </c>
      <c r="J9133" s="7">
        <v>44713.599999999999</v>
      </c>
      <c r="K9133" s="7">
        <v>5946</v>
      </c>
      <c r="L9133" s="7">
        <v>11120.4</v>
      </c>
      <c r="M9133" s="5">
        <v>0.18</v>
      </c>
      <c r="N9133" t="s">
        <v>3141</v>
      </c>
      <c r="O9133" t="s">
        <v>30</v>
      </c>
      <c r="P9133" t="s">
        <v>3148</v>
      </c>
      <c r="Q9133" t="s">
        <v>32</v>
      </c>
      <c r="R9133" t="s">
        <v>38</v>
      </c>
      <c r="S9133" t="s">
        <v>17</v>
      </c>
      <c r="T9133" t="s">
        <v>13310</v>
      </c>
      <c r="U9133" s="1">
        <v>45850</v>
      </c>
      <c r="V9133">
        <v>66</v>
      </c>
      <c r="W9133" t="str">
        <f t="shared" si="189"/>
        <v>60-89</v>
      </c>
    </row>
    <row r="9134" spans="1:23" x14ac:dyDescent="0.25">
      <c r="A9134" t="s">
        <v>9383</v>
      </c>
      <c r="B9134">
        <v>3381689380</v>
      </c>
      <c r="C9134">
        <v>2247643936</v>
      </c>
      <c r="D9134" s="1">
        <v>45941</v>
      </c>
      <c r="E9134">
        <v>99221</v>
      </c>
      <c r="F9134">
        <v>99215</v>
      </c>
      <c r="G9134" t="s">
        <v>142</v>
      </c>
      <c r="H9134" s="34">
        <v>34735</v>
      </c>
      <c r="I9134" s="7">
        <v>25009</v>
      </c>
      <c r="J9134" s="7">
        <v>23008.28</v>
      </c>
      <c r="K9134" s="7">
        <v>0</v>
      </c>
      <c r="L9134" s="7">
        <v>2000.72</v>
      </c>
      <c r="M9134" s="5">
        <v>0.08</v>
      </c>
      <c r="N9134" t="s">
        <v>24</v>
      </c>
      <c r="O9134" t="s">
        <v>17</v>
      </c>
      <c r="P9134" t="s">
        <v>3148</v>
      </c>
      <c r="Q9134" t="s">
        <v>32</v>
      </c>
      <c r="R9134" t="s">
        <v>43</v>
      </c>
      <c r="S9134" t="s">
        <v>27</v>
      </c>
      <c r="T9134" t="s">
        <v>13312</v>
      </c>
      <c r="U9134" s="1">
        <v>45974</v>
      </c>
      <c r="V9134">
        <v>33</v>
      </c>
      <c r="W9134" t="str">
        <f t="shared" si="189"/>
        <v>30-59</v>
      </c>
    </row>
    <row r="9135" spans="1:23" x14ac:dyDescent="0.25">
      <c r="A9135" t="s">
        <v>9384</v>
      </c>
      <c r="B9135">
        <v>1966389657</v>
      </c>
      <c r="C9135">
        <v>3523834339</v>
      </c>
      <c r="D9135" s="1">
        <v>45301</v>
      </c>
      <c r="E9135">
        <v>99221</v>
      </c>
      <c r="F9135">
        <v>99281</v>
      </c>
      <c r="G9135" t="s">
        <v>3352</v>
      </c>
      <c r="H9135" s="34">
        <v>57407</v>
      </c>
      <c r="I9135" s="7">
        <v>43055</v>
      </c>
      <c r="J9135" s="7">
        <v>31648.75</v>
      </c>
      <c r="K9135" s="7">
        <v>4948</v>
      </c>
      <c r="L9135" s="7">
        <v>6458.25</v>
      </c>
      <c r="M9135" s="5">
        <v>0.15</v>
      </c>
      <c r="N9135" t="s">
        <v>1139</v>
      </c>
      <c r="O9135" t="s">
        <v>30</v>
      </c>
      <c r="P9135" t="s">
        <v>3147</v>
      </c>
      <c r="Q9135" t="s">
        <v>32</v>
      </c>
      <c r="R9135" t="s">
        <v>43</v>
      </c>
      <c r="S9135" t="s">
        <v>27</v>
      </c>
      <c r="T9135" t="s">
        <v>13312</v>
      </c>
      <c r="U9135" s="1">
        <v>45389</v>
      </c>
      <c r="V9135">
        <v>88</v>
      </c>
      <c r="W9135" t="str">
        <f t="shared" si="189"/>
        <v>60-89</v>
      </c>
    </row>
    <row r="9136" spans="1:23" x14ac:dyDescent="0.25">
      <c r="A9136" t="s">
        <v>9385</v>
      </c>
      <c r="B9136">
        <v>4543524954</v>
      </c>
      <c r="C9136">
        <v>733787933</v>
      </c>
      <c r="D9136" s="1">
        <v>45646</v>
      </c>
      <c r="E9136">
        <v>99233</v>
      </c>
      <c r="F9136">
        <v>99213</v>
      </c>
      <c r="G9136" t="s">
        <v>89</v>
      </c>
      <c r="H9136" s="34">
        <v>40672</v>
      </c>
      <c r="I9136" s="7">
        <v>26437</v>
      </c>
      <c r="J9136" s="7">
        <v>14848.56</v>
      </c>
      <c r="K9136" s="7">
        <v>8416</v>
      </c>
      <c r="L9136" s="7">
        <v>3172.44</v>
      </c>
      <c r="M9136" s="5">
        <v>0.12</v>
      </c>
      <c r="N9136" t="s">
        <v>46</v>
      </c>
      <c r="O9136" t="s">
        <v>27</v>
      </c>
      <c r="P9136" t="s">
        <v>55</v>
      </c>
      <c r="Q9136" t="s">
        <v>19</v>
      </c>
      <c r="R9136" t="s">
        <v>26</v>
      </c>
      <c r="S9136" t="s">
        <v>17</v>
      </c>
      <c r="T9136" t="s">
        <v>13311</v>
      </c>
      <c r="U9136" s="1">
        <v>45685</v>
      </c>
      <c r="V9136">
        <v>39</v>
      </c>
      <c r="W9136" t="str">
        <f t="shared" si="189"/>
        <v>30-59</v>
      </c>
    </row>
    <row r="9137" spans="1:23" x14ac:dyDescent="0.25">
      <c r="A9137" t="s">
        <v>9386</v>
      </c>
      <c r="B9137">
        <v>2780530568</v>
      </c>
      <c r="C9137">
        <v>3528149568</v>
      </c>
      <c r="D9137" s="1">
        <v>45736</v>
      </c>
      <c r="E9137">
        <v>99231</v>
      </c>
      <c r="F9137">
        <v>99205</v>
      </c>
      <c r="G9137" t="s">
        <v>3279</v>
      </c>
      <c r="H9137" s="34">
        <v>62993</v>
      </c>
      <c r="I9137" s="7">
        <v>51654</v>
      </c>
      <c r="J9137" s="7">
        <v>42356.28</v>
      </c>
      <c r="K9137" s="7">
        <v>0</v>
      </c>
      <c r="L9137" s="7">
        <v>9297.7199999999993</v>
      </c>
      <c r="M9137" s="5">
        <v>0.18</v>
      </c>
      <c r="N9137" t="s">
        <v>3141</v>
      </c>
      <c r="O9137" t="s">
        <v>17</v>
      </c>
      <c r="P9137" t="s">
        <v>3148</v>
      </c>
      <c r="Q9137" t="s">
        <v>19</v>
      </c>
      <c r="R9137" t="s">
        <v>26</v>
      </c>
      <c r="S9137" t="s">
        <v>27</v>
      </c>
      <c r="T9137" t="s">
        <v>13311</v>
      </c>
      <c r="U9137" s="1">
        <v>45843</v>
      </c>
      <c r="V9137">
        <v>107</v>
      </c>
      <c r="W9137" t="str">
        <f t="shared" si="189"/>
        <v>90-119</v>
      </c>
    </row>
    <row r="9138" spans="1:23" x14ac:dyDescent="0.25">
      <c r="A9138" t="s">
        <v>9387</v>
      </c>
      <c r="B9138">
        <v>7758464485</v>
      </c>
      <c r="C9138">
        <v>2314525086</v>
      </c>
      <c r="D9138" s="1">
        <v>45303</v>
      </c>
      <c r="E9138">
        <v>99214</v>
      </c>
      <c r="F9138">
        <v>99201</v>
      </c>
      <c r="G9138" t="s">
        <v>182</v>
      </c>
      <c r="H9138" s="34">
        <v>67453</v>
      </c>
      <c r="I9138" s="7">
        <v>48566</v>
      </c>
      <c r="J9138" s="7">
        <v>44680.72</v>
      </c>
      <c r="K9138" s="7">
        <v>0</v>
      </c>
      <c r="L9138" s="7">
        <v>3885.28</v>
      </c>
      <c r="M9138" s="5">
        <v>0.08</v>
      </c>
      <c r="N9138" t="s">
        <v>24</v>
      </c>
      <c r="O9138" t="s">
        <v>17</v>
      </c>
      <c r="P9138" t="s">
        <v>18</v>
      </c>
      <c r="Q9138" t="s">
        <v>32</v>
      </c>
      <c r="R9138" t="s">
        <v>20</v>
      </c>
      <c r="S9138" t="s">
        <v>27</v>
      </c>
      <c r="T9138" t="s">
        <v>13312</v>
      </c>
      <c r="U9138" s="1">
        <v>45361</v>
      </c>
      <c r="V9138">
        <v>58</v>
      </c>
      <c r="W9138" t="str">
        <f t="shared" si="189"/>
        <v>30-59</v>
      </c>
    </row>
    <row r="9139" spans="1:23" x14ac:dyDescent="0.25">
      <c r="A9139" t="s">
        <v>9388</v>
      </c>
      <c r="B9139">
        <v>6848783141</v>
      </c>
      <c r="C9139">
        <v>277701873</v>
      </c>
      <c r="D9139" s="1">
        <v>45527</v>
      </c>
      <c r="E9139">
        <v>99215</v>
      </c>
      <c r="F9139">
        <v>99292</v>
      </c>
      <c r="G9139" t="s">
        <v>3262</v>
      </c>
      <c r="H9139" s="34">
        <v>61102</v>
      </c>
      <c r="I9139" s="7">
        <v>48271</v>
      </c>
      <c r="J9139" s="7">
        <v>35939.64</v>
      </c>
      <c r="K9139" s="7">
        <v>4608</v>
      </c>
      <c r="L9139" s="7">
        <v>7723.36</v>
      </c>
      <c r="M9139" s="5">
        <v>0.16</v>
      </c>
      <c r="N9139" t="s">
        <v>1138</v>
      </c>
      <c r="O9139" t="s">
        <v>30</v>
      </c>
      <c r="P9139" t="s">
        <v>58</v>
      </c>
      <c r="Q9139" t="s">
        <v>19</v>
      </c>
      <c r="R9139" t="s">
        <v>26</v>
      </c>
      <c r="S9139" t="s">
        <v>27</v>
      </c>
      <c r="T9139" t="s">
        <v>13311</v>
      </c>
      <c r="U9139" s="1">
        <v>45694</v>
      </c>
      <c r="V9139">
        <v>167</v>
      </c>
      <c r="W9139" t="str">
        <f t="shared" si="189"/>
        <v>150-179</v>
      </c>
    </row>
    <row r="9140" spans="1:23" x14ac:dyDescent="0.25">
      <c r="A9140" t="s">
        <v>9389</v>
      </c>
      <c r="B9140">
        <v>7072987726</v>
      </c>
      <c r="C9140">
        <v>3904782273</v>
      </c>
      <c r="D9140" s="1">
        <v>45705</v>
      </c>
      <c r="E9140">
        <v>99222</v>
      </c>
      <c r="F9140">
        <v>99292</v>
      </c>
      <c r="G9140" t="s">
        <v>237</v>
      </c>
      <c r="H9140" s="34">
        <v>72064</v>
      </c>
      <c r="I9140" s="7">
        <v>46842</v>
      </c>
      <c r="J9140" s="7">
        <v>21752.959999999999</v>
      </c>
      <c r="K9140" s="7">
        <v>19468</v>
      </c>
      <c r="L9140" s="7">
        <v>5621.04</v>
      </c>
      <c r="M9140" s="5">
        <v>0.12</v>
      </c>
      <c r="N9140" t="s">
        <v>46</v>
      </c>
      <c r="O9140" t="s">
        <v>27</v>
      </c>
      <c r="P9140" t="s">
        <v>55</v>
      </c>
      <c r="Q9140" t="s">
        <v>19</v>
      </c>
      <c r="R9140" t="s">
        <v>26</v>
      </c>
      <c r="S9140" t="s">
        <v>27</v>
      </c>
      <c r="T9140" t="s">
        <v>13312</v>
      </c>
      <c r="U9140" s="1">
        <v>45797</v>
      </c>
      <c r="V9140">
        <v>92</v>
      </c>
      <c r="W9140" t="str">
        <f t="shared" si="189"/>
        <v>90-119</v>
      </c>
    </row>
    <row r="9141" spans="1:23" x14ac:dyDescent="0.25">
      <c r="A9141" t="s">
        <v>9390</v>
      </c>
      <c r="B9141">
        <v>3003086996</v>
      </c>
      <c r="C9141">
        <v>8308898246</v>
      </c>
      <c r="D9141" s="1">
        <v>45722</v>
      </c>
      <c r="E9141">
        <v>99231</v>
      </c>
      <c r="F9141">
        <v>99201</v>
      </c>
      <c r="G9141" t="s">
        <v>3288</v>
      </c>
      <c r="H9141" s="34">
        <v>61179</v>
      </c>
      <c r="I9141" s="7">
        <v>44049</v>
      </c>
      <c r="J9141" s="7">
        <v>40525.08</v>
      </c>
      <c r="K9141" s="7">
        <v>0</v>
      </c>
      <c r="L9141" s="7">
        <v>3523.92</v>
      </c>
      <c r="M9141" s="5">
        <v>0.08</v>
      </c>
      <c r="N9141" t="s">
        <v>24</v>
      </c>
      <c r="O9141" t="s">
        <v>17</v>
      </c>
      <c r="P9141" t="s">
        <v>58</v>
      </c>
      <c r="Q9141" t="s">
        <v>19</v>
      </c>
      <c r="R9141" t="s">
        <v>21</v>
      </c>
      <c r="S9141" t="s">
        <v>27</v>
      </c>
      <c r="T9141" t="s">
        <v>13310</v>
      </c>
      <c r="U9141" s="1">
        <v>45785</v>
      </c>
      <c r="V9141">
        <v>63</v>
      </c>
      <c r="W9141" t="str">
        <f t="shared" si="189"/>
        <v>60-89</v>
      </c>
    </row>
    <row r="9142" spans="1:23" x14ac:dyDescent="0.25">
      <c r="A9142" t="s">
        <v>9391</v>
      </c>
      <c r="B9142">
        <v>7057761893</v>
      </c>
      <c r="C9142">
        <v>4861826780</v>
      </c>
      <c r="D9142" s="1">
        <v>45301</v>
      </c>
      <c r="E9142">
        <v>99233</v>
      </c>
      <c r="F9142">
        <v>99215</v>
      </c>
      <c r="G9142" t="s">
        <v>240</v>
      </c>
      <c r="H9142" s="34">
        <v>38550</v>
      </c>
      <c r="I9142" s="7">
        <v>30069</v>
      </c>
      <c r="J9142" s="7">
        <v>24055.200000000001</v>
      </c>
      <c r="K9142" s="7">
        <v>0</v>
      </c>
      <c r="L9142" s="7">
        <v>6013.8</v>
      </c>
      <c r="M9142" s="5">
        <v>0.2</v>
      </c>
      <c r="N9142" t="s">
        <v>3140</v>
      </c>
      <c r="O9142" t="s">
        <v>17</v>
      </c>
      <c r="P9142" t="s">
        <v>55</v>
      </c>
      <c r="Q9142" t="s">
        <v>32</v>
      </c>
      <c r="R9142" t="s">
        <v>21</v>
      </c>
      <c r="S9142" t="s">
        <v>21</v>
      </c>
      <c r="T9142" t="s">
        <v>13311</v>
      </c>
      <c r="U9142" s="1">
        <v>45460</v>
      </c>
      <c r="V9142">
        <v>159</v>
      </c>
      <c r="W9142" t="str">
        <f t="shared" si="189"/>
        <v>150-179</v>
      </c>
    </row>
    <row r="9143" spans="1:23" x14ac:dyDescent="0.25">
      <c r="A9143" t="s">
        <v>9392</v>
      </c>
      <c r="B9143">
        <v>9704123289</v>
      </c>
      <c r="C9143">
        <v>9399488652</v>
      </c>
      <c r="D9143" s="1">
        <v>45741</v>
      </c>
      <c r="E9143">
        <v>99221</v>
      </c>
      <c r="F9143">
        <v>80053</v>
      </c>
      <c r="G9143" t="s">
        <v>3494</v>
      </c>
      <c r="H9143" s="34">
        <v>42806</v>
      </c>
      <c r="I9143" s="7">
        <v>33817</v>
      </c>
      <c r="J9143" s="7">
        <v>23650.28</v>
      </c>
      <c r="K9143" s="7">
        <v>4756</v>
      </c>
      <c r="L9143" s="7">
        <v>5410.72</v>
      </c>
      <c r="M9143" s="5">
        <v>0.16</v>
      </c>
      <c r="N9143" t="s">
        <v>1138</v>
      </c>
      <c r="O9143" t="s">
        <v>27</v>
      </c>
      <c r="P9143" t="s">
        <v>3146</v>
      </c>
      <c r="Q9143" t="s">
        <v>32</v>
      </c>
      <c r="R9143" t="s">
        <v>26</v>
      </c>
      <c r="S9143" t="s">
        <v>21</v>
      </c>
      <c r="T9143" t="s">
        <v>13312</v>
      </c>
      <c r="U9143" s="1">
        <v>45884</v>
      </c>
      <c r="V9143">
        <v>143</v>
      </c>
      <c r="W9143" t="str">
        <f t="shared" si="189"/>
        <v>120-149</v>
      </c>
    </row>
    <row r="9144" spans="1:23" x14ac:dyDescent="0.25">
      <c r="A9144" t="s">
        <v>9393</v>
      </c>
      <c r="B9144">
        <v>7293677535</v>
      </c>
      <c r="C9144">
        <v>9784315931</v>
      </c>
      <c r="D9144" s="1">
        <v>45773</v>
      </c>
      <c r="E9144">
        <v>99214</v>
      </c>
      <c r="F9144">
        <v>99285</v>
      </c>
      <c r="G9144" t="s">
        <v>3320</v>
      </c>
      <c r="H9144" s="34">
        <v>40216</v>
      </c>
      <c r="I9144" s="7">
        <v>32173</v>
      </c>
      <c r="J9144" s="7">
        <v>27668.78</v>
      </c>
      <c r="K9144" s="7">
        <v>0</v>
      </c>
      <c r="L9144" s="7">
        <v>4504.22</v>
      </c>
      <c r="M9144" s="5">
        <v>0.14000000000000001</v>
      </c>
      <c r="N9144" t="s">
        <v>1135</v>
      </c>
      <c r="O9144" t="s">
        <v>17</v>
      </c>
      <c r="P9144" t="s">
        <v>18</v>
      </c>
      <c r="Q9144" t="s">
        <v>19</v>
      </c>
      <c r="R9144" t="s">
        <v>27</v>
      </c>
      <c r="S9144" t="s">
        <v>27</v>
      </c>
      <c r="T9144" t="s">
        <v>13311</v>
      </c>
      <c r="U9144" s="1">
        <v>45910</v>
      </c>
      <c r="V9144">
        <v>137</v>
      </c>
      <c r="W9144" t="str">
        <f t="shared" si="189"/>
        <v>120-149</v>
      </c>
    </row>
    <row r="9145" spans="1:23" x14ac:dyDescent="0.25">
      <c r="A9145" t="s">
        <v>9394</v>
      </c>
      <c r="B9145">
        <v>4797727825</v>
      </c>
      <c r="C9145">
        <v>5699124043</v>
      </c>
      <c r="D9145" s="1">
        <v>45854</v>
      </c>
      <c r="E9145">
        <v>99214</v>
      </c>
      <c r="F9145">
        <v>85025</v>
      </c>
      <c r="G9145" t="s">
        <v>3288</v>
      </c>
      <c r="H9145" s="34">
        <v>52858</v>
      </c>
      <c r="I9145" s="7">
        <v>34358</v>
      </c>
      <c r="J9145" s="7">
        <v>26272.04</v>
      </c>
      <c r="K9145" s="7">
        <v>3963</v>
      </c>
      <c r="L9145" s="7">
        <v>4122.96</v>
      </c>
      <c r="M9145" s="5">
        <v>0.12</v>
      </c>
      <c r="N9145" t="s">
        <v>46</v>
      </c>
      <c r="O9145" t="s">
        <v>30</v>
      </c>
      <c r="P9145" t="s">
        <v>3149</v>
      </c>
      <c r="Q9145" t="s">
        <v>19</v>
      </c>
      <c r="R9145" t="s">
        <v>27</v>
      </c>
      <c r="S9145" t="s">
        <v>17</v>
      </c>
      <c r="T9145" t="s">
        <v>13312</v>
      </c>
      <c r="U9145" s="1">
        <v>45977</v>
      </c>
      <c r="V9145">
        <v>123</v>
      </c>
      <c r="W9145" t="str">
        <f t="shared" si="189"/>
        <v>120-149</v>
      </c>
    </row>
    <row r="9146" spans="1:23" x14ac:dyDescent="0.25">
      <c r="A9146" t="s">
        <v>9395</v>
      </c>
      <c r="B9146">
        <v>4721010704</v>
      </c>
      <c r="C9146">
        <v>7127591286</v>
      </c>
      <c r="D9146" s="1">
        <v>45776</v>
      </c>
      <c r="E9146">
        <v>99233</v>
      </c>
      <c r="F9146">
        <v>99205</v>
      </c>
      <c r="G9146" t="s">
        <v>69</v>
      </c>
      <c r="H9146" s="34">
        <v>87518</v>
      </c>
      <c r="I9146" s="7">
        <v>74390</v>
      </c>
      <c r="J9146" s="7">
        <v>72902.2</v>
      </c>
      <c r="K9146" s="7">
        <v>0</v>
      </c>
      <c r="L9146" s="7">
        <v>1487.8</v>
      </c>
      <c r="M9146" s="5">
        <v>0.02</v>
      </c>
      <c r="N9146" t="s">
        <v>16</v>
      </c>
      <c r="O9146" t="s">
        <v>17</v>
      </c>
      <c r="P9146" t="s">
        <v>3147</v>
      </c>
      <c r="Q9146" t="s">
        <v>32</v>
      </c>
      <c r="R9146" t="s">
        <v>21</v>
      </c>
      <c r="S9146" t="s">
        <v>27</v>
      </c>
      <c r="T9146" t="s">
        <v>13312</v>
      </c>
      <c r="U9146" s="1">
        <v>45821</v>
      </c>
      <c r="V9146">
        <v>45</v>
      </c>
      <c r="W9146" t="str">
        <f t="shared" si="189"/>
        <v>30-59</v>
      </c>
    </row>
    <row r="9147" spans="1:23" x14ac:dyDescent="0.25">
      <c r="A9147" t="s">
        <v>9396</v>
      </c>
      <c r="B9147">
        <v>1833250401</v>
      </c>
      <c r="C9147">
        <v>5433808132</v>
      </c>
      <c r="D9147" s="1">
        <v>45820</v>
      </c>
      <c r="E9147">
        <v>99232</v>
      </c>
      <c r="F9147">
        <v>81000</v>
      </c>
      <c r="G9147" t="s">
        <v>293</v>
      </c>
      <c r="H9147" s="34">
        <v>23828</v>
      </c>
      <c r="I9147" s="7">
        <v>20254</v>
      </c>
      <c r="J9147" s="7">
        <v>18698.919999999998</v>
      </c>
      <c r="K9147" s="7">
        <v>1150</v>
      </c>
      <c r="L9147" s="7">
        <v>405.08</v>
      </c>
      <c r="M9147" s="5">
        <v>0.02</v>
      </c>
      <c r="N9147" t="s">
        <v>16</v>
      </c>
      <c r="O9147" t="s">
        <v>30</v>
      </c>
      <c r="P9147" t="s">
        <v>25</v>
      </c>
      <c r="Q9147" t="s">
        <v>19</v>
      </c>
      <c r="R9147" t="s">
        <v>26</v>
      </c>
      <c r="S9147" t="s">
        <v>17</v>
      </c>
      <c r="T9147" t="s">
        <v>13310</v>
      </c>
      <c r="U9147" s="1">
        <v>45936</v>
      </c>
      <c r="V9147">
        <v>116</v>
      </c>
      <c r="W9147" t="str">
        <f t="shared" si="189"/>
        <v>90-119</v>
      </c>
    </row>
    <row r="9148" spans="1:23" x14ac:dyDescent="0.25">
      <c r="A9148" t="s">
        <v>9397</v>
      </c>
      <c r="B9148">
        <v>5357595277</v>
      </c>
      <c r="C9148">
        <v>8327642155</v>
      </c>
      <c r="D9148" s="1">
        <v>45706</v>
      </c>
      <c r="E9148">
        <v>99213</v>
      </c>
      <c r="F9148">
        <v>99281</v>
      </c>
      <c r="G9148" t="s">
        <v>291</v>
      </c>
      <c r="H9148" s="34">
        <v>79699</v>
      </c>
      <c r="I9148" s="7">
        <v>62165</v>
      </c>
      <c r="J9148" s="7">
        <v>49732</v>
      </c>
      <c r="K9148" s="7">
        <v>0</v>
      </c>
      <c r="L9148" s="7">
        <v>12433</v>
      </c>
      <c r="M9148" s="5">
        <v>0.2</v>
      </c>
      <c r="N9148" t="s">
        <v>3140</v>
      </c>
      <c r="O9148" t="s">
        <v>17</v>
      </c>
      <c r="P9148" t="s">
        <v>97</v>
      </c>
      <c r="Q9148" t="s">
        <v>19</v>
      </c>
      <c r="R9148" t="s">
        <v>27</v>
      </c>
      <c r="S9148" t="s">
        <v>27</v>
      </c>
      <c r="T9148" t="s">
        <v>13310</v>
      </c>
      <c r="U9148" s="1">
        <v>45751</v>
      </c>
      <c r="V9148">
        <v>45</v>
      </c>
      <c r="W9148" t="str">
        <f t="shared" si="189"/>
        <v>30-59</v>
      </c>
    </row>
    <row r="9149" spans="1:23" x14ac:dyDescent="0.25">
      <c r="A9149" t="s">
        <v>9398</v>
      </c>
      <c r="B9149">
        <v>5723807185</v>
      </c>
      <c r="C9149">
        <v>8261020018</v>
      </c>
      <c r="D9149" s="1">
        <v>45421</v>
      </c>
      <c r="E9149">
        <v>99238</v>
      </c>
      <c r="F9149">
        <v>90834</v>
      </c>
      <c r="G9149" t="s">
        <v>3355</v>
      </c>
      <c r="H9149" s="34">
        <v>56601</v>
      </c>
      <c r="I9149" s="7">
        <v>48111</v>
      </c>
      <c r="J9149" s="7">
        <v>47148.78</v>
      </c>
      <c r="K9149" s="7">
        <v>0</v>
      </c>
      <c r="L9149" s="7">
        <v>962.22</v>
      </c>
      <c r="M9149" s="5">
        <v>0.02</v>
      </c>
      <c r="N9149" t="s">
        <v>16</v>
      </c>
      <c r="O9149" t="s">
        <v>17</v>
      </c>
      <c r="P9149" t="s">
        <v>18</v>
      </c>
      <c r="Q9149" t="s">
        <v>19</v>
      </c>
      <c r="R9149" t="s">
        <v>27</v>
      </c>
      <c r="S9149" t="s">
        <v>17</v>
      </c>
      <c r="T9149" t="s">
        <v>13310</v>
      </c>
      <c r="U9149" s="1">
        <v>45487</v>
      </c>
      <c r="V9149">
        <v>66</v>
      </c>
      <c r="W9149" t="str">
        <f t="shared" si="189"/>
        <v>60-89</v>
      </c>
    </row>
    <row r="9150" spans="1:23" x14ac:dyDescent="0.25">
      <c r="A9150" t="s">
        <v>9399</v>
      </c>
      <c r="B9150">
        <v>3025983838</v>
      </c>
      <c r="C9150">
        <v>1366081504</v>
      </c>
      <c r="D9150" s="1">
        <v>45903</v>
      </c>
      <c r="E9150">
        <v>99238</v>
      </c>
      <c r="F9150">
        <v>99201</v>
      </c>
      <c r="G9150" t="s">
        <v>3161</v>
      </c>
      <c r="H9150" s="34">
        <v>95650</v>
      </c>
      <c r="I9150" s="7">
        <v>81303</v>
      </c>
      <c r="J9150" s="7">
        <v>72255.94</v>
      </c>
      <c r="K9150" s="7">
        <v>7421</v>
      </c>
      <c r="L9150" s="7">
        <v>1626.06</v>
      </c>
      <c r="M9150" s="5">
        <v>0.02</v>
      </c>
      <c r="N9150" t="s">
        <v>16</v>
      </c>
      <c r="O9150" t="s">
        <v>30</v>
      </c>
      <c r="P9150" t="s">
        <v>25</v>
      </c>
      <c r="Q9150" t="s">
        <v>32</v>
      </c>
      <c r="R9150" t="s">
        <v>26</v>
      </c>
      <c r="S9150" t="s">
        <v>17</v>
      </c>
      <c r="T9150" t="s">
        <v>13310</v>
      </c>
      <c r="U9150" s="1">
        <v>45948</v>
      </c>
      <c r="V9150">
        <v>45</v>
      </c>
      <c r="W9150" t="str">
        <f t="shared" si="189"/>
        <v>30-59</v>
      </c>
    </row>
    <row r="9151" spans="1:23" x14ac:dyDescent="0.25">
      <c r="A9151" t="s">
        <v>9400</v>
      </c>
      <c r="B9151">
        <v>3550411062</v>
      </c>
      <c r="C9151">
        <v>6547913461</v>
      </c>
      <c r="D9151" s="1">
        <v>45938</v>
      </c>
      <c r="E9151">
        <v>99232</v>
      </c>
      <c r="F9151">
        <v>99203</v>
      </c>
      <c r="G9151" t="s">
        <v>124</v>
      </c>
      <c r="H9151" s="34">
        <v>62696</v>
      </c>
      <c r="I9151" s="7">
        <v>53292</v>
      </c>
      <c r="J9151" s="7">
        <v>43954.16</v>
      </c>
      <c r="K9151" s="7">
        <v>8272</v>
      </c>
      <c r="L9151" s="7">
        <v>1065.8399999999999</v>
      </c>
      <c r="M9151" s="5">
        <v>0.02</v>
      </c>
      <c r="N9151" t="s">
        <v>16</v>
      </c>
      <c r="O9151" t="s">
        <v>30</v>
      </c>
      <c r="P9151" t="s">
        <v>18</v>
      </c>
      <c r="Q9151" t="s">
        <v>19</v>
      </c>
      <c r="R9151" t="s">
        <v>27</v>
      </c>
      <c r="S9151" t="s">
        <v>21</v>
      </c>
      <c r="T9151" t="s">
        <v>13312</v>
      </c>
      <c r="U9151" s="1">
        <v>46008</v>
      </c>
      <c r="V9151">
        <v>70</v>
      </c>
      <c r="W9151" t="str">
        <f t="shared" si="189"/>
        <v>60-89</v>
      </c>
    </row>
    <row r="9152" spans="1:23" x14ac:dyDescent="0.25">
      <c r="A9152" t="s">
        <v>9401</v>
      </c>
      <c r="B9152">
        <v>5476791993</v>
      </c>
      <c r="C9152">
        <v>442889925</v>
      </c>
      <c r="D9152" s="1">
        <v>45492</v>
      </c>
      <c r="E9152">
        <v>99215</v>
      </c>
      <c r="F9152">
        <v>36415</v>
      </c>
      <c r="G9152" t="s">
        <v>3438</v>
      </c>
      <c r="H9152" s="34">
        <v>89065</v>
      </c>
      <c r="I9152" s="7">
        <v>64127</v>
      </c>
      <c r="J9152" s="7">
        <v>49980.84</v>
      </c>
      <c r="K9152" s="7">
        <v>9016</v>
      </c>
      <c r="L9152" s="7">
        <v>5130.16</v>
      </c>
      <c r="M9152" s="5">
        <v>0.08</v>
      </c>
      <c r="N9152" t="s">
        <v>24</v>
      </c>
      <c r="O9152" t="s">
        <v>30</v>
      </c>
      <c r="P9152" t="s">
        <v>40</v>
      </c>
      <c r="Q9152" t="s">
        <v>32</v>
      </c>
      <c r="R9152" t="s">
        <v>38</v>
      </c>
      <c r="S9152" t="s">
        <v>27</v>
      </c>
      <c r="T9152" t="s">
        <v>13312</v>
      </c>
      <c r="U9152" s="1">
        <v>45608</v>
      </c>
      <c r="V9152">
        <v>116</v>
      </c>
      <c r="W9152" t="str">
        <f t="shared" si="189"/>
        <v>90-119</v>
      </c>
    </row>
    <row r="9153" spans="1:23" x14ac:dyDescent="0.25">
      <c r="A9153" t="s">
        <v>9402</v>
      </c>
      <c r="B9153">
        <v>3782474979</v>
      </c>
      <c r="C9153">
        <v>1404270982</v>
      </c>
      <c r="D9153" s="1">
        <v>45671</v>
      </c>
      <c r="E9153">
        <v>99222</v>
      </c>
      <c r="F9153">
        <v>99212</v>
      </c>
      <c r="G9153" t="s">
        <v>3410</v>
      </c>
      <c r="H9153" s="34">
        <v>95254</v>
      </c>
      <c r="I9153" s="7">
        <v>74298</v>
      </c>
      <c r="J9153" s="7">
        <v>59438.400000000001</v>
      </c>
      <c r="K9153" s="7">
        <v>0</v>
      </c>
      <c r="L9153" s="7">
        <v>14859.6</v>
      </c>
      <c r="M9153" s="5">
        <v>0.2</v>
      </c>
      <c r="N9153" t="s">
        <v>3140</v>
      </c>
      <c r="O9153" t="s">
        <v>17</v>
      </c>
      <c r="P9153" t="s">
        <v>3147</v>
      </c>
      <c r="Q9153" t="s">
        <v>32</v>
      </c>
      <c r="R9153" t="s">
        <v>27</v>
      </c>
      <c r="S9153" t="s">
        <v>17</v>
      </c>
      <c r="T9153" t="s">
        <v>13311</v>
      </c>
      <c r="U9153" s="1">
        <v>45800</v>
      </c>
      <c r="V9153">
        <v>129</v>
      </c>
      <c r="W9153" t="str">
        <f t="shared" si="189"/>
        <v>120-149</v>
      </c>
    </row>
    <row r="9154" spans="1:23" x14ac:dyDescent="0.25">
      <c r="A9154" t="s">
        <v>9403</v>
      </c>
      <c r="B9154">
        <v>595929808</v>
      </c>
      <c r="C9154">
        <v>2947934854</v>
      </c>
      <c r="D9154" s="1">
        <v>45874</v>
      </c>
      <c r="E9154">
        <v>99223</v>
      </c>
      <c r="F9154">
        <v>99212</v>
      </c>
      <c r="G9154" t="s">
        <v>362</v>
      </c>
      <c r="H9154" s="34">
        <v>95871</v>
      </c>
      <c r="I9154" s="7">
        <v>76697</v>
      </c>
      <c r="J9154" s="7">
        <v>65959.42</v>
      </c>
      <c r="K9154" s="7">
        <v>0</v>
      </c>
      <c r="L9154" s="7">
        <v>10737.58</v>
      </c>
      <c r="M9154" s="5">
        <v>0.14000000000000001</v>
      </c>
      <c r="N9154" t="s">
        <v>1135</v>
      </c>
      <c r="O9154" t="s">
        <v>17</v>
      </c>
      <c r="P9154" t="s">
        <v>35</v>
      </c>
      <c r="Q9154" t="s">
        <v>19</v>
      </c>
      <c r="R9154" t="s">
        <v>43</v>
      </c>
      <c r="S9154" t="s">
        <v>21</v>
      </c>
      <c r="T9154" t="s">
        <v>13311</v>
      </c>
      <c r="U9154" s="1">
        <v>46016</v>
      </c>
      <c r="V9154">
        <v>142</v>
      </c>
      <c r="W9154" t="str">
        <f t="shared" si="189"/>
        <v>120-149</v>
      </c>
    </row>
    <row r="9155" spans="1:23" x14ac:dyDescent="0.25">
      <c r="A9155" t="s">
        <v>9404</v>
      </c>
      <c r="B9155">
        <v>6587400609</v>
      </c>
      <c r="C9155">
        <v>1158148223</v>
      </c>
      <c r="D9155" s="1">
        <v>45575</v>
      </c>
      <c r="E9155">
        <v>99238</v>
      </c>
      <c r="F9155">
        <v>99211</v>
      </c>
      <c r="G9155" t="s">
        <v>3438</v>
      </c>
      <c r="H9155" s="34">
        <v>44730</v>
      </c>
      <c r="I9155" s="7">
        <v>36679</v>
      </c>
      <c r="J9155" s="7">
        <v>27992.78</v>
      </c>
      <c r="K9155" s="7">
        <v>2084</v>
      </c>
      <c r="L9155" s="7">
        <v>6602.22</v>
      </c>
      <c r="M9155" s="5">
        <v>0.18</v>
      </c>
      <c r="N9155" t="s">
        <v>3141</v>
      </c>
      <c r="O9155" t="s">
        <v>30</v>
      </c>
      <c r="P9155" t="s">
        <v>55</v>
      </c>
      <c r="Q9155" t="s">
        <v>19</v>
      </c>
      <c r="R9155" t="s">
        <v>27</v>
      </c>
      <c r="S9155" t="s">
        <v>27</v>
      </c>
      <c r="T9155" t="s">
        <v>13312</v>
      </c>
      <c r="U9155" s="1">
        <v>45663</v>
      </c>
      <c r="V9155">
        <v>88</v>
      </c>
      <c r="W9155" t="str">
        <f t="shared" ref="W9155:W9218" si="190">IF(V9155="","",IF(V9155&lt;30,"0-29",IF(V9155&lt;60,"30-59",IF(V9155&lt;90,"60-89",IF(V9155&lt;120,"90-119",IF(V9155&lt;150,"120-149",IF(V9155&lt;180,"150-179",IF(V9155&lt;210,"180-209",IF(V9155&lt;240,"210-239",IF(V9155&lt;270,"240-269",IF(V9155&lt;300,"270-299",IF(V9155&lt;330,"300-329",IF(V9155&lt;360,"330-359","360+")))))))))))))</f>
        <v>60-89</v>
      </c>
    </row>
    <row r="9156" spans="1:23" x14ac:dyDescent="0.25">
      <c r="A9156" t="s">
        <v>9405</v>
      </c>
      <c r="B9156">
        <v>9406369601</v>
      </c>
      <c r="C9156">
        <v>2139764995</v>
      </c>
      <c r="D9156" s="1">
        <v>45745</v>
      </c>
      <c r="E9156">
        <v>99231</v>
      </c>
      <c r="F9156">
        <v>81000</v>
      </c>
      <c r="G9156" t="s">
        <v>3548</v>
      </c>
      <c r="H9156" s="34">
        <v>34373</v>
      </c>
      <c r="I9156" s="7">
        <v>26811</v>
      </c>
      <c r="J9156" s="7">
        <v>18100.8</v>
      </c>
      <c r="K9156" s="7">
        <v>3348</v>
      </c>
      <c r="L9156" s="7">
        <v>5362.2</v>
      </c>
      <c r="M9156" s="5">
        <v>0.2</v>
      </c>
      <c r="N9156" t="s">
        <v>3140</v>
      </c>
      <c r="O9156" t="s">
        <v>27</v>
      </c>
      <c r="P9156" t="s">
        <v>3148</v>
      </c>
      <c r="Q9156" t="s">
        <v>19</v>
      </c>
      <c r="R9156" t="s">
        <v>38</v>
      </c>
      <c r="S9156" t="s">
        <v>17</v>
      </c>
      <c r="T9156" t="s">
        <v>13310</v>
      </c>
      <c r="U9156" s="1">
        <v>45844</v>
      </c>
      <c r="V9156">
        <v>99</v>
      </c>
      <c r="W9156" t="str">
        <f t="shared" si="190"/>
        <v>90-119</v>
      </c>
    </row>
    <row r="9157" spans="1:23" x14ac:dyDescent="0.25">
      <c r="A9157" t="s">
        <v>9406</v>
      </c>
      <c r="B9157">
        <v>2652203331</v>
      </c>
      <c r="C9157">
        <v>768066121</v>
      </c>
      <c r="D9157" s="1">
        <v>45931</v>
      </c>
      <c r="E9157">
        <v>99231</v>
      </c>
      <c r="F9157">
        <v>99211</v>
      </c>
      <c r="G9157" t="s">
        <v>91</v>
      </c>
      <c r="H9157" s="34">
        <v>68725</v>
      </c>
      <c r="I9157" s="7">
        <v>54293</v>
      </c>
      <c r="J9157" s="7">
        <v>45606.12</v>
      </c>
      <c r="K9157" s="7">
        <v>0</v>
      </c>
      <c r="L9157" s="7">
        <v>8686.8799999999992</v>
      </c>
      <c r="M9157" s="5">
        <v>0.16</v>
      </c>
      <c r="N9157" t="s">
        <v>1138</v>
      </c>
      <c r="O9157" t="s">
        <v>17</v>
      </c>
      <c r="P9157" t="s">
        <v>3150</v>
      </c>
      <c r="Q9157" t="s">
        <v>32</v>
      </c>
      <c r="R9157" t="s">
        <v>26</v>
      </c>
      <c r="S9157" t="s">
        <v>17</v>
      </c>
      <c r="T9157" t="s">
        <v>13310</v>
      </c>
      <c r="U9157" s="1">
        <v>45989</v>
      </c>
      <c r="V9157">
        <v>58</v>
      </c>
      <c r="W9157" t="str">
        <f t="shared" si="190"/>
        <v>30-59</v>
      </c>
    </row>
    <row r="9158" spans="1:23" x14ac:dyDescent="0.25">
      <c r="A9158" t="s">
        <v>9407</v>
      </c>
      <c r="B9158">
        <v>1419513221</v>
      </c>
      <c r="C9158">
        <v>4494833247</v>
      </c>
      <c r="D9158" s="1">
        <v>45528</v>
      </c>
      <c r="E9158">
        <v>99222</v>
      </c>
      <c r="F9158">
        <v>99281</v>
      </c>
      <c r="G9158" t="s">
        <v>270</v>
      </c>
      <c r="H9158" s="34">
        <v>50459</v>
      </c>
      <c r="I9158" s="7">
        <v>36330</v>
      </c>
      <c r="J9158" s="7">
        <v>31766.6</v>
      </c>
      <c r="K9158" s="7">
        <v>1657</v>
      </c>
      <c r="L9158" s="7">
        <v>2906.4</v>
      </c>
      <c r="M9158" s="5">
        <v>0.08</v>
      </c>
      <c r="N9158" t="s">
        <v>24</v>
      </c>
      <c r="O9158" t="s">
        <v>30</v>
      </c>
      <c r="P9158" t="s">
        <v>3149</v>
      </c>
      <c r="Q9158" t="s">
        <v>32</v>
      </c>
      <c r="R9158" t="s">
        <v>26</v>
      </c>
      <c r="S9158" t="s">
        <v>21</v>
      </c>
      <c r="T9158" t="s">
        <v>13310</v>
      </c>
      <c r="U9158" s="1">
        <v>45593</v>
      </c>
      <c r="V9158">
        <v>65</v>
      </c>
      <c r="W9158" t="str">
        <f t="shared" si="190"/>
        <v>60-89</v>
      </c>
    </row>
    <row r="9159" spans="1:23" x14ac:dyDescent="0.25">
      <c r="A9159" t="s">
        <v>9408</v>
      </c>
      <c r="B9159">
        <v>7336067772</v>
      </c>
      <c r="C9159">
        <v>1253270392</v>
      </c>
      <c r="D9159" s="1">
        <v>45546</v>
      </c>
      <c r="E9159">
        <v>99221</v>
      </c>
      <c r="F9159">
        <v>99285</v>
      </c>
      <c r="G9159" t="s">
        <v>3360</v>
      </c>
      <c r="H9159" s="34">
        <v>67113</v>
      </c>
      <c r="I9159" s="7">
        <v>50335</v>
      </c>
      <c r="J9159" s="7">
        <v>39859.75</v>
      </c>
      <c r="K9159" s="7">
        <v>2925</v>
      </c>
      <c r="L9159" s="7">
        <v>7550.25</v>
      </c>
      <c r="M9159" s="5">
        <v>0.15</v>
      </c>
      <c r="N9159" t="s">
        <v>1139</v>
      </c>
      <c r="O9159" t="s">
        <v>30</v>
      </c>
      <c r="P9159" t="s">
        <v>18</v>
      </c>
      <c r="Q9159" t="s">
        <v>32</v>
      </c>
      <c r="R9159" t="s">
        <v>20</v>
      </c>
      <c r="S9159" t="s">
        <v>27</v>
      </c>
      <c r="T9159" t="s">
        <v>13310</v>
      </c>
      <c r="U9159" s="1">
        <v>45700</v>
      </c>
      <c r="V9159">
        <v>154</v>
      </c>
      <c r="W9159" t="str">
        <f t="shared" si="190"/>
        <v>150-179</v>
      </c>
    </row>
    <row r="9160" spans="1:23" x14ac:dyDescent="0.25">
      <c r="A9160" t="s">
        <v>9409</v>
      </c>
      <c r="B9160">
        <v>748308756</v>
      </c>
      <c r="C9160">
        <v>6809196153</v>
      </c>
      <c r="D9160" s="1">
        <v>45554</v>
      </c>
      <c r="E9160">
        <v>99231</v>
      </c>
      <c r="F9160">
        <v>99211</v>
      </c>
      <c r="G9160" t="s">
        <v>57</v>
      </c>
      <c r="H9160" s="34">
        <v>60241</v>
      </c>
      <c r="I9160" s="7">
        <v>49398</v>
      </c>
      <c r="J9160" s="7">
        <v>35234.36</v>
      </c>
      <c r="K9160" s="7">
        <v>5272</v>
      </c>
      <c r="L9160" s="7">
        <v>8891.64</v>
      </c>
      <c r="M9160" s="5">
        <v>0.18</v>
      </c>
      <c r="N9160" t="s">
        <v>3141</v>
      </c>
      <c r="O9160" t="s">
        <v>30</v>
      </c>
      <c r="P9160" t="s">
        <v>97</v>
      </c>
      <c r="Q9160" t="s">
        <v>19</v>
      </c>
      <c r="R9160" t="s">
        <v>21</v>
      </c>
      <c r="S9160" t="s">
        <v>17</v>
      </c>
      <c r="T9160" t="s">
        <v>13312</v>
      </c>
      <c r="U9160" s="1">
        <v>45686</v>
      </c>
      <c r="V9160">
        <v>132</v>
      </c>
      <c r="W9160" t="str">
        <f t="shared" si="190"/>
        <v>120-149</v>
      </c>
    </row>
    <row r="9161" spans="1:23" x14ac:dyDescent="0.25">
      <c r="A9161" t="s">
        <v>9410</v>
      </c>
      <c r="B9161">
        <v>4126344538</v>
      </c>
      <c r="C9161">
        <v>1482029195</v>
      </c>
      <c r="D9161" s="1">
        <v>45657</v>
      </c>
      <c r="E9161">
        <v>99238</v>
      </c>
      <c r="F9161">
        <v>99213</v>
      </c>
      <c r="G9161" t="s">
        <v>3741</v>
      </c>
      <c r="H9161" s="34">
        <v>55924</v>
      </c>
      <c r="I9161" s="7">
        <v>44739</v>
      </c>
      <c r="J9161" s="7">
        <v>25057.54</v>
      </c>
      <c r="K9161" s="7">
        <v>13418</v>
      </c>
      <c r="L9161" s="7">
        <v>6263.46</v>
      </c>
      <c r="M9161" s="5">
        <v>0.14000000000000001</v>
      </c>
      <c r="N9161" t="s">
        <v>1135</v>
      </c>
      <c r="O9161" t="s">
        <v>27</v>
      </c>
      <c r="P9161" t="s">
        <v>58</v>
      </c>
      <c r="Q9161" t="s">
        <v>19</v>
      </c>
      <c r="R9161" t="s">
        <v>27</v>
      </c>
      <c r="S9161" t="s">
        <v>27</v>
      </c>
      <c r="T9161" t="s">
        <v>13312</v>
      </c>
      <c r="U9161" s="1">
        <v>45707</v>
      </c>
      <c r="V9161">
        <v>50</v>
      </c>
      <c r="W9161" t="str">
        <f t="shared" si="190"/>
        <v>30-59</v>
      </c>
    </row>
    <row r="9162" spans="1:23" x14ac:dyDescent="0.25">
      <c r="A9162" t="s">
        <v>9411</v>
      </c>
      <c r="B9162">
        <v>4110261230</v>
      </c>
      <c r="C9162">
        <v>2311836821</v>
      </c>
      <c r="D9162" s="1">
        <v>45483</v>
      </c>
      <c r="E9162">
        <v>99215</v>
      </c>
      <c r="F9162">
        <v>99281</v>
      </c>
      <c r="G9162" t="s">
        <v>182</v>
      </c>
      <c r="H9162" s="34">
        <v>50809</v>
      </c>
      <c r="I9162" s="7">
        <v>36582</v>
      </c>
      <c r="J9162" s="7">
        <v>33655.440000000002</v>
      </c>
      <c r="K9162" s="7">
        <v>0</v>
      </c>
      <c r="L9162" s="7">
        <v>2926.56</v>
      </c>
      <c r="M9162" s="5">
        <v>0.08</v>
      </c>
      <c r="N9162" t="s">
        <v>24</v>
      </c>
      <c r="O9162" t="s">
        <v>17</v>
      </c>
      <c r="P9162" t="s">
        <v>35</v>
      </c>
      <c r="Q9162" t="s">
        <v>19</v>
      </c>
      <c r="R9162" t="s">
        <v>43</v>
      </c>
      <c r="S9162" t="s">
        <v>17</v>
      </c>
      <c r="T9162" t="s">
        <v>13312</v>
      </c>
      <c r="U9162" s="1">
        <v>45517</v>
      </c>
      <c r="V9162">
        <v>34</v>
      </c>
      <c r="W9162" t="str">
        <f t="shared" si="190"/>
        <v>30-59</v>
      </c>
    </row>
    <row r="9163" spans="1:23" x14ac:dyDescent="0.25">
      <c r="A9163" t="s">
        <v>9412</v>
      </c>
      <c r="B9163">
        <v>7725047348</v>
      </c>
      <c r="C9163">
        <v>9806958698</v>
      </c>
      <c r="D9163" s="1">
        <v>45715</v>
      </c>
      <c r="E9163">
        <v>99215</v>
      </c>
      <c r="F9163">
        <v>99285</v>
      </c>
      <c r="G9163" t="s">
        <v>3272</v>
      </c>
      <c r="H9163" s="34">
        <v>52043</v>
      </c>
      <c r="I9163" s="7">
        <v>40594</v>
      </c>
      <c r="J9163" s="7">
        <v>29037.200000000001</v>
      </c>
      <c r="K9163" s="7">
        <v>3438</v>
      </c>
      <c r="L9163" s="7">
        <v>8118.8</v>
      </c>
      <c r="M9163" s="5">
        <v>0.2</v>
      </c>
      <c r="N9163" t="s">
        <v>3140</v>
      </c>
      <c r="O9163" t="s">
        <v>30</v>
      </c>
      <c r="P9163" t="s">
        <v>3146</v>
      </c>
      <c r="Q9163" t="s">
        <v>19</v>
      </c>
      <c r="R9163" t="s">
        <v>26</v>
      </c>
      <c r="S9163" t="s">
        <v>21</v>
      </c>
      <c r="T9163" t="s">
        <v>13310</v>
      </c>
      <c r="U9163" s="1">
        <v>45892</v>
      </c>
      <c r="V9163">
        <v>177</v>
      </c>
      <c r="W9163" t="str">
        <f t="shared" si="190"/>
        <v>150-179</v>
      </c>
    </row>
    <row r="9164" spans="1:23" x14ac:dyDescent="0.25">
      <c r="A9164" t="s">
        <v>9413</v>
      </c>
      <c r="B9164">
        <v>941218351</v>
      </c>
      <c r="C9164">
        <v>7802350946</v>
      </c>
      <c r="D9164" s="1">
        <v>45402</v>
      </c>
      <c r="E9164">
        <v>99221</v>
      </c>
      <c r="F9164">
        <v>93000</v>
      </c>
      <c r="G9164" t="s">
        <v>3309</v>
      </c>
      <c r="H9164" s="34">
        <v>45519</v>
      </c>
      <c r="I9164" s="7">
        <v>37326</v>
      </c>
      <c r="J9164" s="7">
        <v>25005.32</v>
      </c>
      <c r="K9164" s="7">
        <v>5602</v>
      </c>
      <c r="L9164" s="7">
        <v>6718.68</v>
      </c>
      <c r="M9164" s="5">
        <v>0.18</v>
      </c>
      <c r="N9164" t="s">
        <v>3141</v>
      </c>
      <c r="O9164" t="s">
        <v>27</v>
      </c>
      <c r="P9164" t="s">
        <v>55</v>
      </c>
      <c r="Q9164" t="s">
        <v>32</v>
      </c>
      <c r="R9164" t="s">
        <v>21</v>
      </c>
      <c r="S9164" t="s">
        <v>27</v>
      </c>
      <c r="T9164" t="s">
        <v>13312</v>
      </c>
      <c r="U9164" s="1">
        <v>45516</v>
      </c>
      <c r="V9164">
        <v>114</v>
      </c>
      <c r="W9164" t="str">
        <f t="shared" si="190"/>
        <v>90-119</v>
      </c>
    </row>
    <row r="9165" spans="1:23" x14ac:dyDescent="0.25">
      <c r="A9165" t="s">
        <v>9414</v>
      </c>
      <c r="B9165">
        <v>4486904503</v>
      </c>
      <c r="C9165">
        <v>4467774322</v>
      </c>
      <c r="D9165" s="1">
        <v>45937</v>
      </c>
      <c r="E9165">
        <v>99223</v>
      </c>
      <c r="F9165">
        <v>93000</v>
      </c>
      <c r="G9165" t="s">
        <v>3202</v>
      </c>
      <c r="H9165" s="34">
        <v>44977</v>
      </c>
      <c r="I9165" s="7">
        <v>33733</v>
      </c>
      <c r="J9165" s="7">
        <v>28673.05</v>
      </c>
      <c r="K9165" s="7">
        <v>0</v>
      </c>
      <c r="L9165" s="7">
        <v>5059.95</v>
      </c>
      <c r="M9165" s="5">
        <v>0.15</v>
      </c>
      <c r="N9165" t="s">
        <v>1139</v>
      </c>
      <c r="O9165" t="s">
        <v>17</v>
      </c>
      <c r="P9165" t="s">
        <v>55</v>
      </c>
      <c r="Q9165" t="s">
        <v>19</v>
      </c>
      <c r="R9165" t="s">
        <v>21</v>
      </c>
      <c r="S9165" t="s">
        <v>17</v>
      </c>
      <c r="T9165" t="s">
        <v>13311</v>
      </c>
      <c r="U9165" s="1">
        <v>46063</v>
      </c>
      <c r="V9165">
        <v>126</v>
      </c>
      <c r="W9165" t="str">
        <f t="shared" si="190"/>
        <v>120-149</v>
      </c>
    </row>
    <row r="9166" spans="1:23" x14ac:dyDescent="0.25">
      <c r="A9166" t="s">
        <v>9415</v>
      </c>
      <c r="B9166">
        <v>3097510357</v>
      </c>
      <c r="C9166">
        <v>2394414555</v>
      </c>
      <c r="D9166" s="1">
        <v>45940</v>
      </c>
      <c r="E9166">
        <v>99214</v>
      </c>
      <c r="F9166">
        <v>99211</v>
      </c>
      <c r="G9166" t="s">
        <v>3537</v>
      </c>
      <c r="H9166" s="34">
        <v>58757</v>
      </c>
      <c r="I9166" s="7">
        <v>42305</v>
      </c>
      <c r="J9166" s="7">
        <v>35270.6</v>
      </c>
      <c r="K9166" s="7">
        <v>3650</v>
      </c>
      <c r="L9166" s="7">
        <v>3384.4</v>
      </c>
      <c r="M9166" s="5">
        <v>0.08</v>
      </c>
      <c r="N9166" t="s">
        <v>24</v>
      </c>
      <c r="O9166" t="s">
        <v>30</v>
      </c>
      <c r="P9166" t="s">
        <v>97</v>
      </c>
      <c r="Q9166" t="s">
        <v>19</v>
      </c>
      <c r="R9166" t="s">
        <v>27</v>
      </c>
      <c r="S9166" t="s">
        <v>21</v>
      </c>
      <c r="T9166" t="s">
        <v>13310</v>
      </c>
      <c r="U9166" s="1">
        <v>46087</v>
      </c>
      <c r="V9166">
        <v>147</v>
      </c>
      <c r="W9166" t="str">
        <f t="shared" si="190"/>
        <v>120-149</v>
      </c>
    </row>
    <row r="9167" spans="1:23" x14ac:dyDescent="0.25">
      <c r="A9167" t="s">
        <v>9416</v>
      </c>
      <c r="B9167">
        <v>8808690057</v>
      </c>
      <c r="C9167">
        <v>1418717335</v>
      </c>
      <c r="D9167" s="1">
        <v>45331</v>
      </c>
      <c r="E9167">
        <v>99232</v>
      </c>
      <c r="F9167">
        <v>99283</v>
      </c>
      <c r="G9167" t="s">
        <v>3438</v>
      </c>
      <c r="H9167" s="34">
        <v>35879</v>
      </c>
      <c r="I9167" s="7">
        <v>25833</v>
      </c>
      <c r="J9167" s="7">
        <v>16904.36</v>
      </c>
      <c r="K9167" s="7">
        <v>6862</v>
      </c>
      <c r="L9167" s="7">
        <v>2066.64</v>
      </c>
      <c r="M9167" s="5">
        <v>0.08</v>
      </c>
      <c r="N9167" t="s">
        <v>24</v>
      </c>
      <c r="O9167" t="s">
        <v>27</v>
      </c>
      <c r="P9167" t="s">
        <v>3146</v>
      </c>
      <c r="Q9167" t="s">
        <v>19</v>
      </c>
      <c r="R9167" t="s">
        <v>26</v>
      </c>
      <c r="S9167" t="s">
        <v>27</v>
      </c>
      <c r="T9167" t="s">
        <v>13310</v>
      </c>
      <c r="U9167" s="1">
        <v>45415</v>
      </c>
      <c r="V9167">
        <v>83</v>
      </c>
      <c r="W9167" t="str">
        <f t="shared" si="190"/>
        <v>60-89</v>
      </c>
    </row>
    <row r="9168" spans="1:23" x14ac:dyDescent="0.25">
      <c r="A9168" t="s">
        <v>9417</v>
      </c>
      <c r="B9168">
        <v>8332448036</v>
      </c>
      <c r="C9168">
        <v>6881328292</v>
      </c>
      <c r="D9168" s="1">
        <v>45857</v>
      </c>
      <c r="E9168">
        <v>99221</v>
      </c>
      <c r="F9168">
        <v>93000</v>
      </c>
      <c r="G9168" t="s">
        <v>171</v>
      </c>
      <c r="H9168" s="34">
        <v>74144</v>
      </c>
      <c r="I9168" s="7">
        <v>53384</v>
      </c>
      <c r="J9168" s="7">
        <v>40326.28</v>
      </c>
      <c r="K9168" s="7">
        <v>8787</v>
      </c>
      <c r="L9168" s="7">
        <v>4270.72</v>
      </c>
      <c r="M9168" s="5">
        <v>0.08</v>
      </c>
      <c r="N9168" t="s">
        <v>24</v>
      </c>
      <c r="O9168" t="s">
        <v>30</v>
      </c>
      <c r="P9168" t="s">
        <v>31</v>
      </c>
      <c r="Q9168" t="s">
        <v>19</v>
      </c>
      <c r="R9168" t="s">
        <v>27</v>
      </c>
      <c r="S9168" t="s">
        <v>27</v>
      </c>
      <c r="T9168" t="s">
        <v>13311</v>
      </c>
      <c r="U9168" s="1">
        <v>46007</v>
      </c>
      <c r="V9168">
        <v>150</v>
      </c>
      <c r="W9168" t="str">
        <f t="shared" si="190"/>
        <v>150-179</v>
      </c>
    </row>
    <row r="9169" spans="1:23" x14ac:dyDescent="0.25">
      <c r="A9169" t="s">
        <v>9418</v>
      </c>
      <c r="B9169">
        <v>3649145503</v>
      </c>
      <c r="C9169">
        <v>6229292593</v>
      </c>
      <c r="D9169" s="1">
        <v>45442</v>
      </c>
      <c r="E9169">
        <v>99238</v>
      </c>
      <c r="F9169">
        <v>99213</v>
      </c>
      <c r="G9169" t="s">
        <v>166</v>
      </c>
      <c r="H9169" s="34">
        <v>78317</v>
      </c>
      <c r="I9169" s="7">
        <v>66569</v>
      </c>
      <c r="J9169" s="7">
        <v>65237.62</v>
      </c>
      <c r="K9169" s="7">
        <v>0</v>
      </c>
      <c r="L9169" s="7">
        <v>1331.38</v>
      </c>
      <c r="M9169" s="5">
        <v>0.02</v>
      </c>
      <c r="N9169" t="s">
        <v>16</v>
      </c>
      <c r="O9169" t="s">
        <v>17</v>
      </c>
      <c r="P9169" t="s">
        <v>3148</v>
      </c>
      <c r="Q9169" t="s">
        <v>32</v>
      </c>
      <c r="R9169" t="s">
        <v>26</v>
      </c>
      <c r="S9169" t="s">
        <v>21</v>
      </c>
      <c r="T9169" t="s">
        <v>13310</v>
      </c>
      <c r="U9169" s="1">
        <v>45553</v>
      </c>
      <c r="V9169">
        <v>111</v>
      </c>
      <c r="W9169" t="str">
        <f t="shared" si="190"/>
        <v>90-119</v>
      </c>
    </row>
    <row r="9170" spans="1:23" x14ac:dyDescent="0.25">
      <c r="A9170" t="s">
        <v>9419</v>
      </c>
      <c r="B9170">
        <v>3364076142</v>
      </c>
      <c r="C9170">
        <v>5278633497</v>
      </c>
      <c r="D9170" s="1">
        <v>45574</v>
      </c>
      <c r="E9170">
        <v>99232</v>
      </c>
      <c r="F9170">
        <v>99215</v>
      </c>
      <c r="G9170" t="s">
        <v>244</v>
      </c>
      <c r="H9170" s="34">
        <v>87347</v>
      </c>
      <c r="I9170" s="7">
        <v>68131</v>
      </c>
      <c r="J9170" s="7">
        <v>34180.800000000003</v>
      </c>
      <c r="K9170" s="7">
        <v>20324</v>
      </c>
      <c r="L9170" s="7">
        <v>13626.2</v>
      </c>
      <c r="M9170" s="5">
        <v>0.2</v>
      </c>
      <c r="N9170" t="s">
        <v>3140</v>
      </c>
      <c r="O9170" t="s">
        <v>27</v>
      </c>
      <c r="P9170" t="s">
        <v>18</v>
      </c>
      <c r="Q9170" t="s">
        <v>19</v>
      </c>
      <c r="R9170" t="s">
        <v>27</v>
      </c>
      <c r="S9170" t="s">
        <v>27</v>
      </c>
      <c r="T9170" t="s">
        <v>13311</v>
      </c>
      <c r="U9170" s="1">
        <v>45642</v>
      </c>
      <c r="V9170">
        <v>68</v>
      </c>
      <c r="W9170" t="str">
        <f t="shared" si="190"/>
        <v>60-89</v>
      </c>
    </row>
    <row r="9171" spans="1:23" x14ac:dyDescent="0.25">
      <c r="A9171" t="s">
        <v>9420</v>
      </c>
      <c r="B9171">
        <v>4145741188</v>
      </c>
      <c r="C9171">
        <v>808648896</v>
      </c>
      <c r="D9171" s="1">
        <v>45485</v>
      </c>
      <c r="E9171">
        <v>99232</v>
      </c>
      <c r="F9171">
        <v>90834</v>
      </c>
      <c r="G9171" t="s">
        <v>3531</v>
      </c>
      <c r="H9171" s="34">
        <v>74764</v>
      </c>
      <c r="I9171" s="7">
        <v>58316</v>
      </c>
      <c r="J9171" s="7">
        <v>46652.800000000003</v>
      </c>
      <c r="K9171" s="7">
        <v>0</v>
      </c>
      <c r="L9171" s="7">
        <v>11663.2</v>
      </c>
      <c r="M9171" s="5">
        <v>0.2</v>
      </c>
      <c r="N9171" t="s">
        <v>3140</v>
      </c>
      <c r="O9171" t="s">
        <v>17</v>
      </c>
      <c r="P9171" t="s">
        <v>3150</v>
      </c>
      <c r="Q9171" t="s">
        <v>19</v>
      </c>
      <c r="R9171" t="s">
        <v>27</v>
      </c>
      <c r="S9171" t="s">
        <v>21</v>
      </c>
      <c r="T9171" t="s">
        <v>13312</v>
      </c>
      <c r="U9171" s="1">
        <v>45556</v>
      </c>
      <c r="V9171">
        <v>71</v>
      </c>
      <c r="W9171" t="str">
        <f t="shared" si="190"/>
        <v>60-89</v>
      </c>
    </row>
    <row r="9172" spans="1:23" x14ac:dyDescent="0.25">
      <c r="A9172" t="s">
        <v>9421</v>
      </c>
      <c r="B9172">
        <v>458481644</v>
      </c>
      <c r="C9172">
        <v>9883777296</v>
      </c>
      <c r="D9172" s="1">
        <v>45620</v>
      </c>
      <c r="E9172">
        <v>99221</v>
      </c>
      <c r="F9172">
        <v>36415</v>
      </c>
      <c r="G9172" t="s">
        <v>3158</v>
      </c>
      <c r="H9172" s="34">
        <v>39294</v>
      </c>
      <c r="I9172" s="7">
        <v>31435</v>
      </c>
      <c r="J9172" s="7">
        <v>22196.1</v>
      </c>
      <c r="K9172" s="7">
        <v>4838</v>
      </c>
      <c r="L9172" s="7">
        <v>4400.8999999999996</v>
      </c>
      <c r="M9172" s="5">
        <v>0.14000000000000001</v>
      </c>
      <c r="N9172" t="s">
        <v>1135</v>
      </c>
      <c r="O9172" t="s">
        <v>27</v>
      </c>
      <c r="P9172" t="s">
        <v>97</v>
      </c>
      <c r="Q9172" t="s">
        <v>32</v>
      </c>
      <c r="R9172" t="s">
        <v>27</v>
      </c>
      <c r="S9172" t="s">
        <v>21</v>
      </c>
      <c r="T9172" t="s">
        <v>13311</v>
      </c>
      <c r="U9172" s="1">
        <v>45751</v>
      </c>
      <c r="V9172">
        <v>131</v>
      </c>
      <c r="W9172" t="str">
        <f t="shared" si="190"/>
        <v>120-149</v>
      </c>
    </row>
    <row r="9173" spans="1:23" x14ac:dyDescent="0.25">
      <c r="A9173" t="s">
        <v>9422</v>
      </c>
      <c r="B9173">
        <v>2015150833</v>
      </c>
      <c r="C9173">
        <v>6243624720</v>
      </c>
      <c r="D9173" s="1">
        <v>45495</v>
      </c>
      <c r="E9173">
        <v>99215</v>
      </c>
      <c r="F9173">
        <v>99211</v>
      </c>
      <c r="G9173" t="s">
        <v>222</v>
      </c>
      <c r="H9173" s="34">
        <v>50177</v>
      </c>
      <c r="I9173" s="7">
        <v>36127</v>
      </c>
      <c r="J9173" s="7">
        <v>25552.84</v>
      </c>
      <c r="K9173" s="7">
        <v>7684</v>
      </c>
      <c r="L9173" s="7">
        <v>2890.16</v>
      </c>
      <c r="M9173" s="5">
        <v>0.08</v>
      </c>
      <c r="N9173" t="s">
        <v>24</v>
      </c>
      <c r="O9173" t="s">
        <v>27</v>
      </c>
      <c r="P9173" t="s">
        <v>40</v>
      </c>
      <c r="Q9173" t="s">
        <v>32</v>
      </c>
      <c r="R9173" t="s">
        <v>20</v>
      </c>
      <c r="S9173" t="s">
        <v>17</v>
      </c>
      <c r="T9173" t="s">
        <v>13312</v>
      </c>
      <c r="U9173" s="1">
        <v>45610</v>
      </c>
      <c r="V9173">
        <v>115</v>
      </c>
      <c r="W9173" t="str">
        <f t="shared" si="190"/>
        <v>90-119</v>
      </c>
    </row>
    <row r="9174" spans="1:23" x14ac:dyDescent="0.25">
      <c r="A9174" t="s">
        <v>9423</v>
      </c>
      <c r="B9174">
        <v>4229920499</v>
      </c>
      <c r="C9174">
        <v>3585326466</v>
      </c>
      <c r="D9174" s="1">
        <v>45781</v>
      </c>
      <c r="E9174">
        <v>99213</v>
      </c>
      <c r="F9174">
        <v>80053</v>
      </c>
      <c r="G9174" t="s">
        <v>3419</v>
      </c>
      <c r="H9174" s="34">
        <v>75707</v>
      </c>
      <c r="I9174" s="7">
        <v>64351</v>
      </c>
      <c r="J9174" s="7">
        <v>63063.98</v>
      </c>
      <c r="K9174" s="7">
        <v>0</v>
      </c>
      <c r="L9174" s="7">
        <v>1287.02</v>
      </c>
      <c r="M9174" s="5">
        <v>0.02</v>
      </c>
      <c r="N9174" t="s">
        <v>16</v>
      </c>
      <c r="O9174" t="s">
        <v>17</v>
      </c>
      <c r="P9174" t="s">
        <v>58</v>
      </c>
      <c r="Q9174" t="s">
        <v>32</v>
      </c>
      <c r="R9174" t="s">
        <v>20</v>
      </c>
      <c r="S9174" t="s">
        <v>27</v>
      </c>
      <c r="T9174" t="s">
        <v>13311</v>
      </c>
      <c r="U9174" s="1">
        <v>45860</v>
      </c>
      <c r="V9174">
        <v>79</v>
      </c>
      <c r="W9174" t="str">
        <f t="shared" si="190"/>
        <v>60-89</v>
      </c>
    </row>
    <row r="9175" spans="1:23" x14ac:dyDescent="0.25">
      <c r="A9175" t="s">
        <v>9424</v>
      </c>
      <c r="B9175">
        <v>325141987</v>
      </c>
      <c r="C9175">
        <v>1823853817</v>
      </c>
      <c r="D9175" s="1">
        <v>45581</v>
      </c>
      <c r="E9175">
        <v>99232</v>
      </c>
      <c r="F9175">
        <v>99291</v>
      </c>
      <c r="G9175" t="s">
        <v>3488</v>
      </c>
      <c r="H9175" s="34">
        <v>82218</v>
      </c>
      <c r="I9175" s="7">
        <v>69885</v>
      </c>
      <c r="J9175" s="7">
        <v>56435.3</v>
      </c>
      <c r="K9175" s="7">
        <v>12052</v>
      </c>
      <c r="L9175" s="7">
        <v>1397.7</v>
      </c>
      <c r="M9175" s="5">
        <v>0.02</v>
      </c>
      <c r="N9175" t="s">
        <v>16</v>
      </c>
      <c r="O9175" t="s">
        <v>30</v>
      </c>
      <c r="P9175" t="s">
        <v>3148</v>
      </c>
      <c r="Q9175" t="s">
        <v>19</v>
      </c>
      <c r="R9175" t="s">
        <v>27</v>
      </c>
      <c r="S9175" t="s">
        <v>17</v>
      </c>
      <c r="T9175" t="s">
        <v>13311</v>
      </c>
      <c r="U9175" s="1">
        <v>45628</v>
      </c>
      <c r="V9175">
        <v>47</v>
      </c>
      <c r="W9175" t="str">
        <f t="shared" si="190"/>
        <v>30-59</v>
      </c>
    </row>
    <row r="9176" spans="1:23" x14ac:dyDescent="0.25">
      <c r="A9176" t="s">
        <v>9425</v>
      </c>
      <c r="B9176">
        <v>4404699077</v>
      </c>
      <c r="C9176">
        <v>7004470279</v>
      </c>
      <c r="D9176" s="1">
        <v>45762</v>
      </c>
      <c r="E9176">
        <v>99223</v>
      </c>
      <c r="F9176">
        <v>71046</v>
      </c>
      <c r="G9176" t="s">
        <v>3523</v>
      </c>
      <c r="H9176" s="34">
        <v>38418</v>
      </c>
      <c r="I9176" s="7">
        <v>29966</v>
      </c>
      <c r="J9176" s="7">
        <v>16201.8</v>
      </c>
      <c r="K9176" s="7">
        <v>7771</v>
      </c>
      <c r="L9176" s="7">
        <v>5993.2</v>
      </c>
      <c r="M9176" s="5">
        <v>0.2</v>
      </c>
      <c r="N9176" t="s">
        <v>3140</v>
      </c>
      <c r="O9176" t="s">
        <v>27</v>
      </c>
      <c r="P9176" t="s">
        <v>31</v>
      </c>
      <c r="Q9176" t="s">
        <v>19</v>
      </c>
      <c r="R9176" t="s">
        <v>26</v>
      </c>
      <c r="S9176" t="s">
        <v>17</v>
      </c>
      <c r="T9176" t="s">
        <v>13311</v>
      </c>
      <c r="U9176" s="1">
        <v>45806</v>
      </c>
      <c r="V9176">
        <v>44</v>
      </c>
      <c r="W9176" t="str">
        <f t="shared" si="190"/>
        <v>30-59</v>
      </c>
    </row>
    <row r="9177" spans="1:23" x14ac:dyDescent="0.25">
      <c r="A9177" t="s">
        <v>9426</v>
      </c>
      <c r="B9177">
        <v>3834557417</v>
      </c>
      <c r="C9177">
        <v>2326843142</v>
      </c>
      <c r="D9177" s="1">
        <v>45563</v>
      </c>
      <c r="E9177">
        <v>99222</v>
      </c>
      <c r="F9177">
        <v>99202</v>
      </c>
      <c r="G9177" t="s">
        <v>108</v>
      </c>
      <c r="H9177" s="34">
        <v>45430</v>
      </c>
      <c r="I9177" s="7">
        <v>29530</v>
      </c>
      <c r="J9177" s="7">
        <v>19643.400000000001</v>
      </c>
      <c r="K9177" s="7">
        <v>6343</v>
      </c>
      <c r="L9177" s="7">
        <v>3543.6</v>
      </c>
      <c r="M9177" s="5">
        <v>0.12</v>
      </c>
      <c r="N9177" t="s">
        <v>46</v>
      </c>
      <c r="O9177" t="s">
        <v>27</v>
      </c>
      <c r="P9177" t="s">
        <v>31</v>
      </c>
      <c r="Q9177" t="s">
        <v>32</v>
      </c>
      <c r="R9177" t="s">
        <v>20</v>
      </c>
      <c r="S9177" t="s">
        <v>21</v>
      </c>
      <c r="T9177" t="s">
        <v>13311</v>
      </c>
      <c r="U9177" s="1">
        <v>45691</v>
      </c>
      <c r="V9177">
        <v>128</v>
      </c>
      <c r="W9177" t="str">
        <f t="shared" si="190"/>
        <v>120-149</v>
      </c>
    </row>
    <row r="9178" spans="1:23" x14ac:dyDescent="0.25">
      <c r="A9178" t="s">
        <v>9427</v>
      </c>
      <c r="B9178">
        <v>6308163376</v>
      </c>
      <c r="C9178">
        <v>2354283483</v>
      </c>
      <c r="D9178" s="1">
        <v>45856</v>
      </c>
      <c r="E9178">
        <v>99223</v>
      </c>
      <c r="F9178">
        <v>99283</v>
      </c>
      <c r="G9178" t="s">
        <v>110</v>
      </c>
      <c r="H9178" s="34">
        <v>72414</v>
      </c>
      <c r="I9178" s="7">
        <v>61552</v>
      </c>
      <c r="J9178" s="7">
        <v>52188.959999999999</v>
      </c>
      <c r="K9178" s="7">
        <v>8132</v>
      </c>
      <c r="L9178" s="7">
        <v>1231.04</v>
      </c>
      <c r="M9178" s="5">
        <v>0.02</v>
      </c>
      <c r="N9178" t="s">
        <v>16</v>
      </c>
      <c r="O9178" t="s">
        <v>30</v>
      </c>
      <c r="P9178" t="s">
        <v>3149</v>
      </c>
      <c r="Q9178" t="s">
        <v>32</v>
      </c>
      <c r="R9178" t="s">
        <v>43</v>
      </c>
      <c r="S9178" t="s">
        <v>21</v>
      </c>
      <c r="T9178" t="s">
        <v>13311</v>
      </c>
      <c r="U9178" s="1">
        <v>45983</v>
      </c>
      <c r="V9178">
        <v>127</v>
      </c>
      <c r="W9178" t="str">
        <f t="shared" si="190"/>
        <v>120-149</v>
      </c>
    </row>
    <row r="9179" spans="1:23" x14ac:dyDescent="0.25">
      <c r="A9179" t="s">
        <v>9428</v>
      </c>
      <c r="B9179">
        <v>5364663357</v>
      </c>
      <c r="C9179">
        <v>4816273973</v>
      </c>
      <c r="D9179" s="1">
        <v>45498</v>
      </c>
      <c r="E9179">
        <v>99222</v>
      </c>
      <c r="F9179">
        <v>99285</v>
      </c>
      <c r="G9179" t="s">
        <v>3570</v>
      </c>
      <c r="H9179" s="34">
        <v>90377</v>
      </c>
      <c r="I9179" s="7">
        <v>71398</v>
      </c>
      <c r="J9179" s="7">
        <v>59974.32</v>
      </c>
      <c r="K9179" s="7">
        <v>0</v>
      </c>
      <c r="L9179" s="7">
        <v>11423.68</v>
      </c>
      <c r="M9179" s="5">
        <v>0.16</v>
      </c>
      <c r="N9179" t="s">
        <v>1138</v>
      </c>
      <c r="O9179" t="s">
        <v>17</v>
      </c>
      <c r="P9179" t="s">
        <v>58</v>
      </c>
      <c r="Q9179" t="s">
        <v>19</v>
      </c>
      <c r="R9179" t="s">
        <v>21</v>
      </c>
      <c r="S9179" t="s">
        <v>27</v>
      </c>
      <c r="T9179" t="s">
        <v>13311</v>
      </c>
      <c r="U9179" s="1">
        <v>45649</v>
      </c>
      <c r="V9179">
        <v>151</v>
      </c>
      <c r="W9179" t="str">
        <f t="shared" si="190"/>
        <v>150-179</v>
      </c>
    </row>
    <row r="9180" spans="1:23" x14ac:dyDescent="0.25">
      <c r="A9180" t="s">
        <v>9429</v>
      </c>
      <c r="B9180">
        <v>2486969618</v>
      </c>
      <c r="C9180">
        <v>4123927688</v>
      </c>
      <c r="D9180" s="1">
        <v>45451</v>
      </c>
      <c r="E9180">
        <v>99215</v>
      </c>
      <c r="F9180">
        <v>99282</v>
      </c>
      <c r="G9180" t="s">
        <v>3312</v>
      </c>
      <c r="H9180" s="34">
        <v>60241</v>
      </c>
      <c r="I9180" s="7">
        <v>49398</v>
      </c>
      <c r="J9180" s="7">
        <v>40506.36</v>
      </c>
      <c r="K9180" s="7">
        <v>0</v>
      </c>
      <c r="L9180" s="7">
        <v>8891.64</v>
      </c>
      <c r="M9180" s="5">
        <v>0.18</v>
      </c>
      <c r="N9180" t="s">
        <v>3141</v>
      </c>
      <c r="O9180" t="s">
        <v>17</v>
      </c>
      <c r="P9180" t="s">
        <v>55</v>
      </c>
      <c r="Q9180" t="s">
        <v>32</v>
      </c>
      <c r="R9180" t="s">
        <v>38</v>
      </c>
      <c r="S9180" t="s">
        <v>27</v>
      </c>
      <c r="T9180" t="s">
        <v>13311</v>
      </c>
      <c r="U9180" s="1">
        <v>45572</v>
      </c>
      <c r="V9180">
        <v>121</v>
      </c>
      <c r="W9180" t="str">
        <f t="shared" si="190"/>
        <v>120-149</v>
      </c>
    </row>
    <row r="9181" spans="1:23" x14ac:dyDescent="0.25">
      <c r="A9181" t="s">
        <v>9430</v>
      </c>
      <c r="B9181">
        <v>1711575959</v>
      </c>
      <c r="C9181">
        <v>2643302977</v>
      </c>
      <c r="D9181" s="1">
        <v>45689</v>
      </c>
      <c r="E9181">
        <v>99221</v>
      </c>
      <c r="F9181">
        <v>99214</v>
      </c>
      <c r="G9181" t="s">
        <v>209</v>
      </c>
      <c r="H9181" s="34">
        <v>48422</v>
      </c>
      <c r="I9181" s="7">
        <v>34864</v>
      </c>
      <c r="J9181" s="7">
        <v>26852.880000000001</v>
      </c>
      <c r="K9181" s="7">
        <v>5222</v>
      </c>
      <c r="L9181" s="7">
        <v>2789.12</v>
      </c>
      <c r="M9181" s="5">
        <v>0.08</v>
      </c>
      <c r="N9181" t="s">
        <v>24</v>
      </c>
      <c r="O9181" t="s">
        <v>30</v>
      </c>
      <c r="P9181" t="s">
        <v>97</v>
      </c>
      <c r="Q9181" t="s">
        <v>32</v>
      </c>
      <c r="R9181" t="s">
        <v>21</v>
      </c>
      <c r="S9181" t="s">
        <v>17</v>
      </c>
      <c r="T9181" t="s">
        <v>13311</v>
      </c>
      <c r="U9181" s="1">
        <v>45732</v>
      </c>
      <c r="V9181">
        <v>43</v>
      </c>
      <c r="W9181" t="str">
        <f t="shared" si="190"/>
        <v>30-59</v>
      </c>
    </row>
    <row r="9182" spans="1:23" x14ac:dyDescent="0.25">
      <c r="A9182" t="s">
        <v>9431</v>
      </c>
      <c r="B9182">
        <v>546769119</v>
      </c>
      <c r="C9182">
        <v>4238562245</v>
      </c>
      <c r="D9182" s="1">
        <v>45892</v>
      </c>
      <c r="E9182">
        <v>99238</v>
      </c>
      <c r="F9182">
        <v>99285</v>
      </c>
      <c r="G9182" t="s">
        <v>146</v>
      </c>
      <c r="H9182" s="34">
        <v>76385</v>
      </c>
      <c r="I9182" s="7">
        <v>49650</v>
      </c>
      <c r="J9182" s="7">
        <v>29057</v>
      </c>
      <c r="K9182" s="7">
        <v>14635</v>
      </c>
      <c r="L9182" s="7">
        <v>5958</v>
      </c>
      <c r="M9182" s="5">
        <v>0.12</v>
      </c>
      <c r="N9182" t="s">
        <v>46</v>
      </c>
      <c r="O9182" t="s">
        <v>27</v>
      </c>
      <c r="P9182" t="s">
        <v>3149</v>
      </c>
      <c r="Q9182" t="s">
        <v>19</v>
      </c>
      <c r="R9182" t="s">
        <v>43</v>
      </c>
      <c r="S9182" t="s">
        <v>17</v>
      </c>
      <c r="T9182" t="s">
        <v>13312</v>
      </c>
      <c r="U9182" s="1">
        <v>46070</v>
      </c>
      <c r="V9182">
        <v>178</v>
      </c>
      <c r="W9182" t="str">
        <f t="shared" si="190"/>
        <v>150-179</v>
      </c>
    </row>
    <row r="9183" spans="1:23" x14ac:dyDescent="0.25">
      <c r="A9183" t="s">
        <v>9432</v>
      </c>
      <c r="B9183">
        <v>5331830057</v>
      </c>
      <c r="C9183">
        <v>7944745253</v>
      </c>
      <c r="D9183" s="1">
        <v>45569</v>
      </c>
      <c r="E9183">
        <v>99213</v>
      </c>
      <c r="F9183">
        <v>81000</v>
      </c>
      <c r="G9183" t="s">
        <v>209</v>
      </c>
      <c r="H9183" s="34">
        <v>64392</v>
      </c>
      <c r="I9183" s="7">
        <v>41855</v>
      </c>
      <c r="J9183" s="7">
        <v>32437.4</v>
      </c>
      <c r="K9183" s="7">
        <v>4395</v>
      </c>
      <c r="L9183" s="7">
        <v>5022.6000000000004</v>
      </c>
      <c r="M9183" s="5">
        <v>0.12</v>
      </c>
      <c r="N9183" t="s">
        <v>46</v>
      </c>
      <c r="O9183" t="s">
        <v>30</v>
      </c>
      <c r="P9183" t="s">
        <v>3146</v>
      </c>
      <c r="Q9183" t="s">
        <v>19</v>
      </c>
      <c r="R9183" t="s">
        <v>21</v>
      </c>
      <c r="S9183" t="s">
        <v>27</v>
      </c>
      <c r="T9183" t="s">
        <v>13312</v>
      </c>
      <c r="U9183" s="1">
        <v>45715</v>
      </c>
      <c r="V9183">
        <v>146</v>
      </c>
      <c r="W9183" t="str">
        <f t="shared" si="190"/>
        <v>120-149</v>
      </c>
    </row>
    <row r="9184" spans="1:23" x14ac:dyDescent="0.25">
      <c r="A9184" t="s">
        <v>9433</v>
      </c>
      <c r="B9184">
        <v>2646711476</v>
      </c>
      <c r="C9184">
        <v>6590936332</v>
      </c>
      <c r="D9184" s="1">
        <v>45719</v>
      </c>
      <c r="E9184">
        <v>99213</v>
      </c>
      <c r="F9184">
        <v>99285</v>
      </c>
      <c r="G9184" t="s">
        <v>112</v>
      </c>
      <c r="H9184" s="34">
        <v>39512</v>
      </c>
      <c r="I9184" s="7">
        <v>29634</v>
      </c>
      <c r="J9184" s="7">
        <v>25188.9</v>
      </c>
      <c r="K9184" s="7">
        <v>0</v>
      </c>
      <c r="L9184" s="7">
        <v>4445.1000000000004</v>
      </c>
      <c r="M9184" s="5">
        <v>0.15</v>
      </c>
      <c r="N9184" t="s">
        <v>1139</v>
      </c>
      <c r="O9184" t="s">
        <v>17</v>
      </c>
      <c r="P9184" t="s">
        <v>35</v>
      </c>
      <c r="Q9184" t="s">
        <v>32</v>
      </c>
      <c r="R9184" t="s">
        <v>43</v>
      </c>
      <c r="S9184" t="s">
        <v>21</v>
      </c>
      <c r="T9184" t="s">
        <v>13310</v>
      </c>
      <c r="U9184" s="1">
        <v>45899</v>
      </c>
      <c r="V9184">
        <v>180</v>
      </c>
      <c r="W9184" t="str">
        <f t="shared" si="190"/>
        <v>180-209</v>
      </c>
    </row>
    <row r="9185" spans="1:23" x14ac:dyDescent="0.25">
      <c r="A9185" t="s">
        <v>9434</v>
      </c>
      <c r="B9185">
        <v>6589309680</v>
      </c>
      <c r="C9185">
        <v>8100654846</v>
      </c>
      <c r="D9185" s="1">
        <v>45958</v>
      </c>
      <c r="E9185">
        <v>99222</v>
      </c>
      <c r="F9185">
        <v>99291</v>
      </c>
      <c r="G9185" t="s">
        <v>134</v>
      </c>
      <c r="H9185" s="34">
        <v>51030</v>
      </c>
      <c r="I9185" s="7">
        <v>39803</v>
      </c>
      <c r="J9185" s="7">
        <v>25886.400000000001</v>
      </c>
      <c r="K9185" s="7">
        <v>5956</v>
      </c>
      <c r="L9185" s="7">
        <v>7960.6</v>
      </c>
      <c r="M9185" s="5">
        <v>0.2</v>
      </c>
      <c r="N9185" t="s">
        <v>3140</v>
      </c>
      <c r="O9185" t="s">
        <v>27</v>
      </c>
      <c r="P9185" t="s">
        <v>97</v>
      </c>
      <c r="Q9185" t="s">
        <v>19</v>
      </c>
      <c r="R9185" t="s">
        <v>43</v>
      </c>
      <c r="S9185" t="s">
        <v>21</v>
      </c>
      <c r="T9185" t="s">
        <v>13311</v>
      </c>
      <c r="U9185" s="1">
        <v>46057</v>
      </c>
      <c r="V9185">
        <v>99</v>
      </c>
      <c r="W9185" t="str">
        <f t="shared" si="190"/>
        <v>90-119</v>
      </c>
    </row>
    <row r="9186" spans="1:23" x14ac:dyDescent="0.25">
      <c r="A9186" t="s">
        <v>9435</v>
      </c>
      <c r="B9186">
        <v>9711361008</v>
      </c>
      <c r="C9186">
        <v>1781221916</v>
      </c>
      <c r="D9186" s="1">
        <v>45942</v>
      </c>
      <c r="E9186">
        <v>99238</v>
      </c>
      <c r="F9186">
        <v>99201</v>
      </c>
      <c r="G9186" t="s">
        <v>120</v>
      </c>
      <c r="H9186" s="34">
        <v>94609</v>
      </c>
      <c r="I9186" s="7">
        <v>77579</v>
      </c>
      <c r="J9186" s="7">
        <v>41279.78</v>
      </c>
      <c r="K9186" s="7">
        <v>22335</v>
      </c>
      <c r="L9186" s="7">
        <v>13964.22</v>
      </c>
      <c r="M9186" s="5">
        <v>0.18</v>
      </c>
      <c r="N9186" t="s">
        <v>3141</v>
      </c>
      <c r="O9186" t="s">
        <v>27</v>
      </c>
      <c r="P9186" t="s">
        <v>3147</v>
      </c>
      <c r="Q9186" t="s">
        <v>32</v>
      </c>
      <c r="R9186" t="s">
        <v>26</v>
      </c>
      <c r="S9186" t="s">
        <v>21</v>
      </c>
      <c r="T9186" t="s">
        <v>13310</v>
      </c>
      <c r="U9186" s="1">
        <v>46014</v>
      </c>
      <c r="V9186">
        <v>72</v>
      </c>
      <c r="W9186" t="str">
        <f t="shared" si="190"/>
        <v>60-89</v>
      </c>
    </row>
    <row r="9187" spans="1:23" x14ac:dyDescent="0.25">
      <c r="A9187" t="s">
        <v>9436</v>
      </c>
      <c r="B9187">
        <v>1037014052</v>
      </c>
      <c r="C9187">
        <v>8605645501</v>
      </c>
      <c r="D9187" s="1">
        <v>45603</v>
      </c>
      <c r="E9187">
        <v>99231</v>
      </c>
      <c r="F9187">
        <v>99283</v>
      </c>
      <c r="G9187" t="s">
        <v>3204</v>
      </c>
      <c r="H9187" s="34">
        <v>31899</v>
      </c>
      <c r="I9187" s="7">
        <v>26157</v>
      </c>
      <c r="J9187" s="7">
        <v>21448.74</v>
      </c>
      <c r="K9187" s="7">
        <v>0</v>
      </c>
      <c r="L9187" s="7">
        <v>4708.26</v>
      </c>
      <c r="M9187" s="5">
        <v>0.18</v>
      </c>
      <c r="N9187" t="s">
        <v>3141</v>
      </c>
      <c r="O9187" t="s">
        <v>17</v>
      </c>
      <c r="P9187" t="s">
        <v>3146</v>
      </c>
      <c r="Q9187" t="s">
        <v>19</v>
      </c>
      <c r="R9187" t="s">
        <v>21</v>
      </c>
      <c r="S9187" t="s">
        <v>17</v>
      </c>
      <c r="T9187" t="s">
        <v>13311</v>
      </c>
      <c r="U9187" s="1">
        <v>45742</v>
      </c>
      <c r="V9187">
        <v>139</v>
      </c>
      <c r="W9187" t="str">
        <f t="shared" si="190"/>
        <v>120-149</v>
      </c>
    </row>
    <row r="9188" spans="1:23" x14ac:dyDescent="0.25">
      <c r="A9188" t="s">
        <v>9437</v>
      </c>
      <c r="B9188">
        <v>2130261525</v>
      </c>
      <c r="C9188">
        <v>2419585906</v>
      </c>
      <c r="D9188" s="1">
        <v>45472</v>
      </c>
      <c r="E9188">
        <v>99222</v>
      </c>
      <c r="F9188">
        <v>99281</v>
      </c>
      <c r="G9188" t="s">
        <v>3218</v>
      </c>
      <c r="H9188" s="34">
        <v>50128</v>
      </c>
      <c r="I9188" s="7">
        <v>39601</v>
      </c>
      <c r="J9188" s="7">
        <v>19522.84</v>
      </c>
      <c r="K9188" s="7">
        <v>13742</v>
      </c>
      <c r="L9188" s="7">
        <v>6336.16</v>
      </c>
      <c r="M9188" s="5">
        <v>0.16</v>
      </c>
      <c r="N9188" t="s">
        <v>1138</v>
      </c>
      <c r="O9188" t="s">
        <v>27</v>
      </c>
      <c r="P9188" t="s">
        <v>3148</v>
      </c>
      <c r="Q9188" t="s">
        <v>32</v>
      </c>
      <c r="R9188" t="s">
        <v>38</v>
      </c>
      <c r="S9188" t="s">
        <v>27</v>
      </c>
      <c r="T9188" t="s">
        <v>13311</v>
      </c>
      <c r="U9188" s="1">
        <v>45623</v>
      </c>
      <c r="V9188">
        <v>152</v>
      </c>
      <c r="W9188" t="str">
        <f t="shared" si="190"/>
        <v>150-179</v>
      </c>
    </row>
    <row r="9189" spans="1:23" x14ac:dyDescent="0.25">
      <c r="A9189" t="s">
        <v>9438</v>
      </c>
      <c r="B9189">
        <v>9870360735</v>
      </c>
      <c r="C9189">
        <v>8844365250</v>
      </c>
      <c r="D9189" s="1">
        <v>45450</v>
      </c>
      <c r="E9189">
        <v>99214</v>
      </c>
      <c r="F9189">
        <v>99204</v>
      </c>
      <c r="G9189" t="s">
        <v>248</v>
      </c>
      <c r="H9189" s="34">
        <v>79869</v>
      </c>
      <c r="I9189" s="7">
        <v>67889</v>
      </c>
      <c r="J9189" s="7">
        <v>50526.22</v>
      </c>
      <c r="K9189" s="7">
        <v>16005</v>
      </c>
      <c r="L9189" s="7">
        <v>1357.78</v>
      </c>
      <c r="M9189" s="5">
        <v>0.02</v>
      </c>
      <c r="N9189" t="s">
        <v>16</v>
      </c>
      <c r="O9189" t="s">
        <v>27</v>
      </c>
      <c r="P9189" t="s">
        <v>18</v>
      </c>
      <c r="Q9189" t="s">
        <v>32</v>
      </c>
      <c r="R9189" t="s">
        <v>26</v>
      </c>
      <c r="S9189" t="s">
        <v>21</v>
      </c>
      <c r="T9189" t="s">
        <v>13310</v>
      </c>
      <c r="U9189" s="1">
        <v>45485</v>
      </c>
      <c r="V9189">
        <v>35</v>
      </c>
      <c r="W9189" t="str">
        <f t="shared" si="190"/>
        <v>30-59</v>
      </c>
    </row>
    <row r="9190" spans="1:23" x14ac:dyDescent="0.25">
      <c r="A9190" t="s">
        <v>9439</v>
      </c>
      <c r="B9190">
        <v>3143460850</v>
      </c>
      <c r="C9190">
        <v>8737791499</v>
      </c>
      <c r="D9190" s="1">
        <v>45315</v>
      </c>
      <c r="E9190">
        <v>99223</v>
      </c>
      <c r="F9190">
        <v>99211</v>
      </c>
      <c r="G9190" t="s">
        <v>3247</v>
      </c>
      <c r="H9190" s="34">
        <v>85723</v>
      </c>
      <c r="I9190" s="7">
        <v>66864</v>
      </c>
      <c r="J9190" s="7">
        <v>45253.2</v>
      </c>
      <c r="K9190" s="7">
        <v>8238</v>
      </c>
      <c r="L9190" s="7">
        <v>13372.8</v>
      </c>
      <c r="M9190" s="5">
        <v>0.2</v>
      </c>
      <c r="N9190" t="s">
        <v>3140</v>
      </c>
      <c r="O9190" t="s">
        <v>27</v>
      </c>
      <c r="P9190" t="s">
        <v>3146</v>
      </c>
      <c r="Q9190" t="s">
        <v>32</v>
      </c>
      <c r="R9190" t="s">
        <v>20</v>
      </c>
      <c r="S9190" t="s">
        <v>27</v>
      </c>
      <c r="T9190" t="s">
        <v>13310</v>
      </c>
      <c r="U9190" s="1">
        <v>45411</v>
      </c>
      <c r="V9190">
        <v>96</v>
      </c>
      <c r="W9190" t="str">
        <f t="shared" si="190"/>
        <v>90-119</v>
      </c>
    </row>
    <row r="9191" spans="1:23" x14ac:dyDescent="0.25">
      <c r="A9191" t="s">
        <v>9440</v>
      </c>
      <c r="B9191">
        <v>7527621654</v>
      </c>
      <c r="C9191">
        <v>4130170826</v>
      </c>
      <c r="D9191" s="1">
        <v>45301</v>
      </c>
      <c r="E9191">
        <v>99221</v>
      </c>
      <c r="F9191">
        <v>36415</v>
      </c>
      <c r="G9191" t="s">
        <v>75</v>
      </c>
      <c r="H9191" s="34">
        <v>92460</v>
      </c>
      <c r="I9191" s="7">
        <v>60099</v>
      </c>
      <c r="J9191" s="7">
        <v>52887.12</v>
      </c>
      <c r="K9191" s="7">
        <v>0</v>
      </c>
      <c r="L9191" s="7">
        <v>7211.88</v>
      </c>
      <c r="M9191" s="5">
        <v>0.12</v>
      </c>
      <c r="N9191" t="s">
        <v>46</v>
      </c>
      <c r="O9191" t="s">
        <v>17</v>
      </c>
      <c r="P9191" t="s">
        <v>31</v>
      </c>
      <c r="Q9191" t="s">
        <v>19</v>
      </c>
      <c r="R9191" t="s">
        <v>26</v>
      </c>
      <c r="S9191" t="s">
        <v>21</v>
      </c>
      <c r="T9191" t="s">
        <v>13312</v>
      </c>
      <c r="U9191" s="1">
        <v>45387</v>
      </c>
      <c r="V9191">
        <v>86</v>
      </c>
      <c r="W9191" t="str">
        <f t="shared" si="190"/>
        <v>60-89</v>
      </c>
    </row>
    <row r="9192" spans="1:23" x14ac:dyDescent="0.25">
      <c r="A9192" t="s">
        <v>9441</v>
      </c>
      <c r="B9192">
        <v>4086164924</v>
      </c>
      <c r="C9192">
        <v>8231081154</v>
      </c>
      <c r="D9192" s="1">
        <v>45641</v>
      </c>
      <c r="E9192">
        <v>99213</v>
      </c>
      <c r="F9192">
        <v>85025</v>
      </c>
      <c r="G9192" t="s">
        <v>3673</v>
      </c>
      <c r="H9192" s="34">
        <v>76488</v>
      </c>
      <c r="I9192" s="7">
        <v>49717</v>
      </c>
      <c r="J9192" s="7">
        <v>38869.96</v>
      </c>
      <c r="K9192" s="7">
        <v>4881</v>
      </c>
      <c r="L9192" s="7">
        <v>5966.04</v>
      </c>
      <c r="M9192" s="5">
        <v>0.12</v>
      </c>
      <c r="N9192" t="s">
        <v>46</v>
      </c>
      <c r="O9192" t="s">
        <v>30</v>
      </c>
      <c r="P9192" t="s">
        <v>31</v>
      </c>
      <c r="Q9192" t="s">
        <v>19</v>
      </c>
      <c r="R9192" t="s">
        <v>27</v>
      </c>
      <c r="S9192" t="s">
        <v>17</v>
      </c>
      <c r="T9192" t="s">
        <v>13312</v>
      </c>
      <c r="U9192" s="1">
        <v>45729</v>
      </c>
      <c r="V9192">
        <v>88</v>
      </c>
      <c r="W9192" t="str">
        <f t="shared" si="190"/>
        <v>60-89</v>
      </c>
    </row>
    <row r="9193" spans="1:23" x14ac:dyDescent="0.25">
      <c r="A9193" t="s">
        <v>9442</v>
      </c>
      <c r="B9193">
        <v>1680339121</v>
      </c>
      <c r="C9193">
        <v>3297251892</v>
      </c>
      <c r="D9193" s="1">
        <v>45955</v>
      </c>
      <c r="E9193">
        <v>99233</v>
      </c>
      <c r="F9193">
        <v>99285</v>
      </c>
      <c r="G9193" t="s">
        <v>3312</v>
      </c>
      <c r="H9193" s="34">
        <v>40855</v>
      </c>
      <c r="I9193" s="7">
        <v>26556</v>
      </c>
      <c r="J9193" s="7">
        <v>20753.28</v>
      </c>
      <c r="K9193" s="7">
        <v>2616</v>
      </c>
      <c r="L9193" s="7">
        <v>3186.72</v>
      </c>
      <c r="M9193" s="5">
        <v>0.12</v>
      </c>
      <c r="N9193" t="s">
        <v>46</v>
      </c>
      <c r="O9193" t="s">
        <v>30</v>
      </c>
      <c r="P9193" t="s">
        <v>18</v>
      </c>
      <c r="Q9193" t="s">
        <v>19</v>
      </c>
      <c r="R9193" t="s">
        <v>27</v>
      </c>
      <c r="S9193" t="s">
        <v>17</v>
      </c>
      <c r="T9193" t="s">
        <v>13310</v>
      </c>
      <c r="U9193" s="1">
        <v>46056</v>
      </c>
      <c r="V9193">
        <v>101</v>
      </c>
      <c r="W9193" t="str">
        <f t="shared" si="190"/>
        <v>90-119</v>
      </c>
    </row>
    <row r="9194" spans="1:23" x14ac:dyDescent="0.25">
      <c r="A9194" t="s">
        <v>9443</v>
      </c>
      <c r="B9194">
        <v>5328688261</v>
      </c>
      <c r="C9194">
        <v>9670424682</v>
      </c>
      <c r="D9194" s="1">
        <v>45501</v>
      </c>
      <c r="E9194">
        <v>99213</v>
      </c>
      <c r="F9194">
        <v>99213</v>
      </c>
      <c r="G9194" t="s">
        <v>3174</v>
      </c>
      <c r="H9194" s="34">
        <v>42733</v>
      </c>
      <c r="I9194" s="7">
        <v>34186</v>
      </c>
      <c r="J9194" s="7">
        <v>24480.959999999999</v>
      </c>
      <c r="K9194" s="7">
        <v>4919</v>
      </c>
      <c r="L9194" s="7">
        <v>4786.04</v>
      </c>
      <c r="M9194" s="5">
        <v>0.14000000000000001</v>
      </c>
      <c r="N9194" t="s">
        <v>1135</v>
      </c>
      <c r="O9194" t="s">
        <v>30</v>
      </c>
      <c r="P9194" t="s">
        <v>25</v>
      </c>
      <c r="Q9194" t="s">
        <v>32</v>
      </c>
      <c r="R9194" t="s">
        <v>38</v>
      </c>
      <c r="S9194" t="s">
        <v>27</v>
      </c>
      <c r="T9194" t="s">
        <v>13310</v>
      </c>
      <c r="U9194" s="1">
        <v>45541</v>
      </c>
      <c r="V9194">
        <v>40</v>
      </c>
      <c r="W9194" t="str">
        <f t="shared" si="190"/>
        <v>30-59</v>
      </c>
    </row>
    <row r="9195" spans="1:23" x14ac:dyDescent="0.25">
      <c r="A9195" t="s">
        <v>9444</v>
      </c>
      <c r="B9195">
        <v>826857011</v>
      </c>
      <c r="C9195">
        <v>6867104524</v>
      </c>
      <c r="D9195" s="1">
        <v>45872</v>
      </c>
      <c r="E9195">
        <v>99222</v>
      </c>
      <c r="F9195">
        <v>99281</v>
      </c>
      <c r="G9195" t="s">
        <v>3250</v>
      </c>
      <c r="H9195" s="34">
        <v>26269</v>
      </c>
      <c r="I9195" s="7">
        <v>20753</v>
      </c>
      <c r="J9195" s="7">
        <v>17432.52</v>
      </c>
      <c r="K9195" s="7">
        <v>0</v>
      </c>
      <c r="L9195" s="7">
        <v>3320.48</v>
      </c>
      <c r="M9195" s="5">
        <v>0.16</v>
      </c>
      <c r="N9195" t="s">
        <v>1138</v>
      </c>
      <c r="O9195" t="s">
        <v>17</v>
      </c>
      <c r="P9195" t="s">
        <v>18</v>
      </c>
      <c r="Q9195" t="s">
        <v>19</v>
      </c>
      <c r="R9195" t="s">
        <v>27</v>
      </c>
      <c r="S9195" t="s">
        <v>17</v>
      </c>
      <c r="T9195" t="s">
        <v>13312</v>
      </c>
      <c r="U9195" s="1">
        <v>45964</v>
      </c>
      <c r="V9195">
        <v>92</v>
      </c>
      <c r="W9195" t="str">
        <f t="shared" si="190"/>
        <v>90-119</v>
      </c>
    </row>
    <row r="9196" spans="1:23" x14ac:dyDescent="0.25">
      <c r="A9196" t="s">
        <v>9445</v>
      </c>
      <c r="B9196">
        <v>5641732602</v>
      </c>
      <c r="C9196">
        <v>7069285087</v>
      </c>
      <c r="D9196" s="1">
        <v>45443</v>
      </c>
      <c r="E9196">
        <v>99231</v>
      </c>
      <c r="F9196">
        <v>99285</v>
      </c>
      <c r="G9196" t="s">
        <v>307</v>
      </c>
      <c r="H9196" s="34">
        <v>69018</v>
      </c>
      <c r="I9196" s="7">
        <v>58665</v>
      </c>
      <c r="J9196" s="7">
        <v>31749.7</v>
      </c>
      <c r="K9196" s="7">
        <v>25742</v>
      </c>
      <c r="L9196" s="7">
        <v>1173.3</v>
      </c>
      <c r="M9196" s="5">
        <v>0.02</v>
      </c>
      <c r="N9196" t="s">
        <v>16</v>
      </c>
      <c r="O9196" t="s">
        <v>27</v>
      </c>
      <c r="P9196" t="s">
        <v>35</v>
      </c>
      <c r="Q9196" t="s">
        <v>32</v>
      </c>
      <c r="R9196" t="s">
        <v>21</v>
      </c>
      <c r="S9196" t="s">
        <v>27</v>
      </c>
      <c r="T9196" t="s">
        <v>13310</v>
      </c>
      <c r="U9196" s="1">
        <v>45497</v>
      </c>
      <c r="V9196">
        <v>54</v>
      </c>
      <c r="W9196" t="str">
        <f t="shared" si="190"/>
        <v>30-59</v>
      </c>
    </row>
    <row r="9197" spans="1:23" x14ac:dyDescent="0.25">
      <c r="A9197" t="s">
        <v>9446</v>
      </c>
      <c r="B9197">
        <v>3516093202</v>
      </c>
      <c r="C9197">
        <v>5548532992</v>
      </c>
      <c r="D9197" s="1">
        <v>45878</v>
      </c>
      <c r="E9197">
        <v>99232</v>
      </c>
      <c r="F9197">
        <v>99281</v>
      </c>
      <c r="G9197" t="s">
        <v>3202</v>
      </c>
      <c r="H9197" s="34">
        <v>92128</v>
      </c>
      <c r="I9197" s="7">
        <v>75545</v>
      </c>
      <c r="J9197" s="7">
        <v>50793.9</v>
      </c>
      <c r="K9197" s="7">
        <v>11153</v>
      </c>
      <c r="L9197" s="7">
        <v>13598.1</v>
      </c>
      <c r="M9197" s="5">
        <v>0.18</v>
      </c>
      <c r="N9197" t="s">
        <v>3141</v>
      </c>
      <c r="O9197" t="s">
        <v>30</v>
      </c>
      <c r="P9197" t="s">
        <v>40</v>
      </c>
      <c r="Q9197" t="s">
        <v>32</v>
      </c>
      <c r="R9197" t="s">
        <v>26</v>
      </c>
      <c r="S9197" t="s">
        <v>17</v>
      </c>
      <c r="T9197" t="s">
        <v>13310</v>
      </c>
      <c r="U9197" s="1">
        <v>45974</v>
      </c>
      <c r="V9197">
        <v>96</v>
      </c>
      <c r="W9197" t="str">
        <f t="shared" si="190"/>
        <v>90-119</v>
      </c>
    </row>
    <row r="9198" spans="1:23" x14ac:dyDescent="0.25">
      <c r="A9198" t="s">
        <v>9447</v>
      </c>
      <c r="B9198">
        <v>8940481615</v>
      </c>
      <c r="C9198">
        <v>1644242841</v>
      </c>
      <c r="D9198" s="1">
        <v>45343</v>
      </c>
      <c r="E9198">
        <v>99233</v>
      </c>
      <c r="F9198">
        <v>97110</v>
      </c>
      <c r="G9198" t="s">
        <v>318</v>
      </c>
      <c r="H9198" s="34">
        <v>58053</v>
      </c>
      <c r="I9198" s="7">
        <v>47603</v>
      </c>
      <c r="J9198" s="7">
        <v>39034.46</v>
      </c>
      <c r="K9198" s="7">
        <v>0</v>
      </c>
      <c r="L9198" s="7">
        <v>8568.5400000000009</v>
      </c>
      <c r="M9198" s="5">
        <v>0.18</v>
      </c>
      <c r="N9198" t="s">
        <v>3141</v>
      </c>
      <c r="O9198" t="s">
        <v>17</v>
      </c>
      <c r="P9198" t="s">
        <v>25</v>
      </c>
      <c r="Q9198" t="s">
        <v>32</v>
      </c>
      <c r="R9198" t="s">
        <v>27</v>
      </c>
      <c r="S9198" t="s">
        <v>17</v>
      </c>
      <c r="T9198" t="s">
        <v>13310</v>
      </c>
      <c r="U9198" s="1">
        <v>45490</v>
      </c>
      <c r="V9198">
        <v>147</v>
      </c>
      <c r="W9198" t="str">
        <f t="shared" si="190"/>
        <v>120-149</v>
      </c>
    </row>
    <row r="9199" spans="1:23" x14ac:dyDescent="0.25">
      <c r="A9199" t="s">
        <v>9448</v>
      </c>
      <c r="B9199">
        <v>562364931</v>
      </c>
      <c r="C9199">
        <v>7104289054</v>
      </c>
      <c r="D9199" s="1">
        <v>45331</v>
      </c>
      <c r="E9199">
        <v>99222</v>
      </c>
      <c r="F9199">
        <v>99215</v>
      </c>
      <c r="G9199" t="s">
        <v>445</v>
      </c>
      <c r="H9199" s="34">
        <v>36639</v>
      </c>
      <c r="I9199" s="7">
        <v>28945</v>
      </c>
      <c r="J9199" s="7">
        <v>24313.8</v>
      </c>
      <c r="K9199" s="7">
        <v>0</v>
      </c>
      <c r="L9199" s="7">
        <v>4631.2</v>
      </c>
      <c r="M9199" s="5">
        <v>0.16</v>
      </c>
      <c r="N9199" t="s">
        <v>1138</v>
      </c>
      <c r="O9199" t="s">
        <v>17</v>
      </c>
      <c r="P9199" t="s">
        <v>3148</v>
      </c>
      <c r="Q9199" t="s">
        <v>19</v>
      </c>
      <c r="R9199" t="s">
        <v>26</v>
      </c>
      <c r="S9199" t="s">
        <v>17</v>
      </c>
      <c r="T9199" t="s">
        <v>13310</v>
      </c>
      <c r="U9199" s="1">
        <v>45450</v>
      </c>
      <c r="V9199">
        <v>119</v>
      </c>
      <c r="W9199" t="str">
        <f t="shared" si="190"/>
        <v>90-119</v>
      </c>
    </row>
    <row r="9200" spans="1:23" x14ac:dyDescent="0.25">
      <c r="A9200" t="s">
        <v>9449</v>
      </c>
      <c r="B9200">
        <v>9959737982</v>
      </c>
      <c r="C9200">
        <v>6582658824</v>
      </c>
      <c r="D9200" s="1">
        <v>45395</v>
      </c>
      <c r="E9200">
        <v>99215</v>
      </c>
      <c r="F9200">
        <v>99283</v>
      </c>
      <c r="G9200" t="s">
        <v>4314</v>
      </c>
      <c r="H9200" s="34">
        <v>81029</v>
      </c>
      <c r="I9200" s="7">
        <v>58341</v>
      </c>
      <c r="J9200" s="7">
        <v>53673.72</v>
      </c>
      <c r="K9200" s="7">
        <v>0</v>
      </c>
      <c r="L9200" s="7">
        <v>4667.28</v>
      </c>
      <c r="M9200" s="5">
        <v>0.08</v>
      </c>
      <c r="N9200" t="s">
        <v>24</v>
      </c>
      <c r="O9200" t="s">
        <v>17</v>
      </c>
      <c r="P9200" t="s">
        <v>3149</v>
      </c>
      <c r="Q9200" t="s">
        <v>32</v>
      </c>
      <c r="R9200" t="s">
        <v>38</v>
      </c>
      <c r="S9200" t="s">
        <v>17</v>
      </c>
      <c r="T9200" t="s">
        <v>13310</v>
      </c>
      <c r="U9200" s="1">
        <v>45461</v>
      </c>
      <c r="V9200">
        <v>66</v>
      </c>
      <c r="W9200" t="str">
        <f t="shared" si="190"/>
        <v>60-89</v>
      </c>
    </row>
    <row r="9201" spans="1:23" x14ac:dyDescent="0.25">
      <c r="A9201" t="s">
        <v>9450</v>
      </c>
      <c r="B9201">
        <v>2248863118</v>
      </c>
      <c r="C9201">
        <v>6873860394</v>
      </c>
      <c r="D9201" s="1">
        <v>45902</v>
      </c>
      <c r="E9201">
        <v>99215</v>
      </c>
      <c r="F9201">
        <v>99283</v>
      </c>
      <c r="G9201" t="s">
        <v>3412</v>
      </c>
      <c r="H9201" s="34">
        <v>66506</v>
      </c>
      <c r="I9201" s="7">
        <v>51875</v>
      </c>
      <c r="J9201" s="7">
        <v>31624</v>
      </c>
      <c r="K9201" s="7">
        <v>9876</v>
      </c>
      <c r="L9201" s="7">
        <v>10375</v>
      </c>
      <c r="M9201" s="5">
        <v>0.2</v>
      </c>
      <c r="N9201" t="s">
        <v>3140</v>
      </c>
      <c r="O9201" t="s">
        <v>27</v>
      </c>
      <c r="P9201" t="s">
        <v>35</v>
      </c>
      <c r="Q9201" t="s">
        <v>19</v>
      </c>
      <c r="R9201" t="s">
        <v>21</v>
      </c>
      <c r="S9201" t="s">
        <v>17</v>
      </c>
      <c r="T9201" t="s">
        <v>13311</v>
      </c>
      <c r="U9201" s="1">
        <v>46016</v>
      </c>
      <c r="V9201">
        <v>114</v>
      </c>
      <c r="W9201" t="str">
        <f t="shared" si="190"/>
        <v>90-119</v>
      </c>
    </row>
    <row r="9202" spans="1:23" x14ac:dyDescent="0.25">
      <c r="A9202" t="s">
        <v>9451</v>
      </c>
      <c r="B9202">
        <v>2876341267</v>
      </c>
      <c r="C9202">
        <v>5368495010</v>
      </c>
      <c r="D9202" s="1">
        <v>45843</v>
      </c>
      <c r="E9202">
        <v>99231</v>
      </c>
      <c r="F9202">
        <v>99285</v>
      </c>
      <c r="G9202" t="s">
        <v>495</v>
      </c>
      <c r="H9202" s="34">
        <v>60137</v>
      </c>
      <c r="I9202" s="7">
        <v>51116</v>
      </c>
      <c r="J9202" s="7">
        <v>26229.68</v>
      </c>
      <c r="K9202" s="7">
        <v>23864</v>
      </c>
      <c r="L9202" s="7">
        <v>1022.32</v>
      </c>
      <c r="M9202" s="5">
        <v>0.02</v>
      </c>
      <c r="N9202" t="s">
        <v>16</v>
      </c>
      <c r="O9202" t="s">
        <v>27</v>
      </c>
      <c r="P9202" t="s">
        <v>18</v>
      </c>
      <c r="Q9202" t="s">
        <v>19</v>
      </c>
      <c r="R9202" t="s">
        <v>43</v>
      </c>
      <c r="S9202" t="s">
        <v>27</v>
      </c>
      <c r="T9202" t="s">
        <v>13312</v>
      </c>
      <c r="U9202" s="1">
        <v>46022</v>
      </c>
      <c r="V9202">
        <v>179</v>
      </c>
      <c r="W9202" t="str">
        <f t="shared" si="190"/>
        <v>150-179</v>
      </c>
    </row>
    <row r="9203" spans="1:23" x14ac:dyDescent="0.25">
      <c r="A9203" t="s">
        <v>9452</v>
      </c>
      <c r="B9203">
        <v>9900411468</v>
      </c>
      <c r="C9203">
        <v>8249873703</v>
      </c>
      <c r="D9203" s="1">
        <v>45779</v>
      </c>
      <c r="E9203">
        <v>99233</v>
      </c>
      <c r="F9203">
        <v>99291</v>
      </c>
      <c r="G9203" t="s">
        <v>3453</v>
      </c>
      <c r="H9203" s="34">
        <v>62462</v>
      </c>
      <c r="I9203" s="7">
        <v>53093</v>
      </c>
      <c r="J9203" s="7">
        <v>52031.14</v>
      </c>
      <c r="K9203" s="7">
        <v>0</v>
      </c>
      <c r="L9203" s="7">
        <v>1061.8599999999999</v>
      </c>
      <c r="M9203" s="5">
        <v>0.02</v>
      </c>
      <c r="N9203" t="s">
        <v>16</v>
      </c>
      <c r="O9203" t="s">
        <v>17</v>
      </c>
      <c r="P9203" t="s">
        <v>40</v>
      </c>
      <c r="Q9203" t="s">
        <v>19</v>
      </c>
      <c r="R9203" t="s">
        <v>38</v>
      </c>
      <c r="S9203" t="s">
        <v>17</v>
      </c>
      <c r="T9203" t="s">
        <v>13311</v>
      </c>
      <c r="U9203" s="1">
        <v>45931</v>
      </c>
      <c r="V9203">
        <v>152</v>
      </c>
      <c r="W9203" t="str">
        <f t="shared" si="190"/>
        <v>150-179</v>
      </c>
    </row>
    <row r="9204" spans="1:23" x14ac:dyDescent="0.25">
      <c r="A9204" t="s">
        <v>9453</v>
      </c>
      <c r="B9204">
        <v>7941473153</v>
      </c>
      <c r="C9204">
        <v>9548339715</v>
      </c>
      <c r="D9204" s="1">
        <v>45722</v>
      </c>
      <c r="E9204">
        <v>99238</v>
      </c>
      <c r="F9204">
        <v>99204</v>
      </c>
      <c r="G9204" t="s">
        <v>3281</v>
      </c>
      <c r="H9204" s="34">
        <v>55726</v>
      </c>
      <c r="I9204" s="7">
        <v>36222</v>
      </c>
      <c r="J9204" s="7">
        <v>31875.360000000001</v>
      </c>
      <c r="K9204" s="7">
        <v>0</v>
      </c>
      <c r="L9204" s="7">
        <v>4346.6400000000003</v>
      </c>
      <c r="M9204" s="5">
        <v>0.12</v>
      </c>
      <c r="N9204" t="s">
        <v>46</v>
      </c>
      <c r="O9204" t="s">
        <v>17</v>
      </c>
      <c r="P9204" t="s">
        <v>58</v>
      </c>
      <c r="Q9204" t="s">
        <v>32</v>
      </c>
      <c r="R9204" t="s">
        <v>27</v>
      </c>
      <c r="S9204" t="s">
        <v>21</v>
      </c>
      <c r="T9204" t="s">
        <v>13312</v>
      </c>
      <c r="U9204" s="1">
        <v>45777</v>
      </c>
      <c r="V9204">
        <v>55</v>
      </c>
      <c r="W9204" t="str">
        <f t="shared" si="190"/>
        <v>30-59</v>
      </c>
    </row>
    <row r="9205" spans="1:23" x14ac:dyDescent="0.25">
      <c r="A9205" t="s">
        <v>9454</v>
      </c>
      <c r="B9205">
        <v>5521150504</v>
      </c>
      <c r="C9205">
        <v>3892763618</v>
      </c>
      <c r="D9205" s="1">
        <v>45313</v>
      </c>
      <c r="E9205">
        <v>99214</v>
      </c>
      <c r="F9205">
        <v>93000</v>
      </c>
      <c r="G9205" t="s">
        <v>3323</v>
      </c>
      <c r="H9205" s="34">
        <v>91546</v>
      </c>
      <c r="I9205" s="7">
        <v>65913</v>
      </c>
      <c r="J9205" s="7">
        <v>45139.96</v>
      </c>
      <c r="K9205" s="7">
        <v>15500</v>
      </c>
      <c r="L9205" s="7">
        <v>5273.04</v>
      </c>
      <c r="M9205" s="5">
        <v>0.08</v>
      </c>
      <c r="N9205" t="s">
        <v>24</v>
      </c>
      <c r="O9205" t="s">
        <v>27</v>
      </c>
      <c r="P9205" t="s">
        <v>35</v>
      </c>
      <c r="Q9205" t="s">
        <v>19</v>
      </c>
      <c r="R9205" t="s">
        <v>38</v>
      </c>
      <c r="S9205" t="s">
        <v>21</v>
      </c>
      <c r="T9205" t="s">
        <v>13310</v>
      </c>
      <c r="U9205" s="1">
        <v>45468</v>
      </c>
      <c r="V9205">
        <v>155</v>
      </c>
      <c r="W9205" t="str">
        <f t="shared" si="190"/>
        <v>150-179</v>
      </c>
    </row>
    <row r="9206" spans="1:23" x14ac:dyDescent="0.25">
      <c r="A9206" t="s">
        <v>9455</v>
      </c>
      <c r="B9206">
        <v>9550391381</v>
      </c>
      <c r="C9206">
        <v>3631598004</v>
      </c>
      <c r="D9206" s="1">
        <v>45596</v>
      </c>
      <c r="E9206">
        <v>99213</v>
      </c>
      <c r="F9206">
        <v>99283</v>
      </c>
      <c r="G9206" t="s">
        <v>3342</v>
      </c>
      <c r="H9206" s="34">
        <v>22629</v>
      </c>
      <c r="I9206" s="7">
        <v>16293</v>
      </c>
      <c r="J9206" s="7">
        <v>8890.56</v>
      </c>
      <c r="K9206" s="7">
        <v>6099</v>
      </c>
      <c r="L9206" s="7">
        <v>1303.44</v>
      </c>
      <c r="M9206" s="5">
        <v>0.08</v>
      </c>
      <c r="N9206" t="s">
        <v>24</v>
      </c>
      <c r="O9206" t="s">
        <v>27</v>
      </c>
      <c r="P9206" t="s">
        <v>31</v>
      </c>
      <c r="Q9206" t="s">
        <v>19</v>
      </c>
      <c r="R9206" t="s">
        <v>43</v>
      </c>
      <c r="S9206" t="s">
        <v>21</v>
      </c>
      <c r="T9206" t="s">
        <v>13312</v>
      </c>
      <c r="U9206" s="1">
        <v>45676</v>
      </c>
      <c r="V9206">
        <v>80</v>
      </c>
      <c r="W9206" t="str">
        <f t="shared" si="190"/>
        <v>60-89</v>
      </c>
    </row>
    <row r="9207" spans="1:23" x14ac:dyDescent="0.25">
      <c r="A9207" t="s">
        <v>9456</v>
      </c>
      <c r="B9207">
        <v>3744334913</v>
      </c>
      <c r="C9207">
        <v>5002531596</v>
      </c>
      <c r="D9207" s="1">
        <v>45603</v>
      </c>
      <c r="E9207">
        <v>99233</v>
      </c>
      <c r="F9207">
        <v>99203</v>
      </c>
      <c r="G9207" t="s">
        <v>3258</v>
      </c>
      <c r="H9207" s="34">
        <v>76309</v>
      </c>
      <c r="I9207" s="7">
        <v>49601</v>
      </c>
      <c r="J9207" s="7">
        <v>38891.879999999997</v>
      </c>
      <c r="K9207" s="7">
        <v>4757</v>
      </c>
      <c r="L9207" s="7">
        <v>5952.12</v>
      </c>
      <c r="M9207" s="5">
        <v>0.12</v>
      </c>
      <c r="N9207" t="s">
        <v>46</v>
      </c>
      <c r="O9207" t="s">
        <v>30</v>
      </c>
      <c r="P9207" t="s">
        <v>18</v>
      </c>
      <c r="Q9207" t="s">
        <v>19</v>
      </c>
      <c r="R9207" t="s">
        <v>21</v>
      </c>
      <c r="S9207" t="s">
        <v>17</v>
      </c>
      <c r="T9207" t="s">
        <v>13312</v>
      </c>
      <c r="U9207" s="1">
        <v>45642</v>
      </c>
      <c r="V9207">
        <v>39</v>
      </c>
      <c r="W9207" t="str">
        <f t="shared" si="190"/>
        <v>30-59</v>
      </c>
    </row>
    <row r="9208" spans="1:23" x14ac:dyDescent="0.25">
      <c r="A9208" t="s">
        <v>9457</v>
      </c>
      <c r="B9208">
        <v>8185957677</v>
      </c>
      <c r="C9208">
        <v>2293130406</v>
      </c>
      <c r="D9208" s="1">
        <v>45842</v>
      </c>
      <c r="E9208">
        <v>99233</v>
      </c>
      <c r="F9208">
        <v>99283</v>
      </c>
      <c r="G9208" t="s">
        <v>3309</v>
      </c>
      <c r="H9208" s="34">
        <v>40248</v>
      </c>
      <c r="I9208" s="7">
        <v>34211</v>
      </c>
      <c r="J9208" s="7">
        <v>18558.78</v>
      </c>
      <c r="K9208" s="7">
        <v>14968</v>
      </c>
      <c r="L9208" s="7">
        <v>684.22</v>
      </c>
      <c r="M9208" s="5">
        <v>0.02</v>
      </c>
      <c r="N9208" t="s">
        <v>16</v>
      </c>
      <c r="O9208" t="s">
        <v>27</v>
      </c>
      <c r="P9208" t="s">
        <v>58</v>
      </c>
      <c r="Q9208" t="s">
        <v>32</v>
      </c>
      <c r="R9208" t="s">
        <v>38</v>
      </c>
      <c r="S9208" t="s">
        <v>17</v>
      </c>
      <c r="T9208" t="s">
        <v>13311</v>
      </c>
      <c r="U9208" s="1">
        <v>45991</v>
      </c>
      <c r="V9208">
        <v>150</v>
      </c>
      <c r="W9208" t="str">
        <f t="shared" si="190"/>
        <v>150-179</v>
      </c>
    </row>
    <row r="9209" spans="1:23" x14ac:dyDescent="0.25">
      <c r="A9209" t="s">
        <v>9458</v>
      </c>
      <c r="B9209">
        <v>3416962571</v>
      </c>
      <c r="C9209">
        <v>3562061905</v>
      </c>
      <c r="D9209" s="1">
        <v>45472</v>
      </c>
      <c r="E9209">
        <v>99232</v>
      </c>
      <c r="F9209">
        <v>99201</v>
      </c>
      <c r="G9209" t="s">
        <v>3337</v>
      </c>
      <c r="H9209" s="34">
        <v>77855</v>
      </c>
      <c r="I9209" s="7">
        <v>63841</v>
      </c>
      <c r="J9209" s="7">
        <v>45602.62</v>
      </c>
      <c r="K9209" s="7">
        <v>6747</v>
      </c>
      <c r="L9209" s="7">
        <v>11491.38</v>
      </c>
      <c r="M9209" s="5">
        <v>0.18</v>
      </c>
      <c r="N9209" t="s">
        <v>3141</v>
      </c>
      <c r="O9209" t="s">
        <v>30</v>
      </c>
      <c r="P9209" t="s">
        <v>3147</v>
      </c>
      <c r="Q9209" t="s">
        <v>32</v>
      </c>
      <c r="R9209" t="s">
        <v>26</v>
      </c>
      <c r="S9209" t="s">
        <v>17</v>
      </c>
      <c r="T9209" t="s">
        <v>13311</v>
      </c>
      <c r="U9209" s="1">
        <v>45593</v>
      </c>
      <c r="V9209">
        <v>121</v>
      </c>
      <c r="W9209" t="str">
        <f t="shared" si="190"/>
        <v>120-149</v>
      </c>
    </row>
    <row r="9210" spans="1:23" x14ac:dyDescent="0.25">
      <c r="A9210" t="s">
        <v>9459</v>
      </c>
      <c r="B9210">
        <v>226864462</v>
      </c>
      <c r="C9210">
        <v>7837968180</v>
      </c>
      <c r="D9210" s="1">
        <v>45545</v>
      </c>
      <c r="E9210">
        <v>99232</v>
      </c>
      <c r="F9210">
        <v>99291</v>
      </c>
      <c r="G9210" t="s">
        <v>3161</v>
      </c>
      <c r="H9210" s="34">
        <v>42188</v>
      </c>
      <c r="I9210" s="7">
        <v>30375</v>
      </c>
      <c r="J9210" s="7">
        <v>24481</v>
      </c>
      <c r="K9210" s="7">
        <v>3464</v>
      </c>
      <c r="L9210" s="7">
        <v>2430</v>
      </c>
      <c r="M9210" s="5">
        <v>0.08</v>
      </c>
      <c r="N9210" t="s">
        <v>24</v>
      </c>
      <c r="O9210" t="s">
        <v>30</v>
      </c>
      <c r="P9210" t="s">
        <v>97</v>
      </c>
      <c r="Q9210" t="s">
        <v>19</v>
      </c>
      <c r="R9210" t="s">
        <v>26</v>
      </c>
      <c r="S9210" t="s">
        <v>27</v>
      </c>
      <c r="T9210" t="s">
        <v>13311</v>
      </c>
      <c r="U9210" s="1">
        <v>45705</v>
      </c>
      <c r="V9210">
        <v>160</v>
      </c>
      <c r="W9210" t="str">
        <f t="shared" si="190"/>
        <v>150-179</v>
      </c>
    </row>
    <row r="9211" spans="1:23" x14ac:dyDescent="0.25">
      <c r="A9211" t="s">
        <v>9460</v>
      </c>
      <c r="B9211">
        <v>3630984512</v>
      </c>
      <c r="C9211">
        <v>9460468958</v>
      </c>
      <c r="D9211" s="1">
        <v>45872</v>
      </c>
      <c r="E9211">
        <v>99232</v>
      </c>
      <c r="F9211">
        <v>93000</v>
      </c>
      <c r="G9211" t="s">
        <v>3320</v>
      </c>
      <c r="H9211" s="34">
        <v>71554</v>
      </c>
      <c r="I9211" s="7">
        <v>55812</v>
      </c>
      <c r="J9211" s="7">
        <v>32001.599999999999</v>
      </c>
      <c r="K9211" s="7">
        <v>12648</v>
      </c>
      <c r="L9211" s="7">
        <v>11162.4</v>
      </c>
      <c r="M9211" s="5">
        <v>0.2</v>
      </c>
      <c r="N9211" t="s">
        <v>3140</v>
      </c>
      <c r="O9211" t="s">
        <v>27</v>
      </c>
      <c r="P9211" t="s">
        <v>25</v>
      </c>
      <c r="Q9211" t="s">
        <v>32</v>
      </c>
      <c r="R9211" t="s">
        <v>27</v>
      </c>
      <c r="S9211" t="s">
        <v>21</v>
      </c>
      <c r="T9211" t="s">
        <v>13311</v>
      </c>
      <c r="U9211" s="1">
        <v>46003</v>
      </c>
      <c r="V9211">
        <v>131</v>
      </c>
      <c r="W9211" t="str">
        <f t="shared" si="190"/>
        <v>120-149</v>
      </c>
    </row>
    <row r="9212" spans="1:23" x14ac:dyDescent="0.25">
      <c r="A9212" t="s">
        <v>9461</v>
      </c>
      <c r="B9212">
        <v>1584150158</v>
      </c>
      <c r="C9212">
        <v>1389283474</v>
      </c>
      <c r="D9212" s="1">
        <v>45320</v>
      </c>
      <c r="E9212">
        <v>99221</v>
      </c>
      <c r="F9212">
        <v>93000</v>
      </c>
      <c r="G9212" t="s">
        <v>4092</v>
      </c>
      <c r="H9212" s="34">
        <v>57611</v>
      </c>
      <c r="I9212" s="7">
        <v>45513</v>
      </c>
      <c r="J9212" s="7">
        <v>38230.92</v>
      </c>
      <c r="K9212" s="7">
        <v>0</v>
      </c>
      <c r="L9212" s="7">
        <v>7282.08</v>
      </c>
      <c r="M9212" s="5">
        <v>0.16</v>
      </c>
      <c r="N9212" t="s">
        <v>1138</v>
      </c>
      <c r="O9212" t="s">
        <v>17</v>
      </c>
      <c r="P9212" t="s">
        <v>3146</v>
      </c>
      <c r="Q9212" t="s">
        <v>32</v>
      </c>
      <c r="R9212" t="s">
        <v>20</v>
      </c>
      <c r="S9212" t="s">
        <v>27</v>
      </c>
      <c r="T9212" t="s">
        <v>13310</v>
      </c>
      <c r="U9212" s="1">
        <v>45417</v>
      </c>
      <c r="V9212">
        <v>97</v>
      </c>
      <c r="W9212" t="str">
        <f t="shared" si="190"/>
        <v>90-119</v>
      </c>
    </row>
    <row r="9213" spans="1:23" x14ac:dyDescent="0.25">
      <c r="A9213" t="s">
        <v>9462</v>
      </c>
      <c r="B9213">
        <v>7687663124</v>
      </c>
      <c r="C9213">
        <v>1717703797</v>
      </c>
      <c r="D9213" s="1">
        <v>45579</v>
      </c>
      <c r="E9213">
        <v>99214</v>
      </c>
      <c r="F9213">
        <v>99214</v>
      </c>
      <c r="G9213" t="s">
        <v>286</v>
      </c>
      <c r="H9213" s="34">
        <v>54688</v>
      </c>
      <c r="I9213" s="7">
        <v>42657</v>
      </c>
      <c r="J9213" s="7">
        <v>32134.6</v>
      </c>
      <c r="K9213" s="7">
        <v>1991</v>
      </c>
      <c r="L9213" s="7">
        <v>8531.4</v>
      </c>
      <c r="M9213" s="5">
        <v>0.2</v>
      </c>
      <c r="N9213" t="s">
        <v>3140</v>
      </c>
      <c r="O9213" t="s">
        <v>30</v>
      </c>
      <c r="P9213" t="s">
        <v>40</v>
      </c>
      <c r="Q9213" t="s">
        <v>19</v>
      </c>
      <c r="R9213" t="s">
        <v>27</v>
      </c>
      <c r="S9213" t="s">
        <v>17</v>
      </c>
      <c r="T9213" t="s">
        <v>13312</v>
      </c>
      <c r="U9213" s="1">
        <v>45739</v>
      </c>
      <c r="V9213">
        <v>160</v>
      </c>
      <c r="W9213" t="str">
        <f t="shared" si="190"/>
        <v>150-179</v>
      </c>
    </row>
    <row r="9214" spans="1:23" x14ac:dyDescent="0.25">
      <c r="A9214" t="s">
        <v>9463</v>
      </c>
      <c r="B9214">
        <v>8897603016</v>
      </c>
      <c r="C9214">
        <v>1228896043</v>
      </c>
      <c r="D9214" s="1">
        <v>45674</v>
      </c>
      <c r="E9214">
        <v>99238</v>
      </c>
      <c r="F9214">
        <v>99201</v>
      </c>
      <c r="G9214" t="s">
        <v>209</v>
      </c>
      <c r="H9214" s="34">
        <v>82212</v>
      </c>
      <c r="I9214" s="7">
        <v>67414</v>
      </c>
      <c r="J9214" s="7">
        <v>55279.48</v>
      </c>
      <c r="K9214" s="7">
        <v>0</v>
      </c>
      <c r="L9214" s="7">
        <v>12134.52</v>
      </c>
      <c r="M9214" s="5">
        <v>0.18</v>
      </c>
      <c r="N9214" t="s">
        <v>3141</v>
      </c>
      <c r="O9214" t="s">
        <v>17</v>
      </c>
      <c r="P9214" t="s">
        <v>3146</v>
      </c>
      <c r="Q9214" t="s">
        <v>32</v>
      </c>
      <c r="R9214" t="s">
        <v>43</v>
      </c>
      <c r="S9214" t="s">
        <v>21</v>
      </c>
      <c r="T9214" t="s">
        <v>13310</v>
      </c>
      <c r="U9214" s="1">
        <v>45756</v>
      </c>
      <c r="V9214">
        <v>82</v>
      </c>
      <c r="W9214" t="str">
        <f t="shared" si="190"/>
        <v>60-89</v>
      </c>
    </row>
    <row r="9215" spans="1:23" x14ac:dyDescent="0.25">
      <c r="A9215" t="s">
        <v>9464</v>
      </c>
      <c r="B9215">
        <v>7791014785</v>
      </c>
      <c r="C9215">
        <v>7985535172</v>
      </c>
      <c r="D9215" s="1">
        <v>45660</v>
      </c>
      <c r="E9215">
        <v>99233</v>
      </c>
      <c r="F9215">
        <v>99212</v>
      </c>
      <c r="G9215" t="s">
        <v>71</v>
      </c>
      <c r="H9215" s="34">
        <v>32656</v>
      </c>
      <c r="I9215" s="7">
        <v>27758</v>
      </c>
      <c r="J9215" s="7">
        <v>20107.84</v>
      </c>
      <c r="K9215" s="7">
        <v>7095</v>
      </c>
      <c r="L9215" s="7">
        <v>555.16</v>
      </c>
      <c r="M9215" s="5">
        <v>0.02</v>
      </c>
      <c r="N9215" t="s">
        <v>16</v>
      </c>
      <c r="O9215" t="s">
        <v>27</v>
      </c>
      <c r="P9215" t="s">
        <v>35</v>
      </c>
      <c r="Q9215" t="s">
        <v>32</v>
      </c>
      <c r="R9215" t="s">
        <v>27</v>
      </c>
      <c r="S9215" t="s">
        <v>21</v>
      </c>
      <c r="T9215" t="s">
        <v>13312</v>
      </c>
      <c r="U9215" s="1">
        <v>45750</v>
      </c>
      <c r="V9215">
        <v>90</v>
      </c>
      <c r="W9215" t="str">
        <f t="shared" si="190"/>
        <v>90-119</v>
      </c>
    </row>
    <row r="9216" spans="1:23" x14ac:dyDescent="0.25">
      <c r="A9216" t="s">
        <v>9465</v>
      </c>
      <c r="B9216">
        <v>4367073576</v>
      </c>
      <c r="C9216">
        <v>1391998763</v>
      </c>
      <c r="D9216" s="1">
        <v>45817</v>
      </c>
      <c r="E9216">
        <v>99232</v>
      </c>
      <c r="F9216">
        <v>99292</v>
      </c>
      <c r="G9216" t="s">
        <v>3227</v>
      </c>
      <c r="H9216" s="34">
        <v>59250</v>
      </c>
      <c r="I9216" s="7">
        <v>46808</v>
      </c>
      <c r="J9216" s="7">
        <v>33987.72</v>
      </c>
      <c r="K9216" s="7">
        <v>5331</v>
      </c>
      <c r="L9216" s="7">
        <v>7489.28</v>
      </c>
      <c r="M9216" s="5">
        <v>0.16</v>
      </c>
      <c r="N9216" t="s">
        <v>1138</v>
      </c>
      <c r="O9216" t="s">
        <v>30</v>
      </c>
      <c r="P9216" t="s">
        <v>58</v>
      </c>
      <c r="Q9216" t="s">
        <v>32</v>
      </c>
      <c r="R9216" t="s">
        <v>38</v>
      </c>
      <c r="S9216" t="s">
        <v>17</v>
      </c>
      <c r="T9216" t="s">
        <v>13310</v>
      </c>
      <c r="U9216" s="1">
        <v>45965</v>
      </c>
      <c r="V9216">
        <v>148</v>
      </c>
      <c r="W9216" t="str">
        <f t="shared" si="190"/>
        <v>120-149</v>
      </c>
    </row>
    <row r="9217" spans="1:23" x14ac:dyDescent="0.25">
      <c r="A9217" t="s">
        <v>9466</v>
      </c>
      <c r="B9217">
        <v>7106435757</v>
      </c>
      <c r="C9217">
        <v>4528867955</v>
      </c>
      <c r="D9217" s="1">
        <v>45468</v>
      </c>
      <c r="E9217">
        <v>99231</v>
      </c>
      <c r="F9217">
        <v>99201</v>
      </c>
      <c r="G9217" t="s">
        <v>3357</v>
      </c>
      <c r="H9217" s="34">
        <v>68801</v>
      </c>
      <c r="I9217" s="7">
        <v>58481</v>
      </c>
      <c r="J9217" s="7">
        <v>34493.379999999997</v>
      </c>
      <c r="K9217" s="7">
        <v>22818</v>
      </c>
      <c r="L9217" s="7">
        <v>1169.6199999999999</v>
      </c>
      <c r="M9217" s="5">
        <v>0.02</v>
      </c>
      <c r="N9217" t="s">
        <v>16</v>
      </c>
      <c r="O9217" t="s">
        <v>27</v>
      </c>
      <c r="P9217" t="s">
        <v>25</v>
      </c>
      <c r="Q9217" t="s">
        <v>32</v>
      </c>
      <c r="R9217" t="s">
        <v>21</v>
      </c>
      <c r="S9217" t="s">
        <v>21</v>
      </c>
      <c r="T9217" t="s">
        <v>13310</v>
      </c>
      <c r="U9217" s="1">
        <v>45632</v>
      </c>
      <c r="V9217">
        <v>164</v>
      </c>
      <c r="W9217" t="str">
        <f t="shared" si="190"/>
        <v>150-179</v>
      </c>
    </row>
    <row r="9218" spans="1:23" x14ac:dyDescent="0.25">
      <c r="A9218" t="s">
        <v>9467</v>
      </c>
      <c r="B9218">
        <v>2474791732</v>
      </c>
      <c r="C9218">
        <v>2174182552</v>
      </c>
      <c r="D9218" s="1">
        <v>45433</v>
      </c>
      <c r="E9218">
        <v>99213</v>
      </c>
      <c r="F9218">
        <v>99282</v>
      </c>
      <c r="G9218" t="s">
        <v>4314</v>
      </c>
      <c r="H9218" s="34">
        <v>58379</v>
      </c>
      <c r="I9218" s="7">
        <v>46703</v>
      </c>
      <c r="J9218" s="7">
        <v>30711.58</v>
      </c>
      <c r="K9218" s="7">
        <v>9453</v>
      </c>
      <c r="L9218" s="7">
        <v>6538.42</v>
      </c>
      <c r="M9218" s="5">
        <v>0.14000000000000001</v>
      </c>
      <c r="N9218" t="s">
        <v>1135</v>
      </c>
      <c r="O9218" t="s">
        <v>27</v>
      </c>
      <c r="P9218" t="s">
        <v>3146</v>
      </c>
      <c r="Q9218" t="s">
        <v>19</v>
      </c>
      <c r="R9218" t="s">
        <v>20</v>
      </c>
      <c r="S9218" t="s">
        <v>27</v>
      </c>
      <c r="T9218" t="s">
        <v>13310</v>
      </c>
      <c r="U9218" s="1">
        <v>45589</v>
      </c>
      <c r="V9218">
        <v>156</v>
      </c>
      <c r="W9218" t="str">
        <f t="shared" si="190"/>
        <v>150-179</v>
      </c>
    </row>
    <row r="9219" spans="1:23" x14ac:dyDescent="0.25">
      <c r="A9219" t="s">
        <v>9468</v>
      </c>
      <c r="B9219">
        <v>7979981924</v>
      </c>
      <c r="C9219">
        <v>6115435706</v>
      </c>
      <c r="D9219" s="1">
        <v>45447</v>
      </c>
      <c r="E9219">
        <v>99223</v>
      </c>
      <c r="F9219">
        <v>99212</v>
      </c>
      <c r="G9219" t="s">
        <v>3220</v>
      </c>
      <c r="H9219" s="34">
        <v>51058</v>
      </c>
      <c r="I9219" s="7">
        <v>33188</v>
      </c>
      <c r="J9219" s="7">
        <v>29205.439999999999</v>
      </c>
      <c r="K9219" s="7">
        <v>0</v>
      </c>
      <c r="L9219" s="7">
        <v>3982.56</v>
      </c>
      <c r="M9219" s="5">
        <v>0.12</v>
      </c>
      <c r="N9219" t="s">
        <v>46</v>
      </c>
      <c r="O9219" t="s">
        <v>17</v>
      </c>
      <c r="P9219" t="s">
        <v>3148</v>
      </c>
      <c r="Q9219" t="s">
        <v>32</v>
      </c>
      <c r="R9219" t="s">
        <v>21</v>
      </c>
      <c r="S9219" t="s">
        <v>17</v>
      </c>
      <c r="T9219" t="s">
        <v>13311</v>
      </c>
      <c r="U9219" s="1">
        <v>45583</v>
      </c>
      <c r="V9219">
        <v>136</v>
      </c>
      <c r="W9219" t="str">
        <f t="shared" ref="W9219:W9282" si="191">IF(V9219="","",IF(V9219&lt;30,"0-29",IF(V9219&lt;60,"30-59",IF(V9219&lt;90,"60-89",IF(V9219&lt;120,"90-119",IF(V9219&lt;150,"120-149",IF(V9219&lt;180,"150-179",IF(V9219&lt;210,"180-209",IF(V9219&lt;240,"210-239",IF(V9219&lt;270,"240-269",IF(V9219&lt;300,"270-299",IF(V9219&lt;330,"300-329",IF(V9219&lt;360,"330-359","360+")))))))))))))</f>
        <v>120-149</v>
      </c>
    </row>
    <row r="9220" spans="1:23" x14ac:dyDescent="0.25">
      <c r="A9220" t="s">
        <v>9469</v>
      </c>
      <c r="B9220">
        <v>2213707522</v>
      </c>
      <c r="C9220">
        <v>230852984</v>
      </c>
      <c r="D9220" s="1">
        <v>45399</v>
      </c>
      <c r="E9220">
        <v>99222</v>
      </c>
      <c r="F9220">
        <v>36415</v>
      </c>
      <c r="G9220" t="s">
        <v>54</v>
      </c>
      <c r="H9220" s="34">
        <v>85252</v>
      </c>
      <c r="I9220" s="7">
        <v>61381</v>
      </c>
      <c r="J9220" s="7">
        <v>56470.52</v>
      </c>
      <c r="K9220" s="7">
        <v>0</v>
      </c>
      <c r="L9220" s="7">
        <v>4910.4799999999996</v>
      </c>
      <c r="M9220" s="5">
        <v>0.08</v>
      </c>
      <c r="N9220" t="s">
        <v>24</v>
      </c>
      <c r="O9220" t="s">
        <v>17</v>
      </c>
      <c r="P9220" t="s">
        <v>97</v>
      </c>
      <c r="Q9220" t="s">
        <v>32</v>
      </c>
      <c r="R9220" t="s">
        <v>43</v>
      </c>
      <c r="S9220" t="s">
        <v>27</v>
      </c>
      <c r="T9220" t="s">
        <v>13311</v>
      </c>
      <c r="U9220" s="1">
        <v>45568</v>
      </c>
      <c r="V9220">
        <v>169</v>
      </c>
      <c r="W9220" t="str">
        <f t="shared" si="191"/>
        <v>150-179</v>
      </c>
    </row>
    <row r="9221" spans="1:23" x14ac:dyDescent="0.25">
      <c r="A9221" t="s">
        <v>9470</v>
      </c>
      <c r="B9221">
        <v>440199331</v>
      </c>
      <c r="C9221">
        <v>2479963558</v>
      </c>
      <c r="D9221" s="1">
        <v>45525</v>
      </c>
      <c r="E9221">
        <v>99215</v>
      </c>
      <c r="F9221">
        <v>93000</v>
      </c>
      <c r="G9221" t="s">
        <v>3394</v>
      </c>
      <c r="H9221" s="34">
        <v>96457</v>
      </c>
      <c r="I9221" s="7">
        <v>72343</v>
      </c>
      <c r="J9221" s="7">
        <v>44421.55</v>
      </c>
      <c r="K9221" s="7">
        <v>17070</v>
      </c>
      <c r="L9221" s="7">
        <v>10851.45</v>
      </c>
      <c r="M9221" s="5">
        <v>0.15</v>
      </c>
      <c r="N9221" t="s">
        <v>1139</v>
      </c>
      <c r="O9221" t="s">
        <v>27</v>
      </c>
      <c r="P9221" t="s">
        <v>3149</v>
      </c>
      <c r="Q9221" t="s">
        <v>32</v>
      </c>
      <c r="R9221" t="s">
        <v>43</v>
      </c>
      <c r="S9221" t="s">
        <v>27</v>
      </c>
      <c r="T9221" t="s">
        <v>13312</v>
      </c>
      <c r="U9221" s="1">
        <v>45656</v>
      </c>
      <c r="V9221">
        <v>131</v>
      </c>
      <c r="W9221" t="str">
        <f t="shared" si="191"/>
        <v>120-149</v>
      </c>
    </row>
    <row r="9222" spans="1:23" x14ac:dyDescent="0.25">
      <c r="A9222" t="s">
        <v>9471</v>
      </c>
      <c r="B9222">
        <v>3273734083</v>
      </c>
      <c r="C9222">
        <v>5966290866</v>
      </c>
      <c r="D9222" s="1">
        <v>45674</v>
      </c>
      <c r="E9222">
        <v>99233</v>
      </c>
      <c r="F9222">
        <v>36415</v>
      </c>
      <c r="G9222" t="s">
        <v>3220</v>
      </c>
      <c r="H9222" s="34">
        <v>65021</v>
      </c>
      <c r="I9222" s="7">
        <v>55268</v>
      </c>
      <c r="J9222" s="7">
        <v>28304.639999999999</v>
      </c>
      <c r="K9222" s="7">
        <v>25858</v>
      </c>
      <c r="L9222" s="7">
        <v>1105.3599999999999</v>
      </c>
      <c r="M9222" s="5">
        <v>0.02</v>
      </c>
      <c r="N9222" t="s">
        <v>16</v>
      </c>
      <c r="O9222" t="s">
        <v>27</v>
      </c>
      <c r="P9222" t="s">
        <v>55</v>
      </c>
      <c r="Q9222" t="s">
        <v>32</v>
      </c>
      <c r="R9222" t="s">
        <v>21</v>
      </c>
      <c r="S9222" t="s">
        <v>27</v>
      </c>
      <c r="T9222" t="s">
        <v>13312</v>
      </c>
      <c r="U9222" s="1">
        <v>45704</v>
      </c>
      <c r="V9222">
        <v>30</v>
      </c>
      <c r="W9222" t="str">
        <f t="shared" si="191"/>
        <v>30-59</v>
      </c>
    </row>
    <row r="9223" spans="1:23" x14ac:dyDescent="0.25">
      <c r="A9223" t="s">
        <v>9472</v>
      </c>
      <c r="B9223">
        <v>6891541003</v>
      </c>
      <c r="C9223">
        <v>6353586925</v>
      </c>
      <c r="D9223" s="1">
        <v>45629</v>
      </c>
      <c r="E9223">
        <v>99222</v>
      </c>
      <c r="F9223">
        <v>99214</v>
      </c>
      <c r="G9223" t="s">
        <v>3428</v>
      </c>
      <c r="H9223" s="34">
        <v>71597</v>
      </c>
      <c r="I9223" s="7">
        <v>51550</v>
      </c>
      <c r="J9223" s="7">
        <v>41032</v>
      </c>
      <c r="K9223" s="7">
        <v>6394</v>
      </c>
      <c r="L9223" s="7">
        <v>4124</v>
      </c>
      <c r="M9223" s="5">
        <v>0.08</v>
      </c>
      <c r="N9223" t="s">
        <v>24</v>
      </c>
      <c r="O9223" t="s">
        <v>30</v>
      </c>
      <c r="P9223" t="s">
        <v>3148</v>
      </c>
      <c r="Q9223" t="s">
        <v>32</v>
      </c>
      <c r="R9223" t="s">
        <v>38</v>
      </c>
      <c r="S9223" t="s">
        <v>21</v>
      </c>
      <c r="T9223" t="s">
        <v>13312</v>
      </c>
      <c r="U9223" s="1">
        <v>45723</v>
      </c>
      <c r="V9223">
        <v>94</v>
      </c>
      <c r="W9223" t="str">
        <f t="shared" si="191"/>
        <v>90-119</v>
      </c>
    </row>
    <row r="9224" spans="1:23" x14ac:dyDescent="0.25">
      <c r="A9224" t="s">
        <v>9473</v>
      </c>
      <c r="B9224">
        <v>3656823955</v>
      </c>
      <c r="C9224">
        <v>465436625</v>
      </c>
      <c r="D9224" s="1">
        <v>45771</v>
      </c>
      <c r="E9224">
        <v>99215</v>
      </c>
      <c r="F9224">
        <v>99202</v>
      </c>
      <c r="G9224" t="s">
        <v>3283</v>
      </c>
      <c r="H9224" s="34">
        <v>49219</v>
      </c>
      <c r="I9224" s="7">
        <v>41836</v>
      </c>
      <c r="J9224" s="7">
        <v>22762.28</v>
      </c>
      <c r="K9224" s="7">
        <v>18237</v>
      </c>
      <c r="L9224" s="7">
        <v>836.72</v>
      </c>
      <c r="M9224" s="5">
        <v>0.02</v>
      </c>
      <c r="N9224" t="s">
        <v>16</v>
      </c>
      <c r="O9224" t="s">
        <v>27</v>
      </c>
      <c r="P9224" t="s">
        <v>40</v>
      </c>
      <c r="Q9224" t="s">
        <v>19</v>
      </c>
      <c r="R9224" t="s">
        <v>38</v>
      </c>
      <c r="S9224" t="s">
        <v>27</v>
      </c>
      <c r="T9224" t="s">
        <v>13311</v>
      </c>
      <c r="U9224" s="1">
        <v>45888</v>
      </c>
      <c r="V9224">
        <v>117</v>
      </c>
      <c r="W9224" t="str">
        <f t="shared" si="191"/>
        <v>90-119</v>
      </c>
    </row>
    <row r="9225" spans="1:23" x14ac:dyDescent="0.25">
      <c r="A9225" t="s">
        <v>9474</v>
      </c>
      <c r="B9225">
        <v>8319934277</v>
      </c>
      <c r="C9225">
        <v>2428147429</v>
      </c>
      <c r="D9225" s="1">
        <v>45449</v>
      </c>
      <c r="E9225">
        <v>99223</v>
      </c>
      <c r="F9225">
        <v>85025</v>
      </c>
      <c r="G9225" t="s">
        <v>3531</v>
      </c>
      <c r="H9225" s="34">
        <v>59441</v>
      </c>
      <c r="I9225" s="7">
        <v>44581</v>
      </c>
      <c r="J9225" s="7">
        <v>23302.85</v>
      </c>
      <c r="K9225" s="7">
        <v>14591</v>
      </c>
      <c r="L9225" s="7">
        <v>6687.15</v>
      </c>
      <c r="M9225" s="5">
        <v>0.15</v>
      </c>
      <c r="N9225" t="s">
        <v>1139</v>
      </c>
      <c r="O9225" t="s">
        <v>27</v>
      </c>
      <c r="P9225" t="s">
        <v>3146</v>
      </c>
      <c r="Q9225" t="s">
        <v>32</v>
      </c>
      <c r="R9225" t="s">
        <v>26</v>
      </c>
      <c r="S9225" t="s">
        <v>27</v>
      </c>
      <c r="T9225" t="s">
        <v>13311</v>
      </c>
      <c r="U9225" s="1">
        <v>45614</v>
      </c>
      <c r="V9225">
        <v>165</v>
      </c>
      <c r="W9225" t="str">
        <f t="shared" si="191"/>
        <v>150-179</v>
      </c>
    </row>
    <row r="9226" spans="1:23" x14ac:dyDescent="0.25">
      <c r="A9226" t="s">
        <v>9475</v>
      </c>
      <c r="B9226">
        <v>8568327452</v>
      </c>
      <c r="C9226">
        <v>8153426871</v>
      </c>
      <c r="D9226" s="1">
        <v>45880</v>
      </c>
      <c r="E9226">
        <v>99232</v>
      </c>
      <c r="F9226">
        <v>99201</v>
      </c>
      <c r="G9226" t="s">
        <v>3258</v>
      </c>
      <c r="H9226" s="34">
        <v>73212</v>
      </c>
      <c r="I9226" s="7">
        <v>52713</v>
      </c>
      <c r="J9226" s="7">
        <v>44258.96</v>
      </c>
      <c r="K9226" s="7">
        <v>4237</v>
      </c>
      <c r="L9226" s="7">
        <v>4217.04</v>
      </c>
      <c r="M9226" s="5">
        <v>0.08</v>
      </c>
      <c r="N9226" t="s">
        <v>24</v>
      </c>
      <c r="O9226" t="s">
        <v>30</v>
      </c>
      <c r="P9226" t="s">
        <v>3150</v>
      </c>
      <c r="Q9226" t="s">
        <v>19</v>
      </c>
      <c r="R9226" t="s">
        <v>26</v>
      </c>
      <c r="S9226" t="s">
        <v>21</v>
      </c>
      <c r="T9226" t="s">
        <v>13312</v>
      </c>
      <c r="U9226" s="1">
        <v>45965</v>
      </c>
      <c r="V9226">
        <v>85</v>
      </c>
      <c r="W9226" t="str">
        <f t="shared" si="191"/>
        <v>60-89</v>
      </c>
    </row>
    <row r="9227" spans="1:23" x14ac:dyDescent="0.25">
      <c r="A9227" t="s">
        <v>9476</v>
      </c>
      <c r="B9227">
        <v>9916551788</v>
      </c>
      <c r="C9227">
        <v>8597329855</v>
      </c>
      <c r="D9227" s="1">
        <v>45920</v>
      </c>
      <c r="E9227">
        <v>99238</v>
      </c>
      <c r="F9227">
        <v>90834</v>
      </c>
      <c r="G9227" t="s">
        <v>3451</v>
      </c>
      <c r="H9227" s="34">
        <v>99117</v>
      </c>
      <c r="I9227" s="7">
        <v>79294</v>
      </c>
      <c r="J9227" s="7">
        <v>68192.84</v>
      </c>
      <c r="K9227" s="7">
        <v>0</v>
      </c>
      <c r="L9227" s="7">
        <v>11101.16</v>
      </c>
      <c r="M9227" s="5">
        <v>0.14000000000000001</v>
      </c>
      <c r="N9227" t="s">
        <v>1135</v>
      </c>
      <c r="O9227" t="s">
        <v>17</v>
      </c>
      <c r="P9227" t="s">
        <v>35</v>
      </c>
      <c r="Q9227" t="s">
        <v>19</v>
      </c>
      <c r="R9227" t="s">
        <v>21</v>
      </c>
      <c r="S9227" t="s">
        <v>17</v>
      </c>
      <c r="T9227" t="s">
        <v>13311</v>
      </c>
      <c r="U9227" s="1">
        <v>46003</v>
      </c>
      <c r="V9227">
        <v>83</v>
      </c>
      <c r="W9227" t="str">
        <f t="shared" si="191"/>
        <v>60-89</v>
      </c>
    </row>
    <row r="9228" spans="1:23" x14ac:dyDescent="0.25">
      <c r="A9228" t="s">
        <v>9477</v>
      </c>
      <c r="B9228">
        <v>8015613752</v>
      </c>
      <c r="C9228">
        <v>7171042784</v>
      </c>
      <c r="D9228" s="1">
        <v>45542</v>
      </c>
      <c r="E9228">
        <v>99215</v>
      </c>
      <c r="F9228">
        <v>99204</v>
      </c>
      <c r="G9228" t="s">
        <v>127</v>
      </c>
      <c r="H9228" s="34">
        <v>96235</v>
      </c>
      <c r="I9228" s="7">
        <v>72176</v>
      </c>
      <c r="J9228" s="7">
        <v>61349.599999999999</v>
      </c>
      <c r="K9228" s="7">
        <v>0</v>
      </c>
      <c r="L9228" s="7">
        <v>10826.4</v>
      </c>
      <c r="M9228" s="5">
        <v>0.15</v>
      </c>
      <c r="N9228" t="s">
        <v>1139</v>
      </c>
      <c r="O9228" t="s">
        <v>17</v>
      </c>
      <c r="P9228" t="s">
        <v>25</v>
      </c>
      <c r="Q9228" t="s">
        <v>19</v>
      </c>
      <c r="R9228" t="s">
        <v>43</v>
      </c>
      <c r="S9228" t="s">
        <v>17</v>
      </c>
      <c r="T9228" t="s">
        <v>13312</v>
      </c>
      <c r="U9228" s="1">
        <v>45671</v>
      </c>
      <c r="V9228">
        <v>129</v>
      </c>
      <c r="W9228" t="str">
        <f t="shared" si="191"/>
        <v>120-149</v>
      </c>
    </row>
    <row r="9229" spans="1:23" x14ac:dyDescent="0.25">
      <c r="A9229" t="s">
        <v>9478</v>
      </c>
      <c r="B9229">
        <v>7730317946</v>
      </c>
      <c r="C9229">
        <v>4958246390</v>
      </c>
      <c r="D9229" s="1">
        <v>45743</v>
      </c>
      <c r="E9229">
        <v>99233</v>
      </c>
      <c r="F9229">
        <v>99285</v>
      </c>
      <c r="G9229" t="s">
        <v>3312</v>
      </c>
      <c r="H9229" s="34">
        <v>30915</v>
      </c>
      <c r="I9229" s="7">
        <v>24732</v>
      </c>
      <c r="J9229" s="7">
        <v>18924.52</v>
      </c>
      <c r="K9229" s="7">
        <v>2345</v>
      </c>
      <c r="L9229" s="7">
        <v>3462.48</v>
      </c>
      <c r="M9229" s="5">
        <v>0.14000000000000001</v>
      </c>
      <c r="N9229" t="s">
        <v>1135</v>
      </c>
      <c r="O9229" t="s">
        <v>30</v>
      </c>
      <c r="P9229" t="s">
        <v>35</v>
      </c>
      <c r="Q9229" t="s">
        <v>19</v>
      </c>
      <c r="R9229" t="s">
        <v>20</v>
      </c>
      <c r="S9229" t="s">
        <v>27</v>
      </c>
      <c r="T9229" t="s">
        <v>13311</v>
      </c>
      <c r="U9229" s="1">
        <v>45798</v>
      </c>
      <c r="V9229">
        <v>55</v>
      </c>
      <c r="W9229" t="str">
        <f t="shared" si="191"/>
        <v>30-59</v>
      </c>
    </row>
    <row r="9230" spans="1:23" x14ac:dyDescent="0.25">
      <c r="A9230" t="s">
        <v>9479</v>
      </c>
      <c r="B9230">
        <v>830823887</v>
      </c>
      <c r="C9230">
        <v>241369190</v>
      </c>
      <c r="D9230" s="1">
        <v>45630</v>
      </c>
      <c r="E9230">
        <v>99223</v>
      </c>
      <c r="F9230">
        <v>99215</v>
      </c>
      <c r="G9230" t="s">
        <v>3371</v>
      </c>
      <c r="H9230" s="34">
        <v>93922</v>
      </c>
      <c r="I9230" s="7">
        <v>61049</v>
      </c>
      <c r="J9230" s="7">
        <v>47471.12</v>
      </c>
      <c r="K9230" s="7">
        <v>6252</v>
      </c>
      <c r="L9230" s="7">
        <v>7325.88</v>
      </c>
      <c r="M9230" s="5">
        <v>0.12</v>
      </c>
      <c r="N9230" t="s">
        <v>46</v>
      </c>
      <c r="O9230" t="s">
        <v>30</v>
      </c>
      <c r="P9230" t="s">
        <v>25</v>
      </c>
      <c r="Q9230" t="s">
        <v>19</v>
      </c>
      <c r="R9230" t="s">
        <v>38</v>
      </c>
      <c r="S9230" t="s">
        <v>21</v>
      </c>
      <c r="T9230" t="s">
        <v>13310</v>
      </c>
      <c r="U9230" s="1">
        <v>45712</v>
      </c>
      <c r="V9230">
        <v>82</v>
      </c>
      <c r="W9230" t="str">
        <f t="shared" si="191"/>
        <v>60-89</v>
      </c>
    </row>
    <row r="9231" spans="1:23" x14ac:dyDescent="0.25">
      <c r="A9231" t="s">
        <v>9480</v>
      </c>
      <c r="B9231">
        <v>7592268571</v>
      </c>
      <c r="C9231">
        <v>3306888853</v>
      </c>
      <c r="D9231" s="1">
        <v>45394</v>
      </c>
      <c r="E9231">
        <v>99213</v>
      </c>
      <c r="F9231">
        <v>99204</v>
      </c>
      <c r="G9231" t="s">
        <v>3508</v>
      </c>
      <c r="H9231" s="34">
        <v>80311</v>
      </c>
      <c r="I9231" s="7">
        <v>64249</v>
      </c>
      <c r="J9231" s="7">
        <v>28999.14</v>
      </c>
      <c r="K9231" s="7">
        <v>26255</v>
      </c>
      <c r="L9231" s="7">
        <v>8994.86</v>
      </c>
      <c r="M9231" s="5">
        <v>0.14000000000000001</v>
      </c>
      <c r="N9231" t="s">
        <v>1135</v>
      </c>
      <c r="O9231" t="s">
        <v>27</v>
      </c>
      <c r="P9231" t="s">
        <v>3146</v>
      </c>
      <c r="Q9231" t="s">
        <v>32</v>
      </c>
      <c r="R9231" t="s">
        <v>43</v>
      </c>
      <c r="S9231" t="s">
        <v>27</v>
      </c>
      <c r="T9231" t="s">
        <v>13310</v>
      </c>
      <c r="U9231" s="1">
        <v>45440</v>
      </c>
      <c r="V9231">
        <v>46</v>
      </c>
      <c r="W9231" t="str">
        <f t="shared" si="191"/>
        <v>30-59</v>
      </c>
    </row>
    <row r="9232" spans="1:23" x14ac:dyDescent="0.25">
      <c r="A9232" t="s">
        <v>9481</v>
      </c>
      <c r="B9232">
        <v>8329428202</v>
      </c>
      <c r="C9232">
        <v>6964053587</v>
      </c>
      <c r="D9232" s="1">
        <v>45657</v>
      </c>
      <c r="E9232">
        <v>99214</v>
      </c>
      <c r="F9232">
        <v>97110</v>
      </c>
      <c r="G9232" t="s">
        <v>50</v>
      </c>
      <c r="H9232" s="34">
        <v>46144</v>
      </c>
      <c r="I9232" s="7">
        <v>29994</v>
      </c>
      <c r="J9232" s="7">
        <v>23687.72</v>
      </c>
      <c r="K9232" s="7">
        <v>2707</v>
      </c>
      <c r="L9232" s="7">
        <v>3599.28</v>
      </c>
      <c r="M9232" s="5">
        <v>0.12</v>
      </c>
      <c r="N9232" t="s">
        <v>46</v>
      </c>
      <c r="O9232" t="s">
        <v>30</v>
      </c>
      <c r="P9232" t="s">
        <v>55</v>
      </c>
      <c r="Q9232" t="s">
        <v>19</v>
      </c>
      <c r="R9232" t="s">
        <v>20</v>
      </c>
      <c r="S9232" t="s">
        <v>17</v>
      </c>
      <c r="T9232" t="s">
        <v>13310</v>
      </c>
      <c r="U9232" s="1">
        <v>45834</v>
      </c>
      <c r="V9232">
        <v>177</v>
      </c>
      <c r="W9232" t="str">
        <f t="shared" si="191"/>
        <v>150-179</v>
      </c>
    </row>
    <row r="9233" spans="1:23" x14ac:dyDescent="0.25">
      <c r="A9233" t="s">
        <v>9482</v>
      </c>
      <c r="B9233">
        <v>4639108550</v>
      </c>
      <c r="C9233">
        <v>9213253707</v>
      </c>
      <c r="D9233" s="1">
        <v>45854</v>
      </c>
      <c r="E9233">
        <v>99233</v>
      </c>
      <c r="F9233">
        <v>93000</v>
      </c>
      <c r="G9233" t="s">
        <v>3537</v>
      </c>
      <c r="H9233" s="34">
        <v>43875</v>
      </c>
      <c r="I9233" s="7">
        <v>32906</v>
      </c>
      <c r="J9233" s="7">
        <v>27970.1</v>
      </c>
      <c r="K9233" s="7">
        <v>0</v>
      </c>
      <c r="L9233" s="7">
        <v>4935.8999999999996</v>
      </c>
      <c r="M9233" s="5">
        <v>0.15</v>
      </c>
      <c r="N9233" t="s">
        <v>1139</v>
      </c>
      <c r="O9233" t="s">
        <v>17</v>
      </c>
      <c r="P9233" t="s">
        <v>3146</v>
      </c>
      <c r="Q9233" t="s">
        <v>19</v>
      </c>
      <c r="R9233" t="s">
        <v>43</v>
      </c>
      <c r="S9233" t="s">
        <v>17</v>
      </c>
      <c r="T9233" t="s">
        <v>13312</v>
      </c>
      <c r="U9233" s="1">
        <v>45981</v>
      </c>
      <c r="V9233">
        <v>127</v>
      </c>
      <c r="W9233" t="str">
        <f t="shared" si="191"/>
        <v>120-149</v>
      </c>
    </row>
    <row r="9234" spans="1:23" x14ac:dyDescent="0.25">
      <c r="A9234" t="s">
        <v>9483</v>
      </c>
      <c r="B9234">
        <v>5826540094</v>
      </c>
      <c r="C9234">
        <v>2148155514</v>
      </c>
      <c r="D9234" s="1">
        <v>45323</v>
      </c>
      <c r="E9234">
        <v>99232</v>
      </c>
      <c r="F9234">
        <v>36415</v>
      </c>
      <c r="G9234" t="s">
        <v>61</v>
      </c>
      <c r="H9234" s="34">
        <v>53123</v>
      </c>
      <c r="I9234" s="7">
        <v>39842</v>
      </c>
      <c r="J9234" s="7">
        <v>18169.7</v>
      </c>
      <c r="K9234" s="7">
        <v>15696</v>
      </c>
      <c r="L9234" s="7">
        <v>5976.3</v>
      </c>
      <c r="M9234" s="5">
        <v>0.15</v>
      </c>
      <c r="N9234" t="s">
        <v>1139</v>
      </c>
      <c r="O9234" t="s">
        <v>27</v>
      </c>
      <c r="P9234" t="s">
        <v>40</v>
      </c>
      <c r="Q9234" t="s">
        <v>19</v>
      </c>
      <c r="R9234" t="s">
        <v>38</v>
      </c>
      <c r="S9234" t="s">
        <v>17</v>
      </c>
      <c r="T9234" t="s">
        <v>13310</v>
      </c>
      <c r="U9234" s="1">
        <v>45356</v>
      </c>
      <c r="V9234">
        <v>33</v>
      </c>
      <c r="W9234" t="str">
        <f t="shared" si="191"/>
        <v>30-59</v>
      </c>
    </row>
    <row r="9235" spans="1:23" x14ac:dyDescent="0.25">
      <c r="A9235" t="s">
        <v>9484</v>
      </c>
      <c r="B9235">
        <v>6579316511</v>
      </c>
      <c r="C9235">
        <v>6778330225</v>
      </c>
      <c r="D9235" s="1">
        <v>45650</v>
      </c>
      <c r="E9235">
        <v>99238</v>
      </c>
      <c r="F9235">
        <v>99214</v>
      </c>
      <c r="G9235" t="s">
        <v>73</v>
      </c>
      <c r="H9235" s="34">
        <v>52596</v>
      </c>
      <c r="I9235" s="7">
        <v>41551</v>
      </c>
      <c r="J9235" s="7">
        <v>30916.84</v>
      </c>
      <c r="K9235" s="7">
        <v>3986</v>
      </c>
      <c r="L9235" s="7">
        <v>6648.16</v>
      </c>
      <c r="M9235" s="5">
        <v>0.16</v>
      </c>
      <c r="N9235" t="s">
        <v>1138</v>
      </c>
      <c r="O9235" t="s">
        <v>30</v>
      </c>
      <c r="P9235" t="s">
        <v>55</v>
      </c>
      <c r="Q9235" t="s">
        <v>19</v>
      </c>
      <c r="R9235" t="s">
        <v>26</v>
      </c>
      <c r="S9235" t="s">
        <v>17</v>
      </c>
      <c r="T9235" t="s">
        <v>13312</v>
      </c>
      <c r="U9235" s="1">
        <v>45729</v>
      </c>
      <c r="V9235">
        <v>79</v>
      </c>
      <c r="W9235" t="str">
        <f t="shared" si="191"/>
        <v>60-89</v>
      </c>
    </row>
    <row r="9236" spans="1:23" x14ac:dyDescent="0.25">
      <c r="A9236" t="s">
        <v>9485</v>
      </c>
      <c r="B9236">
        <v>513497636</v>
      </c>
      <c r="C9236">
        <v>1798114606</v>
      </c>
      <c r="D9236" s="1">
        <v>45583</v>
      </c>
      <c r="E9236">
        <v>99222</v>
      </c>
      <c r="F9236">
        <v>81000</v>
      </c>
      <c r="G9236" t="s">
        <v>288</v>
      </c>
      <c r="H9236" s="34">
        <v>64565</v>
      </c>
      <c r="I9236" s="7">
        <v>54880</v>
      </c>
      <c r="J9236" s="7">
        <v>45421.4</v>
      </c>
      <c r="K9236" s="7">
        <v>8361</v>
      </c>
      <c r="L9236" s="7">
        <v>1097.5999999999999</v>
      </c>
      <c r="M9236" s="5">
        <v>0.02</v>
      </c>
      <c r="N9236" t="s">
        <v>16</v>
      </c>
      <c r="O9236" t="s">
        <v>30</v>
      </c>
      <c r="P9236" t="s">
        <v>55</v>
      </c>
      <c r="Q9236" t="s">
        <v>32</v>
      </c>
      <c r="R9236" t="s">
        <v>38</v>
      </c>
      <c r="S9236" t="s">
        <v>21</v>
      </c>
      <c r="T9236" t="s">
        <v>13312</v>
      </c>
      <c r="U9236" s="1">
        <v>45614</v>
      </c>
      <c r="V9236">
        <v>31</v>
      </c>
      <c r="W9236" t="str">
        <f t="shared" si="191"/>
        <v>30-59</v>
      </c>
    </row>
    <row r="9237" spans="1:23" x14ac:dyDescent="0.25">
      <c r="A9237" t="s">
        <v>9486</v>
      </c>
      <c r="B9237">
        <v>8323909135</v>
      </c>
      <c r="C9237">
        <v>6572636779</v>
      </c>
      <c r="D9237" s="1">
        <v>45639</v>
      </c>
      <c r="E9237">
        <v>99213</v>
      </c>
      <c r="F9237">
        <v>99292</v>
      </c>
      <c r="G9237" t="s">
        <v>102</v>
      </c>
      <c r="H9237" s="34">
        <v>96775</v>
      </c>
      <c r="I9237" s="7">
        <v>77420</v>
      </c>
      <c r="J9237" s="7">
        <v>57949.2</v>
      </c>
      <c r="K9237" s="7">
        <v>8632</v>
      </c>
      <c r="L9237" s="7">
        <v>10838.8</v>
      </c>
      <c r="M9237" s="5">
        <v>0.14000000000000001</v>
      </c>
      <c r="N9237" t="s">
        <v>1135</v>
      </c>
      <c r="O9237" t="s">
        <v>30</v>
      </c>
      <c r="P9237" t="s">
        <v>25</v>
      </c>
      <c r="Q9237" t="s">
        <v>19</v>
      </c>
      <c r="R9237" t="s">
        <v>27</v>
      </c>
      <c r="S9237" t="s">
        <v>21</v>
      </c>
      <c r="T9237" t="s">
        <v>13310</v>
      </c>
      <c r="U9237" s="1">
        <v>45768</v>
      </c>
      <c r="V9237">
        <v>129</v>
      </c>
      <c r="W9237" t="str">
        <f t="shared" si="191"/>
        <v>120-149</v>
      </c>
    </row>
    <row r="9238" spans="1:23" x14ac:dyDescent="0.25">
      <c r="A9238" t="s">
        <v>9487</v>
      </c>
      <c r="B9238">
        <v>4799665896</v>
      </c>
      <c r="C9238">
        <v>5455154814</v>
      </c>
      <c r="D9238" s="1">
        <v>45484</v>
      </c>
      <c r="E9238">
        <v>99231</v>
      </c>
      <c r="F9238">
        <v>99205</v>
      </c>
      <c r="G9238" t="s">
        <v>134</v>
      </c>
      <c r="H9238" s="34">
        <v>39261</v>
      </c>
      <c r="I9238" s="7">
        <v>31016</v>
      </c>
      <c r="J9238" s="7">
        <v>22805.439999999999</v>
      </c>
      <c r="K9238" s="7">
        <v>3248</v>
      </c>
      <c r="L9238" s="7">
        <v>4962.5600000000004</v>
      </c>
      <c r="M9238" s="5">
        <v>0.16</v>
      </c>
      <c r="N9238" t="s">
        <v>1138</v>
      </c>
      <c r="O9238" t="s">
        <v>30</v>
      </c>
      <c r="P9238" t="s">
        <v>25</v>
      </c>
      <c r="Q9238" t="s">
        <v>19</v>
      </c>
      <c r="R9238" t="s">
        <v>20</v>
      </c>
      <c r="S9238" t="s">
        <v>21</v>
      </c>
      <c r="T9238" t="s">
        <v>13310</v>
      </c>
      <c r="U9238" s="1">
        <v>45654</v>
      </c>
      <c r="V9238">
        <v>170</v>
      </c>
      <c r="W9238" t="str">
        <f t="shared" si="191"/>
        <v>150-179</v>
      </c>
    </row>
    <row r="9239" spans="1:23" x14ac:dyDescent="0.25">
      <c r="A9239" t="s">
        <v>9488</v>
      </c>
      <c r="B9239">
        <v>4247977065</v>
      </c>
      <c r="C9239">
        <v>6183149477</v>
      </c>
      <c r="D9239" s="1">
        <v>45537</v>
      </c>
      <c r="E9239">
        <v>99233</v>
      </c>
      <c r="F9239">
        <v>99212</v>
      </c>
      <c r="G9239" t="s">
        <v>3187</v>
      </c>
      <c r="H9239" s="34">
        <v>75245</v>
      </c>
      <c r="I9239" s="7">
        <v>59444</v>
      </c>
      <c r="J9239" s="7">
        <v>46384.959999999999</v>
      </c>
      <c r="K9239" s="7">
        <v>3548</v>
      </c>
      <c r="L9239" s="7">
        <v>9511.0400000000009</v>
      </c>
      <c r="M9239" s="5">
        <v>0.16</v>
      </c>
      <c r="N9239" t="s">
        <v>1138</v>
      </c>
      <c r="O9239" t="s">
        <v>30</v>
      </c>
      <c r="P9239" t="s">
        <v>18</v>
      </c>
      <c r="Q9239" t="s">
        <v>19</v>
      </c>
      <c r="R9239" t="s">
        <v>43</v>
      </c>
      <c r="S9239" t="s">
        <v>21</v>
      </c>
      <c r="T9239" t="s">
        <v>13310</v>
      </c>
      <c r="U9239" s="1">
        <v>45674</v>
      </c>
      <c r="V9239">
        <v>138</v>
      </c>
      <c r="W9239" t="str">
        <f t="shared" si="191"/>
        <v>120-149</v>
      </c>
    </row>
    <row r="9240" spans="1:23" x14ac:dyDescent="0.25">
      <c r="A9240" t="s">
        <v>9489</v>
      </c>
      <c r="B9240">
        <v>633454645</v>
      </c>
      <c r="C9240">
        <v>5994418316</v>
      </c>
      <c r="D9240" s="1">
        <v>45484</v>
      </c>
      <c r="E9240">
        <v>99222</v>
      </c>
      <c r="F9240">
        <v>99213</v>
      </c>
      <c r="G9240" t="s">
        <v>3741</v>
      </c>
      <c r="H9240" s="34">
        <v>82597</v>
      </c>
      <c r="I9240" s="7">
        <v>70207</v>
      </c>
      <c r="J9240" s="7">
        <v>59279.86</v>
      </c>
      <c r="K9240" s="7">
        <v>9523</v>
      </c>
      <c r="L9240" s="7">
        <v>1404.14</v>
      </c>
      <c r="M9240" s="5">
        <v>0.02</v>
      </c>
      <c r="N9240" t="s">
        <v>16</v>
      </c>
      <c r="O9240" t="s">
        <v>30</v>
      </c>
      <c r="P9240" t="s">
        <v>3150</v>
      </c>
      <c r="Q9240" t="s">
        <v>32</v>
      </c>
      <c r="R9240" t="s">
        <v>21</v>
      </c>
      <c r="S9240" t="s">
        <v>21</v>
      </c>
      <c r="T9240" t="s">
        <v>13310</v>
      </c>
      <c r="U9240" s="1">
        <v>45615</v>
      </c>
      <c r="V9240">
        <v>131</v>
      </c>
      <c r="W9240" t="str">
        <f t="shared" si="191"/>
        <v>120-149</v>
      </c>
    </row>
    <row r="9241" spans="1:23" x14ac:dyDescent="0.25">
      <c r="A9241" t="s">
        <v>9490</v>
      </c>
      <c r="B9241">
        <v>7110884492</v>
      </c>
      <c r="C9241">
        <v>1543013416</v>
      </c>
      <c r="D9241" s="1">
        <v>45347</v>
      </c>
      <c r="E9241">
        <v>99221</v>
      </c>
      <c r="F9241">
        <v>99204</v>
      </c>
      <c r="G9241" t="s">
        <v>61</v>
      </c>
      <c r="H9241" s="34">
        <v>98101</v>
      </c>
      <c r="I9241" s="7">
        <v>78481</v>
      </c>
      <c r="J9241" s="7">
        <v>67493.66</v>
      </c>
      <c r="K9241" s="7">
        <v>0</v>
      </c>
      <c r="L9241" s="7">
        <v>10987.34</v>
      </c>
      <c r="M9241" s="5">
        <v>0.14000000000000001</v>
      </c>
      <c r="N9241" t="s">
        <v>1135</v>
      </c>
      <c r="O9241" t="s">
        <v>17</v>
      </c>
      <c r="P9241" t="s">
        <v>25</v>
      </c>
      <c r="Q9241" t="s">
        <v>32</v>
      </c>
      <c r="R9241" t="s">
        <v>26</v>
      </c>
      <c r="S9241" t="s">
        <v>17</v>
      </c>
      <c r="T9241" t="s">
        <v>13312</v>
      </c>
      <c r="U9241" s="1">
        <v>45419</v>
      </c>
      <c r="V9241">
        <v>72</v>
      </c>
      <c r="W9241" t="str">
        <f t="shared" si="191"/>
        <v>60-89</v>
      </c>
    </row>
    <row r="9242" spans="1:23" x14ac:dyDescent="0.25">
      <c r="A9242" t="s">
        <v>9491</v>
      </c>
      <c r="B9242">
        <v>2972153031</v>
      </c>
      <c r="C9242">
        <v>6844533861</v>
      </c>
      <c r="D9242" s="1">
        <v>45688</v>
      </c>
      <c r="E9242">
        <v>99214</v>
      </c>
      <c r="F9242">
        <v>99292</v>
      </c>
      <c r="G9242" t="s">
        <v>140</v>
      </c>
      <c r="H9242" s="34">
        <v>60282</v>
      </c>
      <c r="I9242" s="7">
        <v>48226</v>
      </c>
      <c r="J9242" s="7">
        <v>41474.36</v>
      </c>
      <c r="K9242" s="7">
        <v>0</v>
      </c>
      <c r="L9242" s="7">
        <v>6751.64</v>
      </c>
      <c r="M9242" s="5">
        <v>0.14000000000000001</v>
      </c>
      <c r="N9242" t="s">
        <v>1135</v>
      </c>
      <c r="O9242" t="s">
        <v>17</v>
      </c>
      <c r="P9242" t="s">
        <v>31</v>
      </c>
      <c r="Q9242" t="s">
        <v>32</v>
      </c>
      <c r="R9242" t="s">
        <v>43</v>
      </c>
      <c r="S9242" t="s">
        <v>17</v>
      </c>
      <c r="T9242" t="s">
        <v>13311</v>
      </c>
      <c r="U9242" s="1">
        <v>45825</v>
      </c>
      <c r="V9242">
        <v>137</v>
      </c>
      <c r="W9242" t="str">
        <f t="shared" si="191"/>
        <v>120-149</v>
      </c>
    </row>
    <row r="9243" spans="1:23" x14ac:dyDescent="0.25">
      <c r="A9243" t="s">
        <v>9492</v>
      </c>
      <c r="B9243">
        <v>7295029306</v>
      </c>
      <c r="C9243">
        <v>1469136932</v>
      </c>
      <c r="D9243" s="1">
        <v>45464</v>
      </c>
      <c r="E9243">
        <v>99221</v>
      </c>
      <c r="F9243">
        <v>99201</v>
      </c>
      <c r="G9243" t="s">
        <v>3286</v>
      </c>
      <c r="H9243" s="34">
        <v>85452</v>
      </c>
      <c r="I9243" s="7">
        <v>70071</v>
      </c>
      <c r="J9243" s="7">
        <v>57458.22</v>
      </c>
      <c r="K9243" s="7">
        <v>0</v>
      </c>
      <c r="L9243" s="7">
        <v>12612.78</v>
      </c>
      <c r="M9243" s="5">
        <v>0.18</v>
      </c>
      <c r="N9243" t="s">
        <v>3141</v>
      </c>
      <c r="O9243" t="s">
        <v>17</v>
      </c>
      <c r="P9243" t="s">
        <v>3148</v>
      </c>
      <c r="Q9243" t="s">
        <v>32</v>
      </c>
      <c r="R9243" t="s">
        <v>38</v>
      </c>
      <c r="S9243" t="s">
        <v>27</v>
      </c>
      <c r="T9243" t="s">
        <v>13310</v>
      </c>
      <c r="U9243" s="1">
        <v>45638</v>
      </c>
      <c r="V9243">
        <v>174</v>
      </c>
      <c r="W9243" t="str">
        <f t="shared" si="191"/>
        <v>150-179</v>
      </c>
    </row>
    <row r="9244" spans="1:23" x14ac:dyDescent="0.25">
      <c r="A9244" t="s">
        <v>9493</v>
      </c>
      <c r="B9244">
        <v>1398059933</v>
      </c>
      <c r="C9244">
        <v>193595568</v>
      </c>
      <c r="D9244" s="1">
        <v>45885</v>
      </c>
      <c r="E9244">
        <v>99238</v>
      </c>
      <c r="F9244">
        <v>99281</v>
      </c>
      <c r="G9244" t="s">
        <v>268</v>
      </c>
      <c r="H9244" s="34">
        <v>71222</v>
      </c>
      <c r="I9244" s="7">
        <v>56265</v>
      </c>
      <c r="J9244" s="7">
        <v>43048.6</v>
      </c>
      <c r="K9244" s="7">
        <v>4214</v>
      </c>
      <c r="L9244" s="7">
        <v>9002.4</v>
      </c>
      <c r="M9244" s="5">
        <v>0.16</v>
      </c>
      <c r="N9244" t="s">
        <v>1138</v>
      </c>
      <c r="O9244" t="s">
        <v>30</v>
      </c>
      <c r="P9244" t="s">
        <v>3149</v>
      </c>
      <c r="Q9244" t="s">
        <v>19</v>
      </c>
      <c r="R9244" t="s">
        <v>26</v>
      </c>
      <c r="S9244" t="s">
        <v>17</v>
      </c>
      <c r="T9244" t="s">
        <v>13312</v>
      </c>
      <c r="U9244" s="1">
        <v>46043</v>
      </c>
      <c r="V9244">
        <v>158</v>
      </c>
      <c r="W9244" t="str">
        <f t="shared" si="191"/>
        <v>150-179</v>
      </c>
    </row>
    <row r="9245" spans="1:23" x14ac:dyDescent="0.25">
      <c r="A9245" t="s">
        <v>9494</v>
      </c>
      <c r="B9245">
        <v>7258199198</v>
      </c>
      <c r="C9245">
        <v>9157050879</v>
      </c>
      <c r="D9245" s="1">
        <v>45868</v>
      </c>
      <c r="E9245">
        <v>99214</v>
      </c>
      <c r="F9245">
        <v>99205</v>
      </c>
      <c r="G9245" t="s">
        <v>209</v>
      </c>
      <c r="H9245" s="34">
        <v>57688</v>
      </c>
      <c r="I9245" s="7">
        <v>43266</v>
      </c>
      <c r="J9245" s="7">
        <v>32147.1</v>
      </c>
      <c r="K9245" s="7">
        <v>4629</v>
      </c>
      <c r="L9245" s="7">
        <v>6489.9</v>
      </c>
      <c r="M9245" s="5">
        <v>0.15</v>
      </c>
      <c r="N9245" t="s">
        <v>1139</v>
      </c>
      <c r="O9245" t="s">
        <v>30</v>
      </c>
      <c r="P9245" t="s">
        <v>3150</v>
      </c>
      <c r="Q9245" t="s">
        <v>32</v>
      </c>
      <c r="R9245" t="s">
        <v>43</v>
      </c>
      <c r="S9245" t="s">
        <v>21</v>
      </c>
      <c r="T9245" t="s">
        <v>13311</v>
      </c>
      <c r="U9245" s="1">
        <v>45946</v>
      </c>
      <c r="V9245">
        <v>78</v>
      </c>
      <c r="W9245" t="str">
        <f t="shared" si="191"/>
        <v>60-89</v>
      </c>
    </row>
    <row r="9246" spans="1:23" x14ac:dyDescent="0.25">
      <c r="A9246" t="s">
        <v>9495</v>
      </c>
      <c r="B9246">
        <v>9708878702</v>
      </c>
      <c r="C9246">
        <v>3582309157</v>
      </c>
      <c r="D9246" s="1">
        <v>45367</v>
      </c>
      <c r="E9246">
        <v>99215</v>
      </c>
      <c r="F9246">
        <v>80053</v>
      </c>
      <c r="G9246" t="s">
        <v>3405</v>
      </c>
      <c r="H9246" s="34">
        <v>67683</v>
      </c>
      <c r="I9246" s="7">
        <v>43994</v>
      </c>
      <c r="J9246" s="7">
        <v>38714.720000000001</v>
      </c>
      <c r="K9246" s="7">
        <v>0</v>
      </c>
      <c r="L9246" s="7">
        <v>5279.28</v>
      </c>
      <c r="M9246" s="5">
        <v>0.12</v>
      </c>
      <c r="N9246" t="s">
        <v>46</v>
      </c>
      <c r="O9246" t="s">
        <v>17</v>
      </c>
      <c r="P9246" t="s">
        <v>58</v>
      </c>
      <c r="Q9246" t="s">
        <v>32</v>
      </c>
      <c r="R9246" t="s">
        <v>26</v>
      </c>
      <c r="S9246" t="s">
        <v>21</v>
      </c>
      <c r="T9246" t="s">
        <v>13311</v>
      </c>
      <c r="U9246" s="1">
        <v>45408</v>
      </c>
      <c r="V9246">
        <v>41</v>
      </c>
      <c r="W9246" t="str">
        <f t="shared" si="191"/>
        <v>30-59</v>
      </c>
    </row>
    <row r="9247" spans="1:23" x14ac:dyDescent="0.25">
      <c r="A9247" t="s">
        <v>9496</v>
      </c>
      <c r="B9247">
        <v>7181024028</v>
      </c>
      <c r="C9247">
        <v>7509001703</v>
      </c>
      <c r="D9247" s="1">
        <v>45425</v>
      </c>
      <c r="E9247">
        <v>99223</v>
      </c>
      <c r="F9247">
        <v>99291</v>
      </c>
      <c r="G9247" t="s">
        <v>81</v>
      </c>
      <c r="H9247" s="34">
        <v>29685</v>
      </c>
      <c r="I9247" s="7">
        <v>21373</v>
      </c>
      <c r="J9247" s="7">
        <v>13012.16</v>
      </c>
      <c r="K9247" s="7">
        <v>6651</v>
      </c>
      <c r="L9247" s="7">
        <v>1709.84</v>
      </c>
      <c r="M9247" s="5">
        <v>0.08</v>
      </c>
      <c r="N9247" t="s">
        <v>24</v>
      </c>
      <c r="O9247" t="s">
        <v>27</v>
      </c>
      <c r="P9247" t="s">
        <v>3146</v>
      </c>
      <c r="Q9247" t="s">
        <v>19</v>
      </c>
      <c r="R9247" t="s">
        <v>21</v>
      </c>
      <c r="S9247" t="s">
        <v>17</v>
      </c>
      <c r="T9247" t="s">
        <v>13312</v>
      </c>
      <c r="U9247" s="1">
        <v>45472</v>
      </c>
      <c r="V9247">
        <v>47</v>
      </c>
      <c r="W9247" t="str">
        <f t="shared" si="191"/>
        <v>30-59</v>
      </c>
    </row>
    <row r="9248" spans="1:23" x14ac:dyDescent="0.25">
      <c r="A9248" t="s">
        <v>9497</v>
      </c>
      <c r="B9248">
        <v>253572083</v>
      </c>
      <c r="C9248">
        <v>9586187552</v>
      </c>
      <c r="D9248" s="1">
        <v>45713</v>
      </c>
      <c r="E9248">
        <v>99222</v>
      </c>
      <c r="F9248">
        <v>99282</v>
      </c>
      <c r="G9248" t="s">
        <v>237</v>
      </c>
      <c r="H9248" s="34">
        <v>50425</v>
      </c>
      <c r="I9248" s="7">
        <v>37819</v>
      </c>
      <c r="J9248" s="7">
        <v>32146.15</v>
      </c>
      <c r="K9248" s="7">
        <v>0</v>
      </c>
      <c r="L9248" s="7">
        <v>5672.85</v>
      </c>
      <c r="M9248" s="5">
        <v>0.15</v>
      </c>
      <c r="N9248" t="s">
        <v>1139</v>
      </c>
      <c r="O9248" t="s">
        <v>17</v>
      </c>
      <c r="P9248" t="s">
        <v>40</v>
      </c>
      <c r="Q9248" t="s">
        <v>19</v>
      </c>
      <c r="R9248" t="s">
        <v>38</v>
      </c>
      <c r="S9248" t="s">
        <v>21</v>
      </c>
      <c r="T9248" t="s">
        <v>13311</v>
      </c>
      <c r="U9248" s="1">
        <v>45869</v>
      </c>
      <c r="V9248">
        <v>156</v>
      </c>
      <c r="W9248" t="str">
        <f t="shared" si="191"/>
        <v>150-179</v>
      </c>
    </row>
    <row r="9249" spans="1:23" x14ac:dyDescent="0.25">
      <c r="A9249" t="s">
        <v>9498</v>
      </c>
      <c r="B9249">
        <v>7888861331</v>
      </c>
      <c r="C9249">
        <v>6090881283</v>
      </c>
      <c r="D9249" s="1">
        <v>45866</v>
      </c>
      <c r="E9249">
        <v>99233</v>
      </c>
      <c r="F9249">
        <v>99214</v>
      </c>
      <c r="G9249" t="s">
        <v>67</v>
      </c>
      <c r="H9249" s="34">
        <v>86044</v>
      </c>
      <c r="I9249" s="7">
        <v>68835</v>
      </c>
      <c r="J9249" s="7">
        <v>59198.1</v>
      </c>
      <c r="K9249" s="7">
        <v>0</v>
      </c>
      <c r="L9249" s="7">
        <v>9636.9</v>
      </c>
      <c r="M9249" s="5">
        <v>0.14000000000000001</v>
      </c>
      <c r="N9249" t="s">
        <v>1135</v>
      </c>
      <c r="O9249" t="s">
        <v>17</v>
      </c>
      <c r="P9249" t="s">
        <v>18</v>
      </c>
      <c r="Q9249" t="s">
        <v>32</v>
      </c>
      <c r="R9249" t="s">
        <v>26</v>
      </c>
      <c r="S9249" t="s">
        <v>27</v>
      </c>
      <c r="T9249" t="s">
        <v>13312</v>
      </c>
      <c r="U9249" s="1">
        <v>45992</v>
      </c>
      <c r="V9249">
        <v>126</v>
      </c>
      <c r="W9249" t="str">
        <f t="shared" si="191"/>
        <v>120-149</v>
      </c>
    </row>
    <row r="9250" spans="1:23" x14ac:dyDescent="0.25">
      <c r="A9250" t="s">
        <v>9499</v>
      </c>
      <c r="B9250">
        <v>6108462412</v>
      </c>
      <c r="C9250">
        <v>6304939620</v>
      </c>
      <c r="D9250" s="1">
        <v>45647</v>
      </c>
      <c r="E9250">
        <v>99215</v>
      </c>
      <c r="F9250">
        <v>99281</v>
      </c>
      <c r="G9250" t="s">
        <v>288</v>
      </c>
      <c r="H9250" s="34">
        <v>48206</v>
      </c>
      <c r="I9250" s="7">
        <v>31334</v>
      </c>
      <c r="J9250" s="7">
        <v>27573.919999999998</v>
      </c>
      <c r="K9250" s="7">
        <v>0</v>
      </c>
      <c r="L9250" s="7">
        <v>3760.08</v>
      </c>
      <c r="M9250" s="5">
        <v>0.12</v>
      </c>
      <c r="N9250" t="s">
        <v>46</v>
      </c>
      <c r="O9250" t="s">
        <v>17</v>
      </c>
      <c r="P9250" t="s">
        <v>3149</v>
      </c>
      <c r="Q9250" t="s">
        <v>19</v>
      </c>
      <c r="R9250" t="s">
        <v>26</v>
      </c>
      <c r="S9250" t="s">
        <v>27</v>
      </c>
      <c r="T9250" t="s">
        <v>13311</v>
      </c>
      <c r="U9250" s="1">
        <v>45701</v>
      </c>
      <c r="V9250">
        <v>54</v>
      </c>
      <c r="W9250" t="str">
        <f t="shared" si="191"/>
        <v>30-59</v>
      </c>
    </row>
    <row r="9251" spans="1:23" x14ac:dyDescent="0.25">
      <c r="A9251" t="s">
        <v>9500</v>
      </c>
      <c r="B9251">
        <v>4980140800</v>
      </c>
      <c r="C9251">
        <v>8647587391</v>
      </c>
      <c r="D9251" s="1">
        <v>45493</v>
      </c>
      <c r="E9251">
        <v>99223</v>
      </c>
      <c r="F9251">
        <v>99211</v>
      </c>
      <c r="G9251" t="s">
        <v>3187</v>
      </c>
      <c r="H9251" s="34">
        <v>80312</v>
      </c>
      <c r="I9251" s="7">
        <v>64250</v>
      </c>
      <c r="J9251" s="7">
        <v>47983</v>
      </c>
      <c r="K9251" s="7">
        <v>7272</v>
      </c>
      <c r="L9251" s="7">
        <v>8995</v>
      </c>
      <c r="M9251" s="5">
        <v>0.14000000000000001</v>
      </c>
      <c r="N9251" t="s">
        <v>1135</v>
      </c>
      <c r="O9251" t="s">
        <v>30</v>
      </c>
      <c r="P9251" t="s">
        <v>3146</v>
      </c>
      <c r="Q9251" t="s">
        <v>32</v>
      </c>
      <c r="R9251" t="s">
        <v>20</v>
      </c>
      <c r="S9251" t="s">
        <v>17</v>
      </c>
      <c r="T9251" t="s">
        <v>13312</v>
      </c>
      <c r="U9251" s="1">
        <v>45622</v>
      </c>
      <c r="V9251">
        <v>129</v>
      </c>
      <c r="W9251" t="str">
        <f t="shared" si="191"/>
        <v>120-149</v>
      </c>
    </row>
    <row r="9252" spans="1:23" x14ac:dyDescent="0.25">
      <c r="A9252" t="s">
        <v>9501</v>
      </c>
      <c r="B9252">
        <v>3276332828</v>
      </c>
      <c r="C9252">
        <v>6415975860</v>
      </c>
      <c r="D9252" s="1">
        <v>45953</v>
      </c>
      <c r="E9252">
        <v>99222</v>
      </c>
      <c r="F9252">
        <v>85025</v>
      </c>
      <c r="G9252" t="s">
        <v>347</v>
      </c>
      <c r="H9252" s="34">
        <v>27123</v>
      </c>
      <c r="I9252" s="7">
        <v>17630</v>
      </c>
      <c r="J9252" s="7">
        <v>9430.4</v>
      </c>
      <c r="K9252" s="7">
        <v>6084</v>
      </c>
      <c r="L9252" s="7">
        <v>2115.6</v>
      </c>
      <c r="M9252" s="5">
        <v>0.12</v>
      </c>
      <c r="N9252" t="s">
        <v>46</v>
      </c>
      <c r="O9252" t="s">
        <v>27</v>
      </c>
      <c r="P9252" t="s">
        <v>35</v>
      </c>
      <c r="Q9252" t="s">
        <v>32</v>
      </c>
      <c r="R9252" t="s">
        <v>26</v>
      </c>
      <c r="S9252" t="s">
        <v>21</v>
      </c>
      <c r="T9252" t="s">
        <v>13311</v>
      </c>
      <c r="U9252" s="1">
        <v>46013</v>
      </c>
      <c r="V9252">
        <v>60</v>
      </c>
      <c r="W9252" t="str">
        <f t="shared" si="191"/>
        <v>60-89</v>
      </c>
    </row>
    <row r="9253" spans="1:23" x14ac:dyDescent="0.25">
      <c r="A9253" t="s">
        <v>9502</v>
      </c>
      <c r="B9253">
        <v>1346688640</v>
      </c>
      <c r="C9253">
        <v>269005751</v>
      </c>
      <c r="D9253" s="1">
        <v>45608</v>
      </c>
      <c r="E9253">
        <v>99222</v>
      </c>
      <c r="F9253">
        <v>71046</v>
      </c>
      <c r="G9253" t="s">
        <v>209</v>
      </c>
      <c r="H9253" s="34">
        <v>79357</v>
      </c>
      <c r="I9253" s="7">
        <v>62692</v>
      </c>
      <c r="J9253" s="7">
        <v>37203.279999999999</v>
      </c>
      <c r="K9253" s="7">
        <v>15458</v>
      </c>
      <c r="L9253" s="7">
        <v>10030.719999999999</v>
      </c>
      <c r="M9253" s="5">
        <v>0.16</v>
      </c>
      <c r="N9253" t="s">
        <v>1138</v>
      </c>
      <c r="O9253" t="s">
        <v>27</v>
      </c>
      <c r="P9253" t="s">
        <v>97</v>
      </c>
      <c r="Q9253" t="s">
        <v>32</v>
      </c>
      <c r="R9253" t="s">
        <v>20</v>
      </c>
      <c r="S9253" t="s">
        <v>27</v>
      </c>
      <c r="T9253" t="s">
        <v>13310</v>
      </c>
      <c r="U9253" s="1">
        <v>45693</v>
      </c>
      <c r="V9253">
        <v>85</v>
      </c>
      <c r="W9253" t="str">
        <f t="shared" si="191"/>
        <v>60-89</v>
      </c>
    </row>
    <row r="9254" spans="1:23" x14ac:dyDescent="0.25">
      <c r="A9254" t="s">
        <v>9503</v>
      </c>
      <c r="B9254">
        <v>7728144928</v>
      </c>
      <c r="C9254">
        <v>888561560</v>
      </c>
      <c r="D9254" s="1">
        <v>45334</v>
      </c>
      <c r="E9254">
        <v>99238</v>
      </c>
      <c r="F9254">
        <v>99204</v>
      </c>
      <c r="G9254" t="s">
        <v>244</v>
      </c>
      <c r="H9254" s="34">
        <v>42630</v>
      </c>
      <c r="I9254" s="7">
        <v>36236</v>
      </c>
      <c r="J9254" s="7">
        <v>33410.28</v>
      </c>
      <c r="K9254" s="7">
        <v>2101</v>
      </c>
      <c r="L9254" s="7">
        <v>724.72</v>
      </c>
      <c r="M9254" s="5">
        <v>0.02</v>
      </c>
      <c r="N9254" t="s">
        <v>16</v>
      </c>
      <c r="O9254" t="s">
        <v>30</v>
      </c>
      <c r="P9254" t="s">
        <v>18</v>
      </c>
      <c r="Q9254" t="s">
        <v>32</v>
      </c>
      <c r="R9254" t="s">
        <v>38</v>
      </c>
      <c r="S9254" t="s">
        <v>21</v>
      </c>
      <c r="T9254" t="s">
        <v>13312</v>
      </c>
      <c r="U9254" s="1">
        <v>45400</v>
      </c>
      <c r="V9254">
        <v>66</v>
      </c>
      <c r="W9254" t="str">
        <f t="shared" si="191"/>
        <v>60-89</v>
      </c>
    </row>
    <row r="9255" spans="1:23" x14ac:dyDescent="0.25">
      <c r="A9255" t="s">
        <v>9504</v>
      </c>
      <c r="B9255">
        <v>2100918803</v>
      </c>
      <c r="C9255">
        <v>9031454899</v>
      </c>
      <c r="D9255" s="1">
        <v>45732</v>
      </c>
      <c r="E9255">
        <v>99233</v>
      </c>
      <c r="F9255">
        <v>80053</v>
      </c>
      <c r="G9255" t="s">
        <v>63</v>
      </c>
      <c r="H9255" s="34">
        <v>71648</v>
      </c>
      <c r="I9255" s="7">
        <v>56602</v>
      </c>
      <c r="J9255" s="7">
        <v>42065.68</v>
      </c>
      <c r="K9255" s="7">
        <v>5480</v>
      </c>
      <c r="L9255" s="7">
        <v>9056.32</v>
      </c>
      <c r="M9255" s="5">
        <v>0.16</v>
      </c>
      <c r="N9255" t="s">
        <v>1138</v>
      </c>
      <c r="O9255" t="s">
        <v>30</v>
      </c>
      <c r="P9255" t="s">
        <v>3146</v>
      </c>
      <c r="Q9255" t="s">
        <v>32</v>
      </c>
      <c r="R9255" t="s">
        <v>38</v>
      </c>
      <c r="S9255" t="s">
        <v>21</v>
      </c>
      <c r="T9255" t="s">
        <v>13311</v>
      </c>
      <c r="U9255" s="1">
        <v>45893</v>
      </c>
      <c r="V9255">
        <v>161</v>
      </c>
      <c r="W9255" t="str">
        <f t="shared" si="191"/>
        <v>150-179</v>
      </c>
    </row>
    <row r="9256" spans="1:23" x14ac:dyDescent="0.25">
      <c r="A9256" t="s">
        <v>9505</v>
      </c>
      <c r="B9256">
        <v>9963906983</v>
      </c>
      <c r="C9256">
        <v>9570246006</v>
      </c>
      <c r="D9256" s="1">
        <v>45812</v>
      </c>
      <c r="E9256">
        <v>99214</v>
      </c>
      <c r="F9256">
        <v>85025</v>
      </c>
      <c r="G9256" t="s">
        <v>3174</v>
      </c>
      <c r="H9256" s="34">
        <v>54384</v>
      </c>
      <c r="I9256" s="7">
        <v>44595</v>
      </c>
      <c r="J9256" s="7">
        <v>36567.9</v>
      </c>
      <c r="K9256" s="7">
        <v>0</v>
      </c>
      <c r="L9256" s="7">
        <v>8027.1</v>
      </c>
      <c r="M9256" s="5">
        <v>0.18</v>
      </c>
      <c r="N9256" t="s">
        <v>3141</v>
      </c>
      <c r="O9256" t="s">
        <v>17</v>
      </c>
      <c r="P9256" t="s">
        <v>3148</v>
      </c>
      <c r="Q9256" t="s">
        <v>32</v>
      </c>
      <c r="R9256" t="s">
        <v>27</v>
      </c>
      <c r="S9256" t="s">
        <v>27</v>
      </c>
      <c r="T9256" t="s">
        <v>13311</v>
      </c>
      <c r="U9256" s="1">
        <v>45844</v>
      </c>
      <c r="V9256">
        <v>32</v>
      </c>
      <c r="W9256" t="str">
        <f t="shared" si="191"/>
        <v>30-59</v>
      </c>
    </row>
    <row r="9257" spans="1:23" x14ac:dyDescent="0.25">
      <c r="A9257" t="s">
        <v>9506</v>
      </c>
      <c r="B9257">
        <v>322741654</v>
      </c>
      <c r="C9257">
        <v>3415267209</v>
      </c>
      <c r="D9257" s="1">
        <v>45949</v>
      </c>
      <c r="E9257">
        <v>99214</v>
      </c>
      <c r="F9257">
        <v>93000</v>
      </c>
      <c r="G9257" t="s">
        <v>3272</v>
      </c>
      <c r="H9257" s="34">
        <v>59842</v>
      </c>
      <c r="I9257" s="7">
        <v>46677</v>
      </c>
      <c r="J9257" s="7">
        <v>37341.599999999999</v>
      </c>
      <c r="K9257" s="7">
        <v>0</v>
      </c>
      <c r="L9257" s="7">
        <v>9335.4</v>
      </c>
      <c r="M9257" s="5">
        <v>0.2</v>
      </c>
      <c r="N9257" t="s">
        <v>3140</v>
      </c>
      <c r="O9257" t="s">
        <v>17</v>
      </c>
      <c r="P9257" t="s">
        <v>97</v>
      </c>
      <c r="Q9257" t="s">
        <v>19</v>
      </c>
      <c r="R9257" t="s">
        <v>38</v>
      </c>
      <c r="S9257" t="s">
        <v>17</v>
      </c>
      <c r="T9257" t="s">
        <v>13311</v>
      </c>
      <c r="U9257" s="1">
        <v>46079</v>
      </c>
      <c r="V9257">
        <v>130</v>
      </c>
      <c r="W9257" t="str">
        <f t="shared" si="191"/>
        <v>120-149</v>
      </c>
    </row>
    <row r="9258" spans="1:23" x14ac:dyDescent="0.25">
      <c r="A9258" t="s">
        <v>9507</v>
      </c>
      <c r="B9258">
        <v>2187555840</v>
      </c>
      <c r="C9258">
        <v>4500955619</v>
      </c>
      <c r="D9258" s="1">
        <v>45315</v>
      </c>
      <c r="E9258">
        <v>99213</v>
      </c>
      <c r="F9258">
        <v>99203</v>
      </c>
      <c r="G9258" t="s">
        <v>3360</v>
      </c>
      <c r="H9258" s="34">
        <v>85518</v>
      </c>
      <c r="I9258" s="7">
        <v>72690</v>
      </c>
      <c r="J9258" s="7">
        <v>71236.2</v>
      </c>
      <c r="K9258" s="7">
        <v>0</v>
      </c>
      <c r="L9258" s="7">
        <v>1453.8</v>
      </c>
      <c r="M9258" s="5">
        <v>0.02</v>
      </c>
      <c r="N9258" t="s">
        <v>16</v>
      </c>
      <c r="O9258" t="s">
        <v>17</v>
      </c>
      <c r="P9258" t="s">
        <v>97</v>
      </c>
      <c r="Q9258" t="s">
        <v>32</v>
      </c>
      <c r="R9258" t="s">
        <v>20</v>
      </c>
      <c r="S9258" t="s">
        <v>17</v>
      </c>
      <c r="T9258" t="s">
        <v>13311</v>
      </c>
      <c r="U9258" s="1">
        <v>45386</v>
      </c>
      <c r="V9258">
        <v>71</v>
      </c>
      <c r="W9258" t="str">
        <f t="shared" si="191"/>
        <v>60-89</v>
      </c>
    </row>
    <row r="9259" spans="1:23" x14ac:dyDescent="0.25">
      <c r="A9259" t="s">
        <v>9508</v>
      </c>
      <c r="B9259">
        <v>6095279243</v>
      </c>
      <c r="C9259">
        <v>4508391526</v>
      </c>
      <c r="D9259" s="1">
        <v>45792</v>
      </c>
      <c r="E9259">
        <v>99231</v>
      </c>
      <c r="F9259">
        <v>99214</v>
      </c>
      <c r="G9259" t="s">
        <v>142</v>
      </c>
      <c r="H9259" s="34">
        <v>33251</v>
      </c>
      <c r="I9259" s="7">
        <v>26268</v>
      </c>
      <c r="J9259" s="7">
        <v>20117.12</v>
      </c>
      <c r="K9259" s="7">
        <v>1948</v>
      </c>
      <c r="L9259" s="7">
        <v>4202.88</v>
      </c>
      <c r="M9259" s="5">
        <v>0.16</v>
      </c>
      <c r="N9259" t="s">
        <v>1138</v>
      </c>
      <c r="O9259" t="s">
        <v>30</v>
      </c>
      <c r="P9259" t="s">
        <v>3148</v>
      </c>
      <c r="Q9259" t="s">
        <v>32</v>
      </c>
      <c r="R9259" t="s">
        <v>38</v>
      </c>
      <c r="S9259" t="s">
        <v>21</v>
      </c>
      <c r="T9259" t="s">
        <v>13311</v>
      </c>
      <c r="U9259" s="1">
        <v>45966</v>
      </c>
      <c r="V9259">
        <v>174</v>
      </c>
      <c r="W9259" t="str">
        <f t="shared" si="191"/>
        <v>150-179</v>
      </c>
    </row>
    <row r="9260" spans="1:23" x14ac:dyDescent="0.25">
      <c r="A9260" t="s">
        <v>9509</v>
      </c>
      <c r="B9260">
        <v>222569183</v>
      </c>
      <c r="C9260">
        <v>9950270930</v>
      </c>
      <c r="D9260" s="1">
        <v>45676</v>
      </c>
      <c r="E9260">
        <v>99215</v>
      </c>
      <c r="F9260">
        <v>99283</v>
      </c>
      <c r="G9260" t="s">
        <v>279</v>
      </c>
      <c r="H9260" s="34">
        <v>40811</v>
      </c>
      <c r="I9260" s="7">
        <v>31833</v>
      </c>
      <c r="J9260" s="7">
        <v>13206.4</v>
      </c>
      <c r="K9260" s="7">
        <v>12260</v>
      </c>
      <c r="L9260" s="7">
        <v>6366.6</v>
      </c>
      <c r="M9260" s="5">
        <v>0.2</v>
      </c>
      <c r="N9260" t="s">
        <v>3140</v>
      </c>
      <c r="O9260" t="s">
        <v>27</v>
      </c>
      <c r="P9260" t="s">
        <v>3147</v>
      </c>
      <c r="Q9260" t="s">
        <v>32</v>
      </c>
      <c r="R9260" t="s">
        <v>26</v>
      </c>
      <c r="S9260" t="s">
        <v>21</v>
      </c>
      <c r="T9260" t="s">
        <v>13312</v>
      </c>
      <c r="U9260" s="1">
        <v>45742</v>
      </c>
      <c r="V9260">
        <v>66</v>
      </c>
      <c r="W9260" t="str">
        <f t="shared" si="191"/>
        <v>60-89</v>
      </c>
    </row>
    <row r="9261" spans="1:23" x14ac:dyDescent="0.25">
      <c r="A9261" t="s">
        <v>9510</v>
      </c>
      <c r="B9261">
        <v>8020444131</v>
      </c>
      <c r="C9261">
        <v>6252949792</v>
      </c>
      <c r="D9261" s="1">
        <v>45892</v>
      </c>
      <c r="E9261">
        <v>99223</v>
      </c>
      <c r="F9261">
        <v>99285</v>
      </c>
      <c r="G9261" t="s">
        <v>4314</v>
      </c>
      <c r="H9261" s="34">
        <v>81839</v>
      </c>
      <c r="I9261" s="7">
        <v>64653</v>
      </c>
      <c r="J9261" s="7">
        <v>51441.52</v>
      </c>
      <c r="K9261" s="7">
        <v>2867</v>
      </c>
      <c r="L9261" s="7">
        <v>10344.48</v>
      </c>
      <c r="M9261" s="5">
        <v>0.16</v>
      </c>
      <c r="N9261" t="s">
        <v>1138</v>
      </c>
      <c r="O9261" t="s">
        <v>30</v>
      </c>
      <c r="P9261" t="s">
        <v>55</v>
      </c>
      <c r="Q9261" t="s">
        <v>32</v>
      </c>
      <c r="R9261" t="s">
        <v>20</v>
      </c>
      <c r="S9261" t="s">
        <v>17</v>
      </c>
      <c r="T9261" t="s">
        <v>13311</v>
      </c>
      <c r="U9261" s="1">
        <v>46024</v>
      </c>
      <c r="V9261">
        <v>132</v>
      </c>
      <c r="W9261" t="str">
        <f t="shared" si="191"/>
        <v>120-149</v>
      </c>
    </row>
    <row r="9262" spans="1:23" x14ac:dyDescent="0.25">
      <c r="A9262" t="s">
        <v>9511</v>
      </c>
      <c r="B9262">
        <v>5597229208</v>
      </c>
      <c r="C9262">
        <v>834903915</v>
      </c>
      <c r="D9262" s="1">
        <v>45640</v>
      </c>
      <c r="E9262">
        <v>99213</v>
      </c>
      <c r="F9262">
        <v>80053</v>
      </c>
      <c r="G9262" t="s">
        <v>3328</v>
      </c>
      <c r="H9262" s="34">
        <v>56562</v>
      </c>
      <c r="I9262" s="7">
        <v>48078</v>
      </c>
      <c r="J9262" s="7">
        <v>40471.440000000002</v>
      </c>
      <c r="K9262" s="7">
        <v>6645</v>
      </c>
      <c r="L9262" s="7">
        <v>961.56</v>
      </c>
      <c r="M9262" s="5">
        <v>0.02</v>
      </c>
      <c r="N9262" t="s">
        <v>16</v>
      </c>
      <c r="O9262" t="s">
        <v>30</v>
      </c>
      <c r="P9262" t="s">
        <v>58</v>
      </c>
      <c r="Q9262" t="s">
        <v>32</v>
      </c>
      <c r="R9262" t="s">
        <v>21</v>
      </c>
      <c r="S9262" t="s">
        <v>27</v>
      </c>
      <c r="T9262" t="s">
        <v>13310</v>
      </c>
      <c r="U9262" s="1">
        <v>45701</v>
      </c>
      <c r="V9262">
        <v>61</v>
      </c>
      <c r="W9262" t="str">
        <f t="shared" si="191"/>
        <v>60-89</v>
      </c>
    </row>
    <row r="9263" spans="1:23" x14ac:dyDescent="0.25">
      <c r="A9263" t="s">
        <v>9512</v>
      </c>
      <c r="B9263">
        <v>2602764167</v>
      </c>
      <c r="C9263">
        <v>4352674545</v>
      </c>
      <c r="D9263" s="1">
        <v>45889</v>
      </c>
      <c r="E9263">
        <v>99223</v>
      </c>
      <c r="F9263">
        <v>93000</v>
      </c>
      <c r="G9263" t="s">
        <v>134</v>
      </c>
      <c r="H9263" s="34">
        <v>52507</v>
      </c>
      <c r="I9263" s="7">
        <v>43056</v>
      </c>
      <c r="J9263" s="7">
        <v>35305.919999999998</v>
      </c>
      <c r="K9263" s="7">
        <v>0</v>
      </c>
      <c r="L9263" s="7">
        <v>7750.08</v>
      </c>
      <c r="M9263" s="5">
        <v>0.18</v>
      </c>
      <c r="N9263" t="s">
        <v>3141</v>
      </c>
      <c r="O9263" t="s">
        <v>17</v>
      </c>
      <c r="P9263" t="s">
        <v>58</v>
      </c>
      <c r="Q9263" t="s">
        <v>32</v>
      </c>
      <c r="R9263" t="s">
        <v>21</v>
      </c>
      <c r="S9263" t="s">
        <v>27</v>
      </c>
      <c r="T9263" t="s">
        <v>13310</v>
      </c>
      <c r="U9263" s="1">
        <v>46063</v>
      </c>
      <c r="V9263">
        <v>174</v>
      </c>
      <c r="W9263" t="str">
        <f t="shared" si="191"/>
        <v>150-179</v>
      </c>
    </row>
    <row r="9264" spans="1:23" x14ac:dyDescent="0.25">
      <c r="A9264" t="s">
        <v>9513</v>
      </c>
      <c r="B9264">
        <v>7707415187</v>
      </c>
      <c r="C9264">
        <v>5165646159</v>
      </c>
      <c r="D9264" s="1">
        <v>45706</v>
      </c>
      <c r="E9264">
        <v>99222</v>
      </c>
      <c r="F9264">
        <v>99292</v>
      </c>
      <c r="G9264" t="s">
        <v>219</v>
      </c>
      <c r="H9264" s="34">
        <v>69037</v>
      </c>
      <c r="I9264" s="7">
        <v>53849</v>
      </c>
      <c r="J9264" s="7">
        <v>36626.199999999997</v>
      </c>
      <c r="K9264" s="7">
        <v>6453</v>
      </c>
      <c r="L9264" s="7">
        <v>10769.8</v>
      </c>
      <c r="M9264" s="5">
        <v>0.2</v>
      </c>
      <c r="N9264" t="s">
        <v>3140</v>
      </c>
      <c r="O9264" t="s">
        <v>30</v>
      </c>
      <c r="P9264" t="s">
        <v>3146</v>
      </c>
      <c r="Q9264" t="s">
        <v>19</v>
      </c>
      <c r="R9264" t="s">
        <v>20</v>
      </c>
      <c r="S9264" t="s">
        <v>27</v>
      </c>
      <c r="T9264" t="s">
        <v>13312</v>
      </c>
      <c r="U9264" s="1">
        <v>45812</v>
      </c>
      <c r="V9264">
        <v>106</v>
      </c>
      <c r="W9264" t="str">
        <f t="shared" si="191"/>
        <v>90-119</v>
      </c>
    </row>
    <row r="9265" spans="1:23" x14ac:dyDescent="0.25">
      <c r="A9265" t="s">
        <v>9514</v>
      </c>
      <c r="B9265">
        <v>3062727273</v>
      </c>
      <c r="C9265">
        <v>4486871166</v>
      </c>
      <c r="D9265" s="1">
        <v>45864</v>
      </c>
      <c r="E9265">
        <v>99233</v>
      </c>
      <c r="F9265">
        <v>99284</v>
      </c>
      <c r="G9265" t="s">
        <v>3360</v>
      </c>
      <c r="H9265" s="34">
        <v>52982</v>
      </c>
      <c r="I9265" s="7">
        <v>42386</v>
      </c>
      <c r="J9265" s="7">
        <v>36451.96</v>
      </c>
      <c r="K9265" s="7">
        <v>0</v>
      </c>
      <c r="L9265" s="7">
        <v>5934.04</v>
      </c>
      <c r="M9265" s="5">
        <v>0.14000000000000001</v>
      </c>
      <c r="N9265" t="s">
        <v>1135</v>
      </c>
      <c r="O9265" t="s">
        <v>17</v>
      </c>
      <c r="P9265" t="s">
        <v>40</v>
      </c>
      <c r="Q9265" t="s">
        <v>19</v>
      </c>
      <c r="R9265" t="s">
        <v>43</v>
      </c>
      <c r="S9265" t="s">
        <v>17</v>
      </c>
      <c r="T9265" t="s">
        <v>13310</v>
      </c>
      <c r="U9265" s="1">
        <v>45917</v>
      </c>
      <c r="V9265">
        <v>53</v>
      </c>
      <c r="W9265" t="str">
        <f t="shared" si="191"/>
        <v>30-59</v>
      </c>
    </row>
    <row r="9266" spans="1:23" x14ac:dyDescent="0.25">
      <c r="A9266" t="s">
        <v>9515</v>
      </c>
      <c r="B9266">
        <v>1549300989</v>
      </c>
      <c r="C9266">
        <v>1415572185</v>
      </c>
      <c r="D9266" s="1">
        <v>45492</v>
      </c>
      <c r="E9266">
        <v>99231</v>
      </c>
      <c r="F9266">
        <v>99285</v>
      </c>
      <c r="G9266" t="s">
        <v>63</v>
      </c>
      <c r="H9266" s="34">
        <v>89165</v>
      </c>
      <c r="I9266" s="7">
        <v>64199</v>
      </c>
      <c r="J9266" s="7">
        <v>48806.080000000002</v>
      </c>
      <c r="K9266" s="7">
        <v>10257</v>
      </c>
      <c r="L9266" s="7">
        <v>5135.92</v>
      </c>
      <c r="M9266" s="5">
        <v>0.08</v>
      </c>
      <c r="N9266" t="s">
        <v>24</v>
      </c>
      <c r="O9266" t="s">
        <v>30</v>
      </c>
      <c r="P9266" t="s">
        <v>55</v>
      </c>
      <c r="Q9266" t="s">
        <v>19</v>
      </c>
      <c r="R9266" t="s">
        <v>43</v>
      </c>
      <c r="S9266" t="s">
        <v>27</v>
      </c>
      <c r="T9266" t="s">
        <v>13312</v>
      </c>
      <c r="U9266" s="1">
        <v>45672</v>
      </c>
      <c r="V9266">
        <v>180</v>
      </c>
      <c r="W9266" t="str">
        <f t="shared" si="191"/>
        <v>180-209</v>
      </c>
    </row>
    <row r="9267" spans="1:23" x14ac:dyDescent="0.25">
      <c r="A9267" t="s">
        <v>9516</v>
      </c>
      <c r="B9267">
        <v>401837959</v>
      </c>
      <c r="C9267">
        <v>1329880918</v>
      </c>
      <c r="D9267" s="1">
        <v>45460</v>
      </c>
      <c r="E9267">
        <v>99232</v>
      </c>
      <c r="F9267">
        <v>99211</v>
      </c>
      <c r="G9267" t="s">
        <v>207</v>
      </c>
      <c r="H9267" s="34">
        <v>17201</v>
      </c>
      <c r="I9267" s="7">
        <v>11181</v>
      </c>
      <c r="J9267" s="7">
        <v>9839.2800000000007</v>
      </c>
      <c r="K9267" s="7">
        <v>0</v>
      </c>
      <c r="L9267" s="7">
        <v>1341.72</v>
      </c>
      <c r="M9267" s="5">
        <v>0.12</v>
      </c>
      <c r="N9267" t="s">
        <v>46</v>
      </c>
      <c r="O9267" t="s">
        <v>17</v>
      </c>
      <c r="P9267" t="s">
        <v>55</v>
      </c>
      <c r="Q9267" t="s">
        <v>32</v>
      </c>
      <c r="R9267" t="s">
        <v>38</v>
      </c>
      <c r="S9267" t="s">
        <v>17</v>
      </c>
      <c r="T9267" t="s">
        <v>13312</v>
      </c>
      <c r="U9267" s="1">
        <v>45577</v>
      </c>
      <c r="V9267">
        <v>117</v>
      </c>
      <c r="W9267" t="str">
        <f t="shared" si="191"/>
        <v>90-119</v>
      </c>
    </row>
    <row r="9268" spans="1:23" x14ac:dyDescent="0.25">
      <c r="A9268" t="s">
        <v>9517</v>
      </c>
      <c r="B9268">
        <v>8605515760</v>
      </c>
      <c r="C9268">
        <v>9749289948</v>
      </c>
      <c r="D9268" s="1">
        <v>45873</v>
      </c>
      <c r="E9268">
        <v>99231</v>
      </c>
      <c r="F9268">
        <v>99203</v>
      </c>
      <c r="G9268" t="s">
        <v>83</v>
      </c>
      <c r="H9268" s="34">
        <v>89611</v>
      </c>
      <c r="I9268" s="7">
        <v>73481</v>
      </c>
      <c r="J9268" s="7">
        <v>55148.42</v>
      </c>
      <c r="K9268" s="7">
        <v>5106</v>
      </c>
      <c r="L9268" s="7">
        <v>13226.58</v>
      </c>
      <c r="M9268" s="5">
        <v>0.18</v>
      </c>
      <c r="N9268" t="s">
        <v>3141</v>
      </c>
      <c r="O9268" t="s">
        <v>30</v>
      </c>
      <c r="P9268" t="s">
        <v>3149</v>
      </c>
      <c r="Q9268" t="s">
        <v>19</v>
      </c>
      <c r="R9268" t="s">
        <v>26</v>
      </c>
      <c r="S9268" t="s">
        <v>27</v>
      </c>
      <c r="T9268" t="s">
        <v>13311</v>
      </c>
      <c r="U9268" s="1">
        <v>45959</v>
      </c>
      <c r="V9268">
        <v>86</v>
      </c>
      <c r="W9268" t="str">
        <f t="shared" si="191"/>
        <v>60-89</v>
      </c>
    </row>
    <row r="9269" spans="1:23" x14ac:dyDescent="0.25">
      <c r="A9269" t="s">
        <v>9518</v>
      </c>
      <c r="B9269">
        <v>9585184968</v>
      </c>
      <c r="C9269">
        <v>985823384</v>
      </c>
      <c r="D9269" s="1">
        <v>45808</v>
      </c>
      <c r="E9269">
        <v>99222</v>
      </c>
      <c r="F9269">
        <v>99204</v>
      </c>
      <c r="G9269" t="s">
        <v>3202</v>
      </c>
      <c r="H9269" s="34">
        <v>82394</v>
      </c>
      <c r="I9269" s="7">
        <v>65915</v>
      </c>
      <c r="J9269" s="7">
        <v>56686.9</v>
      </c>
      <c r="K9269" s="7">
        <v>0</v>
      </c>
      <c r="L9269" s="7">
        <v>9228.1</v>
      </c>
      <c r="M9269" s="5">
        <v>0.14000000000000001</v>
      </c>
      <c r="N9269" t="s">
        <v>1135</v>
      </c>
      <c r="O9269" t="s">
        <v>17</v>
      </c>
      <c r="P9269" t="s">
        <v>97</v>
      </c>
      <c r="Q9269" t="s">
        <v>32</v>
      </c>
      <c r="R9269" t="s">
        <v>38</v>
      </c>
      <c r="S9269" t="s">
        <v>27</v>
      </c>
      <c r="T9269" t="s">
        <v>13311</v>
      </c>
      <c r="U9269" s="1">
        <v>45927</v>
      </c>
      <c r="V9269">
        <v>119</v>
      </c>
      <c r="W9269" t="str">
        <f t="shared" si="191"/>
        <v>90-119</v>
      </c>
    </row>
    <row r="9270" spans="1:23" x14ac:dyDescent="0.25">
      <c r="A9270" t="s">
        <v>9519</v>
      </c>
      <c r="B9270">
        <v>3307636708</v>
      </c>
      <c r="C9270">
        <v>7790371313</v>
      </c>
      <c r="D9270" s="1">
        <v>45924</v>
      </c>
      <c r="E9270">
        <v>99215</v>
      </c>
      <c r="F9270">
        <v>85025</v>
      </c>
      <c r="G9270" t="s">
        <v>159</v>
      </c>
      <c r="H9270" s="34">
        <v>96976</v>
      </c>
      <c r="I9270" s="7">
        <v>75641</v>
      </c>
      <c r="J9270" s="7">
        <v>60512.800000000003</v>
      </c>
      <c r="K9270" s="7">
        <v>0</v>
      </c>
      <c r="L9270" s="7">
        <v>15128.2</v>
      </c>
      <c r="M9270" s="5">
        <v>0.2</v>
      </c>
      <c r="N9270" t="s">
        <v>3140</v>
      </c>
      <c r="O9270" t="s">
        <v>17</v>
      </c>
      <c r="P9270" t="s">
        <v>55</v>
      </c>
      <c r="Q9270" t="s">
        <v>32</v>
      </c>
      <c r="R9270" t="s">
        <v>27</v>
      </c>
      <c r="S9270" t="s">
        <v>27</v>
      </c>
      <c r="T9270" t="s">
        <v>13311</v>
      </c>
      <c r="U9270" s="1">
        <v>46042</v>
      </c>
      <c r="V9270">
        <v>118</v>
      </c>
      <c r="W9270" t="str">
        <f t="shared" si="191"/>
        <v>90-119</v>
      </c>
    </row>
    <row r="9271" spans="1:23" x14ac:dyDescent="0.25">
      <c r="A9271" t="s">
        <v>9520</v>
      </c>
      <c r="B9271">
        <v>9245832440</v>
      </c>
      <c r="C9271">
        <v>3949647768</v>
      </c>
      <c r="D9271" s="1">
        <v>45478</v>
      </c>
      <c r="E9271">
        <v>99231</v>
      </c>
      <c r="F9271">
        <v>99292</v>
      </c>
      <c r="G9271" t="s">
        <v>99</v>
      </c>
      <c r="H9271" s="34">
        <v>67251</v>
      </c>
      <c r="I9271" s="7">
        <v>53128</v>
      </c>
      <c r="J9271" s="7">
        <v>44627.519999999997</v>
      </c>
      <c r="K9271" s="7">
        <v>0</v>
      </c>
      <c r="L9271" s="7">
        <v>8500.48</v>
      </c>
      <c r="M9271" s="5">
        <v>0.16</v>
      </c>
      <c r="N9271" t="s">
        <v>1138</v>
      </c>
      <c r="O9271" t="s">
        <v>17</v>
      </c>
      <c r="P9271" t="s">
        <v>3146</v>
      </c>
      <c r="Q9271" t="s">
        <v>19</v>
      </c>
      <c r="R9271" t="s">
        <v>43</v>
      </c>
      <c r="S9271" t="s">
        <v>21</v>
      </c>
      <c r="T9271" t="s">
        <v>13311</v>
      </c>
      <c r="U9271" s="1">
        <v>45568</v>
      </c>
      <c r="V9271">
        <v>90</v>
      </c>
      <c r="W9271" t="str">
        <f t="shared" si="191"/>
        <v>90-119</v>
      </c>
    </row>
    <row r="9272" spans="1:23" x14ac:dyDescent="0.25">
      <c r="A9272" t="s">
        <v>9521</v>
      </c>
      <c r="B9272">
        <v>430771588</v>
      </c>
      <c r="C9272">
        <v>8383779448</v>
      </c>
      <c r="D9272" s="1">
        <v>45890</v>
      </c>
      <c r="E9272">
        <v>99231</v>
      </c>
      <c r="F9272">
        <v>99291</v>
      </c>
      <c r="G9272" t="s">
        <v>3537</v>
      </c>
      <c r="H9272" s="34">
        <v>90642</v>
      </c>
      <c r="I9272" s="7">
        <v>65262</v>
      </c>
      <c r="J9272" s="7">
        <v>51626.04</v>
      </c>
      <c r="K9272" s="7">
        <v>8415</v>
      </c>
      <c r="L9272" s="7">
        <v>5220.96</v>
      </c>
      <c r="M9272" s="5">
        <v>0.08</v>
      </c>
      <c r="N9272" t="s">
        <v>24</v>
      </c>
      <c r="O9272" t="s">
        <v>30</v>
      </c>
      <c r="P9272" t="s">
        <v>40</v>
      </c>
      <c r="Q9272" t="s">
        <v>19</v>
      </c>
      <c r="R9272" t="s">
        <v>20</v>
      </c>
      <c r="S9272" t="s">
        <v>21</v>
      </c>
      <c r="T9272" t="s">
        <v>13310</v>
      </c>
      <c r="U9272" s="1">
        <v>45957</v>
      </c>
      <c r="V9272">
        <v>67</v>
      </c>
      <c r="W9272" t="str">
        <f t="shared" si="191"/>
        <v>60-89</v>
      </c>
    </row>
    <row r="9273" spans="1:23" x14ac:dyDescent="0.25">
      <c r="A9273" t="s">
        <v>9522</v>
      </c>
      <c r="B9273">
        <v>4507552592</v>
      </c>
      <c r="C9273">
        <v>7359440435</v>
      </c>
      <c r="D9273" s="1">
        <v>45354</v>
      </c>
      <c r="E9273">
        <v>99238</v>
      </c>
      <c r="F9273">
        <v>99202</v>
      </c>
      <c r="G9273" t="s">
        <v>318</v>
      </c>
      <c r="H9273" s="34">
        <v>19748</v>
      </c>
      <c r="I9273" s="7">
        <v>14219</v>
      </c>
      <c r="J9273" s="7">
        <v>10899.48</v>
      </c>
      <c r="K9273" s="7">
        <v>2182</v>
      </c>
      <c r="L9273" s="7">
        <v>1137.52</v>
      </c>
      <c r="M9273" s="5">
        <v>0.08</v>
      </c>
      <c r="N9273" t="s">
        <v>24</v>
      </c>
      <c r="O9273" t="s">
        <v>30</v>
      </c>
      <c r="P9273" t="s">
        <v>35</v>
      </c>
      <c r="Q9273" t="s">
        <v>19</v>
      </c>
      <c r="R9273" t="s">
        <v>20</v>
      </c>
      <c r="S9273" t="s">
        <v>27</v>
      </c>
      <c r="T9273" t="s">
        <v>13311</v>
      </c>
      <c r="U9273" s="1">
        <v>45522</v>
      </c>
      <c r="V9273">
        <v>168</v>
      </c>
      <c r="W9273" t="str">
        <f t="shared" si="191"/>
        <v>150-179</v>
      </c>
    </row>
    <row r="9274" spans="1:23" x14ac:dyDescent="0.25">
      <c r="A9274" t="s">
        <v>9523</v>
      </c>
      <c r="B9274">
        <v>7663639582</v>
      </c>
      <c r="C9274">
        <v>6673094716</v>
      </c>
      <c r="D9274" s="1">
        <v>45424</v>
      </c>
      <c r="E9274">
        <v>99221</v>
      </c>
      <c r="F9274">
        <v>93000</v>
      </c>
      <c r="G9274" t="s">
        <v>94</v>
      </c>
      <c r="H9274" s="34">
        <v>70341</v>
      </c>
      <c r="I9274" s="7">
        <v>52756</v>
      </c>
      <c r="J9274" s="7">
        <v>35794.6</v>
      </c>
      <c r="K9274" s="7">
        <v>9048</v>
      </c>
      <c r="L9274" s="7">
        <v>7913.4</v>
      </c>
      <c r="M9274" s="5">
        <v>0.15</v>
      </c>
      <c r="N9274" t="s">
        <v>1139</v>
      </c>
      <c r="O9274" t="s">
        <v>27</v>
      </c>
      <c r="P9274" t="s">
        <v>55</v>
      </c>
      <c r="Q9274" t="s">
        <v>32</v>
      </c>
      <c r="R9274" t="s">
        <v>43</v>
      </c>
      <c r="S9274" t="s">
        <v>17</v>
      </c>
      <c r="T9274" t="s">
        <v>13312</v>
      </c>
      <c r="U9274" s="1">
        <v>45512</v>
      </c>
      <c r="V9274">
        <v>88</v>
      </c>
      <c r="W9274" t="str">
        <f t="shared" si="191"/>
        <v>60-89</v>
      </c>
    </row>
    <row r="9275" spans="1:23" x14ac:dyDescent="0.25">
      <c r="A9275" t="s">
        <v>9524</v>
      </c>
      <c r="B9275">
        <v>6872515143</v>
      </c>
      <c r="C9275">
        <v>4640558188</v>
      </c>
      <c r="D9275" s="1">
        <v>45639</v>
      </c>
      <c r="E9275">
        <v>99214</v>
      </c>
      <c r="F9275">
        <v>81000</v>
      </c>
      <c r="G9275" t="s">
        <v>191</v>
      </c>
      <c r="H9275" s="34">
        <v>22674</v>
      </c>
      <c r="I9275" s="7">
        <v>17686</v>
      </c>
      <c r="J9275" s="7">
        <v>14148.8</v>
      </c>
      <c r="K9275" s="7">
        <v>0</v>
      </c>
      <c r="L9275" s="7">
        <v>3537.2</v>
      </c>
      <c r="M9275" s="5">
        <v>0.2</v>
      </c>
      <c r="N9275" t="s">
        <v>3140</v>
      </c>
      <c r="O9275" t="s">
        <v>17</v>
      </c>
      <c r="P9275" t="s">
        <v>40</v>
      </c>
      <c r="Q9275" t="s">
        <v>32</v>
      </c>
      <c r="R9275" t="s">
        <v>27</v>
      </c>
      <c r="S9275" t="s">
        <v>17</v>
      </c>
      <c r="T9275" t="s">
        <v>13312</v>
      </c>
      <c r="U9275" s="1">
        <v>45712</v>
      </c>
      <c r="V9275">
        <v>73</v>
      </c>
      <c r="W9275" t="str">
        <f t="shared" si="191"/>
        <v>60-89</v>
      </c>
    </row>
    <row r="9276" spans="1:23" x14ac:dyDescent="0.25">
      <c r="A9276" t="s">
        <v>9525</v>
      </c>
      <c r="B9276">
        <v>4514200787</v>
      </c>
      <c r="C9276">
        <v>2087212396</v>
      </c>
      <c r="D9276" s="1">
        <v>45662</v>
      </c>
      <c r="E9276">
        <v>99223</v>
      </c>
      <c r="F9276">
        <v>99205</v>
      </c>
      <c r="G9276" t="s">
        <v>3269</v>
      </c>
      <c r="H9276" s="34">
        <v>98801</v>
      </c>
      <c r="I9276" s="7">
        <v>64221</v>
      </c>
      <c r="J9276" s="7">
        <v>56514.48</v>
      </c>
      <c r="K9276" s="7">
        <v>0</v>
      </c>
      <c r="L9276" s="7">
        <v>7706.52</v>
      </c>
      <c r="M9276" s="5">
        <v>0.12</v>
      </c>
      <c r="N9276" t="s">
        <v>46</v>
      </c>
      <c r="O9276" t="s">
        <v>17</v>
      </c>
      <c r="P9276" t="s">
        <v>40</v>
      </c>
      <c r="Q9276" t="s">
        <v>19</v>
      </c>
      <c r="R9276" t="s">
        <v>21</v>
      </c>
      <c r="S9276" t="s">
        <v>21</v>
      </c>
      <c r="T9276" t="s">
        <v>13312</v>
      </c>
      <c r="U9276" s="1">
        <v>45842</v>
      </c>
      <c r="V9276">
        <v>180</v>
      </c>
      <c r="W9276" t="str">
        <f t="shared" si="191"/>
        <v>180-209</v>
      </c>
    </row>
    <row r="9277" spans="1:23" x14ac:dyDescent="0.25">
      <c r="A9277" t="s">
        <v>9526</v>
      </c>
      <c r="B9277">
        <v>9625300511</v>
      </c>
      <c r="C9277">
        <v>4985270524</v>
      </c>
      <c r="D9277" s="1">
        <v>45648</v>
      </c>
      <c r="E9277">
        <v>99222</v>
      </c>
      <c r="F9277">
        <v>97110</v>
      </c>
      <c r="G9277" t="s">
        <v>3373</v>
      </c>
      <c r="H9277" s="34">
        <v>54189</v>
      </c>
      <c r="I9277" s="7">
        <v>39016</v>
      </c>
      <c r="J9277" s="7">
        <v>22297.72</v>
      </c>
      <c r="K9277" s="7">
        <v>13597</v>
      </c>
      <c r="L9277" s="7">
        <v>3121.28</v>
      </c>
      <c r="M9277" s="5">
        <v>0.08</v>
      </c>
      <c r="N9277" t="s">
        <v>24</v>
      </c>
      <c r="O9277" t="s">
        <v>27</v>
      </c>
      <c r="P9277" t="s">
        <v>58</v>
      </c>
      <c r="Q9277" t="s">
        <v>19</v>
      </c>
      <c r="R9277" t="s">
        <v>38</v>
      </c>
      <c r="S9277" t="s">
        <v>21</v>
      </c>
      <c r="T9277" t="s">
        <v>13312</v>
      </c>
      <c r="U9277" s="1">
        <v>45825</v>
      </c>
      <c r="V9277">
        <v>177</v>
      </c>
      <c r="W9277" t="str">
        <f t="shared" si="191"/>
        <v>150-179</v>
      </c>
    </row>
    <row r="9278" spans="1:23" x14ac:dyDescent="0.25">
      <c r="A9278" t="s">
        <v>9527</v>
      </c>
      <c r="B9278">
        <v>7552046009</v>
      </c>
      <c r="C9278">
        <v>6815794968</v>
      </c>
      <c r="D9278" s="1">
        <v>45812</v>
      </c>
      <c r="E9278">
        <v>99232</v>
      </c>
      <c r="F9278">
        <v>99204</v>
      </c>
      <c r="G9278" t="s">
        <v>3508</v>
      </c>
      <c r="H9278" s="34">
        <v>61125</v>
      </c>
      <c r="I9278" s="7">
        <v>47678</v>
      </c>
      <c r="J9278" s="7">
        <v>32388.400000000001</v>
      </c>
      <c r="K9278" s="7">
        <v>5754</v>
      </c>
      <c r="L9278" s="7">
        <v>9535.6</v>
      </c>
      <c r="M9278" s="5">
        <v>0.2</v>
      </c>
      <c r="N9278" t="s">
        <v>3140</v>
      </c>
      <c r="O9278" t="s">
        <v>30</v>
      </c>
      <c r="P9278" t="s">
        <v>3150</v>
      </c>
      <c r="Q9278" t="s">
        <v>32</v>
      </c>
      <c r="R9278" t="s">
        <v>20</v>
      </c>
      <c r="S9278" t="s">
        <v>27</v>
      </c>
      <c r="T9278" t="s">
        <v>13310</v>
      </c>
      <c r="U9278" s="1">
        <v>45971</v>
      </c>
      <c r="V9278">
        <v>159</v>
      </c>
      <c r="W9278" t="str">
        <f t="shared" si="191"/>
        <v>150-179</v>
      </c>
    </row>
    <row r="9279" spans="1:23" x14ac:dyDescent="0.25">
      <c r="A9279" t="s">
        <v>9528</v>
      </c>
      <c r="B9279">
        <v>2156639301</v>
      </c>
      <c r="C9279">
        <v>5944640970</v>
      </c>
      <c r="D9279" s="1">
        <v>45812</v>
      </c>
      <c r="E9279">
        <v>99232</v>
      </c>
      <c r="F9279">
        <v>85025</v>
      </c>
      <c r="G9279" t="s">
        <v>77</v>
      </c>
      <c r="H9279" s="34">
        <v>40612</v>
      </c>
      <c r="I9279" s="7">
        <v>32490</v>
      </c>
      <c r="J9279" s="7">
        <v>14587.4</v>
      </c>
      <c r="K9279" s="7">
        <v>13354</v>
      </c>
      <c r="L9279" s="7">
        <v>4548.6000000000004</v>
      </c>
      <c r="M9279" s="5">
        <v>0.14000000000000001</v>
      </c>
      <c r="N9279" t="s">
        <v>1135</v>
      </c>
      <c r="O9279" t="s">
        <v>27</v>
      </c>
      <c r="P9279" t="s">
        <v>31</v>
      </c>
      <c r="Q9279" t="s">
        <v>19</v>
      </c>
      <c r="R9279" t="s">
        <v>43</v>
      </c>
      <c r="S9279" t="s">
        <v>27</v>
      </c>
      <c r="T9279" t="s">
        <v>13312</v>
      </c>
      <c r="U9279" s="1">
        <v>45943</v>
      </c>
      <c r="V9279">
        <v>131</v>
      </c>
      <c r="W9279" t="str">
        <f t="shared" si="191"/>
        <v>120-149</v>
      </c>
    </row>
    <row r="9280" spans="1:23" x14ac:dyDescent="0.25">
      <c r="A9280" t="s">
        <v>9529</v>
      </c>
      <c r="B9280">
        <v>194552949</v>
      </c>
      <c r="C9280">
        <v>4657072354</v>
      </c>
      <c r="D9280" s="1">
        <v>45719</v>
      </c>
      <c r="E9280">
        <v>99214</v>
      </c>
      <c r="F9280">
        <v>99211</v>
      </c>
      <c r="G9280" t="s">
        <v>140</v>
      </c>
      <c r="H9280" s="34">
        <v>95891</v>
      </c>
      <c r="I9280" s="7">
        <v>71918</v>
      </c>
      <c r="J9280" s="7">
        <v>45205.3</v>
      </c>
      <c r="K9280" s="7">
        <v>15925</v>
      </c>
      <c r="L9280" s="7">
        <v>10787.7</v>
      </c>
      <c r="M9280" s="5">
        <v>0.15</v>
      </c>
      <c r="N9280" t="s">
        <v>1139</v>
      </c>
      <c r="O9280" t="s">
        <v>27</v>
      </c>
      <c r="P9280" t="s">
        <v>97</v>
      </c>
      <c r="Q9280" t="s">
        <v>19</v>
      </c>
      <c r="R9280" t="s">
        <v>27</v>
      </c>
      <c r="S9280" t="s">
        <v>17</v>
      </c>
      <c r="T9280" t="s">
        <v>13311</v>
      </c>
      <c r="U9280" s="1">
        <v>45839</v>
      </c>
      <c r="V9280">
        <v>120</v>
      </c>
      <c r="W9280" t="str">
        <f t="shared" si="191"/>
        <v>120-149</v>
      </c>
    </row>
    <row r="9281" spans="1:23" x14ac:dyDescent="0.25">
      <c r="A9281" t="s">
        <v>9530</v>
      </c>
      <c r="B9281">
        <v>1488720176</v>
      </c>
      <c r="C9281">
        <v>666701687</v>
      </c>
      <c r="D9281" s="1">
        <v>45538</v>
      </c>
      <c r="E9281">
        <v>99233</v>
      </c>
      <c r="F9281">
        <v>81000</v>
      </c>
      <c r="G9281" t="s">
        <v>67</v>
      </c>
      <c r="H9281" s="34">
        <v>7127</v>
      </c>
      <c r="I9281" s="7">
        <v>6058</v>
      </c>
      <c r="J9281" s="7">
        <v>3283.84</v>
      </c>
      <c r="K9281" s="7">
        <v>2653</v>
      </c>
      <c r="L9281" s="7">
        <v>121.16</v>
      </c>
      <c r="M9281" s="5">
        <v>0.02</v>
      </c>
      <c r="N9281" t="s">
        <v>16</v>
      </c>
      <c r="O9281" t="s">
        <v>27</v>
      </c>
      <c r="P9281" t="s">
        <v>40</v>
      </c>
      <c r="Q9281" t="s">
        <v>19</v>
      </c>
      <c r="R9281" t="s">
        <v>38</v>
      </c>
      <c r="S9281" t="s">
        <v>21</v>
      </c>
      <c r="T9281" t="s">
        <v>13311</v>
      </c>
      <c r="U9281" s="1">
        <v>45610</v>
      </c>
      <c r="V9281">
        <v>72</v>
      </c>
      <c r="W9281" t="str">
        <f t="shared" si="191"/>
        <v>60-89</v>
      </c>
    </row>
    <row r="9282" spans="1:23" x14ac:dyDescent="0.25">
      <c r="A9282" t="s">
        <v>9531</v>
      </c>
      <c r="B9282">
        <v>8048063922</v>
      </c>
      <c r="C9282">
        <v>4230993933</v>
      </c>
      <c r="D9282" s="1">
        <v>45799</v>
      </c>
      <c r="E9282">
        <v>99223</v>
      </c>
      <c r="F9282">
        <v>99215</v>
      </c>
      <c r="G9282" t="s">
        <v>178</v>
      </c>
      <c r="H9282" s="34">
        <v>89061</v>
      </c>
      <c r="I9282" s="7">
        <v>73030</v>
      </c>
      <c r="J9282" s="7">
        <v>54924.6</v>
      </c>
      <c r="K9282" s="7">
        <v>4960</v>
      </c>
      <c r="L9282" s="7">
        <v>13145.4</v>
      </c>
      <c r="M9282" s="5">
        <v>0.18</v>
      </c>
      <c r="N9282" t="s">
        <v>3141</v>
      </c>
      <c r="O9282" t="s">
        <v>30</v>
      </c>
      <c r="P9282" t="s">
        <v>25</v>
      </c>
      <c r="Q9282" t="s">
        <v>32</v>
      </c>
      <c r="R9282" t="s">
        <v>43</v>
      </c>
      <c r="S9282" t="s">
        <v>17</v>
      </c>
      <c r="T9282" t="s">
        <v>13311</v>
      </c>
      <c r="U9282" s="1">
        <v>45835</v>
      </c>
      <c r="V9282">
        <v>36</v>
      </c>
      <c r="W9282" t="str">
        <f t="shared" si="191"/>
        <v>30-59</v>
      </c>
    </row>
    <row r="9283" spans="1:23" x14ac:dyDescent="0.25">
      <c r="A9283" t="s">
        <v>9532</v>
      </c>
      <c r="B9283">
        <v>4698559484</v>
      </c>
      <c r="C9283">
        <v>2734791749</v>
      </c>
      <c r="D9283" s="1">
        <v>45642</v>
      </c>
      <c r="E9283">
        <v>99215</v>
      </c>
      <c r="F9283">
        <v>36415</v>
      </c>
      <c r="G9283" t="s">
        <v>104</v>
      </c>
      <c r="H9283" s="34">
        <v>60639</v>
      </c>
      <c r="I9283" s="7">
        <v>43660</v>
      </c>
      <c r="J9283" s="7">
        <v>37818.199999999997</v>
      </c>
      <c r="K9283" s="7">
        <v>2349</v>
      </c>
      <c r="L9283" s="7">
        <v>3492.8</v>
      </c>
      <c r="M9283" s="5">
        <v>0.08</v>
      </c>
      <c r="N9283" t="s">
        <v>24</v>
      </c>
      <c r="O9283" t="s">
        <v>30</v>
      </c>
      <c r="P9283" t="s">
        <v>35</v>
      </c>
      <c r="Q9283" t="s">
        <v>32</v>
      </c>
      <c r="R9283" t="s">
        <v>38</v>
      </c>
      <c r="S9283" t="s">
        <v>21</v>
      </c>
      <c r="T9283" t="s">
        <v>13310</v>
      </c>
      <c r="U9283" s="1">
        <v>45738</v>
      </c>
      <c r="V9283">
        <v>96</v>
      </c>
      <c r="W9283" t="str">
        <f t="shared" ref="W9283:W9346" si="192">IF(V9283="","",IF(V9283&lt;30,"0-29",IF(V9283&lt;60,"30-59",IF(V9283&lt;90,"60-89",IF(V9283&lt;120,"90-119",IF(V9283&lt;150,"120-149",IF(V9283&lt;180,"150-179",IF(V9283&lt;210,"180-209",IF(V9283&lt;240,"210-239",IF(V9283&lt;270,"240-269",IF(V9283&lt;300,"270-299",IF(V9283&lt;330,"300-329",IF(V9283&lt;360,"330-359","360+")))))))))))))</f>
        <v>90-119</v>
      </c>
    </row>
    <row r="9284" spans="1:23" x14ac:dyDescent="0.25">
      <c r="A9284" t="s">
        <v>9533</v>
      </c>
      <c r="B9284">
        <v>2625938694</v>
      </c>
      <c r="C9284">
        <v>8560350353</v>
      </c>
      <c r="D9284" s="1">
        <v>45437</v>
      </c>
      <c r="E9284">
        <v>99232</v>
      </c>
      <c r="F9284">
        <v>81000</v>
      </c>
      <c r="G9284" t="s">
        <v>3548</v>
      </c>
      <c r="H9284" s="34">
        <v>68767</v>
      </c>
      <c r="I9284" s="7">
        <v>58452</v>
      </c>
      <c r="J9284" s="7">
        <v>49058.96</v>
      </c>
      <c r="K9284" s="7">
        <v>8224</v>
      </c>
      <c r="L9284" s="7">
        <v>1169.04</v>
      </c>
      <c r="M9284" s="5">
        <v>0.02</v>
      </c>
      <c r="N9284" t="s">
        <v>16</v>
      </c>
      <c r="O9284" t="s">
        <v>30</v>
      </c>
      <c r="P9284" t="s">
        <v>40</v>
      </c>
      <c r="Q9284" t="s">
        <v>19</v>
      </c>
      <c r="R9284" t="s">
        <v>43</v>
      </c>
      <c r="S9284" t="s">
        <v>21</v>
      </c>
      <c r="T9284" t="s">
        <v>13310</v>
      </c>
      <c r="U9284" s="1">
        <v>45486</v>
      </c>
      <c r="V9284">
        <v>49</v>
      </c>
      <c r="W9284" t="str">
        <f t="shared" si="192"/>
        <v>30-59</v>
      </c>
    </row>
    <row r="9285" spans="1:23" x14ac:dyDescent="0.25">
      <c r="A9285" t="s">
        <v>9534</v>
      </c>
      <c r="B9285">
        <v>8884283603</v>
      </c>
      <c r="C9285">
        <v>6703209196</v>
      </c>
      <c r="D9285" s="1">
        <v>45853</v>
      </c>
      <c r="E9285">
        <v>99213</v>
      </c>
      <c r="F9285">
        <v>90834</v>
      </c>
      <c r="G9285" t="s">
        <v>91</v>
      </c>
      <c r="H9285" s="34">
        <v>14230</v>
      </c>
      <c r="I9285" s="7">
        <v>11242</v>
      </c>
      <c r="J9285" s="7">
        <v>8338.2800000000007</v>
      </c>
      <c r="K9285" s="7">
        <v>1105</v>
      </c>
      <c r="L9285" s="7">
        <v>1798.72</v>
      </c>
      <c r="M9285" s="5">
        <v>0.16</v>
      </c>
      <c r="N9285" t="s">
        <v>1138</v>
      </c>
      <c r="O9285" t="s">
        <v>30</v>
      </c>
      <c r="P9285" t="s">
        <v>25</v>
      </c>
      <c r="Q9285" t="s">
        <v>32</v>
      </c>
      <c r="R9285" t="s">
        <v>38</v>
      </c>
      <c r="S9285" t="s">
        <v>27</v>
      </c>
      <c r="T9285" t="s">
        <v>13312</v>
      </c>
      <c r="U9285" s="1">
        <v>46002</v>
      </c>
      <c r="V9285">
        <v>149</v>
      </c>
      <c r="W9285" t="str">
        <f t="shared" si="192"/>
        <v>120-149</v>
      </c>
    </row>
    <row r="9286" spans="1:23" x14ac:dyDescent="0.25">
      <c r="A9286" t="s">
        <v>9535</v>
      </c>
      <c r="B9286">
        <v>3287705806</v>
      </c>
      <c r="C9286">
        <v>429422818</v>
      </c>
      <c r="D9286" s="1">
        <v>45506</v>
      </c>
      <c r="E9286">
        <v>99238</v>
      </c>
      <c r="F9286">
        <v>99205</v>
      </c>
      <c r="G9286" t="s">
        <v>3192</v>
      </c>
      <c r="H9286" s="34">
        <v>75875</v>
      </c>
      <c r="I9286" s="7">
        <v>64494</v>
      </c>
      <c r="J9286" s="7">
        <v>63204.12</v>
      </c>
      <c r="K9286" s="7">
        <v>0</v>
      </c>
      <c r="L9286" s="7">
        <v>1289.8800000000001</v>
      </c>
      <c r="M9286" s="5">
        <v>0.02</v>
      </c>
      <c r="N9286" t="s">
        <v>16</v>
      </c>
      <c r="O9286" t="s">
        <v>17</v>
      </c>
      <c r="P9286" t="s">
        <v>31</v>
      </c>
      <c r="Q9286" t="s">
        <v>19</v>
      </c>
      <c r="R9286" t="s">
        <v>21</v>
      </c>
      <c r="S9286" t="s">
        <v>27</v>
      </c>
      <c r="T9286" t="s">
        <v>13311</v>
      </c>
      <c r="U9286" s="1">
        <v>45561</v>
      </c>
      <c r="V9286">
        <v>55</v>
      </c>
      <c r="W9286" t="str">
        <f t="shared" si="192"/>
        <v>30-59</v>
      </c>
    </row>
    <row r="9287" spans="1:23" x14ac:dyDescent="0.25">
      <c r="A9287" t="s">
        <v>9536</v>
      </c>
      <c r="B9287">
        <v>3980550619</v>
      </c>
      <c r="C9287">
        <v>4653459062</v>
      </c>
      <c r="D9287" s="1">
        <v>45672</v>
      </c>
      <c r="E9287">
        <v>99214</v>
      </c>
      <c r="F9287">
        <v>99212</v>
      </c>
      <c r="G9287" t="s">
        <v>45</v>
      </c>
      <c r="H9287" s="34">
        <v>69432</v>
      </c>
      <c r="I9287" s="7">
        <v>45131</v>
      </c>
      <c r="J9287" s="7">
        <v>32815.279999999999</v>
      </c>
      <c r="K9287" s="7">
        <v>6900</v>
      </c>
      <c r="L9287" s="7">
        <v>5415.72</v>
      </c>
      <c r="M9287" s="5">
        <v>0.12</v>
      </c>
      <c r="N9287" t="s">
        <v>46</v>
      </c>
      <c r="O9287" t="s">
        <v>27</v>
      </c>
      <c r="P9287" t="s">
        <v>3150</v>
      </c>
      <c r="Q9287" t="s">
        <v>32</v>
      </c>
      <c r="R9287" t="s">
        <v>26</v>
      </c>
      <c r="S9287" t="s">
        <v>21</v>
      </c>
      <c r="T9287" t="s">
        <v>13312</v>
      </c>
      <c r="U9287" s="1">
        <v>45774</v>
      </c>
      <c r="V9287">
        <v>102</v>
      </c>
      <c r="W9287" t="str">
        <f t="shared" si="192"/>
        <v>90-119</v>
      </c>
    </row>
    <row r="9288" spans="1:23" x14ac:dyDescent="0.25">
      <c r="A9288" t="s">
        <v>9537</v>
      </c>
      <c r="B9288">
        <v>8880926887</v>
      </c>
      <c r="C9288">
        <v>2112572310</v>
      </c>
      <c r="D9288" s="1">
        <v>45658</v>
      </c>
      <c r="E9288">
        <v>99221</v>
      </c>
      <c r="F9288">
        <v>90834</v>
      </c>
      <c r="G9288" t="s">
        <v>94</v>
      </c>
      <c r="H9288" s="34">
        <v>93316</v>
      </c>
      <c r="I9288" s="7">
        <v>67188</v>
      </c>
      <c r="J9288" s="7">
        <v>61812.959999999999</v>
      </c>
      <c r="K9288" s="7">
        <v>0</v>
      </c>
      <c r="L9288" s="7">
        <v>5375.04</v>
      </c>
      <c r="M9288" s="5">
        <v>0.08</v>
      </c>
      <c r="N9288" t="s">
        <v>24</v>
      </c>
      <c r="O9288" t="s">
        <v>17</v>
      </c>
      <c r="P9288" t="s">
        <v>3148</v>
      </c>
      <c r="Q9288" t="s">
        <v>32</v>
      </c>
      <c r="R9288" t="s">
        <v>26</v>
      </c>
      <c r="S9288" t="s">
        <v>21</v>
      </c>
      <c r="T9288" t="s">
        <v>13311</v>
      </c>
      <c r="U9288" s="1">
        <v>45733</v>
      </c>
      <c r="V9288">
        <v>75</v>
      </c>
      <c r="W9288" t="str">
        <f t="shared" si="192"/>
        <v>60-89</v>
      </c>
    </row>
    <row r="9289" spans="1:23" x14ac:dyDescent="0.25">
      <c r="A9289" t="s">
        <v>9538</v>
      </c>
      <c r="B9289">
        <v>9319582489</v>
      </c>
      <c r="C9289">
        <v>9697137814</v>
      </c>
      <c r="D9289" s="1">
        <v>45540</v>
      </c>
      <c r="E9289">
        <v>99232</v>
      </c>
      <c r="F9289">
        <v>99283</v>
      </c>
      <c r="G9289" t="s">
        <v>34</v>
      </c>
      <c r="H9289" s="34">
        <v>93373</v>
      </c>
      <c r="I9289" s="7">
        <v>60692</v>
      </c>
      <c r="J9289" s="7">
        <v>34741.96</v>
      </c>
      <c r="K9289" s="7">
        <v>18667</v>
      </c>
      <c r="L9289" s="7">
        <v>7283.04</v>
      </c>
      <c r="M9289" s="5">
        <v>0.12</v>
      </c>
      <c r="N9289" t="s">
        <v>46</v>
      </c>
      <c r="O9289" t="s">
        <v>27</v>
      </c>
      <c r="P9289" t="s">
        <v>3146</v>
      </c>
      <c r="Q9289" t="s">
        <v>19</v>
      </c>
      <c r="R9289" t="s">
        <v>20</v>
      </c>
      <c r="S9289" t="s">
        <v>21</v>
      </c>
      <c r="T9289" t="s">
        <v>13310</v>
      </c>
      <c r="U9289" s="1">
        <v>45576</v>
      </c>
      <c r="V9289">
        <v>36</v>
      </c>
      <c r="W9289" t="str">
        <f t="shared" si="192"/>
        <v>30-59</v>
      </c>
    </row>
    <row r="9290" spans="1:23" x14ac:dyDescent="0.25">
      <c r="A9290" t="s">
        <v>9539</v>
      </c>
      <c r="B9290">
        <v>8748601797</v>
      </c>
      <c r="C9290">
        <v>8849623532</v>
      </c>
      <c r="D9290" s="1">
        <v>45844</v>
      </c>
      <c r="E9290">
        <v>99215</v>
      </c>
      <c r="F9290">
        <v>99285</v>
      </c>
      <c r="G9290" t="s">
        <v>3301</v>
      </c>
      <c r="H9290" s="34">
        <v>36495</v>
      </c>
      <c r="I9290" s="7">
        <v>31021</v>
      </c>
      <c r="J9290" s="7">
        <v>26713.58</v>
      </c>
      <c r="K9290" s="7">
        <v>3687</v>
      </c>
      <c r="L9290" s="7">
        <v>620.41999999999996</v>
      </c>
      <c r="M9290" s="5">
        <v>0.02</v>
      </c>
      <c r="N9290" t="s">
        <v>16</v>
      </c>
      <c r="O9290" t="s">
        <v>30</v>
      </c>
      <c r="P9290" t="s">
        <v>18</v>
      </c>
      <c r="Q9290" t="s">
        <v>32</v>
      </c>
      <c r="R9290" t="s">
        <v>43</v>
      </c>
      <c r="S9290" t="s">
        <v>17</v>
      </c>
      <c r="T9290" t="s">
        <v>13312</v>
      </c>
      <c r="U9290" s="1">
        <v>45971</v>
      </c>
      <c r="V9290">
        <v>127</v>
      </c>
      <c r="W9290" t="str">
        <f t="shared" si="192"/>
        <v>120-149</v>
      </c>
    </row>
    <row r="9291" spans="1:23" x14ac:dyDescent="0.25">
      <c r="A9291" t="s">
        <v>9540</v>
      </c>
      <c r="B9291">
        <v>1189719118</v>
      </c>
      <c r="C9291">
        <v>7187895334</v>
      </c>
      <c r="D9291" s="1">
        <v>45948</v>
      </c>
      <c r="E9291">
        <v>99231</v>
      </c>
      <c r="F9291">
        <v>99283</v>
      </c>
      <c r="G9291" t="s">
        <v>3669</v>
      </c>
      <c r="H9291" s="34">
        <v>27964</v>
      </c>
      <c r="I9291" s="7">
        <v>22092</v>
      </c>
      <c r="J9291" s="7">
        <v>18557.28</v>
      </c>
      <c r="K9291" s="7">
        <v>0</v>
      </c>
      <c r="L9291" s="7">
        <v>3534.72</v>
      </c>
      <c r="M9291" s="5">
        <v>0.16</v>
      </c>
      <c r="N9291" t="s">
        <v>1138</v>
      </c>
      <c r="O9291" t="s">
        <v>17</v>
      </c>
      <c r="P9291" t="s">
        <v>3146</v>
      </c>
      <c r="Q9291" t="s">
        <v>19</v>
      </c>
      <c r="R9291" t="s">
        <v>43</v>
      </c>
      <c r="S9291" t="s">
        <v>27</v>
      </c>
      <c r="T9291" t="s">
        <v>13312</v>
      </c>
      <c r="U9291" s="1">
        <v>46013</v>
      </c>
      <c r="V9291">
        <v>65</v>
      </c>
      <c r="W9291" t="str">
        <f t="shared" si="192"/>
        <v>60-89</v>
      </c>
    </row>
    <row r="9292" spans="1:23" x14ac:dyDescent="0.25">
      <c r="A9292" t="s">
        <v>9541</v>
      </c>
      <c r="B9292">
        <v>6222994647</v>
      </c>
      <c r="C9292">
        <v>2244151099</v>
      </c>
      <c r="D9292" s="1">
        <v>45849</v>
      </c>
      <c r="E9292">
        <v>99221</v>
      </c>
      <c r="F9292">
        <v>99204</v>
      </c>
      <c r="G9292" t="s">
        <v>3548</v>
      </c>
      <c r="H9292" s="34">
        <v>81475</v>
      </c>
      <c r="I9292" s="7">
        <v>52959</v>
      </c>
      <c r="J9292" s="7">
        <v>33083.919999999998</v>
      </c>
      <c r="K9292" s="7">
        <v>13520</v>
      </c>
      <c r="L9292" s="7">
        <v>6355.08</v>
      </c>
      <c r="M9292" s="5">
        <v>0.12</v>
      </c>
      <c r="N9292" t="s">
        <v>46</v>
      </c>
      <c r="O9292" t="s">
        <v>27</v>
      </c>
      <c r="P9292" t="s">
        <v>3147</v>
      </c>
      <c r="Q9292" t="s">
        <v>19</v>
      </c>
      <c r="R9292" t="s">
        <v>38</v>
      </c>
      <c r="S9292" t="s">
        <v>27</v>
      </c>
      <c r="T9292" t="s">
        <v>13311</v>
      </c>
      <c r="U9292" s="1">
        <v>45939</v>
      </c>
      <c r="V9292">
        <v>90</v>
      </c>
      <c r="W9292" t="str">
        <f t="shared" si="192"/>
        <v>90-119</v>
      </c>
    </row>
    <row r="9293" spans="1:23" x14ac:dyDescent="0.25">
      <c r="A9293" t="s">
        <v>9542</v>
      </c>
      <c r="B9293">
        <v>8099880456</v>
      </c>
      <c r="C9293">
        <v>7631235125</v>
      </c>
      <c r="D9293" s="1">
        <v>45299</v>
      </c>
      <c r="E9293">
        <v>99231</v>
      </c>
      <c r="F9293">
        <v>90834</v>
      </c>
      <c r="G9293" t="s">
        <v>3242</v>
      </c>
      <c r="H9293" s="34">
        <v>79144</v>
      </c>
      <c r="I9293" s="7">
        <v>63315</v>
      </c>
      <c r="J9293" s="7">
        <v>34976.9</v>
      </c>
      <c r="K9293" s="7">
        <v>19474</v>
      </c>
      <c r="L9293" s="7">
        <v>8864.1</v>
      </c>
      <c r="M9293" s="5">
        <v>0.14000000000000001</v>
      </c>
      <c r="N9293" t="s">
        <v>1135</v>
      </c>
      <c r="O9293" t="s">
        <v>27</v>
      </c>
      <c r="P9293" t="s">
        <v>25</v>
      </c>
      <c r="Q9293" t="s">
        <v>32</v>
      </c>
      <c r="R9293" t="s">
        <v>38</v>
      </c>
      <c r="S9293" t="s">
        <v>21</v>
      </c>
      <c r="T9293" t="s">
        <v>13311</v>
      </c>
      <c r="U9293" s="1">
        <v>45410</v>
      </c>
      <c r="V9293">
        <v>111</v>
      </c>
      <c r="W9293" t="str">
        <f t="shared" si="192"/>
        <v>90-119</v>
      </c>
    </row>
    <row r="9294" spans="1:23" x14ac:dyDescent="0.25">
      <c r="A9294" t="s">
        <v>9543</v>
      </c>
      <c r="B9294">
        <v>4454243909</v>
      </c>
      <c r="C9294">
        <v>4092068267</v>
      </c>
      <c r="D9294" s="1">
        <v>45392</v>
      </c>
      <c r="E9294">
        <v>99222</v>
      </c>
      <c r="F9294">
        <v>99281</v>
      </c>
      <c r="G9294" t="s">
        <v>3337</v>
      </c>
      <c r="H9294" s="34">
        <v>77818</v>
      </c>
      <c r="I9294" s="7">
        <v>63811</v>
      </c>
      <c r="J9294" s="7">
        <v>52325.02</v>
      </c>
      <c r="K9294" s="7">
        <v>0</v>
      </c>
      <c r="L9294" s="7">
        <v>11485.98</v>
      </c>
      <c r="M9294" s="5">
        <v>0.18</v>
      </c>
      <c r="N9294" t="s">
        <v>3141</v>
      </c>
      <c r="O9294" t="s">
        <v>17</v>
      </c>
      <c r="P9294" t="s">
        <v>3148</v>
      </c>
      <c r="Q9294" t="s">
        <v>32</v>
      </c>
      <c r="R9294" t="s">
        <v>43</v>
      </c>
      <c r="S9294" t="s">
        <v>17</v>
      </c>
      <c r="T9294" t="s">
        <v>13310</v>
      </c>
      <c r="U9294" s="1">
        <v>45425</v>
      </c>
      <c r="V9294">
        <v>33</v>
      </c>
      <c r="W9294" t="str">
        <f t="shared" si="192"/>
        <v>30-59</v>
      </c>
    </row>
    <row r="9295" spans="1:23" x14ac:dyDescent="0.25">
      <c r="A9295" t="s">
        <v>9544</v>
      </c>
      <c r="B9295">
        <v>7121851868</v>
      </c>
      <c r="C9295">
        <v>9438762103</v>
      </c>
      <c r="D9295" s="1">
        <v>45387</v>
      </c>
      <c r="E9295">
        <v>99215</v>
      </c>
      <c r="F9295">
        <v>99214</v>
      </c>
      <c r="G9295" t="s">
        <v>3488</v>
      </c>
      <c r="H9295" s="34">
        <v>62035</v>
      </c>
      <c r="I9295" s="7">
        <v>49628</v>
      </c>
      <c r="J9295" s="7">
        <v>42680.08</v>
      </c>
      <c r="K9295" s="7">
        <v>0</v>
      </c>
      <c r="L9295" s="7">
        <v>6947.92</v>
      </c>
      <c r="M9295" s="5">
        <v>0.14000000000000001</v>
      </c>
      <c r="N9295" t="s">
        <v>1135</v>
      </c>
      <c r="O9295" t="s">
        <v>17</v>
      </c>
      <c r="P9295" t="s">
        <v>3150</v>
      </c>
      <c r="Q9295" t="s">
        <v>19</v>
      </c>
      <c r="R9295" t="s">
        <v>27</v>
      </c>
      <c r="S9295" t="s">
        <v>21</v>
      </c>
      <c r="T9295" t="s">
        <v>13311</v>
      </c>
      <c r="U9295" s="1">
        <v>45550</v>
      </c>
      <c r="V9295">
        <v>163</v>
      </c>
      <c r="W9295" t="str">
        <f t="shared" si="192"/>
        <v>150-179</v>
      </c>
    </row>
    <row r="9296" spans="1:23" x14ac:dyDescent="0.25">
      <c r="A9296" t="s">
        <v>9545</v>
      </c>
      <c r="B9296">
        <v>6424085274</v>
      </c>
      <c r="C9296">
        <v>572781936</v>
      </c>
      <c r="D9296" s="1">
        <v>45812</v>
      </c>
      <c r="E9296">
        <v>99231</v>
      </c>
      <c r="F9296">
        <v>99204</v>
      </c>
      <c r="G9296" t="s">
        <v>146</v>
      </c>
      <c r="H9296" s="34">
        <v>52224</v>
      </c>
      <c r="I9296" s="7">
        <v>39168</v>
      </c>
      <c r="J9296" s="7">
        <v>30121.8</v>
      </c>
      <c r="K9296" s="7">
        <v>3171</v>
      </c>
      <c r="L9296" s="7">
        <v>5875.2</v>
      </c>
      <c r="M9296" s="5">
        <v>0.15</v>
      </c>
      <c r="N9296" t="s">
        <v>1139</v>
      </c>
      <c r="O9296" t="s">
        <v>30</v>
      </c>
      <c r="P9296" t="s">
        <v>3147</v>
      </c>
      <c r="Q9296" t="s">
        <v>19</v>
      </c>
      <c r="R9296" t="s">
        <v>27</v>
      </c>
      <c r="S9296" t="s">
        <v>27</v>
      </c>
      <c r="T9296" t="s">
        <v>13311</v>
      </c>
      <c r="U9296" s="1">
        <v>45926</v>
      </c>
      <c r="V9296">
        <v>114</v>
      </c>
      <c r="W9296" t="str">
        <f t="shared" si="192"/>
        <v>90-119</v>
      </c>
    </row>
    <row r="9297" spans="1:23" x14ac:dyDescent="0.25">
      <c r="A9297" t="s">
        <v>9546</v>
      </c>
      <c r="B9297">
        <v>210104164</v>
      </c>
      <c r="C9297">
        <v>6436422393</v>
      </c>
      <c r="D9297" s="1">
        <v>45356</v>
      </c>
      <c r="E9297">
        <v>99221</v>
      </c>
      <c r="F9297">
        <v>90834</v>
      </c>
      <c r="G9297" t="s">
        <v>142</v>
      </c>
      <c r="H9297" s="34">
        <v>37617</v>
      </c>
      <c r="I9297" s="7">
        <v>29717</v>
      </c>
      <c r="J9297" s="7">
        <v>21378.28</v>
      </c>
      <c r="K9297" s="7">
        <v>3584</v>
      </c>
      <c r="L9297" s="7">
        <v>4754.72</v>
      </c>
      <c r="M9297" s="5">
        <v>0.16</v>
      </c>
      <c r="N9297" t="s">
        <v>1138</v>
      </c>
      <c r="O9297" t="s">
        <v>30</v>
      </c>
      <c r="P9297" t="s">
        <v>58</v>
      </c>
      <c r="Q9297" t="s">
        <v>32</v>
      </c>
      <c r="R9297" t="s">
        <v>20</v>
      </c>
      <c r="S9297" t="s">
        <v>27</v>
      </c>
      <c r="T9297" t="s">
        <v>13310</v>
      </c>
      <c r="U9297" s="1">
        <v>45459</v>
      </c>
      <c r="V9297">
        <v>102</v>
      </c>
      <c r="W9297" t="str">
        <f t="shared" si="192"/>
        <v>90-119</v>
      </c>
    </row>
    <row r="9298" spans="1:23" x14ac:dyDescent="0.25">
      <c r="A9298" t="s">
        <v>9547</v>
      </c>
      <c r="B9298">
        <v>9651471121</v>
      </c>
      <c r="C9298">
        <v>5407857397</v>
      </c>
      <c r="D9298" s="1">
        <v>45545</v>
      </c>
      <c r="E9298">
        <v>99232</v>
      </c>
      <c r="F9298">
        <v>97110</v>
      </c>
      <c r="G9298" t="s">
        <v>296</v>
      </c>
      <c r="H9298" s="34">
        <v>56704</v>
      </c>
      <c r="I9298" s="7">
        <v>44229</v>
      </c>
      <c r="J9298" s="7">
        <v>24224.2</v>
      </c>
      <c r="K9298" s="7">
        <v>11159</v>
      </c>
      <c r="L9298" s="7">
        <v>8845.7999999999993</v>
      </c>
      <c r="M9298" s="5">
        <v>0.2</v>
      </c>
      <c r="N9298" t="s">
        <v>3140</v>
      </c>
      <c r="O9298" t="s">
        <v>27</v>
      </c>
      <c r="P9298" t="s">
        <v>3149</v>
      </c>
      <c r="Q9298" t="s">
        <v>19</v>
      </c>
      <c r="R9298" t="s">
        <v>20</v>
      </c>
      <c r="S9298" t="s">
        <v>27</v>
      </c>
      <c r="T9298" t="s">
        <v>13311</v>
      </c>
      <c r="U9298" s="1">
        <v>45589</v>
      </c>
      <c r="V9298">
        <v>44</v>
      </c>
      <c r="W9298" t="str">
        <f t="shared" si="192"/>
        <v>30-59</v>
      </c>
    </row>
    <row r="9299" spans="1:23" x14ac:dyDescent="0.25">
      <c r="A9299" t="s">
        <v>9548</v>
      </c>
      <c r="B9299">
        <v>7193006101</v>
      </c>
      <c r="C9299">
        <v>2323456964</v>
      </c>
      <c r="D9299" s="1">
        <v>45808</v>
      </c>
      <c r="E9299">
        <v>99214</v>
      </c>
      <c r="F9299">
        <v>99204</v>
      </c>
      <c r="G9299" t="s">
        <v>268</v>
      </c>
      <c r="H9299" s="34">
        <v>41116</v>
      </c>
      <c r="I9299" s="7">
        <v>33715</v>
      </c>
      <c r="J9299" s="7">
        <v>27646.3</v>
      </c>
      <c r="K9299" s="7">
        <v>0</v>
      </c>
      <c r="L9299" s="7">
        <v>6068.7</v>
      </c>
      <c r="M9299" s="5">
        <v>0.18</v>
      </c>
      <c r="N9299" t="s">
        <v>3141</v>
      </c>
      <c r="O9299" t="s">
        <v>17</v>
      </c>
      <c r="P9299" t="s">
        <v>35</v>
      </c>
      <c r="Q9299" t="s">
        <v>19</v>
      </c>
      <c r="R9299" t="s">
        <v>26</v>
      </c>
      <c r="S9299" t="s">
        <v>17</v>
      </c>
      <c r="T9299" t="s">
        <v>13311</v>
      </c>
      <c r="U9299" s="1">
        <v>45892</v>
      </c>
      <c r="V9299">
        <v>84</v>
      </c>
      <c r="W9299" t="str">
        <f t="shared" si="192"/>
        <v>60-89</v>
      </c>
    </row>
    <row r="9300" spans="1:23" x14ac:dyDescent="0.25">
      <c r="A9300" t="s">
        <v>9549</v>
      </c>
      <c r="B9300">
        <v>208485978</v>
      </c>
      <c r="C9300">
        <v>656316016</v>
      </c>
      <c r="D9300" s="1">
        <v>45390</v>
      </c>
      <c r="E9300">
        <v>99215</v>
      </c>
      <c r="F9300">
        <v>90834</v>
      </c>
      <c r="G9300" t="s">
        <v>445</v>
      </c>
      <c r="H9300" s="34">
        <v>37524</v>
      </c>
      <c r="I9300" s="7">
        <v>30770</v>
      </c>
      <c r="J9300" s="7">
        <v>25231.4</v>
      </c>
      <c r="K9300" s="7">
        <v>0</v>
      </c>
      <c r="L9300" s="7">
        <v>5538.6</v>
      </c>
      <c r="M9300" s="5">
        <v>0.18</v>
      </c>
      <c r="N9300" t="s">
        <v>3141</v>
      </c>
      <c r="O9300" t="s">
        <v>17</v>
      </c>
      <c r="P9300" t="s">
        <v>25</v>
      </c>
      <c r="Q9300" t="s">
        <v>19</v>
      </c>
      <c r="R9300" t="s">
        <v>20</v>
      </c>
      <c r="S9300" t="s">
        <v>21</v>
      </c>
      <c r="T9300" t="s">
        <v>13312</v>
      </c>
      <c r="U9300" s="1">
        <v>45565</v>
      </c>
      <c r="V9300">
        <v>175</v>
      </c>
      <c r="W9300" t="str">
        <f t="shared" si="192"/>
        <v>150-179</v>
      </c>
    </row>
    <row r="9301" spans="1:23" x14ac:dyDescent="0.25">
      <c r="A9301" t="s">
        <v>9550</v>
      </c>
      <c r="B9301">
        <v>4715085448</v>
      </c>
      <c r="C9301">
        <v>3647497645</v>
      </c>
      <c r="D9301" s="1">
        <v>45572</v>
      </c>
      <c r="E9301">
        <v>99221</v>
      </c>
      <c r="F9301">
        <v>97110</v>
      </c>
      <c r="G9301" t="s">
        <v>3641</v>
      </c>
      <c r="H9301" s="34">
        <v>17145</v>
      </c>
      <c r="I9301" s="7">
        <v>12859</v>
      </c>
      <c r="J9301" s="7">
        <v>10930.15</v>
      </c>
      <c r="K9301" s="7">
        <v>0</v>
      </c>
      <c r="L9301" s="7">
        <v>1928.85</v>
      </c>
      <c r="M9301" s="5">
        <v>0.15</v>
      </c>
      <c r="N9301" t="s">
        <v>1139</v>
      </c>
      <c r="O9301" t="s">
        <v>17</v>
      </c>
      <c r="P9301" t="s">
        <v>18</v>
      </c>
      <c r="Q9301" t="s">
        <v>19</v>
      </c>
      <c r="R9301" t="s">
        <v>27</v>
      </c>
      <c r="S9301" t="s">
        <v>17</v>
      </c>
      <c r="T9301" t="s">
        <v>13310</v>
      </c>
      <c r="U9301" s="1">
        <v>45632</v>
      </c>
      <c r="V9301">
        <v>60</v>
      </c>
      <c r="W9301" t="str">
        <f t="shared" si="192"/>
        <v>60-89</v>
      </c>
    </row>
    <row r="9302" spans="1:23" x14ac:dyDescent="0.25">
      <c r="A9302" t="s">
        <v>9551</v>
      </c>
      <c r="B9302">
        <v>5889870290</v>
      </c>
      <c r="C9302">
        <v>6134728359</v>
      </c>
      <c r="D9302" s="1">
        <v>45301</v>
      </c>
      <c r="E9302">
        <v>99215</v>
      </c>
      <c r="F9302">
        <v>90834</v>
      </c>
      <c r="G9302" t="s">
        <v>3218</v>
      </c>
      <c r="H9302" s="34">
        <v>35890</v>
      </c>
      <c r="I9302" s="7">
        <v>25841</v>
      </c>
      <c r="J9302" s="7">
        <v>15782.72</v>
      </c>
      <c r="K9302" s="7">
        <v>7991</v>
      </c>
      <c r="L9302" s="7">
        <v>2067.2800000000002</v>
      </c>
      <c r="M9302" s="5">
        <v>0.08</v>
      </c>
      <c r="N9302" t="s">
        <v>24</v>
      </c>
      <c r="O9302" t="s">
        <v>27</v>
      </c>
      <c r="P9302" t="s">
        <v>97</v>
      </c>
      <c r="Q9302" t="s">
        <v>32</v>
      </c>
      <c r="R9302" t="s">
        <v>20</v>
      </c>
      <c r="S9302" t="s">
        <v>27</v>
      </c>
      <c r="T9302" t="s">
        <v>13311</v>
      </c>
      <c r="U9302" s="1">
        <v>45436</v>
      </c>
      <c r="V9302">
        <v>135</v>
      </c>
      <c r="W9302" t="str">
        <f t="shared" si="192"/>
        <v>120-149</v>
      </c>
    </row>
    <row r="9303" spans="1:23" x14ac:dyDescent="0.25">
      <c r="A9303" t="s">
        <v>9552</v>
      </c>
      <c r="B9303">
        <v>5537973569</v>
      </c>
      <c r="C9303">
        <v>6258369776</v>
      </c>
      <c r="D9303" s="1">
        <v>45389</v>
      </c>
      <c r="E9303">
        <v>99221</v>
      </c>
      <c r="F9303">
        <v>99213</v>
      </c>
      <c r="G9303" t="s">
        <v>3548</v>
      </c>
      <c r="H9303" s="34">
        <v>63290</v>
      </c>
      <c r="I9303" s="7">
        <v>49999</v>
      </c>
      <c r="J9303" s="7">
        <v>27309.16</v>
      </c>
      <c r="K9303" s="7">
        <v>14690</v>
      </c>
      <c r="L9303" s="7">
        <v>7999.84</v>
      </c>
      <c r="M9303" s="5">
        <v>0.16</v>
      </c>
      <c r="N9303" t="s">
        <v>1138</v>
      </c>
      <c r="O9303" t="s">
        <v>27</v>
      </c>
      <c r="P9303" t="s">
        <v>18</v>
      </c>
      <c r="Q9303" t="s">
        <v>32</v>
      </c>
      <c r="R9303" t="s">
        <v>20</v>
      </c>
      <c r="S9303" t="s">
        <v>27</v>
      </c>
      <c r="T9303" t="s">
        <v>13310</v>
      </c>
      <c r="U9303" s="1">
        <v>45519</v>
      </c>
      <c r="V9303">
        <v>130</v>
      </c>
      <c r="W9303" t="str">
        <f t="shared" si="192"/>
        <v>120-149</v>
      </c>
    </row>
    <row r="9304" spans="1:23" x14ac:dyDescent="0.25">
      <c r="A9304" t="s">
        <v>9553</v>
      </c>
      <c r="B9304">
        <v>5356345163</v>
      </c>
      <c r="C9304">
        <v>9214922369</v>
      </c>
      <c r="D9304" s="1">
        <v>45415</v>
      </c>
      <c r="E9304">
        <v>99222</v>
      </c>
      <c r="F9304">
        <v>93000</v>
      </c>
      <c r="G9304" t="s">
        <v>3325</v>
      </c>
      <c r="H9304" s="34">
        <v>40929</v>
      </c>
      <c r="I9304" s="7">
        <v>32334</v>
      </c>
      <c r="J9304" s="7">
        <v>27160.560000000001</v>
      </c>
      <c r="K9304" s="7">
        <v>0</v>
      </c>
      <c r="L9304" s="7">
        <v>5173.4399999999996</v>
      </c>
      <c r="M9304" s="5">
        <v>0.16</v>
      </c>
      <c r="N9304" t="s">
        <v>1138</v>
      </c>
      <c r="O9304" t="s">
        <v>17</v>
      </c>
      <c r="P9304" t="s">
        <v>58</v>
      </c>
      <c r="Q9304" t="s">
        <v>32</v>
      </c>
      <c r="R9304" t="s">
        <v>43</v>
      </c>
      <c r="S9304" t="s">
        <v>27</v>
      </c>
      <c r="T9304" t="s">
        <v>13311</v>
      </c>
      <c r="U9304" s="1">
        <v>45502</v>
      </c>
      <c r="V9304">
        <v>87</v>
      </c>
      <c r="W9304" t="str">
        <f t="shared" si="192"/>
        <v>60-89</v>
      </c>
    </row>
    <row r="9305" spans="1:23" x14ac:dyDescent="0.25">
      <c r="A9305" t="s">
        <v>9554</v>
      </c>
      <c r="B9305">
        <v>5672985577</v>
      </c>
      <c r="C9305">
        <v>3701982127</v>
      </c>
      <c r="D9305" s="1">
        <v>45944</v>
      </c>
      <c r="E9305">
        <v>99222</v>
      </c>
      <c r="F9305">
        <v>99212</v>
      </c>
      <c r="G9305" t="s">
        <v>244</v>
      </c>
      <c r="H9305" s="34">
        <v>29645</v>
      </c>
      <c r="I9305" s="7">
        <v>21344</v>
      </c>
      <c r="J9305" s="7">
        <v>19636.48</v>
      </c>
      <c r="K9305" s="7">
        <v>0</v>
      </c>
      <c r="L9305" s="7">
        <v>1707.52</v>
      </c>
      <c r="M9305" s="5">
        <v>0.08</v>
      </c>
      <c r="N9305" t="s">
        <v>24</v>
      </c>
      <c r="O9305" t="s">
        <v>17</v>
      </c>
      <c r="P9305" t="s">
        <v>3148</v>
      </c>
      <c r="Q9305" t="s">
        <v>19</v>
      </c>
      <c r="R9305" t="s">
        <v>27</v>
      </c>
      <c r="S9305" t="s">
        <v>27</v>
      </c>
      <c r="T9305" t="s">
        <v>13311</v>
      </c>
      <c r="U9305" s="1">
        <v>46009</v>
      </c>
      <c r="V9305">
        <v>65</v>
      </c>
      <c r="W9305" t="str">
        <f t="shared" si="192"/>
        <v>60-89</v>
      </c>
    </row>
    <row r="9306" spans="1:23" x14ac:dyDescent="0.25">
      <c r="A9306" t="s">
        <v>9555</v>
      </c>
      <c r="B9306">
        <v>1943776928</v>
      </c>
      <c r="C9306">
        <v>9074401480</v>
      </c>
      <c r="D9306" s="1">
        <v>45686</v>
      </c>
      <c r="E9306">
        <v>99221</v>
      </c>
      <c r="F9306">
        <v>93000</v>
      </c>
      <c r="G9306" t="s">
        <v>108</v>
      </c>
      <c r="H9306" s="34">
        <v>77470</v>
      </c>
      <c r="I9306" s="7">
        <v>60427</v>
      </c>
      <c r="J9306" s="7">
        <v>25964.6</v>
      </c>
      <c r="K9306" s="7">
        <v>22377</v>
      </c>
      <c r="L9306" s="7">
        <v>12085.4</v>
      </c>
      <c r="M9306" s="5">
        <v>0.2</v>
      </c>
      <c r="N9306" t="s">
        <v>3140</v>
      </c>
      <c r="O9306" t="s">
        <v>27</v>
      </c>
      <c r="P9306" t="s">
        <v>31</v>
      </c>
      <c r="Q9306" t="s">
        <v>32</v>
      </c>
      <c r="R9306" t="s">
        <v>27</v>
      </c>
      <c r="S9306" t="s">
        <v>21</v>
      </c>
      <c r="T9306" t="s">
        <v>13310</v>
      </c>
      <c r="U9306" s="1">
        <v>45764</v>
      </c>
      <c r="V9306">
        <v>78</v>
      </c>
      <c r="W9306" t="str">
        <f t="shared" si="192"/>
        <v>60-89</v>
      </c>
    </row>
    <row r="9307" spans="1:23" x14ac:dyDescent="0.25">
      <c r="A9307" t="s">
        <v>9556</v>
      </c>
      <c r="B9307">
        <v>9979270720</v>
      </c>
      <c r="C9307">
        <v>9829380450</v>
      </c>
      <c r="D9307" s="1">
        <v>45605</v>
      </c>
      <c r="E9307">
        <v>99214</v>
      </c>
      <c r="F9307">
        <v>99213</v>
      </c>
      <c r="G9307" t="s">
        <v>3232</v>
      </c>
      <c r="H9307" s="34">
        <v>46611</v>
      </c>
      <c r="I9307" s="7">
        <v>30297</v>
      </c>
      <c r="J9307" s="7">
        <v>26661.360000000001</v>
      </c>
      <c r="K9307" s="7">
        <v>0</v>
      </c>
      <c r="L9307" s="7">
        <v>3635.64</v>
      </c>
      <c r="M9307" s="5">
        <v>0.12</v>
      </c>
      <c r="N9307" t="s">
        <v>46</v>
      </c>
      <c r="O9307" t="s">
        <v>17</v>
      </c>
      <c r="P9307" t="s">
        <v>3146</v>
      </c>
      <c r="Q9307" t="s">
        <v>32</v>
      </c>
      <c r="R9307" t="s">
        <v>27</v>
      </c>
      <c r="S9307" t="s">
        <v>17</v>
      </c>
      <c r="T9307" t="s">
        <v>13312</v>
      </c>
      <c r="U9307" s="1">
        <v>45775</v>
      </c>
      <c r="V9307">
        <v>170</v>
      </c>
      <c r="W9307" t="str">
        <f t="shared" si="192"/>
        <v>150-179</v>
      </c>
    </row>
    <row r="9308" spans="1:23" x14ac:dyDescent="0.25">
      <c r="A9308" t="s">
        <v>9557</v>
      </c>
      <c r="B9308">
        <v>4224515969</v>
      </c>
      <c r="C9308">
        <v>7474626916</v>
      </c>
      <c r="D9308" s="1">
        <v>45893</v>
      </c>
      <c r="E9308">
        <v>99233</v>
      </c>
      <c r="F9308">
        <v>99283</v>
      </c>
      <c r="G9308" t="s">
        <v>136</v>
      </c>
      <c r="H9308" s="34">
        <v>77909</v>
      </c>
      <c r="I9308" s="7">
        <v>60769</v>
      </c>
      <c r="J9308" s="7">
        <v>33777.199999999997</v>
      </c>
      <c r="K9308" s="7">
        <v>14838</v>
      </c>
      <c r="L9308" s="7">
        <v>12153.8</v>
      </c>
      <c r="M9308" s="5">
        <v>0.2</v>
      </c>
      <c r="N9308" t="s">
        <v>3140</v>
      </c>
      <c r="O9308" t="s">
        <v>27</v>
      </c>
      <c r="P9308" t="s">
        <v>25</v>
      </c>
      <c r="Q9308" t="s">
        <v>32</v>
      </c>
      <c r="R9308" t="s">
        <v>38</v>
      </c>
      <c r="S9308" t="s">
        <v>21</v>
      </c>
      <c r="T9308" t="s">
        <v>13312</v>
      </c>
      <c r="U9308" s="1">
        <v>45998</v>
      </c>
      <c r="V9308">
        <v>105</v>
      </c>
      <c r="W9308" t="str">
        <f t="shared" si="192"/>
        <v>90-119</v>
      </c>
    </row>
    <row r="9309" spans="1:23" x14ac:dyDescent="0.25">
      <c r="A9309" t="s">
        <v>9558</v>
      </c>
      <c r="B9309">
        <v>8631109663</v>
      </c>
      <c r="C9309">
        <v>4579512963</v>
      </c>
      <c r="D9309" s="1">
        <v>45956</v>
      </c>
      <c r="E9309">
        <v>99214</v>
      </c>
      <c r="F9309">
        <v>99281</v>
      </c>
      <c r="G9309" t="s">
        <v>272</v>
      </c>
      <c r="H9309" s="34">
        <v>87279</v>
      </c>
      <c r="I9309" s="7">
        <v>56731</v>
      </c>
      <c r="J9309" s="7">
        <v>41753.279999999999</v>
      </c>
      <c r="K9309" s="7">
        <v>8170</v>
      </c>
      <c r="L9309" s="7">
        <v>6807.72</v>
      </c>
      <c r="M9309" s="5">
        <v>0.12</v>
      </c>
      <c r="N9309" t="s">
        <v>46</v>
      </c>
      <c r="O9309" t="s">
        <v>27</v>
      </c>
      <c r="P9309" t="s">
        <v>3150</v>
      </c>
      <c r="Q9309" t="s">
        <v>19</v>
      </c>
      <c r="R9309" t="s">
        <v>27</v>
      </c>
      <c r="S9309" t="s">
        <v>21</v>
      </c>
      <c r="T9309" t="s">
        <v>13311</v>
      </c>
      <c r="U9309" s="1">
        <v>46001</v>
      </c>
      <c r="V9309">
        <v>45</v>
      </c>
      <c r="W9309" t="str">
        <f t="shared" si="192"/>
        <v>30-59</v>
      </c>
    </row>
    <row r="9310" spans="1:23" x14ac:dyDescent="0.25">
      <c r="A9310" t="s">
        <v>9559</v>
      </c>
      <c r="B9310">
        <v>9065019319</v>
      </c>
      <c r="C9310">
        <v>4010427905</v>
      </c>
      <c r="D9310" s="1">
        <v>45928</v>
      </c>
      <c r="E9310">
        <v>99222</v>
      </c>
      <c r="F9310">
        <v>99213</v>
      </c>
      <c r="G9310" t="s">
        <v>240</v>
      </c>
      <c r="H9310" s="34">
        <v>96819</v>
      </c>
      <c r="I9310" s="7">
        <v>69710</v>
      </c>
      <c r="J9310" s="7">
        <v>32190.2</v>
      </c>
      <c r="K9310" s="7">
        <v>31943</v>
      </c>
      <c r="L9310" s="7">
        <v>5576.8</v>
      </c>
      <c r="M9310" s="5">
        <v>0.08</v>
      </c>
      <c r="N9310" t="s">
        <v>24</v>
      </c>
      <c r="O9310" t="s">
        <v>27</v>
      </c>
      <c r="P9310" t="s">
        <v>18</v>
      </c>
      <c r="Q9310" t="s">
        <v>32</v>
      </c>
      <c r="R9310" t="s">
        <v>43</v>
      </c>
      <c r="S9310" t="s">
        <v>27</v>
      </c>
      <c r="T9310" t="s">
        <v>13312</v>
      </c>
      <c r="U9310" s="1">
        <v>46009</v>
      </c>
      <c r="V9310">
        <v>82</v>
      </c>
      <c r="W9310" t="str">
        <f t="shared" si="192"/>
        <v>60-89</v>
      </c>
    </row>
    <row r="9311" spans="1:23" x14ac:dyDescent="0.25">
      <c r="A9311" t="s">
        <v>9560</v>
      </c>
      <c r="B9311">
        <v>8117360222</v>
      </c>
      <c r="C9311">
        <v>5044316795</v>
      </c>
      <c r="D9311" s="1">
        <v>45787</v>
      </c>
      <c r="E9311">
        <v>99221</v>
      </c>
      <c r="F9311">
        <v>99285</v>
      </c>
      <c r="G9311" t="s">
        <v>203</v>
      </c>
      <c r="H9311" s="34">
        <v>53596</v>
      </c>
      <c r="I9311" s="7">
        <v>42877</v>
      </c>
      <c r="J9311" s="7">
        <v>33737.22</v>
      </c>
      <c r="K9311" s="7">
        <v>3137</v>
      </c>
      <c r="L9311" s="7">
        <v>6002.78</v>
      </c>
      <c r="M9311" s="5">
        <v>0.14000000000000001</v>
      </c>
      <c r="N9311" t="s">
        <v>1135</v>
      </c>
      <c r="O9311" t="s">
        <v>30</v>
      </c>
      <c r="P9311" t="s">
        <v>31</v>
      </c>
      <c r="Q9311" t="s">
        <v>32</v>
      </c>
      <c r="R9311" t="s">
        <v>38</v>
      </c>
      <c r="S9311" t="s">
        <v>17</v>
      </c>
      <c r="T9311" t="s">
        <v>13312</v>
      </c>
      <c r="U9311" s="1">
        <v>45950</v>
      </c>
      <c r="V9311">
        <v>163</v>
      </c>
      <c r="W9311" t="str">
        <f t="shared" si="192"/>
        <v>150-179</v>
      </c>
    </row>
    <row r="9312" spans="1:23" x14ac:dyDescent="0.25">
      <c r="A9312" t="s">
        <v>9561</v>
      </c>
      <c r="B9312">
        <v>3197876045</v>
      </c>
      <c r="C9312">
        <v>3271596830</v>
      </c>
      <c r="D9312" s="1">
        <v>45629</v>
      </c>
      <c r="E9312">
        <v>99223</v>
      </c>
      <c r="F9312">
        <v>99281</v>
      </c>
      <c r="G9312" t="s">
        <v>3537</v>
      </c>
      <c r="H9312" s="34">
        <v>64062</v>
      </c>
      <c r="I9312" s="7">
        <v>50609</v>
      </c>
      <c r="J9312" s="7">
        <v>36067.56</v>
      </c>
      <c r="K9312" s="7">
        <v>6444</v>
      </c>
      <c r="L9312" s="7">
        <v>8097.44</v>
      </c>
      <c r="M9312" s="5">
        <v>0.16</v>
      </c>
      <c r="N9312" t="s">
        <v>1138</v>
      </c>
      <c r="O9312" t="s">
        <v>30</v>
      </c>
      <c r="P9312" t="s">
        <v>25</v>
      </c>
      <c r="Q9312" t="s">
        <v>32</v>
      </c>
      <c r="R9312" t="s">
        <v>21</v>
      </c>
      <c r="S9312" t="s">
        <v>27</v>
      </c>
      <c r="T9312" t="s">
        <v>13312</v>
      </c>
      <c r="U9312" s="1">
        <v>45703</v>
      </c>
      <c r="V9312">
        <v>74</v>
      </c>
      <c r="W9312" t="str">
        <f t="shared" si="192"/>
        <v>60-89</v>
      </c>
    </row>
    <row r="9313" spans="1:23" x14ac:dyDescent="0.25">
      <c r="A9313" t="s">
        <v>9562</v>
      </c>
      <c r="B9313">
        <v>8776376456</v>
      </c>
      <c r="C9313">
        <v>5809091420</v>
      </c>
      <c r="D9313" s="1">
        <v>45643</v>
      </c>
      <c r="E9313">
        <v>99233</v>
      </c>
      <c r="F9313">
        <v>36415</v>
      </c>
      <c r="G9313" t="s">
        <v>34</v>
      </c>
      <c r="H9313" s="34">
        <v>33778</v>
      </c>
      <c r="I9313" s="7">
        <v>21956</v>
      </c>
      <c r="J9313" s="7">
        <v>19321.28</v>
      </c>
      <c r="K9313" s="7">
        <v>0</v>
      </c>
      <c r="L9313" s="7">
        <v>2634.72</v>
      </c>
      <c r="M9313" s="5">
        <v>0.12</v>
      </c>
      <c r="N9313" t="s">
        <v>46</v>
      </c>
      <c r="O9313" t="s">
        <v>17</v>
      </c>
      <c r="P9313" t="s">
        <v>3148</v>
      </c>
      <c r="Q9313" t="s">
        <v>32</v>
      </c>
      <c r="R9313" t="s">
        <v>21</v>
      </c>
      <c r="S9313" t="s">
        <v>21</v>
      </c>
      <c r="T9313" t="s">
        <v>13312</v>
      </c>
      <c r="U9313" s="1">
        <v>45793</v>
      </c>
      <c r="V9313">
        <v>150</v>
      </c>
      <c r="W9313" t="str">
        <f t="shared" si="192"/>
        <v>150-179</v>
      </c>
    </row>
    <row r="9314" spans="1:23" x14ac:dyDescent="0.25">
      <c r="A9314" t="s">
        <v>9563</v>
      </c>
      <c r="B9314">
        <v>8708608840</v>
      </c>
      <c r="C9314">
        <v>7777132778</v>
      </c>
      <c r="D9314" s="1">
        <v>45569</v>
      </c>
      <c r="E9314">
        <v>99221</v>
      </c>
      <c r="F9314">
        <v>99215</v>
      </c>
      <c r="G9314" t="s">
        <v>3537</v>
      </c>
      <c r="H9314" s="34">
        <v>44897</v>
      </c>
      <c r="I9314" s="7">
        <v>36816</v>
      </c>
      <c r="J9314" s="7">
        <v>23296.12</v>
      </c>
      <c r="K9314" s="7">
        <v>6893</v>
      </c>
      <c r="L9314" s="7">
        <v>6626.88</v>
      </c>
      <c r="M9314" s="5">
        <v>0.18</v>
      </c>
      <c r="N9314" t="s">
        <v>3141</v>
      </c>
      <c r="O9314" t="s">
        <v>27</v>
      </c>
      <c r="P9314" t="s">
        <v>58</v>
      </c>
      <c r="Q9314" t="s">
        <v>19</v>
      </c>
      <c r="R9314" t="s">
        <v>26</v>
      </c>
      <c r="S9314" t="s">
        <v>17</v>
      </c>
      <c r="T9314" t="s">
        <v>13312</v>
      </c>
      <c r="U9314" s="1">
        <v>45644</v>
      </c>
      <c r="V9314">
        <v>75</v>
      </c>
      <c r="W9314" t="str">
        <f t="shared" si="192"/>
        <v>60-89</v>
      </c>
    </row>
    <row r="9315" spans="1:23" x14ac:dyDescent="0.25">
      <c r="A9315" t="s">
        <v>9564</v>
      </c>
      <c r="B9315">
        <v>3632934801</v>
      </c>
      <c r="C9315">
        <v>6784830315</v>
      </c>
      <c r="D9315" s="1">
        <v>45407</v>
      </c>
      <c r="E9315">
        <v>99222</v>
      </c>
      <c r="F9315">
        <v>99213</v>
      </c>
      <c r="G9315" t="s">
        <v>182</v>
      </c>
      <c r="H9315" s="34">
        <v>29703</v>
      </c>
      <c r="I9315" s="7">
        <v>24356</v>
      </c>
      <c r="J9315" s="7">
        <v>19971.919999999998</v>
      </c>
      <c r="K9315" s="7">
        <v>0</v>
      </c>
      <c r="L9315" s="7">
        <v>4384.08</v>
      </c>
      <c r="M9315" s="5">
        <v>0.18</v>
      </c>
      <c r="N9315" t="s">
        <v>3141</v>
      </c>
      <c r="O9315" t="s">
        <v>17</v>
      </c>
      <c r="P9315" t="s">
        <v>97</v>
      </c>
      <c r="Q9315" t="s">
        <v>19</v>
      </c>
      <c r="R9315" t="s">
        <v>27</v>
      </c>
      <c r="S9315" t="s">
        <v>21</v>
      </c>
      <c r="T9315" t="s">
        <v>13311</v>
      </c>
      <c r="U9315" s="1">
        <v>45505</v>
      </c>
      <c r="V9315">
        <v>98</v>
      </c>
      <c r="W9315" t="str">
        <f t="shared" si="192"/>
        <v>90-119</v>
      </c>
    </row>
    <row r="9316" spans="1:23" x14ac:dyDescent="0.25">
      <c r="A9316" t="s">
        <v>9565</v>
      </c>
      <c r="B9316">
        <v>8024158349</v>
      </c>
      <c r="C9316">
        <v>1483428418</v>
      </c>
      <c r="D9316" s="1">
        <v>45598</v>
      </c>
      <c r="E9316">
        <v>99215</v>
      </c>
      <c r="F9316">
        <v>99202</v>
      </c>
      <c r="G9316" t="s">
        <v>3328</v>
      </c>
      <c r="H9316" s="34">
        <v>42863</v>
      </c>
      <c r="I9316" s="7">
        <v>33862</v>
      </c>
      <c r="J9316" s="7">
        <v>24416.080000000002</v>
      </c>
      <c r="K9316" s="7">
        <v>4028</v>
      </c>
      <c r="L9316" s="7">
        <v>5417.92</v>
      </c>
      <c r="M9316" s="5">
        <v>0.16</v>
      </c>
      <c r="N9316" t="s">
        <v>1138</v>
      </c>
      <c r="O9316" t="s">
        <v>30</v>
      </c>
      <c r="P9316" t="s">
        <v>40</v>
      </c>
      <c r="Q9316" t="s">
        <v>19</v>
      </c>
      <c r="R9316" t="s">
        <v>43</v>
      </c>
      <c r="S9316" t="s">
        <v>27</v>
      </c>
      <c r="T9316" t="s">
        <v>13312</v>
      </c>
      <c r="U9316" s="1">
        <v>45739</v>
      </c>
      <c r="V9316">
        <v>141</v>
      </c>
      <c r="W9316" t="str">
        <f t="shared" si="192"/>
        <v>120-149</v>
      </c>
    </row>
    <row r="9317" spans="1:23" x14ac:dyDescent="0.25">
      <c r="A9317" t="s">
        <v>9566</v>
      </c>
      <c r="B9317">
        <v>8991434127</v>
      </c>
      <c r="C9317">
        <v>8805134684</v>
      </c>
      <c r="D9317" s="1">
        <v>45429</v>
      </c>
      <c r="E9317">
        <v>99214</v>
      </c>
      <c r="F9317">
        <v>99203</v>
      </c>
      <c r="G9317" t="s">
        <v>63</v>
      </c>
      <c r="H9317" s="34">
        <v>98727</v>
      </c>
      <c r="I9317" s="7">
        <v>71083</v>
      </c>
      <c r="J9317" s="7">
        <v>65396.36</v>
      </c>
      <c r="K9317" s="7">
        <v>0</v>
      </c>
      <c r="L9317" s="7">
        <v>5686.64</v>
      </c>
      <c r="M9317" s="5">
        <v>0.08</v>
      </c>
      <c r="N9317" t="s">
        <v>24</v>
      </c>
      <c r="O9317" t="s">
        <v>17</v>
      </c>
      <c r="P9317" t="s">
        <v>55</v>
      </c>
      <c r="Q9317" t="s">
        <v>32</v>
      </c>
      <c r="R9317" t="s">
        <v>26</v>
      </c>
      <c r="S9317" t="s">
        <v>27</v>
      </c>
      <c r="T9317" t="s">
        <v>13312</v>
      </c>
      <c r="U9317" s="1">
        <v>45547</v>
      </c>
      <c r="V9317">
        <v>118</v>
      </c>
      <c r="W9317" t="str">
        <f t="shared" si="192"/>
        <v>90-119</v>
      </c>
    </row>
    <row r="9318" spans="1:23" x14ac:dyDescent="0.25">
      <c r="A9318" t="s">
        <v>9567</v>
      </c>
      <c r="B9318">
        <v>1433465841</v>
      </c>
      <c r="C9318">
        <v>1266553825</v>
      </c>
      <c r="D9318" s="1">
        <v>45391</v>
      </c>
      <c r="E9318">
        <v>99231</v>
      </c>
      <c r="F9318">
        <v>99281</v>
      </c>
      <c r="G9318" t="s">
        <v>3272</v>
      </c>
      <c r="H9318" s="34">
        <v>83708</v>
      </c>
      <c r="I9318" s="7">
        <v>68641</v>
      </c>
      <c r="J9318" s="7">
        <v>56285.62</v>
      </c>
      <c r="K9318" s="7">
        <v>0</v>
      </c>
      <c r="L9318" s="7">
        <v>12355.38</v>
      </c>
      <c r="M9318" s="5">
        <v>0.18</v>
      </c>
      <c r="N9318" t="s">
        <v>3141</v>
      </c>
      <c r="O9318" t="s">
        <v>17</v>
      </c>
      <c r="P9318" t="s">
        <v>31</v>
      </c>
      <c r="Q9318" t="s">
        <v>32</v>
      </c>
      <c r="R9318" t="s">
        <v>38</v>
      </c>
      <c r="S9318" t="s">
        <v>21</v>
      </c>
      <c r="T9318" t="s">
        <v>13311</v>
      </c>
      <c r="U9318" s="1">
        <v>45494</v>
      </c>
      <c r="V9318">
        <v>103</v>
      </c>
      <c r="W9318" t="str">
        <f t="shared" si="192"/>
        <v>90-119</v>
      </c>
    </row>
    <row r="9319" spans="1:23" x14ac:dyDescent="0.25">
      <c r="A9319" t="s">
        <v>9568</v>
      </c>
      <c r="B9319">
        <v>5413649585</v>
      </c>
      <c r="C9319">
        <v>1470043532</v>
      </c>
      <c r="D9319" s="1">
        <v>45498</v>
      </c>
      <c r="E9319">
        <v>99223</v>
      </c>
      <c r="F9319">
        <v>99214</v>
      </c>
      <c r="G9319" t="s">
        <v>45</v>
      </c>
      <c r="H9319" s="34">
        <v>53519</v>
      </c>
      <c r="I9319" s="7">
        <v>45491</v>
      </c>
      <c r="J9319" s="7">
        <v>38658.18</v>
      </c>
      <c r="K9319" s="7">
        <v>5923</v>
      </c>
      <c r="L9319" s="7">
        <v>909.82</v>
      </c>
      <c r="M9319" s="5">
        <v>0.02</v>
      </c>
      <c r="N9319" t="s">
        <v>16</v>
      </c>
      <c r="O9319" t="s">
        <v>30</v>
      </c>
      <c r="P9319" t="s">
        <v>58</v>
      </c>
      <c r="Q9319" t="s">
        <v>19</v>
      </c>
      <c r="R9319" t="s">
        <v>27</v>
      </c>
      <c r="S9319" t="s">
        <v>27</v>
      </c>
      <c r="T9319" t="s">
        <v>13312</v>
      </c>
      <c r="U9319" s="1">
        <v>45639</v>
      </c>
      <c r="V9319">
        <v>141</v>
      </c>
      <c r="W9319" t="str">
        <f t="shared" si="192"/>
        <v>120-149</v>
      </c>
    </row>
    <row r="9320" spans="1:23" x14ac:dyDescent="0.25">
      <c r="A9320" t="s">
        <v>9569</v>
      </c>
      <c r="B9320">
        <v>3203156556</v>
      </c>
      <c r="C9320">
        <v>5256416385</v>
      </c>
      <c r="D9320" s="1">
        <v>45729</v>
      </c>
      <c r="E9320">
        <v>99238</v>
      </c>
      <c r="F9320">
        <v>99201</v>
      </c>
      <c r="G9320" t="s">
        <v>3400</v>
      </c>
      <c r="H9320" s="34">
        <v>36955</v>
      </c>
      <c r="I9320" s="7">
        <v>24021</v>
      </c>
      <c r="J9320" s="7">
        <v>15105.48</v>
      </c>
      <c r="K9320" s="7">
        <v>6033</v>
      </c>
      <c r="L9320" s="7">
        <v>2882.52</v>
      </c>
      <c r="M9320" s="5">
        <v>0.12</v>
      </c>
      <c r="N9320" t="s">
        <v>46</v>
      </c>
      <c r="O9320" t="s">
        <v>27</v>
      </c>
      <c r="P9320" t="s">
        <v>3146</v>
      </c>
      <c r="Q9320" t="s">
        <v>19</v>
      </c>
      <c r="R9320" t="s">
        <v>21</v>
      </c>
      <c r="S9320" t="s">
        <v>17</v>
      </c>
      <c r="T9320" t="s">
        <v>13311</v>
      </c>
      <c r="U9320" s="1">
        <v>45803</v>
      </c>
      <c r="V9320">
        <v>74</v>
      </c>
      <c r="W9320" t="str">
        <f t="shared" si="192"/>
        <v>60-89</v>
      </c>
    </row>
    <row r="9321" spans="1:23" x14ac:dyDescent="0.25">
      <c r="A9321" t="s">
        <v>9570</v>
      </c>
      <c r="B9321">
        <v>7757323256</v>
      </c>
      <c r="C9321">
        <v>9835974628</v>
      </c>
      <c r="D9321" s="1">
        <v>45809</v>
      </c>
      <c r="E9321">
        <v>99231</v>
      </c>
      <c r="F9321">
        <v>99213</v>
      </c>
      <c r="G9321" t="s">
        <v>3325</v>
      </c>
      <c r="H9321" s="34">
        <v>49674</v>
      </c>
      <c r="I9321" s="7">
        <v>32288</v>
      </c>
      <c r="J9321" s="7">
        <v>28413.439999999999</v>
      </c>
      <c r="K9321" s="7">
        <v>0</v>
      </c>
      <c r="L9321" s="7">
        <v>3874.56</v>
      </c>
      <c r="M9321" s="5">
        <v>0.12</v>
      </c>
      <c r="N9321" t="s">
        <v>46</v>
      </c>
      <c r="O9321" t="s">
        <v>17</v>
      </c>
      <c r="P9321" t="s">
        <v>55</v>
      </c>
      <c r="Q9321" t="s">
        <v>19</v>
      </c>
      <c r="R9321" t="s">
        <v>43</v>
      </c>
      <c r="S9321" t="s">
        <v>27</v>
      </c>
      <c r="T9321" t="s">
        <v>13312</v>
      </c>
      <c r="U9321" s="1">
        <v>45841</v>
      </c>
      <c r="V9321">
        <v>32</v>
      </c>
      <c r="W9321" t="str">
        <f t="shared" si="192"/>
        <v>30-59</v>
      </c>
    </row>
    <row r="9322" spans="1:23" x14ac:dyDescent="0.25">
      <c r="A9322" t="s">
        <v>9571</v>
      </c>
      <c r="B9322">
        <v>2199012544</v>
      </c>
      <c r="C9322">
        <v>5138169306</v>
      </c>
      <c r="D9322" s="1">
        <v>45436</v>
      </c>
      <c r="E9322">
        <v>99231</v>
      </c>
      <c r="F9322">
        <v>99291</v>
      </c>
      <c r="G9322" t="s">
        <v>67</v>
      </c>
      <c r="H9322" s="34">
        <v>87104</v>
      </c>
      <c r="I9322" s="7">
        <v>69683</v>
      </c>
      <c r="J9322" s="7">
        <v>59927.38</v>
      </c>
      <c r="K9322" s="7">
        <v>0</v>
      </c>
      <c r="L9322" s="7">
        <v>9755.6200000000008</v>
      </c>
      <c r="M9322" s="5">
        <v>0.14000000000000001</v>
      </c>
      <c r="N9322" t="s">
        <v>1135</v>
      </c>
      <c r="O9322" t="s">
        <v>17</v>
      </c>
      <c r="P9322" t="s">
        <v>3149</v>
      </c>
      <c r="Q9322" t="s">
        <v>19</v>
      </c>
      <c r="R9322" t="s">
        <v>43</v>
      </c>
      <c r="S9322" t="s">
        <v>27</v>
      </c>
      <c r="T9322" t="s">
        <v>13310</v>
      </c>
      <c r="U9322" s="1">
        <v>45602</v>
      </c>
      <c r="V9322">
        <v>166</v>
      </c>
      <c r="W9322" t="str">
        <f t="shared" si="192"/>
        <v>150-179</v>
      </c>
    </row>
    <row r="9323" spans="1:23" x14ac:dyDescent="0.25">
      <c r="A9323" t="s">
        <v>9572</v>
      </c>
      <c r="B9323">
        <v>429933018</v>
      </c>
      <c r="C9323">
        <v>2363485079</v>
      </c>
      <c r="D9323" s="1">
        <v>45329</v>
      </c>
      <c r="E9323">
        <v>99233</v>
      </c>
      <c r="F9323">
        <v>71046</v>
      </c>
      <c r="G9323" t="s">
        <v>23</v>
      </c>
      <c r="H9323" s="34">
        <v>56162</v>
      </c>
      <c r="I9323" s="7">
        <v>43806</v>
      </c>
      <c r="J9323" s="7">
        <v>31585.800000000003</v>
      </c>
      <c r="K9323" s="7">
        <v>3459</v>
      </c>
      <c r="L9323" s="7">
        <v>8761.2000000000007</v>
      </c>
      <c r="M9323" s="5">
        <v>0.2</v>
      </c>
      <c r="N9323" t="s">
        <v>3140</v>
      </c>
      <c r="O9323" t="s">
        <v>30</v>
      </c>
      <c r="P9323" t="s">
        <v>3147</v>
      </c>
      <c r="Q9323" t="s">
        <v>19</v>
      </c>
      <c r="R9323" t="s">
        <v>43</v>
      </c>
      <c r="S9323" t="s">
        <v>21</v>
      </c>
      <c r="T9323" t="s">
        <v>13310</v>
      </c>
      <c r="U9323" s="1">
        <v>45506</v>
      </c>
      <c r="V9323">
        <v>177</v>
      </c>
      <c r="W9323" t="str">
        <f t="shared" si="192"/>
        <v>150-179</v>
      </c>
    </row>
    <row r="9324" spans="1:23" x14ac:dyDescent="0.25">
      <c r="A9324" t="s">
        <v>9573</v>
      </c>
      <c r="B9324">
        <v>750467238</v>
      </c>
      <c r="C9324">
        <v>6198502284</v>
      </c>
      <c r="D9324" s="1">
        <v>45778</v>
      </c>
      <c r="E9324">
        <v>99213</v>
      </c>
      <c r="F9324">
        <v>36415</v>
      </c>
      <c r="G9324" t="s">
        <v>272</v>
      </c>
      <c r="H9324" s="34">
        <v>52222</v>
      </c>
      <c r="I9324" s="7">
        <v>40733</v>
      </c>
      <c r="J9324" s="7">
        <v>26933.4</v>
      </c>
      <c r="K9324" s="7">
        <v>5653</v>
      </c>
      <c r="L9324" s="7">
        <v>8146.6</v>
      </c>
      <c r="M9324" s="5">
        <v>0.2</v>
      </c>
      <c r="N9324" t="s">
        <v>3140</v>
      </c>
      <c r="O9324" t="s">
        <v>27</v>
      </c>
      <c r="P9324" t="s">
        <v>58</v>
      </c>
      <c r="Q9324" t="s">
        <v>19</v>
      </c>
      <c r="R9324" t="s">
        <v>20</v>
      </c>
      <c r="S9324" t="s">
        <v>17</v>
      </c>
      <c r="T9324" t="s">
        <v>13311</v>
      </c>
      <c r="U9324" s="1">
        <v>45872</v>
      </c>
      <c r="V9324">
        <v>94</v>
      </c>
      <c r="W9324" t="str">
        <f t="shared" si="192"/>
        <v>90-119</v>
      </c>
    </row>
    <row r="9325" spans="1:23" x14ac:dyDescent="0.25">
      <c r="A9325" t="s">
        <v>9574</v>
      </c>
      <c r="B9325">
        <v>8107676664</v>
      </c>
      <c r="C9325">
        <v>820025986</v>
      </c>
      <c r="D9325" s="1">
        <v>45497</v>
      </c>
      <c r="E9325">
        <v>99221</v>
      </c>
      <c r="F9325">
        <v>99283</v>
      </c>
      <c r="G9325" t="s">
        <v>3232</v>
      </c>
      <c r="H9325" s="34">
        <v>70418</v>
      </c>
      <c r="I9325" s="7">
        <v>57743</v>
      </c>
      <c r="J9325" s="7">
        <v>27127.26</v>
      </c>
      <c r="K9325" s="7">
        <v>20222</v>
      </c>
      <c r="L9325" s="7">
        <v>10393.74</v>
      </c>
      <c r="M9325" s="5">
        <v>0.18</v>
      </c>
      <c r="N9325" t="s">
        <v>3141</v>
      </c>
      <c r="O9325" t="s">
        <v>27</v>
      </c>
      <c r="P9325" t="s">
        <v>55</v>
      </c>
      <c r="Q9325" t="s">
        <v>19</v>
      </c>
      <c r="R9325" t="s">
        <v>21</v>
      </c>
      <c r="S9325" t="s">
        <v>27</v>
      </c>
      <c r="T9325" t="s">
        <v>13311</v>
      </c>
      <c r="U9325" s="1">
        <v>45574</v>
      </c>
      <c r="V9325">
        <v>77</v>
      </c>
      <c r="W9325" t="str">
        <f t="shared" si="192"/>
        <v>60-89</v>
      </c>
    </row>
    <row r="9326" spans="1:23" x14ac:dyDescent="0.25">
      <c r="A9326" t="s">
        <v>9575</v>
      </c>
      <c r="B9326">
        <v>2288267401</v>
      </c>
      <c r="C9326">
        <v>6986116955</v>
      </c>
      <c r="D9326" s="1">
        <v>45341</v>
      </c>
      <c r="E9326">
        <v>99231</v>
      </c>
      <c r="F9326">
        <v>93000</v>
      </c>
      <c r="G9326" t="s">
        <v>61</v>
      </c>
      <c r="H9326" s="34">
        <v>91407</v>
      </c>
      <c r="I9326" s="7">
        <v>72212</v>
      </c>
      <c r="J9326" s="7">
        <v>50998.080000000002</v>
      </c>
      <c r="K9326" s="7">
        <v>9660</v>
      </c>
      <c r="L9326" s="7">
        <v>11553.92</v>
      </c>
      <c r="M9326" s="5">
        <v>0.16</v>
      </c>
      <c r="N9326" t="s">
        <v>1138</v>
      </c>
      <c r="O9326" t="s">
        <v>27</v>
      </c>
      <c r="P9326" t="s">
        <v>3147</v>
      </c>
      <c r="Q9326" t="s">
        <v>32</v>
      </c>
      <c r="R9326" t="s">
        <v>21</v>
      </c>
      <c r="S9326" t="s">
        <v>27</v>
      </c>
      <c r="T9326" t="s">
        <v>13312</v>
      </c>
      <c r="U9326" s="1">
        <v>45413</v>
      </c>
      <c r="V9326">
        <v>72</v>
      </c>
      <c r="W9326" t="str">
        <f t="shared" si="192"/>
        <v>60-89</v>
      </c>
    </row>
    <row r="9327" spans="1:23" x14ac:dyDescent="0.25">
      <c r="A9327" t="s">
        <v>9576</v>
      </c>
      <c r="B9327">
        <v>6969142255</v>
      </c>
      <c r="C9327">
        <v>7700218149</v>
      </c>
      <c r="D9327" s="1">
        <v>45841</v>
      </c>
      <c r="E9327">
        <v>99213</v>
      </c>
      <c r="F9327">
        <v>99213</v>
      </c>
      <c r="G9327" t="s">
        <v>3451</v>
      </c>
      <c r="H9327" s="34">
        <v>87972</v>
      </c>
      <c r="I9327" s="7">
        <v>57182</v>
      </c>
      <c r="J9327" s="7">
        <v>50320.160000000003</v>
      </c>
      <c r="K9327" s="7">
        <v>0</v>
      </c>
      <c r="L9327" s="7">
        <v>6861.84</v>
      </c>
      <c r="M9327" s="5">
        <v>0.12</v>
      </c>
      <c r="N9327" t="s">
        <v>46</v>
      </c>
      <c r="O9327" t="s">
        <v>17</v>
      </c>
      <c r="P9327" t="s">
        <v>18</v>
      </c>
      <c r="Q9327" t="s">
        <v>19</v>
      </c>
      <c r="R9327" t="s">
        <v>21</v>
      </c>
      <c r="S9327" t="s">
        <v>17</v>
      </c>
      <c r="T9327" t="s">
        <v>13310</v>
      </c>
      <c r="U9327" s="1">
        <v>45979</v>
      </c>
      <c r="V9327">
        <v>138</v>
      </c>
      <c r="W9327" t="str">
        <f t="shared" si="192"/>
        <v>120-149</v>
      </c>
    </row>
    <row r="9328" spans="1:23" x14ac:dyDescent="0.25">
      <c r="A9328" t="s">
        <v>9577</v>
      </c>
      <c r="B9328">
        <v>9913908711</v>
      </c>
      <c r="C9328">
        <v>8972151198</v>
      </c>
      <c r="D9328" s="1">
        <v>45925</v>
      </c>
      <c r="E9328">
        <v>99238</v>
      </c>
      <c r="F9328">
        <v>99283</v>
      </c>
      <c r="G9328" t="s">
        <v>219</v>
      </c>
      <c r="H9328" s="34">
        <v>74167</v>
      </c>
      <c r="I9328" s="7">
        <v>63042</v>
      </c>
      <c r="J9328" s="7">
        <v>61781.16</v>
      </c>
      <c r="K9328" s="7">
        <v>0</v>
      </c>
      <c r="L9328" s="7">
        <v>1260.8399999999999</v>
      </c>
      <c r="M9328" s="5">
        <v>0.02</v>
      </c>
      <c r="N9328" t="s">
        <v>16</v>
      </c>
      <c r="O9328" t="s">
        <v>17</v>
      </c>
      <c r="P9328" t="s">
        <v>18</v>
      </c>
      <c r="Q9328" t="s">
        <v>32</v>
      </c>
      <c r="R9328" t="s">
        <v>21</v>
      </c>
      <c r="S9328" t="s">
        <v>17</v>
      </c>
      <c r="T9328" t="s">
        <v>13312</v>
      </c>
      <c r="U9328" s="1">
        <v>46088</v>
      </c>
      <c r="V9328">
        <v>163</v>
      </c>
      <c r="W9328" t="str">
        <f t="shared" si="192"/>
        <v>150-179</v>
      </c>
    </row>
    <row r="9329" spans="1:23" x14ac:dyDescent="0.25">
      <c r="A9329" t="s">
        <v>9578</v>
      </c>
      <c r="B9329">
        <v>1598290350</v>
      </c>
      <c r="C9329">
        <v>8914093465</v>
      </c>
      <c r="D9329" s="1">
        <v>45764</v>
      </c>
      <c r="E9329">
        <v>99214</v>
      </c>
      <c r="F9329">
        <v>99213</v>
      </c>
      <c r="G9329" t="s">
        <v>63</v>
      </c>
      <c r="H9329" s="34">
        <v>91414</v>
      </c>
      <c r="I9329" s="7">
        <v>65818</v>
      </c>
      <c r="J9329" s="7">
        <v>60552.56</v>
      </c>
      <c r="K9329" s="7">
        <v>0</v>
      </c>
      <c r="L9329" s="7">
        <v>5265.44</v>
      </c>
      <c r="M9329" s="5">
        <v>0.08</v>
      </c>
      <c r="N9329" t="s">
        <v>24</v>
      </c>
      <c r="O9329" t="s">
        <v>17</v>
      </c>
      <c r="P9329" t="s">
        <v>31</v>
      </c>
      <c r="Q9329" t="s">
        <v>32</v>
      </c>
      <c r="R9329" t="s">
        <v>26</v>
      </c>
      <c r="S9329" t="s">
        <v>17</v>
      </c>
      <c r="T9329" t="s">
        <v>13312</v>
      </c>
      <c r="U9329" s="1">
        <v>45831</v>
      </c>
      <c r="V9329">
        <v>67</v>
      </c>
      <c r="W9329" t="str">
        <f t="shared" si="192"/>
        <v>60-89</v>
      </c>
    </row>
    <row r="9330" spans="1:23" x14ac:dyDescent="0.25">
      <c r="A9330" t="s">
        <v>9579</v>
      </c>
      <c r="B9330">
        <v>6676142635</v>
      </c>
      <c r="C9330">
        <v>7910950109</v>
      </c>
      <c r="D9330" s="1">
        <v>45622</v>
      </c>
      <c r="E9330">
        <v>99214</v>
      </c>
      <c r="F9330">
        <v>93000</v>
      </c>
      <c r="G9330" t="s">
        <v>3523</v>
      </c>
      <c r="H9330" s="34">
        <v>30631</v>
      </c>
      <c r="I9330" s="7">
        <v>25117</v>
      </c>
      <c r="J9330" s="7">
        <v>13735.94</v>
      </c>
      <c r="K9330" s="7">
        <v>6860</v>
      </c>
      <c r="L9330" s="7">
        <v>4521.0600000000004</v>
      </c>
      <c r="M9330" s="5">
        <v>0.18</v>
      </c>
      <c r="N9330" t="s">
        <v>3141</v>
      </c>
      <c r="O9330" t="s">
        <v>27</v>
      </c>
      <c r="P9330" t="s">
        <v>3148</v>
      </c>
      <c r="Q9330" t="s">
        <v>32</v>
      </c>
      <c r="R9330" t="s">
        <v>20</v>
      </c>
      <c r="S9330" t="s">
        <v>27</v>
      </c>
      <c r="T9330" t="s">
        <v>13312</v>
      </c>
      <c r="U9330" s="1">
        <v>45680</v>
      </c>
      <c r="V9330">
        <v>58</v>
      </c>
      <c r="W9330" t="str">
        <f t="shared" si="192"/>
        <v>30-59</v>
      </c>
    </row>
    <row r="9331" spans="1:23" x14ac:dyDescent="0.25">
      <c r="A9331" t="s">
        <v>9580</v>
      </c>
      <c r="B9331">
        <v>753112456</v>
      </c>
      <c r="C9331">
        <v>531445214</v>
      </c>
      <c r="D9331" s="1">
        <v>45924</v>
      </c>
      <c r="E9331">
        <v>99213</v>
      </c>
      <c r="F9331">
        <v>97110</v>
      </c>
      <c r="G9331" t="s">
        <v>3286</v>
      </c>
      <c r="H9331" s="34">
        <v>88435</v>
      </c>
      <c r="I9331" s="7">
        <v>69864</v>
      </c>
      <c r="J9331" s="7">
        <v>58685.760000000002</v>
      </c>
      <c r="K9331" s="7">
        <v>0</v>
      </c>
      <c r="L9331" s="7">
        <v>11178.24</v>
      </c>
      <c r="M9331" s="5">
        <v>0.16</v>
      </c>
      <c r="N9331" t="s">
        <v>1138</v>
      </c>
      <c r="O9331" t="s">
        <v>17</v>
      </c>
      <c r="P9331" t="s">
        <v>58</v>
      </c>
      <c r="Q9331" t="s">
        <v>19</v>
      </c>
      <c r="R9331" t="s">
        <v>20</v>
      </c>
      <c r="S9331" t="s">
        <v>21</v>
      </c>
      <c r="T9331" t="s">
        <v>13311</v>
      </c>
      <c r="U9331" s="1">
        <v>45971</v>
      </c>
      <c r="V9331">
        <v>47</v>
      </c>
      <c r="W9331" t="str">
        <f t="shared" si="192"/>
        <v>30-59</v>
      </c>
    </row>
    <row r="9332" spans="1:23" x14ac:dyDescent="0.25">
      <c r="A9332" t="s">
        <v>9581</v>
      </c>
      <c r="B9332">
        <v>9495945915</v>
      </c>
      <c r="C9332">
        <v>8287859520</v>
      </c>
      <c r="D9332" s="1">
        <v>45631</v>
      </c>
      <c r="E9332">
        <v>99223</v>
      </c>
      <c r="F9332">
        <v>99214</v>
      </c>
      <c r="G9332" t="s">
        <v>3301</v>
      </c>
      <c r="H9332" s="34">
        <v>57313</v>
      </c>
      <c r="I9332" s="7">
        <v>48716</v>
      </c>
      <c r="J9332" s="7">
        <v>47741.68</v>
      </c>
      <c r="K9332" s="7">
        <v>0</v>
      </c>
      <c r="L9332" s="7">
        <v>974.32</v>
      </c>
      <c r="M9332" s="5">
        <v>0.02</v>
      </c>
      <c r="N9332" t="s">
        <v>16</v>
      </c>
      <c r="O9332" t="s">
        <v>17</v>
      </c>
      <c r="P9332" t="s">
        <v>3148</v>
      </c>
      <c r="Q9332" t="s">
        <v>19</v>
      </c>
      <c r="R9332" t="s">
        <v>26</v>
      </c>
      <c r="S9332" t="s">
        <v>27</v>
      </c>
      <c r="T9332" t="s">
        <v>13312</v>
      </c>
      <c r="U9332" s="1">
        <v>45700</v>
      </c>
      <c r="V9332">
        <v>69</v>
      </c>
      <c r="W9332" t="str">
        <f t="shared" si="192"/>
        <v>60-89</v>
      </c>
    </row>
    <row r="9333" spans="1:23" x14ac:dyDescent="0.25">
      <c r="A9333" t="s">
        <v>9582</v>
      </c>
      <c r="B9333">
        <v>3565899582</v>
      </c>
      <c r="C9333">
        <v>7700260260</v>
      </c>
      <c r="D9333" s="1">
        <v>45575</v>
      </c>
      <c r="E9333">
        <v>99214</v>
      </c>
      <c r="F9333">
        <v>99205</v>
      </c>
      <c r="G9333" t="s">
        <v>118</v>
      </c>
      <c r="H9333" s="34">
        <v>50168</v>
      </c>
      <c r="I9333" s="7">
        <v>41138</v>
      </c>
      <c r="J9333" s="7">
        <v>29470.16</v>
      </c>
      <c r="K9333" s="7">
        <v>4263</v>
      </c>
      <c r="L9333" s="7">
        <v>7404.84</v>
      </c>
      <c r="M9333" s="5">
        <v>0.18</v>
      </c>
      <c r="N9333" t="s">
        <v>3141</v>
      </c>
      <c r="O9333" t="s">
        <v>27</v>
      </c>
      <c r="P9333" t="s">
        <v>18</v>
      </c>
      <c r="Q9333" t="s">
        <v>19</v>
      </c>
      <c r="R9333" t="s">
        <v>21</v>
      </c>
      <c r="S9333" t="s">
        <v>21</v>
      </c>
      <c r="T9333" t="s">
        <v>13312</v>
      </c>
      <c r="U9333" s="1">
        <v>45659</v>
      </c>
      <c r="V9333">
        <v>84</v>
      </c>
      <c r="W9333" t="str">
        <f t="shared" si="192"/>
        <v>60-89</v>
      </c>
    </row>
    <row r="9334" spans="1:23" x14ac:dyDescent="0.25">
      <c r="A9334" t="s">
        <v>9583</v>
      </c>
      <c r="B9334">
        <v>9489589192</v>
      </c>
      <c r="C9334">
        <v>4458631441</v>
      </c>
      <c r="D9334" s="1">
        <v>45832</v>
      </c>
      <c r="E9334">
        <v>99221</v>
      </c>
      <c r="F9334">
        <v>99202</v>
      </c>
      <c r="G9334" t="s">
        <v>3232</v>
      </c>
      <c r="H9334" s="34">
        <v>94192</v>
      </c>
      <c r="I9334" s="7">
        <v>61225</v>
      </c>
      <c r="J9334" s="7">
        <v>41380</v>
      </c>
      <c r="K9334" s="7">
        <v>12498</v>
      </c>
      <c r="L9334" s="7">
        <v>7347</v>
      </c>
      <c r="M9334" s="5">
        <v>0.12</v>
      </c>
      <c r="N9334" t="s">
        <v>46</v>
      </c>
      <c r="O9334" t="s">
        <v>27</v>
      </c>
      <c r="P9334" t="s">
        <v>25</v>
      </c>
      <c r="Q9334" t="s">
        <v>32</v>
      </c>
      <c r="R9334" t="s">
        <v>26</v>
      </c>
      <c r="S9334" t="s">
        <v>21</v>
      </c>
      <c r="T9334" t="s">
        <v>13311</v>
      </c>
      <c r="U9334" s="1">
        <v>45866</v>
      </c>
      <c r="V9334">
        <v>34</v>
      </c>
      <c r="W9334" t="str">
        <f t="shared" si="192"/>
        <v>30-59</v>
      </c>
    </row>
    <row r="9335" spans="1:23" x14ac:dyDescent="0.25">
      <c r="A9335" t="s">
        <v>9584</v>
      </c>
      <c r="B9335">
        <v>5378122217</v>
      </c>
      <c r="C9335">
        <v>1223530823</v>
      </c>
      <c r="D9335" s="1">
        <v>45874</v>
      </c>
      <c r="E9335">
        <v>99222</v>
      </c>
      <c r="F9335">
        <v>99284</v>
      </c>
      <c r="G9335" t="s">
        <v>110</v>
      </c>
      <c r="H9335" s="34">
        <v>71171</v>
      </c>
      <c r="I9335" s="7">
        <v>46261</v>
      </c>
      <c r="J9335" s="7">
        <v>40709.68</v>
      </c>
      <c r="K9335" s="7">
        <v>0</v>
      </c>
      <c r="L9335" s="7">
        <v>5551.32</v>
      </c>
      <c r="M9335" s="5">
        <v>0.12</v>
      </c>
      <c r="N9335" t="s">
        <v>46</v>
      </c>
      <c r="O9335" t="s">
        <v>17</v>
      </c>
      <c r="P9335" t="s">
        <v>18</v>
      </c>
      <c r="Q9335" t="s">
        <v>32</v>
      </c>
      <c r="R9335" t="s">
        <v>26</v>
      </c>
      <c r="S9335" t="s">
        <v>27</v>
      </c>
      <c r="T9335" t="s">
        <v>13310</v>
      </c>
      <c r="U9335" s="1">
        <v>46046</v>
      </c>
      <c r="V9335">
        <v>172</v>
      </c>
      <c r="W9335" t="str">
        <f t="shared" si="192"/>
        <v>150-179</v>
      </c>
    </row>
    <row r="9336" spans="1:23" x14ac:dyDescent="0.25">
      <c r="A9336" t="s">
        <v>9585</v>
      </c>
      <c r="B9336">
        <v>397825700</v>
      </c>
      <c r="C9336">
        <v>5625523637</v>
      </c>
      <c r="D9336" s="1">
        <v>45372</v>
      </c>
      <c r="E9336">
        <v>99222</v>
      </c>
      <c r="F9336">
        <v>93000</v>
      </c>
      <c r="G9336" t="s">
        <v>3215</v>
      </c>
      <c r="H9336" s="34">
        <v>65319</v>
      </c>
      <c r="I9336" s="7">
        <v>48989</v>
      </c>
      <c r="J9336" s="7">
        <v>34193.65</v>
      </c>
      <c r="K9336" s="7">
        <v>7447</v>
      </c>
      <c r="L9336" s="7">
        <v>7348.35</v>
      </c>
      <c r="M9336" s="5">
        <v>0.15</v>
      </c>
      <c r="N9336" t="s">
        <v>1139</v>
      </c>
      <c r="O9336" t="s">
        <v>30</v>
      </c>
      <c r="P9336" t="s">
        <v>58</v>
      </c>
      <c r="Q9336" t="s">
        <v>19</v>
      </c>
      <c r="R9336" t="s">
        <v>43</v>
      </c>
      <c r="S9336" t="s">
        <v>21</v>
      </c>
      <c r="T9336" t="s">
        <v>13310</v>
      </c>
      <c r="U9336" s="1">
        <v>45427</v>
      </c>
      <c r="V9336">
        <v>55</v>
      </c>
      <c r="W9336" t="str">
        <f t="shared" si="192"/>
        <v>30-59</v>
      </c>
    </row>
    <row r="9337" spans="1:23" x14ac:dyDescent="0.25">
      <c r="A9337" t="s">
        <v>9586</v>
      </c>
      <c r="B9337">
        <v>3898416041</v>
      </c>
      <c r="C9337">
        <v>4368299635</v>
      </c>
      <c r="D9337" s="1">
        <v>45957</v>
      </c>
      <c r="E9337">
        <v>99222</v>
      </c>
      <c r="F9337">
        <v>93000</v>
      </c>
      <c r="G9337" t="s">
        <v>23</v>
      </c>
      <c r="H9337" s="34">
        <v>69823</v>
      </c>
      <c r="I9337" s="7">
        <v>45385</v>
      </c>
      <c r="J9337" s="7">
        <v>33937.800000000003</v>
      </c>
      <c r="K9337" s="7">
        <v>6001</v>
      </c>
      <c r="L9337" s="7">
        <v>5446.2</v>
      </c>
      <c r="M9337" s="5">
        <v>0.12</v>
      </c>
      <c r="N9337" t="s">
        <v>46</v>
      </c>
      <c r="O9337" t="s">
        <v>30</v>
      </c>
      <c r="P9337" t="s">
        <v>58</v>
      </c>
      <c r="Q9337" t="s">
        <v>32</v>
      </c>
      <c r="R9337" t="s">
        <v>26</v>
      </c>
      <c r="S9337" t="s">
        <v>21</v>
      </c>
      <c r="T9337" t="s">
        <v>13312</v>
      </c>
      <c r="U9337" s="1">
        <v>46069</v>
      </c>
      <c r="V9337">
        <v>112</v>
      </c>
      <c r="W9337" t="str">
        <f t="shared" si="192"/>
        <v>90-119</v>
      </c>
    </row>
    <row r="9338" spans="1:23" x14ac:dyDescent="0.25">
      <c r="A9338" t="s">
        <v>9587</v>
      </c>
      <c r="B9338">
        <v>5474185587</v>
      </c>
      <c r="C9338">
        <v>5925942179</v>
      </c>
      <c r="D9338" s="1">
        <v>45624</v>
      </c>
      <c r="E9338">
        <v>99231</v>
      </c>
      <c r="F9338">
        <v>85025</v>
      </c>
      <c r="G9338" t="s">
        <v>3187</v>
      </c>
      <c r="H9338" s="34">
        <v>70055</v>
      </c>
      <c r="I9338" s="7">
        <v>50440</v>
      </c>
      <c r="J9338" s="7">
        <v>32019.8</v>
      </c>
      <c r="K9338" s="7">
        <v>14385</v>
      </c>
      <c r="L9338" s="7">
        <v>4035.2</v>
      </c>
      <c r="M9338" s="5">
        <v>0.08</v>
      </c>
      <c r="N9338" t="s">
        <v>24</v>
      </c>
      <c r="O9338" t="s">
        <v>27</v>
      </c>
      <c r="P9338" t="s">
        <v>3147</v>
      </c>
      <c r="Q9338" t="s">
        <v>32</v>
      </c>
      <c r="R9338" t="s">
        <v>43</v>
      </c>
      <c r="S9338" t="s">
        <v>27</v>
      </c>
      <c r="T9338" t="s">
        <v>13312</v>
      </c>
      <c r="U9338" s="1">
        <v>45765</v>
      </c>
      <c r="V9338">
        <v>141</v>
      </c>
      <c r="W9338" t="str">
        <f t="shared" si="192"/>
        <v>120-149</v>
      </c>
    </row>
    <row r="9339" spans="1:23" x14ac:dyDescent="0.25">
      <c r="A9339" t="s">
        <v>9588</v>
      </c>
      <c r="B9339">
        <v>4300296157</v>
      </c>
      <c r="C9339">
        <v>3462049310</v>
      </c>
      <c r="D9339" s="1">
        <v>45369</v>
      </c>
      <c r="E9339">
        <v>99238</v>
      </c>
      <c r="F9339">
        <v>99204</v>
      </c>
      <c r="G9339" t="s">
        <v>48</v>
      </c>
      <c r="H9339" s="34">
        <v>67106</v>
      </c>
      <c r="I9339" s="7">
        <v>48316</v>
      </c>
      <c r="J9339" s="7">
        <v>38992.720000000001</v>
      </c>
      <c r="K9339" s="7">
        <v>5458</v>
      </c>
      <c r="L9339" s="7">
        <v>3865.28</v>
      </c>
      <c r="M9339" s="5">
        <v>0.08</v>
      </c>
      <c r="N9339" t="s">
        <v>24</v>
      </c>
      <c r="O9339" t="s">
        <v>30</v>
      </c>
      <c r="P9339" t="s">
        <v>3148</v>
      </c>
      <c r="Q9339" t="s">
        <v>19</v>
      </c>
      <c r="R9339" t="s">
        <v>21</v>
      </c>
      <c r="S9339" t="s">
        <v>27</v>
      </c>
      <c r="T9339" t="s">
        <v>13311</v>
      </c>
      <c r="U9339" s="1">
        <v>45509</v>
      </c>
      <c r="V9339">
        <v>140</v>
      </c>
      <c r="W9339" t="str">
        <f t="shared" si="192"/>
        <v>120-149</v>
      </c>
    </row>
    <row r="9340" spans="1:23" x14ac:dyDescent="0.25">
      <c r="A9340" t="s">
        <v>9589</v>
      </c>
      <c r="B9340">
        <v>8156289368</v>
      </c>
      <c r="C9340">
        <v>8569260329</v>
      </c>
      <c r="D9340" s="1">
        <v>45860</v>
      </c>
      <c r="E9340">
        <v>99231</v>
      </c>
      <c r="F9340">
        <v>99205</v>
      </c>
      <c r="G9340" t="s">
        <v>3154</v>
      </c>
      <c r="H9340" s="34">
        <v>79869</v>
      </c>
      <c r="I9340" s="7">
        <v>57506</v>
      </c>
      <c r="J9340" s="7">
        <v>52905.52</v>
      </c>
      <c r="K9340" s="7">
        <v>0</v>
      </c>
      <c r="L9340" s="7">
        <v>4600.4799999999996</v>
      </c>
      <c r="M9340" s="5">
        <v>0.08</v>
      </c>
      <c r="N9340" t="s">
        <v>24</v>
      </c>
      <c r="O9340" t="s">
        <v>17</v>
      </c>
      <c r="P9340" t="s">
        <v>40</v>
      </c>
      <c r="Q9340" t="s">
        <v>32</v>
      </c>
      <c r="R9340" t="s">
        <v>26</v>
      </c>
      <c r="S9340" t="s">
        <v>21</v>
      </c>
      <c r="T9340" t="s">
        <v>13311</v>
      </c>
      <c r="U9340" s="1">
        <v>45988</v>
      </c>
      <c r="V9340">
        <v>128</v>
      </c>
      <c r="W9340" t="str">
        <f t="shared" si="192"/>
        <v>120-149</v>
      </c>
    </row>
    <row r="9341" spans="1:23" x14ac:dyDescent="0.25">
      <c r="A9341" t="s">
        <v>9590</v>
      </c>
      <c r="B9341">
        <v>6041241897</v>
      </c>
      <c r="C9341">
        <v>408361709</v>
      </c>
      <c r="D9341" s="1">
        <v>45390</v>
      </c>
      <c r="E9341">
        <v>99214</v>
      </c>
      <c r="F9341">
        <v>81000</v>
      </c>
      <c r="G9341" t="s">
        <v>3174</v>
      </c>
      <c r="H9341" s="34">
        <v>24466</v>
      </c>
      <c r="I9341" s="7">
        <v>20796</v>
      </c>
      <c r="J9341" s="7">
        <v>18191.080000000002</v>
      </c>
      <c r="K9341" s="7">
        <v>2189</v>
      </c>
      <c r="L9341" s="7">
        <v>415.92</v>
      </c>
      <c r="M9341" s="5">
        <v>0.02</v>
      </c>
      <c r="N9341" t="s">
        <v>16</v>
      </c>
      <c r="O9341" t="s">
        <v>30</v>
      </c>
      <c r="P9341" t="s">
        <v>18</v>
      </c>
      <c r="Q9341" t="s">
        <v>19</v>
      </c>
      <c r="R9341" t="s">
        <v>26</v>
      </c>
      <c r="S9341" t="s">
        <v>17</v>
      </c>
      <c r="T9341" t="s">
        <v>13311</v>
      </c>
      <c r="U9341" s="1">
        <v>45456</v>
      </c>
      <c r="V9341">
        <v>66</v>
      </c>
      <c r="W9341" t="str">
        <f t="shared" si="192"/>
        <v>60-89</v>
      </c>
    </row>
    <row r="9342" spans="1:23" x14ac:dyDescent="0.25">
      <c r="A9342" t="s">
        <v>9591</v>
      </c>
      <c r="B9342">
        <v>5307987349</v>
      </c>
      <c r="C9342">
        <v>425826235</v>
      </c>
      <c r="D9342" s="1">
        <v>45448</v>
      </c>
      <c r="E9342">
        <v>99232</v>
      </c>
      <c r="F9342">
        <v>81000</v>
      </c>
      <c r="G9342" t="s">
        <v>148</v>
      </c>
      <c r="H9342" s="34">
        <v>56220</v>
      </c>
      <c r="I9342" s="7">
        <v>36543</v>
      </c>
      <c r="J9342" s="7">
        <v>29715.84</v>
      </c>
      <c r="K9342" s="7">
        <v>2442</v>
      </c>
      <c r="L9342" s="7">
        <v>4385.16</v>
      </c>
      <c r="M9342" s="5">
        <v>0.12</v>
      </c>
      <c r="N9342" t="s">
        <v>46</v>
      </c>
      <c r="O9342" t="s">
        <v>30</v>
      </c>
      <c r="P9342" t="s">
        <v>97</v>
      </c>
      <c r="Q9342" t="s">
        <v>19</v>
      </c>
      <c r="R9342" t="s">
        <v>43</v>
      </c>
      <c r="S9342" t="s">
        <v>21</v>
      </c>
      <c r="T9342" t="s">
        <v>13311</v>
      </c>
      <c r="U9342" s="1">
        <v>45518</v>
      </c>
      <c r="V9342">
        <v>70</v>
      </c>
      <c r="W9342" t="str">
        <f t="shared" si="192"/>
        <v>60-89</v>
      </c>
    </row>
    <row r="9343" spans="1:23" x14ac:dyDescent="0.25">
      <c r="A9343" t="s">
        <v>9592</v>
      </c>
      <c r="B9343">
        <v>8321281037</v>
      </c>
      <c r="C9343">
        <v>9733992697</v>
      </c>
      <c r="D9343" s="1">
        <v>45804</v>
      </c>
      <c r="E9343">
        <v>99233</v>
      </c>
      <c r="F9343">
        <v>99283</v>
      </c>
      <c r="G9343" t="s">
        <v>73</v>
      </c>
      <c r="H9343" s="34">
        <v>68429</v>
      </c>
      <c r="I9343" s="7">
        <v>44479</v>
      </c>
      <c r="J9343" s="7">
        <v>39141.519999999997</v>
      </c>
      <c r="K9343" s="7">
        <v>0</v>
      </c>
      <c r="L9343" s="7">
        <v>5337.48</v>
      </c>
      <c r="M9343" s="5">
        <v>0.12</v>
      </c>
      <c r="N9343" t="s">
        <v>46</v>
      </c>
      <c r="O9343" t="s">
        <v>17</v>
      </c>
      <c r="P9343" t="s">
        <v>3150</v>
      </c>
      <c r="Q9343" t="s">
        <v>19</v>
      </c>
      <c r="R9343" t="s">
        <v>26</v>
      </c>
      <c r="S9343" t="s">
        <v>27</v>
      </c>
      <c r="T9343" t="s">
        <v>13310</v>
      </c>
      <c r="U9343" s="1">
        <v>45901</v>
      </c>
      <c r="V9343">
        <v>97</v>
      </c>
      <c r="W9343" t="str">
        <f t="shared" si="192"/>
        <v>90-119</v>
      </c>
    </row>
    <row r="9344" spans="1:23" x14ac:dyDescent="0.25">
      <c r="A9344" t="s">
        <v>9593</v>
      </c>
      <c r="B9344">
        <v>2128628364</v>
      </c>
      <c r="C9344">
        <v>5820943113</v>
      </c>
      <c r="D9344" s="1">
        <v>45576</v>
      </c>
      <c r="E9344">
        <v>99213</v>
      </c>
      <c r="F9344">
        <v>99204</v>
      </c>
      <c r="G9344" t="s">
        <v>3451</v>
      </c>
      <c r="H9344" s="34">
        <v>57782</v>
      </c>
      <c r="I9344" s="7">
        <v>43337</v>
      </c>
      <c r="J9344" s="7">
        <v>20823.45</v>
      </c>
      <c r="K9344" s="7">
        <v>16013</v>
      </c>
      <c r="L9344" s="7">
        <v>6500.55</v>
      </c>
      <c r="M9344" s="5">
        <v>0.15</v>
      </c>
      <c r="N9344" t="s">
        <v>1139</v>
      </c>
      <c r="O9344" t="s">
        <v>27</v>
      </c>
      <c r="P9344" t="s">
        <v>58</v>
      </c>
      <c r="Q9344" t="s">
        <v>32</v>
      </c>
      <c r="R9344" t="s">
        <v>38</v>
      </c>
      <c r="S9344" t="s">
        <v>17</v>
      </c>
      <c r="T9344" t="s">
        <v>13310</v>
      </c>
      <c r="U9344" s="1">
        <v>45606</v>
      </c>
      <c r="V9344">
        <v>30</v>
      </c>
      <c r="W9344" t="str">
        <f t="shared" si="192"/>
        <v>30-59</v>
      </c>
    </row>
    <row r="9345" spans="1:23" x14ac:dyDescent="0.25">
      <c r="A9345" t="s">
        <v>9594</v>
      </c>
      <c r="B9345">
        <v>9961166453</v>
      </c>
      <c r="C9345">
        <v>5882884941</v>
      </c>
      <c r="D9345" s="1">
        <v>45804</v>
      </c>
      <c r="E9345">
        <v>99232</v>
      </c>
      <c r="F9345">
        <v>99285</v>
      </c>
      <c r="G9345" t="s">
        <v>3352</v>
      </c>
      <c r="H9345" s="34">
        <v>99989</v>
      </c>
      <c r="I9345" s="7">
        <v>64993</v>
      </c>
      <c r="J9345" s="7">
        <v>49637.84</v>
      </c>
      <c r="K9345" s="7">
        <v>7556</v>
      </c>
      <c r="L9345" s="7">
        <v>7799.16</v>
      </c>
      <c r="M9345" s="5">
        <v>0.12</v>
      </c>
      <c r="N9345" t="s">
        <v>46</v>
      </c>
      <c r="O9345" t="s">
        <v>30</v>
      </c>
      <c r="P9345" t="s">
        <v>3150</v>
      </c>
      <c r="Q9345" t="s">
        <v>19</v>
      </c>
      <c r="R9345" t="s">
        <v>26</v>
      </c>
      <c r="S9345" t="s">
        <v>21</v>
      </c>
      <c r="T9345" t="s">
        <v>13310</v>
      </c>
      <c r="U9345" s="1">
        <v>45889</v>
      </c>
      <c r="V9345">
        <v>85</v>
      </c>
      <c r="W9345" t="str">
        <f t="shared" si="192"/>
        <v>60-89</v>
      </c>
    </row>
    <row r="9346" spans="1:23" x14ac:dyDescent="0.25">
      <c r="A9346" t="s">
        <v>9595</v>
      </c>
      <c r="B9346">
        <v>4534003075</v>
      </c>
      <c r="C9346">
        <v>4902827688</v>
      </c>
      <c r="D9346" s="1">
        <v>45795</v>
      </c>
      <c r="E9346">
        <v>99221</v>
      </c>
      <c r="F9346">
        <v>99201</v>
      </c>
      <c r="G9346" t="s">
        <v>3152</v>
      </c>
      <c r="H9346" s="34">
        <v>80973</v>
      </c>
      <c r="I9346" s="7">
        <v>66398</v>
      </c>
      <c r="J9346" s="7">
        <v>48695.360000000001</v>
      </c>
      <c r="K9346" s="7">
        <v>5751</v>
      </c>
      <c r="L9346" s="7">
        <v>11951.64</v>
      </c>
      <c r="M9346" s="5">
        <v>0.18</v>
      </c>
      <c r="N9346" t="s">
        <v>3141</v>
      </c>
      <c r="O9346" t="s">
        <v>27</v>
      </c>
      <c r="P9346" t="s">
        <v>97</v>
      </c>
      <c r="Q9346" t="s">
        <v>32</v>
      </c>
      <c r="R9346" t="s">
        <v>20</v>
      </c>
      <c r="S9346" t="s">
        <v>17</v>
      </c>
      <c r="T9346" t="s">
        <v>13312</v>
      </c>
      <c r="U9346" s="1">
        <v>45876</v>
      </c>
      <c r="V9346">
        <v>81</v>
      </c>
      <c r="W9346" t="str">
        <f t="shared" si="192"/>
        <v>60-89</v>
      </c>
    </row>
    <row r="9347" spans="1:23" x14ac:dyDescent="0.25">
      <c r="A9347" t="s">
        <v>9596</v>
      </c>
      <c r="B9347">
        <v>1445820899</v>
      </c>
      <c r="C9347">
        <v>825766360</v>
      </c>
      <c r="D9347" s="1">
        <v>45699</v>
      </c>
      <c r="E9347">
        <v>99232</v>
      </c>
      <c r="F9347">
        <v>99212</v>
      </c>
      <c r="G9347" t="s">
        <v>152</v>
      </c>
      <c r="H9347" s="34">
        <v>78312</v>
      </c>
      <c r="I9347" s="7">
        <v>50903</v>
      </c>
      <c r="J9347" s="7">
        <v>44794.64</v>
      </c>
      <c r="K9347" s="7">
        <v>0</v>
      </c>
      <c r="L9347" s="7">
        <v>6108.36</v>
      </c>
      <c r="M9347" s="5">
        <v>0.12</v>
      </c>
      <c r="N9347" t="s">
        <v>46</v>
      </c>
      <c r="O9347" t="s">
        <v>17</v>
      </c>
      <c r="P9347" t="s">
        <v>97</v>
      </c>
      <c r="Q9347" t="s">
        <v>32</v>
      </c>
      <c r="R9347" t="s">
        <v>38</v>
      </c>
      <c r="S9347" t="s">
        <v>17</v>
      </c>
      <c r="T9347" t="s">
        <v>13310</v>
      </c>
      <c r="U9347" s="1">
        <v>45734</v>
      </c>
      <c r="V9347">
        <v>35</v>
      </c>
      <c r="W9347" t="str">
        <f t="shared" ref="W9347:W9410" si="193">IF(V9347="","",IF(V9347&lt;30,"0-29",IF(V9347&lt;60,"30-59",IF(V9347&lt;90,"60-89",IF(V9347&lt;120,"90-119",IF(V9347&lt;150,"120-149",IF(V9347&lt;180,"150-179",IF(V9347&lt;210,"180-209",IF(V9347&lt;240,"210-239",IF(V9347&lt;270,"240-269",IF(V9347&lt;300,"270-299",IF(V9347&lt;330,"300-329",IF(V9347&lt;360,"330-359","360+")))))))))))))</f>
        <v>30-59</v>
      </c>
    </row>
    <row r="9348" spans="1:23" x14ac:dyDescent="0.25">
      <c r="A9348" t="s">
        <v>9597</v>
      </c>
      <c r="B9348">
        <v>4057085756</v>
      </c>
      <c r="C9348">
        <v>9553743510</v>
      </c>
      <c r="D9348" s="1">
        <v>45593</v>
      </c>
      <c r="E9348">
        <v>99214</v>
      </c>
      <c r="F9348">
        <v>85025</v>
      </c>
      <c r="G9348" t="s">
        <v>50</v>
      </c>
      <c r="H9348" s="34">
        <v>66443</v>
      </c>
      <c r="I9348" s="7">
        <v>49832</v>
      </c>
      <c r="J9348" s="7">
        <v>38663.199999999997</v>
      </c>
      <c r="K9348" s="7">
        <v>3694</v>
      </c>
      <c r="L9348" s="7">
        <v>7474.8</v>
      </c>
      <c r="M9348" s="5">
        <v>0.15</v>
      </c>
      <c r="N9348" t="s">
        <v>1139</v>
      </c>
      <c r="O9348" t="s">
        <v>30</v>
      </c>
      <c r="P9348" t="s">
        <v>31</v>
      </c>
      <c r="Q9348" t="s">
        <v>32</v>
      </c>
      <c r="R9348" t="s">
        <v>26</v>
      </c>
      <c r="S9348" t="s">
        <v>27</v>
      </c>
      <c r="T9348" t="s">
        <v>13312</v>
      </c>
      <c r="U9348" s="1">
        <v>45759</v>
      </c>
      <c r="V9348">
        <v>166</v>
      </c>
      <c r="W9348" t="str">
        <f t="shared" si="193"/>
        <v>150-179</v>
      </c>
    </row>
    <row r="9349" spans="1:23" x14ac:dyDescent="0.25">
      <c r="A9349" t="s">
        <v>9598</v>
      </c>
      <c r="B9349">
        <v>6077852673</v>
      </c>
      <c r="C9349">
        <v>3496752543</v>
      </c>
      <c r="D9349" s="1">
        <v>45818</v>
      </c>
      <c r="E9349">
        <v>99214</v>
      </c>
      <c r="F9349">
        <v>99203</v>
      </c>
      <c r="G9349" t="s">
        <v>191</v>
      </c>
      <c r="H9349" s="34">
        <v>65412</v>
      </c>
      <c r="I9349" s="7">
        <v>49059</v>
      </c>
      <c r="J9349" s="7">
        <v>36331.15</v>
      </c>
      <c r="K9349" s="7">
        <v>5369</v>
      </c>
      <c r="L9349" s="7">
        <v>7358.85</v>
      </c>
      <c r="M9349" s="5">
        <v>0.15</v>
      </c>
      <c r="N9349" t="s">
        <v>1139</v>
      </c>
      <c r="O9349" t="s">
        <v>30</v>
      </c>
      <c r="P9349" t="s">
        <v>3149</v>
      </c>
      <c r="Q9349" t="s">
        <v>32</v>
      </c>
      <c r="R9349" t="s">
        <v>20</v>
      </c>
      <c r="S9349" t="s">
        <v>27</v>
      </c>
      <c r="T9349" t="s">
        <v>13310</v>
      </c>
      <c r="U9349" s="1">
        <v>45920</v>
      </c>
      <c r="V9349">
        <v>102</v>
      </c>
      <c r="W9349" t="str">
        <f t="shared" si="193"/>
        <v>90-119</v>
      </c>
    </row>
    <row r="9350" spans="1:23" x14ac:dyDescent="0.25">
      <c r="A9350" t="s">
        <v>9599</v>
      </c>
      <c r="B9350">
        <v>7029724034</v>
      </c>
      <c r="C9350">
        <v>9691590014</v>
      </c>
      <c r="D9350" s="1">
        <v>45611</v>
      </c>
      <c r="E9350">
        <v>99233</v>
      </c>
      <c r="F9350">
        <v>99201</v>
      </c>
      <c r="G9350" t="s">
        <v>75</v>
      </c>
      <c r="H9350" s="34">
        <v>30119</v>
      </c>
      <c r="I9350" s="7">
        <v>25601</v>
      </c>
      <c r="J9350" s="7">
        <v>21431.98</v>
      </c>
      <c r="K9350" s="7">
        <v>3657</v>
      </c>
      <c r="L9350" s="7">
        <v>512.02</v>
      </c>
      <c r="M9350" s="5">
        <v>0.02</v>
      </c>
      <c r="N9350" t="s">
        <v>16</v>
      </c>
      <c r="O9350" t="s">
        <v>30</v>
      </c>
      <c r="P9350" t="s">
        <v>3147</v>
      </c>
      <c r="Q9350" t="s">
        <v>19</v>
      </c>
      <c r="R9350" t="s">
        <v>21</v>
      </c>
      <c r="S9350" t="s">
        <v>27</v>
      </c>
      <c r="T9350" t="s">
        <v>13310</v>
      </c>
      <c r="U9350" s="1">
        <v>45660</v>
      </c>
      <c r="V9350">
        <v>49</v>
      </c>
      <c r="W9350" t="str">
        <f t="shared" si="193"/>
        <v>30-59</v>
      </c>
    </row>
    <row r="9351" spans="1:23" x14ac:dyDescent="0.25">
      <c r="A9351" t="s">
        <v>9600</v>
      </c>
      <c r="B9351">
        <v>407448351</v>
      </c>
      <c r="C9351">
        <v>1912515211</v>
      </c>
      <c r="D9351" s="1">
        <v>45584</v>
      </c>
      <c r="E9351">
        <v>99238</v>
      </c>
      <c r="F9351">
        <v>99285</v>
      </c>
      <c r="G9351" t="s">
        <v>3187</v>
      </c>
      <c r="H9351" s="34">
        <v>93952</v>
      </c>
      <c r="I9351" s="7">
        <v>73283</v>
      </c>
      <c r="J9351" s="7">
        <v>58626.400000000001</v>
      </c>
      <c r="K9351" s="7">
        <v>0</v>
      </c>
      <c r="L9351" s="7">
        <v>14656.6</v>
      </c>
      <c r="M9351" s="5">
        <v>0.2</v>
      </c>
      <c r="N9351" t="s">
        <v>3140</v>
      </c>
      <c r="O9351" t="s">
        <v>17</v>
      </c>
      <c r="P9351" t="s">
        <v>18</v>
      </c>
      <c r="Q9351" t="s">
        <v>19</v>
      </c>
      <c r="R9351" t="s">
        <v>27</v>
      </c>
      <c r="S9351" t="s">
        <v>21</v>
      </c>
      <c r="T9351" t="s">
        <v>13310</v>
      </c>
      <c r="U9351" s="1">
        <v>45669</v>
      </c>
      <c r="V9351">
        <v>85</v>
      </c>
      <c r="W9351" t="str">
        <f t="shared" si="193"/>
        <v>60-89</v>
      </c>
    </row>
    <row r="9352" spans="1:23" x14ac:dyDescent="0.25">
      <c r="A9352" t="s">
        <v>9601</v>
      </c>
      <c r="B9352">
        <v>1369800876</v>
      </c>
      <c r="C9352">
        <v>6966173766</v>
      </c>
      <c r="D9352" s="1">
        <v>45498</v>
      </c>
      <c r="E9352">
        <v>99214</v>
      </c>
      <c r="F9352">
        <v>85025</v>
      </c>
      <c r="G9352" t="s">
        <v>351</v>
      </c>
      <c r="H9352" s="34">
        <v>42492</v>
      </c>
      <c r="I9352" s="7">
        <v>36118</v>
      </c>
      <c r="J9352" s="7">
        <v>29877.64</v>
      </c>
      <c r="K9352" s="7">
        <v>5518</v>
      </c>
      <c r="L9352" s="7">
        <v>722.36</v>
      </c>
      <c r="M9352" s="5">
        <v>0.02</v>
      </c>
      <c r="N9352" t="s">
        <v>16</v>
      </c>
      <c r="O9352" t="s">
        <v>30</v>
      </c>
      <c r="P9352" t="s">
        <v>40</v>
      </c>
      <c r="Q9352" t="s">
        <v>32</v>
      </c>
      <c r="R9352" t="s">
        <v>27</v>
      </c>
      <c r="S9352" t="s">
        <v>17</v>
      </c>
      <c r="T9352" t="s">
        <v>13311</v>
      </c>
      <c r="U9352" s="1">
        <v>45627</v>
      </c>
      <c r="V9352">
        <v>129</v>
      </c>
      <c r="W9352" t="str">
        <f t="shared" si="193"/>
        <v>120-149</v>
      </c>
    </row>
    <row r="9353" spans="1:23" x14ac:dyDescent="0.25">
      <c r="A9353" t="s">
        <v>9602</v>
      </c>
      <c r="B9353">
        <v>8989539958</v>
      </c>
      <c r="C9353">
        <v>8665308867</v>
      </c>
      <c r="D9353" s="1">
        <v>45786</v>
      </c>
      <c r="E9353">
        <v>99232</v>
      </c>
      <c r="F9353">
        <v>90834</v>
      </c>
      <c r="G9353" t="s">
        <v>159</v>
      </c>
      <c r="H9353" s="34">
        <v>41082</v>
      </c>
      <c r="I9353" s="7">
        <v>32044</v>
      </c>
      <c r="J9353" s="7">
        <v>23388.2</v>
      </c>
      <c r="K9353" s="7">
        <v>2247</v>
      </c>
      <c r="L9353" s="7">
        <v>6408.8</v>
      </c>
      <c r="M9353" s="5">
        <v>0.2</v>
      </c>
      <c r="N9353" t="s">
        <v>3140</v>
      </c>
      <c r="O9353" t="s">
        <v>30</v>
      </c>
      <c r="P9353" t="s">
        <v>18</v>
      </c>
      <c r="Q9353" t="s">
        <v>32</v>
      </c>
      <c r="R9353" t="s">
        <v>21</v>
      </c>
      <c r="S9353" t="s">
        <v>21</v>
      </c>
      <c r="T9353" t="s">
        <v>13311</v>
      </c>
      <c r="U9353" s="1">
        <v>45884</v>
      </c>
      <c r="V9353">
        <v>98</v>
      </c>
      <c r="W9353" t="str">
        <f t="shared" si="193"/>
        <v>90-119</v>
      </c>
    </row>
    <row r="9354" spans="1:23" x14ac:dyDescent="0.25">
      <c r="A9354" t="s">
        <v>9603</v>
      </c>
      <c r="B9354">
        <v>6504488873</v>
      </c>
      <c r="C9354">
        <v>1712694777</v>
      </c>
      <c r="D9354" s="1">
        <v>45761</v>
      </c>
      <c r="E9354">
        <v>99221</v>
      </c>
      <c r="F9354">
        <v>99215</v>
      </c>
      <c r="G9354" t="s">
        <v>3199</v>
      </c>
      <c r="H9354" s="34">
        <v>50061</v>
      </c>
      <c r="I9354" s="7">
        <v>40049</v>
      </c>
      <c r="J9354" s="7">
        <v>28695.14</v>
      </c>
      <c r="K9354" s="7">
        <v>5747</v>
      </c>
      <c r="L9354" s="7">
        <v>5606.86</v>
      </c>
      <c r="M9354" s="5">
        <v>0.14000000000000001</v>
      </c>
      <c r="N9354" t="s">
        <v>1135</v>
      </c>
      <c r="O9354" t="s">
        <v>30</v>
      </c>
      <c r="P9354" t="s">
        <v>3148</v>
      </c>
      <c r="Q9354" t="s">
        <v>19</v>
      </c>
      <c r="R9354" t="s">
        <v>43</v>
      </c>
      <c r="S9354" t="s">
        <v>21</v>
      </c>
      <c r="T9354" t="s">
        <v>13312</v>
      </c>
      <c r="U9354" s="1">
        <v>45792</v>
      </c>
      <c r="V9354">
        <v>31</v>
      </c>
      <c r="W9354" t="str">
        <f t="shared" si="193"/>
        <v>30-59</v>
      </c>
    </row>
    <row r="9355" spans="1:23" x14ac:dyDescent="0.25">
      <c r="A9355" t="s">
        <v>9604</v>
      </c>
      <c r="B9355">
        <v>2556743246</v>
      </c>
      <c r="C9355">
        <v>4340378356</v>
      </c>
      <c r="D9355" s="1">
        <v>45752</v>
      </c>
      <c r="E9355">
        <v>99221</v>
      </c>
      <c r="F9355">
        <v>90834</v>
      </c>
      <c r="G9355" t="s">
        <v>37</v>
      </c>
      <c r="H9355" s="34">
        <v>45771</v>
      </c>
      <c r="I9355" s="7">
        <v>35701</v>
      </c>
      <c r="J9355" s="7">
        <v>23530.799999999999</v>
      </c>
      <c r="K9355" s="7">
        <v>5030</v>
      </c>
      <c r="L9355" s="7">
        <v>7140.2</v>
      </c>
      <c r="M9355" s="5">
        <v>0.2</v>
      </c>
      <c r="N9355" t="s">
        <v>3140</v>
      </c>
      <c r="O9355" t="s">
        <v>30</v>
      </c>
      <c r="P9355" t="s">
        <v>3150</v>
      </c>
      <c r="Q9355" t="s">
        <v>19</v>
      </c>
      <c r="R9355" t="s">
        <v>27</v>
      </c>
      <c r="S9355" t="s">
        <v>27</v>
      </c>
      <c r="T9355" t="s">
        <v>13312</v>
      </c>
      <c r="U9355" s="1">
        <v>45827</v>
      </c>
      <c r="V9355">
        <v>75</v>
      </c>
      <c r="W9355" t="str">
        <f t="shared" si="193"/>
        <v>60-89</v>
      </c>
    </row>
    <row r="9356" spans="1:23" x14ac:dyDescent="0.25">
      <c r="A9356" t="s">
        <v>9605</v>
      </c>
      <c r="B9356">
        <v>4099088346</v>
      </c>
      <c r="C9356">
        <v>9806267900</v>
      </c>
      <c r="D9356" s="1">
        <v>45751</v>
      </c>
      <c r="E9356">
        <v>99222</v>
      </c>
      <c r="F9356">
        <v>99202</v>
      </c>
      <c r="G9356" t="s">
        <v>272</v>
      </c>
      <c r="H9356" s="34">
        <v>40536</v>
      </c>
      <c r="I9356" s="7">
        <v>26348</v>
      </c>
      <c r="J9356" s="7">
        <v>23186.240000000002</v>
      </c>
      <c r="K9356" s="7">
        <v>0</v>
      </c>
      <c r="L9356" s="7">
        <v>3161.76</v>
      </c>
      <c r="M9356" s="5">
        <v>0.12</v>
      </c>
      <c r="N9356" t="s">
        <v>46</v>
      </c>
      <c r="O9356" t="s">
        <v>17</v>
      </c>
      <c r="P9356" t="s">
        <v>97</v>
      </c>
      <c r="Q9356" t="s">
        <v>32</v>
      </c>
      <c r="R9356" t="s">
        <v>20</v>
      </c>
      <c r="S9356" t="s">
        <v>27</v>
      </c>
      <c r="T9356" t="s">
        <v>13311</v>
      </c>
      <c r="U9356" s="1">
        <v>45864</v>
      </c>
      <c r="V9356">
        <v>113</v>
      </c>
      <c r="W9356" t="str">
        <f t="shared" si="193"/>
        <v>90-119</v>
      </c>
    </row>
    <row r="9357" spans="1:23" x14ac:dyDescent="0.25">
      <c r="A9357" t="s">
        <v>9606</v>
      </c>
      <c r="B9357">
        <v>1408626864</v>
      </c>
      <c r="C9357">
        <v>8845131856</v>
      </c>
      <c r="D9357" s="1">
        <v>45573</v>
      </c>
      <c r="E9357">
        <v>99213</v>
      </c>
      <c r="F9357">
        <v>99205</v>
      </c>
      <c r="G9357" t="s">
        <v>415</v>
      </c>
      <c r="H9357" s="34">
        <v>89116</v>
      </c>
      <c r="I9357" s="7">
        <v>73075</v>
      </c>
      <c r="J9357" s="7">
        <v>48339.5</v>
      </c>
      <c r="K9357" s="7">
        <v>11582</v>
      </c>
      <c r="L9357" s="7">
        <v>13153.5</v>
      </c>
      <c r="M9357" s="5">
        <v>0.18</v>
      </c>
      <c r="N9357" t="s">
        <v>3141</v>
      </c>
      <c r="O9357" t="s">
        <v>27</v>
      </c>
      <c r="P9357" t="s">
        <v>25</v>
      </c>
      <c r="Q9357" t="s">
        <v>19</v>
      </c>
      <c r="R9357" t="s">
        <v>27</v>
      </c>
      <c r="S9357" t="s">
        <v>17</v>
      </c>
      <c r="T9357" t="s">
        <v>13312</v>
      </c>
      <c r="U9357" s="1">
        <v>45731</v>
      </c>
      <c r="V9357">
        <v>158</v>
      </c>
      <c r="W9357" t="str">
        <f t="shared" si="193"/>
        <v>150-179</v>
      </c>
    </row>
    <row r="9358" spans="1:23" x14ac:dyDescent="0.25">
      <c r="A9358" t="s">
        <v>9607</v>
      </c>
      <c r="B9358">
        <v>5776778175</v>
      </c>
      <c r="C9358">
        <v>1221857767</v>
      </c>
      <c r="D9358" s="1">
        <v>45863</v>
      </c>
      <c r="E9358">
        <v>99214</v>
      </c>
      <c r="F9358">
        <v>99203</v>
      </c>
      <c r="G9358" t="s">
        <v>187</v>
      </c>
      <c r="H9358" s="34">
        <v>60177</v>
      </c>
      <c r="I9358" s="7">
        <v>43327</v>
      </c>
      <c r="J9358" s="7">
        <v>39860.839999999997</v>
      </c>
      <c r="K9358" s="7">
        <v>0</v>
      </c>
      <c r="L9358" s="7">
        <v>3466.16</v>
      </c>
      <c r="M9358" s="5">
        <v>0.08</v>
      </c>
      <c r="N9358" t="s">
        <v>24</v>
      </c>
      <c r="O9358" t="s">
        <v>17</v>
      </c>
      <c r="P9358" t="s">
        <v>3149</v>
      </c>
      <c r="Q9358" t="s">
        <v>32</v>
      </c>
      <c r="R9358" t="s">
        <v>27</v>
      </c>
      <c r="S9358" t="s">
        <v>21</v>
      </c>
      <c r="T9358" t="s">
        <v>13311</v>
      </c>
      <c r="U9358" s="1">
        <v>46034</v>
      </c>
      <c r="V9358">
        <v>171</v>
      </c>
      <c r="W9358" t="str">
        <f t="shared" si="193"/>
        <v>150-179</v>
      </c>
    </row>
    <row r="9359" spans="1:23" x14ac:dyDescent="0.25">
      <c r="A9359" t="s">
        <v>9608</v>
      </c>
      <c r="B9359">
        <v>5502391923</v>
      </c>
      <c r="C9359">
        <v>8912984569</v>
      </c>
      <c r="D9359" s="1">
        <v>45736</v>
      </c>
      <c r="E9359">
        <v>99221</v>
      </c>
      <c r="F9359">
        <v>80053</v>
      </c>
      <c r="G9359" t="s">
        <v>3283</v>
      </c>
      <c r="H9359" s="34">
        <v>58033</v>
      </c>
      <c r="I9359" s="7">
        <v>41784</v>
      </c>
      <c r="J9359" s="7">
        <v>34169.279999999999</v>
      </c>
      <c r="K9359" s="7">
        <v>4272</v>
      </c>
      <c r="L9359" s="7">
        <v>3342.72</v>
      </c>
      <c r="M9359" s="5">
        <v>0.08</v>
      </c>
      <c r="N9359" t="s">
        <v>24</v>
      </c>
      <c r="O9359" t="s">
        <v>27</v>
      </c>
      <c r="P9359" t="s">
        <v>35</v>
      </c>
      <c r="Q9359" t="s">
        <v>32</v>
      </c>
      <c r="R9359" t="s">
        <v>43</v>
      </c>
      <c r="S9359" t="s">
        <v>27</v>
      </c>
      <c r="T9359" t="s">
        <v>13310</v>
      </c>
      <c r="U9359" s="1">
        <v>45912</v>
      </c>
      <c r="V9359">
        <v>176</v>
      </c>
      <c r="W9359" t="str">
        <f t="shared" si="193"/>
        <v>150-179</v>
      </c>
    </row>
    <row r="9360" spans="1:23" x14ac:dyDescent="0.25">
      <c r="A9360" t="s">
        <v>9609</v>
      </c>
      <c r="B9360">
        <v>6886343858</v>
      </c>
      <c r="C9360">
        <v>4121225477</v>
      </c>
      <c r="D9360" s="1">
        <v>45825</v>
      </c>
      <c r="E9360">
        <v>99215</v>
      </c>
      <c r="F9360">
        <v>81000</v>
      </c>
      <c r="G9360" t="s">
        <v>3570</v>
      </c>
      <c r="H9360" s="34">
        <v>47850</v>
      </c>
      <c r="I9360" s="7">
        <v>37323</v>
      </c>
      <c r="J9360" s="7">
        <v>20503.400000000001</v>
      </c>
      <c r="K9360" s="7">
        <v>9355</v>
      </c>
      <c r="L9360" s="7">
        <v>7464.6</v>
      </c>
      <c r="M9360" s="5">
        <v>0.2</v>
      </c>
      <c r="N9360" t="s">
        <v>3140</v>
      </c>
      <c r="O9360" t="s">
        <v>27</v>
      </c>
      <c r="P9360" t="s">
        <v>58</v>
      </c>
      <c r="Q9360" t="s">
        <v>32</v>
      </c>
      <c r="R9360" t="s">
        <v>20</v>
      </c>
      <c r="S9360" t="s">
        <v>17</v>
      </c>
      <c r="T9360" t="s">
        <v>13311</v>
      </c>
      <c r="U9360" s="1">
        <v>45988</v>
      </c>
      <c r="V9360">
        <v>163</v>
      </c>
      <c r="W9360" t="str">
        <f t="shared" si="193"/>
        <v>150-179</v>
      </c>
    </row>
    <row r="9361" spans="1:23" x14ac:dyDescent="0.25">
      <c r="A9361" t="s">
        <v>9610</v>
      </c>
      <c r="B9361">
        <v>6760290543</v>
      </c>
      <c r="C9361">
        <v>5064862072</v>
      </c>
      <c r="D9361" s="1">
        <v>45819</v>
      </c>
      <c r="E9361">
        <v>99233</v>
      </c>
      <c r="F9361">
        <v>99214</v>
      </c>
      <c r="G9361" t="s">
        <v>127</v>
      </c>
      <c r="H9361" s="34">
        <v>24016</v>
      </c>
      <c r="I9361" s="7">
        <v>17292</v>
      </c>
      <c r="J9361" s="7">
        <v>14274.64</v>
      </c>
      <c r="K9361" s="7">
        <v>1634</v>
      </c>
      <c r="L9361" s="7">
        <v>1383.36</v>
      </c>
      <c r="M9361" s="5">
        <v>0.08</v>
      </c>
      <c r="N9361" t="s">
        <v>24</v>
      </c>
      <c r="O9361" t="s">
        <v>30</v>
      </c>
      <c r="P9361" t="s">
        <v>3147</v>
      </c>
      <c r="Q9361" t="s">
        <v>19</v>
      </c>
      <c r="R9361" t="s">
        <v>26</v>
      </c>
      <c r="S9361" t="s">
        <v>17</v>
      </c>
      <c r="T9361" t="s">
        <v>13312</v>
      </c>
      <c r="U9361" s="1">
        <v>45949</v>
      </c>
      <c r="V9361">
        <v>130</v>
      </c>
      <c r="W9361" t="str">
        <f t="shared" si="193"/>
        <v>120-149</v>
      </c>
    </row>
    <row r="9362" spans="1:23" x14ac:dyDescent="0.25">
      <c r="A9362" t="s">
        <v>9611</v>
      </c>
      <c r="B9362">
        <v>9847999592</v>
      </c>
      <c r="C9362">
        <v>3082179512</v>
      </c>
      <c r="D9362" s="1">
        <v>45739</v>
      </c>
      <c r="E9362">
        <v>99223</v>
      </c>
      <c r="F9362">
        <v>99283</v>
      </c>
      <c r="G9362" t="s">
        <v>3438</v>
      </c>
      <c r="H9362" s="34">
        <v>6467</v>
      </c>
      <c r="I9362" s="7">
        <v>4204</v>
      </c>
      <c r="J9362" s="7">
        <v>3699.52</v>
      </c>
      <c r="K9362" s="7">
        <v>0</v>
      </c>
      <c r="L9362" s="7">
        <v>504.48</v>
      </c>
      <c r="M9362" s="5">
        <v>0.12</v>
      </c>
      <c r="N9362" t="s">
        <v>46</v>
      </c>
      <c r="O9362" t="s">
        <v>17</v>
      </c>
      <c r="P9362" t="s">
        <v>3150</v>
      </c>
      <c r="Q9362" t="s">
        <v>32</v>
      </c>
      <c r="R9362" t="s">
        <v>21</v>
      </c>
      <c r="S9362" t="s">
        <v>21</v>
      </c>
      <c r="T9362" t="s">
        <v>13311</v>
      </c>
      <c r="U9362" s="1">
        <v>45830</v>
      </c>
      <c r="V9362">
        <v>91</v>
      </c>
      <c r="W9362" t="str">
        <f t="shared" si="193"/>
        <v>90-119</v>
      </c>
    </row>
    <row r="9363" spans="1:23" x14ac:dyDescent="0.25">
      <c r="A9363" t="s">
        <v>9612</v>
      </c>
      <c r="B9363">
        <v>6306761209</v>
      </c>
      <c r="C9363">
        <v>4526796429</v>
      </c>
      <c r="D9363" s="1">
        <v>45809</v>
      </c>
      <c r="E9363">
        <v>99223</v>
      </c>
      <c r="F9363">
        <v>71046</v>
      </c>
      <c r="G9363" t="s">
        <v>146</v>
      </c>
      <c r="H9363" s="34">
        <v>60815</v>
      </c>
      <c r="I9363" s="7">
        <v>49868</v>
      </c>
      <c r="J9363" s="7">
        <v>23158.76</v>
      </c>
      <c r="K9363" s="7">
        <v>17733</v>
      </c>
      <c r="L9363" s="7">
        <v>8976.24</v>
      </c>
      <c r="M9363" s="5">
        <v>0.18</v>
      </c>
      <c r="N9363" t="s">
        <v>3141</v>
      </c>
      <c r="O9363" t="s">
        <v>27</v>
      </c>
      <c r="P9363" t="s">
        <v>3146</v>
      </c>
      <c r="Q9363" t="s">
        <v>32</v>
      </c>
      <c r="R9363" t="s">
        <v>27</v>
      </c>
      <c r="S9363" t="s">
        <v>17</v>
      </c>
      <c r="T9363" t="s">
        <v>13311</v>
      </c>
      <c r="U9363" s="1">
        <v>45904</v>
      </c>
      <c r="V9363">
        <v>95</v>
      </c>
      <c r="W9363" t="str">
        <f t="shared" si="193"/>
        <v>90-119</v>
      </c>
    </row>
    <row r="9364" spans="1:23" x14ac:dyDescent="0.25">
      <c r="A9364" t="s">
        <v>9613</v>
      </c>
      <c r="B9364">
        <v>2949515085</v>
      </c>
      <c r="C9364">
        <v>1944720862</v>
      </c>
      <c r="D9364" s="1">
        <v>45827</v>
      </c>
      <c r="E9364">
        <v>99222</v>
      </c>
      <c r="F9364">
        <v>97110</v>
      </c>
      <c r="G9364" t="s">
        <v>445</v>
      </c>
      <c r="H9364" s="34">
        <v>50637</v>
      </c>
      <c r="I9364" s="7">
        <v>40003</v>
      </c>
      <c r="J9364" s="7">
        <v>31940.52</v>
      </c>
      <c r="K9364" s="7">
        <v>1662</v>
      </c>
      <c r="L9364" s="7">
        <v>6400.48</v>
      </c>
      <c r="M9364" s="5">
        <v>0.16</v>
      </c>
      <c r="N9364" t="s">
        <v>1138</v>
      </c>
      <c r="O9364" t="s">
        <v>30</v>
      </c>
      <c r="P9364" t="s">
        <v>25</v>
      </c>
      <c r="Q9364" t="s">
        <v>19</v>
      </c>
      <c r="R9364" t="s">
        <v>27</v>
      </c>
      <c r="S9364" t="s">
        <v>17</v>
      </c>
      <c r="T9364" t="s">
        <v>13310</v>
      </c>
      <c r="U9364" s="1">
        <v>45926</v>
      </c>
      <c r="V9364">
        <v>99</v>
      </c>
      <c r="W9364" t="str">
        <f t="shared" si="193"/>
        <v>90-119</v>
      </c>
    </row>
    <row r="9365" spans="1:23" x14ac:dyDescent="0.25">
      <c r="A9365" t="s">
        <v>9614</v>
      </c>
      <c r="B9365">
        <v>8007552527</v>
      </c>
      <c r="C9365">
        <v>4689258254</v>
      </c>
      <c r="D9365" s="1">
        <v>45581</v>
      </c>
      <c r="E9365">
        <v>99215</v>
      </c>
      <c r="F9365">
        <v>99203</v>
      </c>
      <c r="G9365" t="s">
        <v>152</v>
      </c>
      <c r="H9365" s="34">
        <v>72331</v>
      </c>
      <c r="I9365" s="7">
        <v>61481</v>
      </c>
      <c r="J9365" s="7">
        <v>50620.38</v>
      </c>
      <c r="K9365" s="7">
        <v>9631</v>
      </c>
      <c r="L9365" s="7">
        <v>1229.6199999999999</v>
      </c>
      <c r="M9365" s="5">
        <v>0.02</v>
      </c>
      <c r="N9365" t="s">
        <v>16</v>
      </c>
      <c r="O9365" t="s">
        <v>30</v>
      </c>
      <c r="P9365" t="s">
        <v>97</v>
      </c>
      <c r="Q9365" t="s">
        <v>19</v>
      </c>
      <c r="R9365" t="s">
        <v>27</v>
      </c>
      <c r="S9365" t="s">
        <v>27</v>
      </c>
      <c r="T9365" t="s">
        <v>13310</v>
      </c>
      <c r="U9365" s="1">
        <v>45700</v>
      </c>
      <c r="V9365">
        <v>119</v>
      </c>
      <c r="W9365" t="str">
        <f t="shared" si="193"/>
        <v>90-119</v>
      </c>
    </row>
    <row r="9366" spans="1:23" x14ac:dyDescent="0.25">
      <c r="A9366" t="s">
        <v>9615</v>
      </c>
      <c r="B9366">
        <v>3879428501</v>
      </c>
      <c r="C9366">
        <v>3442446947</v>
      </c>
      <c r="D9366" s="1">
        <v>45624</v>
      </c>
      <c r="E9366">
        <v>99222</v>
      </c>
      <c r="F9366">
        <v>99281</v>
      </c>
      <c r="G9366" t="s">
        <v>23</v>
      </c>
      <c r="H9366" s="34">
        <v>98827</v>
      </c>
      <c r="I9366" s="7">
        <v>64238</v>
      </c>
      <c r="J9366" s="7">
        <v>48219.44</v>
      </c>
      <c r="K9366" s="7">
        <v>8310</v>
      </c>
      <c r="L9366" s="7">
        <v>7708.56</v>
      </c>
      <c r="M9366" s="5">
        <v>0.12</v>
      </c>
      <c r="N9366" t="s">
        <v>46</v>
      </c>
      <c r="O9366" t="s">
        <v>30</v>
      </c>
      <c r="P9366" t="s">
        <v>3149</v>
      </c>
      <c r="Q9366" t="s">
        <v>19</v>
      </c>
      <c r="R9366" t="s">
        <v>27</v>
      </c>
      <c r="S9366" t="s">
        <v>27</v>
      </c>
      <c r="T9366" t="s">
        <v>13312</v>
      </c>
      <c r="U9366" s="1">
        <v>45687</v>
      </c>
      <c r="V9366">
        <v>63</v>
      </c>
      <c r="W9366" t="str">
        <f t="shared" si="193"/>
        <v>60-89</v>
      </c>
    </row>
    <row r="9367" spans="1:23" x14ac:dyDescent="0.25">
      <c r="A9367" t="s">
        <v>9616</v>
      </c>
      <c r="B9367">
        <v>1992695449</v>
      </c>
      <c r="C9367">
        <v>9851436010</v>
      </c>
      <c r="D9367" s="1">
        <v>45660</v>
      </c>
      <c r="E9367">
        <v>99233</v>
      </c>
      <c r="F9367">
        <v>99205</v>
      </c>
      <c r="G9367" t="s">
        <v>3391</v>
      </c>
      <c r="H9367" s="34">
        <v>38202</v>
      </c>
      <c r="I9367" s="7">
        <v>31326</v>
      </c>
      <c r="J9367" s="7">
        <v>25687.32</v>
      </c>
      <c r="K9367" s="7">
        <v>0</v>
      </c>
      <c r="L9367" s="7">
        <v>5638.68</v>
      </c>
      <c r="M9367" s="5">
        <v>0.18</v>
      </c>
      <c r="N9367" t="s">
        <v>3141</v>
      </c>
      <c r="O9367" t="s">
        <v>17</v>
      </c>
      <c r="P9367" t="s">
        <v>3149</v>
      </c>
      <c r="Q9367" t="s">
        <v>19</v>
      </c>
      <c r="R9367" t="s">
        <v>43</v>
      </c>
      <c r="S9367" t="s">
        <v>17</v>
      </c>
      <c r="T9367" t="s">
        <v>13310</v>
      </c>
      <c r="U9367" s="1">
        <v>45740</v>
      </c>
      <c r="V9367">
        <v>80</v>
      </c>
      <c r="W9367" t="str">
        <f t="shared" si="193"/>
        <v>60-89</v>
      </c>
    </row>
    <row r="9368" spans="1:23" x14ac:dyDescent="0.25">
      <c r="A9368" t="s">
        <v>9617</v>
      </c>
      <c r="B9368">
        <v>4366443144</v>
      </c>
      <c r="C9368">
        <v>8491375620</v>
      </c>
      <c r="D9368" s="1">
        <v>45416</v>
      </c>
      <c r="E9368">
        <v>99214</v>
      </c>
      <c r="F9368">
        <v>90834</v>
      </c>
      <c r="G9368" t="s">
        <v>3283</v>
      </c>
      <c r="H9368" s="34">
        <v>87726</v>
      </c>
      <c r="I9368" s="7">
        <v>74567</v>
      </c>
      <c r="J9368" s="7">
        <v>73075.66</v>
      </c>
      <c r="K9368" s="7">
        <v>0</v>
      </c>
      <c r="L9368" s="7">
        <v>1491.34</v>
      </c>
      <c r="M9368" s="5">
        <v>0.02</v>
      </c>
      <c r="N9368" t="s">
        <v>16</v>
      </c>
      <c r="O9368" t="s">
        <v>17</v>
      </c>
      <c r="P9368" t="s">
        <v>40</v>
      </c>
      <c r="Q9368" t="s">
        <v>32</v>
      </c>
      <c r="R9368" t="s">
        <v>38</v>
      </c>
      <c r="S9368" t="s">
        <v>17</v>
      </c>
      <c r="T9368" t="s">
        <v>13311</v>
      </c>
      <c r="U9368" s="1">
        <v>45538</v>
      </c>
      <c r="V9368">
        <v>122</v>
      </c>
      <c r="W9368" t="str">
        <f t="shared" si="193"/>
        <v>120-149</v>
      </c>
    </row>
    <row r="9369" spans="1:23" x14ac:dyDescent="0.25">
      <c r="A9369" t="s">
        <v>9618</v>
      </c>
      <c r="B9369">
        <v>9832042440</v>
      </c>
      <c r="C9369">
        <v>5684900073</v>
      </c>
      <c r="D9369" s="1">
        <v>45711</v>
      </c>
      <c r="E9369">
        <v>99231</v>
      </c>
      <c r="F9369">
        <v>99211</v>
      </c>
      <c r="G9369" t="s">
        <v>154</v>
      </c>
      <c r="H9369" s="34">
        <v>39414</v>
      </c>
      <c r="I9369" s="7">
        <v>30743</v>
      </c>
      <c r="J9369" s="7">
        <v>22339.4</v>
      </c>
      <c r="K9369" s="7">
        <v>2255</v>
      </c>
      <c r="L9369" s="7">
        <v>6148.6</v>
      </c>
      <c r="M9369" s="5">
        <v>0.2</v>
      </c>
      <c r="N9369" t="s">
        <v>3140</v>
      </c>
      <c r="O9369" t="s">
        <v>30</v>
      </c>
      <c r="P9369" t="s">
        <v>3146</v>
      </c>
      <c r="Q9369" t="s">
        <v>32</v>
      </c>
      <c r="R9369" t="s">
        <v>38</v>
      </c>
      <c r="S9369" t="s">
        <v>21</v>
      </c>
      <c r="T9369" t="s">
        <v>13310</v>
      </c>
      <c r="U9369" s="1">
        <v>45816</v>
      </c>
      <c r="V9369">
        <v>105</v>
      </c>
      <c r="W9369" t="str">
        <f t="shared" si="193"/>
        <v>90-119</v>
      </c>
    </row>
    <row r="9370" spans="1:23" x14ac:dyDescent="0.25">
      <c r="A9370" t="s">
        <v>9619</v>
      </c>
      <c r="B9370">
        <v>5252905602</v>
      </c>
      <c r="C9370">
        <v>9146433113</v>
      </c>
      <c r="D9370" s="1">
        <v>45688</v>
      </c>
      <c r="E9370">
        <v>99215</v>
      </c>
      <c r="F9370">
        <v>99202</v>
      </c>
      <c r="G9370" t="s">
        <v>3204</v>
      </c>
      <c r="H9370" s="34">
        <v>97736</v>
      </c>
      <c r="I9370" s="7">
        <v>73302</v>
      </c>
      <c r="J9370" s="7">
        <v>62306.7</v>
      </c>
      <c r="K9370" s="7">
        <v>0</v>
      </c>
      <c r="L9370" s="7">
        <v>10995.3</v>
      </c>
      <c r="M9370" s="5">
        <v>0.15</v>
      </c>
      <c r="N9370" t="s">
        <v>1139</v>
      </c>
      <c r="O9370" t="s">
        <v>17</v>
      </c>
      <c r="P9370" t="s">
        <v>55</v>
      </c>
      <c r="Q9370" t="s">
        <v>19</v>
      </c>
      <c r="R9370" t="s">
        <v>21</v>
      </c>
      <c r="S9370" t="s">
        <v>17</v>
      </c>
      <c r="T9370" t="s">
        <v>13311</v>
      </c>
      <c r="U9370" s="1">
        <v>45737</v>
      </c>
      <c r="V9370">
        <v>49</v>
      </c>
      <c r="W9370" t="str">
        <f t="shared" si="193"/>
        <v>30-59</v>
      </c>
    </row>
    <row r="9371" spans="1:23" x14ac:dyDescent="0.25">
      <c r="A9371" t="s">
        <v>9620</v>
      </c>
      <c r="B9371">
        <v>1919784589</v>
      </c>
      <c r="C9371">
        <v>8346948508</v>
      </c>
      <c r="D9371" s="1">
        <v>45467</v>
      </c>
      <c r="E9371">
        <v>99221</v>
      </c>
      <c r="F9371">
        <v>85025</v>
      </c>
      <c r="G9371" t="s">
        <v>272</v>
      </c>
      <c r="H9371" s="34">
        <v>75250</v>
      </c>
      <c r="I9371" s="7">
        <v>59448</v>
      </c>
      <c r="J9371" s="7">
        <v>46414.32</v>
      </c>
      <c r="K9371" s="7">
        <v>3522</v>
      </c>
      <c r="L9371" s="7">
        <v>9511.68</v>
      </c>
      <c r="M9371" s="5">
        <v>0.16</v>
      </c>
      <c r="N9371" t="s">
        <v>1138</v>
      </c>
      <c r="O9371" t="s">
        <v>30</v>
      </c>
      <c r="P9371" t="s">
        <v>3146</v>
      </c>
      <c r="Q9371" t="s">
        <v>19</v>
      </c>
      <c r="R9371" t="s">
        <v>43</v>
      </c>
      <c r="S9371" t="s">
        <v>21</v>
      </c>
      <c r="T9371" t="s">
        <v>13311</v>
      </c>
      <c r="U9371" s="1">
        <v>45595</v>
      </c>
      <c r="V9371">
        <v>128</v>
      </c>
      <c r="W9371" t="str">
        <f t="shared" si="193"/>
        <v>120-149</v>
      </c>
    </row>
    <row r="9372" spans="1:23" x14ac:dyDescent="0.25">
      <c r="A9372" t="s">
        <v>9621</v>
      </c>
      <c r="B9372">
        <v>6614152078</v>
      </c>
      <c r="C9372">
        <v>4266089318</v>
      </c>
      <c r="D9372" s="1">
        <v>45300</v>
      </c>
      <c r="E9372">
        <v>99223</v>
      </c>
      <c r="F9372">
        <v>90834</v>
      </c>
      <c r="G9372" t="s">
        <v>3272</v>
      </c>
      <c r="H9372" s="34">
        <v>72778</v>
      </c>
      <c r="I9372" s="7">
        <v>61861</v>
      </c>
      <c r="J9372" s="7">
        <v>40367.78</v>
      </c>
      <c r="K9372" s="7">
        <v>20256</v>
      </c>
      <c r="L9372" s="7">
        <v>1237.22</v>
      </c>
      <c r="M9372" s="5">
        <v>0.02</v>
      </c>
      <c r="N9372" t="s">
        <v>16</v>
      </c>
      <c r="O9372" t="s">
        <v>27</v>
      </c>
      <c r="P9372" t="s">
        <v>3147</v>
      </c>
      <c r="Q9372" t="s">
        <v>32</v>
      </c>
      <c r="R9372" t="s">
        <v>38</v>
      </c>
      <c r="S9372" t="s">
        <v>17</v>
      </c>
      <c r="T9372" t="s">
        <v>13311</v>
      </c>
      <c r="U9372" s="1">
        <v>45365</v>
      </c>
      <c r="V9372">
        <v>65</v>
      </c>
      <c r="W9372" t="str">
        <f t="shared" si="193"/>
        <v>60-89</v>
      </c>
    </row>
    <row r="9373" spans="1:23" x14ac:dyDescent="0.25">
      <c r="A9373" t="s">
        <v>9622</v>
      </c>
      <c r="B9373">
        <v>4389200895</v>
      </c>
      <c r="C9373">
        <v>648936389</v>
      </c>
      <c r="D9373" s="1">
        <v>45650</v>
      </c>
      <c r="E9373">
        <v>99231</v>
      </c>
      <c r="F9373">
        <v>99284</v>
      </c>
      <c r="G9373" t="s">
        <v>182</v>
      </c>
      <c r="H9373" s="34">
        <v>83954</v>
      </c>
      <c r="I9373" s="7">
        <v>67163</v>
      </c>
      <c r="J9373" s="7">
        <v>48949.18</v>
      </c>
      <c r="K9373" s="7">
        <v>8811</v>
      </c>
      <c r="L9373" s="7">
        <v>9402.82</v>
      </c>
      <c r="M9373" s="5">
        <v>0.14000000000000001</v>
      </c>
      <c r="N9373" t="s">
        <v>1135</v>
      </c>
      <c r="O9373" t="s">
        <v>30</v>
      </c>
      <c r="P9373" t="s">
        <v>3150</v>
      </c>
      <c r="Q9373" t="s">
        <v>32</v>
      </c>
      <c r="R9373" t="s">
        <v>27</v>
      </c>
      <c r="S9373" t="s">
        <v>17</v>
      </c>
      <c r="T9373" t="s">
        <v>13312</v>
      </c>
      <c r="U9373" s="1">
        <v>45789</v>
      </c>
      <c r="V9373">
        <v>139</v>
      </c>
      <c r="W9373" t="str">
        <f t="shared" si="193"/>
        <v>120-149</v>
      </c>
    </row>
    <row r="9374" spans="1:23" x14ac:dyDescent="0.25">
      <c r="A9374" t="s">
        <v>9623</v>
      </c>
      <c r="B9374">
        <v>6466096852</v>
      </c>
      <c r="C9374">
        <v>4258682427</v>
      </c>
      <c r="D9374" s="1">
        <v>45926</v>
      </c>
      <c r="E9374">
        <v>99222</v>
      </c>
      <c r="F9374">
        <v>99284</v>
      </c>
      <c r="G9374" t="s">
        <v>3552</v>
      </c>
      <c r="H9374" s="34">
        <v>89917</v>
      </c>
      <c r="I9374" s="7">
        <v>71934</v>
      </c>
      <c r="J9374" s="7">
        <v>57587.24</v>
      </c>
      <c r="K9374" s="7">
        <v>4276</v>
      </c>
      <c r="L9374" s="7">
        <v>10070.76</v>
      </c>
      <c r="M9374" s="5">
        <v>0.14000000000000001</v>
      </c>
      <c r="N9374" t="s">
        <v>1135</v>
      </c>
      <c r="O9374" t="s">
        <v>30</v>
      </c>
      <c r="P9374" t="s">
        <v>35</v>
      </c>
      <c r="Q9374" t="s">
        <v>19</v>
      </c>
      <c r="R9374" t="s">
        <v>43</v>
      </c>
      <c r="S9374" t="s">
        <v>21</v>
      </c>
      <c r="T9374" t="s">
        <v>13310</v>
      </c>
      <c r="U9374" s="1">
        <v>46041</v>
      </c>
      <c r="V9374">
        <v>115</v>
      </c>
      <c r="W9374" t="str">
        <f t="shared" si="193"/>
        <v>90-119</v>
      </c>
    </row>
    <row r="9375" spans="1:23" x14ac:dyDescent="0.25">
      <c r="A9375" t="s">
        <v>9624</v>
      </c>
      <c r="B9375">
        <v>7350066768</v>
      </c>
      <c r="C9375">
        <v>2677247947</v>
      </c>
      <c r="D9375" s="1">
        <v>45856</v>
      </c>
      <c r="E9375">
        <v>99213</v>
      </c>
      <c r="F9375">
        <v>85025</v>
      </c>
      <c r="G9375" t="s">
        <v>307</v>
      </c>
      <c r="H9375" s="34">
        <v>89359</v>
      </c>
      <c r="I9375" s="7">
        <v>58083</v>
      </c>
      <c r="J9375" s="7">
        <v>51113.04</v>
      </c>
      <c r="K9375" s="7">
        <v>0</v>
      </c>
      <c r="L9375" s="7">
        <v>6969.96</v>
      </c>
      <c r="M9375" s="5">
        <v>0.12</v>
      </c>
      <c r="N9375" t="s">
        <v>46</v>
      </c>
      <c r="O9375" t="s">
        <v>17</v>
      </c>
      <c r="P9375" t="s">
        <v>3150</v>
      </c>
      <c r="Q9375" t="s">
        <v>32</v>
      </c>
      <c r="R9375" t="s">
        <v>20</v>
      </c>
      <c r="S9375" t="s">
        <v>21</v>
      </c>
      <c r="T9375" t="s">
        <v>13311</v>
      </c>
      <c r="U9375" s="1">
        <v>46014</v>
      </c>
      <c r="V9375">
        <v>158</v>
      </c>
      <c r="W9375" t="str">
        <f t="shared" si="193"/>
        <v>150-179</v>
      </c>
    </row>
    <row r="9376" spans="1:23" x14ac:dyDescent="0.25">
      <c r="A9376" t="s">
        <v>9625</v>
      </c>
      <c r="B9376">
        <v>5032799576</v>
      </c>
      <c r="C9376">
        <v>6579273870</v>
      </c>
      <c r="D9376" s="1">
        <v>45776</v>
      </c>
      <c r="E9376">
        <v>99233</v>
      </c>
      <c r="F9376">
        <v>99212</v>
      </c>
      <c r="G9376" t="s">
        <v>224</v>
      </c>
      <c r="H9376" s="34">
        <v>85543</v>
      </c>
      <c r="I9376" s="7">
        <v>67579</v>
      </c>
      <c r="J9376" s="7">
        <v>56766.36</v>
      </c>
      <c r="K9376" s="7">
        <v>0</v>
      </c>
      <c r="L9376" s="7">
        <v>10812.64</v>
      </c>
      <c r="M9376" s="5">
        <v>0.16</v>
      </c>
      <c r="N9376" t="s">
        <v>1138</v>
      </c>
      <c r="O9376" t="s">
        <v>17</v>
      </c>
      <c r="P9376" t="s">
        <v>25</v>
      </c>
      <c r="Q9376" t="s">
        <v>32</v>
      </c>
      <c r="R9376" t="s">
        <v>20</v>
      </c>
      <c r="S9376" t="s">
        <v>17</v>
      </c>
      <c r="T9376" t="s">
        <v>13312</v>
      </c>
      <c r="U9376" s="1">
        <v>45935</v>
      </c>
      <c r="V9376">
        <v>159</v>
      </c>
      <c r="W9376" t="str">
        <f t="shared" si="193"/>
        <v>150-179</v>
      </c>
    </row>
    <row r="9377" spans="1:23" x14ac:dyDescent="0.25">
      <c r="A9377" t="s">
        <v>9626</v>
      </c>
      <c r="B9377">
        <v>7703894183</v>
      </c>
      <c r="C9377">
        <v>523727960</v>
      </c>
      <c r="D9377" s="1">
        <v>45665</v>
      </c>
      <c r="E9377">
        <v>99213</v>
      </c>
      <c r="F9377">
        <v>99212</v>
      </c>
      <c r="G9377" t="s">
        <v>209</v>
      </c>
      <c r="H9377" s="34">
        <v>66557</v>
      </c>
      <c r="I9377" s="7">
        <v>49918</v>
      </c>
      <c r="J9377" s="7">
        <v>35695.300000000003</v>
      </c>
      <c r="K9377" s="7">
        <v>6735</v>
      </c>
      <c r="L9377" s="7">
        <v>7487.7</v>
      </c>
      <c r="M9377" s="5">
        <v>0.15</v>
      </c>
      <c r="N9377" t="s">
        <v>1139</v>
      </c>
      <c r="O9377" t="s">
        <v>30</v>
      </c>
      <c r="P9377" t="s">
        <v>97</v>
      </c>
      <c r="Q9377" t="s">
        <v>19</v>
      </c>
      <c r="R9377" t="s">
        <v>26</v>
      </c>
      <c r="S9377" t="s">
        <v>27</v>
      </c>
      <c r="T9377" t="s">
        <v>13312</v>
      </c>
      <c r="U9377" s="1">
        <v>45736</v>
      </c>
      <c r="V9377">
        <v>71</v>
      </c>
      <c r="W9377" t="str">
        <f t="shared" si="193"/>
        <v>60-89</v>
      </c>
    </row>
    <row r="9378" spans="1:23" x14ac:dyDescent="0.25">
      <c r="A9378" t="s">
        <v>9627</v>
      </c>
      <c r="B9378">
        <v>1400600185</v>
      </c>
      <c r="C9378">
        <v>7958819134</v>
      </c>
      <c r="D9378" s="1">
        <v>45340</v>
      </c>
      <c r="E9378">
        <v>99213</v>
      </c>
      <c r="F9378">
        <v>99201</v>
      </c>
      <c r="G9378" t="s">
        <v>3562</v>
      </c>
      <c r="H9378" s="34">
        <v>47624</v>
      </c>
      <c r="I9378" s="7">
        <v>37623</v>
      </c>
      <c r="J9378" s="7">
        <v>26881.32</v>
      </c>
      <c r="K9378" s="7">
        <v>4722</v>
      </c>
      <c r="L9378" s="7">
        <v>6019.68</v>
      </c>
      <c r="M9378" s="5">
        <v>0.16</v>
      </c>
      <c r="N9378" t="s">
        <v>1138</v>
      </c>
      <c r="O9378" t="s">
        <v>30</v>
      </c>
      <c r="P9378" t="s">
        <v>35</v>
      </c>
      <c r="Q9378" t="s">
        <v>32</v>
      </c>
      <c r="R9378" t="s">
        <v>43</v>
      </c>
      <c r="S9378" t="s">
        <v>27</v>
      </c>
      <c r="T9378" t="s">
        <v>13312</v>
      </c>
      <c r="U9378" s="1">
        <v>45427</v>
      </c>
      <c r="V9378">
        <v>87</v>
      </c>
      <c r="W9378" t="str">
        <f t="shared" si="193"/>
        <v>60-89</v>
      </c>
    </row>
    <row r="9379" spans="1:23" x14ac:dyDescent="0.25">
      <c r="A9379" t="s">
        <v>9628</v>
      </c>
      <c r="B9379">
        <v>3143608330</v>
      </c>
      <c r="C9379">
        <v>8052075021</v>
      </c>
      <c r="D9379" s="1">
        <v>45770</v>
      </c>
      <c r="E9379">
        <v>99232</v>
      </c>
      <c r="F9379">
        <v>80053</v>
      </c>
      <c r="G9379" t="s">
        <v>495</v>
      </c>
      <c r="H9379" s="34">
        <v>43617</v>
      </c>
      <c r="I9379" s="7">
        <v>31404</v>
      </c>
      <c r="J9379" s="7">
        <v>28891.68</v>
      </c>
      <c r="K9379" s="7">
        <v>0</v>
      </c>
      <c r="L9379" s="7">
        <v>2512.3200000000002</v>
      </c>
      <c r="M9379" s="5">
        <v>0.08</v>
      </c>
      <c r="N9379" t="s">
        <v>24</v>
      </c>
      <c r="O9379" t="s">
        <v>17</v>
      </c>
      <c r="P9379" t="s">
        <v>25</v>
      </c>
      <c r="Q9379" t="s">
        <v>19</v>
      </c>
      <c r="R9379" t="s">
        <v>20</v>
      </c>
      <c r="S9379" t="s">
        <v>21</v>
      </c>
      <c r="T9379" t="s">
        <v>13312</v>
      </c>
      <c r="U9379" s="1">
        <v>45926</v>
      </c>
      <c r="V9379">
        <v>156</v>
      </c>
      <c r="W9379" t="str">
        <f t="shared" si="193"/>
        <v>150-179</v>
      </c>
    </row>
    <row r="9380" spans="1:23" x14ac:dyDescent="0.25">
      <c r="A9380" t="s">
        <v>9629</v>
      </c>
      <c r="B9380">
        <v>385508547</v>
      </c>
      <c r="C9380">
        <v>1526714449</v>
      </c>
      <c r="D9380" s="1">
        <v>45855</v>
      </c>
      <c r="E9380">
        <v>99222</v>
      </c>
      <c r="F9380">
        <v>99203</v>
      </c>
      <c r="G9380" t="s">
        <v>272</v>
      </c>
      <c r="H9380" s="34">
        <v>20069</v>
      </c>
      <c r="I9380" s="7">
        <v>17059</v>
      </c>
      <c r="J9380" s="7">
        <v>9946.82</v>
      </c>
      <c r="K9380" s="7">
        <v>6771</v>
      </c>
      <c r="L9380" s="7">
        <v>341.18</v>
      </c>
      <c r="M9380" s="5">
        <v>0.02</v>
      </c>
      <c r="N9380" t="s">
        <v>16</v>
      </c>
      <c r="O9380" t="s">
        <v>27</v>
      </c>
      <c r="P9380" t="s">
        <v>35</v>
      </c>
      <c r="Q9380" t="s">
        <v>32</v>
      </c>
      <c r="R9380" t="s">
        <v>27</v>
      </c>
      <c r="S9380" t="s">
        <v>21</v>
      </c>
      <c r="T9380" t="s">
        <v>13312</v>
      </c>
      <c r="U9380" s="1">
        <v>45985</v>
      </c>
      <c r="V9380">
        <v>130</v>
      </c>
      <c r="W9380" t="str">
        <f t="shared" si="193"/>
        <v>120-149</v>
      </c>
    </row>
    <row r="9381" spans="1:23" x14ac:dyDescent="0.25">
      <c r="A9381" t="s">
        <v>9630</v>
      </c>
      <c r="B9381">
        <v>921140339</v>
      </c>
      <c r="C9381">
        <v>4948273809</v>
      </c>
      <c r="D9381" s="1">
        <v>45314</v>
      </c>
      <c r="E9381">
        <v>99222</v>
      </c>
      <c r="F9381">
        <v>99214</v>
      </c>
      <c r="G9381" t="s">
        <v>3482</v>
      </c>
      <c r="H9381" s="34">
        <v>38439</v>
      </c>
      <c r="I9381" s="7">
        <v>27676</v>
      </c>
      <c r="J9381" s="7">
        <v>18831.919999999998</v>
      </c>
      <c r="K9381" s="7">
        <v>6630</v>
      </c>
      <c r="L9381" s="7">
        <v>2214.08</v>
      </c>
      <c r="M9381" s="5">
        <v>0.08</v>
      </c>
      <c r="N9381" t="s">
        <v>24</v>
      </c>
      <c r="O9381" t="s">
        <v>27</v>
      </c>
      <c r="P9381" t="s">
        <v>55</v>
      </c>
      <c r="Q9381" t="s">
        <v>19</v>
      </c>
      <c r="R9381" t="s">
        <v>20</v>
      </c>
      <c r="S9381" t="s">
        <v>17</v>
      </c>
      <c r="T9381" t="s">
        <v>13312</v>
      </c>
      <c r="U9381" s="1">
        <v>45407</v>
      </c>
      <c r="V9381">
        <v>93</v>
      </c>
      <c r="W9381" t="str">
        <f t="shared" si="193"/>
        <v>90-119</v>
      </c>
    </row>
    <row r="9382" spans="1:23" x14ac:dyDescent="0.25">
      <c r="A9382" t="s">
        <v>9631</v>
      </c>
      <c r="B9382">
        <v>9798798206</v>
      </c>
      <c r="C9382">
        <v>3393900805</v>
      </c>
      <c r="D9382" s="1">
        <v>45795</v>
      </c>
      <c r="E9382">
        <v>99221</v>
      </c>
      <c r="F9382">
        <v>99291</v>
      </c>
      <c r="G9382" t="s">
        <v>3152</v>
      </c>
      <c r="H9382" s="34">
        <v>57186</v>
      </c>
      <c r="I9382" s="7">
        <v>41174</v>
      </c>
      <c r="J9382" s="7">
        <v>25513.08</v>
      </c>
      <c r="K9382" s="7">
        <v>12367</v>
      </c>
      <c r="L9382" s="7">
        <v>3293.92</v>
      </c>
      <c r="M9382" s="5">
        <v>0.08</v>
      </c>
      <c r="N9382" t="s">
        <v>24</v>
      </c>
      <c r="O9382" t="s">
        <v>27</v>
      </c>
      <c r="P9382" t="s">
        <v>40</v>
      </c>
      <c r="Q9382" t="s">
        <v>32</v>
      </c>
      <c r="R9382" t="s">
        <v>27</v>
      </c>
      <c r="S9382" t="s">
        <v>27</v>
      </c>
      <c r="T9382" t="s">
        <v>13312</v>
      </c>
      <c r="U9382" s="1">
        <v>45858</v>
      </c>
      <c r="V9382">
        <v>63</v>
      </c>
      <c r="W9382" t="str">
        <f t="shared" si="193"/>
        <v>60-89</v>
      </c>
    </row>
    <row r="9383" spans="1:23" x14ac:dyDescent="0.25">
      <c r="A9383" t="s">
        <v>9632</v>
      </c>
      <c r="B9383">
        <v>3165330329</v>
      </c>
      <c r="C9383">
        <v>6050588283</v>
      </c>
      <c r="D9383" s="1">
        <v>45624</v>
      </c>
      <c r="E9383">
        <v>99232</v>
      </c>
      <c r="F9383">
        <v>99292</v>
      </c>
      <c r="G9383" t="s">
        <v>3204</v>
      </c>
      <c r="H9383" s="34">
        <v>67585</v>
      </c>
      <c r="I9383" s="7">
        <v>55420</v>
      </c>
      <c r="J9383" s="7">
        <v>37431.4</v>
      </c>
      <c r="K9383" s="7">
        <v>8013</v>
      </c>
      <c r="L9383" s="7">
        <v>9975.6</v>
      </c>
      <c r="M9383" s="5">
        <v>0.18</v>
      </c>
      <c r="N9383" t="s">
        <v>3141</v>
      </c>
      <c r="O9383" t="s">
        <v>27</v>
      </c>
      <c r="P9383" t="s">
        <v>3149</v>
      </c>
      <c r="Q9383" t="s">
        <v>19</v>
      </c>
      <c r="R9383" t="s">
        <v>26</v>
      </c>
      <c r="S9383" t="s">
        <v>21</v>
      </c>
      <c r="T9383" t="s">
        <v>13311</v>
      </c>
      <c r="U9383" s="1">
        <v>45757</v>
      </c>
      <c r="V9383">
        <v>133</v>
      </c>
      <c r="W9383" t="str">
        <f t="shared" si="193"/>
        <v>120-149</v>
      </c>
    </row>
    <row r="9384" spans="1:23" x14ac:dyDescent="0.25">
      <c r="A9384" t="s">
        <v>9633</v>
      </c>
      <c r="B9384">
        <v>1510961230</v>
      </c>
      <c r="C9384">
        <v>2519716883</v>
      </c>
      <c r="D9384" s="1">
        <v>45377</v>
      </c>
      <c r="E9384">
        <v>99233</v>
      </c>
      <c r="F9384">
        <v>99202</v>
      </c>
      <c r="G9384" t="s">
        <v>351</v>
      </c>
      <c r="H9384" s="34">
        <v>55799</v>
      </c>
      <c r="I9384" s="7">
        <v>45755</v>
      </c>
      <c r="J9384" s="7">
        <v>31547.1</v>
      </c>
      <c r="K9384" s="7">
        <v>5972</v>
      </c>
      <c r="L9384" s="7">
        <v>8235.9</v>
      </c>
      <c r="M9384" s="5">
        <v>0.18</v>
      </c>
      <c r="N9384" t="s">
        <v>3141</v>
      </c>
      <c r="O9384" t="s">
        <v>27</v>
      </c>
      <c r="P9384" t="s">
        <v>25</v>
      </c>
      <c r="Q9384" t="s">
        <v>32</v>
      </c>
      <c r="R9384" t="s">
        <v>26</v>
      </c>
      <c r="S9384" t="s">
        <v>17</v>
      </c>
      <c r="T9384" t="s">
        <v>13310</v>
      </c>
      <c r="U9384" s="1">
        <v>45515</v>
      </c>
      <c r="V9384">
        <v>138</v>
      </c>
      <c r="W9384" t="str">
        <f t="shared" si="193"/>
        <v>120-149</v>
      </c>
    </row>
    <row r="9385" spans="1:23" x14ac:dyDescent="0.25">
      <c r="A9385" t="s">
        <v>9634</v>
      </c>
      <c r="B9385">
        <v>3616648060</v>
      </c>
      <c r="C9385">
        <v>9838133559</v>
      </c>
      <c r="D9385" s="1">
        <v>45571</v>
      </c>
      <c r="E9385">
        <v>99215</v>
      </c>
      <c r="F9385">
        <v>99292</v>
      </c>
      <c r="G9385" t="s">
        <v>3552</v>
      </c>
      <c r="H9385" s="34">
        <v>79160</v>
      </c>
      <c r="I9385" s="7">
        <v>67286</v>
      </c>
      <c r="J9385" s="7">
        <v>59093.279999999999</v>
      </c>
      <c r="K9385" s="7">
        <v>6847</v>
      </c>
      <c r="L9385" s="7">
        <v>1345.72</v>
      </c>
      <c r="M9385" s="5">
        <v>0.02</v>
      </c>
      <c r="N9385" t="s">
        <v>16</v>
      </c>
      <c r="O9385" t="s">
        <v>30</v>
      </c>
      <c r="P9385" t="s">
        <v>97</v>
      </c>
      <c r="Q9385" t="s">
        <v>19</v>
      </c>
      <c r="R9385" t="s">
        <v>27</v>
      </c>
      <c r="S9385" t="s">
        <v>27</v>
      </c>
      <c r="T9385" t="s">
        <v>13312</v>
      </c>
      <c r="U9385" s="1">
        <v>45734</v>
      </c>
      <c r="V9385">
        <v>163</v>
      </c>
      <c r="W9385" t="str">
        <f t="shared" si="193"/>
        <v>150-179</v>
      </c>
    </row>
    <row r="9386" spans="1:23" x14ac:dyDescent="0.25">
      <c r="A9386" t="s">
        <v>9635</v>
      </c>
      <c r="B9386">
        <v>664477674</v>
      </c>
      <c r="C9386">
        <v>5223303066</v>
      </c>
      <c r="D9386" s="1">
        <v>45896</v>
      </c>
      <c r="E9386">
        <v>99238</v>
      </c>
      <c r="F9386">
        <v>81000</v>
      </c>
      <c r="G9386" t="s">
        <v>495</v>
      </c>
      <c r="H9386" s="34">
        <v>40311</v>
      </c>
      <c r="I9386" s="7">
        <v>26202</v>
      </c>
      <c r="J9386" s="7">
        <v>19388.759999999998</v>
      </c>
      <c r="K9386" s="7">
        <v>3669</v>
      </c>
      <c r="L9386" s="7">
        <v>3144.24</v>
      </c>
      <c r="M9386" s="5">
        <v>0.12</v>
      </c>
      <c r="N9386" t="s">
        <v>46</v>
      </c>
      <c r="O9386" t="s">
        <v>30</v>
      </c>
      <c r="P9386" t="s">
        <v>18</v>
      </c>
      <c r="Q9386" t="s">
        <v>32</v>
      </c>
      <c r="R9386" t="s">
        <v>20</v>
      </c>
      <c r="S9386" t="s">
        <v>27</v>
      </c>
      <c r="T9386" t="s">
        <v>13311</v>
      </c>
      <c r="U9386" s="1">
        <v>46011</v>
      </c>
      <c r="V9386">
        <v>116</v>
      </c>
      <c r="W9386" t="str">
        <f t="shared" si="193"/>
        <v>90-119</v>
      </c>
    </row>
    <row r="9387" spans="1:23" x14ac:dyDescent="0.25">
      <c r="A9387" t="s">
        <v>9636</v>
      </c>
      <c r="B9387">
        <v>9642583870</v>
      </c>
      <c r="C9387">
        <v>1516433245</v>
      </c>
      <c r="D9387" s="1">
        <v>45756</v>
      </c>
      <c r="E9387">
        <v>99232</v>
      </c>
      <c r="F9387">
        <v>99285</v>
      </c>
      <c r="G9387" t="s">
        <v>171</v>
      </c>
      <c r="H9387" s="34">
        <v>13202</v>
      </c>
      <c r="I9387" s="7">
        <v>9902</v>
      </c>
      <c r="J9387" s="7">
        <v>7348.7</v>
      </c>
      <c r="K9387" s="7">
        <v>1068</v>
      </c>
      <c r="L9387" s="7">
        <v>1485.3</v>
      </c>
      <c r="M9387" s="5">
        <v>0.15</v>
      </c>
      <c r="N9387" t="s">
        <v>1139</v>
      </c>
      <c r="O9387" t="s">
        <v>30</v>
      </c>
      <c r="P9387" t="s">
        <v>97</v>
      </c>
      <c r="Q9387" t="s">
        <v>32</v>
      </c>
      <c r="R9387" t="s">
        <v>21</v>
      </c>
      <c r="S9387" t="s">
        <v>21</v>
      </c>
      <c r="T9387" t="s">
        <v>13312</v>
      </c>
      <c r="U9387" s="1">
        <v>45933</v>
      </c>
      <c r="V9387">
        <v>177</v>
      </c>
      <c r="W9387" t="str">
        <f t="shared" si="193"/>
        <v>150-179</v>
      </c>
    </row>
    <row r="9388" spans="1:23" x14ac:dyDescent="0.25">
      <c r="A9388" t="s">
        <v>9637</v>
      </c>
      <c r="B9388">
        <v>5973125932</v>
      </c>
      <c r="C9388">
        <v>6905908572</v>
      </c>
      <c r="D9388" s="1">
        <v>45590</v>
      </c>
      <c r="E9388">
        <v>99238</v>
      </c>
      <c r="F9388">
        <v>99213</v>
      </c>
      <c r="G9388" t="s">
        <v>288</v>
      </c>
      <c r="H9388" s="34">
        <v>66212</v>
      </c>
      <c r="I9388" s="7">
        <v>43038</v>
      </c>
      <c r="J9388" s="7">
        <v>37873.440000000002</v>
      </c>
      <c r="K9388" s="7">
        <v>0</v>
      </c>
      <c r="L9388" s="7">
        <v>5164.5600000000004</v>
      </c>
      <c r="M9388" s="5">
        <v>0.12</v>
      </c>
      <c r="N9388" t="s">
        <v>46</v>
      </c>
      <c r="O9388" t="s">
        <v>17</v>
      </c>
      <c r="P9388" t="s">
        <v>3147</v>
      </c>
      <c r="Q9388" t="s">
        <v>32</v>
      </c>
      <c r="R9388" t="s">
        <v>43</v>
      </c>
      <c r="S9388" t="s">
        <v>27</v>
      </c>
      <c r="T9388" t="s">
        <v>13311</v>
      </c>
      <c r="U9388" s="1">
        <v>45660</v>
      </c>
      <c r="V9388">
        <v>70</v>
      </c>
      <c r="W9388" t="str">
        <f t="shared" si="193"/>
        <v>60-89</v>
      </c>
    </row>
    <row r="9389" spans="1:23" x14ac:dyDescent="0.25">
      <c r="A9389" t="s">
        <v>9638</v>
      </c>
      <c r="B9389">
        <v>6577825778</v>
      </c>
      <c r="C9389">
        <v>1703186571</v>
      </c>
      <c r="D9389" s="1">
        <v>45592</v>
      </c>
      <c r="E9389">
        <v>99215</v>
      </c>
      <c r="F9389">
        <v>99211</v>
      </c>
      <c r="G9389" t="s">
        <v>3227</v>
      </c>
      <c r="H9389" s="34">
        <v>75798</v>
      </c>
      <c r="I9389" s="7">
        <v>59880</v>
      </c>
      <c r="J9389" s="7">
        <v>27244.2</v>
      </c>
      <c r="K9389" s="7">
        <v>23055</v>
      </c>
      <c r="L9389" s="7">
        <v>9580.7999999999993</v>
      </c>
      <c r="M9389" s="5">
        <v>0.16</v>
      </c>
      <c r="N9389" t="s">
        <v>1138</v>
      </c>
      <c r="O9389" t="s">
        <v>27</v>
      </c>
      <c r="P9389" t="s">
        <v>40</v>
      </c>
      <c r="Q9389" t="s">
        <v>32</v>
      </c>
      <c r="R9389" t="s">
        <v>26</v>
      </c>
      <c r="S9389" t="s">
        <v>21</v>
      </c>
      <c r="T9389" t="s">
        <v>13310</v>
      </c>
      <c r="U9389" s="1">
        <v>45701</v>
      </c>
      <c r="V9389">
        <v>109</v>
      </c>
      <c r="W9389" t="str">
        <f t="shared" si="193"/>
        <v>90-119</v>
      </c>
    </row>
    <row r="9390" spans="1:23" x14ac:dyDescent="0.25">
      <c r="A9390" t="s">
        <v>9639</v>
      </c>
      <c r="B9390">
        <v>3985388776</v>
      </c>
      <c r="C9390">
        <v>4591839640</v>
      </c>
      <c r="D9390" s="1">
        <v>45300</v>
      </c>
      <c r="E9390">
        <v>99214</v>
      </c>
      <c r="F9390">
        <v>99292</v>
      </c>
      <c r="G9390" t="s">
        <v>3337</v>
      </c>
      <c r="H9390" s="34">
        <v>77803</v>
      </c>
      <c r="I9390" s="7">
        <v>66133</v>
      </c>
      <c r="J9390" s="7">
        <v>64810.34</v>
      </c>
      <c r="K9390" s="7">
        <v>0</v>
      </c>
      <c r="L9390" s="7">
        <v>1322.66</v>
      </c>
      <c r="M9390" s="5">
        <v>0.02</v>
      </c>
      <c r="N9390" t="s">
        <v>16</v>
      </c>
      <c r="O9390" t="s">
        <v>17</v>
      </c>
      <c r="P9390" t="s">
        <v>3149</v>
      </c>
      <c r="Q9390" t="s">
        <v>32</v>
      </c>
      <c r="R9390" t="s">
        <v>27</v>
      </c>
      <c r="S9390" t="s">
        <v>21</v>
      </c>
      <c r="T9390" t="s">
        <v>13311</v>
      </c>
      <c r="U9390" s="1">
        <v>45397</v>
      </c>
      <c r="V9390">
        <v>96</v>
      </c>
      <c r="W9390" t="str">
        <f t="shared" si="193"/>
        <v>90-119</v>
      </c>
    </row>
    <row r="9391" spans="1:23" x14ac:dyDescent="0.25">
      <c r="A9391" t="s">
        <v>9640</v>
      </c>
      <c r="B9391">
        <v>5936233841</v>
      </c>
      <c r="C9391">
        <v>5993576375</v>
      </c>
      <c r="D9391" s="1">
        <v>45679</v>
      </c>
      <c r="E9391">
        <v>99215</v>
      </c>
      <c r="F9391">
        <v>99292</v>
      </c>
      <c r="G9391" t="s">
        <v>445</v>
      </c>
      <c r="H9391" s="34">
        <v>74600</v>
      </c>
      <c r="I9391" s="7">
        <v>63410</v>
      </c>
      <c r="J9391" s="7">
        <v>55657.8</v>
      </c>
      <c r="K9391" s="7">
        <v>6484</v>
      </c>
      <c r="L9391" s="7">
        <v>1268.2</v>
      </c>
      <c r="M9391" s="5">
        <v>0.02</v>
      </c>
      <c r="N9391" t="s">
        <v>16</v>
      </c>
      <c r="O9391" t="s">
        <v>30</v>
      </c>
      <c r="P9391" t="s">
        <v>3147</v>
      </c>
      <c r="Q9391" t="s">
        <v>19</v>
      </c>
      <c r="R9391" t="s">
        <v>38</v>
      </c>
      <c r="S9391" t="s">
        <v>17</v>
      </c>
      <c r="T9391" t="s">
        <v>13312</v>
      </c>
      <c r="U9391" s="1">
        <v>45806</v>
      </c>
      <c r="V9391">
        <v>127</v>
      </c>
      <c r="W9391" t="str">
        <f t="shared" si="193"/>
        <v>120-149</v>
      </c>
    </row>
    <row r="9392" spans="1:23" x14ac:dyDescent="0.25">
      <c r="A9392" t="s">
        <v>9641</v>
      </c>
      <c r="B9392">
        <v>4196466527</v>
      </c>
      <c r="C9392">
        <v>1117523739</v>
      </c>
      <c r="D9392" s="1">
        <v>45441</v>
      </c>
      <c r="E9392">
        <v>99231</v>
      </c>
      <c r="F9392">
        <v>99285</v>
      </c>
      <c r="G9392" t="s">
        <v>75</v>
      </c>
      <c r="H9392" s="34">
        <v>46688</v>
      </c>
      <c r="I9392" s="7">
        <v>36417</v>
      </c>
      <c r="J9392" s="7">
        <v>29133.599999999999</v>
      </c>
      <c r="K9392" s="7">
        <v>0</v>
      </c>
      <c r="L9392" s="7">
        <v>7283.4</v>
      </c>
      <c r="M9392" s="5">
        <v>0.2</v>
      </c>
      <c r="N9392" t="s">
        <v>3140</v>
      </c>
      <c r="O9392" t="s">
        <v>17</v>
      </c>
      <c r="P9392" t="s">
        <v>55</v>
      </c>
      <c r="Q9392" t="s">
        <v>19</v>
      </c>
      <c r="R9392" t="s">
        <v>27</v>
      </c>
      <c r="S9392" t="s">
        <v>21</v>
      </c>
      <c r="T9392" t="s">
        <v>13311</v>
      </c>
      <c r="U9392" s="1">
        <v>45605</v>
      </c>
      <c r="V9392">
        <v>164</v>
      </c>
      <c r="W9392" t="str">
        <f t="shared" si="193"/>
        <v>150-179</v>
      </c>
    </row>
    <row r="9393" spans="1:23" x14ac:dyDescent="0.25">
      <c r="A9393" t="s">
        <v>9642</v>
      </c>
      <c r="B9393">
        <v>286746908</v>
      </c>
      <c r="C9393">
        <v>9465273924</v>
      </c>
      <c r="D9393" s="1">
        <v>45517</v>
      </c>
      <c r="E9393">
        <v>99223</v>
      </c>
      <c r="F9393">
        <v>99282</v>
      </c>
      <c r="G9393" t="s">
        <v>61</v>
      </c>
      <c r="H9393" s="34">
        <v>61606</v>
      </c>
      <c r="I9393" s="7">
        <v>40044</v>
      </c>
      <c r="J9393" s="7">
        <v>19169.72</v>
      </c>
      <c r="K9393" s="7">
        <v>16069</v>
      </c>
      <c r="L9393" s="7">
        <v>4805.28</v>
      </c>
      <c r="M9393" s="5">
        <v>0.12</v>
      </c>
      <c r="N9393" t="s">
        <v>46</v>
      </c>
      <c r="O9393" t="s">
        <v>27</v>
      </c>
      <c r="P9393" t="s">
        <v>3149</v>
      </c>
      <c r="Q9393" t="s">
        <v>32</v>
      </c>
      <c r="R9393" t="s">
        <v>43</v>
      </c>
      <c r="S9393" t="s">
        <v>27</v>
      </c>
      <c r="T9393" t="s">
        <v>13312</v>
      </c>
      <c r="U9393" s="1">
        <v>45648</v>
      </c>
      <c r="V9393">
        <v>131</v>
      </c>
      <c r="W9393" t="str">
        <f t="shared" si="193"/>
        <v>120-149</v>
      </c>
    </row>
    <row r="9394" spans="1:23" x14ac:dyDescent="0.25">
      <c r="A9394" t="s">
        <v>9643</v>
      </c>
      <c r="B9394">
        <v>3325293322</v>
      </c>
      <c r="C9394">
        <v>4609257579</v>
      </c>
      <c r="D9394" s="1">
        <v>45650</v>
      </c>
      <c r="E9394">
        <v>99223</v>
      </c>
      <c r="F9394">
        <v>99212</v>
      </c>
      <c r="G9394" t="s">
        <v>3170</v>
      </c>
      <c r="H9394" s="34">
        <v>86635</v>
      </c>
      <c r="I9394" s="7">
        <v>62377</v>
      </c>
      <c r="J9394" s="7">
        <v>50998.84</v>
      </c>
      <c r="K9394" s="7">
        <v>6388</v>
      </c>
      <c r="L9394" s="7">
        <v>4990.16</v>
      </c>
      <c r="M9394" s="5">
        <v>0.08</v>
      </c>
      <c r="N9394" t="s">
        <v>24</v>
      </c>
      <c r="O9394" t="s">
        <v>30</v>
      </c>
      <c r="P9394" t="s">
        <v>3147</v>
      </c>
      <c r="Q9394" t="s">
        <v>19</v>
      </c>
      <c r="R9394" t="s">
        <v>21</v>
      </c>
      <c r="S9394" t="s">
        <v>21</v>
      </c>
      <c r="T9394" t="s">
        <v>13311</v>
      </c>
      <c r="U9394" s="1">
        <v>45705</v>
      </c>
      <c r="V9394">
        <v>55</v>
      </c>
      <c r="W9394" t="str">
        <f t="shared" si="193"/>
        <v>30-59</v>
      </c>
    </row>
    <row r="9395" spans="1:23" x14ac:dyDescent="0.25">
      <c r="A9395" t="s">
        <v>9644</v>
      </c>
      <c r="B9395">
        <v>6783798755</v>
      </c>
      <c r="C9395">
        <v>1036591785</v>
      </c>
      <c r="D9395" s="1">
        <v>45554</v>
      </c>
      <c r="E9395">
        <v>99222</v>
      </c>
      <c r="F9395">
        <v>93000</v>
      </c>
      <c r="G9395" t="s">
        <v>3174</v>
      </c>
      <c r="H9395" s="34">
        <v>50148</v>
      </c>
      <c r="I9395" s="7">
        <v>32596</v>
      </c>
      <c r="J9395" s="7">
        <v>26910.48</v>
      </c>
      <c r="K9395" s="7">
        <v>1774</v>
      </c>
      <c r="L9395" s="7">
        <v>3911.52</v>
      </c>
      <c r="M9395" s="5">
        <v>0.12</v>
      </c>
      <c r="N9395" t="s">
        <v>46</v>
      </c>
      <c r="O9395" t="s">
        <v>30</v>
      </c>
      <c r="P9395" t="s">
        <v>58</v>
      </c>
      <c r="Q9395" t="s">
        <v>19</v>
      </c>
      <c r="R9395" t="s">
        <v>26</v>
      </c>
      <c r="S9395" t="s">
        <v>21</v>
      </c>
      <c r="T9395" t="s">
        <v>13310</v>
      </c>
      <c r="U9395" s="1">
        <v>45599</v>
      </c>
      <c r="V9395">
        <v>45</v>
      </c>
      <c r="W9395" t="str">
        <f t="shared" si="193"/>
        <v>30-59</v>
      </c>
    </row>
    <row r="9396" spans="1:23" x14ac:dyDescent="0.25">
      <c r="A9396" t="s">
        <v>9645</v>
      </c>
      <c r="B9396">
        <v>5904436971</v>
      </c>
      <c r="C9396">
        <v>6945611535</v>
      </c>
      <c r="D9396" s="1">
        <v>45773</v>
      </c>
      <c r="E9396">
        <v>99222</v>
      </c>
      <c r="F9396">
        <v>99212</v>
      </c>
      <c r="G9396" t="s">
        <v>3174</v>
      </c>
      <c r="H9396" s="34">
        <v>58737</v>
      </c>
      <c r="I9396" s="7">
        <v>48164</v>
      </c>
      <c r="J9396" s="7">
        <v>22134.48</v>
      </c>
      <c r="K9396" s="7">
        <v>17360</v>
      </c>
      <c r="L9396" s="7">
        <v>8669.52</v>
      </c>
      <c r="M9396" s="5">
        <v>0.18</v>
      </c>
      <c r="N9396" t="s">
        <v>3141</v>
      </c>
      <c r="O9396" t="s">
        <v>27</v>
      </c>
      <c r="P9396" t="s">
        <v>3147</v>
      </c>
      <c r="Q9396" t="s">
        <v>32</v>
      </c>
      <c r="R9396" t="s">
        <v>27</v>
      </c>
      <c r="S9396" t="s">
        <v>17</v>
      </c>
      <c r="T9396" t="s">
        <v>13312</v>
      </c>
      <c r="U9396" s="1">
        <v>45940</v>
      </c>
      <c r="V9396">
        <v>167</v>
      </c>
      <c r="W9396" t="str">
        <f t="shared" si="193"/>
        <v>150-179</v>
      </c>
    </row>
    <row r="9397" spans="1:23" x14ac:dyDescent="0.25">
      <c r="A9397" t="s">
        <v>9646</v>
      </c>
      <c r="B9397">
        <v>3549802998</v>
      </c>
      <c r="C9397">
        <v>9048652721</v>
      </c>
      <c r="D9397" s="1">
        <v>45824</v>
      </c>
      <c r="E9397">
        <v>99214</v>
      </c>
      <c r="F9397">
        <v>99211</v>
      </c>
      <c r="G9397" t="s">
        <v>3428</v>
      </c>
      <c r="H9397" s="34">
        <v>56815</v>
      </c>
      <c r="I9397" s="7">
        <v>44316</v>
      </c>
      <c r="J9397" s="7">
        <v>23252.799999999999</v>
      </c>
      <c r="K9397" s="7">
        <v>12200</v>
      </c>
      <c r="L9397" s="7">
        <v>8863.2000000000007</v>
      </c>
      <c r="M9397" s="5">
        <v>0.2</v>
      </c>
      <c r="N9397" t="s">
        <v>3140</v>
      </c>
      <c r="O9397" t="s">
        <v>27</v>
      </c>
      <c r="P9397" t="s">
        <v>55</v>
      </c>
      <c r="Q9397" t="s">
        <v>32</v>
      </c>
      <c r="R9397" t="s">
        <v>21</v>
      </c>
      <c r="S9397" t="s">
        <v>27</v>
      </c>
      <c r="T9397" t="s">
        <v>13311</v>
      </c>
      <c r="U9397" s="1">
        <v>45977</v>
      </c>
      <c r="V9397">
        <v>153</v>
      </c>
      <c r="W9397" t="str">
        <f t="shared" si="193"/>
        <v>150-179</v>
      </c>
    </row>
    <row r="9398" spans="1:23" x14ac:dyDescent="0.25">
      <c r="A9398" t="s">
        <v>9647</v>
      </c>
      <c r="B9398">
        <v>3424751176</v>
      </c>
      <c r="C9398">
        <v>2926230385</v>
      </c>
      <c r="D9398" s="1">
        <v>45878</v>
      </c>
      <c r="E9398">
        <v>99221</v>
      </c>
      <c r="F9398">
        <v>71046</v>
      </c>
      <c r="G9398" t="s">
        <v>240</v>
      </c>
      <c r="H9398" s="34">
        <v>86070</v>
      </c>
      <c r="I9398" s="7">
        <v>61970</v>
      </c>
      <c r="J9398" s="7">
        <v>53631.4</v>
      </c>
      <c r="K9398" s="7">
        <v>3381</v>
      </c>
      <c r="L9398" s="7">
        <v>4957.6000000000004</v>
      </c>
      <c r="M9398" s="5">
        <v>0.08</v>
      </c>
      <c r="N9398" t="s">
        <v>24</v>
      </c>
      <c r="O9398" t="s">
        <v>30</v>
      </c>
      <c r="P9398" t="s">
        <v>35</v>
      </c>
      <c r="Q9398" t="s">
        <v>32</v>
      </c>
      <c r="R9398" t="s">
        <v>38</v>
      </c>
      <c r="S9398" t="s">
        <v>21</v>
      </c>
      <c r="T9398" t="s">
        <v>13312</v>
      </c>
      <c r="U9398" s="1">
        <v>46052</v>
      </c>
      <c r="V9398">
        <v>174</v>
      </c>
      <c r="W9398" t="str">
        <f t="shared" si="193"/>
        <v>150-179</v>
      </c>
    </row>
    <row r="9399" spans="1:23" x14ac:dyDescent="0.25">
      <c r="A9399" t="s">
        <v>9648</v>
      </c>
      <c r="B9399">
        <v>6837417264</v>
      </c>
      <c r="C9399">
        <v>7067938906</v>
      </c>
      <c r="D9399" s="1">
        <v>45816</v>
      </c>
      <c r="E9399">
        <v>99214</v>
      </c>
      <c r="F9399">
        <v>99291</v>
      </c>
      <c r="G9399" t="s">
        <v>3405</v>
      </c>
      <c r="H9399" s="34">
        <v>66700</v>
      </c>
      <c r="I9399" s="7">
        <v>56695</v>
      </c>
      <c r="J9399" s="7">
        <v>50291.1</v>
      </c>
      <c r="K9399" s="7">
        <v>5270</v>
      </c>
      <c r="L9399" s="7">
        <v>1133.9000000000001</v>
      </c>
      <c r="M9399" s="5">
        <v>0.02</v>
      </c>
      <c r="N9399" t="s">
        <v>16</v>
      </c>
      <c r="O9399" t="s">
        <v>30</v>
      </c>
      <c r="P9399" t="s">
        <v>58</v>
      </c>
      <c r="Q9399" t="s">
        <v>32</v>
      </c>
      <c r="R9399" t="s">
        <v>26</v>
      </c>
      <c r="S9399" t="s">
        <v>17</v>
      </c>
      <c r="T9399" t="s">
        <v>13310</v>
      </c>
      <c r="U9399" s="1">
        <v>45869</v>
      </c>
      <c r="V9399">
        <v>53</v>
      </c>
      <c r="W9399" t="str">
        <f t="shared" si="193"/>
        <v>30-59</v>
      </c>
    </row>
    <row r="9400" spans="1:23" x14ac:dyDescent="0.25">
      <c r="A9400" t="s">
        <v>9649</v>
      </c>
      <c r="B9400">
        <v>6172971869</v>
      </c>
      <c r="C9400">
        <v>1125940713</v>
      </c>
      <c r="D9400" s="1">
        <v>45499</v>
      </c>
      <c r="E9400">
        <v>99221</v>
      </c>
      <c r="F9400">
        <v>99204</v>
      </c>
      <c r="G9400" t="s">
        <v>3669</v>
      </c>
      <c r="H9400" s="34">
        <v>56287</v>
      </c>
      <c r="I9400" s="7">
        <v>45030</v>
      </c>
      <c r="J9400" s="7">
        <v>38725.800000000003</v>
      </c>
      <c r="K9400" s="7">
        <v>0</v>
      </c>
      <c r="L9400" s="7">
        <v>6304.2</v>
      </c>
      <c r="M9400" s="5">
        <v>0.14000000000000001</v>
      </c>
      <c r="N9400" t="s">
        <v>1135</v>
      </c>
      <c r="O9400" t="s">
        <v>17</v>
      </c>
      <c r="P9400" t="s">
        <v>3150</v>
      </c>
      <c r="Q9400" t="s">
        <v>19</v>
      </c>
      <c r="R9400" t="s">
        <v>20</v>
      </c>
      <c r="S9400" t="s">
        <v>21</v>
      </c>
      <c r="T9400" t="s">
        <v>13311</v>
      </c>
      <c r="U9400" s="1">
        <v>45605</v>
      </c>
      <c r="V9400">
        <v>106</v>
      </c>
      <c r="W9400" t="str">
        <f t="shared" si="193"/>
        <v>90-119</v>
      </c>
    </row>
    <row r="9401" spans="1:23" x14ac:dyDescent="0.25">
      <c r="A9401" t="s">
        <v>9650</v>
      </c>
      <c r="B9401">
        <v>4122264968</v>
      </c>
      <c r="C9401">
        <v>5749629381</v>
      </c>
      <c r="D9401" s="1">
        <v>45563</v>
      </c>
      <c r="E9401">
        <v>99223</v>
      </c>
      <c r="F9401">
        <v>99285</v>
      </c>
      <c r="G9401" t="s">
        <v>102</v>
      </c>
      <c r="H9401" s="34">
        <v>98272</v>
      </c>
      <c r="I9401" s="7">
        <v>80583</v>
      </c>
      <c r="J9401" s="7">
        <v>56557.06</v>
      </c>
      <c r="K9401" s="7">
        <v>9521</v>
      </c>
      <c r="L9401" s="7">
        <v>14504.94</v>
      </c>
      <c r="M9401" s="5">
        <v>0.18</v>
      </c>
      <c r="N9401" t="s">
        <v>3141</v>
      </c>
      <c r="O9401" t="s">
        <v>30</v>
      </c>
      <c r="P9401" t="s">
        <v>25</v>
      </c>
      <c r="Q9401" t="s">
        <v>32</v>
      </c>
      <c r="R9401" t="s">
        <v>43</v>
      </c>
      <c r="S9401" t="s">
        <v>27</v>
      </c>
      <c r="T9401" t="s">
        <v>13310</v>
      </c>
      <c r="U9401" s="1">
        <v>45655</v>
      </c>
      <c r="V9401">
        <v>92</v>
      </c>
      <c r="W9401" t="str">
        <f t="shared" si="193"/>
        <v>90-119</v>
      </c>
    </row>
    <row r="9402" spans="1:23" x14ac:dyDescent="0.25">
      <c r="A9402" t="s">
        <v>9651</v>
      </c>
      <c r="B9402">
        <v>2201192820</v>
      </c>
      <c r="C9402">
        <v>1351775799</v>
      </c>
      <c r="D9402" s="1">
        <v>45796</v>
      </c>
      <c r="E9402">
        <v>99233</v>
      </c>
      <c r="F9402">
        <v>99201</v>
      </c>
      <c r="G9402" t="s">
        <v>3215</v>
      </c>
      <c r="H9402" s="34">
        <v>30982</v>
      </c>
      <c r="I9402" s="7">
        <v>24476</v>
      </c>
      <c r="J9402" s="7">
        <v>20559.84</v>
      </c>
      <c r="K9402" s="7">
        <v>0</v>
      </c>
      <c r="L9402" s="7">
        <v>3916.16</v>
      </c>
      <c r="M9402" s="5">
        <v>0.16</v>
      </c>
      <c r="N9402" t="s">
        <v>1138</v>
      </c>
      <c r="O9402" t="s">
        <v>17</v>
      </c>
      <c r="P9402" t="s">
        <v>35</v>
      </c>
      <c r="Q9402" t="s">
        <v>32</v>
      </c>
      <c r="R9402" t="s">
        <v>20</v>
      </c>
      <c r="S9402" t="s">
        <v>17</v>
      </c>
      <c r="T9402" t="s">
        <v>13311</v>
      </c>
      <c r="U9402" s="1">
        <v>45861</v>
      </c>
      <c r="V9402">
        <v>65</v>
      </c>
      <c r="W9402" t="str">
        <f t="shared" si="193"/>
        <v>60-89</v>
      </c>
    </row>
    <row r="9403" spans="1:23" x14ac:dyDescent="0.25">
      <c r="A9403" t="s">
        <v>9652</v>
      </c>
      <c r="B9403">
        <v>7478076992</v>
      </c>
      <c r="C9403">
        <v>9525109378</v>
      </c>
      <c r="D9403" s="1">
        <v>45783</v>
      </c>
      <c r="E9403">
        <v>99232</v>
      </c>
      <c r="F9403">
        <v>99202</v>
      </c>
      <c r="G9403" t="s">
        <v>3187</v>
      </c>
      <c r="H9403" s="34">
        <v>71847</v>
      </c>
      <c r="I9403" s="7">
        <v>53885</v>
      </c>
      <c r="J9403" s="7">
        <v>41120.25</v>
      </c>
      <c r="K9403" s="7">
        <v>4682</v>
      </c>
      <c r="L9403" s="7">
        <v>8082.75</v>
      </c>
      <c r="M9403" s="5">
        <v>0.15</v>
      </c>
      <c r="N9403" t="s">
        <v>1139</v>
      </c>
      <c r="O9403" t="s">
        <v>30</v>
      </c>
      <c r="P9403" t="s">
        <v>31</v>
      </c>
      <c r="Q9403" t="s">
        <v>19</v>
      </c>
      <c r="R9403" t="s">
        <v>26</v>
      </c>
      <c r="S9403" t="s">
        <v>17</v>
      </c>
      <c r="T9403" t="s">
        <v>13311</v>
      </c>
      <c r="U9403" s="1">
        <v>45918</v>
      </c>
      <c r="V9403">
        <v>135</v>
      </c>
      <c r="W9403" t="str">
        <f t="shared" si="193"/>
        <v>120-149</v>
      </c>
    </row>
    <row r="9404" spans="1:23" x14ac:dyDescent="0.25">
      <c r="A9404" t="s">
        <v>9653</v>
      </c>
      <c r="B9404">
        <v>8426999679</v>
      </c>
      <c r="C9404">
        <v>5071962520</v>
      </c>
      <c r="D9404" s="1">
        <v>45821</v>
      </c>
      <c r="E9404">
        <v>99214</v>
      </c>
      <c r="F9404">
        <v>99204</v>
      </c>
      <c r="G9404" t="s">
        <v>96</v>
      </c>
      <c r="H9404" s="34">
        <v>84469</v>
      </c>
      <c r="I9404" s="7">
        <v>65886</v>
      </c>
      <c r="J9404" s="7">
        <v>52708.800000000003</v>
      </c>
      <c r="K9404" s="7">
        <v>0</v>
      </c>
      <c r="L9404" s="7">
        <v>13177.2</v>
      </c>
      <c r="M9404" s="5">
        <v>0.2</v>
      </c>
      <c r="N9404" t="s">
        <v>3140</v>
      </c>
      <c r="O9404" t="s">
        <v>17</v>
      </c>
      <c r="P9404" t="s">
        <v>58</v>
      </c>
      <c r="Q9404" t="s">
        <v>19</v>
      </c>
      <c r="R9404" t="s">
        <v>38</v>
      </c>
      <c r="S9404" t="s">
        <v>17</v>
      </c>
      <c r="T9404" t="s">
        <v>13311</v>
      </c>
      <c r="U9404" s="1">
        <v>45919</v>
      </c>
      <c r="V9404">
        <v>98</v>
      </c>
      <c r="W9404" t="str">
        <f t="shared" si="193"/>
        <v>90-119</v>
      </c>
    </row>
    <row r="9405" spans="1:23" x14ac:dyDescent="0.25">
      <c r="A9405" t="s">
        <v>9654</v>
      </c>
      <c r="B9405">
        <v>6258017845</v>
      </c>
      <c r="C9405">
        <v>4958671392</v>
      </c>
      <c r="D9405" s="1">
        <v>45453</v>
      </c>
      <c r="E9405">
        <v>99221</v>
      </c>
      <c r="F9405">
        <v>99203</v>
      </c>
      <c r="G9405" t="s">
        <v>248</v>
      </c>
      <c r="H9405" s="34">
        <v>49859</v>
      </c>
      <c r="I9405" s="7">
        <v>35898</v>
      </c>
      <c r="J9405" s="7">
        <v>30264.16</v>
      </c>
      <c r="K9405" s="7">
        <v>2762</v>
      </c>
      <c r="L9405" s="7">
        <v>2871.84</v>
      </c>
      <c r="M9405" s="5">
        <v>0.08</v>
      </c>
      <c r="N9405" t="s">
        <v>24</v>
      </c>
      <c r="O9405" t="s">
        <v>30</v>
      </c>
      <c r="P9405" t="s">
        <v>3147</v>
      </c>
      <c r="Q9405" t="s">
        <v>32</v>
      </c>
      <c r="R9405" t="s">
        <v>20</v>
      </c>
      <c r="S9405" t="s">
        <v>21</v>
      </c>
      <c r="T9405" t="s">
        <v>13311</v>
      </c>
      <c r="U9405" s="1">
        <v>45622</v>
      </c>
      <c r="V9405">
        <v>169</v>
      </c>
      <c r="W9405" t="str">
        <f t="shared" si="193"/>
        <v>150-179</v>
      </c>
    </row>
    <row r="9406" spans="1:23" x14ac:dyDescent="0.25">
      <c r="A9406" t="s">
        <v>9655</v>
      </c>
      <c r="B9406">
        <v>8897504804</v>
      </c>
      <c r="C9406">
        <v>7589026356</v>
      </c>
      <c r="D9406" s="1">
        <v>45698</v>
      </c>
      <c r="E9406">
        <v>99214</v>
      </c>
      <c r="F9406">
        <v>99284</v>
      </c>
      <c r="G9406" t="s">
        <v>3242</v>
      </c>
      <c r="H9406" s="34">
        <v>82760</v>
      </c>
      <c r="I9406" s="7">
        <v>67863</v>
      </c>
      <c r="J9406" s="7">
        <v>46828.66</v>
      </c>
      <c r="K9406" s="7">
        <v>8819</v>
      </c>
      <c r="L9406" s="7">
        <v>12215.34</v>
      </c>
      <c r="M9406" s="5">
        <v>0.18</v>
      </c>
      <c r="N9406" t="s">
        <v>3141</v>
      </c>
      <c r="O9406" t="s">
        <v>30</v>
      </c>
      <c r="P9406" t="s">
        <v>35</v>
      </c>
      <c r="Q9406" t="s">
        <v>32</v>
      </c>
      <c r="R9406" t="s">
        <v>21</v>
      </c>
      <c r="S9406" t="s">
        <v>17</v>
      </c>
      <c r="T9406" t="s">
        <v>13311</v>
      </c>
      <c r="U9406" s="1">
        <v>45842</v>
      </c>
      <c r="V9406">
        <v>144</v>
      </c>
      <c r="W9406" t="str">
        <f t="shared" si="193"/>
        <v>120-149</v>
      </c>
    </row>
    <row r="9407" spans="1:23" x14ac:dyDescent="0.25">
      <c r="A9407" t="s">
        <v>9656</v>
      </c>
      <c r="B9407">
        <v>6534315346</v>
      </c>
      <c r="C9407">
        <v>4653653988</v>
      </c>
      <c r="D9407" s="1">
        <v>45515</v>
      </c>
      <c r="E9407">
        <v>99232</v>
      </c>
      <c r="F9407">
        <v>81000</v>
      </c>
      <c r="G9407" t="s">
        <v>3357</v>
      </c>
      <c r="H9407" s="34">
        <v>61579</v>
      </c>
      <c r="I9407" s="7">
        <v>50495</v>
      </c>
      <c r="J9407" s="7">
        <v>41405.9</v>
      </c>
      <c r="K9407" s="7">
        <v>0</v>
      </c>
      <c r="L9407" s="7">
        <v>9089.1</v>
      </c>
      <c r="M9407" s="5">
        <v>0.18</v>
      </c>
      <c r="N9407" t="s">
        <v>3141</v>
      </c>
      <c r="O9407" t="s">
        <v>17</v>
      </c>
      <c r="P9407" t="s">
        <v>97</v>
      </c>
      <c r="Q9407" t="s">
        <v>19</v>
      </c>
      <c r="R9407" t="s">
        <v>21</v>
      </c>
      <c r="S9407" t="s">
        <v>17</v>
      </c>
      <c r="T9407" t="s">
        <v>13312</v>
      </c>
      <c r="U9407" s="1">
        <v>45673</v>
      </c>
      <c r="V9407">
        <v>158</v>
      </c>
      <c r="W9407" t="str">
        <f t="shared" si="193"/>
        <v>150-179</v>
      </c>
    </row>
    <row r="9408" spans="1:23" x14ac:dyDescent="0.25">
      <c r="A9408" t="s">
        <v>9657</v>
      </c>
      <c r="B9408">
        <v>9648204286</v>
      </c>
      <c r="C9408">
        <v>9205845731</v>
      </c>
      <c r="D9408" s="1">
        <v>45428</v>
      </c>
      <c r="E9408">
        <v>99233</v>
      </c>
      <c r="F9408">
        <v>99203</v>
      </c>
      <c r="G9408" t="s">
        <v>3170</v>
      </c>
      <c r="H9408" s="34">
        <v>62569</v>
      </c>
      <c r="I9408" s="7">
        <v>48804</v>
      </c>
      <c r="J9408" s="7">
        <v>34343.199999999997</v>
      </c>
      <c r="K9408" s="7">
        <v>4700</v>
      </c>
      <c r="L9408" s="7">
        <v>9760.7999999999993</v>
      </c>
      <c r="M9408" s="5">
        <v>0.2</v>
      </c>
      <c r="N9408" t="s">
        <v>3140</v>
      </c>
      <c r="O9408" t="s">
        <v>30</v>
      </c>
      <c r="P9408" t="s">
        <v>40</v>
      </c>
      <c r="Q9408" t="s">
        <v>32</v>
      </c>
      <c r="R9408" t="s">
        <v>26</v>
      </c>
      <c r="S9408" t="s">
        <v>27</v>
      </c>
      <c r="T9408" t="s">
        <v>13312</v>
      </c>
      <c r="U9408" s="1">
        <v>45465</v>
      </c>
      <c r="V9408">
        <v>37</v>
      </c>
      <c r="W9408" t="str">
        <f t="shared" si="193"/>
        <v>30-59</v>
      </c>
    </row>
    <row r="9409" spans="1:23" x14ac:dyDescent="0.25">
      <c r="A9409" t="s">
        <v>9658</v>
      </c>
      <c r="B9409">
        <v>1564003277</v>
      </c>
      <c r="C9409">
        <v>9365323366</v>
      </c>
      <c r="D9409" s="1">
        <v>45690</v>
      </c>
      <c r="E9409">
        <v>99238</v>
      </c>
      <c r="F9409">
        <v>99284</v>
      </c>
      <c r="G9409" t="s">
        <v>3164</v>
      </c>
      <c r="H9409" s="34">
        <v>75594</v>
      </c>
      <c r="I9409" s="7">
        <v>54428</v>
      </c>
      <c r="J9409" s="7">
        <v>32294.76</v>
      </c>
      <c r="K9409" s="7">
        <v>17779</v>
      </c>
      <c r="L9409" s="7">
        <v>4354.24</v>
      </c>
      <c r="M9409" s="5">
        <v>0.08</v>
      </c>
      <c r="N9409" t="s">
        <v>24</v>
      </c>
      <c r="O9409" t="s">
        <v>27</v>
      </c>
      <c r="P9409" t="s">
        <v>3146</v>
      </c>
      <c r="Q9409" t="s">
        <v>32</v>
      </c>
      <c r="R9409" t="s">
        <v>26</v>
      </c>
      <c r="S9409" t="s">
        <v>17</v>
      </c>
      <c r="T9409" t="s">
        <v>13311</v>
      </c>
      <c r="U9409" s="1">
        <v>45721</v>
      </c>
      <c r="V9409">
        <v>31</v>
      </c>
      <c r="W9409" t="str">
        <f t="shared" si="193"/>
        <v>30-59</v>
      </c>
    </row>
    <row r="9410" spans="1:23" x14ac:dyDescent="0.25">
      <c r="A9410" t="s">
        <v>9659</v>
      </c>
      <c r="B9410">
        <v>3600723188</v>
      </c>
      <c r="C9410">
        <v>4368730421</v>
      </c>
      <c r="D9410" s="1">
        <v>45509</v>
      </c>
      <c r="E9410">
        <v>99231</v>
      </c>
      <c r="F9410">
        <v>93000</v>
      </c>
      <c r="G9410" t="s">
        <v>3377</v>
      </c>
      <c r="H9410" s="34">
        <v>61336</v>
      </c>
      <c r="I9410" s="7">
        <v>48455</v>
      </c>
      <c r="J9410" s="7">
        <v>23954.2</v>
      </c>
      <c r="K9410" s="7">
        <v>16748</v>
      </c>
      <c r="L9410" s="7">
        <v>7752.8</v>
      </c>
      <c r="M9410" s="5">
        <v>0.16</v>
      </c>
      <c r="N9410" t="s">
        <v>1138</v>
      </c>
      <c r="O9410" t="s">
        <v>27</v>
      </c>
      <c r="P9410" t="s">
        <v>35</v>
      </c>
      <c r="Q9410" t="s">
        <v>32</v>
      </c>
      <c r="R9410" t="s">
        <v>20</v>
      </c>
      <c r="S9410" t="s">
        <v>21</v>
      </c>
      <c r="T9410" t="s">
        <v>13310</v>
      </c>
      <c r="U9410" s="1">
        <v>45579</v>
      </c>
      <c r="V9410">
        <v>70</v>
      </c>
      <c r="W9410" t="str">
        <f t="shared" si="193"/>
        <v>60-89</v>
      </c>
    </row>
    <row r="9411" spans="1:23" x14ac:dyDescent="0.25">
      <c r="A9411" t="s">
        <v>9660</v>
      </c>
      <c r="B9411">
        <v>1213219311</v>
      </c>
      <c r="C9411">
        <v>7457034496</v>
      </c>
      <c r="D9411" s="1">
        <v>45827</v>
      </c>
      <c r="E9411">
        <v>99221</v>
      </c>
      <c r="F9411">
        <v>99205</v>
      </c>
      <c r="G9411" t="s">
        <v>3360</v>
      </c>
      <c r="H9411" s="34">
        <v>47259</v>
      </c>
      <c r="I9411" s="7">
        <v>37807</v>
      </c>
      <c r="J9411" s="7">
        <v>32514.02</v>
      </c>
      <c r="K9411" s="7">
        <v>0</v>
      </c>
      <c r="L9411" s="7">
        <v>5292.98</v>
      </c>
      <c r="M9411" s="5">
        <v>0.14000000000000001</v>
      </c>
      <c r="N9411" t="s">
        <v>1135</v>
      </c>
      <c r="O9411" t="s">
        <v>17</v>
      </c>
      <c r="P9411" t="s">
        <v>18</v>
      </c>
      <c r="Q9411" t="s">
        <v>19</v>
      </c>
      <c r="R9411" t="s">
        <v>26</v>
      </c>
      <c r="S9411" t="s">
        <v>21</v>
      </c>
      <c r="T9411" t="s">
        <v>13312</v>
      </c>
      <c r="U9411" s="1">
        <v>45863</v>
      </c>
      <c r="V9411">
        <v>36</v>
      </c>
      <c r="W9411" t="str">
        <f t="shared" ref="W9411:W9474" si="194">IF(V9411="","",IF(V9411&lt;30,"0-29",IF(V9411&lt;60,"30-59",IF(V9411&lt;90,"60-89",IF(V9411&lt;120,"90-119",IF(V9411&lt;150,"120-149",IF(V9411&lt;180,"150-179",IF(V9411&lt;210,"180-209",IF(V9411&lt;240,"210-239",IF(V9411&lt;270,"240-269",IF(V9411&lt;300,"270-299",IF(V9411&lt;330,"300-329",IF(V9411&lt;360,"330-359","360+")))))))))))))</f>
        <v>30-59</v>
      </c>
    </row>
    <row r="9412" spans="1:23" x14ac:dyDescent="0.25">
      <c r="A9412" t="s">
        <v>9661</v>
      </c>
      <c r="B9412">
        <v>4401823023</v>
      </c>
      <c r="C9412">
        <v>8664478562</v>
      </c>
      <c r="D9412" s="1">
        <v>45802</v>
      </c>
      <c r="E9412">
        <v>99233</v>
      </c>
      <c r="F9412">
        <v>99203</v>
      </c>
      <c r="G9412" t="s">
        <v>3253</v>
      </c>
      <c r="H9412" s="34">
        <v>82793</v>
      </c>
      <c r="I9412" s="7">
        <v>53815</v>
      </c>
      <c r="J9412" s="7">
        <v>24663.200000000001</v>
      </c>
      <c r="K9412" s="7">
        <v>22694</v>
      </c>
      <c r="L9412" s="7">
        <v>6457.8</v>
      </c>
      <c r="M9412" s="5">
        <v>0.12</v>
      </c>
      <c r="N9412" t="s">
        <v>46</v>
      </c>
      <c r="O9412" t="s">
        <v>27</v>
      </c>
      <c r="P9412" t="s">
        <v>97</v>
      </c>
      <c r="Q9412" t="s">
        <v>19</v>
      </c>
      <c r="R9412" t="s">
        <v>26</v>
      </c>
      <c r="S9412" t="s">
        <v>21</v>
      </c>
      <c r="T9412" t="s">
        <v>13311</v>
      </c>
      <c r="U9412" s="1">
        <v>45930</v>
      </c>
      <c r="V9412">
        <v>128</v>
      </c>
      <c r="W9412" t="str">
        <f t="shared" si="194"/>
        <v>120-149</v>
      </c>
    </row>
    <row r="9413" spans="1:23" x14ac:dyDescent="0.25">
      <c r="A9413" t="s">
        <v>9662</v>
      </c>
      <c r="B9413">
        <v>3287594079</v>
      </c>
      <c r="C9413">
        <v>1302123912</v>
      </c>
      <c r="D9413" s="1">
        <v>45827</v>
      </c>
      <c r="E9413">
        <v>99213</v>
      </c>
      <c r="F9413">
        <v>81000</v>
      </c>
      <c r="G9413" t="s">
        <v>148</v>
      </c>
      <c r="H9413" s="34">
        <v>67579</v>
      </c>
      <c r="I9413" s="7">
        <v>53387</v>
      </c>
      <c r="J9413" s="7">
        <v>30231.08</v>
      </c>
      <c r="K9413" s="7">
        <v>14614</v>
      </c>
      <c r="L9413" s="7">
        <v>8541.92</v>
      </c>
      <c r="M9413" s="5">
        <v>0.16</v>
      </c>
      <c r="N9413" t="s">
        <v>1138</v>
      </c>
      <c r="O9413" t="s">
        <v>27</v>
      </c>
      <c r="P9413" t="s">
        <v>40</v>
      </c>
      <c r="Q9413" t="s">
        <v>32</v>
      </c>
      <c r="R9413" t="s">
        <v>26</v>
      </c>
      <c r="S9413" t="s">
        <v>21</v>
      </c>
      <c r="T9413" t="s">
        <v>13310</v>
      </c>
      <c r="U9413" s="1">
        <v>45922</v>
      </c>
      <c r="V9413">
        <v>95</v>
      </c>
      <c r="W9413" t="str">
        <f t="shared" si="194"/>
        <v>90-119</v>
      </c>
    </row>
    <row r="9414" spans="1:23" x14ac:dyDescent="0.25">
      <c r="A9414" t="s">
        <v>9663</v>
      </c>
      <c r="B9414">
        <v>8395997703</v>
      </c>
      <c r="C9414">
        <v>8999517864</v>
      </c>
      <c r="D9414" s="1">
        <v>45368</v>
      </c>
      <c r="E9414">
        <v>99231</v>
      </c>
      <c r="F9414">
        <v>99215</v>
      </c>
      <c r="G9414" t="s">
        <v>3152</v>
      </c>
      <c r="H9414" s="34">
        <v>37748</v>
      </c>
      <c r="I9414" s="7">
        <v>30953</v>
      </c>
      <c r="J9414" s="7">
        <v>22684.46</v>
      </c>
      <c r="K9414" s="7">
        <v>2697</v>
      </c>
      <c r="L9414" s="7">
        <v>5571.54</v>
      </c>
      <c r="M9414" s="5">
        <v>0.18</v>
      </c>
      <c r="N9414" t="s">
        <v>3141</v>
      </c>
      <c r="O9414" t="s">
        <v>30</v>
      </c>
      <c r="P9414" t="s">
        <v>35</v>
      </c>
      <c r="Q9414" t="s">
        <v>19</v>
      </c>
      <c r="R9414" t="s">
        <v>20</v>
      </c>
      <c r="S9414" t="s">
        <v>17</v>
      </c>
      <c r="T9414" t="s">
        <v>13311</v>
      </c>
      <c r="U9414" s="1">
        <v>45433</v>
      </c>
      <c r="V9414">
        <v>65</v>
      </c>
      <c r="W9414" t="str">
        <f t="shared" si="194"/>
        <v>60-89</v>
      </c>
    </row>
    <row r="9415" spans="1:23" x14ac:dyDescent="0.25">
      <c r="A9415" t="s">
        <v>9664</v>
      </c>
      <c r="B9415">
        <v>8116261362</v>
      </c>
      <c r="C9415">
        <v>3356544935</v>
      </c>
      <c r="D9415" s="1">
        <v>45946</v>
      </c>
      <c r="E9415">
        <v>99222</v>
      </c>
      <c r="F9415">
        <v>99215</v>
      </c>
      <c r="G9415" t="s">
        <v>3187</v>
      </c>
      <c r="H9415" s="34">
        <v>93714</v>
      </c>
      <c r="I9415" s="7">
        <v>60914</v>
      </c>
      <c r="J9415" s="7">
        <v>40854.32</v>
      </c>
      <c r="K9415" s="7">
        <v>12750</v>
      </c>
      <c r="L9415" s="7">
        <v>7309.68</v>
      </c>
      <c r="M9415" s="5">
        <v>0.12</v>
      </c>
      <c r="N9415" t="s">
        <v>46</v>
      </c>
      <c r="O9415" t="s">
        <v>27</v>
      </c>
      <c r="P9415" t="s">
        <v>3150</v>
      </c>
      <c r="Q9415" t="s">
        <v>32</v>
      </c>
      <c r="R9415" t="s">
        <v>20</v>
      </c>
      <c r="S9415" t="s">
        <v>27</v>
      </c>
      <c r="T9415" t="s">
        <v>13311</v>
      </c>
      <c r="U9415" s="1">
        <v>45993</v>
      </c>
      <c r="V9415">
        <v>47</v>
      </c>
      <c r="W9415" t="str">
        <f t="shared" si="194"/>
        <v>30-59</v>
      </c>
    </row>
    <row r="9416" spans="1:23" x14ac:dyDescent="0.25">
      <c r="A9416" t="s">
        <v>9665</v>
      </c>
      <c r="B9416">
        <v>4612194947</v>
      </c>
      <c r="C9416">
        <v>6600746278</v>
      </c>
      <c r="D9416" s="1">
        <v>45381</v>
      </c>
      <c r="E9416">
        <v>99231</v>
      </c>
      <c r="F9416">
        <v>99283</v>
      </c>
      <c r="G9416" t="s">
        <v>3288</v>
      </c>
      <c r="H9416" s="34">
        <v>9365</v>
      </c>
      <c r="I9416" s="7">
        <v>6743</v>
      </c>
      <c r="J9416" s="7">
        <v>3688.56</v>
      </c>
      <c r="K9416" s="7">
        <v>2515</v>
      </c>
      <c r="L9416" s="7">
        <v>539.44000000000005</v>
      </c>
      <c r="M9416" s="5">
        <v>0.08</v>
      </c>
      <c r="N9416" t="s">
        <v>24</v>
      </c>
      <c r="O9416" t="s">
        <v>27</v>
      </c>
      <c r="P9416" t="s">
        <v>3147</v>
      </c>
      <c r="Q9416" t="s">
        <v>19</v>
      </c>
      <c r="R9416" t="s">
        <v>20</v>
      </c>
      <c r="S9416" t="s">
        <v>27</v>
      </c>
      <c r="T9416" t="s">
        <v>13311</v>
      </c>
      <c r="U9416" s="1">
        <v>45466</v>
      </c>
      <c r="V9416">
        <v>85</v>
      </c>
      <c r="W9416" t="str">
        <f t="shared" si="194"/>
        <v>60-89</v>
      </c>
    </row>
    <row r="9417" spans="1:23" x14ac:dyDescent="0.25">
      <c r="A9417" t="s">
        <v>9666</v>
      </c>
      <c r="B9417">
        <v>6242150432</v>
      </c>
      <c r="C9417">
        <v>4917487482</v>
      </c>
      <c r="D9417" s="1">
        <v>45547</v>
      </c>
      <c r="E9417">
        <v>99232</v>
      </c>
      <c r="F9417">
        <v>99213</v>
      </c>
      <c r="G9417" t="s">
        <v>63</v>
      </c>
      <c r="H9417" s="34">
        <v>47606</v>
      </c>
      <c r="I9417" s="7">
        <v>37133</v>
      </c>
      <c r="J9417" s="7">
        <v>27269.4</v>
      </c>
      <c r="K9417" s="7">
        <v>2437</v>
      </c>
      <c r="L9417" s="7">
        <v>7426.6</v>
      </c>
      <c r="M9417" s="5">
        <v>0.2</v>
      </c>
      <c r="N9417" t="s">
        <v>3140</v>
      </c>
      <c r="O9417" t="s">
        <v>30</v>
      </c>
      <c r="P9417" t="s">
        <v>35</v>
      </c>
      <c r="Q9417" t="s">
        <v>32</v>
      </c>
      <c r="R9417" t="s">
        <v>21</v>
      </c>
      <c r="S9417" t="s">
        <v>21</v>
      </c>
      <c r="T9417" t="s">
        <v>13310</v>
      </c>
      <c r="U9417" s="1">
        <v>45661</v>
      </c>
      <c r="V9417">
        <v>114</v>
      </c>
      <c r="W9417" t="str">
        <f t="shared" si="194"/>
        <v>90-119</v>
      </c>
    </row>
    <row r="9418" spans="1:23" x14ac:dyDescent="0.25">
      <c r="A9418" t="s">
        <v>9667</v>
      </c>
      <c r="B9418">
        <v>344281821</v>
      </c>
      <c r="C9418">
        <v>2099980121</v>
      </c>
      <c r="D9418" s="1">
        <v>45808</v>
      </c>
      <c r="E9418">
        <v>99238</v>
      </c>
      <c r="F9418">
        <v>99204</v>
      </c>
      <c r="G9418" t="s">
        <v>3360</v>
      </c>
      <c r="H9418" s="34">
        <v>79823</v>
      </c>
      <c r="I9418" s="7">
        <v>67850</v>
      </c>
      <c r="J9418" s="7">
        <v>58581</v>
      </c>
      <c r="K9418" s="7">
        <v>7912</v>
      </c>
      <c r="L9418" s="7">
        <v>1357</v>
      </c>
      <c r="M9418" s="5">
        <v>0.02</v>
      </c>
      <c r="N9418" t="s">
        <v>16</v>
      </c>
      <c r="O9418" t="s">
        <v>30</v>
      </c>
      <c r="P9418" t="s">
        <v>58</v>
      </c>
      <c r="Q9418" t="s">
        <v>32</v>
      </c>
      <c r="R9418" t="s">
        <v>38</v>
      </c>
      <c r="S9418" t="s">
        <v>27</v>
      </c>
      <c r="T9418" t="s">
        <v>13311</v>
      </c>
      <c r="U9418" s="1">
        <v>45923</v>
      </c>
      <c r="V9418">
        <v>115</v>
      </c>
      <c r="W9418" t="str">
        <f t="shared" si="194"/>
        <v>90-119</v>
      </c>
    </row>
    <row r="9419" spans="1:23" x14ac:dyDescent="0.25">
      <c r="A9419" t="s">
        <v>9668</v>
      </c>
      <c r="B9419">
        <v>1111096334</v>
      </c>
      <c r="C9419">
        <v>3310471413</v>
      </c>
      <c r="D9419" s="1">
        <v>45610</v>
      </c>
      <c r="E9419">
        <v>99214</v>
      </c>
      <c r="F9419">
        <v>99281</v>
      </c>
      <c r="G9419" t="s">
        <v>148</v>
      </c>
      <c r="H9419" s="34">
        <v>87818</v>
      </c>
      <c r="I9419" s="7">
        <v>57082</v>
      </c>
      <c r="J9419" s="7">
        <v>50232.160000000003</v>
      </c>
      <c r="K9419" s="7">
        <v>0</v>
      </c>
      <c r="L9419" s="7">
        <v>6849.84</v>
      </c>
      <c r="M9419" s="5">
        <v>0.12</v>
      </c>
      <c r="N9419" t="s">
        <v>46</v>
      </c>
      <c r="O9419" t="s">
        <v>17</v>
      </c>
      <c r="P9419" t="s">
        <v>3149</v>
      </c>
      <c r="Q9419" t="s">
        <v>19</v>
      </c>
      <c r="R9419" t="s">
        <v>21</v>
      </c>
      <c r="S9419" t="s">
        <v>27</v>
      </c>
      <c r="T9419" t="s">
        <v>13311</v>
      </c>
      <c r="U9419" s="1">
        <v>45768</v>
      </c>
      <c r="V9419">
        <v>158</v>
      </c>
      <c r="W9419" t="str">
        <f t="shared" si="194"/>
        <v>150-179</v>
      </c>
    </row>
    <row r="9420" spans="1:23" x14ac:dyDescent="0.25">
      <c r="A9420" t="s">
        <v>9669</v>
      </c>
      <c r="B9420">
        <v>6419317529</v>
      </c>
      <c r="C9420">
        <v>8292960331</v>
      </c>
      <c r="D9420" s="1">
        <v>45957</v>
      </c>
      <c r="E9420">
        <v>99223</v>
      </c>
      <c r="F9420">
        <v>36415</v>
      </c>
      <c r="G9420" t="s">
        <v>244</v>
      </c>
      <c r="H9420" s="34">
        <v>93587</v>
      </c>
      <c r="I9420" s="7">
        <v>73934</v>
      </c>
      <c r="J9420" s="7">
        <v>55603.56</v>
      </c>
      <c r="K9420" s="7">
        <v>6501</v>
      </c>
      <c r="L9420" s="7">
        <v>11829.44</v>
      </c>
      <c r="M9420" s="5">
        <v>0.16</v>
      </c>
      <c r="N9420" t="s">
        <v>1138</v>
      </c>
      <c r="O9420" t="s">
        <v>30</v>
      </c>
      <c r="P9420" t="s">
        <v>31</v>
      </c>
      <c r="Q9420" t="s">
        <v>32</v>
      </c>
      <c r="R9420" t="s">
        <v>27</v>
      </c>
      <c r="S9420" t="s">
        <v>17</v>
      </c>
      <c r="T9420" t="s">
        <v>13312</v>
      </c>
      <c r="U9420" s="1">
        <v>46088</v>
      </c>
      <c r="V9420">
        <v>131</v>
      </c>
      <c r="W9420" t="str">
        <f t="shared" si="194"/>
        <v>120-149</v>
      </c>
    </row>
    <row r="9421" spans="1:23" x14ac:dyDescent="0.25">
      <c r="A9421" t="s">
        <v>9670</v>
      </c>
      <c r="B9421">
        <v>3078892476</v>
      </c>
      <c r="C9421">
        <v>7571237280</v>
      </c>
      <c r="D9421" s="1">
        <v>45446</v>
      </c>
      <c r="E9421">
        <v>99222</v>
      </c>
      <c r="F9421">
        <v>99201</v>
      </c>
      <c r="G9421" t="s">
        <v>279</v>
      </c>
      <c r="H9421" s="34">
        <v>81604</v>
      </c>
      <c r="I9421" s="7">
        <v>63651</v>
      </c>
      <c r="J9421" s="7">
        <v>34334.800000000003</v>
      </c>
      <c r="K9421" s="7">
        <v>16586</v>
      </c>
      <c r="L9421" s="7">
        <v>12730.2</v>
      </c>
      <c r="M9421" s="5">
        <v>0.2</v>
      </c>
      <c r="N9421" t="s">
        <v>3140</v>
      </c>
      <c r="O9421" t="s">
        <v>27</v>
      </c>
      <c r="P9421" t="s">
        <v>58</v>
      </c>
      <c r="Q9421" t="s">
        <v>32</v>
      </c>
      <c r="R9421" t="s">
        <v>26</v>
      </c>
      <c r="S9421" t="s">
        <v>17</v>
      </c>
      <c r="T9421" t="s">
        <v>13311</v>
      </c>
      <c r="U9421" s="1">
        <v>45517</v>
      </c>
      <c r="V9421">
        <v>71</v>
      </c>
      <c r="W9421" t="str">
        <f t="shared" si="194"/>
        <v>60-89</v>
      </c>
    </row>
    <row r="9422" spans="1:23" x14ac:dyDescent="0.25">
      <c r="A9422" t="s">
        <v>9671</v>
      </c>
      <c r="B9422">
        <v>3402682988</v>
      </c>
      <c r="C9422">
        <v>3013735390</v>
      </c>
      <c r="D9422" s="1">
        <v>45305</v>
      </c>
      <c r="E9422">
        <v>99214</v>
      </c>
      <c r="F9422">
        <v>99202</v>
      </c>
      <c r="G9422" t="s">
        <v>50</v>
      </c>
      <c r="H9422" s="34">
        <v>67897</v>
      </c>
      <c r="I9422" s="7">
        <v>55676</v>
      </c>
      <c r="J9422" s="7">
        <v>45654.32</v>
      </c>
      <c r="K9422" s="7">
        <v>0</v>
      </c>
      <c r="L9422" s="7">
        <v>10021.68</v>
      </c>
      <c r="M9422" s="5">
        <v>0.18</v>
      </c>
      <c r="N9422" t="s">
        <v>3141</v>
      </c>
      <c r="O9422" t="s">
        <v>17</v>
      </c>
      <c r="P9422" t="s">
        <v>3147</v>
      </c>
      <c r="Q9422" t="s">
        <v>32</v>
      </c>
      <c r="R9422" t="s">
        <v>43</v>
      </c>
      <c r="S9422" t="s">
        <v>17</v>
      </c>
      <c r="T9422" t="s">
        <v>13310</v>
      </c>
      <c r="U9422" s="1">
        <v>45432</v>
      </c>
      <c r="V9422">
        <v>127</v>
      </c>
      <c r="W9422" t="str">
        <f t="shared" si="194"/>
        <v>120-149</v>
      </c>
    </row>
    <row r="9423" spans="1:23" x14ac:dyDescent="0.25">
      <c r="A9423" t="s">
        <v>9672</v>
      </c>
      <c r="B9423">
        <v>5187142014</v>
      </c>
      <c r="C9423">
        <v>9349945660</v>
      </c>
      <c r="D9423" s="1">
        <v>45473</v>
      </c>
      <c r="E9423">
        <v>99233</v>
      </c>
      <c r="F9423">
        <v>36415</v>
      </c>
      <c r="G9423" t="s">
        <v>286</v>
      </c>
      <c r="H9423" s="34">
        <v>86759</v>
      </c>
      <c r="I9423" s="7">
        <v>62466</v>
      </c>
      <c r="J9423" s="7">
        <v>57468.72</v>
      </c>
      <c r="K9423" s="7">
        <v>0</v>
      </c>
      <c r="L9423" s="7">
        <v>4997.28</v>
      </c>
      <c r="M9423" s="5">
        <v>0.08</v>
      </c>
      <c r="N9423" t="s">
        <v>24</v>
      </c>
      <c r="O9423" t="s">
        <v>17</v>
      </c>
      <c r="P9423" t="s">
        <v>3147</v>
      </c>
      <c r="Q9423" t="s">
        <v>19</v>
      </c>
      <c r="R9423" t="s">
        <v>27</v>
      </c>
      <c r="S9423" t="s">
        <v>27</v>
      </c>
      <c r="T9423" t="s">
        <v>13311</v>
      </c>
      <c r="U9423" s="1">
        <v>45554</v>
      </c>
      <c r="V9423">
        <v>81</v>
      </c>
      <c r="W9423" t="str">
        <f t="shared" si="194"/>
        <v>60-89</v>
      </c>
    </row>
    <row r="9424" spans="1:23" x14ac:dyDescent="0.25">
      <c r="A9424" t="s">
        <v>9673</v>
      </c>
      <c r="B9424">
        <v>2491929933</v>
      </c>
      <c r="C9424">
        <v>6374364862</v>
      </c>
      <c r="D9424" s="1">
        <v>45910</v>
      </c>
      <c r="E9424">
        <v>99233</v>
      </c>
      <c r="F9424">
        <v>85025</v>
      </c>
      <c r="G9424" t="s">
        <v>3490</v>
      </c>
      <c r="H9424" s="34">
        <v>72770</v>
      </c>
      <c r="I9424" s="7">
        <v>47301</v>
      </c>
      <c r="J9424" s="7">
        <v>41624.879999999997</v>
      </c>
      <c r="K9424" s="7">
        <v>0</v>
      </c>
      <c r="L9424" s="7">
        <v>5676.12</v>
      </c>
      <c r="M9424" s="5">
        <v>0.12</v>
      </c>
      <c r="N9424" t="s">
        <v>46</v>
      </c>
      <c r="O9424" t="s">
        <v>17</v>
      </c>
      <c r="P9424" t="s">
        <v>55</v>
      </c>
      <c r="Q9424" t="s">
        <v>32</v>
      </c>
      <c r="R9424" t="s">
        <v>20</v>
      </c>
      <c r="S9424" t="s">
        <v>21</v>
      </c>
      <c r="T9424" t="s">
        <v>13311</v>
      </c>
      <c r="U9424" s="1">
        <v>45962</v>
      </c>
      <c r="V9424">
        <v>52</v>
      </c>
      <c r="W9424" t="str">
        <f t="shared" si="194"/>
        <v>30-59</v>
      </c>
    </row>
    <row r="9425" spans="1:23" x14ac:dyDescent="0.25">
      <c r="A9425" t="s">
        <v>9674</v>
      </c>
      <c r="B9425">
        <v>5133203478</v>
      </c>
      <c r="C9425">
        <v>660517731</v>
      </c>
      <c r="D9425" s="1">
        <v>45466</v>
      </c>
      <c r="E9425">
        <v>99221</v>
      </c>
      <c r="F9425">
        <v>93000</v>
      </c>
      <c r="G9425" t="s">
        <v>3164</v>
      </c>
      <c r="H9425" s="34">
        <v>36096</v>
      </c>
      <c r="I9425" s="7">
        <v>25989</v>
      </c>
      <c r="J9425" s="7">
        <v>23909.88</v>
      </c>
      <c r="K9425" s="7">
        <v>0</v>
      </c>
      <c r="L9425" s="7">
        <v>2079.12</v>
      </c>
      <c r="M9425" s="5">
        <v>0.08</v>
      </c>
      <c r="N9425" t="s">
        <v>24</v>
      </c>
      <c r="O9425" t="s">
        <v>17</v>
      </c>
      <c r="P9425" t="s">
        <v>97</v>
      </c>
      <c r="Q9425" t="s">
        <v>19</v>
      </c>
      <c r="R9425" t="s">
        <v>26</v>
      </c>
      <c r="S9425" t="s">
        <v>21</v>
      </c>
      <c r="T9425" t="s">
        <v>13312</v>
      </c>
      <c r="U9425" s="1">
        <v>45636</v>
      </c>
      <c r="V9425">
        <v>170</v>
      </c>
      <c r="W9425" t="str">
        <f t="shared" si="194"/>
        <v>150-179</v>
      </c>
    </row>
    <row r="9426" spans="1:23" x14ac:dyDescent="0.25">
      <c r="A9426" t="s">
        <v>9675</v>
      </c>
      <c r="B9426">
        <v>2802382323</v>
      </c>
      <c r="C9426">
        <v>5972641341</v>
      </c>
      <c r="D9426" s="1">
        <v>45744</v>
      </c>
      <c r="E9426">
        <v>99214</v>
      </c>
      <c r="F9426">
        <v>99213</v>
      </c>
      <c r="G9426" t="s">
        <v>134</v>
      </c>
      <c r="H9426" s="34">
        <v>56309</v>
      </c>
      <c r="I9426" s="7">
        <v>46173</v>
      </c>
      <c r="J9426" s="7">
        <v>37861.86</v>
      </c>
      <c r="K9426" s="7">
        <v>0</v>
      </c>
      <c r="L9426" s="7">
        <v>8311.14</v>
      </c>
      <c r="M9426" s="5">
        <v>0.18</v>
      </c>
      <c r="N9426" t="s">
        <v>3141</v>
      </c>
      <c r="O9426" t="s">
        <v>17</v>
      </c>
      <c r="P9426" t="s">
        <v>58</v>
      </c>
      <c r="Q9426" t="s">
        <v>32</v>
      </c>
      <c r="R9426" t="s">
        <v>27</v>
      </c>
      <c r="S9426" t="s">
        <v>21</v>
      </c>
      <c r="T9426" t="s">
        <v>13311</v>
      </c>
      <c r="U9426" s="1">
        <v>45917</v>
      </c>
      <c r="V9426">
        <v>173</v>
      </c>
      <c r="W9426" t="str">
        <f t="shared" si="194"/>
        <v>150-179</v>
      </c>
    </row>
    <row r="9427" spans="1:23" x14ac:dyDescent="0.25">
      <c r="A9427" t="s">
        <v>9676</v>
      </c>
      <c r="B9427">
        <v>186387655</v>
      </c>
      <c r="C9427">
        <v>8024598983</v>
      </c>
      <c r="D9427" s="1">
        <v>45311</v>
      </c>
      <c r="E9427">
        <v>99215</v>
      </c>
      <c r="F9427">
        <v>81000</v>
      </c>
      <c r="G9427" t="s">
        <v>45</v>
      </c>
      <c r="H9427" s="34">
        <v>59253</v>
      </c>
      <c r="I9427" s="7">
        <v>46217</v>
      </c>
      <c r="J9427" s="7">
        <v>24292.6</v>
      </c>
      <c r="K9427" s="7">
        <v>12681</v>
      </c>
      <c r="L9427" s="7">
        <v>9243.4</v>
      </c>
      <c r="M9427" s="5">
        <v>0.2</v>
      </c>
      <c r="N9427" t="s">
        <v>3140</v>
      </c>
      <c r="O9427" t="s">
        <v>27</v>
      </c>
      <c r="P9427" t="s">
        <v>3150</v>
      </c>
      <c r="Q9427" t="s">
        <v>32</v>
      </c>
      <c r="R9427" t="s">
        <v>27</v>
      </c>
      <c r="S9427" t="s">
        <v>17</v>
      </c>
      <c r="T9427" t="s">
        <v>13310</v>
      </c>
      <c r="U9427" s="1">
        <v>45361</v>
      </c>
      <c r="V9427">
        <v>50</v>
      </c>
      <c r="W9427" t="str">
        <f t="shared" si="194"/>
        <v>30-59</v>
      </c>
    </row>
    <row r="9428" spans="1:23" x14ac:dyDescent="0.25">
      <c r="A9428" t="s">
        <v>9677</v>
      </c>
      <c r="B9428">
        <v>269178816</v>
      </c>
      <c r="C9428">
        <v>1457967210</v>
      </c>
      <c r="D9428" s="1">
        <v>45504</v>
      </c>
      <c r="E9428">
        <v>99215</v>
      </c>
      <c r="F9428">
        <v>99213</v>
      </c>
      <c r="G9428" t="s">
        <v>263</v>
      </c>
      <c r="H9428" s="34">
        <v>44919</v>
      </c>
      <c r="I9428" s="7">
        <v>29197</v>
      </c>
      <c r="J9428" s="7">
        <v>22457.360000000001</v>
      </c>
      <c r="K9428" s="7">
        <v>3236</v>
      </c>
      <c r="L9428" s="7">
        <v>3503.64</v>
      </c>
      <c r="M9428" s="5">
        <v>0.12</v>
      </c>
      <c r="N9428" t="s">
        <v>46</v>
      </c>
      <c r="O9428" t="s">
        <v>30</v>
      </c>
      <c r="P9428" t="s">
        <v>3148</v>
      </c>
      <c r="Q9428" t="s">
        <v>32</v>
      </c>
      <c r="R9428" t="s">
        <v>27</v>
      </c>
      <c r="S9428" t="s">
        <v>17</v>
      </c>
      <c r="T9428" t="s">
        <v>13310</v>
      </c>
      <c r="U9428" s="1">
        <v>45580</v>
      </c>
      <c r="V9428">
        <v>76</v>
      </c>
      <c r="W9428" t="str">
        <f t="shared" si="194"/>
        <v>60-89</v>
      </c>
    </row>
    <row r="9429" spans="1:23" x14ac:dyDescent="0.25">
      <c r="A9429" t="s">
        <v>9678</v>
      </c>
      <c r="B9429">
        <v>8681755884</v>
      </c>
      <c r="C9429">
        <v>9763551030</v>
      </c>
      <c r="D9429" s="1">
        <v>45309</v>
      </c>
      <c r="E9429">
        <v>99238</v>
      </c>
      <c r="F9429">
        <v>80053</v>
      </c>
      <c r="G9429" t="s">
        <v>3843</v>
      </c>
      <c r="H9429" s="34">
        <v>61062</v>
      </c>
      <c r="I9429" s="7">
        <v>48850</v>
      </c>
      <c r="J9429" s="7">
        <v>42011</v>
      </c>
      <c r="K9429" s="7">
        <v>0</v>
      </c>
      <c r="L9429" s="7">
        <v>6839</v>
      </c>
      <c r="M9429" s="5">
        <v>0.14000000000000001</v>
      </c>
      <c r="N9429" t="s">
        <v>1135</v>
      </c>
      <c r="O9429" t="s">
        <v>17</v>
      </c>
      <c r="P9429" t="s">
        <v>35</v>
      </c>
      <c r="Q9429" t="s">
        <v>32</v>
      </c>
      <c r="R9429" t="s">
        <v>38</v>
      </c>
      <c r="S9429" t="s">
        <v>27</v>
      </c>
      <c r="T9429" t="s">
        <v>13312</v>
      </c>
      <c r="U9429" s="1">
        <v>45347</v>
      </c>
      <c r="V9429">
        <v>38</v>
      </c>
      <c r="W9429" t="str">
        <f t="shared" si="194"/>
        <v>30-59</v>
      </c>
    </row>
    <row r="9430" spans="1:23" x14ac:dyDescent="0.25">
      <c r="A9430" t="s">
        <v>9679</v>
      </c>
      <c r="B9430">
        <v>145001551</v>
      </c>
      <c r="C9430">
        <v>1648129253</v>
      </c>
      <c r="D9430" s="1">
        <v>45323</v>
      </c>
      <c r="E9430">
        <v>99221</v>
      </c>
      <c r="F9430">
        <v>99291</v>
      </c>
      <c r="G9430" t="s">
        <v>116</v>
      </c>
      <c r="H9430" s="34">
        <v>72646</v>
      </c>
      <c r="I9430" s="7">
        <v>61749</v>
      </c>
      <c r="J9430" s="7">
        <v>37650.019999999997</v>
      </c>
      <c r="K9430" s="7">
        <v>22864</v>
      </c>
      <c r="L9430" s="7">
        <v>1234.98</v>
      </c>
      <c r="M9430" s="5">
        <v>0.02</v>
      </c>
      <c r="N9430" t="s">
        <v>16</v>
      </c>
      <c r="O9430" t="s">
        <v>27</v>
      </c>
      <c r="P9430" t="s">
        <v>3149</v>
      </c>
      <c r="Q9430" t="s">
        <v>32</v>
      </c>
      <c r="R9430" t="s">
        <v>27</v>
      </c>
      <c r="S9430" t="s">
        <v>27</v>
      </c>
      <c r="T9430" t="s">
        <v>13312</v>
      </c>
      <c r="U9430" s="1">
        <v>45495</v>
      </c>
      <c r="V9430">
        <v>172</v>
      </c>
      <c r="W9430" t="str">
        <f t="shared" si="194"/>
        <v>150-179</v>
      </c>
    </row>
    <row r="9431" spans="1:23" x14ac:dyDescent="0.25">
      <c r="A9431" t="s">
        <v>9680</v>
      </c>
      <c r="B9431">
        <v>8672619597</v>
      </c>
      <c r="C9431">
        <v>9590429472</v>
      </c>
      <c r="D9431" s="1">
        <v>45488</v>
      </c>
      <c r="E9431">
        <v>99231</v>
      </c>
      <c r="F9431">
        <v>81000</v>
      </c>
      <c r="G9431" t="s">
        <v>203</v>
      </c>
      <c r="H9431" s="34">
        <v>49821</v>
      </c>
      <c r="I9431" s="7">
        <v>39359</v>
      </c>
      <c r="J9431" s="7">
        <v>33061.56</v>
      </c>
      <c r="K9431" s="7">
        <v>0</v>
      </c>
      <c r="L9431" s="7">
        <v>6297.44</v>
      </c>
      <c r="M9431" s="5">
        <v>0.16</v>
      </c>
      <c r="N9431" t="s">
        <v>1138</v>
      </c>
      <c r="O9431" t="s">
        <v>17</v>
      </c>
      <c r="P9431" t="s">
        <v>97</v>
      </c>
      <c r="Q9431" t="s">
        <v>32</v>
      </c>
      <c r="R9431" t="s">
        <v>21</v>
      </c>
      <c r="S9431" t="s">
        <v>21</v>
      </c>
      <c r="T9431" t="s">
        <v>13310</v>
      </c>
      <c r="U9431" s="1">
        <v>45524</v>
      </c>
      <c r="V9431">
        <v>36</v>
      </c>
      <c r="W9431" t="str">
        <f t="shared" si="194"/>
        <v>30-59</v>
      </c>
    </row>
    <row r="9432" spans="1:23" x14ac:dyDescent="0.25">
      <c r="A9432" t="s">
        <v>9681</v>
      </c>
      <c r="B9432">
        <v>4386207946</v>
      </c>
      <c r="C9432">
        <v>4006268600</v>
      </c>
      <c r="D9432" s="1">
        <v>45867</v>
      </c>
      <c r="E9432">
        <v>99222</v>
      </c>
      <c r="F9432">
        <v>80053</v>
      </c>
      <c r="G9432" t="s">
        <v>318</v>
      </c>
      <c r="H9432" s="34">
        <v>73839</v>
      </c>
      <c r="I9432" s="7">
        <v>58333</v>
      </c>
      <c r="J9432" s="7">
        <v>43431.72</v>
      </c>
      <c r="K9432" s="7">
        <v>5568</v>
      </c>
      <c r="L9432" s="7">
        <v>9333.2800000000007</v>
      </c>
      <c r="M9432" s="5">
        <v>0.16</v>
      </c>
      <c r="N9432" t="s">
        <v>1138</v>
      </c>
      <c r="O9432" t="s">
        <v>30</v>
      </c>
      <c r="P9432" t="s">
        <v>3150</v>
      </c>
      <c r="Q9432" t="s">
        <v>32</v>
      </c>
      <c r="R9432" t="s">
        <v>38</v>
      </c>
      <c r="S9432" t="s">
        <v>27</v>
      </c>
      <c r="T9432" t="s">
        <v>13312</v>
      </c>
      <c r="U9432" s="1">
        <v>45907</v>
      </c>
      <c r="V9432">
        <v>40</v>
      </c>
      <c r="W9432" t="str">
        <f t="shared" si="194"/>
        <v>30-59</v>
      </c>
    </row>
    <row r="9433" spans="1:23" x14ac:dyDescent="0.25">
      <c r="A9433" t="s">
        <v>9682</v>
      </c>
      <c r="B9433">
        <v>6119535501</v>
      </c>
      <c r="C9433">
        <v>3807170957</v>
      </c>
      <c r="D9433" s="1">
        <v>45734</v>
      </c>
      <c r="E9433">
        <v>99215</v>
      </c>
      <c r="F9433">
        <v>97110</v>
      </c>
      <c r="G9433" t="s">
        <v>3204</v>
      </c>
      <c r="H9433" s="34">
        <v>47425</v>
      </c>
      <c r="I9433" s="7">
        <v>35569</v>
      </c>
      <c r="J9433" s="7">
        <v>30233.65</v>
      </c>
      <c r="K9433" s="7">
        <v>0</v>
      </c>
      <c r="L9433" s="7">
        <v>5335.35</v>
      </c>
      <c r="M9433" s="5">
        <v>0.15</v>
      </c>
      <c r="N9433" t="s">
        <v>1139</v>
      </c>
      <c r="O9433" t="s">
        <v>17</v>
      </c>
      <c r="P9433" t="s">
        <v>18</v>
      </c>
      <c r="Q9433" t="s">
        <v>19</v>
      </c>
      <c r="R9433" t="s">
        <v>26</v>
      </c>
      <c r="S9433" t="s">
        <v>27</v>
      </c>
      <c r="T9433" t="s">
        <v>13310</v>
      </c>
      <c r="U9433" s="1">
        <v>45886</v>
      </c>
      <c r="V9433">
        <v>152</v>
      </c>
      <c r="W9433" t="str">
        <f t="shared" si="194"/>
        <v>150-179</v>
      </c>
    </row>
    <row r="9434" spans="1:23" x14ac:dyDescent="0.25">
      <c r="A9434" t="s">
        <v>9683</v>
      </c>
      <c r="B9434">
        <v>942482788</v>
      </c>
      <c r="C9434">
        <v>9436829613</v>
      </c>
      <c r="D9434" s="1">
        <v>45479</v>
      </c>
      <c r="E9434">
        <v>99215</v>
      </c>
      <c r="F9434">
        <v>99214</v>
      </c>
      <c r="G9434" t="s">
        <v>134</v>
      </c>
      <c r="H9434" s="34">
        <v>54831</v>
      </c>
      <c r="I9434" s="7">
        <v>39478</v>
      </c>
      <c r="J9434" s="7">
        <v>22880.76</v>
      </c>
      <c r="K9434" s="7">
        <v>13439</v>
      </c>
      <c r="L9434" s="7">
        <v>3158.24</v>
      </c>
      <c r="M9434" s="5">
        <v>0.08</v>
      </c>
      <c r="N9434" t="s">
        <v>24</v>
      </c>
      <c r="O9434" t="s">
        <v>27</v>
      </c>
      <c r="P9434" t="s">
        <v>3146</v>
      </c>
      <c r="Q9434" t="s">
        <v>32</v>
      </c>
      <c r="R9434" t="s">
        <v>26</v>
      </c>
      <c r="S9434" t="s">
        <v>21</v>
      </c>
      <c r="T9434" t="s">
        <v>13311</v>
      </c>
      <c r="U9434" s="1">
        <v>45633</v>
      </c>
      <c r="V9434">
        <v>154</v>
      </c>
      <c r="W9434" t="str">
        <f t="shared" si="194"/>
        <v>150-179</v>
      </c>
    </row>
    <row r="9435" spans="1:23" x14ac:dyDescent="0.25">
      <c r="A9435" t="s">
        <v>9684</v>
      </c>
      <c r="B9435">
        <v>7277074080</v>
      </c>
      <c r="C9435">
        <v>4839363773</v>
      </c>
      <c r="D9435" s="1">
        <v>45566</v>
      </c>
      <c r="E9435">
        <v>99238</v>
      </c>
      <c r="F9435">
        <v>99283</v>
      </c>
      <c r="G9435" t="s">
        <v>174</v>
      </c>
      <c r="H9435" s="34">
        <v>63633</v>
      </c>
      <c r="I9435" s="7">
        <v>45816</v>
      </c>
      <c r="J9435" s="7">
        <v>42150.720000000001</v>
      </c>
      <c r="K9435" s="7">
        <v>0</v>
      </c>
      <c r="L9435" s="7">
        <v>3665.28</v>
      </c>
      <c r="M9435" s="5">
        <v>0.08</v>
      </c>
      <c r="N9435" t="s">
        <v>24</v>
      </c>
      <c r="O9435" t="s">
        <v>17</v>
      </c>
      <c r="P9435" t="s">
        <v>3147</v>
      </c>
      <c r="Q9435" t="s">
        <v>19</v>
      </c>
      <c r="R9435" t="s">
        <v>26</v>
      </c>
      <c r="S9435" t="s">
        <v>21</v>
      </c>
      <c r="T9435" t="s">
        <v>13311</v>
      </c>
      <c r="U9435" s="1">
        <v>45617</v>
      </c>
      <c r="V9435">
        <v>51</v>
      </c>
      <c r="W9435" t="str">
        <f t="shared" si="194"/>
        <v>30-59</v>
      </c>
    </row>
    <row r="9436" spans="1:23" x14ac:dyDescent="0.25">
      <c r="A9436" t="s">
        <v>9685</v>
      </c>
      <c r="B9436">
        <v>3482720629</v>
      </c>
      <c r="C9436">
        <v>9379610898</v>
      </c>
      <c r="D9436" s="1">
        <v>45555</v>
      </c>
      <c r="E9436">
        <v>99238</v>
      </c>
      <c r="F9436">
        <v>99284</v>
      </c>
      <c r="G9436" t="s">
        <v>182</v>
      </c>
      <c r="H9436" s="34">
        <v>59598</v>
      </c>
      <c r="I9436" s="7">
        <v>46486</v>
      </c>
      <c r="J9436" s="7">
        <v>37188.800000000003</v>
      </c>
      <c r="K9436" s="7">
        <v>0</v>
      </c>
      <c r="L9436" s="7">
        <v>9297.2000000000007</v>
      </c>
      <c r="M9436" s="5">
        <v>0.2</v>
      </c>
      <c r="N9436" t="s">
        <v>3140</v>
      </c>
      <c r="O9436" t="s">
        <v>17</v>
      </c>
      <c r="P9436" t="s">
        <v>3150</v>
      </c>
      <c r="Q9436" t="s">
        <v>32</v>
      </c>
      <c r="R9436" t="s">
        <v>21</v>
      </c>
      <c r="S9436" t="s">
        <v>17</v>
      </c>
      <c r="T9436" t="s">
        <v>13310</v>
      </c>
      <c r="U9436" s="1">
        <v>45629</v>
      </c>
      <c r="V9436">
        <v>74</v>
      </c>
      <c r="W9436" t="str">
        <f t="shared" si="194"/>
        <v>60-89</v>
      </c>
    </row>
    <row r="9437" spans="1:23" x14ac:dyDescent="0.25">
      <c r="A9437" t="s">
        <v>9686</v>
      </c>
      <c r="B9437">
        <v>506082120</v>
      </c>
      <c r="C9437">
        <v>9203222958</v>
      </c>
      <c r="D9437" s="1">
        <v>45577</v>
      </c>
      <c r="E9437">
        <v>99238</v>
      </c>
      <c r="F9437">
        <v>99204</v>
      </c>
      <c r="G9437" t="s">
        <v>169</v>
      </c>
      <c r="H9437" s="34">
        <v>24986</v>
      </c>
      <c r="I9437" s="7">
        <v>18740</v>
      </c>
      <c r="J9437" s="7">
        <v>13707</v>
      </c>
      <c r="K9437" s="7">
        <v>2222</v>
      </c>
      <c r="L9437" s="7">
        <v>2811</v>
      </c>
      <c r="M9437" s="5">
        <v>0.15</v>
      </c>
      <c r="N9437" t="s">
        <v>1139</v>
      </c>
      <c r="O9437" t="s">
        <v>30</v>
      </c>
      <c r="P9437" t="s">
        <v>3147</v>
      </c>
      <c r="Q9437" t="s">
        <v>19</v>
      </c>
      <c r="R9437" t="s">
        <v>43</v>
      </c>
      <c r="S9437" t="s">
        <v>21</v>
      </c>
      <c r="T9437" t="s">
        <v>13310</v>
      </c>
      <c r="U9437" s="1">
        <v>45695</v>
      </c>
      <c r="V9437">
        <v>118</v>
      </c>
      <c r="W9437" t="str">
        <f t="shared" si="194"/>
        <v>90-119</v>
      </c>
    </row>
    <row r="9438" spans="1:23" x14ac:dyDescent="0.25">
      <c r="A9438" t="s">
        <v>9687</v>
      </c>
      <c r="B9438">
        <v>4504938089</v>
      </c>
      <c r="C9438">
        <v>885264424</v>
      </c>
      <c r="D9438" s="1">
        <v>45708</v>
      </c>
      <c r="E9438">
        <v>99214</v>
      </c>
      <c r="F9438">
        <v>99205</v>
      </c>
      <c r="G9438" t="s">
        <v>3451</v>
      </c>
      <c r="H9438" s="34">
        <v>86696</v>
      </c>
      <c r="I9438" s="7">
        <v>71091</v>
      </c>
      <c r="J9438" s="7">
        <v>50124.62</v>
      </c>
      <c r="K9438" s="7">
        <v>8170</v>
      </c>
      <c r="L9438" s="7">
        <v>12796.38</v>
      </c>
      <c r="M9438" s="5">
        <v>0.18</v>
      </c>
      <c r="N9438" t="s">
        <v>3141</v>
      </c>
      <c r="O9438" t="s">
        <v>30</v>
      </c>
      <c r="P9438" t="s">
        <v>58</v>
      </c>
      <c r="Q9438" t="s">
        <v>32</v>
      </c>
      <c r="R9438" t="s">
        <v>38</v>
      </c>
      <c r="S9438" t="s">
        <v>27</v>
      </c>
      <c r="T9438" t="s">
        <v>13312</v>
      </c>
      <c r="U9438" s="1">
        <v>45874</v>
      </c>
      <c r="V9438">
        <v>166</v>
      </c>
      <c r="W9438" t="str">
        <f t="shared" si="194"/>
        <v>150-179</v>
      </c>
    </row>
    <row r="9439" spans="1:23" x14ac:dyDescent="0.25">
      <c r="A9439" t="s">
        <v>9688</v>
      </c>
      <c r="B9439">
        <v>6026317858</v>
      </c>
      <c r="C9439">
        <v>6372000373</v>
      </c>
      <c r="D9439" s="1">
        <v>45483</v>
      </c>
      <c r="E9439">
        <v>99221</v>
      </c>
      <c r="F9439">
        <v>71046</v>
      </c>
      <c r="G9439" t="s">
        <v>99</v>
      </c>
      <c r="H9439" s="34">
        <v>81402</v>
      </c>
      <c r="I9439" s="7">
        <v>52911</v>
      </c>
      <c r="J9439" s="7">
        <v>29870.68</v>
      </c>
      <c r="K9439" s="7">
        <v>16691</v>
      </c>
      <c r="L9439" s="7">
        <v>6349.32</v>
      </c>
      <c r="M9439" s="5">
        <v>0.12</v>
      </c>
      <c r="N9439" t="s">
        <v>46</v>
      </c>
      <c r="O9439" t="s">
        <v>27</v>
      </c>
      <c r="P9439" t="s">
        <v>58</v>
      </c>
      <c r="Q9439" t="s">
        <v>19</v>
      </c>
      <c r="R9439" t="s">
        <v>26</v>
      </c>
      <c r="S9439" t="s">
        <v>17</v>
      </c>
      <c r="T9439" t="s">
        <v>13311</v>
      </c>
      <c r="U9439" s="1">
        <v>45568</v>
      </c>
      <c r="V9439">
        <v>85</v>
      </c>
      <c r="W9439" t="str">
        <f t="shared" si="194"/>
        <v>60-89</v>
      </c>
    </row>
    <row r="9440" spans="1:23" x14ac:dyDescent="0.25">
      <c r="A9440" t="s">
        <v>9689</v>
      </c>
      <c r="B9440">
        <v>1981847741</v>
      </c>
      <c r="C9440">
        <v>5810824553</v>
      </c>
      <c r="D9440" s="1">
        <v>45454</v>
      </c>
      <c r="E9440">
        <v>99223</v>
      </c>
      <c r="F9440">
        <v>99285</v>
      </c>
      <c r="G9440" t="s">
        <v>3253</v>
      </c>
      <c r="H9440" s="34">
        <v>86010</v>
      </c>
      <c r="I9440" s="7">
        <v>67948</v>
      </c>
      <c r="J9440" s="7">
        <v>47549.32</v>
      </c>
      <c r="K9440" s="7">
        <v>9527</v>
      </c>
      <c r="L9440" s="7">
        <v>10871.68</v>
      </c>
      <c r="M9440" s="5">
        <v>0.16</v>
      </c>
      <c r="N9440" t="s">
        <v>1138</v>
      </c>
      <c r="O9440" t="s">
        <v>27</v>
      </c>
      <c r="P9440" t="s">
        <v>3149</v>
      </c>
      <c r="Q9440" t="s">
        <v>19</v>
      </c>
      <c r="R9440" t="s">
        <v>21</v>
      </c>
      <c r="S9440" t="s">
        <v>27</v>
      </c>
      <c r="T9440" t="s">
        <v>13311</v>
      </c>
      <c r="U9440" s="1">
        <v>45571</v>
      </c>
      <c r="V9440">
        <v>117</v>
      </c>
      <c r="W9440" t="str">
        <f t="shared" si="194"/>
        <v>90-119</v>
      </c>
    </row>
    <row r="9441" spans="1:23" x14ac:dyDescent="0.25">
      <c r="A9441" t="s">
        <v>9690</v>
      </c>
      <c r="B9441">
        <v>5453860391</v>
      </c>
      <c r="C9441">
        <v>7061133864</v>
      </c>
      <c r="D9441" s="1">
        <v>45636</v>
      </c>
      <c r="E9441">
        <v>99213</v>
      </c>
      <c r="F9441">
        <v>99205</v>
      </c>
      <c r="G9441" t="s">
        <v>120</v>
      </c>
      <c r="H9441" s="34">
        <v>53556</v>
      </c>
      <c r="I9441" s="7">
        <v>41774</v>
      </c>
      <c r="J9441" s="7">
        <v>30471.200000000001</v>
      </c>
      <c r="K9441" s="7">
        <v>2948</v>
      </c>
      <c r="L9441" s="7">
        <v>8354.7999999999993</v>
      </c>
      <c r="M9441" s="5">
        <v>0.2</v>
      </c>
      <c r="N9441" t="s">
        <v>3140</v>
      </c>
      <c r="O9441" t="s">
        <v>30</v>
      </c>
      <c r="P9441" t="s">
        <v>3147</v>
      </c>
      <c r="Q9441" t="s">
        <v>19</v>
      </c>
      <c r="R9441" t="s">
        <v>38</v>
      </c>
      <c r="S9441" t="s">
        <v>27</v>
      </c>
      <c r="T9441" t="s">
        <v>13310</v>
      </c>
      <c r="U9441" s="1">
        <v>45749</v>
      </c>
      <c r="V9441">
        <v>113</v>
      </c>
      <c r="W9441" t="str">
        <f t="shared" si="194"/>
        <v>90-119</v>
      </c>
    </row>
    <row r="9442" spans="1:23" x14ac:dyDescent="0.25">
      <c r="A9442" t="s">
        <v>9691</v>
      </c>
      <c r="B9442">
        <v>6451420037</v>
      </c>
      <c r="C9442">
        <v>3498371972</v>
      </c>
      <c r="D9442" s="1">
        <v>45678</v>
      </c>
      <c r="E9442">
        <v>99231</v>
      </c>
      <c r="F9442">
        <v>93000</v>
      </c>
      <c r="G9442" t="s">
        <v>127</v>
      </c>
      <c r="H9442" s="34">
        <v>80129</v>
      </c>
      <c r="I9442" s="7">
        <v>64103</v>
      </c>
      <c r="J9442" s="7">
        <v>28449.58</v>
      </c>
      <c r="K9442" s="7">
        <v>26679</v>
      </c>
      <c r="L9442" s="7">
        <v>8974.42</v>
      </c>
      <c r="M9442" s="5">
        <v>0.14000000000000001</v>
      </c>
      <c r="N9442" t="s">
        <v>1135</v>
      </c>
      <c r="O9442" t="s">
        <v>27</v>
      </c>
      <c r="P9442" t="s">
        <v>18</v>
      </c>
      <c r="Q9442" t="s">
        <v>32</v>
      </c>
      <c r="R9442" t="s">
        <v>26</v>
      </c>
      <c r="S9442" t="s">
        <v>27</v>
      </c>
      <c r="T9442" t="s">
        <v>13312</v>
      </c>
      <c r="U9442" s="1">
        <v>45791</v>
      </c>
      <c r="V9442">
        <v>113</v>
      </c>
      <c r="W9442" t="str">
        <f t="shared" si="194"/>
        <v>90-119</v>
      </c>
    </row>
    <row r="9443" spans="1:23" x14ac:dyDescent="0.25">
      <c r="A9443" t="s">
        <v>9692</v>
      </c>
      <c r="B9443">
        <v>6760399421</v>
      </c>
      <c r="C9443">
        <v>3211901712</v>
      </c>
      <c r="D9443" s="1">
        <v>45545</v>
      </c>
      <c r="E9443">
        <v>99213</v>
      </c>
      <c r="F9443">
        <v>99291</v>
      </c>
      <c r="G9443" t="s">
        <v>87</v>
      </c>
      <c r="H9443" s="34">
        <v>55199</v>
      </c>
      <c r="I9443" s="7">
        <v>45263</v>
      </c>
      <c r="J9443" s="7">
        <v>37115.660000000003</v>
      </c>
      <c r="K9443" s="7">
        <v>0</v>
      </c>
      <c r="L9443" s="7">
        <v>8147.34</v>
      </c>
      <c r="M9443" s="5">
        <v>0.18</v>
      </c>
      <c r="N9443" t="s">
        <v>3141</v>
      </c>
      <c r="O9443" t="s">
        <v>17</v>
      </c>
      <c r="P9443" t="s">
        <v>25</v>
      </c>
      <c r="Q9443" t="s">
        <v>19</v>
      </c>
      <c r="R9443" t="s">
        <v>20</v>
      </c>
      <c r="S9443" t="s">
        <v>21</v>
      </c>
      <c r="T9443" t="s">
        <v>13310</v>
      </c>
      <c r="U9443" s="1">
        <v>45700</v>
      </c>
      <c r="V9443">
        <v>155</v>
      </c>
      <c r="W9443" t="str">
        <f t="shared" si="194"/>
        <v>150-179</v>
      </c>
    </row>
    <row r="9444" spans="1:23" x14ac:dyDescent="0.25">
      <c r="A9444" t="s">
        <v>9693</v>
      </c>
      <c r="B9444">
        <v>817460316</v>
      </c>
      <c r="C9444">
        <v>107878044</v>
      </c>
      <c r="D9444" s="1">
        <v>45475</v>
      </c>
      <c r="E9444">
        <v>99221</v>
      </c>
      <c r="F9444">
        <v>99203</v>
      </c>
      <c r="G9444" t="s">
        <v>127</v>
      </c>
      <c r="H9444" s="34">
        <v>55134</v>
      </c>
      <c r="I9444" s="7">
        <v>45210</v>
      </c>
      <c r="J9444" s="7">
        <v>22534.2</v>
      </c>
      <c r="K9444" s="7">
        <v>14538</v>
      </c>
      <c r="L9444" s="7">
        <v>8137.8</v>
      </c>
      <c r="M9444" s="5">
        <v>0.18</v>
      </c>
      <c r="N9444" t="s">
        <v>3141</v>
      </c>
      <c r="O9444" t="s">
        <v>27</v>
      </c>
      <c r="P9444" t="s">
        <v>3148</v>
      </c>
      <c r="Q9444" t="s">
        <v>19</v>
      </c>
      <c r="R9444" t="s">
        <v>43</v>
      </c>
      <c r="S9444" t="s">
        <v>27</v>
      </c>
      <c r="T9444" t="s">
        <v>13310</v>
      </c>
      <c r="U9444" s="1">
        <v>45601</v>
      </c>
      <c r="V9444">
        <v>126</v>
      </c>
      <c r="W9444" t="str">
        <f t="shared" si="194"/>
        <v>120-149</v>
      </c>
    </row>
    <row r="9445" spans="1:23" x14ac:dyDescent="0.25">
      <c r="A9445" t="s">
        <v>9694</v>
      </c>
      <c r="B9445">
        <v>5339485224</v>
      </c>
      <c r="C9445">
        <v>2818445163</v>
      </c>
      <c r="D9445" s="1">
        <v>45723</v>
      </c>
      <c r="E9445">
        <v>99223</v>
      </c>
      <c r="F9445">
        <v>99211</v>
      </c>
      <c r="G9445" t="s">
        <v>67</v>
      </c>
      <c r="H9445" s="34">
        <v>10424</v>
      </c>
      <c r="I9445" s="7">
        <v>8131</v>
      </c>
      <c r="J9445" s="7">
        <v>6504.8</v>
      </c>
      <c r="K9445" s="7">
        <v>0</v>
      </c>
      <c r="L9445" s="7">
        <v>1626.2</v>
      </c>
      <c r="M9445" s="5">
        <v>0.2</v>
      </c>
      <c r="N9445" t="s">
        <v>3140</v>
      </c>
      <c r="O9445" t="s">
        <v>17</v>
      </c>
      <c r="P9445" t="s">
        <v>25</v>
      </c>
      <c r="Q9445" t="s">
        <v>19</v>
      </c>
      <c r="R9445" t="s">
        <v>43</v>
      </c>
      <c r="S9445" t="s">
        <v>27</v>
      </c>
      <c r="T9445" t="s">
        <v>13312</v>
      </c>
      <c r="U9445" s="1">
        <v>45875</v>
      </c>
      <c r="V9445">
        <v>152</v>
      </c>
      <c r="W9445" t="str">
        <f t="shared" si="194"/>
        <v>150-179</v>
      </c>
    </row>
    <row r="9446" spans="1:23" x14ac:dyDescent="0.25">
      <c r="A9446" t="s">
        <v>9695</v>
      </c>
      <c r="B9446">
        <v>9965105696</v>
      </c>
      <c r="C9446">
        <v>9715422140</v>
      </c>
      <c r="D9446" s="1">
        <v>45553</v>
      </c>
      <c r="E9446">
        <v>99215</v>
      </c>
      <c r="F9446">
        <v>99201</v>
      </c>
      <c r="G9446" t="s">
        <v>3505</v>
      </c>
      <c r="H9446" s="34">
        <v>45239</v>
      </c>
      <c r="I9446" s="7">
        <v>36191</v>
      </c>
      <c r="J9446" s="7">
        <v>26667.26</v>
      </c>
      <c r="K9446" s="7">
        <v>4457</v>
      </c>
      <c r="L9446" s="7">
        <v>5066.74</v>
      </c>
      <c r="M9446" s="5">
        <v>0.14000000000000001</v>
      </c>
      <c r="N9446" t="s">
        <v>1135</v>
      </c>
      <c r="O9446" t="s">
        <v>30</v>
      </c>
      <c r="P9446" t="s">
        <v>40</v>
      </c>
      <c r="Q9446" t="s">
        <v>32</v>
      </c>
      <c r="R9446" t="s">
        <v>38</v>
      </c>
      <c r="S9446" t="s">
        <v>21</v>
      </c>
      <c r="T9446" t="s">
        <v>13312</v>
      </c>
      <c r="U9446" s="1">
        <v>45630</v>
      </c>
      <c r="V9446">
        <v>77</v>
      </c>
      <c r="W9446" t="str">
        <f t="shared" si="194"/>
        <v>60-89</v>
      </c>
    </row>
    <row r="9447" spans="1:23" x14ac:dyDescent="0.25">
      <c r="A9447" t="s">
        <v>9696</v>
      </c>
      <c r="B9447">
        <v>9659285345</v>
      </c>
      <c r="C9447">
        <v>9779450558</v>
      </c>
      <c r="D9447" s="1">
        <v>45386</v>
      </c>
      <c r="E9447">
        <v>99231</v>
      </c>
      <c r="F9447">
        <v>99204</v>
      </c>
      <c r="G9447" t="s">
        <v>65</v>
      </c>
      <c r="H9447" s="34">
        <v>18028</v>
      </c>
      <c r="I9447" s="7">
        <v>14783</v>
      </c>
      <c r="J9447" s="7">
        <v>7160.06</v>
      </c>
      <c r="K9447" s="7">
        <v>4962</v>
      </c>
      <c r="L9447" s="7">
        <v>2660.94</v>
      </c>
      <c r="M9447" s="5">
        <v>0.18</v>
      </c>
      <c r="N9447" t="s">
        <v>3141</v>
      </c>
      <c r="O9447" t="s">
        <v>27</v>
      </c>
      <c r="P9447" t="s">
        <v>3150</v>
      </c>
      <c r="Q9447" t="s">
        <v>19</v>
      </c>
      <c r="R9447" t="s">
        <v>21</v>
      </c>
      <c r="S9447" t="s">
        <v>21</v>
      </c>
      <c r="T9447" t="s">
        <v>13312</v>
      </c>
      <c r="U9447" s="1">
        <v>45434</v>
      </c>
      <c r="V9447">
        <v>48</v>
      </c>
      <c r="W9447" t="str">
        <f t="shared" si="194"/>
        <v>30-59</v>
      </c>
    </row>
    <row r="9448" spans="1:23" x14ac:dyDescent="0.25">
      <c r="A9448" t="s">
        <v>9697</v>
      </c>
      <c r="B9448">
        <v>8322903408</v>
      </c>
      <c r="C9448">
        <v>1249495770</v>
      </c>
      <c r="D9448" s="1">
        <v>45413</v>
      </c>
      <c r="E9448">
        <v>99213</v>
      </c>
      <c r="F9448">
        <v>99292</v>
      </c>
      <c r="G9448" t="s">
        <v>169</v>
      </c>
      <c r="H9448" s="34">
        <v>84905</v>
      </c>
      <c r="I9448" s="7">
        <v>63679</v>
      </c>
      <c r="J9448" s="7">
        <v>48412.15</v>
      </c>
      <c r="K9448" s="7">
        <v>5715</v>
      </c>
      <c r="L9448" s="7">
        <v>9551.85</v>
      </c>
      <c r="M9448" s="5">
        <v>0.15</v>
      </c>
      <c r="N9448" t="s">
        <v>1139</v>
      </c>
      <c r="O9448" t="s">
        <v>27</v>
      </c>
      <c r="P9448" t="s">
        <v>3146</v>
      </c>
      <c r="Q9448" t="s">
        <v>32</v>
      </c>
      <c r="R9448" t="s">
        <v>38</v>
      </c>
      <c r="S9448" t="s">
        <v>17</v>
      </c>
      <c r="T9448" t="s">
        <v>13312</v>
      </c>
      <c r="U9448" s="1">
        <v>45464</v>
      </c>
      <c r="V9448">
        <v>51</v>
      </c>
      <c r="W9448" t="str">
        <f t="shared" si="194"/>
        <v>30-59</v>
      </c>
    </row>
    <row r="9449" spans="1:23" x14ac:dyDescent="0.25">
      <c r="A9449" t="s">
        <v>9698</v>
      </c>
      <c r="B9449">
        <v>1741795724</v>
      </c>
      <c r="C9449">
        <v>4632605603</v>
      </c>
      <c r="D9449" s="1">
        <v>45914</v>
      </c>
      <c r="E9449">
        <v>99238</v>
      </c>
      <c r="F9449">
        <v>36415</v>
      </c>
      <c r="G9449" t="s">
        <v>3253</v>
      </c>
      <c r="H9449" s="34">
        <v>98508</v>
      </c>
      <c r="I9449" s="7">
        <v>78806</v>
      </c>
      <c r="J9449" s="7">
        <v>60161.16</v>
      </c>
      <c r="K9449" s="7">
        <v>7612</v>
      </c>
      <c r="L9449" s="7">
        <v>11032.84</v>
      </c>
      <c r="M9449" s="5">
        <v>0.14000000000000001</v>
      </c>
      <c r="N9449" t="s">
        <v>1135</v>
      </c>
      <c r="O9449" t="s">
        <v>30</v>
      </c>
      <c r="P9449" t="s">
        <v>3147</v>
      </c>
      <c r="Q9449" t="s">
        <v>32</v>
      </c>
      <c r="R9449" t="s">
        <v>38</v>
      </c>
      <c r="S9449" t="s">
        <v>27</v>
      </c>
      <c r="T9449" t="s">
        <v>13310</v>
      </c>
      <c r="U9449" s="1">
        <v>45973</v>
      </c>
      <c r="V9449">
        <v>59</v>
      </c>
      <c r="W9449" t="str">
        <f t="shared" si="194"/>
        <v>30-59</v>
      </c>
    </row>
    <row r="9450" spans="1:23" x14ac:dyDescent="0.25">
      <c r="A9450" t="s">
        <v>9699</v>
      </c>
      <c r="B9450">
        <v>7898242944</v>
      </c>
      <c r="C9450">
        <v>7467077799</v>
      </c>
      <c r="D9450" s="1">
        <v>45616</v>
      </c>
      <c r="E9450">
        <v>99213</v>
      </c>
      <c r="F9450">
        <v>97110</v>
      </c>
      <c r="G9450" t="s">
        <v>291</v>
      </c>
      <c r="H9450" s="34">
        <v>76236</v>
      </c>
      <c r="I9450" s="7">
        <v>57177</v>
      </c>
      <c r="J9450" s="7">
        <v>48600.45</v>
      </c>
      <c r="K9450" s="7">
        <v>0</v>
      </c>
      <c r="L9450" s="7">
        <v>8576.5499999999993</v>
      </c>
      <c r="M9450" s="5">
        <v>0.15</v>
      </c>
      <c r="N9450" t="s">
        <v>1139</v>
      </c>
      <c r="O9450" t="s">
        <v>17</v>
      </c>
      <c r="P9450" t="s">
        <v>97</v>
      </c>
      <c r="Q9450" t="s">
        <v>32</v>
      </c>
      <c r="R9450" t="s">
        <v>21</v>
      </c>
      <c r="S9450" t="s">
        <v>21</v>
      </c>
      <c r="T9450" t="s">
        <v>13311</v>
      </c>
      <c r="U9450" s="1">
        <v>45739</v>
      </c>
      <c r="V9450">
        <v>123</v>
      </c>
      <c r="W9450" t="str">
        <f t="shared" si="194"/>
        <v>120-149</v>
      </c>
    </row>
    <row r="9451" spans="1:23" x14ac:dyDescent="0.25">
      <c r="A9451" t="s">
        <v>9700</v>
      </c>
      <c r="B9451">
        <v>5544239162</v>
      </c>
      <c r="C9451">
        <v>3820882116</v>
      </c>
      <c r="D9451" s="1">
        <v>45640</v>
      </c>
      <c r="E9451">
        <v>99233</v>
      </c>
      <c r="F9451">
        <v>81000</v>
      </c>
      <c r="G9451" t="s">
        <v>152</v>
      </c>
      <c r="H9451" s="34">
        <v>31452</v>
      </c>
      <c r="I9451" s="7">
        <v>22645</v>
      </c>
      <c r="J9451" s="7">
        <v>17293.400000000001</v>
      </c>
      <c r="K9451" s="7">
        <v>3540</v>
      </c>
      <c r="L9451" s="7">
        <v>1811.6</v>
      </c>
      <c r="M9451" s="5">
        <v>0.08</v>
      </c>
      <c r="N9451" t="s">
        <v>24</v>
      </c>
      <c r="O9451" t="s">
        <v>30</v>
      </c>
      <c r="P9451" t="s">
        <v>58</v>
      </c>
      <c r="Q9451" t="s">
        <v>19</v>
      </c>
      <c r="R9451" t="s">
        <v>26</v>
      </c>
      <c r="S9451" t="s">
        <v>21</v>
      </c>
      <c r="T9451" t="s">
        <v>13310</v>
      </c>
      <c r="U9451" s="1">
        <v>45675</v>
      </c>
      <c r="V9451">
        <v>35</v>
      </c>
      <c r="W9451" t="str">
        <f t="shared" si="194"/>
        <v>30-59</v>
      </c>
    </row>
    <row r="9452" spans="1:23" x14ac:dyDescent="0.25">
      <c r="A9452" t="s">
        <v>9701</v>
      </c>
      <c r="B9452">
        <v>3645638948</v>
      </c>
      <c r="C9452">
        <v>1491362785</v>
      </c>
      <c r="D9452" s="1">
        <v>45537</v>
      </c>
      <c r="E9452">
        <v>99213</v>
      </c>
      <c r="F9452">
        <v>99214</v>
      </c>
      <c r="G9452" t="s">
        <v>3265</v>
      </c>
      <c r="H9452" s="34">
        <v>91994</v>
      </c>
      <c r="I9452" s="7">
        <v>73595</v>
      </c>
      <c r="J9452" s="7">
        <v>63291.7</v>
      </c>
      <c r="K9452" s="7">
        <v>0</v>
      </c>
      <c r="L9452" s="7">
        <v>10303.299999999999</v>
      </c>
      <c r="M9452" s="5">
        <v>0.14000000000000001</v>
      </c>
      <c r="N9452" t="s">
        <v>1135</v>
      </c>
      <c r="O9452" t="s">
        <v>17</v>
      </c>
      <c r="P9452" t="s">
        <v>3150</v>
      </c>
      <c r="Q9452" t="s">
        <v>19</v>
      </c>
      <c r="R9452" t="s">
        <v>21</v>
      </c>
      <c r="S9452" t="s">
        <v>21</v>
      </c>
      <c r="T9452" t="s">
        <v>13311</v>
      </c>
      <c r="U9452" s="1">
        <v>45679</v>
      </c>
      <c r="V9452">
        <v>142</v>
      </c>
      <c r="W9452" t="str">
        <f t="shared" si="194"/>
        <v>120-149</v>
      </c>
    </row>
    <row r="9453" spans="1:23" x14ac:dyDescent="0.25">
      <c r="A9453" t="s">
        <v>9702</v>
      </c>
      <c r="B9453">
        <v>4928816909</v>
      </c>
      <c r="C9453">
        <v>5490731425</v>
      </c>
      <c r="D9453" s="1">
        <v>45402</v>
      </c>
      <c r="E9453">
        <v>99233</v>
      </c>
      <c r="F9453">
        <v>99202</v>
      </c>
      <c r="G9453" t="s">
        <v>191</v>
      </c>
      <c r="H9453" s="34">
        <v>30035</v>
      </c>
      <c r="I9453" s="7">
        <v>24028</v>
      </c>
      <c r="J9453" s="7">
        <v>20664.080000000002</v>
      </c>
      <c r="K9453" s="7">
        <v>0</v>
      </c>
      <c r="L9453" s="7">
        <v>3363.92</v>
      </c>
      <c r="M9453" s="5">
        <v>0.14000000000000001</v>
      </c>
      <c r="N9453" t="s">
        <v>1135</v>
      </c>
      <c r="O9453" t="s">
        <v>17</v>
      </c>
      <c r="P9453" t="s">
        <v>40</v>
      </c>
      <c r="Q9453" t="s">
        <v>32</v>
      </c>
      <c r="R9453" t="s">
        <v>27</v>
      </c>
      <c r="S9453" t="s">
        <v>21</v>
      </c>
      <c r="T9453" t="s">
        <v>13311</v>
      </c>
      <c r="U9453" s="1">
        <v>45564</v>
      </c>
      <c r="V9453">
        <v>162</v>
      </c>
      <c r="W9453" t="str">
        <f t="shared" si="194"/>
        <v>150-179</v>
      </c>
    </row>
    <row r="9454" spans="1:23" x14ac:dyDescent="0.25">
      <c r="A9454" t="s">
        <v>9703</v>
      </c>
      <c r="B9454">
        <v>1086715281</v>
      </c>
      <c r="C9454">
        <v>8179976655</v>
      </c>
      <c r="D9454" s="1">
        <v>45834</v>
      </c>
      <c r="E9454">
        <v>99223</v>
      </c>
      <c r="F9454">
        <v>81000</v>
      </c>
      <c r="G9454" t="s">
        <v>3276</v>
      </c>
      <c r="H9454" s="34">
        <v>74032</v>
      </c>
      <c r="I9454" s="7">
        <v>48121</v>
      </c>
      <c r="J9454" s="7">
        <v>39868.480000000003</v>
      </c>
      <c r="K9454" s="7">
        <v>2478</v>
      </c>
      <c r="L9454" s="7">
        <v>5774.52</v>
      </c>
      <c r="M9454" s="5">
        <v>0.12</v>
      </c>
      <c r="N9454" t="s">
        <v>46</v>
      </c>
      <c r="O9454" t="s">
        <v>30</v>
      </c>
      <c r="P9454" t="s">
        <v>40</v>
      </c>
      <c r="Q9454" t="s">
        <v>32</v>
      </c>
      <c r="R9454" t="s">
        <v>43</v>
      </c>
      <c r="S9454" t="s">
        <v>27</v>
      </c>
      <c r="T9454" t="s">
        <v>13312</v>
      </c>
      <c r="U9454" s="1">
        <v>45988</v>
      </c>
      <c r="V9454">
        <v>154</v>
      </c>
      <c r="W9454" t="str">
        <f t="shared" si="194"/>
        <v>150-179</v>
      </c>
    </row>
    <row r="9455" spans="1:23" x14ac:dyDescent="0.25">
      <c r="A9455" t="s">
        <v>9704</v>
      </c>
      <c r="B9455">
        <v>8553796886</v>
      </c>
      <c r="C9455">
        <v>7924215249</v>
      </c>
      <c r="D9455" s="1">
        <v>45891</v>
      </c>
      <c r="E9455">
        <v>99215</v>
      </c>
      <c r="F9455">
        <v>99215</v>
      </c>
      <c r="G9455" t="s">
        <v>286</v>
      </c>
      <c r="H9455" s="34">
        <v>51524</v>
      </c>
      <c r="I9455" s="7">
        <v>40704</v>
      </c>
      <c r="J9455" s="7">
        <v>18166.36</v>
      </c>
      <c r="K9455" s="7">
        <v>16025</v>
      </c>
      <c r="L9455" s="7">
        <v>6512.64</v>
      </c>
      <c r="M9455" s="5">
        <v>0.16</v>
      </c>
      <c r="N9455" t="s">
        <v>1138</v>
      </c>
      <c r="O9455" t="s">
        <v>27</v>
      </c>
      <c r="P9455" t="s">
        <v>3146</v>
      </c>
      <c r="Q9455" t="s">
        <v>19</v>
      </c>
      <c r="R9455" t="s">
        <v>21</v>
      </c>
      <c r="S9455" t="s">
        <v>27</v>
      </c>
      <c r="T9455" t="s">
        <v>13311</v>
      </c>
      <c r="U9455" s="1">
        <v>46027</v>
      </c>
      <c r="V9455">
        <v>136</v>
      </c>
      <c r="W9455" t="str">
        <f t="shared" si="194"/>
        <v>120-149</v>
      </c>
    </row>
    <row r="9456" spans="1:23" x14ac:dyDescent="0.25">
      <c r="A9456" t="s">
        <v>9705</v>
      </c>
      <c r="B9456">
        <v>1857997823</v>
      </c>
      <c r="C9456">
        <v>3153641186</v>
      </c>
      <c r="D9456" s="1">
        <v>45486</v>
      </c>
      <c r="E9456">
        <v>99215</v>
      </c>
      <c r="F9456">
        <v>80053</v>
      </c>
      <c r="G9456" t="s">
        <v>3301</v>
      </c>
      <c r="H9456" s="34">
        <v>82105</v>
      </c>
      <c r="I9456" s="7">
        <v>61579</v>
      </c>
      <c r="J9456" s="7">
        <v>52342.15</v>
      </c>
      <c r="K9456" s="7">
        <v>0</v>
      </c>
      <c r="L9456" s="7">
        <v>9236.85</v>
      </c>
      <c r="M9456" s="5">
        <v>0.15</v>
      </c>
      <c r="N9456" t="s">
        <v>1139</v>
      </c>
      <c r="O9456" t="s">
        <v>17</v>
      </c>
      <c r="P9456" t="s">
        <v>97</v>
      </c>
      <c r="Q9456" t="s">
        <v>32</v>
      </c>
      <c r="R9456" t="s">
        <v>38</v>
      </c>
      <c r="S9456" t="s">
        <v>27</v>
      </c>
      <c r="T9456" t="s">
        <v>13310</v>
      </c>
      <c r="U9456" s="1">
        <v>45572</v>
      </c>
      <c r="V9456">
        <v>86</v>
      </c>
      <c r="W9456" t="str">
        <f t="shared" si="194"/>
        <v>60-89</v>
      </c>
    </row>
    <row r="9457" spans="1:23" x14ac:dyDescent="0.25">
      <c r="A9457" t="s">
        <v>9706</v>
      </c>
      <c r="B9457">
        <v>5041473191</v>
      </c>
      <c r="C9457">
        <v>9110856520</v>
      </c>
      <c r="D9457" s="1">
        <v>45605</v>
      </c>
      <c r="E9457">
        <v>99223</v>
      </c>
      <c r="F9457">
        <v>85025</v>
      </c>
      <c r="G9457" t="s">
        <v>120</v>
      </c>
      <c r="H9457" s="34">
        <v>68681</v>
      </c>
      <c r="I9457" s="7">
        <v>56318</v>
      </c>
      <c r="J9457" s="7">
        <v>29264.76</v>
      </c>
      <c r="K9457" s="7">
        <v>16916</v>
      </c>
      <c r="L9457" s="7">
        <v>10137.24</v>
      </c>
      <c r="M9457" s="5">
        <v>0.18</v>
      </c>
      <c r="N9457" t="s">
        <v>3141</v>
      </c>
      <c r="O9457" t="s">
        <v>27</v>
      </c>
      <c r="P9457" t="s">
        <v>3150</v>
      </c>
      <c r="Q9457" t="s">
        <v>19</v>
      </c>
      <c r="R9457" t="s">
        <v>21</v>
      </c>
      <c r="S9457" t="s">
        <v>27</v>
      </c>
      <c r="T9457" t="s">
        <v>13312</v>
      </c>
      <c r="U9457" s="1">
        <v>45730</v>
      </c>
      <c r="V9457">
        <v>125</v>
      </c>
      <c r="W9457" t="str">
        <f t="shared" si="194"/>
        <v>120-149</v>
      </c>
    </row>
    <row r="9458" spans="1:23" x14ac:dyDescent="0.25">
      <c r="A9458" t="s">
        <v>9707</v>
      </c>
      <c r="B9458">
        <v>1524679967</v>
      </c>
      <c r="C9458">
        <v>395818831</v>
      </c>
      <c r="D9458" s="1">
        <v>45310</v>
      </c>
      <c r="E9458">
        <v>99215</v>
      </c>
      <c r="F9458">
        <v>99211</v>
      </c>
      <c r="G9458" t="s">
        <v>104</v>
      </c>
      <c r="H9458" s="34">
        <v>55912</v>
      </c>
      <c r="I9458" s="7">
        <v>36343</v>
      </c>
      <c r="J9458" s="7">
        <v>21014.84</v>
      </c>
      <c r="K9458" s="7">
        <v>10967</v>
      </c>
      <c r="L9458" s="7">
        <v>4361.16</v>
      </c>
      <c r="M9458" s="5">
        <v>0.12</v>
      </c>
      <c r="N9458" t="s">
        <v>46</v>
      </c>
      <c r="O9458" t="s">
        <v>27</v>
      </c>
      <c r="P9458" t="s">
        <v>3148</v>
      </c>
      <c r="Q9458" t="s">
        <v>19</v>
      </c>
      <c r="R9458" t="s">
        <v>27</v>
      </c>
      <c r="S9458" t="s">
        <v>21</v>
      </c>
      <c r="T9458" t="s">
        <v>13310</v>
      </c>
      <c r="U9458" s="1">
        <v>45375</v>
      </c>
      <c r="V9458">
        <v>65</v>
      </c>
      <c r="W9458" t="str">
        <f t="shared" si="194"/>
        <v>60-89</v>
      </c>
    </row>
    <row r="9459" spans="1:23" x14ac:dyDescent="0.25">
      <c r="A9459" t="s">
        <v>9708</v>
      </c>
      <c r="B9459">
        <v>6875402082</v>
      </c>
      <c r="C9459">
        <v>1365557871</v>
      </c>
      <c r="D9459" s="1">
        <v>45321</v>
      </c>
      <c r="E9459">
        <v>99213</v>
      </c>
      <c r="F9459">
        <v>99281</v>
      </c>
      <c r="G9459" t="s">
        <v>307</v>
      </c>
      <c r="H9459" s="34">
        <v>24411</v>
      </c>
      <c r="I9459" s="7">
        <v>17576</v>
      </c>
      <c r="J9459" s="7">
        <v>13534.92</v>
      </c>
      <c r="K9459" s="7">
        <v>2635</v>
      </c>
      <c r="L9459" s="7">
        <v>1406.08</v>
      </c>
      <c r="M9459" s="5">
        <v>0.08</v>
      </c>
      <c r="N9459" t="s">
        <v>24</v>
      </c>
      <c r="O9459" t="s">
        <v>30</v>
      </c>
      <c r="P9459" t="s">
        <v>18</v>
      </c>
      <c r="Q9459" t="s">
        <v>19</v>
      </c>
      <c r="R9459" t="s">
        <v>21</v>
      </c>
      <c r="S9459" t="s">
        <v>27</v>
      </c>
      <c r="T9459" t="s">
        <v>13310</v>
      </c>
      <c r="U9459" s="1">
        <v>45400</v>
      </c>
      <c r="V9459">
        <v>79</v>
      </c>
      <c r="W9459" t="str">
        <f t="shared" si="194"/>
        <v>60-89</v>
      </c>
    </row>
    <row r="9460" spans="1:23" x14ac:dyDescent="0.25">
      <c r="A9460" t="s">
        <v>9709</v>
      </c>
      <c r="B9460">
        <v>1997323774</v>
      </c>
      <c r="C9460">
        <v>3032091570</v>
      </c>
      <c r="D9460" s="1">
        <v>45735</v>
      </c>
      <c r="E9460">
        <v>99233</v>
      </c>
      <c r="F9460">
        <v>99281</v>
      </c>
      <c r="G9460" t="s">
        <v>3754</v>
      </c>
      <c r="H9460" s="34">
        <v>25992</v>
      </c>
      <c r="I9460" s="7">
        <v>18714</v>
      </c>
      <c r="J9460" s="7">
        <v>15052.88</v>
      </c>
      <c r="K9460" s="7">
        <v>2164</v>
      </c>
      <c r="L9460" s="7">
        <v>1497.12</v>
      </c>
      <c r="M9460" s="5">
        <v>0.08</v>
      </c>
      <c r="N9460" t="s">
        <v>24</v>
      </c>
      <c r="O9460" t="s">
        <v>30</v>
      </c>
      <c r="P9460" t="s">
        <v>3149</v>
      </c>
      <c r="Q9460" t="s">
        <v>32</v>
      </c>
      <c r="R9460" t="s">
        <v>27</v>
      </c>
      <c r="S9460" t="s">
        <v>27</v>
      </c>
      <c r="T9460" t="s">
        <v>13311</v>
      </c>
      <c r="U9460" s="1">
        <v>45820</v>
      </c>
      <c r="V9460">
        <v>85</v>
      </c>
      <c r="W9460" t="str">
        <f t="shared" si="194"/>
        <v>60-89</v>
      </c>
    </row>
    <row r="9461" spans="1:23" x14ac:dyDescent="0.25">
      <c r="A9461" t="s">
        <v>9710</v>
      </c>
      <c r="B9461">
        <v>7594052388</v>
      </c>
      <c r="C9461">
        <v>7821826826</v>
      </c>
      <c r="D9461" s="1">
        <v>45566</v>
      </c>
      <c r="E9461">
        <v>99232</v>
      </c>
      <c r="F9461">
        <v>36415</v>
      </c>
      <c r="G9461" t="s">
        <v>146</v>
      </c>
      <c r="H9461" s="34">
        <v>49193</v>
      </c>
      <c r="I9461" s="7">
        <v>39354</v>
      </c>
      <c r="J9461" s="7">
        <v>22578.44</v>
      </c>
      <c r="K9461" s="7">
        <v>11266</v>
      </c>
      <c r="L9461" s="7">
        <v>5509.56</v>
      </c>
      <c r="M9461" s="5">
        <v>0.14000000000000001</v>
      </c>
      <c r="N9461" t="s">
        <v>1135</v>
      </c>
      <c r="O9461" t="s">
        <v>27</v>
      </c>
      <c r="P9461" t="s">
        <v>40</v>
      </c>
      <c r="Q9461" t="s">
        <v>32</v>
      </c>
      <c r="R9461" t="s">
        <v>38</v>
      </c>
      <c r="S9461" t="s">
        <v>27</v>
      </c>
      <c r="T9461" t="s">
        <v>13311</v>
      </c>
      <c r="U9461" s="1">
        <v>45643</v>
      </c>
      <c r="V9461">
        <v>77</v>
      </c>
      <c r="W9461" t="str">
        <f t="shared" si="194"/>
        <v>60-89</v>
      </c>
    </row>
    <row r="9462" spans="1:23" x14ac:dyDescent="0.25">
      <c r="A9462" t="s">
        <v>9711</v>
      </c>
      <c r="B9462">
        <v>846827707</v>
      </c>
      <c r="C9462">
        <v>8362279240</v>
      </c>
      <c r="D9462" s="1">
        <v>45686</v>
      </c>
      <c r="E9462">
        <v>99233</v>
      </c>
      <c r="F9462">
        <v>99212</v>
      </c>
      <c r="G9462" t="s">
        <v>29</v>
      </c>
      <c r="H9462" s="34">
        <v>40773</v>
      </c>
      <c r="I9462" s="7">
        <v>32618</v>
      </c>
      <c r="J9462" s="7">
        <v>22778.48</v>
      </c>
      <c r="K9462" s="7">
        <v>5273</v>
      </c>
      <c r="L9462" s="7">
        <v>4566.5200000000004</v>
      </c>
      <c r="M9462" s="5">
        <v>0.14000000000000001</v>
      </c>
      <c r="N9462" t="s">
        <v>1135</v>
      </c>
      <c r="O9462" t="s">
        <v>30</v>
      </c>
      <c r="P9462" t="s">
        <v>35</v>
      </c>
      <c r="Q9462" t="s">
        <v>19</v>
      </c>
      <c r="R9462" t="s">
        <v>38</v>
      </c>
      <c r="S9462" t="s">
        <v>27</v>
      </c>
      <c r="T9462" t="s">
        <v>13311</v>
      </c>
      <c r="U9462" s="1">
        <v>45841</v>
      </c>
      <c r="V9462">
        <v>155</v>
      </c>
      <c r="W9462" t="str">
        <f t="shared" si="194"/>
        <v>150-179</v>
      </c>
    </row>
    <row r="9463" spans="1:23" x14ac:dyDescent="0.25">
      <c r="A9463" t="s">
        <v>9712</v>
      </c>
      <c r="B9463">
        <v>7167676714</v>
      </c>
      <c r="C9463">
        <v>3491813521</v>
      </c>
      <c r="D9463" s="1">
        <v>45424</v>
      </c>
      <c r="E9463">
        <v>99213</v>
      </c>
      <c r="F9463">
        <v>99291</v>
      </c>
      <c r="G9463" t="s">
        <v>559</v>
      </c>
      <c r="H9463" s="34">
        <v>60999</v>
      </c>
      <c r="I9463" s="7">
        <v>50019</v>
      </c>
      <c r="J9463" s="7">
        <v>41015.58</v>
      </c>
      <c r="K9463" s="7">
        <v>0</v>
      </c>
      <c r="L9463" s="7">
        <v>9003.42</v>
      </c>
      <c r="M9463" s="5">
        <v>0.18</v>
      </c>
      <c r="N9463" t="s">
        <v>3141</v>
      </c>
      <c r="O9463" t="s">
        <v>17</v>
      </c>
      <c r="P9463" t="s">
        <v>58</v>
      </c>
      <c r="Q9463" t="s">
        <v>32</v>
      </c>
      <c r="R9463" t="s">
        <v>21</v>
      </c>
      <c r="S9463" t="s">
        <v>17</v>
      </c>
      <c r="T9463" t="s">
        <v>13310</v>
      </c>
      <c r="U9463" s="1">
        <v>45520</v>
      </c>
      <c r="V9463">
        <v>96</v>
      </c>
      <c r="W9463" t="str">
        <f t="shared" si="194"/>
        <v>90-119</v>
      </c>
    </row>
    <row r="9464" spans="1:23" x14ac:dyDescent="0.25">
      <c r="A9464" t="s">
        <v>9713</v>
      </c>
      <c r="B9464">
        <v>1171841042</v>
      </c>
      <c r="C9464">
        <v>4508942581</v>
      </c>
      <c r="D9464" s="1">
        <v>45867</v>
      </c>
      <c r="E9464">
        <v>99238</v>
      </c>
      <c r="F9464">
        <v>93000</v>
      </c>
      <c r="G9464" t="s">
        <v>45</v>
      </c>
      <c r="H9464" s="34">
        <v>54785</v>
      </c>
      <c r="I9464" s="7">
        <v>39445</v>
      </c>
      <c r="J9464" s="7">
        <v>36289.4</v>
      </c>
      <c r="K9464" s="7">
        <v>0</v>
      </c>
      <c r="L9464" s="7">
        <v>3155.6</v>
      </c>
      <c r="M9464" s="5">
        <v>0.08</v>
      </c>
      <c r="N9464" t="s">
        <v>24</v>
      </c>
      <c r="O9464" t="s">
        <v>17</v>
      </c>
      <c r="P9464" t="s">
        <v>3148</v>
      </c>
      <c r="Q9464" t="s">
        <v>32</v>
      </c>
      <c r="R9464" t="s">
        <v>26</v>
      </c>
      <c r="S9464" t="s">
        <v>17</v>
      </c>
      <c r="T9464" t="s">
        <v>13311</v>
      </c>
      <c r="U9464" s="1">
        <v>46034</v>
      </c>
      <c r="V9464">
        <v>168</v>
      </c>
      <c r="W9464" t="str">
        <f t="shared" si="194"/>
        <v>150-179</v>
      </c>
    </row>
    <row r="9465" spans="1:23" x14ac:dyDescent="0.25">
      <c r="A9465" t="s">
        <v>9714</v>
      </c>
      <c r="B9465">
        <v>4127826735</v>
      </c>
      <c r="C9465">
        <v>7073943342</v>
      </c>
      <c r="D9465" s="1">
        <v>45784</v>
      </c>
      <c r="E9465">
        <v>99231</v>
      </c>
      <c r="F9465">
        <v>80053</v>
      </c>
      <c r="G9465" t="s">
        <v>3400</v>
      </c>
      <c r="H9465" s="34">
        <v>46209</v>
      </c>
      <c r="I9465" s="7">
        <v>39278</v>
      </c>
      <c r="J9465" s="7">
        <v>33725.440000000002</v>
      </c>
      <c r="K9465" s="7">
        <v>4767</v>
      </c>
      <c r="L9465" s="7">
        <v>785.56</v>
      </c>
      <c r="M9465" s="5">
        <v>0.02</v>
      </c>
      <c r="N9465" t="s">
        <v>16</v>
      </c>
      <c r="O9465" t="s">
        <v>30</v>
      </c>
      <c r="P9465" t="s">
        <v>3146</v>
      </c>
      <c r="Q9465" t="s">
        <v>19</v>
      </c>
      <c r="R9465" t="s">
        <v>20</v>
      </c>
      <c r="S9465" t="s">
        <v>27</v>
      </c>
      <c r="T9465" t="s">
        <v>13312</v>
      </c>
      <c r="U9465" s="1">
        <v>45876</v>
      </c>
      <c r="V9465">
        <v>92</v>
      </c>
      <c r="W9465" t="str">
        <f t="shared" si="194"/>
        <v>90-119</v>
      </c>
    </row>
    <row r="9466" spans="1:23" x14ac:dyDescent="0.25">
      <c r="A9466" t="s">
        <v>9715</v>
      </c>
      <c r="B9466">
        <v>8365556184</v>
      </c>
      <c r="C9466">
        <v>4599778920</v>
      </c>
      <c r="D9466" s="1">
        <v>45869</v>
      </c>
      <c r="E9466">
        <v>99233</v>
      </c>
      <c r="F9466">
        <v>99204</v>
      </c>
      <c r="G9466" t="s">
        <v>89</v>
      </c>
      <c r="H9466" s="34">
        <v>27000</v>
      </c>
      <c r="I9466" s="7">
        <v>22950</v>
      </c>
      <c r="J9466" s="7">
        <v>22491</v>
      </c>
      <c r="K9466" s="7">
        <v>0</v>
      </c>
      <c r="L9466" s="7">
        <v>459</v>
      </c>
      <c r="M9466" s="5">
        <v>0.02</v>
      </c>
      <c r="N9466" t="s">
        <v>16</v>
      </c>
      <c r="O9466" t="s">
        <v>17</v>
      </c>
      <c r="P9466" t="s">
        <v>3148</v>
      </c>
      <c r="Q9466" t="s">
        <v>32</v>
      </c>
      <c r="R9466" t="s">
        <v>26</v>
      </c>
      <c r="S9466" t="s">
        <v>21</v>
      </c>
      <c r="T9466" t="s">
        <v>13310</v>
      </c>
      <c r="U9466" s="1">
        <v>45929</v>
      </c>
      <c r="V9466">
        <v>60</v>
      </c>
      <c r="W9466" t="str">
        <f t="shared" si="194"/>
        <v>60-89</v>
      </c>
    </row>
    <row r="9467" spans="1:23" x14ac:dyDescent="0.25">
      <c r="A9467" t="s">
        <v>9716</v>
      </c>
      <c r="B9467">
        <v>4385312180</v>
      </c>
      <c r="C9467">
        <v>2400231800</v>
      </c>
      <c r="D9467" s="1">
        <v>45775</v>
      </c>
      <c r="E9467">
        <v>99221</v>
      </c>
      <c r="F9467">
        <v>99213</v>
      </c>
      <c r="G9467" t="s">
        <v>3202</v>
      </c>
      <c r="H9467" s="34">
        <v>57900</v>
      </c>
      <c r="I9467" s="7">
        <v>37635</v>
      </c>
      <c r="J9467" s="7">
        <v>33118.800000000003</v>
      </c>
      <c r="K9467" s="7">
        <v>0</v>
      </c>
      <c r="L9467" s="7">
        <v>4516.2</v>
      </c>
      <c r="M9467" s="5">
        <v>0.12</v>
      </c>
      <c r="N9467" t="s">
        <v>46</v>
      </c>
      <c r="O9467" t="s">
        <v>17</v>
      </c>
      <c r="P9467" t="s">
        <v>55</v>
      </c>
      <c r="Q9467" t="s">
        <v>19</v>
      </c>
      <c r="R9467" t="s">
        <v>38</v>
      </c>
      <c r="S9467" t="s">
        <v>17</v>
      </c>
      <c r="T9467" t="s">
        <v>13311</v>
      </c>
      <c r="U9467" s="1">
        <v>45863</v>
      </c>
      <c r="V9467">
        <v>88</v>
      </c>
      <c r="W9467" t="str">
        <f t="shared" si="194"/>
        <v>60-89</v>
      </c>
    </row>
    <row r="9468" spans="1:23" x14ac:dyDescent="0.25">
      <c r="A9468" t="s">
        <v>9717</v>
      </c>
      <c r="B9468">
        <v>6642591542</v>
      </c>
      <c r="C9468">
        <v>3397582798</v>
      </c>
      <c r="D9468" s="1">
        <v>45633</v>
      </c>
      <c r="E9468">
        <v>99223</v>
      </c>
      <c r="F9468">
        <v>99291</v>
      </c>
      <c r="G9468" t="s">
        <v>207</v>
      </c>
      <c r="H9468" s="34">
        <v>32878</v>
      </c>
      <c r="I9468" s="7">
        <v>23672</v>
      </c>
      <c r="J9468" s="7">
        <v>13027.24</v>
      </c>
      <c r="K9468" s="7">
        <v>8751</v>
      </c>
      <c r="L9468" s="7">
        <v>1893.76</v>
      </c>
      <c r="M9468" s="5">
        <v>0.08</v>
      </c>
      <c r="N9468" t="s">
        <v>24</v>
      </c>
      <c r="O9468" t="s">
        <v>27</v>
      </c>
      <c r="P9468" t="s">
        <v>3146</v>
      </c>
      <c r="Q9468" t="s">
        <v>19</v>
      </c>
      <c r="R9468" t="s">
        <v>43</v>
      </c>
      <c r="S9468" t="s">
        <v>27</v>
      </c>
      <c r="T9468" t="s">
        <v>13312</v>
      </c>
      <c r="U9468" s="1">
        <v>45762</v>
      </c>
      <c r="V9468">
        <v>129</v>
      </c>
      <c r="W9468" t="str">
        <f t="shared" si="194"/>
        <v>120-149</v>
      </c>
    </row>
    <row r="9469" spans="1:23" x14ac:dyDescent="0.25">
      <c r="A9469" t="s">
        <v>9718</v>
      </c>
      <c r="B9469">
        <v>1013564810</v>
      </c>
      <c r="C9469">
        <v>585835606</v>
      </c>
      <c r="D9469" s="1">
        <v>45903</v>
      </c>
      <c r="E9469">
        <v>99215</v>
      </c>
      <c r="F9469">
        <v>99203</v>
      </c>
      <c r="G9469" t="s">
        <v>194</v>
      </c>
      <c r="H9469" s="34">
        <v>68027</v>
      </c>
      <c r="I9469" s="7">
        <v>44218</v>
      </c>
      <c r="J9469" s="7">
        <v>36337.839999999997</v>
      </c>
      <c r="K9469" s="7">
        <v>2574</v>
      </c>
      <c r="L9469" s="7">
        <v>5306.16</v>
      </c>
      <c r="M9469" s="5">
        <v>0.12</v>
      </c>
      <c r="N9469" t="s">
        <v>46</v>
      </c>
      <c r="O9469" t="s">
        <v>30</v>
      </c>
      <c r="P9469" t="s">
        <v>55</v>
      </c>
      <c r="Q9469" t="s">
        <v>32</v>
      </c>
      <c r="R9469" t="s">
        <v>21</v>
      </c>
      <c r="S9469" t="s">
        <v>27</v>
      </c>
      <c r="T9469" t="s">
        <v>13311</v>
      </c>
      <c r="U9469" s="1">
        <v>46024</v>
      </c>
      <c r="V9469">
        <v>121</v>
      </c>
      <c r="W9469" t="str">
        <f t="shared" si="194"/>
        <v>120-149</v>
      </c>
    </row>
    <row r="9470" spans="1:23" x14ac:dyDescent="0.25">
      <c r="A9470" t="s">
        <v>9719</v>
      </c>
      <c r="B9470">
        <v>2827089604</v>
      </c>
      <c r="C9470">
        <v>1482601982</v>
      </c>
      <c r="D9470" s="1">
        <v>45889</v>
      </c>
      <c r="E9470">
        <v>99223</v>
      </c>
      <c r="F9470">
        <v>85025</v>
      </c>
      <c r="G9470" t="s">
        <v>3154</v>
      </c>
      <c r="H9470" s="34">
        <v>81006</v>
      </c>
      <c r="I9470" s="7">
        <v>64805</v>
      </c>
      <c r="J9470" s="7">
        <v>45855.3</v>
      </c>
      <c r="K9470" s="7">
        <v>9877</v>
      </c>
      <c r="L9470" s="7">
        <v>9072.7000000000007</v>
      </c>
      <c r="M9470" s="5">
        <v>0.14000000000000001</v>
      </c>
      <c r="N9470" t="s">
        <v>1135</v>
      </c>
      <c r="O9470" t="s">
        <v>30</v>
      </c>
      <c r="P9470" t="s">
        <v>55</v>
      </c>
      <c r="Q9470" t="s">
        <v>19</v>
      </c>
      <c r="R9470" t="s">
        <v>43</v>
      </c>
      <c r="S9470" t="s">
        <v>21</v>
      </c>
      <c r="T9470" t="s">
        <v>13312</v>
      </c>
      <c r="U9470" s="1">
        <v>46037</v>
      </c>
      <c r="V9470">
        <v>148</v>
      </c>
      <c r="W9470" t="str">
        <f t="shared" si="194"/>
        <v>120-149</v>
      </c>
    </row>
    <row r="9471" spans="1:23" x14ac:dyDescent="0.25">
      <c r="A9471" t="s">
        <v>9720</v>
      </c>
      <c r="B9471">
        <v>8376273869</v>
      </c>
      <c r="C9471">
        <v>3646873072</v>
      </c>
      <c r="D9471" s="1">
        <v>45584</v>
      </c>
      <c r="E9471">
        <v>99233</v>
      </c>
      <c r="F9471">
        <v>81000</v>
      </c>
      <c r="G9471" t="s">
        <v>3371</v>
      </c>
      <c r="H9471" s="34">
        <v>48928</v>
      </c>
      <c r="I9471" s="7">
        <v>40121</v>
      </c>
      <c r="J9471" s="7">
        <v>28439.22</v>
      </c>
      <c r="K9471" s="7">
        <v>4460</v>
      </c>
      <c r="L9471" s="7">
        <v>7221.78</v>
      </c>
      <c r="M9471" s="5">
        <v>0.18</v>
      </c>
      <c r="N9471" t="s">
        <v>3141</v>
      </c>
      <c r="O9471" t="s">
        <v>30</v>
      </c>
      <c r="P9471" t="s">
        <v>18</v>
      </c>
      <c r="Q9471" t="s">
        <v>19</v>
      </c>
      <c r="R9471" t="s">
        <v>43</v>
      </c>
      <c r="S9471" t="s">
        <v>17</v>
      </c>
      <c r="T9471" t="s">
        <v>13310</v>
      </c>
      <c r="U9471" s="1">
        <v>45749</v>
      </c>
      <c r="V9471">
        <v>165</v>
      </c>
      <c r="W9471" t="str">
        <f t="shared" si="194"/>
        <v>150-179</v>
      </c>
    </row>
    <row r="9472" spans="1:23" x14ac:dyDescent="0.25">
      <c r="A9472" t="s">
        <v>9721</v>
      </c>
      <c r="B9472">
        <v>4892940697</v>
      </c>
      <c r="C9472">
        <v>2053637231</v>
      </c>
      <c r="D9472" s="1">
        <v>45820</v>
      </c>
      <c r="E9472">
        <v>99215</v>
      </c>
      <c r="F9472">
        <v>80053</v>
      </c>
      <c r="G9472" t="s">
        <v>198</v>
      </c>
      <c r="H9472" s="34">
        <v>53757</v>
      </c>
      <c r="I9472" s="7">
        <v>45693</v>
      </c>
      <c r="J9472" s="7">
        <v>44779.14</v>
      </c>
      <c r="K9472" s="7">
        <v>0</v>
      </c>
      <c r="L9472" s="7">
        <v>913.86</v>
      </c>
      <c r="M9472" s="5">
        <v>0.02</v>
      </c>
      <c r="N9472" t="s">
        <v>16</v>
      </c>
      <c r="O9472" t="s">
        <v>17</v>
      </c>
      <c r="P9472" t="s">
        <v>3146</v>
      </c>
      <c r="Q9472" t="s">
        <v>19</v>
      </c>
      <c r="R9472" t="s">
        <v>27</v>
      </c>
      <c r="S9472" t="s">
        <v>21</v>
      </c>
      <c r="T9472" t="s">
        <v>13310</v>
      </c>
      <c r="U9472" s="1">
        <v>45974</v>
      </c>
      <c r="V9472">
        <v>154</v>
      </c>
      <c r="W9472" t="str">
        <f t="shared" si="194"/>
        <v>150-179</v>
      </c>
    </row>
    <row r="9473" spans="1:23" x14ac:dyDescent="0.25">
      <c r="A9473" t="s">
        <v>9722</v>
      </c>
      <c r="B9473">
        <v>8886197699</v>
      </c>
      <c r="C9473">
        <v>6044660147</v>
      </c>
      <c r="D9473" s="1">
        <v>45531</v>
      </c>
      <c r="E9473">
        <v>99213</v>
      </c>
      <c r="F9473">
        <v>99203</v>
      </c>
      <c r="G9473" t="s">
        <v>81</v>
      </c>
      <c r="H9473" s="34">
        <v>35767</v>
      </c>
      <c r="I9473" s="7">
        <v>28614</v>
      </c>
      <c r="J9473" s="7">
        <v>22146.04</v>
      </c>
      <c r="K9473" s="7">
        <v>2462</v>
      </c>
      <c r="L9473" s="7">
        <v>4005.96</v>
      </c>
      <c r="M9473" s="5">
        <v>0.14000000000000001</v>
      </c>
      <c r="N9473" t="s">
        <v>1135</v>
      </c>
      <c r="O9473" t="s">
        <v>30</v>
      </c>
      <c r="P9473" t="s">
        <v>31</v>
      </c>
      <c r="Q9473" t="s">
        <v>32</v>
      </c>
      <c r="R9473" t="s">
        <v>21</v>
      </c>
      <c r="S9473" t="s">
        <v>17</v>
      </c>
      <c r="T9473" t="s">
        <v>13310</v>
      </c>
      <c r="U9473" s="1">
        <v>45649</v>
      </c>
      <c r="V9473">
        <v>118</v>
      </c>
      <c r="W9473" t="str">
        <f t="shared" si="194"/>
        <v>90-119</v>
      </c>
    </row>
    <row r="9474" spans="1:23" x14ac:dyDescent="0.25">
      <c r="A9474" t="s">
        <v>9723</v>
      </c>
      <c r="B9474">
        <v>3419912126</v>
      </c>
      <c r="C9474">
        <v>3945324341</v>
      </c>
      <c r="D9474" s="1">
        <v>45932</v>
      </c>
      <c r="E9474">
        <v>99222</v>
      </c>
      <c r="F9474">
        <v>99284</v>
      </c>
      <c r="G9474" t="s">
        <v>207</v>
      </c>
      <c r="H9474" s="34">
        <v>56603</v>
      </c>
      <c r="I9474" s="7">
        <v>48113</v>
      </c>
      <c r="J9474" s="7">
        <v>41463.74</v>
      </c>
      <c r="K9474" s="7">
        <v>5687</v>
      </c>
      <c r="L9474" s="7">
        <v>962.26</v>
      </c>
      <c r="M9474" s="5">
        <v>0.02</v>
      </c>
      <c r="N9474" t="s">
        <v>16</v>
      </c>
      <c r="O9474" t="s">
        <v>30</v>
      </c>
      <c r="P9474" t="s">
        <v>97</v>
      </c>
      <c r="Q9474" t="s">
        <v>32</v>
      </c>
      <c r="R9474" t="s">
        <v>43</v>
      </c>
      <c r="S9474" t="s">
        <v>27</v>
      </c>
      <c r="T9474" t="s">
        <v>13311</v>
      </c>
      <c r="U9474" s="1">
        <v>46054</v>
      </c>
      <c r="V9474">
        <v>122</v>
      </c>
      <c r="W9474" t="str">
        <f t="shared" si="194"/>
        <v>120-149</v>
      </c>
    </row>
    <row r="9475" spans="1:23" x14ac:dyDescent="0.25">
      <c r="A9475" t="s">
        <v>9724</v>
      </c>
      <c r="B9475">
        <v>6701636570</v>
      </c>
      <c r="C9475">
        <v>6293128420</v>
      </c>
      <c r="D9475" s="1">
        <v>45548</v>
      </c>
      <c r="E9475">
        <v>99223</v>
      </c>
      <c r="F9475">
        <v>99214</v>
      </c>
      <c r="G9475" t="s">
        <v>3328</v>
      </c>
      <c r="H9475" s="34">
        <v>30752</v>
      </c>
      <c r="I9475" s="7">
        <v>23987</v>
      </c>
      <c r="J9475" s="7">
        <v>16819.599999999999</v>
      </c>
      <c r="K9475" s="7">
        <v>2370</v>
      </c>
      <c r="L9475" s="7">
        <v>4797.3999999999996</v>
      </c>
      <c r="M9475" s="5">
        <v>0.2</v>
      </c>
      <c r="N9475" t="s">
        <v>3140</v>
      </c>
      <c r="O9475" t="s">
        <v>30</v>
      </c>
      <c r="P9475" t="s">
        <v>18</v>
      </c>
      <c r="Q9475" t="s">
        <v>32</v>
      </c>
      <c r="R9475" t="s">
        <v>27</v>
      </c>
      <c r="S9475" t="s">
        <v>21</v>
      </c>
      <c r="T9475" t="s">
        <v>13311</v>
      </c>
      <c r="U9475" s="1">
        <v>45621</v>
      </c>
      <c r="V9475">
        <v>73</v>
      </c>
      <c r="W9475" t="str">
        <f t="shared" ref="W9475:W9538" si="195">IF(V9475="","",IF(V9475&lt;30,"0-29",IF(V9475&lt;60,"30-59",IF(V9475&lt;90,"60-89",IF(V9475&lt;120,"90-119",IF(V9475&lt;150,"120-149",IF(V9475&lt;180,"150-179",IF(V9475&lt;210,"180-209",IF(V9475&lt;240,"210-239",IF(V9475&lt;270,"240-269",IF(V9475&lt;300,"270-299",IF(V9475&lt;330,"300-329",IF(V9475&lt;360,"330-359","360+")))))))))))))</f>
        <v>60-89</v>
      </c>
    </row>
    <row r="9476" spans="1:23" x14ac:dyDescent="0.25">
      <c r="A9476" t="s">
        <v>9725</v>
      </c>
      <c r="B9476">
        <v>8149070923</v>
      </c>
      <c r="C9476">
        <v>2990340853</v>
      </c>
      <c r="D9476" s="1">
        <v>45823</v>
      </c>
      <c r="E9476">
        <v>99223</v>
      </c>
      <c r="F9476">
        <v>99211</v>
      </c>
      <c r="G9476" t="s">
        <v>69</v>
      </c>
      <c r="H9476" s="34">
        <v>45038</v>
      </c>
      <c r="I9476" s="7">
        <v>33779</v>
      </c>
      <c r="J9476" s="7">
        <v>24210.15</v>
      </c>
      <c r="K9476" s="7">
        <v>4502</v>
      </c>
      <c r="L9476" s="7">
        <v>5066.8500000000004</v>
      </c>
      <c r="M9476" s="5">
        <v>0.15</v>
      </c>
      <c r="N9476" t="s">
        <v>1139</v>
      </c>
      <c r="O9476" t="s">
        <v>30</v>
      </c>
      <c r="P9476" t="s">
        <v>3146</v>
      </c>
      <c r="Q9476" t="s">
        <v>32</v>
      </c>
      <c r="R9476" t="s">
        <v>21</v>
      </c>
      <c r="S9476" t="s">
        <v>17</v>
      </c>
      <c r="T9476" t="s">
        <v>13311</v>
      </c>
      <c r="U9476" s="1">
        <v>45892</v>
      </c>
      <c r="V9476">
        <v>69</v>
      </c>
      <c r="W9476" t="str">
        <f t="shared" si="195"/>
        <v>60-89</v>
      </c>
    </row>
    <row r="9477" spans="1:23" x14ac:dyDescent="0.25">
      <c r="A9477" t="s">
        <v>9726</v>
      </c>
      <c r="B9477">
        <v>2966385069</v>
      </c>
      <c r="C9477">
        <v>5035594440</v>
      </c>
      <c r="D9477" s="1">
        <v>45953</v>
      </c>
      <c r="E9477">
        <v>99238</v>
      </c>
      <c r="F9477">
        <v>99292</v>
      </c>
      <c r="G9477" t="s">
        <v>63</v>
      </c>
      <c r="H9477" s="34">
        <v>78727</v>
      </c>
      <c r="I9477" s="7">
        <v>56683</v>
      </c>
      <c r="J9477" s="7">
        <v>47156.36</v>
      </c>
      <c r="K9477" s="7">
        <v>4992</v>
      </c>
      <c r="L9477" s="7">
        <v>4534.6400000000003</v>
      </c>
      <c r="M9477" s="5">
        <v>0.08</v>
      </c>
      <c r="N9477" t="s">
        <v>24</v>
      </c>
      <c r="O9477" t="s">
        <v>30</v>
      </c>
      <c r="P9477" t="s">
        <v>35</v>
      </c>
      <c r="Q9477" t="s">
        <v>32</v>
      </c>
      <c r="R9477" t="s">
        <v>21</v>
      </c>
      <c r="S9477" t="s">
        <v>27</v>
      </c>
      <c r="T9477" t="s">
        <v>13310</v>
      </c>
      <c r="U9477" s="1">
        <v>46009</v>
      </c>
      <c r="V9477">
        <v>56</v>
      </c>
      <c r="W9477" t="str">
        <f t="shared" si="195"/>
        <v>30-59</v>
      </c>
    </row>
    <row r="9478" spans="1:23" x14ac:dyDescent="0.25">
      <c r="A9478" t="s">
        <v>9727</v>
      </c>
      <c r="B9478">
        <v>9810591197</v>
      </c>
      <c r="C9478">
        <v>7276083529</v>
      </c>
      <c r="D9478" s="1">
        <v>45394</v>
      </c>
      <c r="E9478">
        <v>99214</v>
      </c>
      <c r="F9478">
        <v>99201</v>
      </c>
      <c r="G9478" t="s">
        <v>171</v>
      </c>
      <c r="H9478" s="34">
        <v>60410</v>
      </c>
      <c r="I9478" s="7">
        <v>51349</v>
      </c>
      <c r="J9478" s="7">
        <v>44879.02</v>
      </c>
      <c r="K9478" s="7">
        <v>5443</v>
      </c>
      <c r="L9478" s="7">
        <v>1026.98</v>
      </c>
      <c r="M9478" s="5">
        <v>0.02</v>
      </c>
      <c r="N9478" t="s">
        <v>16</v>
      </c>
      <c r="O9478" t="s">
        <v>30</v>
      </c>
      <c r="P9478" t="s">
        <v>35</v>
      </c>
      <c r="Q9478" t="s">
        <v>32</v>
      </c>
      <c r="R9478" t="s">
        <v>20</v>
      </c>
      <c r="S9478" t="s">
        <v>27</v>
      </c>
      <c r="T9478" t="s">
        <v>13312</v>
      </c>
      <c r="U9478" s="1">
        <v>45556</v>
      </c>
      <c r="V9478">
        <v>162</v>
      </c>
      <c r="W9478" t="str">
        <f t="shared" si="195"/>
        <v>150-179</v>
      </c>
    </row>
    <row r="9479" spans="1:23" x14ac:dyDescent="0.25">
      <c r="A9479" t="s">
        <v>9728</v>
      </c>
      <c r="B9479">
        <v>8729081053</v>
      </c>
      <c r="C9479">
        <v>2218602570</v>
      </c>
      <c r="D9479" s="1">
        <v>45905</v>
      </c>
      <c r="E9479">
        <v>99213</v>
      </c>
      <c r="F9479">
        <v>99204</v>
      </c>
      <c r="G9479" t="s">
        <v>3400</v>
      </c>
      <c r="H9479" s="34">
        <v>59331</v>
      </c>
      <c r="I9479" s="7">
        <v>44498</v>
      </c>
      <c r="J9479" s="7">
        <v>37823.300000000003</v>
      </c>
      <c r="K9479" s="7">
        <v>0</v>
      </c>
      <c r="L9479" s="7">
        <v>6674.7</v>
      </c>
      <c r="M9479" s="5">
        <v>0.15</v>
      </c>
      <c r="N9479" t="s">
        <v>1139</v>
      </c>
      <c r="O9479" t="s">
        <v>17</v>
      </c>
      <c r="P9479" t="s">
        <v>3147</v>
      </c>
      <c r="Q9479" t="s">
        <v>32</v>
      </c>
      <c r="R9479" t="s">
        <v>38</v>
      </c>
      <c r="S9479" t="s">
        <v>27</v>
      </c>
      <c r="T9479" t="s">
        <v>13310</v>
      </c>
      <c r="U9479" s="1">
        <v>45992</v>
      </c>
      <c r="V9479">
        <v>87</v>
      </c>
      <c r="W9479" t="str">
        <f t="shared" si="195"/>
        <v>60-89</v>
      </c>
    </row>
    <row r="9480" spans="1:23" x14ac:dyDescent="0.25">
      <c r="A9480" t="s">
        <v>9729</v>
      </c>
      <c r="B9480">
        <v>4956417981</v>
      </c>
      <c r="C9480">
        <v>1539025775</v>
      </c>
      <c r="D9480" s="1">
        <v>45691</v>
      </c>
      <c r="E9480">
        <v>99221</v>
      </c>
      <c r="F9480">
        <v>99205</v>
      </c>
      <c r="G9480" t="s">
        <v>3265</v>
      </c>
      <c r="H9480" s="34">
        <v>85629</v>
      </c>
      <c r="I9480" s="7">
        <v>61653</v>
      </c>
      <c r="J9480" s="7">
        <v>51383.76</v>
      </c>
      <c r="K9480" s="7">
        <v>5337</v>
      </c>
      <c r="L9480" s="7">
        <v>4932.24</v>
      </c>
      <c r="M9480" s="5">
        <v>0.08</v>
      </c>
      <c r="N9480" t="s">
        <v>24</v>
      </c>
      <c r="O9480" t="s">
        <v>30</v>
      </c>
      <c r="P9480" t="s">
        <v>25</v>
      </c>
      <c r="Q9480" t="s">
        <v>32</v>
      </c>
      <c r="R9480" t="s">
        <v>21</v>
      </c>
      <c r="S9480" t="s">
        <v>27</v>
      </c>
      <c r="T9480" t="s">
        <v>13311</v>
      </c>
      <c r="U9480" s="1">
        <v>45860</v>
      </c>
      <c r="V9480">
        <v>169</v>
      </c>
      <c r="W9480" t="str">
        <f t="shared" si="195"/>
        <v>150-179</v>
      </c>
    </row>
    <row r="9481" spans="1:23" x14ac:dyDescent="0.25">
      <c r="A9481" t="s">
        <v>9730</v>
      </c>
      <c r="B9481">
        <v>8806971662</v>
      </c>
      <c r="C9481">
        <v>3227141128</v>
      </c>
      <c r="D9481" s="1">
        <v>45723</v>
      </c>
      <c r="E9481">
        <v>99221</v>
      </c>
      <c r="F9481">
        <v>71046</v>
      </c>
      <c r="G9481" t="s">
        <v>3357</v>
      </c>
      <c r="H9481" s="34">
        <v>87287</v>
      </c>
      <c r="I9481" s="7">
        <v>68957</v>
      </c>
      <c r="J9481" s="7">
        <v>57923.88</v>
      </c>
      <c r="K9481" s="7">
        <v>0</v>
      </c>
      <c r="L9481" s="7">
        <v>11033.12</v>
      </c>
      <c r="M9481" s="5">
        <v>0.16</v>
      </c>
      <c r="N9481" t="s">
        <v>1138</v>
      </c>
      <c r="O9481" t="s">
        <v>17</v>
      </c>
      <c r="P9481" t="s">
        <v>3150</v>
      </c>
      <c r="Q9481" t="s">
        <v>32</v>
      </c>
      <c r="R9481" t="s">
        <v>20</v>
      </c>
      <c r="S9481" t="s">
        <v>17</v>
      </c>
      <c r="T9481" t="s">
        <v>13312</v>
      </c>
      <c r="U9481" s="1">
        <v>45892</v>
      </c>
      <c r="V9481">
        <v>169</v>
      </c>
      <c r="W9481" t="str">
        <f t="shared" si="195"/>
        <v>150-179</v>
      </c>
    </row>
    <row r="9482" spans="1:23" x14ac:dyDescent="0.25">
      <c r="A9482" t="s">
        <v>9731</v>
      </c>
      <c r="B9482">
        <v>8990795337</v>
      </c>
      <c r="C9482">
        <v>8826832827</v>
      </c>
      <c r="D9482" s="1">
        <v>45948</v>
      </c>
      <c r="E9482">
        <v>99238</v>
      </c>
      <c r="F9482">
        <v>97110</v>
      </c>
      <c r="G9482" t="s">
        <v>124</v>
      </c>
      <c r="H9482" s="34">
        <v>21311</v>
      </c>
      <c r="I9482" s="7">
        <v>15344</v>
      </c>
      <c r="J9482" s="7">
        <v>14116.48</v>
      </c>
      <c r="K9482" s="7">
        <v>0</v>
      </c>
      <c r="L9482" s="7">
        <v>1227.52</v>
      </c>
      <c r="M9482" s="5">
        <v>0.08</v>
      </c>
      <c r="N9482" t="s">
        <v>24</v>
      </c>
      <c r="O9482" t="s">
        <v>17</v>
      </c>
      <c r="P9482" t="s">
        <v>3149</v>
      </c>
      <c r="Q9482" t="s">
        <v>19</v>
      </c>
      <c r="R9482" t="s">
        <v>21</v>
      </c>
      <c r="S9482" t="s">
        <v>27</v>
      </c>
      <c r="T9482" t="s">
        <v>13311</v>
      </c>
      <c r="U9482" s="1">
        <v>46022</v>
      </c>
      <c r="V9482">
        <v>74</v>
      </c>
      <c r="W9482" t="str">
        <f t="shared" si="195"/>
        <v>60-89</v>
      </c>
    </row>
    <row r="9483" spans="1:23" x14ac:dyDescent="0.25">
      <c r="A9483" t="s">
        <v>9732</v>
      </c>
      <c r="B9483">
        <v>8568970795</v>
      </c>
      <c r="C9483">
        <v>6586159008</v>
      </c>
      <c r="D9483" s="1">
        <v>45769</v>
      </c>
      <c r="E9483">
        <v>99213</v>
      </c>
      <c r="F9483">
        <v>85025</v>
      </c>
      <c r="G9483" t="s">
        <v>54</v>
      </c>
      <c r="H9483" s="34">
        <v>69219</v>
      </c>
      <c r="I9483" s="7">
        <v>53991</v>
      </c>
      <c r="J9483" s="7">
        <v>43192.800000000003</v>
      </c>
      <c r="K9483" s="7">
        <v>0</v>
      </c>
      <c r="L9483" s="7">
        <v>10798.2</v>
      </c>
      <c r="M9483" s="5">
        <v>0.2</v>
      </c>
      <c r="N9483" t="s">
        <v>3140</v>
      </c>
      <c r="O9483" t="s">
        <v>17</v>
      </c>
      <c r="P9483" t="s">
        <v>40</v>
      </c>
      <c r="Q9483" t="s">
        <v>19</v>
      </c>
      <c r="R9483" t="s">
        <v>27</v>
      </c>
      <c r="S9483" t="s">
        <v>17</v>
      </c>
      <c r="T9483" t="s">
        <v>13311</v>
      </c>
      <c r="U9483" s="1">
        <v>45875</v>
      </c>
      <c r="V9483">
        <v>106</v>
      </c>
      <c r="W9483" t="str">
        <f t="shared" si="195"/>
        <v>90-119</v>
      </c>
    </row>
    <row r="9484" spans="1:23" x14ac:dyDescent="0.25">
      <c r="A9484" t="s">
        <v>9733</v>
      </c>
      <c r="B9484">
        <v>5524294404</v>
      </c>
      <c r="C9484">
        <v>6355653830</v>
      </c>
      <c r="D9484" s="1">
        <v>45346</v>
      </c>
      <c r="E9484">
        <v>99214</v>
      </c>
      <c r="F9484">
        <v>99215</v>
      </c>
      <c r="G9484" t="s">
        <v>3641</v>
      </c>
      <c r="H9484" s="34">
        <v>47267</v>
      </c>
      <c r="I9484" s="7">
        <v>36868</v>
      </c>
      <c r="J9484" s="7">
        <v>29494.400000000001</v>
      </c>
      <c r="K9484" s="7">
        <v>0</v>
      </c>
      <c r="L9484" s="7">
        <v>7373.6</v>
      </c>
      <c r="M9484" s="5">
        <v>0.2</v>
      </c>
      <c r="N9484" t="s">
        <v>3140</v>
      </c>
      <c r="O9484" t="s">
        <v>17</v>
      </c>
      <c r="P9484" t="s">
        <v>3146</v>
      </c>
      <c r="Q9484" t="s">
        <v>19</v>
      </c>
      <c r="R9484" t="s">
        <v>20</v>
      </c>
      <c r="S9484" t="s">
        <v>27</v>
      </c>
      <c r="T9484" t="s">
        <v>13312</v>
      </c>
      <c r="U9484" s="1">
        <v>45524</v>
      </c>
      <c r="V9484">
        <v>178</v>
      </c>
      <c r="W9484" t="str">
        <f t="shared" si="195"/>
        <v>150-179</v>
      </c>
    </row>
    <row r="9485" spans="1:23" x14ac:dyDescent="0.25">
      <c r="A9485" t="s">
        <v>9734</v>
      </c>
      <c r="B9485">
        <v>109786853</v>
      </c>
      <c r="C9485">
        <v>7107450139</v>
      </c>
      <c r="D9485" s="1">
        <v>45840</v>
      </c>
      <c r="E9485">
        <v>99233</v>
      </c>
      <c r="F9485">
        <v>99215</v>
      </c>
      <c r="G9485" t="s">
        <v>3355</v>
      </c>
      <c r="H9485" s="34">
        <v>49233</v>
      </c>
      <c r="I9485" s="7">
        <v>35448</v>
      </c>
      <c r="J9485" s="7">
        <v>20437.16</v>
      </c>
      <c r="K9485" s="7">
        <v>12175</v>
      </c>
      <c r="L9485" s="7">
        <v>2835.84</v>
      </c>
      <c r="M9485" s="5">
        <v>0.08</v>
      </c>
      <c r="N9485" t="s">
        <v>24</v>
      </c>
      <c r="O9485" t="s">
        <v>27</v>
      </c>
      <c r="P9485" t="s">
        <v>25</v>
      </c>
      <c r="Q9485" t="s">
        <v>32</v>
      </c>
      <c r="R9485" t="s">
        <v>27</v>
      </c>
      <c r="S9485" t="s">
        <v>27</v>
      </c>
      <c r="T9485" t="s">
        <v>13310</v>
      </c>
      <c r="U9485" s="1">
        <v>45933</v>
      </c>
      <c r="V9485">
        <v>93</v>
      </c>
      <c r="W9485" t="str">
        <f t="shared" si="195"/>
        <v>90-119</v>
      </c>
    </row>
    <row r="9486" spans="1:23" x14ac:dyDescent="0.25">
      <c r="A9486" t="s">
        <v>9735</v>
      </c>
      <c r="B9486">
        <v>7166863723</v>
      </c>
      <c r="C9486">
        <v>1304674462</v>
      </c>
      <c r="D9486" s="1">
        <v>45303</v>
      </c>
      <c r="E9486">
        <v>99213</v>
      </c>
      <c r="F9486">
        <v>99203</v>
      </c>
      <c r="G9486" t="s">
        <v>57</v>
      </c>
      <c r="H9486" s="34">
        <v>20593</v>
      </c>
      <c r="I9486" s="7">
        <v>16268</v>
      </c>
      <c r="J9486" s="7">
        <v>7356.12</v>
      </c>
      <c r="K9486" s="7">
        <v>6309</v>
      </c>
      <c r="L9486" s="7">
        <v>2602.88</v>
      </c>
      <c r="M9486" s="5">
        <v>0.16</v>
      </c>
      <c r="N9486" t="s">
        <v>1138</v>
      </c>
      <c r="O9486" t="s">
        <v>27</v>
      </c>
      <c r="P9486" t="s">
        <v>55</v>
      </c>
      <c r="Q9486" t="s">
        <v>32</v>
      </c>
      <c r="R9486" t="s">
        <v>43</v>
      </c>
      <c r="S9486" t="s">
        <v>21</v>
      </c>
      <c r="T9486" t="s">
        <v>13312</v>
      </c>
      <c r="U9486" s="1">
        <v>45482</v>
      </c>
      <c r="V9486">
        <v>179</v>
      </c>
      <c r="W9486" t="str">
        <f t="shared" si="195"/>
        <v>150-179</v>
      </c>
    </row>
    <row r="9487" spans="1:23" x14ac:dyDescent="0.25">
      <c r="A9487" t="s">
        <v>9736</v>
      </c>
      <c r="B9487">
        <v>3657895324</v>
      </c>
      <c r="C9487">
        <v>3532545898</v>
      </c>
      <c r="D9487" s="1">
        <v>45666</v>
      </c>
      <c r="E9487">
        <v>99214</v>
      </c>
      <c r="F9487">
        <v>99215</v>
      </c>
      <c r="G9487" t="s">
        <v>3669</v>
      </c>
      <c r="H9487" s="34">
        <v>51679</v>
      </c>
      <c r="I9487" s="7">
        <v>33591</v>
      </c>
      <c r="J9487" s="7">
        <v>25605.08</v>
      </c>
      <c r="K9487" s="7">
        <v>3955</v>
      </c>
      <c r="L9487" s="7">
        <v>4030.92</v>
      </c>
      <c r="M9487" s="5">
        <v>0.12</v>
      </c>
      <c r="N9487" t="s">
        <v>46</v>
      </c>
      <c r="O9487" t="s">
        <v>30</v>
      </c>
      <c r="P9487" t="s">
        <v>3149</v>
      </c>
      <c r="Q9487" t="s">
        <v>32</v>
      </c>
      <c r="R9487" t="s">
        <v>27</v>
      </c>
      <c r="S9487" t="s">
        <v>17</v>
      </c>
      <c r="T9487" t="s">
        <v>13312</v>
      </c>
      <c r="U9487" s="1">
        <v>45808</v>
      </c>
      <c r="V9487">
        <v>142</v>
      </c>
      <c r="W9487" t="str">
        <f t="shared" si="195"/>
        <v>120-149</v>
      </c>
    </row>
    <row r="9488" spans="1:23" x14ac:dyDescent="0.25">
      <c r="A9488" t="s">
        <v>9737</v>
      </c>
      <c r="B9488">
        <v>9133126903</v>
      </c>
      <c r="C9488">
        <v>8859261370</v>
      </c>
      <c r="D9488" s="1">
        <v>45361</v>
      </c>
      <c r="E9488">
        <v>99215</v>
      </c>
      <c r="F9488">
        <v>99291</v>
      </c>
      <c r="G9488" t="s">
        <v>244</v>
      </c>
      <c r="H9488" s="34">
        <v>83521</v>
      </c>
      <c r="I9488" s="7">
        <v>60135</v>
      </c>
      <c r="J9488" s="7">
        <v>55324.2</v>
      </c>
      <c r="K9488" s="7">
        <v>0</v>
      </c>
      <c r="L9488" s="7">
        <v>4810.8</v>
      </c>
      <c r="M9488" s="5">
        <v>0.08</v>
      </c>
      <c r="N9488" t="s">
        <v>24</v>
      </c>
      <c r="O9488" t="s">
        <v>17</v>
      </c>
      <c r="P9488" t="s">
        <v>40</v>
      </c>
      <c r="Q9488" t="s">
        <v>32</v>
      </c>
      <c r="R9488" t="s">
        <v>21</v>
      </c>
      <c r="S9488" t="s">
        <v>21</v>
      </c>
      <c r="T9488" t="s">
        <v>13312</v>
      </c>
      <c r="U9488" s="1">
        <v>45509</v>
      </c>
      <c r="V9488">
        <v>148</v>
      </c>
      <c r="W9488" t="str">
        <f t="shared" si="195"/>
        <v>120-149</v>
      </c>
    </row>
    <row r="9489" spans="1:23" x14ac:dyDescent="0.25">
      <c r="A9489" t="s">
        <v>9738</v>
      </c>
      <c r="B9489">
        <v>9963110884</v>
      </c>
      <c r="C9489">
        <v>7796902450</v>
      </c>
      <c r="D9489" s="1">
        <v>45510</v>
      </c>
      <c r="E9489">
        <v>99238</v>
      </c>
      <c r="F9489">
        <v>80053</v>
      </c>
      <c r="G9489" t="s">
        <v>3331</v>
      </c>
      <c r="H9489" s="34">
        <v>75091</v>
      </c>
      <c r="I9489" s="7">
        <v>58571</v>
      </c>
      <c r="J9489" s="7">
        <v>42630.8</v>
      </c>
      <c r="K9489" s="7">
        <v>4226</v>
      </c>
      <c r="L9489" s="7">
        <v>11714.2</v>
      </c>
      <c r="M9489" s="5">
        <v>0.2</v>
      </c>
      <c r="N9489" t="s">
        <v>3140</v>
      </c>
      <c r="O9489" t="s">
        <v>30</v>
      </c>
      <c r="P9489" t="s">
        <v>3150</v>
      </c>
      <c r="Q9489" t="s">
        <v>19</v>
      </c>
      <c r="R9489" t="s">
        <v>26</v>
      </c>
      <c r="S9489" t="s">
        <v>17</v>
      </c>
      <c r="T9489" t="s">
        <v>13311</v>
      </c>
      <c r="U9489" s="1">
        <v>45664</v>
      </c>
      <c r="V9489">
        <v>154</v>
      </c>
      <c r="W9489" t="str">
        <f t="shared" si="195"/>
        <v>150-179</v>
      </c>
    </row>
    <row r="9490" spans="1:23" x14ac:dyDescent="0.25">
      <c r="A9490" t="s">
        <v>9739</v>
      </c>
      <c r="B9490">
        <v>9177440100</v>
      </c>
      <c r="C9490">
        <v>7171609986</v>
      </c>
      <c r="D9490" s="1">
        <v>45365</v>
      </c>
      <c r="E9490">
        <v>99233</v>
      </c>
      <c r="F9490">
        <v>99203</v>
      </c>
      <c r="G9490" t="s">
        <v>3335</v>
      </c>
      <c r="H9490" s="34">
        <v>44629</v>
      </c>
      <c r="I9490" s="7">
        <v>34811</v>
      </c>
      <c r="J9490" s="7">
        <v>27848.799999999999</v>
      </c>
      <c r="K9490" s="7">
        <v>0</v>
      </c>
      <c r="L9490" s="7">
        <v>6962.2</v>
      </c>
      <c r="M9490" s="5">
        <v>0.2</v>
      </c>
      <c r="N9490" t="s">
        <v>3140</v>
      </c>
      <c r="O9490" t="s">
        <v>17</v>
      </c>
      <c r="P9490" t="s">
        <v>3148</v>
      </c>
      <c r="Q9490" t="s">
        <v>32</v>
      </c>
      <c r="R9490" t="s">
        <v>20</v>
      </c>
      <c r="S9490" t="s">
        <v>21</v>
      </c>
      <c r="T9490" t="s">
        <v>13311</v>
      </c>
      <c r="U9490" s="1">
        <v>45457</v>
      </c>
      <c r="V9490">
        <v>92</v>
      </c>
      <c r="W9490" t="str">
        <f t="shared" si="195"/>
        <v>90-119</v>
      </c>
    </row>
    <row r="9491" spans="1:23" x14ac:dyDescent="0.25">
      <c r="A9491" t="s">
        <v>9740</v>
      </c>
      <c r="B9491">
        <v>9304621873</v>
      </c>
      <c r="C9491">
        <v>2025288336</v>
      </c>
      <c r="D9491" s="1">
        <v>45568</v>
      </c>
      <c r="E9491">
        <v>99232</v>
      </c>
      <c r="F9491">
        <v>99215</v>
      </c>
      <c r="G9491" t="s">
        <v>307</v>
      </c>
      <c r="H9491" s="34">
        <v>75308</v>
      </c>
      <c r="I9491" s="7">
        <v>60246</v>
      </c>
      <c r="J9491" s="7">
        <v>51811.56</v>
      </c>
      <c r="K9491" s="7">
        <v>0</v>
      </c>
      <c r="L9491" s="7">
        <v>8434.44</v>
      </c>
      <c r="M9491" s="5">
        <v>0.14000000000000001</v>
      </c>
      <c r="N9491" t="s">
        <v>1135</v>
      </c>
      <c r="O9491" t="s">
        <v>17</v>
      </c>
      <c r="P9491" t="s">
        <v>3148</v>
      </c>
      <c r="Q9491" t="s">
        <v>32</v>
      </c>
      <c r="R9491" t="s">
        <v>27</v>
      </c>
      <c r="S9491" t="s">
        <v>21</v>
      </c>
      <c r="T9491" t="s">
        <v>13310</v>
      </c>
      <c r="U9491" s="1">
        <v>45631</v>
      </c>
      <c r="V9491">
        <v>63</v>
      </c>
      <c r="W9491" t="str">
        <f t="shared" si="195"/>
        <v>60-89</v>
      </c>
    </row>
    <row r="9492" spans="1:23" x14ac:dyDescent="0.25">
      <c r="A9492" t="s">
        <v>9741</v>
      </c>
      <c r="B9492">
        <v>4600924614</v>
      </c>
      <c r="C9492">
        <v>776683370</v>
      </c>
      <c r="D9492" s="1">
        <v>45900</v>
      </c>
      <c r="E9492">
        <v>99221</v>
      </c>
      <c r="F9492">
        <v>99291</v>
      </c>
      <c r="G9492" t="s">
        <v>140</v>
      </c>
      <c r="H9492" s="34">
        <v>81996</v>
      </c>
      <c r="I9492" s="7">
        <v>53297</v>
      </c>
      <c r="J9492" s="7">
        <v>41459.360000000001</v>
      </c>
      <c r="K9492" s="7">
        <v>5442</v>
      </c>
      <c r="L9492" s="7">
        <v>6395.64</v>
      </c>
      <c r="M9492" s="5">
        <v>0.12</v>
      </c>
      <c r="N9492" t="s">
        <v>46</v>
      </c>
      <c r="O9492" t="s">
        <v>27</v>
      </c>
      <c r="P9492" t="s">
        <v>3149</v>
      </c>
      <c r="Q9492" t="s">
        <v>19</v>
      </c>
      <c r="R9492" t="s">
        <v>21</v>
      </c>
      <c r="S9492" t="s">
        <v>27</v>
      </c>
      <c r="T9492" t="s">
        <v>13311</v>
      </c>
      <c r="U9492" s="1">
        <v>46058</v>
      </c>
      <c r="V9492">
        <v>159</v>
      </c>
      <c r="W9492" t="str">
        <f t="shared" si="195"/>
        <v>150-179</v>
      </c>
    </row>
    <row r="9493" spans="1:23" x14ac:dyDescent="0.25">
      <c r="A9493" t="s">
        <v>9742</v>
      </c>
      <c r="B9493">
        <v>338408484</v>
      </c>
      <c r="C9493">
        <v>7150027217</v>
      </c>
      <c r="D9493" s="1">
        <v>45503</v>
      </c>
      <c r="E9493">
        <v>99232</v>
      </c>
      <c r="F9493">
        <v>97110</v>
      </c>
      <c r="G9493" t="s">
        <v>240</v>
      </c>
      <c r="H9493" s="34">
        <v>89845</v>
      </c>
      <c r="I9493" s="7">
        <v>70978</v>
      </c>
      <c r="J9493" s="7">
        <v>29829.52</v>
      </c>
      <c r="K9493" s="7">
        <v>29792</v>
      </c>
      <c r="L9493" s="7">
        <v>11356.48</v>
      </c>
      <c r="M9493" s="5">
        <v>0.16</v>
      </c>
      <c r="N9493" t="s">
        <v>1138</v>
      </c>
      <c r="O9493" t="s">
        <v>27</v>
      </c>
      <c r="P9493" t="s">
        <v>3146</v>
      </c>
      <c r="Q9493" t="s">
        <v>19</v>
      </c>
      <c r="R9493" t="s">
        <v>27</v>
      </c>
      <c r="S9493" t="s">
        <v>17</v>
      </c>
      <c r="T9493" t="s">
        <v>13310</v>
      </c>
      <c r="U9493" s="1">
        <v>45655</v>
      </c>
      <c r="V9493">
        <v>152</v>
      </c>
      <c r="W9493" t="str">
        <f t="shared" si="195"/>
        <v>150-179</v>
      </c>
    </row>
    <row r="9494" spans="1:23" x14ac:dyDescent="0.25">
      <c r="A9494" t="s">
        <v>9743</v>
      </c>
      <c r="B9494">
        <v>4124165842</v>
      </c>
      <c r="C9494">
        <v>6936380987</v>
      </c>
      <c r="D9494" s="1">
        <v>45514</v>
      </c>
      <c r="E9494">
        <v>99213</v>
      </c>
      <c r="F9494">
        <v>85025</v>
      </c>
      <c r="G9494" t="s">
        <v>102</v>
      </c>
      <c r="H9494" s="34">
        <v>64168</v>
      </c>
      <c r="I9494" s="7">
        <v>46201</v>
      </c>
      <c r="J9494" s="7">
        <v>35195.919999999998</v>
      </c>
      <c r="K9494" s="7">
        <v>7309</v>
      </c>
      <c r="L9494" s="7">
        <v>3696.08</v>
      </c>
      <c r="M9494" s="5">
        <v>0.08</v>
      </c>
      <c r="N9494" t="s">
        <v>24</v>
      </c>
      <c r="O9494" t="s">
        <v>30</v>
      </c>
      <c r="P9494" t="s">
        <v>3148</v>
      </c>
      <c r="Q9494" t="s">
        <v>32</v>
      </c>
      <c r="R9494" t="s">
        <v>20</v>
      </c>
      <c r="S9494" t="s">
        <v>27</v>
      </c>
      <c r="T9494" t="s">
        <v>13311</v>
      </c>
      <c r="U9494" s="1">
        <v>45653</v>
      </c>
      <c r="V9494">
        <v>139</v>
      </c>
      <c r="W9494" t="str">
        <f t="shared" si="195"/>
        <v>120-149</v>
      </c>
    </row>
    <row r="9495" spans="1:23" x14ac:dyDescent="0.25">
      <c r="A9495" t="s">
        <v>9744</v>
      </c>
      <c r="B9495">
        <v>807547713</v>
      </c>
      <c r="C9495">
        <v>7277836413</v>
      </c>
      <c r="D9495" s="1">
        <v>45649</v>
      </c>
      <c r="E9495">
        <v>99221</v>
      </c>
      <c r="F9495">
        <v>99205</v>
      </c>
      <c r="G9495" t="s">
        <v>203</v>
      </c>
      <c r="H9495" s="34">
        <v>64719</v>
      </c>
      <c r="I9495" s="7">
        <v>53070</v>
      </c>
      <c r="J9495" s="7">
        <v>43517.4</v>
      </c>
      <c r="K9495" s="7">
        <v>0</v>
      </c>
      <c r="L9495" s="7">
        <v>9552.6</v>
      </c>
      <c r="M9495" s="5">
        <v>0.18</v>
      </c>
      <c r="N9495" t="s">
        <v>3141</v>
      </c>
      <c r="O9495" t="s">
        <v>17</v>
      </c>
      <c r="P9495" t="s">
        <v>3149</v>
      </c>
      <c r="Q9495" t="s">
        <v>19</v>
      </c>
      <c r="R9495" t="s">
        <v>38</v>
      </c>
      <c r="S9495" t="s">
        <v>27</v>
      </c>
      <c r="T9495" t="s">
        <v>13311</v>
      </c>
      <c r="U9495" s="1">
        <v>45828</v>
      </c>
      <c r="V9495">
        <v>179</v>
      </c>
      <c r="W9495" t="str">
        <f t="shared" si="195"/>
        <v>150-179</v>
      </c>
    </row>
    <row r="9496" spans="1:23" x14ac:dyDescent="0.25">
      <c r="A9496" t="s">
        <v>9745</v>
      </c>
      <c r="B9496">
        <v>7892056333</v>
      </c>
      <c r="C9496">
        <v>3328362781</v>
      </c>
      <c r="D9496" s="1">
        <v>45758</v>
      </c>
      <c r="E9496">
        <v>99232</v>
      </c>
      <c r="F9496">
        <v>99215</v>
      </c>
      <c r="G9496" t="s">
        <v>559</v>
      </c>
      <c r="H9496" s="34">
        <v>35854</v>
      </c>
      <c r="I9496" s="7">
        <v>26891</v>
      </c>
      <c r="J9496" s="7">
        <v>22857.35</v>
      </c>
      <c r="K9496" s="7">
        <v>0</v>
      </c>
      <c r="L9496" s="7">
        <v>4033.65</v>
      </c>
      <c r="M9496" s="5">
        <v>0.15</v>
      </c>
      <c r="N9496" t="s">
        <v>1139</v>
      </c>
      <c r="O9496" t="s">
        <v>17</v>
      </c>
      <c r="P9496" t="s">
        <v>3147</v>
      </c>
      <c r="Q9496" t="s">
        <v>32</v>
      </c>
      <c r="R9496" t="s">
        <v>38</v>
      </c>
      <c r="S9496" t="s">
        <v>17</v>
      </c>
      <c r="T9496" t="s">
        <v>13312</v>
      </c>
      <c r="U9496" s="1">
        <v>45817</v>
      </c>
      <c r="V9496">
        <v>59</v>
      </c>
      <c r="W9496" t="str">
        <f t="shared" si="195"/>
        <v>30-59</v>
      </c>
    </row>
    <row r="9497" spans="1:23" x14ac:dyDescent="0.25">
      <c r="A9497" t="s">
        <v>9746</v>
      </c>
      <c r="B9497">
        <v>4049102432</v>
      </c>
      <c r="C9497">
        <v>4549354547</v>
      </c>
      <c r="D9497" s="1">
        <v>45703</v>
      </c>
      <c r="E9497">
        <v>99213</v>
      </c>
      <c r="F9497">
        <v>93000</v>
      </c>
      <c r="G9497" t="s">
        <v>3265</v>
      </c>
      <c r="H9497" s="34">
        <v>30996</v>
      </c>
      <c r="I9497" s="7">
        <v>24177</v>
      </c>
      <c r="J9497" s="7">
        <v>19341.599999999999</v>
      </c>
      <c r="K9497" s="7">
        <v>0</v>
      </c>
      <c r="L9497" s="7">
        <v>4835.3999999999996</v>
      </c>
      <c r="M9497" s="5">
        <v>0.2</v>
      </c>
      <c r="N9497" t="s">
        <v>3140</v>
      </c>
      <c r="O9497" t="s">
        <v>17</v>
      </c>
      <c r="P9497" t="s">
        <v>25</v>
      </c>
      <c r="Q9497" t="s">
        <v>19</v>
      </c>
      <c r="R9497" t="s">
        <v>27</v>
      </c>
      <c r="S9497" t="s">
        <v>17</v>
      </c>
      <c r="T9497" t="s">
        <v>13311</v>
      </c>
      <c r="U9497" s="1">
        <v>45812</v>
      </c>
      <c r="V9497">
        <v>109</v>
      </c>
      <c r="W9497" t="str">
        <f t="shared" si="195"/>
        <v>90-119</v>
      </c>
    </row>
    <row r="9498" spans="1:23" x14ac:dyDescent="0.25">
      <c r="A9498" t="s">
        <v>9747</v>
      </c>
      <c r="B9498">
        <v>4575589122</v>
      </c>
      <c r="C9498">
        <v>5860634579</v>
      </c>
      <c r="D9498" s="1">
        <v>45814</v>
      </c>
      <c r="E9498">
        <v>99213</v>
      </c>
      <c r="F9498">
        <v>99213</v>
      </c>
      <c r="G9498" t="s">
        <v>3669</v>
      </c>
      <c r="H9498" s="34">
        <v>53210</v>
      </c>
      <c r="I9498" s="7">
        <v>39908</v>
      </c>
      <c r="J9498" s="7">
        <v>33921.800000000003</v>
      </c>
      <c r="K9498" s="7">
        <v>0</v>
      </c>
      <c r="L9498" s="7">
        <v>5986.2</v>
      </c>
      <c r="M9498" s="5">
        <v>0.15</v>
      </c>
      <c r="N9498" t="s">
        <v>1139</v>
      </c>
      <c r="O9498" t="s">
        <v>17</v>
      </c>
      <c r="P9498" t="s">
        <v>25</v>
      </c>
      <c r="Q9498" t="s">
        <v>32</v>
      </c>
      <c r="R9498" t="s">
        <v>20</v>
      </c>
      <c r="S9498" t="s">
        <v>21</v>
      </c>
      <c r="T9498" t="s">
        <v>13311</v>
      </c>
      <c r="U9498" s="1">
        <v>45881</v>
      </c>
      <c r="V9498">
        <v>67</v>
      </c>
      <c r="W9498" t="str">
        <f t="shared" si="195"/>
        <v>60-89</v>
      </c>
    </row>
    <row r="9499" spans="1:23" x14ac:dyDescent="0.25">
      <c r="A9499" t="s">
        <v>9748</v>
      </c>
      <c r="B9499">
        <v>7746756654</v>
      </c>
      <c r="C9499">
        <v>361575526</v>
      </c>
      <c r="D9499" s="1">
        <v>45454</v>
      </c>
      <c r="E9499">
        <v>99222</v>
      </c>
      <c r="F9499">
        <v>99284</v>
      </c>
      <c r="G9499" t="s">
        <v>110</v>
      </c>
      <c r="H9499" s="34">
        <v>22122</v>
      </c>
      <c r="I9499" s="7">
        <v>18140</v>
      </c>
      <c r="J9499" s="7">
        <v>13015.8</v>
      </c>
      <c r="K9499" s="7">
        <v>1859</v>
      </c>
      <c r="L9499" s="7">
        <v>3265.2</v>
      </c>
      <c r="M9499" s="5">
        <v>0.18</v>
      </c>
      <c r="N9499" t="s">
        <v>3141</v>
      </c>
      <c r="O9499" t="s">
        <v>30</v>
      </c>
      <c r="P9499" t="s">
        <v>35</v>
      </c>
      <c r="Q9499" t="s">
        <v>32</v>
      </c>
      <c r="R9499" t="s">
        <v>38</v>
      </c>
      <c r="S9499" t="s">
        <v>27</v>
      </c>
      <c r="T9499" t="s">
        <v>13312</v>
      </c>
      <c r="U9499" s="1">
        <v>45608</v>
      </c>
      <c r="V9499">
        <v>155</v>
      </c>
      <c r="W9499" t="str">
        <f t="shared" si="195"/>
        <v>150-179</v>
      </c>
    </row>
    <row r="9500" spans="1:23" x14ac:dyDescent="0.25">
      <c r="A9500" t="s">
        <v>9749</v>
      </c>
      <c r="B9500">
        <v>857907444</v>
      </c>
      <c r="C9500">
        <v>9455788981</v>
      </c>
      <c r="D9500" s="1">
        <v>45416</v>
      </c>
      <c r="E9500">
        <v>99238</v>
      </c>
      <c r="F9500">
        <v>99205</v>
      </c>
      <c r="G9500" t="s">
        <v>224</v>
      </c>
      <c r="H9500" s="34">
        <v>67658</v>
      </c>
      <c r="I9500" s="7">
        <v>55480</v>
      </c>
      <c r="J9500" s="7">
        <v>40452.6</v>
      </c>
      <c r="K9500" s="7">
        <v>5041</v>
      </c>
      <c r="L9500" s="7">
        <v>9986.4</v>
      </c>
      <c r="M9500" s="5">
        <v>0.18</v>
      </c>
      <c r="N9500" t="s">
        <v>3141</v>
      </c>
      <c r="O9500" t="s">
        <v>27</v>
      </c>
      <c r="P9500" t="s">
        <v>97</v>
      </c>
      <c r="Q9500" t="s">
        <v>32</v>
      </c>
      <c r="R9500" t="s">
        <v>26</v>
      </c>
      <c r="S9500" t="s">
        <v>27</v>
      </c>
      <c r="T9500" t="s">
        <v>13310</v>
      </c>
      <c r="U9500" s="1">
        <v>45565</v>
      </c>
      <c r="V9500">
        <v>149</v>
      </c>
      <c r="W9500" t="str">
        <f t="shared" si="195"/>
        <v>120-149</v>
      </c>
    </row>
    <row r="9501" spans="1:23" x14ac:dyDescent="0.25">
      <c r="A9501" t="s">
        <v>9750</v>
      </c>
      <c r="B9501">
        <v>9065108135</v>
      </c>
      <c r="C9501">
        <v>7162475294</v>
      </c>
      <c r="D9501" s="1">
        <v>45555</v>
      </c>
      <c r="E9501">
        <v>99232</v>
      </c>
      <c r="F9501">
        <v>93000</v>
      </c>
      <c r="G9501" t="s">
        <v>136</v>
      </c>
      <c r="H9501" s="34">
        <v>63704</v>
      </c>
      <c r="I9501" s="7">
        <v>41408</v>
      </c>
      <c r="J9501" s="7">
        <v>36439.040000000001</v>
      </c>
      <c r="K9501" s="7">
        <v>0</v>
      </c>
      <c r="L9501" s="7">
        <v>4968.96</v>
      </c>
      <c r="M9501" s="5">
        <v>0.12</v>
      </c>
      <c r="N9501" t="s">
        <v>46</v>
      </c>
      <c r="O9501" t="s">
        <v>17</v>
      </c>
      <c r="P9501" t="s">
        <v>3146</v>
      </c>
      <c r="Q9501" t="s">
        <v>32</v>
      </c>
      <c r="R9501" t="s">
        <v>20</v>
      </c>
      <c r="S9501" t="s">
        <v>17</v>
      </c>
      <c r="T9501" t="s">
        <v>13311</v>
      </c>
      <c r="U9501" s="1">
        <v>45726</v>
      </c>
      <c r="V9501">
        <v>171</v>
      </c>
      <c r="W9501" t="str">
        <f t="shared" si="195"/>
        <v>150-179</v>
      </c>
    </row>
    <row r="9502" spans="1:23" x14ac:dyDescent="0.25">
      <c r="A9502" t="s">
        <v>9751</v>
      </c>
      <c r="B9502">
        <v>3901023531</v>
      </c>
      <c r="C9502">
        <v>2790754631</v>
      </c>
      <c r="D9502" s="1">
        <v>45829</v>
      </c>
      <c r="E9502">
        <v>99222</v>
      </c>
      <c r="F9502">
        <v>81000</v>
      </c>
      <c r="G9502" t="s">
        <v>3170</v>
      </c>
      <c r="H9502" s="34">
        <v>54816</v>
      </c>
      <c r="I9502" s="7">
        <v>44949</v>
      </c>
      <c r="J9502" s="7">
        <v>31372.18</v>
      </c>
      <c r="K9502" s="7">
        <v>5486</v>
      </c>
      <c r="L9502" s="7">
        <v>8090.82</v>
      </c>
      <c r="M9502" s="5">
        <v>0.18</v>
      </c>
      <c r="N9502" t="s">
        <v>3141</v>
      </c>
      <c r="O9502" t="s">
        <v>30</v>
      </c>
      <c r="P9502" t="s">
        <v>31</v>
      </c>
      <c r="Q9502" t="s">
        <v>32</v>
      </c>
      <c r="R9502" t="s">
        <v>38</v>
      </c>
      <c r="S9502" t="s">
        <v>17</v>
      </c>
      <c r="T9502" t="s">
        <v>13310</v>
      </c>
      <c r="U9502" s="1">
        <v>45954</v>
      </c>
      <c r="V9502">
        <v>125</v>
      </c>
      <c r="W9502" t="str">
        <f t="shared" si="195"/>
        <v>120-149</v>
      </c>
    </row>
    <row r="9503" spans="1:23" x14ac:dyDescent="0.25">
      <c r="A9503" t="s">
        <v>9752</v>
      </c>
      <c r="B9503">
        <v>6382740897</v>
      </c>
      <c r="C9503">
        <v>1964510581</v>
      </c>
      <c r="D9503" s="1">
        <v>45845</v>
      </c>
      <c r="E9503">
        <v>99221</v>
      </c>
      <c r="F9503">
        <v>71046</v>
      </c>
      <c r="G9503" t="s">
        <v>104</v>
      </c>
      <c r="H9503" s="34">
        <v>37552</v>
      </c>
      <c r="I9503" s="7">
        <v>30793</v>
      </c>
      <c r="J9503" s="7">
        <v>25250.26</v>
      </c>
      <c r="K9503" s="7">
        <v>0</v>
      </c>
      <c r="L9503" s="7">
        <v>5542.74</v>
      </c>
      <c r="M9503" s="5">
        <v>0.18</v>
      </c>
      <c r="N9503" t="s">
        <v>3141</v>
      </c>
      <c r="O9503" t="s">
        <v>17</v>
      </c>
      <c r="P9503" t="s">
        <v>97</v>
      </c>
      <c r="Q9503" t="s">
        <v>32</v>
      </c>
      <c r="R9503" t="s">
        <v>27</v>
      </c>
      <c r="S9503" t="s">
        <v>27</v>
      </c>
      <c r="T9503" t="s">
        <v>13312</v>
      </c>
      <c r="U9503" s="1">
        <v>46004</v>
      </c>
      <c r="V9503">
        <v>159</v>
      </c>
      <c r="W9503" t="str">
        <f t="shared" si="195"/>
        <v>150-179</v>
      </c>
    </row>
    <row r="9504" spans="1:23" x14ac:dyDescent="0.25">
      <c r="A9504" t="s">
        <v>9753</v>
      </c>
      <c r="B9504">
        <v>3461897625</v>
      </c>
      <c r="C9504">
        <v>5269407488</v>
      </c>
      <c r="D9504" s="1">
        <v>45773</v>
      </c>
      <c r="E9504">
        <v>99232</v>
      </c>
      <c r="F9504">
        <v>99212</v>
      </c>
      <c r="G9504" t="s">
        <v>85</v>
      </c>
      <c r="H9504" s="34">
        <v>2507</v>
      </c>
      <c r="I9504" s="7">
        <v>1630</v>
      </c>
      <c r="J9504" s="7">
        <v>1434.4</v>
      </c>
      <c r="K9504" s="7">
        <v>0</v>
      </c>
      <c r="L9504" s="7">
        <v>195.6</v>
      </c>
      <c r="M9504" s="5">
        <v>0.12</v>
      </c>
      <c r="N9504" t="s">
        <v>46</v>
      </c>
      <c r="O9504" t="s">
        <v>17</v>
      </c>
      <c r="P9504" t="s">
        <v>97</v>
      </c>
      <c r="Q9504" t="s">
        <v>32</v>
      </c>
      <c r="R9504" t="s">
        <v>43</v>
      </c>
      <c r="S9504" t="s">
        <v>21</v>
      </c>
      <c r="T9504" t="s">
        <v>13311</v>
      </c>
      <c r="U9504" s="1">
        <v>45936</v>
      </c>
      <c r="V9504">
        <v>163</v>
      </c>
      <c r="W9504" t="str">
        <f t="shared" si="195"/>
        <v>150-179</v>
      </c>
    </row>
    <row r="9505" spans="1:23" x14ac:dyDescent="0.25">
      <c r="A9505" t="s">
        <v>9754</v>
      </c>
      <c r="B9505">
        <v>7404654674</v>
      </c>
      <c r="C9505">
        <v>8439939558</v>
      </c>
      <c r="D9505" s="1">
        <v>45662</v>
      </c>
      <c r="E9505">
        <v>99222</v>
      </c>
      <c r="F9505">
        <v>99201</v>
      </c>
      <c r="G9505" t="s">
        <v>69</v>
      </c>
      <c r="H9505" s="34">
        <v>99390</v>
      </c>
      <c r="I9505" s="7">
        <v>78518</v>
      </c>
      <c r="J9505" s="7">
        <v>59708.12</v>
      </c>
      <c r="K9505" s="7">
        <v>6247</v>
      </c>
      <c r="L9505" s="7">
        <v>12562.88</v>
      </c>
      <c r="M9505" s="5">
        <v>0.16</v>
      </c>
      <c r="N9505" t="s">
        <v>1138</v>
      </c>
      <c r="O9505" t="s">
        <v>30</v>
      </c>
      <c r="P9505" t="s">
        <v>18</v>
      </c>
      <c r="Q9505" t="s">
        <v>32</v>
      </c>
      <c r="R9505" t="s">
        <v>38</v>
      </c>
      <c r="S9505" t="s">
        <v>21</v>
      </c>
      <c r="T9505" t="s">
        <v>13310</v>
      </c>
      <c r="U9505" s="1">
        <v>45730</v>
      </c>
      <c r="V9505">
        <v>68</v>
      </c>
      <c r="W9505" t="str">
        <f t="shared" si="195"/>
        <v>60-89</v>
      </c>
    </row>
    <row r="9506" spans="1:23" x14ac:dyDescent="0.25">
      <c r="A9506" t="s">
        <v>9755</v>
      </c>
      <c r="B9506">
        <v>9705510595</v>
      </c>
      <c r="C9506">
        <v>3403138292</v>
      </c>
      <c r="D9506" s="1">
        <v>45639</v>
      </c>
      <c r="E9506">
        <v>99214</v>
      </c>
      <c r="F9506">
        <v>99214</v>
      </c>
      <c r="G9506" t="s">
        <v>574</v>
      </c>
      <c r="H9506" s="34">
        <v>98195</v>
      </c>
      <c r="I9506" s="7">
        <v>73646</v>
      </c>
      <c r="J9506" s="7">
        <v>62599.1</v>
      </c>
      <c r="K9506" s="7">
        <v>0</v>
      </c>
      <c r="L9506" s="7">
        <v>11046.9</v>
      </c>
      <c r="M9506" s="5">
        <v>0.15</v>
      </c>
      <c r="N9506" t="s">
        <v>1139</v>
      </c>
      <c r="O9506" t="s">
        <v>17</v>
      </c>
      <c r="P9506" t="s">
        <v>97</v>
      </c>
      <c r="Q9506" t="s">
        <v>19</v>
      </c>
      <c r="R9506" t="s">
        <v>26</v>
      </c>
      <c r="S9506" t="s">
        <v>17</v>
      </c>
      <c r="T9506" t="s">
        <v>13311</v>
      </c>
      <c r="U9506" s="1">
        <v>45733</v>
      </c>
      <c r="V9506">
        <v>94</v>
      </c>
      <c r="W9506" t="str">
        <f t="shared" si="195"/>
        <v>90-119</v>
      </c>
    </row>
    <row r="9507" spans="1:23" x14ac:dyDescent="0.25">
      <c r="A9507" t="s">
        <v>9756</v>
      </c>
      <c r="B9507">
        <v>3557288745</v>
      </c>
      <c r="C9507">
        <v>9505886957</v>
      </c>
      <c r="D9507" s="1">
        <v>45478</v>
      </c>
      <c r="E9507">
        <v>99223</v>
      </c>
      <c r="F9507">
        <v>99201</v>
      </c>
      <c r="G9507" t="s">
        <v>4092</v>
      </c>
      <c r="H9507" s="34">
        <v>87876</v>
      </c>
      <c r="I9507" s="7">
        <v>74695</v>
      </c>
      <c r="J9507" s="7">
        <v>58071.1</v>
      </c>
      <c r="K9507" s="7">
        <v>15130</v>
      </c>
      <c r="L9507" s="7">
        <v>1493.9</v>
      </c>
      <c r="M9507" s="5">
        <v>0.02</v>
      </c>
      <c r="N9507" t="s">
        <v>16</v>
      </c>
      <c r="O9507" t="s">
        <v>27</v>
      </c>
      <c r="P9507" t="s">
        <v>55</v>
      </c>
      <c r="Q9507" t="s">
        <v>32</v>
      </c>
      <c r="R9507" t="s">
        <v>21</v>
      </c>
      <c r="S9507" t="s">
        <v>17</v>
      </c>
      <c r="T9507" t="s">
        <v>13312</v>
      </c>
      <c r="U9507" s="1">
        <v>45616</v>
      </c>
      <c r="V9507">
        <v>138</v>
      </c>
      <c r="W9507" t="str">
        <f t="shared" si="195"/>
        <v>120-149</v>
      </c>
    </row>
    <row r="9508" spans="1:23" x14ac:dyDescent="0.25">
      <c r="A9508" t="s">
        <v>9757</v>
      </c>
      <c r="B9508">
        <v>7316616879</v>
      </c>
      <c r="C9508">
        <v>1817292081</v>
      </c>
      <c r="D9508" s="1">
        <v>45312</v>
      </c>
      <c r="E9508">
        <v>99215</v>
      </c>
      <c r="F9508">
        <v>71046</v>
      </c>
      <c r="G9508" t="s">
        <v>3242</v>
      </c>
      <c r="H9508" s="34">
        <v>87326</v>
      </c>
      <c r="I9508" s="7">
        <v>69861</v>
      </c>
      <c r="J9508" s="7">
        <v>54218.46</v>
      </c>
      <c r="K9508" s="7">
        <v>5862</v>
      </c>
      <c r="L9508" s="7">
        <v>9780.5400000000009</v>
      </c>
      <c r="M9508" s="5">
        <v>0.14000000000000001</v>
      </c>
      <c r="N9508" t="s">
        <v>1135</v>
      </c>
      <c r="O9508" t="s">
        <v>30</v>
      </c>
      <c r="P9508" t="s">
        <v>35</v>
      </c>
      <c r="Q9508" t="s">
        <v>32</v>
      </c>
      <c r="R9508" t="s">
        <v>26</v>
      </c>
      <c r="S9508" t="s">
        <v>21</v>
      </c>
      <c r="T9508" t="s">
        <v>13310</v>
      </c>
      <c r="U9508" s="1">
        <v>45483</v>
      </c>
      <c r="V9508">
        <v>171</v>
      </c>
      <c r="W9508" t="str">
        <f t="shared" si="195"/>
        <v>150-179</v>
      </c>
    </row>
    <row r="9509" spans="1:23" x14ac:dyDescent="0.25">
      <c r="A9509" t="s">
        <v>9758</v>
      </c>
      <c r="B9509">
        <v>996723237</v>
      </c>
      <c r="C9509">
        <v>330517128</v>
      </c>
      <c r="D9509" s="1">
        <v>45945</v>
      </c>
      <c r="E9509">
        <v>99222</v>
      </c>
      <c r="F9509">
        <v>81000</v>
      </c>
      <c r="G9509" t="s">
        <v>29</v>
      </c>
      <c r="H9509" s="34">
        <v>74859</v>
      </c>
      <c r="I9509" s="7">
        <v>63630</v>
      </c>
      <c r="J9509" s="7">
        <v>49227.4</v>
      </c>
      <c r="K9509" s="7">
        <v>13130</v>
      </c>
      <c r="L9509" s="7">
        <v>1272.5999999999999</v>
      </c>
      <c r="M9509" s="5">
        <v>0.02</v>
      </c>
      <c r="N9509" t="s">
        <v>16</v>
      </c>
      <c r="O9509" t="s">
        <v>27</v>
      </c>
      <c r="P9509" t="s">
        <v>18</v>
      </c>
      <c r="Q9509" t="s">
        <v>19</v>
      </c>
      <c r="R9509" t="s">
        <v>20</v>
      </c>
      <c r="S9509" t="s">
        <v>27</v>
      </c>
      <c r="T9509" t="s">
        <v>13311</v>
      </c>
      <c r="U9509" s="1">
        <v>46012</v>
      </c>
      <c r="V9509">
        <v>67</v>
      </c>
      <c r="W9509" t="str">
        <f t="shared" si="195"/>
        <v>60-89</v>
      </c>
    </row>
    <row r="9510" spans="1:23" x14ac:dyDescent="0.25">
      <c r="A9510" t="s">
        <v>9759</v>
      </c>
      <c r="B9510">
        <v>6745455372</v>
      </c>
      <c r="C9510">
        <v>8637430815</v>
      </c>
      <c r="D9510" s="1">
        <v>45648</v>
      </c>
      <c r="E9510">
        <v>99238</v>
      </c>
      <c r="F9510">
        <v>99202</v>
      </c>
      <c r="G9510" t="s">
        <v>3328</v>
      </c>
      <c r="H9510" s="34">
        <v>95320</v>
      </c>
      <c r="I9510" s="7">
        <v>71490</v>
      </c>
      <c r="J9510" s="7">
        <v>60766.5</v>
      </c>
      <c r="K9510" s="7">
        <v>0</v>
      </c>
      <c r="L9510" s="7">
        <v>10723.5</v>
      </c>
      <c r="M9510" s="5">
        <v>0.15</v>
      </c>
      <c r="N9510" t="s">
        <v>1139</v>
      </c>
      <c r="O9510" t="s">
        <v>17</v>
      </c>
      <c r="P9510" t="s">
        <v>25</v>
      </c>
      <c r="Q9510" t="s">
        <v>19</v>
      </c>
      <c r="R9510" t="s">
        <v>43</v>
      </c>
      <c r="S9510" t="s">
        <v>27</v>
      </c>
      <c r="T9510" t="s">
        <v>13310</v>
      </c>
      <c r="U9510" s="1">
        <v>45779</v>
      </c>
      <c r="V9510">
        <v>131</v>
      </c>
      <c r="W9510" t="str">
        <f t="shared" si="195"/>
        <v>120-149</v>
      </c>
    </row>
    <row r="9511" spans="1:23" x14ac:dyDescent="0.25">
      <c r="A9511" t="s">
        <v>9760</v>
      </c>
      <c r="B9511">
        <v>5507500314</v>
      </c>
      <c r="C9511">
        <v>6132872045</v>
      </c>
      <c r="D9511" s="1">
        <v>45555</v>
      </c>
      <c r="E9511">
        <v>99221</v>
      </c>
      <c r="F9511">
        <v>85025</v>
      </c>
      <c r="G9511" t="s">
        <v>3227</v>
      </c>
      <c r="H9511" s="34">
        <v>46964</v>
      </c>
      <c r="I9511" s="7">
        <v>37102</v>
      </c>
      <c r="J9511" s="7">
        <v>26052.68</v>
      </c>
      <c r="K9511" s="7">
        <v>5113</v>
      </c>
      <c r="L9511" s="7">
        <v>5936.32</v>
      </c>
      <c r="M9511" s="5">
        <v>0.16</v>
      </c>
      <c r="N9511" t="s">
        <v>1138</v>
      </c>
      <c r="O9511" t="s">
        <v>30</v>
      </c>
      <c r="P9511" t="s">
        <v>25</v>
      </c>
      <c r="Q9511" t="s">
        <v>19</v>
      </c>
      <c r="R9511" t="s">
        <v>43</v>
      </c>
      <c r="S9511" t="s">
        <v>17</v>
      </c>
      <c r="T9511" t="s">
        <v>13310</v>
      </c>
      <c r="U9511" s="1">
        <v>45686</v>
      </c>
      <c r="V9511">
        <v>131</v>
      </c>
      <c r="W9511" t="str">
        <f t="shared" si="195"/>
        <v>120-149</v>
      </c>
    </row>
    <row r="9512" spans="1:23" x14ac:dyDescent="0.25">
      <c r="A9512" t="s">
        <v>9761</v>
      </c>
      <c r="B9512">
        <v>9212145397</v>
      </c>
      <c r="C9512">
        <v>6462598497</v>
      </c>
      <c r="D9512" s="1">
        <v>45628</v>
      </c>
      <c r="E9512">
        <v>99214</v>
      </c>
      <c r="F9512">
        <v>85025</v>
      </c>
      <c r="G9512" t="s">
        <v>29</v>
      </c>
      <c r="H9512" s="34">
        <v>55294</v>
      </c>
      <c r="I9512" s="7">
        <v>43129</v>
      </c>
      <c r="J9512" s="7">
        <v>29109.200000000001</v>
      </c>
      <c r="K9512" s="7">
        <v>5394</v>
      </c>
      <c r="L9512" s="7">
        <v>8625.7999999999993</v>
      </c>
      <c r="M9512" s="5">
        <v>0.2</v>
      </c>
      <c r="N9512" t="s">
        <v>3140</v>
      </c>
      <c r="O9512" t="s">
        <v>30</v>
      </c>
      <c r="P9512" t="s">
        <v>97</v>
      </c>
      <c r="Q9512" t="s">
        <v>19</v>
      </c>
      <c r="R9512" t="s">
        <v>27</v>
      </c>
      <c r="S9512" t="s">
        <v>27</v>
      </c>
      <c r="T9512" t="s">
        <v>13310</v>
      </c>
      <c r="U9512" s="1">
        <v>45658</v>
      </c>
      <c r="V9512">
        <v>30</v>
      </c>
      <c r="W9512" t="str">
        <f t="shared" si="195"/>
        <v>30-59</v>
      </c>
    </row>
    <row r="9513" spans="1:23" x14ac:dyDescent="0.25">
      <c r="A9513" t="s">
        <v>9762</v>
      </c>
      <c r="B9513">
        <v>5598091490</v>
      </c>
      <c r="C9513">
        <v>6072686008</v>
      </c>
      <c r="D9513" s="1">
        <v>45471</v>
      </c>
      <c r="E9513">
        <v>99222</v>
      </c>
      <c r="F9513">
        <v>99285</v>
      </c>
      <c r="G9513" t="s">
        <v>593</v>
      </c>
      <c r="H9513" s="34">
        <v>82981</v>
      </c>
      <c r="I9513" s="7">
        <v>66385</v>
      </c>
      <c r="J9513" s="7">
        <v>47232.1</v>
      </c>
      <c r="K9513" s="7">
        <v>9859</v>
      </c>
      <c r="L9513" s="7">
        <v>9293.9</v>
      </c>
      <c r="M9513" s="5">
        <v>0.14000000000000001</v>
      </c>
      <c r="N9513" t="s">
        <v>1135</v>
      </c>
      <c r="O9513" t="s">
        <v>30</v>
      </c>
      <c r="P9513" t="s">
        <v>3147</v>
      </c>
      <c r="Q9513" t="s">
        <v>19</v>
      </c>
      <c r="R9513" t="s">
        <v>43</v>
      </c>
      <c r="S9513" t="s">
        <v>27</v>
      </c>
      <c r="T9513" t="s">
        <v>13311</v>
      </c>
      <c r="U9513" s="1">
        <v>45591</v>
      </c>
      <c r="V9513">
        <v>120</v>
      </c>
      <c r="W9513" t="str">
        <f t="shared" si="195"/>
        <v>120-149</v>
      </c>
    </row>
    <row r="9514" spans="1:23" x14ac:dyDescent="0.25">
      <c r="A9514" t="s">
        <v>9763</v>
      </c>
      <c r="B9514">
        <v>3682495222</v>
      </c>
      <c r="C9514">
        <v>3800549795</v>
      </c>
      <c r="D9514" s="1">
        <v>45575</v>
      </c>
      <c r="E9514">
        <v>99232</v>
      </c>
      <c r="F9514">
        <v>99203</v>
      </c>
      <c r="G9514" t="s">
        <v>81</v>
      </c>
      <c r="H9514" s="34">
        <v>66757</v>
      </c>
      <c r="I9514" s="7">
        <v>53406</v>
      </c>
      <c r="J9514" s="7">
        <v>27064.16</v>
      </c>
      <c r="K9514" s="7">
        <v>18865</v>
      </c>
      <c r="L9514" s="7">
        <v>7476.84</v>
      </c>
      <c r="M9514" s="5">
        <v>0.14000000000000001</v>
      </c>
      <c r="N9514" t="s">
        <v>1135</v>
      </c>
      <c r="O9514" t="s">
        <v>27</v>
      </c>
      <c r="P9514" t="s">
        <v>3149</v>
      </c>
      <c r="Q9514" t="s">
        <v>19</v>
      </c>
      <c r="R9514" t="s">
        <v>26</v>
      </c>
      <c r="S9514" t="s">
        <v>21</v>
      </c>
      <c r="T9514" t="s">
        <v>13312</v>
      </c>
      <c r="U9514" s="1">
        <v>45668</v>
      </c>
      <c r="V9514">
        <v>93</v>
      </c>
      <c r="W9514" t="str">
        <f t="shared" si="195"/>
        <v>90-119</v>
      </c>
    </row>
    <row r="9515" spans="1:23" x14ac:dyDescent="0.25">
      <c r="A9515" t="s">
        <v>9764</v>
      </c>
      <c r="B9515">
        <v>6755570749</v>
      </c>
      <c r="C9515">
        <v>5434555724</v>
      </c>
      <c r="D9515" s="1">
        <v>45853</v>
      </c>
      <c r="E9515">
        <v>99232</v>
      </c>
      <c r="F9515">
        <v>99292</v>
      </c>
      <c r="G9515" t="s">
        <v>3716</v>
      </c>
      <c r="H9515" s="34">
        <v>61672</v>
      </c>
      <c r="I9515" s="7">
        <v>49338</v>
      </c>
      <c r="J9515" s="7">
        <v>36679.68</v>
      </c>
      <c r="K9515" s="7">
        <v>5751</v>
      </c>
      <c r="L9515" s="7">
        <v>6907.32</v>
      </c>
      <c r="M9515" s="5">
        <v>0.14000000000000001</v>
      </c>
      <c r="N9515" t="s">
        <v>1135</v>
      </c>
      <c r="O9515" t="s">
        <v>30</v>
      </c>
      <c r="P9515" t="s">
        <v>31</v>
      </c>
      <c r="Q9515" t="s">
        <v>32</v>
      </c>
      <c r="R9515" t="s">
        <v>20</v>
      </c>
      <c r="S9515" t="s">
        <v>27</v>
      </c>
      <c r="T9515" t="s">
        <v>13310</v>
      </c>
      <c r="U9515" s="1">
        <v>45993</v>
      </c>
      <c r="V9515">
        <v>140</v>
      </c>
      <c r="W9515" t="str">
        <f t="shared" si="195"/>
        <v>120-149</v>
      </c>
    </row>
    <row r="9516" spans="1:23" x14ac:dyDescent="0.25">
      <c r="A9516" t="s">
        <v>9765</v>
      </c>
      <c r="B9516">
        <v>7613042561</v>
      </c>
      <c r="C9516">
        <v>2083015923</v>
      </c>
      <c r="D9516" s="1">
        <v>45819</v>
      </c>
      <c r="E9516">
        <v>99223</v>
      </c>
      <c r="F9516">
        <v>81000</v>
      </c>
      <c r="G9516" t="s">
        <v>3505</v>
      </c>
      <c r="H9516" s="34">
        <v>87751</v>
      </c>
      <c r="I9516" s="7">
        <v>71956</v>
      </c>
      <c r="J9516" s="7">
        <v>59003.92</v>
      </c>
      <c r="K9516" s="7">
        <v>0</v>
      </c>
      <c r="L9516" s="7">
        <v>12952.08</v>
      </c>
      <c r="M9516" s="5">
        <v>0.18</v>
      </c>
      <c r="N9516" t="s">
        <v>3141</v>
      </c>
      <c r="O9516" t="s">
        <v>17</v>
      </c>
      <c r="P9516" t="s">
        <v>3149</v>
      </c>
      <c r="Q9516" t="s">
        <v>32</v>
      </c>
      <c r="R9516" t="s">
        <v>27</v>
      </c>
      <c r="S9516" t="s">
        <v>17</v>
      </c>
      <c r="T9516" t="s">
        <v>13310</v>
      </c>
      <c r="U9516" s="1">
        <v>45879</v>
      </c>
      <c r="V9516">
        <v>60</v>
      </c>
      <c r="W9516" t="str">
        <f t="shared" si="195"/>
        <v>60-89</v>
      </c>
    </row>
    <row r="9517" spans="1:23" x14ac:dyDescent="0.25">
      <c r="A9517" t="s">
        <v>9766</v>
      </c>
      <c r="B9517">
        <v>1717611397</v>
      </c>
      <c r="C9517">
        <v>6660211848</v>
      </c>
      <c r="D9517" s="1">
        <v>45494</v>
      </c>
      <c r="E9517">
        <v>99222</v>
      </c>
      <c r="F9517">
        <v>71046</v>
      </c>
      <c r="G9517" t="s">
        <v>240</v>
      </c>
      <c r="H9517" s="34">
        <v>54526</v>
      </c>
      <c r="I9517" s="7">
        <v>42530</v>
      </c>
      <c r="J9517" s="7">
        <v>26532</v>
      </c>
      <c r="K9517" s="7">
        <v>7492</v>
      </c>
      <c r="L9517" s="7">
        <v>8506</v>
      </c>
      <c r="M9517" s="5">
        <v>0.2</v>
      </c>
      <c r="N9517" t="s">
        <v>3140</v>
      </c>
      <c r="O9517" t="s">
        <v>27</v>
      </c>
      <c r="P9517" t="s">
        <v>3146</v>
      </c>
      <c r="Q9517" t="s">
        <v>32</v>
      </c>
      <c r="R9517" t="s">
        <v>21</v>
      </c>
      <c r="S9517" t="s">
        <v>21</v>
      </c>
      <c r="T9517" t="s">
        <v>13311</v>
      </c>
      <c r="U9517" s="1">
        <v>45638</v>
      </c>
      <c r="V9517">
        <v>144</v>
      </c>
      <c r="W9517" t="str">
        <f t="shared" si="195"/>
        <v>120-149</v>
      </c>
    </row>
    <row r="9518" spans="1:23" x14ac:dyDescent="0.25">
      <c r="A9518" t="s">
        <v>9767</v>
      </c>
      <c r="B9518">
        <v>9845498255</v>
      </c>
      <c r="C9518">
        <v>8925978428</v>
      </c>
      <c r="D9518" s="1">
        <v>45794</v>
      </c>
      <c r="E9518">
        <v>99238</v>
      </c>
      <c r="F9518">
        <v>99203</v>
      </c>
      <c r="G9518" t="s">
        <v>171</v>
      </c>
      <c r="H9518" s="34">
        <v>56430</v>
      </c>
      <c r="I9518" s="7">
        <v>40630</v>
      </c>
      <c r="J9518" s="7">
        <v>27131.599999999999</v>
      </c>
      <c r="K9518" s="7">
        <v>10248</v>
      </c>
      <c r="L9518" s="7">
        <v>3250.4</v>
      </c>
      <c r="M9518" s="5">
        <v>0.08</v>
      </c>
      <c r="N9518" t="s">
        <v>24</v>
      </c>
      <c r="O9518" t="s">
        <v>27</v>
      </c>
      <c r="P9518" t="s">
        <v>18</v>
      </c>
      <c r="Q9518" t="s">
        <v>32</v>
      </c>
      <c r="R9518" t="s">
        <v>20</v>
      </c>
      <c r="S9518" t="s">
        <v>21</v>
      </c>
      <c r="T9518" t="s">
        <v>13312</v>
      </c>
      <c r="U9518" s="1">
        <v>45918</v>
      </c>
      <c r="V9518">
        <v>124</v>
      </c>
      <c r="W9518" t="str">
        <f t="shared" si="195"/>
        <v>120-149</v>
      </c>
    </row>
    <row r="9519" spans="1:23" x14ac:dyDescent="0.25">
      <c r="A9519" t="s">
        <v>9768</v>
      </c>
      <c r="B9519">
        <v>9098203390</v>
      </c>
      <c r="C9519">
        <v>4581300698</v>
      </c>
      <c r="D9519" s="1">
        <v>45332</v>
      </c>
      <c r="E9519">
        <v>99221</v>
      </c>
      <c r="F9519">
        <v>99292</v>
      </c>
      <c r="G9519" t="s">
        <v>3232</v>
      </c>
      <c r="H9519" s="34">
        <v>55927</v>
      </c>
      <c r="I9519" s="7">
        <v>40267</v>
      </c>
      <c r="J9519" s="7">
        <v>37045.64</v>
      </c>
      <c r="K9519" s="7">
        <v>0</v>
      </c>
      <c r="L9519" s="7">
        <v>3221.36</v>
      </c>
      <c r="M9519" s="5">
        <v>0.08</v>
      </c>
      <c r="N9519" t="s">
        <v>24</v>
      </c>
      <c r="O9519" t="s">
        <v>17</v>
      </c>
      <c r="P9519" t="s">
        <v>35</v>
      </c>
      <c r="Q9519" t="s">
        <v>32</v>
      </c>
      <c r="R9519" t="s">
        <v>38</v>
      </c>
      <c r="S9519" t="s">
        <v>21</v>
      </c>
      <c r="T9519" t="s">
        <v>13312</v>
      </c>
      <c r="U9519" s="1">
        <v>45454</v>
      </c>
      <c r="V9519">
        <v>122</v>
      </c>
      <c r="W9519" t="str">
        <f t="shared" si="195"/>
        <v>120-149</v>
      </c>
    </row>
    <row r="9520" spans="1:23" x14ac:dyDescent="0.25">
      <c r="A9520" t="s">
        <v>9769</v>
      </c>
      <c r="B9520">
        <v>6511358917</v>
      </c>
      <c r="C9520">
        <v>8752225205</v>
      </c>
      <c r="D9520" s="1">
        <v>45315</v>
      </c>
      <c r="E9520">
        <v>99238</v>
      </c>
      <c r="F9520">
        <v>36415</v>
      </c>
      <c r="G9520" t="s">
        <v>3158</v>
      </c>
      <c r="H9520" s="34">
        <v>94799</v>
      </c>
      <c r="I9520" s="7">
        <v>68255</v>
      </c>
      <c r="J9520" s="7">
        <v>44825.599999999999</v>
      </c>
      <c r="K9520" s="7">
        <v>17969</v>
      </c>
      <c r="L9520" s="7">
        <v>5460.4</v>
      </c>
      <c r="M9520" s="5">
        <v>0.08</v>
      </c>
      <c r="N9520" t="s">
        <v>24</v>
      </c>
      <c r="O9520" t="s">
        <v>27</v>
      </c>
      <c r="P9520" t="s">
        <v>35</v>
      </c>
      <c r="Q9520" t="s">
        <v>19</v>
      </c>
      <c r="R9520" t="s">
        <v>20</v>
      </c>
      <c r="S9520" t="s">
        <v>17</v>
      </c>
      <c r="T9520" t="s">
        <v>13310</v>
      </c>
      <c r="U9520" s="1">
        <v>45429</v>
      </c>
      <c r="V9520">
        <v>114</v>
      </c>
      <c r="W9520" t="str">
        <f t="shared" si="195"/>
        <v>90-119</v>
      </c>
    </row>
    <row r="9521" spans="1:23" x14ac:dyDescent="0.25">
      <c r="A9521" t="s">
        <v>9770</v>
      </c>
      <c r="B9521">
        <v>5609742678</v>
      </c>
      <c r="C9521">
        <v>3758987515</v>
      </c>
      <c r="D9521" s="1">
        <v>45419</v>
      </c>
      <c r="E9521">
        <v>99221</v>
      </c>
      <c r="F9521">
        <v>99205</v>
      </c>
      <c r="G9521" t="s">
        <v>142</v>
      </c>
      <c r="H9521" s="34">
        <v>67357</v>
      </c>
      <c r="I9521" s="7">
        <v>50518</v>
      </c>
      <c r="J9521" s="7">
        <v>36033.300000000003</v>
      </c>
      <c r="K9521" s="7">
        <v>6907</v>
      </c>
      <c r="L9521" s="7">
        <v>7577.7</v>
      </c>
      <c r="M9521" s="5">
        <v>0.15</v>
      </c>
      <c r="N9521" t="s">
        <v>1139</v>
      </c>
      <c r="O9521" t="s">
        <v>30</v>
      </c>
      <c r="P9521" t="s">
        <v>3150</v>
      </c>
      <c r="Q9521" t="s">
        <v>32</v>
      </c>
      <c r="R9521" t="s">
        <v>43</v>
      </c>
      <c r="S9521" t="s">
        <v>21</v>
      </c>
      <c r="T9521" t="s">
        <v>13310</v>
      </c>
      <c r="U9521" s="1">
        <v>45450</v>
      </c>
      <c r="V9521">
        <v>31</v>
      </c>
      <c r="W9521" t="str">
        <f t="shared" si="195"/>
        <v>30-59</v>
      </c>
    </row>
    <row r="9522" spans="1:23" x14ac:dyDescent="0.25">
      <c r="A9522" t="s">
        <v>9771</v>
      </c>
      <c r="B9522">
        <v>7914427296</v>
      </c>
      <c r="C9522">
        <v>3587013937</v>
      </c>
      <c r="D9522" s="1">
        <v>45556</v>
      </c>
      <c r="E9522">
        <v>99231</v>
      </c>
      <c r="F9522">
        <v>99291</v>
      </c>
      <c r="G9522" t="s">
        <v>224</v>
      </c>
      <c r="H9522" s="34">
        <v>44877</v>
      </c>
      <c r="I9522" s="7">
        <v>38145</v>
      </c>
      <c r="J9522" s="7">
        <v>37382.1</v>
      </c>
      <c r="K9522" s="7">
        <v>0</v>
      </c>
      <c r="L9522" s="7">
        <v>762.9</v>
      </c>
      <c r="M9522" s="5">
        <v>0.02</v>
      </c>
      <c r="N9522" t="s">
        <v>16</v>
      </c>
      <c r="O9522" t="s">
        <v>17</v>
      </c>
      <c r="P9522" t="s">
        <v>3149</v>
      </c>
      <c r="Q9522" t="s">
        <v>32</v>
      </c>
      <c r="R9522" t="s">
        <v>38</v>
      </c>
      <c r="S9522" t="s">
        <v>21</v>
      </c>
      <c r="T9522" t="s">
        <v>13312</v>
      </c>
      <c r="U9522" s="1">
        <v>45592</v>
      </c>
      <c r="V9522">
        <v>36</v>
      </c>
      <c r="W9522" t="str">
        <f t="shared" si="195"/>
        <v>30-59</v>
      </c>
    </row>
    <row r="9523" spans="1:23" x14ac:dyDescent="0.25">
      <c r="A9523" t="s">
        <v>9772</v>
      </c>
      <c r="B9523">
        <v>8907925453</v>
      </c>
      <c r="C9523">
        <v>7014833877</v>
      </c>
      <c r="D9523" s="1">
        <v>45718</v>
      </c>
      <c r="E9523">
        <v>99233</v>
      </c>
      <c r="F9523">
        <v>97110</v>
      </c>
      <c r="G9523" t="s">
        <v>3562</v>
      </c>
      <c r="H9523" s="34">
        <v>84741</v>
      </c>
      <c r="I9523" s="7">
        <v>55082</v>
      </c>
      <c r="J9523" s="7">
        <v>48472.160000000003</v>
      </c>
      <c r="K9523" s="7">
        <v>0</v>
      </c>
      <c r="L9523" s="7">
        <v>6609.84</v>
      </c>
      <c r="M9523" s="5">
        <v>0.12</v>
      </c>
      <c r="N9523" t="s">
        <v>46</v>
      </c>
      <c r="O9523" t="s">
        <v>17</v>
      </c>
      <c r="P9523" t="s">
        <v>3147</v>
      </c>
      <c r="Q9523" t="s">
        <v>32</v>
      </c>
      <c r="R9523" t="s">
        <v>21</v>
      </c>
      <c r="S9523" t="s">
        <v>27</v>
      </c>
      <c r="T9523" t="s">
        <v>13310</v>
      </c>
      <c r="U9523" s="1">
        <v>45756</v>
      </c>
      <c r="V9523">
        <v>38</v>
      </c>
      <c r="W9523" t="str">
        <f t="shared" si="195"/>
        <v>30-59</v>
      </c>
    </row>
    <row r="9524" spans="1:23" x14ac:dyDescent="0.25">
      <c r="A9524" t="s">
        <v>9773</v>
      </c>
      <c r="B9524">
        <v>6386028048</v>
      </c>
      <c r="C9524">
        <v>9634674904</v>
      </c>
      <c r="D9524" s="1">
        <v>45717</v>
      </c>
      <c r="E9524">
        <v>99238</v>
      </c>
      <c r="F9524">
        <v>99212</v>
      </c>
      <c r="G9524" t="s">
        <v>108</v>
      </c>
      <c r="H9524" s="34">
        <v>88922</v>
      </c>
      <c r="I9524" s="7">
        <v>69359</v>
      </c>
      <c r="J9524" s="7">
        <v>35261.199999999997</v>
      </c>
      <c r="K9524" s="7">
        <v>20226</v>
      </c>
      <c r="L9524" s="7">
        <v>13871.8</v>
      </c>
      <c r="M9524" s="5">
        <v>0.2</v>
      </c>
      <c r="N9524" t="s">
        <v>3140</v>
      </c>
      <c r="O9524" t="s">
        <v>27</v>
      </c>
      <c r="P9524" t="s">
        <v>3147</v>
      </c>
      <c r="Q9524" t="s">
        <v>32</v>
      </c>
      <c r="R9524" t="s">
        <v>26</v>
      </c>
      <c r="S9524" t="s">
        <v>27</v>
      </c>
      <c r="T9524" t="s">
        <v>13311</v>
      </c>
      <c r="U9524" s="1">
        <v>45889</v>
      </c>
      <c r="V9524">
        <v>172</v>
      </c>
      <c r="W9524" t="str">
        <f t="shared" si="195"/>
        <v>150-179</v>
      </c>
    </row>
    <row r="9525" spans="1:23" x14ac:dyDescent="0.25">
      <c r="A9525" t="s">
        <v>9774</v>
      </c>
      <c r="B9525">
        <v>3166749875</v>
      </c>
      <c r="C9525">
        <v>8227541220</v>
      </c>
      <c r="D9525" s="1">
        <v>45299</v>
      </c>
      <c r="E9525">
        <v>99215</v>
      </c>
      <c r="F9525">
        <v>99212</v>
      </c>
      <c r="G9525" t="s">
        <v>148</v>
      </c>
      <c r="H9525" s="34">
        <v>32787</v>
      </c>
      <c r="I9525" s="7">
        <v>23607</v>
      </c>
      <c r="J9525" s="7">
        <v>19067.439999999999</v>
      </c>
      <c r="K9525" s="7">
        <v>2651</v>
      </c>
      <c r="L9525" s="7">
        <v>1888.56</v>
      </c>
      <c r="M9525" s="5">
        <v>0.08</v>
      </c>
      <c r="N9525" t="s">
        <v>24</v>
      </c>
      <c r="O9525" t="s">
        <v>30</v>
      </c>
      <c r="P9525" t="s">
        <v>3148</v>
      </c>
      <c r="Q9525" t="s">
        <v>32</v>
      </c>
      <c r="R9525" t="s">
        <v>43</v>
      </c>
      <c r="S9525" t="s">
        <v>17</v>
      </c>
      <c r="T9525" t="s">
        <v>13310</v>
      </c>
      <c r="U9525" s="1">
        <v>45384</v>
      </c>
      <c r="V9525">
        <v>85</v>
      </c>
      <c r="W9525" t="str">
        <f t="shared" si="195"/>
        <v>60-89</v>
      </c>
    </row>
    <row r="9526" spans="1:23" x14ac:dyDescent="0.25">
      <c r="A9526" t="s">
        <v>9775</v>
      </c>
      <c r="B9526">
        <v>1054296835</v>
      </c>
      <c r="C9526">
        <v>8702247903</v>
      </c>
      <c r="D9526" s="1">
        <v>45607</v>
      </c>
      <c r="E9526">
        <v>99222</v>
      </c>
      <c r="F9526">
        <v>80053</v>
      </c>
      <c r="G9526" t="s">
        <v>3548</v>
      </c>
      <c r="H9526" s="34">
        <v>87178</v>
      </c>
      <c r="I9526" s="7">
        <v>74101</v>
      </c>
      <c r="J9526" s="7">
        <v>72618.98</v>
      </c>
      <c r="K9526" s="7">
        <v>0</v>
      </c>
      <c r="L9526" s="7">
        <v>1482.02</v>
      </c>
      <c r="M9526" s="5">
        <v>0.02</v>
      </c>
      <c r="N9526" t="s">
        <v>16</v>
      </c>
      <c r="O9526" t="s">
        <v>17</v>
      </c>
      <c r="P9526" t="s">
        <v>97</v>
      </c>
      <c r="Q9526" t="s">
        <v>32</v>
      </c>
      <c r="R9526" t="s">
        <v>43</v>
      </c>
      <c r="S9526" t="s">
        <v>21</v>
      </c>
      <c r="T9526" t="s">
        <v>13312</v>
      </c>
      <c r="U9526" s="1">
        <v>45713</v>
      </c>
      <c r="V9526">
        <v>106</v>
      </c>
      <c r="W9526" t="str">
        <f t="shared" si="195"/>
        <v>90-119</v>
      </c>
    </row>
    <row r="9527" spans="1:23" x14ac:dyDescent="0.25">
      <c r="A9527" t="s">
        <v>9776</v>
      </c>
      <c r="B9527">
        <v>5918295235</v>
      </c>
      <c r="C9527">
        <v>1059551849</v>
      </c>
      <c r="D9527" s="1">
        <v>45592</v>
      </c>
      <c r="E9527">
        <v>99223</v>
      </c>
      <c r="F9527">
        <v>99281</v>
      </c>
      <c r="G9527" t="s">
        <v>286</v>
      </c>
      <c r="H9527" s="34">
        <v>82002</v>
      </c>
      <c r="I9527" s="7">
        <v>63962</v>
      </c>
      <c r="J9527" s="7">
        <v>45259.6</v>
      </c>
      <c r="K9527" s="7">
        <v>5910</v>
      </c>
      <c r="L9527" s="7">
        <v>12792.4</v>
      </c>
      <c r="M9527" s="5">
        <v>0.2</v>
      </c>
      <c r="N9527" t="s">
        <v>3140</v>
      </c>
      <c r="O9527" t="s">
        <v>30</v>
      </c>
      <c r="P9527" t="s">
        <v>31</v>
      </c>
      <c r="Q9527" t="s">
        <v>19</v>
      </c>
      <c r="R9527" t="s">
        <v>38</v>
      </c>
      <c r="S9527" t="s">
        <v>27</v>
      </c>
      <c r="T9527" t="s">
        <v>13312</v>
      </c>
      <c r="U9527" s="1">
        <v>45747</v>
      </c>
      <c r="V9527">
        <v>155</v>
      </c>
      <c r="W9527" t="str">
        <f t="shared" si="195"/>
        <v>150-179</v>
      </c>
    </row>
    <row r="9528" spans="1:23" x14ac:dyDescent="0.25">
      <c r="A9528" t="s">
        <v>9777</v>
      </c>
      <c r="B9528">
        <v>2347944469</v>
      </c>
      <c r="C9528">
        <v>1055209776</v>
      </c>
      <c r="D9528" s="1">
        <v>45544</v>
      </c>
      <c r="E9528">
        <v>99222</v>
      </c>
      <c r="F9528">
        <v>99205</v>
      </c>
      <c r="G9528" t="s">
        <v>3424</v>
      </c>
      <c r="H9528" s="34">
        <v>49322</v>
      </c>
      <c r="I9528" s="7">
        <v>38964</v>
      </c>
      <c r="J9528" s="7">
        <v>28394.76</v>
      </c>
      <c r="K9528" s="7">
        <v>4335</v>
      </c>
      <c r="L9528" s="7">
        <v>6234.24</v>
      </c>
      <c r="M9528" s="5">
        <v>0.16</v>
      </c>
      <c r="N9528" t="s">
        <v>1138</v>
      </c>
      <c r="O9528" t="s">
        <v>30</v>
      </c>
      <c r="P9528" t="s">
        <v>31</v>
      </c>
      <c r="Q9528" t="s">
        <v>19</v>
      </c>
      <c r="R9528" t="s">
        <v>21</v>
      </c>
      <c r="S9528" t="s">
        <v>21</v>
      </c>
      <c r="T9528" t="s">
        <v>13311</v>
      </c>
      <c r="U9528" s="1">
        <v>45645</v>
      </c>
      <c r="V9528">
        <v>101</v>
      </c>
      <c r="W9528" t="str">
        <f t="shared" si="195"/>
        <v>90-119</v>
      </c>
    </row>
    <row r="9529" spans="1:23" x14ac:dyDescent="0.25">
      <c r="A9529" t="s">
        <v>9778</v>
      </c>
      <c r="B9529">
        <v>1530430638</v>
      </c>
      <c r="C9529">
        <v>5690626911</v>
      </c>
      <c r="D9529" s="1">
        <v>45387</v>
      </c>
      <c r="E9529">
        <v>99214</v>
      </c>
      <c r="F9529">
        <v>99204</v>
      </c>
      <c r="G9529" t="s">
        <v>219</v>
      </c>
      <c r="H9529" s="34">
        <v>80298</v>
      </c>
      <c r="I9529" s="7">
        <v>62632</v>
      </c>
      <c r="J9529" s="7">
        <v>50105.599999999999</v>
      </c>
      <c r="K9529" s="7">
        <v>0</v>
      </c>
      <c r="L9529" s="7">
        <v>12526.4</v>
      </c>
      <c r="M9529" s="5">
        <v>0.2</v>
      </c>
      <c r="N9529" t="s">
        <v>3140</v>
      </c>
      <c r="O9529" t="s">
        <v>17</v>
      </c>
      <c r="P9529" t="s">
        <v>31</v>
      </c>
      <c r="Q9529" t="s">
        <v>19</v>
      </c>
      <c r="R9529" t="s">
        <v>26</v>
      </c>
      <c r="S9529" t="s">
        <v>21</v>
      </c>
      <c r="T9529" t="s">
        <v>13311</v>
      </c>
      <c r="U9529" s="1">
        <v>45515</v>
      </c>
      <c r="V9529">
        <v>128</v>
      </c>
      <c r="W9529" t="str">
        <f t="shared" si="195"/>
        <v>120-149</v>
      </c>
    </row>
    <row r="9530" spans="1:23" x14ac:dyDescent="0.25">
      <c r="A9530" t="s">
        <v>9779</v>
      </c>
      <c r="B9530">
        <v>6790249223</v>
      </c>
      <c r="C9530">
        <v>7696895524</v>
      </c>
      <c r="D9530" s="1">
        <v>45404</v>
      </c>
      <c r="E9530">
        <v>99233</v>
      </c>
      <c r="F9530">
        <v>97110</v>
      </c>
      <c r="G9530" t="s">
        <v>3741</v>
      </c>
      <c r="H9530" s="34">
        <v>75694</v>
      </c>
      <c r="I9530" s="7">
        <v>54500</v>
      </c>
      <c r="J9530" s="7">
        <v>45838</v>
      </c>
      <c r="K9530" s="7">
        <v>4302</v>
      </c>
      <c r="L9530" s="7">
        <v>4360</v>
      </c>
      <c r="M9530" s="5">
        <v>0.08</v>
      </c>
      <c r="N9530" t="s">
        <v>24</v>
      </c>
      <c r="O9530" t="s">
        <v>30</v>
      </c>
      <c r="P9530" t="s">
        <v>3148</v>
      </c>
      <c r="Q9530" t="s">
        <v>32</v>
      </c>
      <c r="R9530" t="s">
        <v>27</v>
      </c>
      <c r="S9530" t="s">
        <v>27</v>
      </c>
      <c r="T9530" t="s">
        <v>13312</v>
      </c>
      <c r="U9530" s="1">
        <v>45505</v>
      </c>
      <c r="V9530">
        <v>101</v>
      </c>
      <c r="W9530" t="str">
        <f t="shared" si="195"/>
        <v>90-119</v>
      </c>
    </row>
    <row r="9531" spans="1:23" x14ac:dyDescent="0.25">
      <c r="A9531" t="s">
        <v>9780</v>
      </c>
      <c r="B9531">
        <v>5229369337</v>
      </c>
      <c r="C9531">
        <v>829868229</v>
      </c>
      <c r="D9531" s="1">
        <v>45374</v>
      </c>
      <c r="E9531">
        <v>99232</v>
      </c>
      <c r="F9531">
        <v>99201</v>
      </c>
      <c r="G9531" t="s">
        <v>3505</v>
      </c>
      <c r="H9531" s="34">
        <v>53443</v>
      </c>
      <c r="I9531" s="7">
        <v>43823</v>
      </c>
      <c r="J9531" s="7">
        <v>35934.86</v>
      </c>
      <c r="K9531" s="7">
        <v>0</v>
      </c>
      <c r="L9531" s="7">
        <v>7888.14</v>
      </c>
      <c r="M9531" s="5">
        <v>0.18</v>
      </c>
      <c r="N9531" t="s">
        <v>3141</v>
      </c>
      <c r="O9531" t="s">
        <v>17</v>
      </c>
      <c r="P9531" t="s">
        <v>58</v>
      </c>
      <c r="Q9531" t="s">
        <v>32</v>
      </c>
      <c r="R9531" t="s">
        <v>43</v>
      </c>
      <c r="S9531" t="s">
        <v>21</v>
      </c>
      <c r="T9531" t="s">
        <v>13310</v>
      </c>
      <c r="U9531" s="1">
        <v>45447</v>
      </c>
      <c r="V9531">
        <v>73</v>
      </c>
      <c r="W9531" t="str">
        <f t="shared" si="195"/>
        <v>60-89</v>
      </c>
    </row>
    <row r="9532" spans="1:23" x14ac:dyDescent="0.25">
      <c r="A9532" t="s">
        <v>9781</v>
      </c>
      <c r="B9532">
        <v>569428380</v>
      </c>
      <c r="C9532">
        <v>5626197581</v>
      </c>
      <c r="D9532" s="1">
        <v>45697</v>
      </c>
      <c r="E9532">
        <v>99221</v>
      </c>
      <c r="F9532">
        <v>99211</v>
      </c>
      <c r="G9532" t="s">
        <v>209</v>
      </c>
      <c r="H9532" s="34">
        <v>81819</v>
      </c>
      <c r="I9532" s="7">
        <v>53182</v>
      </c>
      <c r="J9532" s="7">
        <v>46800.160000000003</v>
      </c>
      <c r="K9532" s="7">
        <v>0</v>
      </c>
      <c r="L9532" s="7">
        <v>6381.84</v>
      </c>
      <c r="M9532" s="5">
        <v>0.12</v>
      </c>
      <c r="N9532" t="s">
        <v>46</v>
      </c>
      <c r="O9532" t="s">
        <v>17</v>
      </c>
      <c r="P9532" t="s">
        <v>35</v>
      </c>
      <c r="Q9532" t="s">
        <v>32</v>
      </c>
      <c r="R9532" t="s">
        <v>43</v>
      </c>
      <c r="S9532" t="s">
        <v>17</v>
      </c>
      <c r="T9532" t="s">
        <v>13310</v>
      </c>
      <c r="U9532" s="1">
        <v>45821</v>
      </c>
      <c r="V9532">
        <v>124</v>
      </c>
      <c r="W9532" t="str">
        <f t="shared" si="195"/>
        <v>120-149</v>
      </c>
    </row>
    <row r="9533" spans="1:23" x14ac:dyDescent="0.25">
      <c r="A9533" t="s">
        <v>9782</v>
      </c>
      <c r="B9533">
        <v>8128905144</v>
      </c>
      <c r="C9533">
        <v>3687662404</v>
      </c>
      <c r="D9533" s="1">
        <v>45950</v>
      </c>
      <c r="E9533">
        <v>99213</v>
      </c>
      <c r="F9533">
        <v>99285</v>
      </c>
      <c r="G9533" t="s">
        <v>3281</v>
      </c>
      <c r="H9533" s="34">
        <v>41020</v>
      </c>
      <c r="I9533" s="7">
        <v>34867</v>
      </c>
      <c r="J9533" s="7">
        <v>31675.660000000003</v>
      </c>
      <c r="K9533" s="7">
        <v>2494</v>
      </c>
      <c r="L9533" s="7">
        <v>697.34</v>
      </c>
      <c r="M9533" s="5">
        <v>0.02</v>
      </c>
      <c r="N9533" t="s">
        <v>16</v>
      </c>
      <c r="O9533" t="s">
        <v>30</v>
      </c>
      <c r="P9533" t="s">
        <v>25</v>
      </c>
      <c r="Q9533" t="s">
        <v>19</v>
      </c>
      <c r="R9533" t="s">
        <v>43</v>
      </c>
      <c r="S9533" t="s">
        <v>17</v>
      </c>
      <c r="T9533" t="s">
        <v>13312</v>
      </c>
      <c r="U9533" s="1">
        <v>46000</v>
      </c>
      <c r="V9533">
        <v>50</v>
      </c>
      <c r="W9533" t="str">
        <f t="shared" si="195"/>
        <v>30-59</v>
      </c>
    </row>
    <row r="9534" spans="1:23" x14ac:dyDescent="0.25">
      <c r="A9534" t="s">
        <v>9783</v>
      </c>
      <c r="B9534">
        <v>3276028472</v>
      </c>
      <c r="C9534">
        <v>5308070134</v>
      </c>
      <c r="D9534" s="1">
        <v>45583</v>
      </c>
      <c r="E9534">
        <v>99213</v>
      </c>
      <c r="F9534">
        <v>99212</v>
      </c>
      <c r="G9534" t="s">
        <v>3548</v>
      </c>
      <c r="H9534" s="34">
        <v>68114</v>
      </c>
      <c r="I9534" s="7">
        <v>53129</v>
      </c>
      <c r="J9534" s="7">
        <v>42503.199999999997</v>
      </c>
      <c r="K9534" s="7">
        <v>0</v>
      </c>
      <c r="L9534" s="7">
        <v>10625.8</v>
      </c>
      <c r="M9534" s="5">
        <v>0.2</v>
      </c>
      <c r="N9534" t="s">
        <v>3140</v>
      </c>
      <c r="O9534" t="s">
        <v>17</v>
      </c>
      <c r="P9534" t="s">
        <v>40</v>
      </c>
      <c r="Q9534" t="s">
        <v>19</v>
      </c>
      <c r="R9534" t="s">
        <v>26</v>
      </c>
      <c r="S9534" t="s">
        <v>21</v>
      </c>
      <c r="T9534" t="s">
        <v>13312</v>
      </c>
      <c r="U9534" s="1">
        <v>45749</v>
      </c>
      <c r="V9534">
        <v>166</v>
      </c>
      <c r="W9534" t="str">
        <f t="shared" si="195"/>
        <v>150-179</v>
      </c>
    </row>
    <row r="9535" spans="1:23" x14ac:dyDescent="0.25">
      <c r="A9535" t="s">
        <v>9784</v>
      </c>
      <c r="B9535">
        <v>2580532821</v>
      </c>
      <c r="C9535">
        <v>4893762381</v>
      </c>
      <c r="D9535" s="1">
        <v>45779</v>
      </c>
      <c r="E9535">
        <v>99214</v>
      </c>
      <c r="F9535">
        <v>90834</v>
      </c>
      <c r="G9535" t="s">
        <v>71</v>
      </c>
      <c r="H9535" s="34">
        <v>71226</v>
      </c>
      <c r="I9535" s="7">
        <v>56269</v>
      </c>
      <c r="J9535" s="7">
        <v>47265.96</v>
      </c>
      <c r="K9535" s="7">
        <v>0</v>
      </c>
      <c r="L9535" s="7">
        <v>9003.0400000000009</v>
      </c>
      <c r="M9535" s="5">
        <v>0.16</v>
      </c>
      <c r="N9535" t="s">
        <v>1138</v>
      </c>
      <c r="O9535" t="s">
        <v>17</v>
      </c>
      <c r="P9535" t="s">
        <v>97</v>
      </c>
      <c r="Q9535" t="s">
        <v>32</v>
      </c>
      <c r="R9535" t="s">
        <v>21</v>
      </c>
      <c r="S9535" t="s">
        <v>17</v>
      </c>
      <c r="T9535" t="s">
        <v>13312</v>
      </c>
      <c r="U9535" s="1">
        <v>45828</v>
      </c>
      <c r="V9535">
        <v>49</v>
      </c>
      <c r="W9535" t="str">
        <f t="shared" si="195"/>
        <v>30-59</v>
      </c>
    </row>
    <row r="9536" spans="1:23" x14ac:dyDescent="0.25">
      <c r="A9536" t="s">
        <v>9785</v>
      </c>
      <c r="B9536">
        <v>4953611877</v>
      </c>
      <c r="C9536">
        <v>6342921644</v>
      </c>
      <c r="D9536" s="1">
        <v>45731</v>
      </c>
      <c r="E9536">
        <v>99231</v>
      </c>
      <c r="F9536">
        <v>99283</v>
      </c>
      <c r="G9536" t="s">
        <v>3265</v>
      </c>
      <c r="H9536" s="34">
        <v>72105</v>
      </c>
      <c r="I9536" s="7">
        <v>54079</v>
      </c>
      <c r="J9536" s="7">
        <v>33071.15</v>
      </c>
      <c r="K9536" s="7">
        <v>12896</v>
      </c>
      <c r="L9536" s="7">
        <v>8111.85</v>
      </c>
      <c r="M9536" s="5">
        <v>0.15</v>
      </c>
      <c r="N9536" t="s">
        <v>1139</v>
      </c>
      <c r="O9536" t="s">
        <v>27</v>
      </c>
      <c r="P9536" t="s">
        <v>31</v>
      </c>
      <c r="Q9536" t="s">
        <v>19</v>
      </c>
      <c r="R9536" t="s">
        <v>38</v>
      </c>
      <c r="S9536" t="s">
        <v>17</v>
      </c>
      <c r="T9536" t="s">
        <v>13312</v>
      </c>
      <c r="U9536" s="1">
        <v>45818</v>
      </c>
      <c r="V9536">
        <v>87</v>
      </c>
      <c r="W9536" t="str">
        <f t="shared" si="195"/>
        <v>60-89</v>
      </c>
    </row>
    <row r="9537" spans="1:23" x14ac:dyDescent="0.25">
      <c r="A9537" t="s">
        <v>9786</v>
      </c>
      <c r="B9537">
        <v>1965109338</v>
      </c>
      <c r="C9537">
        <v>5457577784</v>
      </c>
      <c r="D9537" s="1">
        <v>45533</v>
      </c>
      <c r="E9537">
        <v>99231</v>
      </c>
      <c r="F9537">
        <v>81000</v>
      </c>
      <c r="G9537" t="s">
        <v>106</v>
      </c>
      <c r="H9537" s="34">
        <v>83529</v>
      </c>
      <c r="I9537" s="7">
        <v>60141</v>
      </c>
      <c r="J9537" s="7">
        <v>34200.720000000001</v>
      </c>
      <c r="K9537" s="7">
        <v>21129</v>
      </c>
      <c r="L9537" s="7">
        <v>4811.28</v>
      </c>
      <c r="M9537" s="5">
        <v>0.08</v>
      </c>
      <c r="N9537" t="s">
        <v>24</v>
      </c>
      <c r="O9537" t="s">
        <v>27</v>
      </c>
      <c r="P9537" t="s">
        <v>25</v>
      </c>
      <c r="Q9537" t="s">
        <v>19</v>
      </c>
      <c r="R9537" t="s">
        <v>26</v>
      </c>
      <c r="S9537" t="s">
        <v>21</v>
      </c>
      <c r="T9537" t="s">
        <v>13311</v>
      </c>
      <c r="U9537" s="1">
        <v>45564</v>
      </c>
      <c r="V9537">
        <v>31</v>
      </c>
      <c r="W9537" t="str">
        <f t="shared" si="195"/>
        <v>30-59</v>
      </c>
    </row>
    <row r="9538" spans="1:23" x14ac:dyDescent="0.25">
      <c r="A9538" t="s">
        <v>9787</v>
      </c>
      <c r="B9538">
        <v>5593104175</v>
      </c>
      <c r="C9538">
        <v>7912233398</v>
      </c>
      <c r="D9538" s="1">
        <v>45445</v>
      </c>
      <c r="E9538">
        <v>99233</v>
      </c>
      <c r="F9538">
        <v>85025</v>
      </c>
      <c r="G9538" t="s">
        <v>148</v>
      </c>
      <c r="H9538" s="34">
        <v>65936</v>
      </c>
      <c r="I9538" s="7">
        <v>52749</v>
      </c>
      <c r="J9538" s="7">
        <v>40605.14</v>
      </c>
      <c r="K9538" s="7">
        <v>4759</v>
      </c>
      <c r="L9538" s="7">
        <v>7384.86</v>
      </c>
      <c r="M9538" s="5">
        <v>0.14000000000000001</v>
      </c>
      <c r="N9538" t="s">
        <v>1135</v>
      </c>
      <c r="O9538" t="s">
        <v>30</v>
      </c>
      <c r="P9538" t="s">
        <v>18</v>
      </c>
      <c r="Q9538" t="s">
        <v>32</v>
      </c>
      <c r="R9538" t="s">
        <v>21</v>
      </c>
      <c r="S9538" t="s">
        <v>27</v>
      </c>
      <c r="T9538" t="s">
        <v>13311</v>
      </c>
      <c r="U9538" s="1">
        <v>45499</v>
      </c>
      <c r="V9538">
        <v>54</v>
      </c>
      <c r="W9538" t="str">
        <f t="shared" si="195"/>
        <v>30-59</v>
      </c>
    </row>
    <row r="9539" spans="1:23" x14ac:dyDescent="0.25">
      <c r="A9539" t="s">
        <v>9788</v>
      </c>
      <c r="B9539">
        <v>277675442</v>
      </c>
      <c r="C9539">
        <v>2269481719</v>
      </c>
      <c r="D9539" s="1">
        <v>45814</v>
      </c>
      <c r="E9539">
        <v>99213</v>
      </c>
      <c r="F9539">
        <v>99283</v>
      </c>
      <c r="G9539" t="s">
        <v>166</v>
      </c>
      <c r="H9539" s="34">
        <v>35633</v>
      </c>
      <c r="I9539" s="7">
        <v>29219</v>
      </c>
      <c r="J9539" s="7">
        <v>18148.580000000002</v>
      </c>
      <c r="K9539" s="7">
        <v>5811</v>
      </c>
      <c r="L9539" s="7">
        <v>5259.42</v>
      </c>
      <c r="M9539" s="5">
        <v>0.18</v>
      </c>
      <c r="N9539" t="s">
        <v>3141</v>
      </c>
      <c r="O9539" t="s">
        <v>27</v>
      </c>
      <c r="P9539" t="s">
        <v>3149</v>
      </c>
      <c r="Q9539" t="s">
        <v>32</v>
      </c>
      <c r="R9539" t="s">
        <v>26</v>
      </c>
      <c r="S9539" t="s">
        <v>27</v>
      </c>
      <c r="T9539" t="s">
        <v>13312</v>
      </c>
      <c r="U9539" s="1">
        <v>45914</v>
      </c>
      <c r="V9539">
        <v>100</v>
      </c>
      <c r="W9539" t="str">
        <f t="shared" ref="W9539:W9602" si="196">IF(V9539="","",IF(V9539&lt;30,"0-29",IF(V9539&lt;60,"30-59",IF(V9539&lt;90,"60-89",IF(V9539&lt;120,"90-119",IF(V9539&lt;150,"120-149",IF(V9539&lt;180,"150-179",IF(V9539&lt;210,"180-209",IF(V9539&lt;240,"210-239",IF(V9539&lt;270,"240-269",IF(V9539&lt;300,"270-299",IF(V9539&lt;330,"300-329",IF(V9539&lt;360,"330-359","360+")))))))))))))</f>
        <v>90-119</v>
      </c>
    </row>
    <row r="9540" spans="1:23" x14ac:dyDescent="0.25">
      <c r="A9540" t="s">
        <v>9789</v>
      </c>
      <c r="B9540">
        <v>6875685246</v>
      </c>
      <c r="C9540">
        <v>2678977168</v>
      </c>
      <c r="D9540" s="1">
        <v>45718</v>
      </c>
      <c r="E9540">
        <v>99213</v>
      </c>
      <c r="F9540">
        <v>93000</v>
      </c>
      <c r="G9540" t="s">
        <v>83</v>
      </c>
      <c r="H9540" s="34">
        <v>62934</v>
      </c>
      <c r="I9540" s="7">
        <v>49718</v>
      </c>
      <c r="J9540" s="7">
        <v>36378.120000000003</v>
      </c>
      <c r="K9540" s="7">
        <v>5385</v>
      </c>
      <c r="L9540" s="7">
        <v>7954.88</v>
      </c>
      <c r="M9540" s="5">
        <v>0.16</v>
      </c>
      <c r="N9540" t="s">
        <v>1138</v>
      </c>
      <c r="O9540" t="s">
        <v>30</v>
      </c>
      <c r="P9540" t="s">
        <v>31</v>
      </c>
      <c r="Q9540" t="s">
        <v>19</v>
      </c>
      <c r="R9540" t="s">
        <v>27</v>
      </c>
      <c r="S9540" t="s">
        <v>21</v>
      </c>
      <c r="T9540" t="s">
        <v>13310</v>
      </c>
      <c r="U9540" s="1">
        <v>45828</v>
      </c>
      <c r="V9540">
        <v>110</v>
      </c>
      <c r="W9540" t="str">
        <f t="shared" si="196"/>
        <v>90-119</v>
      </c>
    </row>
    <row r="9541" spans="1:23" x14ac:dyDescent="0.25">
      <c r="A9541" t="s">
        <v>9790</v>
      </c>
      <c r="B9541">
        <v>6241617859</v>
      </c>
      <c r="C9541">
        <v>5356374780</v>
      </c>
      <c r="D9541" s="1">
        <v>45959</v>
      </c>
      <c r="E9541">
        <v>99231</v>
      </c>
      <c r="F9541">
        <v>99212</v>
      </c>
      <c r="G9541" t="s">
        <v>248</v>
      </c>
      <c r="H9541" s="34">
        <v>70878</v>
      </c>
      <c r="I9541" s="7">
        <v>60246</v>
      </c>
      <c r="J9541" s="7">
        <v>59041.08</v>
      </c>
      <c r="K9541" s="7">
        <v>0</v>
      </c>
      <c r="L9541" s="7">
        <v>1204.92</v>
      </c>
      <c r="M9541" s="5">
        <v>0.02</v>
      </c>
      <c r="N9541" t="s">
        <v>16</v>
      </c>
      <c r="O9541" t="s">
        <v>17</v>
      </c>
      <c r="P9541" t="s">
        <v>3150</v>
      </c>
      <c r="Q9541" t="s">
        <v>19</v>
      </c>
      <c r="R9541" t="s">
        <v>38</v>
      </c>
      <c r="S9541" t="s">
        <v>17</v>
      </c>
      <c r="T9541" t="s">
        <v>13310</v>
      </c>
      <c r="U9541" s="1">
        <v>46088</v>
      </c>
      <c r="V9541">
        <v>129</v>
      </c>
      <c r="W9541" t="str">
        <f t="shared" si="196"/>
        <v>120-149</v>
      </c>
    </row>
    <row r="9542" spans="1:23" x14ac:dyDescent="0.25">
      <c r="A9542" t="s">
        <v>9791</v>
      </c>
      <c r="B9542">
        <v>2307138264</v>
      </c>
      <c r="C9542">
        <v>3273003036</v>
      </c>
      <c r="D9542" s="1">
        <v>45424</v>
      </c>
      <c r="E9542">
        <v>99232</v>
      </c>
      <c r="F9542">
        <v>99291</v>
      </c>
      <c r="G9542" t="s">
        <v>286</v>
      </c>
      <c r="H9542" s="34">
        <v>90166</v>
      </c>
      <c r="I9542" s="7">
        <v>71231</v>
      </c>
      <c r="J9542" s="7">
        <v>53348.04</v>
      </c>
      <c r="K9542" s="7">
        <v>6486</v>
      </c>
      <c r="L9542" s="7">
        <v>11396.96</v>
      </c>
      <c r="M9542" s="5">
        <v>0.16</v>
      </c>
      <c r="N9542" t="s">
        <v>1138</v>
      </c>
      <c r="O9542" t="s">
        <v>30</v>
      </c>
      <c r="P9542" t="s">
        <v>18</v>
      </c>
      <c r="Q9542" t="s">
        <v>32</v>
      </c>
      <c r="R9542" t="s">
        <v>38</v>
      </c>
      <c r="S9542" t="s">
        <v>21</v>
      </c>
      <c r="T9542" t="s">
        <v>13312</v>
      </c>
      <c r="U9542" s="1">
        <v>45521</v>
      </c>
      <c r="V9542">
        <v>97</v>
      </c>
      <c r="W9542" t="str">
        <f t="shared" si="196"/>
        <v>90-119</v>
      </c>
    </row>
    <row r="9543" spans="1:23" x14ac:dyDescent="0.25">
      <c r="A9543" t="s">
        <v>9792</v>
      </c>
      <c r="B9543">
        <v>3704075857</v>
      </c>
      <c r="C9543">
        <v>4572714154</v>
      </c>
      <c r="D9543" s="1">
        <v>45818</v>
      </c>
      <c r="E9543">
        <v>99213</v>
      </c>
      <c r="F9543">
        <v>99213</v>
      </c>
      <c r="G9543" t="s">
        <v>61</v>
      </c>
      <c r="H9543" s="34">
        <v>72044</v>
      </c>
      <c r="I9543" s="7">
        <v>46829</v>
      </c>
      <c r="J9543" s="7">
        <v>32455.52</v>
      </c>
      <c r="K9543" s="7">
        <v>8754</v>
      </c>
      <c r="L9543" s="7">
        <v>5619.48</v>
      </c>
      <c r="M9543" s="5">
        <v>0.12</v>
      </c>
      <c r="N9543" t="s">
        <v>46</v>
      </c>
      <c r="O9543" t="s">
        <v>27</v>
      </c>
      <c r="P9543" t="s">
        <v>3150</v>
      </c>
      <c r="Q9543" t="s">
        <v>32</v>
      </c>
      <c r="R9543" t="s">
        <v>21</v>
      </c>
      <c r="S9543" t="s">
        <v>17</v>
      </c>
      <c r="T9543" t="s">
        <v>13310</v>
      </c>
      <c r="U9543" s="1">
        <v>45925</v>
      </c>
      <c r="V9543">
        <v>107</v>
      </c>
      <c r="W9543" t="str">
        <f t="shared" si="196"/>
        <v>90-119</v>
      </c>
    </row>
    <row r="9544" spans="1:23" x14ac:dyDescent="0.25">
      <c r="A9544" t="s">
        <v>9793</v>
      </c>
      <c r="B9544">
        <v>2767790039</v>
      </c>
      <c r="C9544">
        <v>2686783849</v>
      </c>
      <c r="D9544" s="1">
        <v>45719</v>
      </c>
      <c r="E9544">
        <v>99215</v>
      </c>
      <c r="F9544">
        <v>99205</v>
      </c>
      <c r="G9544" t="s">
        <v>222</v>
      </c>
      <c r="H9544" s="34">
        <v>37913</v>
      </c>
      <c r="I9544" s="7">
        <v>24643</v>
      </c>
      <c r="J9544" s="7">
        <v>21685.84</v>
      </c>
      <c r="K9544" s="7">
        <v>0</v>
      </c>
      <c r="L9544" s="7">
        <v>2957.16</v>
      </c>
      <c r="M9544" s="5">
        <v>0.12</v>
      </c>
      <c r="N9544" t="s">
        <v>46</v>
      </c>
      <c r="O9544" t="s">
        <v>17</v>
      </c>
      <c r="P9544" t="s">
        <v>3146</v>
      </c>
      <c r="Q9544" t="s">
        <v>19</v>
      </c>
      <c r="R9544" t="s">
        <v>21</v>
      </c>
      <c r="S9544" t="s">
        <v>27</v>
      </c>
      <c r="T9544" t="s">
        <v>13312</v>
      </c>
      <c r="U9544" s="1">
        <v>45869</v>
      </c>
      <c r="V9544">
        <v>149</v>
      </c>
      <c r="W9544" t="str">
        <f t="shared" si="196"/>
        <v>120-149</v>
      </c>
    </row>
    <row r="9545" spans="1:23" x14ac:dyDescent="0.25">
      <c r="A9545" t="s">
        <v>9794</v>
      </c>
      <c r="B9545">
        <v>9255482393</v>
      </c>
      <c r="C9545">
        <v>923233836</v>
      </c>
      <c r="D9545" s="1">
        <v>45689</v>
      </c>
      <c r="E9545">
        <v>99215</v>
      </c>
      <c r="F9545">
        <v>99204</v>
      </c>
      <c r="G9545" t="s">
        <v>200</v>
      </c>
      <c r="H9545" s="34">
        <v>52806</v>
      </c>
      <c r="I9545" s="7">
        <v>44885</v>
      </c>
      <c r="J9545" s="7">
        <v>43987.3</v>
      </c>
      <c r="K9545" s="7">
        <v>0</v>
      </c>
      <c r="L9545" s="7">
        <v>897.7</v>
      </c>
      <c r="M9545" s="5">
        <v>0.02</v>
      </c>
      <c r="N9545" t="s">
        <v>16</v>
      </c>
      <c r="O9545" t="s">
        <v>17</v>
      </c>
      <c r="P9545" t="s">
        <v>35</v>
      </c>
      <c r="Q9545" t="s">
        <v>32</v>
      </c>
      <c r="R9545" t="s">
        <v>27</v>
      </c>
      <c r="S9545" t="s">
        <v>27</v>
      </c>
      <c r="T9545" t="s">
        <v>13310</v>
      </c>
      <c r="U9545" s="1">
        <v>45857</v>
      </c>
      <c r="V9545">
        <v>168</v>
      </c>
      <c r="W9545" t="str">
        <f t="shared" si="196"/>
        <v>150-179</v>
      </c>
    </row>
    <row r="9546" spans="1:23" x14ac:dyDescent="0.25">
      <c r="A9546" t="s">
        <v>9795</v>
      </c>
      <c r="B9546">
        <v>5544623253</v>
      </c>
      <c r="C9546">
        <v>7917198586</v>
      </c>
      <c r="D9546" s="1">
        <v>45921</v>
      </c>
      <c r="E9546">
        <v>99221</v>
      </c>
      <c r="F9546">
        <v>99291</v>
      </c>
      <c r="G9546" t="s">
        <v>114</v>
      </c>
      <c r="H9546" s="34">
        <v>66353</v>
      </c>
      <c r="I9546" s="7">
        <v>53082</v>
      </c>
      <c r="J9546" s="7">
        <v>39417.519999999997</v>
      </c>
      <c r="K9546" s="7">
        <v>6233</v>
      </c>
      <c r="L9546" s="7">
        <v>7431.48</v>
      </c>
      <c r="M9546" s="5">
        <v>0.14000000000000001</v>
      </c>
      <c r="N9546" t="s">
        <v>1135</v>
      </c>
      <c r="O9546" t="s">
        <v>30</v>
      </c>
      <c r="P9546" t="s">
        <v>55</v>
      </c>
      <c r="Q9546" t="s">
        <v>19</v>
      </c>
      <c r="R9546" t="s">
        <v>27</v>
      </c>
      <c r="S9546" t="s">
        <v>21</v>
      </c>
      <c r="T9546" t="s">
        <v>13311</v>
      </c>
      <c r="U9546" s="1">
        <v>45957</v>
      </c>
      <c r="V9546">
        <v>36</v>
      </c>
      <c r="W9546" t="str">
        <f t="shared" si="196"/>
        <v>30-59</v>
      </c>
    </row>
    <row r="9547" spans="1:23" x14ac:dyDescent="0.25">
      <c r="A9547" t="s">
        <v>9796</v>
      </c>
      <c r="B9547">
        <v>7004194300</v>
      </c>
      <c r="C9547">
        <v>5839537370</v>
      </c>
      <c r="D9547" s="1">
        <v>45403</v>
      </c>
      <c r="E9547">
        <v>99222</v>
      </c>
      <c r="F9547">
        <v>93000</v>
      </c>
      <c r="G9547" t="s">
        <v>4083</v>
      </c>
      <c r="H9547" s="34">
        <v>94454</v>
      </c>
      <c r="I9547" s="7">
        <v>80286</v>
      </c>
      <c r="J9547" s="7">
        <v>47928.28</v>
      </c>
      <c r="K9547" s="7">
        <v>30752</v>
      </c>
      <c r="L9547" s="7">
        <v>1605.72</v>
      </c>
      <c r="M9547" s="5">
        <v>0.02</v>
      </c>
      <c r="N9547" t="s">
        <v>16</v>
      </c>
      <c r="O9547" t="s">
        <v>27</v>
      </c>
      <c r="P9547" t="s">
        <v>58</v>
      </c>
      <c r="Q9547" t="s">
        <v>32</v>
      </c>
      <c r="R9547" t="s">
        <v>43</v>
      </c>
      <c r="S9547" t="s">
        <v>27</v>
      </c>
      <c r="T9547" t="s">
        <v>13312</v>
      </c>
      <c r="U9547" s="1">
        <v>45468</v>
      </c>
      <c r="V9547">
        <v>65</v>
      </c>
      <c r="W9547" t="str">
        <f t="shared" si="196"/>
        <v>60-89</v>
      </c>
    </row>
    <row r="9548" spans="1:23" x14ac:dyDescent="0.25">
      <c r="A9548" t="s">
        <v>9797</v>
      </c>
      <c r="B9548">
        <v>7137777202</v>
      </c>
      <c r="C9548">
        <v>543269329</v>
      </c>
      <c r="D9548" s="1">
        <v>45573</v>
      </c>
      <c r="E9548">
        <v>99233</v>
      </c>
      <c r="F9548">
        <v>99283</v>
      </c>
      <c r="G9548" t="s">
        <v>50</v>
      </c>
      <c r="H9548" s="34">
        <v>84398</v>
      </c>
      <c r="I9548" s="7">
        <v>63299</v>
      </c>
      <c r="J9548" s="7">
        <v>34434.15</v>
      </c>
      <c r="K9548" s="7">
        <v>19370</v>
      </c>
      <c r="L9548" s="7">
        <v>9494.85</v>
      </c>
      <c r="M9548" s="5">
        <v>0.15</v>
      </c>
      <c r="N9548" t="s">
        <v>1139</v>
      </c>
      <c r="O9548" t="s">
        <v>27</v>
      </c>
      <c r="P9548" t="s">
        <v>58</v>
      </c>
      <c r="Q9548" t="s">
        <v>32</v>
      </c>
      <c r="R9548" t="s">
        <v>20</v>
      </c>
      <c r="S9548" t="s">
        <v>27</v>
      </c>
      <c r="T9548" t="s">
        <v>13310</v>
      </c>
      <c r="U9548" s="1">
        <v>45638</v>
      </c>
      <c r="V9548">
        <v>65</v>
      </c>
      <c r="W9548" t="str">
        <f t="shared" si="196"/>
        <v>60-89</v>
      </c>
    </row>
    <row r="9549" spans="1:23" x14ac:dyDescent="0.25">
      <c r="A9549" t="s">
        <v>9798</v>
      </c>
      <c r="B9549">
        <v>8716557434</v>
      </c>
      <c r="C9549">
        <v>8669809805</v>
      </c>
      <c r="D9549" s="1">
        <v>45395</v>
      </c>
      <c r="E9549">
        <v>99214</v>
      </c>
      <c r="F9549">
        <v>99285</v>
      </c>
      <c r="G9549" t="s">
        <v>3306</v>
      </c>
      <c r="H9549" s="34">
        <v>54977</v>
      </c>
      <c r="I9549" s="7">
        <v>41233</v>
      </c>
      <c r="J9549" s="7">
        <v>28571.05</v>
      </c>
      <c r="K9549" s="7">
        <v>6477</v>
      </c>
      <c r="L9549" s="7">
        <v>6184.95</v>
      </c>
      <c r="M9549" s="5">
        <v>0.15</v>
      </c>
      <c r="N9549" t="s">
        <v>1139</v>
      </c>
      <c r="O9549" t="s">
        <v>27</v>
      </c>
      <c r="P9549" t="s">
        <v>3148</v>
      </c>
      <c r="Q9549" t="s">
        <v>32</v>
      </c>
      <c r="R9549" t="s">
        <v>43</v>
      </c>
      <c r="S9549" t="s">
        <v>17</v>
      </c>
      <c r="T9549" t="s">
        <v>13310</v>
      </c>
      <c r="U9549" s="1">
        <v>45547</v>
      </c>
      <c r="V9549">
        <v>152</v>
      </c>
      <c r="W9549" t="str">
        <f t="shared" si="196"/>
        <v>150-179</v>
      </c>
    </row>
    <row r="9550" spans="1:23" x14ac:dyDescent="0.25">
      <c r="A9550" t="s">
        <v>9799</v>
      </c>
      <c r="B9550">
        <v>9086508870</v>
      </c>
      <c r="C9550">
        <v>747234101</v>
      </c>
      <c r="D9550" s="1">
        <v>45480</v>
      </c>
      <c r="E9550">
        <v>99222</v>
      </c>
      <c r="F9550">
        <v>99214</v>
      </c>
      <c r="G9550" t="s">
        <v>3281</v>
      </c>
      <c r="H9550" s="34">
        <v>98270</v>
      </c>
      <c r="I9550" s="7">
        <v>83530</v>
      </c>
      <c r="J9550" s="7">
        <v>73321.399999999994</v>
      </c>
      <c r="K9550" s="7">
        <v>8538</v>
      </c>
      <c r="L9550" s="7">
        <v>1670.6</v>
      </c>
      <c r="M9550" s="5">
        <v>0.02</v>
      </c>
      <c r="N9550" t="s">
        <v>16</v>
      </c>
      <c r="O9550" t="s">
        <v>30</v>
      </c>
      <c r="P9550" t="s">
        <v>25</v>
      </c>
      <c r="Q9550" t="s">
        <v>19</v>
      </c>
      <c r="R9550" t="s">
        <v>21</v>
      </c>
      <c r="S9550" t="s">
        <v>21</v>
      </c>
      <c r="T9550" t="s">
        <v>13312</v>
      </c>
      <c r="U9550" s="1">
        <v>45538</v>
      </c>
      <c r="V9550">
        <v>58</v>
      </c>
      <c r="W9550" t="str">
        <f t="shared" si="196"/>
        <v>30-59</v>
      </c>
    </row>
    <row r="9551" spans="1:23" x14ac:dyDescent="0.25">
      <c r="A9551" t="s">
        <v>9800</v>
      </c>
      <c r="B9551">
        <v>8582847593</v>
      </c>
      <c r="C9551">
        <v>4622668599</v>
      </c>
      <c r="D9551" s="1">
        <v>45358</v>
      </c>
      <c r="E9551">
        <v>99238</v>
      </c>
      <c r="F9551">
        <v>99204</v>
      </c>
      <c r="G9551" t="s">
        <v>347</v>
      </c>
      <c r="H9551" s="34">
        <v>61838</v>
      </c>
      <c r="I9551" s="7">
        <v>50707</v>
      </c>
      <c r="J9551" s="7">
        <v>35841.74</v>
      </c>
      <c r="K9551" s="7">
        <v>5738</v>
      </c>
      <c r="L9551" s="7">
        <v>9127.26</v>
      </c>
      <c r="M9551" s="5">
        <v>0.18</v>
      </c>
      <c r="N9551" t="s">
        <v>3141</v>
      </c>
      <c r="O9551" t="s">
        <v>30</v>
      </c>
      <c r="P9551" t="s">
        <v>18</v>
      </c>
      <c r="Q9551" t="s">
        <v>32</v>
      </c>
      <c r="R9551" t="s">
        <v>27</v>
      </c>
      <c r="S9551" t="s">
        <v>21</v>
      </c>
      <c r="T9551" t="s">
        <v>13311</v>
      </c>
      <c r="U9551" s="1">
        <v>45414</v>
      </c>
      <c r="V9551">
        <v>56</v>
      </c>
      <c r="W9551" t="str">
        <f t="shared" si="196"/>
        <v>30-59</v>
      </c>
    </row>
    <row r="9552" spans="1:23" x14ac:dyDescent="0.25">
      <c r="A9552" t="s">
        <v>9801</v>
      </c>
      <c r="B9552">
        <v>5890125240</v>
      </c>
      <c r="C9552">
        <v>4733769598</v>
      </c>
      <c r="D9552" s="1">
        <v>45685</v>
      </c>
      <c r="E9552">
        <v>99214</v>
      </c>
      <c r="F9552">
        <v>85025</v>
      </c>
      <c r="G9552" t="s">
        <v>75</v>
      </c>
      <c r="H9552" s="34">
        <v>33643</v>
      </c>
      <c r="I9552" s="7">
        <v>28597</v>
      </c>
      <c r="J9552" s="7">
        <v>28025.06</v>
      </c>
      <c r="K9552" s="7">
        <v>0</v>
      </c>
      <c r="L9552" s="7">
        <v>571.94000000000005</v>
      </c>
      <c r="M9552" s="5">
        <v>0.02</v>
      </c>
      <c r="N9552" t="s">
        <v>16</v>
      </c>
      <c r="O9552" t="s">
        <v>17</v>
      </c>
      <c r="P9552" t="s">
        <v>3148</v>
      </c>
      <c r="Q9552" t="s">
        <v>32</v>
      </c>
      <c r="R9552" t="s">
        <v>27</v>
      </c>
      <c r="S9552" t="s">
        <v>17</v>
      </c>
      <c r="T9552" t="s">
        <v>13312</v>
      </c>
      <c r="U9552" s="1">
        <v>45848</v>
      </c>
      <c r="V9552">
        <v>163</v>
      </c>
      <c r="W9552" t="str">
        <f t="shared" si="196"/>
        <v>150-179</v>
      </c>
    </row>
    <row r="9553" spans="1:23" x14ac:dyDescent="0.25">
      <c r="A9553" t="s">
        <v>9802</v>
      </c>
      <c r="B9553">
        <v>334435594</v>
      </c>
      <c r="C9553">
        <v>560404874</v>
      </c>
      <c r="D9553" s="1">
        <v>45322</v>
      </c>
      <c r="E9553">
        <v>99233</v>
      </c>
      <c r="F9553">
        <v>99204</v>
      </c>
      <c r="G9553" t="s">
        <v>3490</v>
      </c>
      <c r="H9553" s="34">
        <v>39069</v>
      </c>
      <c r="I9553" s="7">
        <v>32037</v>
      </c>
      <c r="J9553" s="7">
        <v>21730.34</v>
      </c>
      <c r="K9553" s="7">
        <v>4540</v>
      </c>
      <c r="L9553" s="7">
        <v>5766.66</v>
      </c>
      <c r="M9553" s="5">
        <v>0.18</v>
      </c>
      <c r="N9553" t="s">
        <v>3141</v>
      </c>
      <c r="O9553" t="s">
        <v>27</v>
      </c>
      <c r="P9553" t="s">
        <v>25</v>
      </c>
      <c r="Q9553" t="s">
        <v>19</v>
      </c>
      <c r="R9553" t="s">
        <v>20</v>
      </c>
      <c r="S9553" t="s">
        <v>17</v>
      </c>
      <c r="T9553" t="s">
        <v>13311</v>
      </c>
      <c r="U9553" s="1">
        <v>45485</v>
      </c>
      <c r="V9553">
        <v>163</v>
      </c>
      <c r="W9553" t="str">
        <f t="shared" si="196"/>
        <v>150-179</v>
      </c>
    </row>
    <row r="9554" spans="1:23" x14ac:dyDescent="0.25">
      <c r="A9554" t="s">
        <v>9803</v>
      </c>
      <c r="B9554">
        <v>429866253</v>
      </c>
      <c r="C9554">
        <v>8218783028</v>
      </c>
      <c r="D9554" s="1">
        <v>45762</v>
      </c>
      <c r="E9554">
        <v>99214</v>
      </c>
      <c r="F9554">
        <v>99215</v>
      </c>
      <c r="G9554" t="s">
        <v>3371</v>
      </c>
      <c r="H9554" s="34">
        <v>85492</v>
      </c>
      <c r="I9554" s="7">
        <v>61554</v>
      </c>
      <c r="J9554" s="7">
        <v>50550.68</v>
      </c>
      <c r="K9554" s="7">
        <v>6079</v>
      </c>
      <c r="L9554" s="7">
        <v>4924.32</v>
      </c>
      <c r="M9554" s="5">
        <v>0.08</v>
      </c>
      <c r="N9554" t="s">
        <v>24</v>
      </c>
      <c r="O9554" t="s">
        <v>30</v>
      </c>
      <c r="P9554" t="s">
        <v>31</v>
      </c>
      <c r="Q9554" t="s">
        <v>32</v>
      </c>
      <c r="R9554" t="s">
        <v>26</v>
      </c>
      <c r="S9554" t="s">
        <v>27</v>
      </c>
      <c r="T9554" t="s">
        <v>13312</v>
      </c>
      <c r="U9554" s="1">
        <v>45837</v>
      </c>
      <c r="V9554">
        <v>75</v>
      </c>
      <c r="W9554" t="str">
        <f t="shared" si="196"/>
        <v>60-89</v>
      </c>
    </row>
    <row r="9555" spans="1:23" x14ac:dyDescent="0.25">
      <c r="A9555" t="s">
        <v>9804</v>
      </c>
      <c r="B9555">
        <v>6788170084</v>
      </c>
      <c r="C9555">
        <v>445965976</v>
      </c>
      <c r="D9555" s="1">
        <v>45333</v>
      </c>
      <c r="E9555">
        <v>99222</v>
      </c>
      <c r="F9555">
        <v>99205</v>
      </c>
      <c r="G9555" t="s">
        <v>79</v>
      </c>
      <c r="H9555" s="34">
        <v>86177</v>
      </c>
      <c r="I9555" s="7">
        <v>70665</v>
      </c>
      <c r="J9555" s="7">
        <v>48761.3</v>
      </c>
      <c r="K9555" s="7">
        <v>9184</v>
      </c>
      <c r="L9555" s="7">
        <v>12719.7</v>
      </c>
      <c r="M9555" s="5">
        <v>0.18</v>
      </c>
      <c r="N9555" t="s">
        <v>3141</v>
      </c>
      <c r="O9555" t="s">
        <v>30</v>
      </c>
      <c r="P9555" t="s">
        <v>31</v>
      </c>
      <c r="Q9555" t="s">
        <v>19</v>
      </c>
      <c r="R9555" t="s">
        <v>38</v>
      </c>
      <c r="S9555" t="s">
        <v>21</v>
      </c>
      <c r="T9555" t="s">
        <v>13310</v>
      </c>
      <c r="U9555" s="1">
        <v>45465</v>
      </c>
      <c r="V9555">
        <v>132</v>
      </c>
      <c r="W9555" t="str">
        <f t="shared" si="196"/>
        <v>120-149</v>
      </c>
    </row>
    <row r="9556" spans="1:23" x14ac:dyDescent="0.25">
      <c r="A9556" t="s">
        <v>9805</v>
      </c>
      <c r="B9556">
        <v>6234080343</v>
      </c>
      <c r="C9556">
        <v>2947510531</v>
      </c>
      <c r="D9556" s="1">
        <v>45703</v>
      </c>
      <c r="E9556">
        <v>99213</v>
      </c>
      <c r="F9556">
        <v>80053</v>
      </c>
      <c r="G9556" t="s">
        <v>29</v>
      </c>
      <c r="H9556" s="34">
        <v>39058</v>
      </c>
      <c r="I9556" s="7">
        <v>31246</v>
      </c>
      <c r="J9556" s="7">
        <v>14982.56</v>
      </c>
      <c r="K9556" s="7">
        <v>11889</v>
      </c>
      <c r="L9556" s="7">
        <v>4374.4399999999996</v>
      </c>
      <c r="M9556" s="5">
        <v>0.14000000000000001</v>
      </c>
      <c r="N9556" t="s">
        <v>1135</v>
      </c>
      <c r="O9556" t="s">
        <v>27</v>
      </c>
      <c r="P9556" t="s">
        <v>25</v>
      </c>
      <c r="Q9556" t="s">
        <v>32</v>
      </c>
      <c r="R9556" t="s">
        <v>26</v>
      </c>
      <c r="S9556" t="s">
        <v>21</v>
      </c>
      <c r="T9556" t="s">
        <v>13311</v>
      </c>
      <c r="U9556" s="1">
        <v>45760</v>
      </c>
      <c r="V9556">
        <v>57</v>
      </c>
      <c r="W9556" t="str">
        <f t="shared" si="196"/>
        <v>30-59</v>
      </c>
    </row>
    <row r="9557" spans="1:23" x14ac:dyDescent="0.25">
      <c r="A9557" t="s">
        <v>9806</v>
      </c>
      <c r="B9557">
        <v>5671015047</v>
      </c>
      <c r="C9557">
        <v>2421083213</v>
      </c>
      <c r="D9557" s="1">
        <v>45744</v>
      </c>
      <c r="E9557">
        <v>99213</v>
      </c>
      <c r="F9557">
        <v>99212</v>
      </c>
      <c r="G9557" t="s">
        <v>194</v>
      </c>
      <c r="H9557" s="34">
        <v>57397</v>
      </c>
      <c r="I9557" s="7">
        <v>43048</v>
      </c>
      <c r="J9557" s="7">
        <v>31935.800000000003</v>
      </c>
      <c r="K9557" s="7">
        <v>4655</v>
      </c>
      <c r="L9557" s="7">
        <v>6457.2</v>
      </c>
      <c r="M9557" s="5">
        <v>0.15</v>
      </c>
      <c r="N9557" t="s">
        <v>1139</v>
      </c>
      <c r="O9557" t="s">
        <v>30</v>
      </c>
      <c r="P9557" t="s">
        <v>3146</v>
      </c>
      <c r="Q9557" t="s">
        <v>19</v>
      </c>
      <c r="R9557" t="s">
        <v>43</v>
      </c>
      <c r="S9557" t="s">
        <v>17</v>
      </c>
      <c r="T9557" t="s">
        <v>13310</v>
      </c>
      <c r="U9557" s="1">
        <v>45873</v>
      </c>
      <c r="V9557">
        <v>129</v>
      </c>
      <c r="W9557" t="str">
        <f t="shared" si="196"/>
        <v>120-149</v>
      </c>
    </row>
    <row r="9558" spans="1:23" x14ac:dyDescent="0.25">
      <c r="A9558" t="s">
        <v>9807</v>
      </c>
      <c r="B9558">
        <v>6057120616</v>
      </c>
      <c r="C9558">
        <v>3049501448</v>
      </c>
      <c r="D9558" s="1">
        <v>45476</v>
      </c>
      <c r="E9558">
        <v>99221</v>
      </c>
      <c r="F9558">
        <v>99281</v>
      </c>
      <c r="G9558" t="s">
        <v>3702</v>
      </c>
      <c r="H9558" s="34">
        <v>35262</v>
      </c>
      <c r="I9558" s="7">
        <v>28915</v>
      </c>
      <c r="J9558" s="7">
        <v>16958.3</v>
      </c>
      <c r="K9558" s="7">
        <v>6752</v>
      </c>
      <c r="L9558" s="7">
        <v>5204.7</v>
      </c>
      <c r="M9558" s="5">
        <v>0.18</v>
      </c>
      <c r="N9558" t="s">
        <v>3141</v>
      </c>
      <c r="O9558" t="s">
        <v>27</v>
      </c>
      <c r="P9558" t="s">
        <v>3148</v>
      </c>
      <c r="Q9558" t="s">
        <v>32</v>
      </c>
      <c r="R9558" t="s">
        <v>27</v>
      </c>
      <c r="S9558" t="s">
        <v>21</v>
      </c>
      <c r="T9558" t="s">
        <v>13311</v>
      </c>
      <c r="U9558" s="1">
        <v>45525</v>
      </c>
      <c r="V9558">
        <v>49</v>
      </c>
      <c r="W9558" t="str">
        <f t="shared" si="196"/>
        <v>30-59</v>
      </c>
    </row>
    <row r="9559" spans="1:23" x14ac:dyDescent="0.25">
      <c r="A9559" t="s">
        <v>9808</v>
      </c>
      <c r="B9559">
        <v>9743150035</v>
      </c>
      <c r="C9559">
        <v>9142945228</v>
      </c>
      <c r="D9559" s="1">
        <v>45645</v>
      </c>
      <c r="E9559">
        <v>99213</v>
      </c>
      <c r="F9559">
        <v>99292</v>
      </c>
      <c r="G9559" t="s">
        <v>102</v>
      </c>
      <c r="H9559" s="34">
        <v>89357</v>
      </c>
      <c r="I9559" s="7">
        <v>58082</v>
      </c>
      <c r="J9559" s="7">
        <v>51112.160000000003</v>
      </c>
      <c r="K9559" s="7">
        <v>0</v>
      </c>
      <c r="L9559" s="7">
        <v>6969.84</v>
      </c>
      <c r="M9559" s="5">
        <v>0.12</v>
      </c>
      <c r="N9559" t="s">
        <v>46</v>
      </c>
      <c r="O9559" t="s">
        <v>17</v>
      </c>
      <c r="P9559" t="s">
        <v>18</v>
      </c>
      <c r="Q9559" t="s">
        <v>19</v>
      </c>
      <c r="R9559" t="s">
        <v>43</v>
      </c>
      <c r="S9559" t="s">
        <v>17</v>
      </c>
      <c r="T9559" t="s">
        <v>13312</v>
      </c>
      <c r="U9559" s="1">
        <v>45694</v>
      </c>
      <c r="V9559">
        <v>49</v>
      </c>
      <c r="W9559" t="str">
        <f t="shared" si="196"/>
        <v>30-59</v>
      </c>
    </row>
    <row r="9560" spans="1:23" x14ac:dyDescent="0.25">
      <c r="A9560" t="s">
        <v>9809</v>
      </c>
      <c r="B9560">
        <v>4997428998</v>
      </c>
      <c r="C9560">
        <v>1583636184</v>
      </c>
      <c r="D9560" s="1">
        <v>45935</v>
      </c>
      <c r="E9560">
        <v>99213</v>
      </c>
      <c r="F9560">
        <v>99283</v>
      </c>
      <c r="G9560" t="s">
        <v>559</v>
      </c>
      <c r="H9560" s="34">
        <v>58082</v>
      </c>
      <c r="I9560" s="7">
        <v>46466</v>
      </c>
      <c r="J9560" s="7">
        <v>39960.76</v>
      </c>
      <c r="K9560" s="7">
        <v>0</v>
      </c>
      <c r="L9560" s="7">
        <v>6505.24</v>
      </c>
      <c r="M9560" s="5">
        <v>0.14000000000000001</v>
      </c>
      <c r="N9560" t="s">
        <v>1135</v>
      </c>
      <c r="O9560" t="s">
        <v>17</v>
      </c>
      <c r="P9560" t="s">
        <v>3148</v>
      </c>
      <c r="Q9560" t="s">
        <v>32</v>
      </c>
      <c r="R9560" t="s">
        <v>27</v>
      </c>
      <c r="S9560" t="s">
        <v>27</v>
      </c>
      <c r="T9560" t="s">
        <v>13312</v>
      </c>
      <c r="U9560" s="1">
        <v>46055</v>
      </c>
      <c r="V9560">
        <v>120</v>
      </c>
      <c r="W9560" t="str">
        <f t="shared" si="196"/>
        <v>120-149</v>
      </c>
    </row>
    <row r="9561" spans="1:23" x14ac:dyDescent="0.25">
      <c r="A9561" t="s">
        <v>9810</v>
      </c>
      <c r="B9561">
        <v>6479649139</v>
      </c>
      <c r="C9561">
        <v>7732027563</v>
      </c>
      <c r="D9561" s="1">
        <v>45702</v>
      </c>
      <c r="E9561">
        <v>99232</v>
      </c>
      <c r="F9561">
        <v>85025</v>
      </c>
      <c r="G9561" t="s">
        <v>3283</v>
      </c>
      <c r="H9561" s="34">
        <v>93509</v>
      </c>
      <c r="I9561" s="7">
        <v>73872</v>
      </c>
      <c r="J9561" s="7">
        <v>54060.480000000003</v>
      </c>
      <c r="K9561" s="7">
        <v>7992</v>
      </c>
      <c r="L9561" s="7">
        <v>11819.52</v>
      </c>
      <c r="M9561" s="5">
        <v>0.16</v>
      </c>
      <c r="N9561" t="s">
        <v>1138</v>
      </c>
      <c r="O9561" t="s">
        <v>30</v>
      </c>
      <c r="P9561" t="s">
        <v>35</v>
      </c>
      <c r="Q9561" t="s">
        <v>19</v>
      </c>
      <c r="R9561" t="s">
        <v>38</v>
      </c>
      <c r="S9561" t="s">
        <v>21</v>
      </c>
      <c r="T9561" t="s">
        <v>13310</v>
      </c>
      <c r="U9561" s="1">
        <v>45763</v>
      </c>
      <c r="V9561">
        <v>61</v>
      </c>
      <c r="W9561" t="str">
        <f t="shared" si="196"/>
        <v>60-89</v>
      </c>
    </row>
    <row r="9562" spans="1:23" x14ac:dyDescent="0.25">
      <c r="A9562" t="s">
        <v>9811</v>
      </c>
      <c r="B9562">
        <v>6624670782</v>
      </c>
      <c r="C9562">
        <v>4932718815</v>
      </c>
      <c r="D9562" s="1">
        <v>45957</v>
      </c>
      <c r="E9562">
        <v>99221</v>
      </c>
      <c r="F9562">
        <v>99291</v>
      </c>
      <c r="G9562" t="s">
        <v>110</v>
      </c>
      <c r="H9562" s="34">
        <v>99316</v>
      </c>
      <c r="I9562" s="7">
        <v>64555</v>
      </c>
      <c r="J9562" s="7">
        <v>56808.4</v>
      </c>
      <c r="K9562" s="7">
        <v>0</v>
      </c>
      <c r="L9562" s="7">
        <v>7746.6</v>
      </c>
      <c r="M9562" s="5">
        <v>0.12</v>
      </c>
      <c r="N9562" t="s">
        <v>46</v>
      </c>
      <c r="O9562" t="s">
        <v>17</v>
      </c>
      <c r="P9562" t="s">
        <v>25</v>
      </c>
      <c r="Q9562" t="s">
        <v>19</v>
      </c>
      <c r="R9562" t="s">
        <v>38</v>
      </c>
      <c r="S9562" t="s">
        <v>17</v>
      </c>
      <c r="T9562" t="s">
        <v>13310</v>
      </c>
      <c r="U9562" s="1">
        <v>46137</v>
      </c>
      <c r="V9562">
        <v>180</v>
      </c>
      <c r="W9562" t="str">
        <f t="shared" si="196"/>
        <v>180-209</v>
      </c>
    </row>
    <row r="9563" spans="1:23" x14ac:dyDescent="0.25">
      <c r="A9563" t="s">
        <v>9812</v>
      </c>
      <c r="B9563">
        <v>8526584196</v>
      </c>
      <c r="C9563">
        <v>8203463521</v>
      </c>
      <c r="D9563" s="1">
        <v>45363</v>
      </c>
      <c r="E9563">
        <v>99223</v>
      </c>
      <c r="F9563">
        <v>99202</v>
      </c>
      <c r="G9563" t="s">
        <v>209</v>
      </c>
      <c r="H9563" s="34">
        <v>73199</v>
      </c>
      <c r="I9563" s="7">
        <v>58559</v>
      </c>
      <c r="J9563" s="7">
        <v>50360.74</v>
      </c>
      <c r="K9563" s="7">
        <v>0</v>
      </c>
      <c r="L9563" s="7">
        <v>8198.26</v>
      </c>
      <c r="M9563" s="5">
        <v>0.14000000000000001</v>
      </c>
      <c r="N9563" t="s">
        <v>1135</v>
      </c>
      <c r="O9563" t="s">
        <v>17</v>
      </c>
      <c r="P9563" t="s">
        <v>25</v>
      </c>
      <c r="Q9563" t="s">
        <v>32</v>
      </c>
      <c r="R9563" t="s">
        <v>21</v>
      </c>
      <c r="S9563" t="s">
        <v>27</v>
      </c>
      <c r="T9563" t="s">
        <v>13312</v>
      </c>
      <c r="U9563" s="1">
        <v>45507</v>
      </c>
      <c r="V9563">
        <v>144</v>
      </c>
      <c r="W9563" t="str">
        <f t="shared" si="196"/>
        <v>120-149</v>
      </c>
    </row>
    <row r="9564" spans="1:23" x14ac:dyDescent="0.25">
      <c r="A9564" t="s">
        <v>9813</v>
      </c>
      <c r="B9564">
        <v>5409322649</v>
      </c>
      <c r="C9564">
        <v>1306485560</v>
      </c>
      <c r="D9564" s="1">
        <v>45454</v>
      </c>
      <c r="E9564">
        <v>99223</v>
      </c>
      <c r="F9564">
        <v>36415</v>
      </c>
      <c r="G9564" t="s">
        <v>3449</v>
      </c>
      <c r="H9564" s="34">
        <v>73724</v>
      </c>
      <c r="I9564" s="7">
        <v>60454</v>
      </c>
      <c r="J9564" s="7">
        <v>38498.28</v>
      </c>
      <c r="K9564" s="7">
        <v>11074</v>
      </c>
      <c r="L9564" s="7">
        <v>10881.72</v>
      </c>
      <c r="M9564" s="5">
        <v>0.18</v>
      </c>
      <c r="N9564" t="s">
        <v>3141</v>
      </c>
      <c r="O9564" t="s">
        <v>27</v>
      </c>
      <c r="P9564" t="s">
        <v>3150</v>
      </c>
      <c r="Q9564" t="s">
        <v>19</v>
      </c>
      <c r="R9564" t="s">
        <v>26</v>
      </c>
      <c r="S9564" t="s">
        <v>21</v>
      </c>
      <c r="T9564" t="s">
        <v>13312</v>
      </c>
      <c r="U9564" s="1">
        <v>45508</v>
      </c>
      <c r="V9564">
        <v>54</v>
      </c>
      <c r="W9564" t="str">
        <f t="shared" si="196"/>
        <v>30-59</v>
      </c>
    </row>
    <row r="9565" spans="1:23" x14ac:dyDescent="0.25">
      <c r="A9565" t="s">
        <v>9814</v>
      </c>
      <c r="B9565">
        <v>677257115</v>
      </c>
      <c r="C9565">
        <v>2529561852</v>
      </c>
      <c r="D9565" s="1">
        <v>45483</v>
      </c>
      <c r="E9565">
        <v>99238</v>
      </c>
      <c r="F9565">
        <v>99212</v>
      </c>
      <c r="G9565" t="s">
        <v>293</v>
      </c>
      <c r="H9565" s="34">
        <v>82303</v>
      </c>
      <c r="I9565" s="7">
        <v>59258</v>
      </c>
      <c r="J9565" s="7">
        <v>31797.360000000001</v>
      </c>
      <c r="K9565" s="7">
        <v>22720</v>
      </c>
      <c r="L9565" s="7">
        <v>4740.6400000000003</v>
      </c>
      <c r="M9565" s="5">
        <v>0.08</v>
      </c>
      <c r="N9565" t="s">
        <v>24</v>
      </c>
      <c r="O9565" t="s">
        <v>27</v>
      </c>
      <c r="P9565" t="s">
        <v>58</v>
      </c>
      <c r="Q9565" t="s">
        <v>32</v>
      </c>
      <c r="R9565" t="s">
        <v>43</v>
      </c>
      <c r="S9565" t="s">
        <v>17</v>
      </c>
      <c r="T9565" t="s">
        <v>13312</v>
      </c>
      <c r="U9565" s="1">
        <v>45545</v>
      </c>
      <c r="V9565">
        <v>62</v>
      </c>
      <c r="W9565" t="str">
        <f t="shared" si="196"/>
        <v>60-89</v>
      </c>
    </row>
    <row r="9566" spans="1:23" x14ac:dyDescent="0.25">
      <c r="A9566" t="s">
        <v>9815</v>
      </c>
      <c r="B9566">
        <v>7567545276</v>
      </c>
      <c r="C9566">
        <v>805201961</v>
      </c>
      <c r="D9566" s="1">
        <v>45890</v>
      </c>
      <c r="E9566">
        <v>99232</v>
      </c>
      <c r="F9566">
        <v>90834</v>
      </c>
      <c r="G9566" t="s">
        <v>114</v>
      </c>
      <c r="H9566" s="34">
        <v>92270</v>
      </c>
      <c r="I9566" s="7">
        <v>78430</v>
      </c>
      <c r="J9566" s="7">
        <v>67366.399999999994</v>
      </c>
      <c r="K9566" s="7">
        <v>9495</v>
      </c>
      <c r="L9566" s="7">
        <v>1568.6</v>
      </c>
      <c r="M9566" s="5">
        <v>0.02</v>
      </c>
      <c r="N9566" t="s">
        <v>16</v>
      </c>
      <c r="O9566" t="s">
        <v>30</v>
      </c>
      <c r="P9566" t="s">
        <v>58</v>
      </c>
      <c r="Q9566" t="s">
        <v>19</v>
      </c>
      <c r="R9566" t="s">
        <v>26</v>
      </c>
      <c r="S9566" t="s">
        <v>27</v>
      </c>
      <c r="T9566" t="s">
        <v>13310</v>
      </c>
      <c r="U9566" s="1">
        <v>46047</v>
      </c>
      <c r="V9566">
        <v>157</v>
      </c>
      <c r="W9566" t="str">
        <f t="shared" si="196"/>
        <v>150-179</v>
      </c>
    </row>
    <row r="9567" spans="1:23" x14ac:dyDescent="0.25">
      <c r="A9567" t="s">
        <v>9816</v>
      </c>
      <c r="B9567">
        <v>1059241479</v>
      </c>
      <c r="C9567">
        <v>893287930</v>
      </c>
      <c r="D9567" s="1">
        <v>45737</v>
      </c>
      <c r="E9567">
        <v>99213</v>
      </c>
      <c r="F9567">
        <v>99202</v>
      </c>
      <c r="G9567" t="s">
        <v>198</v>
      </c>
      <c r="H9567" s="34">
        <v>54965</v>
      </c>
      <c r="I9567" s="7">
        <v>43422</v>
      </c>
      <c r="J9567" s="7">
        <v>25421.48</v>
      </c>
      <c r="K9567" s="7">
        <v>11053</v>
      </c>
      <c r="L9567" s="7">
        <v>6947.52</v>
      </c>
      <c r="M9567" s="5">
        <v>0.16</v>
      </c>
      <c r="N9567" t="s">
        <v>1138</v>
      </c>
      <c r="O9567" t="s">
        <v>27</v>
      </c>
      <c r="P9567" t="s">
        <v>3147</v>
      </c>
      <c r="Q9567" t="s">
        <v>32</v>
      </c>
      <c r="R9567" t="s">
        <v>26</v>
      </c>
      <c r="S9567" t="s">
        <v>17</v>
      </c>
      <c r="T9567" t="s">
        <v>13310</v>
      </c>
      <c r="U9567" s="1">
        <v>45843</v>
      </c>
      <c r="V9567">
        <v>106</v>
      </c>
      <c r="W9567" t="str">
        <f t="shared" si="196"/>
        <v>90-119</v>
      </c>
    </row>
    <row r="9568" spans="1:23" x14ac:dyDescent="0.25">
      <c r="A9568" t="s">
        <v>9817</v>
      </c>
      <c r="B9568">
        <v>5954168778</v>
      </c>
      <c r="C9568">
        <v>3542745062</v>
      </c>
      <c r="D9568" s="1">
        <v>45508</v>
      </c>
      <c r="E9568">
        <v>99233</v>
      </c>
      <c r="F9568">
        <v>99212</v>
      </c>
      <c r="G9568" t="s">
        <v>347</v>
      </c>
      <c r="H9568" s="34">
        <v>69889</v>
      </c>
      <c r="I9568" s="7">
        <v>55212</v>
      </c>
      <c r="J9568" s="7">
        <v>38393.08</v>
      </c>
      <c r="K9568" s="7">
        <v>7985</v>
      </c>
      <c r="L9568" s="7">
        <v>8833.92</v>
      </c>
      <c r="M9568" s="5">
        <v>0.16</v>
      </c>
      <c r="N9568" t="s">
        <v>1138</v>
      </c>
      <c r="O9568" t="s">
        <v>30</v>
      </c>
      <c r="P9568" t="s">
        <v>40</v>
      </c>
      <c r="Q9568" t="s">
        <v>32</v>
      </c>
      <c r="R9568" t="s">
        <v>21</v>
      </c>
      <c r="S9568" t="s">
        <v>21</v>
      </c>
      <c r="T9568" t="s">
        <v>13311</v>
      </c>
      <c r="U9568" s="1">
        <v>45539</v>
      </c>
      <c r="V9568">
        <v>31</v>
      </c>
      <c r="W9568" t="str">
        <f t="shared" si="196"/>
        <v>30-59</v>
      </c>
    </row>
    <row r="9569" spans="1:23" x14ac:dyDescent="0.25">
      <c r="A9569" t="s">
        <v>9818</v>
      </c>
      <c r="B9569">
        <v>5460740548</v>
      </c>
      <c r="C9569">
        <v>4579705078</v>
      </c>
      <c r="D9569" s="1">
        <v>45455</v>
      </c>
      <c r="E9569">
        <v>99231</v>
      </c>
      <c r="F9569">
        <v>99283</v>
      </c>
      <c r="G9569" t="s">
        <v>559</v>
      </c>
      <c r="H9569" s="34">
        <v>57376</v>
      </c>
      <c r="I9569" s="7">
        <v>37294</v>
      </c>
      <c r="J9569" s="7">
        <v>26356.720000000001</v>
      </c>
      <c r="K9569" s="7">
        <v>6462</v>
      </c>
      <c r="L9569" s="7">
        <v>4475.28</v>
      </c>
      <c r="M9569" s="5">
        <v>0.12</v>
      </c>
      <c r="N9569" t="s">
        <v>46</v>
      </c>
      <c r="O9569" t="s">
        <v>27</v>
      </c>
      <c r="P9569" t="s">
        <v>31</v>
      </c>
      <c r="Q9569" t="s">
        <v>19</v>
      </c>
      <c r="R9569" t="s">
        <v>27</v>
      </c>
      <c r="S9569" t="s">
        <v>17</v>
      </c>
      <c r="T9569" t="s">
        <v>13310</v>
      </c>
      <c r="U9569" s="1">
        <v>45540</v>
      </c>
      <c r="V9569">
        <v>85</v>
      </c>
      <c r="W9569" t="str">
        <f t="shared" si="196"/>
        <v>60-89</v>
      </c>
    </row>
    <row r="9570" spans="1:23" x14ac:dyDescent="0.25">
      <c r="A9570" t="s">
        <v>9819</v>
      </c>
      <c r="B9570">
        <v>9705111476</v>
      </c>
      <c r="C9570">
        <v>4835128215</v>
      </c>
      <c r="D9570" s="1">
        <v>45794</v>
      </c>
      <c r="E9570">
        <v>99221</v>
      </c>
      <c r="F9570">
        <v>99202</v>
      </c>
      <c r="G9570" t="s">
        <v>187</v>
      </c>
      <c r="H9570" s="34">
        <v>66562</v>
      </c>
      <c r="I9570" s="7">
        <v>52584</v>
      </c>
      <c r="J9570" s="7">
        <v>24387.56</v>
      </c>
      <c r="K9570" s="7">
        <v>19783</v>
      </c>
      <c r="L9570" s="7">
        <v>8413.44</v>
      </c>
      <c r="M9570" s="5">
        <v>0.16</v>
      </c>
      <c r="N9570" t="s">
        <v>1138</v>
      </c>
      <c r="O9570" t="s">
        <v>27</v>
      </c>
      <c r="P9570" t="s">
        <v>3148</v>
      </c>
      <c r="Q9570" t="s">
        <v>32</v>
      </c>
      <c r="R9570" t="s">
        <v>43</v>
      </c>
      <c r="S9570" t="s">
        <v>21</v>
      </c>
      <c r="T9570" t="s">
        <v>13312</v>
      </c>
      <c r="U9570" s="1">
        <v>45876</v>
      </c>
      <c r="V9570">
        <v>82</v>
      </c>
      <c r="W9570" t="str">
        <f t="shared" si="196"/>
        <v>60-89</v>
      </c>
    </row>
    <row r="9571" spans="1:23" x14ac:dyDescent="0.25">
      <c r="A9571" t="s">
        <v>9820</v>
      </c>
      <c r="B9571">
        <v>3608201266</v>
      </c>
      <c r="C9571">
        <v>6105818990</v>
      </c>
      <c r="D9571" s="1">
        <v>45325</v>
      </c>
      <c r="E9571">
        <v>99221</v>
      </c>
      <c r="F9571">
        <v>71046</v>
      </c>
      <c r="G9571" t="s">
        <v>3325</v>
      </c>
      <c r="H9571" s="34">
        <v>27048</v>
      </c>
      <c r="I9571" s="7">
        <v>19475</v>
      </c>
      <c r="J9571" s="7">
        <v>15293</v>
      </c>
      <c r="K9571" s="7">
        <v>2624</v>
      </c>
      <c r="L9571" s="7">
        <v>1558</v>
      </c>
      <c r="M9571" s="5">
        <v>0.08</v>
      </c>
      <c r="N9571" t="s">
        <v>24</v>
      </c>
      <c r="O9571" t="s">
        <v>30</v>
      </c>
      <c r="P9571" t="s">
        <v>97</v>
      </c>
      <c r="Q9571" t="s">
        <v>32</v>
      </c>
      <c r="R9571" t="s">
        <v>26</v>
      </c>
      <c r="S9571" t="s">
        <v>17</v>
      </c>
      <c r="T9571" t="s">
        <v>13310</v>
      </c>
      <c r="U9571" s="1">
        <v>45441</v>
      </c>
      <c r="V9571">
        <v>116</v>
      </c>
      <c r="W9571" t="str">
        <f t="shared" si="196"/>
        <v>90-119</v>
      </c>
    </row>
    <row r="9572" spans="1:23" x14ac:dyDescent="0.25">
      <c r="A9572" t="s">
        <v>9821</v>
      </c>
      <c r="B9572">
        <v>2264874111</v>
      </c>
      <c r="C9572">
        <v>2526184093</v>
      </c>
      <c r="D9572" s="1">
        <v>45466</v>
      </c>
      <c r="E9572">
        <v>99231</v>
      </c>
      <c r="F9572">
        <v>99202</v>
      </c>
      <c r="G9572" t="s">
        <v>3152</v>
      </c>
      <c r="H9572" s="34">
        <v>48673</v>
      </c>
      <c r="I9572" s="7">
        <v>41372</v>
      </c>
      <c r="J9572" s="7">
        <v>32717.56</v>
      </c>
      <c r="K9572" s="7">
        <v>7827</v>
      </c>
      <c r="L9572" s="7">
        <v>827.44</v>
      </c>
      <c r="M9572" s="5">
        <v>0.02</v>
      </c>
      <c r="N9572" t="s">
        <v>16</v>
      </c>
      <c r="O9572" t="s">
        <v>27</v>
      </c>
      <c r="P9572" t="s">
        <v>3149</v>
      </c>
      <c r="Q9572" t="s">
        <v>32</v>
      </c>
      <c r="R9572" t="s">
        <v>38</v>
      </c>
      <c r="S9572" t="s">
        <v>21</v>
      </c>
      <c r="T9572" t="s">
        <v>13310</v>
      </c>
      <c r="U9572" s="1">
        <v>45604</v>
      </c>
      <c r="V9572">
        <v>138</v>
      </c>
      <c r="W9572" t="str">
        <f t="shared" si="196"/>
        <v>120-149</v>
      </c>
    </row>
    <row r="9573" spans="1:23" x14ac:dyDescent="0.25">
      <c r="A9573" t="s">
        <v>9822</v>
      </c>
      <c r="B9573">
        <v>2687454139</v>
      </c>
      <c r="C9573">
        <v>8254787292</v>
      </c>
      <c r="D9573" s="1">
        <v>45958</v>
      </c>
      <c r="E9573">
        <v>99233</v>
      </c>
      <c r="F9573">
        <v>99213</v>
      </c>
      <c r="G9573" t="s">
        <v>3154</v>
      </c>
      <c r="H9573" s="34">
        <v>84277</v>
      </c>
      <c r="I9573" s="7">
        <v>66579</v>
      </c>
      <c r="J9573" s="7">
        <v>47515.360000000001</v>
      </c>
      <c r="K9573" s="7">
        <v>8411</v>
      </c>
      <c r="L9573" s="7">
        <v>10652.64</v>
      </c>
      <c r="M9573" s="5">
        <v>0.16</v>
      </c>
      <c r="N9573" t="s">
        <v>1138</v>
      </c>
      <c r="O9573" t="s">
        <v>27</v>
      </c>
      <c r="P9573" t="s">
        <v>3147</v>
      </c>
      <c r="Q9573" t="s">
        <v>19</v>
      </c>
      <c r="R9573" t="s">
        <v>27</v>
      </c>
      <c r="S9573" t="s">
        <v>21</v>
      </c>
      <c r="T9573" t="s">
        <v>13311</v>
      </c>
      <c r="U9573" s="1">
        <v>46062</v>
      </c>
      <c r="V9573">
        <v>104</v>
      </c>
      <c r="W9573" t="str">
        <f t="shared" si="196"/>
        <v>90-119</v>
      </c>
    </row>
    <row r="9574" spans="1:23" x14ac:dyDescent="0.25">
      <c r="A9574" t="s">
        <v>9823</v>
      </c>
      <c r="B9574">
        <v>7255113502</v>
      </c>
      <c r="C9574">
        <v>6611815234</v>
      </c>
      <c r="D9574" s="1">
        <v>45312</v>
      </c>
      <c r="E9574">
        <v>99223</v>
      </c>
      <c r="F9574">
        <v>99292</v>
      </c>
      <c r="G9574" t="s">
        <v>351</v>
      </c>
      <c r="H9574" s="34">
        <v>29683</v>
      </c>
      <c r="I9574" s="7">
        <v>23746</v>
      </c>
      <c r="J9574" s="7">
        <v>20421.560000000001</v>
      </c>
      <c r="K9574" s="7">
        <v>0</v>
      </c>
      <c r="L9574" s="7">
        <v>3324.44</v>
      </c>
      <c r="M9574" s="5">
        <v>0.14000000000000001</v>
      </c>
      <c r="N9574" t="s">
        <v>1135</v>
      </c>
      <c r="O9574" t="s">
        <v>17</v>
      </c>
      <c r="P9574" t="s">
        <v>31</v>
      </c>
      <c r="Q9574" t="s">
        <v>32</v>
      </c>
      <c r="R9574" t="s">
        <v>27</v>
      </c>
      <c r="S9574" t="s">
        <v>17</v>
      </c>
      <c r="T9574" t="s">
        <v>13312</v>
      </c>
      <c r="U9574" s="1">
        <v>45379</v>
      </c>
      <c r="V9574">
        <v>67</v>
      </c>
      <c r="W9574" t="str">
        <f t="shared" si="196"/>
        <v>60-89</v>
      </c>
    </row>
    <row r="9575" spans="1:23" x14ac:dyDescent="0.25">
      <c r="A9575" t="s">
        <v>9824</v>
      </c>
      <c r="B9575">
        <v>8915316262</v>
      </c>
      <c r="C9575">
        <v>2753420351</v>
      </c>
      <c r="D9575" s="1">
        <v>45720</v>
      </c>
      <c r="E9575">
        <v>99238</v>
      </c>
      <c r="F9575">
        <v>99291</v>
      </c>
      <c r="G9575" t="s">
        <v>89</v>
      </c>
      <c r="H9575" s="34">
        <v>72371</v>
      </c>
      <c r="I9575" s="7">
        <v>56449</v>
      </c>
      <c r="J9575" s="7">
        <v>38647.199999999997</v>
      </c>
      <c r="K9575" s="7">
        <v>6512</v>
      </c>
      <c r="L9575" s="7">
        <v>11289.8</v>
      </c>
      <c r="M9575" s="5">
        <v>0.2</v>
      </c>
      <c r="N9575" t="s">
        <v>3140</v>
      </c>
      <c r="O9575" t="s">
        <v>30</v>
      </c>
      <c r="P9575" t="s">
        <v>35</v>
      </c>
      <c r="Q9575" t="s">
        <v>19</v>
      </c>
      <c r="R9575" t="s">
        <v>38</v>
      </c>
      <c r="S9575" t="s">
        <v>21</v>
      </c>
      <c r="T9575" t="s">
        <v>13310</v>
      </c>
      <c r="U9575" s="1">
        <v>45864</v>
      </c>
      <c r="V9575">
        <v>144</v>
      </c>
      <c r="W9575" t="str">
        <f t="shared" si="196"/>
        <v>120-149</v>
      </c>
    </row>
    <row r="9576" spans="1:23" x14ac:dyDescent="0.25">
      <c r="A9576" t="s">
        <v>9825</v>
      </c>
      <c r="B9576">
        <v>3915837784</v>
      </c>
      <c r="C9576">
        <v>6846358893</v>
      </c>
      <c r="D9576" s="1">
        <v>45695</v>
      </c>
      <c r="E9576">
        <v>99221</v>
      </c>
      <c r="F9576">
        <v>99284</v>
      </c>
      <c r="G9576" t="s">
        <v>3204</v>
      </c>
      <c r="H9576" s="34">
        <v>14208</v>
      </c>
      <c r="I9576" s="7">
        <v>10656</v>
      </c>
      <c r="J9576" s="7">
        <v>7828.6</v>
      </c>
      <c r="K9576" s="7">
        <v>1229</v>
      </c>
      <c r="L9576" s="7">
        <v>1598.4</v>
      </c>
      <c r="M9576" s="5">
        <v>0.15</v>
      </c>
      <c r="N9576" t="s">
        <v>1139</v>
      </c>
      <c r="O9576" t="s">
        <v>27</v>
      </c>
      <c r="P9576" t="s">
        <v>3147</v>
      </c>
      <c r="Q9576" t="s">
        <v>32</v>
      </c>
      <c r="R9576" t="s">
        <v>43</v>
      </c>
      <c r="S9576" t="s">
        <v>21</v>
      </c>
      <c r="T9576" t="s">
        <v>13310</v>
      </c>
      <c r="U9576" s="1">
        <v>45804</v>
      </c>
      <c r="V9576">
        <v>109</v>
      </c>
      <c r="W9576" t="str">
        <f t="shared" si="196"/>
        <v>90-119</v>
      </c>
    </row>
    <row r="9577" spans="1:23" x14ac:dyDescent="0.25">
      <c r="A9577" t="s">
        <v>9826</v>
      </c>
      <c r="B9577">
        <v>5284615037</v>
      </c>
      <c r="C9577">
        <v>4199066608</v>
      </c>
      <c r="D9577" s="1">
        <v>45711</v>
      </c>
      <c r="E9577">
        <v>99222</v>
      </c>
      <c r="F9577">
        <v>99203</v>
      </c>
      <c r="G9577" t="s">
        <v>3352</v>
      </c>
      <c r="H9577" s="34">
        <v>55753</v>
      </c>
      <c r="I9577" s="7">
        <v>44602</v>
      </c>
      <c r="J9577" s="7">
        <v>32674.720000000001</v>
      </c>
      <c r="K9577" s="7">
        <v>5683</v>
      </c>
      <c r="L9577" s="7">
        <v>6244.28</v>
      </c>
      <c r="M9577" s="5">
        <v>0.14000000000000001</v>
      </c>
      <c r="N9577" t="s">
        <v>1135</v>
      </c>
      <c r="O9577" t="s">
        <v>30</v>
      </c>
      <c r="P9577" t="s">
        <v>3149</v>
      </c>
      <c r="Q9577" t="s">
        <v>32</v>
      </c>
      <c r="R9577" t="s">
        <v>43</v>
      </c>
      <c r="S9577" t="s">
        <v>27</v>
      </c>
      <c r="T9577" t="s">
        <v>13310</v>
      </c>
      <c r="U9577" s="1">
        <v>45834</v>
      </c>
      <c r="V9577">
        <v>123</v>
      </c>
      <c r="W9577" t="str">
        <f t="shared" si="196"/>
        <v>120-149</v>
      </c>
    </row>
    <row r="9578" spans="1:23" x14ac:dyDescent="0.25">
      <c r="A9578" t="s">
        <v>9827</v>
      </c>
      <c r="B9578">
        <v>966817820</v>
      </c>
      <c r="C9578">
        <v>9296120283</v>
      </c>
      <c r="D9578" s="1">
        <v>45576</v>
      </c>
      <c r="E9578">
        <v>99215</v>
      </c>
      <c r="F9578">
        <v>71046</v>
      </c>
      <c r="G9578" t="s">
        <v>3342</v>
      </c>
      <c r="H9578" s="34">
        <v>95297</v>
      </c>
      <c r="I9578" s="7">
        <v>61943</v>
      </c>
      <c r="J9578" s="7">
        <v>49867.839999999997</v>
      </c>
      <c r="K9578" s="7">
        <v>4642</v>
      </c>
      <c r="L9578" s="7">
        <v>7433.16</v>
      </c>
      <c r="M9578" s="5">
        <v>0.12</v>
      </c>
      <c r="N9578" t="s">
        <v>46</v>
      </c>
      <c r="O9578" t="s">
        <v>30</v>
      </c>
      <c r="P9578" t="s">
        <v>97</v>
      </c>
      <c r="Q9578" t="s">
        <v>32</v>
      </c>
      <c r="R9578" t="s">
        <v>26</v>
      </c>
      <c r="S9578" t="s">
        <v>17</v>
      </c>
      <c r="T9578" t="s">
        <v>13310</v>
      </c>
      <c r="U9578" s="1">
        <v>45626</v>
      </c>
      <c r="V9578">
        <v>50</v>
      </c>
      <c r="W9578" t="str">
        <f t="shared" si="196"/>
        <v>30-59</v>
      </c>
    </row>
    <row r="9579" spans="1:23" x14ac:dyDescent="0.25">
      <c r="A9579" t="s">
        <v>9828</v>
      </c>
      <c r="B9579">
        <v>9278843013</v>
      </c>
      <c r="C9579">
        <v>681371742</v>
      </c>
      <c r="D9579" s="1">
        <v>45433</v>
      </c>
      <c r="E9579">
        <v>99221</v>
      </c>
      <c r="F9579">
        <v>81000</v>
      </c>
      <c r="G9579" t="s">
        <v>127</v>
      </c>
      <c r="H9579" s="34">
        <v>41583</v>
      </c>
      <c r="I9579" s="7">
        <v>34098</v>
      </c>
      <c r="J9579" s="7">
        <v>19809.36</v>
      </c>
      <c r="K9579" s="7">
        <v>8151</v>
      </c>
      <c r="L9579" s="7">
        <v>6137.64</v>
      </c>
      <c r="M9579" s="5">
        <v>0.18</v>
      </c>
      <c r="N9579" t="s">
        <v>3141</v>
      </c>
      <c r="O9579" t="s">
        <v>27</v>
      </c>
      <c r="P9579" t="s">
        <v>18</v>
      </c>
      <c r="Q9579" t="s">
        <v>32</v>
      </c>
      <c r="R9579" t="s">
        <v>27</v>
      </c>
      <c r="S9579" t="s">
        <v>17</v>
      </c>
      <c r="T9579" t="s">
        <v>13310</v>
      </c>
      <c r="U9579" s="1">
        <v>45590</v>
      </c>
      <c r="V9579">
        <v>157</v>
      </c>
      <c r="W9579" t="str">
        <f t="shared" si="196"/>
        <v>150-179</v>
      </c>
    </row>
    <row r="9580" spans="1:23" x14ac:dyDescent="0.25">
      <c r="A9580" t="s">
        <v>9829</v>
      </c>
      <c r="B9580">
        <v>6309760626</v>
      </c>
      <c r="C9580">
        <v>9889498259</v>
      </c>
      <c r="D9580" s="1">
        <v>45592</v>
      </c>
      <c r="E9580">
        <v>99232</v>
      </c>
      <c r="F9580">
        <v>99203</v>
      </c>
      <c r="G9580" t="s">
        <v>134</v>
      </c>
      <c r="H9580" s="34">
        <v>22056</v>
      </c>
      <c r="I9580" s="7">
        <v>17204</v>
      </c>
      <c r="J9580" s="7">
        <v>13763.2</v>
      </c>
      <c r="K9580" s="7">
        <v>0</v>
      </c>
      <c r="L9580" s="7">
        <v>3440.8</v>
      </c>
      <c r="M9580" s="5">
        <v>0.2</v>
      </c>
      <c r="N9580" t="s">
        <v>3140</v>
      </c>
      <c r="O9580" t="s">
        <v>17</v>
      </c>
      <c r="P9580" t="s">
        <v>18</v>
      </c>
      <c r="Q9580" t="s">
        <v>19</v>
      </c>
      <c r="R9580" t="s">
        <v>38</v>
      </c>
      <c r="S9580" t="s">
        <v>21</v>
      </c>
      <c r="T9580" t="s">
        <v>13311</v>
      </c>
      <c r="U9580" s="1">
        <v>45689</v>
      </c>
      <c r="V9580">
        <v>98</v>
      </c>
      <c r="W9580" t="str">
        <f t="shared" si="196"/>
        <v>90-119</v>
      </c>
    </row>
    <row r="9581" spans="1:23" x14ac:dyDescent="0.25">
      <c r="A9581" t="s">
        <v>9830</v>
      </c>
      <c r="B9581">
        <v>8449549925</v>
      </c>
      <c r="C9581">
        <v>6401625161</v>
      </c>
      <c r="D9581" s="1">
        <v>45556</v>
      </c>
      <c r="E9581">
        <v>99221</v>
      </c>
      <c r="F9581">
        <v>71046</v>
      </c>
      <c r="G9581" t="s">
        <v>71</v>
      </c>
      <c r="H9581" s="34">
        <v>42876</v>
      </c>
      <c r="I9581" s="7">
        <v>33872</v>
      </c>
      <c r="J9581" s="7">
        <v>25816.48</v>
      </c>
      <c r="K9581" s="7">
        <v>2636</v>
      </c>
      <c r="L9581" s="7">
        <v>5419.52</v>
      </c>
      <c r="M9581" s="5">
        <v>0.16</v>
      </c>
      <c r="N9581" t="s">
        <v>1138</v>
      </c>
      <c r="O9581" t="s">
        <v>30</v>
      </c>
      <c r="P9581" t="s">
        <v>3147</v>
      </c>
      <c r="Q9581" t="s">
        <v>32</v>
      </c>
      <c r="R9581" t="s">
        <v>38</v>
      </c>
      <c r="S9581" t="s">
        <v>27</v>
      </c>
      <c r="T9581" t="s">
        <v>13311</v>
      </c>
      <c r="U9581" s="1">
        <v>45617</v>
      </c>
      <c r="V9581">
        <v>61</v>
      </c>
      <c r="W9581" t="str">
        <f t="shared" si="196"/>
        <v>60-89</v>
      </c>
    </row>
    <row r="9582" spans="1:23" x14ac:dyDescent="0.25">
      <c r="A9582" t="s">
        <v>9831</v>
      </c>
      <c r="B9582">
        <v>4685329190</v>
      </c>
      <c r="C9582">
        <v>2868844404</v>
      </c>
      <c r="D9582" s="1">
        <v>45340</v>
      </c>
      <c r="E9582">
        <v>99221</v>
      </c>
      <c r="F9582">
        <v>99291</v>
      </c>
      <c r="G9582" t="s">
        <v>3316</v>
      </c>
      <c r="H9582" s="34">
        <v>55566</v>
      </c>
      <c r="I9582" s="7">
        <v>43341</v>
      </c>
      <c r="J9582" s="7">
        <v>32474.800000000003</v>
      </c>
      <c r="K9582" s="7">
        <v>2198</v>
      </c>
      <c r="L9582" s="7">
        <v>8668.2000000000007</v>
      </c>
      <c r="M9582" s="5">
        <v>0.2</v>
      </c>
      <c r="N9582" t="s">
        <v>3140</v>
      </c>
      <c r="O9582" t="s">
        <v>30</v>
      </c>
      <c r="P9582" t="s">
        <v>58</v>
      </c>
      <c r="Q9582" t="s">
        <v>19</v>
      </c>
      <c r="R9582" t="s">
        <v>38</v>
      </c>
      <c r="S9582" t="s">
        <v>21</v>
      </c>
      <c r="T9582" t="s">
        <v>13312</v>
      </c>
      <c r="U9582" s="1">
        <v>45389</v>
      </c>
      <c r="V9582">
        <v>49</v>
      </c>
      <c r="W9582" t="str">
        <f t="shared" si="196"/>
        <v>30-59</v>
      </c>
    </row>
    <row r="9583" spans="1:23" x14ac:dyDescent="0.25">
      <c r="A9583" t="s">
        <v>9832</v>
      </c>
      <c r="B9583">
        <v>9018086730</v>
      </c>
      <c r="C9583">
        <v>6543570702</v>
      </c>
      <c r="D9583" s="1">
        <v>45833</v>
      </c>
      <c r="E9583">
        <v>99233</v>
      </c>
      <c r="F9583">
        <v>99281</v>
      </c>
      <c r="G9583" t="s">
        <v>3220</v>
      </c>
      <c r="H9583" s="34">
        <v>58823</v>
      </c>
      <c r="I9583" s="7">
        <v>48235</v>
      </c>
      <c r="J9583" s="7">
        <v>24231.7</v>
      </c>
      <c r="K9583" s="7">
        <v>15321</v>
      </c>
      <c r="L9583" s="7">
        <v>8682.2999999999993</v>
      </c>
      <c r="M9583" s="5">
        <v>0.18</v>
      </c>
      <c r="N9583" t="s">
        <v>3141</v>
      </c>
      <c r="O9583" t="s">
        <v>27</v>
      </c>
      <c r="P9583" t="s">
        <v>35</v>
      </c>
      <c r="Q9583" t="s">
        <v>32</v>
      </c>
      <c r="R9583" t="s">
        <v>21</v>
      </c>
      <c r="S9583" t="s">
        <v>17</v>
      </c>
      <c r="T9583" t="s">
        <v>13311</v>
      </c>
      <c r="U9583" s="1">
        <v>45872</v>
      </c>
      <c r="V9583">
        <v>39</v>
      </c>
      <c r="W9583" t="str">
        <f t="shared" si="196"/>
        <v>30-59</v>
      </c>
    </row>
    <row r="9584" spans="1:23" x14ac:dyDescent="0.25">
      <c r="A9584" t="s">
        <v>9833</v>
      </c>
      <c r="B9584">
        <v>3475047120</v>
      </c>
      <c r="C9584">
        <v>8496290643</v>
      </c>
      <c r="D9584" s="1">
        <v>45856</v>
      </c>
      <c r="E9584">
        <v>99231</v>
      </c>
      <c r="F9584">
        <v>36415</v>
      </c>
      <c r="G9584" t="s">
        <v>3152</v>
      </c>
      <c r="H9584" s="34">
        <v>50850</v>
      </c>
      <c r="I9584" s="7">
        <v>39663</v>
      </c>
      <c r="J9584" s="7">
        <v>28759.4</v>
      </c>
      <c r="K9584" s="7">
        <v>2971</v>
      </c>
      <c r="L9584" s="7">
        <v>7932.6</v>
      </c>
      <c r="M9584" s="5">
        <v>0.2</v>
      </c>
      <c r="N9584" t="s">
        <v>3140</v>
      </c>
      <c r="O9584" t="s">
        <v>30</v>
      </c>
      <c r="P9584" t="s">
        <v>3146</v>
      </c>
      <c r="Q9584" t="s">
        <v>19</v>
      </c>
      <c r="R9584" t="s">
        <v>38</v>
      </c>
      <c r="S9584" t="s">
        <v>17</v>
      </c>
      <c r="T9584" t="s">
        <v>13310</v>
      </c>
      <c r="U9584" s="1">
        <v>45904</v>
      </c>
      <c r="V9584">
        <v>48</v>
      </c>
      <c r="W9584" t="str">
        <f t="shared" si="196"/>
        <v>30-59</v>
      </c>
    </row>
    <row r="9585" spans="1:23" x14ac:dyDescent="0.25">
      <c r="A9585" t="s">
        <v>9834</v>
      </c>
      <c r="B9585">
        <v>753880988</v>
      </c>
      <c r="C9585">
        <v>9791377728</v>
      </c>
      <c r="D9585" s="1">
        <v>45386</v>
      </c>
      <c r="E9585">
        <v>99214</v>
      </c>
      <c r="F9585">
        <v>99204</v>
      </c>
      <c r="G9585" t="s">
        <v>110</v>
      </c>
      <c r="H9585" s="34">
        <v>95673</v>
      </c>
      <c r="I9585" s="7">
        <v>74625</v>
      </c>
      <c r="J9585" s="7">
        <v>44290</v>
      </c>
      <c r="K9585" s="7">
        <v>15410</v>
      </c>
      <c r="L9585" s="7">
        <v>14925</v>
      </c>
      <c r="M9585" s="5">
        <v>0.2</v>
      </c>
      <c r="N9585" t="s">
        <v>3140</v>
      </c>
      <c r="O9585" t="s">
        <v>27</v>
      </c>
      <c r="P9585" t="s">
        <v>55</v>
      </c>
      <c r="Q9585" t="s">
        <v>19</v>
      </c>
      <c r="R9585" t="s">
        <v>38</v>
      </c>
      <c r="S9585" t="s">
        <v>27</v>
      </c>
      <c r="T9585" t="s">
        <v>13311</v>
      </c>
      <c r="U9585" s="1">
        <v>45447</v>
      </c>
      <c r="V9585">
        <v>61</v>
      </c>
      <c r="W9585" t="str">
        <f t="shared" si="196"/>
        <v>60-89</v>
      </c>
    </row>
    <row r="9586" spans="1:23" x14ac:dyDescent="0.25">
      <c r="A9586" t="s">
        <v>9835</v>
      </c>
      <c r="B9586">
        <v>2887882179</v>
      </c>
      <c r="C9586">
        <v>5420083235</v>
      </c>
      <c r="D9586" s="1">
        <v>45891</v>
      </c>
      <c r="E9586">
        <v>99215</v>
      </c>
      <c r="F9586">
        <v>99284</v>
      </c>
      <c r="G9586" t="s">
        <v>3204</v>
      </c>
      <c r="H9586" s="34">
        <v>58408</v>
      </c>
      <c r="I9586" s="7">
        <v>49647</v>
      </c>
      <c r="J9586" s="7">
        <v>37886.06</v>
      </c>
      <c r="K9586" s="7">
        <v>10768</v>
      </c>
      <c r="L9586" s="7">
        <v>992.94</v>
      </c>
      <c r="M9586" s="5">
        <v>0.02</v>
      </c>
      <c r="N9586" t="s">
        <v>16</v>
      </c>
      <c r="O9586" t="s">
        <v>27</v>
      </c>
      <c r="P9586" t="s">
        <v>3147</v>
      </c>
      <c r="Q9586" t="s">
        <v>32</v>
      </c>
      <c r="R9586" t="s">
        <v>21</v>
      </c>
      <c r="S9586" t="s">
        <v>21</v>
      </c>
      <c r="T9586" t="s">
        <v>13310</v>
      </c>
      <c r="U9586" s="1">
        <v>45923</v>
      </c>
      <c r="V9586">
        <v>32</v>
      </c>
      <c r="W9586" t="str">
        <f t="shared" si="196"/>
        <v>30-59</v>
      </c>
    </row>
    <row r="9587" spans="1:23" x14ac:dyDescent="0.25">
      <c r="A9587" t="s">
        <v>9836</v>
      </c>
      <c r="B9587">
        <v>3919589185</v>
      </c>
      <c r="C9587">
        <v>3678737014</v>
      </c>
      <c r="D9587" s="1">
        <v>45707</v>
      </c>
      <c r="E9587">
        <v>99215</v>
      </c>
      <c r="F9587">
        <v>99291</v>
      </c>
      <c r="G9587" t="s">
        <v>3269</v>
      </c>
      <c r="H9587" s="34">
        <v>94913</v>
      </c>
      <c r="I9587" s="7">
        <v>74032</v>
      </c>
      <c r="J9587" s="7">
        <v>40652.6</v>
      </c>
      <c r="K9587" s="7">
        <v>18573</v>
      </c>
      <c r="L9587" s="7">
        <v>14806.4</v>
      </c>
      <c r="M9587" s="5">
        <v>0.2</v>
      </c>
      <c r="N9587" t="s">
        <v>3140</v>
      </c>
      <c r="O9587" t="s">
        <v>27</v>
      </c>
      <c r="P9587" t="s">
        <v>40</v>
      </c>
      <c r="Q9587" t="s">
        <v>19</v>
      </c>
      <c r="R9587" t="s">
        <v>26</v>
      </c>
      <c r="S9587" t="s">
        <v>21</v>
      </c>
      <c r="T9587" t="s">
        <v>13312</v>
      </c>
      <c r="U9587" s="1">
        <v>45747</v>
      </c>
      <c r="V9587">
        <v>40</v>
      </c>
      <c r="W9587" t="str">
        <f t="shared" si="196"/>
        <v>30-59</v>
      </c>
    </row>
    <row r="9588" spans="1:23" x14ac:dyDescent="0.25">
      <c r="A9588" t="s">
        <v>9837</v>
      </c>
      <c r="B9588">
        <v>5883072315</v>
      </c>
      <c r="C9588">
        <v>6504127546</v>
      </c>
      <c r="D9588" s="1">
        <v>45860</v>
      </c>
      <c r="E9588">
        <v>99223</v>
      </c>
      <c r="F9588">
        <v>81000</v>
      </c>
      <c r="G9588" t="s">
        <v>166</v>
      </c>
      <c r="H9588" s="34">
        <v>68269</v>
      </c>
      <c r="I9588" s="7">
        <v>54615</v>
      </c>
      <c r="J9588" s="7">
        <v>41120.9</v>
      </c>
      <c r="K9588" s="7">
        <v>5848</v>
      </c>
      <c r="L9588" s="7">
        <v>7646.1</v>
      </c>
      <c r="M9588" s="5">
        <v>0.14000000000000001</v>
      </c>
      <c r="N9588" t="s">
        <v>1135</v>
      </c>
      <c r="O9588" t="s">
        <v>30</v>
      </c>
      <c r="P9588" t="s">
        <v>25</v>
      </c>
      <c r="Q9588" t="s">
        <v>32</v>
      </c>
      <c r="R9588" t="s">
        <v>38</v>
      </c>
      <c r="S9588" t="s">
        <v>17</v>
      </c>
      <c r="T9588" t="s">
        <v>13312</v>
      </c>
      <c r="U9588" s="1">
        <v>45947</v>
      </c>
      <c r="V9588">
        <v>87</v>
      </c>
      <c r="W9588" t="str">
        <f t="shared" si="196"/>
        <v>60-89</v>
      </c>
    </row>
    <row r="9589" spans="1:23" x14ac:dyDescent="0.25">
      <c r="A9589" t="s">
        <v>9838</v>
      </c>
      <c r="B9589">
        <v>7492449403</v>
      </c>
      <c r="C9589">
        <v>9910072694</v>
      </c>
      <c r="D9589" s="1">
        <v>45352</v>
      </c>
      <c r="E9589">
        <v>99214</v>
      </c>
      <c r="F9589">
        <v>99203</v>
      </c>
      <c r="G9589" t="s">
        <v>63</v>
      </c>
      <c r="H9589" s="34">
        <v>54119</v>
      </c>
      <c r="I9589" s="7">
        <v>42213</v>
      </c>
      <c r="J9589" s="7">
        <v>20270.400000000001</v>
      </c>
      <c r="K9589" s="7">
        <v>13500</v>
      </c>
      <c r="L9589" s="7">
        <v>8442.6</v>
      </c>
      <c r="M9589" s="5">
        <v>0.2</v>
      </c>
      <c r="N9589" t="s">
        <v>3140</v>
      </c>
      <c r="O9589" t="s">
        <v>27</v>
      </c>
      <c r="P9589" t="s">
        <v>18</v>
      </c>
      <c r="Q9589" t="s">
        <v>32</v>
      </c>
      <c r="R9589" t="s">
        <v>43</v>
      </c>
      <c r="S9589" t="s">
        <v>17</v>
      </c>
      <c r="T9589" t="s">
        <v>13311</v>
      </c>
      <c r="U9589" s="1">
        <v>45486</v>
      </c>
      <c r="V9589">
        <v>134</v>
      </c>
      <c r="W9589" t="str">
        <f t="shared" si="196"/>
        <v>120-149</v>
      </c>
    </row>
    <row r="9590" spans="1:23" x14ac:dyDescent="0.25">
      <c r="A9590" t="s">
        <v>9839</v>
      </c>
      <c r="B9590">
        <v>6146362127</v>
      </c>
      <c r="C9590">
        <v>2520046456</v>
      </c>
      <c r="D9590" s="1">
        <v>45770</v>
      </c>
      <c r="E9590">
        <v>99222</v>
      </c>
      <c r="F9590">
        <v>99211</v>
      </c>
      <c r="G9590" t="s">
        <v>48</v>
      </c>
      <c r="H9590" s="34">
        <v>74228</v>
      </c>
      <c r="I9590" s="7">
        <v>57898</v>
      </c>
      <c r="J9590" s="7">
        <v>30713.4</v>
      </c>
      <c r="K9590" s="7">
        <v>15605</v>
      </c>
      <c r="L9590" s="7">
        <v>11579.6</v>
      </c>
      <c r="M9590" s="5">
        <v>0.2</v>
      </c>
      <c r="N9590" t="s">
        <v>3140</v>
      </c>
      <c r="O9590" t="s">
        <v>27</v>
      </c>
      <c r="P9590" t="s">
        <v>35</v>
      </c>
      <c r="Q9590" t="s">
        <v>32</v>
      </c>
      <c r="R9590" t="s">
        <v>20</v>
      </c>
      <c r="S9590" t="s">
        <v>21</v>
      </c>
      <c r="T9590" t="s">
        <v>13310</v>
      </c>
      <c r="U9590" s="1">
        <v>45919</v>
      </c>
      <c r="V9590">
        <v>149</v>
      </c>
      <c r="W9590" t="str">
        <f t="shared" si="196"/>
        <v>120-149</v>
      </c>
    </row>
    <row r="9591" spans="1:23" x14ac:dyDescent="0.25">
      <c r="A9591" t="s">
        <v>9840</v>
      </c>
      <c r="B9591">
        <v>9541873695</v>
      </c>
      <c r="C9591">
        <v>6488736735</v>
      </c>
      <c r="D9591" s="1">
        <v>45803</v>
      </c>
      <c r="E9591">
        <v>99215</v>
      </c>
      <c r="F9591">
        <v>99204</v>
      </c>
      <c r="G9591" t="s">
        <v>48</v>
      </c>
      <c r="H9591" s="34">
        <v>65267</v>
      </c>
      <c r="I9591" s="7">
        <v>48950</v>
      </c>
      <c r="J9591" s="7">
        <v>21668.5</v>
      </c>
      <c r="K9591" s="7">
        <v>19939</v>
      </c>
      <c r="L9591" s="7">
        <v>7342.5</v>
      </c>
      <c r="M9591" s="5">
        <v>0.15</v>
      </c>
      <c r="N9591" t="s">
        <v>1139</v>
      </c>
      <c r="O9591" t="s">
        <v>27</v>
      </c>
      <c r="P9591" t="s">
        <v>18</v>
      </c>
      <c r="Q9591" t="s">
        <v>19</v>
      </c>
      <c r="R9591" t="s">
        <v>26</v>
      </c>
      <c r="S9591" t="s">
        <v>27</v>
      </c>
      <c r="T9591" t="s">
        <v>13312</v>
      </c>
      <c r="U9591" s="1">
        <v>45962</v>
      </c>
      <c r="V9591">
        <v>159</v>
      </c>
      <c r="W9591" t="str">
        <f t="shared" si="196"/>
        <v>150-179</v>
      </c>
    </row>
    <row r="9592" spans="1:23" x14ac:dyDescent="0.25">
      <c r="A9592" t="s">
        <v>9841</v>
      </c>
      <c r="B9592">
        <v>1634608021</v>
      </c>
      <c r="C9592">
        <v>5007192954</v>
      </c>
      <c r="D9592" s="1">
        <v>45584</v>
      </c>
      <c r="E9592">
        <v>99238</v>
      </c>
      <c r="F9592">
        <v>99284</v>
      </c>
      <c r="G9592" t="s">
        <v>118</v>
      </c>
      <c r="H9592" s="34">
        <v>42486</v>
      </c>
      <c r="I9592" s="7">
        <v>27616</v>
      </c>
      <c r="J9592" s="7">
        <v>21289.08</v>
      </c>
      <c r="K9592" s="7">
        <v>3013</v>
      </c>
      <c r="L9592" s="7">
        <v>3313.92</v>
      </c>
      <c r="M9592" s="5">
        <v>0.12</v>
      </c>
      <c r="N9592" t="s">
        <v>46</v>
      </c>
      <c r="O9592" t="s">
        <v>30</v>
      </c>
      <c r="P9592" t="s">
        <v>35</v>
      </c>
      <c r="Q9592" t="s">
        <v>32</v>
      </c>
      <c r="R9592" t="s">
        <v>43</v>
      </c>
      <c r="S9592" t="s">
        <v>27</v>
      </c>
      <c r="T9592" t="s">
        <v>13310</v>
      </c>
      <c r="U9592" s="1">
        <v>45661</v>
      </c>
      <c r="V9592">
        <v>77</v>
      </c>
      <c r="W9592" t="str">
        <f t="shared" si="196"/>
        <v>60-89</v>
      </c>
    </row>
    <row r="9593" spans="1:23" x14ac:dyDescent="0.25">
      <c r="A9593" t="s">
        <v>9842</v>
      </c>
      <c r="B9593">
        <v>4222642475</v>
      </c>
      <c r="C9593">
        <v>3409429703</v>
      </c>
      <c r="D9593" s="1">
        <v>45638</v>
      </c>
      <c r="E9593">
        <v>99238</v>
      </c>
      <c r="F9593">
        <v>99203</v>
      </c>
      <c r="G9593" t="s">
        <v>365</v>
      </c>
      <c r="H9593" s="34">
        <v>48562</v>
      </c>
      <c r="I9593" s="7">
        <v>37878</v>
      </c>
      <c r="J9593" s="7">
        <v>20741.400000000001</v>
      </c>
      <c r="K9593" s="7">
        <v>9561</v>
      </c>
      <c r="L9593" s="7">
        <v>7575.6</v>
      </c>
      <c r="M9593" s="5">
        <v>0.2</v>
      </c>
      <c r="N9593" t="s">
        <v>3140</v>
      </c>
      <c r="O9593" t="s">
        <v>27</v>
      </c>
      <c r="P9593" t="s">
        <v>58</v>
      </c>
      <c r="Q9593" t="s">
        <v>32</v>
      </c>
      <c r="R9593" t="s">
        <v>21</v>
      </c>
      <c r="S9593" t="s">
        <v>27</v>
      </c>
      <c r="T9593" t="s">
        <v>13311</v>
      </c>
      <c r="U9593" s="1">
        <v>45755</v>
      </c>
      <c r="V9593">
        <v>117</v>
      </c>
      <c r="W9593" t="str">
        <f t="shared" si="196"/>
        <v>90-119</v>
      </c>
    </row>
    <row r="9594" spans="1:23" x14ac:dyDescent="0.25">
      <c r="A9594" t="s">
        <v>9843</v>
      </c>
      <c r="B9594">
        <v>8006111818</v>
      </c>
      <c r="C9594">
        <v>7428532431</v>
      </c>
      <c r="D9594" s="1">
        <v>45676</v>
      </c>
      <c r="E9594">
        <v>99221</v>
      </c>
      <c r="F9594">
        <v>99214</v>
      </c>
      <c r="G9594" t="s">
        <v>3276</v>
      </c>
      <c r="H9594" s="34">
        <v>89299</v>
      </c>
      <c r="I9594" s="7">
        <v>73225</v>
      </c>
      <c r="J9594" s="7">
        <v>52664.5</v>
      </c>
      <c r="K9594" s="7">
        <v>7380</v>
      </c>
      <c r="L9594" s="7">
        <v>13180.5</v>
      </c>
      <c r="M9594" s="5">
        <v>0.18</v>
      </c>
      <c r="N9594" t="s">
        <v>3141</v>
      </c>
      <c r="O9594" t="s">
        <v>30</v>
      </c>
      <c r="P9594" t="s">
        <v>3146</v>
      </c>
      <c r="Q9594" t="s">
        <v>19</v>
      </c>
      <c r="R9594" t="s">
        <v>20</v>
      </c>
      <c r="S9594" t="s">
        <v>17</v>
      </c>
      <c r="T9594" t="s">
        <v>13310</v>
      </c>
      <c r="U9594" s="1">
        <v>45856</v>
      </c>
      <c r="V9594">
        <v>180</v>
      </c>
      <c r="W9594" t="str">
        <f t="shared" si="196"/>
        <v>180-209</v>
      </c>
    </row>
    <row r="9595" spans="1:23" x14ac:dyDescent="0.25">
      <c r="A9595" t="s">
        <v>9844</v>
      </c>
      <c r="B9595">
        <v>8026596346</v>
      </c>
      <c r="C9595">
        <v>4078300644</v>
      </c>
      <c r="D9595" s="1">
        <v>45865</v>
      </c>
      <c r="E9595">
        <v>99238</v>
      </c>
      <c r="F9595">
        <v>99292</v>
      </c>
      <c r="G9595" t="s">
        <v>3240</v>
      </c>
      <c r="H9595" s="34">
        <v>71358</v>
      </c>
      <c r="I9595" s="7">
        <v>56373</v>
      </c>
      <c r="J9595" s="7">
        <v>42970.32</v>
      </c>
      <c r="K9595" s="7">
        <v>4383</v>
      </c>
      <c r="L9595" s="7">
        <v>9019.68</v>
      </c>
      <c r="M9595" s="5">
        <v>0.16</v>
      </c>
      <c r="N9595" t="s">
        <v>1138</v>
      </c>
      <c r="O9595" t="s">
        <v>30</v>
      </c>
      <c r="P9595" t="s">
        <v>3149</v>
      </c>
      <c r="Q9595" t="s">
        <v>19</v>
      </c>
      <c r="R9595" t="s">
        <v>43</v>
      </c>
      <c r="S9595" t="s">
        <v>21</v>
      </c>
      <c r="T9595" t="s">
        <v>13311</v>
      </c>
      <c r="U9595" s="1">
        <v>45971</v>
      </c>
      <c r="V9595">
        <v>106</v>
      </c>
      <c r="W9595" t="str">
        <f t="shared" si="196"/>
        <v>90-119</v>
      </c>
    </row>
    <row r="9596" spans="1:23" x14ac:dyDescent="0.25">
      <c r="A9596" t="s">
        <v>9845</v>
      </c>
      <c r="B9596">
        <v>1436685585</v>
      </c>
      <c r="C9596">
        <v>4851976471</v>
      </c>
      <c r="D9596" s="1">
        <v>45701</v>
      </c>
      <c r="E9596">
        <v>99221</v>
      </c>
      <c r="F9596">
        <v>99211</v>
      </c>
      <c r="G9596" t="s">
        <v>116</v>
      </c>
      <c r="H9596" s="34">
        <v>62683</v>
      </c>
      <c r="I9596" s="7">
        <v>49520</v>
      </c>
      <c r="J9596" s="7">
        <v>38092.800000000003</v>
      </c>
      <c r="K9596" s="7">
        <v>3504</v>
      </c>
      <c r="L9596" s="7">
        <v>7923.2</v>
      </c>
      <c r="M9596" s="5">
        <v>0.16</v>
      </c>
      <c r="N9596" t="s">
        <v>1138</v>
      </c>
      <c r="O9596" t="s">
        <v>30</v>
      </c>
      <c r="P9596" t="s">
        <v>58</v>
      </c>
      <c r="Q9596" t="s">
        <v>32</v>
      </c>
      <c r="R9596" t="s">
        <v>26</v>
      </c>
      <c r="S9596" t="s">
        <v>27</v>
      </c>
      <c r="T9596" t="s">
        <v>13311</v>
      </c>
      <c r="U9596" s="1">
        <v>45758</v>
      </c>
      <c r="V9596">
        <v>57</v>
      </c>
      <c r="W9596" t="str">
        <f t="shared" si="196"/>
        <v>30-59</v>
      </c>
    </row>
    <row r="9597" spans="1:23" x14ac:dyDescent="0.25">
      <c r="A9597" t="s">
        <v>9846</v>
      </c>
      <c r="B9597">
        <v>6603690332</v>
      </c>
      <c r="C9597">
        <v>8600612143</v>
      </c>
      <c r="D9597" s="1">
        <v>45668</v>
      </c>
      <c r="E9597">
        <v>99221</v>
      </c>
      <c r="F9597">
        <v>99283</v>
      </c>
      <c r="G9597" t="s">
        <v>3187</v>
      </c>
      <c r="H9597" s="34">
        <v>11395</v>
      </c>
      <c r="I9597" s="7">
        <v>9344</v>
      </c>
      <c r="J9597" s="7">
        <v>7662.08</v>
      </c>
      <c r="K9597" s="7">
        <v>0</v>
      </c>
      <c r="L9597" s="7">
        <v>1681.92</v>
      </c>
      <c r="M9597" s="5">
        <v>0.18</v>
      </c>
      <c r="N9597" t="s">
        <v>3141</v>
      </c>
      <c r="O9597" t="s">
        <v>17</v>
      </c>
      <c r="P9597" t="s">
        <v>18</v>
      </c>
      <c r="Q9597" t="s">
        <v>19</v>
      </c>
      <c r="R9597" t="s">
        <v>43</v>
      </c>
      <c r="S9597" t="s">
        <v>17</v>
      </c>
      <c r="T9597" t="s">
        <v>13310</v>
      </c>
      <c r="U9597" s="1">
        <v>45807</v>
      </c>
      <c r="V9597">
        <v>139</v>
      </c>
      <c r="W9597" t="str">
        <f t="shared" si="196"/>
        <v>120-149</v>
      </c>
    </row>
    <row r="9598" spans="1:23" x14ac:dyDescent="0.25">
      <c r="A9598" t="s">
        <v>9847</v>
      </c>
      <c r="B9598">
        <v>3686456930</v>
      </c>
      <c r="C9598">
        <v>1165835068</v>
      </c>
      <c r="D9598" s="1">
        <v>45705</v>
      </c>
      <c r="E9598">
        <v>99223</v>
      </c>
      <c r="F9598">
        <v>99203</v>
      </c>
      <c r="G9598" t="s">
        <v>3215</v>
      </c>
      <c r="H9598" s="34">
        <v>69516</v>
      </c>
      <c r="I9598" s="7">
        <v>55613</v>
      </c>
      <c r="J9598" s="7">
        <v>47827.18</v>
      </c>
      <c r="K9598" s="7">
        <v>0</v>
      </c>
      <c r="L9598" s="7">
        <v>7785.82</v>
      </c>
      <c r="M9598" s="5">
        <v>0.14000000000000001</v>
      </c>
      <c r="N9598" t="s">
        <v>1135</v>
      </c>
      <c r="O9598" t="s">
        <v>17</v>
      </c>
      <c r="P9598" t="s">
        <v>3149</v>
      </c>
      <c r="Q9598" t="s">
        <v>19</v>
      </c>
      <c r="R9598" t="s">
        <v>21</v>
      </c>
      <c r="S9598" t="s">
        <v>17</v>
      </c>
      <c r="T9598" t="s">
        <v>13311</v>
      </c>
      <c r="U9598" s="1">
        <v>45769</v>
      </c>
      <c r="V9598">
        <v>64</v>
      </c>
      <c r="W9598" t="str">
        <f t="shared" si="196"/>
        <v>60-89</v>
      </c>
    </row>
    <row r="9599" spans="1:23" x14ac:dyDescent="0.25">
      <c r="A9599" t="s">
        <v>9848</v>
      </c>
      <c r="B9599">
        <v>3647744688</v>
      </c>
      <c r="C9599">
        <v>5844408458</v>
      </c>
      <c r="D9599" s="1">
        <v>45752</v>
      </c>
      <c r="E9599">
        <v>99231</v>
      </c>
      <c r="F9599">
        <v>99213</v>
      </c>
      <c r="G9599" t="s">
        <v>3641</v>
      </c>
      <c r="H9599" s="34">
        <v>40540</v>
      </c>
      <c r="I9599" s="7">
        <v>31621</v>
      </c>
      <c r="J9599" s="7">
        <v>20204.8</v>
      </c>
      <c r="K9599" s="7">
        <v>5092</v>
      </c>
      <c r="L9599" s="7">
        <v>6324.2</v>
      </c>
      <c r="M9599" s="5">
        <v>0.2</v>
      </c>
      <c r="N9599" t="s">
        <v>3140</v>
      </c>
      <c r="O9599" t="s">
        <v>27</v>
      </c>
      <c r="P9599" t="s">
        <v>3147</v>
      </c>
      <c r="Q9599" t="s">
        <v>32</v>
      </c>
      <c r="R9599" t="s">
        <v>43</v>
      </c>
      <c r="S9599" t="s">
        <v>17</v>
      </c>
      <c r="T9599" t="s">
        <v>13312</v>
      </c>
      <c r="U9599" s="1">
        <v>45914</v>
      </c>
      <c r="V9599">
        <v>162</v>
      </c>
      <c r="W9599" t="str">
        <f t="shared" si="196"/>
        <v>150-179</v>
      </c>
    </row>
    <row r="9600" spans="1:23" x14ac:dyDescent="0.25">
      <c r="A9600" t="s">
        <v>9849</v>
      </c>
      <c r="B9600">
        <v>344868499</v>
      </c>
      <c r="C9600">
        <v>7256944346</v>
      </c>
      <c r="D9600" s="1">
        <v>45310</v>
      </c>
      <c r="E9600">
        <v>99231</v>
      </c>
      <c r="F9600">
        <v>99282</v>
      </c>
      <c r="G9600" t="s">
        <v>4083</v>
      </c>
      <c r="H9600" s="34">
        <v>80624</v>
      </c>
      <c r="I9600" s="7">
        <v>62887</v>
      </c>
      <c r="J9600" s="7">
        <v>28547.599999999999</v>
      </c>
      <c r="K9600" s="7">
        <v>21762</v>
      </c>
      <c r="L9600" s="7">
        <v>12577.4</v>
      </c>
      <c r="M9600" s="5">
        <v>0.2</v>
      </c>
      <c r="N9600" t="s">
        <v>3140</v>
      </c>
      <c r="O9600" t="s">
        <v>27</v>
      </c>
      <c r="P9600" t="s">
        <v>3147</v>
      </c>
      <c r="Q9600" t="s">
        <v>32</v>
      </c>
      <c r="R9600" t="s">
        <v>43</v>
      </c>
      <c r="S9600" t="s">
        <v>17</v>
      </c>
      <c r="T9600" t="s">
        <v>13311</v>
      </c>
      <c r="U9600" s="1">
        <v>45401</v>
      </c>
      <c r="V9600">
        <v>91</v>
      </c>
      <c r="W9600" t="str">
        <f t="shared" si="196"/>
        <v>90-119</v>
      </c>
    </row>
    <row r="9601" spans="1:23" x14ac:dyDescent="0.25">
      <c r="A9601" t="s">
        <v>9850</v>
      </c>
      <c r="B9601">
        <v>226973315</v>
      </c>
      <c r="C9601">
        <v>7781823267</v>
      </c>
      <c r="D9601" s="1">
        <v>45476</v>
      </c>
      <c r="E9601">
        <v>99231</v>
      </c>
      <c r="F9601">
        <v>85025</v>
      </c>
      <c r="G9601" t="s">
        <v>174</v>
      </c>
      <c r="H9601" s="34">
        <v>11100</v>
      </c>
      <c r="I9601" s="7">
        <v>9102</v>
      </c>
      <c r="J9601" s="7">
        <v>7463.64</v>
      </c>
      <c r="K9601" s="7">
        <v>0</v>
      </c>
      <c r="L9601" s="7">
        <v>1638.36</v>
      </c>
      <c r="M9601" s="5">
        <v>0.18</v>
      </c>
      <c r="N9601" t="s">
        <v>3141</v>
      </c>
      <c r="O9601" t="s">
        <v>17</v>
      </c>
      <c r="P9601" t="s">
        <v>3146</v>
      </c>
      <c r="Q9601" t="s">
        <v>32</v>
      </c>
      <c r="R9601" t="s">
        <v>20</v>
      </c>
      <c r="S9601" t="s">
        <v>27</v>
      </c>
      <c r="T9601" t="s">
        <v>13311</v>
      </c>
      <c r="U9601" s="1">
        <v>45644</v>
      </c>
      <c r="V9601">
        <v>168</v>
      </c>
      <c r="W9601" t="str">
        <f t="shared" si="196"/>
        <v>150-179</v>
      </c>
    </row>
    <row r="9602" spans="1:23" x14ac:dyDescent="0.25">
      <c r="A9602" t="s">
        <v>9851</v>
      </c>
      <c r="B9602">
        <v>5812419889</v>
      </c>
      <c r="C9602">
        <v>9240316521</v>
      </c>
      <c r="D9602" s="1">
        <v>45350</v>
      </c>
      <c r="E9602">
        <v>99223</v>
      </c>
      <c r="F9602">
        <v>81000</v>
      </c>
      <c r="G9602" t="s">
        <v>248</v>
      </c>
      <c r="H9602" s="34">
        <v>84573</v>
      </c>
      <c r="I9602" s="7">
        <v>66813</v>
      </c>
      <c r="J9602" s="7">
        <v>49791.92</v>
      </c>
      <c r="K9602" s="7">
        <v>6331</v>
      </c>
      <c r="L9602" s="7">
        <v>10690.08</v>
      </c>
      <c r="M9602" s="5">
        <v>0.16</v>
      </c>
      <c r="N9602" t="s">
        <v>1138</v>
      </c>
      <c r="O9602" t="s">
        <v>30</v>
      </c>
      <c r="P9602" t="s">
        <v>18</v>
      </c>
      <c r="Q9602" t="s">
        <v>19</v>
      </c>
      <c r="R9602" t="s">
        <v>20</v>
      </c>
      <c r="S9602" t="s">
        <v>17</v>
      </c>
      <c r="T9602" t="s">
        <v>13312</v>
      </c>
      <c r="U9602" s="1">
        <v>45428</v>
      </c>
      <c r="V9602">
        <v>78</v>
      </c>
      <c r="W9602" t="str">
        <f t="shared" si="196"/>
        <v>60-89</v>
      </c>
    </row>
    <row r="9603" spans="1:23" x14ac:dyDescent="0.25">
      <c r="A9603" t="s">
        <v>9852</v>
      </c>
      <c r="B9603">
        <v>947292052</v>
      </c>
      <c r="C9603">
        <v>1555989487</v>
      </c>
      <c r="D9603" s="1">
        <v>45960</v>
      </c>
      <c r="E9603">
        <v>99221</v>
      </c>
      <c r="F9603">
        <v>99211</v>
      </c>
      <c r="G9603" t="s">
        <v>67</v>
      </c>
      <c r="H9603" s="34">
        <v>46811</v>
      </c>
      <c r="I9603" s="7">
        <v>36981</v>
      </c>
      <c r="J9603" s="7">
        <v>31064.04</v>
      </c>
      <c r="K9603" s="7">
        <v>0</v>
      </c>
      <c r="L9603" s="7">
        <v>5916.96</v>
      </c>
      <c r="M9603" s="5">
        <v>0.16</v>
      </c>
      <c r="N9603" t="s">
        <v>1138</v>
      </c>
      <c r="O9603" t="s">
        <v>17</v>
      </c>
      <c r="P9603" t="s">
        <v>97</v>
      </c>
      <c r="Q9603" t="s">
        <v>19</v>
      </c>
      <c r="R9603" t="s">
        <v>26</v>
      </c>
      <c r="S9603" t="s">
        <v>17</v>
      </c>
      <c r="T9603" t="s">
        <v>13311</v>
      </c>
      <c r="U9603" s="1">
        <v>46043</v>
      </c>
      <c r="V9603">
        <v>83</v>
      </c>
      <c r="W9603" t="str">
        <f t="shared" ref="W9603:W9666" si="197">IF(V9603="","",IF(V9603&lt;30,"0-29",IF(V9603&lt;60,"30-59",IF(V9603&lt;90,"60-89",IF(V9603&lt;120,"90-119",IF(V9603&lt;150,"120-149",IF(V9603&lt;180,"150-179",IF(V9603&lt;210,"180-209",IF(V9603&lt;240,"210-239",IF(V9603&lt;270,"240-269",IF(V9603&lt;300,"270-299",IF(V9603&lt;330,"300-329",IF(V9603&lt;360,"330-359","360+")))))))))))))</f>
        <v>60-89</v>
      </c>
    </row>
    <row r="9604" spans="1:23" x14ac:dyDescent="0.25">
      <c r="A9604" t="s">
        <v>9853</v>
      </c>
      <c r="B9604">
        <v>375867971</v>
      </c>
      <c r="C9604">
        <v>9662332203</v>
      </c>
      <c r="D9604" s="1">
        <v>45322</v>
      </c>
      <c r="E9604">
        <v>99215</v>
      </c>
      <c r="F9604">
        <v>99291</v>
      </c>
      <c r="G9604" t="s">
        <v>3288</v>
      </c>
      <c r="H9604" s="34">
        <v>86446</v>
      </c>
      <c r="I9604" s="7">
        <v>67428</v>
      </c>
      <c r="J9604" s="7">
        <v>33505.4</v>
      </c>
      <c r="K9604" s="7">
        <v>20437</v>
      </c>
      <c r="L9604" s="7">
        <v>13485.6</v>
      </c>
      <c r="M9604" s="5">
        <v>0.2</v>
      </c>
      <c r="N9604" t="s">
        <v>3140</v>
      </c>
      <c r="O9604" t="s">
        <v>27</v>
      </c>
      <c r="P9604" t="s">
        <v>3147</v>
      </c>
      <c r="Q9604" t="s">
        <v>32</v>
      </c>
      <c r="R9604" t="s">
        <v>21</v>
      </c>
      <c r="S9604" t="s">
        <v>27</v>
      </c>
      <c r="T9604" t="s">
        <v>13312</v>
      </c>
      <c r="U9604" s="1">
        <v>45442</v>
      </c>
      <c r="V9604">
        <v>120</v>
      </c>
      <c r="W9604" t="str">
        <f t="shared" si="197"/>
        <v>120-149</v>
      </c>
    </row>
    <row r="9605" spans="1:23" x14ac:dyDescent="0.25">
      <c r="A9605" t="s">
        <v>9854</v>
      </c>
      <c r="B9605">
        <v>2623458516</v>
      </c>
      <c r="C9605">
        <v>2671781553</v>
      </c>
      <c r="D9605" s="1">
        <v>45413</v>
      </c>
      <c r="E9605">
        <v>99221</v>
      </c>
      <c r="F9605">
        <v>36415</v>
      </c>
      <c r="G9605" t="s">
        <v>3449</v>
      </c>
      <c r="H9605" s="34">
        <v>50701</v>
      </c>
      <c r="I9605" s="7">
        <v>32956</v>
      </c>
      <c r="J9605" s="7">
        <v>15496.28</v>
      </c>
      <c r="K9605" s="7">
        <v>13505</v>
      </c>
      <c r="L9605" s="7">
        <v>3954.72</v>
      </c>
      <c r="M9605" s="5">
        <v>0.12</v>
      </c>
      <c r="N9605" t="s">
        <v>46</v>
      </c>
      <c r="O9605" t="s">
        <v>27</v>
      </c>
      <c r="P9605" t="s">
        <v>55</v>
      </c>
      <c r="Q9605" t="s">
        <v>19</v>
      </c>
      <c r="R9605" t="s">
        <v>21</v>
      </c>
      <c r="S9605" t="s">
        <v>17</v>
      </c>
      <c r="T9605" t="s">
        <v>13312</v>
      </c>
      <c r="U9605" s="1">
        <v>45498</v>
      </c>
      <c r="V9605">
        <v>85</v>
      </c>
      <c r="W9605" t="str">
        <f t="shared" si="197"/>
        <v>60-89</v>
      </c>
    </row>
    <row r="9606" spans="1:23" x14ac:dyDescent="0.25">
      <c r="A9606" t="s">
        <v>9855</v>
      </c>
      <c r="B9606">
        <v>9067111456</v>
      </c>
      <c r="C9606">
        <v>3099774834</v>
      </c>
      <c r="D9606" s="1">
        <v>45478</v>
      </c>
      <c r="E9606">
        <v>99238</v>
      </c>
      <c r="F9606">
        <v>99284</v>
      </c>
      <c r="G9606" t="s">
        <v>3373</v>
      </c>
      <c r="H9606" s="34">
        <v>64610</v>
      </c>
      <c r="I9606" s="7">
        <v>46519</v>
      </c>
      <c r="J9606" s="7">
        <v>42797.48</v>
      </c>
      <c r="K9606" s="7">
        <v>0</v>
      </c>
      <c r="L9606" s="7">
        <v>3721.52</v>
      </c>
      <c r="M9606" s="5">
        <v>0.08</v>
      </c>
      <c r="N9606" t="s">
        <v>24</v>
      </c>
      <c r="O9606" t="s">
        <v>17</v>
      </c>
      <c r="P9606" t="s">
        <v>3150</v>
      </c>
      <c r="Q9606" t="s">
        <v>32</v>
      </c>
      <c r="R9606" t="s">
        <v>26</v>
      </c>
      <c r="S9606" t="s">
        <v>27</v>
      </c>
      <c r="T9606" t="s">
        <v>13310</v>
      </c>
      <c r="U9606" s="1">
        <v>45519</v>
      </c>
      <c r="V9606">
        <v>41</v>
      </c>
      <c r="W9606" t="str">
        <f t="shared" si="197"/>
        <v>30-59</v>
      </c>
    </row>
    <row r="9607" spans="1:23" x14ac:dyDescent="0.25">
      <c r="A9607" t="s">
        <v>9856</v>
      </c>
      <c r="B9607">
        <v>3756643473</v>
      </c>
      <c r="C9607">
        <v>3726048676</v>
      </c>
      <c r="D9607" s="1">
        <v>45859</v>
      </c>
      <c r="E9607">
        <v>99232</v>
      </c>
      <c r="F9607">
        <v>71046</v>
      </c>
      <c r="G9607" t="s">
        <v>3449</v>
      </c>
      <c r="H9607" s="34">
        <v>73375</v>
      </c>
      <c r="I9607" s="7">
        <v>52830</v>
      </c>
      <c r="J9607" s="7">
        <v>42375.6</v>
      </c>
      <c r="K9607" s="7">
        <v>6228</v>
      </c>
      <c r="L9607" s="7">
        <v>4226.3999999999996</v>
      </c>
      <c r="M9607" s="5">
        <v>0.08</v>
      </c>
      <c r="N9607" t="s">
        <v>24</v>
      </c>
      <c r="O9607" t="s">
        <v>30</v>
      </c>
      <c r="P9607" t="s">
        <v>3146</v>
      </c>
      <c r="Q9607" t="s">
        <v>32</v>
      </c>
      <c r="R9607" t="s">
        <v>38</v>
      </c>
      <c r="S9607" t="s">
        <v>27</v>
      </c>
      <c r="T9607" t="s">
        <v>13312</v>
      </c>
      <c r="U9607" s="1">
        <v>45932</v>
      </c>
      <c r="V9607">
        <v>73</v>
      </c>
      <c r="W9607" t="str">
        <f t="shared" si="197"/>
        <v>60-89</v>
      </c>
    </row>
    <row r="9608" spans="1:23" x14ac:dyDescent="0.25">
      <c r="A9608" t="s">
        <v>9857</v>
      </c>
      <c r="B9608">
        <v>9366868637</v>
      </c>
      <c r="C9608">
        <v>4875649728</v>
      </c>
      <c r="D9608" s="1">
        <v>45399</v>
      </c>
      <c r="E9608">
        <v>99213</v>
      </c>
      <c r="F9608">
        <v>99285</v>
      </c>
      <c r="G9608" t="s">
        <v>131</v>
      </c>
      <c r="H9608" s="34">
        <v>63831</v>
      </c>
      <c r="I9608" s="7">
        <v>51065</v>
      </c>
      <c r="J9608" s="7">
        <v>37687.9</v>
      </c>
      <c r="K9608" s="7">
        <v>6228</v>
      </c>
      <c r="L9608" s="7">
        <v>7149.1</v>
      </c>
      <c r="M9608" s="5">
        <v>0.14000000000000001</v>
      </c>
      <c r="N9608" t="s">
        <v>1135</v>
      </c>
      <c r="O9608" t="s">
        <v>30</v>
      </c>
      <c r="P9608" t="s">
        <v>25</v>
      </c>
      <c r="Q9608" t="s">
        <v>32</v>
      </c>
      <c r="R9608" t="s">
        <v>38</v>
      </c>
      <c r="S9608" t="s">
        <v>27</v>
      </c>
      <c r="T9608" t="s">
        <v>13311</v>
      </c>
      <c r="U9608" s="1">
        <v>45575</v>
      </c>
      <c r="V9608">
        <v>176</v>
      </c>
      <c r="W9608" t="str">
        <f t="shared" si="197"/>
        <v>150-179</v>
      </c>
    </row>
    <row r="9609" spans="1:23" x14ac:dyDescent="0.25">
      <c r="A9609" t="s">
        <v>9858</v>
      </c>
      <c r="B9609">
        <v>1572025878</v>
      </c>
      <c r="C9609">
        <v>9994881053</v>
      </c>
      <c r="D9609" s="1">
        <v>45847</v>
      </c>
      <c r="E9609">
        <v>99231</v>
      </c>
      <c r="F9609">
        <v>99204</v>
      </c>
      <c r="G9609" t="s">
        <v>3309</v>
      </c>
      <c r="H9609" s="34">
        <v>95647</v>
      </c>
      <c r="I9609" s="7">
        <v>68866</v>
      </c>
      <c r="J9609" s="7">
        <v>38881.72</v>
      </c>
      <c r="K9609" s="7">
        <v>24475</v>
      </c>
      <c r="L9609" s="7">
        <v>5509.28</v>
      </c>
      <c r="M9609" s="5">
        <v>0.08</v>
      </c>
      <c r="N9609" t="s">
        <v>24</v>
      </c>
      <c r="O9609" t="s">
        <v>27</v>
      </c>
      <c r="P9609" t="s">
        <v>25</v>
      </c>
      <c r="Q9609" t="s">
        <v>32</v>
      </c>
      <c r="R9609" t="s">
        <v>26</v>
      </c>
      <c r="S9609" t="s">
        <v>21</v>
      </c>
      <c r="T9609" t="s">
        <v>13312</v>
      </c>
      <c r="U9609" s="1">
        <v>45978</v>
      </c>
      <c r="V9609">
        <v>131</v>
      </c>
      <c r="W9609" t="str">
        <f t="shared" si="197"/>
        <v>120-149</v>
      </c>
    </row>
    <row r="9610" spans="1:23" x14ac:dyDescent="0.25">
      <c r="A9610" t="s">
        <v>9859</v>
      </c>
      <c r="B9610">
        <v>3615339313</v>
      </c>
      <c r="C9610">
        <v>8407899905</v>
      </c>
      <c r="D9610" s="1">
        <v>45760</v>
      </c>
      <c r="E9610">
        <v>99214</v>
      </c>
      <c r="F9610">
        <v>99283</v>
      </c>
      <c r="G9610" t="s">
        <v>129</v>
      </c>
      <c r="H9610" s="34">
        <v>86215</v>
      </c>
      <c r="I9610" s="7">
        <v>56040</v>
      </c>
      <c r="J9610" s="7">
        <v>38647.199999999997</v>
      </c>
      <c r="K9610" s="7">
        <v>10668</v>
      </c>
      <c r="L9610" s="7">
        <v>6724.8</v>
      </c>
      <c r="M9610" s="5">
        <v>0.12</v>
      </c>
      <c r="N9610" t="s">
        <v>46</v>
      </c>
      <c r="O9610" t="s">
        <v>27</v>
      </c>
      <c r="P9610" t="s">
        <v>18</v>
      </c>
      <c r="Q9610" t="s">
        <v>32</v>
      </c>
      <c r="R9610" t="s">
        <v>20</v>
      </c>
      <c r="S9610" t="s">
        <v>27</v>
      </c>
      <c r="T9610" t="s">
        <v>13311</v>
      </c>
      <c r="U9610" s="1">
        <v>45810</v>
      </c>
      <c r="V9610">
        <v>50</v>
      </c>
      <c r="W9610" t="str">
        <f t="shared" si="197"/>
        <v>30-59</v>
      </c>
    </row>
    <row r="9611" spans="1:23" x14ac:dyDescent="0.25">
      <c r="A9611" t="s">
        <v>9860</v>
      </c>
      <c r="B9611">
        <v>7256797278</v>
      </c>
      <c r="C9611">
        <v>9070329600</v>
      </c>
      <c r="D9611" s="1">
        <v>45370</v>
      </c>
      <c r="E9611">
        <v>99214</v>
      </c>
      <c r="F9611">
        <v>99285</v>
      </c>
      <c r="G9611" t="s">
        <v>3288</v>
      </c>
      <c r="H9611" s="34">
        <v>17436</v>
      </c>
      <c r="I9611" s="7">
        <v>14821</v>
      </c>
      <c r="J9611" s="7">
        <v>14524.58</v>
      </c>
      <c r="K9611" s="7">
        <v>0</v>
      </c>
      <c r="L9611" s="7">
        <v>296.42</v>
      </c>
      <c r="M9611" s="5">
        <v>0.02</v>
      </c>
      <c r="N9611" t="s">
        <v>16</v>
      </c>
      <c r="O9611" t="s">
        <v>17</v>
      </c>
      <c r="P9611" t="s">
        <v>3148</v>
      </c>
      <c r="Q9611" t="s">
        <v>32</v>
      </c>
      <c r="R9611" t="s">
        <v>21</v>
      </c>
      <c r="S9611" t="s">
        <v>17</v>
      </c>
      <c r="T9611" t="s">
        <v>13312</v>
      </c>
      <c r="U9611" s="1">
        <v>45428</v>
      </c>
      <c r="V9611">
        <v>58</v>
      </c>
      <c r="W9611" t="str">
        <f t="shared" si="197"/>
        <v>30-59</v>
      </c>
    </row>
    <row r="9612" spans="1:23" x14ac:dyDescent="0.25">
      <c r="A9612" t="s">
        <v>9861</v>
      </c>
      <c r="B9612">
        <v>4170149514</v>
      </c>
      <c r="C9612">
        <v>5568097220</v>
      </c>
      <c r="D9612" s="1">
        <v>45643</v>
      </c>
      <c r="E9612">
        <v>99232</v>
      </c>
      <c r="F9612">
        <v>93000</v>
      </c>
      <c r="G9612" t="s">
        <v>182</v>
      </c>
      <c r="H9612" s="34">
        <v>81101</v>
      </c>
      <c r="I9612" s="7">
        <v>66503</v>
      </c>
      <c r="J9612" s="7">
        <v>51221.46</v>
      </c>
      <c r="K9612" s="7">
        <v>3311</v>
      </c>
      <c r="L9612" s="7">
        <v>11970.54</v>
      </c>
      <c r="M9612" s="5">
        <v>0.18</v>
      </c>
      <c r="N9612" t="s">
        <v>3141</v>
      </c>
      <c r="O9612" t="s">
        <v>30</v>
      </c>
      <c r="P9612" t="s">
        <v>3150</v>
      </c>
      <c r="Q9612" t="s">
        <v>19</v>
      </c>
      <c r="R9612" t="s">
        <v>20</v>
      </c>
      <c r="S9612" t="s">
        <v>17</v>
      </c>
      <c r="T9612" t="s">
        <v>13310</v>
      </c>
      <c r="U9612" s="1">
        <v>45762</v>
      </c>
      <c r="V9612">
        <v>119</v>
      </c>
      <c r="W9612" t="str">
        <f t="shared" si="197"/>
        <v>90-119</v>
      </c>
    </row>
    <row r="9613" spans="1:23" x14ac:dyDescent="0.25">
      <c r="A9613" t="s">
        <v>9862</v>
      </c>
      <c r="B9613">
        <v>550513243</v>
      </c>
      <c r="C9613">
        <v>630302826</v>
      </c>
      <c r="D9613" s="1">
        <v>45795</v>
      </c>
      <c r="E9613">
        <v>99221</v>
      </c>
      <c r="F9613">
        <v>99212</v>
      </c>
      <c r="G9613" t="s">
        <v>3262</v>
      </c>
      <c r="H9613" s="34">
        <v>17310</v>
      </c>
      <c r="I9613" s="7">
        <v>14194</v>
      </c>
      <c r="J9613" s="7">
        <v>6670.08</v>
      </c>
      <c r="K9613" s="7">
        <v>4969</v>
      </c>
      <c r="L9613" s="7">
        <v>2554.92</v>
      </c>
      <c r="M9613" s="5">
        <v>0.18</v>
      </c>
      <c r="N9613" t="s">
        <v>3141</v>
      </c>
      <c r="O9613" t="s">
        <v>27</v>
      </c>
      <c r="P9613" t="s">
        <v>25</v>
      </c>
      <c r="Q9613" t="s">
        <v>32</v>
      </c>
      <c r="R9613" t="s">
        <v>43</v>
      </c>
      <c r="S9613" t="s">
        <v>17</v>
      </c>
      <c r="T9613" t="s">
        <v>13310</v>
      </c>
      <c r="U9613" s="1">
        <v>45871</v>
      </c>
      <c r="V9613">
        <v>76</v>
      </c>
      <c r="W9613" t="str">
        <f t="shared" si="197"/>
        <v>60-89</v>
      </c>
    </row>
    <row r="9614" spans="1:23" x14ac:dyDescent="0.25">
      <c r="A9614" t="s">
        <v>9863</v>
      </c>
      <c r="B9614">
        <v>6974131034</v>
      </c>
      <c r="C9614">
        <v>2874644283</v>
      </c>
      <c r="D9614" s="1">
        <v>45753</v>
      </c>
      <c r="E9614">
        <v>99232</v>
      </c>
      <c r="F9614">
        <v>99285</v>
      </c>
      <c r="G9614" t="s">
        <v>106</v>
      </c>
      <c r="H9614" s="34">
        <v>90002</v>
      </c>
      <c r="I9614" s="7">
        <v>73802</v>
      </c>
      <c r="J9614" s="7">
        <v>51754.64</v>
      </c>
      <c r="K9614" s="7">
        <v>8763</v>
      </c>
      <c r="L9614" s="7">
        <v>13284.36</v>
      </c>
      <c r="M9614" s="5">
        <v>0.18</v>
      </c>
      <c r="N9614" t="s">
        <v>3141</v>
      </c>
      <c r="O9614" t="s">
        <v>30</v>
      </c>
      <c r="P9614" t="s">
        <v>97</v>
      </c>
      <c r="Q9614" t="s">
        <v>32</v>
      </c>
      <c r="R9614" t="s">
        <v>21</v>
      </c>
      <c r="S9614" t="s">
        <v>17</v>
      </c>
      <c r="T9614" t="s">
        <v>13310</v>
      </c>
      <c r="U9614" s="1">
        <v>45904</v>
      </c>
      <c r="V9614">
        <v>151</v>
      </c>
      <c r="W9614" t="str">
        <f t="shared" si="197"/>
        <v>150-179</v>
      </c>
    </row>
    <row r="9615" spans="1:23" x14ac:dyDescent="0.25">
      <c r="A9615" t="s">
        <v>9864</v>
      </c>
      <c r="B9615">
        <v>3441895318</v>
      </c>
      <c r="C9615">
        <v>6034918536</v>
      </c>
      <c r="D9615" s="1">
        <v>45370</v>
      </c>
      <c r="E9615">
        <v>99213</v>
      </c>
      <c r="F9615">
        <v>97110</v>
      </c>
      <c r="G9615" t="s">
        <v>3187</v>
      </c>
      <c r="H9615" s="34">
        <v>18877</v>
      </c>
      <c r="I9615" s="7">
        <v>14724</v>
      </c>
      <c r="J9615" s="7">
        <v>9403.2000000000007</v>
      </c>
      <c r="K9615" s="7">
        <v>2376</v>
      </c>
      <c r="L9615" s="7">
        <v>2944.8</v>
      </c>
      <c r="M9615" s="5">
        <v>0.2</v>
      </c>
      <c r="N9615" t="s">
        <v>3140</v>
      </c>
      <c r="O9615" t="s">
        <v>27</v>
      </c>
      <c r="P9615" t="s">
        <v>3148</v>
      </c>
      <c r="Q9615" t="s">
        <v>32</v>
      </c>
      <c r="R9615" t="s">
        <v>43</v>
      </c>
      <c r="S9615" t="s">
        <v>17</v>
      </c>
      <c r="T9615" t="s">
        <v>13310</v>
      </c>
      <c r="U9615" s="1">
        <v>45443</v>
      </c>
      <c r="V9615">
        <v>73</v>
      </c>
      <c r="W9615" t="str">
        <f t="shared" si="197"/>
        <v>60-89</v>
      </c>
    </row>
    <row r="9616" spans="1:23" x14ac:dyDescent="0.25">
      <c r="A9616" t="s">
        <v>9865</v>
      </c>
      <c r="B9616">
        <v>1323406457</v>
      </c>
      <c r="C9616">
        <v>8862077018</v>
      </c>
      <c r="D9616" s="1">
        <v>45785</v>
      </c>
      <c r="E9616">
        <v>99222</v>
      </c>
      <c r="F9616">
        <v>99292</v>
      </c>
      <c r="G9616" t="s">
        <v>169</v>
      </c>
      <c r="H9616" s="34">
        <v>89633</v>
      </c>
      <c r="I9616" s="7">
        <v>76188</v>
      </c>
      <c r="J9616" s="7">
        <v>66722.240000000005</v>
      </c>
      <c r="K9616" s="7">
        <v>7942</v>
      </c>
      <c r="L9616" s="7">
        <v>1523.76</v>
      </c>
      <c r="M9616" s="5">
        <v>0.02</v>
      </c>
      <c r="N9616" t="s">
        <v>16</v>
      </c>
      <c r="O9616" t="s">
        <v>30</v>
      </c>
      <c r="P9616" t="s">
        <v>58</v>
      </c>
      <c r="Q9616" t="s">
        <v>19</v>
      </c>
      <c r="R9616" t="s">
        <v>26</v>
      </c>
      <c r="S9616" t="s">
        <v>17</v>
      </c>
      <c r="T9616" t="s">
        <v>13311</v>
      </c>
      <c r="U9616" s="1">
        <v>45899</v>
      </c>
      <c r="V9616">
        <v>114</v>
      </c>
      <c r="W9616" t="str">
        <f t="shared" si="197"/>
        <v>90-119</v>
      </c>
    </row>
    <row r="9617" spans="1:23" x14ac:dyDescent="0.25">
      <c r="A9617" t="s">
        <v>9866</v>
      </c>
      <c r="B9617">
        <v>917298833</v>
      </c>
      <c r="C9617">
        <v>6441656323</v>
      </c>
      <c r="D9617" s="1">
        <v>45295</v>
      </c>
      <c r="E9617">
        <v>99221</v>
      </c>
      <c r="F9617">
        <v>99214</v>
      </c>
      <c r="G9617" t="s">
        <v>83</v>
      </c>
      <c r="H9617" s="34">
        <v>83145</v>
      </c>
      <c r="I9617" s="7">
        <v>70673</v>
      </c>
      <c r="J9617" s="7">
        <v>61549.539999999994</v>
      </c>
      <c r="K9617" s="7">
        <v>7710</v>
      </c>
      <c r="L9617" s="7">
        <v>1413.46</v>
      </c>
      <c r="M9617" s="5">
        <v>0.02</v>
      </c>
      <c r="N9617" t="s">
        <v>16</v>
      </c>
      <c r="O9617" t="s">
        <v>30</v>
      </c>
      <c r="P9617" t="s">
        <v>3146</v>
      </c>
      <c r="Q9617" t="s">
        <v>19</v>
      </c>
      <c r="R9617" t="s">
        <v>43</v>
      </c>
      <c r="S9617" t="s">
        <v>27</v>
      </c>
      <c r="T9617" t="s">
        <v>13311</v>
      </c>
      <c r="U9617" s="1">
        <v>45472</v>
      </c>
      <c r="V9617">
        <v>177</v>
      </c>
      <c r="W9617" t="str">
        <f t="shared" si="197"/>
        <v>150-179</v>
      </c>
    </row>
    <row r="9618" spans="1:23" x14ac:dyDescent="0.25">
      <c r="A9618" t="s">
        <v>9867</v>
      </c>
      <c r="B9618">
        <v>395452251</v>
      </c>
      <c r="C9618">
        <v>6723670705</v>
      </c>
      <c r="D9618" s="1">
        <v>45731</v>
      </c>
      <c r="E9618">
        <v>99222</v>
      </c>
      <c r="F9618">
        <v>99292</v>
      </c>
      <c r="G9618" t="s">
        <v>3438</v>
      </c>
      <c r="H9618" s="34">
        <v>53144</v>
      </c>
      <c r="I9618" s="7">
        <v>43578</v>
      </c>
      <c r="J9618" s="7">
        <v>20939.96</v>
      </c>
      <c r="K9618" s="7">
        <v>14794</v>
      </c>
      <c r="L9618" s="7">
        <v>7844.04</v>
      </c>
      <c r="M9618" s="5">
        <v>0.18</v>
      </c>
      <c r="N9618" t="s">
        <v>3141</v>
      </c>
      <c r="O9618" t="s">
        <v>27</v>
      </c>
      <c r="P9618" t="s">
        <v>55</v>
      </c>
      <c r="Q9618" t="s">
        <v>19</v>
      </c>
      <c r="R9618" t="s">
        <v>26</v>
      </c>
      <c r="S9618" t="s">
        <v>21</v>
      </c>
      <c r="T9618" t="s">
        <v>13310</v>
      </c>
      <c r="U9618" s="1">
        <v>45892</v>
      </c>
      <c r="V9618">
        <v>161</v>
      </c>
      <c r="W9618" t="str">
        <f t="shared" si="197"/>
        <v>150-179</v>
      </c>
    </row>
    <row r="9619" spans="1:23" x14ac:dyDescent="0.25">
      <c r="A9619" t="s">
        <v>9868</v>
      </c>
      <c r="B9619">
        <v>4774859737</v>
      </c>
      <c r="C9619">
        <v>358604922</v>
      </c>
      <c r="D9619" s="1">
        <v>45619</v>
      </c>
      <c r="E9619">
        <v>99215</v>
      </c>
      <c r="F9619">
        <v>99202</v>
      </c>
      <c r="G9619" t="s">
        <v>3352</v>
      </c>
      <c r="H9619" s="34">
        <v>90016</v>
      </c>
      <c r="I9619" s="7">
        <v>64812</v>
      </c>
      <c r="J9619" s="7">
        <v>54469.04</v>
      </c>
      <c r="K9619" s="7">
        <v>5158</v>
      </c>
      <c r="L9619" s="7">
        <v>5184.96</v>
      </c>
      <c r="M9619" s="5">
        <v>0.08</v>
      </c>
      <c r="N9619" t="s">
        <v>24</v>
      </c>
      <c r="O9619" t="s">
        <v>30</v>
      </c>
      <c r="P9619" t="s">
        <v>97</v>
      </c>
      <c r="Q9619" t="s">
        <v>32</v>
      </c>
      <c r="R9619" t="s">
        <v>43</v>
      </c>
      <c r="S9619" t="s">
        <v>27</v>
      </c>
      <c r="T9619" t="s">
        <v>13310</v>
      </c>
      <c r="U9619" s="1">
        <v>45709</v>
      </c>
      <c r="V9619">
        <v>90</v>
      </c>
      <c r="W9619" t="str">
        <f t="shared" si="197"/>
        <v>90-119</v>
      </c>
    </row>
    <row r="9620" spans="1:23" x14ac:dyDescent="0.25">
      <c r="A9620" t="s">
        <v>9869</v>
      </c>
      <c r="B9620">
        <v>5288116670</v>
      </c>
      <c r="C9620">
        <v>5106892744</v>
      </c>
      <c r="D9620" s="1">
        <v>45584</v>
      </c>
      <c r="E9620">
        <v>99213</v>
      </c>
      <c r="F9620">
        <v>99205</v>
      </c>
      <c r="G9620" t="s">
        <v>191</v>
      </c>
      <c r="H9620" s="34">
        <v>77878</v>
      </c>
      <c r="I9620" s="7">
        <v>58409</v>
      </c>
      <c r="J9620" s="7">
        <v>34385.65</v>
      </c>
      <c r="K9620" s="7">
        <v>15262</v>
      </c>
      <c r="L9620" s="7">
        <v>8761.35</v>
      </c>
      <c r="M9620" s="5">
        <v>0.15</v>
      </c>
      <c r="N9620" t="s">
        <v>1139</v>
      </c>
      <c r="O9620" t="s">
        <v>27</v>
      </c>
      <c r="P9620" t="s">
        <v>3150</v>
      </c>
      <c r="Q9620" t="s">
        <v>19</v>
      </c>
      <c r="R9620" t="s">
        <v>27</v>
      </c>
      <c r="S9620" t="s">
        <v>21</v>
      </c>
      <c r="T9620" t="s">
        <v>13310</v>
      </c>
      <c r="U9620" s="1">
        <v>45752</v>
      </c>
      <c r="V9620">
        <v>168</v>
      </c>
      <c r="W9620" t="str">
        <f t="shared" si="197"/>
        <v>150-179</v>
      </c>
    </row>
    <row r="9621" spans="1:23" x14ac:dyDescent="0.25">
      <c r="A9621" t="s">
        <v>9870</v>
      </c>
      <c r="B9621">
        <v>8442117243</v>
      </c>
      <c r="C9621">
        <v>2012989910</v>
      </c>
      <c r="D9621" s="1">
        <v>45361</v>
      </c>
      <c r="E9621">
        <v>99215</v>
      </c>
      <c r="F9621">
        <v>99281</v>
      </c>
      <c r="G9621" t="s">
        <v>169</v>
      </c>
      <c r="H9621" s="34">
        <v>47393</v>
      </c>
      <c r="I9621" s="7">
        <v>37914</v>
      </c>
      <c r="J9621" s="7">
        <v>25082.04</v>
      </c>
      <c r="K9621" s="7">
        <v>7524</v>
      </c>
      <c r="L9621" s="7">
        <v>5307.96</v>
      </c>
      <c r="M9621" s="5">
        <v>0.14000000000000001</v>
      </c>
      <c r="N9621" t="s">
        <v>1135</v>
      </c>
      <c r="O9621" t="s">
        <v>27</v>
      </c>
      <c r="P9621" t="s">
        <v>25</v>
      </c>
      <c r="Q9621" t="s">
        <v>32</v>
      </c>
      <c r="R9621" t="s">
        <v>26</v>
      </c>
      <c r="S9621" t="s">
        <v>27</v>
      </c>
      <c r="T9621" t="s">
        <v>13311</v>
      </c>
      <c r="U9621" s="1">
        <v>45417</v>
      </c>
      <c r="V9621">
        <v>56</v>
      </c>
      <c r="W9621" t="str">
        <f t="shared" si="197"/>
        <v>30-59</v>
      </c>
    </row>
    <row r="9622" spans="1:23" x14ac:dyDescent="0.25">
      <c r="A9622" t="s">
        <v>9871</v>
      </c>
      <c r="B9622">
        <v>6703131653</v>
      </c>
      <c r="C9622">
        <v>7242334375</v>
      </c>
      <c r="D9622" s="1">
        <v>45536</v>
      </c>
      <c r="E9622">
        <v>99232</v>
      </c>
      <c r="F9622">
        <v>99285</v>
      </c>
      <c r="G9622" t="s">
        <v>3562</v>
      </c>
      <c r="H9622" s="34">
        <v>81197</v>
      </c>
      <c r="I9622" s="7">
        <v>58462</v>
      </c>
      <c r="J9622" s="7">
        <v>53785.04</v>
      </c>
      <c r="K9622" s="7">
        <v>0</v>
      </c>
      <c r="L9622" s="7">
        <v>4676.96</v>
      </c>
      <c r="M9622" s="5">
        <v>0.08</v>
      </c>
      <c r="N9622" t="s">
        <v>24</v>
      </c>
      <c r="O9622" t="s">
        <v>17</v>
      </c>
      <c r="P9622" t="s">
        <v>3147</v>
      </c>
      <c r="Q9622" t="s">
        <v>19</v>
      </c>
      <c r="R9622" t="s">
        <v>26</v>
      </c>
      <c r="S9622" t="s">
        <v>17</v>
      </c>
      <c r="T9622" t="s">
        <v>13311</v>
      </c>
      <c r="U9622" s="1">
        <v>45597</v>
      </c>
      <c r="V9622">
        <v>61</v>
      </c>
      <c r="W9622" t="str">
        <f t="shared" si="197"/>
        <v>60-89</v>
      </c>
    </row>
    <row r="9623" spans="1:23" x14ac:dyDescent="0.25">
      <c r="A9623" t="s">
        <v>9872</v>
      </c>
      <c r="B9623">
        <v>9174927896</v>
      </c>
      <c r="C9623">
        <v>9992591730</v>
      </c>
      <c r="D9623" s="1">
        <v>45469</v>
      </c>
      <c r="E9623">
        <v>99233</v>
      </c>
      <c r="F9623">
        <v>99203</v>
      </c>
      <c r="G9623" t="s">
        <v>3562</v>
      </c>
      <c r="H9623" s="34">
        <v>78021</v>
      </c>
      <c r="I9623" s="7">
        <v>66318</v>
      </c>
      <c r="J9623" s="7">
        <v>64991.64</v>
      </c>
      <c r="K9623" s="7">
        <v>0</v>
      </c>
      <c r="L9623" s="7">
        <v>1326.36</v>
      </c>
      <c r="M9623" s="5">
        <v>0.02</v>
      </c>
      <c r="N9623" t="s">
        <v>16</v>
      </c>
      <c r="O9623" t="s">
        <v>17</v>
      </c>
      <c r="P9623" t="s">
        <v>3150</v>
      </c>
      <c r="Q9623" t="s">
        <v>32</v>
      </c>
      <c r="R9623" t="s">
        <v>20</v>
      </c>
      <c r="S9623" t="s">
        <v>21</v>
      </c>
      <c r="T9623" t="s">
        <v>13310</v>
      </c>
      <c r="U9623" s="1">
        <v>45593</v>
      </c>
      <c r="V9623">
        <v>124</v>
      </c>
      <c r="W9623" t="str">
        <f t="shared" si="197"/>
        <v>120-149</v>
      </c>
    </row>
    <row r="9624" spans="1:23" x14ac:dyDescent="0.25">
      <c r="A9624" t="s">
        <v>9873</v>
      </c>
      <c r="B9624">
        <v>8655291598</v>
      </c>
      <c r="C9624">
        <v>7942222620</v>
      </c>
      <c r="D9624" s="1">
        <v>45382</v>
      </c>
      <c r="E9624">
        <v>99222</v>
      </c>
      <c r="F9624">
        <v>99283</v>
      </c>
      <c r="G9624" t="s">
        <v>99</v>
      </c>
      <c r="H9624" s="34">
        <v>58429</v>
      </c>
      <c r="I9624" s="7">
        <v>43822</v>
      </c>
      <c r="J9624" s="7">
        <v>23755.7</v>
      </c>
      <c r="K9624" s="7">
        <v>13493</v>
      </c>
      <c r="L9624" s="7">
        <v>6573.3</v>
      </c>
      <c r="M9624" s="5">
        <v>0.15</v>
      </c>
      <c r="N9624" t="s">
        <v>1139</v>
      </c>
      <c r="O9624" t="s">
        <v>27</v>
      </c>
      <c r="P9624" t="s">
        <v>3146</v>
      </c>
      <c r="Q9624" t="s">
        <v>32</v>
      </c>
      <c r="R9624" t="s">
        <v>43</v>
      </c>
      <c r="S9624" t="s">
        <v>21</v>
      </c>
      <c r="T9624" t="s">
        <v>13312</v>
      </c>
      <c r="U9624" s="1">
        <v>45523</v>
      </c>
      <c r="V9624">
        <v>141</v>
      </c>
      <c r="W9624" t="str">
        <f t="shared" si="197"/>
        <v>120-149</v>
      </c>
    </row>
    <row r="9625" spans="1:23" x14ac:dyDescent="0.25">
      <c r="A9625" t="s">
        <v>9874</v>
      </c>
      <c r="B9625">
        <v>8193751534</v>
      </c>
      <c r="C9625">
        <v>6322716723</v>
      </c>
      <c r="D9625" s="1">
        <v>45896</v>
      </c>
      <c r="E9625">
        <v>99222</v>
      </c>
      <c r="F9625">
        <v>90834</v>
      </c>
      <c r="G9625" t="s">
        <v>194</v>
      </c>
      <c r="H9625" s="34">
        <v>44030</v>
      </c>
      <c r="I9625" s="7">
        <v>34784</v>
      </c>
      <c r="J9625" s="7">
        <v>29218.560000000001</v>
      </c>
      <c r="K9625" s="7">
        <v>0</v>
      </c>
      <c r="L9625" s="7">
        <v>5565.44</v>
      </c>
      <c r="M9625" s="5">
        <v>0.16</v>
      </c>
      <c r="N9625" t="s">
        <v>1138</v>
      </c>
      <c r="O9625" t="s">
        <v>17</v>
      </c>
      <c r="P9625" t="s">
        <v>3150</v>
      </c>
      <c r="Q9625" t="s">
        <v>19</v>
      </c>
      <c r="R9625" t="s">
        <v>21</v>
      </c>
      <c r="S9625" t="s">
        <v>27</v>
      </c>
      <c r="T9625" t="s">
        <v>13311</v>
      </c>
      <c r="U9625" s="1">
        <v>45967</v>
      </c>
      <c r="V9625">
        <v>71</v>
      </c>
      <c r="W9625" t="str">
        <f t="shared" si="197"/>
        <v>60-89</v>
      </c>
    </row>
    <row r="9626" spans="1:23" x14ac:dyDescent="0.25">
      <c r="A9626" t="s">
        <v>9875</v>
      </c>
      <c r="B9626">
        <v>5959298987</v>
      </c>
      <c r="C9626">
        <v>9582272292</v>
      </c>
      <c r="D9626" s="1">
        <v>45619</v>
      </c>
      <c r="E9626">
        <v>99222</v>
      </c>
      <c r="F9626">
        <v>99291</v>
      </c>
      <c r="G9626" t="s">
        <v>320</v>
      </c>
      <c r="H9626" s="34">
        <v>46001</v>
      </c>
      <c r="I9626" s="7">
        <v>29901</v>
      </c>
      <c r="J9626" s="7">
        <v>26312.880000000001</v>
      </c>
      <c r="K9626" s="7">
        <v>0</v>
      </c>
      <c r="L9626" s="7">
        <v>3588.12</v>
      </c>
      <c r="M9626" s="5">
        <v>0.12</v>
      </c>
      <c r="N9626" t="s">
        <v>46</v>
      </c>
      <c r="O9626" t="s">
        <v>17</v>
      </c>
      <c r="P9626" t="s">
        <v>35</v>
      </c>
      <c r="Q9626" t="s">
        <v>19</v>
      </c>
      <c r="R9626" t="s">
        <v>27</v>
      </c>
      <c r="S9626" t="s">
        <v>27</v>
      </c>
      <c r="T9626" t="s">
        <v>13311</v>
      </c>
      <c r="U9626" s="1">
        <v>45792</v>
      </c>
      <c r="V9626">
        <v>173</v>
      </c>
      <c r="W9626" t="str">
        <f t="shared" si="197"/>
        <v>150-179</v>
      </c>
    </row>
    <row r="9627" spans="1:23" x14ac:dyDescent="0.25">
      <c r="A9627" t="s">
        <v>9876</v>
      </c>
      <c r="B9627">
        <v>9086229383</v>
      </c>
      <c r="C9627">
        <v>4151601303</v>
      </c>
      <c r="D9627" s="1">
        <v>45585</v>
      </c>
      <c r="E9627">
        <v>99238</v>
      </c>
      <c r="F9627">
        <v>93000</v>
      </c>
      <c r="G9627" t="s">
        <v>94</v>
      </c>
      <c r="H9627" s="34">
        <v>32205</v>
      </c>
      <c r="I9627" s="7">
        <v>23188</v>
      </c>
      <c r="J9627" s="7">
        <v>20005.96</v>
      </c>
      <c r="K9627" s="7">
        <v>1327</v>
      </c>
      <c r="L9627" s="7">
        <v>1855.04</v>
      </c>
      <c r="M9627" s="5">
        <v>0.08</v>
      </c>
      <c r="N9627" t="s">
        <v>24</v>
      </c>
      <c r="O9627" t="s">
        <v>30</v>
      </c>
      <c r="P9627" t="s">
        <v>3150</v>
      </c>
      <c r="Q9627" t="s">
        <v>19</v>
      </c>
      <c r="R9627" t="s">
        <v>27</v>
      </c>
      <c r="S9627" t="s">
        <v>17</v>
      </c>
      <c r="T9627" t="s">
        <v>13312</v>
      </c>
      <c r="U9627" s="1">
        <v>45761</v>
      </c>
      <c r="V9627">
        <v>176</v>
      </c>
      <c r="W9627" t="str">
        <f t="shared" si="197"/>
        <v>150-179</v>
      </c>
    </row>
    <row r="9628" spans="1:23" x14ac:dyDescent="0.25">
      <c r="A9628" t="s">
        <v>9877</v>
      </c>
      <c r="B9628">
        <v>3114968822</v>
      </c>
      <c r="C9628">
        <v>3240541047</v>
      </c>
      <c r="D9628" s="1">
        <v>45913</v>
      </c>
      <c r="E9628">
        <v>99214</v>
      </c>
      <c r="F9628">
        <v>71046</v>
      </c>
      <c r="G9628" t="s">
        <v>3223</v>
      </c>
      <c r="H9628" s="34">
        <v>89473</v>
      </c>
      <c r="I9628" s="7">
        <v>67105</v>
      </c>
      <c r="J9628" s="7">
        <v>47451.25</v>
      </c>
      <c r="K9628" s="7">
        <v>9588</v>
      </c>
      <c r="L9628" s="7">
        <v>10065.75</v>
      </c>
      <c r="M9628" s="5">
        <v>0.15</v>
      </c>
      <c r="N9628" t="s">
        <v>1139</v>
      </c>
      <c r="O9628" t="s">
        <v>30</v>
      </c>
      <c r="P9628" t="s">
        <v>18</v>
      </c>
      <c r="Q9628" t="s">
        <v>32</v>
      </c>
      <c r="R9628" t="s">
        <v>43</v>
      </c>
      <c r="S9628" t="s">
        <v>27</v>
      </c>
      <c r="T9628" t="s">
        <v>13312</v>
      </c>
      <c r="U9628" s="1">
        <v>46051</v>
      </c>
      <c r="V9628">
        <v>138</v>
      </c>
      <c r="W9628" t="str">
        <f t="shared" si="197"/>
        <v>120-149</v>
      </c>
    </row>
    <row r="9629" spans="1:23" x14ac:dyDescent="0.25">
      <c r="A9629" t="s">
        <v>9878</v>
      </c>
      <c r="B9629">
        <v>1140718499</v>
      </c>
      <c r="C9629">
        <v>7126765531</v>
      </c>
      <c r="D9629" s="1">
        <v>45721</v>
      </c>
      <c r="E9629">
        <v>99223</v>
      </c>
      <c r="F9629">
        <v>93000</v>
      </c>
      <c r="G9629" t="s">
        <v>127</v>
      </c>
      <c r="H9629" s="34">
        <v>58024</v>
      </c>
      <c r="I9629" s="7">
        <v>47580</v>
      </c>
      <c r="J9629" s="7">
        <v>25692.6</v>
      </c>
      <c r="K9629" s="7">
        <v>13323</v>
      </c>
      <c r="L9629" s="7">
        <v>8564.4</v>
      </c>
      <c r="M9629" s="5">
        <v>0.18</v>
      </c>
      <c r="N9629" t="s">
        <v>3141</v>
      </c>
      <c r="O9629" t="s">
        <v>27</v>
      </c>
      <c r="P9629" t="s">
        <v>3148</v>
      </c>
      <c r="Q9629" t="s">
        <v>32</v>
      </c>
      <c r="R9629" t="s">
        <v>20</v>
      </c>
      <c r="S9629" t="s">
        <v>21</v>
      </c>
      <c r="T9629" t="s">
        <v>13312</v>
      </c>
      <c r="U9629" s="1">
        <v>45768</v>
      </c>
      <c r="V9629">
        <v>47</v>
      </c>
      <c r="W9629" t="str">
        <f t="shared" si="197"/>
        <v>30-59</v>
      </c>
    </row>
    <row r="9630" spans="1:23" x14ac:dyDescent="0.25">
      <c r="A9630" t="s">
        <v>9879</v>
      </c>
      <c r="B9630">
        <v>9493311457</v>
      </c>
      <c r="C9630">
        <v>5775561197</v>
      </c>
      <c r="D9630" s="1">
        <v>45476</v>
      </c>
      <c r="E9630">
        <v>99223</v>
      </c>
      <c r="F9630">
        <v>99283</v>
      </c>
      <c r="G9630" t="s">
        <v>142</v>
      </c>
      <c r="H9630" s="34">
        <v>75573</v>
      </c>
      <c r="I9630" s="7">
        <v>64237</v>
      </c>
      <c r="J9630" s="7">
        <v>51464.26</v>
      </c>
      <c r="K9630" s="7">
        <v>11488</v>
      </c>
      <c r="L9630" s="7">
        <v>1284.74</v>
      </c>
      <c r="M9630" s="5">
        <v>0.02</v>
      </c>
      <c r="N9630" t="s">
        <v>16</v>
      </c>
      <c r="O9630" t="s">
        <v>27</v>
      </c>
      <c r="P9630" t="s">
        <v>35</v>
      </c>
      <c r="Q9630" t="s">
        <v>32</v>
      </c>
      <c r="R9630" t="s">
        <v>43</v>
      </c>
      <c r="S9630" t="s">
        <v>17</v>
      </c>
      <c r="T9630" t="s">
        <v>13311</v>
      </c>
      <c r="U9630" s="1">
        <v>45604</v>
      </c>
      <c r="V9630">
        <v>128</v>
      </c>
      <c r="W9630" t="str">
        <f t="shared" si="197"/>
        <v>120-149</v>
      </c>
    </row>
    <row r="9631" spans="1:23" x14ac:dyDescent="0.25">
      <c r="A9631" t="s">
        <v>9880</v>
      </c>
      <c r="B9631">
        <v>4969528636</v>
      </c>
      <c r="C9631">
        <v>3170226853</v>
      </c>
      <c r="D9631" s="1">
        <v>45686</v>
      </c>
      <c r="E9631">
        <v>99222</v>
      </c>
      <c r="F9631">
        <v>80053</v>
      </c>
      <c r="G9631" t="s">
        <v>178</v>
      </c>
      <c r="H9631" s="34">
        <v>93925</v>
      </c>
      <c r="I9631" s="7">
        <v>67626</v>
      </c>
      <c r="J9631" s="7">
        <v>62215.92</v>
      </c>
      <c r="K9631" s="7">
        <v>0</v>
      </c>
      <c r="L9631" s="7">
        <v>5410.08</v>
      </c>
      <c r="M9631" s="5">
        <v>0.08</v>
      </c>
      <c r="N9631" t="s">
        <v>24</v>
      </c>
      <c r="O9631" t="s">
        <v>17</v>
      </c>
      <c r="P9631" t="s">
        <v>35</v>
      </c>
      <c r="Q9631" t="s">
        <v>19</v>
      </c>
      <c r="R9631" t="s">
        <v>20</v>
      </c>
      <c r="S9631" t="s">
        <v>17</v>
      </c>
      <c r="T9631" t="s">
        <v>13311</v>
      </c>
      <c r="U9631" s="1">
        <v>45775</v>
      </c>
      <c r="V9631">
        <v>89</v>
      </c>
      <c r="W9631" t="str">
        <f t="shared" si="197"/>
        <v>60-89</v>
      </c>
    </row>
    <row r="9632" spans="1:23" x14ac:dyDescent="0.25">
      <c r="A9632" t="s">
        <v>9881</v>
      </c>
      <c r="B9632">
        <v>8445605678</v>
      </c>
      <c r="C9632">
        <v>8941531116</v>
      </c>
      <c r="D9632" s="1">
        <v>45946</v>
      </c>
      <c r="E9632">
        <v>99233</v>
      </c>
      <c r="F9632">
        <v>99285</v>
      </c>
      <c r="G9632" t="s">
        <v>61</v>
      </c>
      <c r="H9632" s="34">
        <v>56582</v>
      </c>
      <c r="I9632" s="7">
        <v>44134</v>
      </c>
      <c r="J9632" s="7">
        <v>32636.199999999997</v>
      </c>
      <c r="K9632" s="7">
        <v>2671</v>
      </c>
      <c r="L9632" s="7">
        <v>8826.7999999999993</v>
      </c>
      <c r="M9632" s="5">
        <v>0.2</v>
      </c>
      <c r="N9632" t="s">
        <v>3140</v>
      </c>
      <c r="O9632" t="s">
        <v>30</v>
      </c>
      <c r="P9632" t="s">
        <v>40</v>
      </c>
      <c r="Q9632" t="s">
        <v>19</v>
      </c>
      <c r="R9632" t="s">
        <v>20</v>
      </c>
      <c r="S9632" t="s">
        <v>17</v>
      </c>
      <c r="T9632" t="s">
        <v>13311</v>
      </c>
      <c r="U9632" s="1">
        <v>46063</v>
      </c>
      <c r="V9632">
        <v>117</v>
      </c>
      <c r="W9632" t="str">
        <f t="shared" si="197"/>
        <v>90-119</v>
      </c>
    </row>
    <row r="9633" spans="1:23" x14ac:dyDescent="0.25">
      <c r="A9633" t="s">
        <v>9882</v>
      </c>
      <c r="B9633">
        <v>7072408918</v>
      </c>
      <c r="C9633">
        <v>4817023749</v>
      </c>
      <c r="D9633" s="1">
        <v>45402</v>
      </c>
      <c r="E9633">
        <v>99232</v>
      </c>
      <c r="F9633">
        <v>99291</v>
      </c>
      <c r="G9633" t="s">
        <v>3331</v>
      </c>
      <c r="H9633" s="34">
        <v>93404</v>
      </c>
      <c r="I9633" s="7">
        <v>76591</v>
      </c>
      <c r="J9633" s="7">
        <v>35425.620000000003</v>
      </c>
      <c r="K9633" s="7">
        <v>27379</v>
      </c>
      <c r="L9633" s="7">
        <v>13786.38</v>
      </c>
      <c r="M9633" s="5">
        <v>0.18</v>
      </c>
      <c r="N9633" t="s">
        <v>3141</v>
      </c>
      <c r="O9633" t="s">
        <v>27</v>
      </c>
      <c r="P9633" t="s">
        <v>3146</v>
      </c>
      <c r="Q9633" t="s">
        <v>32</v>
      </c>
      <c r="R9633" t="s">
        <v>26</v>
      </c>
      <c r="S9633" t="s">
        <v>27</v>
      </c>
      <c r="T9633" t="s">
        <v>13310</v>
      </c>
      <c r="U9633" s="1">
        <v>45553</v>
      </c>
      <c r="V9633">
        <v>151</v>
      </c>
      <c r="W9633" t="str">
        <f t="shared" si="197"/>
        <v>150-179</v>
      </c>
    </row>
    <row r="9634" spans="1:23" x14ac:dyDescent="0.25">
      <c r="A9634" t="s">
        <v>9883</v>
      </c>
      <c r="B9634">
        <v>3915873623</v>
      </c>
      <c r="C9634">
        <v>6211675545</v>
      </c>
      <c r="D9634" s="1">
        <v>45680</v>
      </c>
      <c r="E9634">
        <v>99232</v>
      </c>
      <c r="F9634">
        <v>99281</v>
      </c>
      <c r="G9634" t="s">
        <v>240</v>
      </c>
      <c r="H9634" s="34">
        <v>76076</v>
      </c>
      <c r="I9634" s="7">
        <v>49449</v>
      </c>
      <c r="J9634" s="7">
        <v>25642.12</v>
      </c>
      <c r="K9634" s="7">
        <v>17873</v>
      </c>
      <c r="L9634" s="7">
        <v>5933.88</v>
      </c>
      <c r="M9634" s="5">
        <v>0.12</v>
      </c>
      <c r="N9634" t="s">
        <v>46</v>
      </c>
      <c r="O9634" t="s">
        <v>27</v>
      </c>
      <c r="P9634" t="s">
        <v>25</v>
      </c>
      <c r="Q9634" t="s">
        <v>19</v>
      </c>
      <c r="R9634" t="s">
        <v>43</v>
      </c>
      <c r="S9634" t="s">
        <v>27</v>
      </c>
      <c r="T9634" t="s">
        <v>13310</v>
      </c>
      <c r="U9634" s="1">
        <v>45814</v>
      </c>
      <c r="V9634">
        <v>134</v>
      </c>
      <c r="W9634" t="str">
        <f t="shared" si="197"/>
        <v>120-149</v>
      </c>
    </row>
    <row r="9635" spans="1:23" x14ac:dyDescent="0.25">
      <c r="A9635" t="s">
        <v>9884</v>
      </c>
      <c r="B9635">
        <v>4230281212</v>
      </c>
      <c r="C9635">
        <v>2238475596</v>
      </c>
      <c r="D9635" s="1">
        <v>45577</v>
      </c>
      <c r="E9635">
        <v>99232</v>
      </c>
      <c r="F9635">
        <v>99215</v>
      </c>
      <c r="G9635" t="s">
        <v>3176</v>
      </c>
      <c r="H9635" s="34">
        <v>79124</v>
      </c>
      <c r="I9635" s="7">
        <v>67255</v>
      </c>
      <c r="J9635" s="7">
        <v>65909.899999999994</v>
      </c>
      <c r="K9635" s="7">
        <v>0</v>
      </c>
      <c r="L9635" s="7">
        <v>1345.1</v>
      </c>
      <c r="M9635" s="5">
        <v>0.02</v>
      </c>
      <c r="N9635" t="s">
        <v>16</v>
      </c>
      <c r="O9635" t="s">
        <v>17</v>
      </c>
      <c r="P9635" t="s">
        <v>25</v>
      </c>
      <c r="Q9635" t="s">
        <v>19</v>
      </c>
      <c r="R9635" t="s">
        <v>43</v>
      </c>
      <c r="S9635" t="s">
        <v>21</v>
      </c>
      <c r="T9635" t="s">
        <v>13312</v>
      </c>
      <c r="U9635" s="1">
        <v>45652</v>
      </c>
      <c r="V9635">
        <v>75</v>
      </c>
      <c r="W9635" t="str">
        <f t="shared" si="197"/>
        <v>60-89</v>
      </c>
    </row>
    <row r="9636" spans="1:23" x14ac:dyDescent="0.25">
      <c r="A9636" t="s">
        <v>9885</v>
      </c>
      <c r="B9636">
        <v>8208109607</v>
      </c>
      <c r="C9636">
        <v>7593715989</v>
      </c>
      <c r="D9636" s="1">
        <v>45634</v>
      </c>
      <c r="E9636">
        <v>99223</v>
      </c>
      <c r="F9636">
        <v>99211</v>
      </c>
      <c r="G9636" t="s">
        <v>108</v>
      </c>
      <c r="H9636" s="34">
        <v>47648</v>
      </c>
      <c r="I9636" s="7">
        <v>37642</v>
      </c>
      <c r="J9636" s="7">
        <v>31619.279999999999</v>
      </c>
      <c r="K9636" s="7">
        <v>0</v>
      </c>
      <c r="L9636" s="7">
        <v>6022.72</v>
      </c>
      <c r="M9636" s="5">
        <v>0.16</v>
      </c>
      <c r="N9636" t="s">
        <v>1138</v>
      </c>
      <c r="O9636" t="s">
        <v>17</v>
      </c>
      <c r="P9636" t="s">
        <v>3148</v>
      </c>
      <c r="Q9636" t="s">
        <v>19</v>
      </c>
      <c r="R9636" t="s">
        <v>26</v>
      </c>
      <c r="S9636" t="s">
        <v>21</v>
      </c>
      <c r="T9636" t="s">
        <v>13311</v>
      </c>
      <c r="U9636" s="1">
        <v>45676</v>
      </c>
      <c r="V9636">
        <v>42</v>
      </c>
      <c r="W9636" t="str">
        <f t="shared" si="197"/>
        <v>30-59</v>
      </c>
    </row>
    <row r="9637" spans="1:23" x14ac:dyDescent="0.25">
      <c r="A9637" t="s">
        <v>9886</v>
      </c>
      <c r="B9637">
        <v>1170009132</v>
      </c>
      <c r="C9637">
        <v>9495959896</v>
      </c>
      <c r="D9637" s="1">
        <v>45739</v>
      </c>
      <c r="E9637">
        <v>99215</v>
      </c>
      <c r="F9637">
        <v>99201</v>
      </c>
      <c r="G9637" t="s">
        <v>37</v>
      </c>
      <c r="H9637" s="34">
        <v>59178</v>
      </c>
      <c r="I9637" s="7">
        <v>44384</v>
      </c>
      <c r="J9637" s="7">
        <v>33557.4</v>
      </c>
      <c r="K9637" s="7">
        <v>4169</v>
      </c>
      <c r="L9637" s="7">
        <v>6657.6</v>
      </c>
      <c r="M9637" s="5">
        <v>0.15</v>
      </c>
      <c r="N9637" t="s">
        <v>1139</v>
      </c>
      <c r="O9637" t="s">
        <v>30</v>
      </c>
      <c r="P9637" t="s">
        <v>3146</v>
      </c>
      <c r="Q9637" t="s">
        <v>19</v>
      </c>
      <c r="R9637" t="s">
        <v>27</v>
      </c>
      <c r="S9637" t="s">
        <v>21</v>
      </c>
      <c r="T9637" t="s">
        <v>13310</v>
      </c>
      <c r="U9637" s="1">
        <v>45914</v>
      </c>
      <c r="V9637">
        <v>175</v>
      </c>
      <c r="W9637" t="str">
        <f t="shared" si="197"/>
        <v>150-179</v>
      </c>
    </row>
    <row r="9638" spans="1:23" x14ac:dyDescent="0.25">
      <c r="A9638" t="s">
        <v>9887</v>
      </c>
      <c r="B9638">
        <v>1277889051</v>
      </c>
      <c r="C9638">
        <v>3456551065</v>
      </c>
      <c r="D9638" s="1">
        <v>45575</v>
      </c>
      <c r="E9638">
        <v>99214</v>
      </c>
      <c r="F9638">
        <v>71046</v>
      </c>
      <c r="G9638" t="s">
        <v>169</v>
      </c>
      <c r="H9638" s="34">
        <v>78001</v>
      </c>
      <c r="I9638" s="7">
        <v>62401</v>
      </c>
      <c r="J9638" s="7">
        <v>53664.86</v>
      </c>
      <c r="K9638" s="7">
        <v>0</v>
      </c>
      <c r="L9638" s="7">
        <v>8736.14</v>
      </c>
      <c r="M9638" s="5">
        <v>0.14000000000000001</v>
      </c>
      <c r="N9638" t="s">
        <v>1135</v>
      </c>
      <c r="O9638" t="s">
        <v>17</v>
      </c>
      <c r="P9638" t="s">
        <v>18</v>
      </c>
      <c r="Q9638" t="s">
        <v>32</v>
      </c>
      <c r="R9638" t="s">
        <v>20</v>
      </c>
      <c r="S9638" t="s">
        <v>17</v>
      </c>
      <c r="T9638" t="s">
        <v>13311</v>
      </c>
      <c r="U9638" s="1">
        <v>45714</v>
      </c>
      <c r="V9638">
        <v>139</v>
      </c>
      <c r="W9638" t="str">
        <f t="shared" si="197"/>
        <v>120-149</v>
      </c>
    </row>
    <row r="9639" spans="1:23" x14ac:dyDescent="0.25">
      <c r="A9639" t="s">
        <v>9888</v>
      </c>
      <c r="B9639">
        <v>494185778</v>
      </c>
      <c r="C9639">
        <v>9195984504</v>
      </c>
      <c r="D9639" s="1">
        <v>45728</v>
      </c>
      <c r="E9639">
        <v>99222</v>
      </c>
      <c r="F9639">
        <v>99203</v>
      </c>
      <c r="G9639" t="s">
        <v>3451</v>
      </c>
      <c r="H9639" s="34">
        <v>43282</v>
      </c>
      <c r="I9639" s="7">
        <v>35491</v>
      </c>
      <c r="J9639" s="7">
        <v>24608.62</v>
      </c>
      <c r="K9639" s="7">
        <v>4494</v>
      </c>
      <c r="L9639" s="7">
        <v>6388.38</v>
      </c>
      <c r="M9639" s="5">
        <v>0.18</v>
      </c>
      <c r="N9639" t="s">
        <v>3141</v>
      </c>
      <c r="O9639" t="s">
        <v>30</v>
      </c>
      <c r="P9639" t="s">
        <v>58</v>
      </c>
      <c r="Q9639" t="s">
        <v>32</v>
      </c>
      <c r="R9639" t="s">
        <v>38</v>
      </c>
      <c r="S9639" t="s">
        <v>17</v>
      </c>
      <c r="T9639" t="s">
        <v>13312</v>
      </c>
      <c r="U9639" s="1">
        <v>45794</v>
      </c>
      <c r="V9639">
        <v>66</v>
      </c>
      <c r="W9639" t="str">
        <f t="shared" si="197"/>
        <v>60-89</v>
      </c>
    </row>
    <row r="9640" spans="1:23" x14ac:dyDescent="0.25">
      <c r="A9640" t="s">
        <v>9889</v>
      </c>
      <c r="B9640">
        <v>3357051527</v>
      </c>
      <c r="C9640">
        <v>3109312755</v>
      </c>
      <c r="D9640" s="1">
        <v>45477</v>
      </c>
      <c r="E9640">
        <v>99223</v>
      </c>
      <c r="F9640">
        <v>99202</v>
      </c>
      <c r="G9640" t="s">
        <v>110</v>
      </c>
      <c r="H9640" s="34">
        <v>90237</v>
      </c>
      <c r="I9640" s="7">
        <v>67678</v>
      </c>
      <c r="J9640" s="7">
        <v>35773.300000000003</v>
      </c>
      <c r="K9640" s="7">
        <v>21753</v>
      </c>
      <c r="L9640" s="7">
        <v>10151.700000000001</v>
      </c>
      <c r="M9640" s="5">
        <v>0.15</v>
      </c>
      <c r="N9640" t="s">
        <v>1139</v>
      </c>
      <c r="O9640" t="s">
        <v>27</v>
      </c>
      <c r="P9640" t="s">
        <v>3147</v>
      </c>
      <c r="Q9640" t="s">
        <v>32</v>
      </c>
      <c r="R9640" t="s">
        <v>21</v>
      </c>
      <c r="S9640" t="s">
        <v>27</v>
      </c>
      <c r="T9640" t="s">
        <v>13310</v>
      </c>
      <c r="U9640" s="1">
        <v>45638</v>
      </c>
      <c r="V9640">
        <v>161</v>
      </c>
      <c r="W9640" t="str">
        <f t="shared" si="197"/>
        <v>150-179</v>
      </c>
    </row>
    <row r="9641" spans="1:23" x14ac:dyDescent="0.25">
      <c r="A9641" t="s">
        <v>9890</v>
      </c>
      <c r="B9641">
        <v>4147463079</v>
      </c>
      <c r="C9641">
        <v>8577564856</v>
      </c>
      <c r="D9641" s="1">
        <v>45818</v>
      </c>
      <c r="E9641">
        <v>99232</v>
      </c>
      <c r="F9641">
        <v>85025</v>
      </c>
      <c r="G9641" t="s">
        <v>3312</v>
      </c>
      <c r="H9641" s="34">
        <v>62690</v>
      </c>
      <c r="I9641" s="7">
        <v>48898</v>
      </c>
      <c r="J9641" s="7">
        <v>39118.400000000001</v>
      </c>
      <c r="K9641" s="7">
        <v>0</v>
      </c>
      <c r="L9641" s="7">
        <v>9779.6</v>
      </c>
      <c r="M9641" s="5">
        <v>0.2</v>
      </c>
      <c r="N9641" t="s">
        <v>3140</v>
      </c>
      <c r="O9641" t="s">
        <v>17</v>
      </c>
      <c r="P9641" t="s">
        <v>3150</v>
      </c>
      <c r="Q9641" t="s">
        <v>19</v>
      </c>
      <c r="R9641" t="s">
        <v>21</v>
      </c>
      <c r="S9641" t="s">
        <v>21</v>
      </c>
      <c r="T9641" t="s">
        <v>13312</v>
      </c>
      <c r="U9641" s="1">
        <v>45870</v>
      </c>
      <c r="V9641">
        <v>52</v>
      </c>
      <c r="W9641" t="str">
        <f t="shared" si="197"/>
        <v>30-59</v>
      </c>
    </row>
    <row r="9642" spans="1:23" x14ac:dyDescent="0.25">
      <c r="A9642" t="s">
        <v>9891</v>
      </c>
      <c r="B9642">
        <v>9569168894</v>
      </c>
      <c r="C9642">
        <v>2301773462</v>
      </c>
      <c r="D9642" s="1">
        <v>45727</v>
      </c>
      <c r="E9642">
        <v>99232</v>
      </c>
      <c r="F9642">
        <v>99212</v>
      </c>
      <c r="G9642" t="s">
        <v>3335</v>
      </c>
      <c r="H9642" s="34">
        <v>63978</v>
      </c>
      <c r="I9642" s="7">
        <v>47984</v>
      </c>
      <c r="J9642" s="7">
        <v>35706.400000000001</v>
      </c>
      <c r="K9642" s="7">
        <v>5080</v>
      </c>
      <c r="L9642" s="7">
        <v>7197.6</v>
      </c>
      <c r="M9642" s="5">
        <v>0.15</v>
      </c>
      <c r="N9642" t="s">
        <v>1139</v>
      </c>
      <c r="O9642" t="s">
        <v>30</v>
      </c>
      <c r="P9642" t="s">
        <v>18</v>
      </c>
      <c r="Q9642" t="s">
        <v>19</v>
      </c>
      <c r="R9642" t="s">
        <v>43</v>
      </c>
      <c r="S9642" t="s">
        <v>21</v>
      </c>
      <c r="T9642" t="s">
        <v>13311</v>
      </c>
      <c r="U9642" s="1">
        <v>45849</v>
      </c>
      <c r="V9642">
        <v>122</v>
      </c>
      <c r="W9642" t="str">
        <f t="shared" si="197"/>
        <v>120-149</v>
      </c>
    </row>
    <row r="9643" spans="1:23" x14ac:dyDescent="0.25">
      <c r="A9643" t="s">
        <v>9892</v>
      </c>
      <c r="B9643">
        <v>5932588021</v>
      </c>
      <c r="C9643">
        <v>9029440264</v>
      </c>
      <c r="D9643" s="1">
        <v>45575</v>
      </c>
      <c r="E9643">
        <v>99232</v>
      </c>
      <c r="F9643">
        <v>90834</v>
      </c>
      <c r="G9643" t="s">
        <v>3218</v>
      </c>
      <c r="H9643" s="34">
        <v>22888</v>
      </c>
      <c r="I9643" s="7">
        <v>14877</v>
      </c>
      <c r="J9643" s="7">
        <v>11817.76</v>
      </c>
      <c r="K9643" s="7">
        <v>1274</v>
      </c>
      <c r="L9643" s="7">
        <v>1785.24</v>
      </c>
      <c r="M9643" s="5">
        <v>0.12</v>
      </c>
      <c r="N9643" t="s">
        <v>46</v>
      </c>
      <c r="O9643" t="s">
        <v>30</v>
      </c>
      <c r="P9643" t="s">
        <v>25</v>
      </c>
      <c r="Q9643" t="s">
        <v>19</v>
      </c>
      <c r="R9643" t="s">
        <v>43</v>
      </c>
      <c r="S9643" t="s">
        <v>21</v>
      </c>
      <c r="T9643" t="s">
        <v>13311</v>
      </c>
      <c r="U9643" s="1">
        <v>45709</v>
      </c>
      <c r="V9643">
        <v>134</v>
      </c>
      <c r="W9643" t="str">
        <f t="shared" si="197"/>
        <v>120-149</v>
      </c>
    </row>
    <row r="9644" spans="1:23" x14ac:dyDescent="0.25">
      <c r="A9644" t="s">
        <v>9893</v>
      </c>
      <c r="B9644">
        <v>3790434467</v>
      </c>
      <c r="C9644">
        <v>567730873</v>
      </c>
      <c r="D9644" s="1">
        <v>45639</v>
      </c>
      <c r="E9644">
        <v>99238</v>
      </c>
      <c r="F9644">
        <v>90834</v>
      </c>
      <c r="G9644" t="s">
        <v>263</v>
      </c>
      <c r="H9644" s="34">
        <v>61010</v>
      </c>
      <c r="I9644" s="7">
        <v>43927</v>
      </c>
      <c r="J9644" s="7">
        <v>34902.839999999997</v>
      </c>
      <c r="K9644" s="7">
        <v>5510</v>
      </c>
      <c r="L9644" s="7">
        <v>3514.16</v>
      </c>
      <c r="M9644" s="5">
        <v>0.08</v>
      </c>
      <c r="N9644" t="s">
        <v>24</v>
      </c>
      <c r="O9644" t="s">
        <v>27</v>
      </c>
      <c r="P9644" t="s">
        <v>55</v>
      </c>
      <c r="Q9644" t="s">
        <v>32</v>
      </c>
      <c r="R9644" t="s">
        <v>27</v>
      </c>
      <c r="S9644" t="s">
        <v>27</v>
      </c>
      <c r="T9644" t="s">
        <v>13311</v>
      </c>
      <c r="U9644" s="1">
        <v>45695</v>
      </c>
      <c r="V9644">
        <v>56</v>
      </c>
      <c r="W9644" t="str">
        <f t="shared" si="197"/>
        <v>30-59</v>
      </c>
    </row>
    <row r="9645" spans="1:23" x14ac:dyDescent="0.25">
      <c r="A9645" t="s">
        <v>9894</v>
      </c>
      <c r="B9645">
        <v>5404897488</v>
      </c>
      <c r="C9645">
        <v>7106203457</v>
      </c>
      <c r="D9645" s="1">
        <v>45810</v>
      </c>
      <c r="E9645">
        <v>99222</v>
      </c>
      <c r="F9645">
        <v>85025</v>
      </c>
      <c r="G9645" t="s">
        <v>148</v>
      </c>
      <c r="H9645" s="34">
        <v>12610</v>
      </c>
      <c r="I9645" s="7">
        <v>8197</v>
      </c>
      <c r="J9645" s="7">
        <v>6059.36</v>
      </c>
      <c r="K9645" s="7">
        <v>1154</v>
      </c>
      <c r="L9645" s="7">
        <v>983.64</v>
      </c>
      <c r="M9645" s="5">
        <v>0.12</v>
      </c>
      <c r="N9645" t="s">
        <v>46</v>
      </c>
      <c r="O9645" t="s">
        <v>27</v>
      </c>
      <c r="P9645" t="s">
        <v>18</v>
      </c>
      <c r="Q9645" t="s">
        <v>32</v>
      </c>
      <c r="R9645" t="s">
        <v>26</v>
      </c>
      <c r="S9645" t="s">
        <v>21</v>
      </c>
      <c r="T9645" t="s">
        <v>13310</v>
      </c>
      <c r="U9645" s="1">
        <v>45983</v>
      </c>
      <c r="V9645">
        <v>173</v>
      </c>
      <c r="W9645" t="str">
        <f t="shared" si="197"/>
        <v>150-179</v>
      </c>
    </row>
    <row r="9646" spans="1:23" x14ac:dyDescent="0.25">
      <c r="A9646" t="s">
        <v>9895</v>
      </c>
      <c r="B9646">
        <v>9113590565</v>
      </c>
      <c r="C9646">
        <v>1775389631</v>
      </c>
      <c r="D9646" s="1">
        <v>45571</v>
      </c>
      <c r="E9646">
        <v>99222</v>
      </c>
      <c r="F9646">
        <v>99284</v>
      </c>
      <c r="G9646" t="s">
        <v>3272</v>
      </c>
      <c r="H9646" s="34">
        <v>41055</v>
      </c>
      <c r="I9646" s="7">
        <v>32023</v>
      </c>
      <c r="J9646" s="7">
        <v>25618.400000000001</v>
      </c>
      <c r="K9646" s="7">
        <v>0</v>
      </c>
      <c r="L9646" s="7">
        <v>6404.6</v>
      </c>
      <c r="M9646" s="5">
        <v>0.2</v>
      </c>
      <c r="N9646" t="s">
        <v>3140</v>
      </c>
      <c r="O9646" t="s">
        <v>17</v>
      </c>
      <c r="P9646" t="s">
        <v>58</v>
      </c>
      <c r="Q9646" t="s">
        <v>32</v>
      </c>
      <c r="R9646" t="s">
        <v>20</v>
      </c>
      <c r="S9646" t="s">
        <v>27</v>
      </c>
      <c r="T9646" t="s">
        <v>13312</v>
      </c>
      <c r="U9646" s="1">
        <v>45618</v>
      </c>
      <c r="V9646">
        <v>48</v>
      </c>
      <c r="W9646" t="str">
        <f t="shared" si="197"/>
        <v>30-59</v>
      </c>
    </row>
    <row r="9647" spans="1:23" x14ac:dyDescent="0.25">
      <c r="A9647" t="s">
        <v>9896</v>
      </c>
      <c r="B9647">
        <v>5528032233</v>
      </c>
      <c r="C9647">
        <v>8681162709</v>
      </c>
      <c r="D9647" s="1">
        <v>45872</v>
      </c>
      <c r="E9647">
        <v>99238</v>
      </c>
      <c r="F9647">
        <v>99292</v>
      </c>
      <c r="G9647" t="s">
        <v>415</v>
      </c>
      <c r="H9647" s="34">
        <v>87574</v>
      </c>
      <c r="I9647" s="7">
        <v>74438</v>
      </c>
      <c r="J9647" s="7">
        <v>68996.240000000005</v>
      </c>
      <c r="K9647" s="7">
        <v>3953</v>
      </c>
      <c r="L9647" s="7">
        <v>1488.76</v>
      </c>
      <c r="M9647" s="5">
        <v>0.02</v>
      </c>
      <c r="N9647" t="s">
        <v>16</v>
      </c>
      <c r="O9647" t="s">
        <v>30</v>
      </c>
      <c r="P9647" t="s">
        <v>25</v>
      </c>
      <c r="Q9647" t="s">
        <v>32</v>
      </c>
      <c r="R9647" t="s">
        <v>38</v>
      </c>
      <c r="S9647" t="s">
        <v>17</v>
      </c>
      <c r="T9647" t="s">
        <v>13311</v>
      </c>
      <c r="U9647" s="1">
        <v>45928</v>
      </c>
      <c r="V9647">
        <v>56</v>
      </c>
      <c r="W9647" t="str">
        <f t="shared" si="197"/>
        <v>30-59</v>
      </c>
    </row>
    <row r="9648" spans="1:23" x14ac:dyDescent="0.25">
      <c r="A9648" t="s">
        <v>9897</v>
      </c>
      <c r="B9648">
        <v>3160600042</v>
      </c>
      <c r="C9648">
        <v>8885241157</v>
      </c>
      <c r="D9648" s="1">
        <v>45621</v>
      </c>
      <c r="E9648">
        <v>99232</v>
      </c>
      <c r="F9648">
        <v>99214</v>
      </c>
      <c r="G9648" t="s">
        <v>3453</v>
      </c>
      <c r="H9648" s="34">
        <v>93139</v>
      </c>
      <c r="I9648" s="7">
        <v>79168</v>
      </c>
      <c r="J9648" s="7">
        <v>41628.639999999999</v>
      </c>
      <c r="K9648" s="7">
        <v>35956</v>
      </c>
      <c r="L9648" s="7">
        <v>1583.36</v>
      </c>
      <c r="M9648" s="5">
        <v>0.02</v>
      </c>
      <c r="N9648" t="s">
        <v>16</v>
      </c>
      <c r="O9648" t="s">
        <v>27</v>
      </c>
      <c r="P9648" t="s">
        <v>3148</v>
      </c>
      <c r="Q9648" t="s">
        <v>32</v>
      </c>
      <c r="R9648" t="s">
        <v>21</v>
      </c>
      <c r="S9648" t="s">
        <v>27</v>
      </c>
      <c r="T9648" t="s">
        <v>13311</v>
      </c>
      <c r="U9648" s="1">
        <v>45794</v>
      </c>
      <c r="V9648">
        <v>173</v>
      </c>
      <c r="W9648" t="str">
        <f t="shared" si="197"/>
        <v>150-179</v>
      </c>
    </row>
    <row r="9649" spans="1:23" x14ac:dyDescent="0.25">
      <c r="A9649" t="s">
        <v>9898</v>
      </c>
      <c r="B9649">
        <v>5691423759</v>
      </c>
      <c r="C9649">
        <v>936689219</v>
      </c>
      <c r="D9649" s="1">
        <v>45789</v>
      </c>
      <c r="E9649">
        <v>99232</v>
      </c>
      <c r="F9649">
        <v>99284</v>
      </c>
      <c r="G9649" t="s">
        <v>3218</v>
      </c>
      <c r="H9649" s="34">
        <v>45357</v>
      </c>
      <c r="I9649" s="7">
        <v>36286</v>
      </c>
      <c r="J9649" s="7">
        <v>26242.959999999999</v>
      </c>
      <c r="K9649" s="7">
        <v>4963</v>
      </c>
      <c r="L9649" s="7">
        <v>5080.04</v>
      </c>
      <c r="M9649" s="5">
        <v>0.14000000000000001</v>
      </c>
      <c r="N9649" t="s">
        <v>1135</v>
      </c>
      <c r="O9649" t="s">
        <v>30</v>
      </c>
      <c r="P9649" t="s">
        <v>58</v>
      </c>
      <c r="Q9649" t="s">
        <v>19</v>
      </c>
      <c r="R9649" t="s">
        <v>26</v>
      </c>
      <c r="S9649" t="s">
        <v>21</v>
      </c>
      <c r="T9649" t="s">
        <v>13311</v>
      </c>
      <c r="U9649" s="1">
        <v>45844</v>
      </c>
      <c r="V9649">
        <v>55</v>
      </c>
      <c r="W9649" t="str">
        <f t="shared" si="197"/>
        <v>30-59</v>
      </c>
    </row>
    <row r="9650" spans="1:23" x14ac:dyDescent="0.25">
      <c r="A9650" t="s">
        <v>9899</v>
      </c>
      <c r="B9650">
        <v>8056002783</v>
      </c>
      <c r="C9650">
        <v>5506035011</v>
      </c>
      <c r="D9650" s="1">
        <v>45836</v>
      </c>
      <c r="E9650">
        <v>99222</v>
      </c>
      <c r="F9650">
        <v>99214</v>
      </c>
      <c r="G9650" t="s">
        <v>3215</v>
      </c>
      <c r="H9650" s="34">
        <v>74139</v>
      </c>
      <c r="I9650" s="7">
        <v>57828</v>
      </c>
      <c r="J9650" s="7">
        <v>33807.4</v>
      </c>
      <c r="K9650" s="7">
        <v>12455</v>
      </c>
      <c r="L9650" s="7">
        <v>11565.6</v>
      </c>
      <c r="M9650" s="5">
        <v>0.2</v>
      </c>
      <c r="N9650" t="s">
        <v>3140</v>
      </c>
      <c r="O9650" t="s">
        <v>27</v>
      </c>
      <c r="P9650" t="s">
        <v>35</v>
      </c>
      <c r="Q9650" t="s">
        <v>19</v>
      </c>
      <c r="R9650" t="s">
        <v>43</v>
      </c>
      <c r="S9650" t="s">
        <v>21</v>
      </c>
      <c r="T9650" t="s">
        <v>13311</v>
      </c>
      <c r="U9650" s="1">
        <v>45983</v>
      </c>
      <c r="V9650">
        <v>147</v>
      </c>
      <c r="W9650" t="str">
        <f t="shared" si="197"/>
        <v>120-149</v>
      </c>
    </row>
    <row r="9651" spans="1:23" x14ac:dyDescent="0.25">
      <c r="A9651" t="s">
        <v>9900</v>
      </c>
      <c r="B9651">
        <v>1790880195</v>
      </c>
      <c r="C9651">
        <v>6521223290</v>
      </c>
      <c r="D9651" s="1">
        <v>45431</v>
      </c>
      <c r="E9651">
        <v>99215</v>
      </c>
      <c r="F9651">
        <v>99205</v>
      </c>
      <c r="G9651" t="s">
        <v>318</v>
      </c>
      <c r="H9651" s="34">
        <v>73149</v>
      </c>
      <c r="I9651" s="7">
        <v>58519</v>
      </c>
      <c r="J9651" s="7">
        <v>27607.34</v>
      </c>
      <c r="K9651" s="7">
        <v>22719</v>
      </c>
      <c r="L9651" s="7">
        <v>8192.66</v>
      </c>
      <c r="M9651" s="5">
        <v>0.14000000000000001</v>
      </c>
      <c r="N9651" t="s">
        <v>1135</v>
      </c>
      <c r="O9651" t="s">
        <v>27</v>
      </c>
      <c r="P9651" t="s">
        <v>31</v>
      </c>
      <c r="Q9651" t="s">
        <v>19</v>
      </c>
      <c r="R9651" t="s">
        <v>27</v>
      </c>
      <c r="S9651" t="s">
        <v>17</v>
      </c>
      <c r="T9651" t="s">
        <v>13310</v>
      </c>
      <c r="U9651" s="1">
        <v>45589</v>
      </c>
      <c r="V9651">
        <v>158</v>
      </c>
      <c r="W9651" t="str">
        <f t="shared" si="197"/>
        <v>150-179</v>
      </c>
    </row>
    <row r="9652" spans="1:23" x14ac:dyDescent="0.25">
      <c r="A9652" t="s">
        <v>9901</v>
      </c>
      <c r="B9652">
        <v>4701586125</v>
      </c>
      <c r="C9652">
        <v>8000482963</v>
      </c>
      <c r="D9652" s="1">
        <v>45589</v>
      </c>
      <c r="E9652">
        <v>99213</v>
      </c>
      <c r="F9652">
        <v>99292</v>
      </c>
      <c r="G9652" t="s">
        <v>3204</v>
      </c>
      <c r="H9652" s="34">
        <v>37317</v>
      </c>
      <c r="I9652" s="7">
        <v>29480</v>
      </c>
      <c r="J9652" s="7">
        <v>21876.2</v>
      </c>
      <c r="K9652" s="7">
        <v>2887</v>
      </c>
      <c r="L9652" s="7">
        <v>4716.8</v>
      </c>
      <c r="M9652" s="5">
        <v>0.16</v>
      </c>
      <c r="N9652" t="s">
        <v>1138</v>
      </c>
      <c r="O9652" t="s">
        <v>30</v>
      </c>
      <c r="P9652" t="s">
        <v>35</v>
      </c>
      <c r="Q9652" t="s">
        <v>32</v>
      </c>
      <c r="R9652" t="s">
        <v>21</v>
      </c>
      <c r="S9652" t="s">
        <v>27</v>
      </c>
      <c r="T9652" t="s">
        <v>13311</v>
      </c>
      <c r="U9652" s="1">
        <v>45653</v>
      </c>
      <c r="V9652">
        <v>64</v>
      </c>
      <c r="W9652" t="str">
        <f t="shared" si="197"/>
        <v>60-89</v>
      </c>
    </row>
    <row r="9653" spans="1:23" x14ac:dyDescent="0.25">
      <c r="A9653" t="s">
        <v>9902</v>
      </c>
      <c r="B9653">
        <v>6820314778</v>
      </c>
      <c r="C9653">
        <v>5438142432</v>
      </c>
      <c r="D9653" s="1">
        <v>45648</v>
      </c>
      <c r="E9653">
        <v>99213</v>
      </c>
      <c r="F9653">
        <v>99202</v>
      </c>
      <c r="G9653" t="s">
        <v>91</v>
      </c>
      <c r="H9653" s="34">
        <v>78059</v>
      </c>
      <c r="I9653" s="7">
        <v>60886</v>
      </c>
      <c r="J9653" s="7">
        <v>40887.800000000003</v>
      </c>
      <c r="K9653" s="7">
        <v>7821</v>
      </c>
      <c r="L9653" s="7">
        <v>12177.2</v>
      </c>
      <c r="M9653" s="5">
        <v>0.2</v>
      </c>
      <c r="N9653" t="s">
        <v>3140</v>
      </c>
      <c r="O9653" t="s">
        <v>27</v>
      </c>
      <c r="P9653" t="s">
        <v>25</v>
      </c>
      <c r="Q9653" t="s">
        <v>32</v>
      </c>
      <c r="R9653" t="s">
        <v>20</v>
      </c>
      <c r="S9653" t="s">
        <v>27</v>
      </c>
      <c r="T9653" t="s">
        <v>13311</v>
      </c>
      <c r="U9653" s="1">
        <v>45744</v>
      </c>
      <c r="V9653">
        <v>96</v>
      </c>
      <c r="W9653" t="str">
        <f t="shared" si="197"/>
        <v>90-119</v>
      </c>
    </row>
    <row r="9654" spans="1:23" x14ac:dyDescent="0.25">
      <c r="A9654" t="s">
        <v>9903</v>
      </c>
      <c r="B9654">
        <v>9660933553</v>
      </c>
      <c r="C9654">
        <v>5961121428</v>
      </c>
      <c r="D9654" s="1">
        <v>45515</v>
      </c>
      <c r="E9654">
        <v>99215</v>
      </c>
      <c r="F9654">
        <v>71046</v>
      </c>
      <c r="G9654" t="s">
        <v>3355</v>
      </c>
      <c r="H9654" s="34">
        <v>87429</v>
      </c>
      <c r="I9654" s="7">
        <v>68195</v>
      </c>
      <c r="J9654" s="7">
        <v>47371</v>
      </c>
      <c r="K9654" s="7">
        <v>7185</v>
      </c>
      <c r="L9654" s="7">
        <v>13639</v>
      </c>
      <c r="M9654" s="5">
        <v>0.2</v>
      </c>
      <c r="N9654" t="s">
        <v>3140</v>
      </c>
      <c r="O9654" t="s">
        <v>30</v>
      </c>
      <c r="P9654" t="s">
        <v>3150</v>
      </c>
      <c r="Q9654" t="s">
        <v>19</v>
      </c>
      <c r="R9654" t="s">
        <v>20</v>
      </c>
      <c r="S9654" t="s">
        <v>21</v>
      </c>
      <c r="T9654" t="s">
        <v>13312</v>
      </c>
      <c r="U9654" s="1">
        <v>45665</v>
      </c>
      <c r="V9654">
        <v>150</v>
      </c>
      <c r="W9654" t="str">
        <f t="shared" si="197"/>
        <v>150-179</v>
      </c>
    </row>
    <row r="9655" spans="1:23" x14ac:dyDescent="0.25">
      <c r="A9655" t="s">
        <v>9904</v>
      </c>
      <c r="B9655">
        <v>5331633107</v>
      </c>
      <c r="C9655">
        <v>9133527859</v>
      </c>
      <c r="D9655" s="1">
        <v>45378</v>
      </c>
      <c r="E9655">
        <v>99238</v>
      </c>
      <c r="F9655">
        <v>99283</v>
      </c>
      <c r="G9655" t="s">
        <v>279</v>
      </c>
      <c r="H9655" s="34">
        <v>10496</v>
      </c>
      <c r="I9655" s="7">
        <v>6822</v>
      </c>
      <c r="J9655" s="7">
        <v>6003.36</v>
      </c>
      <c r="K9655" s="7">
        <v>0</v>
      </c>
      <c r="L9655" s="7">
        <v>818.64</v>
      </c>
      <c r="M9655" s="5">
        <v>0.12</v>
      </c>
      <c r="N9655" t="s">
        <v>46</v>
      </c>
      <c r="O9655" t="s">
        <v>17</v>
      </c>
      <c r="P9655" t="s">
        <v>3149</v>
      </c>
      <c r="Q9655" t="s">
        <v>32</v>
      </c>
      <c r="R9655" t="s">
        <v>43</v>
      </c>
      <c r="S9655" t="s">
        <v>27</v>
      </c>
      <c r="T9655" t="s">
        <v>13311</v>
      </c>
      <c r="U9655" s="1">
        <v>45430</v>
      </c>
      <c r="V9655">
        <v>52</v>
      </c>
      <c r="W9655" t="str">
        <f t="shared" si="197"/>
        <v>30-59</v>
      </c>
    </row>
    <row r="9656" spans="1:23" x14ac:dyDescent="0.25">
      <c r="A9656" t="s">
        <v>9905</v>
      </c>
      <c r="B9656">
        <v>6933558419</v>
      </c>
      <c r="C9656">
        <v>9477095994</v>
      </c>
      <c r="D9656" s="1">
        <v>45942</v>
      </c>
      <c r="E9656">
        <v>99233</v>
      </c>
      <c r="F9656">
        <v>99284</v>
      </c>
      <c r="G9656" t="s">
        <v>129</v>
      </c>
      <c r="H9656" s="34">
        <v>80325</v>
      </c>
      <c r="I9656" s="7">
        <v>57834</v>
      </c>
      <c r="J9656" s="7">
        <v>46915.28</v>
      </c>
      <c r="K9656" s="7">
        <v>6292</v>
      </c>
      <c r="L9656" s="7">
        <v>4626.72</v>
      </c>
      <c r="M9656" s="5">
        <v>0.08</v>
      </c>
      <c r="N9656" t="s">
        <v>24</v>
      </c>
      <c r="O9656" t="s">
        <v>30</v>
      </c>
      <c r="P9656" t="s">
        <v>3146</v>
      </c>
      <c r="Q9656" t="s">
        <v>32</v>
      </c>
      <c r="R9656" t="s">
        <v>20</v>
      </c>
      <c r="S9656" t="s">
        <v>17</v>
      </c>
      <c r="T9656" t="s">
        <v>13311</v>
      </c>
      <c r="U9656" s="1">
        <v>46098</v>
      </c>
      <c r="V9656">
        <v>156</v>
      </c>
      <c r="W9656" t="str">
        <f t="shared" si="197"/>
        <v>150-179</v>
      </c>
    </row>
    <row r="9657" spans="1:23" x14ac:dyDescent="0.25">
      <c r="A9657" t="s">
        <v>9906</v>
      </c>
      <c r="B9657">
        <v>7896132235</v>
      </c>
      <c r="C9657">
        <v>8163302985</v>
      </c>
      <c r="D9657" s="1">
        <v>45671</v>
      </c>
      <c r="E9657">
        <v>99215</v>
      </c>
      <c r="F9657">
        <v>99282</v>
      </c>
      <c r="G9657" t="s">
        <v>3225</v>
      </c>
      <c r="H9657" s="34">
        <v>66229</v>
      </c>
      <c r="I9657" s="7">
        <v>52983</v>
      </c>
      <c r="J9657" s="7">
        <v>39898.379999999997</v>
      </c>
      <c r="K9657" s="7">
        <v>5667</v>
      </c>
      <c r="L9657" s="7">
        <v>7417.62</v>
      </c>
      <c r="M9657" s="5">
        <v>0.14000000000000001</v>
      </c>
      <c r="N9657" t="s">
        <v>1135</v>
      </c>
      <c r="O9657" t="s">
        <v>30</v>
      </c>
      <c r="P9657" t="s">
        <v>3149</v>
      </c>
      <c r="Q9657" t="s">
        <v>19</v>
      </c>
      <c r="R9657" t="s">
        <v>26</v>
      </c>
      <c r="S9657" t="s">
        <v>21</v>
      </c>
      <c r="T9657" t="s">
        <v>13312</v>
      </c>
      <c r="U9657" s="1">
        <v>45816</v>
      </c>
      <c r="V9657">
        <v>145</v>
      </c>
      <c r="W9657" t="str">
        <f t="shared" si="197"/>
        <v>120-149</v>
      </c>
    </row>
    <row r="9658" spans="1:23" x14ac:dyDescent="0.25">
      <c r="A9658" t="s">
        <v>9907</v>
      </c>
      <c r="B9658">
        <v>9438705892</v>
      </c>
      <c r="C9658">
        <v>457164225</v>
      </c>
      <c r="D9658" s="1">
        <v>45702</v>
      </c>
      <c r="E9658">
        <v>99221</v>
      </c>
      <c r="F9658">
        <v>99282</v>
      </c>
      <c r="G9658" t="s">
        <v>81</v>
      </c>
      <c r="H9658" s="34">
        <v>62880</v>
      </c>
      <c r="I9658" s="7">
        <v>40872</v>
      </c>
      <c r="J9658" s="7">
        <v>35967.360000000001</v>
      </c>
      <c r="K9658" s="7">
        <v>0</v>
      </c>
      <c r="L9658" s="7">
        <v>4904.6400000000003</v>
      </c>
      <c r="M9658" s="5">
        <v>0.12</v>
      </c>
      <c r="N9658" t="s">
        <v>46</v>
      </c>
      <c r="O9658" t="s">
        <v>17</v>
      </c>
      <c r="P9658" t="s">
        <v>3150</v>
      </c>
      <c r="Q9658" t="s">
        <v>19</v>
      </c>
      <c r="R9658" t="s">
        <v>38</v>
      </c>
      <c r="S9658" t="s">
        <v>27</v>
      </c>
      <c r="T9658" t="s">
        <v>13311</v>
      </c>
      <c r="U9658" s="1">
        <v>45762</v>
      </c>
      <c r="V9658">
        <v>60</v>
      </c>
      <c r="W9658" t="str">
        <f t="shared" si="197"/>
        <v>60-89</v>
      </c>
    </row>
    <row r="9659" spans="1:23" x14ac:dyDescent="0.25">
      <c r="A9659" t="s">
        <v>9908</v>
      </c>
      <c r="B9659">
        <v>4497258825</v>
      </c>
      <c r="C9659">
        <v>210927600</v>
      </c>
      <c r="D9659" s="1">
        <v>45906</v>
      </c>
      <c r="E9659">
        <v>99231</v>
      </c>
      <c r="F9659">
        <v>81000</v>
      </c>
      <c r="G9659" t="s">
        <v>3438</v>
      </c>
      <c r="H9659" s="34">
        <v>93035</v>
      </c>
      <c r="I9659" s="7">
        <v>66985</v>
      </c>
      <c r="J9659" s="7">
        <v>36384.199999999997</v>
      </c>
      <c r="K9659" s="7">
        <v>25242</v>
      </c>
      <c r="L9659" s="7">
        <v>5358.8</v>
      </c>
      <c r="M9659" s="5">
        <v>0.08</v>
      </c>
      <c r="N9659" t="s">
        <v>24</v>
      </c>
      <c r="O9659" t="s">
        <v>27</v>
      </c>
      <c r="P9659" t="s">
        <v>3147</v>
      </c>
      <c r="Q9659" t="s">
        <v>32</v>
      </c>
      <c r="R9659" t="s">
        <v>43</v>
      </c>
      <c r="S9659" t="s">
        <v>27</v>
      </c>
      <c r="T9659" t="s">
        <v>13312</v>
      </c>
      <c r="U9659" s="1">
        <v>46012</v>
      </c>
      <c r="V9659">
        <v>106</v>
      </c>
      <c r="W9659" t="str">
        <f t="shared" si="197"/>
        <v>90-119</v>
      </c>
    </row>
    <row r="9660" spans="1:23" x14ac:dyDescent="0.25">
      <c r="A9660" t="s">
        <v>9909</v>
      </c>
      <c r="B9660">
        <v>7150883857</v>
      </c>
      <c r="C9660">
        <v>7309404258</v>
      </c>
      <c r="D9660" s="1">
        <v>45834</v>
      </c>
      <c r="E9660">
        <v>99223</v>
      </c>
      <c r="F9660">
        <v>99214</v>
      </c>
      <c r="G9660" t="s">
        <v>3272</v>
      </c>
      <c r="H9660" s="34">
        <v>35314</v>
      </c>
      <c r="I9660" s="7">
        <v>28251</v>
      </c>
      <c r="J9660" s="7">
        <v>22053.86</v>
      </c>
      <c r="K9660" s="7">
        <v>2242</v>
      </c>
      <c r="L9660" s="7">
        <v>3955.14</v>
      </c>
      <c r="M9660" s="5">
        <v>0.14000000000000001</v>
      </c>
      <c r="N9660" t="s">
        <v>1135</v>
      </c>
      <c r="O9660" t="s">
        <v>30</v>
      </c>
      <c r="P9660" t="s">
        <v>18</v>
      </c>
      <c r="Q9660" t="s">
        <v>32</v>
      </c>
      <c r="R9660" t="s">
        <v>43</v>
      </c>
      <c r="S9660" t="s">
        <v>27</v>
      </c>
      <c r="T9660" t="s">
        <v>13312</v>
      </c>
      <c r="U9660" s="1">
        <v>45956</v>
      </c>
      <c r="V9660">
        <v>122</v>
      </c>
      <c r="W9660" t="str">
        <f t="shared" si="197"/>
        <v>120-149</v>
      </c>
    </row>
    <row r="9661" spans="1:23" x14ac:dyDescent="0.25">
      <c r="A9661" t="s">
        <v>9910</v>
      </c>
      <c r="B9661">
        <v>9082299363</v>
      </c>
      <c r="C9661">
        <v>9686183953</v>
      </c>
      <c r="D9661" s="1">
        <v>45940</v>
      </c>
      <c r="E9661">
        <v>99231</v>
      </c>
      <c r="F9661">
        <v>85025</v>
      </c>
      <c r="G9661" t="s">
        <v>3312</v>
      </c>
      <c r="H9661" s="34">
        <v>58304</v>
      </c>
      <c r="I9661" s="7">
        <v>46060</v>
      </c>
      <c r="J9661" s="7">
        <v>32564.400000000001</v>
      </c>
      <c r="K9661" s="7">
        <v>6126</v>
      </c>
      <c r="L9661" s="7">
        <v>7369.6</v>
      </c>
      <c r="M9661" s="5">
        <v>0.16</v>
      </c>
      <c r="N9661" t="s">
        <v>1138</v>
      </c>
      <c r="O9661" t="s">
        <v>27</v>
      </c>
      <c r="P9661" t="s">
        <v>55</v>
      </c>
      <c r="Q9661" t="s">
        <v>32</v>
      </c>
      <c r="R9661" t="s">
        <v>26</v>
      </c>
      <c r="S9661" t="s">
        <v>27</v>
      </c>
      <c r="T9661" t="s">
        <v>13312</v>
      </c>
      <c r="U9661" s="1">
        <v>46011</v>
      </c>
      <c r="V9661">
        <v>71</v>
      </c>
      <c r="W9661" t="str">
        <f t="shared" si="197"/>
        <v>60-89</v>
      </c>
    </row>
    <row r="9662" spans="1:23" x14ac:dyDescent="0.25">
      <c r="A9662" t="s">
        <v>9911</v>
      </c>
      <c r="B9662">
        <v>2817672674</v>
      </c>
      <c r="C9662">
        <v>3065580651</v>
      </c>
      <c r="D9662" s="1">
        <v>45327</v>
      </c>
      <c r="E9662">
        <v>99233</v>
      </c>
      <c r="F9662">
        <v>97110</v>
      </c>
      <c r="G9662" t="s">
        <v>3192</v>
      </c>
      <c r="H9662" s="34">
        <v>65150</v>
      </c>
      <c r="I9662" s="7">
        <v>52120</v>
      </c>
      <c r="J9662" s="7">
        <v>44823.199999999997</v>
      </c>
      <c r="K9662" s="7">
        <v>0</v>
      </c>
      <c r="L9662" s="7">
        <v>7296.8</v>
      </c>
      <c r="M9662" s="5">
        <v>0.14000000000000001</v>
      </c>
      <c r="N9662" t="s">
        <v>1135</v>
      </c>
      <c r="O9662" t="s">
        <v>17</v>
      </c>
      <c r="P9662" t="s">
        <v>58</v>
      </c>
      <c r="Q9662" t="s">
        <v>32</v>
      </c>
      <c r="R9662" t="s">
        <v>38</v>
      </c>
      <c r="S9662" t="s">
        <v>17</v>
      </c>
      <c r="T9662" t="s">
        <v>13312</v>
      </c>
      <c r="U9662" s="1">
        <v>45489</v>
      </c>
      <c r="V9662">
        <v>162</v>
      </c>
      <c r="W9662" t="str">
        <f t="shared" si="197"/>
        <v>150-179</v>
      </c>
    </row>
    <row r="9663" spans="1:23" x14ac:dyDescent="0.25">
      <c r="A9663" t="s">
        <v>9912</v>
      </c>
      <c r="B9663">
        <v>1740399375</v>
      </c>
      <c r="C9663">
        <v>366434139</v>
      </c>
      <c r="D9663" s="1">
        <v>45548</v>
      </c>
      <c r="E9663">
        <v>99233</v>
      </c>
      <c r="F9663">
        <v>99205</v>
      </c>
      <c r="G9663" t="s">
        <v>48</v>
      </c>
      <c r="H9663" s="34">
        <v>77200</v>
      </c>
      <c r="I9663" s="7">
        <v>57900</v>
      </c>
      <c r="J9663" s="7">
        <v>42278</v>
      </c>
      <c r="K9663" s="7">
        <v>6937</v>
      </c>
      <c r="L9663" s="7">
        <v>8685</v>
      </c>
      <c r="M9663" s="5">
        <v>0.15</v>
      </c>
      <c r="N9663" t="s">
        <v>1139</v>
      </c>
      <c r="O9663" t="s">
        <v>30</v>
      </c>
      <c r="P9663" t="s">
        <v>97</v>
      </c>
      <c r="Q9663" t="s">
        <v>19</v>
      </c>
      <c r="R9663" t="s">
        <v>21</v>
      </c>
      <c r="S9663" t="s">
        <v>21</v>
      </c>
      <c r="T9663" t="s">
        <v>13312</v>
      </c>
      <c r="U9663" s="1">
        <v>45597</v>
      </c>
      <c r="V9663">
        <v>49</v>
      </c>
      <c r="W9663" t="str">
        <f t="shared" si="197"/>
        <v>30-59</v>
      </c>
    </row>
    <row r="9664" spans="1:23" x14ac:dyDescent="0.25">
      <c r="A9664" t="s">
        <v>9913</v>
      </c>
      <c r="B9664">
        <v>6675575974</v>
      </c>
      <c r="C9664">
        <v>2328103207</v>
      </c>
      <c r="D9664" s="1">
        <v>45667</v>
      </c>
      <c r="E9664">
        <v>99232</v>
      </c>
      <c r="F9664">
        <v>99201</v>
      </c>
      <c r="G9664" t="s">
        <v>85</v>
      </c>
      <c r="H9664" s="34">
        <v>73139</v>
      </c>
      <c r="I9664" s="7">
        <v>57048</v>
      </c>
      <c r="J9664" s="7">
        <v>45638.400000000001</v>
      </c>
      <c r="K9664" s="7">
        <v>0</v>
      </c>
      <c r="L9664" s="7">
        <v>11409.6</v>
      </c>
      <c r="M9664" s="5">
        <v>0.2</v>
      </c>
      <c r="N9664" t="s">
        <v>3140</v>
      </c>
      <c r="O9664" t="s">
        <v>17</v>
      </c>
      <c r="P9664" t="s">
        <v>3146</v>
      </c>
      <c r="Q9664" t="s">
        <v>32</v>
      </c>
      <c r="R9664" t="s">
        <v>26</v>
      </c>
      <c r="S9664" t="s">
        <v>17</v>
      </c>
      <c r="T9664" t="s">
        <v>13311</v>
      </c>
      <c r="U9664" s="1">
        <v>45752</v>
      </c>
      <c r="V9664">
        <v>85</v>
      </c>
      <c r="W9664" t="str">
        <f t="shared" si="197"/>
        <v>60-89</v>
      </c>
    </row>
    <row r="9665" spans="1:23" x14ac:dyDescent="0.25">
      <c r="A9665" t="s">
        <v>9914</v>
      </c>
      <c r="B9665">
        <v>473848998</v>
      </c>
      <c r="C9665">
        <v>7292210417</v>
      </c>
      <c r="D9665" s="1">
        <v>45767</v>
      </c>
      <c r="E9665">
        <v>99222</v>
      </c>
      <c r="F9665">
        <v>71046</v>
      </c>
      <c r="G9665" t="s">
        <v>3410</v>
      </c>
      <c r="H9665" s="34">
        <v>79366</v>
      </c>
      <c r="I9665" s="7">
        <v>51588</v>
      </c>
      <c r="J9665" s="7">
        <v>23420.44</v>
      </c>
      <c r="K9665" s="7">
        <v>21977</v>
      </c>
      <c r="L9665" s="7">
        <v>6190.56</v>
      </c>
      <c r="M9665" s="5">
        <v>0.12</v>
      </c>
      <c r="N9665" t="s">
        <v>46</v>
      </c>
      <c r="O9665" t="s">
        <v>27</v>
      </c>
      <c r="P9665" t="s">
        <v>3148</v>
      </c>
      <c r="Q9665" t="s">
        <v>19</v>
      </c>
      <c r="R9665" t="s">
        <v>20</v>
      </c>
      <c r="S9665" t="s">
        <v>17</v>
      </c>
      <c r="T9665" t="s">
        <v>13312</v>
      </c>
      <c r="U9665" s="1">
        <v>45798</v>
      </c>
      <c r="V9665">
        <v>31</v>
      </c>
      <c r="W9665" t="str">
        <f t="shared" si="197"/>
        <v>30-59</v>
      </c>
    </row>
    <row r="9666" spans="1:23" x14ac:dyDescent="0.25">
      <c r="A9666" t="s">
        <v>9915</v>
      </c>
      <c r="B9666">
        <v>5707114262</v>
      </c>
      <c r="C9666">
        <v>6714466429</v>
      </c>
      <c r="D9666" s="1">
        <v>45434</v>
      </c>
      <c r="E9666">
        <v>99215</v>
      </c>
      <c r="F9666">
        <v>99283</v>
      </c>
      <c r="G9666" t="s">
        <v>129</v>
      </c>
      <c r="H9666" s="34">
        <v>80101</v>
      </c>
      <c r="I9666" s="7">
        <v>62479</v>
      </c>
      <c r="J9666" s="7">
        <v>43357.2</v>
      </c>
      <c r="K9666" s="7">
        <v>6626</v>
      </c>
      <c r="L9666" s="7">
        <v>12495.8</v>
      </c>
      <c r="M9666" s="5">
        <v>0.2</v>
      </c>
      <c r="N9666" t="s">
        <v>3140</v>
      </c>
      <c r="O9666" t="s">
        <v>30</v>
      </c>
      <c r="P9666" t="s">
        <v>3146</v>
      </c>
      <c r="Q9666" t="s">
        <v>32</v>
      </c>
      <c r="R9666" t="s">
        <v>21</v>
      </c>
      <c r="S9666" t="s">
        <v>21</v>
      </c>
      <c r="T9666" t="s">
        <v>13311</v>
      </c>
      <c r="U9666" s="1">
        <v>45581</v>
      </c>
      <c r="V9666">
        <v>147</v>
      </c>
      <c r="W9666" t="str">
        <f t="shared" si="197"/>
        <v>120-149</v>
      </c>
    </row>
    <row r="9667" spans="1:23" x14ac:dyDescent="0.25">
      <c r="A9667" t="s">
        <v>9916</v>
      </c>
      <c r="B9667">
        <v>4786098178</v>
      </c>
      <c r="C9667">
        <v>2603783373</v>
      </c>
      <c r="D9667" s="1">
        <v>45337</v>
      </c>
      <c r="E9667">
        <v>99222</v>
      </c>
      <c r="F9667">
        <v>99205</v>
      </c>
      <c r="G9667" t="s">
        <v>237</v>
      </c>
      <c r="H9667" s="34">
        <v>80476</v>
      </c>
      <c r="I9667" s="7">
        <v>57943</v>
      </c>
      <c r="J9667" s="7">
        <v>53307.56</v>
      </c>
      <c r="K9667" s="7">
        <v>0</v>
      </c>
      <c r="L9667" s="7">
        <v>4635.4399999999996</v>
      </c>
      <c r="M9667" s="5">
        <v>0.08</v>
      </c>
      <c r="N9667" t="s">
        <v>24</v>
      </c>
      <c r="O9667" t="s">
        <v>17</v>
      </c>
      <c r="P9667" t="s">
        <v>40</v>
      </c>
      <c r="Q9667" t="s">
        <v>32</v>
      </c>
      <c r="R9667" t="s">
        <v>21</v>
      </c>
      <c r="S9667" t="s">
        <v>27</v>
      </c>
      <c r="T9667" t="s">
        <v>13310</v>
      </c>
      <c r="U9667" s="1">
        <v>45434</v>
      </c>
      <c r="V9667">
        <v>97</v>
      </c>
      <c r="W9667" t="str">
        <f t="shared" ref="W9667:W9730" si="198">IF(V9667="","",IF(V9667&lt;30,"0-29",IF(V9667&lt;60,"30-59",IF(V9667&lt;90,"60-89",IF(V9667&lt;120,"90-119",IF(V9667&lt;150,"120-149",IF(V9667&lt;180,"150-179",IF(V9667&lt;210,"180-209",IF(V9667&lt;240,"210-239",IF(V9667&lt;270,"240-269",IF(V9667&lt;300,"270-299",IF(V9667&lt;330,"300-329",IF(V9667&lt;360,"330-359","360+")))))))))))))</f>
        <v>90-119</v>
      </c>
    </row>
    <row r="9668" spans="1:23" x14ac:dyDescent="0.25">
      <c r="A9668" t="s">
        <v>9917</v>
      </c>
      <c r="B9668">
        <v>1573375461</v>
      </c>
      <c r="C9668">
        <v>8470683403</v>
      </c>
      <c r="D9668" s="1">
        <v>45959</v>
      </c>
      <c r="E9668">
        <v>99238</v>
      </c>
      <c r="F9668">
        <v>80053</v>
      </c>
      <c r="G9668" t="s">
        <v>3256</v>
      </c>
      <c r="H9668" s="34">
        <v>67793</v>
      </c>
      <c r="I9668" s="7">
        <v>50845</v>
      </c>
      <c r="J9668" s="7">
        <v>39359.25</v>
      </c>
      <c r="K9668" s="7">
        <v>3859</v>
      </c>
      <c r="L9668" s="7">
        <v>7626.75</v>
      </c>
      <c r="M9668" s="5">
        <v>0.15</v>
      </c>
      <c r="N9668" t="s">
        <v>1139</v>
      </c>
      <c r="O9668" t="s">
        <v>30</v>
      </c>
      <c r="P9668" t="s">
        <v>97</v>
      </c>
      <c r="Q9668" t="s">
        <v>32</v>
      </c>
      <c r="R9668" t="s">
        <v>26</v>
      </c>
      <c r="S9668" t="s">
        <v>27</v>
      </c>
      <c r="T9668" t="s">
        <v>13311</v>
      </c>
      <c r="U9668" s="1">
        <v>46103</v>
      </c>
      <c r="V9668">
        <v>144</v>
      </c>
      <c r="W9668" t="str">
        <f t="shared" si="198"/>
        <v>120-149</v>
      </c>
    </row>
    <row r="9669" spans="1:23" x14ac:dyDescent="0.25">
      <c r="A9669" t="s">
        <v>9918</v>
      </c>
      <c r="B9669">
        <v>7868917939</v>
      </c>
      <c r="C9669">
        <v>6959956533</v>
      </c>
      <c r="D9669" s="1">
        <v>45580</v>
      </c>
      <c r="E9669">
        <v>99223</v>
      </c>
      <c r="F9669">
        <v>36415</v>
      </c>
      <c r="G9669" t="s">
        <v>3488</v>
      </c>
      <c r="H9669" s="34">
        <v>84523</v>
      </c>
      <c r="I9669" s="7">
        <v>63392</v>
      </c>
      <c r="J9669" s="7">
        <v>47053.2</v>
      </c>
      <c r="K9669" s="7">
        <v>6830</v>
      </c>
      <c r="L9669" s="7">
        <v>9508.7999999999993</v>
      </c>
      <c r="M9669" s="5">
        <v>0.15</v>
      </c>
      <c r="N9669" t="s">
        <v>1139</v>
      </c>
      <c r="O9669" t="s">
        <v>30</v>
      </c>
      <c r="P9669" t="s">
        <v>3147</v>
      </c>
      <c r="Q9669" t="s">
        <v>32</v>
      </c>
      <c r="R9669" t="s">
        <v>43</v>
      </c>
      <c r="S9669" t="s">
        <v>17</v>
      </c>
      <c r="T9669" t="s">
        <v>13310</v>
      </c>
      <c r="U9669" s="1">
        <v>45732</v>
      </c>
      <c r="V9669">
        <v>152</v>
      </c>
      <c r="W9669" t="str">
        <f t="shared" si="198"/>
        <v>150-179</v>
      </c>
    </row>
    <row r="9670" spans="1:23" x14ac:dyDescent="0.25">
      <c r="A9670" t="s">
        <v>9919</v>
      </c>
      <c r="B9670">
        <v>383589942</v>
      </c>
      <c r="C9670">
        <v>3571363539</v>
      </c>
      <c r="D9670" s="1">
        <v>45823</v>
      </c>
      <c r="E9670">
        <v>99214</v>
      </c>
      <c r="F9670">
        <v>99283</v>
      </c>
      <c r="G9670" t="s">
        <v>3161</v>
      </c>
      <c r="H9670" s="34">
        <v>87406</v>
      </c>
      <c r="I9670" s="7">
        <v>69051</v>
      </c>
      <c r="J9670" s="7">
        <v>58002.84</v>
      </c>
      <c r="K9670" s="7">
        <v>0</v>
      </c>
      <c r="L9670" s="7">
        <v>11048.16</v>
      </c>
      <c r="M9670" s="5">
        <v>0.16</v>
      </c>
      <c r="N9670" t="s">
        <v>1138</v>
      </c>
      <c r="O9670" t="s">
        <v>17</v>
      </c>
      <c r="P9670" t="s">
        <v>35</v>
      </c>
      <c r="Q9670" t="s">
        <v>19</v>
      </c>
      <c r="R9670" t="s">
        <v>27</v>
      </c>
      <c r="S9670" t="s">
        <v>27</v>
      </c>
      <c r="T9670" t="s">
        <v>13311</v>
      </c>
      <c r="U9670" s="1">
        <v>45946</v>
      </c>
      <c r="V9670">
        <v>123</v>
      </c>
      <c r="W9670" t="str">
        <f t="shared" si="198"/>
        <v>120-149</v>
      </c>
    </row>
    <row r="9671" spans="1:23" x14ac:dyDescent="0.25">
      <c r="A9671" t="s">
        <v>9920</v>
      </c>
      <c r="B9671">
        <v>5806141412</v>
      </c>
      <c r="C9671">
        <v>4380360165</v>
      </c>
      <c r="D9671" s="1">
        <v>45337</v>
      </c>
      <c r="E9671">
        <v>99231</v>
      </c>
      <c r="F9671">
        <v>99201</v>
      </c>
      <c r="G9671" t="s">
        <v>3316</v>
      </c>
      <c r="H9671" s="34">
        <v>35646</v>
      </c>
      <c r="I9671" s="7">
        <v>28517</v>
      </c>
      <c r="J9671" s="7">
        <v>14998.62</v>
      </c>
      <c r="K9671" s="7">
        <v>9526</v>
      </c>
      <c r="L9671" s="7">
        <v>3992.38</v>
      </c>
      <c r="M9671" s="5">
        <v>0.14000000000000001</v>
      </c>
      <c r="N9671" t="s">
        <v>1135</v>
      </c>
      <c r="O9671" t="s">
        <v>27</v>
      </c>
      <c r="P9671" t="s">
        <v>3146</v>
      </c>
      <c r="Q9671" t="s">
        <v>32</v>
      </c>
      <c r="R9671" t="s">
        <v>21</v>
      </c>
      <c r="S9671" t="s">
        <v>17</v>
      </c>
      <c r="T9671" t="s">
        <v>13310</v>
      </c>
      <c r="U9671" s="1">
        <v>45460</v>
      </c>
      <c r="V9671">
        <v>123</v>
      </c>
      <c r="W9671" t="str">
        <f t="shared" si="198"/>
        <v>120-149</v>
      </c>
    </row>
    <row r="9672" spans="1:23" x14ac:dyDescent="0.25">
      <c r="A9672" t="s">
        <v>9921</v>
      </c>
      <c r="B9672">
        <v>7884377563</v>
      </c>
      <c r="C9672">
        <v>9141928102</v>
      </c>
      <c r="D9672" s="1">
        <v>45672</v>
      </c>
      <c r="E9672">
        <v>99223</v>
      </c>
      <c r="F9672">
        <v>99215</v>
      </c>
      <c r="G9672" t="s">
        <v>61</v>
      </c>
      <c r="H9672" s="34">
        <v>98454</v>
      </c>
      <c r="I9672" s="7">
        <v>70887</v>
      </c>
      <c r="J9672" s="7">
        <v>60198.04</v>
      </c>
      <c r="K9672" s="7">
        <v>5018</v>
      </c>
      <c r="L9672" s="7">
        <v>5670.96</v>
      </c>
      <c r="M9672" s="5">
        <v>0.08</v>
      </c>
      <c r="N9672" t="s">
        <v>24</v>
      </c>
      <c r="O9672" t="s">
        <v>30</v>
      </c>
      <c r="P9672" t="s">
        <v>55</v>
      </c>
      <c r="Q9672" t="s">
        <v>19</v>
      </c>
      <c r="R9672" t="s">
        <v>27</v>
      </c>
      <c r="S9672" t="s">
        <v>17</v>
      </c>
      <c r="T9672" t="s">
        <v>13310</v>
      </c>
      <c r="U9672" s="1">
        <v>45759</v>
      </c>
      <c r="V9672">
        <v>87</v>
      </c>
      <c r="W9672" t="str">
        <f t="shared" si="198"/>
        <v>60-89</v>
      </c>
    </row>
    <row r="9673" spans="1:23" x14ac:dyDescent="0.25">
      <c r="A9673" t="s">
        <v>9922</v>
      </c>
      <c r="B9673">
        <v>2566055719</v>
      </c>
      <c r="C9673">
        <v>1517441299</v>
      </c>
      <c r="D9673" s="1">
        <v>45404</v>
      </c>
      <c r="E9673">
        <v>99232</v>
      </c>
      <c r="F9673">
        <v>85025</v>
      </c>
      <c r="G9673" t="s">
        <v>3250</v>
      </c>
      <c r="H9673" s="34">
        <v>97230</v>
      </c>
      <c r="I9673" s="7">
        <v>77784</v>
      </c>
      <c r="J9673" s="7">
        <v>66894.240000000005</v>
      </c>
      <c r="K9673" s="7">
        <v>0</v>
      </c>
      <c r="L9673" s="7">
        <v>10889.76</v>
      </c>
      <c r="M9673" s="5">
        <v>0.14000000000000001</v>
      </c>
      <c r="N9673" t="s">
        <v>1135</v>
      </c>
      <c r="O9673" t="s">
        <v>17</v>
      </c>
      <c r="P9673" t="s">
        <v>58</v>
      </c>
      <c r="Q9673" t="s">
        <v>32</v>
      </c>
      <c r="R9673" t="s">
        <v>27</v>
      </c>
      <c r="S9673" t="s">
        <v>27</v>
      </c>
      <c r="T9673" t="s">
        <v>13312</v>
      </c>
      <c r="U9673" s="1">
        <v>45551</v>
      </c>
      <c r="V9673">
        <v>147</v>
      </c>
      <c r="W9673" t="str">
        <f t="shared" si="198"/>
        <v>120-149</v>
      </c>
    </row>
    <row r="9674" spans="1:23" x14ac:dyDescent="0.25">
      <c r="A9674" t="s">
        <v>9923</v>
      </c>
      <c r="B9674">
        <v>5477128660</v>
      </c>
      <c r="C9674">
        <v>4016332533</v>
      </c>
      <c r="D9674" s="1">
        <v>45955</v>
      </c>
      <c r="E9674">
        <v>99233</v>
      </c>
      <c r="F9674">
        <v>99285</v>
      </c>
      <c r="G9674" t="s">
        <v>77</v>
      </c>
      <c r="H9674" s="34">
        <v>52491</v>
      </c>
      <c r="I9674" s="7">
        <v>40943</v>
      </c>
      <c r="J9674" s="7">
        <v>32754.400000000001</v>
      </c>
      <c r="K9674" s="7">
        <v>0</v>
      </c>
      <c r="L9674" s="7">
        <v>8188.6</v>
      </c>
      <c r="M9674" s="5">
        <v>0.2</v>
      </c>
      <c r="N9674" t="s">
        <v>3140</v>
      </c>
      <c r="O9674" t="s">
        <v>17</v>
      </c>
      <c r="P9674" t="s">
        <v>55</v>
      </c>
      <c r="Q9674" t="s">
        <v>32</v>
      </c>
      <c r="R9674" t="s">
        <v>43</v>
      </c>
      <c r="S9674" t="s">
        <v>17</v>
      </c>
      <c r="T9674" t="s">
        <v>13312</v>
      </c>
      <c r="U9674" s="1">
        <v>46068</v>
      </c>
      <c r="V9674">
        <v>113</v>
      </c>
      <c r="W9674" t="str">
        <f t="shared" si="198"/>
        <v>90-119</v>
      </c>
    </row>
    <row r="9675" spans="1:23" x14ac:dyDescent="0.25">
      <c r="A9675" t="s">
        <v>9924</v>
      </c>
      <c r="B9675">
        <v>8321688765</v>
      </c>
      <c r="C9675">
        <v>2767720517</v>
      </c>
      <c r="D9675" s="1">
        <v>45598</v>
      </c>
      <c r="E9675">
        <v>99231</v>
      </c>
      <c r="F9675">
        <v>81000</v>
      </c>
      <c r="G9675" t="s">
        <v>112</v>
      </c>
      <c r="H9675" s="34">
        <v>57753</v>
      </c>
      <c r="I9675" s="7">
        <v>45047</v>
      </c>
      <c r="J9675" s="7">
        <v>36037.599999999999</v>
      </c>
      <c r="K9675" s="7">
        <v>0</v>
      </c>
      <c r="L9675" s="7">
        <v>9009.4</v>
      </c>
      <c r="M9675" s="5">
        <v>0.2</v>
      </c>
      <c r="N9675" t="s">
        <v>3140</v>
      </c>
      <c r="O9675" t="s">
        <v>17</v>
      </c>
      <c r="P9675" t="s">
        <v>3149</v>
      </c>
      <c r="Q9675" t="s">
        <v>19</v>
      </c>
      <c r="R9675" t="s">
        <v>43</v>
      </c>
      <c r="S9675" t="s">
        <v>27</v>
      </c>
      <c r="T9675" t="s">
        <v>13311</v>
      </c>
      <c r="U9675" s="1">
        <v>45756</v>
      </c>
      <c r="V9675">
        <v>158</v>
      </c>
      <c r="W9675" t="str">
        <f t="shared" si="198"/>
        <v>150-179</v>
      </c>
    </row>
    <row r="9676" spans="1:23" x14ac:dyDescent="0.25">
      <c r="A9676" t="s">
        <v>9925</v>
      </c>
      <c r="B9676">
        <v>8576793712</v>
      </c>
      <c r="C9676">
        <v>7163976376</v>
      </c>
      <c r="D9676" s="1">
        <v>45306</v>
      </c>
      <c r="E9676">
        <v>99223</v>
      </c>
      <c r="F9676">
        <v>36415</v>
      </c>
      <c r="G9676" t="s">
        <v>3232</v>
      </c>
      <c r="H9676" s="34">
        <v>79568</v>
      </c>
      <c r="I9676" s="7">
        <v>65246</v>
      </c>
      <c r="J9676" s="7">
        <v>48139.72</v>
      </c>
      <c r="K9676" s="7">
        <v>5362</v>
      </c>
      <c r="L9676" s="7">
        <v>11744.28</v>
      </c>
      <c r="M9676" s="5">
        <v>0.18</v>
      </c>
      <c r="N9676" t="s">
        <v>3141</v>
      </c>
      <c r="O9676" t="s">
        <v>30</v>
      </c>
      <c r="P9676" t="s">
        <v>3149</v>
      </c>
      <c r="Q9676" t="s">
        <v>19</v>
      </c>
      <c r="R9676" t="s">
        <v>38</v>
      </c>
      <c r="S9676" t="s">
        <v>17</v>
      </c>
      <c r="T9676" t="s">
        <v>13311</v>
      </c>
      <c r="U9676" s="1">
        <v>45338</v>
      </c>
      <c r="V9676">
        <v>32</v>
      </c>
      <c r="W9676" t="str">
        <f t="shared" si="198"/>
        <v>30-59</v>
      </c>
    </row>
    <row r="9677" spans="1:23" x14ac:dyDescent="0.25">
      <c r="A9677" t="s">
        <v>9926</v>
      </c>
      <c r="B9677">
        <v>3682171702</v>
      </c>
      <c r="C9677">
        <v>8411436339</v>
      </c>
      <c r="D9677" s="1">
        <v>45925</v>
      </c>
      <c r="E9677">
        <v>99222</v>
      </c>
      <c r="F9677">
        <v>99205</v>
      </c>
      <c r="G9677" t="s">
        <v>85</v>
      </c>
      <c r="H9677" s="34">
        <v>90656</v>
      </c>
      <c r="I9677" s="7">
        <v>65272</v>
      </c>
      <c r="J9677" s="7">
        <v>51248.24</v>
      </c>
      <c r="K9677" s="7">
        <v>8802</v>
      </c>
      <c r="L9677" s="7">
        <v>5221.76</v>
      </c>
      <c r="M9677" s="5">
        <v>0.08</v>
      </c>
      <c r="N9677" t="s">
        <v>24</v>
      </c>
      <c r="O9677" t="s">
        <v>30</v>
      </c>
      <c r="P9677" t="s">
        <v>35</v>
      </c>
      <c r="Q9677" t="s">
        <v>32</v>
      </c>
      <c r="R9677" t="s">
        <v>20</v>
      </c>
      <c r="S9677" t="s">
        <v>21</v>
      </c>
      <c r="T9677" t="s">
        <v>13312</v>
      </c>
      <c r="U9677" s="1">
        <v>46003</v>
      </c>
      <c r="V9677">
        <v>78</v>
      </c>
      <c r="W9677" t="str">
        <f t="shared" si="198"/>
        <v>60-89</v>
      </c>
    </row>
    <row r="9678" spans="1:23" x14ac:dyDescent="0.25">
      <c r="A9678" t="s">
        <v>9927</v>
      </c>
      <c r="B9678">
        <v>165406578</v>
      </c>
      <c r="C9678">
        <v>2579912213</v>
      </c>
      <c r="D9678" s="1">
        <v>45673</v>
      </c>
      <c r="E9678">
        <v>99232</v>
      </c>
      <c r="F9678">
        <v>71046</v>
      </c>
      <c r="G9678" t="s">
        <v>3253</v>
      </c>
      <c r="H9678" s="34">
        <v>66356</v>
      </c>
      <c r="I9678" s="7">
        <v>43131</v>
      </c>
      <c r="J9678" s="7">
        <v>37955.279999999999</v>
      </c>
      <c r="K9678" s="7">
        <v>0</v>
      </c>
      <c r="L9678" s="7">
        <v>5175.72</v>
      </c>
      <c r="M9678" s="5">
        <v>0.12</v>
      </c>
      <c r="N9678" t="s">
        <v>46</v>
      </c>
      <c r="O9678" t="s">
        <v>17</v>
      </c>
      <c r="P9678" t="s">
        <v>40</v>
      </c>
      <c r="Q9678" t="s">
        <v>32</v>
      </c>
      <c r="R9678" t="s">
        <v>20</v>
      </c>
      <c r="S9678" t="s">
        <v>27</v>
      </c>
      <c r="T9678" t="s">
        <v>13312</v>
      </c>
      <c r="U9678" s="1">
        <v>45760</v>
      </c>
      <c r="V9678">
        <v>87</v>
      </c>
      <c r="W9678" t="str">
        <f t="shared" si="198"/>
        <v>60-89</v>
      </c>
    </row>
    <row r="9679" spans="1:23" x14ac:dyDescent="0.25">
      <c r="A9679" t="s">
        <v>9928</v>
      </c>
      <c r="B9679">
        <v>2204827923</v>
      </c>
      <c r="C9679">
        <v>9438618943</v>
      </c>
      <c r="D9679" s="1">
        <v>45952</v>
      </c>
      <c r="E9679">
        <v>99223</v>
      </c>
      <c r="F9679">
        <v>36415</v>
      </c>
      <c r="G9679" t="s">
        <v>3702</v>
      </c>
      <c r="H9679" s="34">
        <v>98064</v>
      </c>
      <c r="I9679" s="7">
        <v>70606</v>
      </c>
      <c r="J9679" s="7">
        <v>64957.52</v>
      </c>
      <c r="K9679" s="7">
        <v>0</v>
      </c>
      <c r="L9679" s="7">
        <v>5648.48</v>
      </c>
      <c r="M9679" s="5">
        <v>0.08</v>
      </c>
      <c r="N9679" t="s">
        <v>24</v>
      </c>
      <c r="O9679" t="s">
        <v>17</v>
      </c>
      <c r="P9679" t="s">
        <v>58</v>
      </c>
      <c r="Q9679" t="s">
        <v>32</v>
      </c>
      <c r="R9679" t="s">
        <v>26</v>
      </c>
      <c r="S9679" t="s">
        <v>27</v>
      </c>
      <c r="T9679" t="s">
        <v>13312</v>
      </c>
      <c r="U9679" s="1">
        <v>46057</v>
      </c>
      <c r="V9679">
        <v>105</v>
      </c>
      <c r="W9679" t="str">
        <f t="shared" si="198"/>
        <v>90-119</v>
      </c>
    </row>
    <row r="9680" spans="1:23" x14ac:dyDescent="0.25">
      <c r="A9680" t="s">
        <v>9929</v>
      </c>
      <c r="B9680">
        <v>1913930541</v>
      </c>
      <c r="C9680">
        <v>8181071190</v>
      </c>
      <c r="D9680" s="1">
        <v>45661</v>
      </c>
      <c r="E9680">
        <v>99231</v>
      </c>
      <c r="F9680">
        <v>99281</v>
      </c>
      <c r="G9680" t="s">
        <v>3702</v>
      </c>
      <c r="H9680" s="34">
        <v>53444</v>
      </c>
      <c r="I9680" s="7">
        <v>34739</v>
      </c>
      <c r="J9680" s="7">
        <v>30570.32</v>
      </c>
      <c r="K9680" s="7">
        <v>0</v>
      </c>
      <c r="L9680" s="7">
        <v>4168.68</v>
      </c>
      <c r="M9680" s="5">
        <v>0.12</v>
      </c>
      <c r="N9680" t="s">
        <v>46</v>
      </c>
      <c r="O9680" t="s">
        <v>17</v>
      </c>
      <c r="P9680" t="s">
        <v>3147</v>
      </c>
      <c r="Q9680" t="s">
        <v>19</v>
      </c>
      <c r="R9680" t="s">
        <v>26</v>
      </c>
      <c r="S9680" t="s">
        <v>21</v>
      </c>
      <c r="T9680" t="s">
        <v>13311</v>
      </c>
      <c r="U9680" s="1">
        <v>45710</v>
      </c>
      <c r="V9680">
        <v>49</v>
      </c>
      <c r="W9680" t="str">
        <f t="shared" si="198"/>
        <v>30-59</v>
      </c>
    </row>
    <row r="9681" spans="1:23" x14ac:dyDescent="0.25">
      <c r="A9681" t="s">
        <v>9930</v>
      </c>
      <c r="B9681">
        <v>362208681</v>
      </c>
      <c r="C9681">
        <v>7016913707</v>
      </c>
      <c r="D9681" s="1">
        <v>45604</v>
      </c>
      <c r="E9681">
        <v>99221</v>
      </c>
      <c r="F9681">
        <v>99211</v>
      </c>
      <c r="G9681" t="s">
        <v>3312</v>
      </c>
      <c r="H9681" s="34">
        <v>46583</v>
      </c>
      <c r="I9681" s="7">
        <v>37266</v>
      </c>
      <c r="J9681" s="7">
        <v>32048.76</v>
      </c>
      <c r="K9681" s="7">
        <v>0</v>
      </c>
      <c r="L9681" s="7">
        <v>5217.24</v>
      </c>
      <c r="M9681" s="5">
        <v>0.14000000000000001</v>
      </c>
      <c r="N9681" t="s">
        <v>1135</v>
      </c>
      <c r="O9681" t="s">
        <v>17</v>
      </c>
      <c r="P9681" t="s">
        <v>3146</v>
      </c>
      <c r="Q9681" t="s">
        <v>32</v>
      </c>
      <c r="R9681" t="s">
        <v>27</v>
      </c>
      <c r="S9681" t="s">
        <v>17</v>
      </c>
      <c r="T9681" t="s">
        <v>13312</v>
      </c>
      <c r="U9681" s="1">
        <v>45647</v>
      </c>
      <c r="V9681">
        <v>43</v>
      </c>
      <c r="W9681" t="str">
        <f t="shared" si="198"/>
        <v>30-59</v>
      </c>
    </row>
    <row r="9682" spans="1:23" x14ac:dyDescent="0.25">
      <c r="A9682" t="s">
        <v>9931</v>
      </c>
      <c r="B9682">
        <v>4678967634</v>
      </c>
      <c r="C9682">
        <v>6530117425</v>
      </c>
      <c r="D9682" s="1">
        <v>45440</v>
      </c>
      <c r="E9682">
        <v>99221</v>
      </c>
      <c r="F9682">
        <v>99215</v>
      </c>
      <c r="G9682" t="s">
        <v>3174</v>
      </c>
      <c r="H9682" s="34">
        <v>52217</v>
      </c>
      <c r="I9682" s="7">
        <v>40729</v>
      </c>
      <c r="J9682" s="7">
        <v>32583.200000000001</v>
      </c>
      <c r="K9682" s="7">
        <v>0</v>
      </c>
      <c r="L9682" s="7">
        <v>8145.8</v>
      </c>
      <c r="M9682" s="5">
        <v>0.2</v>
      </c>
      <c r="N9682" t="s">
        <v>3140</v>
      </c>
      <c r="O9682" t="s">
        <v>17</v>
      </c>
      <c r="P9682" t="s">
        <v>3147</v>
      </c>
      <c r="Q9682" t="s">
        <v>32</v>
      </c>
      <c r="R9682" t="s">
        <v>26</v>
      </c>
      <c r="S9682" t="s">
        <v>21</v>
      </c>
      <c r="T9682" t="s">
        <v>13310</v>
      </c>
      <c r="U9682" s="1">
        <v>45556</v>
      </c>
      <c r="V9682">
        <v>116</v>
      </c>
      <c r="W9682" t="str">
        <f t="shared" si="198"/>
        <v>90-119</v>
      </c>
    </row>
    <row r="9683" spans="1:23" x14ac:dyDescent="0.25">
      <c r="A9683" t="s">
        <v>9932</v>
      </c>
      <c r="B9683">
        <v>7399071152</v>
      </c>
      <c r="C9683">
        <v>8881186622</v>
      </c>
      <c r="D9683" s="1">
        <v>45739</v>
      </c>
      <c r="E9683">
        <v>99238</v>
      </c>
      <c r="F9683">
        <v>81000</v>
      </c>
      <c r="G9683" t="s">
        <v>3531</v>
      </c>
      <c r="H9683" s="34">
        <v>48573</v>
      </c>
      <c r="I9683" s="7">
        <v>41287</v>
      </c>
      <c r="J9683" s="7">
        <v>34183.26</v>
      </c>
      <c r="K9683" s="7">
        <v>6278</v>
      </c>
      <c r="L9683" s="7">
        <v>825.74</v>
      </c>
      <c r="M9683" s="5">
        <v>0.02</v>
      </c>
      <c r="N9683" t="s">
        <v>16</v>
      </c>
      <c r="O9683" t="s">
        <v>30</v>
      </c>
      <c r="P9683" t="s">
        <v>3148</v>
      </c>
      <c r="Q9683" t="s">
        <v>19</v>
      </c>
      <c r="R9683" t="s">
        <v>26</v>
      </c>
      <c r="S9683" t="s">
        <v>17</v>
      </c>
      <c r="T9683" t="s">
        <v>13311</v>
      </c>
      <c r="U9683" s="1">
        <v>45851</v>
      </c>
      <c r="V9683">
        <v>112</v>
      </c>
      <c r="W9683" t="str">
        <f t="shared" si="198"/>
        <v>90-119</v>
      </c>
    </row>
    <row r="9684" spans="1:23" x14ac:dyDescent="0.25">
      <c r="A9684" t="s">
        <v>9933</v>
      </c>
      <c r="B9684">
        <v>5779457814</v>
      </c>
      <c r="C9684">
        <v>5122564059</v>
      </c>
      <c r="D9684" s="1">
        <v>45395</v>
      </c>
      <c r="E9684">
        <v>99215</v>
      </c>
      <c r="F9684">
        <v>99202</v>
      </c>
      <c r="G9684" t="s">
        <v>3174</v>
      </c>
      <c r="H9684" s="34">
        <v>39716</v>
      </c>
      <c r="I9684" s="7">
        <v>33759</v>
      </c>
      <c r="J9684" s="7">
        <v>28539.82</v>
      </c>
      <c r="K9684" s="7">
        <v>4544</v>
      </c>
      <c r="L9684" s="7">
        <v>675.18</v>
      </c>
      <c r="M9684" s="5">
        <v>0.02</v>
      </c>
      <c r="N9684" t="s">
        <v>16</v>
      </c>
      <c r="O9684" t="s">
        <v>27</v>
      </c>
      <c r="P9684" t="s">
        <v>31</v>
      </c>
      <c r="Q9684" t="s">
        <v>19</v>
      </c>
      <c r="R9684" t="s">
        <v>43</v>
      </c>
      <c r="S9684" t="s">
        <v>27</v>
      </c>
      <c r="T9684" t="s">
        <v>13311</v>
      </c>
      <c r="U9684" s="1">
        <v>45499</v>
      </c>
      <c r="V9684">
        <v>104</v>
      </c>
      <c r="W9684" t="str">
        <f t="shared" si="198"/>
        <v>90-119</v>
      </c>
    </row>
    <row r="9685" spans="1:23" x14ac:dyDescent="0.25">
      <c r="A9685" t="s">
        <v>9934</v>
      </c>
      <c r="B9685">
        <v>3173232886</v>
      </c>
      <c r="C9685">
        <v>1531152395</v>
      </c>
      <c r="D9685" s="1">
        <v>45815</v>
      </c>
      <c r="E9685">
        <v>99232</v>
      </c>
      <c r="F9685">
        <v>93000</v>
      </c>
      <c r="G9685" t="s">
        <v>3716</v>
      </c>
      <c r="H9685" s="34">
        <v>85627</v>
      </c>
      <c r="I9685" s="7">
        <v>70214</v>
      </c>
      <c r="J9685" s="7">
        <v>48572.480000000003</v>
      </c>
      <c r="K9685" s="7">
        <v>9003</v>
      </c>
      <c r="L9685" s="7">
        <v>12638.52</v>
      </c>
      <c r="M9685" s="5">
        <v>0.18</v>
      </c>
      <c r="N9685" t="s">
        <v>3141</v>
      </c>
      <c r="O9685" t="s">
        <v>27</v>
      </c>
      <c r="P9685" t="s">
        <v>3150</v>
      </c>
      <c r="Q9685" t="s">
        <v>32</v>
      </c>
      <c r="R9685" t="s">
        <v>38</v>
      </c>
      <c r="S9685" t="s">
        <v>27</v>
      </c>
      <c r="T9685" t="s">
        <v>13311</v>
      </c>
      <c r="U9685" s="1">
        <v>45935</v>
      </c>
      <c r="V9685">
        <v>120</v>
      </c>
      <c r="W9685" t="str">
        <f t="shared" si="198"/>
        <v>120-149</v>
      </c>
    </row>
    <row r="9686" spans="1:23" x14ac:dyDescent="0.25">
      <c r="A9686" t="s">
        <v>9935</v>
      </c>
      <c r="B9686">
        <v>662559969</v>
      </c>
      <c r="C9686">
        <v>1642488434</v>
      </c>
      <c r="D9686" s="1">
        <v>45718</v>
      </c>
      <c r="E9686">
        <v>99214</v>
      </c>
      <c r="F9686">
        <v>81000</v>
      </c>
      <c r="G9686" t="s">
        <v>3253</v>
      </c>
      <c r="H9686" s="34">
        <v>92738</v>
      </c>
      <c r="I9686" s="7">
        <v>60280</v>
      </c>
      <c r="J9686" s="7">
        <v>30659.4</v>
      </c>
      <c r="K9686" s="7">
        <v>22387</v>
      </c>
      <c r="L9686" s="7">
        <v>7233.6</v>
      </c>
      <c r="M9686" s="5">
        <v>0.12</v>
      </c>
      <c r="N9686" t="s">
        <v>46</v>
      </c>
      <c r="O9686" t="s">
        <v>27</v>
      </c>
      <c r="P9686" t="s">
        <v>3146</v>
      </c>
      <c r="Q9686" t="s">
        <v>32</v>
      </c>
      <c r="R9686" t="s">
        <v>21</v>
      </c>
      <c r="S9686" t="s">
        <v>27</v>
      </c>
      <c r="T9686" t="s">
        <v>13311</v>
      </c>
      <c r="U9686" s="1">
        <v>45767</v>
      </c>
      <c r="V9686">
        <v>49</v>
      </c>
      <c r="W9686" t="str">
        <f t="shared" si="198"/>
        <v>30-59</v>
      </c>
    </row>
    <row r="9687" spans="1:23" x14ac:dyDescent="0.25">
      <c r="A9687" t="s">
        <v>9936</v>
      </c>
      <c r="B9687">
        <v>731684152</v>
      </c>
      <c r="C9687">
        <v>4676152051</v>
      </c>
      <c r="D9687" s="1">
        <v>45886</v>
      </c>
      <c r="E9687">
        <v>99213</v>
      </c>
      <c r="F9687">
        <v>81000</v>
      </c>
      <c r="G9687" t="s">
        <v>3548</v>
      </c>
      <c r="H9687" s="34">
        <v>82004</v>
      </c>
      <c r="I9687" s="7">
        <v>61503</v>
      </c>
      <c r="J9687" s="7">
        <v>44157.55</v>
      </c>
      <c r="K9687" s="7">
        <v>8120</v>
      </c>
      <c r="L9687" s="7">
        <v>9225.4500000000007</v>
      </c>
      <c r="M9687" s="5">
        <v>0.15</v>
      </c>
      <c r="N9687" t="s">
        <v>1139</v>
      </c>
      <c r="O9687" t="s">
        <v>30</v>
      </c>
      <c r="P9687" t="s">
        <v>3150</v>
      </c>
      <c r="Q9687" t="s">
        <v>19</v>
      </c>
      <c r="R9687" t="s">
        <v>26</v>
      </c>
      <c r="S9687" t="s">
        <v>17</v>
      </c>
      <c r="T9687" t="s">
        <v>13310</v>
      </c>
      <c r="U9687" s="1">
        <v>46007</v>
      </c>
      <c r="V9687">
        <v>122</v>
      </c>
      <c r="W9687" t="str">
        <f t="shared" si="198"/>
        <v>120-149</v>
      </c>
    </row>
    <row r="9688" spans="1:23" x14ac:dyDescent="0.25">
      <c r="A9688" t="s">
        <v>9937</v>
      </c>
      <c r="B9688">
        <v>6003191313</v>
      </c>
      <c r="C9688">
        <v>7179604083</v>
      </c>
      <c r="D9688" s="1">
        <v>45940</v>
      </c>
      <c r="E9688">
        <v>99214</v>
      </c>
      <c r="F9688">
        <v>99202</v>
      </c>
      <c r="G9688" t="s">
        <v>85</v>
      </c>
      <c r="H9688" s="34">
        <v>89057</v>
      </c>
      <c r="I9688" s="7">
        <v>70355</v>
      </c>
      <c r="J9688" s="7">
        <v>59098.2</v>
      </c>
      <c r="K9688" s="7">
        <v>0</v>
      </c>
      <c r="L9688" s="7">
        <v>11256.8</v>
      </c>
      <c r="M9688" s="5">
        <v>0.16</v>
      </c>
      <c r="N9688" t="s">
        <v>1138</v>
      </c>
      <c r="O9688" t="s">
        <v>17</v>
      </c>
      <c r="P9688" t="s">
        <v>40</v>
      </c>
      <c r="Q9688" t="s">
        <v>19</v>
      </c>
      <c r="R9688" t="s">
        <v>27</v>
      </c>
      <c r="S9688" t="s">
        <v>17</v>
      </c>
      <c r="T9688" t="s">
        <v>13310</v>
      </c>
      <c r="U9688" s="1">
        <v>46038</v>
      </c>
      <c r="V9688">
        <v>98</v>
      </c>
      <c r="W9688" t="str">
        <f t="shared" si="198"/>
        <v>90-119</v>
      </c>
    </row>
    <row r="9689" spans="1:23" x14ac:dyDescent="0.25">
      <c r="A9689" t="s">
        <v>9938</v>
      </c>
      <c r="B9689">
        <v>8891524091</v>
      </c>
      <c r="C9689">
        <v>6276641749</v>
      </c>
      <c r="D9689" s="1">
        <v>45676</v>
      </c>
      <c r="E9689">
        <v>99223</v>
      </c>
      <c r="F9689">
        <v>36415</v>
      </c>
      <c r="G9689" t="s">
        <v>154</v>
      </c>
      <c r="H9689" s="34">
        <v>57370</v>
      </c>
      <c r="I9689" s="7">
        <v>48765</v>
      </c>
      <c r="J9689" s="7">
        <v>26905.7</v>
      </c>
      <c r="K9689" s="7">
        <v>20884</v>
      </c>
      <c r="L9689" s="7">
        <v>975.3</v>
      </c>
      <c r="M9689" s="5">
        <v>0.02</v>
      </c>
      <c r="N9689" t="s">
        <v>16</v>
      </c>
      <c r="O9689" t="s">
        <v>27</v>
      </c>
      <c r="P9689" t="s">
        <v>3149</v>
      </c>
      <c r="Q9689" t="s">
        <v>32</v>
      </c>
      <c r="R9689" t="s">
        <v>27</v>
      </c>
      <c r="S9689" t="s">
        <v>17</v>
      </c>
      <c r="T9689" t="s">
        <v>13312</v>
      </c>
      <c r="U9689" s="1">
        <v>45709</v>
      </c>
      <c r="V9689">
        <v>33</v>
      </c>
      <c r="W9689" t="str">
        <f t="shared" si="198"/>
        <v>30-59</v>
      </c>
    </row>
    <row r="9690" spans="1:23" x14ac:dyDescent="0.25">
      <c r="A9690" t="s">
        <v>9939</v>
      </c>
      <c r="B9690">
        <v>1292072758</v>
      </c>
      <c r="C9690">
        <v>6693768225</v>
      </c>
      <c r="D9690" s="1">
        <v>45895</v>
      </c>
      <c r="E9690">
        <v>99232</v>
      </c>
      <c r="F9690">
        <v>99283</v>
      </c>
      <c r="G9690" t="s">
        <v>365</v>
      </c>
      <c r="H9690" s="34">
        <v>20740</v>
      </c>
      <c r="I9690" s="7">
        <v>15555</v>
      </c>
      <c r="J9690" s="7">
        <v>13221.75</v>
      </c>
      <c r="K9690" s="7">
        <v>0</v>
      </c>
      <c r="L9690" s="7">
        <v>2333.25</v>
      </c>
      <c r="M9690" s="5">
        <v>0.15</v>
      </c>
      <c r="N9690" t="s">
        <v>1139</v>
      </c>
      <c r="O9690" t="s">
        <v>17</v>
      </c>
      <c r="P9690" t="s">
        <v>31</v>
      </c>
      <c r="Q9690" t="s">
        <v>32</v>
      </c>
      <c r="R9690" t="s">
        <v>21</v>
      </c>
      <c r="S9690" t="s">
        <v>21</v>
      </c>
      <c r="T9690" t="s">
        <v>13311</v>
      </c>
      <c r="U9690" s="1">
        <v>45963</v>
      </c>
      <c r="V9690">
        <v>68</v>
      </c>
      <c r="W9690" t="str">
        <f t="shared" si="198"/>
        <v>60-89</v>
      </c>
    </row>
    <row r="9691" spans="1:23" x14ac:dyDescent="0.25">
      <c r="A9691" t="s">
        <v>9940</v>
      </c>
      <c r="B9691">
        <v>8948230720</v>
      </c>
      <c r="C9691">
        <v>7461543024</v>
      </c>
      <c r="D9691" s="1">
        <v>45323</v>
      </c>
      <c r="E9691">
        <v>99231</v>
      </c>
      <c r="F9691">
        <v>99213</v>
      </c>
      <c r="G9691" t="s">
        <v>3669</v>
      </c>
      <c r="H9691" s="34">
        <v>57305</v>
      </c>
      <c r="I9691" s="7">
        <v>45844</v>
      </c>
      <c r="J9691" s="7">
        <v>26423.84</v>
      </c>
      <c r="K9691" s="7">
        <v>13002</v>
      </c>
      <c r="L9691" s="7">
        <v>6418.16</v>
      </c>
      <c r="M9691" s="5">
        <v>0.14000000000000001</v>
      </c>
      <c r="N9691" t="s">
        <v>1135</v>
      </c>
      <c r="O9691" t="s">
        <v>27</v>
      </c>
      <c r="P9691" t="s">
        <v>58</v>
      </c>
      <c r="Q9691" t="s">
        <v>19</v>
      </c>
      <c r="R9691" t="s">
        <v>21</v>
      </c>
      <c r="S9691" t="s">
        <v>27</v>
      </c>
      <c r="T9691" t="s">
        <v>13312</v>
      </c>
      <c r="U9691" s="1">
        <v>45471</v>
      </c>
      <c r="V9691">
        <v>148</v>
      </c>
      <c r="W9691" t="str">
        <f t="shared" si="198"/>
        <v>120-149</v>
      </c>
    </row>
    <row r="9692" spans="1:23" x14ac:dyDescent="0.25">
      <c r="A9692" t="s">
        <v>9941</v>
      </c>
      <c r="B9692">
        <v>440368552</v>
      </c>
      <c r="C9692">
        <v>8304971425</v>
      </c>
      <c r="D9692" s="1">
        <v>45948</v>
      </c>
      <c r="E9692">
        <v>99213</v>
      </c>
      <c r="F9692">
        <v>99284</v>
      </c>
      <c r="G9692" t="s">
        <v>263</v>
      </c>
      <c r="H9692" s="34">
        <v>15215</v>
      </c>
      <c r="I9692" s="7">
        <v>12476</v>
      </c>
      <c r="J9692" s="7">
        <v>7703.32</v>
      </c>
      <c r="K9692" s="7">
        <v>2527</v>
      </c>
      <c r="L9692" s="7">
        <v>2245.6799999999998</v>
      </c>
      <c r="M9692" s="5">
        <v>0.18</v>
      </c>
      <c r="N9692" t="s">
        <v>3141</v>
      </c>
      <c r="O9692" t="s">
        <v>27</v>
      </c>
      <c r="P9692" t="s">
        <v>40</v>
      </c>
      <c r="Q9692" t="s">
        <v>19</v>
      </c>
      <c r="R9692" t="s">
        <v>43</v>
      </c>
      <c r="S9692" t="s">
        <v>27</v>
      </c>
      <c r="T9692" t="s">
        <v>13310</v>
      </c>
      <c r="U9692" s="1">
        <v>46079</v>
      </c>
      <c r="V9692">
        <v>131</v>
      </c>
      <c r="W9692" t="str">
        <f t="shared" si="198"/>
        <v>120-149</v>
      </c>
    </row>
    <row r="9693" spans="1:23" x14ac:dyDescent="0.25">
      <c r="A9693" t="s">
        <v>9942</v>
      </c>
      <c r="B9693">
        <v>6634022019</v>
      </c>
      <c r="C9693">
        <v>2002337005</v>
      </c>
      <c r="D9693" s="1">
        <v>45360</v>
      </c>
      <c r="E9693">
        <v>99223</v>
      </c>
      <c r="F9693">
        <v>99201</v>
      </c>
      <c r="G9693" t="s">
        <v>3164</v>
      </c>
      <c r="H9693" s="34">
        <v>54012</v>
      </c>
      <c r="I9693" s="7">
        <v>42129</v>
      </c>
      <c r="J9693" s="7">
        <v>30083.200000000001</v>
      </c>
      <c r="K9693" s="7">
        <v>3620</v>
      </c>
      <c r="L9693" s="7">
        <v>8425.7999999999993</v>
      </c>
      <c r="M9693" s="5">
        <v>0.2</v>
      </c>
      <c r="N9693" t="s">
        <v>3140</v>
      </c>
      <c r="O9693" t="s">
        <v>30</v>
      </c>
      <c r="P9693" t="s">
        <v>3149</v>
      </c>
      <c r="Q9693" t="s">
        <v>32</v>
      </c>
      <c r="R9693" t="s">
        <v>21</v>
      </c>
      <c r="S9693" t="s">
        <v>21</v>
      </c>
      <c r="T9693" t="s">
        <v>13311</v>
      </c>
      <c r="U9693" s="1">
        <v>45448</v>
      </c>
      <c r="V9693">
        <v>88</v>
      </c>
      <c r="W9693" t="str">
        <f t="shared" si="198"/>
        <v>60-89</v>
      </c>
    </row>
    <row r="9694" spans="1:23" x14ac:dyDescent="0.25">
      <c r="A9694" t="s">
        <v>9943</v>
      </c>
      <c r="B9694">
        <v>7671961767</v>
      </c>
      <c r="C9694">
        <v>4629807324</v>
      </c>
      <c r="D9694" s="1">
        <v>45500</v>
      </c>
      <c r="E9694">
        <v>99214</v>
      </c>
      <c r="F9694">
        <v>80053</v>
      </c>
      <c r="G9694" t="s">
        <v>34</v>
      </c>
      <c r="H9694" s="34">
        <v>55791</v>
      </c>
      <c r="I9694" s="7">
        <v>41843</v>
      </c>
      <c r="J9694" s="7">
        <v>35566.550000000003</v>
      </c>
      <c r="K9694" s="7">
        <v>0</v>
      </c>
      <c r="L9694" s="7">
        <v>6276.45</v>
      </c>
      <c r="M9694" s="5">
        <v>0.15</v>
      </c>
      <c r="N9694" t="s">
        <v>1139</v>
      </c>
      <c r="O9694" t="s">
        <v>17</v>
      </c>
      <c r="P9694" t="s">
        <v>35</v>
      </c>
      <c r="Q9694" t="s">
        <v>32</v>
      </c>
      <c r="R9694" t="s">
        <v>43</v>
      </c>
      <c r="S9694" t="s">
        <v>27</v>
      </c>
      <c r="T9694" t="s">
        <v>13311</v>
      </c>
      <c r="U9694" s="1">
        <v>45530</v>
      </c>
      <c r="V9694">
        <v>30</v>
      </c>
      <c r="W9694" t="str">
        <f t="shared" si="198"/>
        <v>30-59</v>
      </c>
    </row>
    <row r="9695" spans="1:23" x14ac:dyDescent="0.25">
      <c r="A9695" t="s">
        <v>9944</v>
      </c>
      <c r="B9695">
        <v>3504393215</v>
      </c>
      <c r="C9695">
        <v>8543412675</v>
      </c>
      <c r="D9695" s="1">
        <v>45431</v>
      </c>
      <c r="E9695">
        <v>99238</v>
      </c>
      <c r="F9695">
        <v>71046</v>
      </c>
      <c r="G9695" t="s">
        <v>112</v>
      </c>
      <c r="H9695" s="34">
        <v>52736</v>
      </c>
      <c r="I9695" s="7">
        <v>37970</v>
      </c>
      <c r="J9695" s="7">
        <v>23232.400000000001</v>
      </c>
      <c r="K9695" s="7">
        <v>11700</v>
      </c>
      <c r="L9695" s="7">
        <v>3037.6</v>
      </c>
      <c r="M9695" s="5">
        <v>0.08</v>
      </c>
      <c r="N9695" t="s">
        <v>24</v>
      </c>
      <c r="O9695" t="s">
        <v>27</v>
      </c>
      <c r="P9695" t="s">
        <v>3147</v>
      </c>
      <c r="Q9695" t="s">
        <v>32</v>
      </c>
      <c r="R9695" t="s">
        <v>21</v>
      </c>
      <c r="S9695" t="s">
        <v>21</v>
      </c>
      <c r="T9695" t="s">
        <v>13311</v>
      </c>
      <c r="U9695" s="1">
        <v>45609</v>
      </c>
      <c r="V9695">
        <v>178</v>
      </c>
      <c r="W9695" t="str">
        <f t="shared" si="198"/>
        <v>150-179</v>
      </c>
    </row>
    <row r="9696" spans="1:23" x14ac:dyDescent="0.25">
      <c r="A9696" t="s">
        <v>9945</v>
      </c>
      <c r="B9696">
        <v>6191964657</v>
      </c>
      <c r="C9696">
        <v>864583996</v>
      </c>
      <c r="D9696" s="1">
        <v>45636</v>
      </c>
      <c r="E9696">
        <v>99214</v>
      </c>
      <c r="F9696">
        <v>90834</v>
      </c>
      <c r="G9696" t="s">
        <v>194</v>
      </c>
      <c r="H9696" s="34">
        <v>48342</v>
      </c>
      <c r="I9696" s="7">
        <v>31422</v>
      </c>
      <c r="J9696" s="7">
        <v>27651.360000000001</v>
      </c>
      <c r="K9696" s="7">
        <v>0</v>
      </c>
      <c r="L9696" s="7">
        <v>3770.64</v>
      </c>
      <c r="M9696" s="5">
        <v>0.12</v>
      </c>
      <c r="N9696" t="s">
        <v>46</v>
      </c>
      <c r="O9696" t="s">
        <v>17</v>
      </c>
      <c r="P9696" t="s">
        <v>35</v>
      </c>
      <c r="Q9696" t="s">
        <v>32</v>
      </c>
      <c r="R9696" t="s">
        <v>38</v>
      </c>
      <c r="S9696" t="s">
        <v>17</v>
      </c>
      <c r="T9696" t="s">
        <v>13312</v>
      </c>
      <c r="U9696" s="1">
        <v>45695</v>
      </c>
      <c r="V9696">
        <v>59</v>
      </c>
      <c r="W9696" t="str">
        <f t="shared" si="198"/>
        <v>30-59</v>
      </c>
    </row>
    <row r="9697" spans="1:23" x14ac:dyDescent="0.25">
      <c r="A9697" t="s">
        <v>9946</v>
      </c>
      <c r="B9697">
        <v>123758298</v>
      </c>
      <c r="C9697">
        <v>8587648000</v>
      </c>
      <c r="D9697" s="1">
        <v>45695</v>
      </c>
      <c r="E9697">
        <v>99231</v>
      </c>
      <c r="F9697">
        <v>99285</v>
      </c>
      <c r="G9697" t="s">
        <v>116</v>
      </c>
      <c r="H9697" s="34">
        <v>63988</v>
      </c>
      <c r="I9697" s="7">
        <v>46071</v>
      </c>
      <c r="J9697" s="7">
        <v>39517.32</v>
      </c>
      <c r="K9697" s="7">
        <v>2868</v>
      </c>
      <c r="L9697" s="7">
        <v>3685.68</v>
      </c>
      <c r="M9697" s="5">
        <v>0.08</v>
      </c>
      <c r="N9697" t="s">
        <v>24</v>
      </c>
      <c r="O9697" t="s">
        <v>30</v>
      </c>
      <c r="P9697" t="s">
        <v>3148</v>
      </c>
      <c r="Q9697" t="s">
        <v>19</v>
      </c>
      <c r="R9697" t="s">
        <v>27</v>
      </c>
      <c r="S9697" t="s">
        <v>27</v>
      </c>
      <c r="T9697" t="s">
        <v>13311</v>
      </c>
      <c r="U9697" s="1">
        <v>45857</v>
      </c>
      <c r="V9697">
        <v>162</v>
      </c>
      <c r="W9697" t="str">
        <f t="shared" si="198"/>
        <v>150-179</v>
      </c>
    </row>
    <row r="9698" spans="1:23" x14ac:dyDescent="0.25">
      <c r="A9698" t="s">
        <v>9947</v>
      </c>
      <c r="B9698">
        <v>1018676361</v>
      </c>
      <c r="C9698">
        <v>3895042043</v>
      </c>
      <c r="D9698" s="1">
        <v>45706</v>
      </c>
      <c r="E9698">
        <v>99221</v>
      </c>
      <c r="F9698">
        <v>99214</v>
      </c>
      <c r="G9698" t="s">
        <v>3176</v>
      </c>
      <c r="H9698" s="34">
        <v>25625</v>
      </c>
      <c r="I9698" s="7">
        <v>19219</v>
      </c>
      <c r="J9698" s="7">
        <v>12602.15</v>
      </c>
      <c r="K9698" s="7">
        <v>3734</v>
      </c>
      <c r="L9698" s="7">
        <v>2882.85</v>
      </c>
      <c r="M9698" s="5">
        <v>0.15</v>
      </c>
      <c r="N9698" t="s">
        <v>1139</v>
      </c>
      <c r="O9698" t="s">
        <v>27</v>
      </c>
      <c r="P9698" t="s">
        <v>3147</v>
      </c>
      <c r="Q9698" t="s">
        <v>32</v>
      </c>
      <c r="R9698" t="s">
        <v>38</v>
      </c>
      <c r="S9698" t="s">
        <v>21</v>
      </c>
      <c r="T9698" t="s">
        <v>13311</v>
      </c>
      <c r="U9698" s="1">
        <v>45768</v>
      </c>
      <c r="V9698">
        <v>62</v>
      </c>
      <c r="W9698" t="str">
        <f t="shared" si="198"/>
        <v>60-89</v>
      </c>
    </row>
    <row r="9699" spans="1:23" x14ac:dyDescent="0.25">
      <c r="A9699" t="s">
        <v>9948</v>
      </c>
      <c r="B9699">
        <v>4494961435</v>
      </c>
      <c r="C9699">
        <v>6561898295</v>
      </c>
      <c r="D9699" s="1">
        <v>45760</v>
      </c>
      <c r="E9699">
        <v>99213</v>
      </c>
      <c r="F9699">
        <v>99214</v>
      </c>
      <c r="G9699" t="s">
        <v>3405</v>
      </c>
      <c r="H9699" s="34">
        <v>65928</v>
      </c>
      <c r="I9699" s="7">
        <v>42853</v>
      </c>
      <c r="J9699" s="7">
        <v>33047.64</v>
      </c>
      <c r="K9699" s="7">
        <v>4663</v>
      </c>
      <c r="L9699" s="7">
        <v>5142.3599999999997</v>
      </c>
      <c r="M9699" s="5">
        <v>0.12</v>
      </c>
      <c r="N9699" t="s">
        <v>46</v>
      </c>
      <c r="O9699" t="s">
        <v>30</v>
      </c>
      <c r="P9699" t="s">
        <v>58</v>
      </c>
      <c r="Q9699" t="s">
        <v>19</v>
      </c>
      <c r="R9699" t="s">
        <v>21</v>
      </c>
      <c r="S9699" t="s">
        <v>27</v>
      </c>
      <c r="T9699" t="s">
        <v>13311</v>
      </c>
      <c r="U9699" s="1">
        <v>45827</v>
      </c>
      <c r="V9699">
        <v>67</v>
      </c>
      <c r="W9699" t="str">
        <f t="shared" si="198"/>
        <v>60-89</v>
      </c>
    </row>
    <row r="9700" spans="1:23" x14ac:dyDescent="0.25">
      <c r="A9700" t="s">
        <v>9949</v>
      </c>
      <c r="B9700">
        <v>2781749265</v>
      </c>
      <c r="C9700">
        <v>5701617686</v>
      </c>
      <c r="D9700" s="1">
        <v>45707</v>
      </c>
      <c r="E9700">
        <v>99232</v>
      </c>
      <c r="F9700">
        <v>99281</v>
      </c>
      <c r="G9700" t="s">
        <v>131</v>
      </c>
      <c r="H9700" s="34">
        <v>23022</v>
      </c>
      <c r="I9700" s="7">
        <v>18418</v>
      </c>
      <c r="J9700" s="7">
        <v>13763.48</v>
      </c>
      <c r="K9700" s="7">
        <v>2076</v>
      </c>
      <c r="L9700" s="7">
        <v>2578.52</v>
      </c>
      <c r="M9700" s="5">
        <v>0.14000000000000001</v>
      </c>
      <c r="N9700" t="s">
        <v>1135</v>
      </c>
      <c r="O9700" t="s">
        <v>30</v>
      </c>
      <c r="P9700" t="s">
        <v>35</v>
      </c>
      <c r="Q9700" t="s">
        <v>32</v>
      </c>
      <c r="R9700" t="s">
        <v>20</v>
      </c>
      <c r="S9700" t="s">
        <v>17</v>
      </c>
      <c r="T9700" t="s">
        <v>13312</v>
      </c>
      <c r="U9700" s="1">
        <v>45854</v>
      </c>
      <c r="V9700">
        <v>146</v>
      </c>
      <c r="W9700" t="str">
        <f t="shared" si="198"/>
        <v>120-149</v>
      </c>
    </row>
    <row r="9701" spans="1:23" x14ac:dyDescent="0.25">
      <c r="A9701" t="s">
        <v>9950</v>
      </c>
      <c r="B9701">
        <v>6271540898</v>
      </c>
      <c r="C9701">
        <v>825330899</v>
      </c>
      <c r="D9701" s="1">
        <v>45697</v>
      </c>
      <c r="E9701">
        <v>99238</v>
      </c>
      <c r="F9701">
        <v>99203</v>
      </c>
      <c r="G9701" t="s">
        <v>3176</v>
      </c>
      <c r="H9701" s="34">
        <v>58846</v>
      </c>
      <c r="I9701" s="7">
        <v>45900</v>
      </c>
      <c r="J9701" s="7">
        <v>26475</v>
      </c>
      <c r="K9701" s="7">
        <v>10245</v>
      </c>
      <c r="L9701" s="7">
        <v>9180</v>
      </c>
      <c r="M9701" s="5">
        <v>0.2</v>
      </c>
      <c r="N9701" t="s">
        <v>3140</v>
      </c>
      <c r="O9701" t="s">
        <v>27</v>
      </c>
      <c r="P9701" t="s">
        <v>3150</v>
      </c>
      <c r="Q9701" t="s">
        <v>19</v>
      </c>
      <c r="R9701" t="s">
        <v>27</v>
      </c>
      <c r="S9701" t="s">
        <v>21</v>
      </c>
      <c r="T9701" t="s">
        <v>13311</v>
      </c>
      <c r="U9701" s="1">
        <v>45750</v>
      </c>
      <c r="V9701">
        <v>53</v>
      </c>
      <c r="W9701" t="str">
        <f t="shared" si="198"/>
        <v>30-59</v>
      </c>
    </row>
    <row r="9702" spans="1:23" x14ac:dyDescent="0.25">
      <c r="A9702" t="s">
        <v>9951</v>
      </c>
      <c r="B9702">
        <v>9773326805</v>
      </c>
      <c r="C9702">
        <v>5403163702</v>
      </c>
      <c r="D9702" s="1">
        <v>45463</v>
      </c>
      <c r="E9702">
        <v>99221</v>
      </c>
      <c r="F9702">
        <v>99283</v>
      </c>
      <c r="G9702" t="s">
        <v>320</v>
      </c>
      <c r="H9702" s="34">
        <v>72793</v>
      </c>
      <c r="I9702" s="7">
        <v>59690</v>
      </c>
      <c r="J9702" s="7">
        <v>28227.8</v>
      </c>
      <c r="K9702" s="7">
        <v>20718</v>
      </c>
      <c r="L9702" s="7">
        <v>10744.2</v>
      </c>
      <c r="M9702" s="5">
        <v>0.18</v>
      </c>
      <c r="N9702" t="s">
        <v>3141</v>
      </c>
      <c r="O9702" t="s">
        <v>27</v>
      </c>
      <c r="P9702" t="s">
        <v>40</v>
      </c>
      <c r="Q9702" t="s">
        <v>19</v>
      </c>
      <c r="R9702" t="s">
        <v>26</v>
      </c>
      <c r="S9702" t="s">
        <v>21</v>
      </c>
      <c r="T9702" t="s">
        <v>13310</v>
      </c>
      <c r="U9702" s="1">
        <v>45615</v>
      </c>
      <c r="V9702">
        <v>152</v>
      </c>
      <c r="W9702" t="str">
        <f t="shared" si="198"/>
        <v>150-179</v>
      </c>
    </row>
    <row r="9703" spans="1:23" x14ac:dyDescent="0.25">
      <c r="A9703" t="s">
        <v>9952</v>
      </c>
      <c r="B9703">
        <v>9330629406</v>
      </c>
      <c r="C9703">
        <v>883817904</v>
      </c>
      <c r="D9703" s="1">
        <v>45927</v>
      </c>
      <c r="E9703">
        <v>99214</v>
      </c>
      <c r="F9703">
        <v>71046</v>
      </c>
      <c r="G9703" t="s">
        <v>154</v>
      </c>
      <c r="H9703" s="34">
        <v>95305</v>
      </c>
      <c r="I9703" s="7">
        <v>78150</v>
      </c>
      <c r="J9703" s="7">
        <v>58529</v>
      </c>
      <c r="K9703" s="7">
        <v>5554</v>
      </c>
      <c r="L9703" s="7">
        <v>14067</v>
      </c>
      <c r="M9703" s="5">
        <v>0.18</v>
      </c>
      <c r="N9703" t="s">
        <v>3141</v>
      </c>
      <c r="O9703" t="s">
        <v>30</v>
      </c>
      <c r="P9703" t="s">
        <v>40</v>
      </c>
      <c r="Q9703" t="s">
        <v>19</v>
      </c>
      <c r="R9703" t="s">
        <v>20</v>
      </c>
      <c r="S9703" t="s">
        <v>27</v>
      </c>
      <c r="T9703" t="s">
        <v>13311</v>
      </c>
      <c r="U9703" s="1">
        <v>46002</v>
      </c>
      <c r="V9703">
        <v>75</v>
      </c>
      <c r="W9703" t="str">
        <f t="shared" si="198"/>
        <v>60-89</v>
      </c>
    </row>
    <row r="9704" spans="1:23" x14ac:dyDescent="0.25">
      <c r="A9704" t="s">
        <v>9953</v>
      </c>
      <c r="B9704">
        <v>1811902311</v>
      </c>
      <c r="C9704">
        <v>4158957552</v>
      </c>
      <c r="D9704" s="1">
        <v>45431</v>
      </c>
      <c r="E9704">
        <v>99215</v>
      </c>
      <c r="F9704">
        <v>99211</v>
      </c>
      <c r="G9704" t="s">
        <v>48</v>
      </c>
      <c r="H9704" s="34">
        <v>99499</v>
      </c>
      <c r="I9704" s="7">
        <v>71639</v>
      </c>
      <c r="J9704" s="7">
        <v>65907.88</v>
      </c>
      <c r="K9704" s="7">
        <v>0</v>
      </c>
      <c r="L9704" s="7">
        <v>5731.12</v>
      </c>
      <c r="M9704" s="5">
        <v>0.08</v>
      </c>
      <c r="N9704" t="s">
        <v>24</v>
      </c>
      <c r="O9704" t="s">
        <v>17</v>
      </c>
      <c r="P9704" t="s">
        <v>3147</v>
      </c>
      <c r="Q9704" t="s">
        <v>32</v>
      </c>
      <c r="R9704" t="s">
        <v>21</v>
      </c>
      <c r="S9704" t="s">
        <v>21</v>
      </c>
      <c r="T9704" t="s">
        <v>13312</v>
      </c>
      <c r="U9704" s="1">
        <v>45461</v>
      </c>
      <c r="V9704">
        <v>30</v>
      </c>
      <c r="W9704" t="str">
        <f t="shared" si="198"/>
        <v>30-59</v>
      </c>
    </row>
    <row r="9705" spans="1:23" x14ac:dyDescent="0.25">
      <c r="A9705" t="s">
        <v>9954</v>
      </c>
      <c r="B9705">
        <v>9970127627</v>
      </c>
      <c r="C9705">
        <v>6584177570</v>
      </c>
      <c r="D9705" s="1">
        <v>45829</v>
      </c>
      <c r="E9705">
        <v>99222</v>
      </c>
      <c r="F9705">
        <v>85025</v>
      </c>
      <c r="G9705" t="s">
        <v>3451</v>
      </c>
      <c r="H9705" s="34">
        <v>58253</v>
      </c>
      <c r="I9705" s="7">
        <v>45437</v>
      </c>
      <c r="J9705" s="7">
        <v>22905.599999999999</v>
      </c>
      <c r="K9705" s="7">
        <v>13444</v>
      </c>
      <c r="L9705" s="7">
        <v>9087.4</v>
      </c>
      <c r="M9705" s="5">
        <v>0.2</v>
      </c>
      <c r="N9705" t="s">
        <v>3140</v>
      </c>
      <c r="O9705" t="s">
        <v>27</v>
      </c>
      <c r="P9705" t="s">
        <v>3150</v>
      </c>
      <c r="Q9705" t="s">
        <v>32</v>
      </c>
      <c r="R9705" t="s">
        <v>20</v>
      </c>
      <c r="S9705" t="s">
        <v>21</v>
      </c>
      <c r="T9705" t="s">
        <v>13311</v>
      </c>
      <c r="U9705" s="1">
        <v>45901</v>
      </c>
      <c r="V9705">
        <v>72</v>
      </c>
      <c r="W9705" t="str">
        <f t="shared" si="198"/>
        <v>60-89</v>
      </c>
    </row>
    <row r="9706" spans="1:23" x14ac:dyDescent="0.25">
      <c r="A9706" t="s">
        <v>9955</v>
      </c>
      <c r="B9706">
        <v>8642438880</v>
      </c>
      <c r="C9706">
        <v>6997950325</v>
      </c>
      <c r="D9706" s="1">
        <v>45600</v>
      </c>
      <c r="E9706">
        <v>99221</v>
      </c>
      <c r="F9706">
        <v>99284</v>
      </c>
      <c r="G9706" t="s">
        <v>3331</v>
      </c>
      <c r="H9706" s="34">
        <v>15912</v>
      </c>
      <c r="I9706" s="7">
        <v>11457</v>
      </c>
      <c r="J9706" s="7">
        <v>9923.44</v>
      </c>
      <c r="K9706" s="7">
        <v>617</v>
      </c>
      <c r="L9706" s="7">
        <v>916.56</v>
      </c>
      <c r="M9706" s="5">
        <v>0.08</v>
      </c>
      <c r="N9706" t="s">
        <v>24</v>
      </c>
      <c r="O9706" t="s">
        <v>30</v>
      </c>
      <c r="P9706" t="s">
        <v>3146</v>
      </c>
      <c r="Q9706" t="s">
        <v>32</v>
      </c>
      <c r="R9706" t="s">
        <v>43</v>
      </c>
      <c r="S9706" t="s">
        <v>27</v>
      </c>
      <c r="T9706" t="s">
        <v>13310</v>
      </c>
      <c r="U9706" s="1">
        <v>45661</v>
      </c>
      <c r="V9706">
        <v>61</v>
      </c>
      <c r="W9706" t="str">
        <f t="shared" si="198"/>
        <v>60-89</v>
      </c>
    </row>
    <row r="9707" spans="1:23" x14ac:dyDescent="0.25">
      <c r="A9707" t="s">
        <v>9956</v>
      </c>
      <c r="B9707">
        <v>7896497596</v>
      </c>
      <c r="C9707">
        <v>1829022216</v>
      </c>
      <c r="D9707" s="1">
        <v>45350</v>
      </c>
      <c r="E9707">
        <v>99214</v>
      </c>
      <c r="F9707">
        <v>99282</v>
      </c>
      <c r="G9707" t="s">
        <v>99</v>
      </c>
      <c r="H9707" s="34">
        <v>69141</v>
      </c>
      <c r="I9707" s="7">
        <v>56696</v>
      </c>
      <c r="J9707" s="7">
        <v>42065.72</v>
      </c>
      <c r="K9707" s="7">
        <v>4425</v>
      </c>
      <c r="L9707" s="7">
        <v>10205.280000000001</v>
      </c>
      <c r="M9707" s="5">
        <v>0.18</v>
      </c>
      <c r="N9707" t="s">
        <v>3141</v>
      </c>
      <c r="O9707" t="s">
        <v>30</v>
      </c>
      <c r="P9707" t="s">
        <v>25</v>
      </c>
      <c r="Q9707" t="s">
        <v>19</v>
      </c>
      <c r="R9707" t="s">
        <v>43</v>
      </c>
      <c r="S9707" t="s">
        <v>27</v>
      </c>
      <c r="T9707" t="s">
        <v>13312</v>
      </c>
      <c r="U9707" s="1">
        <v>45445</v>
      </c>
      <c r="V9707">
        <v>95</v>
      </c>
      <c r="W9707" t="str">
        <f t="shared" si="198"/>
        <v>90-119</v>
      </c>
    </row>
    <row r="9708" spans="1:23" x14ac:dyDescent="0.25">
      <c r="A9708" t="s">
        <v>9957</v>
      </c>
      <c r="B9708">
        <v>5946099800</v>
      </c>
      <c r="C9708">
        <v>8591618942</v>
      </c>
      <c r="D9708" s="1">
        <v>45540</v>
      </c>
      <c r="E9708">
        <v>99222</v>
      </c>
      <c r="F9708">
        <v>80053</v>
      </c>
      <c r="G9708" t="s">
        <v>169</v>
      </c>
      <c r="H9708" s="34">
        <v>80322</v>
      </c>
      <c r="I9708" s="7">
        <v>64258</v>
      </c>
      <c r="J9708" s="7">
        <v>52596.88</v>
      </c>
      <c r="K9708" s="7">
        <v>2665</v>
      </c>
      <c r="L9708" s="7">
        <v>8996.1200000000008</v>
      </c>
      <c r="M9708" s="5">
        <v>0.14000000000000001</v>
      </c>
      <c r="N9708" t="s">
        <v>1135</v>
      </c>
      <c r="O9708" t="s">
        <v>30</v>
      </c>
      <c r="P9708" t="s">
        <v>3149</v>
      </c>
      <c r="Q9708" t="s">
        <v>32</v>
      </c>
      <c r="R9708" t="s">
        <v>27</v>
      </c>
      <c r="S9708" t="s">
        <v>27</v>
      </c>
      <c r="T9708" t="s">
        <v>13312</v>
      </c>
      <c r="U9708" s="1">
        <v>45687</v>
      </c>
      <c r="V9708">
        <v>148</v>
      </c>
      <c r="W9708" t="str">
        <f t="shared" si="198"/>
        <v>120-149</v>
      </c>
    </row>
    <row r="9709" spans="1:23" x14ac:dyDescent="0.25">
      <c r="A9709" t="s">
        <v>9958</v>
      </c>
      <c r="B9709">
        <v>6318379486</v>
      </c>
      <c r="C9709">
        <v>3775564625</v>
      </c>
      <c r="D9709" s="1">
        <v>45499</v>
      </c>
      <c r="E9709">
        <v>99213</v>
      </c>
      <c r="F9709">
        <v>99281</v>
      </c>
      <c r="G9709" t="s">
        <v>50</v>
      </c>
      <c r="H9709" s="34">
        <v>45431</v>
      </c>
      <c r="I9709" s="7">
        <v>35890</v>
      </c>
      <c r="J9709" s="7">
        <v>30147.599999999999</v>
      </c>
      <c r="K9709" s="7">
        <v>0</v>
      </c>
      <c r="L9709" s="7">
        <v>5742.4</v>
      </c>
      <c r="M9709" s="5">
        <v>0.16</v>
      </c>
      <c r="N9709" t="s">
        <v>1138</v>
      </c>
      <c r="O9709" t="s">
        <v>17</v>
      </c>
      <c r="P9709" t="s">
        <v>35</v>
      </c>
      <c r="Q9709" t="s">
        <v>19</v>
      </c>
      <c r="R9709" t="s">
        <v>21</v>
      </c>
      <c r="S9709" t="s">
        <v>21</v>
      </c>
      <c r="T9709" t="s">
        <v>13312</v>
      </c>
      <c r="U9709" s="1">
        <v>45575</v>
      </c>
      <c r="V9709">
        <v>76</v>
      </c>
      <c r="W9709" t="str">
        <f t="shared" si="198"/>
        <v>60-89</v>
      </c>
    </row>
    <row r="9710" spans="1:23" x14ac:dyDescent="0.25">
      <c r="A9710" t="s">
        <v>9959</v>
      </c>
      <c r="B9710">
        <v>4700779632</v>
      </c>
      <c r="C9710">
        <v>3705928002</v>
      </c>
      <c r="D9710" s="1">
        <v>45627</v>
      </c>
      <c r="E9710">
        <v>99214</v>
      </c>
      <c r="F9710">
        <v>99215</v>
      </c>
      <c r="G9710" t="s">
        <v>67</v>
      </c>
      <c r="H9710" s="34">
        <v>45378</v>
      </c>
      <c r="I9710" s="7">
        <v>35395</v>
      </c>
      <c r="J9710" s="7">
        <v>14534</v>
      </c>
      <c r="K9710" s="7">
        <v>13782</v>
      </c>
      <c r="L9710" s="7">
        <v>7079</v>
      </c>
      <c r="M9710" s="5">
        <v>0.2</v>
      </c>
      <c r="N9710" t="s">
        <v>3140</v>
      </c>
      <c r="O9710" t="s">
        <v>27</v>
      </c>
      <c r="P9710" t="s">
        <v>3146</v>
      </c>
      <c r="Q9710" t="s">
        <v>19</v>
      </c>
      <c r="R9710" t="s">
        <v>26</v>
      </c>
      <c r="S9710" t="s">
        <v>21</v>
      </c>
      <c r="T9710" t="s">
        <v>13310</v>
      </c>
      <c r="U9710" s="1">
        <v>45799</v>
      </c>
      <c r="V9710">
        <v>172</v>
      </c>
      <c r="W9710" t="str">
        <f t="shared" si="198"/>
        <v>150-179</v>
      </c>
    </row>
    <row r="9711" spans="1:23" x14ac:dyDescent="0.25">
      <c r="A9711" t="s">
        <v>9960</v>
      </c>
      <c r="B9711">
        <v>8342129651</v>
      </c>
      <c r="C9711">
        <v>1222570793</v>
      </c>
      <c r="D9711" s="1">
        <v>45787</v>
      </c>
      <c r="E9711">
        <v>99223</v>
      </c>
      <c r="F9711">
        <v>99292</v>
      </c>
      <c r="G9711" t="s">
        <v>140</v>
      </c>
      <c r="H9711" s="34">
        <v>53349</v>
      </c>
      <c r="I9711" s="7">
        <v>42679</v>
      </c>
      <c r="J9711" s="7">
        <v>27092.94</v>
      </c>
      <c r="K9711" s="7">
        <v>9611</v>
      </c>
      <c r="L9711" s="7">
        <v>5975.06</v>
      </c>
      <c r="M9711" s="5">
        <v>0.14000000000000001</v>
      </c>
      <c r="N9711" t="s">
        <v>1135</v>
      </c>
      <c r="O9711" t="s">
        <v>27</v>
      </c>
      <c r="P9711" t="s">
        <v>25</v>
      </c>
      <c r="Q9711" t="s">
        <v>32</v>
      </c>
      <c r="R9711" t="s">
        <v>20</v>
      </c>
      <c r="S9711" t="s">
        <v>27</v>
      </c>
      <c r="T9711" t="s">
        <v>13310</v>
      </c>
      <c r="U9711" s="1">
        <v>45830</v>
      </c>
      <c r="V9711">
        <v>43</v>
      </c>
      <c r="W9711" t="str">
        <f t="shared" si="198"/>
        <v>30-59</v>
      </c>
    </row>
    <row r="9712" spans="1:23" x14ac:dyDescent="0.25">
      <c r="A9712" t="s">
        <v>9961</v>
      </c>
      <c r="B9712">
        <v>700316279</v>
      </c>
      <c r="C9712">
        <v>6558002810</v>
      </c>
      <c r="D9712" s="1">
        <v>45624</v>
      </c>
      <c r="E9712">
        <v>99238</v>
      </c>
      <c r="F9712">
        <v>93000</v>
      </c>
      <c r="G9712" t="s">
        <v>200</v>
      </c>
      <c r="H9712" s="34">
        <v>83067</v>
      </c>
      <c r="I9712" s="7">
        <v>59808</v>
      </c>
      <c r="J9712" s="7">
        <v>45164.36</v>
      </c>
      <c r="K9712" s="7">
        <v>9859</v>
      </c>
      <c r="L9712" s="7">
        <v>4784.6400000000003</v>
      </c>
      <c r="M9712" s="5">
        <v>0.08</v>
      </c>
      <c r="N9712" t="s">
        <v>24</v>
      </c>
      <c r="O9712" t="s">
        <v>27</v>
      </c>
      <c r="P9712" t="s">
        <v>55</v>
      </c>
      <c r="Q9712" t="s">
        <v>19</v>
      </c>
      <c r="R9712" t="s">
        <v>26</v>
      </c>
      <c r="S9712" t="s">
        <v>27</v>
      </c>
      <c r="T9712" t="s">
        <v>13310</v>
      </c>
      <c r="U9712" s="1">
        <v>45661</v>
      </c>
      <c r="V9712">
        <v>37</v>
      </c>
      <c r="W9712" t="str">
        <f t="shared" si="198"/>
        <v>30-59</v>
      </c>
    </row>
    <row r="9713" spans="1:23" x14ac:dyDescent="0.25">
      <c r="A9713" t="s">
        <v>9962</v>
      </c>
      <c r="B9713">
        <v>7211946006</v>
      </c>
      <c r="C9713">
        <v>6488837091</v>
      </c>
      <c r="D9713" s="1">
        <v>45623</v>
      </c>
      <c r="E9713">
        <v>99233</v>
      </c>
      <c r="F9713">
        <v>99283</v>
      </c>
      <c r="G9713" t="s">
        <v>3548</v>
      </c>
      <c r="H9713" s="34">
        <v>45408</v>
      </c>
      <c r="I9713" s="7">
        <v>36326</v>
      </c>
      <c r="J9713" s="7">
        <v>31240.36</v>
      </c>
      <c r="K9713" s="7">
        <v>0</v>
      </c>
      <c r="L9713" s="7">
        <v>5085.6400000000003</v>
      </c>
      <c r="M9713" s="5">
        <v>0.14000000000000001</v>
      </c>
      <c r="N9713" t="s">
        <v>1135</v>
      </c>
      <c r="O9713" t="s">
        <v>17</v>
      </c>
      <c r="P9713" t="s">
        <v>55</v>
      </c>
      <c r="Q9713" t="s">
        <v>19</v>
      </c>
      <c r="R9713" t="s">
        <v>27</v>
      </c>
      <c r="S9713" t="s">
        <v>17</v>
      </c>
      <c r="T9713" t="s">
        <v>13311</v>
      </c>
      <c r="U9713" s="1">
        <v>45671</v>
      </c>
      <c r="V9713">
        <v>48</v>
      </c>
      <c r="W9713" t="str">
        <f t="shared" si="198"/>
        <v>30-59</v>
      </c>
    </row>
    <row r="9714" spans="1:23" x14ac:dyDescent="0.25">
      <c r="A9714" t="s">
        <v>9963</v>
      </c>
      <c r="B9714">
        <v>3875330986</v>
      </c>
      <c r="C9714">
        <v>5867716646</v>
      </c>
      <c r="D9714" s="1">
        <v>45806</v>
      </c>
      <c r="E9714">
        <v>99221</v>
      </c>
      <c r="F9714">
        <v>99292</v>
      </c>
      <c r="G9714" t="s">
        <v>3309</v>
      </c>
      <c r="H9714" s="34">
        <v>70451</v>
      </c>
      <c r="I9714" s="7">
        <v>59883</v>
      </c>
      <c r="J9714" s="7">
        <v>58685.34</v>
      </c>
      <c r="K9714" s="7">
        <v>0</v>
      </c>
      <c r="L9714" s="7">
        <v>1197.6600000000001</v>
      </c>
      <c r="M9714" s="5">
        <v>0.02</v>
      </c>
      <c r="N9714" t="s">
        <v>16</v>
      </c>
      <c r="O9714" t="s">
        <v>17</v>
      </c>
      <c r="P9714" t="s">
        <v>3146</v>
      </c>
      <c r="Q9714" t="s">
        <v>32</v>
      </c>
      <c r="R9714" t="s">
        <v>21</v>
      </c>
      <c r="S9714" t="s">
        <v>27</v>
      </c>
      <c r="T9714" t="s">
        <v>13311</v>
      </c>
      <c r="U9714" s="1">
        <v>45951</v>
      </c>
      <c r="V9714">
        <v>145</v>
      </c>
      <c r="W9714" t="str">
        <f t="shared" si="198"/>
        <v>120-149</v>
      </c>
    </row>
    <row r="9715" spans="1:23" x14ac:dyDescent="0.25">
      <c r="A9715" t="s">
        <v>9964</v>
      </c>
      <c r="B9715">
        <v>6181110337</v>
      </c>
      <c r="C9715">
        <v>2949204192</v>
      </c>
      <c r="D9715" s="1">
        <v>45844</v>
      </c>
      <c r="E9715">
        <v>99222</v>
      </c>
      <c r="F9715">
        <v>71046</v>
      </c>
      <c r="G9715" t="s">
        <v>159</v>
      </c>
      <c r="H9715" s="34">
        <v>82742</v>
      </c>
      <c r="I9715" s="7">
        <v>70331</v>
      </c>
      <c r="J9715" s="7">
        <v>59380.38</v>
      </c>
      <c r="K9715" s="7">
        <v>9544</v>
      </c>
      <c r="L9715" s="7">
        <v>1406.62</v>
      </c>
      <c r="M9715" s="5">
        <v>0.02</v>
      </c>
      <c r="N9715" t="s">
        <v>16</v>
      </c>
      <c r="O9715" t="s">
        <v>30</v>
      </c>
      <c r="P9715" t="s">
        <v>3150</v>
      </c>
      <c r="Q9715" t="s">
        <v>19</v>
      </c>
      <c r="R9715" t="s">
        <v>27</v>
      </c>
      <c r="S9715" t="s">
        <v>17</v>
      </c>
      <c r="T9715" t="s">
        <v>13310</v>
      </c>
      <c r="U9715" s="1">
        <v>45907</v>
      </c>
      <c r="V9715">
        <v>63</v>
      </c>
      <c r="W9715" t="str">
        <f t="shared" si="198"/>
        <v>60-89</v>
      </c>
    </row>
    <row r="9716" spans="1:23" x14ac:dyDescent="0.25">
      <c r="A9716" t="s">
        <v>9965</v>
      </c>
      <c r="B9716">
        <v>5922438588</v>
      </c>
      <c r="C9716">
        <v>4414303881</v>
      </c>
      <c r="D9716" s="1">
        <v>45942</v>
      </c>
      <c r="E9716">
        <v>99215</v>
      </c>
      <c r="F9716">
        <v>99214</v>
      </c>
      <c r="G9716" t="s">
        <v>3286</v>
      </c>
      <c r="H9716" s="34">
        <v>22357</v>
      </c>
      <c r="I9716" s="7">
        <v>16768</v>
      </c>
      <c r="J9716" s="7">
        <v>10827.8</v>
      </c>
      <c r="K9716" s="7">
        <v>3425</v>
      </c>
      <c r="L9716" s="7">
        <v>2515.1999999999998</v>
      </c>
      <c r="M9716" s="5">
        <v>0.15</v>
      </c>
      <c r="N9716" t="s">
        <v>1139</v>
      </c>
      <c r="O9716" t="s">
        <v>27</v>
      </c>
      <c r="P9716" t="s">
        <v>3148</v>
      </c>
      <c r="Q9716" t="s">
        <v>32</v>
      </c>
      <c r="R9716" t="s">
        <v>21</v>
      </c>
      <c r="S9716" t="s">
        <v>21</v>
      </c>
      <c r="T9716" t="s">
        <v>13311</v>
      </c>
      <c r="U9716" s="1">
        <v>46011</v>
      </c>
      <c r="V9716">
        <v>69</v>
      </c>
      <c r="W9716" t="str">
        <f t="shared" si="198"/>
        <v>60-89</v>
      </c>
    </row>
    <row r="9717" spans="1:23" x14ac:dyDescent="0.25">
      <c r="A9717" t="s">
        <v>9966</v>
      </c>
      <c r="B9717">
        <v>8342171278</v>
      </c>
      <c r="C9717">
        <v>6760124863</v>
      </c>
      <c r="D9717" s="1">
        <v>45339</v>
      </c>
      <c r="E9717">
        <v>99222</v>
      </c>
      <c r="F9717">
        <v>85025</v>
      </c>
      <c r="G9717" t="s">
        <v>118</v>
      </c>
      <c r="H9717" s="34">
        <v>93493</v>
      </c>
      <c r="I9717" s="7">
        <v>73859</v>
      </c>
      <c r="J9717" s="7">
        <v>62041.56</v>
      </c>
      <c r="K9717" s="7">
        <v>0</v>
      </c>
      <c r="L9717" s="7">
        <v>11817.44</v>
      </c>
      <c r="M9717" s="5">
        <v>0.16</v>
      </c>
      <c r="N9717" t="s">
        <v>1138</v>
      </c>
      <c r="O9717" t="s">
        <v>17</v>
      </c>
      <c r="P9717" t="s">
        <v>35</v>
      </c>
      <c r="Q9717" t="s">
        <v>19</v>
      </c>
      <c r="R9717" t="s">
        <v>43</v>
      </c>
      <c r="S9717" t="s">
        <v>27</v>
      </c>
      <c r="T9717" t="s">
        <v>13312</v>
      </c>
      <c r="U9717" s="1">
        <v>45485</v>
      </c>
      <c r="V9717">
        <v>146</v>
      </c>
      <c r="W9717" t="str">
        <f t="shared" si="198"/>
        <v>120-149</v>
      </c>
    </row>
    <row r="9718" spans="1:23" x14ac:dyDescent="0.25">
      <c r="A9718" t="s">
        <v>9967</v>
      </c>
      <c r="B9718">
        <v>7132851305</v>
      </c>
      <c r="C9718">
        <v>9227962640</v>
      </c>
      <c r="D9718" s="1">
        <v>45885</v>
      </c>
      <c r="E9718">
        <v>99215</v>
      </c>
      <c r="F9718">
        <v>97110</v>
      </c>
      <c r="G9718" t="s">
        <v>3276</v>
      </c>
      <c r="H9718" s="34">
        <v>38681</v>
      </c>
      <c r="I9718" s="7">
        <v>31718</v>
      </c>
      <c r="J9718" s="7">
        <v>22957.759999999998</v>
      </c>
      <c r="K9718" s="7">
        <v>3051</v>
      </c>
      <c r="L9718" s="7">
        <v>5709.24</v>
      </c>
      <c r="M9718" s="5">
        <v>0.18</v>
      </c>
      <c r="N9718" t="s">
        <v>3141</v>
      </c>
      <c r="O9718" t="s">
        <v>30</v>
      </c>
      <c r="P9718" t="s">
        <v>3146</v>
      </c>
      <c r="Q9718" t="s">
        <v>32</v>
      </c>
      <c r="R9718" t="s">
        <v>20</v>
      </c>
      <c r="S9718" t="s">
        <v>17</v>
      </c>
      <c r="T9718" t="s">
        <v>13312</v>
      </c>
      <c r="U9718" s="1">
        <v>45948</v>
      </c>
      <c r="V9718">
        <v>63</v>
      </c>
      <c r="W9718" t="str">
        <f t="shared" si="198"/>
        <v>60-89</v>
      </c>
    </row>
    <row r="9719" spans="1:23" x14ac:dyDescent="0.25">
      <c r="A9719" t="s">
        <v>9968</v>
      </c>
      <c r="B9719">
        <v>8682756881</v>
      </c>
      <c r="C9719">
        <v>7645030082</v>
      </c>
      <c r="D9719" s="1">
        <v>45848</v>
      </c>
      <c r="E9719">
        <v>99223</v>
      </c>
      <c r="F9719">
        <v>36415</v>
      </c>
      <c r="G9719" t="s">
        <v>77</v>
      </c>
      <c r="H9719" s="34">
        <v>76779</v>
      </c>
      <c r="I9719" s="7">
        <v>59888</v>
      </c>
      <c r="J9719" s="7">
        <v>47910.400000000001</v>
      </c>
      <c r="K9719" s="7">
        <v>0</v>
      </c>
      <c r="L9719" s="7">
        <v>11977.6</v>
      </c>
      <c r="M9719" s="5">
        <v>0.2</v>
      </c>
      <c r="N9719" t="s">
        <v>3140</v>
      </c>
      <c r="O9719" t="s">
        <v>17</v>
      </c>
      <c r="P9719" t="s">
        <v>3150</v>
      </c>
      <c r="Q9719" t="s">
        <v>19</v>
      </c>
      <c r="R9719" t="s">
        <v>27</v>
      </c>
      <c r="S9719" t="s">
        <v>27</v>
      </c>
      <c r="T9719" t="s">
        <v>13311</v>
      </c>
      <c r="U9719" s="1">
        <v>45975</v>
      </c>
      <c r="V9719">
        <v>127</v>
      </c>
      <c r="W9719" t="str">
        <f t="shared" si="198"/>
        <v>120-149</v>
      </c>
    </row>
    <row r="9720" spans="1:23" x14ac:dyDescent="0.25">
      <c r="A9720" t="s">
        <v>9969</v>
      </c>
      <c r="B9720">
        <v>2673270638</v>
      </c>
      <c r="C9720">
        <v>5027397889</v>
      </c>
      <c r="D9720" s="1">
        <v>45528</v>
      </c>
      <c r="E9720">
        <v>99214</v>
      </c>
      <c r="F9720">
        <v>99202</v>
      </c>
      <c r="G9720" t="s">
        <v>3262</v>
      </c>
      <c r="H9720" s="34">
        <v>42141</v>
      </c>
      <c r="I9720" s="7">
        <v>30342</v>
      </c>
      <c r="J9720" s="7">
        <v>21329.64</v>
      </c>
      <c r="K9720" s="7">
        <v>6585</v>
      </c>
      <c r="L9720" s="7">
        <v>2427.36</v>
      </c>
      <c r="M9720" s="5">
        <v>0.08</v>
      </c>
      <c r="N9720" t="s">
        <v>24</v>
      </c>
      <c r="O9720" t="s">
        <v>27</v>
      </c>
      <c r="P9720" t="s">
        <v>3147</v>
      </c>
      <c r="Q9720" t="s">
        <v>32</v>
      </c>
      <c r="R9720" t="s">
        <v>21</v>
      </c>
      <c r="S9720" t="s">
        <v>27</v>
      </c>
      <c r="T9720" t="s">
        <v>13312</v>
      </c>
      <c r="U9720" s="1">
        <v>45564</v>
      </c>
      <c r="V9720">
        <v>36</v>
      </c>
      <c r="W9720" t="str">
        <f t="shared" si="198"/>
        <v>30-59</v>
      </c>
    </row>
    <row r="9721" spans="1:23" x14ac:dyDescent="0.25">
      <c r="A9721" t="s">
        <v>9970</v>
      </c>
      <c r="B9721">
        <v>6339474958</v>
      </c>
      <c r="C9721">
        <v>6861777361</v>
      </c>
      <c r="D9721" s="1">
        <v>45832</v>
      </c>
      <c r="E9721">
        <v>99232</v>
      </c>
      <c r="F9721">
        <v>90834</v>
      </c>
      <c r="G9721" t="s">
        <v>3258</v>
      </c>
      <c r="H9721" s="34">
        <v>74877</v>
      </c>
      <c r="I9721" s="7">
        <v>53911</v>
      </c>
      <c r="J9721" s="7">
        <v>44809.120000000003</v>
      </c>
      <c r="K9721" s="7">
        <v>4789</v>
      </c>
      <c r="L9721" s="7">
        <v>4312.88</v>
      </c>
      <c r="M9721" s="5">
        <v>0.08</v>
      </c>
      <c r="N9721" t="s">
        <v>24</v>
      </c>
      <c r="O9721" t="s">
        <v>30</v>
      </c>
      <c r="P9721" t="s">
        <v>25</v>
      </c>
      <c r="Q9721" t="s">
        <v>32</v>
      </c>
      <c r="R9721" t="s">
        <v>20</v>
      </c>
      <c r="S9721" t="s">
        <v>17</v>
      </c>
      <c r="T9721" t="s">
        <v>13312</v>
      </c>
      <c r="U9721" s="1">
        <v>45952</v>
      </c>
      <c r="V9721">
        <v>120</v>
      </c>
      <c r="W9721" t="str">
        <f t="shared" si="198"/>
        <v>120-149</v>
      </c>
    </row>
    <row r="9722" spans="1:23" x14ac:dyDescent="0.25">
      <c r="A9722" t="s">
        <v>9971</v>
      </c>
      <c r="B9722">
        <v>2916956254</v>
      </c>
      <c r="C9722">
        <v>7267528195</v>
      </c>
      <c r="D9722" s="1">
        <v>45774</v>
      </c>
      <c r="E9722">
        <v>99222</v>
      </c>
      <c r="F9722">
        <v>99205</v>
      </c>
      <c r="G9722" t="s">
        <v>23</v>
      </c>
      <c r="H9722" s="34">
        <v>93173</v>
      </c>
      <c r="I9722" s="7">
        <v>69880</v>
      </c>
      <c r="J9722" s="7">
        <v>29970</v>
      </c>
      <c r="K9722" s="7">
        <v>29428</v>
      </c>
      <c r="L9722" s="7">
        <v>10482</v>
      </c>
      <c r="M9722" s="5">
        <v>0.15</v>
      </c>
      <c r="N9722" t="s">
        <v>1139</v>
      </c>
      <c r="O9722" t="s">
        <v>27</v>
      </c>
      <c r="P9722" t="s">
        <v>25</v>
      </c>
      <c r="Q9722" t="s">
        <v>32</v>
      </c>
      <c r="R9722" t="s">
        <v>27</v>
      </c>
      <c r="S9722" t="s">
        <v>21</v>
      </c>
      <c r="T9722" t="s">
        <v>13310</v>
      </c>
      <c r="U9722" s="1">
        <v>45812</v>
      </c>
      <c r="V9722">
        <v>38</v>
      </c>
      <c r="W9722" t="str">
        <f t="shared" si="198"/>
        <v>30-59</v>
      </c>
    </row>
    <row r="9723" spans="1:23" x14ac:dyDescent="0.25">
      <c r="A9723" t="s">
        <v>9972</v>
      </c>
      <c r="B9723">
        <v>6647783008</v>
      </c>
      <c r="C9723">
        <v>8866498770</v>
      </c>
      <c r="D9723" s="1">
        <v>45816</v>
      </c>
      <c r="E9723">
        <v>99215</v>
      </c>
      <c r="F9723">
        <v>85025</v>
      </c>
      <c r="G9723" t="s">
        <v>495</v>
      </c>
      <c r="H9723" s="34">
        <v>55763</v>
      </c>
      <c r="I9723" s="7">
        <v>47399</v>
      </c>
      <c r="J9723" s="7">
        <v>43953.02</v>
      </c>
      <c r="K9723" s="7">
        <v>2498</v>
      </c>
      <c r="L9723" s="7">
        <v>947.98</v>
      </c>
      <c r="M9723" s="5">
        <v>0.02</v>
      </c>
      <c r="N9723" t="s">
        <v>16</v>
      </c>
      <c r="O9723" t="s">
        <v>30</v>
      </c>
      <c r="P9723" t="s">
        <v>3147</v>
      </c>
      <c r="Q9723" t="s">
        <v>32</v>
      </c>
      <c r="R9723" t="s">
        <v>38</v>
      </c>
      <c r="S9723" t="s">
        <v>27</v>
      </c>
      <c r="T9723" t="s">
        <v>13310</v>
      </c>
      <c r="U9723" s="1">
        <v>45897</v>
      </c>
      <c r="V9723">
        <v>81</v>
      </c>
      <c r="W9723" t="str">
        <f t="shared" si="198"/>
        <v>60-89</v>
      </c>
    </row>
    <row r="9724" spans="1:23" x14ac:dyDescent="0.25">
      <c r="A9724" t="s">
        <v>9973</v>
      </c>
      <c r="B9724">
        <v>4526841705</v>
      </c>
      <c r="C9724">
        <v>8338390092</v>
      </c>
      <c r="D9724" s="1">
        <v>45522</v>
      </c>
      <c r="E9724">
        <v>99232</v>
      </c>
      <c r="F9724">
        <v>99281</v>
      </c>
      <c r="G9724" t="s">
        <v>3531</v>
      </c>
      <c r="H9724" s="34">
        <v>35756</v>
      </c>
      <c r="I9724" s="7">
        <v>28247</v>
      </c>
      <c r="J9724" s="7">
        <v>23727.48</v>
      </c>
      <c r="K9724" s="7">
        <v>0</v>
      </c>
      <c r="L9724" s="7">
        <v>4519.5200000000004</v>
      </c>
      <c r="M9724" s="5">
        <v>0.16</v>
      </c>
      <c r="N9724" t="s">
        <v>1138</v>
      </c>
      <c r="O9724" t="s">
        <v>17</v>
      </c>
      <c r="P9724" t="s">
        <v>3148</v>
      </c>
      <c r="Q9724" t="s">
        <v>32</v>
      </c>
      <c r="R9724" t="s">
        <v>43</v>
      </c>
      <c r="S9724" t="s">
        <v>27</v>
      </c>
      <c r="T9724" t="s">
        <v>13312</v>
      </c>
      <c r="U9724" s="1">
        <v>45609</v>
      </c>
      <c r="V9724">
        <v>87</v>
      </c>
      <c r="W9724" t="str">
        <f t="shared" si="198"/>
        <v>60-89</v>
      </c>
    </row>
    <row r="9725" spans="1:23" x14ac:dyDescent="0.25">
      <c r="A9725" t="s">
        <v>9974</v>
      </c>
      <c r="B9725">
        <v>6686254504</v>
      </c>
      <c r="C9725">
        <v>6786297350</v>
      </c>
      <c r="D9725" s="1">
        <v>45686</v>
      </c>
      <c r="E9725">
        <v>99223</v>
      </c>
      <c r="F9725">
        <v>99203</v>
      </c>
      <c r="G9725" t="s">
        <v>320</v>
      </c>
      <c r="H9725" s="34">
        <v>54871</v>
      </c>
      <c r="I9725" s="7">
        <v>35666</v>
      </c>
      <c r="J9725" s="7">
        <v>31386.080000000002</v>
      </c>
      <c r="K9725" s="7">
        <v>0</v>
      </c>
      <c r="L9725" s="7">
        <v>4279.92</v>
      </c>
      <c r="M9725" s="5">
        <v>0.12</v>
      </c>
      <c r="N9725" t="s">
        <v>46</v>
      </c>
      <c r="O9725" t="s">
        <v>17</v>
      </c>
      <c r="P9725" t="s">
        <v>97</v>
      </c>
      <c r="Q9725" t="s">
        <v>32</v>
      </c>
      <c r="R9725" t="s">
        <v>20</v>
      </c>
      <c r="S9725" t="s">
        <v>17</v>
      </c>
      <c r="T9725" t="s">
        <v>13310</v>
      </c>
      <c r="U9725" s="1">
        <v>45820</v>
      </c>
      <c r="V9725">
        <v>134</v>
      </c>
      <c r="W9725" t="str">
        <f t="shared" si="198"/>
        <v>120-149</v>
      </c>
    </row>
    <row r="9726" spans="1:23" x14ac:dyDescent="0.25">
      <c r="A9726" t="s">
        <v>9975</v>
      </c>
      <c r="B9726">
        <v>5483865112</v>
      </c>
      <c r="C9726">
        <v>9595356185</v>
      </c>
      <c r="D9726" s="1">
        <v>45393</v>
      </c>
      <c r="E9726">
        <v>99213</v>
      </c>
      <c r="F9726">
        <v>99212</v>
      </c>
      <c r="G9726" t="s">
        <v>574</v>
      </c>
      <c r="H9726" s="34">
        <v>76654</v>
      </c>
      <c r="I9726" s="7">
        <v>60557</v>
      </c>
      <c r="J9726" s="7">
        <v>50867.88</v>
      </c>
      <c r="K9726" s="7">
        <v>0</v>
      </c>
      <c r="L9726" s="7">
        <v>9689.1200000000008</v>
      </c>
      <c r="M9726" s="5">
        <v>0.16</v>
      </c>
      <c r="N9726" t="s">
        <v>1138</v>
      </c>
      <c r="O9726" t="s">
        <v>17</v>
      </c>
      <c r="P9726" t="s">
        <v>55</v>
      </c>
      <c r="Q9726" t="s">
        <v>32</v>
      </c>
      <c r="R9726" t="s">
        <v>20</v>
      </c>
      <c r="S9726" t="s">
        <v>17</v>
      </c>
      <c r="T9726" t="s">
        <v>13310</v>
      </c>
      <c r="U9726" s="1">
        <v>45529</v>
      </c>
      <c r="V9726">
        <v>136</v>
      </c>
      <c r="W9726" t="str">
        <f t="shared" si="198"/>
        <v>120-149</v>
      </c>
    </row>
    <row r="9727" spans="1:23" x14ac:dyDescent="0.25">
      <c r="A9727" t="s">
        <v>9976</v>
      </c>
      <c r="B9727">
        <v>1618768595</v>
      </c>
      <c r="C9727">
        <v>979799001</v>
      </c>
      <c r="D9727" s="1">
        <v>45420</v>
      </c>
      <c r="E9727">
        <v>99223</v>
      </c>
      <c r="F9727">
        <v>99202</v>
      </c>
      <c r="G9727" t="s">
        <v>124</v>
      </c>
      <c r="H9727" s="34">
        <v>69123</v>
      </c>
      <c r="I9727" s="7">
        <v>44930</v>
      </c>
      <c r="J9727" s="7">
        <v>25274.400000000001</v>
      </c>
      <c r="K9727" s="7">
        <v>14264</v>
      </c>
      <c r="L9727" s="7">
        <v>5391.6</v>
      </c>
      <c r="M9727" s="5">
        <v>0.12</v>
      </c>
      <c r="N9727" t="s">
        <v>46</v>
      </c>
      <c r="O9727" t="s">
        <v>27</v>
      </c>
      <c r="P9727" t="s">
        <v>3146</v>
      </c>
      <c r="Q9727" t="s">
        <v>19</v>
      </c>
      <c r="R9727" t="s">
        <v>43</v>
      </c>
      <c r="S9727" t="s">
        <v>17</v>
      </c>
      <c r="T9727" t="s">
        <v>13310</v>
      </c>
      <c r="U9727" s="1">
        <v>45489</v>
      </c>
      <c r="V9727">
        <v>69</v>
      </c>
      <c r="W9727" t="str">
        <f t="shared" si="198"/>
        <v>60-89</v>
      </c>
    </row>
    <row r="9728" spans="1:23" x14ac:dyDescent="0.25">
      <c r="A9728" t="s">
        <v>9977</v>
      </c>
      <c r="B9728">
        <v>4157579072</v>
      </c>
      <c r="C9728">
        <v>9481730695</v>
      </c>
      <c r="D9728" s="1">
        <v>45888</v>
      </c>
      <c r="E9728">
        <v>99223</v>
      </c>
      <c r="F9728">
        <v>99292</v>
      </c>
      <c r="G9728" t="s">
        <v>3505</v>
      </c>
      <c r="H9728" s="34">
        <v>33332</v>
      </c>
      <c r="I9728" s="7">
        <v>27332</v>
      </c>
      <c r="J9728" s="7">
        <v>19377.240000000002</v>
      </c>
      <c r="K9728" s="7">
        <v>3035</v>
      </c>
      <c r="L9728" s="7">
        <v>4919.76</v>
      </c>
      <c r="M9728" s="5">
        <v>0.18</v>
      </c>
      <c r="N9728" t="s">
        <v>3141</v>
      </c>
      <c r="O9728" t="s">
        <v>30</v>
      </c>
      <c r="P9728" t="s">
        <v>3146</v>
      </c>
      <c r="Q9728" t="s">
        <v>32</v>
      </c>
      <c r="R9728" t="s">
        <v>20</v>
      </c>
      <c r="S9728" t="s">
        <v>27</v>
      </c>
      <c r="T9728" t="s">
        <v>13311</v>
      </c>
      <c r="U9728" s="1">
        <v>46010</v>
      </c>
      <c r="V9728">
        <v>122</v>
      </c>
      <c r="W9728" t="str">
        <f t="shared" si="198"/>
        <v>120-149</v>
      </c>
    </row>
    <row r="9729" spans="1:23" x14ac:dyDescent="0.25">
      <c r="A9729" t="s">
        <v>9978</v>
      </c>
      <c r="B9729">
        <v>1292737204</v>
      </c>
      <c r="C9729">
        <v>5563884298</v>
      </c>
      <c r="D9729" s="1">
        <v>45433</v>
      </c>
      <c r="E9729">
        <v>99233</v>
      </c>
      <c r="F9729">
        <v>99214</v>
      </c>
      <c r="G9729" t="s">
        <v>3281</v>
      </c>
      <c r="H9729" s="34">
        <v>64192</v>
      </c>
      <c r="I9729" s="7">
        <v>50070</v>
      </c>
      <c r="J9729" s="7">
        <v>40056</v>
      </c>
      <c r="K9729" s="7">
        <v>0</v>
      </c>
      <c r="L9729" s="7">
        <v>10014</v>
      </c>
      <c r="M9729" s="5">
        <v>0.2</v>
      </c>
      <c r="N9729" t="s">
        <v>3140</v>
      </c>
      <c r="O9729" t="s">
        <v>17</v>
      </c>
      <c r="P9729" t="s">
        <v>3148</v>
      </c>
      <c r="Q9729" t="s">
        <v>19</v>
      </c>
      <c r="R9729" t="s">
        <v>38</v>
      </c>
      <c r="S9729" t="s">
        <v>17</v>
      </c>
      <c r="T9729" t="s">
        <v>13311</v>
      </c>
      <c r="U9729" s="1">
        <v>45606</v>
      </c>
      <c r="V9729">
        <v>173</v>
      </c>
      <c r="W9729" t="str">
        <f t="shared" si="198"/>
        <v>150-179</v>
      </c>
    </row>
    <row r="9730" spans="1:23" x14ac:dyDescent="0.25">
      <c r="A9730" t="s">
        <v>9979</v>
      </c>
      <c r="B9730">
        <v>3376356207</v>
      </c>
      <c r="C9730">
        <v>9695149936</v>
      </c>
      <c r="D9730" s="1">
        <v>45943</v>
      </c>
      <c r="E9730">
        <v>99215</v>
      </c>
      <c r="F9730">
        <v>99283</v>
      </c>
      <c r="G9730" t="s">
        <v>3240</v>
      </c>
      <c r="H9730" s="34">
        <v>63004</v>
      </c>
      <c r="I9730" s="7">
        <v>51663</v>
      </c>
      <c r="J9730" s="7">
        <v>37809.660000000003</v>
      </c>
      <c r="K9730" s="7">
        <v>4554</v>
      </c>
      <c r="L9730" s="7">
        <v>9299.34</v>
      </c>
      <c r="M9730" s="5">
        <v>0.18</v>
      </c>
      <c r="N9730" t="s">
        <v>3141</v>
      </c>
      <c r="O9730" t="s">
        <v>30</v>
      </c>
      <c r="P9730" t="s">
        <v>3149</v>
      </c>
      <c r="Q9730" t="s">
        <v>32</v>
      </c>
      <c r="R9730" t="s">
        <v>27</v>
      </c>
      <c r="S9730" t="s">
        <v>17</v>
      </c>
      <c r="T9730" t="s">
        <v>13311</v>
      </c>
      <c r="U9730" s="1">
        <v>46002</v>
      </c>
      <c r="V9730">
        <v>59</v>
      </c>
      <c r="W9730" t="str">
        <f t="shared" si="198"/>
        <v>30-59</v>
      </c>
    </row>
    <row r="9731" spans="1:23" x14ac:dyDescent="0.25">
      <c r="A9731" t="s">
        <v>9980</v>
      </c>
      <c r="B9731">
        <v>3432104845</v>
      </c>
      <c r="C9731">
        <v>3265115316</v>
      </c>
      <c r="D9731" s="1">
        <v>45514</v>
      </c>
      <c r="E9731">
        <v>99214</v>
      </c>
      <c r="F9731">
        <v>99284</v>
      </c>
      <c r="G9731" t="s">
        <v>178</v>
      </c>
      <c r="H9731" s="34">
        <v>44227</v>
      </c>
      <c r="I9731" s="7">
        <v>35382</v>
      </c>
      <c r="J9731" s="7">
        <v>24437.52</v>
      </c>
      <c r="K9731" s="7">
        <v>5991</v>
      </c>
      <c r="L9731" s="7">
        <v>4953.4799999999996</v>
      </c>
      <c r="M9731" s="5">
        <v>0.14000000000000001</v>
      </c>
      <c r="N9731" t="s">
        <v>1135</v>
      </c>
      <c r="O9731" t="s">
        <v>27</v>
      </c>
      <c r="P9731" t="s">
        <v>3150</v>
      </c>
      <c r="Q9731" t="s">
        <v>19</v>
      </c>
      <c r="R9731" t="s">
        <v>43</v>
      </c>
      <c r="S9731" t="s">
        <v>27</v>
      </c>
      <c r="T9731" t="s">
        <v>13312</v>
      </c>
      <c r="U9731" s="1">
        <v>45568</v>
      </c>
      <c r="V9731">
        <v>54</v>
      </c>
      <c r="W9731" t="str">
        <f t="shared" ref="W9731:W9794" si="199">IF(V9731="","",IF(V9731&lt;30,"0-29",IF(V9731&lt;60,"30-59",IF(V9731&lt;90,"60-89",IF(V9731&lt;120,"90-119",IF(V9731&lt;150,"120-149",IF(V9731&lt;180,"150-179",IF(V9731&lt;210,"180-209",IF(V9731&lt;240,"210-239",IF(V9731&lt;270,"240-269",IF(V9731&lt;300,"270-299",IF(V9731&lt;330,"300-329",IF(V9731&lt;360,"330-359","360+")))))))))))))</f>
        <v>30-59</v>
      </c>
    </row>
    <row r="9732" spans="1:23" x14ac:dyDescent="0.25">
      <c r="A9732" t="s">
        <v>9981</v>
      </c>
      <c r="B9732">
        <v>5625868171</v>
      </c>
      <c r="C9732">
        <v>4598846959</v>
      </c>
      <c r="D9732" s="1">
        <v>45791</v>
      </c>
      <c r="E9732">
        <v>99233</v>
      </c>
      <c r="F9732">
        <v>81000</v>
      </c>
      <c r="G9732" t="s">
        <v>3410</v>
      </c>
      <c r="H9732" s="34">
        <v>90171</v>
      </c>
      <c r="I9732" s="7">
        <v>67628</v>
      </c>
      <c r="J9732" s="7">
        <v>31263.8</v>
      </c>
      <c r="K9732" s="7">
        <v>26220</v>
      </c>
      <c r="L9732" s="7">
        <v>10144.200000000001</v>
      </c>
      <c r="M9732" s="5">
        <v>0.15</v>
      </c>
      <c r="N9732" t="s">
        <v>1139</v>
      </c>
      <c r="O9732" t="s">
        <v>27</v>
      </c>
      <c r="P9732" t="s">
        <v>25</v>
      </c>
      <c r="Q9732" t="s">
        <v>32</v>
      </c>
      <c r="R9732" t="s">
        <v>21</v>
      </c>
      <c r="S9732" t="s">
        <v>21</v>
      </c>
      <c r="T9732" t="s">
        <v>13312</v>
      </c>
      <c r="U9732" s="1">
        <v>45930</v>
      </c>
      <c r="V9732">
        <v>139</v>
      </c>
      <c r="W9732" t="str">
        <f t="shared" si="199"/>
        <v>120-149</v>
      </c>
    </row>
    <row r="9733" spans="1:23" x14ac:dyDescent="0.25">
      <c r="A9733" t="s">
        <v>9982</v>
      </c>
      <c r="B9733">
        <v>6226104384</v>
      </c>
      <c r="C9733">
        <v>2082240281</v>
      </c>
      <c r="D9733" s="1">
        <v>45724</v>
      </c>
      <c r="E9733">
        <v>99215</v>
      </c>
      <c r="F9733">
        <v>99285</v>
      </c>
      <c r="G9733" t="s">
        <v>3247</v>
      </c>
      <c r="H9733" s="34">
        <v>83000</v>
      </c>
      <c r="I9733" s="7">
        <v>68060</v>
      </c>
      <c r="J9733" s="7">
        <v>49509.2</v>
      </c>
      <c r="K9733" s="7">
        <v>6300</v>
      </c>
      <c r="L9733" s="7">
        <v>12250.8</v>
      </c>
      <c r="M9733" s="5">
        <v>0.18</v>
      </c>
      <c r="N9733" t="s">
        <v>3141</v>
      </c>
      <c r="O9733" t="s">
        <v>30</v>
      </c>
      <c r="P9733" t="s">
        <v>58</v>
      </c>
      <c r="Q9733" t="s">
        <v>19</v>
      </c>
      <c r="R9733" t="s">
        <v>43</v>
      </c>
      <c r="S9733" t="s">
        <v>21</v>
      </c>
      <c r="T9733" t="s">
        <v>13310</v>
      </c>
      <c r="U9733" s="1">
        <v>45874</v>
      </c>
      <c r="V9733">
        <v>150</v>
      </c>
      <c r="W9733" t="str">
        <f t="shared" si="199"/>
        <v>150-179</v>
      </c>
    </row>
    <row r="9734" spans="1:23" x14ac:dyDescent="0.25">
      <c r="A9734" t="s">
        <v>9983</v>
      </c>
      <c r="B9734">
        <v>6856252127</v>
      </c>
      <c r="C9734">
        <v>8375391962</v>
      </c>
      <c r="D9734" s="1">
        <v>45923</v>
      </c>
      <c r="E9734">
        <v>99223</v>
      </c>
      <c r="F9734">
        <v>99202</v>
      </c>
      <c r="G9734" t="s">
        <v>248</v>
      </c>
      <c r="H9734" s="34">
        <v>53861</v>
      </c>
      <c r="I9734" s="7">
        <v>35010</v>
      </c>
      <c r="J9734" s="7">
        <v>30808.799999999999</v>
      </c>
      <c r="K9734" s="7">
        <v>0</v>
      </c>
      <c r="L9734" s="7">
        <v>4201.2</v>
      </c>
      <c r="M9734" s="5">
        <v>0.12</v>
      </c>
      <c r="N9734" t="s">
        <v>46</v>
      </c>
      <c r="O9734" t="s">
        <v>17</v>
      </c>
      <c r="P9734" t="s">
        <v>3150</v>
      </c>
      <c r="Q9734" t="s">
        <v>19</v>
      </c>
      <c r="R9734" t="s">
        <v>38</v>
      </c>
      <c r="S9734" t="s">
        <v>27</v>
      </c>
      <c r="T9734" t="s">
        <v>13311</v>
      </c>
      <c r="U9734" s="1">
        <v>46094</v>
      </c>
      <c r="V9734">
        <v>171</v>
      </c>
      <c r="W9734" t="str">
        <f t="shared" si="199"/>
        <v>150-179</v>
      </c>
    </row>
    <row r="9735" spans="1:23" x14ac:dyDescent="0.25">
      <c r="A9735" t="s">
        <v>9984</v>
      </c>
      <c r="B9735">
        <v>7066684532</v>
      </c>
      <c r="C9735">
        <v>5064989118</v>
      </c>
      <c r="D9735" s="1">
        <v>45611</v>
      </c>
      <c r="E9735">
        <v>99214</v>
      </c>
      <c r="F9735">
        <v>97110</v>
      </c>
      <c r="G9735" t="s">
        <v>288</v>
      </c>
      <c r="H9735" s="34">
        <v>67804</v>
      </c>
      <c r="I9735" s="7">
        <v>53565</v>
      </c>
      <c r="J9735" s="7">
        <v>41889.599999999999</v>
      </c>
      <c r="K9735" s="7">
        <v>3105</v>
      </c>
      <c r="L9735" s="7">
        <v>8570.4</v>
      </c>
      <c r="M9735" s="5">
        <v>0.16</v>
      </c>
      <c r="N9735" t="s">
        <v>1138</v>
      </c>
      <c r="O9735" t="s">
        <v>30</v>
      </c>
      <c r="P9735" t="s">
        <v>3149</v>
      </c>
      <c r="Q9735" t="s">
        <v>32</v>
      </c>
      <c r="R9735" t="s">
        <v>27</v>
      </c>
      <c r="S9735" t="s">
        <v>27</v>
      </c>
      <c r="T9735" t="s">
        <v>13311</v>
      </c>
      <c r="U9735" s="1">
        <v>45741</v>
      </c>
      <c r="V9735">
        <v>130</v>
      </c>
      <c r="W9735" t="str">
        <f t="shared" si="199"/>
        <v>120-149</v>
      </c>
    </row>
    <row r="9736" spans="1:23" x14ac:dyDescent="0.25">
      <c r="A9736" t="s">
        <v>9985</v>
      </c>
      <c r="B9736">
        <v>5633978313</v>
      </c>
      <c r="C9736">
        <v>6224258504</v>
      </c>
      <c r="D9736" s="1">
        <v>45486</v>
      </c>
      <c r="E9736">
        <v>99221</v>
      </c>
      <c r="F9736">
        <v>99205</v>
      </c>
      <c r="G9736" t="s">
        <v>3451</v>
      </c>
      <c r="H9736" s="34">
        <v>98606</v>
      </c>
      <c r="I9736" s="7">
        <v>73955</v>
      </c>
      <c r="J9736" s="7">
        <v>54742.75</v>
      </c>
      <c r="K9736" s="7">
        <v>8119</v>
      </c>
      <c r="L9736" s="7">
        <v>11093.25</v>
      </c>
      <c r="M9736" s="5">
        <v>0.15</v>
      </c>
      <c r="N9736" t="s">
        <v>1139</v>
      </c>
      <c r="O9736" t="s">
        <v>30</v>
      </c>
      <c r="P9736" t="s">
        <v>25</v>
      </c>
      <c r="Q9736" t="s">
        <v>19</v>
      </c>
      <c r="R9736" t="s">
        <v>21</v>
      </c>
      <c r="S9736" t="s">
        <v>21</v>
      </c>
      <c r="T9736" t="s">
        <v>13311</v>
      </c>
      <c r="U9736" s="1">
        <v>45602</v>
      </c>
      <c r="V9736">
        <v>116</v>
      </c>
      <c r="W9736" t="str">
        <f t="shared" si="199"/>
        <v>90-119</v>
      </c>
    </row>
    <row r="9737" spans="1:23" x14ac:dyDescent="0.25">
      <c r="A9737" t="s">
        <v>9986</v>
      </c>
      <c r="B9737">
        <v>6605432709</v>
      </c>
      <c r="C9737">
        <v>539387386</v>
      </c>
      <c r="D9737" s="1">
        <v>45334</v>
      </c>
      <c r="E9737">
        <v>99223</v>
      </c>
      <c r="F9737">
        <v>90834</v>
      </c>
      <c r="G9737" t="s">
        <v>150</v>
      </c>
      <c r="H9737" s="34">
        <v>87086</v>
      </c>
      <c r="I9737" s="7">
        <v>62702</v>
      </c>
      <c r="J9737" s="7">
        <v>52117.84</v>
      </c>
      <c r="K9737" s="7">
        <v>5568</v>
      </c>
      <c r="L9737" s="7">
        <v>5016.16</v>
      </c>
      <c r="M9737" s="5">
        <v>0.08</v>
      </c>
      <c r="N9737" t="s">
        <v>24</v>
      </c>
      <c r="O9737" t="s">
        <v>30</v>
      </c>
      <c r="P9737" t="s">
        <v>3148</v>
      </c>
      <c r="Q9737" t="s">
        <v>32</v>
      </c>
      <c r="R9737" t="s">
        <v>20</v>
      </c>
      <c r="S9737" t="s">
        <v>17</v>
      </c>
      <c r="T9737" t="s">
        <v>13312</v>
      </c>
      <c r="U9737" s="1">
        <v>45472</v>
      </c>
      <c r="V9737">
        <v>138</v>
      </c>
      <c r="W9737" t="str">
        <f t="shared" si="199"/>
        <v>120-149</v>
      </c>
    </row>
    <row r="9738" spans="1:23" x14ac:dyDescent="0.25">
      <c r="A9738" t="s">
        <v>9987</v>
      </c>
      <c r="B9738">
        <v>1950776022</v>
      </c>
      <c r="C9738">
        <v>7383580671</v>
      </c>
      <c r="D9738" s="1">
        <v>45321</v>
      </c>
      <c r="E9738">
        <v>99213</v>
      </c>
      <c r="F9738">
        <v>99202</v>
      </c>
      <c r="G9738" t="s">
        <v>291</v>
      </c>
      <c r="H9738" s="34">
        <v>27636</v>
      </c>
      <c r="I9738" s="7">
        <v>19898</v>
      </c>
      <c r="J9738" s="7">
        <v>16181.16</v>
      </c>
      <c r="K9738" s="7">
        <v>2125</v>
      </c>
      <c r="L9738" s="7">
        <v>1591.84</v>
      </c>
      <c r="M9738" s="5">
        <v>0.08</v>
      </c>
      <c r="N9738" t="s">
        <v>24</v>
      </c>
      <c r="O9738" t="s">
        <v>30</v>
      </c>
      <c r="P9738" t="s">
        <v>31</v>
      </c>
      <c r="Q9738" t="s">
        <v>19</v>
      </c>
      <c r="R9738" t="s">
        <v>38</v>
      </c>
      <c r="S9738" t="s">
        <v>21</v>
      </c>
      <c r="T9738" t="s">
        <v>13310</v>
      </c>
      <c r="U9738" s="1">
        <v>45446</v>
      </c>
      <c r="V9738">
        <v>125</v>
      </c>
      <c r="W9738" t="str">
        <f t="shared" si="199"/>
        <v>120-149</v>
      </c>
    </row>
    <row r="9739" spans="1:23" x14ac:dyDescent="0.25">
      <c r="A9739" t="s">
        <v>9988</v>
      </c>
      <c r="B9739">
        <v>9586156811</v>
      </c>
      <c r="C9739">
        <v>7169225478</v>
      </c>
      <c r="D9739" s="1">
        <v>45784</v>
      </c>
      <c r="E9739">
        <v>99238</v>
      </c>
      <c r="F9739">
        <v>85025</v>
      </c>
      <c r="G9739" t="s">
        <v>106</v>
      </c>
      <c r="H9739" s="34">
        <v>85465</v>
      </c>
      <c r="I9739" s="7">
        <v>70081</v>
      </c>
      <c r="J9739" s="7">
        <v>29036.42</v>
      </c>
      <c r="K9739" s="7">
        <v>28430</v>
      </c>
      <c r="L9739" s="7">
        <v>12614.58</v>
      </c>
      <c r="M9739" s="5">
        <v>0.18</v>
      </c>
      <c r="N9739" t="s">
        <v>3141</v>
      </c>
      <c r="O9739" t="s">
        <v>27</v>
      </c>
      <c r="P9739" t="s">
        <v>97</v>
      </c>
      <c r="Q9739" t="s">
        <v>32</v>
      </c>
      <c r="R9739" t="s">
        <v>21</v>
      </c>
      <c r="S9739" t="s">
        <v>27</v>
      </c>
      <c r="T9739" t="s">
        <v>13312</v>
      </c>
      <c r="U9739" s="1">
        <v>45930</v>
      </c>
      <c r="V9739">
        <v>146</v>
      </c>
      <c r="W9739" t="str">
        <f t="shared" si="199"/>
        <v>120-149</v>
      </c>
    </row>
    <row r="9740" spans="1:23" x14ac:dyDescent="0.25">
      <c r="A9740" t="s">
        <v>9989</v>
      </c>
      <c r="B9740">
        <v>1179408087</v>
      </c>
      <c r="C9740">
        <v>6840979416</v>
      </c>
      <c r="D9740" s="1">
        <v>45541</v>
      </c>
      <c r="E9740">
        <v>99233</v>
      </c>
      <c r="F9740">
        <v>99281</v>
      </c>
      <c r="G9740" t="s">
        <v>71</v>
      </c>
      <c r="H9740" s="34">
        <v>74613</v>
      </c>
      <c r="I9740" s="7">
        <v>53721</v>
      </c>
      <c r="J9740" s="7">
        <v>36639.32</v>
      </c>
      <c r="K9740" s="7">
        <v>12784</v>
      </c>
      <c r="L9740" s="7">
        <v>4297.68</v>
      </c>
      <c r="M9740" s="5">
        <v>0.08</v>
      </c>
      <c r="N9740" t="s">
        <v>24</v>
      </c>
      <c r="O9740" t="s">
        <v>27</v>
      </c>
      <c r="P9740" t="s">
        <v>3147</v>
      </c>
      <c r="Q9740" t="s">
        <v>32</v>
      </c>
      <c r="R9740" t="s">
        <v>38</v>
      </c>
      <c r="S9740" t="s">
        <v>27</v>
      </c>
      <c r="T9740" t="s">
        <v>13311</v>
      </c>
      <c r="U9740" s="1">
        <v>45629</v>
      </c>
      <c r="V9740">
        <v>88</v>
      </c>
      <c r="W9740" t="str">
        <f t="shared" si="199"/>
        <v>60-89</v>
      </c>
    </row>
    <row r="9741" spans="1:23" x14ac:dyDescent="0.25">
      <c r="A9741" t="s">
        <v>9990</v>
      </c>
      <c r="B9741">
        <v>5947510683</v>
      </c>
      <c r="C9741">
        <v>5470178620</v>
      </c>
      <c r="D9741" s="1">
        <v>45640</v>
      </c>
      <c r="E9741">
        <v>99215</v>
      </c>
      <c r="F9741">
        <v>99204</v>
      </c>
      <c r="G9741" t="s">
        <v>3451</v>
      </c>
      <c r="H9741" s="34">
        <v>39236</v>
      </c>
      <c r="I9741" s="7">
        <v>29427</v>
      </c>
      <c r="J9741" s="7">
        <v>21712.95</v>
      </c>
      <c r="K9741" s="7">
        <v>3300</v>
      </c>
      <c r="L9741" s="7">
        <v>4414.05</v>
      </c>
      <c r="M9741" s="5">
        <v>0.15</v>
      </c>
      <c r="N9741" t="s">
        <v>1139</v>
      </c>
      <c r="O9741" t="s">
        <v>30</v>
      </c>
      <c r="P9741" t="s">
        <v>35</v>
      </c>
      <c r="Q9741" t="s">
        <v>19</v>
      </c>
      <c r="R9741" t="s">
        <v>27</v>
      </c>
      <c r="S9741" t="s">
        <v>27</v>
      </c>
      <c r="T9741" t="s">
        <v>13311</v>
      </c>
      <c r="U9741" s="1">
        <v>45682</v>
      </c>
      <c r="V9741">
        <v>42</v>
      </c>
      <c r="W9741" t="str">
        <f t="shared" si="199"/>
        <v>30-59</v>
      </c>
    </row>
    <row r="9742" spans="1:23" x14ac:dyDescent="0.25">
      <c r="A9742" t="s">
        <v>9991</v>
      </c>
      <c r="B9742">
        <v>1854735839</v>
      </c>
      <c r="C9742">
        <v>5771061857</v>
      </c>
      <c r="D9742" s="1">
        <v>45655</v>
      </c>
      <c r="E9742">
        <v>99221</v>
      </c>
      <c r="F9742">
        <v>99213</v>
      </c>
      <c r="G9742" t="s">
        <v>124</v>
      </c>
      <c r="H9742" s="34">
        <v>74010</v>
      </c>
      <c r="I9742" s="7">
        <v>53287</v>
      </c>
      <c r="J9742" s="7">
        <v>44553.04</v>
      </c>
      <c r="K9742" s="7">
        <v>4471</v>
      </c>
      <c r="L9742" s="7">
        <v>4262.96</v>
      </c>
      <c r="M9742" s="5">
        <v>0.08</v>
      </c>
      <c r="N9742" t="s">
        <v>24</v>
      </c>
      <c r="O9742" t="s">
        <v>30</v>
      </c>
      <c r="P9742" t="s">
        <v>97</v>
      </c>
      <c r="Q9742" t="s">
        <v>19</v>
      </c>
      <c r="R9742" t="s">
        <v>27</v>
      </c>
      <c r="S9742" t="s">
        <v>17</v>
      </c>
      <c r="T9742" t="s">
        <v>13311</v>
      </c>
      <c r="U9742" s="1">
        <v>45763</v>
      </c>
      <c r="V9742">
        <v>108</v>
      </c>
      <c r="W9742" t="str">
        <f t="shared" si="199"/>
        <v>90-119</v>
      </c>
    </row>
    <row r="9743" spans="1:23" x14ac:dyDescent="0.25">
      <c r="A9743" t="s">
        <v>9992</v>
      </c>
      <c r="B9743">
        <v>1215467467</v>
      </c>
      <c r="C9743">
        <v>8140937598</v>
      </c>
      <c r="D9743" s="1">
        <v>45374</v>
      </c>
      <c r="E9743">
        <v>99222</v>
      </c>
      <c r="F9743">
        <v>99292</v>
      </c>
      <c r="G9743" t="s">
        <v>351</v>
      </c>
      <c r="H9743" s="34">
        <v>69626</v>
      </c>
      <c r="I9743" s="7">
        <v>45257</v>
      </c>
      <c r="J9743" s="7">
        <v>39826.160000000003</v>
      </c>
      <c r="K9743" s="7">
        <v>0</v>
      </c>
      <c r="L9743" s="7">
        <v>5430.84</v>
      </c>
      <c r="M9743" s="5">
        <v>0.12</v>
      </c>
      <c r="N9743" t="s">
        <v>46</v>
      </c>
      <c r="O9743" t="s">
        <v>17</v>
      </c>
      <c r="P9743" t="s">
        <v>3148</v>
      </c>
      <c r="Q9743" t="s">
        <v>32</v>
      </c>
      <c r="R9743" t="s">
        <v>20</v>
      </c>
      <c r="S9743" t="s">
        <v>17</v>
      </c>
      <c r="T9743" t="s">
        <v>13311</v>
      </c>
      <c r="U9743" s="1">
        <v>45468</v>
      </c>
      <c r="V9743">
        <v>94</v>
      </c>
      <c r="W9743" t="str">
        <f t="shared" si="199"/>
        <v>90-119</v>
      </c>
    </row>
    <row r="9744" spans="1:23" x14ac:dyDescent="0.25">
      <c r="A9744" t="s">
        <v>9993</v>
      </c>
      <c r="B9744">
        <v>8946539110</v>
      </c>
      <c r="C9744">
        <v>7629551332</v>
      </c>
      <c r="D9744" s="1">
        <v>45758</v>
      </c>
      <c r="E9744">
        <v>99223</v>
      </c>
      <c r="F9744">
        <v>99214</v>
      </c>
      <c r="G9744" t="s">
        <v>593</v>
      </c>
      <c r="H9744" s="34">
        <v>99500</v>
      </c>
      <c r="I9744" s="7">
        <v>79600</v>
      </c>
      <c r="J9744" s="7">
        <v>68456</v>
      </c>
      <c r="K9744" s="7">
        <v>0</v>
      </c>
      <c r="L9744" s="7">
        <v>11144</v>
      </c>
      <c r="M9744" s="5">
        <v>0.14000000000000001</v>
      </c>
      <c r="N9744" t="s">
        <v>1135</v>
      </c>
      <c r="O9744" t="s">
        <v>17</v>
      </c>
      <c r="P9744" t="s">
        <v>25</v>
      </c>
      <c r="Q9744" t="s">
        <v>19</v>
      </c>
      <c r="R9744" t="s">
        <v>38</v>
      </c>
      <c r="S9744" t="s">
        <v>17</v>
      </c>
      <c r="T9744" t="s">
        <v>13312</v>
      </c>
      <c r="U9744" s="1">
        <v>45873</v>
      </c>
      <c r="V9744">
        <v>115</v>
      </c>
      <c r="W9744" t="str">
        <f t="shared" si="199"/>
        <v>90-119</v>
      </c>
    </row>
    <row r="9745" spans="1:23" x14ac:dyDescent="0.25">
      <c r="A9745" t="s">
        <v>9994</v>
      </c>
      <c r="B9745">
        <v>8336129284</v>
      </c>
      <c r="C9745">
        <v>2735519751</v>
      </c>
      <c r="D9745" s="1">
        <v>45455</v>
      </c>
      <c r="E9745">
        <v>99214</v>
      </c>
      <c r="F9745">
        <v>80053</v>
      </c>
      <c r="G9745" t="s">
        <v>4092</v>
      </c>
      <c r="H9745" s="34">
        <v>78959</v>
      </c>
      <c r="I9745" s="7">
        <v>64746</v>
      </c>
      <c r="J9745" s="7">
        <v>47310.720000000001</v>
      </c>
      <c r="K9745" s="7">
        <v>5781</v>
      </c>
      <c r="L9745" s="7">
        <v>11654.28</v>
      </c>
      <c r="M9745" s="5">
        <v>0.18</v>
      </c>
      <c r="N9745" t="s">
        <v>3141</v>
      </c>
      <c r="O9745" t="s">
        <v>27</v>
      </c>
      <c r="P9745" t="s">
        <v>58</v>
      </c>
      <c r="Q9745" t="s">
        <v>32</v>
      </c>
      <c r="R9745" t="s">
        <v>26</v>
      </c>
      <c r="S9745" t="s">
        <v>17</v>
      </c>
      <c r="T9745" t="s">
        <v>13310</v>
      </c>
      <c r="U9745" s="1">
        <v>45578</v>
      </c>
      <c r="V9745">
        <v>123</v>
      </c>
      <c r="W9745" t="str">
        <f t="shared" si="199"/>
        <v>120-149</v>
      </c>
    </row>
    <row r="9746" spans="1:23" x14ac:dyDescent="0.25">
      <c r="A9746" t="s">
        <v>9995</v>
      </c>
      <c r="B9746">
        <v>5124048492</v>
      </c>
      <c r="C9746">
        <v>9857059525</v>
      </c>
      <c r="D9746" s="1">
        <v>45638</v>
      </c>
      <c r="E9746">
        <v>99222</v>
      </c>
      <c r="F9746">
        <v>99211</v>
      </c>
      <c r="G9746" t="s">
        <v>3232</v>
      </c>
      <c r="H9746" s="34">
        <v>51149</v>
      </c>
      <c r="I9746" s="7">
        <v>38362</v>
      </c>
      <c r="J9746" s="7">
        <v>26996.7</v>
      </c>
      <c r="K9746" s="7">
        <v>5611</v>
      </c>
      <c r="L9746" s="7">
        <v>5754.3</v>
      </c>
      <c r="M9746" s="5">
        <v>0.15</v>
      </c>
      <c r="N9746" t="s">
        <v>1139</v>
      </c>
      <c r="O9746" t="s">
        <v>27</v>
      </c>
      <c r="P9746" t="s">
        <v>3150</v>
      </c>
      <c r="Q9746" t="s">
        <v>32</v>
      </c>
      <c r="R9746" t="s">
        <v>21</v>
      </c>
      <c r="S9746" t="s">
        <v>17</v>
      </c>
      <c r="T9746" t="s">
        <v>13311</v>
      </c>
      <c r="U9746" s="1">
        <v>45672</v>
      </c>
      <c r="V9746">
        <v>34</v>
      </c>
      <c r="W9746" t="str">
        <f t="shared" si="199"/>
        <v>30-59</v>
      </c>
    </row>
    <row r="9747" spans="1:23" x14ac:dyDescent="0.25">
      <c r="A9747" t="s">
        <v>9996</v>
      </c>
      <c r="B9747">
        <v>9727131393</v>
      </c>
      <c r="C9747">
        <v>8590015604</v>
      </c>
      <c r="D9747" s="1">
        <v>45756</v>
      </c>
      <c r="E9747">
        <v>99223</v>
      </c>
      <c r="F9747">
        <v>99212</v>
      </c>
      <c r="G9747" t="s">
        <v>3164</v>
      </c>
      <c r="H9747" s="34">
        <v>94987</v>
      </c>
      <c r="I9747" s="7">
        <v>75990</v>
      </c>
      <c r="J9747" s="7">
        <v>65351.4</v>
      </c>
      <c r="K9747" s="7">
        <v>0</v>
      </c>
      <c r="L9747" s="7">
        <v>10638.6</v>
      </c>
      <c r="M9747" s="5">
        <v>0.14000000000000001</v>
      </c>
      <c r="N9747" t="s">
        <v>1135</v>
      </c>
      <c r="O9747" t="s">
        <v>17</v>
      </c>
      <c r="P9747" t="s">
        <v>55</v>
      </c>
      <c r="Q9747" t="s">
        <v>19</v>
      </c>
      <c r="R9747" t="s">
        <v>26</v>
      </c>
      <c r="S9747" t="s">
        <v>27</v>
      </c>
      <c r="T9747" t="s">
        <v>13310</v>
      </c>
      <c r="U9747" s="1">
        <v>45809</v>
      </c>
      <c r="V9747">
        <v>53</v>
      </c>
      <c r="W9747" t="str">
        <f t="shared" si="199"/>
        <v>30-59</v>
      </c>
    </row>
    <row r="9748" spans="1:23" x14ac:dyDescent="0.25">
      <c r="A9748" t="s">
        <v>9997</v>
      </c>
      <c r="B9748">
        <v>8827979443</v>
      </c>
      <c r="C9748">
        <v>1054499028</v>
      </c>
      <c r="D9748" s="1">
        <v>45391</v>
      </c>
      <c r="E9748">
        <v>99231</v>
      </c>
      <c r="F9748">
        <v>99212</v>
      </c>
      <c r="G9748" t="s">
        <v>3424</v>
      </c>
      <c r="H9748" s="34">
        <v>58120</v>
      </c>
      <c r="I9748" s="7">
        <v>41846</v>
      </c>
      <c r="J9748" s="7">
        <v>19791.32</v>
      </c>
      <c r="K9748" s="7">
        <v>18707</v>
      </c>
      <c r="L9748" s="7">
        <v>3347.68</v>
      </c>
      <c r="M9748" s="5">
        <v>0.08</v>
      </c>
      <c r="N9748" t="s">
        <v>24</v>
      </c>
      <c r="O9748" t="s">
        <v>27</v>
      </c>
      <c r="P9748" t="s">
        <v>3149</v>
      </c>
      <c r="Q9748" t="s">
        <v>32</v>
      </c>
      <c r="R9748" t="s">
        <v>27</v>
      </c>
      <c r="S9748" t="s">
        <v>27</v>
      </c>
      <c r="T9748" t="s">
        <v>13311</v>
      </c>
      <c r="U9748" s="1">
        <v>45497</v>
      </c>
      <c r="V9748">
        <v>106</v>
      </c>
      <c r="W9748" t="str">
        <f t="shared" si="199"/>
        <v>90-119</v>
      </c>
    </row>
    <row r="9749" spans="1:23" x14ac:dyDescent="0.25">
      <c r="A9749" t="s">
        <v>9998</v>
      </c>
      <c r="B9749">
        <v>2427101219</v>
      </c>
      <c r="C9749">
        <v>4703389204</v>
      </c>
      <c r="D9749" s="1">
        <v>45520</v>
      </c>
      <c r="E9749">
        <v>99238</v>
      </c>
      <c r="F9749">
        <v>99282</v>
      </c>
      <c r="G9749" t="s">
        <v>102</v>
      </c>
      <c r="H9749" s="34">
        <v>36281</v>
      </c>
      <c r="I9749" s="7">
        <v>30839</v>
      </c>
      <c r="J9749" s="7">
        <v>30222.22</v>
      </c>
      <c r="K9749" s="7">
        <v>0</v>
      </c>
      <c r="L9749" s="7">
        <v>616.78</v>
      </c>
      <c r="M9749" s="5">
        <v>0.02</v>
      </c>
      <c r="N9749" t="s">
        <v>16</v>
      </c>
      <c r="O9749" t="s">
        <v>17</v>
      </c>
      <c r="P9749" t="s">
        <v>3150</v>
      </c>
      <c r="Q9749" t="s">
        <v>19</v>
      </c>
      <c r="R9749" t="s">
        <v>27</v>
      </c>
      <c r="S9749" t="s">
        <v>21</v>
      </c>
      <c r="T9749" t="s">
        <v>13312</v>
      </c>
      <c r="U9749" s="1">
        <v>45630</v>
      </c>
      <c r="V9749">
        <v>110</v>
      </c>
      <c r="W9749" t="str">
        <f t="shared" si="199"/>
        <v>90-119</v>
      </c>
    </row>
    <row r="9750" spans="1:23" x14ac:dyDescent="0.25">
      <c r="A9750" t="s">
        <v>9999</v>
      </c>
      <c r="B9750">
        <v>6770833668</v>
      </c>
      <c r="C9750">
        <v>2101142371</v>
      </c>
      <c r="D9750" s="1">
        <v>45441</v>
      </c>
      <c r="E9750">
        <v>99231</v>
      </c>
      <c r="F9750">
        <v>99283</v>
      </c>
      <c r="G9750" t="s">
        <v>3325</v>
      </c>
      <c r="H9750" s="34">
        <v>64675</v>
      </c>
      <c r="I9750" s="7">
        <v>54974</v>
      </c>
      <c r="J9750" s="7">
        <v>47872.52</v>
      </c>
      <c r="K9750" s="7">
        <v>6002</v>
      </c>
      <c r="L9750" s="7">
        <v>1099.48</v>
      </c>
      <c r="M9750" s="5">
        <v>0.02</v>
      </c>
      <c r="N9750" t="s">
        <v>16</v>
      </c>
      <c r="O9750" t="s">
        <v>30</v>
      </c>
      <c r="P9750" t="s">
        <v>55</v>
      </c>
      <c r="Q9750" t="s">
        <v>19</v>
      </c>
      <c r="R9750" t="s">
        <v>20</v>
      </c>
      <c r="S9750" t="s">
        <v>21</v>
      </c>
      <c r="T9750" t="s">
        <v>13311</v>
      </c>
      <c r="U9750" s="1">
        <v>45546</v>
      </c>
      <c r="V9750">
        <v>105</v>
      </c>
      <c r="W9750" t="str">
        <f t="shared" si="199"/>
        <v>90-119</v>
      </c>
    </row>
    <row r="9751" spans="1:23" x14ac:dyDescent="0.25">
      <c r="A9751" t="s">
        <v>10000</v>
      </c>
      <c r="B9751">
        <v>4708773217</v>
      </c>
      <c r="C9751">
        <v>2226841955</v>
      </c>
      <c r="D9751" s="1">
        <v>45468</v>
      </c>
      <c r="E9751">
        <v>99222</v>
      </c>
      <c r="F9751">
        <v>99205</v>
      </c>
      <c r="G9751" t="s">
        <v>3272</v>
      </c>
      <c r="H9751" s="34">
        <v>80240</v>
      </c>
      <c r="I9751" s="7">
        <v>52156</v>
      </c>
      <c r="J9751" s="7">
        <v>41099.279999999999</v>
      </c>
      <c r="K9751" s="7">
        <v>4798</v>
      </c>
      <c r="L9751" s="7">
        <v>6258.72</v>
      </c>
      <c r="M9751" s="5">
        <v>0.12</v>
      </c>
      <c r="N9751" t="s">
        <v>46</v>
      </c>
      <c r="O9751" t="s">
        <v>30</v>
      </c>
      <c r="P9751" t="s">
        <v>3149</v>
      </c>
      <c r="Q9751" t="s">
        <v>32</v>
      </c>
      <c r="R9751" t="s">
        <v>26</v>
      </c>
      <c r="S9751" t="s">
        <v>27</v>
      </c>
      <c r="T9751" t="s">
        <v>13311</v>
      </c>
      <c r="U9751" s="1">
        <v>45585</v>
      </c>
      <c r="V9751">
        <v>117</v>
      </c>
      <c r="W9751" t="str">
        <f t="shared" si="199"/>
        <v>90-119</v>
      </c>
    </row>
    <row r="9752" spans="1:23" x14ac:dyDescent="0.25">
      <c r="A9752" t="s">
        <v>10001</v>
      </c>
      <c r="B9752">
        <v>7729676571</v>
      </c>
      <c r="C9752">
        <v>5244653817</v>
      </c>
      <c r="D9752" s="1">
        <v>45819</v>
      </c>
      <c r="E9752">
        <v>99222</v>
      </c>
      <c r="F9752">
        <v>99283</v>
      </c>
      <c r="G9752" t="s">
        <v>3488</v>
      </c>
      <c r="H9752" s="34">
        <v>25503</v>
      </c>
      <c r="I9752" s="7">
        <v>16577</v>
      </c>
      <c r="J9752" s="7">
        <v>9217.76</v>
      </c>
      <c r="K9752" s="7">
        <v>5370</v>
      </c>
      <c r="L9752" s="7">
        <v>1989.24</v>
      </c>
      <c r="M9752" s="5">
        <v>0.12</v>
      </c>
      <c r="N9752" t="s">
        <v>46</v>
      </c>
      <c r="O9752" t="s">
        <v>27</v>
      </c>
      <c r="P9752" t="s">
        <v>3147</v>
      </c>
      <c r="Q9752" t="s">
        <v>19</v>
      </c>
      <c r="R9752" t="s">
        <v>21</v>
      </c>
      <c r="S9752" t="s">
        <v>27</v>
      </c>
      <c r="T9752" t="s">
        <v>13312</v>
      </c>
      <c r="U9752" s="1">
        <v>45964</v>
      </c>
      <c r="V9752">
        <v>145</v>
      </c>
      <c r="W9752" t="str">
        <f t="shared" si="199"/>
        <v>120-149</v>
      </c>
    </row>
    <row r="9753" spans="1:23" x14ac:dyDescent="0.25">
      <c r="A9753" t="s">
        <v>10002</v>
      </c>
      <c r="B9753">
        <v>3403853495</v>
      </c>
      <c r="C9753">
        <v>250218826</v>
      </c>
      <c r="D9753" s="1">
        <v>45747</v>
      </c>
      <c r="E9753">
        <v>99222</v>
      </c>
      <c r="F9753">
        <v>97110</v>
      </c>
      <c r="G9753" t="s">
        <v>3301</v>
      </c>
      <c r="H9753" s="34">
        <v>63310</v>
      </c>
      <c r="I9753" s="7">
        <v>53814</v>
      </c>
      <c r="J9753" s="7">
        <v>44467.72</v>
      </c>
      <c r="K9753" s="7">
        <v>8270</v>
      </c>
      <c r="L9753" s="7">
        <v>1076.28</v>
      </c>
      <c r="M9753" s="5">
        <v>0.02</v>
      </c>
      <c r="N9753" t="s">
        <v>16</v>
      </c>
      <c r="O9753" t="s">
        <v>30</v>
      </c>
      <c r="P9753" t="s">
        <v>31</v>
      </c>
      <c r="Q9753" t="s">
        <v>19</v>
      </c>
      <c r="R9753" t="s">
        <v>26</v>
      </c>
      <c r="S9753" t="s">
        <v>17</v>
      </c>
      <c r="T9753" t="s">
        <v>13312</v>
      </c>
      <c r="U9753" s="1">
        <v>45785</v>
      </c>
      <c r="V9753">
        <v>38</v>
      </c>
      <c r="W9753" t="str">
        <f t="shared" si="199"/>
        <v>30-59</v>
      </c>
    </row>
    <row r="9754" spans="1:23" x14ac:dyDescent="0.25">
      <c r="A9754" t="s">
        <v>10003</v>
      </c>
      <c r="B9754">
        <v>9024680603</v>
      </c>
      <c r="C9754">
        <v>9443121766</v>
      </c>
      <c r="D9754" s="1">
        <v>45466</v>
      </c>
      <c r="E9754">
        <v>99222</v>
      </c>
      <c r="F9754">
        <v>99291</v>
      </c>
      <c r="G9754" t="s">
        <v>134</v>
      </c>
      <c r="H9754" s="34">
        <v>10749</v>
      </c>
      <c r="I9754" s="7">
        <v>6987</v>
      </c>
      <c r="J9754" s="7">
        <v>6148.56</v>
      </c>
      <c r="K9754" s="7">
        <v>0</v>
      </c>
      <c r="L9754" s="7">
        <v>838.44</v>
      </c>
      <c r="M9754" s="5">
        <v>0.12</v>
      </c>
      <c r="N9754" t="s">
        <v>46</v>
      </c>
      <c r="O9754" t="s">
        <v>17</v>
      </c>
      <c r="P9754" t="s">
        <v>55</v>
      </c>
      <c r="Q9754" t="s">
        <v>19</v>
      </c>
      <c r="R9754" t="s">
        <v>26</v>
      </c>
      <c r="S9754" t="s">
        <v>21</v>
      </c>
      <c r="T9754" t="s">
        <v>13311</v>
      </c>
      <c r="U9754" s="1">
        <v>45511</v>
      </c>
      <c r="V9754">
        <v>45</v>
      </c>
      <c r="W9754" t="str">
        <f t="shared" si="199"/>
        <v>30-59</v>
      </c>
    </row>
    <row r="9755" spans="1:23" x14ac:dyDescent="0.25">
      <c r="A9755" t="s">
        <v>10004</v>
      </c>
      <c r="B9755">
        <v>7274393516</v>
      </c>
      <c r="C9755">
        <v>778156201</v>
      </c>
      <c r="D9755" s="1">
        <v>45450</v>
      </c>
      <c r="E9755">
        <v>99232</v>
      </c>
      <c r="F9755">
        <v>99213</v>
      </c>
      <c r="G9755" t="s">
        <v>3428</v>
      </c>
      <c r="H9755" s="34">
        <v>86841</v>
      </c>
      <c r="I9755" s="7">
        <v>65131</v>
      </c>
      <c r="J9755" s="7">
        <v>55361.35</v>
      </c>
      <c r="K9755" s="7">
        <v>0</v>
      </c>
      <c r="L9755" s="7">
        <v>9769.65</v>
      </c>
      <c r="M9755" s="5">
        <v>0.15</v>
      </c>
      <c r="N9755" t="s">
        <v>1139</v>
      </c>
      <c r="O9755" t="s">
        <v>17</v>
      </c>
      <c r="P9755" t="s">
        <v>18</v>
      </c>
      <c r="Q9755" t="s">
        <v>19</v>
      </c>
      <c r="R9755" t="s">
        <v>43</v>
      </c>
      <c r="S9755" t="s">
        <v>27</v>
      </c>
      <c r="T9755" t="s">
        <v>13311</v>
      </c>
      <c r="U9755" s="1">
        <v>45563</v>
      </c>
      <c r="V9755">
        <v>113</v>
      </c>
      <c r="W9755" t="str">
        <f t="shared" si="199"/>
        <v>90-119</v>
      </c>
    </row>
    <row r="9756" spans="1:23" x14ac:dyDescent="0.25">
      <c r="A9756" t="s">
        <v>10005</v>
      </c>
      <c r="B9756">
        <v>8795001768</v>
      </c>
      <c r="C9756">
        <v>8729232846</v>
      </c>
      <c r="D9756" s="1">
        <v>45937</v>
      </c>
      <c r="E9756">
        <v>99222</v>
      </c>
      <c r="F9756">
        <v>85025</v>
      </c>
      <c r="G9756" t="s">
        <v>248</v>
      </c>
      <c r="H9756" s="34">
        <v>90929</v>
      </c>
      <c r="I9756" s="7">
        <v>72743</v>
      </c>
      <c r="J9756" s="7">
        <v>42552.98</v>
      </c>
      <c r="K9756" s="7">
        <v>20006</v>
      </c>
      <c r="L9756" s="7">
        <v>10184.02</v>
      </c>
      <c r="M9756" s="5">
        <v>0.14000000000000001</v>
      </c>
      <c r="N9756" t="s">
        <v>1135</v>
      </c>
      <c r="O9756" t="s">
        <v>27</v>
      </c>
      <c r="P9756" t="s">
        <v>3149</v>
      </c>
      <c r="Q9756" t="s">
        <v>32</v>
      </c>
      <c r="R9756" t="s">
        <v>26</v>
      </c>
      <c r="S9756" t="s">
        <v>17</v>
      </c>
      <c r="T9756" t="s">
        <v>13311</v>
      </c>
      <c r="U9756" s="1">
        <v>46091</v>
      </c>
      <c r="V9756">
        <v>154</v>
      </c>
      <c r="W9756" t="str">
        <f t="shared" si="199"/>
        <v>150-179</v>
      </c>
    </row>
    <row r="9757" spans="1:23" x14ac:dyDescent="0.25">
      <c r="A9757" t="s">
        <v>10006</v>
      </c>
      <c r="B9757">
        <v>3429939498</v>
      </c>
      <c r="C9757">
        <v>5170515489</v>
      </c>
      <c r="D9757" s="1">
        <v>45457</v>
      </c>
      <c r="E9757">
        <v>99221</v>
      </c>
      <c r="F9757">
        <v>90834</v>
      </c>
      <c r="G9757" t="s">
        <v>73</v>
      </c>
      <c r="H9757" s="34">
        <v>74938</v>
      </c>
      <c r="I9757" s="7">
        <v>63697</v>
      </c>
      <c r="J9757" s="7">
        <v>44045.06</v>
      </c>
      <c r="K9757" s="7">
        <v>18378</v>
      </c>
      <c r="L9757" s="7">
        <v>1273.94</v>
      </c>
      <c r="M9757" s="5">
        <v>0.02</v>
      </c>
      <c r="N9757" t="s">
        <v>16</v>
      </c>
      <c r="O9757" t="s">
        <v>27</v>
      </c>
      <c r="P9757" t="s">
        <v>3146</v>
      </c>
      <c r="Q9757" t="s">
        <v>32</v>
      </c>
      <c r="R9757" t="s">
        <v>21</v>
      </c>
      <c r="S9757" t="s">
        <v>21</v>
      </c>
      <c r="T9757" t="s">
        <v>13312</v>
      </c>
      <c r="U9757" s="1">
        <v>45530</v>
      </c>
      <c r="V9757">
        <v>73</v>
      </c>
      <c r="W9757" t="str">
        <f t="shared" si="199"/>
        <v>60-89</v>
      </c>
    </row>
    <row r="9758" spans="1:23" x14ac:dyDescent="0.25">
      <c r="A9758" t="s">
        <v>10007</v>
      </c>
      <c r="B9758">
        <v>6840135772</v>
      </c>
      <c r="C9758">
        <v>5508909469</v>
      </c>
      <c r="D9758" s="1">
        <v>45678</v>
      </c>
      <c r="E9758">
        <v>99222</v>
      </c>
      <c r="F9758">
        <v>99292</v>
      </c>
      <c r="G9758" t="s">
        <v>237</v>
      </c>
      <c r="H9758" s="34">
        <v>1958</v>
      </c>
      <c r="I9758" s="7">
        <v>1547</v>
      </c>
      <c r="J9758" s="7">
        <v>1233.48</v>
      </c>
      <c r="K9758" s="7">
        <v>66</v>
      </c>
      <c r="L9758" s="7">
        <v>247.52</v>
      </c>
      <c r="M9758" s="5">
        <v>0.16</v>
      </c>
      <c r="N9758" t="s">
        <v>1138</v>
      </c>
      <c r="O9758" t="s">
        <v>30</v>
      </c>
      <c r="P9758" t="s">
        <v>18</v>
      </c>
      <c r="Q9758" t="s">
        <v>32</v>
      </c>
      <c r="R9758" t="s">
        <v>20</v>
      </c>
      <c r="S9758" t="s">
        <v>17</v>
      </c>
      <c r="T9758" t="s">
        <v>13310</v>
      </c>
      <c r="U9758" s="1">
        <v>45770</v>
      </c>
      <c r="V9758">
        <v>92</v>
      </c>
      <c r="W9758" t="str">
        <f t="shared" si="199"/>
        <v>90-119</v>
      </c>
    </row>
    <row r="9759" spans="1:23" x14ac:dyDescent="0.25">
      <c r="A9759" t="s">
        <v>10008</v>
      </c>
      <c r="B9759">
        <v>7745148381</v>
      </c>
      <c r="C9759">
        <v>4059678730</v>
      </c>
      <c r="D9759" s="1">
        <v>45860</v>
      </c>
      <c r="E9759">
        <v>99213</v>
      </c>
      <c r="F9759">
        <v>99205</v>
      </c>
      <c r="G9759" t="s">
        <v>286</v>
      </c>
      <c r="H9759" s="34">
        <v>34581</v>
      </c>
      <c r="I9759" s="7">
        <v>28356</v>
      </c>
      <c r="J9759" s="7">
        <v>20165.919999999998</v>
      </c>
      <c r="K9759" s="7">
        <v>3086</v>
      </c>
      <c r="L9759" s="7">
        <v>5104.08</v>
      </c>
      <c r="M9759" s="5">
        <v>0.18</v>
      </c>
      <c r="N9759" t="s">
        <v>3141</v>
      </c>
      <c r="O9759" t="s">
        <v>30</v>
      </c>
      <c r="P9759" t="s">
        <v>97</v>
      </c>
      <c r="Q9759" t="s">
        <v>32</v>
      </c>
      <c r="R9759" t="s">
        <v>38</v>
      </c>
      <c r="S9759" t="s">
        <v>27</v>
      </c>
      <c r="T9759" t="s">
        <v>13311</v>
      </c>
      <c r="U9759" s="1">
        <v>45921</v>
      </c>
      <c r="V9759">
        <v>61</v>
      </c>
      <c r="W9759" t="str">
        <f t="shared" si="199"/>
        <v>60-89</v>
      </c>
    </row>
    <row r="9760" spans="1:23" x14ac:dyDescent="0.25">
      <c r="A9760" t="s">
        <v>10009</v>
      </c>
      <c r="B9760">
        <v>9902464752</v>
      </c>
      <c r="C9760">
        <v>4895679111</v>
      </c>
      <c r="D9760" s="1">
        <v>45736</v>
      </c>
      <c r="E9760">
        <v>99231</v>
      </c>
      <c r="F9760">
        <v>85025</v>
      </c>
      <c r="G9760" t="s">
        <v>34</v>
      </c>
      <c r="H9760" s="34">
        <v>86823</v>
      </c>
      <c r="I9760" s="7">
        <v>56435</v>
      </c>
      <c r="J9760" s="7">
        <v>26422.799999999999</v>
      </c>
      <c r="K9760" s="7">
        <v>23240</v>
      </c>
      <c r="L9760" s="7">
        <v>6772.2</v>
      </c>
      <c r="M9760" s="5">
        <v>0.12</v>
      </c>
      <c r="N9760" t="s">
        <v>46</v>
      </c>
      <c r="O9760" t="s">
        <v>27</v>
      </c>
      <c r="P9760" t="s">
        <v>35</v>
      </c>
      <c r="Q9760" t="s">
        <v>19</v>
      </c>
      <c r="R9760" t="s">
        <v>27</v>
      </c>
      <c r="S9760" t="s">
        <v>17</v>
      </c>
      <c r="T9760" t="s">
        <v>13311</v>
      </c>
      <c r="U9760" s="1">
        <v>45802</v>
      </c>
      <c r="V9760">
        <v>66</v>
      </c>
      <c r="W9760" t="str">
        <f t="shared" si="199"/>
        <v>60-89</v>
      </c>
    </row>
    <row r="9761" spans="1:23" x14ac:dyDescent="0.25">
      <c r="A9761" t="s">
        <v>10010</v>
      </c>
      <c r="B9761">
        <v>8072163332</v>
      </c>
      <c r="C9761">
        <v>8186722422</v>
      </c>
      <c r="D9761" s="1">
        <v>45743</v>
      </c>
      <c r="E9761">
        <v>99213</v>
      </c>
      <c r="F9761">
        <v>99284</v>
      </c>
      <c r="G9761" t="s">
        <v>106</v>
      </c>
      <c r="H9761" s="34">
        <v>78513</v>
      </c>
      <c r="I9761" s="7">
        <v>62810</v>
      </c>
      <c r="J9761" s="7">
        <v>54016.6</v>
      </c>
      <c r="K9761" s="7">
        <v>0</v>
      </c>
      <c r="L9761" s="7">
        <v>8793.4</v>
      </c>
      <c r="M9761" s="5">
        <v>0.14000000000000001</v>
      </c>
      <c r="N9761" t="s">
        <v>1135</v>
      </c>
      <c r="O9761" t="s">
        <v>17</v>
      </c>
      <c r="P9761" t="s">
        <v>35</v>
      </c>
      <c r="Q9761" t="s">
        <v>32</v>
      </c>
      <c r="R9761" t="s">
        <v>43</v>
      </c>
      <c r="S9761" t="s">
        <v>21</v>
      </c>
      <c r="T9761" t="s">
        <v>13310</v>
      </c>
      <c r="U9761" s="1">
        <v>45778</v>
      </c>
      <c r="V9761">
        <v>35</v>
      </c>
      <c r="W9761" t="str">
        <f t="shared" si="199"/>
        <v>30-59</v>
      </c>
    </row>
    <row r="9762" spans="1:23" x14ac:dyDescent="0.25">
      <c r="A9762" t="s">
        <v>10011</v>
      </c>
      <c r="B9762">
        <v>4565906252</v>
      </c>
      <c r="C9762">
        <v>1368346585</v>
      </c>
      <c r="D9762" s="1">
        <v>45615</v>
      </c>
      <c r="E9762">
        <v>99223</v>
      </c>
      <c r="F9762">
        <v>99202</v>
      </c>
      <c r="G9762" t="s">
        <v>3357</v>
      </c>
      <c r="H9762" s="34">
        <v>69147</v>
      </c>
      <c r="I9762" s="7">
        <v>53935</v>
      </c>
      <c r="J9762" s="7">
        <v>21950</v>
      </c>
      <c r="K9762" s="7">
        <v>21198</v>
      </c>
      <c r="L9762" s="7">
        <v>10787</v>
      </c>
      <c r="M9762" s="5">
        <v>0.2</v>
      </c>
      <c r="N9762" t="s">
        <v>3140</v>
      </c>
      <c r="O9762" t="s">
        <v>27</v>
      </c>
      <c r="P9762" t="s">
        <v>25</v>
      </c>
      <c r="Q9762" t="s">
        <v>19</v>
      </c>
      <c r="R9762" t="s">
        <v>27</v>
      </c>
      <c r="S9762" t="s">
        <v>21</v>
      </c>
      <c r="T9762" t="s">
        <v>13310</v>
      </c>
      <c r="U9762" s="1">
        <v>45657</v>
      </c>
      <c r="V9762">
        <v>42</v>
      </c>
      <c r="W9762" t="str">
        <f t="shared" si="199"/>
        <v>30-59</v>
      </c>
    </row>
    <row r="9763" spans="1:23" x14ac:dyDescent="0.25">
      <c r="A9763" t="s">
        <v>10012</v>
      </c>
      <c r="B9763">
        <v>1062708605</v>
      </c>
      <c r="C9763">
        <v>1545264625</v>
      </c>
      <c r="D9763" s="1">
        <v>45504</v>
      </c>
      <c r="E9763">
        <v>99223</v>
      </c>
      <c r="F9763">
        <v>99282</v>
      </c>
      <c r="G9763" t="s">
        <v>120</v>
      </c>
      <c r="H9763" s="34">
        <v>70582</v>
      </c>
      <c r="I9763" s="7">
        <v>55760</v>
      </c>
      <c r="J9763" s="7">
        <v>46838.400000000001</v>
      </c>
      <c r="K9763" s="7">
        <v>0</v>
      </c>
      <c r="L9763" s="7">
        <v>8921.6</v>
      </c>
      <c r="M9763" s="5">
        <v>0.16</v>
      </c>
      <c r="N9763" t="s">
        <v>1138</v>
      </c>
      <c r="O9763" t="s">
        <v>17</v>
      </c>
      <c r="P9763" t="s">
        <v>3150</v>
      </c>
      <c r="Q9763" t="s">
        <v>19</v>
      </c>
      <c r="R9763" t="s">
        <v>26</v>
      </c>
      <c r="S9763" t="s">
        <v>27</v>
      </c>
      <c r="T9763" t="s">
        <v>13311</v>
      </c>
      <c r="U9763" s="1">
        <v>45552</v>
      </c>
      <c r="V9763">
        <v>48</v>
      </c>
      <c r="W9763" t="str">
        <f t="shared" si="199"/>
        <v>30-59</v>
      </c>
    </row>
    <row r="9764" spans="1:23" x14ac:dyDescent="0.25">
      <c r="A9764" t="s">
        <v>10013</v>
      </c>
      <c r="B9764">
        <v>9003927336</v>
      </c>
      <c r="C9764">
        <v>827491904</v>
      </c>
      <c r="D9764" s="1">
        <v>45343</v>
      </c>
      <c r="E9764">
        <v>99214</v>
      </c>
      <c r="F9764">
        <v>99283</v>
      </c>
      <c r="G9764" t="s">
        <v>3405</v>
      </c>
      <c r="H9764" s="34">
        <v>60704</v>
      </c>
      <c r="I9764" s="7">
        <v>47349</v>
      </c>
      <c r="J9764" s="7">
        <v>37879.199999999997</v>
      </c>
      <c r="K9764" s="7">
        <v>0</v>
      </c>
      <c r="L9764" s="7">
        <v>9469.7999999999993</v>
      </c>
      <c r="M9764" s="5">
        <v>0.2</v>
      </c>
      <c r="N9764" t="s">
        <v>3140</v>
      </c>
      <c r="O9764" t="s">
        <v>17</v>
      </c>
      <c r="P9764" t="s">
        <v>58</v>
      </c>
      <c r="Q9764" t="s">
        <v>19</v>
      </c>
      <c r="R9764" t="s">
        <v>20</v>
      </c>
      <c r="S9764" t="s">
        <v>27</v>
      </c>
      <c r="T9764" t="s">
        <v>13310</v>
      </c>
      <c r="U9764" s="1">
        <v>45471</v>
      </c>
      <c r="V9764">
        <v>128</v>
      </c>
      <c r="W9764" t="str">
        <f t="shared" si="199"/>
        <v>120-149</v>
      </c>
    </row>
    <row r="9765" spans="1:23" x14ac:dyDescent="0.25">
      <c r="A9765" t="s">
        <v>10014</v>
      </c>
      <c r="B9765">
        <v>9849391294</v>
      </c>
      <c r="C9765">
        <v>2145786377</v>
      </c>
      <c r="D9765" s="1">
        <v>45396</v>
      </c>
      <c r="E9765">
        <v>99223</v>
      </c>
      <c r="F9765">
        <v>99201</v>
      </c>
      <c r="G9765" t="s">
        <v>3158</v>
      </c>
      <c r="H9765" s="34">
        <v>65253</v>
      </c>
      <c r="I9765" s="7">
        <v>55465</v>
      </c>
      <c r="J9765" s="7">
        <v>54355.7</v>
      </c>
      <c r="K9765" s="7">
        <v>0</v>
      </c>
      <c r="L9765" s="7">
        <v>1109.3</v>
      </c>
      <c r="M9765" s="5">
        <v>0.02</v>
      </c>
      <c r="N9765" t="s">
        <v>16</v>
      </c>
      <c r="O9765" t="s">
        <v>17</v>
      </c>
      <c r="P9765" t="s">
        <v>3150</v>
      </c>
      <c r="Q9765" t="s">
        <v>19</v>
      </c>
      <c r="R9765" t="s">
        <v>43</v>
      </c>
      <c r="S9765" t="s">
        <v>17</v>
      </c>
      <c r="T9765" t="s">
        <v>13310</v>
      </c>
      <c r="U9765" s="1">
        <v>45547</v>
      </c>
      <c r="V9765">
        <v>151</v>
      </c>
      <c r="W9765" t="str">
        <f t="shared" si="199"/>
        <v>150-179</v>
      </c>
    </row>
    <row r="9766" spans="1:23" x14ac:dyDescent="0.25">
      <c r="A9766" t="s">
        <v>10015</v>
      </c>
      <c r="B9766">
        <v>982245736</v>
      </c>
      <c r="C9766">
        <v>2255979896</v>
      </c>
      <c r="D9766" s="1">
        <v>45730</v>
      </c>
      <c r="E9766">
        <v>99221</v>
      </c>
      <c r="F9766">
        <v>80053</v>
      </c>
      <c r="G9766" t="s">
        <v>3323</v>
      </c>
      <c r="H9766" s="34">
        <v>96337</v>
      </c>
      <c r="I9766" s="7">
        <v>72253</v>
      </c>
      <c r="J9766" s="7">
        <v>58756.05</v>
      </c>
      <c r="K9766" s="7">
        <v>2659</v>
      </c>
      <c r="L9766" s="7">
        <v>10837.95</v>
      </c>
      <c r="M9766" s="5">
        <v>0.15</v>
      </c>
      <c r="N9766" t="s">
        <v>1139</v>
      </c>
      <c r="O9766" t="s">
        <v>30</v>
      </c>
      <c r="P9766" t="s">
        <v>31</v>
      </c>
      <c r="Q9766" t="s">
        <v>19</v>
      </c>
      <c r="R9766" t="s">
        <v>38</v>
      </c>
      <c r="S9766" t="s">
        <v>21</v>
      </c>
      <c r="T9766" t="s">
        <v>13310</v>
      </c>
      <c r="U9766" s="1">
        <v>45839</v>
      </c>
      <c r="V9766">
        <v>109</v>
      </c>
      <c r="W9766" t="str">
        <f t="shared" si="199"/>
        <v>90-119</v>
      </c>
    </row>
    <row r="9767" spans="1:23" x14ac:dyDescent="0.25">
      <c r="A9767" t="s">
        <v>10016</v>
      </c>
      <c r="B9767">
        <v>5180610274</v>
      </c>
      <c r="C9767">
        <v>3064549487</v>
      </c>
      <c r="D9767" s="1">
        <v>45796</v>
      </c>
      <c r="E9767">
        <v>99233</v>
      </c>
      <c r="F9767">
        <v>99203</v>
      </c>
      <c r="G9767" t="s">
        <v>3508</v>
      </c>
      <c r="H9767" s="34">
        <v>48755</v>
      </c>
      <c r="I9767" s="7">
        <v>41442</v>
      </c>
      <c r="J9767" s="7">
        <v>21425.16</v>
      </c>
      <c r="K9767" s="7">
        <v>19188</v>
      </c>
      <c r="L9767" s="7">
        <v>828.84</v>
      </c>
      <c r="M9767" s="5">
        <v>0.02</v>
      </c>
      <c r="N9767" t="s">
        <v>16</v>
      </c>
      <c r="O9767" t="s">
        <v>27</v>
      </c>
      <c r="P9767" t="s">
        <v>31</v>
      </c>
      <c r="Q9767" t="s">
        <v>19</v>
      </c>
      <c r="R9767" t="s">
        <v>27</v>
      </c>
      <c r="S9767" t="s">
        <v>21</v>
      </c>
      <c r="T9767" t="s">
        <v>13312</v>
      </c>
      <c r="U9767" s="1">
        <v>45879</v>
      </c>
      <c r="V9767">
        <v>83</v>
      </c>
      <c r="W9767" t="str">
        <f t="shared" si="199"/>
        <v>60-89</v>
      </c>
    </row>
    <row r="9768" spans="1:23" x14ac:dyDescent="0.25">
      <c r="A9768" t="s">
        <v>10017</v>
      </c>
      <c r="B9768">
        <v>1649590576</v>
      </c>
      <c r="C9768">
        <v>7719986251</v>
      </c>
      <c r="D9768" s="1">
        <v>45556</v>
      </c>
      <c r="E9768">
        <v>99214</v>
      </c>
      <c r="F9768">
        <v>81000</v>
      </c>
      <c r="G9768" t="s">
        <v>106</v>
      </c>
      <c r="H9768" s="34">
        <v>37952</v>
      </c>
      <c r="I9768" s="7">
        <v>30362</v>
      </c>
      <c r="J9768" s="7">
        <v>20559.32</v>
      </c>
      <c r="K9768" s="7">
        <v>5552</v>
      </c>
      <c r="L9768" s="7">
        <v>4250.68</v>
      </c>
      <c r="M9768" s="5">
        <v>0.14000000000000001</v>
      </c>
      <c r="N9768" t="s">
        <v>1135</v>
      </c>
      <c r="O9768" t="s">
        <v>27</v>
      </c>
      <c r="P9768" t="s">
        <v>40</v>
      </c>
      <c r="Q9768" t="s">
        <v>19</v>
      </c>
      <c r="R9768" t="s">
        <v>26</v>
      </c>
      <c r="S9768" t="s">
        <v>27</v>
      </c>
      <c r="T9768" t="s">
        <v>13312</v>
      </c>
      <c r="U9768" s="1">
        <v>45683</v>
      </c>
      <c r="V9768">
        <v>127</v>
      </c>
      <c r="W9768" t="str">
        <f t="shared" si="199"/>
        <v>120-149</v>
      </c>
    </row>
    <row r="9769" spans="1:23" x14ac:dyDescent="0.25">
      <c r="A9769" t="s">
        <v>10018</v>
      </c>
      <c r="B9769">
        <v>5987870733</v>
      </c>
      <c r="C9769">
        <v>6213670516</v>
      </c>
      <c r="D9769" s="1">
        <v>45363</v>
      </c>
      <c r="E9769">
        <v>99222</v>
      </c>
      <c r="F9769">
        <v>99205</v>
      </c>
      <c r="G9769" t="s">
        <v>3405</v>
      </c>
      <c r="H9769" s="34">
        <v>81375</v>
      </c>
      <c r="I9769" s="7">
        <v>69169</v>
      </c>
      <c r="J9769" s="7">
        <v>62148.62</v>
      </c>
      <c r="K9769" s="7">
        <v>5637</v>
      </c>
      <c r="L9769" s="7">
        <v>1383.38</v>
      </c>
      <c r="M9769" s="5">
        <v>0.02</v>
      </c>
      <c r="N9769" t="s">
        <v>16</v>
      </c>
      <c r="O9769" t="s">
        <v>30</v>
      </c>
      <c r="P9769" t="s">
        <v>18</v>
      </c>
      <c r="Q9769" t="s">
        <v>19</v>
      </c>
      <c r="R9769" t="s">
        <v>26</v>
      </c>
      <c r="S9769" t="s">
        <v>27</v>
      </c>
      <c r="T9769" t="s">
        <v>13311</v>
      </c>
      <c r="U9769" s="1">
        <v>45533</v>
      </c>
      <c r="V9769">
        <v>170</v>
      </c>
      <c r="W9769" t="str">
        <f t="shared" si="199"/>
        <v>150-179</v>
      </c>
    </row>
    <row r="9770" spans="1:23" x14ac:dyDescent="0.25">
      <c r="A9770" t="s">
        <v>10019</v>
      </c>
      <c r="B9770">
        <v>7901343825</v>
      </c>
      <c r="C9770">
        <v>4996353849</v>
      </c>
      <c r="D9770" s="1">
        <v>45746</v>
      </c>
      <c r="E9770">
        <v>99221</v>
      </c>
      <c r="F9770">
        <v>99291</v>
      </c>
      <c r="G9770" t="s">
        <v>248</v>
      </c>
      <c r="H9770" s="34">
        <v>74276</v>
      </c>
      <c r="I9770" s="7">
        <v>48279</v>
      </c>
      <c r="J9770" s="7">
        <v>24539.52</v>
      </c>
      <c r="K9770" s="7">
        <v>17946</v>
      </c>
      <c r="L9770" s="7">
        <v>5793.48</v>
      </c>
      <c r="M9770" s="5">
        <v>0.12</v>
      </c>
      <c r="N9770" t="s">
        <v>46</v>
      </c>
      <c r="O9770" t="s">
        <v>27</v>
      </c>
      <c r="P9770" t="s">
        <v>3148</v>
      </c>
      <c r="Q9770" t="s">
        <v>19</v>
      </c>
      <c r="R9770" t="s">
        <v>38</v>
      </c>
      <c r="S9770" t="s">
        <v>21</v>
      </c>
      <c r="T9770" t="s">
        <v>13312</v>
      </c>
      <c r="U9770" s="1">
        <v>45890</v>
      </c>
      <c r="V9770">
        <v>144</v>
      </c>
      <c r="W9770" t="str">
        <f t="shared" si="199"/>
        <v>120-149</v>
      </c>
    </row>
    <row r="9771" spans="1:23" x14ac:dyDescent="0.25">
      <c r="A9771" t="s">
        <v>10020</v>
      </c>
      <c r="B9771">
        <v>3341820806</v>
      </c>
      <c r="C9771">
        <v>7291133339</v>
      </c>
      <c r="D9771" s="1">
        <v>45872</v>
      </c>
      <c r="E9771">
        <v>99213</v>
      </c>
      <c r="F9771">
        <v>99204</v>
      </c>
      <c r="G9771" t="s">
        <v>351</v>
      </c>
      <c r="H9771" s="34">
        <v>70398</v>
      </c>
      <c r="I9771" s="7">
        <v>45759</v>
      </c>
      <c r="J9771" s="7">
        <v>40267.919999999998</v>
      </c>
      <c r="K9771" s="7">
        <v>0</v>
      </c>
      <c r="L9771" s="7">
        <v>5491.08</v>
      </c>
      <c r="M9771" s="5">
        <v>0.12</v>
      </c>
      <c r="N9771" t="s">
        <v>46</v>
      </c>
      <c r="O9771" t="s">
        <v>17</v>
      </c>
      <c r="P9771" t="s">
        <v>3148</v>
      </c>
      <c r="Q9771" t="s">
        <v>19</v>
      </c>
      <c r="R9771" t="s">
        <v>21</v>
      </c>
      <c r="S9771" t="s">
        <v>27</v>
      </c>
      <c r="T9771" t="s">
        <v>13311</v>
      </c>
      <c r="U9771" s="1">
        <v>45923</v>
      </c>
      <c r="V9771">
        <v>51</v>
      </c>
      <c r="W9771" t="str">
        <f t="shared" si="199"/>
        <v>30-59</v>
      </c>
    </row>
    <row r="9772" spans="1:23" x14ac:dyDescent="0.25">
      <c r="A9772" t="s">
        <v>10021</v>
      </c>
      <c r="B9772">
        <v>5071288472</v>
      </c>
      <c r="C9772">
        <v>6047661636</v>
      </c>
      <c r="D9772" s="1">
        <v>45326</v>
      </c>
      <c r="E9772">
        <v>99238</v>
      </c>
      <c r="F9772">
        <v>99203</v>
      </c>
      <c r="G9772" t="s">
        <v>365</v>
      </c>
      <c r="H9772" s="34">
        <v>51944</v>
      </c>
      <c r="I9772" s="7">
        <v>41036</v>
      </c>
      <c r="J9772" s="7">
        <v>31402.239999999998</v>
      </c>
      <c r="K9772" s="7">
        <v>3068</v>
      </c>
      <c r="L9772" s="7">
        <v>6565.76</v>
      </c>
      <c r="M9772" s="5">
        <v>0.16</v>
      </c>
      <c r="N9772" t="s">
        <v>1138</v>
      </c>
      <c r="O9772" t="s">
        <v>30</v>
      </c>
      <c r="P9772" t="s">
        <v>3147</v>
      </c>
      <c r="Q9772" t="s">
        <v>19</v>
      </c>
      <c r="R9772" t="s">
        <v>21</v>
      </c>
      <c r="S9772" t="s">
        <v>27</v>
      </c>
      <c r="T9772" t="s">
        <v>13312</v>
      </c>
      <c r="U9772" s="1">
        <v>45451</v>
      </c>
      <c r="V9772">
        <v>124</v>
      </c>
      <c r="W9772" t="str">
        <f t="shared" si="199"/>
        <v>120-149</v>
      </c>
    </row>
    <row r="9773" spans="1:23" x14ac:dyDescent="0.25">
      <c r="A9773" t="s">
        <v>10022</v>
      </c>
      <c r="B9773">
        <v>552158027</v>
      </c>
      <c r="C9773">
        <v>200092433</v>
      </c>
      <c r="D9773" s="1">
        <v>45753</v>
      </c>
      <c r="E9773">
        <v>99214</v>
      </c>
      <c r="F9773">
        <v>81000</v>
      </c>
      <c r="G9773" t="s">
        <v>3702</v>
      </c>
      <c r="H9773" s="34">
        <v>36899</v>
      </c>
      <c r="I9773" s="7">
        <v>29519</v>
      </c>
      <c r="J9773" s="7">
        <v>25386.34</v>
      </c>
      <c r="K9773" s="7">
        <v>0</v>
      </c>
      <c r="L9773" s="7">
        <v>4132.66</v>
      </c>
      <c r="M9773" s="5">
        <v>0.14000000000000001</v>
      </c>
      <c r="N9773" t="s">
        <v>1135</v>
      </c>
      <c r="O9773" t="s">
        <v>17</v>
      </c>
      <c r="P9773" t="s">
        <v>35</v>
      </c>
      <c r="Q9773" t="s">
        <v>32</v>
      </c>
      <c r="R9773" t="s">
        <v>43</v>
      </c>
      <c r="S9773" t="s">
        <v>17</v>
      </c>
      <c r="T9773" t="s">
        <v>13311</v>
      </c>
      <c r="U9773" s="1">
        <v>45863</v>
      </c>
      <c r="V9773">
        <v>110</v>
      </c>
      <c r="W9773" t="str">
        <f t="shared" si="199"/>
        <v>90-119</v>
      </c>
    </row>
    <row r="9774" spans="1:23" x14ac:dyDescent="0.25">
      <c r="A9774" t="s">
        <v>10023</v>
      </c>
      <c r="B9774">
        <v>7165976303</v>
      </c>
      <c r="C9774">
        <v>8690222552</v>
      </c>
      <c r="D9774" s="1">
        <v>45302</v>
      </c>
      <c r="E9774">
        <v>99215</v>
      </c>
      <c r="F9774">
        <v>71046</v>
      </c>
      <c r="G9774" t="s">
        <v>4092</v>
      </c>
      <c r="H9774" s="34">
        <v>52080</v>
      </c>
      <c r="I9774" s="7">
        <v>40622</v>
      </c>
      <c r="J9774" s="7">
        <v>28426.6</v>
      </c>
      <c r="K9774" s="7">
        <v>4071</v>
      </c>
      <c r="L9774" s="7">
        <v>8124.4</v>
      </c>
      <c r="M9774" s="5">
        <v>0.2</v>
      </c>
      <c r="N9774" t="s">
        <v>3140</v>
      </c>
      <c r="O9774" t="s">
        <v>30</v>
      </c>
      <c r="P9774" t="s">
        <v>58</v>
      </c>
      <c r="Q9774" t="s">
        <v>19</v>
      </c>
      <c r="R9774" t="s">
        <v>38</v>
      </c>
      <c r="S9774" t="s">
        <v>21</v>
      </c>
      <c r="T9774" t="s">
        <v>13310</v>
      </c>
      <c r="U9774" s="1">
        <v>45444</v>
      </c>
      <c r="V9774">
        <v>142</v>
      </c>
      <c r="W9774" t="str">
        <f t="shared" si="199"/>
        <v>120-149</v>
      </c>
    </row>
    <row r="9775" spans="1:23" x14ac:dyDescent="0.25">
      <c r="A9775" t="s">
        <v>10024</v>
      </c>
      <c r="B9775">
        <v>6988044867</v>
      </c>
      <c r="C9775">
        <v>983181043</v>
      </c>
      <c r="D9775" s="1">
        <v>45384</v>
      </c>
      <c r="E9775">
        <v>99238</v>
      </c>
      <c r="F9775">
        <v>99204</v>
      </c>
      <c r="G9775" t="s">
        <v>77</v>
      </c>
      <c r="H9775" s="34">
        <v>74267</v>
      </c>
      <c r="I9775" s="7">
        <v>55700</v>
      </c>
      <c r="J9775" s="7">
        <v>41806</v>
      </c>
      <c r="K9775" s="7">
        <v>5539</v>
      </c>
      <c r="L9775" s="7">
        <v>8355</v>
      </c>
      <c r="M9775" s="5">
        <v>0.15</v>
      </c>
      <c r="N9775" t="s">
        <v>1139</v>
      </c>
      <c r="O9775" t="s">
        <v>30</v>
      </c>
      <c r="P9775" t="s">
        <v>97</v>
      </c>
      <c r="Q9775" t="s">
        <v>32</v>
      </c>
      <c r="R9775" t="s">
        <v>38</v>
      </c>
      <c r="S9775" t="s">
        <v>21</v>
      </c>
      <c r="T9775" t="s">
        <v>13311</v>
      </c>
      <c r="U9775" s="1">
        <v>45526</v>
      </c>
      <c r="V9775">
        <v>142</v>
      </c>
      <c r="W9775" t="str">
        <f t="shared" si="199"/>
        <v>120-149</v>
      </c>
    </row>
    <row r="9776" spans="1:23" x14ac:dyDescent="0.25">
      <c r="A9776" t="s">
        <v>10025</v>
      </c>
      <c r="B9776">
        <v>1258441254</v>
      </c>
      <c r="C9776">
        <v>8655137674</v>
      </c>
      <c r="D9776" s="1">
        <v>45707</v>
      </c>
      <c r="E9776">
        <v>99222</v>
      </c>
      <c r="F9776">
        <v>99285</v>
      </c>
      <c r="G9776" t="s">
        <v>279</v>
      </c>
      <c r="H9776" s="34">
        <v>55177</v>
      </c>
      <c r="I9776" s="7">
        <v>39727</v>
      </c>
      <c r="J9776" s="7">
        <v>19543.84</v>
      </c>
      <c r="K9776" s="7">
        <v>17005</v>
      </c>
      <c r="L9776" s="7">
        <v>3178.16</v>
      </c>
      <c r="M9776" s="5">
        <v>0.08</v>
      </c>
      <c r="N9776" t="s">
        <v>24</v>
      </c>
      <c r="O9776" t="s">
        <v>27</v>
      </c>
      <c r="P9776" t="s">
        <v>35</v>
      </c>
      <c r="Q9776" t="s">
        <v>32</v>
      </c>
      <c r="R9776" t="s">
        <v>43</v>
      </c>
      <c r="S9776" t="s">
        <v>21</v>
      </c>
      <c r="T9776" t="s">
        <v>13311</v>
      </c>
      <c r="U9776" s="1">
        <v>45853</v>
      </c>
      <c r="V9776">
        <v>146</v>
      </c>
      <c r="W9776" t="str">
        <f t="shared" si="199"/>
        <v>120-149</v>
      </c>
    </row>
    <row r="9777" spans="1:23" x14ac:dyDescent="0.25">
      <c r="A9777" t="s">
        <v>10026</v>
      </c>
      <c r="B9777">
        <v>4517056684</v>
      </c>
      <c r="C9777">
        <v>5971284256</v>
      </c>
      <c r="D9777" s="1">
        <v>45505</v>
      </c>
      <c r="E9777">
        <v>99223</v>
      </c>
      <c r="F9777">
        <v>97110</v>
      </c>
      <c r="G9777" t="s">
        <v>45</v>
      </c>
      <c r="H9777" s="34">
        <v>47375</v>
      </c>
      <c r="I9777" s="7">
        <v>37900</v>
      </c>
      <c r="J9777" s="7">
        <v>29150</v>
      </c>
      <c r="K9777" s="7">
        <v>3444</v>
      </c>
      <c r="L9777" s="7">
        <v>5306</v>
      </c>
      <c r="M9777" s="5">
        <v>0.14000000000000001</v>
      </c>
      <c r="N9777" t="s">
        <v>1135</v>
      </c>
      <c r="O9777" t="s">
        <v>30</v>
      </c>
      <c r="P9777" t="s">
        <v>35</v>
      </c>
      <c r="Q9777" t="s">
        <v>19</v>
      </c>
      <c r="R9777" t="s">
        <v>26</v>
      </c>
      <c r="S9777" t="s">
        <v>17</v>
      </c>
      <c r="T9777" t="s">
        <v>13312</v>
      </c>
      <c r="U9777" s="1">
        <v>45610</v>
      </c>
      <c r="V9777">
        <v>105</v>
      </c>
      <c r="W9777" t="str">
        <f t="shared" si="199"/>
        <v>90-119</v>
      </c>
    </row>
    <row r="9778" spans="1:23" x14ac:dyDescent="0.25">
      <c r="A9778" t="s">
        <v>10027</v>
      </c>
      <c r="B9778">
        <v>3865092948</v>
      </c>
      <c r="C9778">
        <v>7801440381</v>
      </c>
      <c r="D9778" s="1">
        <v>45849</v>
      </c>
      <c r="E9778">
        <v>99232</v>
      </c>
      <c r="F9778">
        <v>71046</v>
      </c>
      <c r="G9778" t="s">
        <v>104</v>
      </c>
      <c r="H9778" s="34">
        <v>65179</v>
      </c>
      <c r="I9778" s="7">
        <v>55402</v>
      </c>
      <c r="J9778" s="7">
        <v>44245.96</v>
      </c>
      <c r="K9778" s="7">
        <v>10048</v>
      </c>
      <c r="L9778" s="7">
        <v>1108.04</v>
      </c>
      <c r="M9778" s="5">
        <v>0.02</v>
      </c>
      <c r="N9778" t="s">
        <v>16</v>
      </c>
      <c r="O9778" t="s">
        <v>27</v>
      </c>
      <c r="P9778" t="s">
        <v>3148</v>
      </c>
      <c r="Q9778" t="s">
        <v>32</v>
      </c>
      <c r="R9778" t="s">
        <v>27</v>
      </c>
      <c r="S9778" t="s">
        <v>27</v>
      </c>
      <c r="T9778" t="s">
        <v>13311</v>
      </c>
      <c r="U9778" s="1">
        <v>46022</v>
      </c>
      <c r="V9778">
        <v>173</v>
      </c>
      <c r="W9778" t="str">
        <f t="shared" si="199"/>
        <v>150-179</v>
      </c>
    </row>
    <row r="9779" spans="1:23" x14ac:dyDescent="0.25">
      <c r="A9779" t="s">
        <v>10028</v>
      </c>
      <c r="B9779">
        <v>3809926292</v>
      </c>
      <c r="C9779">
        <v>8035456498</v>
      </c>
      <c r="D9779" s="1">
        <v>45854</v>
      </c>
      <c r="E9779">
        <v>99232</v>
      </c>
      <c r="F9779">
        <v>99285</v>
      </c>
      <c r="G9779" t="s">
        <v>3335</v>
      </c>
      <c r="H9779" s="34">
        <v>63548</v>
      </c>
      <c r="I9779" s="7">
        <v>54016</v>
      </c>
      <c r="J9779" s="7">
        <v>52935.68</v>
      </c>
      <c r="K9779" s="7">
        <v>0</v>
      </c>
      <c r="L9779" s="7">
        <v>1080.32</v>
      </c>
      <c r="M9779" s="5">
        <v>0.02</v>
      </c>
      <c r="N9779" t="s">
        <v>16</v>
      </c>
      <c r="O9779" t="s">
        <v>17</v>
      </c>
      <c r="P9779" t="s">
        <v>3148</v>
      </c>
      <c r="Q9779" t="s">
        <v>19</v>
      </c>
      <c r="R9779" t="s">
        <v>27</v>
      </c>
      <c r="S9779" t="s">
        <v>27</v>
      </c>
      <c r="T9779" t="s">
        <v>13311</v>
      </c>
      <c r="U9779" s="1">
        <v>45968</v>
      </c>
      <c r="V9779">
        <v>114</v>
      </c>
      <c r="W9779" t="str">
        <f t="shared" si="199"/>
        <v>90-119</v>
      </c>
    </row>
    <row r="9780" spans="1:23" x14ac:dyDescent="0.25">
      <c r="A9780" t="s">
        <v>10029</v>
      </c>
      <c r="B9780">
        <v>9771346124</v>
      </c>
      <c r="C9780">
        <v>2862995976</v>
      </c>
      <c r="D9780" s="1">
        <v>45298</v>
      </c>
      <c r="E9780">
        <v>99232</v>
      </c>
      <c r="F9780">
        <v>99201</v>
      </c>
      <c r="G9780" t="s">
        <v>3424</v>
      </c>
      <c r="H9780" s="34">
        <v>29301</v>
      </c>
      <c r="I9780" s="7">
        <v>24027</v>
      </c>
      <c r="J9780" s="7">
        <v>11888.14</v>
      </c>
      <c r="K9780" s="7">
        <v>7814</v>
      </c>
      <c r="L9780" s="7">
        <v>4324.8599999999997</v>
      </c>
      <c r="M9780" s="5">
        <v>0.18</v>
      </c>
      <c r="N9780" t="s">
        <v>3141</v>
      </c>
      <c r="O9780" t="s">
        <v>27</v>
      </c>
      <c r="P9780" t="s">
        <v>3150</v>
      </c>
      <c r="Q9780" t="s">
        <v>19</v>
      </c>
      <c r="R9780" t="s">
        <v>21</v>
      </c>
      <c r="S9780" t="s">
        <v>27</v>
      </c>
      <c r="T9780" t="s">
        <v>13310</v>
      </c>
      <c r="U9780" s="1">
        <v>45352</v>
      </c>
      <c r="V9780">
        <v>54</v>
      </c>
      <c r="W9780" t="str">
        <f t="shared" si="199"/>
        <v>30-59</v>
      </c>
    </row>
    <row r="9781" spans="1:23" x14ac:dyDescent="0.25">
      <c r="A9781" t="s">
        <v>10030</v>
      </c>
      <c r="B9781">
        <v>5916561340</v>
      </c>
      <c r="C9781">
        <v>3905526955</v>
      </c>
      <c r="D9781" s="1">
        <v>45626</v>
      </c>
      <c r="E9781">
        <v>99214</v>
      </c>
      <c r="F9781">
        <v>99284</v>
      </c>
      <c r="G9781" t="s">
        <v>3490</v>
      </c>
      <c r="H9781" s="34">
        <v>80424</v>
      </c>
      <c r="I9781" s="7">
        <v>52276</v>
      </c>
      <c r="J9781" s="7">
        <v>41632.879999999997</v>
      </c>
      <c r="K9781" s="7">
        <v>4370</v>
      </c>
      <c r="L9781" s="7">
        <v>6273.12</v>
      </c>
      <c r="M9781" s="5">
        <v>0.12</v>
      </c>
      <c r="N9781" t="s">
        <v>46</v>
      </c>
      <c r="O9781" t="s">
        <v>30</v>
      </c>
      <c r="P9781" t="s">
        <v>3146</v>
      </c>
      <c r="Q9781" t="s">
        <v>32</v>
      </c>
      <c r="R9781" t="s">
        <v>27</v>
      </c>
      <c r="S9781" t="s">
        <v>21</v>
      </c>
      <c r="T9781" t="s">
        <v>13310</v>
      </c>
      <c r="U9781" s="1">
        <v>45737</v>
      </c>
      <c r="V9781">
        <v>111</v>
      </c>
      <c r="W9781" t="str">
        <f t="shared" si="199"/>
        <v>90-119</v>
      </c>
    </row>
    <row r="9782" spans="1:23" x14ac:dyDescent="0.25">
      <c r="A9782" t="s">
        <v>10031</v>
      </c>
      <c r="B9782">
        <v>1033512287</v>
      </c>
      <c r="C9782">
        <v>9234182556</v>
      </c>
      <c r="D9782" s="1">
        <v>45774</v>
      </c>
      <c r="E9782">
        <v>99233</v>
      </c>
      <c r="F9782">
        <v>99284</v>
      </c>
      <c r="G9782" t="s">
        <v>495</v>
      </c>
      <c r="H9782" s="34">
        <v>43520</v>
      </c>
      <c r="I9782" s="7">
        <v>36992</v>
      </c>
      <c r="J9782" s="7">
        <v>26138.16</v>
      </c>
      <c r="K9782" s="7">
        <v>10114</v>
      </c>
      <c r="L9782" s="7">
        <v>739.84</v>
      </c>
      <c r="M9782" s="5">
        <v>0.02</v>
      </c>
      <c r="N9782" t="s">
        <v>16</v>
      </c>
      <c r="O9782" t="s">
        <v>27</v>
      </c>
      <c r="P9782" t="s">
        <v>31</v>
      </c>
      <c r="Q9782" t="s">
        <v>19</v>
      </c>
      <c r="R9782" t="s">
        <v>38</v>
      </c>
      <c r="S9782" t="s">
        <v>17</v>
      </c>
      <c r="T9782" t="s">
        <v>13310</v>
      </c>
      <c r="U9782" s="1">
        <v>45888</v>
      </c>
      <c r="V9782">
        <v>114</v>
      </c>
      <c r="W9782" t="str">
        <f t="shared" si="199"/>
        <v>90-119</v>
      </c>
    </row>
    <row r="9783" spans="1:23" x14ac:dyDescent="0.25">
      <c r="A9783" t="s">
        <v>10032</v>
      </c>
      <c r="B9783">
        <v>8043801952</v>
      </c>
      <c r="C9783">
        <v>7403556545</v>
      </c>
      <c r="D9783" s="1">
        <v>45404</v>
      </c>
      <c r="E9783">
        <v>99213</v>
      </c>
      <c r="F9783">
        <v>90834</v>
      </c>
      <c r="G9783" t="s">
        <v>3227</v>
      </c>
      <c r="H9783" s="34">
        <v>89851</v>
      </c>
      <c r="I9783" s="7">
        <v>67388</v>
      </c>
      <c r="J9783" s="7">
        <v>50610.8</v>
      </c>
      <c r="K9783" s="7">
        <v>6669</v>
      </c>
      <c r="L9783" s="7">
        <v>10108.200000000001</v>
      </c>
      <c r="M9783" s="5">
        <v>0.15</v>
      </c>
      <c r="N9783" t="s">
        <v>1139</v>
      </c>
      <c r="O9783" t="s">
        <v>30</v>
      </c>
      <c r="P9783" t="s">
        <v>55</v>
      </c>
      <c r="Q9783" t="s">
        <v>32</v>
      </c>
      <c r="R9783" t="s">
        <v>43</v>
      </c>
      <c r="S9783" t="s">
        <v>27</v>
      </c>
      <c r="T9783" t="s">
        <v>13311</v>
      </c>
      <c r="U9783" s="1">
        <v>45546</v>
      </c>
      <c r="V9783">
        <v>142</v>
      </c>
      <c r="W9783" t="str">
        <f t="shared" si="199"/>
        <v>120-149</v>
      </c>
    </row>
    <row r="9784" spans="1:23" x14ac:dyDescent="0.25">
      <c r="A9784" t="s">
        <v>10033</v>
      </c>
      <c r="B9784">
        <v>2594693968</v>
      </c>
      <c r="C9784">
        <v>640650664</v>
      </c>
      <c r="D9784" s="1">
        <v>45372</v>
      </c>
      <c r="E9784">
        <v>99233</v>
      </c>
      <c r="F9784">
        <v>99283</v>
      </c>
      <c r="G9784" t="s">
        <v>3320</v>
      </c>
      <c r="H9784" s="34">
        <v>96365</v>
      </c>
      <c r="I9784" s="7">
        <v>69383</v>
      </c>
      <c r="J9784" s="7">
        <v>54563.360000000001</v>
      </c>
      <c r="K9784" s="7">
        <v>9269</v>
      </c>
      <c r="L9784" s="7">
        <v>5550.64</v>
      </c>
      <c r="M9784" s="5">
        <v>0.08</v>
      </c>
      <c r="N9784" t="s">
        <v>24</v>
      </c>
      <c r="O9784" t="s">
        <v>27</v>
      </c>
      <c r="P9784" t="s">
        <v>97</v>
      </c>
      <c r="Q9784" t="s">
        <v>19</v>
      </c>
      <c r="R9784" t="s">
        <v>43</v>
      </c>
      <c r="S9784" t="s">
        <v>17</v>
      </c>
      <c r="T9784" t="s">
        <v>13310</v>
      </c>
      <c r="U9784" s="1">
        <v>45486</v>
      </c>
      <c r="V9784">
        <v>114</v>
      </c>
      <c r="W9784" t="str">
        <f t="shared" si="199"/>
        <v>90-119</v>
      </c>
    </row>
    <row r="9785" spans="1:23" x14ac:dyDescent="0.25">
      <c r="A9785" t="s">
        <v>10034</v>
      </c>
      <c r="B9785">
        <v>3990733294</v>
      </c>
      <c r="C9785">
        <v>6964277695</v>
      </c>
      <c r="D9785" s="1">
        <v>45554</v>
      </c>
      <c r="E9785">
        <v>99232</v>
      </c>
      <c r="F9785">
        <v>99291</v>
      </c>
      <c r="G9785" t="s">
        <v>3174</v>
      </c>
      <c r="H9785" s="34">
        <v>78190</v>
      </c>
      <c r="I9785" s="7">
        <v>56297</v>
      </c>
      <c r="J9785" s="7">
        <v>43738.239999999998</v>
      </c>
      <c r="K9785" s="7">
        <v>8055</v>
      </c>
      <c r="L9785" s="7">
        <v>4503.76</v>
      </c>
      <c r="M9785" s="5">
        <v>0.08</v>
      </c>
      <c r="N9785" t="s">
        <v>24</v>
      </c>
      <c r="O9785" t="s">
        <v>30</v>
      </c>
      <c r="P9785" t="s">
        <v>97</v>
      </c>
      <c r="Q9785" t="s">
        <v>19</v>
      </c>
      <c r="R9785" t="s">
        <v>26</v>
      </c>
      <c r="S9785" t="s">
        <v>21</v>
      </c>
      <c r="T9785" t="s">
        <v>13310</v>
      </c>
      <c r="U9785" s="1">
        <v>45596</v>
      </c>
      <c r="V9785">
        <v>42</v>
      </c>
      <c r="W9785" t="str">
        <f t="shared" si="199"/>
        <v>30-59</v>
      </c>
    </row>
    <row r="9786" spans="1:23" x14ac:dyDescent="0.25">
      <c r="A9786" t="s">
        <v>10035</v>
      </c>
      <c r="B9786">
        <v>514144904</v>
      </c>
      <c r="C9786">
        <v>9916381562</v>
      </c>
      <c r="D9786" s="1">
        <v>45648</v>
      </c>
      <c r="E9786">
        <v>99233</v>
      </c>
      <c r="F9786">
        <v>99201</v>
      </c>
      <c r="G9786" t="s">
        <v>3449</v>
      </c>
      <c r="H9786" s="34">
        <v>21682</v>
      </c>
      <c r="I9786" s="7">
        <v>18430</v>
      </c>
      <c r="J9786" s="7">
        <v>14521.4</v>
      </c>
      <c r="K9786" s="7">
        <v>3540</v>
      </c>
      <c r="L9786" s="7">
        <v>368.6</v>
      </c>
      <c r="M9786" s="5">
        <v>0.02</v>
      </c>
      <c r="N9786" t="s">
        <v>16</v>
      </c>
      <c r="O9786" t="s">
        <v>27</v>
      </c>
      <c r="P9786" t="s">
        <v>35</v>
      </c>
      <c r="Q9786" t="s">
        <v>19</v>
      </c>
      <c r="R9786" t="s">
        <v>38</v>
      </c>
      <c r="S9786" t="s">
        <v>21</v>
      </c>
      <c r="T9786" t="s">
        <v>13312</v>
      </c>
      <c r="U9786" s="1">
        <v>45804</v>
      </c>
      <c r="V9786">
        <v>156</v>
      </c>
      <c r="W9786" t="str">
        <f t="shared" si="199"/>
        <v>150-179</v>
      </c>
    </row>
    <row r="9787" spans="1:23" x14ac:dyDescent="0.25">
      <c r="A9787" t="s">
        <v>10036</v>
      </c>
      <c r="B9787">
        <v>4142735918</v>
      </c>
      <c r="C9787">
        <v>6809962541</v>
      </c>
      <c r="D9787" s="1">
        <v>45391</v>
      </c>
      <c r="E9787">
        <v>99213</v>
      </c>
      <c r="F9787">
        <v>99201</v>
      </c>
      <c r="G9787" t="s">
        <v>270</v>
      </c>
      <c r="H9787" s="34">
        <v>84910</v>
      </c>
      <c r="I9787" s="7">
        <v>61135</v>
      </c>
      <c r="J9787" s="7">
        <v>56244.2</v>
      </c>
      <c r="K9787" s="7">
        <v>0</v>
      </c>
      <c r="L9787" s="7">
        <v>4890.8</v>
      </c>
      <c r="M9787" s="5">
        <v>0.08</v>
      </c>
      <c r="N9787" t="s">
        <v>24</v>
      </c>
      <c r="O9787" t="s">
        <v>17</v>
      </c>
      <c r="P9787" t="s">
        <v>40</v>
      </c>
      <c r="Q9787" t="s">
        <v>19</v>
      </c>
      <c r="R9787" t="s">
        <v>26</v>
      </c>
      <c r="S9787" t="s">
        <v>21</v>
      </c>
      <c r="T9787" t="s">
        <v>13312</v>
      </c>
      <c r="U9787" s="1">
        <v>45424</v>
      </c>
      <c r="V9787">
        <v>33</v>
      </c>
      <c r="W9787" t="str">
        <f t="shared" si="199"/>
        <v>30-59</v>
      </c>
    </row>
    <row r="9788" spans="1:23" x14ac:dyDescent="0.25">
      <c r="A9788" t="s">
        <v>10037</v>
      </c>
      <c r="B9788">
        <v>5282360321</v>
      </c>
      <c r="C9788">
        <v>8191605804</v>
      </c>
      <c r="D9788" s="1">
        <v>45654</v>
      </c>
      <c r="E9788">
        <v>99213</v>
      </c>
      <c r="F9788">
        <v>99202</v>
      </c>
      <c r="G9788" t="s">
        <v>347</v>
      </c>
      <c r="H9788" s="34">
        <v>75597</v>
      </c>
      <c r="I9788" s="7">
        <v>64257</v>
      </c>
      <c r="J9788" s="7">
        <v>55703.86</v>
      </c>
      <c r="K9788" s="7">
        <v>7268</v>
      </c>
      <c r="L9788" s="7">
        <v>1285.1400000000001</v>
      </c>
      <c r="M9788" s="5">
        <v>0.02</v>
      </c>
      <c r="N9788" t="s">
        <v>16</v>
      </c>
      <c r="O9788" t="s">
        <v>30</v>
      </c>
      <c r="P9788" t="s">
        <v>55</v>
      </c>
      <c r="Q9788" t="s">
        <v>19</v>
      </c>
      <c r="R9788" t="s">
        <v>27</v>
      </c>
      <c r="S9788" t="s">
        <v>27</v>
      </c>
      <c r="T9788" t="s">
        <v>13312</v>
      </c>
      <c r="U9788" s="1">
        <v>45805</v>
      </c>
      <c r="V9788">
        <v>151</v>
      </c>
      <c r="W9788" t="str">
        <f t="shared" si="199"/>
        <v>150-179</v>
      </c>
    </row>
    <row r="9789" spans="1:23" x14ac:dyDescent="0.25">
      <c r="A9789" t="s">
        <v>10038</v>
      </c>
      <c r="B9789">
        <v>5557701478</v>
      </c>
      <c r="C9789">
        <v>1457213029</v>
      </c>
      <c r="D9789" s="1">
        <v>45682</v>
      </c>
      <c r="E9789">
        <v>99215</v>
      </c>
      <c r="F9789">
        <v>71046</v>
      </c>
      <c r="G9789" t="s">
        <v>171</v>
      </c>
      <c r="H9789" s="34">
        <v>89190</v>
      </c>
      <c r="I9789" s="7">
        <v>66893</v>
      </c>
      <c r="J9789" s="7">
        <v>33174.050000000003</v>
      </c>
      <c r="K9789" s="7">
        <v>23685</v>
      </c>
      <c r="L9789" s="7">
        <v>10033.950000000001</v>
      </c>
      <c r="M9789" s="5">
        <v>0.15</v>
      </c>
      <c r="N9789" t="s">
        <v>1139</v>
      </c>
      <c r="O9789" t="s">
        <v>27</v>
      </c>
      <c r="P9789" t="s">
        <v>3146</v>
      </c>
      <c r="Q9789" t="s">
        <v>19</v>
      </c>
      <c r="R9789" t="s">
        <v>20</v>
      </c>
      <c r="S9789" t="s">
        <v>17</v>
      </c>
      <c r="T9789" t="s">
        <v>13310</v>
      </c>
      <c r="U9789" s="1">
        <v>45756</v>
      </c>
      <c r="V9789">
        <v>74</v>
      </c>
      <c r="W9789" t="str">
        <f t="shared" si="199"/>
        <v>60-89</v>
      </c>
    </row>
    <row r="9790" spans="1:23" x14ac:dyDescent="0.25">
      <c r="A9790" t="s">
        <v>10039</v>
      </c>
      <c r="B9790">
        <v>141818582</v>
      </c>
      <c r="C9790">
        <v>6398581167</v>
      </c>
      <c r="D9790" s="1">
        <v>45952</v>
      </c>
      <c r="E9790">
        <v>99223</v>
      </c>
      <c r="F9790">
        <v>90834</v>
      </c>
      <c r="G9790" t="s">
        <v>3365</v>
      </c>
      <c r="H9790" s="34">
        <v>87422</v>
      </c>
      <c r="I9790" s="7">
        <v>56824</v>
      </c>
      <c r="J9790" s="7">
        <v>28502.12</v>
      </c>
      <c r="K9790" s="7">
        <v>21503</v>
      </c>
      <c r="L9790" s="7">
        <v>6818.88</v>
      </c>
      <c r="M9790" s="5">
        <v>0.12</v>
      </c>
      <c r="N9790" t="s">
        <v>46</v>
      </c>
      <c r="O9790" t="s">
        <v>27</v>
      </c>
      <c r="P9790" t="s">
        <v>35</v>
      </c>
      <c r="Q9790" t="s">
        <v>32</v>
      </c>
      <c r="R9790" t="s">
        <v>38</v>
      </c>
      <c r="S9790" t="s">
        <v>21</v>
      </c>
      <c r="T9790" t="s">
        <v>13311</v>
      </c>
      <c r="U9790" s="1">
        <v>46096</v>
      </c>
      <c r="V9790">
        <v>144</v>
      </c>
      <c r="W9790" t="str">
        <f t="shared" si="199"/>
        <v>120-149</v>
      </c>
    </row>
    <row r="9791" spans="1:23" x14ac:dyDescent="0.25">
      <c r="A9791" t="s">
        <v>10040</v>
      </c>
      <c r="B9791">
        <v>2189405523</v>
      </c>
      <c r="C9791">
        <v>9734689471</v>
      </c>
      <c r="D9791" s="1">
        <v>45873</v>
      </c>
      <c r="E9791">
        <v>99238</v>
      </c>
      <c r="F9791">
        <v>99285</v>
      </c>
      <c r="G9791" t="s">
        <v>268</v>
      </c>
      <c r="H9791" s="34">
        <v>15269</v>
      </c>
      <c r="I9791" s="7">
        <v>12521</v>
      </c>
      <c r="J9791" s="7">
        <v>9514.2199999999993</v>
      </c>
      <c r="K9791" s="7">
        <v>753</v>
      </c>
      <c r="L9791" s="7">
        <v>2253.7800000000002</v>
      </c>
      <c r="M9791" s="5">
        <v>0.18</v>
      </c>
      <c r="N9791" t="s">
        <v>3141</v>
      </c>
      <c r="O9791" t="s">
        <v>30</v>
      </c>
      <c r="P9791" t="s">
        <v>40</v>
      </c>
      <c r="Q9791" t="s">
        <v>19</v>
      </c>
      <c r="R9791" t="s">
        <v>38</v>
      </c>
      <c r="S9791" t="s">
        <v>21</v>
      </c>
      <c r="T9791" t="s">
        <v>13311</v>
      </c>
      <c r="U9791" s="1">
        <v>45990</v>
      </c>
      <c r="V9791">
        <v>117</v>
      </c>
      <c r="W9791" t="str">
        <f t="shared" si="199"/>
        <v>90-119</v>
      </c>
    </row>
    <row r="9792" spans="1:23" x14ac:dyDescent="0.25">
      <c r="A9792" t="s">
        <v>10041</v>
      </c>
      <c r="B9792">
        <v>7147999577</v>
      </c>
      <c r="C9792">
        <v>4259741870</v>
      </c>
      <c r="D9792" s="1">
        <v>45905</v>
      </c>
      <c r="E9792">
        <v>99222</v>
      </c>
      <c r="F9792">
        <v>93000</v>
      </c>
      <c r="G9792" t="s">
        <v>174</v>
      </c>
      <c r="H9792" s="34">
        <v>66525</v>
      </c>
      <c r="I9792" s="7">
        <v>47898</v>
      </c>
      <c r="J9792" s="7">
        <v>44066.16</v>
      </c>
      <c r="K9792" s="7">
        <v>0</v>
      </c>
      <c r="L9792" s="7">
        <v>3831.84</v>
      </c>
      <c r="M9792" s="5">
        <v>0.08</v>
      </c>
      <c r="N9792" t="s">
        <v>24</v>
      </c>
      <c r="O9792" t="s">
        <v>17</v>
      </c>
      <c r="P9792" t="s">
        <v>31</v>
      </c>
      <c r="Q9792" t="s">
        <v>19</v>
      </c>
      <c r="R9792" t="s">
        <v>27</v>
      </c>
      <c r="S9792" t="s">
        <v>17</v>
      </c>
      <c r="T9792" t="s">
        <v>13312</v>
      </c>
      <c r="U9792" s="1">
        <v>45940</v>
      </c>
      <c r="V9792">
        <v>35</v>
      </c>
      <c r="W9792" t="str">
        <f t="shared" si="199"/>
        <v>30-59</v>
      </c>
    </row>
    <row r="9793" spans="1:23" x14ac:dyDescent="0.25">
      <c r="A9793" t="s">
        <v>10042</v>
      </c>
      <c r="B9793">
        <v>8608538798</v>
      </c>
      <c r="C9793">
        <v>3047441125</v>
      </c>
      <c r="D9793" s="1">
        <v>45622</v>
      </c>
      <c r="E9793">
        <v>99223</v>
      </c>
      <c r="F9793">
        <v>99215</v>
      </c>
      <c r="G9793" t="s">
        <v>73</v>
      </c>
      <c r="H9793" s="34">
        <v>18930</v>
      </c>
      <c r="I9793" s="7">
        <v>14198</v>
      </c>
      <c r="J9793" s="7">
        <v>12068.3</v>
      </c>
      <c r="K9793" s="7">
        <v>0</v>
      </c>
      <c r="L9793" s="7">
        <v>2129.6999999999998</v>
      </c>
      <c r="M9793" s="5">
        <v>0.15</v>
      </c>
      <c r="N9793" t="s">
        <v>1139</v>
      </c>
      <c r="O9793" t="s">
        <v>17</v>
      </c>
      <c r="P9793" t="s">
        <v>55</v>
      </c>
      <c r="Q9793" t="s">
        <v>19</v>
      </c>
      <c r="R9793" t="s">
        <v>43</v>
      </c>
      <c r="S9793" t="s">
        <v>27</v>
      </c>
      <c r="T9793" t="s">
        <v>13311</v>
      </c>
      <c r="U9793" s="1">
        <v>45670</v>
      </c>
      <c r="V9793">
        <v>48</v>
      </c>
      <c r="W9793" t="str">
        <f t="shared" si="199"/>
        <v>30-59</v>
      </c>
    </row>
    <row r="9794" spans="1:23" x14ac:dyDescent="0.25">
      <c r="A9794" t="s">
        <v>10043</v>
      </c>
      <c r="B9794">
        <v>3379521835</v>
      </c>
      <c r="C9794">
        <v>9580257264</v>
      </c>
      <c r="D9794" s="1">
        <v>45439</v>
      </c>
      <c r="E9794">
        <v>99222</v>
      </c>
      <c r="F9794">
        <v>99201</v>
      </c>
      <c r="G9794" t="s">
        <v>99</v>
      </c>
      <c r="H9794" s="34">
        <v>42135</v>
      </c>
      <c r="I9794" s="7">
        <v>32865</v>
      </c>
      <c r="J9794" s="7">
        <v>15347</v>
      </c>
      <c r="K9794" s="7">
        <v>10945</v>
      </c>
      <c r="L9794" s="7">
        <v>6573</v>
      </c>
      <c r="M9794" s="5">
        <v>0.2</v>
      </c>
      <c r="N9794" t="s">
        <v>3140</v>
      </c>
      <c r="O9794" t="s">
        <v>27</v>
      </c>
      <c r="P9794" t="s">
        <v>55</v>
      </c>
      <c r="Q9794" t="s">
        <v>19</v>
      </c>
      <c r="R9794" t="s">
        <v>38</v>
      </c>
      <c r="S9794" t="s">
        <v>17</v>
      </c>
      <c r="T9794" t="s">
        <v>13312</v>
      </c>
      <c r="U9794" s="1">
        <v>45563</v>
      </c>
      <c r="V9794">
        <v>124</v>
      </c>
      <c r="W9794" t="str">
        <f t="shared" si="199"/>
        <v>120-149</v>
      </c>
    </row>
    <row r="9795" spans="1:23" x14ac:dyDescent="0.25">
      <c r="A9795" t="s">
        <v>10044</v>
      </c>
      <c r="B9795">
        <v>8106392033</v>
      </c>
      <c r="C9795">
        <v>1830049283</v>
      </c>
      <c r="D9795" s="1">
        <v>45305</v>
      </c>
      <c r="E9795">
        <v>99221</v>
      </c>
      <c r="F9795">
        <v>71046</v>
      </c>
      <c r="G9795" t="s">
        <v>288</v>
      </c>
      <c r="H9795" s="34">
        <v>92572</v>
      </c>
      <c r="I9795" s="7">
        <v>60172</v>
      </c>
      <c r="J9795" s="7">
        <v>42925.36</v>
      </c>
      <c r="K9795" s="7">
        <v>10026</v>
      </c>
      <c r="L9795" s="7">
        <v>7220.64</v>
      </c>
      <c r="M9795" s="5">
        <v>0.12</v>
      </c>
      <c r="N9795" t="s">
        <v>46</v>
      </c>
      <c r="O9795" t="s">
        <v>27</v>
      </c>
      <c r="P9795" t="s">
        <v>58</v>
      </c>
      <c r="Q9795" t="s">
        <v>32</v>
      </c>
      <c r="R9795" t="s">
        <v>21</v>
      </c>
      <c r="S9795" t="s">
        <v>17</v>
      </c>
      <c r="T9795" t="s">
        <v>13312</v>
      </c>
      <c r="U9795" s="1">
        <v>45451</v>
      </c>
      <c r="V9795">
        <v>146</v>
      </c>
      <c r="W9795" t="str">
        <f t="shared" ref="W9795:W9858" si="200">IF(V9795="","",IF(V9795&lt;30,"0-29",IF(V9795&lt;60,"30-59",IF(V9795&lt;90,"60-89",IF(V9795&lt;120,"90-119",IF(V9795&lt;150,"120-149",IF(V9795&lt;180,"150-179",IF(V9795&lt;210,"180-209",IF(V9795&lt;240,"210-239",IF(V9795&lt;270,"240-269",IF(V9795&lt;300,"270-299",IF(V9795&lt;330,"300-329",IF(V9795&lt;360,"330-359","360+")))))))))))))</f>
        <v>120-149</v>
      </c>
    </row>
    <row r="9796" spans="1:23" x14ac:dyDescent="0.25">
      <c r="A9796" t="s">
        <v>10045</v>
      </c>
      <c r="B9796">
        <v>5872909316</v>
      </c>
      <c r="C9796">
        <v>4850183272</v>
      </c>
      <c r="D9796" s="1">
        <v>45798</v>
      </c>
      <c r="E9796">
        <v>99222</v>
      </c>
      <c r="F9796">
        <v>99202</v>
      </c>
      <c r="G9796" t="s">
        <v>3244</v>
      </c>
      <c r="H9796" s="34">
        <v>60433</v>
      </c>
      <c r="I9796" s="7">
        <v>47742</v>
      </c>
      <c r="J9796" s="7">
        <v>21884.28</v>
      </c>
      <c r="K9796" s="7">
        <v>18219</v>
      </c>
      <c r="L9796" s="7">
        <v>7638.72</v>
      </c>
      <c r="M9796" s="5">
        <v>0.16</v>
      </c>
      <c r="N9796" t="s">
        <v>1138</v>
      </c>
      <c r="O9796" t="s">
        <v>27</v>
      </c>
      <c r="P9796" t="s">
        <v>18</v>
      </c>
      <c r="Q9796" t="s">
        <v>19</v>
      </c>
      <c r="R9796" t="s">
        <v>38</v>
      </c>
      <c r="S9796" t="s">
        <v>17</v>
      </c>
      <c r="T9796" t="s">
        <v>13310</v>
      </c>
      <c r="U9796" s="1">
        <v>45862</v>
      </c>
      <c r="V9796">
        <v>64</v>
      </c>
      <c r="W9796" t="str">
        <f t="shared" si="200"/>
        <v>60-89</v>
      </c>
    </row>
    <row r="9797" spans="1:23" x14ac:dyDescent="0.25">
      <c r="A9797" t="s">
        <v>10046</v>
      </c>
      <c r="B9797">
        <v>219439535</v>
      </c>
      <c r="C9797">
        <v>4323794612</v>
      </c>
      <c r="D9797" s="1">
        <v>45583</v>
      </c>
      <c r="E9797">
        <v>99238</v>
      </c>
      <c r="F9797">
        <v>99291</v>
      </c>
      <c r="G9797" t="s">
        <v>3183</v>
      </c>
      <c r="H9797" s="34">
        <v>53979</v>
      </c>
      <c r="I9797" s="7">
        <v>40484</v>
      </c>
      <c r="J9797" s="7">
        <v>34411.4</v>
      </c>
      <c r="K9797" s="7">
        <v>0</v>
      </c>
      <c r="L9797" s="7">
        <v>6072.6</v>
      </c>
      <c r="M9797" s="5">
        <v>0.15</v>
      </c>
      <c r="N9797" t="s">
        <v>1139</v>
      </c>
      <c r="O9797" t="s">
        <v>17</v>
      </c>
      <c r="P9797" t="s">
        <v>40</v>
      </c>
      <c r="Q9797" t="s">
        <v>32</v>
      </c>
      <c r="R9797" t="s">
        <v>27</v>
      </c>
      <c r="S9797" t="s">
        <v>21</v>
      </c>
      <c r="T9797" t="s">
        <v>13311</v>
      </c>
      <c r="U9797" s="1">
        <v>45680</v>
      </c>
      <c r="V9797">
        <v>97</v>
      </c>
      <c r="W9797" t="str">
        <f t="shared" si="200"/>
        <v>90-119</v>
      </c>
    </row>
    <row r="9798" spans="1:23" x14ac:dyDescent="0.25">
      <c r="A9798" t="s">
        <v>10047</v>
      </c>
      <c r="B9798">
        <v>2333503940</v>
      </c>
      <c r="C9798">
        <v>8130060729</v>
      </c>
      <c r="D9798" s="1">
        <v>45936</v>
      </c>
      <c r="E9798">
        <v>99222</v>
      </c>
      <c r="F9798">
        <v>99285</v>
      </c>
      <c r="G9798" t="s">
        <v>85</v>
      </c>
      <c r="H9798" s="34">
        <v>67716</v>
      </c>
      <c r="I9798" s="7">
        <v>48756</v>
      </c>
      <c r="J9798" s="7">
        <v>32531.52</v>
      </c>
      <c r="K9798" s="7">
        <v>12324</v>
      </c>
      <c r="L9798" s="7">
        <v>3900.48</v>
      </c>
      <c r="M9798" s="5">
        <v>0.08</v>
      </c>
      <c r="N9798" t="s">
        <v>24</v>
      </c>
      <c r="O9798" t="s">
        <v>27</v>
      </c>
      <c r="P9798" t="s">
        <v>31</v>
      </c>
      <c r="Q9798" t="s">
        <v>32</v>
      </c>
      <c r="R9798" t="s">
        <v>20</v>
      </c>
      <c r="S9798" t="s">
        <v>21</v>
      </c>
      <c r="T9798" t="s">
        <v>13311</v>
      </c>
      <c r="U9798" s="1">
        <v>45979</v>
      </c>
      <c r="V9798">
        <v>43</v>
      </c>
      <c r="W9798" t="str">
        <f t="shared" si="200"/>
        <v>30-59</v>
      </c>
    </row>
    <row r="9799" spans="1:23" x14ac:dyDescent="0.25">
      <c r="A9799" t="s">
        <v>10048</v>
      </c>
      <c r="B9799">
        <v>2303385228</v>
      </c>
      <c r="C9799">
        <v>2907737496</v>
      </c>
      <c r="D9799" s="1">
        <v>45771</v>
      </c>
      <c r="E9799">
        <v>99221</v>
      </c>
      <c r="F9799">
        <v>99204</v>
      </c>
      <c r="G9799" t="s">
        <v>3451</v>
      </c>
      <c r="H9799" s="34">
        <v>44343</v>
      </c>
      <c r="I9799" s="7">
        <v>35031</v>
      </c>
      <c r="J9799" s="7">
        <v>29426.04</v>
      </c>
      <c r="K9799" s="7">
        <v>0</v>
      </c>
      <c r="L9799" s="7">
        <v>5604.96</v>
      </c>
      <c r="M9799" s="5">
        <v>0.16</v>
      </c>
      <c r="N9799" t="s">
        <v>1138</v>
      </c>
      <c r="O9799" t="s">
        <v>17</v>
      </c>
      <c r="P9799" t="s">
        <v>31</v>
      </c>
      <c r="Q9799" t="s">
        <v>32</v>
      </c>
      <c r="R9799" t="s">
        <v>27</v>
      </c>
      <c r="S9799" t="s">
        <v>27</v>
      </c>
      <c r="T9799" t="s">
        <v>13312</v>
      </c>
      <c r="U9799" s="1">
        <v>45889</v>
      </c>
      <c r="V9799">
        <v>118</v>
      </c>
      <c r="W9799" t="str">
        <f t="shared" si="200"/>
        <v>90-119</v>
      </c>
    </row>
    <row r="9800" spans="1:23" x14ac:dyDescent="0.25">
      <c r="A9800" t="s">
        <v>10049</v>
      </c>
      <c r="B9800">
        <v>8515699477</v>
      </c>
      <c r="C9800">
        <v>4016986608</v>
      </c>
      <c r="D9800" s="1">
        <v>45629</v>
      </c>
      <c r="E9800">
        <v>99231</v>
      </c>
      <c r="F9800">
        <v>99292</v>
      </c>
      <c r="G9800" t="s">
        <v>593</v>
      </c>
      <c r="H9800" s="34">
        <v>52928</v>
      </c>
      <c r="I9800" s="7">
        <v>44989</v>
      </c>
      <c r="J9800" s="7">
        <v>33243.22</v>
      </c>
      <c r="K9800" s="7">
        <v>10846</v>
      </c>
      <c r="L9800" s="7">
        <v>899.78</v>
      </c>
      <c r="M9800" s="5">
        <v>0.02</v>
      </c>
      <c r="N9800" t="s">
        <v>16</v>
      </c>
      <c r="O9800" t="s">
        <v>27</v>
      </c>
      <c r="P9800" t="s">
        <v>18</v>
      </c>
      <c r="Q9800" t="s">
        <v>32</v>
      </c>
      <c r="R9800" t="s">
        <v>21</v>
      </c>
      <c r="S9800" t="s">
        <v>17</v>
      </c>
      <c r="T9800" t="s">
        <v>13311</v>
      </c>
      <c r="U9800" s="1">
        <v>45662</v>
      </c>
      <c r="V9800">
        <v>33</v>
      </c>
      <c r="W9800" t="str">
        <f t="shared" si="200"/>
        <v>30-59</v>
      </c>
    </row>
    <row r="9801" spans="1:23" x14ac:dyDescent="0.25">
      <c r="A9801" t="s">
        <v>10050</v>
      </c>
      <c r="B9801">
        <v>8416464497</v>
      </c>
      <c r="C9801">
        <v>5585024613</v>
      </c>
      <c r="D9801" s="1">
        <v>45780</v>
      </c>
      <c r="E9801">
        <v>99222</v>
      </c>
      <c r="F9801">
        <v>99213</v>
      </c>
      <c r="G9801" t="s">
        <v>415</v>
      </c>
      <c r="H9801" s="34">
        <v>28495</v>
      </c>
      <c r="I9801" s="7">
        <v>23366</v>
      </c>
      <c r="J9801" s="7">
        <v>19160.12</v>
      </c>
      <c r="K9801" s="7">
        <v>0</v>
      </c>
      <c r="L9801" s="7">
        <v>4205.88</v>
      </c>
      <c r="M9801" s="5">
        <v>0.18</v>
      </c>
      <c r="N9801" t="s">
        <v>3141</v>
      </c>
      <c r="O9801" t="s">
        <v>17</v>
      </c>
      <c r="P9801" t="s">
        <v>40</v>
      </c>
      <c r="Q9801" t="s">
        <v>19</v>
      </c>
      <c r="R9801" t="s">
        <v>21</v>
      </c>
      <c r="S9801" t="s">
        <v>27</v>
      </c>
      <c r="T9801" t="s">
        <v>13310</v>
      </c>
      <c r="U9801" s="1">
        <v>45956</v>
      </c>
      <c r="V9801">
        <v>176</v>
      </c>
      <c r="W9801" t="str">
        <f t="shared" si="200"/>
        <v>150-179</v>
      </c>
    </row>
    <row r="9802" spans="1:23" x14ac:dyDescent="0.25">
      <c r="A9802" t="s">
        <v>10051</v>
      </c>
      <c r="B9802">
        <v>735027911</v>
      </c>
      <c r="C9802">
        <v>4977098360</v>
      </c>
      <c r="D9802" s="1">
        <v>45674</v>
      </c>
      <c r="E9802">
        <v>99231</v>
      </c>
      <c r="F9802">
        <v>85025</v>
      </c>
      <c r="G9802" t="s">
        <v>3301</v>
      </c>
      <c r="H9802" s="34">
        <v>72054</v>
      </c>
      <c r="I9802" s="7">
        <v>61246</v>
      </c>
      <c r="J9802" s="7">
        <v>52332.08</v>
      </c>
      <c r="K9802" s="7">
        <v>7689</v>
      </c>
      <c r="L9802" s="7">
        <v>1224.92</v>
      </c>
      <c r="M9802" s="5">
        <v>0.02</v>
      </c>
      <c r="N9802" t="s">
        <v>16</v>
      </c>
      <c r="O9802" t="s">
        <v>30</v>
      </c>
      <c r="P9802" t="s">
        <v>31</v>
      </c>
      <c r="Q9802" t="s">
        <v>32</v>
      </c>
      <c r="R9802" t="s">
        <v>20</v>
      </c>
      <c r="S9802" t="s">
        <v>27</v>
      </c>
      <c r="T9802" t="s">
        <v>13311</v>
      </c>
      <c r="U9802" s="1">
        <v>45731</v>
      </c>
      <c r="V9802">
        <v>57</v>
      </c>
      <c r="W9802" t="str">
        <f t="shared" si="200"/>
        <v>30-59</v>
      </c>
    </row>
    <row r="9803" spans="1:23" x14ac:dyDescent="0.25">
      <c r="A9803" t="s">
        <v>10052</v>
      </c>
      <c r="B9803">
        <v>3054985348</v>
      </c>
      <c r="C9803">
        <v>5212220097</v>
      </c>
      <c r="D9803" s="1">
        <v>45862</v>
      </c>
      <c r="E9803">
        <v>99233</v>
      </c>
      <c r="F9803">
        <v>99202</v>
      </c>
      <c r="G9803" t="s">
        <v>3331</v>
      </c>
      <c r="H9803" s="34">
        <v>58332</v>
      </c>
      <c r="I9803" s="7">
        <v>47832</v>
      </c>
      <c r="J9803" s="7">
        <v>28406.240000000002</v>
      </c>
      <c r="K9803" s="7">
        <v>10816</v>
      </c>
      <c r="L9803" s="7">
        <v>8609.76</v>
      </c>
      <c r="M9803" s="5">
        <v>0.18</v>
      </c>
      <c r="N9803" t="s">
        <v>3141</v>
      </c>
      <c r="O9803" t="s">
        <v>27</v>
      </c>
      <c r="P9803" t="s">
        <v>31</v>
      </c>
      <c r="Q9803" t="s">
        <v>32</v>
      </c>
      <c r="R9803" t="s">
        <v>43</v>
      </c>
      <c r="S9803" t="s">
        <v>21</v>
      </c>
      <c r="T9803" t="s">
        <v>13311</v>
      </c>
      <c r="U9803" s="1">
        <v>45971</v>
      </c>
      <c r="V9803">
        <v>109</v>
      </c>
      <c r="W9803" t="str">
        <f t="shared" si="200"/>
        <v>90-119</v>
      </c>
    </row>
    <row r="9804" spans="1:23" x14ac:dyDescent="0.25">
      <c r="A9804" t="s">
        <v>10053</v>
      </c>
      <c r="B9804">
        <v>7803252018</v>
      </c>
      <c r="C9804">
        <v>1765648355</v>
      </c>
      <c r="D9804" s="1">
        <v>45634</v>
      </c>
      <c r="E9804">
        <v>99214</v>
      </c>
      <c r="F9804">
        <v>99282</v>
      </c>
      <c r="G9804" t="s">
        <v>3537</v>
      </c>
      <c r="H9804" s="34">
        <v>55524</v>
      </c>
      <c r="I9804" s="7">
        <v>47195</v>
      </c>
      <c r="J9804" s="7">
        <v>41033.1</v>
      </c>
      <c r="K9804" s="7">
        <v>5218</v>
      </c>
      <c r="L9804" s="7">
        <v>943.9</v>
      </c>
      <c r="M9804" s="5">
        <v>0.02</v>
      </c>
      <c r="N9804" t="s">
        <v>16</v>
      </c>
      <c r="O9804" t="s">
        <v>30</v>
      </c>
      <c r="P9804" t="s">
        <v>35</v>
      </c>
      <c r="Q9804" t="s">
        <v>19</v>
      </c>
      <c r="R9804" t="s">
        <v>20</v>
      </c>
      <c r="S9804" t="s">
        <v>17</v>
      </c>
      <c r="T9804" t="s">
        <v>13311</v>
      </c>
      <c r="U9804" s="1">
        <v>45775</v>
      </c>
      <c r="V9804">
        <v>141</v>
      </c>
      <c r="W9804" t="str">
        <f t="shared" si="200"/>
        <v>120-149</v>
      </c>
    </row>
    <row r="9805" spans="1:23" x14ac:dyDescent="0.25">
      <c r="A9805" t="s">
        <v>10054</v>
      </c>
      <c r="B9805">
        <v>5944013610</v>
      </c>
      <c r="C9805">
        <v>2186891222</v>
      </c>
      <c r="D9805" s="1">
        <v>45475</v>
      </c>
      <c r="E9805">
        <v>99232</v>
      </c>
      <c r="F9805">
        <v>99291</v>
      </c>
      <c r="G9805" t="s">
        <v>3256</v>
      </c>
      <c r="H9805" s="34">
        <v>19532</v>
      </c>
      <c r="I9805" s="7">
        <v>15430</v>
      </c>
      <c r="J9805" s="7">
        <v>6738.2</v>
      </c>
      <c r="K9805" s="7">
        <v>6223</v>
      </c>
      <c r="L9805" s="7">
        <v>2468.8000000000002</v>
      </c>
      <c r="M9805" s="5">
        <v>0.16</v>
      </c>
      <c r="N9805" t="s">
        <v>1138</v>
      </c>
      <c r="O9805" t="s">
        <v>27</v>
      </c>
      <c r="P9805" t="s">
        <v>97</v>
      </c>
      <c r="Q9805" t="s">
        <v>19</v>
      </c>
      <c r="R9805" t="s">
        <v>38</v>
      </c>
      <c r="S9805" t="s">
        <v>21</v>
      </c>
      <c r="T9805" t="s">
        <v>13312</v>
      </c>
      <c r="U9805" s="1">
        <v>45571</v>
      </c>
      <c r="V9805">
        <v>96</v>
      </c>
      <c r="W9805" t="str">
        <f t="shared" si="200"/>
        <v>90-119</v>
      </c>
    </row>
    <row r="9806" spans="1:23" x14ac:dyDescent="0.25">
      <c r="A9806" t="s">
        <v>10055</v>
      </c>
      <c r="B9806">
        <v>7576716573</v>
      </c>
      <c r="C9806">
        <v>3808946771</v>
      </c>
      <c r="D9806" s="1">
        <v>45607</v>
      </c>
      <c r="E9806">
        <v>99214</v>
      </c>
      <c r="F9806">
        <v>99202</v>
      </c>
      <c r="G9806" t="s">
        <v>3716</v>
      </c>
      <c r="H9806" s="34">
        <v>35811</v>
      </c>
      <c r="I9806" s="7">
        <v>28291</v>
      </c>
      <c r="J9806" s="7">
        <v>19127.439999999999</v>
      </c>
      <c r="K9806" s="7">
        <v>4637</v>
      </c>
      <c r="L9806" s="7">
        <v>4526.5600000000004</v>
      </c>
      <c r="M9806" s="5">
        <v>0.16</v>
      </c>
      <c r="N9806" t="s">
        <v>1138</v>
      </c>
      <c r="O9806" t="s">
        <v>27</v>
      </c>
      <c r="P9806" t="s">
        <v>18</v>
      </c>
      <c r="Q9806" t="s">
        <v>32</v>
      </c>
      <c r="R9806" t="s">
        <v>20</v>
      </c>
      <c r="S9806" t="s">
        <v>21</v>
      </c>
      <c r="T9806" t="s">
        <v>13310</v>
      </c>
      <c r="U9806" s="1">
        <v>45745</v>
      </c>
      <c r="V9806">
        <v>138</v>
      </c>
      <c r="W9806" t="str">
        <f t="shared" si="200"/>
        <v>120-149</v>
      </c>
    </row>
    <row r="9807" spans="1:23" x14ac:dyDescent="0.25">
      <c r="A9807" t="s">
        <v>10056</v>
      </c>
      <c r="B9807">
        <v>7652448335</v>
      </c>
      <c r="C9807">
        <v>4764739169</v>
      </c>
      <c r="D9807" s="1">
        <v>45779</v>
      </c>
      <c r="E9807">
        <v>99222</v>
      </c>
      <c r="F9807">
        <v>36415</v>
      </c>
      <c r="G9807" t="s">
        <v>91</v>
      </c>
      <c r="H9807" s="34">
        <v>23667</v>
      </c>
      <c r="I9807" s="7">
        <v>15384</v>
      </c>
      <c r="J9807" s="7">
        <v>12077.92</v>
      </c>
      <c r="K9807" s="7">
        <v>1460</v>
      </c>
      <c r="L9807" s="7">
        <v>1846.08</v>
      </c>
      <c r="M9807" s="5">
        <v>0.12</v>
      </c>
      <c r="N9807" t="s">
        <v>46</v>
      </c>
      <c r="O9807" t="s">
        <v>30</v>
      </c>
      <c r="P9807" t="s">
        <v>3147</v>
      </c>
      <c r="Q9807" t="s">
        <v>32</v>
      </c>
      <c r="R9807" t="s">
        <v>43</v>
      </c>
      <c r="S9807" t="s">
        <v>21</v>
      </c>
      <c r="T9807" t="s">
        <v>13312</v>
      </c>
      <c r="U9807" s="1">
        <v>45933</v>
      </c>
      <c r="V9807">
        <v>154</v>
      </c>
      <c r="W9807" t="str">
        <f t="shared" si="200"/>
        <v>150-179</v>
      </c>
    </row>
    <row r="9808" spans="1:23" x14ac:dyDescent="0.25">
      <c r="A9808" t="s">
        <v>10057</v>
      </c>
      <c r="B9808">
        <v>1327062962</v>
      </c>
      <c r="C9808">
        <v>221540356</v>
      </c>
      <c r="D9808" s="1">
        <v>45370</v>
      </c>
      <c r="E9808">
        <v>99222</v>
      </c>
      <c r="F9808">
        <v>97110</v>
      </c>
      <c r="G9808" t="s">
        <v>3438</v>
      </c>
      <c r="H9808" s="34">
        <v>39037</v>
      </c>
      <c r="I9808" s="7">
        <v>30839</v>
      </c>
      <c r="J9808" s="7">
        <v>16681.759999999998</v>
      </c>
      <c r="K9808" s="7">
        <v>9223</v>
      </c>
      <c r="L9808" s="7">
        <v>4934.24</v>
      </c>
      <c r="M9808" s="5">
        <v>0.16</v>
      </c>
      <c r="N9808" t="s">
        <v>1138</v>
      </c>
      <c r="O9808" t="s">
        <v>27</v>
      </c>
      <c r="P9808" t="s">
        <v>58</v>
      </c>
      <c r="Q9808" t="s">
        <v>19</v>
      </c>
      <c r="R9808" t="s">
        <v>20</v>
      </c>
      <c r="S9808" t="s">
        <v>27</v>
      </c>
      <c r="T9808" t="s">
        <v>13310</v>
      </c>
      <c r="U9808" s="1">
        <v>45479</v>
      </c>
      <c r="V9808">
        <v>109</v>
      </c>
      <c r="W9808" t="str">
        <f t="shared" si="200"/>
        <v>90-119</v>
      </c>
    </row>
    <row r="9809" spans="1:23" x14ac:dyDescent="0.25">
      <c r="A9809" t="s">
        <v>10058</v>
      </c>
      <c r="B9809">
        <v>7128749536</v>
      </c>
      <c r="C9809">
        <v>6361166923</v>
      </c>
      <c r="D9809" s="1">
        <v>45885</v>
      </c>
      <c r="E9809">
        <v>99238</v>
      </c>
      <c r="F9809">
        <v>80053</v>
      </c>
      <c r="G9809" t="s">
        <v>3225</v>
      </c>
      <c r="H9809" s="34">
        <v>65785</v>
      </c>
      <c r="I9809" s="7">
        <v>49339</v>
      </c>
      <c r="J9809" s="7">
        <v>41938.15</v>
      </c>
      <c r="K9809" s="7">
        <v>0</v>
      </c>
      <c r="L9809" s="7">
        <v>7400.85</v>
      </c>
      <c r="M9809" s="5">
        <v>0.15</v>
      </c>
      <c r="N9809" t="s">
        <v>1139</v>
      </c>
      <c r="O9809" t="s">
        <v>17</v>
      </c>
      <c r="P9809" t="s">
        <v>3150</v>
      </c>
      <c r="Q9809" t="s">
        <v>19</v>
      </c>
      <c r="R9809" t="s">
        <v>38</v>
      </c>
      <c r="S9809" t="s">
        <v>21</v>
      </c>
      <c r="T9809" t="s">
        <v>13312</v>
      </c>
      <c r="U9809" s="1">
        <v>45919</v>
      </c>
      <c r="V9809">
        <v>34</v>
      </c>
      <c r="W9809" t="str">
        <f t="shared" si="200"/>
        <v>30-59</v>
      </c>
    </row>
    <row r="9810" spans="1:23" x14ac:dyDescent="0.25">
      <c r="A9810" t="s">
        <v>10059</v>
      </c>
      <c r="B9810">
        <v>3996570030</v>
      </c>
      <c r="C9810">
        <v>7399333147</v>
      </c>
      <c r="D9810" s="1">
        <v>45530</v>
      </c>
      <c r="E9810">
        <v>99233</v>
      </c>
      <c r="F9810">
        <v>99292</v>
      </c>
      <c r="G9810" t="s">
        <v>318</v>
      </c>
      <c r="H9810" s="34">
        <v>91363</v>
      </c>
      <c r="I9810" s="7">
        <v>72177</v>
      </c>
      <c r="J9810" s="7">
        <v>36657.68</v>
      </c>
      <c r="K9810" s="7">
        <v>23971</v>
      </c>
      <c r="L9810" s="7">
        <v>11548.32</v>
      </c>
      <c r="M9810" s="5">
        <v>0.16</v>
      </c>
      <c r="N9810" t="s">
        <v>1138</v>
      </c>
      <c r="O9810" t="s">
        <v>27</v>
      </c>
      <c r="P9810" t="s">
        <v>3147</v>
      </c>
      <c r="Q9810" t="s">
        <v>19</v>
      </c>
      <c r="R9810" t="s">
        <v>21</v>
      </c>
      <c r="S9810" t="s">
        <v>17</v>
      </c>
      <c r="T9810" t="s">
        <v>13310</v>
      </c>
      <c r="U9810" s="1">
        <v>45615</v>
      </c>
      <c r="V9810">
        <v>85</v>
      </c>
      <c r="W9810" t="str">
        <f t="shared" si="200"/>
        <v>60-89</v>
      </c>
    </row>
    <row r="9811" spans="1:23" x14ac:dyDescent="0.25">
      <c r="A9811" t="s">
        <v>10060</v>
      </c>
      <c r="B9811">
        <v>4322152308</v>
      </c>
      <c r="C9811">
        <v>9227093578</v>
      </c>
      <c r="D9811" s="1">
        <v>45351</v>
      </c>
      <c r="E9811">
        <v>99213</v>
      </c>
      <c r="F9811">
        <v>99203</v>
      </c>
      <c r="G9811" t="s">
        <v>307</v>
      </c>
      <c r="H9811" s="34">
        <v>48615</v>
      </c>
      <c r="I9811" s="7">
        <v>38406</v>
      </c>
      <c r="J9811" s="7">
        <v>32261.040000000001</v>
      </c>
      <c r="K9811" s="7">
        <v>0</v>
      </c>
      <c r="L9811" s="7">
        <v>6144.96</v>
      </c>
      <c r="M9811" s="5">
        <v>0.16</v>
      </c>
      <c r="N9811" t="s">
        <v>1138</v>
      </c>
      <c r="O9811" t="s">
        <v>17</v>
      </c>
      <c r="P9811" t="s">
        <v>3148</v>
      </c>
      <c r="Q9811" t="s">
        <v>32</v>
      </c>
      <c r="R9811" t="s">
        <v>27</v>
      </c>
      <c r="S9811" t="s">
        <v>27</v>
      </c>
      <c r="T9811" t="s">
        <v>13312</v>
      </c>
      <c r="U9811" s="1">
        <v>45525</v>
      </c>
      <c r="V9811">
        <v>174</v>
      </c>
      <c r="W9811" t="str">
        <f t="shared" si="200"/>
        <v>150-179</v>
      </c>
    </row>
    <row r="9812" spans="1:23" x14ac:dyDescent="0.25">
      <c r="A9812" t="s">
        <v>10061</v>
      </c>
      <c r="B9812">
        <v>2246123860</v>
      </c>
      <c r="C9812">
        <v>2288333406</v>
      </c>
      <c r="D9812" s="1">
        <v>45677</v>
      </c>
      <c r="E9812">
        <v>99238</v>
      </c>
      <c r="F9812">
        <v>93000</v>
      </c>
      <c r="G9812" t="s">
        <v>365</v>
      </c>
      <c r="H9812" s="34">
        <v>68140</v>
      </c>
      <c r="I9812" s="7">
        <v>49061</v>
      </c>
      <c r="J9812" s="7">
        <v>38176.120000000003</v>
      </c>
      <c r="K9812" s="7">
        <v>6960</v>
      </c>
      <c r="L9812" s="7">
        <v>3924.88</v>
      </c>
      <c r="M9812" s="5">
        <v>0.08</v>
      </c>
      <c r="N9812" t="s">
        <v>24</v>
      </c>
      <c r="O9812" t="s">
        <v>27</v>
      </c>
      <c r="P9812" t="s">
        <v>3146</v>
      </c>
      <c r="Q9812" t="s">
        <v>32</v>
      </c>
      <c r="R9812" t="s">
        <v>21</v>
      </c>
      <c r="S9812" t="s">
        <v>17</v>
      </c>
      <c r="T9812" t="s">
        <v>13311</v>
      </c>
      <c r="U9812" s="1">
        <v>45855</v>
      </c>
      <c r="V9812">
        <v>178</v>
      </c>
      <c r="W9812" t="str">
        <f t="shared" si="200"/>
        <v>150-179</v>
      </c>
    </row>
    <row r="9813" spans="1:23" x14ac:dyDescent="0.25">
      <c r="A9813" t="s">
        <v>10062</v>
      </c>
      <c r="B9813">
        <v>9964699068</v>
      </c>
      <c r="C9813">
        <v>7050784255</v>
      </c>
      <c r="D9813" s="1">
        <v>45925</v>
      </c>
      <c r="E9813">
        <v>99232</v>
      </c>
      <c r="F9813">
        <v>99203</v>
      </c>
      <c r="G9813" t="s">
        <v>23</v>
      </c>
      <c r="H9813" s="34">
        <v>34599</v>
      </c>
      <c r="I9813" s="7">
        <v>27333</v>
      </c>
      <c r="J9813" s="7">
        <v>14778.72</v>
      </c>
      <c r="K9813" s="7">
        <v>8181</v>
      </c>
      <c r="L9813" s="7">
        <v>4373.28</v>
      </c>
      <c r="M9813" s="5">
        <v>0.16</v>
      </c>
      <c r="N9813" t="s">
        <v>1138</v>
      </c>
      <c r="O9813" t="s">
        <v>27</v>
      </c>
      <c r="P9813" t="s">
        <v>3147</v>
      </c>
      <c r="Q9813" t="s">
        <v>32</v>
      </c>
      <c r="R9813" t="s">
        <v>27</v>
      </c>
      <c r="S9813" t="s">
        <v>21</v>
      </c>
      <c r="T9813" t="s">
        <v>13312</v>
      </c>
      <c r="U9813" s="1">
        <v>46036</v>
      </c>
      <c r="V9813">
        <v>111</v>
      </c>
      <c r="W9813" t="str">
        <f t="shared" si="200"/>
        <v>90-119</v>
      </c>
    </row>
    <row r="9814" spans="1:23" x14ac:dyDescent="0.25">
      <c r="A9814" t="s">
        <v>10063</v>
      </c>
      <c r="B9814">
        <v>3726350901</v>
      </c>
      <c r="C9814">
        <v>1816670816</v>
      </c>
      <c r="D9814" s="1">
        <v>45890</v>
      </c>
      <c r="E9814">
        <v>99213</v>
      </c>
      <c r="F9814">
        <v>99282</v>
      </c>
      <c r="G9814" t="s">
        <v>3279</v>
      </c>
      <c r="H9814" s="34">
        <v>47375</v>
      </c>
      <c r="I9814" s="7">
        <v>35531</v>
      </c>
      <c r="J9814" s="7">
        <v>18030.349999999999</v>
      </c>
      <c r="K9814" s="7">
        <v>12171</v>
      </c>
      <c r="L9814" s="7">
        <v>5329.65</v>
      </c>
      <c r="M9814" s="5">
        <v>0.15</v>
      </c>
      <c r="N9814" t="s">
        <v>1139</v>
      </c>
      <c r="O9814" t="s">
        <v>27</v>
      </c>
      <c r="P9814" t="s">
        <v>25</v>
      </c>
      <c r="Q9814" t="s">
        <v>32</v>
      </c>
      <c r="R9814" t="s">
        <v>21</v>
      </c>
      <c r="S9814" t="s">
        <v>17</v>
      </c>
      <c r="T9814" t="s">
        <v>13310</v>
      </c>
      <c r="U9814" s="1">
        <v>46017</v>
      </c>
      <c r="V9814">
        <v>127</v>
      </c>
      <c r="W9814" t="str">
        <f t="shared" si="200"/>
        <v>120-149</v>
      </c>
    </row>
    <row r="9815" spans="1:23" x14ac:dyDescent="0.25">
      <c r="A9815" t="s">
        <v>10064</v>
      </c>
      <c r="B9815">
        <v>1965350867</v>
      </c>
      <c r="C9815">
        <v>314582937</v>
      </c>
      <c r="D9815" s="1">
        <v>45655</v>
      </c>
      <c r="E9815">
        <v>99215</v>
      </c>
      <c r="F9815">
        <v>90834</v>
      </c>
      <c r="G9815" t="s">
        <v>559</v>
      </c>
      <c r="H9815" s="34">
        <v>43425</v>
      </c>
      <c r="I9815" s="7">
        <v>35609</v>
      </c>
      <c r="J9815" s="7">
        <v>25735.38</v>
      </c>
      <c r="K9815" s="7">
        <v>3464</v>
      </c>
      <c r="L9815" s="7">
        <v>6409.62</v>
      </c>
      <c r="M9815" s="5">
        <v>0.18</v>
      </c>
      <c r="N9815" t="s">
        <v>3141</v>
      </c>
      <c r="O9815" t="s">
        <v>30</v>
      </c>
      <c r="P9815" t="s">
        <v>55</v>
      </c>
      <c r="Q9815" t="s">
        <v>32</v>
      </c>
      <c r="R9815" t="s">
        <v>27</v>
      </c>
      <c r="S9815" t="s">
        <v>17</v>
      </c>
      <c r="T9815" t="s">
        <v>13310</v>
      </c>
      <c r="U9815" s="1">
        <v>45816</v>
      </c>
      <c r="V9815">
        <v>160</v>
      </c>
      <c r="W9815" t="str">
        <f t="shared" si="200"/>
        <v>150-179</v>
      </c>
    </row>
    <row r="9816" spans="1:23" x14ac:dyDescent="0.25">
      <c r="A9816" t="s">
        <v>10065</v>
      </c>
      <c r="B9816">
        <v>7016332846</v>
      </c>
      <c r="C9816">
        <v>3399393057</v>
      </c>
      <c r="D9816" s="1">
        <v>45771</v>
      </c>
      <c r="E9816">
        <v>99222</v>
      </c>
      <c r="F9816">
        <v>99204</v>
      </c>
      <c r="G9816" t="s">
        <v>3424</v>
      </c>
      <c r="H9816" s="34">
        <v>81283</v>
      </c>
      <c r="I9816" s="7">
        <v>63401</v>
      </c>
      <c r="J9816" s="7">
        <v>45519.8</v>
      </c>
      <c r="K9816" s="7">
        <v>5201</v>
      </c>
      <c r="L9816" s="7">
        <v>12680.2</v>
      </c>
      <c r="M9816" s="5">
        <v>0.2</v>
      </c>
      <c r="N9816" t="s">
        <v>3140</v>
      </c>
      <c r="O9816" t="s">
        <v>30</v>
      </c>
      <c r="P9816" t="s">
        <v>31</v>
      </c>
      <c r="Q9816" t="s">
        <v>32</v>
      </c>
      <c r="R9816" t="s">
        <v>43</v>
      </c>
      <c r="S9816" t="s">
        <v>17</v>
      </c>
      <c r="T9816" t="s">
        <v>13312</v>
      </c>
      <c r="U9816" s="1">
        <v>45906</v>
      </c>
      <c r="V9816">
        <v>135</v>
      </c>
      <c r="W9816" t="str">
        <f t="shared" si="200"/>
        <v>120-149</v>
      </c>
    </row>
    <row r="9817" spans="1:23" x14ac:dyDescent="0.25">
      <c r="A9817" t="s">
        <v>10066</v>
      </c>
      <c r="B9817">
        <v>2508939110</v>
      </c>
      <c r="C9817">
        <v>3419368974</v>
      </c>
      <c r="D9817" s="1">
        <v>45652</v>
      </c>
      <c r="E9817">
        <v>99215</v>
      </c>
      <c r="F9817">
        <v>93000</v>
      </c>
      <c r="G9817" t="s">
        <v>3488</v>
      </c>
      <c r="H9817" s="34">
        <v>75371</v>
      </c>
      <c r="I9817" s="7">
        <v>54267</v>
      </c>
      <c r="J9817" s="7">
        <v>49925.64</v>
      </c>
      <c r="K9817" s="7">
        <v>0</v>
      </c>
      <c r="L9817" s="7">
        <v>4341.3599999999997</v>
      </c>
      <c r="M9817" s="5">
        <v>0.08</v>
      </c>
      <c r="N9817" t="s">
        <v>24</v>
      </c>
      <c r="O9817" t="s">
        <v>17</v>
      </c>
      <c r="P9817" t="s">
        <v>3150</v>
      </c>
      <c r="Q9817" t="s">
        <v>19</v>
      </c>
      <c r="R9817" t="s">
        <v>27</v>
      </c>
      <c r="S9817" t="s">
        <v>17</v>
      </c>
      <c r="T9817" t="s">
        <v>13310</v>
      </c>
      <c r="U9817" s="1">
        <v>45765</v>
      </c>
      <c r="V9817">
        <v>113</v>
      </c>
      <c r="W9817" t="str">
        <f t="shared" si="200"/>
        <v>90-119</v>
      </c>
    </row>
    <row r="9818" spans="1:23" x14ac:dyDescent="0.25">
      <c r="A9818" t="s">
        <v>10067</v>
      </c>
      <c r="B9818">
        <v>8936640742</v>
      </c>
      <c r="C9818">
        <v>7285870868</v>
      </c>
      <c r="D9818" s="1">
        <v>45900</v>
      </c>
      <c r="E9818">
        <v>99213</v>
      </c>
      <c r="F9818">
        <v>99211</v>
      </c>
      <c r="G9818" t="s">
        <v>3531</v>
      </c>
      <c r="H9818" s="34">
        <v>89749</v>
      </c>
      <c r="I9818" s="7">
        <v>70004</v>
      </c>
      <c r="J9818" s="7">
        <v>56003.199999999997</v>
      </c>
      <c r="K9818" s="7">
        <v>0</v>
      </c>
      <c r="L9818" s="7">
        <v>14000.8</v>
      </c>
      <c r="M9818" s="5">
        <v>0.2</v>
      </c>
      <c r="N9818" t="s">
        <v>3140</v>
      </c>
      <c r="O9818" t="s">
        <v>17</v>
      </c>
      <c r="P9818" t="s">
        <v>3147</v>
      </c>
      <c r="Q9818" t="s">
        <v>19</v>
      </c>
      <c r="R9818" t="s">
        <v>26</v>
      </c>
      <c r="S9818" t="s">
        <v>21</v>
      </c>
      <c r="T9818" t="s">
        <v>13310</v>
      </c>
      <c r="U9818" s="1">
        <v>46033</v>
      </c>
      <c r="V9818">
        <v>133</v>
      </c>
      <c r="W9818" t="str">
        <f t="shared" si="200"/>
        <v>120-149</v>
      </c>
    </row>
    <row r="9819" spans="1:23" x14ac:dyDescent="0.25">
      <c r="A9819" t="s">
        <v>10068</v>
      </c>
      <c r="B9819">
        <v>5392203913</v>
      </c>
      <c r="C9819">
        <v>4360136891</v>
      </c>
      <c r="D9819" s="1">
        <v>45434</v>
      </c>
      <c r="E9819">
        <v>99221</v>
      </c>
      <c r="F9819">
        <v>99284</v>
      </c>
      <c r="G9819" t="s">
        <v>219</v>
      </c>
      <c r="H9819" s="34">
        <v>66314</v>
      </c>
      <c r="I9819" s="7">
        <v>47746</v>
      </c>
      <c r="J9819" s="7">
        <v>22721.32</v>
      </c>
      <c r="K9819" s="7">
        <v>21205</v>
      </c>
      <c r="L9819" s="7">
        <v>3819.68</v>
      </c>
      <c r="M9819" s="5">
        <v>0.08</v>
      </c>
      <c r="N9819" t="s">
        <v>24</v>
      </c>
      <c r="O9819" t="s">
        <v>27</v>
      </c>
      <c r="P9819" t="s">
        <v>31</v>
      </c>
      <c r="Q9819" t="s">
        <v>32</v>
      </c>
      <c r="R9819" t="s">
        <v>21</v>
      </c>
      <c r="S9819" t="s">
        <v>17</v>
      </c>
      <c r="T9819" t="s">
        <v>13312</v>
      </c>
      <c r="U9819" s="1">
        <v>45545</v>
      </c>
      <c r="V9819">
        <v>111</v>
      </c>
      <c r="W9819" t="str">
        <f t="shared" si="200"/>
        <v>90-119</v>
      </c>
    </row>
    <row r="9820" spans="1:23" x14ac:dyDescent="0.25">
      <c r="A9820" t="s">
        <v>10069</v>
      </c>
      <c r="B9820">
        <v>6004298037</v>
      </c>
      <c r="C9820">
        <v>9260929711</v>
      </c>
      <c r="D9820" s="1">
        <v>45426</v>
      </c>
      <c r="E9820">
        <v>99214</v>
      </c>
      <c r="F9820">
        <v>99214</v>
      </c>
      <c r="G9820" t="s">
        <v>3281</v>
      </c>
      <c r="H9820" s="34">
        <v>60717</v>
      </c>
      <c r="I9820" s="7">
        <v>39466</v>
      </c>
      <c r="J9820" s="7">
        <v>31763.08</v>
      </c>
      <c r="K9820" s="7">
        <v>2967</v>
      </c>
      <c r="L9820" s="7">
        <v>4735.92</v>
      </c>
      <c r="M9820" s="5">
        <v>0.12</v>
      </c>
      <c r="N9820" t="s">
        <v>46</v>
      </c>
      <c r="O9820" t="s">
        <v>30</v>
      </c>
      <c r="P9820" t="s">
        <v>3148</v>
      </c>
      <c r="Q9820" t="s">
        <v>32</v>
      </c>
      <c r="R9820" t="s">
        <v>21</v>
      </c>
      <c r="S9820" t="s">
        <v>17</v>
      </c>
      <c r="T9820" t="s">
        <v>13311</v>
      </c>
      <c r="U9820" s="1">
        <v>45557</v>
      </c>
      <c r="V9820">
        <v>131</v>
      </c>
      <c r="W9820" t="str">
        <f t="shared" si="200"/>
        <v>120-149</v>
      </c>
    </row>
    <row r="9821" spans="1:23" x14ac:dyDescent="0.25">
      <c r="A9821" t="s">
        <v>10070</v>
      </c>
      <c r="B9821">
        <v>5859557949</v>
      </c>
      <c r="C9821">
        <v>892167010</v>
      </c>
      <c r="D9821" s="1">
        <v>45365</v>
      </c>
      <c r="E9821">
        <v>99215</v>
      </c>
      <c r="F9821">
        <v>80053</v>
      </c>
      <c r="G9821" t="s">
        <v>272</v>
      </c>
      <c r="H9821" s="34">
        <v>49410</v>
      </c>
      <c r="I9821" s="7">
        <v>32117</v>
      </c>
      <c r="J9821" s="7">
        <v>28262.959999999999</v>
      </c>
      <c r="K9821" s="7">
        <v>0</v>
      </c>
      <c r="L9821" s="7">
        <v>3854.04</v>
      </c>
      <c r="M9821" s="5">
        <v>0.12</v>
      </c>
      <c r="N9821" t="s">
        <v>46</v>
      </c>
      <c r="O9821" t="s">
        <v>17</v>
      </c>
      <c r="P9821" t="s">
        <v>3148</v>
      </c>
      <c r="Q9821" t="s">
        <v>32</v>
      </c>
      <c r="R9821" t="s">
        <v>20</v>
      </c>
      <c r="S9821" t="s">
        <v>21</v>
      </c>
      <c r="T9821" t="s">
        <v>13310</v>
      </c>
      <c r="U9821" s="1">
        <v>45440</v>
      </c>
      <c r="V9821">
        <v>75</v>
      </c>
      <c r="W9821" t="str">
        <f t="shared" si="200"/>
        <v>60-89</v>
      </c>
    </row>
    <row r="9822" spans="1:23" x14ac:dyDescent="0.25">
      <c r="A9822" t="s">
        <v>10071</v>
      </c>
      <c r="B9822">
        <v>2821300728</v>
      </c>
      <c r="C9822">
        <v>9510691539</v>
      </c>
      <c r="D9822" s="1">
        <v>45591</v>
      </c>
      <c r="E9822">
        <v>99238</v>
      </c>
      <c r="F9822">
        <v>99214</v>
      </c>
      <c r="G9822" t="s">
        <v>3428</v>
      </c>
      <c r="H9822" s="34">
        <v>64495</v>
      </c>
      <c r="I9822" s="7">
        <v>52886</v>
      </c>
      <c r="J9822" s="7">
        <v>33205.519999999997</v>
      </c>
      <c r="K9822" s="7">
        <v>10161</v>
      </c>
      <c r="L9822" s="7">
        <v>9519.48</v>
      </c>
      <c r="M9822" s="5">
        <v>0.18</v>
      </c>
      <c r="N9822" t="s">
        <v>3141</v>
      </c>
      <c r="O9822" t="s">
        <v>27</v>
      </c>
      <c r="P9822" t="s">
        <v>55</v>
      </c>
      <c r="Q9822" t="s">
        <v>19</v>
      </c>
      <c r="R9822" t="s">
        <v>21</v>
      </c>
      <c r="S9822" t="s">
        <v>27</v>
      </c>
      <c r="T9822" t="s">
        <v>13311</v>
      </c>
      <c r="U9822" s="1">
        <v>45747</v>
      </c>
      <c r="V9822">
        <v>156</v>
      </c>
      <c r="W9822" t="str">
        <f t="shared" si="200"/>
        <v>150-179</v>
      </c>
    </row>
    <row r="9823" spans="1:23" x14ac:dyDescent="0.25">
      <c r="A9823" t="s">
        <v>10072</v>
      </c>
      <c r="B9823">
        <v>7536634658</v>
      </c>
      <c r="C9823">
        <v>2225497020</v>
      </c>
      <c r="D9823" s="1">
        <v>45337</v>
      </c>
      <c r="E9823">
        <v>99221</v>
      </c>
      <c r="F9823">
        <v>99204</v>
      </c>
      <c r="G9823" t="s">
        <v>191</v>
      </c>
      <c r="H9823" s="34">
        <v>70373</v>
      </c>
      <c r="I9823" s="7">
        <v>52780</v>
      </c>
      <c r="J9823" s="7">
        <v>31431</v>
      </c>
      <c r="K9823" s="7">
        <v>13432</v>
      </c>
      <c r="L9823" s="7">
        <v>7917</v>
      </c>
      <c r="M9823" s="5">
        <v>0.15</v>
      </c>
      <c r="N9823" t="s">
        <v>1139</v>
      </c>
      <c r="O9823" t="s">
        <v>27</v>
      </c>
      <c r="P9823" t="s">
        <v>3150</v>
      </c>
      <c r="Q9823" t="s">
        <v>32</v>
      </c>
      <c r="R9823" t="s">
        <v>43</v>
      </c>
      <c r="S9823" t="s">
        <v>27</v>
      </c>
      <c r="T9823" t="s">
        <v>13310</v>
      </c>
      <c r="U9823" s="1">
        <v>45491</v>
      </c>
      <c r="V9823">
        <v>154</v>
      </c>
      <c r="W9823" t="str">
        <f t="shared" si="200"/>
        <v>150-179</v>
      </c>
    </row>
    <row r="9824" spans="1:23" x14ac:dyDescent="0.25">
      <c r="A9824" t="s">
        <v>10073</v>
      </c>
      <c r="B9824">
        <v>3504483834</v>
      </c>
      <c r="C9824">
        <v>785948840</v>
      </c>
      <c r="D9824" s="1">
        <v>45513</v>
      </c>
      <c r="E9824">
        <v>99221</v>
      </c>
      <c r="F9824">
        <v>93000</v>
      </c>
      <c r="G9824" t="s">
        <v>3357</v>
      </c>
      <c r="H9824" s="34">
        <v>43437</v>
      </c>
      <c r="I9824" s="7">
        <v>35618</v>
      </c>
      <c r="J9824" s="7">
        <v>29206.76</v>
      </c>
      <c r="K9824" s="7">
        <v>0</v>
      </c>
      <c r="L9824" s="7">
        <v>6411.24</v>
      </c>
      <c r="M9824" s="5">
        <v>0.18</v>
      </c>
      <c r="N9824" t="s">
        <v>3141</v>
      </c>
      <c r="O9824" t="s">
        <v>17</v>
      </c>
      <c r="P9824" t="s">
        <v>3146</v>
      </c>
      <c r="Q9824" t="s">
        <v>32</v>
      </c>
      <c r="R9824" t="s">
        <v>27</v>
      </c>
      <c r="S9824" t="s">
        <v>17</v>
      </c>
      <c r="T9824" t="s">
        <v>13310</v>
      </c>
      <c r="U9824" s="1">
        <v>45639</v>
      </c>
      <c r="V9824">
        <v>126</v>
      </c>
      <c r="W9824" t="str">
        <f t="shared" si="200"/>
        <v>120-149</v>
      </c>
    </row>
    <row r="9825" spans="1:23" x14ac:dyDescent="0.25">
      <c r="A9825" t="s">
        <v>10074</v>
      </c>
      <c r="B9825">
        <v>6251424323</v>
      </c>
      <c r="C9825">
        <v>1014612473</v>
      </c>
      <c r="D9825" s="1">
        <v>45563</v>
      </c>
      <c r="E9825">
        <v>99231</v>
      </c>
      <c r="F9825">
        <v>99214</v>
      </c>
      <c r="G9825" t="s">
        <v>320</v>
      </c>
      <c r="H9825" s="34">
        <v>83267</v>
      </c>
      <c r="I9825" s="7">
        <v>59952</v>
      </c>
      <c r="J9825" s="7">
        <v>55155.839999999997</v>
      </c>
      <c r="K9825" s="7">
        <v>0</v>
      </c>
      <c r="L9825" s="7">
        <v>4796.16</v>
      </c>
      <c r="M9825" s="5">
        <v>0.08</v>
      </c>
      <c r="N9825" t="s">
        <v>24</v>
      </c>
      <c r="O9825" t="s">
        <v>17</v>
      </c>
      <c r="P9825" t="s">
        <v>31</v>
      </c>
      <c r="Q9825" t="s">
        <v>19</v>
      </c>
      <c r="R9825" t="s">
        <v>27</v>
      </c>
      <c r="S9825" t="s">
        <v>21</v>
      </c>
      <c r="T9825" t="s">
        <v>13312</v>
      </c>
      <c r="U9825" s="1">
        <v>45631</v>
      </c>
      <c r="V9825">
        <v>68</v>
      </c>
      <c r="W9825" t="str">
        <f t="shared" si="200"/>
        <v>60-89</v>
      </c>
    </row>
    <row r="9826" spans="1:23" x14ac:dyDescent="0.25">
      <c r="A9826" t="s">
        <v>10075</v>
      </c>
      <c r="B9826">
        <v>5178039810</v>
      </c>
      <c r="C9826">
        <v>3014768642</v>
      </c>
      <c r="D9826" s="1">
        <v>45494</v>
      </c>
      <c r="E9826">
        <v>99238</v>
      </c>
      <c r="F9826">
        <v>81000</v>
      </c>
      <c r="G9826" t="s">
        <v>3240</v>
      </c>
      <c r="H9826" s="34">
        <v>68858</v>
      </c>
      <c r="I9826" s="7">
        <v>54398</v>
      </c>
      <c r="J9826" s="7">
        <v>25531.32</v>
      </c>
      <c r="K9826" s="7">
        <v>20163</v>
      </c>
      <c r="L9826" s="7">
        <v>8703.68</v>
      </c>
      <c r="M9826" s="5">
        <v>0.16</v>
      </c>
      <c r="N9826" t="s">
        <v>1138</v>
      </c>
      <c r="O9826" t="s">
        <v>27</v>
      </c>
      <c r="P9826" t="s">
        <v>3148</v>
      </c>
      <c r="Q9826" t="s">
        <v>19</v>
      </c>
      <c r="R9826" t="s">
        <v>43</v>
      </c>
      <c r="S9826" t="s">
        <v>21</v>
      </c>
      <c r="T9826" t="s">
        <v>13312</v>
      </c>
      <c r="U9826" s="1">
        <v>45607</v>
      </c>
      <c r="V9826">
        <v>113</v>
      </c>
      <c r="W9826" t="str">
        <f t="shared" si="200"/>
        <v>90-119</v>
      </c>
    </row>
    <row r="9827" spans="1:23" x14ac:dyDescent="0.25">
      <c r="A9827" t="s">
        <v>10076</v>
      </c>
      <c r="B9827">
        <v>461034840</v>
      </c>
      <c r="C9827">
        <v>1054577685</v>
      </c>
      <c r="D9827" s="1">
        <v>45447</v>
      </c>
      <c r="E9827">
        <v>99223</v>
      </c>
      <c r="F9827">
        <v>99202</v>
      </c>
      <c r="G9827" t="s">
        <v>37</v>
      </c>
      <c r="H9827" s="34">
        <v>68691</v>
      </c>
      <c r="I9827" s="7">
        <v>56327</v>
      </c>
      <c r="J9827" s="7">
        <v>39073.14</v>
      </c>
      <c r="K9827" s="7">
        <v>7115</v>
      </c>
      <c r="L9827" s="7">
        <v>10138.86</v>
      </c>
      <c r="M9827" s="5">
        <v>0.18</v>
      </c>
      <c r="N9827" t="s">
        <v>3141</v>
      </c>
      <c r="O9827" t="s">
        <v>30</v>
      </c>
      <c r="P9827" t="s">
        <v>3147</v>
      </c>
      <c r="Q9827" t="s">
        <v>19</v>
      </c>
      <c r="R9827" t="s">
        <v>38</v>
      </c>
      <c r="S9827" t="s">
        <v>17</v>
      </c>
      <c r="T9827" t="s">
        <v>13310</v>
      </c>
      <c r="U9827" s="1">
        <v>45606</v>
      </c>
      <c r="V9827">
        <v>159</v>
      </c>
      <c r="W9827" t="str">
        <f t="shared" si="200"/>
        <v>150-179</v>
      </c>
    </row>
    <row r="9828" spans="1:23" x14ac:dyDescent="0.25">
      <c r="A9828" t="s">
        <v>10077</v>
      </c>
      <c r="B9828">
        <v>657301051</v>
      </c>
      <c r="C9828">
        <v>2864179735</v>
      </c>
      <c r="D9828" s="1">
        <v>45717</v>
      </c>
      <c r="E9828">
        <v>99233</v>
      </c>
      <c r="F9828">
        <v>97110</v>
      </c>
      <c r="G9828" t="s">
        <v>81</v>
      </c>
      <c r="H9828" s="34">
        <v>72731</v>
      </c>
      <c r="I9828" s="7">
        <v>54548</v>
      </c>
      <c r="J9828" s="7">
        <v>38902.800000000003</v>
      </c>
      <c r="K9828" s="7">
        <v>7463</v>
      </c>
      <c r="L9828" s="7">
        <v>8182.2</v>
      </c>
      <c r="M9828" s="5">
        <v>0.15</v>
      </c>
      <c r="N9828" t="s">
        <v>1139</v>
      </c>
      <c r="O9828" t="s">
        <v>30</v>
      </c>
      <c r="P9828" t="s">
        <v>97</v>
      </c>
      <c r="Q9828" t="s">
        <v>32</v>
      </c>
      <c r="R9828" t="s">
        <v>43</v>
      </c>
      <c r="S9828" t="s">
        <v>27</v>
      </c>
      <c r="T9828" t="s">
        <v>13311</v>
      </c>
      <c r="U9828" s="1">
        <v>45762</v>
      </c>
      <c r="V9828">
        <v>45</v>
      </c>
      <c r="W9828" t="str">
        <f t="shared" si="200"/>
        <v>30-59</v>
      </c>
    </row>
    <row r="9829" spans="1:23" x14ac:dyDescent="0.25">
      <c r="A9829" t="s">
        <v>10078</v>
      </c>
      <c r="B9829">
        <v>1938652666</v>
      </c>
      <c r="C9829">
        <v>3834740801</v>
      </c>
      <c r="D9829" s="1">
        <v>45302</v>
      </c>
      <c r="E9829">
        <v>99222</v>
      </c>
      <c r="F9829">
        <v>99214</v>
      </c>
      <c r="G9829" t="s">
        <v>3331</v>
      </c>
      <c r="H9829" s="34">
        <v>47634</v>
      </c>
      <c r="I9829" s="7">
        <v>35726</v>
      </c>
      <c r="J9829" s="7">
        <v>30367.1</v>
      </c>
      <c r="K9829" s="7">
        <v>0</v>
      </c>
      <c r="L9829" s="7">
        <v>5358.9</v>
      </c>
      <c r="M9829" s="5">
        <v>0.15</v>
      </c>
      <c r="N9829" t="s">
        <v>1139</v>
      </c>
      <c r="O9829" t="s">
        <v>17</v>
      </c>
      <c r="P9829" t="s">
        <v>97</v>
      </c>
      <c r="Q9829" t="s">
        <v>32</v>
      </c>
      <c r="R9829" t="s">
        <v>26</v>
      </c>
      <c r="S9829" t="s">
        <v>27</v>
      </c>
      <c r="T9829" t="s">
        <v>13311</v>
      </c>
      <c r="U9829" s="1">
        <v>45436</v>
      </c>
      <c r="V9829">
        <v>134</v>
      </c>
      <c r="W9829" t="str">
        <f t="shared" si="200"/>
        <v>120-149</v>
      </c>
    </row>
    <row r="9830" spans="1:23" x14ac:dyDescent="0.25">
      <c r="A9830" t="s">
        <v>10079</v>
      </c>
      <c r="B9830">
        <v>8104079692</v>
      </c>
      <c r="C9830">
        <v>9534626474</v>
      </c>
      <c r="D9830" s="1">
        <v>45734</v>
      </c>
      <c r="E9830">
        <v>99232</v>
      </c>
      <c r="F9830">
        <v>99281</v>
      </c>
      <c r="G9830" t="s">
        <v>3247</v>
      </c>
      <c r="H9830" s="34">
        <v>41532</v>
      </c>
      <c r="I9830" s="7">
        <v>32810</v>
      </c>
      <c r="J9830" s="7">
        <v>18594.400000000001</v>
      </c>
      <c r="K9830" s="7">
        <v>8966</v>
      </c>
      <c r="L9830" s="7">
        <v>5249.6</v>
      </c>
      <c r="M9830" s="5">
        <v>0.16</v>
      </c>
      <c r="N9830" t="s">
        <v>1138</v>
      </c>
      <c r="O9830" t="s">
        <v>27</v>
      </c>
      <c r="P9830" t="s">
        <v>55</v>
      </c>
      <c r="Q9830" t="s">
        <v>32</v>
      </c>
      <c r="R9830" t="s">
        <v>27</v>
      </c>
      <c r="S9830" t="s">
        <v>27</v>
      </c>
      <c r="T9830" t="s">
        <v>13312</v>
      </c>
      <c r="U9830" s="1">
        <v>45864</v>
      </c>
      <c r="V9830">
        <v>130</v>
      </c>
      <c r="W9830" t="str">
        <f t="shared" si="200"/>
        <v>120-149</v>
      </c>
    </row>
    <row r="9831" spans="1:23" x14ac:dyDescent="0.25">
      <c r="A9831" t="s">
        <v>10080</v>
      </c>
      <c r="B9831">
        <v>6321691704</v>
      </c>
      <c r="C9831">
        <v>8086244707</v>
      </c>
      <c r="D9831" s="1">
        <v>45440</v>
      </c>
      <c r="E9831">
        <v>99222</v>
      </c>
      <c r="F9831">
        <v>99283</v>
      </c>
      <c r="G9831" t="s">
        <v>3279</v>
      </c>
      <c r="H9831" s="34">
        <v>87579</v>
      </c>
      <c r="I9831" s="7">
        <v>70063</v>
      </c>
      <c r="J9831" s="7">
        <v>60254.18</v>
      </c>
      <c r="K9831" s="7">
        <v>0</v>
      </c>
      <c r="L9831" s="7">
        <v>9808.82</v>
      </c>
      <c r="M9831" s="5">
        <v>0.14000000000000001</v>
      </c>
      <c r="N9831" t="s">
        <v>1135</v>
      </c>
      <c r="O9831" t="s">
        <v>17</v>
      </c>
      <c r="P9831" t="s">
        <v>3146</v>
      </c>
      <c r="Q9831" t="s">
        <v>19</v>
      </c>
      <c r="R9831" t="s">
        <v>38</v>
      </c>
      <c r="S9831" t="s">
        <v>21</v>
      </c>
      <c r="T9831" t="s">
        <v>13310</v>
      </c>
      <c r="U9831" s="1">
        <v>45537</v>
      </c>
      <c r="V9831">
        <v>97</v>
      </c>
      <c r="W9831" t="str">
        <f t="shared" si="200"/>
        <v>90-119</v>
      </c>
    </row>
    <row r="9832" spans="1:23" x14ac:dyDescent="0.25">
      <c r="A9832" t="s">
        <v>10081</v>
      </c>
      <c r="B9832">
        <v>8971651440</v>
      </c>
      <c r="C9832">
        <v>1744818695</v>
      </c>
      <c r="D9832" s="1">
        <v>45582</v>
      </c>
      <c r="E9832">
        <v>99214</v>
      </c>
      <c r="F9832">
        <v>99205</v>
      </c>
      <c r="G9832" t="s">
        <v>91</v>
      </c>
      <c r="H9832" s="34">
        <v>39360</v>
      </c>
      <c r="I9832" s="7">
        <v>32275</v>
      </c>
      <c r="J9832" s="7">
        <v>22219.5</v>
      </c>
      <c r="K9832" s="7">
        <v>4246</v>
      </c>
      <c r="L9832" s="7">
        <v>5809.5</v>
      </c>
      <c r="M9832" s="5">
        <v>0.18</v>
      </c>
      <c r="N9832" t="s">
        <v>3141</v>
      </c>
      <c r="O9832" t="s">
        <v>27</v>
      </c>
      <c r="P9832" t="s">
        <v>58</v>
      </c>
      <c r="Q9832" t="s">
        <v>19</v>
      </c>
      <c r="R9832" t="s">
        <v>21</v>
      </c>
      <c r="S9832" t="s">
        <v>27</v>
      </c>
      <c r="T9832" t="s">
        <v>13311</v>
      </c>
      <c r="U9832" s="1">
        <v>45732</v>
      </c>
      <c r="V9832">
        <v>150</v>
      </c>
      <c r="W9832" t="str">
        <f t="shared" si="200"/>
        <v>150-179</v>
      </c>
    </row>
    <row r="9833" spans="1:23" x14ac:dyDescent="0.25">
      <c r="A9833" t="s">
        <v>10082</v>
      </c>
      <c r="B9833">
        <v>5213466159</v>
      </c>
      <c r="C9833">
        <v>4249724763</v>
      </c>
      <c r="D9833" s="1">
        <v>45881</v>
      </c>
      <c r="E9833">
        <v>99221</v>
      </c>
      <c r="F9833">
        <v>99201</v>
      </c>
      <c r="G9833" t="s">
        <v>129</v>
      </c>
      <c r="H9833" s="34">
        <v>44675</v>
      </c>
      <c r="I9833" s="7">
        <v>36634</v>
      </c>
      <c r="J9833" s="7">
        <v>21926.880000000001</v>
      </c>
      <c r="K9833" s="7">
        <v>8113</v>
      </c>
      <c r="L9833" s="7">
        <v>6594.12</v>
      </c>
      <c r="M9833" s="5">
        <v>0.18</v>
      </c>
      <c r="N9833" t="s">
        <v>3141</v>
      </c>
      <c r="O9833" t="s">
        <v>27</v>
      </c>
      <c r="P9833" t="s">
        <v>58</v>
      </c>
      <c r="Q9833" t="s">
        <v>32</v>
      </c>
      <c r="R9833" t="s">
        <v>26</v>
      </c>
      <c r="S9833" t="s">
        <v>21</v>
      </c>
      <c r="T9833" t="s">
        <v>13310</v>
      </c>
      <c r="U9833" s="1">
        <v>45998</v>
      </c>
      <c r="V9833">
        <v>117</v>
      </c>
      <c r="W9833" t="str">
        <f t="shared" si="200"/>
        <v>90-119</v>
      </c>
    </row>
    <row r="9834" spans="1:23" x14ac:dyDescent="0.25">
      <c r="A9834" t="s">
        <v>10083</v>
      </c>
      <c r="B9834">
        <v>2535608785</v>
      </c>
      <c r="C9834">
        <v>6862685864</v>
      </c>
      <c r="D9834" s="1">
        <v>45845</v>
      </c>
      <c r="E9834">
        <v>99215</v>
      </c>
      <c r="F9834">
        <v>99203</v>
      </c>
      <c r="G9834" t="s">
        <v>574</v>
      </c>
      <c r="H9834" s="34">
        <v>63809</v>
      </c>
      <c r="I9834" s="7">
        <v>51047</v>
      </c>
      <c r="J9834" s="7">
        <v>43900.42</v>
      </c>
      <c r="K9834" s="7">
        <v>0</v>
      </c>
      <c r="L9834" s="7">
        <v>7146.58</v>
      </c>
      <c r="M9834" s="5">
        <v>0.14000000000000001</v>
      </c>
      <c r="N9834" t="s">
        <v>1135</v>
      </c>
      <c r="O9834" t="s">
        <v>17</v>
      </c>
      <c r="P9834" t="s">
        <v>3150</v>
      </c>
      <c r="Q9834" t="s">
        <v>19</v>
      </c>
      <c r="R9834" t="s">
        <v>26</v>
      </c>
      <c r="S9834" t="s">
        <v>21</v>
      </c>
      <c r="T9834" t="s">
        <v>13310</v>
      </c>
      <c r="U9834" s="1">
        <v>46010</v>
      </c>
      <c r="V9834">
        <v>165</v>
      </c>
      <c r="W9834" t="str">
        <f t="shared" si="200"/>
        <v>150-179</v>
      </c>
    </row>
    <row r="9835" spans="1:23" x14ac:dyDescent="0.25">
      <c r="A9835" t="s">
        <v>10084</v>
      </c>
      <c r="B9835">
        <v>2790518033</v>
      </c>
      <c r="C9835">
        <v>9010713708</v>
      </c>
      <c r="D9835" s="1">
        <v>45364</v>
      </c>
      <c r="E9835">
        <v>99213</v>
      </c>
      <c r="F9835">
        <v>99291</v>
      </c>
      <c r="G9835" t="s">
        <v>129</v>
      </c>
      <c r="H9835" s="34">
        <v>80949</v>
      </c>
      <c r="I9835" s="7">
        <v>60712</v>
      </c>
      <c r="J9835" s="7">
        <v>35879.199999999997</v>
      </c>
      <c r="K9835" s="7">
        <v>15726</v>
      </c>
      <c r="L9835" s="7">
        <v>9106.7999999999993</v>
      </c>
      <c r="M9835" s="5">
        <v>0.15</v>
      </c>
      <c r="N9835" t="s">
        <v>1139</v>
      </c>
      <c r="O9835" t="s">
        <v>27</v>
      </c>
      <c r="P9835" t="s">
        <v>18</v>
      </c>
      <c r="Q9835" t="s">
        <v>19</v>
      </c>
      <c r="R9835" t="s">
        <v>27</v>
      </c>
      <c r="S9835" t="s">
        <v>21</v>
      </c>
      <c r="T9835" t="s">
        <v>13312</v>
      </c>
      <c r="U9835" s="1">
        <v>45503</v>
      </c>
      <c r="V9835">
        <v>139</v>
      </c>
      <c r="W9835" t="str">
        <f t="shared" si="200"/>
        <v>120-149</v>
      </c>
    </row>
    <row r="9836" spans="1:23" x14ac:dyDescent="0.25">
      <c r="A9836" t="s">
        <v>10085</v>
      </c>
      <c r="B9836">
        <v>8958029822</v>
      </c>
      <c r="C9836">
        <v>1470041789</v>
      </c>
      <c r="D9836" s="1">
        <v>45941</v>
      </c>
      <c r="E9836">
        <v>99232</v>
      </c>
      <c r="F9836">
        <v>99202</v>
      </c>
      <c r="G9836" t="s">
        <v>152</v>
      </c>
      <c r="H9836" s="34">
        <v>86747</v>
      </c>
      <c r="I9836" s="7">
        <v>71133</v>
      </c>
      <c r="J9836" s="7">
        <v>58329.06</v>
      </c>
      <c r="K9836" s="7">
        <v>0</v>
      </c>
      <c r="L9836" s="7">
        <v>12803.94</v>
      </c>
      <c r="M9836" s="5">
        <v>0.18</v>
      </c>
      <c r="N9836" t="s">
        <v>3141</v>
      </c>
      <c r="O9836" t="s">
        <v>17</v>
      </c>
      <c r="P9836" t="s">
        <v>25</v>
      </c>
      <c r="Q9836" t="s">
        <v>32</v>
      </c>
      <c r="R9836" t="s">
        <v>26</v>
      </c>
      <c r="S9836" t="s">
        <v>21</v>
      </c>
      <c r="T9836" t="s">
        <v>13310</v>
      </c>
      <c r="U9836" s="1">
        <v>45996</v>
      </c>
      <c r="V9836">
        <v>55</v>
      </c>
      <c r="W9836" t="str">
        <f t="shared" si="200"/>
        <v>30-59</v>
      </c>
    </row>
    <row r="9837" spans="1:23" x14ac:dyDescent="0.25">
      <c r="A9837" t="s">
        <v>10086</v>
      </c>
      <c r="B9837">
        <v>8939006514</v>
      </c>
      <c r="C9837">
        <v>3868773375</v>
      </c>
      <c r="D9837" s="1">
        <v>45406</v>
      </c>
      <c r="E9837">
        <v>99215</v>
      </c>
      <c r="F9837">
        <v>99202</v>
      </c>
      <c r="G9837" t="s">
        <v>3204</v>
      </c>
      <c r="H9837" s="34">
        <v>99611</v>
      </c>
      <c r="I9837" s="7">
        <v>74708</v>
      </c>
      <c r="J9837" s="7">
        <v>42077.8</v>
      </c>
      <c r="K9837" s="7">
        <v>21424</v>
      </c>
      <c r="L9837" s="7">
        <v>11206.2</v>
      </c>
      <c r="M9837" s="5">
        <v>0.15</v>
      </c>
      <c r="N9837" t="s">
        <v>1139</v>
      </c>
      <c r="O9837" t="s">
        <v>27</v>
      </c>
      <c r="P9837" t="s">
        <v>25</v>
      </c>
      <c r="Q9837" t="s">
        <v>19</v>
      </c>
      <c r="R9837" t="s">
        <v>38</v>
      </c>
      <c r="S9837" t="s">
        <v>27</v>
      </c>
      <c r="T9837" t="s">
        <v>13311</v>
      </c>
      <c r="U9837" s="1">
        <v>45467</v>
      </c>
      <c r="V9837">
        <v>61</v>
      </c>
      <c r="W9837" t="str">
        <f t="shared" si="200"/>
        <v>60-89</v>
      </c>
    </row>
    <row r="9838" spans="1:23" x14ac:dyDescent="0.25">
      <c r="A9838" t="s">
        <v>10087</v>
      </c>
      <c r="B9838">
        <v>5636313233</v>
      </c>
      <c r="C9838">
        <v>4349393524</v>
      </c>
      <c r="D9838" s="1">
        <v>45560</v>
      </c>
      <c r="E9838">
        <v>99231</v>
      </c>
      <c r="F9838">
        <v>99201</v>
      </c>
      <c r="G9838" t="s">
        <v>3256</v>
      </c>
      <c r="H9838" s="34">
        <v>80558</v>
      </c>
      <c r="I9838" s="7">
        <v>64446</v>
      </c>
      <c r="J9838" s="7">
        <v>48161.56</v>
      </c>
      <c r="K9838" s="7">
        <v>7262</v>
      </c>
      <c r="L9838" s="7">
        <v>9022.44</v>
      </c>
      <c r="M9838" s="5">
        <v>0.14000000000000001</v>
      </c>
      <c r="N9838" t="s">
        <v>1135</v>
      </c>
      <c r="O9838" t="s">
        <v>30</v>
      </c>
      <c r="P9838" t="s">
        <v>18</v>
      </c>
      <c r="Q9838" t="s">
        <v>32</v>
      </c>
      <c r="R9838" t="s">
        <v>38</v>
      </c>
      <c r="S9838" t="s">
        <v>27</v>
      </c>
      <c r="T9838" t="s">
        <v>13310</v>
      </c>
      <c r="U9838" s="1">
        <v>45640</v>
      </c>
      <c r="V9838">
        <v>80</v>
      </c>
      <c r="W9838" t="str">
        <f t="shared" si="200"/>
        <v>60-89</v>
      </c>
    </row>
    <row r="9839" spans="1:23" x14ac:dyDescent="0.25">
      <c r="A9839" t="s">
        <v>10088</v>
      </c>
      <c r="B9839">
        <v>6224521885</v>
      </c>
      <c r="C9839">
        <v>6914852013</v>
      </c>
      <c r="D9839" s="1">
        <v>45570</v>
      </c>
      <c r="E9839">
        <v>99231</v>
      </c>
      <c r="F9839">
        <v>99203</v>
      </c>
      <c r="G9839" t="s">
        <v>3208</v>
      </c>
      <c r="H9839" s="34">
        <v>98871</v>
      </c>
      <c r="I9839" s="7">
        <v>78108</v>
      </c>
      <c r="J9839" s="7">
        <v>65610.720000000001</v>
      </c>
      <c r="K9839" s="7">
        <v>0</v>
      </c>
      <c r="L9839" s="7">
        <v>12497.28</v>
      </c>
      <c r="M9839" s="5">
        <v>0.16</v>
      </c>
      <c r="N9839" t="s">
        <v>1138</v>
      </c>
      <c r="O9839" t="s">
        <v>17</v>
      </c>
      <c r="P9839" t="s">
        <v>3146</v>
      </c>
      <c r="Q9839" t="s">
        <v>19</v>
      </c>
      <c r="R9839" t="s">
        <v>27</v>
      </c>
      <c r="S9839" t="s">
        <v>17</v>
      </c>
      <c r="T9839" t="s">
        <v>13310</v>
      </c>
      <c r="U9839" s="1">
        <v>45679</v>
      </c>
      <c r="V9839">
        <v>109</v>
      </c>
      <c r="W9839" t="str">
        <f t="shared" si="200"/>
        <v>90-119</v>
      </c>
    </row>
    <row r="9840" spans="1:23" x14ac:dyDescent="0.25">
      <c r="A9840" t="s">
        <v>10089</v>
      </c>
      <c r="B9840">
        <v>1237392963</v>
      </c>
      <c r="C9840">
        <v>6437529927</v>
      </c>
      <c r="D9840" s="1">
        <v>45436</v>
      </c>
      <c r="E9840">
        <v>99231</v>
      </c>
      <c r="F9840">
        <v>99291</v>
      </c>
      <c r="G9840" t="s">
        <v>4314</v>
      </c>
      <c r="H9840" s="34">
        <v>77622</v>
      </c>
      <c r="I9840" s="7">
        <v>63650</v>
      </c>
      <c r="J9840" s="7">
        <v>46117</v>
      </c>
      <c r="K9840" s="7">
        <v>6076</v>
      </c>
      <c r="L9840" s="7">
        <v>11457</v>
      </c>
      <c r="M9840" s="5">
        <v>0.18</v>
      </c>
      <c r="N9840" t="s">
        <v>3141</v>
      </c>
      <c r="O9840" t="s">
        <v>30</v>
      </c>
      <c r="P9840" t="s">
        <v>3146</v>
      </c>
      <c r="Q9840" t="s">
        <v>19</v>
      </c>
      <c r="R9840" t="s">
        <v>26</v>
      </c>
      <c r="S9840" t="s">
        <v>27</v>
      </c>
      <c r="T9840" t="s">
        <v>13311</v>
      </c>
      <c r="U9840" s="1">
        <v>45475</v>
      </c>
      <c r="V9840">
        <v>39</v>
      </c>
      <c r="W9840" t="str">
        <f t="shared" si="200"/>
        <v>30-59</v>
      </c>
    </row>
    <row r="9841" spans="1:23" x14ac:dyDescent="0.25">
      <c r="A9841" t="s">
        <v>10090</v>
      </c>
      <c r="B9841">
        <v>7185229719</v>
      </c>
      <c r="C9841">
        <v>5987248730</v>
      </c>
      <c r="D9841" s="1">
        <v>45427</v>
      </c>
      <c r="E9841">
        <v>99215</v>
      </c>
      <c r="F9841">
        <v>99215</v>
      </c>
      <c r="G9841" t="s">
        <v>272</v>
      </c>
      <c r="H9841" s="34">
        <v>74743</v>
      </c>
      <c r="I9841" s="7">
        <v>53815</v>
      </c>
      <c r="J9841" s="7">
        <v>49509.8</v>
      </c>
      <c r="K9841" s="7">
        <v>0</v>
      </c>
      <c r="L9841" s="7">
        <v>4305.2</v>
      </c>
      <c r="M9841" s="5">
        <v>0.08</v>
      </c>
      <c r="N9841" t="s">
        <v>24</v>
      </c>
      <c r="O9841" t="s">
        <v>17</v>
      </c>
      <c r="P9841" t="s">
        <v>18</v>
      </c>
      <c r="Q9841" t="s">
        <v>32</v>
      </c>
      <c r="R9841" t="s">
        <v>26</v>
      </c>
      <c r="S9841" t="s">
        <v>21</v>
      </c>
      <c r="T9841" t="s">
        <v>13310</v>
      </c>
      <c r="U9841" s="1">
        <v>45470</v>
      </c>
      <c r="V9841">
        <v>43</v>
      </c>
      <c r="W9841" t="str">
        <f t="shared" si="200"/>
        <v>30-59</v>
      </c>
    </row>
    <row r="9842" spans="1:23" x14ac:dyDescent="0.25">
      <c r="A9842" t="s">
        <v>10091</v>
      </c>
      <c r="B9842">
        <v>1943338201</v>
      </c>
      <c r="C9842">
        <v>7732796822</v>
      </c>
      <c r="D9842" s="1">
        <v>45506</v>
      </c>
      <c r="E9842">
        <v>99233</v>
      </c>
      <c r="F9842">
        <v>99204</v>
      </c>
      <c r="G9842" t="s">
        <v>3223</v>
      </c>
      <c r="H9842" s="34">
        <v>67526</v>
      </c>
      <c r="I9842" s="7">
        <v>55371</v>
      </c>
      <c r="J9842" s="7">
        <v>40531.22</v>
      </c>
      <c r="K9842" s="7">
        <v>4873</v>
      </c>
      <c r="L9842" s="7">
        <v>9966.7800000000007</v>
      </c>
      <c r="M9842" s="5">
        <v>0.18</v>
      </c>
      <c r="N9842" t="s">
        <v>3141</v>
      </c>
      <c r="O9842" t="s">
        <v>30</v>
      </c>
      <c r="P9842" t="s">
        <v>35</v>
      </c>
      <c r="Q9842" t="s">
        <v>19</v>
      </c>
      <c r="R9842" t="s">
        <v>20</v>
      </c>
      <c r="S9842" t="s">
        <v>27</v>
      </c>
      <c r="T9842" t="s">
        <v>13311</v>
      </c>
      <c r="U9842" s="1">
        <v>45652</v>
      </c>
      <c r="V9842">
        <v>146</v>
      </c>
      <c r="W9842" t="str">
        <f t="shared" si="200"/>
        <v>120-149</v>
      </c>
    </row>
    <row r="9843" spans="1:23" x14ac:dyDescent="0.25">
      <c r="A9843" t="s">
        <v>10092</v>
      </c>
      <c r="B9843">
        <v>1067282006</v>
      </c>
      <c r="C9843">
        <v>8278311309</v>
      </c>
      <c r="D9843" s="1">
        <v>45381</v>
      </c>
      <c r="E9843">
        <v>99223</v>
      </c>
      <c r="F9843">
        <v>99215</v>
      </c>
      <c r="G9843" t="s">
        <v>3394</v>
      </c>
      <c r="H9843" s="34">
        <v>74200</v>
      </c>
      <c r="I9843" s="7">
        <v>48230</v>
      </c>
      <c r="J9843" s="7">
        <v>31979.4</v>
      </c>
      <c r="K9843" s="7">
        <v>10463</v>
      </c>
      <c r="L9843" s="7">
        <v>5787.6</v>
      </c>
      <c r="M9843" s="5">
        <v>0.12</v>
      </c>
      <c r="N9843" t="s">
        <v>46</v>
      </c>
      <c r="O9843" t="s">
        <v>27</v>
      </c>
      <c r="P9843" t="s">
        <v>40</v>
      </c>
      <c r="Q9843" t="s">
        <v>32</v>
      </c>
      <c r="R9843" t="s">
        <v>21</v>
      </c>
      <c r="S9843" t="s">
        <v>27</v>
      </c>
      <c r="T9843" t="s">
        <v>13312</v>
      </c>
      <c r="U9843" s="1">
        <v>45561</v>
      </c>
      <c r="V9843">
        <v>180</v>
      </c>
      <c r="W9843" t="str">
        <f t="shared" si="200"/>
        <v>180-209</v>
      </c>
    </row>
    <row r="9844" spans="1:23" x14ac:dyDescent="0.25">
      <c r="A9844" t="s">
        <v>10093</v>
      </c>
      <c r="B9844">
        <v>9323066446</v>
      </c>
      <c r="C9844">
        <v>584047510</v>
      </c>
      <c r="D9844" s="1">
        <v>45582</v>
      </c>
      <c r="E9844">
        <v>99214</v>
      </c>
      <c r="F9844">
        <v>99281</v>
      </c>
      <c r="G9844" t="s">
        <v>3394</v>
      </c>
      <c r="H9844" s="34">
        <v>44727</v>
      </c>
      <c r="I9844" s="7">
        <v>33545</v>
      </c>
      <c r="J9844" s="7">
        <v>18898.25</v>
      </c>
      <c r="K9844" s="7">
        <v>9615</v>
      </c>
      <c r="L9844" s="7">
        <v>5031.75</v>
      </c>
      <c r="M9844" s="5">
        <v>0.15</v>
      </c>
      <c r="N9844" t="s">
        <v>1139</v>
      </c>
      <c r="O9844" t="s">
        <v>27</v>
      </c>
      <c r="P9844" t="s">
        <v>35</v>
      </c>
      <c r="Q9844" t="s">
        <v>32</v>
      </c>
      <c r="R9844" t="s">
        <v>21</v>
      </c>
      <c r="S9844" t="s">
        <v>27</v>
      </c>
      <c r="T9844" t="s">
        <v>13310</v>
      </c>
      <c r="U9844" s="1">
        <v>45710</v>
      </c>
      <c r="V9844">
        <v>128</v>
      </c>
      <c r="W9844" t="str">
        <f t="shared" si="200"/>
        <v>120-149</v>
      </c>
    </row>
    <row r="9845" spans="1:23" x14ac:dyDescent="0.25">
      <c r="A9845" t="s">
        <v>10094</v>
      </c>
      <c r="B9845">
        <v>5371707162</v>
      </c>
      <c r="C9845">
        <v>6553454099</v>
      </c>
      <c r="D9845" s="1">
        <v>45656</v>
      </c>
      <c r="E9845">
        <v>99214</v>
      </c>
      <c r="F9845">
        <v>80053</v>
      </c>
      <c r="G9845" t="s">
        <v>45</v>
      </c>
      <c r="H9845" s="34">
        <v>85696</v>
      </c>
      <c r="I9845" s="7">
        <v>67700</v>
      </c>
      <c r="J9845" s="7">
        <v>47349</v>
      </c>
      <c r="K9845" s="7">
        <v>9519</v>
      </c>
      <c r="L9845" s="7">
        <v>10832</v>
      </c>
      <c r="M9845" s="5">
        <v>0.16</v>
      </c>
      <c r="N9845" t="s">
        <v>1138</v>
      </c>
      <c r="O9845" t="s">
        <v>27</v>
      </c>
      <c r="P9845" t="s">
        <v>18</v>
      </c>
      <c r="Q9845" t="s">
        <v>19</v>
      </c>
      <c r="R9845" t="s">
        <v>27</v>
      </c>
      <c r="S9845" t="s">
        <v>17</v>
      </c>
      <c r="T9845" t="s">
        <v>13310</v>
      </c>
      <c r="U9845" s="1">
        <v>45796</v>
      </c>
      <c r="V9845">
        <v>140</v>
      </c>
      <c r="W9845" t="str">
        <f t="shared" si="200"/>
        <v>120-149</v>
      </c>
    </row>
    <row r="9846" spans="1:23" x14ac:dyDescent="0.25">
      <c r="A9846" t="s">
        <v>10095</v>
      </c>
      <c r="B9846">
        <v>944395771</v>
      </c>
      <c r="C9846">
        <v>7159698104</v>
      </c>
      <c r="D9846" s="1">
        <v>45412</v>
      </c>
      <c r="E9846">
        <v>99232</v>
      </c>
      <c r="F9846">
        <v>99282</v>
      </c>
      <c r="G9846" t="s">
        <v>3352</v>
      </c>
      <c r="H9846" s="34">
        <v>65011</v>
      </c>
      <c r="I9846" s="7">
        <v>55259</v>
      </c>
      <c r="J9846" s="7">
        <v>54153.82</v>
      </c>
      <c r="K9846" s="7">
        <v>0</v>
      </c>
      <c r="L9846" s="7">
        <v>1105.18</v>
      </c>
      <c r="M9846" s="5">
        <v>0.02</v>
      </c>
      <c r="N9846" t="s">
        <v>16</v>
      </c>
      <c r="O9846" t="s">
        <v>17</v>
      </c>
      <c r="P9846" t="s">
        <v>97</v>
      </c>
      <c r="Q9846" t="s">
        <v>19</v>
      </c>
      <c r="R9846" t="s">
        <v>27</v>
      </c>
      <c r="S9846" t="s">
        <v>17</v>
      </c>
      <c r="T9846" t="s">
        <v>13312</v>
      </c>
      <c r="U9846" s="1">
        <v>45521</v>
      </c>
      <c r="V9846">
        <v>109</v>
      </c>
      <c r="W9846" t="str">
        <f t="shared" si="200"/>
        <v>90-119</v>
      </c>
    </row>
    <row r="9847" spans="1:23" x14ac:dyDescent="0.25">
      <c r="A9847" t="s">
        <v>10096</v>
      </c>
      <c r="B9847">
        <v>4025838009</v>
      </c>
      <c r="C9847">
        <v>4952485522</v>
      </c>
      <c r="D9847" s="1">
        <v>45406</v>
      </c>
      <c r="E9847">
        <v>99238</v>
      </c>
      <c r="F9847">
        <v>99202</v>
      </c>
      <c r="G9847" t="s">
        <v>3312</v>
      </c>
      <c r="H9847" s="34">
        <v>86687</v>
      </c>
      <c r="I9847" s="7">
        <v>56347</v>
      </c>
      <c r="J9847" s="7">
        <v>49585.36</v>
      </c>
      <c r="K9847" s="7">
        <v>0</v>
      </c>
      <c r="L9847" s="7">
        <v>6761.64</v>
      </c>
      <c r="M9847" s="5">
        <v>0.12</v>
      </c>
      <c r="N9847" t="s">
        <v>46</v>
      </c>
      <c r="O9847" t="s">
        <v>17</v>
      </c>
      <c r="P9847" t="s">
        <v>18</v>
      </c>
      <c r="Q9847" t="s">
        <v>32</v>
      </c>
      <c r="R9847" t="s">
        <v>27</v>
      </c>
      <c r="S9847" t="s">
        <v>27</v>
      </c>
      <c r="T9847" t="s">
        <v>13312</v>
      </c>
      <c r="U9847" s="1">
        <v>45473</v>
      </c>
      <c r="V9847">
        <v>67</v>
      </c>
      <c r="W9847" t="str">
        <f t="shared" si="200"/>
        <v>60-89</v>
      </c>
    </row>
    <row r="9848" spans="1:23" x14ac:dyDescent="0.25">
      <c r="A9848" t="s">
        <v>10097</v>
      </c>
      <c r="B9848">
        <v>559289504</v>
      </c>
      <c r="C9848">
        <v>2009636188</v>
      </c>
      <c r="D9848" s="1">
        <v>45823</v>
      </c>
      <c r="E9848">
        <v>99223</v>
      </c>
      <c r="F9848">
        <v>99215</v>
      </c>
      <c r="G9848" t="s">
        <v>3702</v>
      </c>
      <c r="H9848" s="34">
        <v>98526</v>
      </c>
      <c r="I9848" s="7">
        <v>70939</v>
      </c>
      <c r="J9848" s="7">
        <v>65263.88</v>
      </c>
      <c r="K9848" s="7">
        <v>0</v>
      </c>
      <c r="L9848" s="7">
        <v>5675.12</v>
      </c>
      <c r="M9848" s="5">
        <v>0.08</v>
      </c>
      <c r="N9848" t="s">
        <v>24</v>
      </c>
      <c r="O9848" t="s">
        <v>17</v>
      </c>
      <c r="P9848" t="s">
        <v>3150</v>
      </c>
      <c r="Q9848" t="s">
        <v>19</v>
      </c>
      <c r="R9848" t="s">
        <v>26</v>
      </c>
      <c r="S9848" t="s">
        <v>17</v>
      </c>
      <c r="T9848" t="s">
        <v>13311</v>
      </c>
      <c r="U9848" s="1">
        <v>45991</v>
      </c>
      <c r="V9848">
        <v>168</v>
      </c>
      <c r="W9848" t="str">
        <f t="shared" si="200"/>
        <v>150-179</v>
      </c>
    </row>
    <row r="9849" spans="1:23" x14ac:dyDescent="0.25">
      <c r="A9849" t="s">
        <v>10098</v>
      </c>
      <c r="B9849">
        <v>6381014200</v>
      </c>
      <c r="C9849">
        <v>1099508998</v>
      </c>
      <c r="D9849" s="1">
        <v>45666</v>
      </c>
      <c r="E9849">
        <v>99238</v>
      </c>
      <c r="F9849">
        <v>81000</v>
      </c>
      <c r="G9849" t="s">
        <v>3355</v>
      </c>
      <c r="H9849" s="34">
        <v>48655</v>
      </c>
      <c r="I9849" s="7">
        <v>31626</v>
      </c>
      <c r="J9849" s="7">
        <v>19590.88</v>
      </c>
      <c r="K9849" s="7">
        <v>8240</v>
      </c>
      <c r="L9849" s="7">
        <v>3795.12</v>
      </c>
      <c r="M9849" s="5">
        <v>0.12</v>
      </c>
      <c r="N9849" t="s">
        <v>46</v>
      </c>
      <c r="O9849" t="s">
        <v>27</v>
      </c>
      <c r="P9849" t="s">
        <v>55</v>
      </c>
      <c r="Q9849" t="s">
        <v>32</v>
      </c>
      <c r="R9849" t="s">
        <v>27</v>
      </c>
      <c r="S9849" t="s">
        <v>17</v>
      </c>
      <c r="T9849" t="s">
        <v>13310</v>
      </c>
      <c r="U9849" s="1">
        <v>45802</v>
      </c>
      <c r="V9849">
        <v>136</v>
      </c>
      <c r="W9849" t="str">
        <f t="shared" si="200"/>
        <v>120-149</v>
      </c>
    </row>
    <row r="9850" spans="1:23" x14ac:dyDescent="0.25">
      <c r="A9850" t="s">
        <v>10099</v>
      </c>
      <c r="B9850">
        <v>2017191766</v>
      </c>
      <c r="C9850">
        <v>2244354665</v>
      </c>
      <c r="D9850" s="1">
        <v>45603</v>
      </c>
      <c r="E9850">
        <v>99215</v>
      </c>
      <c r="F9850">
        <v>99213</v>
      </c>
      <c r="G9850" t="s">
        <v>127</v>
      </c>
      <c r="H9850" s="34">
        <v>31851</v>
      </c>
      <c r="I9850" s="7">
        <v>26118</v>
      </c>
      <c r="J9850" s="7">
        <v>19380.759999999998</v>
      </c>
      <c r="K9850" s="7">
        <v>2036</v>
      </c>
      <c r="L9850" s="7">
        <v>4701.24</v>
      </c>
      <c r="M9850" s="5">
        <v>0.18</v>
      </c>
      <c r="N9850" t="s">
        <v>3141</v>
      </c>
      <c r="O9850" t="s">
        <v>30</v>
      </c>
      <c r="P9850" t="s">
        <v>58</v>
      </c>
      <c r="Q9850" t="s">
        <v>19</v>
      </c>
      <c r="R9850" t="s">
        <v>20</v>
      </c>
      <c r="S9850" t="s">
        <v>27</v>
      </c>
      <c r="T9850" t="s">
        <v>13311</v>
      </c>
      <c r="U9850" s="1">
        <v>45691</v>
      </c>
      <c r="V9850">
        <v>88</v>
      </c>
      <c r="W9850" t="str">
        <f t="shared" si="200"/>
        <v>60-89</v>
      </c>
    </row>
    <row r="9851" spans="1:23" x14ac:dyDescent="0.25">
      <c r="A9851" t="s">
        <v>10100</v>
      </c>
      <c r="B9851">
        <v>1355873728</v>
      </c>
      <c r="C9851">
        <v>2293132609</v>
      </c>
      <c r="D9851" s="1">
        <v>45878</v>
      </c>
      <c r="E9851">
        <v>99232</v>
      </c>
      <c r="F9851">
        <v>99283</v>
      </c>
      <c r="G9851" t="s">
        <v>150</v>
      </c>
      <c r="H9851" s="34">
        <v>91948</v>
      </c>
      <c r="I9851" s="7">
        <v>78156</v>
      </c>
      <c r="J9851" s="7">
        <v>64348.880000000005</v>
      </c>
      <c r="K9851" s="7">
        <v>12244</v>
      </c>
      <c r="L9851" s="7">
        <v>1563.12</v>
      </c>
      <c r="M9851" s="5">
        <v>0.02</v>
      </c>
      <c r="N9851" t="s">
        <v>16</v>
      </c>
      <c r="O9851" t="s">
        <v>30</v>
      </c>
      <c r="P9851" t="s">
        <v>25</v>
      </c>
      <c r="Q9851" t="s">
        <v>19</v>
      </c>
      <c r="R9851" t="s">
        <v>43</v>
      </c>
      <c r="S9851" t="s">
        <v>17</v>
      </c>
      <c r="T9851" t="s">
        <v>13310</v>
      </c>
      <c r="U9851" s="1">
        <v>46053</v>
      </c>
      <c r="V9851">
        <v>175</v>
      </c>
      <c r="W9851" t="str">
        <f t="shared" si="200"/>
        <v>150-179</v>
      </c>
    </row>
    <row r="9852" spans="1:23" x14ac:dyDescent="0.25">
      <c r="A9852" t="s">
        <v>10101</v>
      </c>
      <c r="B9852">
        <v>8317028525</v>
      </c>
      <c r="C9852">
        <v>2567222344</v>
      </c>
      <c r="D9852" s="1">
        <v>45353</v>
      </c>
      <c r="E9852">
        <v>99238</v>
      </c>
      <c r="F9852">
        <v>81000</v>
      </c>
      <c r="G9852" t="s">
        <v>320</v>
      </c>
      <c r="H9852" s="34">
        <v>74923</v>
      </c>
      <c r="I9852" s="7">
        <v>48700</v>
      </c>
      <c r="J9852" s="7">
        <v>31715</v>
      </c>
      <c r="K9852" s="7">
        <v>11141</v>
      </c>
      <c r="L9852" s="7">
        <v>5844</v>
      </c>
      <c r="M9852" s="5">
        <v>0.12</v>
      </c>
      <c r="N9852" t="s">
        <v>46</v>
      </c>
      <c r="O9852" t="s">
        <v>27</v>
      </c>
      <c r="P9852" t="s">
        <v>3146</v>
      </c>
      <c r="Q9852" t="s">
        <v>19</v>
      </c>
      <c r="R9852" t="s">
        <v>27</v>
      </c>
      <c r="S9852" t="s">
        <v>17</v>
      </c>
      <c r="T9852" t="s">
        <v>13311</v>
      </c>
      <c r="U9852" s="1">
        <v>45497</v>
      </c>
      <c r="V9852">
        <v>144</v>
      </c>
      <c r="W9852" t="str">
        <f t="shared" si="200"/>
        <v>120-149</v>
      </c>
    </row>
    <row r="9853" spans="1:23" x14ac:dyDescent="0.25">
      <c r="A9853" t="s">
        <v>10102</v>
      </c>
      <c r="B9853">
        <v>5258929260</v>
      </c>
      <c r="C9853">
        <v>2072928055</v>
      </c>
      <c r="D9853" s="1">
        <v>45647</v>
      </c>
      <c r="E9853">
        <v>99215</v>
      </c>
      <c r="F9853">
        <v>99292</v>
      </c>
      <c r="G9853" t="s">
        <v>3357</v>
      </c>
      <c r="H9853" s="34">
        <v>45806</v>
      </c>
      <c r="I9853" s="7">
        <v>29774</v>
      </c>
      <c r="J9853" s="7">
        <v>26201.119999999999</v>
      </c>
      <c r="K9853" s="7">
        <v>0</v>
      </c>
      <c r="L9853" s="7">
        <v>3572.88</v>
      </c>
      <c r="M9853" s="5">
        <v>0.12</v>
      </c>
      <c r="N9853" t="s">
        <v>46</v>
      </c>
      <c r="O9853" t="s">
        <v>17</v>
      </c>
      <c r="P9853" t="s">
        <v>58</v>
      </c>
      <c r="Q9853" t="s">
        <v>32</v>
      </c>
      <c r="R9853" t="s">
        <v>43</v>
      </c>
      <c r="S9853" t="s">
        <v>17</v>
      </c>
      <c r="T9853" t="s">
        <v>13311</v>
      </c>
      <c r="U9853" s="1">
        <v>45734</v>
      </c>
      <c r="V9853">
        <v>87</v>
      </c>
      <c r="W9853" t="str">
        <f t="shared" si="200"/>
        <v>60-89</v>
      </c>
    </row>
    <row r="9854" spans="1:23" x14ac:dyDescent="0.25">
      <c r="A9854" t="s">
        <v>10103</v>
      </c>
      <c r="B9854">
        <v>6707759847</v>
      </c>
      <c r="C9854">
        <v>4122229361</v>
      </c>
      <c r="D9854" s="1">
        <v>45435</v>
      </c>
      <c r="E9854">
        <v>99233</v>
      </c>
      <c r="F9854">
        <v>90834</v>
      </c>
      <c r="G9854" t="s">
        <v>3669</v>
      </c>
      <c r="H9854" s="34">
        <v>80899</v>
      </c>
      <c r="I9854" s="7">
        <v>60674</v>
      </c>
      <c r="J9854" s="7">
        <v>45896.9</v>
      </c>
      <c r="K9854" s="7">
        <v>5676</v>
      </c>
      <c r="L9854" s="7">
        <v>9101.1</v>
      </c>
      <c r="M9854" s="5">
        <v>0.15</v>
      </c>
      <c r="N9854" t="s">
        <v>1139</v>
      </c>
      <c r="O9854" t="s">
        <v>30</v>
      </c>
      <c r="P9854" t="s">
        <v>3147</v>
      </c>
      <c r="Q9854" t="s">
        <v>19</v>
      </c>
      <c r="R9854" t="s">
        <v>20</v>
      </c>
      <c r="S9854" t="s">
        <v>17</v>
      </c>
      <c r="T9854" t="s">
        <v>13312</v>
      </c>
      <c r="U9854" s="1">
        <v>45477</v>
      </c>
      <c r="V9854">
        <v>42</v>
      </c>
      <c r="W9854" t="str">
        <f t="shared" si="200"/>
        <v>30-59</v>
      </c>
    </row>
    <row r="9855" spans="1:23" x14ac:dyDescent="0.25">
      <c r="A9855" t="s">
        <v>10104</v>
      </c>
      <c r="B9855">
        <v>9294928042</v>
      </c>
      <c r="C9855">
        <v>4478223263</v>
      </c>
      <c r="D9855" s="1">
        <v>45797</v>
      </c>
      <c r="E9855">
        <v>99221</v>
      </c>
      <c r="F9855">
        <v>93000</v>
      </c>
      <c r="G9855" t="s">
        <v>3199</v>
      </c>
      <c r="H9855" s="34">
        <v>94290</v>
      </c>
      <c r="I9855" s="7">
        <v>75432</v>
      </c>
      <c r="J9855" s="7">
        <v>45407.519999999997</v>
      </c>
      <c r="K9855" s="7">
        <v>19464</v>
      </c>
      <c r="L9855" s="7">
        <v>10560.48</v>
      </c>
      <c r="M9855" s="5">
        <v>0.14000000000000001</v>
      </c>
      <c r="N9855" t="s">
        <v>1135</v>
      </c>
      <c r="O9855" t="s">
        <v>27</v>
      </c>
      <c r="P9855" t="s">
        <v>40</v>
      </c>
      <c r="Q9855" t="s">
        <v>19</v>
      </c>
      <c r="R9855" t="s">
        <v>21</v>
      </c>
      <c r="S9855" t="s">
        <v>17</v>
      </c>
      <c r="T9855" t="s">
        <v>13312</v>
      </c>
      <c r="U9855" s="1">
        <v>45906</v>
      </c>
      <c r="V9855">
        <v>109</v>
      </c>
      <c r="W9855" t="str">
        <f t="shared" si="200"/>
        <v>90-119</v>
      </c>
    </row>
    <row r="9856" spans="1:23" x14ac:dyDescent="0.25">
      <c r="A9856" t="s">
        <v>10105</v>
      </c>
      <c r="B9856">
        <v>2344651067</v>
      </c>
      <c r="C9856">
        <v>6105711324</v>
      </c>
      <c r="D9856" s="1">
        <v>45823</v>
      </c>
      <c r="E9856">
        <v>99221</v>
      </c>
      <c r="F9856">
        <v>85025</v>
      </c>
      <c r="G9856" t="s">
        <v>42</v>
      </c>
      <c r="H9856" s="34">
        <v>35111</v>
      </c>
      <c r="I9856" s="7">
        <v>25280</v>
      </c>
      <c r="J9856" s="7">
        <v>23257.599999999999</v>
      </c>
      <c r="K9856" s="7">
        <v>0</v>
      </c>
      <c r="L9856" s="7">
        <v>2022.4</v>
      </c>
      <c r="M9856" s="5">
        <v>0.08</v>
      </c>
      <c r="N9856" t="s">
        <v>24</v>
      </c>
      <c r="O9856" t="s">
        <v>17</v>
      </c>
      <c r="P9856" t="s">
        <v>18</v>
      </c>
      <c r="Q9856" t="s">
        <v>32</v>
      </c>
      <c r="R9856" t="s">
        <v>26</v>
      </c>
      <c r="S9856" t="s">
        <v>17</v>
      </c>
      <c r="T9856" t="s">
        <v>13310</v>
      </c>
      <c r="U9856" s="1">
        <v>45928</v>
      </c>
      <c r="V9856">
        <v>105</v>
      </c>
      <c r="W9856" t="str">
        <f t="shared" si="200"/>
        <v>90-119</v>
      </c>
    </row>
    <row r="9857" spans="1:23" x14ac:dyDescent="0.25">
      <c r="A9857" t="s">
        <v>10106</v>
      </c>
      <c r="B9857">
        <v>5567793109</v>
      </c>
      <c r="C9857">
        <v>2650436620</v>
      </c>
      <c r="D9857" s="1">
        <v>45446</v>
      </c>
      <c r="E9857">
        <v>99221</v>
      </c>
      <c r="F9857">
        <v>99215</v>
      </c>
      <c r="G9857" t="s">
        <v>3355</v>
      </c>
      <c r="H9857" s="34">
        <v>70247</v>
      </c>
      <c r="I9857" s="7">
        <v>52685</v>
      </c>
      <c r="J9857" s="7">
        <v>39953.25</v>
      </c>
      <c r="K9857" s="7">
        <v>4829</v>
      </c>
      <c r="L9857" s="7">
        <v>7902.75</v>
      </c>
      <c r="M9857" s="5">
        <v>0.15</v>
      </c>
      <c r="N9857" t="s">
        <v>1139</v>
      </c>
      <c r="O9857" t="s">
        <v>30</v>
      </c>
      <c r="P9857" t="s">
        <v>40</v>
      </c>
      <c r="Q9857" t="s">
        <v>19</v>
      </c>
      <c r="R9857" t="s">
        <v>20</v>
      </c>
      <c r="S9857" t="s">
        <v>27</v>
      </c>
      <c r="T9857" t="s">
        <v>13310</v>
      </c>
      <c r="U9857" s="1">
        <v>45584</v>
      </c>
      <c r="V9857">
        <v>138</v>
      </c>
      <c r="W9857" t="str">
        <f t="shared" si="200"/>
        <v>120-149</v>
      </c>
    </row>
    <row r="9858" spans="1:23" x14ac:dyDescent="0.25">
      <c r="A9858" t="s">
        <v>10107</v>
      </c>
      <c r="B9858">
        <v>4504320975</v>
      </c>
      <c r="C9858">
        <v>3780867398</v>
      </c>
      <c r="D9858" s="1">
        <v>45300</v>
      </c>
      <c r="E9858">
        <v>99233</v>
      </c>
      <c r="F9858">
        <v>36415</v>
      </c>
      <c r="G9858" t="s">
        <v>150</v>
      </c>
      <c r="H9858" s="34">
        <v>90881</v>
      </c>
      <c r="I9858" s="7">
        <v>65434</v>
      </c>
      <c r="J9858" s="7">
        <v>30243.279999999999</v>
      </c>
      <c r="K9858" s="7">
        <v>29956</v>
      </c>
      <c r="L9858" s="7">
        <v>5234.72</v>
      </c>
      <c r="M9858" s="5">
        <v>0.08</v>
      </c>
      <c r="N9858" t="s">
        <v>24</v>
      </c>
      <c r="O9858" t="s">
        <v>27</v>
      </c>
      <c r="P9858" t="s">
        <v>40</v>
      </c>
      <c r="Q9858" t="s">
        <v>19</v>
      </c>
      <c r="R9858" t="s">
        <v>26</v>
      </c>
      <c r="S9858" t="s">
        <v>17</v>
      </c>
      <c r="T9858" t="s">
        <v>13310</v>
      </c>
      <c r="U9858" s="1">
        <v>45380</v>
      </c>
      <c r="V9858">
        <v>80</v>
      </c>
      <c r="W9858" t="str">
        <f t="shared" si="200"/>
        <v>60-89</v>
      </c>
    </row>
    <row r="9859" spans="1:23" x14ac:dyDescent="0.25">
      <c r="A9859" t="s">
        <v>10108</v>
      </c>
      <c r="B9859">
        <v>8758940077</v>
      </c>
      <c r="C9859">
        <v>9553454883</v>
      </c>
      <c r="D9859" s="1">
        <v>45336</v>
      </c>
      <c r="E9859">
        <v>99222</v>
      </c>
      <c r="F9859">
        <v>99205</v>
      </c>
      <c r="G9859" t="s">
        <v>3531</v>
      </c>
      <c r="H9859" s="34">
        <v>33140</v>
      </c>
      <c r="I9859" s="7">
        <v>26512</v>
      </c>
      <c r="J9859" s="7">
        <v>17513.32</v>
      </c>
      <c r="K9859" s="7">
        <v>5287</v>
      </c>
      <c r="L9859" s="7">
        <v>3711.68</v>
      </c>
      <c r="M9859" s="5">
        <v>0.14000000000000001</v>
      </c>
      <c r="N9859" t="s">
        <v>1135</v>
      </c>
      <c r="O9859" t="s">
        <v>27</v>
      </c>
      <c r="P9859" t="s">
        <v>25</v>
      </c>
      <c r="Q9859" t="s">
        <v>32</v>
      </c>
      <c r="R9859" t="s">
        <v>38</v>
      </c>
      <c r="S9859" t="s">
        <v>17</v>
      </c>
      <c r="T9859" t="s">
        <v>13310</v>
      </c>
      <c r="U9859" s="1">
        <v>45400</v>
      </c>
      <c r="V9859">
        <v>64</v>
      </c>
      <c r="W9859" t="str">
        <f t="shared" ref="W9859:W9922" si="201">IF(V9859="","",IF(V9859&lt;30,"0-29",IF(V9859&lt;60,"30-59",IF(V9859&lt;90,"60-89",IF(V9859&lt;120,"90-119",IF(V9859&lt;150,"120-149",IF(V9859&lt;180,"150-179",IF(V9859&lt;210,"180-209",IF(V9859&lt;240,"210-239",IF(V9859&lt;270,"240-269",IF(V9859&lt;300,"270-299",IF(V9859&lt;330,"300-329",IF(V9859&lt;360,"330-359","360+")))))))))))))</f>
        <v>60-89</v>
      </c>
    </row>
    <row r="9860" spans="1:23" x14ac:dyDescent="0.25">
      <c r="A9860" t="s">
        <v>10109</v>
      </c>
      <c r="B9860">
        <v>8370209158</v>
      </c>
      <c r="C9860">
        <v>264427941</v>
      </c>
      <c r="D9860" s="1">
        <v>45538</v>
      </c>
      <c r="E9860">
        <v>99222</v>
      </c>
      <c r="F9860">
        <v>99292</v>
      </c>
      <c r="G9860" t="s">
        <v>307</v>
      </c>
      <c r="H9860" s="34">
        <v>91211</v>
      </c>
      <c r="I9860" s="7">
        <v>74793</v>
      </c>
      <c r="J9860" s="7">
        <v>61330.26</v>
      </c>
      <c r="K9860" s="7">
        <v>0</v>
      </c>
      <c r="L9860" s="7">
        <v>13462.74</v>
      </c>
      <c r="M9860" s="5">
        <v>0.18</v>
      </c>
      <c r="N9860" t="s">
        <v>3141</v>
      </c>
      <c r="O9860" t="s">
        <v>17</v>
      </c>
      <c r="P9860" t="s">
        <v>25</v>
      </c>
      <c r="Q9860" t="s">
        <v>32</v>
      </c>
      <c r="R9860" t="s">
        <v>20</v>
      </c>
      <c r="S9860" t="s">
        <v>17</v>
      </c>
      <c r="T9860" t="s">
        <v>13312</v>
      </c>
      <c r="U9860" s="1">
        <v>45709</v>
      </c>
      <c r="V9860">
        <v>171</v>
      </c>
      <c r="W9860" t="str">
        <f t="shared" si="201"/>
        <v>150-179</v>
      </c>
    </row>
    <row r="9861" spans="1:23" x14ac:dyDescent="0.25">
      <c r="A9861" t="s">
        <v>10110</v>
      </c>
      <c r="B9861">
        <v>3606147421</v>
      </c>
      <c r="C9861">
        <v>4683430597</v>
      </c>
      <c r="D9861" s="1">
        <v>45929</v>
      </c>
      <c r="E9861">
        <v>99222</v>
      </c>
      <c r="F9861">
        <v>85025</v>
      </c>
      <c r="G9861" t="s">
        <v>3220</v>
      </c>
      <c r="H9861" s="34">
        <v>50133</v>
      </c>
      <c r="I9861" s="7">
        <v>39104</v>
      </c>
      <c r="J9861" s="7">
        <v>17232.2</v>
      </c>
      <c r="K9861" s="7">
        <v>14051</v>
      </c>
      <c r="L9861" s="7">
        <v>7820.8</v>
      </c>
      <c r="M9861" s="5">
        <v>0.2</v>
      </c>
      <c r="N9861" t="s">
        <v>3140</v>
      </c>
      <c r="O9861" t="s">
        <v>27</v>
      </c>
      <c r="P9861" t="s">
        <v>3150</v>
      </c>
      <c r="Q9861" t="s">
        <v>19</v>
      </c>
      <c r="R9861" t="s">
        <v>43</v>
      </c>
      <c r="S9861" t="s">
        <v>21</v>
      </c>
      <c r="T9861" t="s">
        <v>13310</v>
      </c>
      <c r="U9861" s="1">
        <v>46066</v>
      </c>
      <c r="V9861">
        <v>137</v>
      </c>
      <c r="W9861" t="str">
        <f t="shared" si="201"/>
        <v>120-149</v>
      </c>
    </row>
    <row r="9862" spans="1:23" x14ac:dyDescent="0.25">
      <c r="A9862" t="s">
        <v>10111</v>
      </c>
      <c r="B9862">
        <v>2512739772</v>
      </c>
      <c r="C9862">
        <v>9869100461</v>
      </c>
      <c r="D9862" s="1">
        <v>45547</v>
      </c>
      <c r="E9862">
        <v>99233</v>
      </c>
      <c r="F9862">
        <v>80053</v>
      </c>
      <c r="G9862" t="s">
        <v>207</v>
      </c>
      <c r="H9862" s="34">
        <v>88657</v>
      </c>
      <c r="I9862" s="7">
        <v>63833</v>
      </c>
      <c r="J9862" s="7">
        <v>54261.36</v>
      </c>
      <c r="K9862" s="7">
        <v>4465</v>
      </c>
      <c r="L9862" s="7">
        <v>5106.6400000000003</v>
      </c>
      <c r="M9862" s="5">
        <v>0.08</v>
      </c>
      <c r="N9862" t="s">
        <v>24</v>
      </c>
      <c r="O9862" t="s">
        <v>30</v>
      </c>
      <c r="P9862" t="s">
        <v>35</v>
      </c>
      <c r="Q9862" t="s">
        <v>19</v>
      </c>
      <c r="R9862" t="s">
        <v>43</v>
      </c>
      <c r="S9862" t="s">
        <v>27</v>
      </c>
      <c r="T9862" t="s">
        <v>13312</v>
      </c>
      <c r="U9862" s="1">
        <v>45618</v>
      </c>
      <c r="V9862">
        <v>71</v>
      </c>
      <c r="W9862" t="str">
        <f t="shared" si="201"/>
        <v>60-89</v>
      </c>
    </row>
    <row r="9863" spans="1:23" x14ac:dyDescent="0.25">
      <c r="A9863" t="s">
        <v>10112</v>
      </c>
      <c r="B9863">
        <v>4065117037</v>
      </c>
      <c r="C9863">
        <v>3471366366</v>
      </c>
      <c r="D9863" s="1">
        <v>45409</v>
      </c>
      <c r="E9863">
        <v>99238</v>
      </c>
      <c r="F9863">
        <v>99201</v>
      </c>
      <c r="G9863" t="s">
        <v>3335</v>
      </c>
      <c r="H9863" s="34">
        <v>44116</v>
      </c>
      <c r="I9863" s="7">
        <v>28675</v>
      </c>
      <c r="J9863" s="7">
        <v>20712</v>
      </c>
      <c r="K9863" s="7">
        <v>4522</v>
      </c>
      <c r="L9863" s="7">
        <v>3441</v>
      </c>
      <c r="M9863" s="5">
        <v>0.12</v>
      </c>
      <c r="N9863" t="s">
        <v>46</v>
      </c>
      <c r="O9863" t="s">
        <v>27</v>
      </c>
      <c r="P9863" t="s">
        <v>31</v>
      </c>
      <c r="Q9863" t="s">
        <v>19</v>
      </c>
      <c r="R9863" t="s">
        <v>20</v>
      </c>
      <c r="S9863" t="s">
        <v>27</v>
      </c>
      <c r="T9863" t="s">
        <v>13312</v>
      </c>
      <c r="U9863" s="1">
        <v>45581</v>
      </c>
      <c r="V9863">
        <v>172</v>
      </c>
      <c r="W9863" t="str">
        <f t="shared" si="201"/>
        <v>150-179</v>
      </c>
    </row>
    <row r="9864" spans="1:23" x14ac:dyDescent="0.25">
      <c r="A9864" t="s">
        <v>10113</v>
      </c>
      <c r="B9864">
        <v>6084659351</v>
      </c>
      <c r="C9864">
        <v>2059681734</v>
      </c>
      <c r="D9864" s="1">
        <v>45671</v>
      </c>
      <c r="E9864">
        <v>99238</v>
      </c>
      <c r="F9864">
        <v>99204</v>
      </c>
      <c r="G9864" t="s">
        <v>3283</v>
      </c>
      <c r="H9864" s="34">
        <v>95499</v>
      </c>
      <c r="I9864" s="7">
        <v>74489</v>
      </c>
      <c r="J9864" s="7">
        <v>51143.199999999997</v>
      </c>
      <c r="K9864" s="7">
        <v>8448</v>
      </c>
      <c r="L9864" s="7">
        <v>14897.8</v>
      </c>
      <c r="M9864" s="5">
        <v>0.2</v>
      </c>
      <c r="N9864" t="s">
        <v>3140</v>
      </c>
      <c r="O9864" t="s">
        <v>30</v>
      </c>
      <c r="P9864" t="s">
        <v>25</v>
      </c>
      <c r="Q9864" t="s">
        <v>19</v>
      </c>
      <c r="R9864" t="s">
        <v>20</v>
      </c>
      <c r="S9864" t="s">
        <v>17</v>
      </c>
      <c r="T9864" t="s">
        <v>13311</v>
      </c>
      <c r="U9864" s="1">
        <v>45839</v>
      </c>
      <c r="V9864">
        <v>168</v>
      </c>
      <c r="W9864" t="str">
        <f t="shared" si="201"/>
        <v>150-179</v>
      </c>
    </row>
    <row r="9865" spans="1:23" x14ac:dyDescent="0.25">
      <c r="A9865" t="s">
        <v>10114</v>
      </c>
      <c r="B9865">
        <v>6621582502</v>
      </c>
      <c r="C9865">
        <v>1766477223</v>
      </c>
      <c r="D9865" s="1">
        <v>45801</v>
      </c>
      <c r="E9865">
        <v>99231</v>
      </c>
      <c r="F9865">
        <v>81000</v>
      </c>
      <c r="G9865" t="s">
        <v>198</v>
      </c>
      <c r="H9865" s="34">
        <v>53307</v>
      </c>
      <c r="I9865" s="7">
        <v>38381</v>
      </c>
      <c r="J9865" s="7">
        <v>35310.519999999997</v>
      </c>
      <c r="K9865" s="7">
        <v>0</v>
      </c>
      <c r="L9865" s="7">
        <v>3070.48</v>
      </c>
      <c r="M9865" s="5">
        <v>0.08</v>
      </c>
      <c r="N9865" t="s">
        <v>24</v>
      </c>
      <c r="O9865" t="s">
        <v>17</v>
      </c>
      <c r="P9865" t="s">
        <v>18</v>
      </c>
      <c r="Q9865" t="s">
        <v>19</v>
      </c>
      <c r="R9865" t="s">
        <v>21</v>
      </c>
      <c r="S9865" t="s">
        <v>21</v>
      </c>
      <c r="T9865" t="s">
        <v>13310</v>
      </c>
      <c r="U9865" s="1">
        <v>45911</v>
      </c>
      <c r="V9865">
        <v>110</v>
      </c>
      <c r="W9865" t="str">
        <f t="shared" si="201"/>
        <v>90-119</v>
      </c>
    </row>
    <row r="9866" spans="1:23" x14ac:dyDescent="0.25">
      <c r="A9866" t="s">
        <v>10115</v>
      </c>
      <c r="B9866">
        <v>5196199432</v>
      </c>
      <c r="C9866">
        <v>5083847994</v>
      </c>
      <c r="D9866" s="1">
        <v>45665</v>
      </c>
      <c r="E9866">
        <v>99223</v>
      </c>
      <c r="F9866">
        <v>99203</v>
      </c>
      <c r="G9866" t="s">
        <v>140</v>
      </c>
      <c r="H9866" s="34">
        <v>60014</v>
      </c>
      <c r="I9866" s="7">
        <v>46811</v>
      </c>
      <c r="J9866" s="7">
        <v>30374.799999999999</v>
      </c>
      <c r="K9866" s="7">
        <v>7074</v>
      </c>
      <c r="L9866" s="7">
        <v>9362.2000000000007</v>
      </c>
      <c r="M9866" s="5">
        <v>0.2</v>
      </c>
      <c r="N9866" t="s">
        <v>3140</v>
      </c>
      <c r="O9866" t="s">
        <v>27</v>
      </c>
      <c r="P9866" t="s">
        <v>35</v>
      </c>
      <c r="Q9866" t="s">
        <v>19</v>
      </c>
      <c r="R9866" t="s">
        <v>38</v>
      </c>
      <c r="S9866" t="s">
        <v>27</v>
      </c>
      <c r="T9866" t="s">
        <v>13311</v>
      </c>
      <c r="U9866" s="1">
        <v>45699</v>
      </c>
      <c r="V9866">
        <v>34</v>
      </c>
      <c r="W9866" t="str">
        <f t="shared" si="201"/>
        <v>30-59</v>
      </c>
    </row>
    <row r="9867" spans="1:23" x14ac:dyDescent="0.25">
      <c r="A9867" t="s">
        <v>10116</v>
      </c>
      <c r="B9867">
        <v>3126702024</v>
      </c>
      <c r="C9867">
        <v>4129706124</v>
      </c>
      <c r="D9867" s="1">
        <v>45619</v>
      </c>
      <c r="E9867">
        <v>99233</v>
      </c>
      <c r="F9867">
        <v>99201</v>
      </c>
      <c r="G9867" t="s">
        <v>110</v>
      </c>
      <c r="H9867" s="34">
        <v>55107</v>
      </c>
      <c r="I9867" s="7">
        <v>41330</v>
      </c>
      <c r="J9867" s="7">
        <v>24151.5</v>
      </c>
      <c r="K9867" s="7">
        <v>10979</v>
      </c>
      <c r="L9867" s="7">
        <v>6199.5</v>
      </c>
      <c r="M9867" s="5">
        <v>0.15</v>
      </c>
      <c r="N9867" t="s">
        <v>1139</v>
      </c>
      <c r="O9867" t="s">
        <v>27</v>
      </c>
      <c r="P9867" t="s">
        <v>25</v>
      </c>
      <c r="Q9867" t="s">
        <v>19</v>
      </c>
      <c r="R9867" t="s">
        <v>27</v>
      </c>
      <c r="S9867" t="s">
        <v>27</v>
      </c>
      <c r="T9867" t="s">
        <v>13311</v>
      </c>
      <c r="U9867" s="1">
        <v>45783</v>
      </c>
      <c r="V9867">
        <v>164</v>
      </c>
      <c r="W9867" t="str">
        <f t="shared" si="201"/>
        <v>150-179</v>
      </c>
    </row>
    <row r="9868" spans="1:23" x14ac:dyDescent="0.25">
      <c r="A9868" t="s">
        <v>10117</v>
      </c>
      <c r="B9868">
        <v>7646420372</v>
      </c>
      <c r="C9868">
        <v>6273939161</v>
      </c>
      <c r="D9868" s="1">
        <v>45316</v>
      </c>
      <c r="E9868">
        <v>99238</v>
      </c>
      <c r="F9868">
        <v>71046</v>
      </c>
      <c r="G9868" t="s">
        <v>48</v>
      </c>
      <c r="H9868" s="34">
        <v>94917</v>
      </c>
      <c r="I9868" s="7">
        <v>74035</v>
      </c>
      <c r="J9868" s="7">
        <v>49516</v>
      </c>
      <c r="K9868" s="7">
        <v>9712</v>
      </c>
      <c r="L9868" s="7">
        <v>14807</v>
      </c>
      <c r="M9868" s="5">
        <v>0.2</v>
      </c>
      <c r="N9868" t="s">
        <v>3140</v>
      </c>
      <c r="O9868" t="s">
        <v>30</v>
      </c>
      <c r="P9868" t="s">
        <v>55</v>
      </c>
      <c r="Q9868" t="s">
        <v>32</v>
      </c>
      <c r="R9868" t="s">
        <v>21</v>
      </c>
      <c r="S9868" t="s">
        <v>21</v>
      </c>
      <c r="T9868" t="s">
        <v>13310</v>
      </c>
      <c r="U9868" s="1">
        <v>45419</v>
      </c>
      <c r="V9868">
        <v>103</v>
      </c>
      <c r="W9868" t="str">
        <f t="shared" si="201"/>
        <v>90-119</v>
      </c>
    </row>
    <row r="9869" spans="1:23" x14ac:dyDescent="0.25">
      <c r="A9869" t="s">
        <v>10118</v>
      </c>
      <c r="B9869">
        <v>5212524216</v>
      </c>
      <c r="C9869">
        <v>4836218824</v>
      </c>
      <c r="D9869" s="1">
        <v>45610</v>
      </c>
      <c r="E9869">
        <v>99231</v>
      </c>
      <c r="F9869">
        <v>99284</v>
      </c>
      <c r="G9869" t="s">
        <v>96</v>
      </c>
      <c r="H9869" s="34">
        <v>97019</v>
      </c>
      <c r="I9869" s="7">
        <v>63062</v>
      </c>
      <c r="J9869" s="7">
        <v>55494.559999999998</v>
      </c>
      <c r="K9869" s="7">
        <v>0</v>
      </c>
      <c r="L9869" s="7">
        <v>7567.44</v>
      </c>
      <c r="M9869" s="5">
        <v>0.12</v>
      </c>
      <c r="N9869" t="s">
        <v>46</v>
      </c>
      <c r="O9869" t="s">
        <v>17</v>
      </c>
      <c r="P9869" t="s">
        <v>3149</v>
      </c>
      <c r="Q9869" t="s">
        <v>32</v>
      </c>
      <c r="R9869" t="s">
        <v>43</v>
      </c>
      <c r="S9869" t="s">
        <v>21</v>
      </c>
      <c r="T9869" t="s">
        <v>13311</v>
      </c>
      <c r="U9869" s="1">
        <v>45733</v>
      </c>
      <c r="V9869">
        <v>123</v>
      </c>
      <c r="W9869" t="str">
        <f t="shared" si="201"/>
        <v>120-149</v>
      </c>
    </row>
    <row r="9870" spans="1:23" x14ac:dyDescent="0.25">
      <c r="A9870" t="s">
        <v>10119</v>
      </c>
      <c r="B9870">
        <v>9172449617</v>
      </c>
      <c r="C9870">
        <v>644103973</v>
      </c>
      <c r="D9870" s="1">
        <v>45769</v>
      </c>
      <c r="E9870">
        <v>99222</v>
      </c>
      <c r="F9870">
        <v>99291</v>
      </c>
      <c r="G9870" t="s">
        <v>3391</v>
      </c>
      <c r="H9870" s="34">
        <v>72981</v>
      </c>
      <c r="I9870" s="7">
        <v>62034</v>
      </c>
      <c r="J9870" s="7">
        <v>57300.32</v>
      </c>
      <c r="K9870" s="7">
        <v>3493</v>
      </c>
      <c r="L9870" s="7">
        <v>1240.68</v>
      </c>
      <c r="M9870" s="5">
        <v>0.02</v>
      </c>
      <c r="N9870" t="s">
        <v>16</v>
      </c>
      <c r="O9870" t="s">
        <v>30</v>
      </c>
      <c r="P9870" t="s">
        <v>3146</v>
      </c>
      <c r="Q9870" t="s">
        <v>32</v>
      </c>
      <c r="R9870" t="s">
        <v>38</v>
      </c>
      <c r="S9870" t="s">
        <v>27</v>
      </c>
      <c r="T9870" t="s">
        <v>13310</v>
      </c>
      <c r="U9870" s="1">
        <v>45821</v>
      </c>
      <c r="V9870">
        <v>52</v>
      </c>
      <c r="W9870" t="str">
        <f t="shared" si="201"/>
        <v>30-59</v>
      </c>
    </row>
    <row r="9871" spans="1:23" x14ac:dyDescent="0.25">
      <c r="A9871" t="s">
        <v>10120</v>
      </c>
      <c r="B9871">
        <v>1399343422</v>
      </c>
      <c r="C9871">
        <v>2189055455</v>
      </c>
      <c r="D9871" s="1">
        <v>45423</v>
      </c>
      <c r="E9871">
        <v>99213</v>
      </c>
      <c r="F9871">
        <v>80053</v>
      </c>
      <c r="G9871" t="s">
        <v>207</v>
      </c>
      <c r="H9871" s="34">
        <v>56520</v>
      </c>
      <c r="I9871" s="7">
        <v>44651</v>
      </c>
      <c r="J9871" s="7">
        <v>32344.84</v>
      </c>
      <c r="K9871" s="7">
        <v>5162</v>
      </c>
      <c r="L9871" s="7">
        <v>7144.16</v>
      </c>
      <c r="M9871" s="5">
        <v>0.16</v>
      </c>
      <c r="N9871" t="s">
        <v>1138</v>
      </c>
      <c r="O9871" t="s">
        <v>27</v>
      </c>
      <c r="P9871" t="s">
        <v>3150</v>
      </c>
      <c r="Q9871" t="s">
        <v>32</v>
      </c>
      <c r="R9871" t="s">
        <v>38</v>
      </c>
      <c r="S9871" t="s">
        <v>21</v>
      </c>
      <c r="T9871" t="s">
        <v>13312</v>
      </c>
      <c r="U9871" s="1">
        <v>45503</v>
      </c>
      <c r="V9871">
        <v>80</v>
      </c>
      <c r="W9871" t="str">
        <f t="shared" si="201"/>
        <v>60-89</v>
      </c>
    </row>
    <row r="9872" spans="1:23" x14ac:dyDescent="0.25">
      <c r="A9872" t="s">
        <v>10121</v>
      </c>
      <c r="B9872">
        <v>7098998058</v>
      </c>
      <c r="C9872">
        <v>8459702217</v>
      </c>
      <c r="D9872" s="1">
        <v>45869</v>
      </c>
      <c r="E9872">
        <v>99233</v>
      </c>
      <c r="F9872">
        <v>99281</v>
      </c>
      <c r="G9872" t="s">
        <v>187</v>
      </c>
      <c r="H9872" s="34">
        <v>54980</v>
      </c>
      <c r="I9872" s="7">
        <v>43434</v>
      </c>
      <c r="J9872" s="7">
        <v>29941.559999999998</v>
      </c>
      <c r="K9872" s="7">
        <v>6543</v>
      </c>
      <c r="L9872" s="7">
        <v>6949.44</v>
      </c>
      <c r="M9872" s="5">
        <v>0.16</v>
      </c>
      <c r="N9872" t="s">
        <v>1138</v>
      </c>
      <c r="O9872" t="s">
        <v>30</v>
      </c>
      <c r="P9872" t="s">
        <v>35</v>
      </c>
      <c r="Q9872" t="s">
        <v>32</v>
      </c>
      <c r="R9872" t="s">
        <v>20</v>
      </c>
      <c r="S9872" t="s">
        <v>21</v>
      </c>
      <c r="T9872" t="s">
        <v>13311</v>
      </c>
      <c r="U9872" s="1">
        <v>45988</v>
      </c>
      <c r="V9872">
        <v>119</v>
      </c>
      <c r="W9872" t="str">
        <f t="shared" si="201"/>
        <v>90-119</v>
      </c>
    </row>
    <row r="9873" spans="1:23" x14ac:dyDescent="0.25">
      <c r="A9873" t="s">
        <v>10122</v>
      </c>
      <c r="B9873">
        <v>1035034704</v>
      </c>
      <c r="C9873">
        <v>7747005424</v>
      </c>
      <c r="D9873" s="1">
        <v>45471</v>
      </c>
      <c r="E9873">
        <v>99221</v>
      </c>
      <c r="F9873">
        <v>81000</v>
      </c>
      <c r="G9873" t="s">
        <v>3187</v>
      </c>
      <c r="H9873" s="34">
        <v>78166</v>
      </c>
      <c r="I9873" s="7">
        <v>50808</v>
      </c>
      <c r="J9873" s="7">
        <v>31725.040000000001</v>
      </c>
      <c r="K9873" s="7">
        <v>12986</v>
      </c>
      <c r="L9873" s="7">
        <v>6096.96</v>
      </c>
      <c r="M9873" s="5">
        <v>0.12</v>
      </c>
      <c r="N9873" t="s">
        <v>46</v>
      </c>
      <c r="O9873" t="s">
        <v>27</v>
      </c>
      <c r="P9873" t="s">
        <v>3147</v>
      </c>
      <c r="Q9873" t="s">
        <v>19</v>
      </c>
      <c r="R9873" t="s">
        <v>26</v>
      </c>
      <c r="S9873" t="s">
        <v>21</v>
      </c>
      <c r="T9873" t="s">
        <v>13310</v>
      </c>
      <c r="U9873" s="1">
        <v>45514</v>
      </c>
      <c r="V9873">
        <v>43</v>
      </c>
      <c r="W9873" t="str">
        <f t="shared" si="201"/>
        <v>30-59</v>
      </c>
    </row>
    <row r="9874" spans="1:23" x14ac:dyDescent="0.25">
      <c r="A9874" t="s">
        <v>10123</v>
      </c>
      <c r="B9874">
        <v>3717185419</v>
      </c>
      <c r="C9874">
        <v>8258757207</v>
      </c>
      <c r="D9874" s="1">
        <v>45634</v>
      </c>
      <c r="E9874">
        <v>99233</v>
      </c>
      <c r="F9874">
        <v>36415</v>
      </c>
      <c r="G9874" t="s">
        <v>3570</v>
      </c>
      <c r="H9874" s="34">
        <v>61160</v>
      </c>
      <c r="I9874" s="7">
        <v>48928</v>
      </c>
      <c r="J9874" s="7">
        <v>37402.080000000002</v>
      </c>
      <c r="K9874" s="7">
        <v>4676</v>
      </c>
      <c r="L9874" s="7">
        <v>6849.92</v>
      </c>
      <c r="M9874" s="5">
        <v>0.14000000000000001</v>
      </c>
      <c r="N9874" t="s">
        <v>1135</v>
      </c>
      <c r="O9874" t="s">
        <v>30</v>
      </c>
      <c r="P9874" t="s">
        <v>31</v>
      </c>
      <c r="Q9874" t="s">
        <v>32</v>
      </c>
      <c r="R9874" t="s">
        <v>38</v>
      </c>
      <c r="S9874" t="s">
        <v>17</v>
      </c>
      <c r="T9874" t="s">
        <v>13312</v>
      </c>
      <c r="U9874" s="1">
        <v>45719</v>
      </c>
      <c r="V9874">
        <v>85</v>
      </c>
      <c r="W9874" t="str">
        <f t="shared" si="201"/>
        <v>60-89</v>
      </c>
    </row>
    <row r="9875" spans="1:23" x14ac:dyDescent="0.25">
      <c r="A9875" t="s">
        <v>10124</v>
      </c>
      <c r="B9875">
        <v>2173094180</v>
      </c>
      <c r="C9875">
        <v>9624806739</v>
      </c>
      <c r="D9875" s="1">
        <v>45850</v>
      </c>
      <c r="E9875">
        <v>99215</v>
      </c>
      <c r="F9875">
        <v>36415</v>
      </c>
      <c r="G9875" t="s">
        <v>3342</v>
      </c>
      <c r="H9875" s="34">
        <v>49791</v>
      </c>
      <c r="I9875" s="7">
        <v>42322</v>
      </c>
      <c r="J9875" s="7">
        <v>28597.56</v>
      </c>
      <c r="K9875" s="7">
        <v>12878</v>
      </c>
      <c r="L9875" s="7">
        <v>846.44</v>
      </c>
      <c r="M9875" s="5">
        <v>0.02</v>
      </c>
      <c r="N9875" t="s">
        <v>16</v>
      </c>
      <c r="O9875" t="s">
        <v>27</v>
      </c>
      <c r="P9875" t="s">
        <v>58</v>
      </c>
      <c r="Q9875" t="s">
        <v>32</v>
      </c>
      <c r="R9875" t="s">
        <v>21</v>
      </c>
      <c r="S9875" t="s">
        <v>17</v>
      </c>
      <c r="T9875" t="s">
        <v>13310</v>
      </c>
      <c r="U9875" s="1">
        <v>46027</v>
      </c>
      <c r="V9875">
        <v>177</v>
      </c>
      <c r="W9875" t="str">
        <f t="shared" si="201"/>
        <v>150-179</v>
      </c>
    </row>
    <row r="9876" spans="1:23" x14ac:dyDescent="0.25">
      <c r="A9876" t="s">
        <v>10125</v>
      </c>
      <c r="B9876">
        <v>6275249904</v>
      </c>
      <c r="C9876">
        <v>5880939234</v>
      </c>
      <c r="D9876" s="1">
        <v>45605</v>
      </c>
      <c r="E9876">
        <v>99221</v>
      </c>
      <c r="F9876">
        <v>36415</v>
      </c>
      <c r="G9876" t="s">
        <v>237</v>
      </c>
      <c r="H9876" s="34">
        <v>54825</v>
      </c>
      <c r="I9876" s="7">
        <v>35636</v>
      </c>
      <c r="J9876" s="7">
        <v>28813.68</v>
      </c>
      <c r="K9876" s="7">
        <v>2546</v>
      </c>
      <c r="L9876" s="7">
        <v>4276.32</v>
      </c>
      <c r="M9876" s="5">
        <v>0.12</v>
      </c>
      <c r="N9876" t="s">
        <v>46</v>
      </c>
      <c r="O9876" t="s">
        <v>30</v>
      </c>
      <c r="P9876" t="s">
        <v>3149</v>
      </c>
      <c r="Q9876" t="s">
        <v>19</v>
      </c>
      <c r="R9876" t="s">
        <v>21</v>
      </c>
      <c r="S9876" t="s">
        <v>17</v>
      </c>
      <c r="T9876" t="s">
        <v>13312</v>
      </c>
      <c r="U9876" s="1">
        <v>45652</v>
      </c>
      <c r="V9876">
        <v>47</v>
      </c>
      <c r="W9876" t="str">
        <f t="shared" si="201"/>
        <v>30-59</v>
      </c>
    </row>
    <row r="9877" spans="1:23" x14ac:dyDescent="0.25">
      <c r="A9877" t="s">
        <v>10126</v>
      </c>
      <c r="B9877">
        <v>3061494515</v>
      </c>
      <c r="C9877">
        <v>2573238773</v>
      </c>
      <c r="D9877" s="1">
        <v>45893</v>
      </c>
      <c r="E9877">
        <v>99222</v>
      </c>
      <c r="F9877">
        <v>99285</v>
      </c>
      <c r="G9877" t="s">
        <v>3183</v>
      </c>
      <c r="H9877" s="34">
        <v>66823</v>
      </c>
      <c r="I9877" s="7">
        <v>53458</v>
      </c>
      <c r="J9877" s="7">
        <v>31624.880000000001</v>
      </c>
      <c r="K9877" s="7">
        <v>14349</v>
      </c>
      <c r="L9877" s="7">
        <v>7484.12</v>
      </c>
      <c r="M9877" s="5">
        <v>0.14000000000000001</v>
      </c>
      <c r="N9877" t="s">
        <v>1135</v>
      </c>
      <c r="O9877" t="s">
        <v>27</v>
      </c>
      <c r="P9877" t="s">
        <v>18</v>
      </c>
      <c r="Q9877" t="s">
        <v>19</v>
      </c>
      <c r="R9877" t="s">
        <v>26</v>
      </c>
      <c r="S9877" t="s">
        <v>27</v>
      </c>
      <c r="T9877" t="s">
        <v>13312</v>
      </c>
      <c r="U9877" s="1">
        <v>45940</v>
      </c>
      <c r="V9877">
        <v>47</v>
      </c>
      <c r="W9877" t="str">
        <f t="shared" si="201"/>
        <v>30-59</v>
      </c>
    </row>
    <row r="9878" spans="1:23" x14ac:dyDescent="0.25">
      <c r="A9878" t="s">
        <v>10127</v>
      </c>
      <c r="B9878">
        <v>8850121846</v>
      </c>
      <c r="C9878">
        <v>112258794</v>
      </c>
      <c r="D9878" s="1">
        <v>45626</v>
      </c>
      <c r="E9878">
        <v>99221</v>
      </c>
      <c r="F9878">
        <v>99205</v>
      </c>
      <c r="G9878" t="s">
        <v>3754</v>
      </c>
      <c r="H9878" s="34">
        <v>38184</v>
      </c>
      <c r="I9878" s="7">
        <v>27492</v>
      </c>
      <c r="J9878" s="7">
        <v>22983.64</v>
      </c>
      <c r="K9878" s="7">
        <v>2309</v>
      </c>
      <c r="L9878" s="7">
        <v>2199.36</v>
      </c>
      <c r="M9878" s="5">
        <v>0.08</v>
      </c>
      <c r="N9878" t="s">
        <v>24</v>
      </c>
      <c r="O9878" t="s">
        <v>30</v>
      </c>
      <c r="P9878" t="s">
        <v>3149</v>
      </c>
      <c r="Q9878" t="s">
        <v>32</v>
      </c>
      <c r="R9878" t="s">
        <v>38</v>
      </c>
      <c r="S9878" t="s">
        <v>21</v>
      </c>
      <c r="T9878" t="s">
        <v>13312</v>
      </c>
      <c r="U9878" s="1">
        <v>45783</v>
      </c>
      <c r="V9878">
        <v>157</v>
      </c>
      <c r="W9878" t="str">
        <f t="shared" si="201"/>
        <v>150-179</v>
      </c>
    </row>
    <row r="9879" spans="1:23" x14ac:dyDescent="0.25">
      <c r="A9879" t="s">
        <v>10128</v>
      </c>
      <c r="B9879">
        <v>6037533677</v>
      </c>
      <c r="C9879">
        <v>2522546850</v>
      </c>
      <c r="D9879" s="1">
        <v>45352</v>
      </c>
      <c r="E9879">
        <v>99215</v>
      </c>
      <c r="F9879">
        <v>99203</v>
      </c>
      <c r="G9879" t="s">
        <v>4314</v>
      </c>
      <c r="H9879" s="34">
        <v>50555</v>
      </c>
      <c r="I9879" s="7">
        <v>32861</v>
      </c>
      <c r="J9879" s="7">
        <v>24048.68</v>
      </c>
      <c r="K9879" s="7">
        <v>4869</v>
      </c>
      <c r="L9879" s="7">
        <v>3943.32</v>
      </c>
      <c r="M9879" s="5">
        <v>0.12</v>
      </c>
      <c r="N9879" t="s">
        <v>46</v>
      </c>
      <c r="O9879" t="s">
        <v>30</v>
      </c>
      <c r="P9879" t="s">
        <v>3146</v>
      </c>
      <c r="Q9879" t="s">
        <v>19</v>
      </c>
      <c r="R9879" t="s">
        <v>27</v>
      </c>
      <c r="S9879" t="s">
        <v>21</v>
      </c>
      <c r="T9879" t="s">
        <v>13312</v>
      </c>
      <c r="U9879" s="1">
        <v>45489</v>
      </c>
      <c r="V9879">
        <v>137</v>
      </c>
      <c r="W9879" t="str">
        <f t="shared" si="201"/>
        <v>120-149</v>
      </c>
    </row>
    <row r="9880" spans="1:23" x14ac:dyDescent="0.25">
      <c r="A9880" t="s">
        <v>10129</v>
      </c>
      <c r="B9880">
        <v>7667355913</v>
      </c>
      <c r="C9880">
        <v>7356019116</v>
      </c>
      <c r="D9880" s="1">
        <v>45457</v>
      </c>
      <c r="E9880">
        <v>99221</v>
      </c>
      <c r="F9880">
        <v>99204</v>
      </c>
      <c r="G9880" t="s">
        <v>3265</v>
      </c>
      <c r="H9880" s="34">
        <v>87970</v>
      </c>
      <c r="I9880" s="7">
        <v>65978</v>
      </c>
      <c r="J9880" s="7">
        <v>39839.300000000003</v>
      </c>
      <c r="K9880" s="7">
        <v>16242</v>
      </c>
      <c r="L9880" s="7">
        <v>9896.7000000000007</v>
      </c>
      <c r="M9880" s="5">
        <v>0.15</v>
      </c>
      <c r="N9880" t="s">
        <v>1139</v>
      </c>
      <c r="O9880" t="s">
        <v>27</v>
      </c>
      <c r="P9880" t="s">
        <v>3147</v>
      </c>
      <c r="Q9880" t="s">
        <v>19</v>
      </c>
      <c r="R9880" t="s">
        <v>27</v>
      </c>
      <c r="S9880" t="s">
        <v>27</v>
      </c>
      <c r="T9880" t="s">
        <v>13311</v>
      </c>
      <c r="U9880" s="1">
        <v>45530</v>
      </c>
      <c r="V9880">
        <v>73</v>
      </c>
      <c r="W9880" t="str">
        <f t="shared" si="201"/>
        <v>60-89</v>
      </c>
    </row>
    <row r="9881" spans="1:23" x14ac:dyDescent="0.25">
      <c r="A9881" t="s">
        <v>10130</v>
      </c>
      <c r="B9881">
        <v>3588398816</v>
      </c>
      <c r="C9881">
        <v>1515821866</v>
      </c>
      <c r="D9881" s="1">
        <v>45943</v>
      </c>
      <c r="E9881">
        <v>99221</v>
      </c>
      <c r="F9881">
        <v>81000</v>
      </c>
      <c r="G9881" t="s">
        <v>77</v>
      </c>
      <c r="H9881" s="34">
        <v>52559</v>
      </c>
      <c r="I9881" s="7">
        <v>44675</v>
      </c>
      <c r="J9881" s="7">
        <v>38301.5</v>
      </c>
      <c r="K9881" s="7">
        <v>5480</v>
      </c>
      <c r="L9881" s="7">
        <v>893.5</v>
      </c>
      <c r="M9881" s="5">
        <v>0.02</v>
      </c>
      <c r="N9881" t="s">
        <v>16</v>
      </c>
      <c r="O9881" t="s">
        <v>30</v>
      </c>
      <c r="P9881" t="s">
        <v>18</v>
      </c>
      <c r="Q9881" t="s">
        <v>32</v>
      </c>
      <c r="R9881" t="s">
        <v>20</v>
      </c>
      <c r="S9881" t="s">
        <v>27</v>
      </c>
      <c r="T9881" t="s">
        <v>13312</v>
      </c>
      <c r="U9881" s="1">
        <v>46068</v>
      </c>
      <c r="V9881">
        <v>125</v>
      </c>
      <c r="W9881" t="str">
        <f t="shared" si="201"/>
        <v>120-149</v>
      </c>
    </row>
    <row r="9882" spans="1:23" x14ac:dyDescent="0.25">
      <c r="A9882" t="s">
        <v>10131</v>
      </c>
      <c r="B9882">
        <v>1767074743</v>
      </c>
      <c r="C9882">
        <v>6096534581</v>
      </c>
      <c r="D9882" s="1">
        <v>45919</v>
      </c>
      <c r="E9882">
        <v>99232</v>
      </c>
      <c r="F9882">
        <v>80053</v>
      </c>
      <c r="G9882" t="s">
        <v>4083</v>
      </c>
      <c r="H9882" s="34">
        <v>86581</v>
      </c>
      <c r="I9882" s="7">
        <v>70996</v>
      </c>
      <c r="J9882" s="7">
        <v>32518.720000000001</v>
      </c>
      <c r="K9882" s="7">
        <v>25698</v>
      </c>
      <c r="L9882" s="7">
        <v>12779.28</v>
      </c>
      <c r="M9882" s="5">
        <v>0.18</v>
      </c>
      <c r="N9882" t="s">
        <v>3141</v>
      </c>
      <c r="O9882" t="s">
        <v>27</v>
      </c>
      <c r="P9882" t="s">
        <v>18</v>
      </c>
      <c r="Q9882" t="s">
        <v>19</v>
      </c>
      <c r="R9882" t="s">
        <v>43</v>
      </c>
      <c r="S9882" t="s">
        <v>21</v>
      </c>
      <c r="T9882" t="s">
        <v>13310</v>
      </c>
      <c r="U9882" s="1">
        <v>46045</v>
      </c>
      <c r="V9882">
        <v>126</v>
      </c>
      <c r="W9882" t="str">
        <f t="shared" si="201"/>
        <v>120-149</v>
      </c>
    </row>
    <row r="9883" spans="1:23" x14ac:dyDescent="0.25">
      <c r="A9883" t="s">
        <v>10132</v>
      </c>
      <c r="B9883">
        <v>350035333</v>
      </c>
      <c r="C9883">
        <v>1571396878</v>
      </c>
      <c r="D9883" s="1">
        <v>45735</v>
      </c>
      <c r="E9883">
        <v>99213</v>
      </c>
      <c r="F9883">
        <v>85025</v>
      </c>
      <c r="G9883" t="s">
        <v>3286</v>
      </c>
      <c r="H9883" s="34">
        <v>83868</v>
      </c>
      <c r="I9883" s="7">
        <v>67094</v>
      </c>
      <c r="J9883" s="7">
        <v>57700.84</v>
      </c>
      <c r="K9883" s="7">
        <v>0</v>
      </c>
      <c r="L9883" s="7">
        <v>9393.16</v>
      </c>
      <c r="M9883" s="5">
        <v>0.14000000000000001</v>
      </c>
      <c r="N9883" t="s">
        <v>1135</v>
      </c>
      <c r="O9883" t="s">
        <v>17</v>
      </c>
      <c r="P9883" t="s">
        <v>3147</v>
      </c>
      <c r="Q9883" t="s">
        <v>32</v>
      </c>
      <c r="R9883" t="s">
        <v>38</v>
      </c>
      <c r="S9883" t="s">
        <v>17</v>
      </c>
      <c r="T9883" t="s">
        <v>13311</v>
      </c>
      <c r="U9883" s="1">
        <v>45906</v>
      </c>
      <c r="V9883">
        <v>171</v>
      </c>
      <c r="W9883" t="str">
        <f t="shared" si="201"/>
        <v>150-179</v>
      </c>
    </row>
    <row r="9884" spans="1:23" x14ac:dyDescent="0.25">
      <c r="A9884" t="s">
        <v>10133</v>
      </c>
      <c r="B9884">
        <v>2263205529</v>
      </c>
      <c r="C9884">
        <v>3970946249</v>
      </c>
      <c r="D9884" s="1">
        <v>45689</v>
      </c>
      <c r="E9884">
        <v>99232</v>
      </c>
      <c r="F9884">
        <v>99215</v>
      </c>
      <c r="G9884" t="s">
        <v>3192</v>
      </c>
      <c r="H9884" s="34">
        <v>54394</v>
      </c>
      <c r="I9884" s="7">
        <v>35356</v>
      </c>
      <c r="J9884" s="7">
        <v>22581.279999999999</v>
      </c>
      <c r="K9884" s="7">
        <v>8532</v>
      </c>
      <c r="L9884" s="7">
        <v>4242.72</v>
      </c>
      <c r="M9884" s="5">
        <v>0.12</v>
      </c>
      <c r="N9884" t="s">
        <v>46</v>
      </c>
      <c r="O9884" t="s">
        <v>27</v>
      </c>
      <c r="P9884" t="s">
        <v>18</v>
      </c>
      <c r="Q9884" t="s">
        <v>19</v>
      </c>
      <c r="R9884" t="s">
        <v>26</v>
      </c>
      <c r="S9884" t="s">
        <v>17</v>
      </c>
      <c r="T9884" t="s">
        <v>13312</v>
      </c>
      <c r="U9884" s="1">
        <v>45765</v>
      </c>
      <c r="V9884">
        <v>76</v>
      </c>
      <c r="W9884" t="str">
        <f t="shared" si="201"/>
        <v>60-89</v>
      </c>
    </row>
    <row r="9885" spans="1:23" x14ac:dyDescent="0.25">
      <c r="A9885" t="s">
        <v>10134</v>
      </c>
      <c r="B9885">
        <v>7083100041</v>
      </c>
      <c r="C9885">
        <v>9194770593</v>
      </c>
      <c r="D9885" s="1">
        <v>45705</v>
      </c>
      <c r="E9885">
        <v>99231</v>
      </c>
      <c r="F9885">
        <v>99213</v>
      </c>
      <c r="G9885" t="s">
        <v>3202</v>
      </c>
      <c r="H9885" s="34">
        <v>86849</v>
      </c>
      <c r="I9885" s="7">
        <v>69479</v>
      </c>
      <c r="J9885" s="7">
        <v>59751.94</v>
      </c>
      <c r="K9885" s="7">
        <v>0</v>
      </c>
      <c r="L9885" s="7">
        <v>9727.06</v>
      </c>
      <c r="M9885" s="5">
        <v>0.14000000000000001</v>
      </c>
      <c r="N9885" t="s">
        <v>1135</v>
      </c>
      <c r="O9885" t="s">
        <v>17</v>
      </c>
      <c r="P9885" t="s">
        <v>97</v>
      </c>
      <c r="Q9885" t="s">
        <v>19</v>
      </c>
      <c r="R9885" t="s">
        <v>26</v>
      </c>
      <c r="S9885" t="s">
        <v>17</v>
      </c>
      <c r="T9885" t="s">
        <v>13312</v>
      </c>
      <c r="U9885" s="1">
        <v>45735</v>
      </c>
      <c r="V9885">
        <v>30</v>
      </c>
      <c r="W9885" t="str">
        <f t="shared" si="201"/>
        <v>30-59</v>
      </c>
    </row>
    <row r="9886" spans="1:23" x14ac:dyDescent="0.25">
      <c r="A9886" t="s">
        <v>10135</v>
      </c>
      <c r="B9886">
        <v>6797933641</v>
      </c>
      <c r="C9886">
        <v>347739364</v>
      </c>
      <c r="D9886" s="1">
        <v>45393</v>
      </c>
      <c r="E9886">
        <v>99222</v>
      </c>
      <c r="F9886">
        <v>81000</v>
      </c>
      <c r="G9886" t="s">
        <v>244</v>
      </c>
      <c r="H9886" s="34">
        <v>20850</v>
      </c>
      <c r="I9886" s="7">
        <v>15638</v>
      </c>
      <c r="J9886" s="7">
        <v>11801.3</v>
      </c>
      <c r="K9886" s="7">
        <v>1491</v>
      </c>
      <c r="L9886" s="7">
        <v>2345.6999999999998</v>
      </c>
      <c r="M9886" s="5">
        <v>0.15</v>
      </c>
      <c r="N9886" t="s">
        <v>1139</v>
      </c>
      <c r="O9886" t="s">
        <v>30</v>
      </c>
      <c r="P9886" t="s">
        <v>3150</v>
      </c>
      <c r="Q9886" t="s">
        <v>32</v>
      </c>
      <c r="R9886" t="s">
        <v>27</v>
      </c>
      <c r="S9886" t="s">
        <v>27</v>
      </c>
      <c r="T9886" t="s">
        <v>13310</v>
      </c>
      <c r="U9886" s="1">
        <v>45443</v>
      </c>
      <c r="V9886">
        <v>50</v>
      </c>
      <c r="W9886" t="str">
        <f t="shared" si="201"/>
        <v>30-59</v>
      </c>
    </row>
    <row r="9887" spans="1:23" x14ac:dyDescent="0.25">
      <c r="A9887" t="s">
        <v>10136</v>
      </c>
      <c r="B9887">
        <v>3270208393</v>
      </c>
      <c r="C9887">
        <v>1324130476</v>
      </c>
      <c r="D9887" s="1">
        <v>45298</v>
      </c>
      <c r="E9887">
        <v>99232</v>
      </c>
      <c r="F9887">
        <v>99211</v>
      </c>
      <c r="G9887" t="s">
        <v>3225</v>
      </c>
      <c r="H9887" s="34">
        <v>65618</v>
      </c>
      <c r="I9887" s="7">
        <v>52494</v>
      </c>
      <c r="J9887" s="7">
        <v>31069.84</v>
      </c>
      <c r="K9887" s="7">
        <v>14075</v>
      </c>
      <c r="L9887" s="7">
        <v>7349.16</v>
      </c>
      <c r="M9887" s="5">
        <v>0.14000000000000001</v>
      </c>
      <c r="N9887" t="s">
        <v>1135</v>
      </c>
      <c r="O9887" t="s">
        <v>27</v>
      </c>
      <c r="P9887" t="s">
        <v>3149</v>
      </c>
      <c r="Q9887" t="s">
        <v>32</v>
      </c>
      <c r="R9887" t="s">
        <v>27</v>
      </c>
      <c r="S9887" t="s">
        <v>27</v>
      </c>
      <c r="T9887" t="s">
        <v>13311</v>
      </c>
      <c r="U9887" s="1">
        <v>45341</v>
      </c>
      <c r="V9887">
        <v>43</v>
      </c>
      <c r="W9887" t="str">
        <f t="shared" si="201"/>
        <v>30-59</v>
      </c>
    </row>
    <row r="9888" spans="1:23" x14ac:dyDescent="0.25">
      <c r="A9888" t="s">
        <v>10137</v>
      </c>
      <c r="B9888">
        <v>4727292654</v>
      </c>
      <c r="C9888">
        <v>9417443512</v>
      </c>
      <c r="D9888" s="1">
        <v>45620</v>
      </c>
      <c r="E9888">
        <v>99233</v>
      </c>
      <c r="F9888">
        <v>90834</v>
      </c>
      <c r="G9888" t="s">
        <v>248</v>
      </c>
      <c r="H9888" s="34">
        <v>84953</v>
      </c>
      <c r="I9888" s="7">
        <v>55219</v>
      </c>
      <c r="J9888" s="7">
        <v>29503.72</v>
      </c>
      <c r="K9888" s="7">
        <v>19089</v>
      </c>
      <c r="L9888" s="7">
        <v>6626.28</v>
      </c>
      <c r="M9888" s="5">
        <v>0.12</v>
      </c>
      <c r="N9888" t="s">
        <v>46</v>
      </c>
      <c r="O9888" t="s">
        <v>27</v>
      </c>
      <c r="P9888" t="s">
        <v>25</v>
      </c>
      <c r="Q9888" t="s">
        <v>32</v>
      </c>
      <c r="R9888" t="s">
        <v>26</v>
      </c>
      <c r="S9888" t="s">
        <v>21</v>
      </c>
      <c r="T9888" t="s">
        <v>13311</v>
      </c>
      <c r="U9888" s="1">
        <v>45682</v>
      </c>
      <c r="V9888">
        <v>62</v>
      </c>
      <c r="W9888" t="str">
        <f t="shared" si="201"/>
        <v>60-89</v>
      </c>
    </row>
    <row r="9889" spans="1:23" x14ac:dyDescent="0.25">
      <c r="A9889" t="s">
        <v>10138</v>
      </c>
      <c r="B9889">
        <v>575582896</v>
      </c>
      <c r="C9889">
        <v>1293878153</v>
      </c>
      <c r="D9889" s="1">
        <v>45510</v>
      </c>
      <c r="E9889">
        <v>99222</v>
      </c>
      <c r="F9889">
        <v>99281</v>
      </c>
      <c r="G9889" t="s">
        <v>3365</v>
      </c>
      <c r="H9889" s="34">
        <v>79849</v>
      </c>
      <c r="I9889" s="7">
        <v>51902</v>
      </c>
      <c r="J9889" s="7">
        <v>39628.76</v>
      </c>
      <c r="K9889" s="7">
        <v>6045</v>
      </c>
      <c r="L9889" s="7">
        <v>6228.24</v>
      </c>
      <c r="M9889" s="5">
        <v>0.12</v>
      </c>
      <c r="N9889" t="s">
        <v>46</v>
      </c>
      <c r="O9889" t="s">
        <v>30</v>
      </c>
      <c r="P9889" t="s">
        <v>3150</v>
      </c>
      <c r="Q9889" t="s">
        <v>32</v>
      </c>
      <c r="R9889" t="s">
        <v>27</v>
      </c>
      <c r="S9889" t="s">
        <v>21</v>
      </c>
      <c r="T9889" t="s">
        <v>13311</v>
      </c>
      <c r="U9889" s="1">
        <v>45655</v>
      </c>
      <c r="V9889">
        <v>145</v>
      </c>
      <c r="W9889" t="str">
        <f t="shared" si="201"/>
        <v>120-149</v>
      </c>
    </row>
    <row r="9890" spans="1:23" x14ac:dyDescent="0.25">
      <c r="A9890" t="s">
        <v>10139</v>
      </c>
      <c r="B9890">
        <v>821620210</v>
      </c>
      <c r="C9890">
        <v>7307454446</v>
      </c>
      <c r="D9890" s="1">
        <v>45757</v>
      </c>
      <c r="E9890">
        <v>99221</v>
      </c>
      <c r="F9890">
        <v>90834</v>
      </c>
      <c r="G9890" t="s">
        <v>140</v>
      </c>
      <c r="H9890" s="34">
        <v>88488</v>
      </c>
      <c r="I9890" s="7">
        <v>70790</v>
      </c>
      <c r="J9890" s="7">
        <v>35209.4</v>
      </c>
      <c r="K9890" s="7">
        <v>25670</v>
      </c>
      <c r="L9890" s="7">
        <v>9910.6</v>
      </c>
      <c r="M9890" s="5">
        <v>0.14000000000000001</v>
      </c>
      <c r="N9890" t="s">
        <v>1135</v>
      </c>
      <c r="O9890" t="s">
        <v>27</v>
      </c>
      <c r="P9890" t="s">
        <v>35</v>
      </c>
      <c r="Q9890" t="s">
        <v>19</v>
      </c>
      <c r="R9890" t="s">
        <v>21</v>
      </c>
      <c r="S9890" t="s">
        <v>21</v>
      </c>
      <c r="T9890" t="s">
        <v>13312</v>
      </c>
      <c r="U9890" s="1">
        <v>45930</v>
      </c>
      <c r="V9890">
        <v>173</v>
      </c>
      <c r="W9890" t="str">
        <f t="shared" si="201"/>
        <v>150-179</v>
      </c>
    </row>
    <row r="9891" spans="1:23" x14ac:dyDescent="0.25">
      <c r="A9891" t="s">
        <v>10140</v>
      </c>
      <c r="B9891">
        <v>8515287493</v>
      </c>
      <c r="C9891">
        <v>4844468417</v>
      </c>
      <c r="D9891" s="1">
        <v>45555</v>
      </c>
      <c r="E9891">
        <v>99231</v>
      </c>
      <c r="F9891">
        <v>99281</v>
      </c>
      <c r="G9891" t="s">
        <v>3482</v>
      </c>
      <c r="H9891" s="34">
        <v>46145</v>
      </c>
      <c r="I9891" s="7">
        <v>29994</v>
      </c>
      <c r="J9891" s="7">
        <v>26394.720000000001</v>
      </c>
      <c r="K9891" s="7">
        <v>0</v>
      </c>
      <c r="L9891" s="7">
        <v>3599.28</v>
      </c>
      <c r="M9891" s="5">
        <v>0.12</v>
      </c>
      <c r="N9891" t="s">
        <v>46</v>
      </c>
      <c r="O9891" t="s">
        <v>17</v>
      </c>
      <c r="P9891" t="s">
        <v>25</v>
      </c>
      <c r="Q9891" t="s">
        <v>19</v>
      </c>
      <c r="R9891" t="s">
        <v>38</v>
      </c>
      <c r="S9891" t="s">
        <v>21</v>
      </c>
      <c r="T9891" t="s">
        <v>13311</v>
      </c>
      <c r="U9891" s="1">
        <v>45669</v>
      </c>
      <c r="V9891">
        <v>114</v>
      </c>
      <c r="W9891" t="str">
        <f t="shared" si="201"/>
        <v>90-119</v>
      </c>
    </row>
    <row r="9892" spans="1:23" x14ac:dyDescent="0.25">
      <c r="A9892" t="s">
        <v>10141</v>
      </c>
      <c r="B9892">
        <v>8501158042</v>
      </c>
      <c r="C9892">
        <v>5347554335</v>
      </c>
      <c r="D9892" s="1">
        <v>45658</v>
      </c>
      <c r="E9892">
        <v>99213</v>
      </c>
      <c r="F9892">
        <v>80053</v>
      </c>
      <c r="G9892" t="s">
        <v>3716</v>
      </c>
      <c r="H9892" s="34">
        <v>45369</v>
      </c>
      <c r="I9892" s="7">
        <v>36295</v>
      </c>
      <c r="J9892" s="7">
        <v>31213.7</v>
      </c>
      <c r="K9892" s="7">
        <v>0</v>
      </c>
      <c r="L9892" s="7">
        <v>5081.3</v>
      </c>
      <c r="M9892" s="5">
        <v>0.14000000000000001</v>
      </c>
      <c r="N9892" t="s">
        <v>1135</v>
      </c>
      <c r="O9892" t="s">
        <v>17</v>
      </c>
      <c r="P9892" t="s">
        <v>18</v>
      </c>
      <c r="Q9892" t="s">
        <v>32</v>
      </c>
      <c r="R9892" t="s">
        <v>26</v>
      </c>
      <c r="S9892" t="s">
        <v>17</v>
      </c>
      <c r="T9892" t="s">
        <v>13310</v>
      </c>
      <c r="U9892" s="1">
        <v>45816</v>
      </c>
      <c r="V9892">
        <v>158</v>
      </c>
      <c r="W9892" t="str">
        <f t="shared" si="201"/>
        <v>150-179</v>
      </c>
    </row>
    <row r="9893" spans="1:23" x14ac:dyDescent="0.25">
      <c r="A9893" t="s">
        <v>10142</v>
      </c>
      <c r="B9893">
        <v>3266672154</v>
      </c>
      <c r="C9893">
        <v>784601481</v>
      </c>
      <c r="D9893" s="1">
        <v>45810</v>
      </c>
      <c r="E9893">
        <v>99213</v>
      </c>
      <c r="F9893">
        <v>99214</v>
      </c>
      <c r="G9893" t="s">
        <v>15</v>
      </c>
      <c r="H9893" s="34">
        <v>96284</v>
      </c>
      <c r="I9893" s="7">
        <v>77027</v>
      </c>
      <c r="J9893" s="7">
        <v>52991.22</v>
      </c>
      <c r="K9893" s="7">
        <v>13252</v>
      </c>
      <c r="L9893" s="7">
        <v>10783.78</v>
      </c>
      <c r="M9893" s="5">
        <v>0.14000000000000001</v>
      </c>
      <c r="N9893" t="s">
        <v>1135</v>
      </c>
      <c r="O9893" t="s">
        <v>27</v>
      </c>
      <c r="P9893" t="s">
        <v>3149</v>
      </c>
      <c r="Q9893" t="s">
        <v>32</v>
      </c>
      <c r="R9893" t="s">
        <v>21</v>
      </c>
      <c r="S9893" t="s">
        <v>27</v>
      </c>
      <c r="T9893" t="s">
        <v>13310</v>
      </c>
      <c r="U9893" s="1">
        <v>45987</v>
      </c>
      <c r="V9893">
        <v>177</v>
      </c>
      <c r="W9893" t="str">
        <f t="shared" si="201"/>
        <v>150-179</v>
      </c>
    </row>
    <row r="9894" spans="1:23" x14ac:dyDescent="0.25">
      <c r="A9894" t="s">
        <v>10143</v>
      </c>
      <c r="B9894">
        <v>8156875753</v>
      </c>
      <c r="C9894">
        <v>7639811227</v>
      </c>
      <c r="D9894" s="1">
        <v>45720</v>
      </c>
      <c r="E9894">
        <v>99232</v>
      </c>
      <c r="F9894">
        <v>99211</v>
      </c>
      <c r="G9894" t="s">
        <v>3170</v>
      </c>
      <c r="H9894" s="34">
        <v>66429</v>
      </c>
      <c r="I9894" s="7">
        <v>52479</v>
      </c>
      <c r="J9894" s="7">
        <v>44082.36</v>
      </c>
      <c r="K9894" s="7">
        <v>0</v>
      </c>
      <c r="L9894" s="7">
        <v>8396.64</v>
      </c>
      <c r="M9894" s="5">
        <v>0.16</v>
      </c>
      <c r="N9894" t="s">
        <v>1138</v>
      </c>
      <c r="O9894" t="s">
        <v>17</v>
      </c>
      <c r="P9894" t="s">
        <v>3147</v>
      </c>
      <c r="Q9894" t="s">
        <v>32</v>
      </c>
      <c r="R9894" t="s">
        <v>38</v>
      </c>
      <c r="S9894" t="s">
        <v>21</v>
      </c>
      <c r="T9894" t="s">
        <v>13310</v>
      </c>
      <c r="U9894" s="1">
        <v>45888</v>
      </c>
      <c r="V9894">
        <v>168</v>
      </c>
      <c r="W9894" t="str">
        <f t="shared" si="201"/>
        <v>150-179</v>
      </c>
    </row>
    <row r="9895" spans="1:23" x14ac:dyDescent="0.25">
      <c r="A9895" t="s">
        <v>10144</v>
      </c>
      <c r="B9895">
        <v>2705096266</v>
      </c>
      <c r="C9895">
        <v>3803217053</v>
      </c>
      <c r="D9895" s="1">
        <v>45669</v>
      </c>
      <c r="E9895">
        <v>99223</v>
      </c>
      <c r="F9895">
        <v>80053</v>
      </c>
      <c r="G9895" t="s">
        <v>3394</v>
      </c>
      <c r="H9895" s="34">
        <v>55765</v>
      </c>
      <c r="I9895" s="7">
        <v>44054</v>
      </c>
      <c r="J9895" s="7">
        <v>32611.360000000001</v>
      </c>
      <c r="K9895" s="7">
        <v>4394</v>
      </c>
      <c r="L9895" s="7">
        <v>7048.64</v>
      </c>
      <c r="M9895" s="5">
        <v>0.16</v>
      </c>
      <c r="N9895" t="s">
        <v>1138</v>
      </c>
      <c r="O9895" t="s">
        <v>30</v>
      </c>
      <c r="P9895" t="s">
        <v>35</v>
      </c>
      <c r="Q9895" t="s">
        <v>32</v>
      </c>
      <c r="R9895" t="s">
        <v>43</v>
      </c>
      <c r="S9895" t="s">
        <v>27</v>
      </c>
      <c r="T9895" t="s">
        <v>13311</v>
      </c>
      <c r="U9895" s="1">
        <v>45824</v>
      </c>
      <c r="V9895">
        <v>155</v>
      </c>
      <c r="W9895" t="str">
        <f t="shared" si="201"/>
        <v>150-179</v>
      </c>
    </row>
    <row r="9896" spans="1:23" x14ac:dyDescent="0.25">
      <c r="A9896" t="s">
        <v>10145</v>
      </c>
      <c r="B9896">
        <v>6880232225</v>
      </c>
      <c r="C9896">
        <v>3305524258</v>
      </c>
      <c r="D9896" s="1">
        <v>45725</v>
      </c>
      <c r="E9896">
        <v>99214</v>
      </c>
      <c r="F9896">
        <v>90834</v>
      </c>
      <c r="G9896" t="s">
        <v>3360</v>
      </c>
      <c r="H9896" s="34">
        <v>88701</v>
      </c>
      <c r="I9896" s="7">
        <v>63865</v>
      </c>
      <c r="J9896" s="7">
        <v>49298.8</v>
      </c>
      <c r="K9896" s="7">
        <v>9457</v>
      </c>
      <c r="L9896" s="7">
        <v>5109.2</v>
      </c>
      <c r="M9896" s="5">
        <v>0.08</v>
      </c>
      <c r="N9896" t="s">
        <v>24</v>
      </c>
      <c r="O9896" t="s">
        <v>27</v>
      </c>
      <c r="P9896" t="s">
        <v>35</v>
      </c>
      <c r="Q9896" t="s">
        <v>19</v>
      </c>
      <c r="R9896" t="s">
        <v>20</v>
      </c>
      <c r="S9896" t="s">
        <v>27</v>
      </c>
      <c r="T9896" t="s">
        <v>13312</v>
      </c>
      <c r="U9896" s="1">
        <v>45883</v>
      </c>
      <c r="V9896">
        <v>158</v>
      </c>
      <c r="W9896" t="str">
        <f t="shared" si="201"/>
        <v>150-179</v>
      </c>
    </row>
    <row r="9897" spans="1:23" x14ac:dyDescent="0.25">
      <c r="A9897" t="s">
        <v>10146</v>
      </c>
      <c r="B9897">
        <v>9320936892</v>
      </c>
      <c r="C9897">
        <v>7511366070</v>
      </c>
      <c r="D9897" s="1">
        <v>45690</v>
      </c>
      <c r="E9897">
        <v>99213</v>
      </c>
      <c r="F9897">
        <v>71046</v>
      </c>
      <c r="G9897" t="s">
        <v>3391</v>
      </c>
      <c r="H9897" s="34">
        <v>98918</v>
      </c>
      <c r="I9897" s="7">
        <v>74189</v>
      </c>
      <c r="J9897" s="7">
        <v>52370.65</v>
      </c>
      <c r="K9897" s="7">
        <v>10690</v>
      </c>
      <c r="L9897" s="7">
        <v>11128.35</v>
      </c>
      <c r="M9897" s="5">
        <v>0.15</v>
      </c>
      <c r="N9897" t="s">
        <v>1139</v>
      </c>
      <c r="O9897" t="s">
        <v>27</v>
      </c>
      <c r="P9897" t="s">
        <v>40</v>
      </c>
      <c r="Q9897" t="s">
        <v>32</v>
      </c>
      <c r="R9897" t="s">
        <v>43</v>
      </c>
      <c r="S9897" t="s">
        <v>17</v>
      </c>
      <c r="T9897" t="s">
        <v>13312</v>
      </c>
      <c r="U9897" s="1">
        <v>45722</v>
      </c>
      <c r="V9897">
        <v>32</v>
      </c>
      <c r="W9897" t="str">
        <f t="shared" si="201"/>
        <v>30-59</v>
      </c>
    </row>
    <row r="9898" spans="1:23" x14ac:dyDescent="0.25">
      <c r="A9898" t="s">
        <v>10147</v>
      </c>
      <c r="B9898">
        <v>9144226953</v>
      </c>
      <c r="C9898">
        <v>9104869816</v>
      </c>
      <c r="D9898" s="1">
        <v>45750</v>
      </c>
      <c r="E9898">
        <v>99238</v>
      </c>
      <c r="F9898">
        <v>93000</v>
      </c>
      <c r="G9898" t="s">
        <v>63</v>
      </c>
      <c r="H9898" s="34">
        <v>21542</v>
      </c>
      <c r="I9898" s="7">
        <v>16157</v>
      </c>
      <c r="J9898" s="7">
        <v>12173.45</v>
      </c>
      <c r="K9898" s="7">
        <v>1560</v>
      </c>
      <c r="L9898" s="7">
        <v>2423.5500000000002</v>
      </c>
      <c r="M9898" s="5">
        <v>0.15</v>
      </c>
      <c r="N9898" t="s">
        <v>1139</v>
      </c>
      <c r="O9898" t="s">
        <v>30</v>
      </c>
      <c r="P9898" t="s">
        <v>25</v>
      </c>
      <c r="Q9898" t="s">
        <v>32</v>
      </c>
      <c r="R9898" t="s">
        <v>26</v>
      </c>
      <c r="S9898" t="s">
        <v>21</v>
      </c>
      <c r="T9898" t="s">
        <v>13311</v>
      </c>
      <c r="U9898" s="1">
        <v>45805</v>
      </c>
      <c r="V9898">
        <v>55</v>
      </c>
      <c r="W9898" t="str">
        <f t="shared" si="201"/>
        <v>30-59</v>
      </c>
    </row>
    <row r="9899" spans="1:23" x14ac:dyDescent="0.25">
      <c r="A9899" t="s">
        <v>10148</v>
      </c>
      <c r="B9899">
        <v>1905368774</v>
      </c>
      <c r="C9899">
        <v>7875508646</v>
      </c>
      <c r="D9899" s="1">
        <v>45461</v>
      </c>
      <c r="E9899">
        <v>99238</v>
      </c>
      <c r="F9899">
        <v>99203</v>
      </c>
      <c r="G9899" t="s">
        <v>191</v>
      </c>
      <c r="H9899" s="34">
        <v>98566</v>
      </c>
      <c r="I9899" s="7">
        <v>80824</v>
      </c>
      <c r="J9899" s="7">
        <v>66275.679999999993</v>
      </c>
      <c r="K9899" s="7">
        <v>0</v>
      </c>
      <c r="L9899" s="7">
        <v>14548.32</v>
      </c>
      <c r="M9899" s="5">
        <v>0.18</v>
      </c>
      <c r="N9899" t="s">
        <v>3141</v>
      </c>
      <c r="O9899" t="s">
        <v>17</v>
      </c>
      <c r="P9899" t="s">
        <v>55</v>
      </c>
      <c r="Q9899" t="s">
        <v>32</v>
      </c>
      <c r="R9899" t="s">
        <v>38</v>
      </c>
      <c r="S9899" t="s">
        <v>27</v>
      </c>
      <c r="T9899" t="s">
        <v>13310</v>
      </c>
      <c r="U9899" s="1">
        <v>45637</v>
      </c>
      <c r="V9899">
        <v>176</v>
      </c>
      <c r="W9899" t="str">
        <f t="shared" si="201"/>
        <v>150-179</v>
      </c>
    </row>
    <row r="9900" spans="1:23" x14ac:dyDescent="0.25">
      <c r="A9900" t="s">
        <v>10149</v>
      </c>
      <c r="B9900">
        <v>3538521209</v>
      </c>
      <c r="C9900">
        <v>2397432052</v>
      </c>
      <c r="D9900" s="1">
        <v>45721</v>
      </c>
      <c r="E9900">
        <v>99221</v>
      </c>
      <c r="F9900">
        <v>99201</v>
      </c>
      <c r="G9900" t="s">
        <v>174</v>
      </c>
      <c r="H9900" s="34">
        <v>89766</v>
      </c>
      <c r="I9900" s="7">
        <v>73608</v>
      </c>
      <c r="J9900" s="7">
        <v>48243.56</v>
      </c>
      <c r="K9900" s="7">
        <v>12115</v>
      </c>
      <c r="L9900" s="7">
        <v>13249.44</v>
      </c>
      <c r="M9900" s="5">
        <v>0.18</v>
      </c>
      <c r="N9900" t="s">
        <v>3141</v>
      </c>
      <c r="O9900" t="s">
        <v>27</v>
      </c>
      <c r="P9900" t="s">
        <v>40</v>
      </c>
      <c r="Q9900" t="s">
        <v>19</v>
      </c>
      <c r="R9900" t="s">
        <v>21</v>
      </c>
      <c r="S9900" t="s">
        <v>21</v>
      </c>
      <c r="T9900" t="s">
        <v>13310</v>
      </c>
      <c r="U9900" s="1">
        <v>45881</v>
      </c>
      <c r="V9900">
        <v>160</v>
      </c>
      <c r="W9900" t="str">
        <f t="shared" si="201"/>
        <v>150-179</v>
      </c>
    </row>
    <row r="9901" spans="1:23" x14ac:dyDescent="0.25">
      <c r="A9901" t="s">
        <v>10150</v>
      </c>
      <c r="B9901">
        <v>8687866294</v>
      </c>
      <c r="C9901">
        <v>9895235753</v>
      </c>
      <c r="D9901" s="1">
        <v>45832</v>
      </c>
      <c r="E9901">
        <v>99232</v>
      </c>
      <c r="F9901">
        <v>99204</v>
      </c>
      <c r="G9901" t="s">
        <v>166</v>
      </c>
      <c r="H9901" s="34">
        <v>43057</v>
      </c>
      <c r="I9901" s="7">
        <v>32293</v>
      </c>
      <c r="J9901" s="7">
        <v>23208.05</v>
      </c>
      <c r="K9901" s="7">
        <v>4241</v>
      </c>
      <c r="L9901" s="7">
        <v>4843.95</v>
      </c>
      <c r="M9901" s="5">
        <v>0.15</v>
      </c>
      <c r="N9901" t="s">
        <v>1139</v>
      </c>
      <c r="O9901" t="s">
        <v>30</v>
      </c>
      <c r="P9901" t="s">
        <v>18</v>
      </c>
      <c r="Q9901" t="s">
        <v>19</v>
      </c>
      <c r="R9901" t="s">
        <v>21</v>
      </c>
      <c r="S9901" t="s">
        <v>21</v>
      </c>
      <c r="T9901" t="s">
        <v>13312</v>
      </c>
      <c r="U9901" s="1">
        <v>45917</v>
      </c>
      <c r="V9901">
        <v>85</v>
      </c>
      <c r="W9901" t="str">
        <f t="shared" si="201"/>
        <v>60-89</v>
      </c>
    </row>
    <row r="9902" spans="1:23" x14ac:dyDescent="0.25">
      <c r="A9902" t="s">
        <v>10151</v>
      </c>
      <c r="B9902">
        <v>2372777531</v>
      </c>
      <c r="C9902">
        <v>8738667919</v>
      </c>
      <c r="D9902" s="1">
        <v>45366</v>
      </c>
      <c r="E9902">
        <v>99214</v>
      </c>
      <c r="F9902">
        <v>99205</v>
      </c>
      <c r="G9902" t="s">
        <v>42</v>
      </c>
      <c r="H9902" s="34">
        <v>83340</v>
      </c>
      <c r="I9902" s="7">
        <v>54171</v>
      </c>
      <c r="J9902" s="7">
        <v>41240.480000000003</v>
      </c>
      <c r="K9902" s="7">
        <v>6430</v>
      </c>
      <c r="L9902" s="7">
        <v>6500.52</v>
      </c>
      <c r="M9902" s="5">
        <v>0.12</v>
      </c>
      <c r="N9902" t="s">
        <v>46</v>
      </c>
      <c r="O9902" t="s">
        <v>30</v>
      </c>
      <c r="P9902" t="s">
        <v>3148</v>
      </c>
      <c r="Q9902" t="s">
        <v>32</v>
      </c>
      <c r="R9902" t="s">
        <v>43</v>
      </c>
      <c r="S9902" t="s">
        <v>27</v>
      </c>
      <c r="T9902" t="s">
        <v>13311</v>
      </c>
      <c r="U9902" s="1">
        <v>45546</v>
      </c>
      <c r="V9902">
        <v>180</v>
      </c>
      <c r="W9902" t="str">
        <f t="shared" si="201"/>
        <v>180-209</v>
      </c>
    </row>
    <row r="9903" spans="1:23" x14ac:dyDescent="0.25">
      <c r="A9903" t="s">
        <v>10152</v>
      </c>
      <c r="B9903">
        <v>9047545160</v>
      </c>
      <c r="C9903">
        <v>7170463258</v>
      </c>
      <c r="D9903" s="1">
        <v>45638</v>
      </c>
      <c r="E9903">
        <v>99223</v>
      </c>
      <c r="F9903">
        <v>99205</v>
      </c>
      <c r="G9903" t="s">
        <v>187</v>
      </c>
      <c r="H9903" s="34">
        <v>69004</v>
      </c>
      <c r="I9903" s="7">
        <v>44853</v>
      </c>
      <c r="J9903" s="7">
        <v>39470.639999999999</v>
      </c>
      <c r="K9903" s="7">
        <v>0</v>
      </c>
      <c r="L9903" s="7">
        <v>5382.36</v>
      </c>
      <c r="M9903" s="5">
        <v>0.12</v>
      </c>
      <c r="N9903" t="s">
        <v>46</v>
      </c>
      <c r="O9903" t="s">
        <v>17</v>
      </c>
      <c r="P9903" t="s">
        <v>31</v>
      </c>
      <c r="Q9903" t="s">
        <v>32</v>
      </c>
      <c r="R9903" t="s">
        <v>21</v>
      </c>
      <c r="S9903" t="s">
        <v>21</v>
      </c>
      <c r="T9903" t="s">
        <v>13312</v>
      </c>
      <c r="U9903" s="1">
        <v>45779</v>
      </c>
      <c r="V9903">
        <v>141</v>
      </c>
      <c r="W9903" t="str">
        <f t="shared" si="201"/>
        <v>120-149</v>
      </c>
    </row>
    <row r="9904" spans="1:23" x14ac:dyDescent="0.25">
      <c r="A9904" t="s">
        <v>10153</v>
      </c>
      <c r="B9904">
        <v>4950997804</v>
      </c>
      <c r="C9904">
        <v>3798477188</v>
      </c>
      <c r="D9904" s="1">
        <v>45658</v>
      </c>
      <c r="E9904">
        <v>99215</v>
      </c>
      <c r="F9904">
        <v>99213</v>
      </c>
      <c r="G9904" t="s">
        <v>3312</v>
      </c>
      <c r="H9904" s="34">
        <v>91760</v>
      </c>
      <c r="I9904" s="7">
        <v>77996</v>
      </c>
      <c r="J9904" s="7">
        <v>76436.08</v>
      </c>
      <c r="K9904" s="7">
        <v>0</v>
      </c>
      <c r="L9904" s="7">
        <v>1559.92</v>
      </c>
      <c r="M9904" s="5">
        <v>0.02</v>
      </c>
      <c r="N9904" t="s">
        <v>16</v>
      </c>
      <c r="O9904" t="s">
        <v>17</v>
      </c>
      <c r="P9904" t="s">
        <v>58</v>
      </c>
      <c r="Q9904" t="s">
        <v>19</v>
      </c>
      <c r="R9904" t="s">
        <v>38</v>
      </c>
      <c r="S9904" t="s">
        <v>17</v>
      </c>
      <c r="T9904" t="s">
        <v>13311</v>
      </c>
      <c r="U9904" s="1">
        <v>45741</v>
      </c>
      <c r="V9904">
        <v>83</v>
      </c>
      <c r="W9904" t="str">
        <f t="shared" si="201"/>
        <v>60-89</v>
      </c>
    </row>
    <row r="9905" spans="1:23" x14ac:dyDescent="0.25">
      <c r="A9905" t="s">
        <v>10154</v>
      </c>
      <c r="B9905">
        <v>2902447667</v>
      </c>
      <c r="C9905">
        <v>1473222458</v>
      </c>
      <c r="D9905" s="1">
        <v>45322</v>
      </c>
      <c r="E9905">
        <v>99232</v>
      </c>
      <c r="F9905">
        <v>99205</v>
      </c>
      <c r="G9905" t="s">
        <v>3508</v>
      </c>
      <c r="H9905" s="34">
        <v>68853</v>
      </c>
      <c r="I9905" s="7">
        <v>56459</v>
      </c>
      <c r="J9905" s="7">
        <v>46296.38</v>
      </c>
      <c r="K9905" s="7">
        <v>0</v>
      </c>
      <c r="L9905" s="7">
        <v>10162.620000000001</v>
      </c>
      <c r="M9905" s="5">
        <v>0.18</v>
      </c>
      <c r="N9905" t="s">
        <v>3141</v>
      </c>
      <c r="O9905" t="s">
        <v>17</v>
      </c>
      <c r="P9905" t="s">
        <v>35</v>
      </c>
      <c r="Q9905" t="s">
        <v>19</v>
      </c>
      <c r="R9905" t="s">
        <v>26</v>
      </c>
      <c r="S9905" t="s">
        <v>17</v>
      </c>
      <c r="T9905" t="s">
        <v>13312</v>
      </c>
      <c r="U9905" s="1">
        <v>45409</v>
      </c>
      <c r="V9905">
        <v>87</v>
      </c>
      <c r="W9905" t="str">
        <f t="shared" si="201"/>
        <v>60-89</v>
      </c>
    </row>
    <row r="9906" spans="1:23" x14ac:dyDescent="0.25">
      <c r="A9906" t="s">
        <v>10155</v>
      </c>
      <c r="B9906">
        <v>7539420048</v>
      </c>
      <c r="C9906">
        <v>2649147961</v>
      </c>
      <c r="D9906" s="1">
        <v>45633</v>
      </c>
      <c r="E9906">
        <v>99213</v>
      </c>
      <c r="F9906">
        <v>99213</v>
      </c>
      <c r="G9906" t="s">
        <v>37</v>
      </c>
      <c r="H9906" s="34">
        <v>71260</v>
      </c>
      <c r="I9906" s="7">
        <v>51307</v>
      </c>
      <c r="J9906" s="7">
        <v>27605.439999999999</v>
      </c>
      <c r="K9906" s="7">
        <v>19597</v>
      </c>
      <c r="L9906" s="7">
        <v>4104.5600000000004</v>
      </c>
      <c r="M9906" s="5">
        <v>0.08</v>
      </c>
      <c r="N9906" t="s">
        <v>24</v>
      </c>
      <c r="O9906" t="s">
        <v>27</v>
      </c>
      <c r="P9906" t="s">
        <v>3146</v>
      </c>
      <c r="Q9906" t="s">
        <v>19</v>
      </c>
      <c r="R9906" t="s">
        <v>43</v>
      </c>
      <c r="S9906" t="s">
        <v>21</v>
      </c>
      <c r="T9906" t="s">
        <v>13310</v>
      </c>
      <c r="U9906" s="1">
        <v>45795</v>
      </c>
      <c r="V9906">
        <v>162</v>
      </c>
      <c r="W9906" t="str">
        <f t="shared" si="201"/>
        <v>150-179</v>
      </c>
    </row>
    <row r="9907" spans="1:23" x14ac:dyDescent="0.25">
      <c r="A9907" t="s">
        <v>10156</v>
      </c>
      <c r="B9907">
        <v>2790325789</v>
      </c>
      <c r="C9907">
        <v>9145184720</v>
      </c>
      <c r="D9907" s="1">
        <v>45580</v>
      </c>
      <c r="E9907">
        <v>99233</v>
      </c>
      <c r="F9907">
        <v>90834</v>
      </c>
      <c r="G9907" t="s">
        <v>3552</v>
      </c>
      <c r="H9907" s="34">
        <v>92494</v>
      </c>
      <c r="I9907" s="7">
        <v>73995</v>
      </c>
      <c r="J9907" s="7">
        <v>63635.7</v>
      </c>
      <c r="K9907" s="7">
        <v>0</v>
      </c>
      <c r="L9907" s="7">
        <v>10359.299999999999</v>
      </c>
      <c r="M9907" s="5">
        <v>0.14000000000000001</v>
      </c>
      <c r="N9907" t="s">
        <v>1135</v>
      </c>
      <c r="O9907" t="s">
        <v>17</v>
      </c>
      <c r="P9907" t="s">
        <v>18</v>
      </c>
      <c r="Q9907" t="s">
        <v>19</v>
      </c>
      <c r="R9907" t="s">
        <v>43</v>
      </c>
      <c r="S9907" t="s">
        <v>21</v>
      </c>
      <c r="T9907" t="s">
        <v>13312</v>
      </c>
      <c r="U9907" s="1">
        <v>45727</v>
      </c>
      <c r="V9907">
        <v>147</v>
      </c>
      <c r="W9907" t="str">
        <f t="shared" si="201"/>
        <v>120-149</v>
      </c>
    </row>
    <row r="9908" spans="1:23" x14ac:dyDescent="0.25">
      <c r="A9908" t="s">
        <v>10157</v>
      </c>
      <c r="B9908">
        <v>2252999583</v>
      </c>
      <c r="C9908">
        <v>4124781685</v>
      </c>
      <c r="D9908" s="1">
        <v>45576</v>
      </c>
      <c r="E9908">
        <v>99232</v>
      </c>
      <c r="F9908">
        <v>99204</v>
      </c>
      <c r="G9908" t="s">
        <v>3265</v>
      </c>
      <c r="H9908" s="34">
        <v>44101</v>
      </c>
      <c r="I9908" s="7">
        <v>28666</v>
      </c>
      <c r="J9908" s="7">
        <v>22960.080000000002</v>
      </c>
      <c r="K9908" s="7">
        <v>2266</v>
      </c>
      <c r="L9908" s="7">
        <v>3439.92</v>
      </c>
      <c r="M9908" s="5">
        <v>0.12</v>
      </c>
      <c r="N9908" t="s">
        <v>46</v>
      </c>
      <c r="O9908" t="s">
        <v>30</v>
      </c>
      <c r="P9908" t="s">
        <v>3146</v>
      </c>
      <c r="Q9908" t="s">
        <v>19</v>
      </c>
      <c r="R9908" t="s">
        <v>21</v>
      </c>
      <c r="S9908" t="s">
        <v>27</v>
      </c>
      <c r="T9908" t="s">
        <v>13310</v>
      </c>
      <c r="U9908" s="1">
        <v>45707</v>
      </c>
      <c r="V9908">
        <v>131</v>
      </c>
      <c r="W9908" t="str">
        <f t="shared" si="201"/>
        <v>120-149</v>
      </c>
    </row>
    <row r="9909" spans="1:23" x14ac:dyDescent="0.25">
      <c r="A9909" t="s">
        <v>10158</v>
      </c>
      <c r="B9909">
        <v>4602800796</v>
      </c>
      <c r="C9909">
        <v>6793720404</v>
      </c>
      <c r="D9909" s="1">
        <v>45907</v>
      </c>
      <c r="E9909">
        <v>99232</v>
      </c>
      <c r="F9909">
        <v>99202</v>
      </c>
      <c r="G9909" t="s">
        <v>270</v>
      </c>
      <c r="H9909" s="34">
        <v>84557</v>
      </c>
      <c r="I9909" s="7">
        <v>67646</v>
      </c>
      <c r="J9909" s="7">
        <v>51897.56</v>
      </c>
      <c r="K9909" s="7">
        <v>6278</v>
      </c>
      <c r="L9909" s="7">
        <v>9470.44</v>
      </c>
      <c r="M9909" s="5">
        <v>0.14000000000000001</v>
      </c>
      <c r="N9909" t="s">
        <v>1135</v>
      </c>
      <c r="O9909" t="s">
        <v>27</v>
      </c>
      <c r="P9909" t="s">
        <v>31</v>
      </c>
      <c r="Q9909" t="s">
        <v>19</v>
      </c>
      <c r="R9909" t="s">
        <v>43</v>
      </c>
      <c r="S9909" t="s">
        <v>21</v>
      </c>
      <c r="T9909" t="s">
        <v>13311</v>
      </c>
      <c r="U9909" s="1">
        <v>45956</v>
      </c>
      <c r="V9909">
        <v>49</v>
      </c>
      <c r="W9909" t="str">
        <f t="shared" si="201"/>
        <v>30-59</v>
      </c>
    </row>
    <row r="9910" spans="1:23" x14ac:dyDescent="0.25">
      <c r="A9910" t="s">
        <v>10159</v>
      </c>
      <c r="B9910">
        <v>1501341898</v>
      </c>
      <c r="C9910">
        <v>3492245996</v>
      </c>
      <c r="D9910" s="1">
        <v>45785</v>
      </c>
      <c r="E9910">
        <v>99222</v>
      </c>
      <c r="F9910">
        <v>93000</v>
      </c>
      <c r="G9910" t="s">
        <v>3552</v>
      </c>
      <c r="H9910" s="34">
        <v>7751</v>
      </c>
      <c r="I9910" s="7">
        <v>6588</v>
      </c>
      <c r="J9910" s="7">
        <v>6456.24</v>
      </c>
      <c r="K9910" s="7">
        <v>0</v>
      </c>
      <c r="L9910" s="7">
        <v>131.76</v>
      </c>
      <c r="M9910" s="5">
        <v>0.02</v>
      </c>
      <c r="N9910" t="s">
        <v>16</v>
      </c>
      <c r="O9910" t="s">
        <v>17</v>
      </c>
      <c r="P9910" t="s">
        <v>3149</v>
      </c>
      <c r="Q9910" t="s">
        <v>19</v>
      </c>
      <c r="R9910" t="s">
        <v>43</v>
      </c>
      <c r="S9910" t="s">
        <v>27</v>
      </c>
      <c r="T9910" t="s">
        <v>13310</v>
      </c>
      <c r="U9910" s="1">
        <v>45953</v>
      </c>
      <c r="V9910">
        <v>168</v>
      </c>
      <c r="W9910" t="str">
        <f t="shared" si="201"/>
        <v>150-179</v>
      </c>
    </row>
    <row r="9911" spans="1:23" x14ac:dyDescent="0.25">
      <c r="A9911" t="s">
        <v>10160</v>
      </c>
      <c r="B9911">
        <v>9808003696</v>
      </c>
      <c r="C9911">
        <v>3532193545</v>
      </c>
      <c r="D9911" s="1">
        <v>45793</v>
      </c>
      <c r="E9911">
        <v>99214</v>
      </c>
      <c r="F9911">
        <v>81000</v>
      </c>
      <c r="G9911" t="s">
        <v>3451</v>
      </c>
      <c r="H9911" s="34">
        <v>27972</v>
      </c>
      <c r="I9911" s="7">
        <v>22378</v>
      </c>
      <c r="J9911" s="7">
        <v>16247.080000000002</v>
      </c>
      <c r="K9911" s="7">
        <v>2998</v>
      </c>
      <c r="L9911" s="7">
        <v>3132.92</v>
      </c>
      <c r="M9911" s="5">
        <v>0.14000000000000001</v>
      </c>
      <c r="N9911" t="s">
        <v>1135</v>
      </c>
      <c r="O9911" t="s">
        <v>30</v>
      </c>
      <c r="P9911" t="s">
        <v>31</v>
      </c>
      <c r="Q9911" t="s">
        <v>32</v>
      </c>
      <c r="R9911" t="s">
        <v>21</v>
      </c>
      <c r="S9911" t="s">
        <v>21</v>
      </c>
      <c r="T9911" t="s">
        <v>13311</v>
      </c>
      <c r="U9911" s="1">
        <v>45878</v>
      </c>
      <c r="V9911">
        <v>85</v>
      </c>
      <c r="W9911" t="str">
        <f t="shared" si="201"/>
        <v>60-89</v>
      </c>
    </row>
    <row r="9912" spans="1:23" x14ac:dyDescent="0.25">
      <c r="A9912" t="s">
        <v>10161</v>
      </c>
      <c r="B9912">
        <v>5228985340</v>
      </c>
      <c r="C9912">
        <v>958775259</v>
      </c>
      <c r="D9912" s="1">
        <v>45667</v>
      </c>
      <c r="E9912">
        <v>99214</v>
      </c>
      <c r="F9912">
        <v>85025</v>
      </c>
      <c r="G9912" t="s">
        <v>3552</v>
      </c>
      <c r="H9912" s="34">
        <v>88868</v>
      </c>
      <c r="I9912" s="7">
        <v>69317</v>
      </c>
      <c r="J9912" s="7">
        <v>47554.6</v>
      </c>
      <c r="K9912" s="7">
        <v>7899</v>
      </c>
      <c r="L9912" s="7">
        <v>13863.4</v>
      </c>
      <c r="M9912" s="5">
        <v>0.2</v>
      </c>
      <c r="N9912" t="s">
        <v>3140</v>
      </c>
      <c r="O9912" t="s">
        <v>30</v>
      </c>
      <c r="P9912" t="s">
        <v>55</v>
      </c>
      <c r="Q9912" t="s">
        <v>19</v>
      </c>
      <c r="R9912" t="s">
        <v>26</v>
      </c>
      <c r="S9912" t="s">
        <v>27</v>
      </c>
      <c r="T9912" t="s">
        <v>13310</v>
      </c>
      <c r="U9912" s="1">
        <v>45833</v>
      </c>
      <c r="V9912">
        <v>166</v>
      </c>
      <c r="W9912" t="str">
        <f t="shared" si="201"/>
        <v>150-179</v>
      </c>
    </row>
    <row r="9913" spans="1:23" x14ac:dyDescent="0.25">
      <c r="A9913" t="s">
        <v>10162</v>
      </c>
      <c r="B9913">
        <v>2846134111</v>
      </c>
      <c r="C9913">
        <v>8020615045</v>
      </c>
      <c r="D9913" s="1">
        <v>45556</v>
      </c>
      <c r="E9913">
        <v>99213</v>
      </c>
      <c r="F9913">
        <v>99212</v>
      </c>
      <c r="G9913" t="s">
        <v>61</v>
      </c>
      <c r="H9913" s="34">
        <v>71921</v>
      </c>
      <c r="I9913" s="7">
        <v>51783</v>
      </c>
      <c r="J9913" s="7">
        <v>41241.360000000001</v>
      </c>
      <c r="K9913" s="7">
        <v>6399</v>
      </c>
      <c r="L9913" s="7">
        <v>4142.6400000000003</v>
      </c>
      <c r="M9913" s="5">
        <v>0.08</v>
      </c>
      <c r="N9913" t="s">
        <v>24</v>
      </c>
      <c r="O9913" t="s">
        <v>30</v>
      </c>
      <c r="P9913" t="s">
        <v>25</v>
      </c>
      <c r="Q9913" t="s">
        <v>19</v>
      </c>
      <c r="R9913" t="s">
        <v>43</v>
      </c>
      <c r="S9913" t="s">
        <v>27</v>
      </c>
      <c r="T9913" t="s">
        <v>13311</v>
      </c>
      <c r="U9913" s="1">
        <v>45731</v>
      </c>
      <c r="V9913">
        <v>175</v>
      </c>
      <c r="W9913" t="str">
        <f t="shared" si="201"/>
        <v>150-179</v>
      </c>
    </row>
    <row r="9914" spans="1:23" x14ac:dyDescent="0.25">
      <c r="A9914" t="s">
        <v>10163</v>
      </c>
      <c r="B9914">
        <v>1870745928</v>
      </c>
      <c r="C9914">
        <v>2639369717</v>
      </c>
      <c r="D9914" s="1">
        <v>45833</v>
      </c>
      <c r="E9914">
        <v>99222</v>
      </c>
      <c r="F9914">
        <v>99285</v>
      </c>
      <c r="G9914" t="s">
        <v>169</v>
      </c>
      <c r="H9914" s="34">
        <v>75917</v>
      </c>
      <c r="I9914" s="7">
        <v>60734</v>
      </c>
      <c r="J9914" s="7">
        <v>52231.24</v>
      </c>
      <c r="K9914" s="7">
        <v>0</v>
      </c>
      <c r="L9914" s="7">
        <v>8502.76</v>
      </c>
      <c r="M9914" s="5">
        <v>0.14000000000000001</v>
      </c>
      <c r="N9914" t="s">
        <v>1135</v>
      </c>
      <c r="O9914" t="s">
        <v>17</v>
      </c>
      <c r="P9914" t="s">
        <v>3149</v>
      </c>
      <c r="Q9914" t="s">
        <v>32</v>
      </c>
      <c r="R9914" t="s">
        <v>21</v>
      </c>
      <c r="S9914" t="s">
        <v>17</v>
      </c>
      <c r="T9914" t="s">
        <v>13310</v>
      </c>
      <c r="U9914" s="1">
        <v>45951</v>
      </c>
      <c r="V9914">
        <v>118</v>
      </c>
      <c r="W9914" t="str">
        <f t="shared" si="201"/>
        <v>90-119</v>
      </c>
    </row>
    <row r="9915" spans="1:23" x14ac:dyDescent="0.25">
      <c r="A9915" t="s">
        <v>10164</v>
      </c>
      <c r="B9915">
        <v>9017538561</v>
      </c>
      <c r="C9915">
        <v>477189815</v>
      </c>
      <c r="D9915" s="1">
        <v>45737</v>
      </c>
      <c r="E9915">
        <v>99213</v>
      </c>
      <c r="F9915">
        <v>80053</v>
      </c>
      <c r="G9915" t="s">
        <v>4314</v>
      </c>
      <c r="H9915" s="34">
        <v>46452</v>
      </c>
      <c r="I9915" s="7">
        <v>36233</v>
      </c>
      <c r="J9915" s="7">
        <v>26662.400000000001</v>
      </c>
      <c r="K9915" s="7">
        <v>2324</v>
      </c>
      <c r="L9915" s="7">
        <v>7246.6</v>
      </c>
      <c r="M9915" s="5">
        <v>0.2</v>
      </c>
      <c r="N9915" t="s">
        <v>3140</v>
      </c>
      <c r="O9915" t="s">
        <v>30</v>
      </c>
      <c r="P9915" t="s">
        <v>35</v>
      </c>
      <c r="Q9915" t="s">
        <v>19</v>
      </c>
      <c r="R9915" t="s">
        <v>43</v>
      </c>
      <c r="S9915" t="s">
        <v>21</v>
      </c>
      <c r="T9915" t="s">
        <v>13312</v>
      </c>
      <c r="U9915" s="1">
        <v>45816</v>
      </c>
      <c r="V9915">
        <v>79</v>
      </c>
      <c r="W9915" t="str">
        <f t="shared" si="201"/>
        <v>60-89</v>
      </c>
    </row>
    <row r="9916" spans="1:23" x14ac:dyDescent="0.25">
      <c r="A9916" t="s">
        <v>10165</v>
      </c>
      <c r="B9916">
        <v>1391435916</v>
      </c>
      <c r="C9916">
        <v>531033795</v>
      </c>
      <c r="D9916" s="1">
        <v>45840</v>
      </c>
      <c r="E9916">
        <v>99214</v>
      </c>
      <c r="F9916">
        <v>99291</v>
      </c>
      <c r="G9916" t="s">
        <v>3673</v>
      </c>
      <c r="H9916" s="34">
        <v>1961</v>
      </c>
      <c r="I9916" s="7">
        <v>1667</v>
      </c>
      <c r="J9916" s="7">
        <v>1478.66</v>
      </c>
      <c r="K9916" s="7">
        <v>155</v>
      </c>
      <c r="L9916" s="7">
        <v>33.340000000000003</v>
      </c>
      <c r="M9916" s="5">
        <v>0.02</v>
      </c>
      <c r="N9916" t="s">
        <v>16</v>
      </c>
      <c r="O9916" t="s">
        <v>30</v>
      </c>
      <c r="P9916" t="s">
        <v>18</v>
      </c>
      <c r="Q9916" t="s">
        <v>19</v>
      </c>
      <c r="R9916" t="s">
        <v>38</v>
      </c>
      <c r="S9916" t="s">
        <v>17</v>
      </c>
      <c r="T9916" t="s">
        <v>13312</v>
      </c>
      <c r="U9916" s="1">
        <v>45957</v>
      </c>
      <c r="V9916">
        <v>117</v>
      </c>
      <c r="W9916" t="str">
        <f t="shared" si="201"/>
        <v>90-119</v>
      </c>
    </row>
    <row r="9917" spans="1:23" x14ac:dyDescent="0.25">
      <c r="A9917" t="s">
        <v>10166</v>
      </c>
      <c r="B9917">
        <v>6601055245</v>
      </c>
      <c r="C9917">
        <v>1491067444</v>
      </c>
      <c r="D9917" s="1">
        <v>45396</v>
      </c>
      <c r="E9917">
        <v>99232</v>
      </c>
      <c r="F9917">
        <v>99211</v>
      </c>
      <c r="G9917" t="s">
        <v>131</v>
      </c>
      <c r="H9917" s="34">
        <v>97480</v>
      </c>
      <c r="I9917" s="7">
        <v>79934</v>
      </c>
      <c r="J9917" s="7">
        <v>56695.88</v>
      </c>
      <c r="K9917" s="7">
        <v>8850</v>
      </c>
      <c r="L9917" s="7">
        <v>14388.12</v>
      </c>
      <c r="M9917" s="5">
        <v>0.18</v>
      </c>
      <c r="N9917" t="s">
        <v>3141</v>
      </c>
      <c r="O9917" t="s">
        <v>30</v>
      </c>
      <c r="P9917" t="s">
        <v>55</v>
      </c>
      <c r="Q9917" t="s">
        <v>19</v>
      </c>
      <c r="R9917" t="s">
        <v>38</v>
      </c>
      <c r="S9917" t="s">
        <v>17</v>
      </c>
      <c r="T9917" t="s">
        <v>13311</v>
      </c>
      <c r="U9917" s="1">
        <v>45538</v>
      </c>
      <c r="V9917">
        <v>142</v>
      </c>
      <c r="W9917" t="str">
        <f t="shared" si="201"/>
        <v>120-149</v>
      </c>
    </row>
    <row r="9918" spans="1:23" x14ac:dyDescent="0.25">
      <c r="A9918" t="s">
        <v>10167</v>
      </c>
      <c r="B9918">
        <v>7697184948</v>
      </c>
      <c r="C9918">
        <v>3847635720</v>
      </c>
      <c r="D9918" s="1">
        <v>45563</v>
      </c>
      <c r="E9918">
        <v>99238</v>
      </c>
      <c r="F9918">
        <v>85025</v>
      </c>
      <c r="G9918" t="s">
        <v>3152</v>
      </c>
      <c r="H9918" s="34">
        <v>66057</v>
      </c>
      <c r="I9918" s="7">
        <v>52185</v>
      </c>
      <c r="J9918" s="7">
        <v>31160.400000000001</v>
      </c>
      <c r="K9918" s="7">
        <v>12675</v>
      </c>
      <c r="L9918" s="7">
        <v>8349.6</v>
      </c>
      <c r="M9918" s="5">
        <v>0.16</v>
      </c>
      <c r="N9918" t="s">
        <v>1138</v>
      </c>
      <c r="O9918" t="s">
        <v>27</v>
      </c>
      <c r="P9918" t="s">
        <v>3147</v>
      </c>
      <c r="Q9918" t="s">
        <v>19</v>
      </c>
      <c r="R9918" t="s">
        <v>27</v>
      </c>
      <c r="S9918" t="s">
        <v>21</v>
      </c>
      <c r="T9918" t="s">
        <v>13310</v>
      </c>
      <c r="U9918" s="1">
        <v>45635</v>
      </c>
      <c r="V9918">
        <v>72</v>
      </c>
      <c r="W9918" t="str">
        <f t="shared" si="201"/>
        <v>60-89</v>
      </c>
    </row>
    <row r="9919" spans="1:23" x14ac:dyDescent="0.25">
      <c r="A9919" t="s">
        <v>10168</v>
      </c>
      <c r="B9919">
        <v>9648690518</v>
      </c>
      <c r="C9919">
        <v>7005633838</v>
      </c>
      <c r="D9919" s="1">
        <v>45944</v>
      </c>
      <c r="E9919">
        <v>99215</v>
      </c>
      <c r="F9919">
        <v>81000</v>
      </c>
      <c r="G9919" t="s">
        <v>122</v>
      </c>
      <c r="H9919" s="34">
        <v>75377</v>
      </c>
      <c r="I9919" s="7">
        <v>61809</v>
      </c>
      <c r="J9919" s="7">
        <v>37395.379999999997</v>
      </c>
      <c r="K9919" s="7">
        <v>13288</v>
      </c>
      <c r="L9919" s="7">
        <v>11125.62</v>
      </c>
      <c r="M9919" s="5">
        <v>0.18</v>
      </c>
      <c r="N9919" t="s">
        <v>3141</v>
      </c>
      <c r="O9919" t="s">
        <v>27</v>
      </c>
      <c r="P9919" t="s">
        <v>40</v>
      </c>
      <c r="Q9919" t="s">
        <v>19</v>
      </c>
      <c r="R9919" t="s">
        <v>43</v>
      </c>
      <c r="S9919" t="s">
        <v>17</v>
      </c>
      <c r="T9919" t="s">
        <v>13310</v>
      </c>
      <c r="U9919" s="1">
        <v>46016</v>
      </c>
      <c r="V9919">
        <v>72</v>
      </c>
      <c r="W9919" t="str">
        <f t="shared" si="201"/>
        <v>60-89</v>
      </c>
    </row>
    <row r="9920" spans="1:23" x14ac:dyDescent="0.25">
      <c r="A9920" t="s">
        <v>10169</v>
      </c>
      <c r="B9920">
        <v>5742374892</v>
      </c>
      <c r="C9920">
        <v>6768264427</v>
      </c>
      <c r="D9920" s="1">
        <v>45937</v>
      </c>
      <c r="E9920">
        <v>99231</v>
      </c>
      <c r="F9920">
        <v>81000</v>
      </c>
      <c r="G9920" t="s">
        <v>268</v>
      </c>
      <c r="H9920" s="34">
        <v>44032</v>
      </c>
      <c r="I9920" s="7">
        <v>34345</v>
      </c>
      <c r="J9920" s="7">
        <v>22755</v>
      </c>
      <c r="K9920" s="7">
        <v>4721</v>
      </c>
      <c r="L9920" s="7">
        <v>6869</v>
      </c>
      <c r="M9920" s="5">
        <v>0.2</v>
      </c>
      <c r="N9920" t="s">
        <v>3140</v>
      </c>
      <c r="O9920" t="s">
        <v>30</v>
      </c>
      <c r="P9920" t="s">
        <v>97</v>
      </c>
      <c r="Q9920" t="s">
        <v>19</v>
      </c>
      <c r="R9920" t="s">
        <v>21</v>
      </c>
      <c r="S9920" t="s">
        <v>27</v>
      </c>
      <c r="T9920" t="s">
        <v>13310</v>
      </c>
      <c r="U9920" s="1">
        <v>46047</v>
      </c>
      <c r="V9920">
        <v>110</v>
      </c>
      <c r="W9920" t="str">
        <f t="shared" si="201"/>
        <v>90-119</v>
      </c>
    </row>
    <row r="9921" spans="1:23" x14ac:dyDescent="0.25">
      <c r="A9921" t="s">
        <v>10170</v>
      </c>
      <c r="B9921">
        <v>4969093815</v>
      </c>
      <c r="C9921">
        <v>5011703328</v>
      </c>
      <c r="D9921" s="1">
        <v>45432</v>
      </c>
      <c r="E9921">
        <v>99223</v>
      </c>
      <c r="F9921">
        <v>99211</v>
      </c>
      <c r="G9921" t="s">
        <v>106</v>
      </c>
      <c r="H9921" s="34">
        <v>44657</v>
      </c>
      <c r="I9921" s="7">
        <v>35726</v>
      </c>
      <c r="J9921" s="7">
        <v>22745.360000000001</v>
      </c>
      <c r="K9921" s="7">
        <v>7979</v>
      </c>
      <c r="L9921" s="7">
        <v>5001.6400000000003</v>
      </c>
      <c r="M9921" s="5">
        <v>0.14000000000000001</v>
      </c>
      <c r="N9921" t="s">
        <v>1135</v>
      </c>
      <c r="O9921" t="s">
        <v>27</v>
      </c>
      <c r="P9921" t="s">
        <v>3148</v>
      </c>
      <c r="Q9921" t="s">
        <v>32</v>
      </c>
      <c r="R9921" t="s">
        <v>26</v>
      </c>
      <c r="S9921" t="s">
        <v>27</v>
      </c>
      <c r="T9921" t="s">
        <v>13311</v>
      </c>
      <c r="U9921" s="1">
        <v>45576</v>
      </c>
      <c r="V9921">
        <v>144</v>
      </c>
      <c r="W9921" t="str">
        <f t="shared" si="201"/>
        <v>120-149</v>
      </c>
    </row>
    <row r="9922" spans="1:23" x14ac:dyDescent="0.25">
      <c r="A9922" t="s">
        <v>10171</v>
      </c>
      <c r="B9922">
        <v>9466409065</v>
      </c>
      <c r="C9922">
        <v>7363072632</v>
      </c>
      <c r="D9922" s="1">
        <v>45300</v>
      </c>
      <c r="E9922">
        <v>99232</v>
      </c>
      <c r="F9922">
        <v>36415</v>
      </c>
      <c r="G9922" t="s">
        <v>3325</v>
      </c>
      <c r="H9922" s="34">
        <v>81694</v>
      </c>
      <c r="I9922" s="7">
        <v>66989</v>
      </c>
      <c r="J9922" s="7">
        <v>48371.98</v>
      </c>
      <c r="K9922" s="7">
        <v>6559</v>
      </c>
      <c r="L9922" s="7">
        <v>12058.02</v>
      </c>
      <c r="M9922" s="5">
        <v>0.18</v>
      </c>
      <c r="N9922" t="s">
        <v>3141</v>
      </c>
      <c r="O9922" t="s">
        <v>30</v>
      </c>
      <c r="P9922" t="s">
        <v>35</v>
      </c>
      <c r="Q9922" t="s">
        <v>19</v>
      </c>
      <c r="R9922" t="s">
        <v>43</v>
      </c>
      <c r="S9922" t="s">
        <v>27</v>
      </c>
      <c r="T9922" t="s">
        <v>13310</v>
      </c>
      <c r="U9922" s="1">
        <v>45381</v>
      </c>
      <c r="V9922">
        <v>81</v>
      </c>
      <c r="W9922" t="str">
        <f t="shared" si="201"/>
        <v>60-89</v>
      </c>
    </row>
    <row r="9923" spans="1:23" x14ac:dyDescent="0.25">
      <c r="A9923" t="s">
        <v>10172</v>
      </c>
      <c r="B9923">
        <v>6143789321</v>
      </c>
      <c r="C9923">
        <v>4883151333</v>
      </c>
      <c r="D9923" s="1">
        <v>45371</v>
      </c>
      <c r="E9923">
        <v>99238</v>
      </c>
      <c r="F9923">
        <v>80053</v>
      </c>
      <c r="G9923" t="s">
        <v>3232</v>
      </c>
      <c r="H9923" s="34">
        <v>74275</v>
      </c>
      <c r="I9923" s="7">
        <v>57935</v>
      </c>
      <c r="J9923" s="7">
        <v>40934</v>
      </c>
      <c r="K9923" s="7">
        <v>5414</v>
      </c>
      <c r="L9923" s="7">
        <v>11587</v>
      </c>
      <c r="M9923" s="5">
        <v>0.2</v>
      </c>
      <c r="N9923" t="s">
        <v>3140</v>
      </c>
      <c r="O9923" t="s">
        <v>30</v>
      </c>
      <c r="P9923" t="s">
        <v>3149</v>
      </c>
      <c r="Q9923" t="s">
        <v>32</v>
      </c>
      <c r="R9923" t="s">
        <v>43</v>
      </c>
      <c r="S9923" t="s">
        <v>21</v>
      </c>
      <c r="T9923" t="s">
        <v>13310</v>
      </c>
      <c r="U9923" s="1">
        <v>45517</v>
      </c>
      <c r="V9923">
        <v>146</v>
      </c>
      <c r="W9923" t="str">
        <f t="shared" ref="W9923:W9986" si="202">IF(V9923="","",IF(V9923&lt;30,"0-29",IF(V9923&lt;60,"30-59",IF(V9923&lt;90,"60-89",IF(V9923&lt;120,"90-119",IF(V9923&lt;150,"120-149",IF(V9923&lt;180,"150-179",IF(V9923&lt;210,"180-209",IF(V9923&lt;240,"210-239",IF(V9923&lt;270,"240-269",IF(V9923&lt;300,"270-299",IF(V9923&lt;330,"300-329",IF(V9923&lt;360,"330-359","360+")))))))))))))</f>
        <v>120-149</v>
      </c>
    </row>
    <row r="9924" spans="1:23" x14ac:dyDescent="0.25">
      <c r="A9924" t="s">
        <v>10173</v>
      </c>
      <c r="B9924">
        <v>1601063233</v>
      </c>
      <c r="C9924">
        <v>726285407</v>
      </c>
      <c r="D9924" s="1">
        <v>45483</v>
      </c>
      <c r="E9924">
        <v>99232</v>
      </c>
      <c r="F9924">
        <v>81000</v>
      </c>
      <c r="G9924" t="s">
        <v>3673</v>
      </c>
      <c r="H9924" s="34">
        <v>83972</v>
      </c>
      <c r="I9924" s="7">
        <v>67178</v>
      </c>
      <c r="J9924" s="7">
        <v>57773.08</v>
      </c>
      <c r="K9924" s="7">
        <v>0</v>
      </c>
      <c r="L9924" s="7">
        <v>9404.92</v>
      </c>
      <c r="M9924" s="5">
        <v>0.14000000000000001</v>
      </c>
      <c r="N9924" t="s">
        <v>1135</v>
      </c>
      <c r="O9924" t="s">
        <v>17</v>
      </c>
      <c r="P9924" t="s">
        <v>25</v>
      </c>
      <c r="Q9924" t="s">
        <v>19</v>
      </c>
      <c r="R9924" t="s">
        <v>43</v>
      </c>
      <c r="S9924" t="s">
        <v>27</v>
      </c>
      <c r="T9924" t="s">
        <v>13311</v>
      </c>
      <c r="U9924" s="1">
        <v>45519</v>
      </c>
      <c r="V9924">
        <v>36</v>
      </c>
      <c r="W9924" t="str">
        <f t="shared" si="202"/>
        <v>30-59</v>
      </c>
    </row>
    <row r="9925" spans="1:23" x14ac:dyDescent="0.25">
      <c r="A9925" t="s">
        <v>10174</v>
      </c>
      <c r="B9925">
        <v>6912729540</v>
      </c>
      <c r="C9925">
        <v>6115442024</v>
      </c>
      <c r="D9925" s="1">
        <v>45802</v>
      </c>
      <c r="E9925">
        <v>99233</v>
      </c>
      <c r="F9925">
        <v>81000</v>
      </c>
      <c r="G9925" t="s">
        <v>54</v>
      </c>
      <c r="H9925" s="34">
        <v>97306</v>
      </c>
      <c r="I9925" s="7">
        <v>79791</v>
      </c>
      <c r="J9925" s="7">
        <v>65428.62</v>
      </c>
      <c r="K9925" s="7">
        <v>0</v>
      </c>
      <c r="L9925" s="7">
        <v>14362.38</v>
      </c>
      <c r="M9925" s="5">
        <v>0.18</v>
      </c>
      <c r="N9925" t="s">
        <v>3141</v>
      </c>
      <c r="O9925" t="s">
        <v>17</v>
      </c>
      <c r="P9925" t="s">
        <v>35</v>
      </c>
      <c r="Q9925" t="s">
        <v>19</v>
      </c>
      <c r="R9925" t="s">
        <v>20</v>
      </c>
      <c r="S9925" t="s">
        <v>17</v>
      </c>
      <c r="T9925" t="s">
        <v>13311</v>
      </c>
      <c r="U9925" s="1">
        <v>45959</v>
      </c>
      <c r="V9925">
        <v>157</v>
      </c>
      <c r="W9925" t="str">
        <f t="shared" si="202"/>
        <v>150-179</v>
      </c>
    </row>
    <row r="9926" spans="1:23" x14ac:dyDescent="0.25">
      <c r="A9926" t="s">
        <v>10175</v>
      </c>
      <c r="B9926">
        <v>6017649013</v>
      </c>
      <c r="C9926">
        <v>9227614357</v>
      </c>
      <c r="D9926" s="1">
        <v>45708</v>
      </c>
      <c r="E9926">
        <v>99231</v>
      </c>
      <c r="F9926">
        <v>99281</v>
      </c>
      <c r="G9926" t="s">
        <v>3360</v>
      </c>
      <c r="H9926" s="34">
        <v>65302</v>
      </c>
      <c r="I9926" s="7">
        <v>47017</v>
      </c>
      <c r="J9926" s="7">
        <v>43255.64</v>
      </c>
      <c r="K9926" s="7">
        <v>0</v>
      </c>
      <c r="L9926" s="7">
        <v>3761.36</v>
      </c>
      <c r="M9926" s="5">
        <v>0.08</v>
      </c>
      <c r="N9926" t="s">
        <v>24</v>
      </c>
      <c r="O9926" t="s">
        <v>17</v>
      </c>
      <c r="P9926" t="s">
        <v>31</v>
      </c>
      <c r="Q9926" t="s">
        <v>19</v>
      </c>
      <c r="R9926" t="s">
        <v>38</v>
      </c>
      <c r="S9926" t="s">
        <v>27</v>
      </c>
      <c r="T9926" t="s">
        <v>13311</v>
      </c>
      <c r="U9926" s="1">
        <v>45780</v>
      </c>
      <c r="V9926">
        <v>72</v>
      </c>
      <c r="W9926" t="str">
        <f t="shared" si="202"/>
        <v>60-89</v>
      </c>
    </row>
    <row r="9927" spans="1:23" x14ac:dyDescent="0.25">
      <c r="A9927" t="s">
        <v>10176</v>
      </c>
      <c r="B9927">
        <v>8613102551</v>
      </c>
      <c r="C9927">
        <v>2743345983</v>
      </c>
      <c r="D9927" s="1">
        <v>45487</v>
      </c>
      <c r="E9927">
        <v>99231</v>
      </c>
      <c r="F9927">
        <v>80053</v>
      </c>
      <c r="G9927" t="s">
        <v>3262</v>
      </c>
      <c r="H9927" s="34">
        <v>89566</v>
      </c>
      <c r="I9927" s="7">
        <v>69861</v>
      </c>
      <c r="J9927" s="7">
        <v>31513.8</v>
      </c>
      <c r="K9927" s="7">
        <v>24375</v>
      </c>
      <c r="L9927" s="7">
        <v>13972.2</v>
      </c>
      <c r="M9927" s="5">
        <v>0.2</v>
      </c>
      <c r="N9927" t="s">
        <v>3140</v>
      </c>
      <c r="O9927" t="s">
        <v>27</v>
      </c>
      <c r="P9927" t="s">
        <v>3148</v>
      </c>
      <c r="Q9927" t="s">
        <v>32</v>
      </c>
      <c r="R9927" t="s">
        <v>21</v>
      </c>
      <c r="S9927" t="s">
        <v>17</v>
      </c>
      <c r="T9927" t="s">
        <v>13312</v>
      </c>
      <c r="U9927" s="1">
        <v>45609</v>
      </c>
      <c r="V9927">
        <v>122</v>
      </c>
      <c r="W9927" t="str">
        <f t="shared" si="202"/>
        <v>120-149</v>
      </c>
    </row>
    <row r="9928" spans="1:23" x14ac:dyDescent="0.25">
      <c r="A9928" t="s">
        <v>10177</v>
      </c>
      <c r="B9928">
        <v>5974366926</v>
      </c>
      <c r="C9928">
        <v>1289422488</v>
      </c>
      <c r="D9928" s="1">
        <v>45817</v>
      </c>
      <c r="E9928">
        <v>99232</v>
      </c>
      <c r="F9928">
        <v>99284</v>
      </c>
      <c r="G9928" t="s">
        <v>3490</v>
      </c>
      <c r="H9928" s="34">
        <v>77676</v>
      </c>
      <c r="I9928" s="7">
        <v>55927</v>
      </c>
      <c r="J9928" s="7">
        <v>38808.839999999997</v>
      </c>
      <c r="K9928" s="7">
        <v>12644</v>
      </c>
      <c r="L9928" s="7">
        <v>4474.16</v>
      </c>
      <c r="M9928" s="5">
        <v>0.08</v>
      </c>
      <c r="N9928" t="s">
        <v>24</v>
      </c>
      <c r="O9928" t="s">
        <v>27</v>
      </c>
      <c r="P9928" t="s">
        <v>35</v>
      </c>
      <c r="Q9928" t="s">
        <v>19</v>
      </c>
      <c r="R9928" t="s">
        <v>26</v>
      </c>
      <c r="S9928" t="s">
        <v>27</v>
      </c>
      <c r="T9928" t="s">
        <v>13311</v>
      </c>
      <c r="U9928" s="1">
        <v>45891</v>
      </c>
      <c r="V9928">
        <v>74</v>
      </c>
      <c r="W9928" t="str">
        <f t="shared" si="202"/>
        <v>60-89</v>
      </c>
    </row>
    <row r="9929" spans="1:23" x14ac:dyDescent="0.25">
      <c r="A9929" t="s">
        <v>10178</v>
      </c>
      <c r="B9929">
        <v>4344824544</v>
      </c>
      <c r="C9929">
        <v>744319153</v>
      </c>
      <c r="D9929" s="1">
        <v>45930</v>
      </c>
      <c r="E9929">
        <v>99221</v>
      </c>
      <c r="F9929">
        <v>85025</v>
      </c>
      <c r="G9929" t="s">
        <v>270</v>
      </c>
      <c r="H9929" s="34">
        <v>84924</v>
      </c>
      <c r="I9929" s="7">
        <v>69638</v>
      </c>
      <c r="J9929" s="7">
        <v>57103.16</v>
      </c>
      <c r="K9929" s="7">
        <v>0</v>
      </c>
      <c r="L9929" s="7">
        <v>12534.84</v>
      </c>
      <c r="M9929" s="5">
        <v>0.18</v>
      </c>
      <c r="N9929" t="s">
        <v>3141</v>
      </c>
      <c r="O9929" t="s">
        <v>17</v>
      </c>
      <c r="P9929" t="s">
        <v>18</v>
      </c>
      <c r="Q9929" t="s">
        <v>19</v>
      </c>
      <c r="R9929" t="s">
        <v>43</v>
      </c>
      <c r="S9929" t="s">
        <v>21</v>
      </c>
      <c r="T9929" t="s">
        <v>13310</v>
      </c>
      <c r="U9929" s="1">
        <v>46109</v>
      </c>
      <c r="V9929">
        <v>179</v>
      </c>
      <c r="W9929" t="str">
        <f t="shared" si="202"/>
        <v>150-179</v>
      </c>
    </row>
    <row r="9930" spans="1:23" x14ac:dyDescent="0.25">
      <c r="A9930" t="s">
        <v>10179</v>
      </c>
      <c r="B9930">
        <v>2882905784</v>
      </c>
      <c r="C9930">
        <v>1445542944</v>
      </c>
      <c r="D9930" s="1">
        <v>45766</v>
      </c>
      <c r="E9930">
        <v>99214</v>
      </c>
      <c r="F9930">
        <v>99203</v>
      </c>
      <c r="G9930" t="s">
        <v>3279</v>
      </c>
      <c r="H9930" s="34">
        <v>39806</v>
      </c>
      <c r="I9930" s="7">
        <v>28660</v>
      </c>
      <c r="J9930" s="7">
        <v>21626.2</v>
      </c>
      <c r="K9930" s="7">
        <v>4741</v>
      </c>
      <c r="L9930" s="7">
        <v>2292.8000000000002</v>
      </c>
      <c r="M9930" s="5">
        <v>0.08</v>
      </c>
      <c r="N9930" t="s">
        <v>24</v>
      </c>
      <c r="O9930" t="s">
        <v>30</v>
      </c>
      <c r="P9930" t="s">
        <v>58</v>
      </c>
      <c r="Q9930" t="s">
        <v>32</v>
      </c>
      <c r="R9930" t="s">
        <v>43</v>
      </c>
      <c r="S9930" t="s">
        <v>17</v>
      </c>
      <c r="T9930" t="s">
        <v>13312</v>
      </c>
      <c r="U9930" s="1">
        <v>45899</v>
      </c>
      <c r="V9930">
        <v>133</v>
      </c>
      <c r="W9930" t="str">
        <f t="shared" si="202"/>
        <v>120-149</v>
      </c>
    </row>
    <row r="9931" spans="1:23" x14ac:dyDescent="0.25">
      <c r="A9931" t="s">
        <v>10180</v>
      </c>
      <c r="B9931">
        <v>9201309533</v>
      </c>
      <c r="C9931">
        <v>7104151593</v>
      </c>
      <c r="D9931" s="1">
        <v>45550</v>
      </c>
      <c r="E9931">
        <v>99231</v>
      </c>
      <c r="F9931">
        <v>99292</v>
      </c>
      <c r="G9931" t="s">
        <v>169</v>
      </c>
      <c r="H9931" s="34">
        <v>78344</v>
      </c>
      <c r="I9931" s="7">
        <v>64242</v>
      </c>
      <c r="J9931" s="7">
        <v>33123.440000000002</v>
      </c>
      <c r="K9931" s="7">
        <v>19555</v>
      </c>
      <c r="L9931" s="7">
        <v>11563.56</v>
      </c>
      <c r="M9931" s="5">
        <v>0.18</v>
      </c>
      <c r="N9931" t="s">
        <v>3141</v>
      </c>
      <c r="O9931" t="s">
        <v>27</v>
      </c>
      <c r="P9931" t="s">
        <v>31</v>
      </c>
      <c r="Q9931" t="s">
        <v>19</v>
      </c>
      <c r="R9931" t="s">
        <v>20</v>
      </c>
      <c r="S9931" t="s">
        <v>21</v>
      </c>
      <c r="T9931" t="s">
        <v>13311</v>
      </c>
      <c r="U9931" s="1">
        <v>45697</v>
      </c>
      <c r="V9931">
        <v>147</v>
      </c>
      <c r="W9931" t="str">
        <f t="shared" si="202"/>
        <v>120-149</v>
      </c>
    </row>
    <row r="9932" spans="1:23" x14ac:dyDescent="0.25">
      <c r="A9932" t="s">
        <v>10181</v>
      </c>
      <c r="B9932">
        <v>4595760984</v>
      </c>
      <c r="C9932">
        <v>1201538499</v>
      </c>
      <c r="D9932" s="1">
        <v>45522</v>
      </c>
      <c r="E9932">
        <v>99222</v>
      </c>
      <c r="F9932">
        <v>93000</v>
      </c>
      <c r="G9932" t="s">
        <v>3673</v>
      </c>
      <c r="H9932" s="34">
        <v>98463</v>
      </c>
      <c r="I9932" s="7">
        <v>80740</v>
      </c>
      <c r="J9932" s="7">
        <v>66206.8</v>
      </c>
      <c r="K9932" s="7">
        <v>0</v>
      </c>
      <c r="L9932" s="7">
        <v>14533.2</v>
      </c>
      <c r="M9932" s="5">
        <v>0.18</v>
      </c>
      <c r="N9932" t="s">
        <v>3141</v>
      </c>
      <c r="O9932" t="s">
        <v>17</v>
      </c>
      <c r="P9932" t="s">
        <v>31</v>
      </c>
      <c r="Q9932" t="s">
        <v>19</v>
      </c>
      <c r="R9932" t="s">
        <v>20</v>
      </c>
      <c r="S9932" t="s">
        <v>17</v>
      </c>
      <c r="T9932" t="s">
        <v>13310</v>
      </c>
      <c r="U9932" s="1">
        <v>45632</v>
      </c>
      <c r="V9932">
        <v>110</v>
      </c>
      <c r="W9932" t="str">
        <f t="shared" si="202"/>
        <v>90-119</v>
      </c>
    </row>
    <row r="9933" spans="1:23" x14ac:dyDescent="0.25">
      <c r="A9933" t="s">
        <v>10182</v>
      </c>
      <c r="B9933">
        <v>1488772687</v>
      </c>
      <c r="C9933">
        <v>956819582</v>
      </c>
      <c r="D9933" s="1">
        <v>45926</v>
      </c>
      <c r="E9933">
        <v>99213</v>
      </c>
      <c r="F9933">
        <v>99291</v>
      </c>
      <c r="G9933" t="s">
        <v>194</v>
      </c>
      <c r="H9933" s="34">
        <v>59769</v>
      </c>
      <c r="I9933" s="7">
        <v>50804</v>
      </c>
      <c r="J9933" s="7">
        <v>26260.92</v>
      </c>
      <c r="K9933" s="7">
        <v>23527</v>
      </c>
      <c r="L9933" s="7">
        <v>1016.08</v>
      </c>
      <c r="M9933" s="5">
        <v>0.02</v>
      </c>
      <c r="N9933" t="s">
        <v>16</v>
      </c>
      <c r="O9933" t="s">
        <v>27</v>
      </c>
      <c r="P9933" t="s">
        <v>35</v>
      </c>
      <c r="Q9933" t="s">
        <v>19</v>
      </c>
      <c r="R9933" t="s">
        <v>27</v>
      </c>
      <c r="S9933" t="s">
        <v>21</v>
      </c>
      <c r="T9933" t="s">
        <v>13312</v>
      </c>
      <c r="U9933" s="1">
        <v>46079</v>
      </c>
      <c r="V9933">
        <v>153</v>
      </c>
      <c r="W9933" t="str">
        <f t="shared" si="202"/>
        <v>150-179</v>
      </c>
    </row>
    <row r="9934" spans="1:23" x14ac:dyDescent="0.25">
      <c r="A9934" t="s">
        <v>10183</v>
      </c>
      <c r="B9934">
        <v>8273372343</v>
      </c>
      <c r="C9934">
        <v>5195259755</v>
      </c>
      <c r="D9934" s="1">
        <v>45946</v>
      </c>
      <c r="E9934">
        <v>99238</v>
      </c>
      <c r="F9934">
        <v>99213</v>
      </c>
      <c r="G9934" t="s">
        <v>3505</v>
      </c>
      <c r="H9934" s="34">
        <v>92053</v>
      </c>
      <c r="I9934" s="7">
        <v>75483</v>
      </c>
      <c r="J9934" s="7">
        <v>50009.06</v>
      </c>
      <c r="K9934" s="7">
        <v>11887</v>
      </c>
      <c r="L9934" s="7">
        <v>13586.94</v>
      </c>
      <c r="M9934" s="5">
        <v>0.18</v>
      </c>
      <c r="N9934" t="s">
        <v>3141</v>
      </c>
      <c r="O9934" t="s">
        <v>27</v>
      </c>
      <c r="P9934" t="s">
        <v>58</v>
      </c>
      <c r="Q9934" t="s">
        <v>32</v>
      </c>
      <c r="R9934" t="s">
        <v>21</v>
      </c>
      <c r="S9934" t="s">
        <v>17</v>
      </c>
      <c r="T9934" t="s">
        <v>13312</v>
      </c>
      <c r="U9934" s="1">
        <v>46045</v>
      </c>
      <c r="V9934">
        <v>99</v>
      </c>
      <c r="W9934" t="str">
        <f t="shared" si="202"/>
        <v>90-119</v>
      </c>
    </row>
    <row r="9935" spans="1:23" x14ac:dyDescent="0.25">
      <c r="A9935" t="s">
        <v>10184</v>
      </c>
      <c r="B9935">
        <v>4933393389</v>
      </c>
      <c r="C9935">
        <v>7486614828</v>
      </c>
      <c r="D9935" s="1">
        <v>45523</v>
      </c>
      <c r="E9935">
        <v>99214</v>
      </c>
      <c r="F9935">
        <v>99214</v>
      </c>
      <c r="G9935" t="s">
        <v>23</v>
      </c>
      <c r="H9935" s="34">
        <v>34025</v>
      </c>
      <c r="I9935" s="7">
        <v>22116</v>
      </c>
      <c r="J9935" s="7">
        <v>14408.08</v>
      </c>
      <c r="K9935" s="7">
        <v>5054</v>
      </c>
      <c r="L9935" s="7">
        <v>2653.92</v>
      </c>
      <c r="M9935" s="5">
        <v>0.12</v>
      </c>
      <c r="N9935" t="s">
        <v>46</v>
      </c>
      <c r="O9935" t="s">
        <v>27</v>
      </c>
      <c r="P9935" t="s">
        <v>55</v>
      </c>
      <c r="Q9935" t="s">
        <v>19</v>
      </c>
      <c r="R9935" t="s">
        <v>26</v>
      </c>
      <c r="S9935" t="s">
        <v>17</v>
      </c>
      <c r="T9935" t="s">
        <v>13311</v>
      </c>
      <c r="U9935" s="1">
        <v>45582</v>
      </c>
      <c r="V9935">
        <v>59</v>
      </c>
      <c r="W9935" t="str">
        <f t="shared" si="202"/>
        <v>30-59</v>
      </c>
    </row>
    <row r="9936" spans="1:23" x14ac:dyDescent="0.25">
      <c r="A9936" t="s">
        <v>10185</v>
      </c>
      <c r="B9936">
        <v>2072889617</v>
      </c>
      <c r="C9936">
        <v>1375075610</v>
      </c>
      <c r="D9936" s="1">
        <v>45399</v>
      </c>
      <c r="E9936">
        <v>99233</v>
      </c>
      <c r="F9936">
        <v>93000</v>
      </c>
      <c r="G9936" t="s">
        <v>69</v>
      </c>
      <c r="H9936" s="34">
        <v>83259</v>
      </c>
      <c r="I9936" s="7">
        <v>65775</v>
      </c>
      <c r="J9936" s="7">
        <v>55251</v>
      </c>
      <c r="K9936" s="7">
        <v>0</v>
      </c>
      <c r="L9936" s="7">
        <v>10524</v>
      </c>
      <c r="M9936" s="5">
        <v>0.16</v>
      </c>
      <c r="N9936" t="s">
        <v>1138</v>
      </c>
      <c r="O9936" t="s">
        <v>17</v>
      </c>
      <c r="P9936" t="s">
        <v>3147</v>
      </c>
      <c r="Q9936" t="s">
        <v>19</v>
      </c>
      <c r="R9936" t="s">
        <v>43</v>
      </c>
      <c r="S9936" t="s">
        <v>21</v>
      </c>
      <c r="T9936" t="s">
        <v>13312</v>
      </c>
      <c r="U9936" s="1">
        <v>45578</v>
      </c>
      <c r="V9936">
        <v>179</v>
      </c>
      <c r="W9936" t="str">
        <f t="shared" si="202"/>
        <v>150-179</v>
      </c>
    </row>
    <row r="9937" spans="1:23" x14ac:dyDescent="0.25">
      <c r="A9937" t="s">
        <v>10186</v>
      </c>
      <c r="B9937">
        <v>1532521516</v>
      </c>
      <c r="C9937">
        <v>7529014614</v>
      </c>
      <c r="D9937" s="1">
        <v>45668</v>
      </c>
      <c r="E9937">
        <v>99223</v>
      </c>
      <c r="F9937">
        <v>85025</v>
      </c>
      <c r="G9937" t="s">
        <v>3494</v>
      </c>
      <c r="H9937" s="34">
        <v>60501</v>
      </c>
      <c r="I9937" s="7">
        <v>43561</v>
      </c>
      <c r="J9937" s="7">
        <v>35530.120000000003</v>
      </c>
      <c r="K9937" s="7">
        <v>4546</v>
      </c>
      <c r="L9937" s="7">
        <v>3484.88</v>
      </c>
      <c r="M9937" s="5">
        <v>0.08</v>
      </c>
      <c r="N9937" t="s">
        <v>24</v>
      </c>
      <c r="O9937" t="s">
        <v>30</v>
      </c>
      <c r="P9937" t="s">
        <v>35</v>
      </c>
      <c r="Q9937" t="s">
        <v>19</v>
      </c>
      <c r="R9937" t="s">
        <v>27</v>
      </c>
      <c r="S9937" t="s">
        <v>27</v>
      </c>
      <c r="T9937" t="s">
        <v>13311</v>
      </c>
      <c r="U9937" s="1">
        <v>45814</v>
      </c>
      <c r="V9937">
        <v>146</v>
      </c>
      <c r="W9937" t="str">
        <f t="shared" si="202"/>
        <v>120-149</v>
      </c>
    </row>
    <row r="9938" spans="1:23" x14ac:dyDescent="0.25">
      <c r="A9938" t="s">
        <v>10187</v>
      </c>
      <c r="B9938">
        <v>7022153508</v>
      </c>
      <c r="C9938">
        <v>7704758322</v>
      </c>
      <c r="D9938" s="1">
        <v>45907</v>
      </c>
      <c r="E9938">
        <v>99222</v>
      </c>
      <c r="F9938">
        <v>36415</v>
      </c>
      <c r="G9938" t="s">
        <v>415</v>
      </c>
      <c r="H9938" s="34">
        <v>74919</v>
      </c>
      <c r="I9938" s="7">
        <v>63681</v>
      </c>
      <c r="J9938" s="7">
        <v>62407.38</v>
      </c>
      <c r="K9938" s="7">
        <v>0</v>
      </c>
      <c r="L9938" s="7">
        <v>1273.6199999999999</v>
      </c>
      <c r="M9938" s="5">
        <v>0.02</v>
      </c>
      <c r="N9938" t="s">
        <v>16</v>
      </c>
      <c r="O9938" t="s">
        <v>17</v>
      </c>
      <c r="P9938" t="s">
        <v>3150</v>
      </c>
      <c r="Q9938" t="s">
        <v>19</v>
      </c>
      <c r="R9938" t="s">
        <v>26</v>
      </c>
      <c r="S9938" t="s">
        <v>17</v>
      </c>
      <c r="T9938" t="s">
        <v>13311</v>
      </c>
      <c r="U9938" s="1">
        <v>45975</v>
      </c>
      <c r="V9938">
        <v>68</v>
      </c>
      <c r="W9938" t="str">
        <f t="shared" si="202"/>
        <v>60-89</v>
      </c>
    </row>
    <row r="9939" spans="1:23" x14ac:dyDescent="0.25">
      <c r="A9939" t="s">
        <v>10188</v>
      </c>
      <c r="B9939">
        <v>224694596</v>
      </c>
      <c r="C9939">
        <v>8742241263</v>
      </c>
      <c r="D9939" s="1">
        <v>45649</v>
      </c>
      <c r="E9939">
        <v>99223</v>
      </c>
      <c r="F9939">
        <v>36415</v>
      </c>
      <c r="G9939" t="s">
        <v>296</v>
      </c>
      <c r="H9939" s="34">
        <v>95272</v>
      </c>
      <c r="I9939" s="7">
        <v>80981</v>
      </c>
      <c r="J9939" s="7">
        <v>71257.38</v>
      </c>
      <c r="K9939" s="7">
        <v>8104</v>
      </c>
      <c r="L9939" s="7">
        <v>1619.62</v>
      </c>
      <c r="M9939" s="5">
        <v>0.02</v>
      </c>
      <c r="N9939" t="s">
        <v>16</v>
      </c>
      <c r="O9939" t="s">
        <v>30</v>
      </c>
      <c r="P9939" t="s">
        <v>55</v>
      </c>
      <c r="Q9939" t="s">
        <v>32</v>
      </c>
      <c r="R9939" t="s">
        <v>27</v>
      </c>
      <c r="S9939" t="s">
        <v>21</v>
      </c>
      <c r="T9939" t="s">
        <v>13311</v>
      </c>
      <c r="U9939" s="1">
        <v>45718</v>
      </c>
      <c r="V9939">
        <v>69</v>
      </c>
      <c r="W9939" t="str">
        <f t="shared" si="202"/>
        <v>60-89</v>
      </c>
    </row>
    <row r="9940" spans="1:23" x14ac:dyDescent="0.25">
      <c r="A9940" t="s">
        <v>10189</v>
      </c>
      <c r="B9940">
        <v>7130455475</v>
      </c>
      <c r="C9940">
        <v>1461859702</v>
      </c>
      <c r="D9940" s="1">
        <v>45511</v>
      </c>
      <c r="E9940">
        <v>99222</v>
      </c>
      <c r="F9940">
        <v>80053</v>
      </c>
      <c r="G9940" t="s">
        <v>4092</v>
      </c>
      <c r="H9940" s="34">
        <v>65524</v>
      </c>
      <c r="I9940" s="7">
        <v>53730</v>
      </c>
      <c r="J9940" s="7">
        <v>42218.6</v>
      </c>
      <c r="K9940" s="7">
        <v>1840</v>
      </c>
      <c r="L9940" s="7">
        <v>9671.4</v>
      </c>
      <c r="M9940" s="5">
        <v>0.18</v>
      </c>
      <c r="N9940" t="s">
        <v>3141</v>
      </c>
      <c r="O9940" t="s">
        <v>30</v>
      </c>
      <c r="P9940" t="s">
        <v>58</v>
      </c>
      <c r="Q9940" t="s">
        <v>32</v>
      </c>
      <c r="R9940" t="s">
        <v>21</v>
      </c>
      <c r="S9940" t="s">
        <v>27</v>
      </c>
      <c r="T9940" t="s">
        <v>13310</v>
      </c>
      <c r="U9940" s="1">
        <v>45578</v>
      </c>
      <c r="V9940">
        <v>67</v>
      </c>
      <c r="W9940" t="str">
        <f t="shared" si="202"/>
        <v>60-89</v>
      </c>
    </row>
    <row r="9941" spans="1:23" x14ac:dyDescent="0.25">
      <c r="A9941" t="s">
        <v>10190</v>
      </c>
      <c r="B9941">
        <v>3730217846</v>
      </c>
      <c r="C9941">
        <v>8534098953</v>
      </c>
      <c r="D9941" s="1">
        <v>45850</v>
      </c>
      <c r="E9941">
        <v>99223</v>
      </c>
      <c r="F9941">
        <v>99282</v>
      </c>
      <c r="G9941" t="s">
        <v>57</v>
      </c>
      <c r="H9941" s="34">
        <v>93010</v>
      </c>
      <c r="I9941" s="7">
        <v>73478</v>
      </c>
      <c r="J9941" s="7">
        <v>41353.519999999997</v>
      </c>
      <c r="K9941" s="7">
        <v>20368</v>
      </c>
      <c r="L9941" s="7">
        <v>11756.48</v>
      </c>
      <c r="M9941" s="5">
        <v>0.16</v>
      </c>
      <c r="N9941" t="s">
        <v>1138</v>
      </c>
      <c r="O9941" t="s">
        <v>27</v>
      </c>
      <c r="P9941" t="s">
        <v>40</v>
      </c>
      <c r="Q9941" t="s">
        <v>19</v>
      </c>
      <c r="R9941" t="s">
        <v>21</v>
      </c>
      <c r="S9941" t="s">
        <v>21</v>
      </c>
      <c r="T9941" t="s">
        <v>13311</v>
      </c>
      <c r="U9941" s="1">
        <v>46019</v>
      </c>
      <c r="V9941">
        <v>169</v>
      </c>
      <c r="W9941" t="str">
        <f t="shared" si="202"/>
        <v>150-179</v>
      </c>
    </row>
    <row r="9942" spans="1:23" x14ac:dyDescent="0.25">
      <c r="A9942" t="s">
        <v>10191</v>
      </c>
      <c r="B9942">
        <v>1120166862</v>
      </c>
      <c r="C9942">
        <v>2344927074</v>
      </c>
      <c r="D9942" s="1">
        <v>45653</v>
      </c>
      <c r="E9942">
        <v>99215</v>
      </c>
      <c r="F9942">
        <v>81000</v>
      </c>
      <c r="G9942" t="s">
        <v>3262</v>
      </c>
      <c r="H9942" s="34">
        <v>89450</v>
      </c>
      <c r="I9942" s="7">
        <v>64404</v>
      </c>
      <c r="J9942" s="7">
        <v>59251.68</v>
      </c>
      <c r="K9942" s="7">
        <v>0</v>
      </c>
      <c r="L9942" s="7">
        <v>5152.32</v>
      </c>
      <c r="M9942" s="5">
        <v>0.08</v>
      </c>
      <c r="N9942" t="s">
        <v>24</v>
      </c>
      <c r="O9942" t="s">
        <v>17</v>
      </c>
      <c r="P9942" t="s">
        <v>18</v>
      </c>
      <c r="Q9942" t="s">
        <v>19</v>
      </c>
      <c r="R9942" t="s">
        <v>20</v>
      </c>
      <c r="S9942" t="s">
        <v>27</v>
      </c>
      <c r="T9942" t="s">
        <v>13311</v>
      </c>
      <c r="U9942" s="1">
        <v>45717</v>
      </c>
      <c r="V9942">
        <v>64</v>
      </c>
      <c r="W9942" t="str">
        <f t="shared" si="202"/>
        <v>60-89</v>
      </c>
    </row>
    <row r="9943" spans="1:23" x14ac:dyDescent="0.25">
      <c r="A9943" t="s">
        <v>10192</v>
      </c>
      <c r="B9943">
        <v>2303653170</v>
      </c>
      <c r="C9943">
        <v>414275607</v>
      </c>
      <c r="D9943" s="1">
        <v>45663</v>
      </c>
      <c r="E9943">
        <v>99214</v>
      </c>
      <c r="F9943">
        <v>99215</v>
      </c>
      <c r="G9943" t="s">
        <v>207</v>
      </c>
      <c r="H9943" s="34">
        <v>50140</v>
      </c>
      <c r="I9943" s="7">
        <v>32591</v>
      </c>
      <c r="J9943" s="7">
        <v>26290.080000000002</v>
      </c>
      <c r="K9943" s="7">
        <v>2390</v>
      </c>
      <c r="L9943" s="7">
        <v>3910.92</v>
      </c>
      <c r="M9943" s="5">
        <v>0.12</v>
      </c>
      <c r="N9943" t="s">
        <v>46</v>
      </c>
      <c r="O9943" t="s">
        <v>30</v>
      </c>
      <c r="P9943" t="s">
        <v>97</v>
      </c>
      <c r="Q9943" t="s">
        <v>32</v>
      </c>
      <c r="R9943" t="s">
        <v>38</v>
      </c>
      <c r="S9943" t="s">
        <v>27</v>
      </c>
      <c r="T9943" t="s">
        <v>13312</v>
      </c>
      <c r="U9943" s="1">
        <v>45699</v>
      </c>
      <c r="V9943">
        <v>36</v>
      </c>
      <c r="W9943" t="str">
        <f t="shared" si="202"/>
        <v>30-59</v>
      </c>
    </row>
    <row r="9944" spans="1:23" x14ac:dyDescent="0.25">
      <c r="A9944" t="s">
        <v>10193</v>
      </c>
      <c r="B9944">
        <v>9001743477</v>
      </c>
      <c r="C9944">
        <v>8231572257</v>
      </c>
      <c r="D9944" s="1">
        <v>45322</v>
      </c>
      <c r="E9944">
        <v>99214</v>
      </c>
      <c r="F9944">
        <v>99292</v>
      </c>
      <c r="G9944" t="s">
        <v>3570</v>
      </c>
      <c r="H9944" s="34">
        <v>86459</v>
      </c>
      <c r="I9944" s="7">
        <v>70896</v>
      </c>
      <c r="J9944" s="7">
        <v>40856.720000000001</v>
      </c>
      <c r="K9944" s="7">
        <v>17278</v>
      </c>
      <c r="L9944" s="7">
        <v>12761.28</v>
      </c>
      <c r="M9944" s="5">
        <v>0.18</v>
      </c>
      <c r="N9944" t="s">
        <v>3141</v>
      </c>
      <c r="O9944" t="s">
        <v>27</v>
      </c>
      <c r="P9944" t="s">
        <v>58</v>
      </c>
      <c r="Q9944" t="s">
        <v>32</v>
      </c>
      <c r="R9944" t="s">
        <v>26</v>
      </c>
      <c r="S9944" t="s">
        <v>17</v>
      </c>
      <c r="T9944" t="s">
        <v>13312</v>
      </c>
      <c r="U9944" s="1">
        <v>45467</v>
      </c>
      <c r="V9944">
        <v>145</v>
      </c>
      <c r="W9944" t="str">
        <f t="shared" si="202"/>
        <v>120-149</v>
      </c>
    </row>
    <row r="9945" spans="1:23" x14ac:dyDescent="0.25">
      <c r="A9945" t="s">
        <v>10194</v>
      </c>
      <c r="B9945">
        <v>3063680478</v>
      </c>
      <c r="C9945">
        <v>4220870287</v>
      </c>
      <c r="D9945" s="1">
        <v>45650</v>
      </c>
      <c r="E9945">
        <v>99215</v>
      </c>
      <c r="F9945">
        <v>99214</v>
      </c>
      <c r="G9945" t="s">
        <v>3754</v>
      </c>
      <c r="H9945" s="34">
        <v>76301</v>
      </c>
      <c r="I9945" s="7">
        <v>54937</v>
      </c>
      <c r="J9945" s="7">
        <v>50542.04</v>
      </c>
      <c r="K9945" s="7">
        <v>0</v>
      </c>
      <c r="L9945" s="7">
        <v>4394.96</v>
      </c>
      <c r="M9945" s="5">
        <v>0.08</v>
      </c>
      <c r="N9945" t="s">
        <v>24</v>
      </c>
      <c r="O9945" t="s">
        <v>17</v>
      </c>
      <c r="P9945" t="s">
        <v>58</v>
      </c>
      <c r="Q9945" t="s">
        <v>32</v>
      </c>
      <c r="R9945" t="s">
        <v>38</v>
      </c>
      <c r="S9945" t="s">
        <v>27</v>
      </c>
      <c r="T9945" t="s">
        <v>13311</v>
      </c>
      <c r="U9945" s="1">
        <v>45721</v>
      </c>
      <c r="V9945">
        <v>71</v>
      </c>
      <c r="W9945" t="str">
        <f t="shared" si="202"/>
        <v>60-89</v>
      </c>
    </row>
    <row r="9946" spans="1:23" x14ac:dyDescent="0.25">
      <c r="A9946" t="s">
        <v>10195</v>
      </c>
      <c r="B9946">
        <v>5556652371</v>
      </c>
      <c r="C9946">
        <v>905378623</v>
      </c>
      <c r="D9946" s="1">
        <v>45401</v>
      </c>
      <c r="E9946">
        <v>99233</v>
      </c>
      <c r="F9946">
        <v>90834</v>
      </c>
      <c r="G9946" t="s">
        <v>3843</v>
      </c>
      <c r="H9946" s="34">
        <v>63732</v>
      </c>
      <c r="I9946" s="7">
        <v>47799</v>
      </c>
      <c r="J9946" s="7">
        <v>40629.15</v>
      </c>
      <c r="K9946" s="7">
        <v>0</v>
      </c>
      <c r="L9946" s="7">
        <v>7169.85</v>
      </c>
      <c r="M9946" s="5">
        <v>0.15</v>
      </c>
      <c r="N9946" t="s">
        <v>1139</v>
      </c>
      <c r="O9946" t="s">
        <v>17</v>
      </c>
      <c r="P9946" t="s">
        <v>31</v>
      </c>
      <c r="Q9946" t="s">
        <v>19</v>
      </c>
      <c r="R9946" t="s">
        <v>27</v>
      </c>
      <c r="S9946" t="s">
        <v>17</v>
      </c>
      <c r="T9946" t="s">
        <v>13310</v>
      </c>
      <c r="U9946" s="1">
        <v>45542</v>
      </c>
      <c r="V9946">
        <v>141</v>
      </c>
      <c r="W9946" t="str">
        <f t="shared" si="202"/>
        <v>120-149</v>
      </c>
    </row>
    <row r="9947" spans="1:23" x14ac:dyDescent="0.25">
      <c r="A9947" t="s">
        <v>10196</v>
      </c>
      <c r="B9947">
        <v>7031048001</v>
      </c>
      <c r="C9947">
        <v>3322350253</v>
      </c>
      <c r="D9947" s="1">
        <v>45855</v>
      </c>
      <c r="E9947">
        <v>99233</v>
      </c>
      <c r="F9947">
        <v>99283</v>
      </c>
      <c r="G9947" t="s">
        <v>347</v>
      </c>
      <c r="H9947" s="34">
        <v>74954</v>
      </c>
      <c r="I9947" s="7">
        <v>59963</v>
      </c>
      <c r="J9947" s="7">
        <v>45736.18</v>
      </c>
      <c r="K9947" s="7">
        <v>5832</v>
      </c>
      <c r="L9947" s="7">
        <v>8394.82</v>
      </c>
      <c r="M9947" s="5">
        <v>0.14000000000000001</v>
      </c>
      <c r="N9947" t="s">
        <v>1135</v>
      </c>
      <c r="O9947" t="s">
        <v>30</v>
      </c>
      <c r="P9947" t="s">
        <v>3150</v>
      </c>
      <c r="Q9947" t="s">
        <v>32</v>
      </c>
      <c r="R9947" t="s">
        <v>26</v>
      </c>
      <c r="S9947" t="s">
        <v>17</v>
      </c>
      <c r="T9947" t="s">
        <v>13310</v>
      </c>
      <c r="U9947" s="1">
        <v>45896</v>
      </c>
      <c r="V9947">
        <v>41</v>
      </c>
      <c r="W9947" t="str">
        <f t="shared" si="202"/>
        <v>30-59</v>
      </c>
    </row>
    <row r="9948" spans="1:23" x14ac:dyDescent="0.25">
      <c r="A9948" t="s">
        <v>10197</v>
      </c>
      <c r="B9948">
        <v>896578420</v>
      </c>
      <c r="C9948">
        <v>8303580402</v>
      </c>
      <c r="D9948" s="1">
        <v>45519</v>
      </c>
      <c r="E9948">
        <v>99238</v>
      </c>
      <c r="F9948">
        <v>99285</v>
      </c>
      <c r="G9948" t="s">
        <v>3449</v>
      </c>
      <c r="H9948" s="34">
        <v>40631</v>
      </c>
      <c r="I9948" s="7">
        <v>32505</v>
      </c>
      <c r="J9948" s="7">
        <v>19023.3</v>
      </c>
      <c r="K9948" s="7">
        <v>8931</v>
      </c>
      <c r="L9948" s="7">
        <v>4550.7</v>
      </c>
      <c r="M9948" s="5">
        <v>0.14000000000000001</v>
      </c>
      <c r="N9948" t="s">
        <v>1135</v>
      </c>
      <c r="O9948" t="s">
        <v>27</v>
      </c>
      <c r="P9948" t="s">
        <v>3150</v>
      </c>
      <c r="Q9948" t="s">
        <v>19</v>
      </c>
      <c r="R9948" t="s">
        <v>43</v>
      </c>
      <c r="S9948" t="s">
        <v>21</v>
      </c>
      <c r="T9948" t="s">
        <v>13310</v>
      </c>
      <c r="U9948" s="1">
        <v>45685</v>
      </c>
      <c r="V9948">
        <v>166</v>
      </c>
      <c r="W9948" t="str">
        <f t="shared" si="202"/>
        <v>150-179</v>
      </c>
    </row>
    <row r="9949" spans="1:23" x14ac:dyDescent="0.25">
      <c r="A9949" t="s">
        <v>10198</v>
      </c>
      <c r="B9949">
        <v>8184541743</v>
      </c>
      <c r="C9949">
        <v>5029008051</v>
      </c>
      <c r="D9949" s="1">
        <v>45366</v>
      </c>
      <c r="E9949">
        <v>99213</v>
      </c>
      <c r="F9949">
        <v>99203</v>
      </c>
      <c r="G9949" t="s">
        <v>169</v>
      </c>
      <c r="H9949" s="34">
        <v>83108</v>
      </c>
      <c r="I9949" s="7">
        <v>54020</v>
      </c>
      <c r="J9949" s="7">
        <v>47537.599999999999</v>
      </c>
      <c r="K9949" s="7">
        <v>0</v>
      </c>
      <c r="L9949" s="7">
        <v>6482.4</v>
      </c>
      <c r="M9949" s="5">
        <v>0.12</v>
      </c>
      <c r="N9949" t="s">
        <v>46</v>
      </c>
      <c r="O9949" t="s">
        <v>17</v>
      </c>
      <c r="P9949" t="s">
        <v>3148</v>
      </c>
      <c r="Q9949" t="s">
        <v>32</v>
      </c>
      <c r="R9949" t="s">
        <v>38</v>
      </c>
      <c r="S9949" t="s">
        <v>17</v>
      </c>
      <c r="T9949" t="s">
        <v>13311</v>
      </c>
      <c r="U9949" s="1">
        <v>45432</v>
      </c>
      <c r="V9949">
        <v>66</v>
      </c>
      <c r="W9949" t="str">
        <f t="shared" si="202"/>
        <v>60-89</v>
      </c>
    </row>
    <row r="9950" spans="1:23" x14ac:dyDescent="0.25">
      <c r="A9950" t="s">
        <v>10199</v>
      </c>
      <c r="B9950">
        <v>6751770582</v>
      </c>
      <c r="C9950">
        <v>5669962873</v>
      </c>
      <c r="D9950" s="1">
        <v>45797</v>
      </c>
      <c r="E9950">
        <v>99231</v>
      </c>
      <c r="F9950">
        <v>99213</v>
      </c>
      <c r="G9950" t="s">
        <v>240</v>
      </c>
      <c r="H9950" s="34">
        <v>34514</v>
      </c>
      <c r="I9950" s="7">
        <v>29337</v>
      </c>
      <c r="J9950" s="7">
        <v>28750.26</v>
      </c>
      <c r="K9950" s="7">
        <v>0</v>
      </c>
      <c r="L9950" s="7">
        <v>586.74</v>
      </c>
      <c r="M9950" s="5">
        <v>0.02</v>
      </c>
      <c r="N9950" t="s">
        <v>16</v>
      </c>
      <c r="O9950" t="s">
        <v>17</v>
      </c>
      <c r="P9950" t="s">
        <v>97</v>
      </c>
      <c r="Q9950" t="s">
        <v>19</v>
      </c>
      <c r="R9950" t="s">
        <v>38</v>
      </c>
      <c r="S9950" t="s">
        <v>17</v>
      </c>
      <c r="T9950" t="s">
        <v>13310</v>
      </c>
      <c r="U9950" s="1">
        <v>45847</v>
      </c>
      <c r="V9950">
        <v>50</v>
      </c>
      <c r="W9950" t="str">
        <f t="shared" si="202"/>
        <v>30-59</v>
      </c>
    </row>
    <row r="9951" spans="1:23" x14ac:dyDescent="0.25">
      <c r="A9951" t="s">
        <v>10200</v>
      </c>
      <c r="B9951">
        <v>794454828</v>
      </c>
      <c r="C9951">
        <v>3825121584</v>
      </c>
      <c r="D9951" s="1">
        <v>45374</v>
      </c>
      <c r="E9951">
        <v>99222</v>
      </c>
      <c r="F9951">
        <v>99204</v>
      </c>
      <c r="G9951" t="s">
        <v>3335</v>
      </c>
      <c r="H9951" s="34">
        <v>74343</v>
      </c>
      <c r="I9951" s="7">
        <v>55757</v>
      </c>
      <c r="J9951" s="7">
        <v>27761.45</v>
      </c>
      <c r="K9951" s="7">
        <v>19632</v>
      </c>
      <c r="L9951" s="7">
        <v>8363.5499999999993</v>
      </c>
      <c r="M9951" s="5">
        <v>0.15</v>
      </c>
      <c r="N9951" t="s">
        <v>1139</v>
      </c>
      <c r="O9951" t="s">
        <v>27</v>
      </c>
      <c r="P9951" t="s">
        <v>25</v>
      </c>
      <c r="Q9951" t="s">
        <v>32</v>
      </c>
      <c r="R9951" t="s">
        <v>26</v>
      </c>
      <c r="S9951" t="s">
        <v>17</v>
      </c>
      <c r="T9951" t="s">
        <v>13312</v>
      </c>
      <c r="U9951" s="1">
        <v>45551</v>
      </c>
      <c r="V9951">
        <v>177</v>
      </c>
      <c r="W9951" t="str">
        <f t="shared" si="202"/>
        <v>150-179</v>
      </c>
    </row>
    <row r="9952" spans="1:23" x14ac:dyDescent="0.25">
      <c r="A9952" t="s">
        <v>10201</v>
      </c>
      <c r="B9952">
        <v>6615247566</v>
      </c>
      <c r="C9952">
        <v>7148411127</v>
      </c>
      <c r="D9952" s="1">
        <v>45887</v>
      </c>
      <c r="E9952">
        <v>99238</v>
      </c>
      <c r="F9952">
        <v>99212</v>
      </c>
      <c r="G9952" t="s">
        <v>178</v>
      </c>
      <c r="H9952" s="34">
        <v>62821</v>
      </c>
      <c r="I9952" s="7">
        <v>45231</v>
      </c>
      <c r="J9952" s="7">
        <v>22127.52</v>
      </c>
      <c r="K9952" s="7">
        <v>19485</v>
      </c>
      <c r="L9952" s="7">
        <v>3618.48</v>
      </c>
      <c r="M9952" s="5">
        <v>0.08</v>
      </c>
      <c r="N9952" t="s">
        <v>24</v>
      </c>
      <c r="O9952" t="s">
        <v>27</v>
      </c>
      <c r="P9952" t="s">
        <v>3150</v>
      </c>
      <c r="Q9952" t="s">
        <v>32</v>
      </c>
      <c r="R9952" t="s">
        <v>26</v>
      </c>
      <c r="S9952" t="s">
        <v>17</v>
      </c>
      <c r="T9952" t="s">
        <v>13310</v>
      </c>
      <c r="U9952" s="1">
        <v>45963</v>
      </c>
      <c r="V9952">
        <v>76</v>
      </c>
      <c r="W9952" t="str">
        <f t="shared" si="202"/>
        <v>60-89</v>
      </c>
    </row>
    <row r="9953" spans="1:23" x14ac:dyDescent="0.25">
      <c r="A9953" t="s">
        <v>10202</v>
      </c>
      <c r="B9953">
        <v>5454958602</v>
      </c>
      <c r="C9953">
        <v>9335174602</v>
      </c>
      <c r="D9953" s="1">
        <v>45432</v>
      </c>
      <c r="E9953">
        <v>99222</v>
      </c>
      <c r="F9953">
        <v>99211</v>
      </c>
      <c r="G9953" t="s">
        <v>3377</v>
      </c>
      <c r="H9953" s="34">
        <v>80266</v>
      </c>
      <c r="I9953" s="7">
        <v>68226</v>
      </c>
      <c r="J9953" s="7">
        <v>66861.48</v>
      </c>
      <c r="K9953" s="7">
        <v>0</v>
      </c>
      <c r="L9953" s="7">
        <v>1364.52</v>
      </c>
      <c r="M9953" s="5">
        <v>0.02</v>
      </c>
      <c r="N9953" t="s">
        <v>16</v>
      </c>
      <c r="O9953" t="s">
        <v>17</v>
      </c>
      <c r="P9953" t="s">
        <v>58</v>
      </c>
      <c r="Q9953" t="s">
        <v>19</v>
      </c>
      <c r="R9953" t="s">
        <v>43</v>
      </c>
      <c r="S9953" t="s">
        <v>21</v>
      </c>
      <c r="T9953" t="s">
        <v>13311</v>
      </c>
      <c r="U9953" s="1">
        <v>45534</v>
      </c>
      <c r="V9953">
        <v>102</v>
      </c>
      <c r="W9953" t="str">
        <f t="shared" si="202"/>
        <v>90-119</v>
      </c>
    </row>
    <row r="9954" spans="1:23" x14ac:dyDescent="0.25">
      <c r="A9954" t="s">
        <v>10203</v>
      </c>
      <c r="B9954">
        <v>2084256485</v>
      </c>
      <c r="C9954">
        <v>6148705309</v>
      </c>
      <c r="D9954" s="1">
        <v>45949</v>
      </c>
      <c r="E9954">
        <v>99222</v>
      </c>
      <c r="F9954">
        <v>90834</v>
      </c>
      <c r="G9954" t="s">
        <v>3410</v>
      </c>
      <c r="H9954" s="34">
        <v>50305</v>
      </c>
      <c r="I9954" s="7">
        <v>32698</v>
      </c>
      <c r="J9954" s="7">
        <v>24142.240000000002</v>
      </c>
      <c r="K9954" s="7">
        <v>4632</v>
      </c>
      <c r="L9954" s="7">
        <v>3923.76</v>
      </c>
      <c r="M9954" s="5">
        <v>0.12</v>
      </c>
      <c r="N9954" t="s">
        <v>46</v>
      </c>
      <c r="O9954" t="s">
        <v>30</v>
      </c>
      <c r="P9954" t="s">
        <v>25</v>
      </c>
      <c r="Q9954" t="s">
        <v>32</v>
      </c>
      <c r="R9954" t="s">
        <v>20</v>
      </c>
      <c r="S9954" t="s">
        <v>21</v>
      </c>
      <c r="T9954" t="s">
        <v>13312</v>
      </c>
      <c r="U9954" s="1">
        <v>46027</v>
      </c>
      <c r="V9954">
        <v>78</v>
      </c>
      <c r="W9954" t="str">
        <f t="shared" si="202"/>
        <v>60-89</v>
      </c>
    </row>
    <row r="9955" spans="1:23" x14ac:dyDescent="0.25">
      <c r="A9955" t="s">
        <v>10204</v>
      </c>
      <c r="B9955">
        <v>325901967</v>
      </c>
      <c r="C9955">
        <v>3617118898</v>
      </c>
      <c r="D9955" s="1">
        <v>45847</v>
      </c>
      <c r="E9955">
        <v>99214</v>
      </c>
      <c r="F9955">
        <v>36415</v>
      </c>
      <c r="G9955" t="s">
        <v>3716</v>
      </c>
      <c r="H9955" s="34">
        <v>77971</v>
      </c>
      <c r="I9955" s="7">
        <v>66275</v>
      </c>
      <c r="J9955" s="7">
        <v>64949.5</v>
      </c>
      <c r="K9955" s="7">
        <v>0</v>
      </c>
      <c r="L9955" s="7">
        <v>1325.5</v>
      </c>
      <c r="M9955" s="5">
        <v>0.02</v>
      </c>
      <c r="N9955" t="s">
        <v>16</v>
      </c>
      <c r="O9955" t="s">
        <v>17</v>
      </c>
      <c r="P9955" t="s">
        <v>18</v>
      </c>
      <c r="Q9955" t="s">
        <v>19</v>
      </c>
      <c r="R9955" t="s">
        <v>27</v>
      </c>
      <c r="S9955" t="s">
        <v>21</v>
      </c>
      <c r="T9955" t="s">
        <v>13312</v>
      </c>
      <c r="U9955" s="1">
        <v>46008</v>
      </c>
      <c r="V9955">
        <v>161</v>
      </c>
      <c r="W9955" t="str">
        <f t="shared" si="202"/>
        <v>150-179</v>
      </c>
    </row>
    <row r="9956" spans="1:23" x14ac:dyDescent="0.25">
      <c r="A9956" t="s">
        <v>10205</v>
      </c>
      <c r="B9956">
        <v>9951612054</v>
      </c>
      <c r="C9956">
        <v>1320853017</v>
      </c>
      <c r="D9956" s="1">
        <v>45896</v>
      </c>
      <c r="E9956">
        <v>99223</v>
      </c>
      <c r="F9956">
        <v>99214</v>
      </c>
      <c r="G9956" t="s">
        <v>237</v>
      </c>
      <c r="H9956" s="34">
        <v>31797</v>
      </c>
      <c r="I9956" s="7">
        <v>22894</v>
      </c>
      <c r="J9956" s="7">
        <v>16346.48</v>
      </c>
      <c r="K9956" s="7">
        <v>4716</v>
      </c>
      <c r="L9956" s="7">
        <v>1831.52</v>
      </c>
      <c r="M9956" s="5">
        <v>0.08</v>
      </c>
      <c r="N9956" t="s">
        <v>24</v>
      </c>
      <c r="O9956" t="s">
        <v>27</v>
      </c>
      <c r="P9956" t="s">
        <v>31</v>
      </c>
      <c r="Q9956" t="s">
        <v>32</v>
      </c>
      <c r="R9956" t="s">
        <v>26</v>
      </c>
      <c r="S9956" t="s">
        <v>21</v>
      </c>
      <c r="T9956" t="s">
        <v>13312</v>
      </c>
      <c r="U9956" s="1">
        <v>45967</v>
      </c>
      <c r="V9956">
        <v>71</v>
      </c>
      <c r="W9956" t="str">
        <f t="shared" si="202"/>
        <v>60-89</v>
      </c>
    </row>
    <row r="9957" spans="1:23" x14ac:dyDescent="0.25">
      <c r="A9957" t="s">
        <v>10206</v>
      </c>
      <c r="B9957">
        <v>9259899668</v>
      </c>
      <c r="C9957">
        <v>9336120272</v>
      </c>
      <c r="D9957" s="1">
        <v>45528</v>
      </c>
      <c r="E9957">
        <v>99223</v>
      </c>
      <c r="F9957">
        <v>99204</v>
      </c>
      <c r="G9957" t="s">
        <v>4092</v>
      </c>
      <c r="H9957" s="34">
        <v>46466</v>
      </c>
      <c r="I9957" s="7">
        <v>30203</v>
      </c>
      <c r="J9957" s="7">
        <v>24593.64</v>
      </c>
      <c r="K9957" s="7">
        <v>1985</v>
      </c>
      <c r="L9957" s="7">
        <v>3624.36</v>
      </c>
      <c r="M9957" s="5">
        <v>0.12</v>
      </c>
      <c r="N9957" t="s">
        <v>46</v>
      </c>
      <c r="O9957" t="s">
        <v>30</v>
      </c>
      <c r="P9957" t="s">
        <v>3149</v>
      </c>
      <c r="Q9957" t="s">
        <v>32</v>
      </c>
      <c r="R9957" t="s">
        <v>21</v>
      </c>
      <c r="S9957" t="s">
        <v>17</v>
      </c>
      <c r="T9957" t="s">
        <v>13310</v>
      </c>
      <c r="U9957" s="1">
        <v>45667</v>
      </c>
      <c r="V9957">
        <v>139</v>
      </c>
      <c r="W9957" t="str">
        <f t="shared" si="202"/>
        <v>120-149</v>
      </c>
    </row>
    <row r="9958" spans="1:23" x14ac:dyDescent="0.25">
      <c r="A9958" t="s">
        <v>10207</v>
      </c>
      <c r="B9958">
        <v>2488551553</v>
      </c>
      <c r="C9958">
        <v>8735772086</v>
      </c>
      <c r="D9958" s="1">
        <v>45415</v>
      </c>
      <c r="E9958">
        <v>99222</v>
      </c>
      <c r="F9958">
        <v>99202</v>
      </c>
      <c r="G9958" t="s">
        <v>3337</v>
      </c>
      <c r="H9958" s="34">
        <v>77381</v>
      </c>
      <c r="I9958" s="7">
        <v>60357</v>
      </c>
      <c r="J9958" s="7">
        <v>40575.599999999999</v>
      </c>
      <c r="K9958" s="7">
        <v>7710</v>
      </c>
      <c r="L9958" s="7">
        <v>12071.4</v>
      </c>
      <c r="M9958" s="5">
        <v>0.2</v>
      </c>
      <c r="N9958" t="s">
        <v>3140</v>
      </c>
      <c r="O9958" t="s">
        <v>30</v>
      </c>
      <c r="P9958" t="s">
        <v>3146</v>
      </c>
      <c r="Q9958" t="s">
        <v>19</v>
      </c>
      <c r="R9958" t="s">
        <v>26</v>
      </c>
      <c r="S9958" t="s">
        <v>21</v>
      </c>
      <c r="T9958" t="s">
        <v>13310</v>
      </c>
      <c r="U9958" s="1">
        <v>45539</v>
      </c>
      <c r="V9958">
        <v>124</v>
      </c>
      <c r="W9958" t="str">
        <f t="shared" si="202"/>
        <v>120-149</v>
      </c>
    </row>
    <row r="9959" spans="1:23" x14ac:dyDescent="0.25">
      <c r="A9959" t="s">
        <v>10208</v>
      </c>
      <c r="B9959">
        <v>9357827750</v>
      </c>
      <c r="C9959">
        <v>1877349657</v>
      </c>
      <c r="D9959" s="1">
        <v>45296</v>
      </c>
      <c r="E9959">
        <v>99223</v>
      </c>
      <c r="F9959">
        <v>99204</v>
      </c>
      <c r="G9959" t="s">
        <v>116</v>
      </c>
      <c r="H9959" s="34">
        <v>94744</v>
      </c>
      <c r="I9959" s="7">
        <v>77690</v>
      </c>
      <c r="J9959" s="7">
        <v>52457.8</v>
      </c>
      <c r="K9959" s="7">
        <v>11248</v>
      </c>
      <c r="L9959" s="7">
        <v>13984.2</v>
      </c>
      <c r="M9959" s="5">
        <v>0.18</v>
      </c>
      <c r="N9959" t="s">
        <v>3141</v>
      </c>
      <c r="O9959" t="s">
        <v>27</v>
      </c>
      <c r="P9959" t="s">
        <v>3146</v>
      </c>
      <c r="Q9959" t="s">
        <v>32</v>
      </c>
      <c r="R9959" t="s">
        <v>38</v>
      </c>
      <c r="S9959" t="s">
        <v>17</v>
      </c>
      <c r="T9959" t="s">
        <v>13311</v>
      </c>
      <c r="U9959" s="1">
        <v>45452</v>
      </c>
      <c r="V9959">
        <v>156</v>
      </c>
      <c r="W9959" t="str">
        <f t="shared" si="202"/>
        <v>150-179</v>
      </c>
    </row>
    <row r="9960" spans="1:23" x14ac:dyDescent="0.25">
      <c r="A9960" t="s">
        <v>10209</v>
      </c>
      <c r="B9960">
        <v>9976369491</v>
      </c>
      <c r="C9960">
        <v>9408973798</v>
      </c>
      <c r="D9960" s="1">
        <v>45502</v>
      </c>
      <c r="E9960">
        <v>99223</v>
      </c>
      <c r="F9960">
        <v>99215</v>
      </c>
      <c r="G9960" t="s">
        <v>209</v>
      </c>
      <c r="H9960" s="34">
        <v>84246</v>
      </c>
      <c r="I9960" s="7">
        <v>65712</v>
      </c>
      <c r="J9960" s="7">
        <v>43175.6</v>
      </c>
      <c r="K9960" s="7">
        <v>9394</v>
      </c>
      <c r="L9960" s="7">
        <v>13142.4</v>
      </c>
      <c r="M9960" s="5">
        <v>0.2</v>
      </c>
      <c r="N9960" t="s">
        <v>3140</v>
      </c>
      <c r="O9960" t="s">
        <v>30</v>
      </c>
      <c r="P9960" t="s">
        <v>3147</v>
      </c>
      <c r="Q9960" t="s">
        <v>32</v>
      </c>
      <c r="R9960" t="s">
        <v>26</v>
      </c>
      <c r="S9960" t="s">
        <v>21</v>
      </c>
      <c r="T9960" t="s">
        <v>13311</v>
      </c>
      <c r="U9960" s="1">
        <v>45555</v>
      </c>
      <c r="V9960">
        <v>53</v>
      </c>
      <c r="W9960" t="str">
        <f t="shared" si="202"/>
        <v>30-59</v>
      </c>
    </row>
    <row r="9961" spans="1:23" x14ac:dyDescent="0.25">
      <c r="A9961" t="s">
        <v>10210</v>
      </c>
      <c r="B9961">
        <v>228312153</v>
      </c>
      <c r="C9961">
        <v>3171293684</v>
      </c>
      <c r="D9961" s="1">
        <v>45295</v>
      </c>
      <c r="E9961">
        <v>99222</v>
      </c>
      <c r="F9961">
        <v>81000</v>
      </c>
      <c r="G9961" t="s">
        <v>3242</v>
      </c>
      <c r="H9961" s="34">
        <v>94918</v>
      </c>
      <c r="I9961" s="7">
        <v>80680</v>
      </c>
      <c r="J9961" s="7">
        <v>42233.4</v>
      </c>
      <c r="K9961" s="7">
        <v>36833</v>
      </c>
      <c r="L9961" s="7">
        <v>1613.6</v>
      </c>
      <c r="M9961" s="5">
        <v>0.02</v>
      </c>
      <c r="N9961" t="s">
        <v>16</v>
      </c>
      <c r="O9961" t="s">
        <v>27</v>
      </c>
      <c r="P9961" t="s">
        <v>55</v>
      </c>
      <c r="Q9961" t="s">
        <v>32</v>
      </c>
      <c r="R9961" t="s">
        <v>20</v>
      </c>
      <c r="S9961" t="s">
        <v>27</v>
      </c>
      <c r="T9961" t="s">
        <v>13310</v>
      </c>
      <c r="U9961" s="1">
        <v>45382</v>
      </c>
      <c r="V9961">
        <v>87</v>
      </c>
      <c r="W9961" t="str">
        <f t="shared" si="202"/>
        <v>60-89</v>
      </c>
    </row>
    <row r="9962" spans="1:23" x14ac:dyDescent="0.25">
      <c r="A9962" t="s">
        <v>10211</v>
      </c>
      <c r="B9962">
        <v>6800025902</v>
      </c>
      <c r="C9962">
        <v>295996979</v>
      </c>
      <c r="D9962" s="1">
        <v>45478</v>
      </c>
      <c r="E9962">
        <v>99233</v>
      </c>
      <c r="F9962">
        <v>36415</v>
      </c>
      <c r="G9962" t="s">
        <v>3152</v>
      </c>
      <c r="H9962" s="34">
        <v>82169</v>
      </c>
      <c r="I9962" s="7">
        <v>59162</v>
      </c>
      <c r="J9962" s="7">
        <v>49627.040000000001</v>
      </c>
      <c r="K9962" s="7">
        <v>4802</v>
      </c>
      <c r="L9962" s="7">
        <v>4732.96</v>
      </c>
      <c r="M9962" s="5">
        <v>0.08</v>
      </c>
      <c r="N9962" t="s">
        <v>24</v>
      </c>
      <c r="O9962" t="s">
        <v>30</v>
      </c>
      <c r="P9962" t="s">
        <v>3147</v>
      </c>
      <c r="Q9962" t="s">
        <v>19</v>
      </c>
      <c r="R9962" t="s">
        <v>26</v>
      </c>
      <c r="S9962" t="s">
        <v>27</v>
      </c>
      <c r="T9962" t="s">
        <v>13312</v>
      </c>
      <c r="U9962" s="1">
        <v>45508</v>
      </c>
      <c r="V9962">
        <v>30</v>
      </c>
      <c r="W9962" t="str">
        <f t="shared" si="202"/>
        <v>30-59</v>
      </c>
    </row>
    <row r="9963" spans="1:23" x14ac:dyDescent="0.25">
      <c r="A9963" t="s">
        <v>10212</v>
      </c>
      <c r="B9963">
        <v>6950075332</v>
      </c>
      <c r="C9963">
        <v>5297374045</v>
      </c>
      <c r="D9963" s="1">
        <v>45560</v>
      </c>
      <c r="E9963">
        <v>99232</v>
      </c>
      <c r="F9963">
        <v>99214</v>
      </c>
      <c r="G9963" t="s">
        <v>3276</v>
      </c>
      <c r="H9963" s="34">
        <v>46996</v>
      </c>
      <c r="I9963" s="7">
        <v>37597</v>
      </c>
      <c r="J9963" s="7">
        <v>32333.42</v>
      </c>
      <c r="K9963" s="7">
        <v>0</v>
      </c>
      <c r="L9963" s="7">
        <v>5263.58</v>
      </c>
      <c r="M9963" s="5">
        <v>0.14000000000000001</v>
      </c>
      <c r="N9963" t="s">
        <v>1135</v>
      </c>
      <c r="O9963" t="s">
        <v>17</v>
      </c>
      <c r="P9963" t="s">
        <v>55</v>
      </c>
      <c r="Q9963" t="s">
        <v>19</v>
      </c>
      <c r="R9963" t="s">
        <v>38</v>
      </c>
      <c r="S9963" t="s">
        <v>27</v>
      </c>
      <c r="T9963" t="s">
        <v>13312</v>
      </c>
      <c r="U9963" s="1">
        <v>45650</v>
      </c>
      <c r="V9963">
        <v>90</v>
      </c>
      <c r="W9963" t="str">
        <f t="shared" si="202"/>
        <v>90-119</v>
      </c>
    </row>
    <row r="9964" spans="1:23" x14ac:dyDescent="0.25">
      <c r="A9964" t="s">
        <v>10213</v>
      </c>
      <c r="B9964">
        <v>7234379505</v>
      </c>
      <c r="C9964">
        <v>3379646431</v>
      </c>
      <c r="D9964" s="1">
        <v>45828</v>
      </c>
      <c r="E9964">
        <v>99231</v>
      </c>
      <c r="F9964">
        <v>99215</v>
      </c>
      <c r="G9964" t="s">
        <v>99</v>
      </c>
      <c r="H9964" s="34">
        <v>11982</v>
      </c>
      <c r="I9964" s="7">
        <v>9466</v>
      </c>
      <c r="J9964" s="7">
        <v>7951.44</v>
      </c>
      <c r="K9964" s="7">
        <v>0</v>
      </c>
      <c r="L9964" s="7">
        <v>1514.56</v>
      </c>
      <c r="M9964" s="5">
        <v>0.16</v>
      </c>
      <c r="N9964" t="s">
        <v>1138</v>
      </c>
      <c r="O9964" t="s">
        <v>17</v>
      </c>
      <c r="P9964" t="s">
        <v>3149</v>
      </c>
      <c r="Q9964" t="s">
        <v>32</v>
      </c>
      <c r="R9964" t="s">
        <v>21</v>
      </c>
      <c r="S9964" t="s">
        <v>21</v>
      </c>
      <c r="T9964" t="s">
        <v>13311</v>
      </c>
      <c r="U9964" s="1">
        <v>45979</v>
      </c>
      <c r="V9964">
        <v>151</v>
      </c>
      <c r="W9964" t="str">
        <f t="shared" si="202"/>
        <v>150-179</v>
      </c>
    </row>
    <row r="9965" spans="1:23" x14ac:dyDescent="0.25">
      <c r="A9965" t="s">
        <v>10214</v>
      </c>
      <c r="B9965">
        <v>999840533</v>
      </c>
      <c r="C9965">
        <v>6361270410</v>
      </c>
      <c r="D9965" s="1">
        <v>45828</v>
      </c>
      <c r="E9965">
        <v>99231</v>
      </c>
      <c r="F9965">
        <v>99284</v>
      </c>
      <c r="G9965" t="s">
        <v>178</v>
      </c>
      <c r="H9965" s="34">
        <v>42618</v>
      </c>
      <c r="I9965" s="7">
        <v>30685</v>
      </c>
      <c r="J9965" s="7">
        <v>28230.2</v>
      </c>
      <c r="K9965" s="7">
        <v>0</v>
      </c>
      <c r="L9965" s="7">
        <v>2454.8000000000002</v>
      </c>
      <c r="M9965" s="5">
        <v>0.08</v>
      </c>
      <c r="N9965" t="s">
        <v>24</v>
      </c>
      <c r="O9965" t="s">
        <v>17</v>
      </c>
      <c r="P9965" t="s">
        <v>31</v>
      </c>
      <c r="Q9965" t="s">
        <v>19</v>
      </c>
      <c r="R9965" t="s">
        <v>26</v>
      </c>
      <c r="S9965" t="s">
        <v>17</v>
      </c>
      <c r="T9965" t="s">
        <v>13311</v>
      </c>
      <c r="U9965" s="1">
        <v>45913</v>
      </c>
      <c r="V9965">
        <v>85</v>
      </c>
      <c r="W9965" t="str">
        <f t="shared" si="202"/>
        <v>60-89</v>
      </c>
    </row>
    <row r="9966" spans="1:23" x14ac:dyDescent="0.25">
      <c r="A9966" t="s">
        <v>10215</v>
      </c>
      <c r="B9966">
        <v>7760867294</v>
      </c>
      <c r="C9966">
        <v>1152924768</v>
      </c>
      <c r="D9966" s="1">
        <v>45678</v>
      </c>
      <c r="E9966">
        <v>99222</v>
      </c>
      <c r="F9966">
        <v>99285</v>
      </c>
      <c r="G9966" t="s">
        <v>67</v>
      </c>
      <c r="H9966" s="34">
        <v>78445</v>
      </c>
      <c r="I9966" s="7">
        <v>58834</v>
      </c>
      <c r="J9966" s="7">
        <v>30758.9</v>
      </c>
      <c r="K9966" s="7">
        <v>19250</v>
      </c>
      <c r="L9966" s="7">
        <v>8825.1</v>
      </c>
      <c r="M9966" s="5">
        <v>0.15</v>
      </c>
      <c r="N9966" t="s">
        <v>1139</v>
      </c>
      <c r="O9966" t="s">
        <v>27</v>
      </c>
      <c r="P9966" t="s">
        <v>55</v>
      </c>
      <c r="Q9966" t="s">
        <v>19</v>
      </c>
      <c r="R9966" t="s">
        <v>20</v>
      </c>
      <c r="S9966" t="s">
        <v>17</v>
      </c>
      <c r="T9966" t="s">
        <v>13311</v>
      </c>
      <c r="U9966" s="1">
        <v>45763</v>
      </c>
      <c r="V9966">
        <v>85</v>
      </c>
      <c r="W9966" t="str">
        <f t="shared" si="202"/>
        <v>60-89</v>
      </c>
    </row>
    <row r="9967" spans="1:23" x14ac:dyDescent="0.25">
      <c r="A9967" t="s">
        <v>10216</v>
      </c>
      <c r="B9967">
        <v>780243447</v>
      </c>
      <c r="C9967">
        <v>9016564578</v>
      </c>
      <c r="D9967" s="1">
        <v>45950</v>
      </c>
      <c r="E9967">
        <v>99215</v>
      </c>
      <c r="F9967">
        <v>99292</v>
      </c>
      <c r="G9967" t="s">
        <v>61</v>
      </c>
      <c r="H9967" s="34">
        <v>68377</v>
      </c>
      <c r="I9967" s="7">
        <v>56069</v>
      </c>
      <c r="J9967" s="7">
        <v>37891.58</v>
      </c>
      <c r="K9967" s="7">
        <v>8085</v>
      </c>
      <c r="L9967" s="7">
        <v>10092.42</v>
      </c>
      <c r="M9967" s="5">
        <v>0.18</v>
      </c>
      <c r="N9967" t="s">
        <v>3141</v>
      </c>
      <c r="O9967" t="s">
        <v>30</v>
      </c>
      <c r="P9967" t="s">
        <v>25</v>
      </c>
      <c r="Q9967" t="s">
        <v>19</v>
      </c>
      <c r="R9967" t="s">
        <v>43</v>
      </c>
      <c r="S9967" t="s">
        <v>21</v>
      </c>
      <c r="T9967" t="s">
        <v>13311</v>
      </c>
      <c r="U9967" s="1">
        <v>46066</v>
      </c>
      <c r="V9967">
        <v>116</v>
      </c>
      <c r="W9967" t="str">
        <f t="shared" si="202"/>
        <v>90-119</v>
      </c>
    </row>
    <row r="9968" spans="1:23" x14ac:dyDescent="0.25">
      <c r="A9968" t="s">
        <v>10217</v>
      </c>
      <c r="B9968">
        <v>1773155094</v>
      </c>
      <c r="C9968">
        <v>3885654919</v>
      </c>
      <c r="D9968" s="1">
        <v>45794</v>
      </c>
      <c r="E9968">
        <v>99232</v>
      </c>
      <c r="F9968">
        <v>99291</v>
      </c>
      <c r="G9968" t="s">
        <v>203</v>
      </c>
      <c r="H9968" s="34">
        <v>49696</v>
      </c>
      <c r="I9968" s="7">
        <v>39260</v>
      </c>
      <c r="J9968" s="7">
        <v>32978.400000000001</v>
      </c>
      <c r="K9968" s="7">
        <v>0</v>
      </c>
      <c r="L9968" s="7">
        <v>6281.6</v>
      </c>
      <c r="M9968" s="5">
        <v>0.16</v>
      </c>
      <c r="N9968" t="s">
        <v>1138</v>
      </c>
      <c r="O9968" t="s">
        <v>17</v>
      </c>
      <c r="P9968" t="s">
        <v>3150</v>
      </c>
      <c r="Q9968" t="s">
        <v>19</v>
      </c>
      <c r="R9968" t="s">
        <v>26</v>
      </c>
      <c r="S9968" t="s">
        <v>27</v>
      </c>
      <c r="T9968" t="s">
        <v>13312</v>
      </c>
      <c r="U9968" s="1">
        <v>45842</v>
      </c>
      <c r="V9968">
        <v>48</v>
      </c>
      <c r="W9968" t="str">
        <f t="shared" si="202"/>
        <v>30-59</v>
      </c>
    </row>
    <row r="9969" spans="1:23" x14ac:dyDescent="0.25">
      <c r="A9969" t="s">
        <v>10218</v>
      </c>
      <c r="B9969">
        <v>1213374498</v>
      </c>
      <c r="C9969">
        <v>7609359947</v>
      </c>
      <c r="D9969" s="1">
        <v>45355</v>
      </c>
      <c r="E9969">
        <v>99215</v>
      </c>
      <c r="F9969">
        <v>81000</v>
      </c>
      <c r="G9969" t="s">
        <v>224</v>
      </c>
      <c r="H9969" s="34">
        <v>8002</v>
      </c>
      <c r="I9969" s="7">
        <v>6322</v>
      </c>
      <c r="J9969" s="7">
        <v>5310.48</v>
      </c>
      <c r="K9969" s="7">
        <v>0</v>
      </c>
      <c r="L9969" s="7">
        <v>1011.52</v>
      </c>
      <c r="M9969" s="5">
        <v>0.16</v>
      </c>
      <c r="N9969" t="s">
        <v>1138</v>
      </c>
      <c r="O9969" t="s">
        <v>17</v>
      </c>
      <c r="P9969" t="s">
        <v>18</v>
      </c>
      <c r="Q9969" t="s">
        <v>32</v>
      </c>
      <c r="R9969" t="s">
        <v>27</v>
      </c>
      <c r="S9969" t="s">
        <v>17</v>
      </c>
      <c r="T9969" t="s">
        <v>13311</v>
      </c>
      <c r="U9969" s="1">
        <v>45461</v>
      </c>
      <c r="V9969">
        <v>106</v>
      </c>
      <c r="W9969" t="str">
        <f t="shared" si="202"/>
        <v>90-119</v>
      </c>
    </row>
    <row r="9970" spans="1:23" x14ac:dyDescent="0.25">
      <c r="A9970" t="s">
        <v>10219</v>
      </c>
      <c r="B9970">
        <v>5357135674</v>
      </c>
      <c r="C9970">
        <v>544631331</v>
      </c>
      <c r="D9970" s="1">
        <v>45532</v>
      </c>
      <c r="E9970">
        <v>99214</v>
      </c>
      <c r="F9970">
        <v>99202</v>
      </c>
      <c r="G9970" t="s">
        <v>293</v>
      </c>
      <c r="H9970" s="34">
        <v>43456</v>
      </c>
      <c r="I9970" s="7">
        <v>33896</v>
      </c>
      <c r="J9970" s="7">
        <v>24268.799999999999</v>
      </c>
      <c r="K9970" s="7">
        <v>2848</v>
      </c>
      <c r="L9970" s="7">
        <v>6779.2</v>
      </c>
      <c r="M9970" s="5">
        <v>0.2</v>
      </c>
      <c r="N9970" t="s">
        <v>3140</v>
      </c>
      <c r="O9970" t="s">
        <v>30</v>
      </c>
      <c r="P9970" t="s">
        <v>25</v>
      </c>
      <c r="Q9970" t="s">
        <v>32</v>
      </c>
      <c r="R9970" t="s">
        <v>38</v>
      </c>
      <c r="S9970" t="s">
        <v>17</v>
      </c>
      <c r="T9970" t="s">
        <v>13312</v>
      </c>
      <c r="U9970" s="1">
        <v>45616</v>
      </c>
      <c r="V9970">
        <v>84</v>
      </c>
      <c r="W9970" t="str">
        <f t="shared" si="202"/>
        <v>60-89</v>
      </c>
    </row>
    <row r="9971" spans="1:23" x14ac:dyDescent="0.25">
      <c r="A9971" t="s">
        <v>10220</v>
      </c>
      <c r="B9971">
        <v>7731919164</v>
      </c>
      <c r="C9971">
        <v>9911523646</v>
      </c>
      <c r="D9971" s="1">
        <v>45694</v>
      </c>
      <c r="E9971">
        <v>99233</v>
      </c>
      <c r="F9971">
        <v>99285</v>
      </c>
      <c r="G9971" t="s">
        <v>34</v>
      </c>
      <c r="H9971" s="34">
        <v>82529</v>
      </c>
      <c r="I9971" s="7">
        <v>67674</v>
      </c>
      <c r="J9971" s="7">
        <v>47978.68</v>
      </c>
      <c r="K9971" s="7">
        <v>7514</v>
      </c>
      <c r="L9971" s="7">
        <v>12181.32</v>
      </c>
      <c r="M9971" s="5">
        <v>0.18</v>
      </c>
      <c r="N9971" t="s">
        <v>3141</v>
      </c>
      <c r="O9971" t="s">
        <v>30</v>
      </c>
      <c r="P9971" t="s">
        <v>3148</v>
      </c>
      <c r="Q9971" t="s">
        <v>32</v>
      </c>
      <c r="R9971" t="s">
        <v>27</v>
      </c>
      <c r="S9971" t="s">
        <v>17</v>
      </c>
      <c r="T9971" t="s">
        <v>13310</v>
      </c>
      <c r="U9971" s="1">
        <v>45756</v>
      </c>
      <c r="V9971">
        <v>62</v>
      </c>
      <c r="W9971" t="str">
        <f t="shared" si="202"/>
        <v>60-89</v>
      </c>
    </row>
    <row r="9972" spans="1:23" x14ac:dyDescent="0.25">
      <c r="A9972" t="s">
        <v>10221</v>
      </c>
      <c r="B9972">
        <v>6845254309</v>
      </c>
      <c r="C9972">
        <v>9410784422</v>
      </c>
      <c r="D9972" s="1">
        <v>45584</v>
      </c>
      <c r="E9972">
        <v>99215</v>
      </c>
      <c r="F9972">
        <v>99213</v>
      </c>
      <c r="G9972" t="s">
        <v>3225</v>
      </c>
      <c r="H9972" s="34">
        <v>76622</v>
      </c>
      <c r="I9972" s="7">
        <v>49804</v>
      </c>
      <c r="J9972" s="7">
        <v>31501.52</v>
      </c>
      <c r="K9972" s="7">
        <v>12326</v>
      </c>
      <c r="L9972" s="7">
        <v>5976.48</v>
      </c>
      <c r="M9972" s="5">
        <v>0.12</v>
      </c>
      <c r="N9972" t="s">
        <v>46</v>
      </c>
      <c r="O9972" t="s">
        <v>27</v>
      </c>
      <c r="P9972" t="s">
        <v>31</v>
      </c>
      <c r="Q9972" t="s">
        <v>19</v>
      </c>
      <c r="R9972" t="s">
        <v>20</v>
      </c>
      <c r="S9972" t="s">
        <v>21</v>
      </c>
      <c r="T9972" t="s">
        <v>13310</v>
      </c>
      <c r="U9972" s="1">
        <v>45637</v>
      </c>
      <c r="V9972">
        <v>53</v>
      </c>
      <c r="W9972" t="str">
        <f t="shared" si="202"/>
        <v>30-59</v>
      </c>
    </row>
    <row r="9973" spans="1:23" x14ac:dyDescent="0.25">
      <c r="A9973" t="s">
        <v>10222</v>
      </c>
      <c r="B9973">
        <v>7321938847</v>
      </c>
      <c r="C9973">
        <v>7037993096</v>
      </c>
      <c r="D9973" s="1">
        <v>45456</v>
      </c>
      <c r="E9973">
        <v>99231</v>
      </c>
      <c r="F9973">
        <v>99291</v>
      </c>
      <c r="G9973" t="s">
        <v>3552</v>
      </c>
      <c r="H9973" s="34">
        <v>91031</v>
      </c>
      <c r="I9973" s="7">
        <v>65542</v>
      </c>
      <c r="J9973" s="7">
        <v>38829.64</v>
      </c>
      <c r="K9973" s="7">
        <v>21469</v>
      </c>
      <c r="L9973" s="7">
        <v>5243.36</v>
      </c>
      <c r="M9973" s="5">
        <v>0.08</v>
      </c>
      <c r="N9973" t="s">
        <v>24</v>
      </c>
      <c r="O9973" t="s">
        <v>27</v>
      </c>
      <c r="P9973" t="s">
        <v>3150</v>
      </c>
      <c r="Q9973" t="s">
        <v>32</v>
      </c>
      <c r="R9973" t="s">
        <v>20</v>
      </c>
      <c r="S9973" t="s">
        <v>17</v>
      </c>
      <c r="T9973" t="s">
        <v>13312</v>
      </c>
      <c r="U9973" s="1">
        <v>45536</v>
      </c>
      <c r="V9973">
        <v>80</v>
      </c>
      <c r="W9973" t="str">
        <f t="shared" si="202"/>
        <v>60-89</v>
      </c>
    </row>
    <row r="9974" spans="1:23" x14ac:dyDescent="0.25">
      <c r="A9974" t="s">
        <v>10223</v>
      </c>
      <c r="B9974">
        <v>3482494170</v>
      </c>
      <c r="C9974">
        <v>701442262</v>
      </c>
      <c r="D9974" s="1">
        <v>45773</v>
      </c>
      <c r="E9974">
        <v>99221</v>
      </c>
      <c r="F9974">
        <v>99292</v>
      </c>
      <c r="G9974" t="s">
        <v>89</v>
      </c>
      <c r="H9974" s="34">
        <v>74767</v>
      </c>
      <c r="I9974" s="7">
        <v>61309</v>
      </c>
      <c r="J9974" s="7">
        <v>42562.38</v>
      </c>
      <c r="K9974" s="7">
        <v>7711</v>
      </c>
      <c r="L9974" s="7">
        <v>11035.62</v>
      </c>
      <c r="M9974" s="5">
        <v>0.18</v>
      </c>
      <c r="N9974" t="s">
        <v>3141</v>
      </c>
      <c r="O9974" t="s">
        <v>30</v>
      </c>
      <c r="P9974" t="s">
        <v>31</v>
      </c>
      <c r="Q9974" t="s">
        <v>32</v>
      </c>
      <c r="R9974" t="s">
        <v>43</v>
      </c>
      <c r="S9974" t="s">
        <v>27</v>
      </c>
      <c r="T9974" t="s">
        <v>13312</v>
      </c>
      <c r="U9974" s="1">
        <v>45843</v>
      </c>
      <c r="V9974">
        <v>70</v>
      </c>
      <c r="W9974" t="str">
        <f t="shared" si="202"/>
        <v>60-89</v>
      </c>
    </row>
    <row r="9975" spans="1:23" x14ac:dyDescent="0.25">
      <c r="A9975" t="s">
        <v>10224</v>
      </c>
      <c r="B9975">
        <v>4152289415</v>
      </c>
      <c r="C9975">
        <v>2996668276</v>
      </c>
      <c r="D9975" s="1">
        <v>45416</v>
      </c>
      <c r="E9975">
        <v>99213</v>
      </c>
      <c r="F9975">
        <v>90834</v>
      </c>
      <c r="G9975" t="s">
        <v>288</v>
      </c>
      <c r="H9975" s="34">
        <v>72273</v>
      </c>
      <c r="I9975" s="7">
        <v>59264</v>
      </c>
      <c r="J9975" s="7">
        <v>42476.480000000003</v>
      </c>
      <c r="K9975" s="7">
        <v>6120</v>
      </c>
      <c r="L9975" s="7">
        <v>10667.52</v>
      </c>
      <c r="M9975" s="5">
        <v>0.18</v>
      </c>
      <c r="N9975" t="s">
        <v>3141</v>
      </c>
      <c r="O9975" t="s">
        <v>30</v>
      </c>
      <c r="P9975" t="s">
        <v>3149</v>
      </c>
      <c r="Q9975" t="s">
        <v>32</v>
      </c>
      <c r="R9975" t="s">
        <v>26</v>
      </c>
      <c r="S9975" t="s">
        <v>17</v>
      </c>
      <c r="T9975" t="s">
        <v>13310</v>
      </c>
      <c r="U9975" s="1">
        <v>45452</v>
      </c>
      <c r="V9975">
        <v>36</v>
      </c>
      <c r="W9975" t="str">
        <f t="shared" si="202"/>
        <v>30-59</v>
      </c>
    </row>
    <row r="9976" spans="1:23" x14ac:dyDescent="0.25">
      <c r="A9976" t="s">
        <v>10225</v>
      </c>
      <c r="B9976">
        <v>630596778</v>
      </c>
      <c r="C9976">
        <v>5234673811</v>
      </c>
      <c r="D9976" s="1">
        <v>45553</v>
      </c>
      <c r="E9976">
        <v>99231</v>
      </c>
      <c r="F9976">
        <v>97110</v>
      </c>
      <c r="G9976" t="s">
        <v>129</v>
      </c>
      <c r="H9976" s="34">
        <v>56950</v>
      </c>
      <c r="I9976" s="7">
        <v>48408</v>
      </c>
      <c r="J9976" s="7">
        <v>33990.839999999997</v>
      </c>
      <c r="K9976" s="7">
        <v>13449</v>
      </c>
      <c r="L9976" s="7">
        <v>968.16</v>
      </c>
      <c r="M9976" s="5">
        <v>0.02</v>
      </c>
      <c r="N9976" t="s">
        <v>16</v>
      </c>
      <c r="O9976" t="s">
        <v>27</v>
      </c>
      <c r="P9976" t="s">
        <v>35</v>
      </c>
      <c r="Q9976" t="s">
        <v>32</v>
      </c>
      <c r="R9976" t="s">
        <v>20</v>
      </c>
      <c r="S9976" t="s">
        <v>27</v>
      </c>
      <c r="T9976" t="s">
        <v>13311</v>
      </c>
      <c r="U9976" s="1">
        <v>45625</v>
      </c>
      <c r="V9976">
        <v>72</v>
      </c>
      <c r="W9976" t="str">
        <f t="shared" si="202"/>
        <v>60-89</v>
      </c>
    </row>
    <row r="9977" spans="1:23" x14ac:dyDescent="0.25">
      <c r="A9977" t="s">
        <v>10226</v>
      </c>
      <c r="B9977">
        <v>246230276</v>
      </c>
      <c r="C9977">
        <v>9284001537</v>
      </c>
      <c r="D9977" s="1">
        <v>45480</v>
      </c>
      <c r="E9977">
        <v>99232</v>
      </c>
      <c r="F9977">
        <v>80053</v>
      </c>
      <c r="G9977" t="s">
        <v>270</v>
      </c>
      <c r="H9977" s="34">
        <v>86894</v>
      </c>
      <c r="I9977" s="7">
        <v>68646</v>
      </c>
      <c r="J9977" s="7">
        <v>57662.64</v>
      </c>
      <c r="K9977" s="7">
        <v>0</v>
      </c>
      <c r="L9977" s="7">
        <v>10983.36</v>
      </c>
      <c r="M9977" s="5">
        <v>0.16</v>
      </c>
      <c r="N9977" t="s">
        <v>1138</v>
      </c>
      <c r="O9977" t="s">
        <v>17</v>
      </c>
      <c r="P9977" t="s">
        <v>3150</v>
      </c>
      <c r="Q9977" t="s">
        <v>19</v>
      </c>
      <c r="R9977" t="s">
        <v>21</v>
      </c>
      <c r="S9977" t="s">
        <v>17</v>
      </c>
      <c r="T9977" t="s">
        <v>13312</v>
      </c>
      <c r="U9977" s="1">
        <v>45589</v>
      </c>
      <c r="V9977">
        <v>109</v>
      </c>
      <c r="W9977" t="str">
        <f t="shared" si="202"/>
        <v>90-119</v>
      </c>
    </row>
    <row r="9978" spans="1:23" x14ac:dyDescent="0.25">
      <c r="A9978" t="s">
        <v>10227</v>
      </c>
      <c r="B9978">
        <v>7291055794</v>
      </c>
      <c r="C9978">
        <v>315686724</v>
      </c>
      <c r="D9978" s="1">
        <v>45587</v>
      </c>
      <c r="E9978">
        <v>99221</v>
      </c>
      <c r="F9978">
        <v>36415</v>
      </c>
      <c r="G9978" t="s">
        <v>3716</v>
      </c>
      <c r="H9978" s="34">
        <v>86406</v>
      </c>
      <c r="I9978" s="7">
        <v>70853</v>
      </c>
      <c r="J9978" s="7">
        <v>50542.46</v>
      </c>
      <c r="K9978" s="7">
        <v>7557</v>
      </c>
      <c r="L9978" s="7">
        <v>12753.54</v>
      </c>
      <c r="M9978" s="5">
        <v>0.18</v>
      </c>
      <c r="N9978" t="s">
        <v>3141</v>
      </c>
      <c r="O9978" t="s">
        <v>30</v>
      </c>
      <c r="P9978" t="s">
        <v>55</v>
      </c>
      <c r="Q9978" t="s">
        <v>32</v>
      </c>
      <c r="R9978" t="s">
        <v>26</v>
      </c>
      <c r="S9978" t="s">
        <v>21</v>
      </c>
      <c r="T9978" t="s">
        <v>13310</v>
      </c>
      <c r="U9978" s="1">
        <v>45649</v>
      </c>
      <c r="V9978">
        <v>62</v>
      </c>
      <c r="W9978" t="str">
        <f t="shared" si="202"/>
        <v>60-89</v>
      </c>
    </row>
    <row r="9979" spans="1:23" x14ac:dyDescent="0.25">
      <c r="A9979" t="s">
        <v>10228</v>
      </c>
      <c r="B9979">
        <v>2530171885</v>
      </c>
      <c r="C9979">
        <v>1188765632</v>
      </c>
      <c r="D9979" s="1">
        <v>45710</v>
      </c>
      <c r="E9979">
        <v>99223</v>
      </c>
      <c r="F9979">
        <v>99281</v>
      </c>
      <c r="G9979" t="s">
        <v>3360</v>
      </c>
      <c r="H9979" s="34">
        <v>71169</v>
      </c>
      <c r="I9979" s="7">
        <v>60494</v>
      </c>
      <c r="J9979" s="7">
        <v>48865.120000000003</v>
      </c>
      <c r="K9979" s="7">
        <v>10419</v>
      </c>
      <c r="L9979" s="7">
        <v>1209.8800000000001</v>
      </c>
      <c r="M9979" s="5">
        <v>0.02</v>
      </c>
      <c r="N9979" t="s">
        <v>16</v>
      </c>
      <c r="O9979" t="s">
        <v>27</v>
      </c>
      <c r="P9979" t="s">
        <v>25</v>
      </c>
      <c r="Q9979" t="s">
        <v>19</v>
      </c>
      <c r="R9979" t="s">
        <v>20</v>
      </c>
      <c r="S9979" t="s">
        <v>27</v>
      </c>
      <c r="T9979" t="s">
        <v>13312</v>
      </c>
      <c r="U9979" s="1">
        <v>45849</v>
      </c>
      <c r="V9979">
        <v>139</v>
      </c>
      <c r="W9979" t="str">
        <f t="shared" si="202"/>
        <v>120-149</v>
      </c>
    </row>
    <row r="9980" spans="1:23" x14ac:dyDescent="0.25">
      <c r="A9980" t="s">
        <v>10229</v>
      </c>
      <c r="B9980">
        <v>8524184790</v>
      </c>
      <c r="C9980">
        <v>5778988409</v>
      </c>
      <c r="D9980" s="1">
        <v>45817</v>
      </c>
      <c r="E9980">
        <v>99213</v>
      </c>
      <c r="F9980">
        <v>99282</v>
      </c>
      <c r="G9980" t="s">
        <v>3424</v>
      </c>
      <c r="H9980" s="34">
        <v>23543</v>
      </c>
      <c r="I9980" s="7">
        <v>19305</v>
      </c>
      <c r="J9980" s="7">
        <v>9282.1</v>
      </c>
      <c r="K9980" s="7">
        <v>6548</v>
      </c>
      <c r="L9980" s="7">
        <v>3474.9</v>
      </c>
      <c r="M9980" s="5">
        <v>0.18</v>
      </c>
      <c r="N9980" t="s">
        <v>3141</v>
      </c>
      <c r="O9980" t="s">
        <v>27</v>
      </c>
      <c r="P9980" t="s">
        <v>58</v>
      </c>
      <c r="Q9980" t="s">
        <v>32</v>
      </c>
      <c r="R9980" t="s">
        <v>43</v>
      </c>
      <c r="S9980" t="s">
        <v>21</v>
      </c>
      <c r="T9980" t="s">
        <v>13311</v>
      </c>
      <c r="U9980" s="1">
        <v>45986</v>
      </c>
      <c r="V9980">
        <v>169</v>
      </c>
      <c r="W9980" t="str">
        <f t="shared" si="202"/>
        <v>150-179</v>
      </c>
    </row>
    <row r="9981" spans="1:23" x14ac:dyDescent="0.25">
      <c r="A9981" t="s">
        <v>10230</v>
      </c>
      <c r="B9981">
        <v>9843195612</v>
      </c>
      <c r="C9981">
        <v>5614594965</v>
      </c>
      <c r="D9981" s="1">
        <v>45784</v>
      </c>
      <c r="E9981">
        <v>99232</v>
      </c>
      <c r="F9981">
        <v>99203</v>
      </c>
      <c r="G9981" t="s">
        <v>3272</v>
      </c>
      <c r="H9981" s="34">
        <v>83688</v>
      </c>
      <c r="I9981" s="7">
        <v>66114</v>
      </c>
      <c r="J9981" s="7">
        <v>47432.76</v>
      </c>
      <c r="K9981" s="7">
        <v>8103</v>
      </c>
      <c r="L9981" s="7">
        <v>10578.24</v>
      </c>
      <c r="M9981" s="5">
        <v>0.16</v>
      </c>
      <c r="N9981" t="s">
        <v>1138</v>
      </c>
      <c r="O9981" t="s">
        <v>27</v>
      </c>
      <c r="P9981" t="s">
        <v>31</v>
      </c>
      <c r="Q9981" t="s">
        <v>32</v>
      </c>
      <c r="R9981" t="s">
        <v>43</v>
      </c>
      <c r="S9981" t="s">
        <v>17</v>
      </c>
      <c r="T9981" t="s">
        <v>13311</v>
      </c>
      <c r="U9981" s="1">
        <v>45831</v>
      </c>
      <c r="V9981">
        <v>47</v>
      </c>
      <c r="W9981" t="str">
        <f t="shared" si="202"/>
        <v>30-59</v>
      </c>
    </row>
    <row r="9982" spans="1:23" x14ac:dyDescent="0.25">
      <c r="A9982" t="s">
        <v>10231</v>
      </c>
      <c r="B9982">
        <v>5971566463</v>
      </c>
      <c r="C9982">
        <v>2721531007</v>
      </c>
      <c r="D9982" s="1">
        <v>45296</v>
      </c>
      <c r="E9982">
        <v>99233</v>
      </c>
      <c r="F9982">
        <v>99213</v>
      </c>
      <c r="G9982" t="s">
        <v>87</v>
      </c>
      <c r="H9982" s="34">
        <v>38178</v>
      </c>
      <c r="I9982" s="7">
        <v>24816</v>
      </c>
      <c r="J9982" s="7">
        <v>14569.08</v>
      </c>
      <c r="K9982" s="7">
        <v>7269</v>
      </c>
      <c r="L9982" s="7">
        <v>2977.92</v>
      </c>
      <c r="M9982" s="5">
        <v>0.12</v>
      </c>
      <c r="N9982" t="s">
        <v>46</v>
      </c>
      <c r="O9982" t="s">
        <v>27</v>
      </c>
      <c r="P9982" t="s">
        <v>97</v>
      </c>
      <c r="Q9982" t="s">
        <v>19</v>
      </c>
      <c r="R9982" t="s">
        <v>26</v>
      </c>
      <c r="S9982" t="s">
        <v>17</v>
      </c>
      <c r="T9982" t="s">
        <v>13311</v>
      </c>
      <c r="U9982" s="1">
        <v>45388</v>
      </c>
      <c r="V9982">
        <v>92</v>
      </c>
      <c r="W9982" t="str">
        <f t="shared" si="202"/>
        <v>90-119</v>
      </c>
    </row>
    <row r="9983" spans="1:23" x14ac:dyDescent="0.25">
      <c r="A9983" t="s">
        <v>10232</v>
      </c>
      <c r="B9983">
        <v>9406216393</v>
      </c>
      <c r="C9983">
        <v>7201789990</v>
      </c>
      <c r="D9983" s="1">
        <v>45509</v>
      </c>
      <c r="E9983">
        <v>99213</v>
      </c>
      <c r="F9983">
        <v>80053</v>
      </c>
      <c r="G9983" t="s">
        <v>3328</v>
      </c>
      <c r="H9983" s="34">
        <v>80151</v>
      </c>
      <c r="I9983" s="7">
        <v>64121</v>
      </c>
      <c r="J9983" s="7">
        <v>31300.06</v>
      </c>
      <c r="K9983" s="7">
        <v>23844</v>
      </c>
      <c r="L9983" s="7">
        <v>8976.94</v>
      </c>
      <c r="M9983" s="5">
        <v>0.14000000000000001</v>
      </c>
      <c r="N9983" t="s">
        <v>1135</v>
      </c>
      <c r="O9983" t="s">
        <v>27</v>
      </c>
      <c r="P9983" t="s">
        <v>3148</v>
      </c>
      <c r="Q9983" t="s">
        <v>32</v>
      </c>
      <c r="R9983" t="s">
        <v>38</v>
      </c>
      <c r="S9983" t="s">
        <v>27</v>
      </c>
      <c r="T9983" t="s">
        <v>13310</v>
      </c>
      <c r="U9983" s="1">
        <v>45636</v>
      </c>
      <c r="V9983">
        <v>127</v>
      </c>
      <c r="W9983" t="str">
        <f t="shared" si="202"/>
        <v>120-149</v>
      </c>
    </row>
    <row r="9984" spans="1:23" x14ac:dyDescent="0.25">
      <c r="A9984" t="s">
        <v>10233</v>
      </c>
      <c r="B9984">
        <v>7058095850</v>
      </c>
      <c r="C9984">
        <v>1169608587</v>
      </c>
      <c r="D9984" s="1">
        <v>45505</v>
      </c>
      <c r="E9984">
        <v>99223</v>
      </c>
      <c r="F9984">
        <v>99211</v>
      </c>
      <c r="G9984" t="s">
        <v>3702</v>
      </c>
      <c r="H9984" s="34">
        <v>88217</v>
      </c>
      <c r="I9984" s="7">
        <v>69691</v>
      </c>
      <c r="J9984" s="7">
        <v>52468.44</v>
      </c>
      <c r="K9984" s="7">
        <v>6072</v>
      </c>
      <c r="L9984" s="7">
        <v>11150.56</v>
      </c>
      <c r="M9984" s="5">
        <v>0.16</v>
      </c>
      <c r="N9984" t="s">
        <v>1138</v>
      </c>
      <c r="O9984" t="s">
        <v>30</v>
      </c>
      <c r="P9984" t="s">
        <v>31</v>
      </c>
      <c r="Q9984" t="s">
        <v>19</v>
      </c>
      <c r="R9984" t="s">
        <v>21</v>
      </c>
      <c r="S9984" t="s">
        <v>17</v>
      </c>
      <c r="T9984" t="s">
        <v>13310</v>
      </c>
      <c r="U9984" s="1">
        <v>45549</v>
      </c>
      <c r="V9984">
        <v>44</v>
      </c>
      <c r="W9984" t="str">
        <f t="shared" si="202"/>
        <v>30-59</v>
      </c>
    </row>
    <row r="9985" spans="1:23" x14ac:dyDescent="0.25">
      <c r="A9985" t="s">
        <v>10234</v>
      </c>
      <c r="B9985">
        <v>1035090932</v>
      </c>
      <c r="C9985">
        <v>2567255711</v>
      </c>
      <c r="D9985" s="1">
        <v>45706</v>
      </c>
      <c r="E9985">
        <v>99238</v>
      </c>
      <c r="F9985">
        <v>99214</v>
      </c>
      <c r="G9985" t="s">
        <v>559</v>
      </c>
      <c r="H9985" s="34">
        <v>78745</v>
      </c>
      <c r="I9985" s="7">
        <v>62996</v>
      </c>
      <c r="J9985" s="7">
        <v>54176.56</v>
      </c>
      <c r="K9985" s="7">
        <v>0</v>
      </c>
      <c r="L9985" s="7">
        <v>8819.44</v>
      </c>
      <c r="M9985" s="5">
        <v>0.14000000000000001</v>
      </c>
      <c r="N9985" t="s">
        <v>1135</v>
      </c>
      <c r="O9985" t="s">
        <v>17</v>
      </c>
      <c r="P9985" t="s">
        <v>3150</v>
      </c>
      <c r="Q9985" t="s">
        <v>19</v>
      </c>
      <c r="R9985" t="s">
        <v>20</v>
      </c>
      <c r="S9985" t="s">
        <v>17</v>
      </c>
      <c r="T9985" t="s">
        <v>13311</v>
      </c>
      <c r="U9985" s="1">
        <v>45796</v>
      </c>
      <c r="V9985">
        <v>90</v>
      </c>
      <c r="W9985" t="str">
        <f t="shared" si="202"/>
        <v>90-119</v>
      </c>
    </row>
    <row r="9986" spans="1:23" x14ac:dyDescent="0.25">
      <c r="A9986" t="s">
        <v>10235</v>
      </c>
      <c r="B9986">
        <v>8794629646</v>
      </c>
      <c r="C9986">
        <v>6959068001</v>
      </c>
      <c r="D9986" s="1">
        <v>45834</v>
      </c>
      <c r="E9986">
        <v>99214</v>
      </c>
      <c r="F9986">
        <v>36415</v>
      </c>
      <c r="G9986" t="s">
        <v>3505</v>
      </c>
      <c r="H9986" s="34">
        <v>77205</v>
      </c>
      <c r="I9986" s="7">
        <v>63308</v>
      </c>
      <c r="J9986" s="7">
        <v>45828.56</v>
      </c>
      <c r="K9986" s="7">
        <v>6084</v>
      </c>
      <c r="L9986" s="7">
        <v>11395.44</v>
      </c>
      <c r="M9986" s="5">
        <v>0.18</v>
      </c>
      <c r="N9986" t="s">
        <v>3141</v>
      </c>
      <c r="O9986" t="s">
        <v>30</v>
      </c>
      <c r="P9986" t="s">
        <v>3149</v>
      </c>
      <c r="Q9986" t="s">
        <v>19</v>
      </c>
      <c r="R9986" t="s">
        <v>43</v>
      </c>
      <c r="S9986" t="s">
        <v>21</v>
      </c>
      <c r="T9986" t="s">
        <v>13310</v>
      </c>
      <c r="U9986" s="1">
        <v>45872</v>
      </c>
      <c r="V9986">
        <v>38</v>
      </c>
      <c r="W9986" t="str">
        <f t="shared" si="202"/>
        <v>30-59</v>
      </c>
    </row>
    <row r="9987" spans="1:23" x14ac:dyDescent="0.25">
      <c r="A9987" t="s">
        <v>10236</v>
      </c>
      <c r="B9987">
        <v>2985281657</v>
      </c>
      <c r="C9987">
        <v>6883883241</v>
      </c>
      <c r="D9987" s="1">
        <v>45937</v>
      </c>
      <c r="E9987">
        <v>99215</v>
      </c>
      <c r="F9987">
        <v>99203</v>
      </c>
      <c r="G9987" t="s">
        <v>174</v>
      </c>
      <c r="H9987" s="34">
        <v>37762</v>
      </c>
      <c r="I9987" s="7">
        <v>29454</v>
      </c>
      <c r="J9987" s="7">
        <v>23563.200000000001</v>
      </c>
      <c r="K9987" s="7">
        <v>0</v>
      </c>
      <c r="L9987" s="7">
        <v>5890.8</v>
      </c>
      <c r="M9987" s="5">
        <v>0.2</v>
      </c>
      <c r="N9987" t="s">
        <v>3140</v>
      </c>
      <c r="O9987" t="s">
        <v>17</v>
      </c>
      <c r="P9987" t="s">
        <v>35</v>
      </c>
      <c r="Q9987" t="s">
        <v>32</v>
      </c>
      <c r="R9987" t="s">
        <v>38</v>
      </c>
      <c r="S9987" t="s">
        <v>17</v>
      </c>
      <c r="T9987" t="s">
        <v>13310</v>
      </c>
      <c r="U9987" s="1">
        <v>46091</v>
      </c>
      <c r="V9987">
        <v>154</v>
      </c>
      <c r="W9987" t="str">
        <f t="shared" ref="W9987:W10050" si="203">IF(V9987="","",IF(V9987&lt;30,"0-29",IF(V9987&lt;60,"30-59",IF(V9987&lt;90,"60-89",IF(V9987&lt;120,"90-119",IF(V9987&lt;150,"120-149",IF(V9987&lt;180,"150-179",IF(V9987&lt;210,"180-209",IF(V9987&lt;240,"210-239",IF(V9987&lt;270,"240-269",IF(V9987&lt;300,"270-299",IF(V9987&lt;330,"300-329",IF(V9987&lt;360,"330-359","360+")))))))))))))</f>
        <v>150-179</v>
      </c>
    </row>
    <row r="9988" spans="1:23" x14ac:dyDescent="0.25">
      <c r="A9988" t="s">
        <v>10237</v>
      </c>
      <c r="B9988">
        <v>7238850921</v>
      </c>
      <c r="C9988">
        <v>1159846701</v>
      </c>
      <c r="D9988" s="1">
        <v>45356</v>
      </c>
      <c r="E9988">
        <v>99233</v>
      </c>
      <c r="F9988">
        <v>99284</v>
      </c>
      <c r="G9988" t="s">
        <v>171</v>
      </c>
      <c r="H9988" s="34">
        <v>26532</v>
      </c>
      <c r="I9988" s="7">
        <v>19103</v>
      </c>
      <c r="J9988" s="7">
        <v>17574.759999999998</v>
      </c>
      <c r="K9988" s="7">
        <v>0</v>
      </c>
      <c r="L9988" s="7">
        <v>1528.24</v>
      </c>
      <c r="M9988" s="5">
        <v>0.08</v>
      </c>
      <c r="N9988" t="s">
        <v>24</v>
      </c>
      <c r="O9988" t="s">
        <v>17</v>
      </c>
      <c r="P9988" t="s">
        <v>3148</v>
      </c>
      <c r="Q9988" t="s">
        <v>32</v>
      </c>
      <c r="R9988" t="s">
        <v>43</v>
      </c>
      <c r="S9988" t="s">
        <v>21</v>
      </c>
      <c r="T9988" t="s">
        <v>13312</v>
      </c>
      <c r="U9988" s="1">
        <v>45495</v>
      </c>
      <c r="V9988">
        <v>138</v>
      </c>
      <c r="W9988" t="str">
        <f t="shared" si="203"/>
        <v>120-149</v>
      </c>
    </row>
    <row r="9989" spans="1:23" x14ac:dyDescent="0.25">
      <c r="A9989" t="s">
        <v>10238</v>
      </c>
      <c r="B9989">
        <v>1317395500</v>
      </c>
      <c r="C9989">
        <v>319967762</v>
      </c>
      <c r="D9989" s="1">
        <v>45804</v>
      </c>
      <c r="E9989">
        <v>99232</v>
      </c>
      <c r="F9989">
        <v>99284</v>
      </c>
      <c r="G9989" t="s">
        <v>3301</v>
      </c>
      <c r="H9989" s="34">
        <v>57435</v>
      </c>
      <c r="I9989" s="7">
        <v>45948</v>
      </c>
      <c r="J9989" s="7">
        <v>32908.28</v>
      </c>
      <c r="K9989" s="7">
        <v>6607</v>
      </c>
      <c r="L9989" s="7">
        <v>6432.72</v>
      </c>
      <c r="M9989" s="5">
        <v>0.14000000000000001</v>
      </c>
      <c r="N9989" t="s">
        <v>1135</v>
      </c>
      <c r="O9989" t="s">
        <v>27</v>
      </c>
      <c r="P9989" t="s">
        <v>25</v>
      </c>
      <c r="Q9989" t="s">
        <v>19</v>
      </c>
      <c r="R9989" t="s">
        <v>43</v>
      </c>
      <c r="S9989" t="s">
        <v>17</v>
      </c>
      <c r="T9989" t="s">
        <v>13312</v>
      </c>
      <c r="U9989" s="1">
        <v>45934</v>
      </c>
      <c r="V9989">
        <v>130</v>
      </c>
      <c r="W9989" t="str">
        <f t="shared" si="203"/>
        <v>120-149</v>
      </c>
    </row>
    <row r="9990" spans="1:23" x14ac:dyDescent="0.25">
      <c r="A9990" t="s">
        <v>10239</v>
      </c>
      <c r="B9990">
        <v>2423366376</v>
      </c>
      <c r="C9990">
        <v>3456178105</v>
      </c>
      <c r="D9990" s="1">
        <v>45919</v>
      </c>
      <c r="E9990">
        <v>99222</v>
      </c>
      <c r="F9990">
        <v>85025</v>
      </c>
      <c r="G9990" t="s">
        <v>3225</v>
      </c>
      <c r="H9990" s="34">
        <v>58645</v>
      </c>
      <c r="I9990" s="7">
        <v>43984</v>
      </c>
      <c r="J9990" s="7">
        <v>22488.400000000001</v>
      </c>
      <c r="K9990" s="7">
        <v>14898</v>
      </c>
      <c r="L9990" s="7">
        <v>6597.6</v>
      </c>
      <c r="M9990" s="5">
        <v>0.15</v>
      </c>
      <c r="N9990" t="s">
        <v>1139</v>
      </c>
      <c r="O9990" t="s">
        <v>27</v>
      </c>
      <c r="P9990" t="s">
        <v>3149</v>
      </c>
      <c r="Q9990" t="s">
        <v>19</v>
      </c>
      <c r="R9990" t="s">
        <v>38</v>
      </c>
      <c r="S9990" t="s">
        <v>27</v>
      </c>
      <c r="T9990" t="s">
        <v>13310</v>
      </c>
      <c r="U9990" s="1">
        <v>46039</v>
      </c>
      <c r="V9990">
        <v>120</v>
      </c>
      <c r="W9990" t="str">
        <f t="shared" si="203"/>
        <v>120-149</v>
      </c>
    </row>
    <row r="9991" spans="1:23" x14ac:dyDescent="0.25">
      <c r="A9991" t="s">
        <v>10240</v>
      </c>
      <c r="B9991">
        <v>9047640396</v>
      </c>
      <c r="C9991">
        <v>8654450036</v>
      </c>
      <c r="D9991" s="1">
        <v>45544</v>
      </c>
      <c r="E9991">
        <v>99221</v>
      </c>
      <c r="F9991">
        <v>99203</v>
      </c>
      <c r="G9991" t="s">
        <v>3352</v>
      </c>
      <c r="H9991" s="34">
        <v>45672</v>
      </c>
      <c r="I9991" s="7">
        <v>35624</v>
      </c>
      <c r="J9991" s="7">
        <v>25120.2</v>
      </c>
      <c r="K9991" s="7">
        <v>3379</v>
      </c>
      <c r="L9991" s="7">
        <v>7124.8</v>
      </c>
      <c r="M9991" s="5">
        <v>0.2</v>
      </c>
      <c r="N9991" t="s">
        <v>3140</v>
      </c>
      <c r="O9991" t="s">
        <v>30</v>
      </c>
      <c r="P9991" t="s">
        <v>31</v>
      </c>
      <c r="Q9991" t="s">
        <v>19</v>
      </c>
      <c r="R9991" t="s">
        <v>43</v>
      </c>
      <c r="S9991" t="s">
        <v>27</v>
      </c>
      <c r="T9991" t="s">
        <v>13310</v>
      </c>
      <c r="U9991" s="1">
        <v>45585</v>
      </c>
      <c r="V9991">
        <v>41</v>
      </c>
      <c r="W9991" t="str">
        <f t="shared" si="203"/>
        <v>30-59</v>
      </c>
    </row>
    <row r="9992" spans="1:23" x14ac:dyDescent="0.25">
      <c r="A9992" t="s">
        <v>10241</v>
      </c>
      <c r="B9992">
        <v>4048622006</v>
      </c>
      <c r="C9992">
        <v>7303498074</v>
      </c>
      <c r="D9992" s="1">
        <v>45534</v>
      </c>
      <c r="E9992">
        <v>99214</v>
      </c>
      <c r="F9992">
        <v>36415</v>
      </c>
      <c r="G9992" t="s">
        <v>3548</v>
      </c>
      <c r="H9992" s="34">
        <v>84836</v>
      </c>
      <c r="I9992" s="7">
        <v>69566</v>
      </c>
      <c r="J9992" s="7">
        <v>44960.12</v>
      </c>
      <c r="K9992" s="7">
        <v>12084</v>
      </c>
      <c r="L9992" s="7">
        <v>12521.88</v>
      </c>
      <c r="M9992" s="5">
        <v>0.18</v>
      </c>
      <c r="N9992" t="s">
        <v>3141</v>
      </c>
      <c r="O9992" t="s">
        <v>27</v>
      </c>
      <c r="P9992" t="s">
        <v>35</v>
      </c>
      <c r="Q9992" t="s">
        <v>19</v>
      </c>
      <c r="R9992" t="s">
        <v>27</v>
      </c>
      <c r="S9992" t="s">
        <v>21</v>
      </c>
      <c r="T9992" t="s">
        <v>13312</v>
      </c>
      <c r="U9992" s="1">
        <v>45702</v>
      </c>
      <c r="V9992">
        <v>168</v>
      </c>
      <c r="W9992" t="str">
        <f t="shared" si="203"/>
        <v>150-179</v>
      </c>
    </row>
    <row r="9993" spans="1:23" x14ac:dyDescent="0.25">
      <c r="A9993" t="s">
        <v>10242</v>
      </c>
      <c r="B9993">
        <v>8145070630</v>
      </c>
      <c r="C9993">
        <v>9137613811</v>
      </c>
      <c r="D9993" s="1">
        <v>45957</v>
      </c>
      <c r="E9993">
        <v>99223</v>
      </c>
      <c r="F9993">
        <v>99203</v>
      </c>
      <c r="G9993" t="s">
        <v>3438</v>
      </c>
      <c r="H9993" s="34">
        <v>96919</v>
      </c>
      <c r="I9993" s="7">
        <v>75597</v>
      </c>
      <c r="J9993" s="7">
        <v>47526.6</v>
      </c>
      <c r="K9993" s="7">
        <v>12951</v>
      </c>
      <c r="L9993" s="7">
        <v>15119.4</v>
      </c>
      <c r="M9993" s="5">
        <v>0.2</v>
      </c>
      <c r="N9993" t="s">
        <v>3140</v>
      </c>
      <c r="O9993" t="s">
        <v>27</v>
      </c>
      <c r="P9993" t="s">
        <v>18</v>
      </c>
      <c r="Q9993" t="s">
        <v>19</v>
      </c>
      <c r="R9993" t="s">
        <v>43</v>
      </c>
      <c r="S9993" t="s">
        <v>17</v>
      </c>
      <c r="T9993" t="s">
        <v>13310</v>
      </c>
      <c r="U9993" s="1">
        <v>46099</v>
      </c>
      <c r="V9993">
        <v>142</v>
      </c>
      <c r="W9993" t="str">
        <f t="shared" si="203"/>
        <v>120-149</v>
      </c>
    </row>
    <row r="9994" spans="1:23" x14ac:dyDescent="0.25">
      <c r="A9994" t="s">
        <v>10243</v>
      </c>
      <c r="B9994">
        <v>8366329540</v>
      </c>
      <c r="C9994">
        <v>2501006257</v>
      </c>
      <c r="D9994" s="1">
        <v>45464</v>
      </c>
      <c r="E9994">
        <v>99221</v>
      </c>
      <c r="F9994">
        <v>99215</v>
      </c>
      <c r="G9994" t="s">
        <v>120</v>
      </c>
      <c r="H9994" s="34">
        <v>44767</v>
      </c>
      <c r="I9994" s="7">
        <v>36709</v>
      </c>
      <c r="J9994" s="7">
        <v>25478.38</v>
      </c>
      <c r="K9994" s="7">
        <v>4623</v>
      </c>
      <c r="L9994" s="7">
        <v>6607.62</v>
      </c>
      <c r="M9994" s="5">
        <v>0.18</v>
      </c>
      <c r="N9994" t="s">
        <v>3141</v>
      </c>
      <c r="O9994" t="s">
        <v>27</v>
      </c>
      <c r="P9994" t="s">
        <v>35</v>
      </c>
      <c r="Q9994" t="s">
        <v>19</v>
      </c>
      <c r="R9994" t="s">
        <v>26</v>
      </c>
      <c r="S9994" t="s">
        <v>21</v>
      </c>
      <c r="T9994" t="s">
        <v>13311</v>
      </c>
      <c r="U9994" s="1">
        <v>45545</v>
      </c>
      <c r="V9994">
        <v>81</v>
      </c>
      <c r="W9994" t="str">
        <f t="shared" si="203"/>
        <v>60-89</v>
      </c>
    </row>
    <row r="9995" spans="1:23" x14ac:dyDescent="0.25">
      <c r="A9995" t="s">
        <v>10244</v>
      </c>
      <c r="B9995">
        <v>1826583445</v>
      </c>
      <c r="C9995">
        <v>6945847138</v>
      </c>
      <c r="D9995" s="1">
        <v>45749</v>
      </c>
      <c r="E9995">
        <v>99231</v>
      </c>
      <c r="F9995">
        <v>36415</v>
      </c>
      <c r="G9995" t="s">
        <v>116</v>
      </c>
      <c r="H9995" s="34">
        <v>84683</v>
      </c>
      <c r="I9995" s="7">
        <v>67746</v>
      </c>
      <c r="J9995" s="7">
        <v>58261.56</v>
      </c>
      <c r="K9995" s="7">
        <v>0</v>
      </c>
      <c r="L9995" s="7">
        <v>9484.44</v>
      </c>
      <c r="M9995" s="5">
        <v>0.14000000000000001</v>
      </c>
      <c r="N9995" t="s">
        <v>1135</v>
      </c>
      <c r="O9995" t="s">
        <v>17</v>
      </c>
      <c r="P9995" t="s">
        <v>3148</v>
      </c>
      <c r="Q9995" t="s">
        <v>32</v>
      </c>
      <c r="R9995" t="s">
        <v>21</v>
      </c>
      <c r="S9995" t="s">
        <v>21</v>
      </c>
      <c r="T9995" t="s">
        <v>13311</v>
      </c>
      <c r="U9995" s="1">
        <v>45847</v>
      </c>
      <c r="V9995">
        <v>98</v>
      </c>
      <c r="W9995" t="str">
        <f t="shared" si="203"/>
        <v>90-119</v>
      </c>
    </row>
    <row r="9996" spans="1:23" x14ac:dyDescent="0.25">
      <c r="A9996" t="s">
        <v>10245</v>
      </c>
      <c r="B9996">
        <v>555758901</v>
      </c>
      <c r="C9996">
        <v>839131339</v>
      </c>
      <c r="D9996" s="1">
        <v>45386</v>
      </c>
      <c r="E9996">
        <v>99223</v>
      </c>
      <c r="F9996">
        <v>99211</v>
      </c>
      <c r="G9996" t="s">
        <v>42</v>
      </c>
      <c r="H9996" s="34">
        <v>48099</v>
      </c>
      <c r="I9996" s="7">
        <v>38479</v>
      </c>
      <c r="J9996" s="7">
        <v>22279.94</v>
      </c>
      <c r="K9996" s="7">
        <v>10812</v>
      </c>
      <c r="L9996" s="7">
        <v>5387.06</v>
      </c>
      <c r="M9996" s="5">
        <v>0.14000000000000001</v>
      </c>
      <c r="N9996" t="s">
        <v>1135</v>
      </c>
      <c r="O9996" t="s">
        <v>27</v>
      </c>
      <c r="P9996" t="s">
        <v>3150</v>
      </c>
      <c r="Q9996" t="s">
        <v>19</v>
      </c>
      <c r="R9996" t="s">
        <v>27</v>
      </c>
      <c r="S9996" t="s">
        <v>27</v>
      </c>
      <c r="T9996" t="s">
        <v>13312</v>
      </c>
      <c r="U9996" s="1">
        <v>45522</v>
      </c>
      <c r="V9996">
        <v>136</v>
      </c>
      <c r="W9996" t="str">
        <f t="shared" si="203"/>
        <v>120-149</v>
      </c>
    </row>
    <row r="9997" spans="1:23" x14ac:dyDescent="0.25">
      <c r="A9997" t="s">
        <v>10246</v>
      </c>
      <c r="B9997">
        <v>1870862039</v>
      </c>
      <c r="C9997">
        <v>1501551921</v>
      </c>
      <c r="D9997" s="1">
        <v>45942</v>
      </c>
      <c r="E9997">
        <v>99215</v>
      </c>
      <c r="F9997">
        <v>99215</v>
      </c>
      <c r="G9997" t="s">
        <v>48</v>
      </c>
      <c r="H9997" s="34">
        <v>33503</v>
      </c>
      <c r="I9997" s="7">
        <v>26467</v>
      </c>
      <c r="J9997" s="7">
        <v>22232.28</v>
      </c>
      <c r="K9997" s="7">
        <v>0</v>
      </c>
      <c r="L9997" s="7">
        <v>4234.72</v>
      </c>
      <c r="M9997" s="5">
        <v>0.16</v>
      </c>
      <c r="N9997" t="s">
        <v>1138</v>
      </c>
      <c r="O9997" t="s">
        <v>17</v>
      </c>
      <c r="P9997" t="s">
        <v>3146</v>
      </c>
      <c r="Q9997" t="s">
        <v>19</v>
      </c>
      <c r="R9997" t="s">
        <v>26</v>
      </c>
      <c r="S9997" t="s">
        <v>21</v>
      </c>
      <c r="T9997" t="s">
        <v>13311</v>
      </c>
      <c r="U9997" s="1">
        <v>46054</v>
      </c>
      <c r="V9997">
        <v>112</v>
      </c>
      <c r="W9997" t="str">
        <f t="shared" si="203"/>
        <v>90-119</v>
      </c>
    </row>
    <row r="9998" spans="1:23" x14ac:dyDescent="0.25">
      <c r="A9998" t="s">
        <v>10247</v>
      </c>
      <c r="B9998">
        <v>1011212223</v>
      </c>
      <c r="C9998">
        <v>2344108617</v>
      </c>
      <c r="D9998" s="1">
        <v>45922</v>
      </c>
      <c r="E9998">
        <v>99238</v>
      </c>
      <c r="F9998">
        <v>99282</v>
      </c>
      <c r="G9998" t="s">
        <v>288</v>
      </c>
      <c r="H9998" s="34">
        <v>48749</v>
      </c>
      <c r="I9998" s="7">
        <v>39974</v>
      </c>
      <c r="J9998" s="7">
        <v>32778.68</v>
      </c>
      <c r="K9998" s="7">
        <v>0</v>
      </c>
      <c r="L9998" s="7">
        <v>7195.32</v>
      </c>
      <c r="M9998" s="5">
        <v>0.18</v>
      </c>
      <c r="N9998" t="s">
        <v>3141</v>
      </c>
      <c r="O9998" t="s">
        <v>17</v>
      </c>
      <c r="P9998" t="s">
        <v>3147</v>
      </c>
      <c r="Q9998" t="s">
        <v>32</v>
      </c>
      <c r="R9998" t="s">
        <v>43</v>
      </c>
      <c r="S9998" t="s">
        <v>17</v>
      </c>
      <c r="T9998" t="s">
        <v>13310</v>
      </c>
      <c r="U9998" s="1">
        <v>46023</v>
      </c>
      <c r="V9998">
        <v>101</v>
      </c>
      <c r="W9998" t="str">
        <f t="shared" si="203"/>
        <v>90-119</v>
      </c>
    </row>
    <row r="9999" spans="1:23" x14ac:dyDescent="0.25">
      <c r="A9999" t="s">
        <v>10248</v>
      </c>
      <c r="B9999">
        <v>104797873</v>
      </c>
      <c r="C9999">
        <v>4320384170</v>
      </c>
      <c r="D9999" s="1">
        <v>45500</v>
      </c>
      <c r="E9999">
        <v>99223</v>
      </c>
      <c r="F9999">
        <v>71046</v>
      </c>
      <c r="G9999" t="s">
        <v>124</v>
      </c>
      <c r="H9999" s="34">
        <v>73220</v>
      </c>
      <c r="I9999" s="7">
        <v>54915</v>
      </c>
      <c r="J9999" s="7">
        <v>31340.75</v>
      </c>
      <c r="K9999" s="7">
        <v>15337</v>
      </c>
      <c r="L9999" s="7">
        <v>8237.25</v>
      </c>
      <c r="M9999" s="5">
        <v>0.15</v>
      </c>
      <c r="N9999" t="s">
        <v>1139</v>
      </c>
      <c r="O9999" t="s">
        <v>27</v>
      </c>
      <c r="P9999" t="s">
        <v>3150</v>
      </c>
      <c r="Q9999" t="s">
        <v>32</v>
      </c>
      <c r="R9999" t="s">
        <v>26</v>
      </c>
      <c r="S9999" t="s">
        <v>21</v>
      </c>
      <c r="T9999" t="s">
        <v>13310</v>
      </c>
      <c r="U9999" s="1">
        <v>45584</v>
      </c>
      <c r="V9999">
        <v>84</v>
      </c>
      <c r="W9999" t="str">
        <f t="shared" si="203"/>
        <v>60-89</v>
      </c>
    </row>
    <row r="10000" spans="1:23" x14ac:dyDescent="0.25">
      <c r="A10000" t="s">
        <v>10249</v>
      </c>
      <c r="B10000">
        <v>9227892434</v>
      </c>
      <c r="C10000">
        <v>2632495602</v>
      </c>
      <c r="D10000" s="1">
        <v>45655</v>
      </c>
      <c r="E10000">
        <v>99222</v>
      </c>
      <c r="F10000">
        <v>99211</v>
      </c>
      <c r="G10000" t="s">
        <v>3265</v>
      </c>
      <c r="H10000" s="34">
        <v>83045</v>
      </c>
      <c r="I10000" s="7">
        <v>66436</v>
      </c>
      <c r="J10000" s="7">
        <v>57134.96</v>
      </c>
      <c r="K10000" s="7">
        <v>0</v>
      </c>
      <c r="L10000" s="7">
        <v>9301.0400000000009</v>
      </c>
      <c r="M10000" s="5">
        <v>0.14000000000000001</v>
      </c>
      <c r="N10000" t="s">
        <v>1135</v>
      </c>
      <c r="O10000" t="s">
        <v>17</v>
      </c>
      <c r="P10000" t="s">
        <v>3150</v>
      </c>
      <c r="Q10000" t="s">
        <v>32</v>
      </c>
      <c r="R10000" t="s">
        <v>20</v>
      </c>
      <c r="S10000" t="s">
        <v>17</v>
      </c>
      <c r="T10000" t="s">
        <v>13311</v>
      </c>
      <c r="U10000" s="1">
        <v>45822</v>
      </c>
      <c r="V10000">
        <v>167</v>
      </c>
      <c r="W10000" t="str">
        <f t="shared" si="203"/>
        <v>150-179</v>
      </c>
    </row>
    <row r="10001" spans="1:23" x14ac:dyDescent="0.25">
      <c r="A10001" t="s">
        <v>10250</v>
      </c>
      <c r="B10001">
        <v>9533419620</v>
      </c>
      <c r="C10001">
        <v>7904324923</v>
      </c>
      <c r="D10001" s="1">
        <v>45400</v>
      </c>
      <c r="E10001">
        <v>99214</v>
      </c>
      <c r="F10001">
        <v>85025</v>
      </c>
      <c r="G10001" t="s">
        <v>159</v>
      </c>
      <c r="H10001" s="34">
        <v>18027</v>
      </c>
      <c r="I10001" s="7">
        <v>14422</v>
      </c>
      <c r="J10001" s="7">
        <v>10958.92</v>
      </c>
      <c r="K10001" s="7">
        <v>1444</v>
      </c>
      <c r="L10001" s="7">
        <v>2019.08</v>
      </c>
      <c r="M10001" s="5">
        <v>0.14000000000000001</v>
      </c>
      <c r="N10001" t="s">
        <v>1135</v>
      </c>
      <c r="O10001" t="s">
        <v>30</v>
      </c>
      <c r="P10001" t="s">
        <v>3147</v>
      </c>
      <c r="Q10001" t="s">
        <v>19</v>
      </c>
      <c r="R10001" t="s">
        <v>38</v>
      </c>
      <c r="S10001" t="s">
        <v>21</v>
      </c>
      <c r="T10001" t="s">
        <v>13312</v>
      </c>
      <c r="U10001" s="1">
        <v>45449</v>
      </c>
      <c r="V10001">
        <v>49</v>
      </c>
      <c r="W10001" t="str">
        <f t="shared" si="203"/>
        <v>30-59</v>
      </c>
    </row>
    <row r="10002" spans="1:23" x14ac:dyDescent="0.25">
      <c r="A10002" t="s">
        <v>10251</v>
      </c>
      <c r="B10002">
        <v>8090736552</v>
      </c>
      <c r="C10002">
        <v>5685908711</v>
      </c>
      <c r="D10002" s="1">
        <v>45834</v>
      </c>
      <c r="E10002">
        <v>99233</v>
      </c>
      <c r="F10002">
        <v>93000</v>
      </c>
      <c r="G10002" t="s">
        <v>3552</v>
      </c>
      <c r="H10002" s="34">
        <v>28226</v>
      </c>
      <c r="I10002" s="7">
        <v>22581</v>
      </c>
      <c r="J10002" s="7">
        <v>19419.66</v>
      </c>
      <c r="K10002" s="7">
        <v>0</v>
      </c>
      <c r="L10002" s="7">
        <v>3161.34</v>
      </c>
      <c r="M10002" s="5">
        <v>0.14000000000000001</v>
      </c>
      <c r="N10002" t="s">
        <v>1135</v>
      </c>
      <c r="O10002" t="s">
        <v>17</v>
      </c>
      <c r="P10002" t="s">
        <v>58</v>
      </c>
      <c r="Q10002" t="s">
        <v>32</v>
      </c>
      <c r="R10002" t="s">
        <v>43</v>
      </c>
      <c r="S10002" t="s">
        <v>27</v>
      </c>
      <c r="T10002" t="s">
        <v>13312</v>
      </c>
      <c r="U10002" s="1">
        <v>45889</v>
      </c>
      <c r="V10002">
        <v>55</v>
      </c>
      <c r="W10002" t="str">
        <f t="shared" si="203"/>
        <v>30-59</v>
      </c>
    </row>
    <row r="10003" spans="1:23" x14ac:dyDescent="0.25">
      <c r="A10003" t="s">
        <v>10252</v>
      </c>
      <c r="B10003">
        <v>9401474982</v>
      </c>
      <c r="C10003">
        <v>6657885213</v>
      </c>
      <c r="D10003" s="1">
        <v>45503</v>
      </c>
      <c r="E10003">
        <v>99221</v>
      </c>
      <c r="F10003">
        <v>85025</v>
      </c>
      <c r="G10003" t="s">
        <v>114</v>
      </c>
      <c r="H10003" s="34">
        <v>45460</v>
      </c>
      <c r="I10003" s="7">
        <v>32731</v>
      </c>
      <c r="J10003" s="7">
        <v>30112.52</v>
      </c>
      <c r="K10003" s="7">
        <v>0</v>
      </c>
      <c r="L10003" s="7">
        <v>2618.48</v>
      </c>
      <c r="M10003" s="5">
        <v>0.08</v>
      </c>
      <c r="N10003" t="s">
        <v>24</v>
      </c>
      <c r="O10003" t="s">
        <v>17</v>
      </c>
      <c r="P10003" t="s">
        <v>3150</v>
      </c>
      <c r="Q10003" t="s">
        <v>19</v>
      </c>
      <c r="R10003" t="s">
        <v>27</v>
      </c>
      <c r="S10003" t="s">
        <v>21</v>
      </c>
      <c r="T10003" t="s">
        <v>13312</v>
      </c>
      <c r="U10003" s="1">
        <v>45535</v>
      </c>
      <c r="V10003">
        <v>32</v>
      </c>
      <c r="W10003" t="str">
        <f t="shared" si="203"/>
        <v>30-59</v>
      </c>
    </row>
    <row r="10004" spans="1:23" x14ac:dyDescent="0.25">
      <c r="A10004" t="s">
        <v>10253</v>
      </c>
      <c r="B10004">
        <v>5971050306</v>
      </c>
      <c r="C10004">
        <v>3640692450</v>
      </c>
      <c r="D10004" s="1">
        <v>45439</v>
      </c>
      <c r="E10004">
        <v>99232</v>
      </c>
      <c r="F10004">
        <v>99283</v>
      </c>
      <c r="G10004" t="s">
        <v>3342</v>
      </c>
      <c r="H10004" s="34">
        <v>61333</v>
      </c>
      <c r="I10004" s="7">
        <v>47840</v>
      </c>
      <c r="J10004" s="7">
        <v>34956</v>
      </c>
      <c r="K10004" s="7">
        <v>3316</v>
      </c>
      <c r="L10004" s="7">
        <v>9568</v>
      </c>
      <c r="M10004" s="5">
        <v>0.2</v>
      </c>
      <c r="N10004" t="s">
        <v>3140</v>
      </c>
      <c r="O10004" t="s">
        <v>30</v>
      </c>
      <c r="P10004" t="s">
        <v>3146</v>
      </c>
      <c r="Q10004" t="s">
        <v>32</v>
      </c>
      <c r="R10004" t="s">
        <v>26</v>
      </c>
      <c r="S10004" t="s">
        <v>17</v>
      </c>
      <c r="T10004" t="s">
        <v>13310</v>
      </c>
      <c r="U10004" s="1">
        <v>45504</v>
      </c>
      <c r="V10004">
        <v>65</v>
      </c>
      <c r="W10004" t="str">
        <f t="shared" si="203"/>
        <v>60-89</v>
      </c>
    </row>
    <row r="10005" spans="1:23" x14ac:dyDescent="0.25">
      <c r="A10005" t="s">
        <v>10254</v>
      </c>
      <c r="B10005">
        <v>8062632202</v>
      </c>
      <c r="C10005">
        <v>9378873093</v>
      </c>
      <c r="D10005" s="1">
        <v>45295</v>
      </c>
      <c r="E10005">
        <v>99238</v>
      </c>
      <c r="F10005">
        <v>71046</v>
      </c>
      <c r="G10005" t="s">
        <v>237</v>
      </c>
      <c r="H10005" s="34">
        <v>59855</v>
      </c>
      <c r="I10005" s="7">
        <v>43096</v>
      </c>
      <c r="J10005" s="7">
        <v>30713.32</v>
      </c>
      <c r="K10005" s="7">
        <v>8935</v>
      </c>
      <c r="L10005" s="7">
        <v>3447.68</v>
      </c>
      <c r="M10005" s="5">
        <v>0.08</v>
      </c>
      <c r="N10005" t="s">
        <v>24</v>
      </c>
      <c r="O10005" t="s">
        <v>27</v>
      </c>
      <c r="P10005" t="s">
        <v>35</v>
      </c>
      <c r="Q10005" t="s">
        <v>19</v>
      </c>
      <c r="R10005" t="s">
        <v>21</v>
      </c>
      <c r="S10005" t="s">
        <v>27</v>
      </c>
      <c r="T10005" t="s">
        <v>13312</v>
      </c>
      <c r="U10005" s="1">
        <v>45457</v>
      </c>
      <c r="V10005">
        <v>162</v>
      </c>
      <c r="W10005" t="str">
        <f t="shared" si="203"/>
        <v>150-179</v>
      </c>
    </row>
    <row r="10006" spans="1:23" x14ac:dyDescent="0.25">
      <c r="A10006" t="s">
        <v>10255</v>
      </c>
      <c r="B10006">
        <v>3951368864</v>
      </c>
      <c r="C10006">
        <v>941092671</v>
      </c>
      <c r="D10006" s="1">
        <v>45378</v>
      </c>
      <c r="E10006">
        <v>99232</v>
      </c>
      <c r="F10006">
        <v>90834</v>
      </c>
      <c r="G10006" t="s">
        <v>45</v>
      </c>
      <c r="H10006" s="34">
        <v>58999</v>
      </c>
      <c r="I10006" s="7">
        <v>42479</v>
      </c>
      <c r="J10006" s="7">
        <v>33489.68</v>
      </c>
      <c r="K10006" s="7">
        <v>5591</v>
      </c>
      <c r="L10006" s="7">
        <v>3398.32</v>
      </c>
      <c r="M10006" s="5">
        <v>0.08</v>
      </c>
      <c r="N10006" t="s">
        <v>24</v>
      </c>
      <c r="O10006" t="s">
        <v>30</v>
      </c>
      <c r="P10006" t="s">
        <v>3147</v>
      </c>
      <c r="Q10006" t="s">
        <v>32</v>
      </c>
      <c r="R10006" t="s">
        <v>20</v>
      </c>
      <c r="S10006" t="s">
        <v>17</v>
      </c>
      <c r="T10006" t="s">
        <v>13311</v>
      </c>
      <c r="U10006" s="1">
        <v>45526</v>
      </c>
      <c r="V10006">
        <v>148</v>
      </c>
      <c r="W10006" t="str">
        <f t="shared" si="203"/>
        <v>120-149</v>
      </c>
    </row>
    <row r="10007" spans="1:23" x14ac:dyDescent="0.25">
      <c r="A10007" t="s">
        <v>10256</v>
      </c>
      <c r="B10007">
        <v>904696818</v>
      </c>
      <c r="C10007">
        <v>5303923904</v>
      </c>
      <c r="D10007" s="1">
        <v>45630</v>
      </c>
      <c r="E10007">
        <v>99214</v>
      </c>
      <c r="F10007">
        <v>99292</v>
      </c>
      <c r="G10007" t="s">
        <v>37</v>
      </c>
      <c r="H10007" s="34">
        <v>23641</v>
      </c>
      <c r="I10007" s="7">
        <v>15367</v>
      </c>
      <c r="J10007" s="7">
        <v>13522.96</v>
      </c>
      <c r="K10007" s="7">
        <v>0</v>
      </c>
      <c r="L10007" s="7">
        <v>1844.04</v>
      </c>
      <c r="M10007" s="5">
        <v>0.12</v>
      </c>
      <c r="N10007" t="s">
        <v>46</v>
      </c>
      <c r="O10007" t="s">
        <v>17</v>
      </c>
      <c r="P10007" t="s">
        <v>25</v>
      </c>
      <c r="Q10007" t="s">
        <v>32</v>
      </c>
      <c r="R10007" t="s">
        <v>21</v>
      </c>
      <c r="S10007" t="s">
        <v>17</v>
      </c>
      <c r="T10007" t="s">
        <v>13311</v>
      </c>
      <c r="U10007" s="1">
        <v>45799</v>
      </c>
      <c r="V10007">
        <v>169</v>
      </c>
      <c r="W10007" t="str">
        <f t="shared" si="203"/>
        <v>150-179</v>
      </c>
    </row>
    <row r="10008" spans="1:23" x14ac:dyDescent="0.25">
      <c r="A10008" t="s">
        <v>10257</v>
      </c>
      <c r="B10008">
        <v>8394379812</v>
      </c>
      <c r="C10008">
        <v>8916167240</v>
      </c>
      <c r="D10008" s="1">
        <v>45850</v>
      </c>
      <c r="E10008">
        <v>99214</v>
      </c>
      <c r="F10008">
        <v>99203</v>
      </c>
      <c r="G10008" t="s">
        <v>268</v>
      </c>
      <c r="H10008" s="34">
        <v>88787</v>
      </c>
      <c r="I10008" s="7">
        <v>57712</v>
      </c>
      <c r="J10008" s="7">
        <v>50786.559999999998</v>
      </c>
      <c r="K10008" s="7">
        <v>0</v>
      </c>
      <c r="L10008" s="7">
        <v>6925.44</v>
      </c>
      <c r="M10008" s="5">
        <v>0.12</v>
      </c>
      <c r="N10008" t="s">
        <v>46</v>
      </c>
      <c r="O10008" t="s">
        <v>17</v>
      </c>
      <c r="P10008" t="s">
        <v>55</v>
      </c>
      <c r="Q10008" t="s">
        <v>19</v>
      </c>
      <c r="R10008" t="s">
        <v>21</v>
      </c>
      <c r="S10008" t="s">
        <v>27</v>
      </c>
      <c r="T10008" t="s">
        <v>13311</v>
      </c>
      <c r="U10008" s="1">
        <v>45995</v>
      </c>
      <c r="V10008">
        <v>145</v>
      </c>
      <c r="W10008" t="str">
        <f t="shared" si="203"/>
        <v>120-149</v>
      </c>
    </row>
    <row r="10009" spans="1:23" x14ac:dyDescent="0.25">
      <c r="A10009" t="s">
        <v>10258</v>
      </c>
      <c r="B10009">
        <v>609758697</v>
      </c>
      <c r="C10009">
        <v>3485770174</v>
      </c>
      <c r="D10009" s="1">
        <v>45470</v>
      </c>
      <c r="E10009">
        <v>99232</v>
      </c>
      <c r="F10009">
        <v>81000</v>
      </c>
      <c r="G10009" t="s">
        <v>3244</v>
      </c>
      <c r="H10009" s="34">
        <v>49579</v>
      </c>
      <c r="I10009" s="7">
        <v>42142</v>
      </c>
      <c r="J10009" s="7">
        <v>35569.160000000003</v>
      </c>
      <c r="K10009" s="7">
        <v>5730</v>
      </c>
      <c r="L10009" s="7">
        <v>842.84</v>
      </c>
      <c r="M10009" s="5">
        <v>0.02</v>
      </c>
      <c r="N10009" t="s">
        <v>16</v>
      </c>
      <c r="O10009" t="s">
        <v>30</v>
      </c>
      <c r="P10009" t="s">
        <v>3150</v>
      </c>
      <c r="Q10009" t="s">
        <v>19</v>
      </c>
      <c r="R10009" t="s">
        <v>27</v>
      </c>
      <c r="S10009" t="s">
        <v>27</v>
      </c>
      <c r="T10009" t="s">
        <v>13312</v>
      </c>
      <c r="U10009" s="1">
        <v>45598</v>
      </c>
      <c r="V10009">
        <v>128</v>
      </c>
      <c r="W10009" t="str">
        <f t="shared" si="203"/>
        <v>120-149</v>
      </c>
    </row>
    <row r="10010" spans="1:23" x14ac:dyDescent="0.25">
      <c r="A10010" t="s">
        <v>10259</v>
      </c>
      <c r="B10010">
        <v>8612244833</v>
      </c>
      <c r="C10010">
        <v>3869101155</v>
      </c>
      <c r="D10010" s="1">
        <v>45360</v>
      </c>
      <c r="E10010">
        <v>99215</v>
      </c>
      <c r="F10010">
        <v>97110</v>
      </c>
      <c r="G10010" t="s">
        <v>79</v>
      </c>
      <c r="H10010" s="34">
        <v>66761</v>
      </c>
      <c r="I10010" s="7">
        <v>52074</v>
      </c>
      <c r="J10010" s="7">
        <v>36552.199999999997</v>
      </c>
      <c r="K10010" s="7">
        <v>5107</v>
      </c>
      <c r="L10010" s="7">
        <v>10414.799999999999</v>
      </c>
      <c r="M10010" s="5">
        <v>0.2</v>
      </c>
      <c r="N10010" t="s">
        <v>3140</v>
      </c>
      <c r="O10010" t="s">
        <v>30</v>
      </c>
      <c r="P10010" t="s">
        <v>58</v>
      </c>
      <c r="Q10010" t="s">
        <v>32</v>
      </c>
      <c r="R10010" t="s">
        <v>26</v>
      </c>
      <c r="S10010" t="s">
        <v>27</v>
      </c>
      <c r="T10010" t="s">
        <v>13312</v>
      </c>
      <c r="U10010" s="1">
        <v>45456</v>
      </c>
      <c r="V10010">
        <v>96</v>
      </c>
      <c r="W10010" t="str">
        <f t="shared" si="203"/>
        <v>90-119</v>
      </c>
    </row>
    <row r="10011" spans="1:23" x14ac:dyDescent="0.25">
      <c r="A10011" t="s">
        <v>10260</v>
      </c>
      <c r="B10011">
        <v>2858471424</v>
      </c>
      <c r="C10011">
        <v>1729076303</v>
      </c>
      <c r="D10011" s="1">
        <v>45860</v>
      </c>
      <c r="E10011">
        <v>99232</v>
      </c>
      <c r="F10011">
        <v>99212</v>
      </c>
      <c r="G10011" t="s">
        <v>3240</v>
      </c>
      <c r="H10011" s="34">
        <v>56480</v>
      </c>
      <c r="I10011" s="7">
        <v>44054</v>
      </c>
      <c r="J10011" s="7">
        <v>32755.199999999997</v>
      </c>
      <c r="K10011" s="7">
        <v>2488</v>
      </c>
      <c r="L10011" s="7">
        <v>8810.7999999999993</v>
      </c>
      <c r="M10011" s="5">
        <v>0.2</v>
      </c>
      <c r="N10011" t="s">
        <v>3140</v>
      </c>
      <c r="O10011" t="s">
        <v>30</v>
      </c>
      <c r="P10011" t="s">
        <v>55</v>
      </c>
      <c r="Q10011" t="s">
        <v>19</v>
      </c>
      <c r="R10011" t="s">
        <v>26</v>
      </c>
      <c r="S10011" t="s">
        <v>21</v>
      </c>
      <c r="T10011" t="s">
        <v>13310</v>
      </c>
      <c r="U10011" s="1">
        <v>45981</v>
      </c>
      <c r="V10011">
        <v>121</v>
      </c>
      <c r="W10011" t="str">
        <f t="shared" si="203"/>
        <v>120-149</v>
      </c>
    </row>
    <row r="10012" spans="1:23" x14ac:dyDescent="0.25">
      <c r="A10012" t="s">
        <v>10261</v>
      </c>
      <c r="B10012">
        <v>9797489096</v>
      </c>
      <c r="C10012">
        <v>7157251687</v>
      </c>
      <c r="D10012" s="1">
        <v>45509</v>
      </c>
      <c r="E10012">
        <v>99223</v>
      </c>
      <c r="F10012">
        <v>99212</v>
      </c>
      <c r="G10012" t="s">
        <v>3570</v>
      </c>
      <c r="H10012" s="34">
        <v>98549</v>
      </c>
      <c r="I10012" s="7">
        <v>77854</v>
      </c>
      <c r="J10012" s="7">
        <v>33870.36</v>
      </c>
      <c r="K10012" s="7">
        <v>31527</v>
      </c>
      <c r="L10012" s="7">
        <v>12456.64</v>
      </c>
      <c r="M10012" s="5">
        <v>0.16</v>
      </c>
      <c r="N10012" t="s">
        <v>1138</v>
      </c>
      <c r="O10012" t="s">
        <v>27</v>
      </c>
      <c r="P10012" t="s">
        <v>97</v>
      </c>
      <c r="Q10012" t="s">
        <v>19</v>
      </c>
      <c r="R10012" t="s">
        <v>26</v>
      </c>
      <c r="S10012" t="s">
        <v>27</v>
      </c>
      <c r="T10012" t="s">
        <v>13310</v>
      </c>
      <c r="U10012" s="1">
        <v>45605</v>
      </c>
      <c r="V10012">
        <v>96</v>
      </c>
      <c r="W10012" t="str">
        <f t="shared" si="203"/>
        <v>90-119</v>
      </c>
    </row>
    <row r="10013" spans="1:23" x14ac:dyDescent="0.25">
      <c r="A10013" t="s">
        <v>10262</v>
      </c>
      <c r="B10013">
        <v>1718270815</v>
      </c>
      <c r="C10013">
        <v>5760909767</v>
      </c>
      <c r="D10013" s="1">
        <v>45440</v>
      </c>
      <c r="E10013">
        <v>99233</v>
      </c>
      <c r="F10013">
        <v>97110</v>
      </c>
      <c r="G10013" t="s">
        <v>124</v>
      </c>
      <c r="H10013" s="34">
        <v>86339</v>
      </c>
      <c r="I10013" s="7">
        <v>62164</v>
      </c>
      <c r="J10013" s="7">
        <v>57190.879999999997</v>
      </c>
      <c r="K10013" s="7">
        <v>0</v>
      </c>
      <c r="L10013" s="7">
        <v>4973.12</v>
      </c>
      <c r="M10013" s="5">
        <v>0.08</v>
      </c>
      <c r="N10013" t="s">
        <v>24</v>
      </c>
      <c r="O10013" t="s">
        <v>17</v>
      </c>
      <c r="P10013" t="s">
        <v>97</v>
      </c>
      <c r="Q10013" t="s">
        <v>32</v>
      </c>
      <c r="R10013" t="s">
        <v>26</v>
      </c>
      <c r="S10013" t="s">
        <v>27</v>
      </c>
      <c r="T10013" t="s">
        <v>13311</v>
      </c>
      <c r="U10013" s="1">
        <v>45529</v>
      </c>
      <c r="V10013">
        <v>89</v>
      </c>
      <c r="W10013" t="str">
        <f t="shared" si="203"/>
        <v>60-89</v>
      </c>
    </row>
    <row r="10014" spans="1:23" x14ac:dyDescent="0.25">
      <c r="A10014" t="s">
        <v>10263</v>
      </c>
      <c r="B10014">
        <v>4757274200</v>
      </c>
      <c r="C10014">
        <v>4318084228</v>
      </c>
      <c r="D10014" s="1">
        <v>45503</v>
      </c>
      <c r="E10014">
        <v>99215</v>
      </c>
      <c r="F10014">
        <v>71046</v>
      </c>
      <c r="G10014" t="s">
        <v>3262</v>
      </c>
      <c r="H10014" s="34">
        <v>73945</v>
      </c>
      <c r="I10014" s="7">
        <v>53240</v>
      </c>
      <c r="J10014" s="7">
        <v>31293.8</v>
      </c>
      <c r="K10014" s="7">
        <v>17687</v>
      </c>
      <c r="L10014" s="7">
        <v>4259.2</v>
      </c>
      <c r="M10014" s="5">
        <v>0.08</v>
      </c>
      <c r="N10014" t="s">
        <v>24</v>
      </c>
      <c r="O10014" t="s">
        <v>27</v>
      </c>
      <c r="P10014" t="s">
        <v>97</v>
      </c>
      <c r="Q10014" t="s">
        <v>19</v>
      </c>
      <c r="R10014" t="s">
        <v>26</v>
      </c>
      <c r="S10014" t="s">
        <v>17</v>
      </c>
      <c r="T10014" t="s">
        <v>13312</v>
      </c>
      <c r="U10014" s="1">
        <v>45619</v>
      </c>
      <c r="V10014">
        <v>116</v>
      </c>
      <c r="W10014" t="str">
        <f t="shared" si="203"/>
        <v>90-119</v>
      </c>
    </row>
    <row r="10015" spans="1:23" x14ac:dyDescent="0.25">
      <c r="A10015" t="s">
        <v>10264</v>
      </c>
      <c r="B10015">
        <v>6960981192</v>
      </c>
      <c r="C10015">
        <v>2273742128</v>
      </c>
      <c r="D10015" s="1">
        <v>45779</v>
      </c>
      <c r="E10015">
        <v>99222</v>
      </c>
      <c r="F10015">
        <v>93000</v>
      </c>
      <c r="G10015" t="s">
        <v>96</v>
      </c>
      <c r="H10015" s="34">
        <v>93577</v>
      </c>
      <c r="I10015" s="7">
        <v>73926</v>
      </c>
      <c r="J10015" s="7">
        <v>31745.84</v>
      </c>
      <c r="K10015" s="7">
        <v>30352</v>
      </c>
      <c r="L10015" s="7">
        <v>11828.16</v>
      </c>
      <c r="M10015" s="5">
        <v>0.16</v>
      </c>
      <c r="N10015" t="s">
        <v>1138</v>
      </c>
      <c r="O10015" t="s">
        <v>27</v>
      </c>
      <c r="P10015" t="s">
        <v>25</v>
      </c>
      <c r="Q10015" t="s">
        <v>19</v>
      </c>
      <c r="R10015" t="s">
        <v>20</v>
      </c>
      <c r="S10015" t="s">
        <v>21</v>
      </c>
      <c r="T10015" t="s">
        <v>13310</v>
      </c>
      <c r="U10015" s="1">
        <v>45818</v>
      </c>
      <c r="V10015">
        <v>39</v>
      </c>
      <c r="W10015" t="str">
        <f t="shared" si="203"/>
        <v>30-59</v>
      </c>
    </row>
    <row r="10016" spans="1:23" x14ac:dyDescent="0.25">
      <c r="A10016" t="s">
        <v>10265</v>
      </c>
      <c r="B10016">
        <v>6657795131</v>
      </c>
      <c r="C10016">
        <v>3494816753</v>
      </c>
      <c r="D10016" s="1">
        <v>45947</v>
      </c>
      <c r="E10016">
        <v>99231</v>
      </c>
      <c r="F10016">
        <v>99212</v>
      </c>
      <c r="G10016" t="s">
        <v>3158</v>
      </c>
      <c r="H10016" s="34">
        <v>84431</v>
      </c>
      <c r="I10016" s="7">
        <v>71766</v>
      </c>
      <c r="J10016" s="7">
        <v>60561.68</v>
      </c>
      <c r="K10016" s="7">
        <v>9769</v>
      </c>
      <c r="L10016" s="7">
        <v>1435.32</v>
      </c>
      <c r="M10016" s="5">
        <v>0.02</v>
      </c>
      <c r="N10016" t="s">
        <v>16</v>
      </c>
      <c r="O10016" t="s">
        <v>30</v>
      </c>
      <c r="P10016" t="s">
        <v>3150</v>
      </c>
      <c r="Q10016" t="s">
        <v>19</v>
      </c>
      <c r="R10016" t="s">
        <v>21</v>
      </c>
      <c r="S10016" t="s">
        <v>17</v>
      </c>
      <c r="T10016" t="s">
        <v>13310</v>
      </c>
      <c r="U10016" s="1">
        <v>46072</v>
      </c>
      <c r="V10016">
        <v>125</v>
      </c>
      <c r="W10016" t="str">
        <f t="shared" si="203"/>
        <v>120-149</v>
      </c>
    </row>
    <row r="10017" spans="1:23" x14ac:dyDescent="0.25">
      <c r="A10017" t="s">
        <v>10266</v>
      </c>
      <c r="B10017">
        <v>5550888312</v>
      </c>
      <c r="C10017">
        <v>4204464455</v>
      </c>
      <c r="D10017" s="1">
        <v>45334</v>
      </c>
      <c r="E10017">
        <v>99214</v>
      </c>
      <c r="F10017">
        <v>99213</v>
      </c>
      <c r="G10017" t="s">
        <v>3247</v>
      </c>
      <c r="H10017" s="34">
        <v>80990</v>
      </c>
      <c r="I10017" s="7">
        <v>63172</v>
      </c>
      <c r="J10017" s="7">
        <v>50537.599999999999</v>
      </c>
      <c r="K10017" s="7">
        <v>0</v>
      </c>
      <c r="L10017" s="7">
        <v>12634.4</v>
      </c>
      <c r="M10017" s="5">
        <v>0.2</v>
      </c>
      <c r="N10017" t="s">
        <v>3140</v>
      </c>
      <c r="O10017" t="s">
        <v>17</v>
      </c>
      <c r="P10017" t="s">
        <v>35</v>
      </c>
      <c r="Q10017" t="s">
        <v>19</v>
      </c>
      <c r="R10017" t="s">
        <v>20</v>
      </c>
      <c r="S10017" t="s">
        <v>27</v>
      </c>
      <c r="T10017" t="s">
        <v>13312</v>
      </c>
      <c r="U10017" s="1">
        <v>45371</v>
      </c>
      <c r="V10017">
        <v>37</v>
      </c>
      <c r="W10017" t="str">
        <f t="shared" si="203"/>
        <v>30-59</v>
      </c>
    </row>
    <row r="10018" spans="1:23" x14ac:dyDescent="0.25">
      <c r="A10018" t="s">
        <v>10267</v>
      </c>
      <c r="B10018">
        <v>8549237475</v>
      </c>
      <c r="C10018">
        <v>7586706126</v>
      </c>
      <c r="D10018" s="1">
        <v>45929</v>
      </c>
      <c r="E10018">
        <v>99221</v>
      </c>
      <c r="F10018">
        <v>99283</v>
      </c>
      <c r="G10018" t="s">
        <v>85</v>
      </c>
      <c r="H10018" s="34">
        <v>64529</v>
      </c>
      <c r="I10018" s="7">
        <v>46461</v>
      </c>
      <c r="J10018" s="7">
        <v>36537.120000000003</v>
      </c>
      <c r="K10018" s="7">
        <v>6207</v>
      </c>
      <c r="L10018" s="7">
        <v>3716.88</v>
      </c>
      <c r="M10018" s="5">
        <v>0.08</v>
      </c>
      <c r="N10018" t="s">
        <v>24</v>
      </c>
      <c r="O10018" t="s">
        <v>27</v>
      </c>
      <c r="P10018" t="s">
        <v>97</v>
      </c>
      <c r="Q10018" t="s">
        <v>32</v>
      </c>
      <c r="R10018" t="s">
        <v>21</v>
      </c>
      <c r="S10018" t="s">
        <v>27</v>
      </c>
      <c r="T10018" t="s">
        <v>13310</v>
      </c>
      <c r="U10018" s="1">
        <v>46106</v>
      </c>
      <c r="V10018">
        <v>177</v>
      </c>
      <c r="W10018" t="str">
        <f t="shared" si="203"/>
        <v>150-179</v>
      </c>
    </row>
    <row r="10019" spans="1:23" x14ac:dyDescent="0.25">
      <c r="A10019" t="s">
        <v>10268</v>
      </c>
      <c r="B10019">
        <v>6425805579</v>
      </c>
      <c r="C10019">
        <v>7222459092</v>
      </c>
      <c r="D10019" s="1">
        <v>45311</v>
      </c>
      <c r="E10019">
        <v>99238</v>
      </c>
      <c r="F10019">
        <v>99214</v>
      </c>
      <c r="G10019" t="s">
        <v>3170</v>
      </c>
      <c r="H10019" s="34">
        <v>18942</v>
      </c>
      <c r="I10019" s="7">
        <v>14207</v>
      </c>
      <c r="J10019" s="7">
        <v>10534.95</v>
      </c>
      <c r="K10019" s="7">
        <v>1541</v>
      </c>
      <c r="L10019" s="7">
        <v>2131.0500000000002</v>
      </c>
      <c r="M10019" s="5">
        <v>0.15</v>
      </c>
      <c r="N10019" t="s">
        <v>1139</v>
      </c>
      <c r="O10019" t="s">
        <v>30</v>
      </c>
      <c r="P10019" t="s">
        <v>25</v>
      </c>
      <c r="Q10019" t="s">
        <v>19</v>
      </c>
      <c r="R10019" t="s">
        <v>38</v>
      </c>
      <c r="S10019" t="s">
        <v>21</v>
      </c>
      <c r="T10019" t="s">
        <v>13312</v>
      </c>
      <c r="U10019" s="1">
        <v>45488</v>
      </c>
      <c r="V10019">
        <v>177</v>
      </c>
      <c r="W10019" t="str">
        <f t="shared" si="203"/>
        <v>150-179</v>
      </c>
    </row>
    <row r="10020" spans="1:23" x14ac:dyDescent="0.25">
      <c r="A10020" t="s">
        <v>10269</v>
      </c>
      <c r="B10020">
        <v>9677612416</v>
      </c>
      <c r="C10020">
        <v>7090203752</v>
      </c>
      <c r="D10020" s="1">
        <v>45914</v>
      </c>
      <c r="E10020">
        <v>99223</v>
      </c>
      <c r="F10020">
        <v>80053</v>
      </c>
      <c r="G10020" t="s">
        <v>3286</v>
      </c>
      <c r="H10020" s="34">
        <v>41659</v>
      </c>
      <c r="I10020" s="7">
        <v>31244</v>
      </c>
      <c r="J10020" s="7">
        <v>22855.4</v>
      </c>
      <c r="K10020" s="7">
        <v>3702</v>
      </c>
      <c r="L10020" s="7">
        <v>4686.6000000000004</v>
      </c>
      <c r="M10020" s="5">
        <v>0.15</v>
      </c>
      <c r="N10020" t="s">
        <v>1139</v>
      </c>
      <c r="O10020" t="s">
        <v>27</v>
      </c>
      <c r="P10020" t="s">
        <v>35</v>
      </c>
      <c r="Q10020" t="s">
        <v>32</v>
      </c>
      <c r="R10020" t="s">
        <v>20</v>
      </c>
      <c r="S10020" t="s">
        <v>27</v>
      </c>
      <c r="T10020" t="s">
        <v>13311</v>
      </c>
      <c r="U10020" s="1">
        <v>46008</v>
      </c>
      <c r="V10020">
        <v>94</v>
      </c>
      <c r="W10020" t="str">
        <f t="shared" si="203"/>
        <v>90-119</v>
      </c>
    </row>
    <row r="10021" spans="1:23" x14ac:dyDescent="0.25">
      <c r="A10021" t="s">
        <v>10270</v>
      </c>
      <c r="B10021">
        <v>3747309530</v>
      </c>
      <c r="C10021">
        <v>9454830918</v>
      </c>
      <c r="D10021" s="1">
        <v>45328</v>
      </c>
      <c r="E10021">
        <v>99222</v>
      </c>
      <c r="F10021">
        <v>93000</v>
      </c>
      <c r="G10021" t="s">
        <v>94</v>
      </c>
      <c r="H10021" s="34">
        <v>8641</v>
      </c>
      <c r="I10021" s="7">
        <v>7345</v>
      </c>
      <c r="J10021" s="7">
        <v>6241.1</v>
      </c>
      <c r="K10021" s="7">
        <v>957</v>
      </c>
      <c r="L10021" s="7">
        <v>146.9</v>
      </c>
      <c r="M10021" s="5">
        <v>0.02</v>
      </c>
      <c r="N10021" t="s">
        <v>16</v>
      </c>
      <c r="O10021" t="s">
        <v>30</v>
      </c>
      <c r="P10021" t="s">
        <v>58</v>
      </c>
      <c r="Q10021" t="s">
        <v>32</v>
      </c>
      <c r="R10021" t="s">
        <v>38</v>
      </c>
      <c r="S10021" t="s">
        <v>17</v>
      </c>
      <c r="T10021" t="s">
        <v>13311</v>
      </c>
      <c r="U10021" s="1">
        <v>45461</v>
      </c>
      <c r="V10021">
        <v>133</v>
      </c>
      <c r="W10021" t="str">
        <f t="shared" si="203"/>
        <v>120-149</v>
      </c>
    </row>
    <row r="10022" spans="1:23" x14ac:dyDescent="0.25">
      <c r="A10022" t="s">
        <v>10271</v>
      </c>
      <c r="B10022">
        <v>9591692158</v>
      </c>
      <c r="C10022">
        <v>3689709606</v>
      </c>
      <c r="D10022" s="1">
        <v>45688</v>
      </c>
      <c r="E10022">
        <v>99215</v>
      </c>
      <c r="F10022">
        <v>99281</v>
      </c>
      <c r="G10022" t="s">
        <v>3531</v>
      </c>
      <c r="H10022" s="34">
        <v>35497</v>
      </c>
      <c r="I10022" s="7">
        <v>27688</v>
      </c>
      <c r="J10022" s="7">
        <v>22150.400000000001</v>
      </c>
      <c r="K10022" s="7">
        <v>0</v>
      </c>
      <c r="L10022" s="7">
        <v>5537.6</v>
      </c>
      <c r="M10022" s="5">
        <v>0.2</v>
      </c>
      <c r="N10022" t="s">
        <v>3140</v>
      </c>
      <c r="O10022" t="s">
        <v>17</v>
      </c>
      <c r="P10022" t="s">
        <v>31</v>
      </c>
      <c r="Q10022" t="s">
        <v>32</v>
      </c>
      <c r="R10022" t="s">
        <v>43</v>
      </c>
      <c r="S10022" t="s">
        <v>17</v>
      </c>
      <c r="T10022" t="s">
        <v>13312</v>
      </c>
      <c r="U10022" s="1">
        <v>45828</v>
      </c>
      <c r="V10022">
        <v>140</v>
      </c>
      <c r="W10022" t="str">
        <f t="shared" si="203"/>
        <v>120-149</v>
      </c>
    </row>
    <row r="10023" spans="1:23" x14ac:dyDescent="0.25">
      <c r="A10023" t="s">
        <v>10272</v>
      </c>
      <c r="B10023">
        <v>6597732287</v>
      </c>
      <c r="C10023">
        <v>1931906117</v>
      </c>
      <c r="D10023" s="1">
        <v>45872</v>
      </c>
      <c r="E10023">
        <v>99233</v>
      </c>
      <c r="F10023">
        <v>99204</v>
      </c>
      <c r="G10023" t="s">
        <v>296</v>
      </c>
      <c r="H10023" s="34">
        <v>73419</v>
      </c>
      <c r="I10023" s="7">
        <v>58735</v>
      </c>
      <c r="J10023" s="7">
        <v>29224.1</v>
      </c>
      <c r="K10023" s="7">
        <v>21288</v>
      </c>
      <c r="L10023" s="7">
        <v>8222.9</v>
      </c>
      <c r="M10023" s="5">
        <v>0.14000000000000001</v>
      </c>
      <c r="N10023" t="s">
        <v>1135</v>
      </c>
      <c r="O10023" t="s">
        <v>27</v>
      </c>
      <c r="P10023" t="s">
        <v>35</v>
      </c>
      <c r="Q10023" t="s">
        <v>19</v>
      </c>
      <c r="R10023" t="s">
        <v>38</v>
      </c>
      <c r="S10023" t="s">
        <v>17</v>
      </c>
      <c r="T10023" t="s">
        <v>13311</v>
      </c>
      <c r="U10023" s="1">
        <v>45910</v>
      </c>
      <c r="V10023">
        <v>38</v>
      </c>
      <c r="W10023" t="str">
        <f t="shared" si="203"/>
        <v>30-59</v>
      </c>
    </row>
    <row r="10024" spans="1:23" x14ac:dyDescent="0.25">
      <c r="A10024" t="s">
        <v>10273</v>
      </c>
      <c r="B10024">
        <v>7543139760</v>
      </c>
      <c r="C10024">
        <v>1171484217</v>
      </c>
      <c r="D10024" s="1">
        <v>45331</v>
      </c>
      <c r="E10024">
        <v>99221</v>
      </c>
      <c r="F10024">
        <v>80053</v>
      </c>
      <c r="G10024" t="s">
        <v>3154</v>
      </c>
      <c r="H10024" s="34">
        <v>53587</v>
      </c>
      <c r="I10024" s="7">
        <v>34832</v>
      </c>
      <c r="J10024" s="7">
        <v>26112.16</v>
      </c>
      <c r="K10024" s="7">
        <v>4540</v>
      </c>
      <c r="L10024" s="7">
        <v>4179.84</v>
      </c>
      <c r="M10024" s="5">
        <v>0.12</v>
      </c>
      <c r="N10024" t="s">
        <v>46</v>
      </c>
      <c r="O10024" t="s">
        <v>27</v>
      </c>
      <c r="P10024" t="s">
        <v>3150</v>
      </c>
      <c r="Q10024" t="s">
        <v>32</v>
      </c>
      <c r="R10024" t="s">
        <v>20</v>
      </c>
      <c r="S10024" t="s">
        <v>21</v>
      </c>
      <c r="T10024" t="s">
        <v>13312</v>
      </c>
      <c r="U10024" s="1">
        <v>45366</v>
      </c>
      <c r="V10024">
        <v>35</v>
      </c>
      <c r="W10024" t="str">
        <f t="shared" si="203"/>
        <v>30-59</v>
      </c>
    </row>
    <row r="10025" spans="1:23" x14ac:dyDescent="0.25">
      <c r="A10025" t="s">
        <v>10274</v>
      </c>
      <c r="B10025">
        <v>9915519973</v>
      </c>
      <c r="C10025">
        <v>9723516123</v>
      </c>
      <c r="D10025" s="1">
        <v>45698</v>
      </c>
      <c r="E10025">
        <v>99238</v>
      </c>
      <c r="F10025">
        <v>80053</v>
      </c>
      <c r="G10025" t="s">
        <v>150</v>
      </c>
      <c r="H10025" s="34">
        <v>89476</v>
      </c>
      <c r="I10025" s="7">
        <v>76055</v>
      </c>
      <c r="J10025" s="7">
        <v>74533.899999999994</v>
      </c>
      <c r="K10025" s="7">
        <v>0</v>
      </c>
      <c r="L10025" s="7">
        <v>1521.1</v>
      </c>
      <c r="M10025" s="5">
        <v>0.02</v>
      </c>
      <c r="N10025" t="s">
        <v>16</v>
      </c>
      <c r="O10025" t="s">
        <v>17</v>
      </c>
      <c r="P10025" t="s">
        <v>3150</v>
      </c>
      <c r="Q10025" t="s">
        <v>19</v>
      </c>
      <c r="R10025" t="s">
        <v>21</v>
      </c>
      <c r="S10025" t="s">
        <v>17</v>
      </c>
      <c r="T10025" t="s">
        <v>13312</v>
      </c>
      <c r="U10025" s="1">
        <v>45821</v>
      </c>
      <c r="V10025">
        <v>123</v>
      </c>
      <c r="W10025" t="str">
        <f t="shared" si="203"/>
        <v>120-149</v>
      </c>
    </row>
    <row r="10026" spans="1:23" x14ac:dyDescent="0.25">
      <c r="A10026" t="s">
        <v>10275</v>
      </c>
      <c r="B10026">
        <v>2198656965</v>
      </c>
      <c r="C10026">
        <v>4309703358</v>
      </c>
      <c r="D10026" s="1">
        <v>45345</v>
      </c>
      <c r="E10026">
        <v>99222</v>
      </c>
      <c r="F10026">
        <v>99201</v>
      </c>
      <c r="G10026" t="s">
        <v>3215</v>
      </c>
      <c r="H10026" s="34">
        <v>60996</v>
      </c>
      <c r="I10026" s="7">
        <v>43917</v>
      </c>
      <c r="J10026" s="7">
        <v>35200.639999999999</v>
      </c>
      <c r="K10026" s="7">
        <v>5203</v>
      </c>
      <c r="L10026" s="7">
        <v>3513.36</v>
      </c>
      <c r="M10026" s="5">
        <v>0.08</v>
      </c>
      <c r="N10026" t="s">
        <v>24</v>
      </c>
      <c r="O10026" t="s">
        <v>27</v>
      </c>
      <c r="P10026" t="s">
        <v>40</v>
      </c>
      <c r="Q10026" t="s">
        <v>32</v>
      </c>
      <c r="R10026" t="s">
        <v>38</v>
      </c>
      <c r="S10026" t="s">
        <v>27</v>
      </c>
      <c r="T10026" t="s">
        <v>13310</v>
      </c>
      <c r="U10026" s="1">
        <v>45521</v>
      </c>
      <c r="V10026">
        <v>176</v>
      </c>
      <c r="W10026" t="str">
        <f t="shared" si="203"/>
        <v>150-179</v>
      </c>
    </row>
    <row r="10027" spans="1:23" x14ac:dyDescent="0.25">
      <c r="A10027" t="s">
        <v>10276</v>
      </c>
      <c r="B10027">
        <v>3097692461</v>
      </c>
      <c r="C10027">
        <v>9237715441</v>
      </c>
      <c r="D10027" s="1">
        <v>45906</v>
      </c>
      <c r="E10027">
        <v>99238</v>
      </c>
      <c r="F10027">
        <v>99205</v>
      </c>
      <c r="G10027" t="s">
        <v>291</v>
      </c>
      <c r="H10027" s="34">
        <v>35735</v>
      </c>
      <c r="I10027" s="7">
        <v>30375</v>
      </c>
      <c r="J10027" s="7">
        <v>23601.5</v>
      </c>
      <c r="K10027" s="7">
        <v>6166</v>
      </c>
      <c r="L10027" s="7">
        <v>607.5</v>
      </c>
      <c r="M10027" s="5">
        <v>0.02</v>
      </c>
      <c r="N10027" t="s">
        <v>16</v>
      </c>
      <c r="O10027" t="s">
        <v>27</v>
      </c>
      <c r="P10027" t="s">
        <v>97</v>
      </c>
      <c r="Q10027" t="s">
        <v>19</v>
      </c>
      <c r="R10027" t="s">
        <v>26</v>
      </c>
      <c r="S10027" t="s">
        <v>27</v>
      </c>
      <c r="T10027" t="s">
        <v>13312</v>
      </c>
      <c r="U10027" s="1">
        <v>45997</v>
      </c>
      <c r="V10027">
        <v>91</v>
      </c>
      <c r="W10027" t="str">
        <f t="shared" si="203"/>
        <v>90-119</v>
      </c>
    </row>
    <row r="10028" spans="1:23" x14ac:dyDescent="0.25">
      <c r="A10028" t="s">
        <v>10277</v>
      </c>
      <c r="B10028">
        <v>2409924021</v>
      </c>
      <c r="C10028">
        <v>7565906026</v>
      </c>
      <c r="D10028" s="1">
        <v>45769</v>
      </c>
      <c r="E10028">
        <v>99223</v>
      </c>
      <c r="F10028">
        <v>80053</v>
      </c>
      <c r="G10028" t="s">
        <v>3598</v>
      </c>
      <c r="H10028" s="34">
        <v>69663</v>
      </c>
      <c r="I10028" s="7">
        <v>52247</v>
      </c>
      <c r="J10028" s="7">
        <v>40226.949999999997</v>
      </c>
      <c r="K10028" s="7">
        <v>4183</v>
      </c>
      <c r="L10028" s="7">
        <v>7837.05</v>
      </c>
      <c r="M10028" s="5">
        <v>0.15</v>
      </c>
      <c r="N10028" t="s">
        <v>1139</v>
      </c>
      <c r="O10028" t="s">
        <v>30</v>
      </c>
      <c r="P10028" t="s">
        <v>35</v>
      </c>
      <c r="Q10028" t="s">
        <v>32</v>
      </c>
      <c r="R10028" t="s">
        <v>20</v>
      </c>
      <c r="S10028" t="s">
        <v>21</v>
      </c>
      <c r="T10028" t="s">
        <v>13311</v>
      </c>
      <c r="U10028" s="1">
        <v>45889</v>
      </c>
      <c r="V10028">
        <v>120</v>
      </c>
      <c r="W10028" t="str">
        <f t="shared" si="203"/>
        <v>120-149</v>
      </c>
    </row>
    <row r="10029" spans="1:23" x14ac:dyDescent="0.25">
      <c r="A10029" t="s">
        <v>10278</v>
      </c>
      <c r="B10029">
        <v>4812798673</v>
      </c>
      <c r="C10029">
        <v>5772194135</v>
      </c>
      <c r="D10029" s="1">
        <v>45329</v>
      </c>
      <c r="E10029">
        <v>99213</v>
      </c>
      <c r="F10029">
        <v>99282</v>
      </c>
      <c r="G10029" t="s">
        <v>3371</v>
      </c>
      <c r="H10029" s="34">
        <v>34634</v>
      </c>
      <c r="I10029" s="7">
        <v>22512</v>
      </c>
      <c r="J10029" s="7">
        <v>16818.560000000001</v>
      </c>
      <c r="K10029" s="7">
        <v>2992</v>
      </c>
      <c r="L10029" s="7">
        <v>2701.44</v>
      </c>
      <c r="M10029" s="5">
        <v>0.12</v>
      </c>
      <c r="N10029" t="s">
        <v>46</v>
      </c>
      <c r="O10029" t="s">
        <v>30</v>
      </c>
      <c r="P10029" t="s">
        <v>25</v>
      </c>
      <c r="Q10029" t="s">
        <v>19</v>
      </c>
      <c r="R10029" t="s">
        <v>27</v>
      </c>
      <c r="S10029" t="s">
        <v>21</v>
      </c>
      <c r="T10029" t="s">
        <v>13312</v>
      </c>
      <c r="U10029" s="1">
        <v>45366</v>
      </c>
      <c r="V10029">
        <v>37</v>
      </c>
      <c r="W10029" t="str">
        <f t="shared" si="203"/>
        <v>30-59</v>
      </c>
    </row>
    <row r="10030" spans="1:23" x14ac:dyDescent="0.25">
      <c r="A10030" t="s">
        <v>10279</v>
      </c>
      <c r="B10030">
        <v>8145888468</v>
      </c>
      <c r="C10030">
        <v>2550778731</v>
      </c>
      <c r="D10030" s="1">
        <v>45679</v>
      </c>
      <c r="E10030">
        <v>99223</v>
      </c>
      <c r="F10030">
        <v>99285</v>
      </c>
      <c r="G10030" t="s">
        <v>34</v>
      </c>
      <c r="H10030" s="34">
        <v>69398</v>
      </c>
      <c r="I10030" s="7">
        <v>45109</v>
      </c>
      <c r="J10030" s="7">
        <v>34875.919999999998</v>
      </c>
      <c r="K10030" s="7">
        <v>4820</v>
      </c>
      <c r="L10030" s="7">
        <v>5413.08</v>
      </c>
      <c r="M10030" s="5">
        <v>0.12</v>
      </c>
      <c r="N10030" t="s">
        <v>46</v>
      </c>
      <c r="O10030" t="s">
        <v>30</v>
      </c>
      <c r="P10030" t="s">
        <v>3147</v>
      </c>
      <c r="Q10030" t="s">
        <v>19</v>
      </c>
      <c r="R10030" t="s">
        <v>38</v>
      </c>
      <c r="S10030" t="s">
        <v>27</v>
      </c>
      <c r="T10030" t="s">
        <v>13312</v>
      </c>
      <c r="U10030" s="1">
        <v>45753</v>
      </c>
      <c r="V10030">
        <v>74</v>
      </c>
      <c r="W10030" t="str">
        <f t="shared" si="203"/>
        <v>60-89</v>
      </c>
    </row>
    <row r="10031" spans="1:23" x14ac:dyDescent="0.25">
      <c r="A10031" t="s">
        <v>10280</v>
      </c>
      <c r="B10031">
        <v>679921101</v>
      </c>
      <c r="C10031">
        <v>8426882075</v>
      </c>
      <c r="D10031" s="1">
        <v>45892</v>
      </c>
      <c r="E10031">
        <v>99213</v>
      </c>
      <c r="F10031">
        <v>99281</v>
      </c>
      <c r="G10031" t="s">
        <v>124</v>
      </c>
      <c r="H10031" s="34">
        <v>77657</v>
      </c>
      <c r="I10031" s="7">
        <v>50477</v>
      </c>
      <c r="J10031" s="7">
        <v>44419.76</v>
      </c>
      <c r="K10031" s="7">
        <v>0</v>
      </c>
      <c r="L10031" s="7">
        <v>6057.24</v>
      </c>
      <c r="M10031" s="5">
        <v>0.12</v>
      </c>
      <c r="N10031" t="s">
        <v>46</v>
      </c>
      <c r="O10031" t="s">
        <v>17</v>
      </c>
      <c r="P10031" t="s">
        <v>35</v>
      </c>
      <c r="Q10031" t="s">
        <v>19</v>
      </c>
      <c r="R10031" t="s">
        <v>21</v>
      </c>
      <c r="S10031" t="s">
        <v>17</v>
      </c>
      <c r="T10031" t="s">
        <v>13312</v>
      </c>
      <c r="U10031" s="1">
        <v>45941</v>
      </c>
      <c r="V10031">
        <v>49</v>
      </c>
      <c r="W10031" t="str">
        <f t="shared" si="203"/>
        <v>30-59</v>
      </c>
    </row>
    <row r="10032" spans="1:23" x14ac:dyDescent="0.25">
      <c r="A10032" t="s">
        <v>10281</v>
      </c>
      <c r="B10032">
        <v>8789180669</v>
      </c>
      <c r="C10032">
        <v>3092403614</v>
      </c>
      <c r="D10032" s="1">
        <v>45318</v>
      </c>
      <c r="E10032">
        <v>99213</v>
      </c>
      <c r="F10032">
        <v>93000</v>
      </c>
      <c r="G10032" t="s">
        <v>3702</v>
      </c>
      <c r="H10032" s="34">
        <v>47239</v>
      </c>
      <c r="I10032" s="7">
        <v>38736</v>
      </c>
      <c r="J10032" s="7">
        <v>27900.52</v>
      </c>
      <c r="K10032" s="7">
        <v>3863</v>
      </c>
      <c r="L10032" s="7">
        <v>6972.48</v>
      </c>
      <c r="M10032" s="5">
        <v>0.18</v>
      </c>
      <c r="N10032" t="s">
        <v>3141</v>
      </c>
      <c r="O10032" t="s">
        <v>30</v>
      </c>
      <c r="P10032" t="s">
        <v>3146</v>
      </c>
      <c r="Q10032" t="s">
        <v>32</v>
      </c>
      <c r="R10032" t="s">
        <v>20</v>
      </c>
      <c r="S10032" t="s">
        <v>17</v>
      </c>
      <c r="T10032" t="s">
        <v>13311</v>
      </c>
      <c r="U10032" s="1">
        <v>45370</v>
      </c>
      <c r="V10032">
        <v>52</v>
      </c>
      <c r="W10032" t="str">
        <f t="shared" si="203"/>
        <v>30-59</v>
      </c>
    </row>
    <row r="10033" spans="1:23" x14ac:dyDescent="0.25">
      <c r="A10033" t="s">
        <v>10282</v>
      </c>
      <c r="B10033">
        <v>8219850668</v>
      </c>
      <c r="C10033">
        <v>1062963340</v>
      </c>
      <c r="D10033" s="1">
        <v>45913</v>
      </c>
      <c r="E10033">
        <v>99215</v>
      </c>
      <c r="F10033">
        <v>99201</v>
      </c>
      <c r="G10033" t="s">
        <v>3208</v>
      </c>
      <c r="H10033" s="34">
        <v>74355</v>
      </c>
      <c r="I10033" s="7">
        <v>63202</v>
      </c>
      <c r="J10033" s="7">
        <v>57348.959999999999</v>
      </c>
      <c r="K10033" s="7">
        <v>4589</v>
      </c>
      <c r="L10033" s="7">
        <v>1264.04</v>
      </c>
      <c r="M10033" s="5">
        <v>0.02</v>
      </c>
      <c r="N10033" t="s">
        <v>16</v>
      </c>
      <c r="O10033" t="s">
        <v>30</v>
      </c>
      <c r="P10033" t="s">
        <v>3150</v>
      </c>
      <c r="Q10033" t="s">
        <v>32</v>
      </c>
      <c r="R10033" t="s">
        <v>20</v>
      </c>
      <c r="S10033" t="s">
        <v>27</v>
      </c>
      <c r="T10033" t="s">
        <v>13312</v>
      </c>
      <c r="U10033" s="1">
        <v>46018</v>
      </c>
      <c r="V10033">
        <v>105</v>
      </c>
      <c r="W10033" t="str">
        <f t="shared" si="203"/>
        <v>90-119</v>
      </c>
    </row>
    <row r="10034" spans="1:23" x14ac:dyDescent="0.25">
      <c r="A10034" t="s">
        <v>10283</v>
      </c>
      <c r="B10034">
        <v>1846429750</v>
      </c>
      <c r="C10034">
        <v>3646393973</v>
      </c>
      <c r="D10034" s="1">
        <v>45942</v>
      </c>
      <c r="E10034">
        <v>99238</v>
      </c>
      <c r="F10034">
        <v>99292</v>
      </c>
      <c r="G10034" t="s">
        <v>3490</v>
      </c>
      <c r="H10034" s="34">
        <v>63227</v>
      </c>
      <c r="I10034" s="7">
        <v>41098</v>
      </c>
      <c r="J10034" s="7">
        <v>29007.24</v>
      </c>
      <c r="K10034" s="7">
        <v>7159</v>
      </c>
      <c r="L10034" s="7">
        <v>4931.76</v>
      </c>
      <c r="M10034" s="5">
        <v>0.12</v>
      </c>
      <c r="N10034" t="s">
        <v>46</v>
      </c>
      <c r="O10034" t="s">
        <v>27</v>
      </c>
      <c r="P10034" t="s">
        <v>58</v>
      </c>
      <c r="Q10034" t="s">
        <v>19</v>
      </c>
      <c r="R10034" t="s">
        <v>26</v>
      </c>
      <c r="S10034" t="s">
        <v>17</v>
      </c>
      <c r="T10034" t="s">
        <v>13311</v>
      </c>
      <c r="U10034" s="1">
        <v>46059</v>
      </c>
      <c r="V10034">
        <v>117</v>
      </c>
      <c r="W10034" t="str">
        <f t="shared" si="203"/>
        <v>90-119</v>
      </c>
    </row>
    <row r="10035" spans="1:23" x14ac:dyDescent="0.25">
      <c r="A10035" t="s">
        <v>10284</v>
      </c>
      <c r="B10035">
        <v>2696541810</v>
      </c>
      <c r="C10035">
        <v>6225363037</v>
      </c>
      <c r="D10035" s="1">
        <v>45850</v>
      </c>
      <c r="E10035">
        <v>99223</v>
      </c>
      <c r="F10035">
        <v>99291</v>
      </c>
      <c r="G10035" t="s">
        <v>102</v>
      </c>
      <c r="H10035" s="34">
        <v>96489</v>
      </c>
      <c r="I10035" s="7">
        <v>76226</v>
      </c>
      <c r="J10035" s="7">
        <v>56986.84</v>
      </c>
      <c r="K10035" s="7">
        <v>7043</v>
      </c>
      <c r="L10035" s="7">
        <v>12196.16</v>
      </c>
      <c r="M10035" s="5">
        <v>0.16</v>
      </c>
      <c r="N10035" t="s">
        <v>1138</v>
      </c>
      <c r="O10035" t="s">
        <v>27</v>
      </c>
      <c r="P10035" t="s">
        <v>97</v>
      </c>
      <c r="Q10035" t="s">
        <v>19</v>
      </c>
      <c r="R10035" t="s">
        <v>21</v>
      </c>
      <c r="S10035" t="s">
        <v>17</v>
      </c>
      <c r="T10035" t="s">
        <v>13310</v>
      </c>
      <c r="U10035" s="1">
        <v>45961</v>
      </c>
      <c r="V10035">
        <v>111</v>
      </c>
      <c r="W10035" t="str">
        <f t="shared" si="203"/>
        <v>90-119</v>
      </c>
    </row>
    <row r="10036" spans="1:23" x14ac:dyDescent="0.25">
      <c r="A10036" t="s">
        <v>10285</v>
      </c>
      <c r="B10036">
        <v>2946868771</v>
      </c>
      <c r="C10036">
        <v>5828668337</v>
      </c>
      <c r="D10036" s="1">
        <v>45598</v>
      </c>
      <c r="E10036">
        <v>99238</v>
      </c>
      <c r="F10036">
        <v>90834</v>
      </c>
      <c r="G10036" t="s">
        <v>146</v>
      </c>
      <c r="H10036" s="34">
        <v>37993</v>
      </c>
      <c r="I10036" s="7">
        <v>28495</v>
      </c>
      <c r="J10036" s="7">
        <v>21711.75</v>
      </c>
      <c r="K10036" s="7">
        <v>2509</v>
      </c>
      <c r="L10036" s="7">
        <v>4274.25</v>
      </c>
      <c r="M10036" s="5">
        <v>0.15</v>
      </c>
      <c r="N10036" t="s">
        <v>1139</v>
      </c>
      <c r="O10036" t="s">
        <v>30</v>
      </c>
      <c r="P10036" t="s">
        <v>3149</v>
      </c>
      <c r="Q10036" t="s">
        <v>32</v>
      </c>
      <c r="R10036" t="s">
        <v>38</v>
      </c>
      <c r="S10036" t="s">
        <v>17</v>
      </c>
      <c r="T10036" t="s">
        <v>13310</v>
      </c>
      <c r="U10036" s="1">
        <v>45749</v>
      </c>
      <c r="V10036">
        <v>151</v>
      </c>
      <c r="W10036" t="str">
        <f t="shared" si="203"/>
        <v>150-179</v>
      </c>
    </row>
    <row r="10037" spans="1:23" x14ac:dyDescent="0.25">
      <c r="A10037" t="s">
        <v>10286</v>
      </c>
      <c r="B10037">
        <v>5975171193</v>
      </c>
      <c r="C10037">
        <v>564635198</v>
      </c>
      <c r="D10037" s="1">
        <v>45664</v>
      </c>
      <c r="E10037">
        <v>99214</v>
      </c>
      <c r="F10037">
        <v>93000</v>
      </c>
      <c r="G10037" t="s">
        <v>3161</v>
      </c>
      <c r="H10037" s="34">
        <v>49885</v>
      </c>
      <c r="I10037" s="7">
        <v>37414</v>
      </c>
      <c r="J10037" s="7">
        <v>31801.9</v>
      </c>
      <c r="K10037" s="7">
        <v>0</v>
      </c>
      <c r="L10037" s="7">
        <v>5612.1</v>
      </c>
      <c r="M10037" s="5">
        <v>0.15</v>
      </c>
      <c r="N10037" t="s">
        <v>1139</v>
      </c>
      <c r="O10037" t="s">
        <v>17</v>
      </c>
      <c r="P10037" t="s">
        <v>40</v>
      </c>
      <c r="Q10037" t="s">
        <v>32</v>
      </c>
      <c r="R10037" t="s">
        <v>27</v>
      </c>
      <c r="S10037" t="s">
        <v>17</v>
      </c>
      <c r="T10037" t="s">
        <v>13312</v>
      </c>
      <c r="U10037" s="1">
        <v>45716</v>
      </c>
      <c r="V10037">
        <v>52</v>
      </c>
      <c r="W10037" t="str">
        <f t="shared" si="203"/>
        <v>30-59</v>
      </c>
    </row>
    <row r="10038" spans="1:23" x14ac:dyDescent="0.25">
      <c r="A10038" t="s">
        <v>10287</v>
      </c>
      <c r="B10038">
        <v>3535460424</v>
      </c>
      <c r="C10038">
        <v>9435004466</v>
      </c>
      <c r="D10038" s="1">
        <v>45354</v>
      </c>
      <c r="E10038">
        <v>99233</v>
      </c>
      <c r="F10038">
        <v>81000</v>
      </c>
      <c r="G10038" t="s">
        <v>61</v>
      </c>
      <c r="H10038" s="34">
        <v>95281</v>
      </c>
      <c r="I10038" s="7">
        <v>71461</v>
      </c>
      <c r="J10038" s="7">
        <v>34285.85</v>
      </c>
      <c r="K10038" s="7">
        <v>26456</v>
      </c>
      <c r="L10038" s="7">
        <v>10719.15</v>
      </c>
      <c r="M10038" s="5">
        <v>0.15</v>
      </c>
      <c r="N10038" t="s">
        <v>1139</v>
      </c>
      <c r="O10038" t="s">
        <v>27</v>
      </c>
      <c r="P10038" t="s">
        <v>55</v>
      </c>
      <c r="Q10038" t="s">
        <v>32</v>
      </c>
      <c r="R10038" t="s">
        <v>21</v>
      </c>
      <c r="S10038" t="s">
        <v>21</v>
      </c>
      <c r="T10038" t="s">
        <v>13310</v>
      </c>
      <c r="U10038" s="1">
        <v>45388</v>
      </c>
      <c r="V10038">
        <v>34</v>
      </c>
      <c r="W10038" t="str">
        <f t="shared" si="203"/>
        <v>30-59</v>
      </c>
    </row>
    <row r="10039" spans="1:23" x14ac:dyDescent="0.25">
      <c r="A10039" t="s">
        <v>10288</v>
      </c>
      <c r="B10039">
        <v>4909872715</v>
      </c>
      <c r="C10039">
        <v>6944019633</v>
      </c>
      <c r="D10039" s="1">
        <v>45529</v>
      </c>
      <c r="E10039">
        <v>99221</v>
      </c>
      <c r="F10039">
        <v>81000</v>
      </c>
      <c r="G10039" t="s">
        <v>3405</v>
      </c>
      <c r="H10039" s="34">
        <v>90505</v>
      </c>
      <c r="I10039" s="7">
        <v>65164</v>
      </c>
      <c r="J10039" s="7">
        <v>52918.879999999997</v>
      </c>
      <c r="K10039" s="7">
        <v>7032</v>
      </c>
      <c r="L10039" s="7">
        <v>5213.12</v>
      </c>
      <c r="M10039" s="5">
        <v>0.08</v>
      </c>
      <c r="N10039" t="s">
        <v>24</v>
      </c>
      <c r="O10039" t="s">
        <v>30</v>
      </c>
      <c r="P10039" t="s">
        <v>58</v>
      </c>
      <c r="Q10039" t="s">
        <v>19</v>
      </c>
      <c r="R10039" t="s">
        <v>27</v>
      </c>
      <c r="S10039" t="s">
        <v>27</v>
      </c>
      <c r="T10039" t="s">
        <v>13312</v>
      </c>
      <c r="U10039" s="1">
        <v>45706</v>
      </c>
      <c r="V10039">
        <v>177</v>
      </c>
      <c r="W10039" t="str">
        <f t="shared" si="203"/>
        <v>150-179</v>
      </c>
    </row>
    <row r="10040" spans="1:23" x14ac:dyDescent="0.25">
      <c r="A10040" t="s">
        <v>10289</v>
      </c>
      <c r="B10040">
        <v>999184957</v>
      </c>
      <c r="C10040">
        <v>3414170782</v>
      </c>
      <c r="D10040" s="1">
        <v>45932</v>
      </c>
      <c r="E10040">
        <v>99238</v>
      </c>
      <c r="F10040">
        <v>99284</v>
      </c>
      <c r="G10040" t="s">
        <v>3158</v>
      </c>
      <c r="H10040" s="34">
        <v>54093</v>
      </c>
      <c r="I10040" s="7">
        <v>43274</v>
      </c>
      <c r="J10040" s="7">
        <v>37215.64</v>
      </c>
      <c r="K10040" s="7">
        <v>0</v>
      </c>
      <c r="L10040" s="7">
        <v>6058.36</v>
      </c>
      <c r="M10040" s="5">
        <v>0.14000000000000001</v>
      </c>
      <c r="N10040" t="s">
        <v>1135</v>
      </c>
      <c r="O10040" t="s">
        <v>17</v>
      </c>
      <c r="P10040" t="s">
        <v>18</v>
      </c>
      <c r="Q10040" t="s">
        <v>19</v>
      </c>
      <c r="R10040" t="s">
        <v>27</v>
      </c>
      <c r="S10040" t="s">
        <v>21</v>
      </c>
      <c r="T10040" t="s">
        <v>13310</v>
      </c>
      <c r="U10040" s="1">
        <v>45985</v>
      </c>
      <c r="V10040">
        <v>53</v>
      </c>
      <c r="W10040" t="str">
        <f t="shared" si="203"/>
        <v>30-59</v>
      </c>
    </row>
    <row r="10041" spans="1:23" x14ac:dyDescent="0.25">
      <c r="A10041" t="s">
        <v>10290</v>
      </c>
      <c r="B10041">
        <v>5390368061</v>
      </c>
      <c r="C10041">
        <v>8031344489</v>
      </c>
      <c r="D10041" s="1">
        <v>45861</v>
      </c>
      <c r="E10041">
        <v>99223</v>
      </c>
      <c r="F10041">
        <v>99201</v>
      </c>
      <c r="G10041" t="s">
        <v>3342</v>
      </c>
      <c r="H10041" s="34">
        <v>85555</v>
      </c>
      <c r="I10041" s="7">
        <v>55611</v>
      </c>
      <c r="J10041" s="7">
        <v>41456.68</v>
      </c>
      <c r="K10041" s="7">
        <v>7481</v>
      </c>
      <c r="L10041" s="7">
        <v>6673.32</v>
      </c>
      <c r="M10041" s="5">
        <v>0.12</v>
      </c>
      <c r="N10041" t="s">
        <v>46</v>
      </c>
      <c r="O10041" t="s">
        <v>30</v>
      </c>
      <c r="P10041" t="s">
        <v>35</v>
      </c>
      <c r="Q10041" t="s">
        <v>32</v>
      </c>
      <c r="R10041" t="s">
        <v>20</v>
      </c>
      <c r="S10041" t="s">
        <v>27</v>
      </c>
      <c r="T10041" t="s">
        <v>13310</v>
      </c>
      <c r="U10041" s="1">
        <v>45985</v>
      </c>
      <c r="V10041">
        <v>124</v>
      </c>
      <c r="W10041" t="str">
        <f t="shared" si="203"/>
        <v>120-149</v>
      </c>
    </row>
    <row r="10042" spans="1:23" x14ac:dyDescent="0.25">
      <c r="A10042" t="s">
        <v>10291</v>
      </c>
      <c r="B10042">
        <v>3941485603</v>
      </c>
      <c r="C10042">
        <v>2037824083</v>
      </c>
      <c r="D10042" s="1">
        <v>45338</v>
      </c>
      <c r="E10042">
        <v>99221</v>
      </c>
      <c r="F10042">
        <v>97110</v>
      </c>
      <c r="G10042" t="s">
        <v>3288</v>
      </c>
      <c r="H10042" s="34">
        <v>42465</v>
      </c>
      <c r="I10042" s="7">
        <v>33547</v>
      </c>
      <c r="J10042" s="7">
        <v>15886.48</v>
      </c>
      <c r="K10042" s="7">
        <v>12293</v>
      </c>
      <c r="L10042" s="7">
        <v>5367.52</v>
      </c>
      <c r="M10042" s="5">
        <v>0.16</v>
      </c>
      <c r="N10042" t="s">
        <v>1138</v>
      </c>
      <c r="O10042" t="s">
        <v>27</v>
      </c>
      <c r="P10042" t="s">
        <v>3149</v>
      </c>
      <c r="Q10042" t="s">
        <v>19</v>
      </c>
      <c r="R10042" t="s">
        <v>38</v>
      </c>
      <c r="S10042" t="s">
        <v>17</v>
      </c>
      <c r="T10042" t="s">
        <v>13311</v>
      </c>
      <c r="U10042" s="1">
        <v>45401</v>
      </c>
      <c r="V10042">
        <v>63</v>
      </c>
      <c r="W10042" t="str">
        <f t="shared" si="203"/>
        <v>60-89</v>
      </c>
    </row>
    <row r="10043" spans="1:23" x14ac:dyDescent="0.25">
      <c r="A10043" t="s">
        <v>10292</v>
      </c>
      <c r="B10043">
        <v>2562338271</v>
      </c>
      <c r="C10043">
        <v>2838582509</v>
      </c>
      <c r="D10043" s="1">
        <v>45381</v>
      </c>
      <c r="E10043">
        <v>99231</v>
      </c>
      <c r="F10043">
        <v>99292</v>
      </c>
      <c r="G10043" t="s">
        <v>169</v>
      </c>
      <c r="H10043" s="34">
        <v>62070</v>
      </c>
      <c r="I10043" s="7">
        <v>40346</v>
      </c>
      <c r="J10043" s="7">
        <v>19629.48</v>
      </c>
      <c r="K10043" s="7">
        <v>15875</v>
      </c>
      <c r="L10043" s="7">
        <v>4841.5200000000004</v>
      </c>
      <c r="M10043" s="5">
        <v>0.12</v>
      </c>
      <c r="N10043" t="s">
        <v>46</v>
      </c>
      <c r="O10043" t="s">
        <v>27</v>
      </c>
      <c r="P10043" t="s">
        <v>97</v>
      </c>
      <c r="Q10043" t="s">
        <v>32</v>
      </c>
      <c r="R10043" t="s">
        <v>20</v>
      </c>
      <c r="S10043" t="s">
        <v>21</v>
      </c>
      <c r="T10043" t="s">
        <v>13311</v>
      </c>
      <c r="U10043" s="1">
        <v>45534</v>
      </c>
      <c r="V10043">
        <v>153</v>
      </c>
      <c r="W10043" t="str">
        <f t="shared" si="203"/>
        <v>150-179</v>
      </c>
    </row>
    <row r="10044" spans="1:23" x14ac:dyDescent="0.25">
      <c r="A10044" t="s">
        <v>10293</v>
      </c>
      <c r="B10044">
        <v>7649957245</v>
      </c>
      <c r="C10044">
        <v>9535174265</v>
      </c>
      <c r="D10044" s="1">
        <v>45304</v>
      </c>
      <c r="E10044">
        <v>99222</v>
      </c>
      <c r="F10044">
        <v>71046</v>
      </c>
      <c r="G10044" t="s">
        <v>3286</v>
      </c>
      <c r="H10044" s="34">
        <v>66386</v>
      </c>
      <c r="I10044" s="7">
        <v>52445</v>
      </c>
      <c r="J10044" s="7">
        <v>36435.800000000003</v>
      </c>
      <c r="K10044" s="7">
        <v>7618</v>
      </c>
      <c r="L10044" s="7">
        <v>8391.2000000000007</v>
      </c>
      <c r="M10044" s="5">
        <v>0.16</v>
      </c>
      <c r="N10044" t="s">
        <v>1138</v>
      </c>
      <c r="O10044" t="s">
        <v>27</v>
      </c>
      <c r="P10044" t="s">
        <v>3149</v>
      </c>
      <c r="Q10044" t="s">
        <v>32</v>
      </c>
      <c r="R10044" t="s">
        <v>27</v>
      </c>
      <c r="S10044" t="s">
        <v>17</v>
      </c>
      <c r="T10044" t="s">
        <v>13312</v>
      </c>
      <c r="U10044" s="1">
        <v>45403</v>
      </c>
      <c r="V10044">
        <v>99</v>
      </c>
      <c r="W10044" t="str">
        <f t="shared" si="203"/>
        <v>90-119</v>
      </c>
    </row>
    <row r="10045" spans="1:23" x14ac:dyDescent="0.25">
      <c r="A10045" t="s">
        <v>10294</v>
      </c>
      <c r="B10045">
        <v>4969907332</v>
      </c>
      <c r="C10045">
        <v>2421063246</v>
      </c>
      <c r="D10045" s="1">
        <v>45357</v>
      </c>
      <c r="E10045">
        <v>99238</v>
      </c>
      <c r="F10045">
        <v>99291</v>
      </c>
      <c r="G10045" t="s">
        <v>3428</v>
      </c>
      <c r="H10045" s="34">
        <v>68822</v>
      </c>
      <c r="I10045" s="7">
        <v>51617</v>
      </c>
      <c r="J10045" s="7">
        <v>38468.449999999997</v>
      </c>
      <c r="K10045" s="7">
        <v>5406</v>
      </c>
      <c r="L10045" s="7">
        <v>7742.55</v>
      </c>
      <c r="M10045" s="5">
        <v>0.15</v>
      </c>
      <c r="N10045" t="s">
        <v>1139</v>
      </c>
      <c r="O10045" t="s">
        <v>30</v>
      </c>
      <c r="P10045" t="s">
        <v>97</v>
      </c>
      <c r="Q10045" t="s">
        <v>19</v>
      </c>
      <c r="R10045" t="s">
        <v>27</v>
      </c>
      <c r="S10045" t="s">
        <v>27</v>
      </c>
      <c r="T10045" t="s">
        <v>13312</v>
      </c>
      <c r="U10045" s="1">
        <v>45407</v>
      </c>
      <c r="V10045">
        <v>50</v>
      </c>
      <c r="W10045" t="str">
        <f t="shared" si="203"/>
        <v>30-59</v>
      </c>
    </row>
    <row r="10046" spans="1:23" x14ac:dyDescent="0.25">
      <c r="A10046" t="s">
        <v>10295</v>
      </c>
      <c r="B10046">
        <v>4151162511</v>
      </c>
      <c r="C10046">
        <v>554907513</v>
      </c>
      <c r="D10046" s="1">
        <v>45579</v>
      </c>
      <c r="E10046">
        <v>99221</v>
      </c>
      <c r="F10046">
        <v>99282</v>
      </c>
      <c r="G10046" t="s">
        <v>248</v>
      </c>
      <c r="H10046" s="34">
        <v>87218</v>
      </c>
      <c r="I10046" s="7">
        <v>74135</v>
      </c>
      <c r="J10046" s="7">
        <v>72652.3</v>
      </c>
      <c r="K10046" s="7">
        <v>0</v>
      </c>
      <c r="L10046" s="7">
        <v>1482.7</v>
      </c>
      <c r="M10046" s="5">
        <v>0.02</v>
      </c>
      <c r="N10046" t="s">
        <v>16</v>
      </c>
      <c r="O10046" t="s">
        <v>17</v>
      </c>
      <c r="P10046" t="s">
        <v>31</v>
      </c>
      <c r="Q10046" t="s">
        <v>32</v>
      </c>
      <c r="R10046" t="s">
        <v>38</v>
      </c>
      <c r="S10046" t="s">
        <v>21</v>
      </c>
      <c r="T10046" t="s">
        <v>13312</v>
      </c>
      <c r="U10046" s="1">
        <v>45719</v>
      </c>
      <c r="V10046">
        <v>140</v>
      </c>
      <c r="W10046" t="str">
        <f t="shared" si="203"/>
        <v>120-149</v>
      </c>
    </row>
    <row r="10047" spans="1:23" x14ac:dyDescent="0.25">
      <c r="A10047" t="s">
        <v>10296</v>
      </c>
      <c r="B10047">
        <v>1672316460</v>
      </c>
      <c r="C10047">
        <v>3406396281</v>
      </c>
      <c r="D10047" s="1">
        <v>45590</v>
      </c>
      <c r="E10047">
        <v>99232</v>
      </c>
      <c r="F10047">
        <v>99211</v>
      </c>
      <c r="G10047" t="s">
        <v>3371</v>
      </c>
      <c r="H10047" s="34">
        <v>90412</v>
      </c>
      <c r="I10047" s="7">
        <v>76850</v>
      </c>
      <c r="J10047" s="7">
        <v>48104</v>
      </c>
      <c r="K10047" s="7">
        <v>27209</v>
      </c>
      <c r="L10047" s="7">
        <v>1537</v>
      </c>
      <c r="M10047" s="5">
        <v>0.02</v>
      </c>
      <c r="N10047" t="s">
        <v>16</v>
      </c>
      <c r="O10047" t="s">
        <v>27</v>
      </c>
      <c r="P10047" t="s">
        <v>40</v>
      </c>
      <c r="Q10047" t="s">
        <v>19</v>
      </c>
      <c r="R10047" t="s">
        <v>20</v>
      </c>
      <c r="S10047" t="s">
        <v>27</v>
      </c>
      <c r="T10047" t="s">
        <v>13311</v>
      </c>
      <c r="U10047" s="1">
        <v>45673</v>
      </c>
      <c r="V10047">
        <v>83</v>
      </c>
      <c r="W10047" t="str">
        <f t="shared" si="203"/>
        <v>60-89</v>
      </c>
    </row>
    <row r="10048" spans="1:23" x14ac:dyDescent="0.25">
      <c r="A10048" t="s">
        <v>10297</v>
      </c>
      <c r="B10048">
        <v>7945557050</v>
      </c>
      <c r="C10048">
        <v>4310539172</v>
      </c>
      <c r="D10048" s="1">
        <v>45429</v>
      </c>
      <c r="E10048">
        <v>99214</v>
      </c>
      <c r="F10048">
        <v>99283</v>
      </c>
      <c r="G10048" t="s">
        <v>219</v>
      </c>
      <c r="H10048" s="34">
        <v>31786</v>
      </c>
      <c r="I10048" s="7">
        <v>25111</v>
      </c>
      <c r="J10048" s="7">
        <v>12368.24</v>
      </c>
      <c r="K10048" s="7">
        <v>8725</v>
      </c>
      <c r="L10048" s="7">
        <v>4017.76</v>
      </c>
      <c r="M10048" s="5">
        <v>0.16</v>
      </c>
      <c r="N10048" t="s">
        <v>1138</v>
      </c>
      <c r="O10048" t="s">
        <v>27</v>
      </c>
      <c r="P10048" t="s">
        <v>55</v>
      </c>
      <c r="Q10048" t="s">
        <v>32</v>
      </c>
      <c r="R10048" t="s">
        <v>20</v>
      </c>
      <c r="S10048" t="s">
        <v>27</v>
      </c>
      <c r="T10048" t="s">
        <v>13312</v>
      </c>
      <c r="U10048" s="1">
        <v>45554</v>
      </c>
      <c r="V10048">
        <v>125</v>
      </c>
      <c r="W10048" t="str">
        <f t="shared" si="203"/>
        <v>120-149</v>
      </c>
    </row>
    <row r="10049" spans="1:23" x14ac:dyDescent="0.25">
      <c r="A10049" t="s">
        <v>10298</v>
      </c>
      <c r="B10049">
        <v>6024003410</v>
      </c>
      <c r="C10049">
        <v>4676378290</v>
      </c>
      <c r="D10049" s="1">
        <v>45952</v>
      </c>
      <c r="E10049">
        <v>99213</v>
      </c>
      <c r="F10049">
        <v>97110</v>
      </c>
      <c r="G10049" t="s">
        <v>110</v>
      </c>
      <c r="H10049" s="34">
        <v>67977</v>
      </c>
      <c r="I10049" s="7">
        <v>54382</v>
      </c>
      <c r="J10049" s="7">
        <v>46768.52</v>
      </c>
      <c r="K10049" s="7">
        <v>0</v>
      </c>
      <c r="L10049" s="7">
        <v>7613.48</v>
      </c>
      <c r="M10049" s="5">
        <v>0.14000000000000001</v>
      </c>
      <c r="N10049" t="s">
        <v>1135</v>
      </c>
      <c r="O10049" t="s">
        <v>17</v>
      </c>
      <c r="P10049" t="s">
        <v>55</v>
      </c>
      <c r="Q10049" t="s">
        <v>32</v>
      </c>
      <c r="R10049" t="s">
        <v>27</v>
      </c>
      <c r="S10049" t="s">
        <v>21</v>
      </c>
      <c r="T10049" t="s">
        <v>13311</v>
      </c>
      <c r="U10049" s="1">
        <v>46106</v>
      </c>
      <c r="V10049">
        <v>154</v>
      </c>
      <c r="W10049" t="str">
        <f t="shared" si="203"/>
        <v>150-179</v>
      </c>
    </row>
    <row r="10050" spans="1:23" x14ac:dyDescent="0.25">
      <c r="A10050" t="s">
        <v>10299</v>
      </c>
      <c r="B10050">
        <v>3785062776</v>
      </c>
      <c r="C10050">
        <v>3057077568</v>
      </c>
      <c r="D10050" s="1">
        <v>45594</v>
      </c>
      <c r="E10050">
        <v>99222</v>
      </c>
      <c r="F10050">
        <v>71046</v>
      </c>
      <c r="G10050" t="s">
        <v>159</v>
      </c>
      <c r="H10050" s="34">
        <v>70705</v>
      </c>
      <c r="I10050" s="7">
        <v>45958</v>
      </c>
      <c r="J10050" s="7">
        <v>34913.040000000001</v>
      </c>
      <c r="K10050" s="7">
        <v>5530</v>
      </c>
      <c r="L10050" s="7">
        <v>5514.96</v>
      </c>
      <c r="M10050" s="5">
        <v>0.12</v>
      </c>
      <c r="N10050" t="s">
        <v>46</v>
      </c>
      <c r="O10050" t="s">
        <v>30</v>
      </c>
      <c r="P10050" t="s">
        <v>3147</v>
      </c>
      <c r="Q10050" t="s">
        <v>32</v>
      </c>
      <c r="R10050" t="s">
        <v>21</v>
      </c>
      <c r="S10050" t="s">
        <v>27</v>
      </c>
      <c r="T10050" t="s">
        <v>13311</v>
      </c>
      <c r="U10050" s="1">
        <v>45624</v>
      </c>
      <c r="V10050">
        <v>30</v>
      </c>
      <c r="W10050" t="str">
        <f t="shared" si="203"/>
        <v>30-59</v>
      </c>
    </row>
    <row r="10051" spans="1:23" x14ac:dyDescent="0.25">
      <c r="A10051" t="s">
        <v>10300</v>
      </c>
      <c r="B10051">
        <v>2213115838</v>
      </c>
      <c r="C10051">
        <v>6505733059</v>
      </c>
      <c r="D10051" s="1">
        <v>45512</v>
      </c>
      <c r="E10051">
        <v>99215</v>
      </c>
      <c r="F10051">
        <v>99281</v>
      </c>
      <c r="G10051" t="s">
        <v>116</v>
      </c>
      <c r="H10051" s="34">
        <v>42652</v>
      </c>
      <c r="I10051" s="7">
        <v>34122</v>
      </c>
      <c r="J10051" s="7">
        <v>25865.919999999998</v>
      </c>
      <c r="K10051" s="7">
        <v>3479</v>
      </c>
      <c r="L10051" s="7">
        <v>4777.08</v>
      </c>
      <c r="M10051" s="5">
        <v>0.14000000000000001</v>
      </c>
      <c r="N10051" t="s">
        <v>1135</v>
      </c>
      <c r="O10051" t="s">
        <v>30</v>
      </c>
      <c r="P10051" t="s">
        <v>18</v>
      </c>
      <c r="Q10051" t="s">
        <v>19</v>
      </c>
      <c r="R10051" t="s">
        <v>26</v>
      </c>
      <c r="S10051" t="s">
        <v>27</v>
      </c>
      <c r="T10051" t="s">
        <v>13311</v>
      </c>
      <c r="U10051" s="1">
        <v>45672</v>
      </c>
      <c r="V10051">
        <v>160</v>
      </c>
      <c r="W10051" t="str">
        <f t="shared" ref="W10051:W10114" si="204">IF(V10051="","",IF(V10051&lt;30,"0-29",IF(V10051&lt;60,"30-59",IF(V10051&lt;90,"60-89",IF(V10051&lt;120,"90-119",IF(V10051&lt;150,"120-149",IF(V10051&lt;180,"150-179",IF(V10051&lt;210,"180-209",IF(V10051&lt;240,"210-239",IF(V10051&lt;270,"240-269",IF(V10051&lt;300,"270-299",IF(V10051&lt;330,"300-329",IF(V10051&lt;360,"330-359","360+")))))))))))))</f>
        <v>150-179</v>
      </c>
    </row>
    <row r="10052" spans="1:23" x14ac:dyDescent="0.25">
      <c r="A10052" t="s">
        <v>10301</v>
      </c>
      <c r="B10052">
        <v>9514915446</v>
      </c>
      <c r="C10052">
        <v>1921227496</v>
      </c>
      <c r="D10052" s="1">
        <v>45879</v>
      </c>
      <c r="E10052">
        <v>99231</v>
      </c>
      <c r="F10052">
        <v>99281</v>
      </c>
      <c r="G10052" t="s">
        <v>3494</v>
      </c>
      <c r="H10052" s="34">
        <v>87458</v>
      </c>
      <c r="I10052" s="7">
        <v>65594</v>
      </c>
      <c r="J10052" s="7">
        <v>55754.9</v>
      </c>
      <c r="K10052" s="7">
        <v>0</v>
      </c>
      <c r="L10052" s="7">
        <v>9839.1</v>
      </c>
      <c r="M10052" s="5">
        <v>0.15</v>
      </c>
      <c r="N10052" t="s">
        <v>1139</v>
      </c>
      <c r="O10052" t="s">
        <v>17</v>
      </c>
      <c r="P10052" t="s">
        <v>18</v>
      </c>
      <c r="Q10052" t="s">
        <v>19</v>
      </c>
      <c r="R10052" t="s">
        <v>26</v>
      </c>
      <c r="S10052" t="s">
        <v>27</v>
      </c>
      <c r="T10052" t="s">
        <v>13312</v>
      </c>
      <c r="U10052" s="1">
        <v>46026</v>
      </c>
      <c r="V10052">
        <v>147</v>
      </c>
      <c r="W10052" t="str">
        <f t="shared" si="204"/>
        <v>120-149</v>
      </c>
    </row>
    <row r="10053" spans="1:23" x14ac:dyDescent="0.25">
      <c r="A10053" t="s">
        <v>10302</v>
      </c>
      <c r="B10053">
        <v>1509029453</v>
      </c>
      <c r="C10053">
        <v>1352219203</v>
      </c>
      <c r="D10053" s="1">
        <v>45812</v>
      </c>
      <c r="E10053">
        <v>99238</v>
      </c>
      <c r="F10053">
        <v>99211</v>
      </c>
      <c r="G10053" t="s">
        <v>124</v>
      </c>
      <c r="H10053" s="34">
        <v>59499</v>
      </c>
      <c r="I10053" s="7">
        <v>46409</v>
      </c>
      <c r="J10053" s="7">
        <v>37127.199999999997</v>
      </c>
      <c r="K10053" s="7">
        <v>0</v>
      </c>
      <c r="L10053" s="7">
        <v>9281.7999999999993</v>
      </c>
      <c r="M10053" s="5">
        <v>0.2</v>
      </c>
      <c r="N10053" t="s">
        <v>3140</v>
      </c>
      <c r="O10053" t="s">
        <v>17</v>
      </c>
      <c r="P10053" t="s">
        <v>3146</v>
      </c>
      <c r="Q10053" t="s">
        <v>32</v>
      </c>
      <c r="R10053" t="s">
        <v>21</v>
      </c>
      <c r="S10053" t="s">
        <v>21</v>
      </c>
      <c r="T10053" t="s">
        <v>13312</v>
      </c>
      <c r="U10053" s="1">
        <v>45932</v>
      </c>
      <c r="V10053">
        <v>120</v>
      </c>
      <c r="W10053" t="str">
        <f t="shared" si="204"/>
        <v>120-149</v>
      </c>
    </row>
    <row r="10054" spans="1:23" x14ac:dyDescent="0.25">
      <c r="A10054" t="s">
        <v>10303</v>
      </c>
      <c r="B10054">
        <v>5989236861</v>
      </c>
      <c r="C10054">
        <v>8994276008</v>
      </c>
      <c r="D10054" s="1">
        <v>45721</v>
      </c>
      <c r="E10054">
        <v>99213</v>
      </c>
      <c r="F10054">
        <v>99215</v>
      </c>
      <c r="G10054" t="s">
        <v>3183</v>
      </c>
      <c r="H10054" s="34">
        <v>88991</v>
      </c>
      <c r="I10054" s="7">
        <v>72973</v>
      </c>
      <c r="J10054" s="7">
        <v>30206.86</v>
      </c>
      <c r="K10054" s="7">
        <v>29631</v>
      </c>
      <c r="L10054" s="7">
        <v>13135.14</v>
      </c>
      <c r="M10054" s="5">
        <v>0.18</v>
      </c>
      <c r="N10054" t="s">
        <v>3141</v>
      </c>
      <c r="O10054" t="s">
        <v>27</v>
      </c>
      <c r="P10054" t="s">
        <v>40</v>
      </c>
      <c r="Q10054" t="s">
        <v>32</v>
      </c>
      <c r="R10054" t="s">
        <v>27</v>
      </c>
      <c r="S10054" t="s">
        <v>21</v>
      </c>
      <c r="T10054" t="s">
        <v>13312</v>
      </c>
      <c r="U10054" s="1">
        <v>45777</v>
      </c>
      <c r="V10054">
        <v>56</v>
      </c>
      <c r="W10054" t="str">
        <f t="shared" si="204"/>
        <v>30-59</v>
      </c>
    </row>
    <row r="10055" spans="1:23" x14ac:dyDescent="0.25">
      <c r="A10055" t="s">
        <v>10304</v>
      </c>
      <c r="B10055">
        <v>5569518721</v>
      </c>
      <c r="C10055">
        <v>3872661424</v>
      </c>
      <c r="D10055" s="1">
        <v>45531</v>
      </c>
      <c r="E10055">
        <v>99238</v>
      </c>
      <c r="F10055">
        <v>99212</v>
      </c>
      <c r="G10055" t="s">
        <v>124</v>
      </c>
      <c r="H10055" s="34">
        <v>99620</v>
      </c>
      <c r="I10055" s="7">
        <v>64753</v>
      </c>
      <c r="J10055" s="7">
        <v>49652.639999999999</v>
      </c>
      <c r="K10055" s="7">
        <v>7330</v>
      </c>
      <c r="L10055" s="7">
        <v>7770.36</v>
      </c>
      <c r="M10055" s="5">
        <v>0.12</v>
      </c>
      <c r="N10055" t="s">
        <v>46</v>
      </c>
      <c r="O10055" t="s">
        <v>27</v>
      </c>
      <c r="P10055" t="s">
        <v>3146</v>
      </c>
      <c r="Q10055" t="s">
        <v>32</v>
      </c>
      <c r="R10055" t="s">
        <v>38</v>
      </c>
      <c r="S10055" t="s">
        <v>27</v>
      </c>
      <c r="T10055" t="s">
        <v>13311</v>
      </c>
      <c r="U10055" s="1">
        <v>45698</v>
      </c>
      <c r="V10055">
        <v>167</v>
      </c>
      <c r="W10055" t="str">
        <f t="shared" si="204"/>
        <v>150-179</v>
      </c>
    </row>
    <row r="10056" spans="1:23" x14ac:dyDescent="0.25">
      <c r="A10056" t="s">
        <v>10305</v>
      </c>
      <c r="B10056">
        <v>4710976862</v>
      </c>
      <c r="C10056">
        <v>1134936298</v>
      </c>
      <c r="D10056" s="1">
        <v>45658</v>
      </c>
      <c r="E10056">
        <v>99213</v>
      </c>
      <c r="F10056">
        <v>99214</v>
      </c>
      <c r="G10056" t="s">
        <v>244</v>
      </c>
      <c r="H10056" s="34">
        <v>55314</v>
      </c>
      <c r="I10056" s="7">
        <v>41486</v>
      </c>
      <c r="J10056" s="7">
        <v>23869.1</v>
      </c>
      <c r="K10056" s="7">
        <v>11394</v>
      </c>
      <c r="L10056" s="7">
        <v>6222.9</v>
      </c>
      <c r="M10056" s="5">
        <v>0.15</v>
      </c>
      <c r="N10056" t="s">
        <v>1139</v>
      </c>
      <c r="O10056" t="s">
        <v>27</v>
      </c>
      <c r="P10056" t="s">
        <v>3147</v>
      </c>
      <c r="Q10056" t="s">
        <v>19</v>
      </c>
      <c r="R10056" t="s">
        <v>21</v>
      </c>
      <c r="S10056" t="s">
        <v>17</v>
      </c>
      <c r="T10056" t="s">
        <v>13310</v>
      </c>
      <c r="U10056" s="1">
        <v>45796</v>
      </c>
      <c r="V10056">
        <v>138</v>
      </c>
      <c r="W10056" t="str">
        <f t="shared" si="204"/>
        <v>120-149</v>
      </c>
    </row>
    <row r="10057" spans="1:23" x14ac:dyDescent="0.25">
      <c r="A10057" t="s">
        <v>10306</v>
      </c>
      <c r="B10057">
        <v>2051963211</v>
      </c>
      <c r="C10057">
        <v>943500232</v>
      </c>
      <c r="D10057" s="1">
        <v>45395</v>
      </c>
      <c r="E10057">
        <v>99231</v>
      </c>
      <c r="F10057">
        <v>99204</v>
      </c>
      <c r="G10057" t="s">
        <v>3253</v>
      </c>
      <c r="H10057" s="34">
        <v>42648</v>
      </c>
      <c r="I10057" s="7">
        <v>30707</v>
      </c>
      <c r="J10057" s="7">
        <v>25561.439999999999</v>
      </c>
      <c r="K10057" s="7">
        <v>2689</v>
      </c>
      <c r="L10057" s="7">
        <v>2456.56</v>
      </c>
      <c r="M10057" s="5">
        <v>0.08</v>
      </c>
      <c r="N10057" t="s">
        <v>24</v>
      </c>
      <c r="O10057" t="s">
        <v>30</v>
      </c>
      <c r="P10057" t="s">
        <v>18</v>
      </c>
      <c r="Q10057" t="s">
        <v>19</v>
      </c>
      <c r="R10057" t="s">
        <v>38</v>
      </c>
      <c r="S10057" t="s">
        <v>17</v>
      </c>
      <c r="T10057" t="s">
        <v>13311</v>
      </c>
      <c r="U10057" s="1">
        <v>45534</v>
      </c>
      <c r="V10057">
        <v>139</v>
      </c>
      <c r="W10057" t="str">
        <f t="shared" si="204"/>
        <v>120-149</v>
      </c>
    </row>
    <row r="10058" spans="1:23" x14ac:dyDescent="0.25">
      <c r="A10058" t="s">
        <v>10307</v>
      </c>
      <c r="B10058">
        <v>1166493632</v>
      </c>
      <c r="C10058">
        <v>4356801200</v>
      </c>
      <c r="D10058" s="1">
        <v>45605</v>
      </c>
      <c r="E10058">
        <v>99215</v>
      </c>
      <c r="F10058">
        <v>93000</v>
      </c>
      <c r="G10058" t="s">
        <v>200</v>
      </c>
      <c r="H10058" s="34">
        <v>73019</v>
      </c>
      <c r="I10058" s="7">
        <v>47462</v>
      </c>
      <c r="J10058" s="7">
        <v>35007.56</v>
      </c>
      <c r="K10058" s="7">
        <v>6759</v>
      </c>
      <c r="L10058" s="7">
        <v>5695.44</v>
      </c>
      <c r="M10058" s="5">
        <v>0.12</v>
      </c>
      <c r="N10058" t="s">
        <v>46</v>
      </c>
      <c r="O10058" t="s">
        <v>30</v>
      </c>
      <c r="P10058" t="s">
        <v>25</v>
      </c>
      <c r="Q10058" t="s">
        <v>32</v>
      </c>
      <c r="R10058" t="s">
        <v>38</v>
      </c>
      <c r="S10058" t="s">
        <v>27</v>
      </c>
      <c r="T10058" t="s">
        <v>13311</v>
      </c>
      <c r="U10058" s="1">
        <v>45690</v>
      </c>
      <c r="V10058">
        <v>85</v>
      </c>
      <c r="W10058" t="str">
        <f t="shared" si="204"/>
        <v>60-89</v>
      </c>
    </row>
    <row r="10059" spans="1:23" x14ac:dyDescent="0.25">
      <c r="A10059" t="s">
        <v>10308</v>
      </c>
      <c r="B10059">
        <v>1569264031</v>
      </c>
      <c r="C10059">
        <v>3050716350</v>
      </c>
      <c r="D10059" s="1">
        <v>45815</v>
      </c>
      <c r="E10059">
        <v>99231</v>
      </c>
      <c r="F10059">
        <v>90834</v>
      </c>
      <c r="G10059" t="s">
        <v>3258</v>
      </c>
      <c r="H10059" s="34">
        <v>82046</v>
      </c>
      <c r="I10059" s="7">
        <v>67278</v>
      </c>
      <c r="J10059" s="7">
        <v>55167.96</v>
      </c>
      <c r="K10059" s="7">
        <v>0</v>
      </c>
      <c r="L10059" s="7">
        <v>12110.04</v>
      </c>
      <c r="M10059" s="5">
        <v>0.18</v>
      </c>
      <c r="N10059" t="s">
        <v>3141</v>
      </c>
      <c r="O10059" t="s">
        <v>17</v>
      </c>
      <c r="P10059" t="s">
        <v>3150</v>
      </c>
      <c r="Q10059" t="s">
        <v>19</v>
      </c>
      <c r="R10059" t="s">
        <v>21</v>
      </c>
      <c r="S10059" t="s">
        <v>27</v>
      </c>
      <c r="T10059" t="s">
        <v>13310</v>
      </c>
      <c r="U10059" s="1">
        <v>45898</v>
      </c>
      <c r="V10059">
        <v>83</v>
      </c>
      <c r="W10059" t="str">
        <f t="shared" si="204"/>
        <v>60-89</v>
      </c>
    </row>
    <row r="10060" spans="1:23" x14ac:dyDescent="0.25">
      <c r="A10060" t="s">
        <v>10309</v>
      </c>
      <c r="B10060">
        <v>9608632911</v>
      </c>
      <c r="C10060">
        <v>632252141</v>
      </c>
      <c r="D10060" s="1">
        <v>45463</v>
      </c>
      <c r="E10060">
        <v>99232</v>
      </c>
      <c r="F10060">
        <v>90834</v>
      </c>
      <c r="G10060" t="s">
        <v>191</v>
      </c>
      <c r="H10060" s="34">
        <v>41053</v>
      </c>
      <c r="I10060" s="7">
        <v>29558</v>
      </c>
      <c r="J10060" s="7">
        <v>20869.36</v>
      </c>
      <c r="K10060" s="7">
        <v>6324</v>
      </c>
      <c r="L10060" s="7">
        <v>2364.64</v>
      </c>
      <c r="M10060" s="5">
        <v>0.08</v>
      </c>
      <c r="N10060" t="s">
        <v>24</v>
      </c>
      <c r="O10060" t="s">
        <v>27</v>
      </c>
      <c r="P10060" t="s">
        <v>31</v>
      </c>
      <c r="Q10060" t="s">
        <v>19</v>
      </c>
      <c r="R10060" t="s">
        <v>27</v>
      </c>
      <c r="S10060" t="s">
        <v>17</v>
      </c>
      <c r="T10060" t="s">
        <v>13310</v>
      </c>
      <c r="U10060" s="1">
        <v>45537</v>
      </c>
      <c r="V10060">
        <v>74</v>
      </c>
      <c r="W10060" t="str">
        <f t="shared" si="204"/>
        <v>60-89</v>
      </c>
    </row>
    <row r="10061" spans="1:23" x14ac:dyDescent="0.25">
      <c r="A10061" t="s">
        <v>10310</v>
      </c>
      <c r="B10061">
        <v>8224609228</v>
      </c>
      <c r="C10061">
        <v>226449464</v>
      </c>
      <c r="D10061" s="1">
        <v>45718</v>
      </c>
      <c r="E10061">
        <v>99238</v>
      </c>
      <c r="F10061">
        <v>99284</v>
      </c>
      <c r="G10061" t="s">
        <v>148</v>
      </c>
      <c r="H10061" s="34">
        <v>63469</v>
      </c>
      <c r="I10061" s="7">
        <v>47602</v>
      </c>
      <c r="J10061" s="7">
        <v>21313.7</v>
      </c>
      <c r="K10061" s="7">
        <v>19148</v>
      </c>
      <c r="L10061" s="7">
        <v>7140.3</v>
      </c>
      <c r="M10061" s="5">
        <v>0.15</v>
      </c>
      <c r="N10061" t="s">
        <v>1139</v>
      </c>
      <c r="O10061" t="s">
        <v>27</v>
      </c>
      <c r="P10061" t="s">
        <v>3146</v>
      </c>
      <c r="Q10061" t="s">
        <v>19</v>
      </c>
      <c r="R10061" t="s">
        <v>26</v>
      </c>
      <c r="S10061" t="s">
        <v>27</v>
      </c>
      <c r="T10061" t="s">
        <v>13311</v>
      </c>
      <c r="U10061" s="1">
        <v>45874</v>
      </c>
      <c r="V10061">
        <v>155</v>
      </c>
      <c r="W10061" t="str">
        <f t="shared" si="204"/>
        <v>150-179</v>
      </c>
    </row>
    <row r="10062" spans="1:23" x14ac:dyDescent="0.25">
      <c r="A10062" t="s">
        <v>10311</v>
      </c>
      <c r="B10062">
        <v>3710837804</v>
      </c>
      <c r="C10062">
        <v>898759170</v>
      </c>
      <c r="D10062" s="1">
        <v>45589</v>
      </c>
      <c r="E10062">
        <v>99215</v>
      </c>
      <c r="F10062">
        <v>99201</v>
      </c>
      <c r="G10062" t="s">
        <v>415</v>
      </c>
      <c r="H10062" s="34">
        <v>9975</v>
      </c>
      <c r="I10062" s="7">
        <v>7980</v>
      </c>
      <c r="J10062" s="7">
        <v>6862.8</v>
      </c>
      <c r="K10062" s="7">
        <v>0</v>
      </c>
      <c r="L10062" s="7">
        <v>1117.2</v>
      </c>
      <c r="M10062" s="5">
        <v>0.14000000000000001</v>
      </c>
      <c r="N10062" t="s">
        <v>1135</v>
      </c>
      <c r="O10062" t="s">
        <v>17</v>
      </c>
      <c r="P10062" t="s">
        <v>97</v>
      </c>
      <c r="Q10062" t="s">
        <v>19</v>
      </c>
      <c r="R10062" t="s">
        <v>20</v>
      </c>
      <c r="S10062" t="s">
        <v>27</v>
      </c>
      <c r="T10062" t="s">
        <v>13310</v>
      </c>
      <c r="U10062" s="1">
        <v>45744</v>
      </c>
      <c r="V10062">
        <v>155</v>
      </c>
      <c r="W10062" t="str">
        <f t="shared" si="204"/>
        <v>150-179</v>
      </c>
    </row>
    <row r="10063" spans="1:23" x14ac:dyDescent="0.25">
      <c r="A10063" t="s">
        <v>10312</v>
      </c>
      <c r="B10063">
        <v>365428801</v>
      </c>
      <c r="C10063">
        <v>1008659887</v>
      </c>
      <c r="D10063" s="1">
        <v>45382</v>
      </c>
      <c r="E10063">
        <v>99232</v>
      </c>
      <c r="F10063">
        <v>99284</v>
      </c>
      <c r="G10063" t="s">
        <v>96</v>
      </c>
      <c r="H10063" s="34">
        <v>68650</v>
      </c>
      <c r="I10063" s="7">
        <v>44623</v>
      </c>
      <c r="J10063" s="7">
        <v>33785.24</v>
      </c>
      <c r="K10063" s="7">
        <v>5483</v>
      </c>
      <c r="L10063" s="7">
        <v>5354.76</v>
      </c>
      <c r="M10063" s="5">
        <v>0.12</v>
      </c>
      <c r="N10063" t="s">
        <v>46</v>
      </c>
      <c r="O10063" t="s">
        <v>30</v>
      </c>
      <c r="P10063" t="s">
        <v>3148</v>
      </c>
      <c r="Q10063" t="s">
        <v>32</v>
      </c>
      <c r="R10063" t="s">
        <v>21</v>
      </c>
      <c r="S10063" t="s">
        <v>21</v>
      </c>
      <c r="T10063" t="s">
        <v>13310</v>
      </c>
      <c r="U10063" s="1">
        <v>45412</v>
      </c>
      <c r="V10063">
        <v>30</v>
      </c>
      <c r="W10063" t="str">
        <f t="shared" si="204"/>
        <v>30-59</v>
      </c>
    </row>
    <row r="10064" spans="1:23" x14ac:dyDescent="0.25">
      <c r="A10064" t="s">
        <v>10313</v>
      </c>
      <c r="B10064">
        <v>9177410084</v>
      </c>
      <c r="C10064">
        <v>6297116392</v>
      </c>
      <c r="D10064" s="1">
        <v>45645</v>
      </c>
      <c r="E10064">
        <v>99231</v>
      </c>
      <c r="F10064">
        <v>99213</v>
      </c>
      <c r="G10064" t="s">
        <v>52</v>
      </c>
      <c r="H10064" s="34">
        <v>59731</v>
      </c>
      <c r="I10064" s="7">
        <v>46590</v>
      </c>
      <c r="J10064" s="7">
        <v>37272</v>
      </c>
      <c r="K10064" s="7">
        <v>0</v>
      </c>
      <c r="L10064" s="7">
        <v>9318</v>
      </c>
      <c r="M10064" s="5">
        <v>0.2</v>
      </c>
      <c r="N10064" t="s">
        <v>3140</v>
      </c>
      <c r="O10064" t="s">
        <v>17</v>
      </c>
      <c r="P10064" t="s">
        <v>58</v>
      </c>
      <c r="Q10064" t="s">
        <v>32</v>
      </c>
      <c r="R10064" t="s">
        <v>43</v>
      </c>
      <c r="S10064" t="s">
        <v>17</v>
      </c>
      <c r="T10064" t="s">
        <v>13312</v>
      </c>
      <c r="U10064" s="1">
        <v>45736</v>
      </c>
      <c r="V10064">
        <v>91</v>
      </c>
      <c r="W10064" t="str">
        <f t="shared" si="204"/>
        <v>90-119</v>
      </c>
    </row>
    <row r="10065" spans="1:23" x14ac:dyDescent="0.25">
      <c r="A10065" t="s">
        <v>10314</v>
      </c>
      <c r="B10065">
        <v>9077638212</v>
      </c>
      <c r="C10065">
        <v>1439972517</v>
      </c>
      <c r="D10065" s="1">
        <v>45960</v>
      </c>
      <c r="E10065">
        <v>99214</v>
      </c>
      <c r="F10065">
        <v>99203</v>
      </c>
      <c r="G10065" t="s">
        <v>263</v>
      </c>
      <c r="H10065" s="34">
        <v>73367</v>
      </c>
      <c r="I10065" s="7">
        <v>57226</v>
      </c>
      <c r="J10065" s="7">
        <v>39813.800000000003</v>
      </c>
      <c r="K10065" s="7">
        <v>5967</v>
      </c>
      <c r="L10065" s="7">
        <v>11445.2</v>
      </c>
      <c r="M10065" s="5">
        <v>0.2</v>
      </c>
      <c r="N10065" t="s">
        <v>3140</v>
      </c>
      <c r="O10065" t="s">
        <v>27</v>
      </c>
      <c r="P10065" t="s">
        <v>3146</v>
      </c>
      <c r="Q10065" t="s">
        <v>19</v>
      </c>
      <c r="R10065" t="s">
        <v>38</v>
      </c>
      <c r="S10065" t="s">
        <v>21</v>
      </c>
      <c r="T10065" t="s">
        <v>13311</v>
      </c>
      <c r="U10065" s="1">
        <v>46115</v>
      </c>
      <c r="V10065">
        <v>155</v>
      </c>
      <c r="W10065" t="str">
        <f t="shared" si="204"/>
        <v>150-179</v>
      </c>
    </row>
    <row r="10066" spans="1:23" x14ac:dyDescent="0.25">
      <c r="A10066" t="s">
        <v>10315</v>
      </c>
      <c r="B10066">
        <v>8461619708</v>
      </c>
      <c r="C10066">
        <v>6972060976</v>
      </c>
      <c r="D10066" s="1">
        <v>45618</v>
      </c>
      <c r="E10066">
        <v>99215</v>
      </c>
      <c r="F10066">
        <v>99292</v>
      </c>
      <c r="G10066" t="s">
        <v>4092</v>
      </c>
      <c r="H10066" s="34">
        <v>21863</v>
      </c>
      <c r="I10066" s="7">
        <v>14211</v>
      </c>
      <c r="J10066" s="7">
        <v>11059.68</v>
      </c>
      <c r="K10066" s="7">
        <v>1446</v>
      </c>
      <c r="L10066" s="7">
        <v>1705.32</v>
      </c>
      <c r="M10066" s="5">
        <v>0.12</v>
      </c>
      <c r="N10066" t="s">
        <v>46</v>
      </c>
      <c r="O10066" t="s">
        <v>27</v>
      </c>
      <c r="P10066" t="s">
        <v>35</v>
      </c>
      <c r="Q10066" t="s">
        <v>19</v>
      </c>
      <c r="R10066" t="s">
        <v>43</v>
      </c>
      <c r="S10066" t="s">
        <v>21</v>
      </c>
      <c r="T10066" t="s">
        <v>13312</v>
      </c>
      <c r="U10066" s="1">
        <v>45675</v>
      </c>
      <c r="V10066">
        <v>57</v>
      </c>
      <c r="W10066" t="str">
        <f t="shared" si="204"/>
        <v>30-59</v>
      </c>
    </row>
    <row r="10067" spans="1:23" x14ac:dyDescent="0.25">
      <c r="A10067" t="s">
        <v>10316</v>
      </c>
      <c r="B10067">
        <v>3849970981</v>
      </c>
      <c r="C10067">
        <v>1967436053</v>
      </c>
      <c r="D10067" s="1">
        <v>45297</v>
      </c>
      <c r="E10067">
        <v>99222</v>
      </c>
      <c r="F10067">
        <v>99283</v>
      </c>
      <c r="G10067" t="s">
        <v>3371</v>
      </c>
      <c r="H10067" s="34">
        <v>65390</v>
      </c>
      <c r="I10067" s="7">
        <v>53620</v>
      </c>
      <c r="J10067" s="7">
        <v>29618.400000000001</v>
      </c>
      <c r="K10067" s="7">
        <v>14350</v>
      </c>
      <c r="L10067" s="7">
        <v>9651.6</v>
      </c>
      <c r="M10067" s="5">
        <v>0.18</v>
      </c>
      <c r="N10067" t="s">
        <v>3141</v>
      </c>
      <c r="O10067" t="s">
        <v>27</v>
      </c>
      <c r="P10067" t="s">
        <v>40</v>
      </c>
      <c r="Q10067" t="s">
        <v>19</v>
      </c>
      <c r="R10067" t="s">
        <v>26</v>
      </c>
      <c r="S10067" t="s">
        <v>21</v>
      </c>
      <c r="T10067" t="s">
        <v>13310</v>
      </c>
      <c r="U10067" s="1">
        <v>45436</v>
      </c>
      <c r="V10067">
        <v>139</v>
      </c>
      <c r="W10067" t="str">
        <f t="shared" si="204"/>
        <v>120-149</v>
      </c>
    </row>
    <row r="10068" spans="1:23" x14ac:dyDescent="0.25">
      <c r="A10068" t="s">
        <v>10317</v>
      </c>
      <c r="B10068">
        <v>8131980882</v>
      </c>
      <c r="C10068">
        <v>4239707180</v>
      </c>
      <c r="D10068" s="1">
        <v>45484</v>
      </c>
      <c r="E10068">
        <v>99214</v>
      </c>
      <c r="F10068">
        <v>71046</v>
      </c>
      <c r="G10068" t="s">
        <v>203</v>
      </c>
      <c r="H10068" s="34">
        <v>89870</v>
      </c>
      <c r="I10068" s="7">
        <v>64706</v>
      </c>
      <c r="J10068" s="7">
        <v>59529.52</v>
      </c>
      <c r="K10068" s="7">
        <v>0</v>
      </c>
      <c r="L10068" s="7">
        <v>5176.4799999999996</v>
      </c>
      <c r="M10068" s="5">
        <v>0.08</v>
      </c>
      <c r="N10068" t="s">
        <v>24</v>
      </c>
      <c r="O10068" t="s">
        <v>17</v>
      </c>
      <c r="P10068" t="s">
        <v>3148</v>
      </c>
      <c r="Q10068" t="s">
        <v>19</v>
      </c>
      <c r="R10068" t="s">
        <v>21</v>
      </c>
      <c r="S10068" t="s">
        <v>17</v>
      </c>
      <c r="T10068" t="s">
        <v>13312</v>
      </c>
      <c r="U10068" s="1">
        <v>45556</v>
      </c>
      <c r="V10068">
        <v>72</v>
      </c>
      <c r="W10068" t="str">
        <f t="shared" si="204"/>
        <v>60-89</v>
      </c>
    </row>
    <row r="10069" spans="1:23" x14ac:dyDescent="0.25">
      <c r="A10069" t="s">
        <v>10318</v>
      </c>
      <c r="B10069">
        <v>8815411921</v>
      </c>
      <c r="C10069">
        <v>2029656130</v>
      </c>
      <c r="D10069" s="1">
        <v>45644</v>
      </c>
      <c r="E10069">
        <v>99232</v>
      </c>
      <c r="F10069">
        <v>85025</v>
      </c>
      <c r="G10069" t="s">
        <v>3394</v>
      </c>
      <c r="H10069" s="34">
        <v>22766</v>
      </c>
      <c r="I10069" s="7">
        <v>18213</v>
      </c>
      <c r="J10069" s="7">
        <v>14110.18</v>
      </c>
      <c r="K10069" s="7">
        <v>1553</v>
      </c>
      <c r="L10069" s="7">
        <v>2549.8200000000002</v>
      </c>
      <c r="M10069" s="5">
        <v>0.14000000000000001</v>
      </c>
      <c r="N10069" t="s">
        <v>1135</v>
      </c>
      <c r="O10069" t="s">
        <v>30</v>
      </c>
      <c r="P10069" t="s">
        <v>97</v>
      </c>
      <c r="Q10069" t="s">
        <v>32</v>
      </c>
      <c r="R10069" t="s">
        <v>21</v>
      </c>
      <c r="S10069" t="s">
        <v>21</v>
      </c>
      <c r="T10069" t="s">
        <v>13312</v>
      </c>
      <c r="U10069" s="1">
        <v>45819</v>
      </c>
      <c r="V10069">
        <v>175</v>
      </c>
      <c r="W10069" t="str">
        <f t="shared" si="204"/>
        <v>150-179</v>
      </c>
    </row>
    <row r="10070" spans="1:23" x14ac:dyDescent="0.25">
      <c r="A10070" t="s">
        <v>10319</v>
      </c>
      <c r="B10070">
        <v>4695967883</v>
      </c>
      <c r="C10070">
        <v>7298815798</v>
      </c>
      <c r="D10070" s="1">
        <v>45662</v>
      </c>
      <c r="E10070">
        <v>99223</v>
      </c>
      <c r="F10070">
        <v>99212</v>
      </c>
      <c r="G10070" t="s">
        <v>3412</v>
      </c>
      <c r="H10070" s="34">
        <v>56019</v>
      </c>
      <c r="I10070" s="7">
        <v>45936</v>
      </c>
      <c r="J10070" s="7">
        <v>37667.519999999997</v>
      </c>
      <c r="K10070" s="7">
        <v>0</v>
      </c>
      <c r="L10070" s="7">
        <v>8268.48</v>
      </c>
      <c r="M10070" s="5">
        <v>0.18</v>
      </c>
      <c r="N10070" t="s">
        <v>3141</v>
      </c>
      <c r="O10070" t="s">
        <v>17</v>
      </c>
      <c r="P10070" t="s">
        <v>3147</v>
      </c>
      <c r="Q10070" t="s">
        <v>19</v>
      </c>
      <c r="R10070" t="s">
        <v>21</v>
      </c>
      <c r="S10070" t="s">
        <v>21</v>
      </c>
      <c r="T10070" t="s">
        <v>13310</v>
      </c>
      <c r="U10070" s="1">
        <v>45711</v>
      </c>
      <c r="V10070">
        <v>49</v>
      </c>
      <c r="W10070" t="str">
        <f t="shared" si="204"/>
        <v>30-59</v>
      </c>
    </row>
    <row r="10071" spans="1:23" x14ac:dyDescent="0.25">
      <c r="A10071" t="s">
        <v>10320</v>
      </c>
      <c r="B10071">
        <v>1245502747</v>
      </c>
      <c r="C10071">
        <v>6851711473</v>
      </c>
      <c r="D10071" s="1">
        <v>45612</v>
      </c>
      <c r="E10071">
        <v>99221</v>
      </c>
      <c r="F10071">
        <v>99284</v>
      </c>
      <c r="G10071" t="s">
        <v>3337</v>
      </c>
      <c r="H10071" s="34">
        <v>65847</v>
      </c>
      <c r="I10071" s="7">
        <v>49385</v>
      </c>
      <c r="J10071" s="7">
        <v>21868.25</v>
      </c>
      <c r="K10071" s="7">
        <v>20109</v>
      </c>
      <c r="L10071" s="7">
        <v>7407.75</v>
      </c>
      <c r="M10071" s="5">
        <v>0.15</v>
      </c>
      <c r="N10071" t="s">
        <v>1139</v>
      </c>
      <c r="O10071" t="s">
        <v>27</v>
      </c>
      <c r="P10071" t="s">
        <v>3150</v>
      </c>
      <c r="Q10071" t="s">
        <v>32</v>
      </c>
      <c r="R10071" t="s">
        <v>20</v>
      </c>
      <c r="S10071" t="s">
        <v>27</v>
      </c>
      <c r="T10071" t="s">
        <v>13310</v>
      </c>
      <c r="U10071" s="1">
        <v>45761</v>
      </c>
      <c r="V10071">
        <v>149</v>
      </c>
      <c r="W10071" t="str">
        <f t="shared" si="204"/>
        <v>120-149</v>
      </c>
    </row>
    <row r="10072" spans="1:23" x14ac:dyDescent="0.25">
      <c r="A10072" t="s">
        <v>10321</v>
      </c>
      <c r="B10072">
        <v>404702075</v>
      </c>
      <c r="C10072">
        <v>8102210062</v>
      </c>
      <c r="D10072" s="1">
        <v>45568</v>
      </c>
      <c r="E10072">
        <v>99233</v>
      </c>
      <c r="F10072">
        <v>99214</v>
      </c>
      <c r="G10072" t="s">
        <v>3323</v>
      </c>
      <c r="H10072" s="34">
        <v>96123</v>
      </c>
      <c r="I10072" s="7">
        <v>72092</v>
      </c>
      <c r="J10072" s="7">
        <v>54440.2</v>
      </c>
      <c r="K10072" s="7">
        <v>6838</v>
      </c>
      <c r="L10072" s="7">
        <v>10813.8</v>
      </c>
      <c r="M10072" s="5">
        <v>0.15</v>
      </c>
      <c r="N10072" t="s">
        <v>1139</v>
      </c>
      <c r="O10072" t="s">
        <v>30</v>
      </c>
      <c r="P10072" t="s">
        <v>3147</v>
      </c>
      <c r="Q10072" t="s">
        <v>19</v>
      </c>
      <c r="R10072" t="s">
        <v>27</v>
      </c>
      <c r="S10072" t="s">
        <v>17</v>
      </c>
      <c r="T10072" t="s">
        <v>13310</v>
      </c>
      <c r="U10072" s="1">
        <v>45733</v>
      </c>
      <c r="V10072">
        <v>165</v>
      </c>
      <c r="W10072" t="str">
        <f t="shared" si="204"/>
        <v>150-179</v>
      </c>
    </row>
    <row r="10073" spans="1:23" x14ac:dyDescent="0.25">
      <c r="A10073" t="s">
        <v>10322</v>
      </c>
      <c r="B10073">
        <v>9787340583</v>
      </c>
      <c r="C10073">
        <v>3351932382</v>
      </c>
      <c r="D10073" s="1">
        <v>45538</v>
      </c>
      <c r="E10073">
        <v>99238</v>
      </c>
      <c r="F10073">
        <v>99283</v>
      </c>
      <c r="G10073" t="s">
        <v>140</v>
      </c>
      <c r="H10073" s="34">
        <v>49562</v>
      </c>
      <c r="I10073" s="7">
        <v>37172</v>
      </c>
      <c r="J10073" s="7">
        <v>27876.2</v>
      </c>
      <c r="K10073" s="7">
        <v>3720</v>
      </c>
      <c r="L10073" s="7">
        <v>5575.8</v>
      </c>
      <c r="M10073" s="5">
        <v>0.15</v>
      </c>
      <c r="N10073" t="s">
        <v>1139</v>
      </c>
      <c r="O10073" t="s">
        <v>30</v>
      </c>
      <c r="P10073" t="s">
        <v>3149</v>
      </c>
      <c r="Q10073" t="s">
        <v>32</v>
      </c>
      <c r="R10073" t="s">
        <v>20</v>
      </c>
      <c r="S10073" t="s">
        <v>27</v>
      </c>
      <c r="T10073" t="s">
        <v>13310</v>
      </c>
      <c r="U10073" s="1">
        <v>45601</v>
      </c>
      <c r="V10073">
        <v>63</v>
      </c>
      <c r="W10073" t="str">
        <f t="shared" si="204"/>
        <v>60-89</v>
      </c>
    </row>
    <row r="10074" spans="1:23" x14ac:dyDescent="0.25">
      <c r="A10074" t="s">
        <v>10323</v>
      </c>
      <c r="B10074">
        <v>2849779651</v>
      </c>
      <c r="C10074">
        <v>730580385</v>
      </c>
      <c r="D10074" s="1">
        <v>45383</v>
      </c>
      <c r="E10074">
        <v>99222</v>
      </c>
      <c r="F10074">
        <v>93000</v>
      </c>
      <c r="G10074" t="s">
        <v>69</v>
      </c>
      <c r="H10074" s="34">
        <v>16846</v>
      </c>
      <c r="I10074" s="7">
        <v>12635</v>
      </c>
      <c r="J10074" s="7">
        <v>10739.75</v>
      </c>
      <c r="K10074" s="7">
        <v>0</v>
      </c>
      <c r="L10074" s="7">
        <v>1895.25</v>
      </c>
      <c r="M10074" s="5">
        <v>0.15</v>
      </c>
      <c r="N10074" t="s">
        <v>1139</v>
      </c>
      <c r="O10074" t="s">
        <v>17</v>
      </c>
      <c r="P10074" t="s">
        <v>3149</v>
      </c>
      <c r="Q10074" t="s">
        <v>19</v>
      </c>
      <c r="R10074" t="s">
        <v>27</v>
      </c>
      <c r="S10074" t="s">
        <v>27</v>
      </c>
      <c r="T10074" t="s">
        <v>13310</v>
      </c>
      <c r="U10074" s="1">
        <v>45413</v>
      </c>
      <c r="V10074">
        <v>30</v>
      </c>
      <c r="W10074" t="str">
        <f t="shared" si="204"/>
        <v>30-59</v>
      </c>
    </row>
    <row r="10075" spans="1:23" x14ac:dyDescent="0.25">
      <c r="A10075" t="s">
        <v>10324</v>
      </c>
      <c r="B10075">
        <v>480052319</v>
      </c>
      <c r="C10075">
        <v>1589388735</v>
      </c>
      <c r="D10075" s="1">
        <v>45510</v>
      </c>
      <c r="E10075">
        <v>99213</v>
      </c>
      <c r="F10075">
        <v>71046</v>
      </c>
      <c r="G10075" t="s">
        <v>291</v>
      </c>
      <c r="H10075" s="34">
        <v>96509</v>
      </c>
      <c r="I10075" s="7">
        <v>76242</v>
      </c>
      <c r="J10075" s="7">
        <v>64043.28</v>
      </c>
      <c r="K10075" s="7">
        <v>0</v>
      </c>
      <c r="L10075" s="7">
        <v>12198.72</v>
      </c>
      <c r="M10075" s="5">
        <v>0.16</v>
      </c>
      <c r="N10075" t="s">
        <v>1138</v>
      </c>
      <c r="O10075" t="s">
        <v>17</v>
      </c>
      <c r="P10075" t="s">
        <v>25</v>
      </c>
      <c r="Q10075" t="s">
        <v>19</v>
      </c>
      <c r="R10075" t="s">
        <v>21</v>
      </c>
      <c r="S10075" t="s">
        <v>21</v>
      </c>
      <c r="T10075" t="s">
        <v>13310</v>
      </c>
      <c r="U10075" s="1">
        <v>45671</v>
      </c>
      <c r="V10075">
        <v>161</v>
      </c>
      <c r="W10075" t="str">
        <f t="shared" si="204"/>
        <v>150-179</v>
      </c>
    </row>
    <row r="10076" spans="1:23" x14ac:dyDescent="0.25">
      <c r="A10076" t="s">
        <v>10325</v>
      </c>
      <c r="B10076">
        <v>4272647243</v>
      </c>
      <c r="C10076">
        <v>3941155099</v>
      </c>
      <c r="D10076" s="1">
        <v>45739</v>
      </c>
      <c r="E10076">
        <v>99223</v>
      </c>
      <c r="F10076">
        <v>97110</v>
      </c>
      <c r="G10076" t="s">
        <v>445</v>
      </c>
      <c r="H10076" s="34">
        <v>81366</v>
      </c>
      <c r="I10076" s="7">
        <v>64279</v>
      </c>
      <c r="J10076" s="7">
        <v>46924.36</v>
      </c>
      <c r="K10076" s="7">
        <v>7070</v>
      </c>
      <c r="L10076" s="7">
        <v>10284.64</v>
      </c>
      <c r="M10076" s="5">
        <v>0.16</v>
      </c>
      <c r="N10076" t="s">
        <v>1138</v>
      </c>
      <c r="O10076" t="s">
        <v>30</v>
      </c>
      <c r="P10076" t="s">
        <v>3149</v>
      </c>
      <c r="Q10076" t="s">
        <v>19</v>
      </c>
      <c r="R10076" t="s">
        <v>43</v>
      </c>
      <c r="S10076" t="s">
        <v>27</v>
      </c>
      <c r="T10076" t="s">
        <v>13311</v>
      </c>
      <c r="U10076" s="1">
        <v>45884</v>
      </c>
      <c r="V10076">
        <v>145</v>
      </c>
      <c r="W10076" t="str">
        <f t="shared" si="204"/>
        <v>120-149</v>
      </c>
    </row>
    <row r="10077" spans="1:23" x14ac:dyDescent="0.25">
      <c r="A10077" t="s">
        <v>10326</v>
      </c>
      <c r="B10077">
        <v>1623791711</v>
      </c>
      <c r="C10077">
        <v>2571945160</v>
      </c>
      <c r="D10077" s="1">
        <v>45569</v>
      </c>
      <c r="E10077">
        <v>99214</v>
      </c>
      <c r="F10077">
        <v>80053</v>
      </c>
      <c r="G10077" t="s">
        <v>365</v>
      </c>
      <c r="H10077" s="34">
        <v>50934</v>
      </c>
      <c r="I10077" s="7">
        <v>38201</v>
      </c>
      <c r="J10077" s="7">
        <v>24402.85</v>
      </c>
      <c r="K10077" s="7">
        <v>8068</v>
      </c>
      <c r="L10077" s="7">
        <v>5730.15</v>
      </c>
      <c r="M10077" s="5">
        <v>0.15</v>
      </c>
      <c r="N10077" t="s">
        <v>1139</v>
      </c>
      <c r="O10077" t="s">
        <v>27</v>
      </c>
      <c r="P10077" t="s">
        <v>35</v>
      </c>
      <c r="Q10077" t="s">
        <v>19</v>
      </c>
      <c r="R10077" t="s">
        <v>27</v>
      </c>
      <c r="S10077" t="s">
        <v>17</v>
      </c>
      <c r="T10077" t="s">
        <v>13310</v>
      </c>
      <c r="U10077" s="1">
        <v>45692</v>
      </c>
      <c r="V10077">
        <v>123</v>
      </c>
      <c r="W10077" t="str">
        <f t="shared" si="204"/>
        <v>120-149</v>
      </c>
    </row>
    <row r="10078" spans="1:23" x14ac:dyDescent="0.25">
      <c r="A10078" t="s">
        <v>10327</v>
      </c>
      <c r="B10078">
        <v>8194833887</v>
      </c>
      <c r="C10078">
        <v>1008075068</v>
      </c>
      <c r="D10078" s="1">
        <v>45685</v>
      </c>
      <c r="E10078">
        <v>99222</v>
      </c>
      <c r="F10078">
        <v>99283</v>
      </c>
      <c r="G10078" t="s">
        <v>3716</v>
      </c>
      <c r="H10078" s="34">
        <v>96515</v>
      </c>
      <c r="I10078" s="7">
        <v>72386</v>
      </c>
      <c r="J10078" s="7">
        <v>61528.1</v>
      </c>
      <c r="K10078" s="7">
        <v>0</v>
      </c>
      <c r="L10078" s="7">
        <v>10857.9</v>
      </c>
      <c r="M10078" s="5">
        <v>0.15</v>
      </c>
      <c r="N10078" t="s">
        <v>1139</v>
      </c>
      <c r="O10078" t="s">
        <v>17</v>
      </c>
      <c r="P10078" t="s">
        <v>18</v>
      </c>
      <c r="Q10078" t="s">
        <v>32</v>
      </c>
      <c r="R10078" t="s">
        <v>26</v>
      </c>
      <c r="S10078" t="s">
        <v>21</v>
      </c>
      <c r="T10078" t="s">
        <v>13312</v>
      </c>
      <c r="U10078" s="1">
        <v>45865</v>
      </c>
      <c r="V10078">
        <v>180</v>
      </c>
      <c r="W10078" t="str">
        <f t="shared" si="204"/>
        <v>180-209</v>
      </c>
    </row>
    <row r="10079" spans="1:23" x14ac:dyDescent="0.25">
      <c r="A10079" t="s">
        <v>10328</v>
      </c>
      <c r="B10079">
        <v>809026995</v>
      </c>
      <c r="C10079">
        <v>9182824369</v>
      </c>
      <c r="D10079" s="1">
        <v>45653</v>
      </c>
      <c r="E10079">
        <v>99222</v>
      </c>
      <c r="F10079">
        <v>99212</v>
      </c>
      <c r="G10079" t="s">
        <v>104</v>
      </c>
      <c r="H10079" s="34">
        <v>43722</v>
      </c>
      <c r="I10079" s="7">
        <v>34978</v>
      </c>
      <c r="J10079" s="7">
        <v>30081.08</v>
      </c>
      <c r="K10079" s="7">
        <v>0</v>
      </c>
      <c r="L10079" s="7">
        <v>4896.92</v>
      </c>
      <c r="M10079" s="5">
        <v>0.14000000000000001</v>
      </c>
      <c r="N10079" t="s">
        <v>1135</v>
      </c>
      <c r="O10079" t="s">
        <v>17</v>
      </c>
      <c r="P10079" t="s">
        <v>25</v>
      </c>
      <c r="Q10079" t="s">
        <v>19</v>
      </c>
      <c r="R10079" t="s">
        <v>21</v>
      </c>
      <c r="S10079" t="s">
        <v>17</v>
      </c>
      <c r="T10079" t="s">
        <v>13312</v>
      </c>
      <c r="U10079" s="1">
        <v>45781</v>
      </c>
      <c r="V10079">
        <v>128</v>
      </c>
      <c r="W10079" t="str">
        <f t="shared" si="204"/>
        <v>120-149</v>
      </c>
    </row>
    <row r="10080" spans="1:23" x14ac:dyDescent="0.25">
      <c r="A10080" t="s">
        <v>10329</v>
      </c>
      <c r="B10080">
        <v>4665295544</v>
      </c>
      <c r="C10080">
        <v>8595145412</v>
      </c>
      <c r="D10080" s="1">
        <v>45896</v>
      </c>
      <c r="E10080">
        <v>99223</v>
      </c>
      <c r="F10080">
        <v>81000</v>
      </c>
      <c r="G10080" t="s">
        <v>50</v>
      </c>
      <c r="H10080" s="34">
        <v>84153</v>
      </c>
      <c r="I10080" s="7">
        <v>71530</v>
      </c>
      <c r="J10080" s="7">
        <v>70099.399999999994</v>
      </c>
      <c r="K10080" s="7">
        <v>0</v>
      </c>
      <c r="L10080" s="7">
        <v>1430.6</v>
      </c>
      <c r="M10080" s="5">
        <v>0.02</v>
      </c>
      <c r="N10080" t="s">
        <v>16</v>
      </c>
      <c r="O10080" t="s">
        <v>17</v>
      </c>
      <c r="P10080" t="s">
        <v>3150</v>
      </c>
      <c r="Q10080" t="s">
        <v>19</v>
      </c>
      <c r="R10080" t="s">
        <v>38</v>
      </c>
      <c r="S10080" t="s">
        <v>17</v>
      </c>
      <c r="T10080" t="s">
        <v>13312</v>
      </c>
      <c r="U10080" s="1">
        <v>46034</v>
      </c>
      <c r="V10080">
        <v>138</v>
      </c>
      <c r="W10080" t="str">
        <f t="shared" si="204"/>
        <v>120-149</v>
      </c>
    </row>
    <row r="10081" spans="1:23" x14ac:dyDescent="0.25">
      <c r="A10081" t="s">
        <v>10330</v>
      </c>
      <c r="B10081">
        <v>820056470</v>
      </c>
      <c r="C10081">
        <v>3806352329</v>
      </c>
      <c r="D10081" s="1">
        <v>45302</v>
      </c>
      <c r="E10081">
        <v>99221</v>
      </c>
      <c r="F10081">
        <v>90834</v>
      </c>
      <c r="G10081" t="s">
        <v>91</v>
      </c>
      <c r="H10081" s="34">
        <v>95848</v>
      </c>
      <c r="I10081" s="7">
        <v>69011</v>
      </c>
      <c r="J10081" s="7">
        <v>63490.12</v>
      </c>
      <c r="K10081" s="7">
        <v>0</v>
      </c>
      <c r="L10081" s="7">
        <v>5520.88</v>
      </c>
      <c r="M10081" s="5">
        <v>0.08</v>
      </c>
      <c r="N10081" t="s">
        <v>24</v>
      </c>
      <c r="O10081" t="s">
        <v>17</v>
      </c>
      <c r="P10081" t="s">
        <v>3146</v>
      </c>
      <c r="Q10081" t="s">
        <v>19</v>
      </c>
      <c r="R10081" t="s">
        <v>26</v>
      </c>
      <c r="S10081" t="s">
        <v>27</v>
      </c>
      <c r="T10081" t="s">
        <v>13311</v>
      </c>
      <c r="U10081" s="1">
        <v>45445</v>
      </c>
      <c r="V10081">
        <v>142</v>
      </c>
      <c r="W10081" t="str">
        <f t="shared" si="204"/>
        <v>120-149</v>
      </c>
    </row>
    <row r="10082" spans="1:23" x14ac:dyDescent="0.25">
      <c r="A10082" t="s">
        <v>10331</v>
      </c>
      <c r="B10082">
        <v>8378420218</v>
      </c>
      <c r="C10082">
        <v>8846069338</v>
      </c>
      <c r="D10082" s="1">
        <v>45853</v>
      </c>
      <c r="E10082">
        <v>99213</v>
      </c>
      <c r="F10082">
        <v>99283</v>
      </c>
      <c r="G10082" t="s">
        <v>37</v>
      </c>
      <c r="H10082" s="34">
        <v>56429</v>
      </c>
      <c r="I10082" s="7">
        <v>40629</v>
      </c>
      <c r="J10082" s="7">
        <v>37378.68</v>
      </c>
      <c r="K10082" s="7">
        <v>0</v>
      </c>
      <c r="L10082" s="7">
        <v>3250.32</v>
      </c>
      <c r="M10082" s="5">
        <v>0.08</v>
      </c>
      <c r="N10082" t="s">
        <v>24</v>
      </c>
      <c r="O10082" t="s">
        <v>17</v>
      </c>
      <c r="P10082" t="s">
        <v>25</v>
      </c>
      <c r="Q10082" t="s">
        <v>32</v>
      </c>
      <c r="R10082" t="s">
        <v>38</v>
      </c>
      <c r="S10082" t="s">
        <v>21</v>
      </c>
      <c r="T10082" t="s">
        <v>13310</v>
      </c>
      <c r="U10082" s="1">
        <v>45938</v>
      </c>
      <c r="V10082">
        <v>85</v>
      </c>
      <c r="W10082" t="str">
        <f t="shared" si="204"/>
        <v>60-89</v>
      </c>
    </row>
    <row r="10083" spans="1:23" x14ac:dyDescent="0.25">
      <c r="A10083" t="s">
        <v>10332</v>
      </c>
      <c r="B10083">
        <v>3347735029</v>
      </c>
      <c r="C10083">
        <v>3741673617</v>
      </c>
      <c r="D10083" s="1">
        <v>45622</v>
      </c>
      <c r="E10083">
        <v>99221</v>
      </c>
      <c r="F10083">
        <v>99213</v>
      </c>
      <c r="G10083" t="s">
        <v>3187</v>
      </c>
      <c r="H10083" s="34">
        <v>35345</v>
      </c>
      <c r="I10083" s="7">
        <v>26509</v>
      </c>
      <c r="J10083" s="7">
        <v>18686.650000000001</v>
      </c>
      <c r="K10083" s="7">
        <v>3846</v>
      </c>
      <c r="L10083" s="7">
        <v>3976.35</v>
      </c>
      <c r="M10083" s="5">
        <v>0.15</v>
      </c>
      <c r="N10083" t="s">
        <v>1139</v>
      </c>
      <c r="O10083" t="s">
        <v>30</v>
      </c>
      <c r="P10083" t="s">
        <v>18</v>
      </c>
      <c r="Q10083" t="s">
        <v>19</v>
      </c>
      <c r="R10083" t="s">
        <v>27</v>
      </c>
      <c r="S10083" t="s">
        <v>27</v>
      </c>
      <c r="T10083" t="s">
        <v>13311</v>
      </c>
      <c r="U10083" s="1">
        <v>45783</v>
      </c>
      <c r="V10083">
        <v>160</v>
      </c>
      <c r="W10083" t="str">
        <f t="shared" si="204"/>
        <v>150-179</v>
      </c>
    </row>
    <row r="10084" spans="1:23" x14ac:dyDescent="0.25">
      <c r="A10084" t="s">
        <v>10333</v>
      </c>
      <c r="B10084">
        <v>6647104647</v>
      </c>
      <c r="C10084">
        <v>2718775887</v>
      </c>
      <c r="D10084" s="1">
        <v>45848</v>
      </c>
      <c r="E10084">
        <v>99231</v>
      </c>
      <c r="F10084">
        <v>99283</v>
      </c>
      <c r="G10084" t="s">
        <v>347</v>
      </c>
      <c r="H10084" s="34">
        <v>47881</v>
      </c>
      <c r="I10084" s="7">
        <v>35911</v>
      </c>
      <c r="J10084" s="7">
        <v>30524.35</v>
      </c>
      <c r="K10084" s="7">
        <v>0</v>
      </c>
      <c r="L10084" s="7">
        <v>5386.65</v>
      </c>
      <c r="M10084" s="5">
        <v>0.15</v>
      </c>
      <c r="N10084" t="s">
        <v>1139</v>
      </c>
      <c r="O10084" t="s">
        <v>17</v>
      </c>
      <c r="P10084" t="s">
        <v>3149</v>
      </c>
      <c r="Q10084" t="s">
        <v>19</v>
      </c>
      <c r="R10084" t="s">
        <v>21</v>
      </c>
      <c r="S10084" t="s">
        <v>17</v>
      </c>
      <c r="T10084" t="s">
        <v>13312</v>
      </c>
      <c r="U10084" s="1">
        <v>45879</v>
      </c>
      <c r="V10084">
        <v>31</v>
      </c>
      <c r="W10084" t="str">
        <f t="shared" si="204"/>
        <v>30-59</v>
      </c>
    </row>
    <row r="10085" spans="1:23" x14ac:dyDescent="0.25">
      <c r="A10085" t="s">
        <v>10334</v>
      </c>
      <c r="B10085">
        <v>5116242186</v>
      </c>
      <c r="C10085">
        <v>3288590668</v>
      </c>
      <c r="D10085" s="1">
        <v>45622</v>
      </c>
      <c r="E10085">
        <v>99232</v>
      </c>
      <c r="F10085">
        <v>36415</v>
      </c>
      <c r="G10085" t="s">
        <v>219</v>
      </c>
      <c r="H10085" s="34">
        <v>98199</v>
      </c>
      <c r="I10085" s="7">
        <v>83469</v>
      </c>
      <c r="J10085" s="7">
        <v>73083.62</v>
      </c>
      <c r="K10085" s="7">
        <v>8716</v>
      </c>
      <c r="L10085" s="7">
        <v>1669.38</v>
      </c>
      <c r="M10085" s="5">
        <v>0.02</v>
      </c>
      <c r="N10085" t="s">
        <v>16</v>
      </c>
      <c r="O10085" t="s">
        <v>30</v>
      </c>
      <c r="P10085" t="s">
        <v>31</v>
      </c>
      <c r="Q10085" t="s">
        <v>32</v>
      </c>
      <c r="R10085" t="s">
        <v>21</v>
      </c>
      <c r="S10085" t="s">
        <v>27</v>
      </c>
      <c r="T10085" t="s">
        <v>13311</v>
      </c>
      <c r="U10085" s="1">
        <v>45688</v>
      </c>
      <c r="V10085">
        <v>66</v>
      </c>
      <c r="W10085" t="str">
        <f t="shared" si="204"/>
        <v>60-89</v>
      </c>
    </row>
    <row r="10086" spans="1:23" x14ac:dyDescent="0.25">
      <c r="A10086" t="s">
        <v>10335</v>
      </c>
      <c r="B10086">
        <v>2420302352</v>
      </c>
      <c r="C10086">
        <v>9664955407</v>
      </c>
      <c r="D10086" s="1">
        <v>45591</v>
      </c>
      <c r="E10086">
        <v>99222</v>
      </c>
      <c r="F10086">
        <v>80053</v>
      </c>
      <c r="G10086" t="s">
        <v>3548</v>
      </c>
      <c r="H10086" s="34">
        <v>48047</v>
      </c>
      <c r="I10086" s="7">
        <v>39399</v>
      </c>
      <c r="J10086" s="7">
        <v>29207.18</v>
      </c>
      <c r="K10086" s="7">
        <v>3100</v>
      </c>
      <c r="L10086" s="7">
        <v>7091.82</v>
      </c>
      <c r="M10086" s="5">
        <v>0.18</v>
      </c>
      <c r="N10086" t="s">
        <v>3141</v>
      </c>
      <c r="O10086" t="s">
        <v>30</v>
      </c>
      <c r="P10086" t="s">
        <v>35</v>
      </c>
      <c r="Q10086" t="s">
        <v>32</v>
      </c>
      <c r="R10086" t="s">
        <v>43</v>
      </c>
      <c r="S10086" t="s">
        <v>17</v>
      </c>
      <c r="T10086" t="s">
        <v>13310</v>
      </c>
      <c r="U10086" s="1">
        <v>45626</v>
      </c>
      <c r="V10086">
        <v>36</v>
      </c>
      <c r="W10086" t="str">
        <f t="shared" si="204"/>
        <v>30-59</v>
      </c>
    </row>
    <row r="10087" spans="1:23" x14ac:dyDescent="0.25">
      <c r="A10087" t="s">
        <v>10336</v>
      </c>
      <c r="B10087">
        <v>5525634214</v>
      </c>
      <c r="C10087">
        <v>7645460733</v>
      </c>
      <c r="D10087" s="1">
        <v>45792</v>
      </c>
      <c r="E10087">
        <v>99214</v>
      </c>
      <c r="F10087">
        <v>99212</v>
      </c>
      <c r="G10087" t="s">
        <v>3373</v>
      </c>
      <c r="H10087" s="34">
        <v>37691</v>
      </c>
      <c r="I10087" s="7">
        <v>30153</v>
      </c>
      <c r="J10087" s="7">
        <v>25931.58</v>
      </c>
      <c r="K10087" s="7">
        <v>0</v>
      </c>
      <c r="L10087" s="7">
        <v>4221.42</v>
      </c>
      <c r="M10087" s="5">
        <v>0.14000000000000001</v>
      </c>
      <c r="N10087" t="s">
        <v>1135</v>
      </c>
      <c r="O10087" t="s">
        <v>17</v>
      </c>
      <c r="P10087" t="s">
        <v>55</v>
      </c>
      <c r="Q10087" t="s">
        <v>19</v>
      </c>
      <c r="R10087" t="s">
        <v>20</v>
      </c>
      <c r="S10087" t="s">
        <v>21</v>
      </c>
      <c r="T10087" t="s">
        <v>13312</v>
      </c>
      <c r="U10087" s="1">
        <v>45856</v>
      </c>
      <c r="V10087">
        <v>64</v>
      </c>
      <c r="W10087" t="str">
        <f t="shared" si="204"/>
        <v>60-89</v>
      </c>
    </row>
    <row r="10088" spans="1:23" x14ac:dyDescent="0.25">
      <c r="A10088" t="s">
        <v>10337</v>
      </c>
      <c r="B10088">
        <v>3722797815</v>
      </c>
      <c r="C10088">
        <v>7441653100</v>
      </c>
      <c r="D10088" s="1">
        <v>45518</v>
      </c>
      <c r="E10088">
        <v>99215</v>
      </c>
      <c r="F10088">
        <v>97110</v>
      </c>
      <c r="G10088" t="s">
        <v>3283</v>
      </c>
      <c r="H10088" s="34">
        <v>76059</v>
      </c>
      <c r="I10088" s="7">
        <v>60847</v>
      </c>
      <c r="J10088" s="7">
        <v>46218.42</v>
      </c>
      <c r="K10088" s="7">
        <v>6110</v>
      </c>
      <c r="L10088" s="7">
        <v>8518.58</v>
      </c>
      <c r="M10088" s="5">
        <v>0.14000000000000001</v>
      </c>
      <c r="N10088" t="s">
        <v>1135</v>
      </c>
      <c r="O10088" t="s">
        <v>30</v>
      </c>
      <c r="P10088" t="s">
        <v>25</v>
      </c>
      <c r="Q10088" t="s">
        <v>19</v>
      </c>
      <c r="R10088" t="s">
        <v>43</v>
      </c>
      <c r="S10088" t="s">
        <v>17</v>
      </c>
      <c r="T10088" t="s">
        <v>13310</v>
      </c>
      <c r="U10088" s="1">
        <v>45584</v>
      </c>
      <c r="V10088">
        <v>66</v>
      </c>
      <c r="W10088" t="str">
        <f t="shared" si="204"/>
        <v>60-89</v>
      </c>
    </row>
    <row r="10089" spans="1:23" x14ac:dyDescent="0.25">
      <c r="A10089" t="s">
        <v>10338</v>
      </c>
      <c r="B10089">
        <v>9314305524</v>
      </c>
      <c r="C10089">
        <v>3661087319</v>
      </c>
      <c r="D10089" s="1">
        <v>45596</v>
      </c>
      <c r="E10089">
        <v>99214</v>
      </c>
      <c r="F10089">
        <v>93000</v>
      </c>
      <c r="G10089" t="s">
        <v>593</v>
      </c>
      <c r="H10089" s="34">
        <v>49026</v>
      </c>
      <c r="I10089" s="7">
        <v>41672</v>
      </c>
      <c r="J10089" s="7">
        <v>30049.56</v>
      </c>
      <c r="K10089" s="7">
        <v>10789</v>
      </c>
      <c r="L10089" s="7">
        <v>833.44</v>
      </c>
      <c r="M10089" s="5">
        <v>0.02</v>
      </c>
      <c r="N10089" t="s">
        <v>16</v>
      </c>
      <c r="O10089" t="s">
        <v>27</v>
      </c>
      <c r="P10089" t="s">
        <v>40</v>
      </c>
      <c r="Q10089" t="s">
        <v>32</v>
      </c>
      <c r="R10089" t="s">
        <v>20</v>
      </c>
      <c r="S10089" t="s">
        <v>27</v>
      </c>
      <c r="T10089" t="s">
        <v>13310</v>
      </c>
      <c r="U10089" s="1">
        <v>45698</v>
      </c>
      <c r="V10089">
        <v>102</v>
      </c>
      <c r="W10089" t="str">
        <f t="shared" si="204"/>
        <v>90-119</v>
      </c>
    </row>
    <row r="10090" spans="1:23" x14ac:dyDescent="0.25">
      <c r="A10090" t="s">
        <v>10339</v>
      </c>
      <c r="B10090">
        <v>6360704624</v>
      </c>
      <c r="C10090">
        <v>3018099472</v>
      </c>
      <c r="D10090" s="1">
        <v>45359</v>
      </c>
      <c r="E10090">
        <v>99221</v>
      </c>
      <c r="F10090">
        <v>99285</v>
      </c>
      <c r="G10090" t="s">
        <v>3702</v>
      </c>
      <c r="H10090" s="34">
        <v>70423</v>
      </c>
      <c r="I10090" s="7">
        <v>57747</v>
      </c>
      <c r="J10090" s="7">
        <v>47352.54</v>
      </c>
      <c r="K10090" s="7">
        <v>0</v>
      </c>
      <c r="L10090" s="7">
        <v>10394.459999999999</v>
      </c>
      <c r="M10090" s="5">
        <v>0.18</v>
      </c>
      <c r="N10090" t="s">
        <v>3141</v>
      </c>
      <c r="O10090" t="s">
        <v>17</v>
      </c>
      <c r="P10090" t="s">
        <v>3150</v>
      </c>
      <c r="Q10090" t="s">
        <v>19</v>
      </c>
      <c r="R10090" t="s">
        <v>26</v>
      </c>
      <c r="S10090" t="s">
        <v>27</v>
      </c>
      <c r="T10090" t="s">
        <v>13310</v>
      </c>
      <c r="U10090" s="1">
        <v>45422</v>
      </c>
      <c r="V10090">
        <v>62</v>
      </c>
      <c r="W10090" t="str">
        <f t="shared" si="204"/>
        <v>60-89</v>
      </c>
    </row>
    <row r="10091" spans="1:23" x14ac:dyDescent="0.25">
      <c r="A10091" t="s">
        <v>10340</v>
      </c>
      <c r="B10091">
        <v>1318042125</v>
      </c>
      <c r="C10091">
        <v>6439183847</v>
      </c>
      <c r="D10091" s="1">
        <v>45809</v>
      </c>
      <c r="E10091">
        <v>99221</v>
      </c>
      <c r="F10091">
        <v>81000</v>
      </c>
      <c r="G10091" t="s">
        <v>3272</v>
      </c>
      <c r="H10091" s="34">
        <v>92735</v>
      </c>
      <c r="I10091" s="7">
        <v>74188</v>
      </c>
      <c r="J10091" s="7">
        <v>43794.68</v>
      </c>
      <c r="K10091" s="7">
        <v>20007</v>
      </c>
      <c r="L10091" s="7">
        <v>10386.32</v>
      </c>
      <c r="M10091" s="5">
        <v>0.14000000000000001</v>
      </c>
      <c r="N10091" t="s">
        <v>1135</v>
      </c>
      <c r="O10091" t="s">
        <v>27</v>
      </c>
      <c r="P10091" t="s">
        <v>18</v>
      </c>
      <c r="Q10091" t="s">
        <v>32</v>
      </c>
      <c r="R10091" t="s">
        <v>20</v>
      </c>
      <c r="S10091" t="s">
        <v>17</v>
      </c>
      <c r="T10091" t="s">
        <v>13310</v>
      </c>
      <c r="U10091" s="1">
        <v>45924</v>
      </c>
      <c r="V10091">
        <v>115</v>
      </c>
      <c r="W10091" t="str">
        <f t="shared" si="204"/>
        <v>90-119</v>
      </c>
    </row>
    <row r="10092" spans="1:23" x14ac:dyDescent="0.25">
      <c r="A10092" t="s">
        <v>10341</v>
      </c>
      <c r="B10092">
        <v>5430356891</v>
      </c>
      <c r="C10092">
        <v>4873612110</v>
      </c>
      <c r="D10092" s="1">
        <v>45548</v>
      </c>
      <c r="E10092">
        <v>99232</v>
      </c>
      <c r="F10092">
        <v>99202</v>
      </c>
      <c r="G10092" t="s">
        <v>3716</v>
      </c>
      <c r="H10092" s="34">
        <v>86025</v>
      </c>
      <c r="I10092" s="7">
        <v>68820</v>
      </c>
      <c r="J10092" s="7">
        <v>50039.199999999997</v>
      </c>
      <c r="K10092" s="7">
        <v>9146</v>
      </c>
      <c r="L10092" s="7">
        <v>9634.7999999999993</v>
      </c>
      <c r="M10092" s="5">
        <v>0.14000000000000001</v>
      </c>
      <c r="N10092" t="s">
        <v>1135</v>
      </c>
      <c r="O10092" t="s">
        <v>30</v>
      </c>
      <c r="P10092" t="s">
        <v>97</v>
      </c>
      <c r="Q10092" t="s">
        <v>32</v>
      </c>
      <c r="R10092" t="s">
        <v>21</v>
      </c>
      <c r="S10092" t="s">
        <v>17</v>
      </c>
      <c r="T10092" t="s">
        <v>13312</v>
      </c>
      <c r="U10092" s="1">
        <v>45623</v>
      </c>
      <c r="V10092">
        <v>75</v>
      </c>
      <c r="W10092" t="str">
        <f t="shared" si="204"/>
        <v>60-89</v>
      </c>
    </row>
    <row r="10093" spans="1:23" x14ac:dyDescent="0.25">
      <c r="A10093" t="s">
        <v>10342</v>
      </c>
      <c r="B10093">
        <v>5443481724</v>
      </c>
      <c r="C10093">
        <v>2750210780</v>
      </c>
      <c r="D10093" s="1">
        <v>45789</v>
      </c>
      <c r="E10093">
        <v>99222</v>
      </c>
      <c r="F10093">
        <v>99292</v>
      </c>
      <c r="G10093" t="s">
        <v>3154</v>
      </c>
      <c r="H10093" s="34">
        <v>46324</v>
      </c>
      <c r="I10093" s="7">
        <v>39375</v>
      </c>
      <c r="J10093" s="7">
        <v>29338.5</v>
      </c>
      <c r="K10093" s="7">
        <v>9249</v>
      </c>
      <c r="L10093" s="7">
        <v>787.5</v>
      </c>
      <c r="M10093" s="5">
        <v>0.02</v>
      </c>
      <c r="N10093" t="s">
        <v>16</v>
      </c>
      <c r="O10093" t="s">
        <v>27</v>
      </c>
      <c r="P10093" t="s">
        <v>3146</v>
      </c>
      <c r="Q10093" t="s">
        <v>32</v>
      </c>
      <c r="R10093" t="s">
        <v>21</v>
      </c>
      <c r="S10093" t="s">
        <v>21</v>
      </c>
      <c r="T10093" t="s">
        <v>13312</v>
      </c>
      <c r="U10093" s="1">
        <v>45967</v>
      </c>
      <c r="V10093">
        <v>178</v>
      </c>
      <c r="W10093" t="str">
        <f t="shared" si="204"/>
        <v>150-179</v>
      </c>
    </row>
    <row r="10094" spans="1:23" x14ac:dyDescent="0.25">
      <c r="A10094" t="s">
        <v>10343</v>
      </c>
      <c r="B10094">
        <v>3637772762</v>
      </c>
      <c r="C10094">
        <v>9072007208</v>
      </c>
      <c r="D10094" s="1">
        <v>45933</v>
      </c>
      <c r="E10094">
        <v>99213</v>
      </c>
      <c r="F10094">
        <v>36415</v>
      </c>
      <c r="G10094" t="s">
        <v>3161</v>
      </c>
      <c r="H10094" s="34">
        <v>82942</v>
      </c>
      <c r="I10094" s="7">
        <v>59718</v>
      </c>
      <c r="J10094" s="7">
        <v>37117.56</v>
      </c>
      <c r="K10094" s="7">
        <v>17823</v>
      </c>
      <c r="L10094" s="7">
        <v>4777.4399999999996</v>
      </c>
      <c r="M10094" s="5">
        <v>0.08</v>
      </c>
      <c r="N10094" t="s">
        <v>24</v>
      </c>
      <c r="O10094" t="s">
        <v>27</v>
      </c>
      <c r="P10094" t="s">
        <v>31</v>
      </c>
      <c r="Q10094" t="s">
        <v>32</v>
      </c>
      <c r="R10094" t="s">
        <v>20</v>
      </c>
      <c r="S10094" t="s">
        <v>21</v>
      </c>
      <c r="T10094" t="s">
        <v>13310</v>
      </c>
      <c r="U10094" s="1">
        <v>46080</v>
      </c>
      <c r="V10094">
        <v>147</v>
      </c>
      <c r="W10094" t="str">
        <f t="shared" si="204"/>
        <v>120-149</v>
      </c>
    </row>
    <row r="10095" spans="1:23" x14ac:dyDescent="0.25">
      <c r="A10095" t="s">
        <v>10344</v>
      </c>
      <c r="B10095">
        <v>749699829</v>
      </c>
      <c r="C10095">
        <v>8510739412</v>
      </c>
      <c r="D10095" s="1">
        <v>45503</v>
      </c>
      <c r="E10095">
        <v>99221</v>
      </c>
      <c r="F10095">
        <v>99211</v>
      </c>
      <c r="G10095" t="s">
        <v>3365</v>
      </c>
      <c r="H10095" s="34">
        <v>58877</v>
      </c>
      <c r="I10095" s="7">
        <v>45924</v>
      </c>
      <c r="J10095" s="7">
        <v>18519.2</v>
      </c>
      <c r="K10095" s="7">
        <v>18220</v>
      </c>
      <c r="L10095" s="7">
        <v>9184.7999999999993</v>
      </c>
      <c r="M10095" s="5">
        <v>0.2</v>
      </c>
      <c r="N10095" t="s">
        <v>3140</v>
      </c>
      <c r="O10095" t="s">
        <v>27</v>
      </c>
      <c r="P10095" t="s">
        <v>3150</v>
      </c>
      <c r="Q10095" t="s">
        <v>19</v>
      </c>
      <c r="R10095" t="s">
        <v>27</v>
      </c>
      <c r="S10095" t="s">
        <v>27</v>
      </c>
      <c r="T10095" t="s">
        <v>13312</v>
      </c>
      <c r="U10095" s="1">
        <v>45559</v>
      </c>
      <c r="V10095">
        <v>56</v>
      </c>
      <c r="W10095" t="str">
        <f t="shared" si="204"/>
        <v>30-59</v>
      </c>
    </row>
    <row r="10096" spans="1:23" x14ac:dyDescent="0.25">
      <c r="A10096" t="s">
        <v>10345</v>
      </c>
      <c r="B10096">
        <v>7251294922</v>
      </c>
      <c r="C10096">
        <v>9337437336</v>
      </c>
      <c r="D10096" s="1">
        <v>45638</v>
      </c>
      <c r="E10096">
        <v>99233</v>
      </c>
      <c r="F10096">
        <v>99292</v>
      </c>
      <c r="G10096" t="s">
        <v>224</v>
      </c>
      <c r="H10096" s="34">
        <v>85421</v>
      </c>
      <c r="I10096" s="7">
        <v>64066</v>
      </c>
      <c r="J10096" s="7">
        <v>48143.1</v>
      </c>
      <c r="K10096" s="7">
        <v>6313</v>
      </c>
      <c r="L10096" s="7">
        <v>9609.9</v>
      </c>
      <c r="M10096" s="5">
        <v>0.15</v>
      </c>
      <c r="N10096" t="s">
        <v>1139</v>
      </c>
      <c r="O10096" t="s">
        <v>30</v>
      </c>
      <c r="P10096" t="s">
        <v>97</v>
      </c>
      <c r="Q10096" t="s">
        <v>19</v>
      </c>
      <c r="R10096" t="s">
        <v>43</v>
      </c>
      <c r="S10096" t="s">
        <v>27</v>
      </c>
      <c r="T10096" t="s">
        <v>13312</v>
      </c>
      <c r="U10096" s="1">
        <v>45708</v>
      </c>
      <c r="V10096">
        <v>70</v>
      </c>
      <c r="W10096" t="str">
        <f t="shared" si="204"/>
        <v>60-89</v>
      </c>
    </row>
    <row r="10097" spans="1:23" x14ac:dyDescent="0.25">
      <c r="A10097" t="s">
        <v>10346</v>
      </c>
      <c r="B10097">
        <v>3662552907</v>
      </c>
      <c r="C10097">
        <v>7578584508</v>
      </c>
      <c r="D10097" s="1">
        <v>45647</v>
      </c>
      <c r="E10097">
        <v>99214</v>
      </c>
      <c r="F10097">
        <v>85025</v>
      </c>
      <c r="G10097" t="s">
        <v>104</v>
      </c>
      <c r="H10097" s="34">
        <v>43445</v>
      </c>
      <c r="I10097" s="7">
        <v>31280</v>
      </c>
      <c r="J10097" s="7">
        <v>25913.599999999999</v>
      </c>
      <c r="K10097" s="7">
        <v>2864</v>
      </c>
      <c r="L10097" s="7">
        <v>2502.4</v>
      </c>
      <c r="M10097" s="5">
        <v>0.08</v>
      </c>
      <c r="N10097" t="s">
        <v>24</v>
      </c>
      <c r="O10097" t="s">
        <v>30</v>
      </c>
      <c r="P10097" t="s">
        <v>3146</v>
      </c>
      <c r="Q10097" t="s">
        <v>32</v>
      </c>
      <c r="R10097" t="s">
        <v>26</v>
      </c>
      <c r="S10097" t="s">
        <v>27</v>
      </c>
      <c r="T10097" t="s">
        <v>13312</v>
      </c>
      <c r="U10097" s="1">
        <v>45736</v>
      </c>
      <c r="V10097">
        <v>89</v>
      </c>
      <c r="W10097" t="str">
        <f t="shared" si="204"/>
        <v>60-89</v>
      </c>
    </row>
    <row r="10098" spans="1:23" x14ac:dyDescent="0.25">
      <c r="A10098" t="s">
        <v>10347</v>
      </c>
      <c r="B10098">
        <v>5007307059</v>
      </c>
      <c r="C10098">
        <v>9574297180</v>
      </c>
      <c r="D10098" s="1">
        <v>45699</v>
      </c>
      <c r="E10098">
        <v>99238</v>
      </c>
      <c r="F10098">
        <v>99215</v>
      </c>
      <c r="G10098" t="s">
        <v>3490</v>
      </c>
      <c r="H10098" s="34">
        <v>56520</v>
      </c>
      <c r="I10098" s="7">
        <v>48042</v>
      </c>
      <c r="J10098" s="7">
        <v>28146.16</v>
      </c>
      <c r="K10098" s="7">
        <v>18935</v>
      </c>
      <c r="L10098" s="7">
        <v>960.84</v>
      </c>
      <c r="M10098" s="5">
        <v>0.02</v>
      </c>
      <c r="N10098" t="s">
        <v>16</v>
      </c>
      <c r="O10098" t="s">
        <v>27</v>
      </c>
      <c r="P10098" t="s">
        <v>25</v>
      </c>
      <c r="Q10098" t="s">
        <v>19</v>
      </c>
      <c r="R10098" t="s">
        <v>26</v>
      </c>
      <c r="S10098" t="s">
        <v>17</v>
      </c>
      <c r="T10098" t="s">
        <v>13310</v>
      </c>
      <c r="U10098" s="1">
        <v>45744</v>
      </c>
      <c r="V10098">
        <v>45</v>
      </c>
      <c r="W10098" t="str">
        <f t="shared" si="204"/>
        <v>30-59</v>
      </c>
    </row>
    <row r="10099" spans="1:23" x14ac:dyDescent="0.25">
      <c r="A10099" t="s">
        <v>10348</v>
      </c>
      <c r="B10099">
        <v>7458955882</v>
      </c>
      <c r="C10099">
        <v>5221463111</v>
      </c>
      <c r="D10099" s="1">
        <v>45424</v>
      </c>
      <c r="E10099">
        <v>99215</v>
      </c>
      <c r="F10099">
        <v>99203</v>
      </c>
      <c r="G10099" t="s">
        <v>3258</v>
      </c>
      <c r="H10099" s="34">
        <v>72611</v>
      </c>
      <c r="I10099" s="7">
        <v>54458</v>
      </c>
      <c r="J10099" s="7">
        <v>32232.3</v>
      </c>
      <c r="K10099" s="7">
        <v>14057</v>
      </c>
      <c r="L10099" s="7">
        <v>8168.7</v>
      </c>
      <c r="M10099" s="5">
        <v>0.15</v>
      </c>
      <c r="N10099" t="s">
        <v>1139</v>
      </c>
      <c r="O10099" t="s">
        <v>27</v>
      </c>
      <c r="P10099" t="s">
        <v>3149</v>
      </c>
      <c r="Q10099" t="s">
        <v>19</v>
      </c>
      <c r="R10099" t="s">
        <v>21</v>
      </c>
      <c r="S10099" t="s">
        <v>21</v>
      </c>
      <c r="T10099" t="s">
        <v>13310</v>
      </c>
      <c r="U10099" s="1">
        <v>45548</v>
      </c>
      <c r="V10099">
        <v>124</v>
      </c>
      <c r="W10099" t="str">
        <f t="shared" si="204"/>
        <v>120-149</v>
      </c>
    </row>
    <row r="10100" spans="1:23" x14ac:dyDescent="0.25">
      <c r="A10100" t="s">
        <v>10349</v>
      </c>
      <c r="B10100">
        <v>4630804287</v>
      </c>
      <c r="C10100">
        <v>7899662011</v>
      </c>
      <c r="D10100" s="1">
        <v>45955</v>
      </c>
      <c r="E10100">
        <v>99232</v>
      </c>
      <c r="F10100">
        <v>99292</v>
      </c>
      <c r="G10100" t="s">
        <v>3320</v>
      </c>
      <c r="H10100" s="34">
        <v>70349</v>
      </c>
      <c r="I10100" s="7">
        <v>54872</v>
      </c>
      <c r="J10100" s="7">
        <v>35980.6</v>
      </c>
      <c r="K10100" s="7">
        <v>7917</v>
      </c>
      <c r="L10100" s="7">
        <v>10974.4</v>
      </c>
      <c r="M10100" s="5">
        <v>0.2</v>
      </c>
      <c r="N10100" t="s">
        <v>3140</v>
      </c>
      <c r="O10100" t="s">
        <v>30</v>
      </c>
      <c r="P10100" t="s">
        <v>3150</v>
      </c>
      <c r="Q10100" t="s">
        <v>32</v>
      </c>
      <c r="R10100" t="s">
        <v>27</v>
      </c>
      <c r="S10100" t="s">
        <v>21</v>
      </c>
      <c r="T10100" t="s">
        <v>13312</v>
      </c>
      <c r="U10100" s="1">
        <v>46047</v>
      </c>
      <c r="V10100">
        <v>92</v>
      </c>
      <c r="W10100" t="str">
        <f t="shared" si="204"/>
        <v>90-119</v>
      </c>
    </row>
    <row r="10101" spans="1:23" x14ac:dyDescent="0.25">
      <c r="A10101" t="s">
        <v>10350</v>
      </c>
      <c r="B10101">
        <v>2266871170</v>
      </c>
      <c r="C10101">
        <v>2781338114</v>
      </c>
      <c r="D10101" s="1">
        <v>45731</v>
      </c>
      <c r="E10101">
        <v>99221</v>
      </c>
      <c r="F10101">
        <v>99203</v>
      </c>
      <c r="G10101" t="s">
        <v>3424</v>
      </c>
      <c r="H10101" s="34">
        <v>28692</v>
      </c>
      <c r="I10101" s="7">
        <v>22954</v>
      </c>
      <c r="J10101" s="7">
        <v>17509.439999999999</v>
      </c>
      <c r="K10101" s="7">
        <v>2231</v>
      </c>
      <c r="L10101" s="7">
        <v>3213.56</v>
      </c>
      <c r="M10101" s="5">
        <v>0.14000000000000001</v>
      </c>
      <c r="N10101" t="s">
        <v>1135</v>
      </c>
      <c r="O10101" t="s">
        <v>30</v>
      </c>
      <c r="P10101" t="s">
        <v>40</v>
      </c>
      <c r="Q10101" t="s">
        <v>19</v>
      </c>
      <c r="R10101" t="s">
        <v>43</v>
      </c>
      <c r="S10101" t="s">
        <v>21</v>
      </c>
      <c r="T10101" t="s">
        <v>13311</v>
      </c>
      <c r="U10101" s="1">
        <v>45905</v>
      </c>
      <c r="V10101">
        <v>174</v>
      </c>
      <c r="W10101" t="str">
        <f t="shared" si="204"/>
        <v>150-179</v>
      </c>
    </row>
    <row r="10102" spans="1:23" x14ac:dyDescent="0.25">
      <c r="A10102" t="s">
        <v>10351</v>
      </c>
      <c r="B10102">
        <v>1471807466</v>
      </c>
      <c r="C10102">
        <v>5849178009</v>
      </c>
      <c r="D10102" s="1">
        <v>45565</v>
      </c>
      <c r="E10102">
        <v>99221</v>
      </c>
      <c r="F10102">
        <v>99212</v>
      </c>
      <c r="G10102" t="s">
        <v>3256</v>
      </c>
      <c r="H10102" s="34">
        <v>45313</v>
      </c>
      <c r="I10102" s="7">
        <v>35797</v>
      </c>
      <c r="J10102" s="7">
        <v>18051.48</v>
      </c>
      <c r="K10102" s="7">
        <v>12018</v>
      </c>
      <c r="L10102" s="7">
        <v>5727.52</v>
      </c>
      <c r="M10102" s="5">
        <v>0.16</v>
      </c>
      <c r="N10102" t="s">
        <v>1138</v>
      </c>
      <c r="O10102" t="s">
        <v>27</v>
      </c>
      <c r="P10102" t="s">
        <v>55</v>
      </c>
      <c r="Q10102" t="s">
        <v>32</v>
      </c>
      <c r="R10102" t="s">
        <v>43</v>
      </c>
      <c r="S10102" t="s">
        <v>17</v>
      </c>
      <c r="T10102" t="s">
        <v>13310</v>
      </c>
      <c r="U10102" s="1">
        <v>45669</v>
      </c>
      <c r="V10102">
        <v>104</v>
      </c>
      <c r="W10102" t="str">
        <f t="shared" si="204"/>
        <v>90-119</v>
      </c>
    </row>
    <row r="10103" spans="1:23" x14ac:dyDescent="0.25">
      <c r="A10103" t="s">
        <v>10352</v>
      </c>
      <c r="B10103">
        <v>7639218995</v>
      </c>
      <c r="C10103">
        <v>5557797221</v>
      </c>
      <c r="D10103" s="1">
        <v>45602</v>
      </c>
      <c r="E10103">
        <v>99233</v>
      </c>
      <c r="F10103">
        <v>93000</v>
      </c>
      <c r="G10103" t="s">
        <v>3673</v>
      </c>
      <c r="H10103" s="34">
        <v>63243</v>
      </c>
      <c r="I10103" s="7">
        <v>50594</v>
      </c>
      <c r="J10103" s="7">
        <v>43510.84</v>
      </c>
      <c r="K10103" s="7">
        <v>0</v>
      </c>
      <c r="L10103" s="7">
        <v>7083.16</v>
      </c>
      <c r="M10103" s="5">
        <v>0.14000000000000001</v>
      </c>
      <c r="N10103" t="s">
        <v>1135</v>
      </c>
      <c r="O10103" t="s">
        <v>17</v>
      </c>
      <c r="P10103" t="s">
        <v>25</v>
      </c>
      <c r="Q10103" t="s">
        <v>19</v>
      </c>
      <c r="R10103" t="s">
        <v>26</v>
      </c>
      <c r="S10103" t="s">
        <v>27</v>
      </c>
      <c r="T10103" t="s">
        <v>13311</v>
      </c>
      <c r="U10103" s="1">
        <v>45740</v>
      </c>
      <c r="V10103">
        <v>138</v>
      </c>
      <c r="W10103" t="str">
        <f t="shared" si="204"/>
        <v>120-149</v>
      </c>
    </row>
    <row r="10104" spans="1:23" x14ac:dyDescent="0.25">
      <c r="A10104" t="s">
        <v>10353</v>
      </c>
      <c r="B10104">
        <v>3998148193</v>
      </c>
      <c r="C10104">
        <v>4222722791</v>
      </c>
      <c r="D10104" s="1">
        <v>45629</v>
      </c>
      <c r="E10104">
        <v>99213</v>
      </c>
      <c r="F10104">
        <v>85025</v>
      </c>
      <c r="G10104" t="s">
        <v>3283</v>
      </c>
      <c r="H10104" s="34">
        <v>14047</v>
      </c>
      <c r="I10104" s="7">
        <v>9131</v>
      </c>
      <c r="J10104" s="7">
        <v>6513.28</v>
      </c>
      <c r="K10104" s="7">
        <v>1522</v>
      </c>
      <c r="L10104" s="7">
        <v>1095.72</v>
      </c>
      <c r="M10104" s="5">
        <v>0.12</v>
      </c>
      <c r="N10104" t="s">
        <v>46</v>
      </c>
      <c r="O10104" t="s">
        <v>27</v>
      </c>
      <c r="P10104" t="s">
        <v>55</v>
      </c>
      <c r="Q10104" t="s">
        <v>19</v>
      </c>
      <c r="R10104" t="s">
        <v>38</v>
      </c>
      <c r="S10104" t="s">
        <v>27</v>
      </c>
      <c r="T10104" t="s">
        <v>13311</v>
      </c>
      <c r="U10104" s="1">
        <v>45746</v>
      </c>
      <c r="V10104">
        <v>117</v>
      </c>
      <c r="W10104" t="str">
        <f t="shared" si="204"/>
        <v>90-119</v>
      </c>
    </row>
    <row r="10105" spans="1:23" x14ac:dyDescent="0.25">
      <c r="A10105" t="s">
        <v>10354</v>
      </c>
      <c r="B10105">
        <v>8426180074</v>
      </c>
      <c r="C10105">
        <v>631820991</v>
      </c>
      <c r="D10105" s="1">
        <v>45760</v>
      </c>
      <c r="E10105">
        <v>99221</v>
      </c>
      <c r="F10105">
        <v>99202</v>
      </c>
      <c r="G10105" t="s">
        <v>159</v>
      </c>
      <c r="H10105" s="34">
        <v>74512</v>
      </c>
      <c r="I10105" s="7">
        <v>58119</v>
      </c>
      <c r="J10105" s="7">
        <v>46495.199999999997</v>
      </c>
      <c r="K10105" s="7">
        <v>0</v>
      </c>
      <c r="L10105" s="7">
        <v>11623.8</v>
      </c>
      <c r="M10105" s="5">
        <v>0.2</v>
      </c>
      <c r="N10105" t="s">
        <v>3140</v>
      </c>
      <c r="O10105" t="s">
        <v>17</v>
      </c>
      <c r="P10105" t="s">
        <v>3149</v>
      </c>
      <c r="Q10105" t="s">
        <v>19</v>
      </c>
      <c r="R10105" t="s">
        <v>26</v>
      </c>
      <c r="S10105" t="s">
        <v>21</v>
      </c>
      <c r="T10105" t="s">
        <v>13311</v>
      </c>
      <c r="U10105" s="1">
        <v>45870</v>
      </c>
      <c r="V10105">
        <v>110</v>
      </c>
      <c r="W10105" t="str">
        <f t="shared" si="204"/>
        <v>90-119</v>
      </c>
    </row>
    <row r="10106" spans="1:23" x14ac:dyDescent="0.25">
      <c r="A10106" t="s">
        <v>10355</v>
      </c>
      <c r="B10106">
        <v>8462297397</v>
      </c>
      <c r="C10106">
        <v>5110495800</v>
      </c>
      <c r="D10106" s="1">
        <v>45748</v>
      </c>
      <c r="E10106">
        <v>99238</v>
      </c>
      <c r="F10106">
        <v>80053</v>
      </c>
      <c r="G10106" t="s">
        <v>3365</v>
      </c>
      <c r="H10106" s="34">
        <v>75778</v>
      </c>
      <c r="I10106" s="7">
        <v>56834</v>
      </c>
      <c r="J10106" s="7">
        <v>42761.9</v>
      </c>
      <c r="K10106" s="7">
        <v>5547</v>
      </c>
      <c r="L10106" s="7">
        <v>8525.1</v>
      </c>
      <c r="M10106" s="5">
        <v>0.15</v>
      </c>
      <c r="N10106" t="s">
        <v>1139</v>
      </c>
      <c r="O10106" t="s">
        <v>30</v>
      </c>
      <c r="P10106" t="s">
        <v>97</v>
      </c>
      <c r="Q10106" t="s">
        <v>32</v>
      </c>
      <c r="R10106" t="s">
        <v>20</v>
      </c>
      <c r="S10106" t="s">
        <v>21</v>
      </c>
      <c r="T10106" t="s">
        <v>13312</v>
      </c>
      <c r="U10106" s="1">
        <v>45848</v>
      </c>
      <c r="V10106">
        <v>100</v>
      </c>
      <c r="W10106" t="str">
        <f t="shared" si="204"/>
        <v>90-119</v>
      </c>
    </row>
    <row r="10107" spans="1:23" x14ac:dyDescent="0.25">
      <c r="A10107" t="s">
        <v>10356</v>
      </c>
      <c r="B10107">
        <v>1593786505</v>
      </c>
      <c r="C10107">
        <v>9769135863</v>
      </c>
      <c r="D10107" s="1">
        <v>45785</v>
      </c>
      <c r="E10107">
        <v>99213</v>
      </c>
      <c r="F10107">
        <v>99282</v>
      </c>
      <c r="G10107" t="s">
        <v>166</v>
      </c>
      <c r="H10107" s="34">
        <v>43391</v>
      </c>
      <c r="I10107" s="7">
        <v>31242</v>
      </c>
      <c r="J10107" s="7">
        <v>28742.639999999999</v>
      </c>
      <c r="K10107" s="7">
        <v>0</v>
      </c>
      <c r="L10107" s="7">
        <v>2499.36</v>
      </c>
      <c r="M10107" s="5">
        <v>0.08</v>
      </c>
      <c r="N10107" t="s">
        <v>24</v>
      </c>
      <c r="O10107" t="s">
        <v>17</v>
      </c>
      <c r="P10107" t="s">
        <v>40</v>
      </c>
      <c r="Q10107" t="s">
        <v>32</v>
      </c>
      <c r="R10107" t="s">
        <v>38</v>
      </c>
      <c r="S10107" t="s">
        <v>21</v>
      </c>
      <c r="T10107" t="s">
        <v>13310</v>
      </c>
      <c r="U10107" s="1">
        <v>45873</v>
      </c>
      <c r="V10107">
        <v>88</v>
      </c>
      <c r="W10107" t="str">
        <f t="shared" si="204"/>
        <v>60-89</v>
      </c>
    </row>
    <row r="10108" spans="1:23" x14ac:dyDescent="0.25">
      <c r="A10108" t="s">
        <v>10357</v>
      </c>
      <c r="B10108">
        <v>4215023405</v>
      </c>
      <c r="C10108">
        <v>4728277506</v>
      </c>
      <c r="D10108" s="1">
        <v>45865</v>
      </c>
      <c r="E10108">
        <v>99215</v>
      </c>
      <c r="F10108">
        <v>99291</v>
      </c>
      <c r="G10108" t="s">
        <v>3170</v>
      </c>
      <c r="H10108" s="34">
        <v>41101</v>
      </c>
      <c r="I10108" s="7">
        <v>26716</v>
      </c>
      <c r="J10108" s="7">
        <v>23510.080000000002</v>
      </c>
      <c r="K10108" s="7">
        <v>0</v>
      </c>
      <c r="L10108" s="7">
        <v>3205.92</v>
      </c>
      <c r="M10108" s="5">
        <v>0.12</v>
      </c>
      <c r="N10108" t="s">
        <v>46</v>
      </c>
      <c r="O10108" t="s">
        <v>17</v>
      </c>
      <c r="P10108" t="s">
        <v>25</v>
      </c>
      <c r="Q10108" t="s">
        <v>19</v>
      </c>
      <c r="R10108" t="s">
        <v>21</v>
      </c>
      <c r="S10108" t="s">
        <v>21</v>
      </c>
      <c r="T10108" t="s">
        <v>13311</v>
      </c>
      <c r="U10108" s="1">
        <v>45979</v>
      </c>
      <c r="V10108">
        <v>114</v>
      </c>
      <c r="W10108" t="str">
        <f t="shared" si="204"/>
        <v>90-119</v>
      </c>
    </row>
    <row r="10109" spans="1:23" x14ac:dyDescent="0.25">
      <c r="A10109" t="s">
        <v>10358</v>
      </c>
      <c r="B10109">
        <v>6271907173</v>
      </c>
      <c r="C10109">
        <v>4018749565</v>
      </c>
      <c r="D10109" s="1">
        <v>45907</v>
      </c>
      <c r="E10109">
        <v>99221</v>
      </c>
      <c r="F10109">
        <v>99283</v>
      </c>
      <c r="G10109" t="s">
        <v>67</v>
      </c>
      <c r="H10109" s="34">
        <v>22526</v>
      </c>
      <c r="I10109" s="7">
        <v>18471</v>
      </c>
      <c r="J10109" s="7">
        <v>12562.22</v>
      </c>
      <c r="K10109" s="7">
        <v>2584</v>
      </c>
      <c r="L10109" s="7">
        <v>3324.78</v>
      </c>
      <c r="M10109" s="5">
        <v>0.18</v>
      </c>
      <c r="N10109" t="s">
        <v>3141</v>
      </c>
      <c r="O10109" t="s">
        <v>27</v>
      </c>
      <c r="P10109" t="s">
        <v>3146</v>
      </c>
      <c r="Q10109" t="s">
        <v>32</v>
      </c>
      <c r="R10109" t="s">
        <v>26</v>
      </c>
      <c r="S10109" t="s">
        <v>21</v>
      </c>
      <c r="T10109" t="s">
        <v>13310</v>
      </c>
      <c r="U10109" s="1">
        <v>46070</v>
      </c>
      <c r="V10109">
        <v>163</v>
      </c>
      <c r="W10109" t="str">
        <f t="shared" si="204"/>
        <v>150-179</v>
      </c>
    </row>
    <row r="10110" spans="1:23" x14ac:dyDescent="0.25">
      <c r="A10110" t="s">
        <v>10359</v>
      </c>
      <c r="B10110">
        <v>2507524327</v>
      </c>
      <c r="C10110">
        <v>2965922477</v>
      </c>
      <c r="D10110" s="1">
        <v>45960</v>
      </c>
      <c r="E10110">
        <v>99223</v>
      </c>
      <c r="F10110">
        <v>99213</v>
      </c>
      <c r="G10110" t="s">
        <v>69</v>
      </c>
      <c r="H10110" s="34">
        <v>47561</v>
      </c>
      <c r="I10110" s="7">
        <v>37573</v>
      </c>
      <c r="J10110" s="7">
        <v>28567.32</v>
      </c>
      <c r="K10110" s="7">
        <v>2994</v>
      </c>
      <c r="L10110" s="7">
        <v>6011.68</v>
      </c>
      <c r="M10110" s="5">
        <v>0.16</v>
      </c>
      <c r="N10110" t="s">
        <v>1138</v>
      </c>
      <c r="O10110" t="s">
        <v>30</v>
      </c>
      <c r="P10110" t="s">
        <v>18</v>
      </c>
      <c r="Q10110" t="s">
        <v>19</v>
      </c>
      <c r="R10110" t="s">
        <v>27</v>
      </c>
      <c r="S10110" t="s">
        <v>21</v>
      </c>
      <c r="T10110" t="s">
        <v>13310</v>
      </c>
      <c r="U10110" s="1">
        <v>46082</v>
      </c>
      <c r="V10110">
        <v>122</v>
      </c>
      <c r="W10110" t="str">
        <f t="shared" si="204"/>
        <v>120-149</v>
      </c>
    </row>
    <row r="10111" spans="1:23" x14ac:dyDescent="0.25">
      <c r="A10111" t="s">
        <v>10360</v>
      </c>
      <c r="B10111">
        <v>3032800305</v>
      </c>
      <c r="C10111">
        <v>1266249708</v>
      </c>
      <c r="D10111" s="1">
        <v>45779</v>
      </c>
      <c r="E10111">
        <v>99213</v>
      </c>
      <c r="F10111">
        <v>99215</v>
      </c>
      <c r="G10111" t="s">
        <v>81</v>
      </c>
      <c r="H10111" s="34">
        <v>44560</v>
      </c>
      <c r="I10111" s="7">
        <v>34757</v>
      </c>
      <c r="J10111" s="7">
        <v>24870.6</v>
      </c>
      <c r="K10111" s="7">
        <v>2935</v>
      </c>
      <c r="L10111" s="7">
        <v>6951.4</v>
      </c>
      <c r="M10111" s="5">
        <v>0.2</v>
      </c>
      <c r="N10111" t="s">
        <v>3140</v>
      </c>
      <c r="O10111" t="s">
        <v>27</v>
      </c>
      <c r="P10111" t="s">
        <v>35</v>
      </c>
      <c r="Q10111" t="s">
        <v>32</v>
      </c>
      <c r="R10111" t="s">
        <v>20</v>
      </c>
      <c r="S10111" t="s">
        <v>17</v>
      </c>
      <c r="T10111" t="s">
        <v>13310</v>
      </c>
      <c r="U10111" s="1">
        <v>45859</v>
      </c>
      <c r="V10111">
        <v>80</v>
      </c>
      <c r="W10111" t="str">
        <f t="shared" si="204"/>
        <v>60-89</v>
      </c>
    </row>
    <row r="10112" spans="1:23" x14ac:dyDescent="0.25">
      <c r="A10112" t="s">
        <v>10361</v>
      </c>
      <c r="B10112">
        <v>5239125649</v>
      </c>
      <c r="C10112">
        <v>6122135491</v>
      </c>
      <c r="D10112" s="1">
        <v>45513</v>
      </c>
      <c r="E10112">
        <v>99213</v>
      </c>
      <c r="F10112">
        <v>36415</v>
      </c>
      <c r="G10112" t="s">
        <v>3288</v>
      </c>
      <c r="H10112" s="34">
        <v>23637</v>
      </c>
      <c r="I10112" s="7">
        <v>17019</v>
      </c>
      <c r="J10112" s="7">
        <v>12799.48</v>
      </c>
      <c r="K10112" s="7">
        <v>2858</v>
      </c>
      <c r="L10112" s="7">
        <v>1361.52</v>
      </c>
      <c r="M10112" s="5">
        <v>0.08</v>
      </c>
      <c r="N10112" t="s">
        <v>24</v>
      </c>
      <c r="O10112" t="s">
        <v>27</v>
      </c>
      <c r="P10112" t="s">
        <v>97</v>
      </c>
      <c r="Q10112" t="s">
        <v>19</v>
      </c>
      <c r="R10112" t="s">
        <v>26</v>
      </c>
      <c r="S10112" t="s">
        <v>21</v>
      </c>
      <c r="T10112" t="s">
        <v>13312</v>
      </c>
      <c r="U10112" s="1">
        <v>45571</v>
      </c>
      <c r="V10112">
        <v>58</v>
      </c>
      <c r="W10112" t="str">
        <f t="shared" si="204"/>
        <v>30-59</v>
      </c>
    </row>
    <row r="10113" spans="1:23" x14ac:dyDescent="0.25">
      <c r="A10113" t="s">
        <v>10362</v>
      </c>
      <c r="B10113">
        <v>8204100360</v>
      </c>
      <c r="C10113">
        <v>939860368</v>
      </c>
      <c r="D10113" s="1">
        <v>45309</v>
      </c>
      <c r="E10113">
        <v>99221</v>
      </c>
      <c r="F10113">
        <v>99201</v>
      </c>
      <c r="G10113" t="s">
        <v>131</v>
      </c>
      <c r="H10113" s="34">
        <v>97374</v>
      </c>
      <c r="I10113" s="7">
        <v>76925</v>
      </c>
      <c r="J10113" s="7">
        <v>64617</v>
      </c>
      <c r="K10113" s="7">
        <v>0</v>
      </c>
      <c r="L10113" s="7">
        <v>12308</v>
      </c>
      <c r="M10113" s="5">
        <v>0.16</v>
      </c>
      <c r="N10113" t="s">
        <v>1138</v>
      </c>
      <c r="O10113" t="s">
        <v>17</v>
      </c>
      <c r="P10113" t="s">
        <v>3148</v>
      </c>
      <c r="Q10113" t="s">
        <v>32</v>
      </c>
      <c r="R10113" t="s">
        <v>21</v>
      </c>
      <c r="S10113" t="s">
        <v>21</v>
      </c>
      <c r="T10113" t="s">
        <v>13310</v>
      </c>
      <c r="U10113" s="1">
        <v>45355</v>
      </c>
      <c r="V10113">
        <v>46</v>
      </c>
      <c r="W10113" t="str">
        <f t="shared" si="204"/>
        <v>30-59</v>
      </c>
    </row>
    <row r="10114" spans="1:23" x14ac:dyDescent="0.25">
      <c r="A10114" t="s">
        <v>10363</v>
      </c>
      <c r="B10114">
        <v>4067159828</v>
      </c>
      <c r="C10114">
        <v>1270755150</v>
      </c>
      <c r="D10114" s="1">
        <v>45707</v>
      </c>
      <c r="E10114">
        <v>99215</v>
      </c>
      <c r="F10114">
        <v>97110</v>
      </c>
      <c r="G10114" t="s">
        <v>3276</v>
      </c>
      <c r="H10114" s="34">
        <v>83782</v>
      </c>
      <c r="I10114" s="7">
        <v>66188</v>
      </c>
      <c r="J10114" s="7">
        <v>55597.919999999998</v>
      </c>
      <c r="K10114" s="7">
        <v>0</v>
      </c>
      <c r="L10114" s="7">
        <v>10590.08</v>
      </c>
      <c r="M10114" s="5">
        <v>0.16</v>
      </c>
      <c r="N10114" t="s">
        <v>1138</v>
      </c>
      <c r="O10114" t="s">
        <v>17</v>
      </c>
      <c r="P10114" t="s">
        <v>3149</v>
      </c>
      <c r="Q10114" t="s">
        <v>32</v>
      </c>
      <c r="R10114" t="s">
        <v>43</v>
      </c>
      <c r="S10114" t="s">
        <v>27</v>
      </c>
      <c r="T10114" t="s">
        <v>13310</v>
      </c>
      <c r="U10114" s="1">
        <v>45865</v>
      </c>
      <c r="V10114">
        <v>158</v>
      </c>
      <c r="W10114" t="str">
        <f t="shared" si="204"/>
        <v>150-179</v>
      </c>
    </row>
    <row r="10115" spans="1:23" x14ac:dyDescent="0.25">
      <c r="A10115" t="s">
        <v>10364</v>
      </c>
      <c r="B10115">
        <v>1723882991</v>
      </c>
      <c r="C10115">
        <v>7518558329</v>
      </c>
      <c r="D10115" s="1">
        <v>45637</v>
      </c>
      <c r="E10115">
        <v>99232</v>
      </c>
      <c r="F10115">
        <v>85025</v>
      </c>
      <c r="G10115" t="s">
        <v>3482</v>
      </c>
      <c r="H10115" s="34">
        <v>52916</v>
      </c>
      <c r="I10115" s="7">
        <v>42333</v>
      </c>
      <c r="J10115" s="7">
        <v>32496.379999999997</v>
      </c>
      <c r="K10115" s="7">
        <v>3910</v>
      </c>
      <c r="L10115" s="7">
        <v>5926.62</v>
      </c>
      <c r="M10115" s="5">
        <v>0.14000000000000001</v>
      </c>
      <c r="N10115" t="s">
        <v>1135</v>
      </c>
      <c r="O10115" t="s">
        <v>30</v>
      </c>
      <c r="P10115" t="s">
        <v>18</v>
      </c>
      <c r="Q10115" t="s">
        <v>19</v>
      </c>
      <c r="R10115" t="s">
        <v>27</v>
      </c>
      <c r="S10115" t="s">
        <v>17</v>
      </c>
      <c r="T10115" t="s">
        <v>13310</v>
      </c>
      <c r="U10115" s="1">
        <v>45684</v>
      </c>
      <c r="V10115">
        <v>47</v>
      </c>
      <c r="W10115" t="str">
        <f t="shared" ref="W10115:W10178" si="205">IF(V10115="","",IF(V10115&lt;30,"0-29",IF(V10115&lt;60,"30-59",IF(V10115&lt;90,"60-89",IF(V10115&lt;120,"90-119",IF(V10115&lt;150,"120-149",IF(V10115&lt;180,"150-179",IF(V10115&lt;210,"180-209",IF(V10115&lt;240,"210-239",IF(V10115&lt;270,"240-269",IF(V10115&lt;300,"270-299",IF(V10115&lt;330,"300-329",IF(V10115&lt;360,"330-359","360+")))))))))))))</f>
        <v>30-59</v>
      </c>
    </row>
    <row r="10116" spans="1:23" x14ac:dyDescent="0.25">
      <c r="A10116" t="s">
        <v>10365</v>
      </c>
      <c r="B10116">
        <v>5182592506</v>
      </c>
      <c r="C10116">
        <v>2338201280</v>
      </c>
      <c r="D10116" s="1">
        <v>45542</v>
      </c>
      <c r="E10116">
        <v>99231</v>
      </c>
      <c r="F10116">
        <v>90834</v>
      </c>
      <c r="G10116" t="s">
        <v>159</v>
      </c>
      <c r="H10116" s="34">
        <v>63202</v>
      </c>
      <c r="I10116" s="7">
        <v>50562</v>
      </c>
      <c r="J10116" s="7">
        <v>26105.32</v>
      </c>
      <c r="K10116" s="7">
        <v>17378</v>
      </c>
      <c r="L10116" s="7">
        <v>7078.68</v>
      </c>
      <c r="M10116" s="5">
        <v>0.14000000000000001</v>
      </c>
      <c r="N10116" t="s">
        <v>1135</v>
      </c>
      <c r="O10116" t="s">
        <v>27</v>
      </c>
      <c r="P10116" t="s">
        <v>3150</v>
      </c>
      <c r="Q10116" t="s">
        <v>19</v>
      </c>
      <c r="R10116" t="s">
        <v>43</v>
      </c>
      <c r="S10116" t="s">
        <v>17</v>
      </c>
      <c r="T10116" t="s">
        <v>13310</v>
      </c>
      <c r="U10116" s="1">
        <v>45580</v>
      </c>
      <c r="V10116">
        <v>38</v>
      </c>
      <c r="W10116" t="str">
        <f t="shared" si="205"/>
        <v>30-59</v>
      </c>
    </row>
    <row r="10117" spans="1:23" x14ac:dyDescent="0.25">
      <c r="A10117" t="s">
        <v>10366</v>
      </c>
      <c r="B10117">
        <v>4168119041</v>
      </c>
      <c r="C10117">
        <v>5664316942</v>
      </c>
      <c r="D10117" s="1">
        <v>45930</v>
      </c>
      <c r="E10117">
        <v>99223</v>
      </c>
      <c r="F10117">
        <v>99202</v>
      </c>
      <c r="G10117" t="s">
        <v>146</v>
      </c>
      <c r="H10117" s="34">
        <v>39785</v>
      </c>
      <c r="I10117" s="7">
        <v>31430</v>
      </c>
      <c r="J10117" s="7">
        <v>15236.2</v>
      </c>
      <c r="K10117" s="7">
        <v>11165</v>
      </c>
      <c r="L10117" s="7">
        <v>5028.8</v>
      </c>
      <c r="M10117" s="5">
        <v>0.16</v>
      </c>
      <c r="N10117" t="s">
        <v>1138</v>
      </c>
      <c r="O10117" t="s">
        <v>27</v>
      </c>
      <c r="P10117" t="s">
        <v>97</v>
      </c>
      <c r="Q10117" t="s">
        <v>32</v>
      </c>
      <c r="R10117" t="s">
        <v>20</v>
      </c>
      <c r="S10117" t="s">
        <v>17</v>
      </c>
      <c r="T10117" t="s">
        <v>13310</v>
      </c>
      <c r="U10117" s="1">
        <v>45968</v>
      </c>
      <c r="V10117">
        <v>38</v>
      </c>
      <c r="W10117" t="str">
        <f t="shared" si="205"/>
        <v>30-59</v>
      </c>
    </row>
    <row r="10118" spans="1:23" x14ac:dyDescent="0.25">
      <c r="A10118" t="s">
        <v>10367</v>
      </c>
      <c r="B10118">
        <v>6937499527</v>
      </c>
      <c r="C10118">
        <v>5664380266</v>
      </c>
      <c r="D10118" s="1">
        <v>45557</v>
      </c>
      <c r="E10118">
        <v>99215</v>
      </c>
      <c r="F10118">
        <v>99292</v>
      </c>
      <c r="G10118" t="s">
        <v>3170</v>
      </c>
      <c r="H10118" s="34">
        <v>72840</v>
      </c>
      <c r="I10118" s="7">
        <v>57544</v>
      </c>
      <c r="J10118" s="7">
        <v>35865.96</v>
      </c>
      <c r="K10118" s="7">
        <v>12471</v>
      </c>
      <c r="L10118" s="7">
        <v>9207.0400000000009</v>
      </c>
      <c r="M10118" s="5">
        <v>0.16</v>
      </c>
      <c r="N10118" t="s">
        <v>1138</v>
      </c>
      <c r="O10118" t="s">
        <v>27</v>
      </c>
      <c r="P10118" t="s">
        <v>3150</v>
      </c>
      <c r="Q10118" t="s">
        <v>19</v>
      </c>
      <c r="R10118" t="s">
        <v>26</v>
      </c>
      <c r="S10118" t="s">
        <v>17</v>
      </c>
      <c r="T10118" t="s">
        <v>13311</v>
      </c>
      <c r="U10118" s="1">
        <v>45636</v>
      </c>
      <c r="V10118">
        <v>79</v>
      </c>
      <c r="W10118" t="str">
        <f t="shared" si="205"/>
        <v>60-89</v>
      </c>
    </row>
    <row r="10119" spans="1:23" x14ac:dyDescent="0.25">
      <c r="A10119" t="s">
        <v>10368</v>
      </c>
      <c r="B10119">
        <v>3516472504</v>
      </c>
      <c r="C10119">
        <v>6180137043</v>
      </c>
      <c r="D10119" s="1">
        <v>45372</v>
      </c>
      <c r="E10119">
        <v>99238</v>
      </c>
      <c r="F10119">
        <v>99202</v>
      </c>
      <c r="G10119" t="s">
        <v>148</v>
      </c>
      <c r="H10119" s="34">
        <v>54890</v>
      </c>
      <c r="I10119" s="7">
        <v>39521</v>
      </c>
      <c r="J10119" s="7">
        <v>32264.32</v>
      </c>
      <c r="K10119" s="7">
        <v>4095</v>
      </c>
      <c r="L10119" s="7">
        <v>3161.68</v>
      </c>
      <c r="M10119" s="5">
        <v>0.08</v>
      </c>
      <c r="N10119" t="s">
        <v>24</v>
      </c>
      <c r="O10119" t="s">
        <v>30</v>
      </c>
      <c r="P10119" t="s">
        <v>3147</v>
      </c>
      <c r="Q10119" t="s">
        <v>19</v>
      </c>
      <c r="R10119" t="s">
        <v>38</v>
      </c>
      <c r="S10119" t="s">
        <v>21</v>
      </c>
      <c r="T10119" t="s">
        <v>13311</v>
      </c>
      <c r="U10119" s="1">
        <v>45423</v>
      </c>
      <c r="V10119">
        <v>51</v>
      </c>
      <c r="W10119" t="str">
        <f t="shared" si="205"/>
        <v>30-59</v>
      </c>
    </row>
    <row r="10120" spans="1:23" x14ac:dyDescent="0.25">
      <c r="A10120" t="s">
        <v>10369</v>
      </c>
      <c r="B10120">
        <v>5657983283</v>
      </c>
      <c r="C10120">
        <v>7505360892</v>
      </c>
      <c r="D10120" s="1">
        <v>45952</v>
      </c>
      <c r="E10120">
        <v>99222</v>
      </c>
      <c r="F10120">
        <v>99292</v>
      </c>
      <c r="G10120" t="s">
        <v>91</v>
      </c>
      <c r="H10120" s="34">
        <v>70664</v>
      </c>
      <c r="I10120" s="7">
        <v>52998</v>
      </c>
      <c r="J10120" s="7">
        <v>27229.3</v>
      </c>
      <c r="K10120" s="7">
        <v>17819</v>
      </c>
      <c r="L10120" s="7">
        <v>7949.7</v>
      </c>
      <c r="M10120" s="5">
        <v>0.15</v>
      </c>
      <c r="N10120" t="s">
        <v>1139</v>
      </c>
      <c r="O10120" t="s">
        <v>27</v>
      </c>
      <c r="P10120" t="s">
        <v>35</v>
      </c>
      <c r="Q10120" t="s">
        <v>32</v>
      </c>
      <c r="R10120" t="s">
        <v>27</v>
      </c>
      <c r="S10120" t="s">
        <v>21</v>
      </c>
      <c r="T10120" t="s">
        <v>13311</v>
      </c>
      <c r="U10120" s="1">
        <v>46017</v>
      </c>
      <c r="V10120">
        <v>65</v>
      </c>
      <c r="W10120" t="str">
        <f t="shared" si="205"/>
        <v>60-89</v>
      </c>
    </row>
    <row r="10121" spans="1:23" x14ac:dyDescent="0.25">
      <c r="A10121" t="s">
        <v>10370</v>
      </c>
      <c r="B10121">
        <v>2791990094</v>
      </c>
      <c r="C10121">
        <v>8244440837</v>
      </c>
      <c r="D10121" s="1">
        <v>45917</v>
      </c>
      <c r="E10121">
        <v>99231</v>
      </c>
      <c r="F10121">
        <v>99204</v>
      </c>
      <c r="G10121" t="s">
        <v>37</v>
      </c>
      <c r="H10121" s="34">
        <v>96492</v>
      </c>
      <c r="I10121" s="7">
        <v>69474</v>
      </c>
      <c r="J10121" s="7">
        <v>53235.08</v>
      </c>
      <c r="K10121" s="7">
        <v>10681</v>
      </c>
      <c r="L10121" s="7">
        <v>5557.92</v>
      </c>
      <c r="M10121" s="5">
        <v>0.08</v>
      </c>
      <c r="N10121" t="s">
        <v>24</v>
      </c>
      <c r="O10121" t="s">
        <v>30</v>
      </c>
      <c r="P10121" t="s">
        <v>35</v>
      </c>
      <c r="Q10121" t="s">
        <v>32</v>
      </c>
      <c r="R10121" t="s">
        <v>43</v>
      </c>
      <c r="S10121" t="s">
        <v>17</v>
      </c>
      <c r="T10121" t="s">
        <v>13310</v>
      </c>
      <c r="U10121" s="1">
        <v>45990</v>
      </c>
      <c r="V10121">
        <v>73</v>
      </c>
      <c r="W10121" t="str">
        <f t="shared" si="205"/>
        <v>60-89</v>
      </c>
    </row>
    <row r="10122" spans="1:23" x14ac:dyDescent="0.25">
      <c r="A10122" t="s">
        <v>10371</v>
      </c>
      <c r="B10122">
        <v>2365983375</v>
      </c>
      <c r="C10122">
        <v>7333384102</v>
      </c>
      <c r="D10122" s="1">
        <v>45534</v>
      </c>
      <c r="E10122">
        <v>99215</v>
      </c>
      <c r="F10122">
        <v>99204</v>
      </c>
      <c r="G10122" t="s">
        <v>81</v>
      </c>
      <c r="H10122" s="34">
        <v>58774</v>
      </c>
      <c r="I10122" s="7">
        <v>46431</v>
      </c>
      <c r="J10122" s="7">
        <v>39002.04</v>
      </c>
      <c r="K10122" s="7">
        <v>0</v>
      </c>
      <c r="L10122" s="7">
        <v>7428.96</v>
      </c>
      <c r="M10122" s="5">
        <v>0.16</v>
      </c>
      <c r="N10122" t="s">
        <v>1138</v>
      </c>
      <c r="O10122" t="s">
        <v>17</v>
      </c>
      <c r="P10122" t="s">
        <v>18</v>
      </c>
      <c r="Q10122" t="s">
        <v>19</v>
      </c>
      <c r="R10122" t="s">
        <v>43</v>
      </c>
      <c r="S10122" t="s">
        <v>17</v>
      </c>
      <c r="T10122" t="s">
        <v>13310</v>
      </c>
      <c r="U10122" s="1">
        <v>45637</v>
      </c>
      <c r="V10122">
        <v>103</v>
      </c>
      <c r="W10122" t="str">
        <f t="shared" si="205"/>
        <v>90-119</v>
      </c>
    </row>
    <row r="10123" spans="1:23" x14ac:dyDescent="0.25">
      <c r="A10123" t="s">
        <v>10372</v>
      </c>
      <c r="B10123">
        <v>1646299133</v>
      </c>
      <c r="C10123">
        <v>4084530456</v>
      </c>
      <c r="D10123" s="1">
        <v>45353</v>
      </c>
      <c r="E10123">
        <v>99214</v>
      </c>
      <c r="F10123">
        <v>99282</v>
      </c>
      <c r="G10123" t="s">
        <v>296</v>
      </c>
      <c r="H10123" s="34">
        <v>49344</v>
      </c>
      <c r="I10123" s="7">
        <v>38488</v>
      </c>
      <c r="J10123" s="7">
        <v>28103.4</v>
      </c>
      <c r="K10123" s="7">
        <v>2687</v>
      </c>
      <c r="L10123" s="7">
        <v>7697.6</v>
      </c>
      <c r="M10123" s="5">
        <v>0.2</v>
      </c>
      <c r="N10123" t="s">
        <v>3140</v>
      </c>
      <c r="O10123" t="s">
        <v>30</v>
      </c>
      <c r="P10123" t="s">
        <v>35</v>
      </c>
      <c r="Q10123" t="s">
        <v>32</v>
      </c>
      <c r="R10123" t="s">
        <v>21</v>
      </c>
      <c r="S10123" t="s">
        <v>27</v>
      </c>
      <c r="T10123" t="s">
        <v>13312</v>
      </c>
      <c r="U10123" s="1">
        <v>45467</v>
      </c>
      <c r="V10123">
        <v>114</v>
      </c>
      <c r="W10123" t="str">
        <f t="shared" si="205"/>
        <v>90-119</v>
      </c>
    </row>
    <row r="10124" spans="1:23" x14ac:dyDescent="0.25">
      <c r="A10124" t="s">
        <v>10373</v>
      </c>
      <c r="B10124">
        <v>3089267991</v>
      </c>
      <c r="C10124">
        <v>7914947323</v>
      </c>
      <c r="D10124" s="1">
        <v>45938</v>
      </c>
      <c r="E10124">
        <v>99215</v>
      </c>
      <c r="F10124">
        <v>99292</v>
      </c>
      <c r="G10124" t="s">
        <v>203</v>
      </c>
      <c r="H10124" s="34">
        <v>38033</v>
      </c>
      <c r="I10124" s="7">
        <v>28525</v>
      </c>
      <c r="J10124" s="7">
        <v>24246.25</v>
      </c>
      <c r="K10124" s="7">
        <v>0</v>
      </c>
      <c r="L10124" s="7">
        <v>4278.75</v>
      </c>
      <c r="M10124" s="5">
        <v>0.15</v>
      </c>
      <c r="N10124" t="s">
        <v>1139</v>
      </c>
      <c r="O10124" t="s">
        <v>17</v>
      </c>
      <c r="P10124" t="s">
        <v>40</v>
      </c>
      <c r="Q10124" t="s">
        <v>19</v>
      </c>
      <c r="R10124" t="s">
        <v>27</v>
      </c>
      <c r="S10124" t="s">
        <v>27</v>
      </c>
      <c r="T10124" t="s">
        <v>13310</v>
      </c>
      <c r="U10124" s="1">
        <v>46019</v>
      </c>
      <c r="V10124">
        <v>81</v>
      </c>
      <c r="W10124" t="str">
        <f t="shared" si="205"/>
        <v>60-89</v>
      </c>
    </row>
    <row r="10125" spans="1:23" x14ac:dyDescent="0.25">
      <c r="A10125" t="s">
        <v>10374</v>
      </c>
      <c r="B10125">
        <v>8917223991</v>
      </c>
      <c r="C10125">
        <v>7428714056</v>
      </c>
      <c r="D10125" s="1">
        <v>45555</v>
      </c>
      <c r="E10125">
        <v>99238</v>
      </c>
      <c r="F10125">
        <v>99281</v>
      </c>
      <c r="G10125" t="s">
        <v>3352</v>
      </c>
      <c r="H10125" s="34">
        <v>97296</v>
      </c>
      <c r="I10125" s="7">
        <v>82702</v>
      </c>
      <c r="J10125" s="7">
        <v>68487.960000000006</v>
      </c>
      <c r="K10125" s="7">
        <v>12560</v>
      </c>
      <c r="L10125" s="7">
        <v>1654.04</v>
      </c>
      <c r="M10125" s="5">
        <v>0.02</v>
      </c>
      <c r="N10125" t="s">
        <v>16</v>
      </c>
      <c r="O10125" t="s">
        <v>30</v>
      </c>
      <c r="P10125" t="s">
        <v>58</v>
      </c>
      <c r="Q10125" t="s">
        <v>19</v>
      </c>
      <c r="R10125" t="s">
        <v>20</v>
      </c>
      <c r="S10125" t="s">
        <v>21</v>
      </c>
      <c r="T10125" t="s">
        <v>13311</v>
      </c>
      <c r="U10125" s="1">
        <v>45602</v>
      </c>
      <c r="V10125">
        <v>47</v>
      </c>
      <c r="W10125" t="str">
        <f t="shared" si="205"/>
        <v>30-59</v>
      </c>
    </row>
    <row r="10126" spans="1:23" x14ac:dyDescent="0.25">
      <c r="A10126" t="s">
        <v>10375</v>
      </c>
      <c r="B10126">
        <v>9285503683</v>
      </c>
      <c r="C10126">
        <v>3643083554</v>
      </c>
      <c r="D10126" s="1">
        <v>45603</v>
      </c>
      <c r="E10126">
        <v>99215</v>
      </c>
      <c r="F10126">
        <v>99203</v>
      </c>
      <c r="G10126" t="s">
        <v>3288</v>
      </c>
      <c r="H10126" s="34">
        <v>38718</v>
      </c>
      <c r="I10126" s="7">
        <v>25167</v>
      </c>
      <c r="J10126" s="7">
        <v>22146.959999999999</v>
      </c>
      <c r="K10126" s="7">
        <v>0</v>
      </c>
      <c r="L10126" s="7">
        <v>3020.04</v>
      </c>
      <c r="M10126" s="5">
        <v>0.12</v>
      </c>
      <c r="N10126" t="s">
        <v>46</v>
      </c>
      <c r="O10126" t="s">
        <v>17</v>
      </c>
      <c r="P10126" t="s">
        <v>40</v>
      </c>
      <c r="Q10126" t="s">
        <v>32</v>
      </c>
      <c r="R10126" t="s">
        <v>21</v>
      </c>
      <c r="S10126" t="s">
        <v>17</v>
      </c>
      <c r="T10126" t="s">
        <v>13312</v>
      </c>
      <c r="U10126" s="1">
        <v>45704</v>
      </c>
      <c r="V10126">
        <v>101</v>
      </c>
      <c r="W10126" t="str">
        <f t="shared" si="205"/>
        <v>90-119</v>
      </c>
    </row>
    <row r="10127" spans="1:23" x14ac:dyDescent="0.25">
      <c r="A10127" t="s">
        <v>10376</v>
      </c>
      <c r="B10127">
        <v>7937729675</v>
      </c>
      <c r="C10127">
        <v>9871785659</v>
      </c>
      <c r="D10127" s="1">
        <v>45696</v>
      </c>
      <c r="E10127">
        <v>99221</v>
      </c>
      <c r="F10127">
        <v>85025</v>
      </c>
      <c r="G10127" t="s">
        <v>3269</v>
      </c>
      <c r="H10127" s="34">
        <v>79539</v>
      </c>
      <c r="I10127" s="7">
        <v>51700</v>
      </c>
      <c r="J10127" s="7">
        <v>45496</v>
      </c>
      <c r="K10127" s="7">
        <v>0</v>
      </c>
      <c r="L10127" s="7">
        <v>6204</v>
      </c>
      <c r="M10127" s="5">
        <v>0.12</v>
      </c>
      <c r="N10127" t="s">
        <v>46</v>
      </c>
      <c r="O10127" t="s">
        <v>17</v>
      </c>
      <c r="P10127" t="s">
        <v>25</v>
      </c>
      <c r="Q10127" t="s">
        <v>32</v>
      </c>
      <c r="R10127" t="s">
        <v>27</v>
      </c>
      <c r="S10127" t="s">
        <v>27</v>
      </c>
      <c r="T10127" t="s">
        <v>13312</v>
      </c>
      <c r="U10127" s="1">
        <v>45858</v>
      </c>
      <c r="V10127">
        <v>162</v>
      </c>
      <c r="W10127" t="str">
        <f t="shared" si="205"/>
        <v>150-179</v>
      </c>
    </row>
    <row r="10128" spans="1:23" x14ac:dyDescent="0.25">
      <c r="A10128" t="s">
        <v>10377</v>
      </c>
      <c r="B10128">
        <v>7923066448</v>
      </c>
      <c r="C10128">
        <v>5778563085</v>
      </c>
      <c r="D10128" s="1">
        <v>45588</v>
      </c>
      <c r="E10128">
        <v>99214</v>
      </c>
      <c r="F10128">
        <v>99291</v>
      </c>
      <c r="G10128" t="s">
        <v>178</v>
      </c>
      <c r="H10128" s="34">
        <v>95054</v>
      </c>
      <c r="I10128" s="7">
        <v>80796</v>
      </c>
      <c r="J10128" s="7">
        <v>79180.08</v>
      </c>
      <c r="K10128" s="7">
        <v>0</v>
      </c>
      <c r="L10128" s="7">
        <v>1615.92</v>
      </c>
      <c r="M10128" s="5">
        <v>0.02</v>
      </c>
      <c r="N10128" t="s">
        <v>16</v>
      </c>
      <c r="O10128" t="s">
        <v>17</v>
      </c>
      <c r="P10128" t="s">
        <v>31</v>
      </c>
      <c r="Q10128" t="s">
        <v>32</v>
      </c>
      <c r="R10128" t="s">
        <v>20</v>
      </c>
      <c r="S10128" t="s">
        <v>21</v>
      </c>
      <c r="T10128" t="s">
        <v>13312</v>
      </c>
      <c r="U10128" s="1">
        <v>45659</v>
      </c>
      <c r="V10128">
        <v>71</v>
      </c>
      <c r="W10128" t="str">
        <f t="shared" si="205"/>
        <v>60-89</v>
      </c>
    </row>
    <row r="10129" spans="1:23" x14ac:dyDescent="0.25">
      <c r="A10129" t="s">
        <v>10378</v>
      </c>
      <c r="B10129">
        <v>4629179862</v>
      </c>
      <c r="C10129">
        <v>3513585112</v>
      </c>
      <c r="D10129" s="1">
        <v>45319</v>
      </c>
      <c r="E10129">
        <v>99232</v>
      </c>
      <c r="F10129">
        <v>99282</v>
      </c>
      <c r="G10129" t="s">
        <v>3741</v>
      </c>
      <c r="H10129" s="34">
        <v>75687</v>
      </c>
      <c r="I10129" s="7">
        <v>59036</v>
      </c>
      <c r="J10129" s="7">
        <v>47228.800000000003</v>
      </c>
      <c r="K10129" s="7">
        <v>0</v>
      </c>
      <c r="L10129" s="7">
        <v>11807.2</v>
      </c>
      <c r="M10129" s="5">
        <v>0.2</v>
      </c>
      <c r="N10129" t="s">
        <v>3140</v>
      </c>
      <c r="O10129" t="s">
        <v>17</v>
      </c>
      <c r="P10129" t="s">
        <v>31</v>
      </c>
      <c r="Q10129" t="s">
        <v>32</v>
      </c>
      <c r="R10129" t="s">
        <v>20</v>
      </c>
      <c r="S10129" t="s">
        <v>27</v>
      </c>
      <c r="T10129" t="s">
        <v>13310</v>
      </c>
      <c r="U10129" s="1">
        <v>45475</v>
      </c>
      <c r="V10129">
        <v>156</v>
      </c>
      <c r="W10129" t="str">
        <f t="shared" si="205"/>
        <v>150-179</v>
      </c>
    </row>
    <row r="10130" spans="1:23" x14ac:dyDescent="0.25">
      <c r="A10130" t="s">
        <v>10379</v>
      </c>
      <c r="B10130">
        <v>5769885675</v>
      </c>
      <c r="C10130">
        <v>199164261</v>
      </c>
      <c r="D10130" s="1">
        <v>45344</v>
      </c>
      <c r="E10130">
        <v>99223</v>
      </c>
      <c r="F10130">
        <v>99202</v>
      </c>
      <c r="G10130" t="s">
        <v>222</v>
      </c>
      <c r="H10130" s="34">
        <v>83319</v>
      </c>
      <c r="I10130" s="7">
        <v>59990</v>
      </c>
      <c r="J10130" s="7">
        <v>46575.8</v>
      </c>
      <c r="K10130" s="7">
        <v>8615</v>
      </c>
      <c r="L10130" s="7">
        <v>4799.2</v>
      </c>
      <c r="M10130" s="5">
        <v>0.08</v>
      </c>
      <c r="N10130" t="s">
        <v>24</v>
      </c>
      <c r="O10130" t="s">
        <v>30</v>
      </c>
      <c r="P10130" t="s">
        <v>3148</v>
      </c>
      <c r="Q10130" t="s">
        <v>19</v>
      </c>
      <c r="R10130" t="s">
        <v>26</v>
      </c>
      <c r="S10130" t="s">
        <v>17</v>
      </c>
      <c r="T10130" t="s">
        <v>13311</v>
      </c>
      <c r="U10130" s="1">
        <v>45420</v>
      </c>
      <c r="V10130">
        <v>76</v>
      </c>
      <c r="W10130" t="str">
        <f t="shared" si="205"/>
        <v>60-89</v>
      </c>
    </row>
    <row r="10131" spans="1:23" x14ac:dyDescent="0.25">
      <c r="A10131" t="s">
        <v>10380</v>
      </c>
      <c r="B10131">
        <v>6524693802</v>
      </c>
      <c r="C10131">
        <v>9770706801</v>
      </c>
      <c r="D10131" s="1">
        <v>45558</v>
      </c>
      <c r="E10131">
        <v>99215</v>
      </c>
      <c r="F10131">
        <v>99201</v>
      </c>
      <c r="G10131" t="s">
        <v>3505</v>
      </c>
      <c r="H10131" s="34">
        <v>63986</v>
      </c>
      <c r="I10131" s="7">
        <v>52469</v>
      </c>
      <c r="J10131" s="7">
        <v>36962.58</v>
      </c>
      <c r="K10131" s="7">
        <v>6062</v>
      </c>
      <c r="L10131" s="7">
        <v>9444.42</v>
      </c>
      <c r="M10131" s="5">
        <v>0.18</v>
      </c>
      <c r="N10131" t="s">
        <v>3141</v>
      </c>
      <c r="O10131" t="s">
        <v>30</v>
      </c>
      <c r="P10131" t="s">
        <v>97</v>
      </c>
      <c r="Q10131" t="s">
        <v>19</v>
      </c>
      <c r="R10131" t="s">
        <v>38</v>
      </c>
      <c r="S10131" t="s">
        <v>27</v>
      </c>
      <c r="T10131" t="s">
        <v>13311</v>
      </c>
      <c r="U10131" s="1">
        <v>45630</v>
      </c>
      <c r="V10131">
        <v>72</v>
      </c>
      <c r="W10131" t="str">
        <f t="shared" si="205"/>
        <v>60-89</v>
      </c>
    </row>
    <row r="10132" spans="1:23" x14ac:dyDescent="0.25">
      <c r="A10132" t="s">
        <v>10381</v>
      </c>
      <c r="B10132">
        <v>9854181853</v>
      </c>
      <c r="C10132">
        <v>5411650327</v>
      </c>
      <c r="D10132" s="1">
        <v>45935</v>
      </c>
      <c r="E10132">
        <v>99221</v>
      </c>
      <c r="F10132">
        <v>99212</v>
      </c>
      <c r="G10132" t="s">
        <v>3453</v>
      </c>
      <c r="H10132" s="34">
        <v>35498</v>
      </c>
      <c r="I10132" s="7">
        <v>25559</v>
      </c>
      <c r="J10132" s="7">
        <v>20896.28</v>
      </c>
      <c r="K10132" s="7">
        <v>2618</v>
      </c>
      <c r="L10132" s="7">
        <v>2044.72</v>
      </c>
      <c r="M10132" s="5">
        <v>0.08</v>
      </c>
      <c r="N10132" t="s">
        <v>24</v>
      </c>
      <c r="O10132" t="s">
        <v>30</v>
      </c>
      <c r="P10132" t="s">
        <v>31</v>
      </c>
      <c r="Q10132" t="s">
        <v>19</v>
      </c>
      <c r="R10132" t="s">
        <v>20</v>
      </c>
      <c r="S10132" t="s">
        <v>21</v>
      </c>
      <c r="T10132" t="s">
        <v>13311</v>
      </c>
      <c r="U10132" s="1">
        <v>45983</v>
      </c>
      <c r="V10132">
        <v>48</v>
      </c>
      <c r="W10132" t="str">
        <f t="shared" si="205"/>
        <v>30-59</v>
      </c>
    </row>
    <row r="10133" spans="1:23" x14ac:dyDescent="0.25">
      <c r="A10133" t="s">
        <v>10382</v>
      </c>
      <c r="B10133">
        <v>2776493663</v>
      </c>
      <c r="C10133">
        <v>1128290036</v>
      </c>
      <c r="D10133" s="1">
        <v>45606</v>
      </c>
      <c r="E10133">
        <v>99232</v>
      </c>
      <c r="F10133">
        <v>99284</v>
      </c>
      <c r="G10133" t="s">
        <v>351</v>
      </c>
      <c r="H10133" s="34">
        <v>26567</v>
      </c>
      <c r="I10133" s="7">
        <v>20988</v>
      </c>
      <c r="J10133" s="7">
        <v>16589.919999999998</v>
      </c>
      <c r="K10133" s="7">
        <v>1040</v>
      </c>
      <c r="L10133" s="7">
        <v>3358.08</v>
      </c>
      <c r="M10133" s="5">
        <v>0.16</v>
      </c>
      <c r="N10133" t="s">
        <v>1138</v>
      </c>
      <c r="O10133" t="s">
        <v>30</v>
      </c>
      <c r="P10133" t="s">
        <v>58</v>
      </c>
      <c r="Q10133" t="s">
        <v>32</v>
      </c>
      <c r="R10133" t="s">
        <v>43</v>
      </c>
      <c r="S10133" t="s">
        <v>17</v>
      </c>
      <c r="T10133" t="s">
        <v>13312</v>
      </c>
      <c r="U10133" s="1">
        <v>45677</v>
      </c>
      <c r="V10133">
        <v>71</v>
      </c>
      <c r="W10133" t="str">
        <f t="shared" si="205"/>
        <v>60-89</v>
      </c>
    </row>
    <row r="10134" spans="1:23" x14ac:dyDescent="0.25">
      <c r="A10134" t="s">
        <v>10383</v>
      </c>
      <c r="B10134">
        <v>7377909519</v>
      </c>
      <c r="C10134">
        <v>4050958206</v>
      </c>
      <c r="D10134" s="1">
        <v>45678</v>
      </c>
      <c r="E10134">
        <v>99215</v>
      </c>
      <c r="F10134">
        <v>99285</v>
      </c>
      <c r="G10134" t="s">
        <v>3352</v>
      </c>
      <c r="H10134" s="34">
        <v>68954</v>
      </c>
      <c r="I10134" s="7">
        <v>51716</v>
      </c>
      <c r="J10134" s="7">
        <v>40241.599999999999</v>
      </c>
      <c r="K10134" s="7">
        <v>3717</v>
      </c>
      <c r="L10134" s="7">
        <v>7757.4</v>
      </c>
      <c r="M10134" s="5">
        <v>0.15</v>
      </c>
      <c r="N10134" t="s">
        <v>1139</v>
      </c>
      <c r="O10134" t="s">
        <v>30</v>
      </c>
      <c r="P10134" t="s">
        <v>31</v>
      </c>
      <c r="Q10134" t="s">
        <v>32</v>
      </c>
      <c r="R10134" t="s">
        <v>43</v>
      </c>
      <c r="S10134" t="s">
        <v>17</v>
      </c>
      <c r="T10134" t="s">
        <v>13312</v>
      </c>
      <c r="U10134" s="1">
        <v>45708</v>
      </c>
      <c r="V10134">
        <v>30</v>
      </c>
      <c r="W10134" t="str">
        <f t="shared" si="205"/>
        <v>30-59</v>
      </c>
    </row>
    <row r="10135" spans="1:23" x14ac:dyDescent="0.25">
      <c r="A10135" t="s">
        <v>10384</v>
      </c>
      <c r="B10135">
        <v>329689909</v>
      </c>
      <c r="C10135">
        <v>7405156055</v>
      </c>
      <c r="D10135" s="1">
        <v>45819</v>
      </c>
      <c r="E10135">
        <v>99222</v>
      </c>
      <c r="F10135">
        <v>99201</v>
      </c>
      <c r="G10135" t="s">
        <v>152</v>
      </c>
      <c r="H10135" s="34">
        <v>41537</v>
      </c>
      <c r="I10135" s="7">
        <v>35306</v>
      </c>
      <c r="J10135" s="7">
        <v>34599.879999999997</v>
      </c>
      <c r="K10135" s="7">
        <v>0</v>
      </c>
      <c r="L10135" s="7">
        <v>706.12</v>
      </c>
      <c r="M10135" s="5">
        <v>0.02</v>
      </c>
      <c r="N10135" t="s">
        <v>16</v>
      </c>
      <c r="O10135" t="s">
        <v>17</v>
      </c>
      <c r="P10135" t="s">
        <v>55</v>
      </c>
      <c r="Q10135" t="s">
        <v>19</v>
      </c>
      <c r="R10135" t="s">
        <v>43</v>
      </c>
      <c r="S10135" t="s">
        <v>27</v>
      </c>
      <c r="T10135" t="s">
        <v>13311</v>
      </c>
      <c r="U10135" s="1">
        <v>45932</v>
      </c>
      <c r="V10135">
        <v>113</v>
      </c>
      <c r="W10135" t="str">
        <f t="shared" si="205"/>
        <v>90-119</v>
      </c>
    </row>
    <row r="10136" spans="1:23" x14ac:dyDescent="0.25">
      <c r="A10136" t="s">
        <v>10385</v>
      </c>
      <c r="B10136">
        <v>3856888608</v>
      </c>
      <c r="C10136">
        <v>455214935</v>
      </c>
      <c r="D10136" s="1">
        <v>45530</v>
      </c>
      <c r="E10136">
        <v>99238</v>
      </c>
      <c r="F10136">
        <v>99202</v>
      </c>
      <c r="G10136" t="s">
        <v>3242</v>
      </c>
      <c r="H10136" s="34">
        <v>90365</v>
      </c>
      <c r="I10136" s="7">
        <v>74099</v>
      </c>
      <c r="J10136" s="7">
        <v>60761.18</v>
      </c>
      <c r="K10136" s="7">
        <v>0</v>
      </c>
      <c r="L10136" s="7">
        <v>13337.82</v>
      </c>
      <c r="M10136" s="5">
        <v>0.18</v>
      </c>
      <c r="N10136" t="s">
        <v>3141</v>
      </c>
      <c r="O10136" t="s">
        <v>17</v>
      </c>
      <c r="P10136" t="s">
        <v>31</v>
      </c>
      <c r="Q10136" t="s">
        <v>19</v>
      </c>
      <c r="R10136" t="s">
        <v>27</v>
      </c>
      <c r="S10136" t="s">
        <v>17</v>
      </c>
      <c r="T10136" t="s">
        <v>13312</v>
      </c>
      <c r="U10136" s="1">
        <v>45631</v>
      </c>
      <c r="V10136">
        <v>101</v>
      </c>
      <c r="W10136" t="str">
        <f t="shared" si="205"/>
        <v>90-119</v>
      </c>
    </row>
    <row r="10137" spans="1:23" x14ac:dyDescent="0.25">
      <c r="A10137" t="s">
        <v>10386</v>
      </c>
      <c r="B10137">
        <v>7010022613</v>
      </c>
      <c r="C10137">
        <v>8742123024</v>
      </c>
      <c r="D10137" s="1">
        <v>45320</v>
      </c>
      <c r="E10137">
        <v>99222</v>
      </c>
      <c r="F10137">
        <v>99204</v>
      </c>
      <c r="G10137" t="s">
        <v>3161</v>
      </c>
      <c r="H10137" s="34">
        <v>10022</v>
      </c>
      <c r="I10137" s="7">
        <v>7216</v>
      </c>
      <c r="J10137" s="7">
        <v>5386.72</v>
      </c>
      <c r="K10137" s="7">
        <v>1252</v>
      </c>
      <c r="L10137" s="7">
        <v>577.28</v>
      </c>
      <c r="M10137" s="5">
        <v>0.08</v>
      </c>
      <c r="N10137" t="s">
        <v>24</v>
      </c>
      <c r="O10137" t="s">
        <v>27</v>
      </c>
      <c r="P10137" t="s">
        <v>25</v>
      </c>
      <c r="Q10137" t="s">
        <v>32</v>
      </c>
      <c r="R10137" t="s">
        <v>21</v>
      </c>
      <c r="S10137" t="s">
        <v>17</v>
      </c>
      <c r="T10137" t="s">
        <v>13312</v>
      </c>
      <c r="U10137" s="1">
        <v>45390</v>
      </c>
      <c r="V10137">
        <v>70</v>
      </c>
      <c r="W10137" t="str">
        <f t="shared" si="205"/>
        <v>60-89</v>
      </c>
    </row>
    <row r="10138" spans="1:23" x14ac:dyDescent="0.25">
      <c r="A10138" t="s">
        <v>10387</v>
      </c>
      <c r="B10138">
        <v>1630683090</v>
      </c>
      <c r="C10138">
        <v>7920405887</v>
      </c>
      <c r="D10138" s="1">
        <v>45319</v>
      </c>
      <c r="E10138">
        <v>99222</v>
      </c>
      <c r="F10138">
        <v>90834</v>
      </c>
      <c r="G10138" t="s">
        <v>415</v>
      </c>
      <c r="H10138" s="34">
        <v>52928</v>
      </c>
      <c r="I10138" s="7">
        <v>34403</v>
      </c>
      <c r="J10138" s="7">
        <v>30274.639999999999</v>
      </c>
      <c r="K10138" s="7">
        <v>0</v>
      </c>
      <c r="L10138" s="7">
        <v>4128.3599999999997</v>
      </c>
      <c r="M10138" s="5">
        <v>0.12</v>
      </c>
      <c r="N10138" t="s">
        <v>46</v>
      </c>
      <c r="O10138" t="s">
        <v>17</v>
      </c>
      <c r="P10138" t="s">
        <v>3149</v>
      </c>
      <c r="Q10138" t="s">
        <v>32</v>
      </c>
      <c r="R10138" t="s">
        <v>43</v>
      </c>
      <c r="S10138" t="s">
        <v>17</v>
      </c>
      <c r="T10138" t="s">
        <v>13310</v>
      </c>
      <c r="U10138" s="1">
        <v>45457</v>
      </c>
      <c r="V10138">
        <v>138</v>
      </c>
      <c r="W10138" t="str">
        <f t="shared" si="205"/>
        <v>120-149</v>
      </c>
    </row>
    <row r="10139" spans="1:23" x14ac:dyDescent="0.25">
      <c r="A10139" t="s">
        <v>10388</v>
      </c>
      <c r="B10139">
        <v>9124817585</v>
      </c>
      <c r="C10139">
        <v>673457702</v>
      </c>
      <c r="D10139" s="1">
        <v>45388</v>
      </c>
      <c r="E10139">
        <v>99223</v>
      </c>
      <c r="F10139">
        <v>99213</v>
      </c>
      <c r="G10139" t="s">
        <v>3410</v>
      </c>
      <c r="H10139" s="34">
        <v>62483</v>
      </c>
      <c r="I10139" s="7">
        <v>44988</v>
      </c>
      <c r="J10139" s="7">
        <v>34748.959999999999</v>
      </c>
      <c r="K10139" s="7">
        <v>6640</v>
      </c>
      <c r="L10139" s="7">
        <v>3599.04</v>
      </c>
      <c r="M10139" s="5">
        <v>0.08</v>
      </c>
      <c r="N10139" t="s">
        <v>24</v>
      </c>
      <c r="O10139" t="s">
        <v>27</v>
      </c>
      <c r="P10139" t="s">
        <v>3148</v>
      </c>
      <c r="Q10139" t="s">
        <v>32</v>
      </c>
      <c r="R10139" t="s">
        <v>20</v>
      </c>
      <c r="S10139" t="s">
        <v>21</v>
      </c>
      <c r="T10139" t="s">
        <v>13312</v>
      </c>
      <c r="U10139" s="1">
        <v>45485</v>
      </c>
      <c r="V10139">
        <v>97</v>
      </c>
      <c r="W10139" t="str">
        <f t="shared" si="205"/>
        <v>90-119</v>
      </c>
    </row>
    <row r="10140" spans="1:23" x14ac:dyDescent="0.25">
      <c r="A10140" t="s">
        <v>10389</v>
      </c>
      <c r="B10140">
        <v>5258954233</v>
      </c>
      <c r="C10140">
        <v>7200955293</v>
      </c>
      <c r="D10140" s="1">
        <v>45632</v>
      </c>
      <c r="E10140">
        <v>99222</v>
      </c>
      <c r="F10140">
        <v>99291</v>
      </c>
      <c r="G10140" t="s">
        <v>75</v>
      </c>
      <c r="H10140" s="34">
        <v>83451</v>
      </c>
      <c r="I10140" s="7">
        <v>65092</v>
      </c>
      <c r="J10140" s="7">
        <v>52073.599999999999</v>
      </c>
      <c r="K10140" s="7">
        <v>0</v>
      </c>
      <c r="L10140" s="7">
        <v>13018.4</v>
      </c>
      <c r="M10140" s="5">
        <v>0.2</v>
      </c>
      <c r="N10140" t="s">
        <v>3140</v>
      </c>
      <c r="O10140" t="s">
        <v>17</v>
      </c>
      <c r="P10140" t="s">
        <v>55</v>
      </c>
      <c r="Q10140" t="s">
        <v>19</v>
      </c>
      <c r="R10140" t="s">
        <v>20</v>
      </c>
      <c r="S10140" t="s">
        <v>27</v>
      </c>
      <c r="T10140" t="s">
        <v>13311</v>
      </c>
      <c r="U10140" s="1">
        <v>45664</v>
      </c>
      <c r="V10140">
        <v>32</v>
      </c>
      <c r="W10140" t="str">
        <f t="shared" si="205"/>
        <v>30-59</v>
      </c>
    </row>
    <row r="10141" spans="1:23" x14ac:dyDescent="0.25">
      <c r="A10141" t="s">
        <v>10390</v>
      </c>
      <c r="B10141">
        <v>2803367551</v>
      </c>
      <c r="C10141">
        <v>222903185</v>
      </c>
      <c r="D10141" s="1">
        <v>45607</v>
      </c>
      <c r="E10141">
        <v>99214</v>
      </c>
      <c r="F10141">
        <v>99283</v>
      </c>
      <c r="G10141" t="s">
        <v>3176</v>
      </c>
      <c r="H10141" s="34">
        <v>72493</v>
      </c>
      <c r="I10141" s="7">
        <v>47120</v>
      </c>
      <c r="J10141" s="7">
        <v>41465.599999999999</v>
      </c>
      <c r="K10141" s="7">
        <v>0</v>
      </c>
      <c r="L10141" s="7">
        <v>5654.4</v>
      </c>
      <c r="M10141" s="5">
        <v>0.12</v>
      </c>
      <c r="N10141" t="s">
        <v>46</v>
      </c>
      <c r="O10141" t="s">
        <v>17</v>
      </c>
      <c r="P10141" t="s">
        <v>3150</v>
      </c>
      <c r="Q10141" t="s">
        <v>19</v>
      </c>
      <c r="R10141" t="s">
        <v>27</v>
      </c>
      <c r="S10141" t="s">
        <v>27</v>
      </c>
      <c r="T10141" t="s">
        <v>13311</v>
      </c>
      <c r="U10141" s="1">
        <v>45767</v>
      </c>
      <c r="V10141">
        <v>160</v>
      </c>
      <c r="W10141" t="str">
        <f t="shared" si="205"/>
        <v>150-179</v>
      </c>
    </row>
    <row r="10142" spans="1:23" x14ac:dyDescent="0.25">
      <c r="A10142" t="s">
        <v>10391</v>
      </c>
      <c r="B10142">
        <v>2133222941</v>
      </c>
      <c r="C10142">
        <v>6897161203</v>
      </c>
      <c r="D10142" s="1">
        <v>45716</v>
      </c>
      <c r="E10142">
        <v>99232</v>
      </c>
      <c r="F10142">
        <v>99214</v>
      </c>
      <c r="G10142" t="s">
        <v>3223</v>
      </c>
      <c r="H10142" s="34">
        <v>99682</v>
      </c>
      <c r="I10142" s="7">
        <v>77752</v>
      </c>
      <c r="J10142" s="7">
        <v>33444.6</v>
      </c>
      <c r="K10142" s="7">
        <v>28757</v>
      </c>
      <c r="L10142" s="7">
        <v>15550.4</v>
      </c>
      <c r="M10142" s="5">
        <v>0.2</v>
      </c>
      <c r="N10142" t="s">
        <v>3140</v>
      </c>
      <c r="O10142" t="s">
        <v>27</v>
      </c>
      <c r="P10142" t="s">
        <v>3150</v>
      </c>
      <c r="Q10142" t="s">
        <v>32</v>
      </c>
      <c r="R10142" t="s">
        <v>21</v>
      </c>
      <c r="S10142" t="s">
        <v>27</v>
      </c>
      <c r="T10142" t="s">
        <v>13310</v>
      </c>
      <c r="U10142" s="1">
        <v>45829</v>
      </c>
      <c r="V10142">
        <v>112</v>
      </c>
      <c r="W10142" t="str">
        <f t="shared" si="205"/>
        <v>90-119</v>
      </c>
    </row>
    <row r="10143" spans="1:23" x14ac:dyDescent="0.25">
      <c r="A10143" t="s">
        <v>10392</v>
      </c>
      <c r="B10143">
        <v>3279134112</v>
      </c>
      <c r="C10143">
        <v>4780375112</v>
      </c>
      <c r="D10143" s="1">
        <v>45927</v>
      </c>
      <c r="E10143">
        <v>99222</v>
      </c>
      <c r="F10143">
        <v>71046</v>
      </c>
      <c r="G10143" t="s">
        <v>222</v>
      </c>
      <c r="H10143" s="34">
        <v>43448</v>
      </c>
      <c r="I10143" s="7">
        <v>31283</v>
      </c>
      <c r="J10143" s="7">
        <v>20917.36</v>
      </c>
      <c r="K10143" s="7">
        <v>7863</v>
      </c>
      <c r="L10143" s="7">
        <v>2502.64</v>
      </c>
      <c r="M10143" s="5">
        <v>0.08</v>
      </c>
      <c r="N10143" t="s">
        <v>24</v>
      </c>
      <c r="O10143" t="s">
        <v>27</v>
      </c>
      <c r="P10143" t="s">
        <v>31</v>
      </c>
      <c r="Q10143" t="s">
        <v>32</v>
      </c>
      <c r="R10143" t="s">
        <v>38</v>
      </c>
      <c r="S10143" t="s">
        <v>17</v>
      </c>
      <c r="T10143" t="s">
        <v>13311</v>
      </c>
      <c r="U10143" s="1">
        <v>45964</v>
      </c>
      <c r="V10143">
        <v>37</v>
      </c>
      <c r="W10143" t="str">
        <f t="shared" si="205"/>
        <v>30-59</v>
      </c>
    </row>
    <row r="10144" spans="1:23" x14ac:dyDescent="0.25">
      <c r="A10144" t="s">
        <v>10393</v>
      </c>
      <c r="B10144">
        <v>3355457587</v>
      </c>
      <c r="C10144">
        <v>2879955020</v>
      </c>
      <c r="D10144" s="1">
        <v>45637</v>
      </c>
      <c r="E10144">
        <v>99238</v>
      </c>
      <c r="F10144">
        <v>99292</v>
      </c>
      <c r="G10144" t="s">
        <v>85</v>
      </c>
      <c r="H10144" s="34">
        <v>77033</v>
      </c>
      <c r="I10144" s="7">
        <v>55464</v>
      </c>
      <c r="J10144" s="7">
        <v>39495.879999999997</v>
      </c>
      <c r="K10144" s="7">
        <v>11531</v>
      </c>
      <c r="L10144" s="7">
        <v>4437.12</v>
      </c>
      <c r="M10144" s="5">
        <v>0.08</v>
      </c>
      <c r="N10144" t="s">
        <v>24</v>
      </c>
      <c r="O10144" t="s">
        <v>27</v>
      </c>
      <c r="P10144" t="s">
        <v>97</v>
      </c>
      <c r="Q10144" t="s">
        <v>19</v>
      </c>
      <c r="R10144" t="s">
        <v>26</v>
      </c>
      <c r="S10144" t="s">
        <v>27</v>
      </c>
      <c r="T10144" t="s">
        <v>13312</v>
      </c>
      <c r="U10144" s="1">
        <v>45769</v>
      </c>
      <c r="V10144">
        <v>132</v>
      </c>
      <c r="W10144" t="str">
        <f t="shared" si="205"/>
        <v>120-149</v>
      </c>
    </row>
    <row r="10145" spans="1:23" x14ac:dyDescent="0.25">
      <c r="A10145" t="s">
        <v>10394</v>
      </c>
      <c r="B10145">
        <v>6559987988</v>
      </c>
      <c r="C10145">
        <v>7710692391</v>
      </c>
      <c r="D10145" s="1">
        <v>45363</v>
      </c>
      <c r="E10145">
        <v>99215</v>
      </c>
      <c r="F10145">
        <v>85025</v>
      </c>
      <c r="G10145" t="s">
        <v>42</v>
      </c>
      <c r="H10145" s="34">
        <v>72193</v>
      </c>
      <c r="I10145" s="7">
        <v>61364</v>
      </c>
      <c r="J10145" s="7">
        <v>55506.720000000001</v>
      </c>
      <c r="K10145" s="7">
        <v>4630</v>
      </c>
      <c r="L10145" s="7">
        <v>1227.28</v>
      </c>
      <c r="M10145" s="5">
        <v>0.02</v>
      </c>
      <c r="N10145" t="s">
        <v>16</v>
      </c>
      <c r="O10145" t="s">
        <v>30</v>
      </c>
      <c r="P10145" t="s">
        <v>55</v>
      </c>
      <c r="Q10145" t="s">
        <v>19</v>
      </c>
      <c r="R10145" t="s">
        <v>27</v>
      </c>
      <c r="S10145" t="s">
        <v>21</v>
      </c>
      <c r="T10145" t="s">
        <v>13312</v>
      </c>
      <c r="U10145" s="1">
        <v>45468</v>
      </c>
      <c r="V10145">
        <v>105</v>
      </c>
      <c r="W10145" t="str">
        <f t="shared" si="205"/>
        <v>90-119</v>
      </c>
    </row>
    <row r="10146" spans="1:23" x14ac:dyDescent="0.25">
      <c r="A10146" t="s">
        <v>10395</v>
      </c>
      <c r="B10146">
        <v>178484863</v>
      </c>
      <c r="C10146">
        <v>9677697177</v>
      </c>
      <c r="D10146" s="1">
        <v>45896</v>
      </c>
      <c r="E10146">
        <v>99231</v>
      </c>
      <c r="F10146">
        <v>99283</v>
      </c>
      <c r="G10146" t="s">
        <v>3669</v>
      </c>
      <c r="H10146" s="34">
        <v>56224</v>
      </c>
      <c r="I10146" s="7">
        <v>36546</v>
      </c>
      <c r="J10146" s="7">
        <v>32160.48</v>
      </c>
      <c r="K10146" s="7">
        <v>0</v>
      </c>
      <c r="L10146" s="7">
        <v>4385.5200000000004</v>
      </c>
      <c r="M10146" s="5">
        <v>0.12</v>
      </c>
      <c r="N10146" t="s">
        <v>46</v>
      </c>
      <c r="O10146" t="s">
        <v>17</v>
      </c>
      <c r="P10146" t="s">
        <v>58</v>
      </c>
      <c r="Q10146" t="s">
        <v>19</v>
      </c>
      <c r="R10146" t="s">
        <v>20</v>
      </c>
      <c r="S10146" t="s">
        <v>21</v>
      </c>
      <c r="T10146" t="s">
        <v>13310</v>
      </c>
      <c r="U10146" s="1">
        <v>46035</v>
      </c>
      <c r="V10146">
        <v>139</v>
      </c>
      <c r="W10146" t="str">
        <f t="shared" si="205"/>
        <v>120-149</v>
      </c>
    </row>
    <row r="10147" spans="1:23" x14ac:dyDescent="0.25">
      <c r="A10147" t="s">
        <v>10396</v>
      </c>
      <c r="B10147">
        <v>6781063839</v>
      </c>
      <c r="C10147">
        <v>519182426</v>
      </c>
      <c r="D10147" s="1">
        <v>45594</v>
      </c>
      <c r="E10147">
        <v>99215</v>
      </c>
      <c r="F10147">
        <v>99201</v>
      </c>
      <c r="G10147" t="s">
        <v>3187</v>
      </c>
      <c r="H10147" s="34">
        <v>95818</v>
      </c>
      <c r="I10147" s="7">
        <v>81445</v>
      </c>
      <c r="J10147" s="7">
        <v>79816.100000000006</v>
      </c>
      <c r="K10147" s="7">
        <v>0</v>
      </c>
      <c r="L10147" s="7">
        <v>1628.9</v>
      </c>
      <c r="M10147" s="5">
        <v>0.02</v>
      </c>
      <c r="N10147" t="s">
        <v>16</v>
      </c>
      <c r="O10147" t="s">
        <v>17</v>
      </c>
      <c r="P10147" t="s">
        <v>31</v>
      </c>
      <c r="Q10147" t="s">
        <v>32</v>
      </c>
      <c r="R10147" t="s">
        <v>21</v>
      </c>
      <c r="S10147" t="s">
        <v>17</v>
      </c>
      <c r="T10147" t="s">
        <v>13311</v>
      </c>
      <c r="U10147" s="1">
        <v>45689</v>
      </c>
      <c r="V10147">
        <v>95</v>
      </c>
      <c r="W10147" t="str">
        <f t="shared" si="205"/>
        <v>90-119</v>
      </c>
    </row>
    <row r="10148" spans="1:23" x14ac:dyDescent="0.25">
      <c r="A10148" t="s">
        <v>10397</v>
      </c>
      <c r="B10148">
        <v>5116541595</v>
      </c>
      <c r="C10148">
        <v>4056594481</v>
      </c>
      <c r="D10148" s="1">
        <v>45630</v>
      </c>
      <c r="E10148">
        <v>99223</v>
      </c>
      <c r="F10148">
        <v>99292</v>
      </c>
      <c r="G10148" t="s">
        <v>54</v>
      </c>
      <c r="H10148" s="34">
        <v>69677</v>
      </c>
      <c r="I10148" s="7">
        <v>52258</v>
      </c>
      <c r="J10148" s="7">
        <v>41204.300000000003</v>
      </c>
      <c r="K10148" s="7">
        <v>3215</v>
      </c>
      <c r="L10148" s="7">
        <v>7838.7</v>
      </c>
      <c r="M10148" s="5">
        <v>0.15</v>
      </c>
      <c r="N10148" t="s">
        <v>1139</v>
      </c>
      <c r="O10148" t="s">
        <v>30</v>
      </c>
      <c r="P10148" t="s">
        <v>3147</v>
      </c>
      <c r="Q10148" t="s">
        <v>32</v>
      </c>
      <c r="R10148" t="s">
        <v>20</v>
      </c>
      <c r="S10148" t="s">
        <v>17</v>
      </c>
      <c r="T10148" t="s">
        <v>13312</v>
      </c>
      <c r="U10148" s="1">
        <v>45662</v>
      </c>
      <c r="V10148">
        <v>32</v>
      </c>
      <c r="W10148" t="str">
        <f t="shared" si="205"/>
        <v>30-59</v>
      </c>
    </row>
    <row r="10149" spans="1:23" x14ac:dyDescent="0.25">
      <c r="A10149" t="s">
        <v>10398</v>
      </c>
      <c r="B10149">
        <v>2585198741</v>
      </c>
      <c r="C10149">
        <v>9255444404</v>
      </c>
      <c r="D10149" s="1">
        <v>45382</v>
      </c>
      <c r="E10149">
        <v>99233</v>
      </c>
      <c r="F10149">
        <v>99282</v>
      </c>
      <c r="G10149" t="s">
        <v>3240</v>
      </c>
      <c r="H10149" s="34">
        <v>88604</v>
      </c>
      <c r="I10149" s="7">
        <v>72655</v>
      </c>
      <c r="J10149" s="7">
        <v>59577.1</v>
      </c>
      <c r="K10149" s="7">
        <v>0</v>
      </c>
      <c r="L10149" s="7">
        <v>13077.9</v>
      </c>
      <c r="M10149" s="5">
        <v>0.18</v>
      </c>
      <c r="N10149" t="s">
        <v>3141</v>
      </c>
      <c r="O10149" t="s">
        <v>17</v>
      </c>
      <c r="P10149" t="s">
        <v>31</v>
      </c>
      <c r="Q10149" t="s">
        <v>32</v>
      </c>
      <c r="R10149" t="s">
        <v>26</v>
      </c>
      <c r="S10149" t="s">
        <v>17</v>
      </c>
      <c r="T10149" t="s">
        <v>13311</v>
      </c>
      <c r="U10149" s="1">
        <v>45434</v>
      </c>
      <c r="V10149">
        <v>52</v>
      </c>
      <c r="W10149" t="str">
        <f t="shared" si="205"/>
        <v>30-59</v>
      </c>
    </row>
    <row r="10150" spans="1:23" x14ac:dyDescent="0.25">
      <c r="A10150" t="s">
        <v>10399</v>
      </c>
      <c r="B10150">
        <v>5833518107</v>
      </c>
      <c r="C10150">
        <v>3776127711</v>
      </c>
      <c r="D10150" s="1">
        <v>45519</v>
      </c>
      <c r="E10150">
        <v>99231</v>
      </c>
      <c r="F10150">
        <v>99211</v>
      </c>
      <c r="G10150" t="s">
        <v>194</v>
      </c>
      <c r="H10150" s="34">
        <v>85809</v>
      </c>
      <c r="I10150" s="7">
        <v>70363</v>
      </c>
      <c r="J10150" s="7">
        <v>57697.66</v>
      </c>
      <c r="K10150" s="7">
        <v>0</v>
      </c>
      <c r="L10150" s="7">
        <v>12665.34</v>
      </c>
      <c r="M10150" s="5">
        <v>0.18</v>
      </c>
      <c r="N10150" t="s">
        <v>3141</v>
      </c>
      <c r="O10150" t="s">
        <v>17</v>
      </c>
      <c r="P10150" t="s">
        <v>25</v>
      </c>
      <c r="Q10150" t="s">
        <v>32</v>
      </c>
      <c r="R10150" t="s">
        <v>27</v>
      </c>
      <c r="S10150" t="s">
        <v>27</v>
      </c>
      <c r="T10150" t="s">
        <v>13312</v>
      </c>
      <c r="U10150" s="1">
        <v>45647</v>
      </c>
      <c r="V10150">
        <v>128</v>
      </c>
      <c r="W10150" t="str">
        <f t="shared" si="205"/>
        <v>120-149</v>
      </c>
    </row>
    <row r="10151" spans="1:23" x14ac:dyDescent="0.25">
      <c r="A10151" t="s">
        <v>10400</v>
      </c>
      <c r="B10151">
        <v>2827397303</v>
      </c>
      <c r="C10151">
        <v>2384624045</v>
      </c>
      <c r="D10151" s="1">
        <v>45339</v>
      </c>
      <c r="E10151">
        <v>99231</v>
      </c>
      <c r="F10151">
        <v>85025</v>
      </c>
      <c r="G10151" t="s">
        <v>129</v>
      </c>
      <c r="H10151" s="34">
        <v>92138</v>
      </c>
      <c r="I10151" s="7">
        <v>71868</v>
      </c>
      <c r="J10151" s="7">
        <v>39465.4</v>
      </c>
      <c r="K10151" s="7">
        <v>18029</v>
      </c>
      <c r="L10151" s="7">
        <v>14373.6</v>
      </c>
      <c r="M10151" s="5">
        <v>0.2</v>
      </c>
      <c r="N10151" t="s">
        <v>3140</v>
      </c>
      <c r="O10151" t="s">
        <v>27</v>
      </c>
      <c r="P10151" t="s">
        <v>3146</v>
      </c>
      <c r="Q10151" t="s">
        <v>32</v>
      </c>
      <c r="R10151" t="s">
        <v>38</v>
      </c>
      <c r="S10151" t="s">
        <v>21</v>
      </c>
      <c r="T10151" t="s">
        <v>13310</v>
      </c>
      <c r="U10151" s="1">
        <v>45390</v>
      </c>
      <c r="V10151">
        <v>51</v>
      </c>
      <c r="W10151" t="str">
        <f t="shared" si="205"/>
        <v>30-59</v>
      </c>
    </row>
    <row r="10152" spans="1:23" x14ac:dyDescent="0.25">
      <c r="A10152" t="s">
        <v>10401</v>
      </c>
      <c r="B10152">
        <v>5989334090</v>
      </c>
      <c r="C10152">
        <v>2246460914</v>
      </c>
      <c r="D10152" s="1">
        <v>45467</v>
      </c>
      <c r="E10152">
        <v>99233</v>
      </c>
      <c r="F10152">
        <v>99213</v>
      </c>
      <c r="G10152" t="s">
        <v>3258</v>
      </c>
      <c r="H10152" s="34">
        <v>24175</v>
      </c>
      <c r="I10152" s="7">
        <v>19098</v>
      </c>
      <c r="J10152" s="7">
        <v>14451.32</v>
      </c>
      <c r="K10152" s="7">
        <v>1591</v>
      </c>
      <c r="L10152" s="7">
        <v>3055.68</v>
      </c>
      <c r="M10152" s="5">
        <v>0.16</v>
      </c>
      <c r="N10152" t="s">
        <v>1138</v>
      </c>
      <c r="O10152" t="s">
        <v>30</v>
      </c>
      <c r="P10152" t="s">
        <v>3149</v>
      </c>
      <c r="Q10152" t="s">
        <v>19</v>
      </c>
      <c r="R10152" t="s">
        <v>21</v>
      </c>
      <c r="S10152" t="s">
        <v>27</v>
      </c>
      <c r="T10152" t="s">
        <v>13312</v>
      </c>
      <c r="U10152" s="1">
        <v>45590</v>
      </c>
      <c r="V10152">
        <v>123</v>
      </c>
      <c r="W10152" t="str">
        <f t="shared" si="205"/>
        <v>120-149</v>
      </c>
    </row>
    <row r="10153" spans="1:23" x14ac:dyDescent="0.25">
      <c r="A10153" t="s">
        <v>10402</v>
      </c>
      <c r="B10153">
        <v>851057450</v>
      </c>
      <c r="C10153">
        <v>9165216807</v>
      </c>
      <c r="D10153" s="1">
        <v>45357</v>
      </c>
      <c r="E10153">
        <v>99214</v>
      </c>
      <c r="F10153">
        <v>99211</v>
      </c>
      <c r="G10153" t="s">
        <v>248</v>
      </c>
      <c r="H10153" s="34">
        <v>86012</v>
      </c>
      <c r="I10153" s="7">
        <v>67949</v>
      </c>
      <c r="J10153" s="7">
        <v>45504.160000000003</v>
      </c>
      <c r="K10153" s="7">
        <v>11573</v>
      </c>
      <c r="L10153" s="7">
        <v>10871.84</v>
      </c>
      <c r="M10153" s="5">
        <v>0.16</v>
      </c>
      <c r="N10153" t="s">
        <v>1138</v>
      </c>
      <c r="O10153" t="s">
        <v>27</v>
      </c>
      <c r="P10153" t="s">
        <v>3148</v>
      </c>
      <c r="Q10153" t="s">
        <v>19</v>
      </c>
      <c r="R10153" t="s">
        <v>38</v>
      </c>
      <c r="S10153" t="s">
        <v>21</v>
      </c>
      <c r="T10153" t="s">
        <v>13310</v>
      </c>
      <c r="U10153" s="1">
        <v>45503</v>
      </c>
      <c r="V10153">
        <v>146</v>
      </c>
      <c r="W10153" t="str">
        <f t="shared" si="205"/>
        <v>120-149</v>
      </c>
    </row>
    <row r="10154" spans="1:23" x14ac:dyDescent="0.25">
      <c r="A10154" t="s">
        <v>10403</v>
      </c>
      <c r="B10154">
        <v>7681460973</v>
      </c>
      <c r="C10154">
        <v>9542601113</v>
      </c>
      <c r="D10154" s="1">
        <v>45511</v>
      </c>
      <c r="E10154">
        <v>99221</v>
      </c>
      <c r="F10154">
        <v>99214</v>
      </c>
      <c r="G10154" t="s">
        <v>3262</v>
      </c>
      <c r="H10154" s="34">
        <v>62746</v>
      </c>
      <c r="I10154" s="7">
        <v>47060</v>
      </c>
      <c r="J10154" s="7">
        <v>40001</v>
      </c>
      <c r="K10154" s="7">
        <v>0</v>
      </c>
      <c r="L10154" s="7">
        <v>7059</v>
      </c>
      <c r="M10154" s="5">
        <v>0.15</v>
      </c>
      <c r="N10154" t="s">
        <v>1139</v>
      </c>
      <c r="O10154" t="s">
        <v>17</v>
      </c>
      <c r="P10154" t="s">
        <v>97</v>
      </c>
      <c r="Q10154" t="s">
        <v>32</v>
      </c>
      <c r="R10154" t="s">
        <v>43</v>
      </c>
      <c r="S10154" t="s">
        <v>17</v>
      </c>
      <c r="T10154" t="s">
        <v>13312</v>
      </c>
      <c r="U10154" s="1">
        <v>45603</v>
      </c>
      <c r="V10154">
        <v>92</v>
      </c>
      <c r="W10154" t="str">
        <f t="shared" si="205"/>
        <v>90-119</v>
      </c>
    </row>
    <row r="10155" spans="1:23" x14ac:dyDescent="0.25">
      <c r="A10155" t="s">
        <v>10404</v>
      </c>
      <c r="B10155">
        <v>397628245</v>
      </c>
      <c r="C10155">
        <v>5296585198</v>
      </c>
      <c r="D10155" s="1">
        <v>45915</v>
      </c>
      <c r="E10155">
        <v>99232</v>
      </c>
      <c r="F10155">
        <v>93000</v>
      </c>
      <c r="G10155" t="s">
        <v>174</v>
      </c>
      <c r="H10155" s="34">
        <v>65392</v>
      </c>
      <c r="I10155" s="7">
        <v>49044</v>
      </c>
      <c r="J10155" s="7">
        <v>22159.4</v>
      </c>
      <c r="K10155" s="7">
        <v>19528</v>
      </c>
      <c r="L10155" s="7">
        <v>7356.6</v>
      </c>
      <c r="M10155" s="5">
        <v>0.15</v>
      </c>
      <c r="N10155" t="s">
        <v>1139</v>
      </c>
      <c r="O10155" t="s">
        <v>27</v>
      </c>
      <c r="P10155" t="s">
        <v>25</v>
      </c>
      <c r="Q10155" t="s">
        <v>32</v>
      </c>
      <c r="R10155" t="s">
        <v>26</v>
      </c>
      <c r="S10155" t="s">
        <v>21</v>
      </c>
      <c r="T10155" t="s">
        <v>13310</v>
      </c>
      <c r="U10155" s="1">
        <v>46049</v>
      </c>
      <c r="V10155">
        <v>134</v>
      </c>
      <c r="W10155" t="str">
        <f t="shared" si="205"/>
        <v>120-149</v>
      </c>
    </row>
    <row r="10156" spans="1:23" x14ac:dyDescent="0.25">
      <c r="A10156" t="s">
        <v>10405</v>
      </c>
      <c r="B10156">
        <v>2434029003</v>
      </c>
      <c r="C10156">
        <v>5858720458</v>
      </c>
      <c r="D10156" s="1">
        <v>45495</v>
      </c>
      <c r="E10156">
        <v>99222</v>
      </c>
      <c r="F10156">
        <v>85025</v>
      </c>
      <c r="G10156" t="s">
        <v>3258</v>
      </c>
      <c r="H10156" s="34">
        <v>95754</v>
      </c>
      <c r="I10156" s="7">
        <v>74688</v>
      </c>
      <c r="J10156" s="7">
        <v>55094.400000000001</v>
      </c>
      <c r="K10156" s="7">
        <v>4656</v>
      </c>
      <c r="L10156" s="7">
        <v>14937.6</v>
      </c>
      <c r="M10156" s="5">
        <v>0.2</v>
      </c>
      <c r="N10156" t="s">
        <v>3140</v>
      </c>
      <c r="O10156" t="s">
        <v>30</v>
      </c>
      <c r="P10156" t="s">
        <v>18</v>
      </c>
      <c r="Q10156" t="s">
        <v>32</v>
      </c>
      <c r="R10156" t="s">
        <v>21</v>
      </c>
      <c r="S10156" t="s">
        <v>21</v>
      </c>
      <c r="T10156" t="s">
        <v>13310</v>
      </c>
      <c r="U10156" s="1">
        <v>45583</v>
      </c>
      <c r="V10156">
        <v>88</v>
      </c>
      <c r="W10156" t="str">
        <f t="shared" si="205"/>
        <v>60-89</v>
      </c>
    </row>
    <row r="10157" spans="1:23" x14ac:dyDescent="0.25">
      <c r="A10157" t="s">
        <v>10406</v>
      </c>
      <c r="B10157">
        <v>7338589671</v>
      </c>
      <c r="C10157">
        <v>3519400780</v>
      </c>
      <c r="D10157" s="1">
        <v>45407</v>
      </c>
      <c r="E10157">
        <v>99215</v>
      </c>
      <c r="F10157">
        <v>99203</v>
      </c>
      <c r="G10157" t="s">
        <v>3276</v>
      </c>
      <c r="H10157" s="34">
        <v>96831</v>
      </c>
      <c r="I10157" s="7">
        <v>69718</v>
      </c>
      <c r="J10157" s="7">
        <v>60385.56</v>
      </c>
      <c r="K10157" s="7">
        <v>3755</v>
      </c>
      <c r="L10157" s="7">
        <v>5577.44</v>
      </c>
      <c r="M10157" s="5">
        <v>0.08</v>
      </c>
      <c r="N10157" t="s">
        <v>24</v>
      </c>
      <c r="O10157" t="s">
        <v>30</v>
      </c>
      <c r="P10157" t="s">
        <v>40</v>
      </c>
      <c r="Q10157" t="s">
        <v>19</v>
      </c>
      <c r="R10157" t="s">
        <v>26</v>
      </c>
      <c r="S10157" t="s">
        <v>27</v>
      </c>
      <c r="T10157" t="s">
        <v>13312</v>
      </c>
      <c r="U10157" s="1">
        <v>45493</v>
      </c>
      <c r="V10157">
        <v>86</v>
      </c>
      <c r="W10157" t="str">
        <f t="shared" si="205"/>
        <v>60-89</v>
      </c>
    </row>
    <row r="10158" spans="1:23" x14ac:dyDescent="0.25">
      <c r="A10158" t="s">
        <v>10407</v>
      </c>
      <c r="B10158">
        <v>1844061037</v>
      </c>
      <c r="C10158">
        <v>5935028914</v>
      </c>
      <c r="D10158" s="1">
        <v>45489</v>
      </c>
      <c r="E10158">
        <v>99238</v>
      </c>
      <c r="F10158">
        <v>99292</v>
      </c>
      <c r="G10158" t="s">
        <v>134</v>
      </c>
      <c r="H10158" s="34">
        <v>83268</v>
      </c>
      <c r="I10158" s="7">
        <v>65782</v>
      </c>
      <c r="J10158" s="7">
        <v>55256.88</v>
      </c>
      <c r="K10158" s="7">
        <v>0</v>
      </c>
      <c r="L10158" s="7">
        <v>10525.12</v>
      </c>
      <c r="M10158" s="5">
        <v>0.16</v>
      </c>
      <c r="N10158" t="s">
        <v>1138</v>
      </c>
      <c r="O10158" t="s">
        <v>17</v>
      </c>
      <c r="P10158" t="s">
        <v>58</v>
      </c>
      <c r="Q10158" t="s">
        <v>32</v>
      </c>
      <c r="R10158" t="s">
        <v>20</v>
      </c>
      <c r="S10158" t="s">
        <v>27</v>
      </c>
      <c r="T10158" t="s">
        <v>13311</v>
      </c>
      <c r="U10158" s="1">
        <v>45540</v>
      </c>
      <c r="V10158">
        <v>51</v>
      </c>
      <c r="W10158" t="str">
        <f t="shared" si="205"/>
        <v>30-59</v>
      </c>
    </row>
    <row r="10159" spans="1:23" x14ac:dyDescent="0.25">
      <c r="A10159" t="s">
        <v>10408</v>
      </c>
      <c r="B10159">
        <v>8772373584</v>
      </c>
      <c r="C10159">
        <v>2465780860</v>
      </c>
      <c r="D10159" s="1">
        <v>45524</v>
      </c>
      <c r="E10159">
        <v>99238</v>
      </c>
      <c r="F10159">
        <v>99205</v>
      </c>
      <c r="G10159" t="s">
        <v>3431</v>
      </c>
      <c r="H10159" s="34">
        <v>27852</v>
      </c>
      <c r="I10159" s="7">
        <v>22839</v>
      </c>
      <c r="J10159" s="7">
        <v>18727.98</v>
      </c>
      <c r="K10159" s="7">
        <v>0</v>
      </c>
      <c r="L10159" s="7">
        <v>4111.0200000000004</v>
      </c>
      <c r="M10159" s="5">
        <v>0.18</v>
      </c>
      <c r="N10159" t="s">
        <v>3141</v>
      </c>
      <c r="O10159" t="s">
        <v>17</v>
      </c>
      <c r="P10159" t="s">
        <v>58</v>
      </c>
      <c r="Q10159" t="s">
        <v>32</v>
      </c>
      <c r="R10159" t="s">
        <v>21</v>
      </c>
      <c r="S10159" t="s">
        <v>17</v>
      </c>
      <c r="T10159" t="s">
        <v>13312</v>
      </c>
      <c r="U10159" s="1">
        <v>45670</v>
      </c>
      <c r="V10159">
        <v>146</v>
      </c>
      <c r="W10159" t="str">
        <f t="shared" si="205"/>
        <v>120-149</v>
      </c>
    </row>
    <row r="10160" spans="1:23" x14ac:dyDescent="0.25">
      <c r="A10160" t="s">
        <v>10409</v>
      </c>
      <c r="B10160">
        <v>2070521906</v>
      </c>
      <c r="C10160">
        <v>1924926393</v>
      </c>
      <c r="D10160" s="1">
        <v>45778</v>
      </c>
      <c r="E10160">
        <v>99233</v>
      </c>
      <c r="F10160">
        <v>97110</v>
      </c>
      <c r="G10160" t="s">
        <v>169</v>
      </c>
      <c r="H10160" s="34">
        <v>52449</v>
      </c>
      <c r="I10160" s="7">
        <v>41959</v>
      </c>
      <c r="J10160" s="7">
        <v>36084.74</v>
      </c>
      <c r="K10160" s="7">
        <v>0</v>
      </c>
      <c r="L10160" s="7">
        <v>5874.26</v>
      </c>
      <c r="M10160" s="5">
        <v>0.14000000000000001</v>
      </c>
      <c r="N10160" t="s">
        <v>1135</v>
      </c>
      <c r="O10160" t="s">
        <v>17</v>
      </c>
      <c r="P10160" t="s">
        <v>3146</v>
      </c>
      <c r="Q10160" t="s">
        <v>19</v>
      </c>
      <c r="R10160" t="s">
        <v>38</v>
      </c>
      <c r="S10160" t="s">
        <v>21</v>
      </c>
      <c r="T10160" t="s">
        <v>13311</v>
      </c>
      <c r="U10160" s="1">
        <v>45860</v>
      </c>
      <c r="V10160">
        <v>82</v>
      </c>
      <c r="W10160" t="str">
        <f t="shared" si="205"/>
        <v>60-89</v>
      </c>
    </row>
    <row r="10161" spans="1:23" x14ac:dyDescent="0.25">
      <c r="A10161" t="s">
        <v>10410</v>
      </c>
      <c r="B10161">
        <v>8913072105</v>
      </c>
      <c r="C10161">
        <v>9486229989</v>
      </c>
      <c r="D10161" s="1">
        <v>45580</v>
      </c>
      <c r="E10161">
        <v>99214</v>
      </c>
      <c r="F10161">
        <v>93000</v>
      </c>
      <c r="G10161" t="s">
        <v>3240</v>
      </c>
      <c r="H10161" s="34">
        <v>87359</v>
      </c>
      <c r="I10161" s="7">
        <v>74255</v>
      </c>
      <c r="J10161" s="7">
        <v>65187.9</v>
      </c>
      <c r="K10161" s="7">
        <v>7582</v>
      </c>
      <c r="L10161" s="7">
        <v>1485.1</v>
      </c>
      <c r="M10161" s="5">
        <v>0.02</v>
      </c>
      <c r="N10161" t="s">
        <v>16</v>
      </c>
      <c r="O10161" t="s">
        <v>27</v>
      </c>
      <c r="P10161" t="s">
        <v>3149</v>
      </c>
      <c r="Q10161" t="s">
        <v>19</v>
      </c>
      <c r="R10161" t="s">
        <v>43</v>
      </c>
      <c r="S10161" t="s">
        <v>21</v>
      </c>
      <c r="T10161" t="s">
        <v>13310</v>
      </c>
      <c r="U10161" s="1">
        <v>45645</v>
      </c>
      <c r="V10161">
        <v>65</v>
      </c>
      <c r="W10161" t="str">
        <f t="shared" si="205"/>
        <v>60-89</v>
      </c>
    </row>
    <row r="10162" spans="1:23" x14ac:dyDescent="0.25">
      <c r="A10162" t="s">
        <v>10411</v>
      </c>
      <c r="B10162">
        <v>2168143522</v>
      </c>
      <c r="C10162">
        <v>6254345729</v>
      </c>
      <c r="D10162" s="1">
        <v>45831</v>
      </c>
      <c r="E10162">
        <v>99223</v>
      </c>
      <c r="F10162">
        <v>99211</v>
      </c>
      <c r="G10162" t="s">
        <v>194</v>
      </c>
      <c r="H10162" s="34">
        <v>40923</v>
      </c>
      <c r="I10162" s="7">
        <v>32329</v>
      </c>
      <c r="J10162" s="7">
        <v>27156.36</v>
      </c>
      <c r="K10162" s="7">
        <v>0</v>
      </c>
      <c r="L10162" s="7">
        <v>5172.6400000000003</v>
      </c>
      <c r="M10162" s="5">
        <v>0.16</v>
      </c>
      <c r="N10162" t="s">
        <v>1138</v>
      </c>
      <c r="O10162" t="s">
        <v>17</v>
      </c>
      <c r="P10162" t="s">
        <v>18</v>
      </c>
      <c r="Q10162" t="s">
        <v>32</v>
      </c>
      <c r="R10162" t="s">
        <v>27</v>
      </c>
      <c r="S10162" t="s">
        <v>21</v>
      </c>
      <c r="T10162" t="s">
        <v>13311</v>
      </c>
      <c r="U10162" s="1">
        <v>45905</v>
      </c>
      <c r="V10162">
        <v>74</v>
      </c>
      <c r="W10162" t="str">
        <f t="shared" si="205"/>
        <v>60-89</v>
      </c>
    </row>
    <row r="10163" spans="1:23" x14ac:dyDescent="0.25">
      <c r="A10163" t="s">
        <v>10412</v>
      </c>
      <c r="B10163">
        <v>4622742530</v>
      </c>
      <c r="C10163">
        <v>2483660922</v>
      </c>
      <c r="D10163" s="1">
        <v>45442</v>
      </c>
      <c r="E10163">
        <v>99233</v>
      </c>
      <c r="F10163">
        <v>99285</v>
      </c>
      <c r="G10163" t="s">
        <v>154</v>
      </c>
      <c r="H10163" s="34">
        <v>96680</v>
      </c>
      <c r="I10163" s="7">
        <v>72510</v>
      </c>
      <c r="J10163" s="7">
        <v>61633.5</v>
      </c>
      <c r="K10163" s="7">
        <v>0</v>
      </c>
      <c r="L10163" s="7">
        <v>10876.5</v>
      </c>
      <c r="M10163" s="5">
        <v>0.15</v>
      </c>
      <c r="N10163" t="s">
        <v>1139</v>
      </c>
      <c r="O10163" t="s">
        <v>17</v>
      </c>
      <c r="P10163" t="s">
        <v>58</v>
      </c>
      <c r="Q10163" t="s">
        <v>32</v>
      </c>
      <c r="R10163" t="s">
        <v>21</v>
      </c>
      <c r="S10163" t="s">
        <v>27</v>
      </c>
      <c r="T10163" t="s">
        <v>13311</v>
      </c>
      <c r="U10163" s="1">
        <v>45485</v>
      </c>
      <c r="V10163">
        <v>43</v>
      </c>
      <c r="W10163" t="str">
        <f t="shared" si="205"/>
        <v>30-59</v>
      </c>
    </row>
    <row r="10164" spans="1:23" x14ac:dyDescent="0.25">
      <c r="A10164" t="s">
        <v>10413</v>
      </c>
      <c r="B10164">
        <v>243180947</v>
      </c>
      <c r="C10164">
        <v>3419078480</v>
      </c>
      <c r="D10164" s="1">
        <v>45726</v>
      </c>
      <c r="E10164">
        <v>99214</v>
      </c>
      <c r="F10164">
        <v>80053</v>
      </c>
      <c r="G10164" t="s">
        <v>159</v>
      </c>
      <c r="H10164" s="34">
        <v>73364</v>
      </c>
      <c r="I10164" s="7">
        <v>58691</v>
      </c>
      <c r="J10164" s="7">
        <v>44741.26</v>
      </c>
      <c r="K10164" s="7">
        <v>5733</v>
      </c>
      <c r="L10164" s="7">
        <v>8216.74</v>
      </c>
      <c r="M10164" s="5">
        <v>0.14000000000000001</v>
      </c>
      <c r="N10164" t="s">
        <v>1135</v>
      </c>
      <c r="O10164" t="s">
        <v>30</v>
      </c>
      <c r="P10164" t="s">
        <v>3150</v>
      </c>
      <c r="Q10164" t="s">
        <v>32</v>
      </c>
      <c r="R10164" t="s">
        <v>38</v>
      </c>
      <c r="S10164" t="s">
        <v>21</v>
      </c>
      <c r="T10164" t="s">
        <v>13311</v>
      </c>
      <c r="U10164" s="1">
        <v>45784</v>
      </c>
      <c r="V10164">
        <v>58</v>
      </c>
      <c r="W10164" t="str">
        <f t="shared" si="205"/>
        <v>30-59</v>
      </c>
    </row>
    <row r="10165" spans="1:23" x14ac:dyDescent="0.25">
      <c r="A10165" t="s">
        <v>10414</v>
      </c>
      <c r="B10165">
        <v>5594149745</v>
      </c>
      <c r="C10165">
        <v>7055699497</v>
      </c>
      <c r="D10165" s="1">
        <v>45470</v>
      </c>
      <c r="E10165">
        <v>99222</v>
      </c>
      <c r="F10165">
        <v>90834</v>
      </c>
      <c r="G10165" t="s">
        <v>37</v>
      </c>
      <c r="H10165" s="34">
        <v>89098</v>
      </c>
      <c r="I10165" s="7">
        <v>71278</v>
      </c>
      <c r="J10165" s="7">
        <v>54357.08</v>
      </c>
      <c r="K10165" s="7">
        <v>6942</v>
      </c>
      <c r="L10165" s="7">
        <v>9978.92</v>
      </c>
      <c r="M10165" s="5">
        <v>0.14000000000000001</v>
      </c>
      <c r="N10165" t="s">
        <v>1135</v>
      </c>
      <c r="O10165" t="s">
        <v>30</v>
      </c>
      <c r="P10165" t="s">
        <v>55</v>
      </c>
      <c r="Q10165" t="s">
        <v>19</v>
      </c>
      <c r="R10165" t="s">
        <v>38</v>
      </c>
      <c r="S10165" t="s">
        <v>27</v>
      </c>
      <c r="T10165" t="s">
        <v>13311</v>
      </c>
      <c r="U10165" s="1">
        <v>45505</v>
      </c>
      <c r="V10165">
        <v>35</v>
      </c>
      <c r="W10165" t="str">
        <f t="shared" si="205"/>
        <v>30-59</v>
      </c>
    </row>
    <row r="10166" spans="1:23" x14ac:dyDescent="0.25">
      <c r="A10166" t="s">
        <v>10415</v>
      </c>
      <c r="B10166">
        <v>6932531453</v>
      </c>
      <c r="C10166">
        <v>5201293216</v>
      </c>
      <c r="D10166" s="1">
        <v>45935</v>
      </c>
      <c r="E10166">
        <v>99213</v>
      </c>
      <c r="F10166">
        <v>85025</v>
      </c>
      <c r="G10166" t="s">
        <v>131</v>
      </c>
      <c r="H10166" s="34">
        <v>88217</v>
      </c>
      <c r="I10166" s="7">
        <v>57341</v>
      </c>
      <c r="J10166" s="7">
        <v>50460.08</v>
      </c>
      <c r="K10166" s="7">
        <v>0</v>
      </c>
      <c r="L10166" s="7">
        <v>6880.92</v>
      </c>
      <c r="M10166" s="5">
        <v>0.12</v>
      </c>
      <c r="N10166" t="s">
        <v>46</v>
      </c>
      <c r="O10166" t="s">
        <v>17</v>
      </c>
      <c r="P10166" t="s">
        <v>18</v>
      </c>
      <c r="Q10166" t="s">
        <v>19</v>
      </c>
      <c r="R10166" t="s">
        <v>38</v>
      </c>
      <c r="S10166" t="s">
        <v>17</v>
      </c>
      <c r="T10166" t="s">
        <v>13312</v>
      </c>
      <c r="U10166" s="1">
        <v>46003</v>
      </c>
      <c r="V10166">
        <v>68</v>
      </c>
      <c r="W10166" t="str">
        <f t="shared" si="205"/>
        <v>60-89</v>
      </c>
    </row>
    <row r="10167" spans="1:23" x14ac:dyDescent="0.25">
      <c r="A10167" t="s">
        <v>10416</v>
      </c>
      <c r="B10167">
        <v>6769880166</v>
      </c>
      <c r="C10167">
        <v>1979944217</v>
      </c>
      <c r="D10167" s="1">
        <v>45568</v>
      </c>
      <c r="E10167">
        <v>99232</v>
      </c>
      <c r="F10167">
        <v>99282</v>
      </c>
      <c r="G10167" t="s">
        <v>3199</v>
      </c>
      <c r="H10167" s="34">
        <v>89338</v>
      </c>
      <c r="I10167" s="7">
        <v>58070</v>
      </c>
      <c r="J10167" s="7">
        <v>47015.6</v>
      </c>
      <c r="K10167" s="7">
        <v>4086</v>
      </c>
      <c r="L10167" s="7">
        <v>6968.4</v>
      </c>
      <c r="M10167" s="5">
        <v>0.12</v>
      </c>
      <c r="N10167" t="s">
        <v>46</v>
      </c>
      <c r="O10167" t="s">
        <v>30</v>
      </c>
      <c r="P10167" t="s">
        <v>3147</v>
      </c>
      <c r="Q10167" t="s">
        <v>32</v>
      </c>
      <c r="R10167" t="s">
        <v>26</v>
      </c>
      <c r="S10167" t="s">
        <v>17</v>
      </c>
      <c r="T10167" t="s">
        <v>13311</v>
      </c>
      <c r="U10167" s="1">
        <v>45656</v>
      </c>
      <c r="V10167">
        <v>88</v>
      </c>
      <c r="W10167" t="str">
        <f t="shared" si="205"/>
        <v>60-89</v>
      </c>
    </row>
    <row r="10168" spans="1:23" x14ac:dyDescent="0.25">
      <c r="A10168" t="s">
        <v>10417</v>
      </c>
      <c r="B10168">
        <v>8067840778</v>
      </c>
      <c r="C10168">
        <v>4631826175</v>
      </c>
      <c r="D10168" s="1">
        <v>45525</v>
      </c>
      <c r="E10168">
        <v>99222</v>
      </c>
      <c r="F10168">
        <v>99282</v>
      </c>
      <c r="G10168" t="s">
        <v>3428</v>
      </c>
      <c r="H10168" s="34">
        <v>50690</v>
      </c>
      <c r="I10168" s="7">
        <v>36497</v>
      </c>
      <c r="J10168" s="7">
        <v>33577.24</v>
      </c>
      <c r="K10168" s="7">
        <v>0</v>
      </c>
      <c r="L10168" s="7">
        <v>2919.76</v>
      </c>
      <c r="M10168" s="5">
        <v>0.08</v>
      </c>
      <c r="N10168" t="s">
        <v>24</v>
      </c>
      <c r="O10168" t="s">
        <v>17</v>
      </c>
      <c r="P10168" t="s">
        <v>3148</v>
      </c>
      <c r="Q10168" t="s">
        <v>19</v>
      </c>
      <c r="R10168" t="s">
        <v>27</v>
      </c>
      <c r="S10168" t="s">
        <v>21</v>
      </c>
      <c r="T10168" t="s">
        <v>13312</v>
      </c>
      <c r="U10168" s="1">
        <v>45689</v>
      </c>
      <c r="V10168">
        <v>164</v>
      </c>
      <c r="W10168" t="str">
        <f t="shared" si="205"/>
        <v>150-179</v>
      </c>
    </row>
    <row r="10169" spans="1:23" x14ac:dyDescent="0.25">
      <c r="A10169" t="s">
        <v>10418</v>
      </c>
      <c r="B10169">
        <v>2319807459</v>
      </c>
      <c r="C10169">
        <v>5583961570</v>
      </c>
      <c r="D10169" s="1">
        <v>45509</v>
      </c>
      <c r="E10169">
        <v>99223</v>
      </c>
      <c r="F10169">
        <v>99215</v>
      </c>
      <c r="G10169" t="s">
        <v>61</v>
      </c>
      <c r="H10169" s="34">
        <v>84032</v>
      </c>
      <c r="I10169" s="7">
        <v>66385</v>
      </c>
      <c r="J10169" s="7">
        <v>49353.4</v>
      </c>
      <c r="K10169" s="7">
        <v>6410</v>
      </c>
      <c r="L10169" s="7">
        <v>10621.6</v>
      </c>
      <c r="M10169" s="5">
        <v>0.16</v>
      </c>
      <c r="N10169" t="s">
        <v>1138</v>
      </c>
      <c r="O10169" t="s">
        <v>27</v>
      </c>
      <c r="P10169" t="s">
        <v>3146</v>
      </c>
      <c r="Q10169" t="s">
        <v>32</v>
      </c>
      <c r="R10169" t="s">
        <v>26</v>
      </c>
      <c r="S10169" t="s">
        <v>21</v>
      </c>
      <c r="T10169" t="s">
        <v>13312</v>
      </c>
      <c r="U10169" s="1">
        <v>45665</v>
      </c>
      <c r="V10169">
        <v>156</v>
      </c>
      <c r="W10169" t="str">
        <f t="shared" si="205"/>
        <v>150-179</v>
      </c>
    </row>
    <row r="10170" spans="1:23" x14ac:dyDescent="0.25">
      <c r="A10170" t="s">
        <v>10419</v>
      </c>
      <c r="B10170">
        <v>5582297100</v>
      </c>
      <c r="C10170">
        <v>9168112830</v>
      </c>
      <c r="D10170" s="1">
        <v>45871</v>
      </c>
      <c r="E10170">
        <v>99215</v>
      </c>
      <c r="F10170">
        <v>99215</v>
      </c>
      <c r="G10170" t="s">
        <v>96</v>
      </c>
      <c r="H10170" s="34">
        <v>80139</v>
      </c>
      <c r="I10170" s="7">
        <v>52090</v>
      </c>
      <c r="J10170" s="7">
        <v>42279.199999999997</v>
      </c>
      <c r="K10170" s="7">
        <v>3560</v>
      </c>
      <c r="L10170" s="7">
        <v>6250.8</v>
      </c>
      <c r="M10170" s="5">
        <v>0.12</v>
      </c>
      <c r="N10170" t="s">
        <v>46</v>
      </c>
      <c r="O10170" t="s">
        <v>30</v>
      </c>
      <c r="P10170" t="s">
        <v>3150</v>
      </c>
      <c r="Q10170" t="s">
        <v>32</v>
      </c>
      <c r="R10170" t="s">
        <v>20</v>
      </c>
      <c r="S10170" t="s">
        <v>17</v>
      </c>
      <c r="T10170" t="s">
        <v>13311</v>
      </c>
      <c r="U10170" s="1">
        <v>46024</v>
      </c>
      <c r="V10170">
        <v>153</v>
      </c>
      <c r="W10170" t="str">
        <f t="shared" si="205"/>
        <v>150-179</v>
      </c>
    </row>
    <row r="10171" spans="1:23" x14ac:dyDescent="0.25">
      <c r="A10171" t="s">
        <v>10420</v>
      </c>
      <c r="B10171">
        <v>3005670217</v>
      </c>
      <c r="C10171">
        <v>5207422820</v>
      </c>
      <c r="D10171" s="1">
        <v>45743</v>
      </c>
      <c r="E10171">
        <v>99213</v>
      </c>
      <c r="F10171">
        <v>99203</v>
      </c>
      <c r="G10171" t="s">
        <v>3240</v>
      </c>
      <c r="H10171" s="34">
        <v>19880</v>
      </c>
      <c r="I10171" s="7">
        <v>15705</v>
      </c>
      <c r="J10171" s="7">
        <v>11570.2</v>
      </c>
      <c r="K10171" s="7">
        <v>1622</v>
      </c>
      <c r="L10171" s="7">
        <v>2512.8000000000002</v>
      </c>
      <c r="M10171" s="5">
        <v>0.16</v>
      </c>
      <c r="N10171" t="s">
        <v>1138</v>
      </c>
      <c r="O10171" t="s">
        <v>30</v>
      </c>
      <c r="P10171" t="s">
        <v>35</v>
      </c>
      <c r="Q10171" t="s">
        <v>32</v>
      </c>
      <c r="R10171" t="s">
        <v>20</v>
      </c>
      <c r="S10171" t="s">
        <v>21</v>
      </c>
      <c r="T10171" t="s">
        <v>13310</v>
      </c>
      <c r="U10171" s="1">
        <v>45780</v>
      </c>
      <c r="V10171">
        <v>37</v>
      </c>
      <c r="W10171" t="str">
        <f t="shared" si="205"/>
        <v>30-59</v>
      </c>
    </row>
    <row r="10172" spans="1:23" x14ac:dyDescent="0.25">
      <c r="A10172" t="s">
        <v>10421</v>
      </c>
      <c r="B10172">
        <v>9947005638</v>
      </c>
      <c r="C10172">
        <v>4875903869</v>
      </c>
      <c r="D10172" s="1">
        <v>45487</v>
      </c>
      <c r="E10172">
        <v>99213</v>
      </c>
      <c r="F10172">
        <v>36415</v>
      </c>
      <c r="G10172" t="s">
        <v>3202</v>
      </c>
      <c r="H10172" s="34">
        <v>51857</v>
      </c>
      <c r="I10172" s="7">
        <v>33707</v>
      </c>
      <c r="J10172" s="7">
        <v>20463.16</v>
      </c>
      <c r="K10172" s="7">
        <v>9199</v>
      </c>
      <c r="L10172" s="7">
        <v>4044.84</v>
      </c>
      <c r="M10172" s="5">
        <v>0.12</v>
      </c>
      <c r="N10172" t="s">
        <v>46</v>
      </c>
      <c r="O10172" t="s">
        <v>27</v>
      </c>
      <c r="P10172" t="s">
        <v>55</v>
      </c>
      <c r="Q10172" t="s">
        <v>32</v>
      </c>
      <c r="R10172" t="s">
        <v>21</v>
      </c>
      <c r="S10172" t="s">
        <v>27</v>
      </c>
      <c r="T10172" t="s">
        <v>13310</v>
      </c>
      <c r="U10172" s="1">
        <v>45618</v>
      </c>
      <c r="V10172">
        <v>131</v>
      </c>
      <c r="W10172" t="str">
        <f t="shared" si="205"/>
        <v>120-149</v>
      </c>
    </row>
    <row r="10173" spans="1:23" x14ac:dyDescent="0.25">
      <c r="A10173" t="s">
        <v>10422</v>
      </c>
      <c r="B10173">
        <v>2966840224</v>
      </c>
      <c r="C10173">
        <v>2834976586</v>
      </c>
      <c r="D10173" s="1">
        <v>45814</v>
      </c>
      <c r="E10173">
        <v>99233</v>
      </c>
      <c r="F10173">
        <v>36415</v>
      </c>
      <c r="G10173" t="s">
        <v>3183</v>
      </c>
      <c r="H10173" s="34">
        <v>64052</v>
      </c>
      <c r="I10173" s="7">
        <v>52523</v>
      </c>
      <c r="J10173" s="7">
        <v>31642.86</v>
      </c>
      <c r="K10173" s="7">
        <v>11426</v>
      </c>
      <c r="L10173" s="7">
        <v>9454.14</v>
      </c>
      <c r="M10173" s="5">
        <v>0.18</v>
      </c>
      <c r="N10173" t="s">
        <v>3141</v>
      </c>
      <c r="O10173" t="s">
        <v>27</v>
      </c>
      <c r="P10173" t="s">
        <v>3148</v>
      </c>
      <c r="Q10173" t="s">
        <v>32</v>
      </c>
      <c r="R10173" t="s">
        <v>27</v>
      </c>
      <c r="S10173" t="s">
        <v>21</v>
      </c>
      <c r="T10173" t="s">
        <v>13310</v>
      </c>
      <c r="U10173" s="1">
        <v>45898</v>
      </c>
      <c r="V10173">
        <v>84</v>
      </c>
      <c r="W10173" t="str">
        <f t="shared" si="205"/>
        <v>60-89</v>
      </c>
    </row>
    <row r="10174" spans="1:23" x14ac:dyDescent="0.25">
      <c r="A10174" t="s">
        <v>10423</v>
      </c>
      <c r="B10174">
        <v>5054298707</v>
      </c>
      <c r="C10174">
        <v>509801061</v>
      </c>
      <c r="D10174" s="1">
        <v>45561</v>
      </c>
      <c r="E10174">
        <v>99222</v>
      </c>
      <c r="F10174">
        <v>93000</v>
      </c>
      <c r="G10174" t="s">
        <v>131</v>
      </c>
      <c r="H10174" s="34">
        <v>49131</v>
      </c>
      <c r="I10174" s="7">
        <v>36848</v>
      </c>
      <c r="J10174" s="7">
        <v>28860.799999999999</v>
      </c>
      <c r="K10174" s="7">
        <v>2460</v>
      </c>
      <c r="L10174" s="7">
        <v>5527.2</v>
      </c>
      <c r="M10174" s="5">
        <v>0.15</v>
      </c>
      <c r="N10174" t="s">
        <v>1139</v>
      </c>
      <c r="O10174" t="s">
        <v>30</v>
      </c>
      <c r="P10174" t="s">
        <v>97</v>
      </c>
      <c r="Q10174" t="s">
        <v>19</v>
      </c>
      <c r="R10174" t="s">
        <v>21</v>
      </c>
      <c r="S10174" t="s">
        <v>17</v>
      </c>
      <c r="T10174" t="s">
        <v>13310</v>
      </c>
      <c r="U10174" s="1">
        <v>45739</v>
      </c>
      <c r="V10174">
        <v>178</v>
      </c>
      <c r="W10174" t="str">
        <f t="shared" si="205"/>
        <v>150-179</v>
      </c>
    </row>
    <row r="10175" spans="1:23" x14ac:dyDescent="0.25">
      <c r="A10175" t="s">
        <v>10424</v>
      </c>
      <c r="B10175">
        <v>1966629292</v>
      </c>
      <c r="C10175">
        <v>5115662370</v>
      </c>
      <c r="D10175" s="1">
        <v>45603</v>
      </c>
      <c r="E10175">
        <v>99222</v>
      </c>
      <c r="F10175">
        <v>36415</v>
      </c>
      <c r="G10175" t="s">
        <v>268</v>
      </c>
      <c r="H10175" s="34">
        <v>88931</v>
      </c>
      <c r="I10175" s="7">
        <v>71145</v>
      </c>
      <c r="J10175" s="7">
        <v>61184.7</v>
      </c>
      <c r="K10175" s="7">
        <v>0</v>
      </c>
      <c r="L10175" s="7">
        <v>9960.2999999999993</v>
      </c>
      <c r="M10175" s="5">
        <v>0.14000000000000001</v>
      </c>
      <c r="N10175" t="s">
        <v>1135</v>
      </c>
      <c r="O10175" t="s">
        <v>17</v>
      </c>
      <c r="P10175" t="s">
        <v>55</v>
      </c>
      <c r="Q10175" t="s">
        <v>19</v>
      </c>
      <c r="R10175" t="s">
        <v>43</v>
      </c>
      <c r="S10175" t="s">
        <v>17</v>
      </c>
      <c r="T10175" t="s">
        <v>13310</v>
      </c>
      <c r="U10175" s="1">
        <v>45636</v>
      </c>
      <c r="V10175">
        <v>33</v>
      </c>
      <c r="W10175" t="str">
        <f t="shared" si="205"/>
        <v>30-59</v>
      </c>
    </row>
    <row r="10176" spans="1:23" x14ac:dyDescent="0.25">
      <c r="A10176" t="s">
        <v>10425</v>
      </c>
      <c r="B10176">
        <v>8575109895</v>
      </c>
      <c r="C10176">
        <v>6510057971</v>
      </c>
      <c r="D10176" s="1">
        <v>45619</v>
      </c>
      <c r="E10176">
        <v>99221</v>
      </c>
      <c r="F10176">
        <v>99201</v>
      </c>
      <c r="G10176" t="s">
        <v>3391</v>
      </c>
      <c r="H10176" s="34">
        <v>94738</v>
      </c>
      <c r="I10176" s="7">
        <v>61580</v>
      </c>
      <c r="J10176" s="7">
        <v>54190.400000000001</v>
      </c>
      <c r="K10176" s="7">
        <v>0</v>
      </c>
      <c r="L10176" s="7">
        <v>7389.6</v>
      </c>
      <c r="M10176" s="5">
        <v>0.12</v>
      </c>
      <c r="N10176" t="s">
        <v>46</v>
      </c>
      <c r="O10176" t="s">
        <v>17</v>
      </c>
      <c r="P10176" t="s">
        <v>3148</v>
      </c>
      <c r="Q10176" t="s">
        <v>32</v>
      </c>
      <c r="R10176" t="s">
        <v>27</v>
      </c>
      <c r="S10176" t="s">
        <v>27</v>
      </c>
      <c r="T10176" t="s">
        <v>13312</v>
      </c>
      <c r="U10176" s="1">
        <v>45774</v>
      </c>
      <c r="V10176">
        <v>155</v>
      </c>
      <c r="W10176" t="str">
        <f t="shared" si="205"/>
        <v>150-179</v>
      </c>
    </row>
    <row r="10177" spans="1:23" x14ac:dyDescent="0.25">
      <c r="A10177" t="s">
        <v>10426</v>
      </c>
      <c r="B10177">
        <v>7419035880</v>
      </c>
      <c r="C10177">
        <v>7983768963</v>
      </c>
      <c r="D10177" s="1">
        <v>45754</v>
      </c>
      <c r="E10177">
        <v>99238</v>
      </c>
      <c r="F10177">
        <v>99204</v>
      </c>
      <c r="G10177" t="s">
        <v>85</v>
      </c>
      <c r="H10177" s="34">
        <v>76414</v>
      </c>
      <c r="I10177" s="7">
        <v>57311</v>
      </c>
      <c r="J10177" s="7">
        <v>36835.35</v>
      </c>
      <c r="K10177" s="7">
        <v>11879</v>
      </c>
      <c r="L10177" s="7">
        <v>8596.65</v>
      </c>
      <c r="M10177" s="5">
        <v>0.15</v>
      </c>
      <c r="N10177" t="s">
        <v>1139</v>
      </c>
      <c r="O10177" t="s">
        <v>27</v>
      </c>
      <c r="P10177" t="s">
        <v>31</v>
      </c>
      <c r="Q10177" t="s">
        <v>19</v>
      </c>
      <c r="R10177" t="s">
        <v>20</v>
      </c>
      <c r="S10177" t="s">
        <v>21</v>
      </c>
      <c r="T10177" t="s">
        <v>13310</v>
      </c>
      <c r="U10177" s="1">
        <v>45888</v>
      </c>
      <c r="V10177">
        <v>134</v>
      </c>
      <c r="W10177" t="str">
        <f t="shared" si="205"/>
        <v>120-149</v>
      </c>
    </row>
    <row r="10178" spans="1:23" x14ac:dyDescent="0.25">
      <c r="A10178" t="s">
        <v>10427</v>
      </c>
      <c r="B10178">
        <v>3836374671</v>
      </c>
      <c r="C10178">
        <v>3360086886</v>
      </c>
      <c r="D10178" s="1">
        <v>45445</v>
      </c>
      <c r="E10178">
        <v>99215</v>
      </c>
      <c r="F10178">
        <v>99203</v>
      </c>
      <c r="G10178" t="s">
        <v>3508</v>
      </c>
      <c r="H10178" s="34">
        <v>48609</v>
      </c>
      <c r="I10178" s="7">
        <v>41318</v>
      </c>
      <c r="J10178" s="7">
        <v>35875.64</v>
      </c>
      <c r="K10178" s="7">
        <v>4616</v>
      </c>
      <c r="L10178" s="7">
        <v>826.36</v>
      </c>
      <c r="M10178" s="5">
        <v>0.02</v>
      </c>
      <c r="N10178" t="s">
        <v>16</v>
      </c>
      <c r="O10178" t="s">
        <v>27</v>
      </c>
      <c r="P10178" t="s">
        <v>3150</v>
      </c>
      <c r="Q10178" t="s">
        <v>19</v>
      </c>
      <c r="R10178" t="s">
        <v>27</v>
      </c>
      <c r="S10178" t="s">
        <v>21</v>
      </c>
      <c r="T10178" t="s">
        <v>13312</v>
      </c>
      <c r="U10178" s="1">
        <v>45478</v>
      </c>
      <c r="V10178">
        <v>33</v>
      </c>
      <c r="W10178" t="str">
        <f t="shared" si="205"/>
        <v>30-59</v>
      </c>
    </row>
    <row r="10179" spans="1:23" x14ac:dyDescent="0.25">
      <c r="A10179" t="s">
        <v>10428</v>
      </c>
      <c r="B10179">
        <v>5495870310</v>
      </c>
      <c r="C10179">
        <v>5550788720</v>
      </c>
      <c r="D10179" s="1">
        <v>45623</v>
      </c>
      <c r="E10179">
        <v>99214</v>
      </c>
      <c r="F10179">
        <v>99201</v>
      </c>
      <c r="G10179" t="s">
        <v>15</v>
      </c>
      <c r="H10179" s="34">
        <v>78766</v>
      </c>
      <c r="I10179" s="7">
        <v>61437</v>
      </c>
      <c r="J10179" s="7">
        <v>41765.599999999999</v>
      </c>
      <c r="K10179" s="7">
        <v>7384</v>
      </c>
      <c r="L10179" s="7">
        <v>12287.4</v>
      </c>
      <c r="M10179" s="5">
        <v>0.2</v>
      </c>
      <c r="N10179" t="s">
        <v>3140</v>
      </c>
      <c r="O10179" t="s">
        <v>27</v>
      </c>
      <c r="P10179" t="s">
        <v>55</v>
      </c>
      <c r="Q10179" t="s">
        <v>19</v>
      </c>
      <c r="R10179" t="s">
        <v>38</v>
      </c>
      <c r="S10179" t="s">
        <v>17</v>
      </c>
      <c r="T10179" t="s">
        <v>13310</v>
      </c>
      <c r="U10179" s="1">
        <v>45772</v>
      </c>
      <c r="V10179">
        <v>149</v>
      </c>
      <c r="W10179" t="str">
        <f t="shared" ref="W10179:W10242" si="206">IF(V10179="","",IF(V10179&lt;30,"0-29",IF(V10179&lt;60,"30-59",IF(V10179&lt;90,"60-89",IF(V10179&lt;120,"90-119",IF(V10179&lt;150,"120-149",IF(V10179&lt;180,"150-179",IF(V10179&lt;210,"180-209",IF(V10179&lt;240,"210-239",IF(V10179&lt;270,"240-269",IF(V10179&lt;300,"270-299",IF(V10179&lt;330,"300-329",IF(V10179&lt;360,"330-359","360+")))))))))))))</f>
        <v>120-149</v>
      </c>
    </row>
    <row r="10180" spans="1:23" x14ac:dyDescent="0.25">
      <c r="A10180" t="s">
        <v>10429</v>
      </c>
      <c r="B10180">
        <v>5938517992</v>
      </c>
      <c r="C10180">
        <v>8886536801</v>
      </c>
      <c r="D10180" s="1">
        <v>45300</v>
      </c>
      <c r="E10180">
        <v>99231</v>
      </c>
      <c r="F10180">
        <v>93000</v>
      </c>
      <c r="G10180" t="s">
        <v>69</v>
      </c>
      <c r="H10180" s="34">
        <v>70901</v>
      </c>
      <c r="I10180" s="7">
        <v>56721</v>
      </c>
      <c r="J10180" s="7">
        <v>48780.06</v>
      </c>
      <c r="K10180" s="7">
        <v>0</v>
      </c>
      <c r="L10180" s="7">
        <v>7940.94</v>
      </c>
      <c r="M10180" s="5">
        <v>0.14000000000000001</v>
      </c>
      <c r="N10180" t="s">
        <v>1135</v>
      </c>
      <c r="O10180" t="s">
        <v>17</v>
      </c>
      <c r="P10180" t="s">
        <v>3148</v>
      </c>
      <c r="Q10180" t="s">
        <v>19</v>
      </c>
      <c r="R10180" t="s">
        <v>20</v>
      </c>
      <c r="S10180" t="s">
        <v>21</v>
      </c>
      <c r="T10180" t="s">
        <v>13311</v>
      </c>
      <c r="U10180" s="1">
        <v>45463</v>
      </c>
      <c r="V10180">
        <v>163</v>
      </c>
      <c r="W10180" t="str">
        <f t="shared" si="206"/>
        <v>150-179</v>
      </c>
    </row>
    <row r="10181" spans="1:23" x14ac:dyDescent="0.25">
      <c r="A10181" t="s">
        <v>10430</v>
      </c>
      <c r="B10181">
        <v>5745473676</v>
      </c>
      <c r="C10181">
        <v>218358420</v>
      </c>
      <c r="D10181" s="1">
        <v>45424</v>
      </c>
      <c r="E10181">
        <v>99232</v>
      </c>
      <c r="F10181">
        <v>99201</v>
      </c>
      <c r="G10181" t="s">
        <v>3242</v>
      </c>
      <c r="H10181" s="34">
        <v>50291</v>
      </c>
      <c r="I10181" s="7">
        <v>37718</v>
      </c>
      <c r="J10181" s="7">
        <v>32060.3</v>
      </c>
      <c r="K10181" s="7">
        <v>0</v>
      </c>
      <c r="L10181" s="7">
        <v>5657.7</v>
      </c>
      <c r="M10181" s="5">
        <v>0.15</v>
      </c>
      <c r="N10181" t="s">
        <v>1139</v>
      </c>
      <c r="O10181" t="s">
        <v>17</v>
      </c>
      <c r="P10181" t="s">
        <v>58</v>
      </c>
      <c r="Q10181" t="s">
        <v>19</v>
      </c>
      <c r="R10181" t="s">
        <v>21</v>
      </c>
      <c r="S10181" t="s">
        <v>27</v>
      </c>
      <c r="T10181" t="s">
        <v>13312</v>
      </c>
      <c r="U10181" s="1">
        <v>45586</v>
      </c>
      <c r="V10181">
        <v>162</v>
      </c>
      <c r="W10181" t="str">
        <f t="shared" si="206"/>
        <v>150-179</v>
      </c>
    </row>
    <row r="10182" spans="1:23" x14ac:dyDescent="0.25">
      <c r="A10182" t="s">
        <v>10431</v>
      </c>
      <c r="B10182">
        <v>2231267072</v>
      </c>
      <c r="C10182">
        <v>9343627508</v>
      </c>
      <c r="D10182" s="1">
        <v>45343</v>
      </c>
      <c r="E10182">
        <v>99215</v>
      </c>
      <c r="F10182">
        <v>99203</v>
      </c>
      <c r="G10182" t="s">
        <v>495</v>
      </c>
      <c r="H10182" s="34">
        <v>67667</v>
      </c>
      <c r="I10182" s="7">
        <v>53457</v>
      </c>
      <c r="J10182" s="7">
        <v>40583.879999999997</v>
      </c>
      <c r="K10182" s="7">
        <v>4320</v>
      </c>
      <c r="L10182" s="7">
        <v>8553.1200000000008</v>
      </c>
      <c r="M10182" s="5">
        <v>0.16</v>
      </c>
      <c r="N10182" t="s">
        <v>1138</v>
      </c>
      <c r="O10182" t="s">
        <v>30</v>
      </c>
      <c r="P10182" t="s">
        <v>3148</v>
      </c>
      <c r="Q10182" t="s">
        <v>32</v>
      </c>
      <c r="R10182" t="s">
        <v>38</v>
      </c>
      <c r="S10182" t="s">
        <v>27</v>
      </c>
      <c r="T10182" t="s">
        <v>13312</v>
      </c>
      <c r="U10182" s="1">
        <v>45449</v>
      </c>
      <c r="V10182">
        <v>106</v>
      </c>
      <c r="W10182" t="str">
        <f t="shared" si="206"/>
        <v>90-119</v>
      </c>
    </row>
    <row r="10183" spans="1:23" x14ac:dyDescent="0.25">
      <c r="A10183" t="s">
        <v>10432</v>
      </c>
      <c r="B10183">
        <v>3782659687</v>
      </c>
      <c r="C10183">
        <v>6537893259</v>
      </c>
      <c r="D10183" s="1">
        <v>45877</v>
      </c>
      <c r="E10183">
        <v>99214</v>
      </c>
      <c r="F10183">
        <v>99205</v>
      </c>
      <c r="G10183" t="s">
        <v>85</v>
      </c>
      <c r="H10183" s="34">
        <v>79932</v>
      </c>
      <c r="I10183" s="7">
        <v>67942</v>
      </c>
      <c r="J10183" s="7">
        <v>36135.160000000003</v>
      </c>
      <c r="K10183" s="7">
        <v>30448</v>
      </c>
      <c r="L10183" s="7">
        <v>1358.84</v>
      </c>
      <c r="M10183" s="5">
        <v>0.02</v>
      </c>
      <c r="N10183" t="s">
        <v>16</v>
      </c>
      <c r="O10183" t="s">
        <v>27</v>
      </c>
      <c r="P10183" t="s">
        <v>25</v>
      </c>
      <c r="Q10183" t="s">
        <v>19</v>
      </c>
      <c r="R10183" t="s">
        <v>27</v>
      </c>
      <c r="S10183" t="s">
        <v>17</v>
      </c>
      <c r="T10183" t="s">
        <v>13312</v>
      </c>
      <c r="U10183" s="1">
        <v>45998</v>
      </c>
      <c r="V10183">
        <v>121</v>
      </c>
      <c r="W10183" t="str">
        <f t="shared" si="206"/>
        <v>120-149</v>
      </c>
    </row>
    <row r="10184" spans="1:23" x14ac:dyDescent="0.25">
      <c r="A10184" t="s">
        <v>10433</v>
      </c>
      <c r="B10184">
        <v>4687647657</v>
      </c>
      <c r="C10184">
        <v>5608212426</v>
      </c>
      <c r="D10184" s="1">
        <v>45741</v>
      </c>
      <c r="E10184">
        <v>99238</v>
      </c>
      <c r="F10184">
        <v>93000</v>
      </c>
      <c r="G10184" t="s">
        <v>293</v>
      </c>
      <c r="H10184" s="34">
        <v>75193</v>
      </c>
      <c r="I10184" s="7">
        <v>58651</v>
      </c>
      <c r="J10184" s="7">
        <v>46920.800000000003</v>
      </c>
      <c r="K10184" s="7">
        <v>0</v>
      </c>
      <c r="L10184" s="7">
        <v>11730.2</v>
      </c>
      <c r="M10184" s="5">
        <v>0.2</v>
      </c>
      <c r="N10184" t="s">
        <v>3140</v>
      </c>
      <c r="O10184" t="s">
        <v>17</v>
      </c>
      <c r="P10184" t="s">
        <v>40</v>
      </c>
      <c r="Q10184" t="s">
        <v>32</v>
      </c>
      <c r="R10184" t="s">
        <v>27</v>
      </c>
      <c r="S10184" t="s">
        <v>21</v>
      </c>
      <c r="T10184" t="s">
        <v>13310</v>
      </c>
      <c r="U10184" s="1">
        <v>45850</v>
      </c>
      <c r="V10184">
        <v>109</v>
      </c>
      <c r="W10184" t="str">
        <f t="shared" si="206"/>
        <v>90-119</v>
      </c>
    </row>
    <row r="10185" spans="1:23" x14ac:dyDescent="0.25">
      <c r="A10185" t="s">
        <v>10434</v>
      </c>
      <c r="B10185">
        <v>9559771580</v>
      </c>
      <c r="C10185">
        <v>6632354052</v>
      </c>
      <c r="D10185" s="1">
        <v>45390</v>
      </c>
      <c r="E10185">
        <v>99214</v>
      </c>
      <c r="F10185">
        <v>99204</v>
      </c>
      <c r="G10185" t="s">
        <v>3286</v>
      </c>
      <c r="H10185" s="34">
        <v>85630</v>
      </c>
      <c r="I10185" s="7">
        <v>70217</v>
      </c>
      <c r="J10185" s="7">
        <v>35655.94</v>
      </c>
      <c r="K10185" s="7">
        <v>21922</v>
      </c>
      <c r="L10185" s="7">
        <v>12639.06</v>
      </c>
      <c r="M10185" s="5">
        <v>0.18</v>
      </c>
      <c r="N10185" t="s">
        <v>3141</v>
      </c>
      <c r="O10185" t="s">
        <v>27</v>
      </c>
      <c r="P10185" t="s">
        <v>3147</v>
      </c>
      <c r="Q10185" t="s">
        <v>32</v>
      </c>
      <c r="R10185" t="s">
        <v>43</v>
      </c>
      <c r="S10185" t="s">
        <v>17</v>
      </c>
      <c r="T10185" t="s">
        <v>13310</v>
      </c>
      <c r="U10185" s="1">
        <v>45530</v>
      </c>
      <c r="V10185">
        <v>140</v>
      </c>
      <c r="W10185" t="str">
        <f t="shared" si="206"/>
        <v>120-149</v>
      </c>
    </row>
    <row r="10186" spans="1:23" x14ac:dyDescent="0.25">
      <c r="A10186" t="s">
        <v>10435</v>
      </c>
      <c r="B10186">
        <v>6724253652</v>
      </c>
      <c r="C10186">
        <v>1587874973</v>
      </c>
      <c r="D10186" s="1">
        <v>45403</v>
      </c>
      <c r="E10186">
        <v>99222</v>
      </c>
      <c r="F10186">
        <v>93000</v>
      </c>
      <c r="G10186" t="s">
        <v>3494</v>
      </c>
      <c r="H10186" s="34">
        <v>32539</v>
      </c>
      <c r="I10186" s="7">
        <v>21150</v>
      </c>
      <c r="J10186" s="7">
        <v>16202</v>
      </c>
      <c r="K10186" s="7">
        <v>2410</v>
      </c>
      <c r="L10186" s="7">
        <v>2538</v>
      </c>
      <c r="M10186" s="5">
        <v>0.12</v>
      </c>
      <c r="N10186" t="s">
        <v>46</v>
      </c>
      <c r="O10186" t="s">
        <v>30</v>
      </c>
      <c r="P10186" t="s">
        <v>55</v>
      </c>
      <c r="Q10186" t="s">
        <v>32</v>
      </c>
      <c r="R10186" t="s">
        <v>43</v>
      </c>
      <c r="S10186" t="s">
        <v>17</v>
      </c>
      <c r="T10186" t="s">
        <v>13310</v>
      </c>
      <c r="U10186" s="1">
        <v>45541</v>
      </c>
      <c r="V10186">
        <v>138</v>
      </c>
      <c r="W10186" t="str">
        <f t="shared" si="206"/>
        <v>120-149</v>
      </c>
    </row>
    <row r="10187" spans="1:23" x14ac:dyDescent="0.25">
      <c r="A10187" t="s">
        <v>10436</v>
      </c>
      <c r="B10187">
        <v>258365102</v>
      </c>
      <c r="C10187">
        <v>6695416223</v>
      </c>
      <c r="D10187" s="1">
        <v>45369</v>
      </c>
      <c r="E10187">
        <v>99232</v>
      </c>
      <c r="F10187">
        <v>99284</v>
      </c>
      <c r="G10187" t="s">
        <v>91</v>
      </c>
      <c r="H10187" s="34">
        <v>46338</v>
      </c>
      <c r="I10187" s="7">
        <v>33363</v>
      </c>
      <c r="J10187" s="7">
        <v>30693.96</v>
      </c>
      <c r="K10187" s="7">
        <v>0</v>
      </c>
      <c r="L10187" s="7">
        <v>2669.04</v>
      </c>
      <c r="M10187" s="5">
        <v>0.08</v>
      </c>
      <c r="N10187" t="s">
        <v>24</v>
      </c>
      <c r="O10187" t="s">
        <v>17</v>
      </c>
      <c r="P10187" t="s">
        <v>31</v>
      </c>
      <c r="Q10187" t="s">
        <v>19</v>
      </c>
      <c r="R10187" t="s">
        <v>38</v>
      </c>
      <c r="S10187" t="s">
        <v>21</v>
      </c>
      <c r="T10187" t="s">
        <v>13310</v>
      </c>
      <c r="U10187" s="1">
        <v>45424</v>
      </c>
      <c r="V10187">
        <v>55</v>
      </c>
      <c r="W10187" t="str">
        <f t="shared" si="206"/>
        <v>30-59</v>
      </c>
    </row>
    <row r="10188" spans="1:23" x14ac:dyDescent="0.25">
      <c r="A10188" t="s">
        <v>10437</v>
      </c>
      <c r="B10188">
        <v>7289311998</v>
      </c>
      <c r="C10188">
        <v>5020931889</v>
      </c>
      <c r="D10188" s="1">
        <v>45401</v>
      </c>
      <c r="E10188">
        <v>99232</v>
      </c>
      <c r="F10188">
        <v>99215</v>
      </c>
      <c r="G10188" t="s">
        <v>268</v>
      </c>
      <c r="H10188" s="34">
        <v>62861</v>
      </c>
      <c r="I10188" s="7">
        <v>49660</v>
      </c>
      <c r="J10188" s="7">
        <v>37597.4</v>
      </c>
      <c r="K10188" s="7">
        <v>4117</v>
      </c>
      <c r="L10188" s="7">
        <v>7945.6</v>
      </c>
      <c r="M10188" s="5">
        <v>0.16</v>
      </c>
      <c r="N10188" t="s">
        <v>1138</v>
      </c>
      <c r="O10188" t="s">
        <v>30</v>
      </c>
      <c r="P10188" t="s">
        <v>58</v>
      </c>
      <c r="Q10188" t="s">
        <v>19</v>
      </c>
      <c r="R10188" t="s">
        <v>38</v>
      </c>
      <c r="S10188" t="s">
        <v>17</v>
      </c>
      <c r="T10188" t="s">
        <v>13310</v>
      </c>
      <c r="U10188" s="1">
        <v>45567</v>
      </c>
      <c r="V10188">
        <v>166</v>
      </c>
      <c r="W10188" t="str">
        <f t="shared" si="206"/>
        <v>150-179</v>
      </c>
    </row>
    <row r="10189" spans="1:23" x14ac:dyDescent="0.25">
      <c r="A10189" t="s">
        <v>10438</v>
      </c>
      <c r="B10189">
        <v>6332489211</v>
      </c>
      <c r="C10189">
        <v>5054524720</v>
      </c>
      <c r="D10189" s="1">
        <v>45371</v>
      </c>
      <c r="E10189">
        <v>99223</v>
      </c>
      <c r="F10189">
        <v>99285</v>
      </c>
      <c r="G10189" t="s">
        <v>110</v>
      </c>
      <c r="H10189" s="34">
        <v>71790</v>
      </c>
      <c r="I10189" s="7">
        <v>46664</v>
      </c>
      <c r="J10189" s="7">
        <v>41064.32</v>
      </c>
      <c r="K10189" s="7">
        <v>0</v>
      </c>
      <c r="L10189" s="7">
        <v>5599.68</v>
      </c>
      <c r="M10189" s="5">
        <v>0.12</v>
      </c>
      <c r="N10189" t="s">
        <v>46</v>
      </c>
      <c r="O10189" t="s">
        <v>17</v>
      </c>
      <c r="P10189" t="s">
        <v>35</v>
      </c>
      <c r="Q10189" t="s">
        <v>32</v>
      </c>
      <c r="R10189" t="s">
        <v>21</v>
      </c>
      <c r="S10189" t="s">
        <v>21</v>
      </c>
      <c r="T10189" t="s">
        <v>13312</v>
      </c>
      <c r="U10189" s="1">
        <v>45461</v>
      </c>
      <c r="V10189">
        <v>90</v>
      </c>
      <c r="W10189" t="str">
        <f t="shared" si="206"/>
        <v>90-119</v>
      </c>
    </row>
    <row r="10190" spans="1:23" x14ac:dyDescent="0.25">
      <c r="A10190" t="s">
        <v>10439</v>
      </c>
      <c r="B10190">
        <v>8310298418</v>
      </c>
      <c r="C10190">
        <v>5883657377</v>
      </c>
      <c r="D10190" s="1">
        <v>45566</v>
      </c>
      <c r="E10190">
        <v>99223</v>
      </c>
      <c r="F10190">
        <v>99212</v>
      </c>
      <c r="G10190" t="s">
        <v>3316</v>
      </c>
      <c r="H10190" s="34">
        <v>71648</v>
      </c>
      <c r="I10190" s="7">
        <v>57318</v>
      </c>
      <c r="J10190" s="7">
        <v>35974.480000000003</v>
      </c>
      <c r="K10190" s="7">
        <v>13319</v>
      </c>
      <c r="L10190" s="7">
        <v>8024.52</v>
      </c>
      <c r="M10190" s="5">
        <v>0.14000000000000001</v>
      </c>
      <c r="N10190" t="s">
        <v>1135</v>
      </c>
      <c r="O10190" t="s">
        <v>27</v>
      </c>
      <c r="P10190" t="s">
        <v>25</v>
      </c>
      <c r="Q10190" t="s">
        <v>32</v>
      </c>
      <c r="R10190" t="s">
        <v>38</v>
      </c>
      <c r="S10190" t="s">
        <v>17</v>
      </c>
      <c r="T10190" t="s">
        <v>13312</v>
      </c>
      <c r="U10190" s="1">
        <v>45715</v>
      </c>
      <c r="V10190">
        <v>149</v>
      </c>
      <c r="W10190" t="str">
        <f t="shared" si="206"/>
        <v>120-149</v>
      </c>
    </row>
    <row r="10191" spans="1:23" x14ac:dyDescent="0.25">
      <c r="A10191" t="s">
        <v>10440</v>
      </c>
      <c r="B10191">
        <v>1943018137</v>
      </c>
      <c r="C10191">
        <v>4986249448</v>
      </c>
      <c r="D10191" s="1">
        <v>45763</v>
      </c>
      <c r="E10191">
        <v>99213</v>
      </c>
      <c r="F10191">
        <v>85025</v>
      </c>
      <c r="G10191" t="s">
        <v>263</v>
      </c>
      <c r="H10191" s="34">
        <v>58625</v>
      </c>
      <c r="I10191" s="7">
        <v>38106</v>
      </c>
      <c r="J10191" s="7">
        <v>28517.279999999999</v>
      </c>
      <c r="K10191" s="7">
        <v>5016</v>
      </c>
      <c r="L10191" s="7">
        <v>4572.72</v>
      </c>
      <c r="M10191" s="5">
        <v>0.12</v>
      </c>
      <c r="N10191" t="s">
        <v>46</v>
      </c>
      <c r="O10191" t="s">
        <v>30</v>
      </c>
      <c r="P10191" t="s">
        <v>55</v>
      </c>
      <c r="Q10191" t="s">
        <v>19</v>
      </c>
      <c r="R10191" t="s">
        <v>43</v>
      </c>
      <c r="S10191" t="s">
        <v>21</v>
      </c>
      <c r="T10191" t="s">
        <v>13311</v>
      </c>
      <c r="U10191" s="1">
        <v>45829</v>
      </c>
      <c r="V10191">
        <v>66</v>
      </c>
      <c r="W10191" t="str">
        <f t="shared" si="206"/>
        <v>60-89</v>
      </c>
    </row>
    <row r="10192" spans="1:23" x14ac:dyDescent="0.25">
      <c r="A10192" t="s">
        <v>10441</v>
      </c>
      <c r="B10192">
        <v>9043441571</v>
      </c>
      <c r="C10192">
        <v>6367178108</v>
      </c>
      <c r="D10192" s="1">
        <v>45388</v>
      </c>
      <c r="E10192">
        <v>99221</v>
      </c>
      <c r="F10192">
        <v>99202</v>
      </c>
      <c r="G10192" t="s">
        <v>3641</v>
      </c>
      <c r="H10192" s="34">
        <v>29358</v>
      </c>
      <c r="I10192" s="7">
        <v>24074</v>
      </c>
      <c r="J10192" s="7">
        <v>16896.68</v>
      </c>
      <c r="K10192" s="7">
        <v>2844</v>
      </c>
      <c r="L10192" s="7">
        <v>4333.32</v>
      </c>
      <c r="M10192" s="5">
        <v>0.18</v>
      </c>
      <c r="N10192" t="s">
        <v>3141</v>
      </c>
      <c r="O10192" t="s">
        <v>27</v>
      </c>
      <c r="P10192" t="s">
        <v>25</v>
      </c>
      <c r="Q10192" t="s">
        <v>32</v>
      </c>
      <c r="R10192" t="s">
        <v>26</v>
      </c>
      <c r="S10192" t="s">
        <v>21</v>
      </c>
      <c r="T10192" t="s">
        <v>13312</v>
      </c>
      <c r="U10192" s="1">
        <v>45463</v>
      </c>
      <c r="V10192">
        <v>75</v>
      </c>
      <c r="W10192" t="str">
        <f t="shared" si="206"/>
        <v>60-89</v>
      </c>
    </row>
    <row r="10193" spans="1:23" x14ac:dyDescent="0.25">
      <c r="A10193" t="s">
        <v>10442</v>
      </c>
      <c r="B10193">
        <v>8126176706</v>
      </c>
      <c r="C10193">
        <v>1101073407</v>
      </c>
      <c r="D10193" s="1">
        <v>45347</v>
      </c>
      <c r="E10193">
        <v>99221</v>
      </c>
      <c r="F10193">
        <v>93000</v>
      </c>
      <c r="G10193" t="s">
        <v>3741</v>
      </c>
      <c r="H10193" s="34">
        <v>94349</v>
      </c>
      <c r="I10193" s="7">
        <v>74536</v>
      </c>
      <c r="J10193" s="7">
        <v>56170.239999999998</v>
      </c>
      <c r="K10193" s="7">
        <v>6440</v>
      </c>
      <c r="L10193" s="7">
        <v>11925.76</v>
      </c>
      <c r="M10193" s="5">
        <v>0.16</v>
      </c>
      <c r="N10193" t="s">
        <v>1138</v>
      </c>
      <c r="O10193" t="s">
        <v>30</v>
      </c>
      <c r="P10193" t="s">
        <v>35</v>
      </c>
      <c r="Q10193" t="s">
        <v>32</v>
      </c>
      <c r="R10193" t="s">
        <v>27</v>
      </c>
      <c r="S10193" t="s">
        <v>21</v>
      </c>
      <c r="T10193" t="s">
        <v>13311</v>
      </c>
      <c r="U10193" s="1">
        <v>45431</v>
      </c>
      <c r="V10193">
        <v>84</v>
      </c>
      <c r="W10193" t="str">
        <f t="shared" si="206"/>
        <v>60-89</v>
      </c>
    </row>
    <row r="10194" spans="1:23" x14ac:dyDescent="0.25">
      <c r="A10194" t="s">
        <v>10443</v>
      </c>
      <c r="B10194">
        <v>7601538557</v>
      </c>
      <c r="C10194">
        <v>8328726401</v>
      </c>
      <c r="D10194" s="1">
        <v>45403</v>
      </c>
      <c r="E10194">
        <v>99223</v>
      </c>
      <c r="F10194">
        <v>99202</v>
      </c>
      <c r="G10194" t="s">
        <v>81</v>
      </c>
      <c r="H10194" s="34">
        <v>96210</v>
      </c>
      <c r="I10194" s="7">
        <v>72158</v>
      </c>
      <c r="J10194" s="7">
        <v>35907.300000000003</v>
      </c>
      <c r="K10194" s="7">
        <v>25427</v>
      </c>
      <c r="L10194" s="7">
        <v>10823.7</v>
      </c>
      <c r="M10194" s="5">
        <v>0.15</v>
      </c>
      <c r="N10194" t="s">
        <v>1139</v>
      </c>
      <c r="O10194" t="s">
        <v>27</v>
      </c>
      <c r="P10194" t="s">
        <v>25</v>
      </c>
      <c r="Q10194" t="s">
        <v>32</v>
      </c>
      <c r="R10194" t="s">
        <v>26</v>
      </c>
      <c r="S10194" t="s">
        <v>27</v>
      </c>
      <c r="T10194" t="s">
        <v>13311</v>
      </c>
      <c r="U10194" s="1">
        <v>45557</v>
      </c>
      <c r="V10194">
        <v>154</v>
      </c>
      <c r="W10194" t="str">
        <f t="shared" si="206"/>
        <v>150-179</v>
      </c>
    </row>
    <row r="10195" spans="1:23" x14ac:dyDescent="0.25">
      <c r="A10195" t="s">
        <v>10444</v>
      </c>
      <c r="B10195">
        <v>1135054416</v>
      </c>
      <c r="C10195">
        <v>7269966044</v>
      </c>
      <c r="D10195" s="1">
        <v>45622</v>
      </c>
      <c r="E10195">
        <v>99221</v>
      </c>
      <c r="F10195">
        <v>99202</v>
      </c>
      <c r="G10195" t="s">
        <v>3316</v>
      </c>
      <c r="H10195" s="34">
        <v>55414</v>
      </c>
      <c r="I10195" s="7">
        <v>43777</v>
      </c>
      <c r="J10195" s="7">
        <v>31935.68</v>
      </c>
      <c r="K10195" s="7">
        <v>4837</v>
      </c>
      <c r="L10195" s="7">
        <v>7004.32</v>
      </c>
      <c r="M10195" s="5">
        <v>0.16</v>
      </c>
      <c r="N10195" t="s">
        <v>1138</v>
      </c>
      <c r="O10195" t="s">
        <v>27</v>
      </c>
      <c r="P10195" t="s">
        <v>3150</v>
      </c>
      <c r="Q10195" t="s">
        <v>32</v>
      </c>
      <c r="R10195" t="s">
        <v>21</v>
      </c>
      <c r="S10195" t="s">
        <v>21</v>
      </c>
      <c r="T10195" t="s">
        <v>13311</v>
      </c>
      <c r="U10195" s="1">
        <v>45663</v>
      </c>
      <c r="V10195">
        <v>41</v>
      </c>
      <c r="W10195" t="str">
        <f t="shared" si="206"/>
        <v>30-59</v>
      </c>
    </row>
    <row r="10196" spans="1:23" x14ac:dyDescent="0.25">
      <c r="A10196" t="s">
        <v>10445</v>
      </c>
      <c r="B10196">
        <v>4267432414</v>
      </c>
      <c r="C10196">
        <v>7616711590</v>
      </c>
      <c r="D10196" s="1">
        <v>45920</v>
      </c>
      <c r="E10196">
        <v>99214</v>
      </c>
      <c r="F10196">
        <v>99213</v>
      </c>
      <c r="G10196" t="s">
        <v>3154</v>
      </c>
      <c r="H10196" s="34">
        <v>79109</v>
      </c>
      <c r="I10196" s="7">
        <v>62496</v>
      </c>
      <c r="J10196" s="7">
        <v>46706.64</v>
      </c>
      <c r="K10196" s="7">
        <v>5790</v>
      </c>
      <c r="L10196" s="7">
        <v>9999.36</v>
      </c>
      <c r="M10196" s="5">
        <v>0.16</v>
      </c>
      <c r="N10196" t="s">
        <v>1138</v>
      </c>
      <c r="O10196" t="s">
        <v>27</v>
      </c>
      <c r="P10196" t="s">
        <v>40</v>
      </c>
      <c r="Q10196" t="s">
        <v>19</v>
      </c>
      <c r="R10196" t="s">
        <v>43</v>
      </c>
      <c r="S10196" t="s">
        <v>27</v>
      </c>
      <c r="T10196" t="s">
        <v>13312</v>
      </c>
      <c r="U10196" s="1">
        <v>45955</v>
      </c>
      <c r="V10196">
        <v>35</v>
      </c>
      <c r="W10196" t="str">
        <f t="shared" si="206"/>
        <v>30-59</v>
      </c>
    </row>
    <row r="10197" spans="1:23" x14ac:dyDescent="0.25">
      <c r="A10197" t="s">
        <v>10446</v>
      </c>
      <c r="B10197">
        <v>9763398837</v>
      </c>
      <c r="C10197">
        <v>2571580696</v>
      </c>
      <c r="D10197" s="1">
        <v>45901</v>
      </c>
      <c r="E10197">
        <v>99213</v>
      </c>
      <c r="F10197">
        <v>99214</v>
      </c>
      <c r="G10197" t="s">
        <v>347</v>
      </c>
      <c r="H10197" s="34">
        <v>89074</v>
      </c>
      <c r="I10197" s="7">
        <v>57898</v>
      </c>
      <c r="J10197" s="7">
        <v>45556.24</v>
      </c>
      <c r="K10197" s="7">
        <v>5394</v>
      </c>
      <c r="L10197" s="7">
        <v>6947.76</v>
      </c>
      <c r="M10197" s="5">
        <v>0.12</v>
      </c>
      <c r="N10197" t="s">
        <v>46</v>
      </c>
      <c r="O10197" t="s">
        <v>27</v>
      </c>
      <c r="P10197" t="s">
        <v>3150</v>
      </c>
      <c r="Q10197" t="s">
        <v>32</v>
      </c>
      <c r="R10197" t="s">
        <v>27</v>
      </c>
      <c r="S10197" t="s">
        <v>27</v>
      </c>
      <c r="T10197" t="s">
        <v>13311</v>
      </c>
      <c r="U10197" s="1">
        <v>45933</v>
      </c>
      <c r="V10197">
        <v>32</v>
      </c>
      <c r="W10197" t="str">
        <f t="shared" si="206"/>
        <v>30-59</v>
      </c>
    </row>
    <row r="10198" spans="1:23" x14ac:dyDescent="0.25">
      <c r="A10198" t="s">
        <v>10447</v>
      </c>
      <c r="B10198">
        <v>5767389339</v>
      </c>
      <c r="C10198">
        <v>8373786064</v>
      </c>
      <c r="D10198" s="1">
        <v>45662</v>
      </c>
      <c r="E10198">
        <v>99222</v>
      </c>
      <c r="F10198">
        <v>81000</v>
      </c>
      <c r="G10198" t="s">
        <v>3552</v>
      </c>
      <c r="H10198" s="34">
        <v>35084</v>
      </c>
      <c r="I10198" s="7">
        <v>27716</v>
      </c>
      <c r="J10198" s="7">
        <v>23281.439999999999</v>
      </c>
      <c r="K10198" s="7">
        <v>0</v>
      </c>
      <c r="L10198" s="7">
        <v>4434.5600000000004</v>
      </c>
      <c r="M10198" s="5">
        <v>0.16</v>
      </c>
      <c r="N10198" t="s">
        <v>1138</v>
      </c>
      <c r="O10198" t="s">
        <v>17</v>
      </c>
      <c r="P10198" t="s">
        <v>3150</v>
      </c>
      <c r="Q10198" t="s">
        <v>19</v>
      </c>
      <c r="R10198" t="s">
        <v>43</v>
      </c>
      <c r="S10198" t="s">
        <v>27</v>
      </c>
      <c r="T10198" t="s">
        <v>13311</v>
      </c>
      <c r="U10198" s="1">
        <v>45836</v>
      </c>
      <c r="V10198">
        <v>174</v>
      </c>
      <c r="W10198" t="str">
        <f t="shared" si="206"/>
        <v>150-179</v>
      </c>
    </row>
    <row r="10199" spans="1:23" x14ac:dyDescent="0.25">
      <c r="A10199" t="s">
        <v>10448</v>
      </c>
      <c r="B10199">
        <v>6842516956</v>
      </c>
      <c r="C10199">
        <v>4396584454</v>
      </c>
      <c r="D10199" s="1">
        <v>45598</v>
      </c>
      <c r="E10199">
        <v>99232</v>
      </c>
      <c r="F10199">
        <v>99211</v>
      </c>
      <c r="G10199" t="s">
        <v>3286</v>
      </c>
      <c r="H10199" s="34">
        <v>50129</v>
      </c>
      <c r="I10199" s="7">
        <v>36093</v>
      </c>
      <c r="J10199" s="7">
        <v>17869.560000000001</v>
      </c>
      <c r="K10199" s="7">
        <v>15336</v>
      </c>
      <c r="L10199" s="7">
        <v>2887.44</v>
      </c>
      <c r="M10199" s="5">
        <v>0.08</v>
      </c>
      <c r="N10199" t="s">
        <v>24</v>
      </c>
      <c r="O10199" t="s">
        <v>27</v>
      </c>
      <c r="P10199" t="s">
        <v>40</v>
      </c>
      <c r="Q10199" t="s">
        <v>19</v>
      </c>
      <c r="R10199" t="s">
        <v>27</v>
      </c>
      <c r="S10199" t="s">
        <v>27</v>
      </c>
      <c r="T10199" t="s">
        <v>13312</v>
      </c>
      <c r="U10199" s="1">
        <v>45770</v>
      </c>
      <c r="V10199">
        <v>172</v>
      </c>
      <c r="W10199" t="str">
        <f t="shared" si="206"/>
        <v>150-179</v>
      </c>
    </row>
    <row r="10200" spans="1:23" x14ac:dyDescent="0.25">
      <c r="A10200" t="s">
        <v>10449</v>
      </c>
      <c r="B10200">
        <v>1370545709</v>
      </c>
      <c r="C10200">
        <v>8322798443</v>
      </c>
      <c r="D10200" s="1">
        <v>45448</v>
      </c>
      <c r="E10200">
        <v>99221</v>
      </c>
      <c r="F10200">
        <v>99281</v>
      </c>
      <c r="G10200" t="s">
        <v>102</v>
      </c>
      <c r="H10200" s="34">
        <v>31051</v>
      </c>
      <c r="I10200" s="7">
        <v>22357</v>
      </c>
      <c r="J10200" s="7">
        <v>16184.44</v>
      </c>
      <c r="K10200" s="7">
        <v>4384</v>
      </c>
      <c r="L10200" s="7">
        <v>1788.56</v>
      </c>
      <c r="M10200" s="5">
        <v>0.08</v>
      </c>
      <c r="N10200" t="s">
        <v>24</v>
      </c>
      <c r="O10200" t="s">
        <v>27</v>
      </c>
      <c r="P10200" t="s">
        <v>3146</v>
      </c>
      <c r="Q10200" t="s">
        <v>19</v>
      </c>
      <c r="R10200" t="s">
        <v>21</v>
      </c>
      <c r="S10200" t="s">
        <v>27</v>
      </c>
      <c r="T10200" t="s">
        <v>13312</v>
      </c>
      <c r="U10200" s="1">
        <v>45509</v>
      </c>
      <c r="V10200">
        <v>61</v>
      </c>
      <c r="W10200" t="str">
        <f t="shared" si="206"/>
        <v>60-89</v>
      </c>
    </row>
    <row r="10201" spans="1:23" x14ac:dyDescent="0.25">
      <c r="A10201" t="s">
        <v>10450</v>
      </c>
      <c r="B10201">
        <v>9815835092</v>
      </c>
      <c r="C10201">
        <v>1335272876</v>
      </c>
      <c r="D10201" s="1">
        <v>45639</v>
      </c>
      <c r="E10201">
        <v>99238</v>
      </c>
      <c r="F10201">
        <v>85025</v>
      </c>
      <c r="G10201" t="s">
        <v>3508</v>
      </c>
      <c r="H10201" s="34">
        <v>21203</v>
      </c>
      <c r="I10201" s="7">
        <v>15902</v>
      </c>
      <c r="J10201" s="7">
        <v>7857.7</v>
      </c>
      <c r="K10201" s="7">
        <v>5659</v>
      </c>
      <c r="L10201" s="7">
        <v>2385.3000000000002</v>
      </c>
      <c r="M10201" s="5">
        <v>0.15</v>
      </c>
      <c r="N10201" t="s">
        <v>1139</v>
      </c>
      <c r="O10201" t="s">
        <v>27</v>
      </c>
      <c r="P10201" t="s">
        <v>31</v>
      </c>
      <c r="Q10201" t="s">
        <v>32</v>
      </c>
      <c r="R10201" t="s">
        <v>43</v>
      </c>
      <c r="S10201" t="s">
        <v>21</v>
      </c>
      <c r="T10201" t="s">
        <v>13311</v>
      </c>
      <c r="U10201" s="1">
        <v>45756</v>
      </c>
      <c r="V10201">
        <v>117</v>
      </c>
      <c r="W10201" t="str">
        <f t="shared" si="206"/>
        <v>90-119</v>
      </c>
    </row>
    <row r="10202" spans="1:23" x14ac:dyDescent="0.25">
      <c r="A10202" t="s">
        <v>10451</v>
      </c>
      <c r="B10202">
        <v>6058361562</v>
      </c>
      <c r="C10202">
        <v>8575932208</v>
      </c>
      <c r="D10202" s="1">
        <v>45360</v>
      </c>
      <c r="E10202">
        <v>99231</v>
      </c>
      <c r="F10202">
        <v>81000</v>
      </c>
      <c r="G10202" t="s">
        <v>3570</v>
      </c>
      <c r="H10202" s="34">
        <v>63811</v>
      </c>
      <c r="I10202" s="7">
        <v>52325</v>
      </c>
      <c r="J10202" s="7">
        <v>38239.5</v>
      </c>
      <c r="K10202" s="7">
        <v>4667</v>
      </c>
      <c r="L10202" s="7">
        <v>9418.5</v>
      </c>
      <c r="M10202" s="5">
        <v>0.18</v>
      </c>
      <c r="N10202" t="s">
        <v>3141</v>
      </c>
      <c r="O10202" t="s">
        <v>30</v>
      </c>
      <c r="P10202" t="s">
        <v>97</v>
      </c>
      <c r="Q10202" t="s">
        <v>32</v>
      </c>
      <c r="R10202" t="s">
        <v>38</v>
      </c>
      <c r="S10202" t="s">
        <v>17</v>
      </c>
      <c r="T10202" t="s">
        <v>13311</v>
      </c>
      <c r="U10202" s="1">
        <v>45481</v>
      </c>
      <c r="V10202">
        <v>121</v>
      </c>
      <c r="W10202" t="str">
        <f t="shared" si="206"/>
        <v>120-149</v>
      </c>
    </row>
    <row r="10203" spans="1:23" x14ac:dyDescent="0.25">
      <c r="A10203" t="s">
        <v>10452</v>
      </c>
      <c r="B10203">
        <v>1176091420</v>
      </c>
      <c r="C10203">
        <v>2615076218</v>
      </c>
      <c r="D10203" s="1">
        <v>45303</v>
      </c>
      <c r="E10203">
        <v>99215</v>
      </c>
      <c r="F10203">
        <v>99292</v>
      </c>
      <c r="G10203" t="s">
        <v>3400</v>
      </c>
      <c r="H10203" s="34">
        <v>80614</v>
      </c>
      <c r="I10203" s="7">
        <v>63685</v>
      </c>
      <c r="J10203" s="7">
        <v>45860.4</v>
      </c>
      <c r="K10203" s="7">
        <v>7635</v>
      </c>
      <c r="L10203" s="7">
        <v>10189.6</v>
      </c>
      <c r="M10203" s="5">
        <v>0.16</v>
      </c>
      <c r="N10203" t="s">
        <v>1138</v>
      </c>
      <c r="O10203" t="s">
        <v>30</v>
      </c>
      <c r="P10203" t="s">
        <v>40</v>
      </c>
      <c r="Q10203" t="s">
        <v>32</v>
      </c>
      <c r="R10203" t="s">
        <v>26</v>
      </c>
      <c r="S10203" t="s">
        <v>17</v>
      </c>
      <c r="T10203" t="s">
        <v>13310</v>
      </c>
      <c r="U10203" s="1">
        <v>45432</v>
      </c>
      <c r="V10203">
        <v>129</v>
      </c>
      <c r="W10203" t="str">
        <f t="shared" si="206"/>
        <v>120-149</v>
      </c>
    </row>
    <row r="10204" spans="1:23" x14ac:dyDescent="0.25">
      <c r="A10204" t="s">
        <v>10453</v>
      </c>
      <c r="B10204">
        <v>7826973587</v>
      </c>
      <c r="C10204">
        <v>5475840503</v>
      </c>
      <c r="D10204" s="1">
        <v>45357</v>
      </c>
      <c r="E10204">
        <v>99221</v>
      </c>
      <c r="F10204">
        <v>99205</v>
      </c>
      <c r="G10204" t="s">
        <v>3451</v>
      </c>
      <c r="H10204" s="34">
        <v>56075</v>
      </c>
      <c r="I10204" s="7">
        <v>45982</v>
      </c>
      <c r="J10204" s="7">
        <v>28993.24</v>
      </c>
      <c r="K10204" s="7">
        <v>8712</v>
      </c>
      <c r="L10204" s="7">
        <v>8276.76</v>
      </c>
      <c r="M10204" s="5">
        <v>0.18</v>
      </c>
      <c r="N10204" t="s">
        <v>3141</v>
      </c>
      <c r="O10204" t="s">
        <v>27</v>
      </c>
      <c r="P10204" t="s">
        <v>58</v>
      </c>
      <c r="Q10204" t="s">
        <v>32</v>
      </c>
      <c r="R10204" t="s">
        <v>20</v>
      </c>
      <c r="S10204" t="s">
        <v>21</v>
      </c>
      <c r="T10204" t="s">
        <v>13312</v>
      </c>
      <c r="U10204" s="1">
        <v>45484</v>
      </c>
      <c r="V10204">
        <v>127</v>
      </c>
      <c r="W10204" t="str">
        <f t="shared" si="206"/>
        <v>120-149</v>
      </c>
    </row>
    <row r="10205" spans="1:23" x14ac:dyDescent="0.25">
      <c r="A10205" t="s">
        <v>10454</v>
      </c>
      <c r="B10205">
        <v>8761373243</v>
      </c>
      <c r="C10205">
        <v>5312872041</v>
      </c>
      <c r="D10205" s="1">
        <v>45615</v>
      </c>
      <c r="E10205">
        <v>99221</v>
      </c>
      <c r="F10205">
        <v>99205</v>
      </c>
      <c r="G10205" t="s">
        <v>286</v>
      </c>
      <c r="H10205" s="34">
        <v>98759</v>
      </c>
      <c r="I10205" s="7">
        <v>74069</v>
      </c>
      <c r="J10205" s="7">
        <v>62958.65</v>
      </c>
      <c r="K10205" s="7">
        <v>0</v>
      </c>
      <c r="L10205" s="7">
        <v>11110.35</v>
      </c>
      <c r="M10205" s="5">
        <v>0.15</v>
      </c>
      <c r="N10205" t="s">
        <v>1139</v>
      </c>
      <c r="O10205" t="s">
        <v>17</v>
      </c>
      <c r="P10205" t="s">
        <v>25</v>
      </c>
      <c r="Q10205" t="s">
        <v>32</v>
      </c>
      <c r="R10205" t="s">
        <v>21</v>
      </c>
      <c r="S10205" t="s">
        <v>21</v>
      </c>
      <c r="T10205" t="s">
        <v>13312</v>
      </c>
      <c r="U10205" s="1">
        <v>45755</v>
      </c>
      <c r="V10205">
        <v>140</v>
      </c>
      <c r="W10205" t="str">
        <f t="shared" si="206"/>
        <v>120-149</v>
      </c>
    </row>
    <row r="10206" spans="1:23" x14ac:dyDescent="0.25">
      <c r="A10206" t="s">
        <v>10455</v>
      </c>
      <c r="B10206">
        <v>9225952138</v>
      </c>
      <c r="C10206">
        <v>918959126</v>
      </c>
      <c r="D10206" s="1">
        <v>45715</v>
      </c>
      <c r="E10206">
        <v>99222</v>
      </c>
      <c r="F10206">
        <v>99292</v>
      </c>
      <c r="G10206" t="s">
        <v>120</v>
      </c>
      <c r="H10206" s="34">
        <v>97843</v>
      </c>
      <c r="I10206" s="7">
        <v>73382</v>
      </c>
      <c r="J10206" s="7">
        <v>48765.7</v>
      </c>
      <c r="K10206" s="7">
        <v>13609</v>
      </c>
      <c r="L10206" s="7">
        <v>11007.3</v>
      </c>
      <c r="M10206" s="5">
        <v>0.15</v>
      </c>
      <c r="N10206" t="s">
        <v>1139</v>
      </c>
      <c r="O10206" t="s">
        <v>27</v>
      </c>
      <c r="P10206" t="s">
        <v>55</v>
      </c>
      <c r="Q10206" t="s">
        <v>19</v>
      </c>
      <c r="R10206" t="s">
        <v>26</v>
      </c>
      <c r="S10206" t="s">
        <v>27</v>
      </c>
      <c r="T10206" t="s">
        <v>13311</v>
      </c>
      <c r="U10206" s="1">
        <v>45881</v>
      </c>
      <c r="V10206">
        <v>166</v>
      </c>
      <c r="W10206" t="str">
        <f t="shared" si="206"/>
        <v>150-179</v>
      </c>
    </row>
    <row r="10207" spans="1:23" x14ac:dyDescent="0.25">
      <c r="A10207" t="s">
        <v>10456</v>
      </c>
      <c r="B10207">
        <v>7319526124</v>
      </c>
      <c r="C10207">
        <v>9801944537</v>
      </c>
      <c r="D10207" s="1">
        <v>45893</v>
      </c>
      <c r="E10207">
        <v>99213</v>
      </c>
      <c r="F10207">
        <v>85025</v>
      </c>
      <c r="G10207" t="s">
        <v>3279</v>
      </c>
      <c r="H10207" s="34">
        <v>79582</v>
      </c>
      <c r="I10207" s="7">
        <v>65257</v>
      </c>
      <c r="J10207" s="7">
        <v>46391.74</v>
      </c>
      <c r="K10207" s="7">
        <v>7119</v>
      </c>
      <c r="L10207" s="7">
        <v>11746.26</v>
      </c>
      <c r="M10207" s="5">
        <v>0.18</v>
      </c>
      <c r="N10207" t="s">
        <v>3141</v>
      </c>
      <c r="O10207" t="s">
        <v>27</v>
      </c>
      <c r="P10207" t="s">
        <v>3150</v>
      </c>
      <c r="Q10207" t="s">
        <v>32</v>
      </c>
      <c r="R10207" t="s">
        <v>43</v>
      </c>
      <c r="S10207" t="s">
        <v>21</v>
      </c>
      <c r="T10207" t="s">
        <v>13310</v>
      </c>
      <c r="U10207" s="1">
        <v>46005</v>
      </c>
      <c r="V10207">
        <v>112</v>
      </c>
      <c r="W10207" t="str">
        <f t="shared" si="206"/>
        <v>90-119</v>
      </c>
    </row>
    <row r="10208" spans="1:23" x14ac:dyDescent="0.25">
      <c r="A10208" t="s">
        <v>10457</v>
      </c>
      <c r="B10208">
        <v>7234887889</v>
      </c>
      <c r="C10208">
        <v>3037930941</v>
      </c>
      <c r="D10208" s="1">
        <v>45606</v>
      </c>
      <c r="E10208">
        <v>99214</v>
      </c>
      <c r="F10208">
        <v>85025</v>
      </c>
      <c r="G10208" t="s">
        <v>67</v>
      </c>
      <c r="H10208" s="34">
        <v>50696</v>
      </c>
      <c r="I10208" s="7">
        <v>32952</v>
      </c>
      <c r="J10208" s="7">
        <v>26359.759999999998</v>
      </c>
      <c r="K10208" s="7">
        <v>2638</v>
      </c>
      <c r="L10208" s="7">
        <v>3954.24</v>
      </c>
      <c r="M10208" s="5">
        <v>0.12</v>
      </c>
      <c r="N10208" t="s">
        <v>46</v>
      </c>
      <c r="O10208" t="s">
        <v>30</v>
      </c>
      <c r="P10208" t="s">
        <v>58</v>
      </c>
      <c r="Q10208" t="s">
        <v>19</v>
      </c>
      <c r="R10208" t="s">
        <v>27</v>
      </c>
      <c r="S10208" t="s">
        <v>17</v>
      </c>
      <c r="T10208" t="s">
        <v>13311</v>
      </c>
      <c r="U10208" s="1">
        <v>45746</v>
      </c>
      <c r="V10208">
        <v>140</v>
      </c>
      <c r="W10208" t="str">
        <f t="shared" si="206"/>
        <v>120-149</v>
      </c>
    </row>
    <row r="10209" spans="1:23" x14ac:dyDescent="0.25">
      <c r="A10209" t="s">
        <v>10458</v>
      </c>
      <c r="B10209">
        <v>5188266851</v>
      </c>
      <c r="C10209">
        <v>2242000347</v>
      </c>
      <c r="D10209" s="1">
        <v>45331</v>
      </c>
      <c r="E10209">
        <v>99221</v>
      </c>
      <c r="F10209">
        <v>99282</v>
      </c>
      <c r="G10209" t="s">
        <v>3331</v>
      </c>
      <c r="H10209" s="34">
        <v>35739</v>
      </c>
      <c r="I10209" s="7">
        <v>28234</v>
      </c>
      <c r="J10209" s="7">
        <v>21338.560000000001</v>
      </c>
      <c r="K10209" s="7">
        <v>2378</v>
      </c>
      <c r="L10209" s="7">
        <v>4517.4399999999996</v>
      </c>
      <c r="M10209" s="5">
        <v>0.16</v>
      </c>
      <c r="N10209" t="s">
        <v>1138</v>
      </c>
      <c r="O10209" t="s">
        <v>30</v>
      </c>
      <c r="P10209" t="s">
        <v>31</v>
      </c>
      <c r="Q10209" t="s">
        <v>19</v>
      </c>
      <c r="R10209" t="s">
        <v>20</v>
      </c>
      <c r="S10209" t="s">
        <v>21</v>
      </c>
      <c r="T10209" t="s">
        <v>13310</v>
      </c>
      <c r="U10209" s="1">
        <v>45365</v>
      </c>
      <c r="V10209">
        <v>34</v>
      </c>
      <c r="W10209" t="str">
        <f t="shared" si="206"/>
        <v>30-59</v>
      </c>
    </row>
    <row r="10210" spans="1:23" x14ac:dyDescent="0.25">
      <c r="A10210" t="s">
        <v>10459</v>
      </c>
      <c r="B10210">
        <v>2063684692</v>
      </c>
      <c r="C10210">
        <v>5770364713</v>
      </c>
      <c r="D10210" s="1">
        <v>45590</v>
      </c>
      <c r="E10210">
        <v>99221</v>
      </c>
      <c r="F10210">
        <v>93000</v>
      </c>
      <c r="G10210" t="s">
        <v>116</v>
      </c>
      <c r="H10210" s="34">
        <v>93552</v>
      </c>
      <c r="I10210" s="7">
        <v>74842</v>
      </c>
      <c r="J10210" s="7">
        <v>64364.12</v>
      </c>
      <c r="K10210" s="7">
        <v>0</v>
      </c>
      <c r="L10210" s="7">
        <v>10477.879999999999</v>
      </c>
      <c r="M10210" s="5">
        <v>0.14000000000000001</v>
      </c>
      <c r="N10210" t="s">
        <v>1135</v>
      </c>
      <c r="O10210" t="s">
        <v>17</v>
      </c>
      <c r="P10210" t="s">
        <v>31</v>
      </c>
      <c r="Q10210" t="s">
        <v>32</v>
      </c>
      <c r="R10210" t="s">
        <v>27</v>
      </c>
      <c r="S10210" t="s">
        <v>21</v>
      </c>
      <c r="T10210" t="s">
        <v>13311</v>
      </c>
      <c r="U10210" s="1">
        <v>45640</v>
      </c>
      <c r="V10210">
        <v>50</v>
      </c>
      <c r="W10210" t="str">
        <f t="shared" si="206"/>
        <v>30-59</v>
      </c>
    </row>
    <row r="10211" spans="1:23" x14ac:dyDescent="0.25">
      <c r="A10211" t="s">
        <v>10460</v>
      </c>
      <c r="B10211">
        <v>6128772629</v>
      </c>
      <c r="C10211">
        <v>5403924559</v>
      </c>
      <c r="D10211" s="1">
        <v>45676</v>
      </c>
      <c r="E10211">
        <v>99232</v>
      </c>
      <c r="F10211">
        <v>99291</v>
      </c>
      <c r="G10211" t="s">
        <v>194</v>
      </c>
      <c r="H10211" s="34">
        <v>68277</v>
      </c>
      <c r="I10211" s="7">
        <v>58035</v>
      </c>
      <c r="J10211" s="7">
        <v>49174.3</v>
      </c>
      <c r="K10211" s="7">
        <v>7700</v>
      </c>
      <c r="L10211" s="7">
        <v>1160.7</v>
      </c>
      <c r="M10211" s="5">
        <v>0.02</v>
      </c>
      <c r="N10211" t="s">
        <v>16</v>
      </c>
      <c r="O10211" t="s">
        <v>30</v>
      </c>
      <c r="P10211" t="s">
        <v>35</v>
      </c>
      <c r="Q10211" t="s">
        <v>32</v>
      </c>
      <c r="R10211" t="s">
        <v>27</v>
      </c>
      <c r="S10211" t="s">
        <v>27</v>
      </c>
      <c r="T10211" t="s">
        <v>13311</v>
      </c>
      <c r="U10211" s="1">
        <v>45720</v>
      </c>
      <c r="V10211">
        <v>44</v>
      </c>
      <c r="W10211" t="str">
        <f t="shared" si="206"/>
        <v>30-59</v>
      </c>
    </row>
    <row r="10212" spans="1:23" x14ac:dyDescent="0.25">
      <c r="A10212" t="s">
        <v>10461</v>
      </c>
      <c r="B10212">
        <v>7671301326</v>
      </c>
      <c r="C10212">
        <v>2224691691</v>
      </c>
      <c r="D10212" s="1">
        <v>45729</v>
      </c>
      <c r="E10212">
        <v>99214</v>
      </c>
      <c r="F10212">
        <v>81000</v>
      </c>
      <c r="G10212" t="s">
        <v>3286</v>
      </c>
      <c r="H10212" s="34">
        <v>49062</v>
      </c>
      <c r="I10212" s="7">
        <v>36797</v>
      </c>
      <c r="J10212" s="7">
        <v>28328.45</v>
      </c>
      <c r="K10212" s="7">
        <v>2949</v>
      </c>
      <c r="L10212" s="7">
        <v>5519.55</v>
      </c>
      <c r="M10212" s="5">
        <v>0.15</v>
      </c>
      <c r="N10212" t="s">
        <v>1139</v>
      </c>
      <c r="O10212" t="s">
        <v>30</v>
      </c>
      <c r="P10212" t="s">
        <v>35</v>
      </c>
      <c r="Q10212" t="s">
        <v>19</v>
      </c>
      <c r="R10212" t="s">
        <v>21</v>
      </c>
      <c r="S10212" t="s">
        <v>27</v>
      </c>
      <c r="T10212" t="s">
        <v>13310</v>
      </c>
      <c r="U10212" s="1">
        <v>45851</v>
      </c>
      <c r="V10212">
        <v>122</v>
      </c>
      <c r="W10212" t="str">
        <f t="shared" si="206"/>
        <v>120-149</v>
      </c>
    </row>
    <row r="10213" spans="1:23" x14ac:dyDescent="0.25">
      <c r="A10213" t="s">
        <v>10462</v>
      </c>
      <c r="B10213">
        <v>1440962728</v>
      </c>
      <c r="C10213">
        <v>2336148485</v>
      </c>
      <c r="D10213" s="1">
        <v>45758</v>
      </c>
      <c r="E10213">
        <v>99232</v>
      </c>
      <c r="F10213">
        <v>71046</v>
      </c>
      <c r="G10213" t="s">
        <v>91</v>
      </c>
      <c r="H10213" s="34">
        <v>82473</v>
      </c>
      <c r="I10213" s="7">
        <v>53607</v>
      </c>
      <c r="J10213" s="7">
        <v>33946.160000000003</v>
      </c>
      <c r="K10213" s="7">
        <v>13228</v>
      </c>
      <c r="L10213" s="7">
        <v>6432.84</v>
      </c>
      <c r="M10213" s="5">
        <v>0.12</v>
      </c>
      <c r="N10213" t="s">
        <v>46</v>
      </c>
      <c r="O10213" t="s">
        <v>27</v>
      </c>
      <c r="P10213" t="s">
        <v>3149</v>
      </c>
      <c r="Q10213" t="s">
        <v>32</v>
      </c>
      <c r="R10213" t="s">
        <v>38</v>
      </c>
      <c r="S10213" t="s">
        <v>21</v>
      </c>
      <c r="T10213" t="s">
        <v>13310</v>
      </c>
      <c r="U10213" s="1">
        <v>45890</v>
      </c>
      <c r="V10213">
        <v>132</v>
      </c>
      <c r="W10213" t="str">
        <f t="shared" si="206"/>
        <v>120-149</v>
      </c>
    </row>
    <row r="10214" spans="1:23" x14ac:dyDescent="0.25">
      <c r="A10214" t="s">
        <v>10463</v>
      </c>
      <c r="B10214">
        <v>6659236605</v>
      </c>
      <c r="C10214">
        <v>9551061343</v>
      </c>
      <c r="D10214" s="1">
        <v>45649</v>
      </c>
      <c r="E10214">
        <v>99221</v>
      </c>
      <c r="F10214">
        <v>93000</v>
      </c>
      <c r="G10214" t="s">
        <v>3505</v>
      </c>
      <c r="H10214" s="34">
        <v>23164</v>
      </c>
      <c r="I10214" s="7">
        <v>18300</v>
      </c>
      <c r="J10214" s="7">
        <v>13013</v>
      </c>
      <c r="K10214" s="7">
        <v>2359</v>
      </c>
      <c r="L10214" s="7">
        <v>2928</v>
      </c>
      <c r="M10214" s="5">
        <v>0.16</v>
      </c>
      <c r="N10214" t="s">
        <v>1138</v>
      </c>
      <c r="O10214" t="s">
        <v>27</v>
      </c>
      <c r="P10214" t="s">
        <v>18</v>
      </c>
      <c r="Q10214" t="s">
        <v>32</v>
      </c>
      <c r="R10214" t="s">
        <v>43</v>
      </c>
      <c r="S10214" t="s">
        <v>21</v>
      </c>
      <c r="T10214" t="s">
        <v>13311</v>
      </c>
      <c r="U10214" s="1">
        <v>45722</v>
      </c>
      <c r="V10214">
        <v>73</v>
      </c>
      <c r="W10214" t="str">
        <f t="shared" si="206"/>
        <v>60-89</v>
      </c>
    </row>
    <row r="10215" spans="1:23" x14ac:dyDescent="0.25">
      <c r="A10215" t="s">
        <v>10464</v>
      </c>
      <c r="B10215">
        <v>8320002150</v>
      </c>
      <c r="C10215">
        <v>5278533276</v>
      </c>
      <c r="D10215" s="1">
        <v>45924</v>
      </c>
      <c r="E10215">
        <v>99223</v>
      </c>
      <c r="F10215">
        <v>99211</v>
      </c>
      <c r="G10215" t="s">
        <v>83</v>
      </c>
      <c r="H10215" s="34">
        <v>55892</v>
      </c>
      <c r="I10215" s="7">
        <v>47508</v>
      </c>
      <c r="J10215" s="7">
        <v>46557.84</v>
      </c>
      <c r="K10215" s="7">
        <v>0</v>
      </c>
      <c r="L10215" s="7">
        <v>950.16</v>
      </c>
      <c r="M10215" s="5">
        <v>0.02</v>
      </c>
      <c r="N10215" t="s">
        <v>16</v>
      </c>
      <c r="O10215" t="s">
        <v>17</v>
      </c>
      <c r="P10215" t="s">
        <v>18</v>
      </c>
      <c r="Q10215" t="s">
        <v>19</v>
      </c>
      <c r="R10215" t="s">
        <v>43</v>
      </c>
      <c r="S10215" t="s">
        <v>27</v>
      </c>
      <c r="T10215" t="s">
        <v>13312</v>
      </c>
      <c r="U10215" s="1">
        <v>46066</v>
      </c>
      <c r="V10215">
        <v>142</v>
      </c>
      <c r="W10215" t="str">
        <f t="shared" si="206"/>
        <v>120-149</v>
      </c>
    </row>
    <row r="10216" spans="1:23" x14ac:dyDescent="0.25">
      <c r="A10216" t="s">
        <v>10465</v>
      </c>
      <c r="B10216">
        <v>4940805657</v>
      </c>
      <c r="C10216">
        <v>1204949033</v>
      </c>
      <c r="D10216" s="1">
        <v>45424</v>
      </c>
      <c r="E10216">
        <v>99233</v>
      </c>
      <c r="F10216">
        <v>99291</v>
      </c>
      <c r="G10216" t="s">
        <v>79</v>
      </c>
      <c r="H10216" s="34">
        <v>50042</v>
      </c>
      <c r="I10216" s="7">
        <v>40034</v>
      </c>
      <c r="J10216" s="7">
        <v>31585.239999999998</v>
      </c>
      <c r="K10216" s="7">
        <v>2844</v>
      </c>
      <c r="L10216" s="7">
        <v>5604.76</v>
      </c>
      <c r="M10216" s="5">
        <v>0.14000000000000001</v>
      </c>
      <c r="N10216" t="s">
        <v>1135</v>
      </c>
      <c r="O10216" t="s">
        <v>30</v>
      </c>
      <c r="P10216" t="s">
        <v>18</v>
      </c>
      <c r="Q10216" t="s">
        <v>32</v>
      </c>
      <c r="R10216" t="s">
        <v>27</v>
      </c>
      <c r="S10216" t="s">
        <v>27</v>
      </c>
      <c r="T10216" t="s">
        <v>13310</v>
      </c>
      <c r="U10216" s="1">
        <v>45554</v>
      </c>
      <c r="V10216">
        <v>130</v>
      </c>
      <c r="W10216" t="str">
        <f t="shared" si="206"/>
        <v>120-149</v>
      </c>
    </row>
    <row r="10217" spans="1:23" x14ac:dyDescent="0.25">
      <c r="A10217" t="s">
        <v>10466</v>
      </c>
      <c r="B10217">
        <v>5158540783</v>
      </c>
      <c r="C10217">
        <v>6130690654</v>
      </c>
      <c r="D10217" s="1">
        <v>45834</v>
      </c>
      <c r="E10217">
        <v>99231</v>
      </c>
      <c r="F10217">
        <v>90834</v>
      </c>
      <c r="G10217" t="s">
        <v>152</v>
      </c>
      <c r="H10217" s="34">
        <v>34859</v>
      </c>
      <c r="I10217" s="7">
        <v>22658</v>
      </c>
      <c r="J10217" s="7">
        <v>18270.04</v>
      </c>
      <c r="K10217" s="7">
        <v>1669</v>
      </c>
      <c r="L10217" s="7">
        <v>2718.96</v>
      </c>
      <c r="M10217" s="5">
        <v>0.12</v>
      </c>
      <c r="N10217" t="s">
        <v>46</v>
      </c>
      <c r="O10217" t="s">
        <v>30</v>
      </c>
      <c r="P10217" t="s">
        <v>97</v>
      </c>
      <c r="Q10217" t="s">
        <v>32</v>
      </c>
      <c r="R10217" t="s">
        <v>38</v>
      </c>
      <c r="S10217" t="s">
        <v>21</v>
      </c>
      <c r="T10217" t="s">
        <v>13311</v>
      </c>
      <c r="U10217" s="1">
        <v>45922</v>
      </c>
      <c r="V10217">
        <v>88</v>
      </c>
      <c r="W10217" t="str">
        <f t="shared" si="206"/>
        <v>60-89</v>
      </c>
    </row>
    <row r="10218" spans="1:23" x14ac:dyDescent="0.25">
      <c r="A10218" t="s">
        <v>10467</v>
      </c>
      <c r="B10218">
        <v>5988037176</v>
      </c>
      <c r="C10218">
        <v>2575046527</v>
      </c>
      <c r="D10218" s="1">
        <v>45508</v>
      </c>
      <c r="E10218">
        <v>99214</v>
      </c>
      <c r="F10218">
        <v>99283</v>
      </c>
      <c r="G10218" t="s">
        <v>169</v>
      </c>
      <c r="H10218" s="34">
        <v>97724</v>
      </c>
      <c r="I10218" s="7">
        <v>83065</v>
      </c>
      <c r="J10218" s="7">
        <v>74750.7</v>
      </c>
      <c r="K10218" s="7">
        <v>6653</v>
      </c>
      <c r="L10218" s="7">
        <v>1661.3</v>
      </c>
      <c r="M10218" s="5">
        <v>0.02</v>
      </c>
      <c r="N10218" t="s">
        <v>16</v>
      </c>
      <c r="O10218" t="s">
        <v>30</v>
      </c>
      <c r="P10218" t="s">
        <v>35</v>
      </c>
      <c r="Q10218" t="s">
        <v>19</v>
      </c>
      <c r="R10218" t="s">
        <v>26</v>
      </c>
      <c r="S10218" t="s">
        <v>21</v>
      </c>
      <c r="T10218" t="s">
        <v>13310</v>
      </c>
      <c r="U10218" s="1">
        <v>45574</v>
      </c>
      <c r="V10218">
        <v>66</v>
      </c>
      <c r="W10218" t="str">
        <f t="shared" si="206"/>
        <v>60-89</v>
      </c>
    </row>
    <row r="10219" spans="1:23" x14ac:dyDescent="0.25">
      <c r="A10219" t="s">
        <v>10468</v>
      </c>
      <c r="B10219">
        <v>8026905875</v>
      </c>
      <c r="C10219">
        <v>8493780383</v>
      </c>
      <c r="D10219" s="1">
        <v>45704</v>
      </c>
      <c r="E10219">
        <v>99231</v>
      </c>
      <c r="F10219">
        <v>99281</v>
      </c>
      <c r="G10219" t="s">
        <v>3702</v>
      </c>
      <c r="H10219" s="34">
        <v>53755</v>
      </c>
      <c r="I10219" s="7">
        <v>42466</v>
      </c>
      <c r="J10219" s="7">
        <v>31233.440000000002</v>
      </c>
      <c r="K10219" s="7">
        <v>4438</v>
      </c>
      <c r="L10219" s="7">
        <v>6794.56</v>
      </c>
      <c r="M10219" s="5">
        <v>0.16</v>
      </c>
      <c r="N10219" t="s">
        <v>1138</v>
      </c>
      <c r="O10219" t="s">
        <v>30</v>
      </c>
      <c r="P10219" t="s">
        <v>18</v>
      </c>
      <c r="Q10219" t="s">
        <v>19</v>
      </c>
      <c r="R10219" t="s">
        <v>43</v>
      </c>
      <c r="S10219" t="s">
        <v>17</v>
      </c>
      <c r="T10219" t="s">
        <v>13311</v>
      </c>
      <c r="U10219" s="1">
        <v>45774</v>
      </c>
      <c r="V10219">
        <v>69</v>
      </c>
      <c r="W10219" t="str">
        <f t="shared" si="206"/>
        <v>60-89</v>
      </c>
    </row>
    <row r="10220" spans="1:23" x14ac:dyDescent="0.25">
      <c r="A10220" t="s">
        <v>10469</v>
      </c>
      <c r="B10220">
        <v>6118799223</v>
      </c>
      <c r="C10220">
        <v>4131990543</v>
      </c>
      <c r="D10220" s="1">
        <v>45901</v>
      </c>
      <c r="E10220">
        <v>99232</v>
      </c>
      <c r="F10220">
        <v>99202</v>
      </c>
      <c r="G10220" t="s">
        <v>3161</v>
      </c>
      <c r="H10220" s="34">
        <v>35681</v>
      </c>
      <c r="I10220" s="7">
        <v>28545</v>
      </c>
      <c r="J10220" s="7">
        <v>21070.7</v>
      </c>
      <c r="K10220" s="7">
        <v>3478</v>
      </c>
      <c r="L10220" s="7">
        <v>3996.3</v>
      </c>
      <c r="M10220" s="5">
        <v>0.14000000000000001</v>
      </c>
      <c r="N10220" t="s">
        <v>1135</v>
      </c>
      <c r="O10220" t="s">
        <v>27</v>
      </c>
      <c r="P10220" t="s">
        <v>58</v>
      </c>
      <c r="Q10220" t="s">
        <v>32</v>
      </c>
      <c r="R10220" t="s">
        <v>21</v>
      </c>
      <c r="S10220" t="s">
        <v>27</v>
      </c>
      <c r="T10220" t="s">
        <v>13311</v>
      </c>
      <c r="U10220" s="1">
        <v>45980</v>
      </c>
      <c r="V10220">
        <v>79</v>
      </c>
      <c r="W10220" t="str">
        <f t="shared" si="206"/>
        <v>60-89</v>
      </c>
    </row>
    <row r="10221" spans="1:23" x14ac:dyDescent="0.25">
      <c r="A10221" t="s">
        <v>10470</v>
      </c>
      <c r="B10221">
        <v>3009074101</v>
      </c>
      <c r="C10221">
        <v>482053766</v>
      </c>
      <c r="D10221" s="1">
        <v>45590</v>
      </c>
      <c r="E10221">
        <v>99213</v>
      </c>
      <c r="F10221">
        <v>99212</v>
      </c>
      <c r="G10221" t="s">
        <v>244</v>
      </c>
      <c r="H10221" s="34">
        <v>87148</v>
      </c>
      <c r="I10221" s="7">
        <v>56646</v>
      </c>
      <c r="J10221" s="7">
        <v>49848.480000000003</v>
      </c>
      <c r="K10221" s="7">
        <v>0</v>
      </c>
      <c r="L10221" s="7">
        <v>6797.52</v>
      </c>
      <c r="M10221" s="5">
        <v>0.12</v>
      </c>
      <c r="N10221" t="s">
        <v>46</v>
      </c>
      <c r="O10221" t="s">
        <v>17</v>
      </c>
      <c r="P10221" t="s">
        <v>58</v>
      </c>
      <c r="Q10221" t="s">
        <v>32</v>
      </c>
      <c r="R10221" t="s">
        <v>38</v>
      </c>
      <c r="S10221" t="s">
        <v>21</v>
      </c>
      <c r="T10221" t="s">
        <v>13310</v>
      </c>
      <c r="U10221" s="1">
        <v>45648</v>
      </c>
      <c r="V10221">
        <v>58</v>
      </c>
      <c r="W10221" t="str">
        <f t="shared" si="206"/>
        <v>30-59</v>
      </c>
    </row>
    <row r="10222" spans="1:23" x14ac:dyDescent="0.25">
      <c r="A10222" t="s">
        <v>10471</v>
      </c>
      <c r="B10222">
        <v>7880603969</v>
      </c>
      <c r="C10222">
        <v>9986626040</v>
      </c>
      <c r="D10222" s="1">
        <v>45444</v>
      </c>
      <c r="E10222">
        <v>99215</v>
      </c>
      <c r="F10222">
        <v>99215</v>
      </c>
      <c r="G10222" t="s">
        <v>3741</v>
      </c>
      <c r="H10222" s="34">
        <v>98462</v>
      </c>
      <c r="I10222" s="7">
        <v>78770</v>
      </c>
      <c r="J10222" s="7">
        <v>67742.2</v>
      </c>
      <c r="K10222" s="7">
        <v>0</v>
      </c>
      <c r="L10222" s="7">
        <v>11027.8</v>
      </c>
      <c r="M10222" s="5">
        <v>0.14000000000000001</v>
      </c>
      <c r="N10222" t="s">
        <v>1135</v>
      </c>
      <c r="O10222" t="s">
        <v>17</v>
      </c>
      <c r="P10222" t="s">
        <v>3146</v>
      </c>
      <c r="Q10222" t="s">
        <v>32</v>
      </c>
      <c r="R10222" t="s">
        <v>43</v>
      </c>
      <c r="S10222" t="s">
        <v>27</v>
      </c>
      <c r="T10222" t="s">
        <v>13312</v>
      </c>
      <c r="U10222" s="1">
        <v>45527</v>
      </c>
      <c r="V10222">
        <v>83</v>
      </c>
      <c r="W10222" t="str">
        <f t="shared" si="206"/>
        <v>60-89</v>
      </c>
    </row>
    <row r="10223" spans="1:23" x14ac:dyDescent="0.25">
      <c r="A10223" t="s">
        <v>10472</v>
      </c>
      <c r="B10223">
        <v>7222737438</v>
      </c>
      <c r="C10223">
        <v>7751425052</v>
      </c>
      <c r="D10223" s="1">
        <v>45615</v>
      </c>
      <c r="E10223">
        <v>99222</v>
      </c>
      <c r="F10223">
        <v>99283</v>
      </c>
      <c r="G10223" t="s">
        <v>3508</v>
      </c>
      <c r="H10223" s="34">
        <v>49039</v>
      </c>
      <c r="I10223" s="7">
        <v>39231</v>
      </c>
      <c r="J10223" s="7">
        <v>24199.66</v>
      </c>
      <c r="K10223" s="7">
        <v>9539</v>
      </c>
      <c r="L10223" s="7">
        <v>5492.34</v>
      </c>
      <c r="M10223" s="5">
        <v>0.14000000000000001</v>
      </c>
      <c r="N10223" t="s">
        <v>1135</v>
      </c>
      <c r="O10223" t="s">
        <v>27</v>
      </c>
      <c r="P10223" t="s">
        <v>3149</v>
      </c>
      <c r="Q10223" t="s">
        <v>32</v>
      </c>
      <c r="R10223" t="s">
        <v>27</v>
      </c>
      <c r="S10223" t="s">
        <v>17</v>
      </c>
      <c r="T10223" t="s">
        <v>13312</v>
      </c>
      <c r="U10223" s="1">
        <v>45726</v>
      </c>
      <c r="V10223">
        <v>111</v>
      </c>
      <c r="W10223" t="str">
        <f t="shared" si="206"/>
        <v>90-119</v>
      </c>
    </row>
    <row r="10224" spans="1:23" x14ac:dyDescent="0.25">
      <c r="A10224" t="s">
        <v>10473</v>
      </c>
      <c r="B10224">
        <v>2677676970</v>
      </c>
      <c r="C10224">
        <v>4044624132</v>
      </c>
      <c r="D10224" s="1">
        <v>45760</v>
      </c>
      <c r="E10224">
        <v>99213</v>
      </c>
      <c r="F10224">
        <v>99214</v>
      </c>
      <c r="G10224" t="s">
        <v>3453</v>
      </c>
      <c r="H10224" s="34">
        <v>41130</v>
      </c>
      <c r="I10224" s="7">
        <v>32493</v>
      </c>
      <c r="J10224" s="7">
        <v>16860.12</v>
      </c>
      <c r="K10224" s="7">
        <v>10434</v>
      </c>
      <c r="L10224" s="7">
        <v>5198.88</v>
      </c>
      <c r="M10224" s="5">
        <v>0.16</v>
      </c>
      <c r="N10224" t="s">
        <v>1138</v>
      </c>
      <c r="O10224" t="s">
        <v>27</v>
      </c>
      <c r="P10224" t="s">
        <v>40</v>
      </c>
      <c r="Q10224" t="s">
        <v>32</v>
      </c>
      <c r="R10224" t="s">
        <v>26</v>
      </c>
      <c r="S10224" t="s">
        <v>27</v>
      </c>
      <c r="T10224" t="s">
        <v>13311</v>
      </c>
      <c r="U10224" s="1">
        <v>45844</v>
      </c>
      <c r="V10224">
        <v>84</v>
      </c>
      <c r="W10224" t="str">
        <f t="shared" si="206"/>
        <v>60-89</v>
      </c>
    </row>
    <row r="10225" spans="1:23" x14ac:dyDescent="0.25">
      <c r="A10225" t="s">
        <v>10474</v>
      </c>
      <c r="B10225">
        <v>4663418218</v>
      </c>
      <c r="C10225">
        <v>8900085835</v>
      </c>
      <c r="D10225" s="1">
        <v>45819</v>
      </c>
      <c r="E10225">
        <v>99232</v>
      </c>
      <c r="F10225">
        <v>99291</v>
      </c>
      <c r="G10225" t="s">
        <v>263</v>
      </c>
      <c r="H10225" s="34">
        <v>91143</v>
      </c>
      <c r="I10225" s="7">
        <v>65623</v>
      </c>
      <c r="J10225" s="7">
        <v>41130.160000000003</v>
      </c>
      <c r="K10225" s="7">
        <v>19243</v>
      </c>
      <c r="L10225" s="7">
        <v>5249.84</v>
      </c>
      <c r="M10225" s="5">
        <v>0.08</v>
      </c>
      <c r="N10225" t="s">
        <v>24</v>
      </c>
      <c r="O10225" t="s">
        <v>27</v>
      </c>
      <c r="P10225" t="s">
        <v>25</v>
      </c>
      <c r="Q10225" t="s">
        <v>19</v>
      </c>
      <c r="R10225" t="s">
        <v>27</v>
      </c>
      <c r="S10225" t="s">
        <v>17</v>
      </c>
      <c r="T10225" t="s">
        <v>13311</v>
      </c>
      <c r="U10225" s="1">
        <v>45911</v>
      </c>
      <c r="V10225">
        <v>92</v>
      </c>
      <c r="W10225" t="str">
        <f t="shared" si="206"/>
        <v>90-119</v>
      </c>
    </row>
    <row r="10226" spans="1:23" x14ac:dyDescent="0.25">
      <c r="A10226" t="s">
        <v>10475</v>
      </c>
      <c r="B10226">
        <v>2445719315</v>
      </c>
      <c r="C10226">
        <v>8317731080</v>
      </c>
      <c r="D10226" s="1">
        <v>45582</v>
      </c>
      <c r="E10226">
        <v>99233</v>
      </c>
      <c r="F10226">
        <v>99202</v>
      </c>
      <c r="G10226" t="s">
        <v>15</v>
      </c>
      <c r="H10226" s="34">
        <v>53573</v>
      </c>
      <c r="I10226" s="7">
        <v>45537</v>
      </c>
      <c r="J10226" s="7">
        <v>24060.26</v>
      </c>
      <c r="K10226" s="7">
        <v>20566</v>
      </c>
      <c r="L10226" s="7">
        <v>910.74</v>
      </c>
      <c r="M10226" s="5">
        <v>0.02</v>
      </c>
      <c r="N10226" t="s">
        <v>16</v>
      </c>
      <c r="O10226" t="s">
        <v>27</v>
      </c>
      <c r="P10226" t="s">
        <v>31</v>
      </c>
      <c r="Q10226" t="s">
        <v>19</v>
      </c>
      <c r="R10226" t="s">
        <v>38</v>
      </c>
      <c r="S10226" t="s">
        <v>27</v>
      </c>
      <c r="T10226" t="s">
        <v>13312</v>
      </c>
      <c r="U10226" s="1">
        <v>45742</v>
      </c>
      <c r="V10226">
        <v>160</v>
      </c>
      <c r="W10226" t="str">
        <f t="shared" si="206"/>
        <v>150-179</v>
      </c>
    </row>
    <row r="10227" spans="1:23" x14ac:dyDescent="0.25">
      <c r="A10227" t="s">
        <v>10476</v>
      </c>
      <c r="B10227">
        <v>957422737</v>
      </c>
      <c r="C10227">
        <v>9596308170</v>
      </c>
      <c r="D10227" s="1">
        <v>45917</v>
      </c>
      <c r="E10227">
        <v>99231</v>
      </c>
      <c r="F10227">
        <v>80053</v>
      </c>
      <c r="G10227" t="s">
        <v>3164</v>
      </c>
      <c r="H10227" s="34">
        <v>98674</v>
      </c>
      <c r="I10227" s="7">
        <v>83873</v>
      </c>
      <c r="J10227" s="7">
        <v>82195.539999999994</v>
      </c>
      <c r="K10227" s="7">
        <v>0</v>
      </c>
      <c r="L10227" s="7">
        <v>1677.46</v>
      </c>
      <c r="M10227" s="5">
        <v>0.02</v>
      </c>
      <c r="N10227" t="s">
        <v>16</v>
      </c>
      <c r="O10227" t="s">
        <v>17</v>
      </c>
      <c r="P10227" t="s">
        <v>97</v>
      </c>
      <c r="Q10227" t="s">
        <v>32</v>
      </c>
      <c r="R10227" t="s">
        <v>20</v>
      </c>
      <c r="S10227" t="s">
        <v>27</v>
      </c>
      <c r="T10227" t="s">
        <v>13311</v>
      </c>
      <c r="U10227" s="1">
        <v>45955</v>
      </c>
      <c r="V10227">
        <v>38</v>
      </c>
      <c r="W10227" t="str">
        <f t="shared" si="206"/>
        <v>30-59</v>
      </c>
    </row>
    <row r="10228" spans="1:23" x14ac:dyDescent="0.25">
      <c r="A10228" t="s">
        <v>10477</v>
      </c>
      <c r="B10228">
        <v>445714164</v>
      </c>
      <c r="C10228">
        <v>3808882432</v>
      </c>
      <c r="D10228" s="1">
        <v>45848</v>
      </c>
      <c r="E10228">
        <v>99233</v>
      </c>
      <c r="F10228">
        <v>90834</v>
      </c>
      <c r="G10228" t="s">
        <v>279</v>
      </c>
      <c r="H10228" s="34">
        <v>43029</v>
      </c>
      <c r="I10228" s="7">
        <v>36575</v>
      </c>
      <c r="J10228" s="7">
        <v>33609.5</v>
      </c>
      <c r="K10228" s="7">
        <v>2234</v>
      </c>
      <c r="L10228" s="7">
        <v>731.5</v>
      </c>
      <c r="M10228" s="5">
        <v>0.02</v>
      </c>
      <c r="N10228" t="s">
        <v>16</v>
      </c>
      <c r="O10228" t="s">
        <v>30</v>
      </c>
      <c r="P10228" t="s">
        <v>55</v>
      </c>
      <c r="Q10228" t="s">
        <v>19</v>
      </c>
      <c r="R10228" t="s">
        <v>43</v>
      </c>
      <c r="S10228" t="s">
        <v>27</v>
      </c>
      <c r="T10228" t="s">
        <v>13312</v>
      </c>
      <c r="U10228" s="1">
        <v>45924</v>
      </c>
      <c r="V10228">
        <v>76</v>
      </c>
      <c r="W10228" t="str">
        <f t="shared" si="206"/>
        <v>60-89</v>
      </c>
    </row>
    <row r="10229" spans="1:23" x14ac:dyDescent="0.25">
      <c r="A10229" t="s">
        <v>10478</v>
      </c>
      <c r="B10229">
        <v>7866090612</v>
      </c>
      <c r="C10229">
        <v>6581082238</v>
      </c>
      <c r="D10229" s="1">
        <v>45385</v>
      </c>
      <c r="E10229">
        <v>99232</v>
      </c>
      <c r="F10229">
        <v>99211</v>
      </c>
      <c r="G10229" t="s">
        <v>3283</v>
      </c>
      <c r="H10229" s="34">
        <v>45200</v>
      </c>
      <c r="I10229" s="7">
        <v>35256</v>
      </c>
      <c r="J10229" s="7">
        <v>23427.8</v>
      </c>
      <c r="K10229" s="7">
        <v>4777</v>
      </c>
      <c r="L10229" s="7">
        <v>7051.2</v>
      </c>
      <c r="M10229" s="5">
        <v>0.2</v>
      </c>
      <c r="N10229" t="s">
        <v>3140</v>
      </c>
      <c r="O10229" t="s">
        <v>27</v>
      </c>
      <c r="P10229" t="s">
        <v>3146</v>
      </c>
      <c r="Q10229" t="s">
        <v>32</v>
      </c>
      <c r="R10229" t="s">
        <v>38</v>
      </c>
      <c r="S10229" t="s">
        <v>21</v>
      </c>
      <c r="T10229" t="s">
        <v>13311</v>
      </c>
      <c r="U10229" s="1">
        <v>45541</v>
      </c>
      <c r="V10229">
        <v>156</v>
      </c>
      <c r="W10229" t="str">
        <f t="shared" si="206"/>
        <v>150-179</v>
      </c>
    </row>
    <row r="10230" spans="1:23" x14ac:dyDescent="0.25">
      <c r="A10230" t="s">
        <v>10479</v>
      </c>
      <c r="B10230">
        <v>403634884</v>
      </c>
      <c r="C10230">
        <v>4549604790</v>
      </c>
      <c r="D10230" s="1">
        <v>45910</v>
      </c>
      <c r="E10230">
        <v>99232</v>
      </c>
      <c r="F10230">
        <v>80053</v>
      </c>
      <c r="G10230" t="s">
        <v>3673</v>
      </c>
      <c r="H10230" s="34">
        <v>87695</v>
      </c>
      <c r="I10230" s="7">
        <v>68402</v>
      </c>
      <c r="J10230" s="7">
        <v>38962.6</v>
      </c>
      <c r="K10230" s="7">
        <v>15759</v>
      </c>
      <c r="L10230" s="7">
        <v>13680.4</v>
      </c>
      <c r="M10230" s="5">
        <v>0.2</v>
      </c>
      <c r="N10230" t="s">
        <v>3140</v>
      </c>
      <c r="O10230" t="s">
        <v>27</v>
      </c>
      <c r="P10230" t="s">
        <v>3150</v>
      </c>
      <c r="Q10230" t="s">
        <v>32</v>
      </c>
      <c r="R10230" t="s">
        <v>26</v>
      </c>
      <c r="S10230" t="s">
        <v>27</v>
      </c>
      <c r="T10230" t="s">
        <v>13311</v>
      </c>
      <c r="U10230" s="1">
        <v>45981</v>
      </c>
      <c r="V10230">
        <v>71</v>
      </c>
      <c r="W10230" t="str">
        <f t="shared" si="206"/>
        <v>60-89</v>
      </c>
    </row>
    <row r="10231" spans="1:23" x14ac:dyDescent="0.25">
      <c r="A10231" t="s">
        <v>10480</v>
      </c>
      <c r="B10231">
        <v>5911601437</v>
      </c>
      <c r="C10231">
        <v>2224777761</v>
      </c>
      <c r="D10231" s="1">
        <v>45843</v>
      </c>
      <c r="E10231">
        <v>99223</v>
      </c>
      <c r="F10231">
        <v>99282</v>
      </c>
      <c r="G10231" t="s">
        <v>96</v>
      </c>
      <c r="H10231" s="34">
        <v>65272</v>
      </c>
      <c r="I10231" s="7">
        <v>51565</v>
      </c>
      <c r="J10231" s="7">
        <v>37798.6</v>
      </c>
      <c r="K10231" s="7">
        <v>5516</v>
      </c>
      <c r="L10231" s="7">
        <v>8250.4</v>
      </c>
      <c r="M10231" s="5">
        <v>0.16</v>
      </c>
      <c r="N10231" t="s">
        <v>1138</v>
      </c>
      <c r="O10231" t="s">
        <v>30</v>
      </c>
      <c r="P10231" t="s">
        <v>40</v>
      </c>
      <c r="Q10231" t="s">
        <v>19</v>
      </c>
      <c r="R10231" t="s">
        <v>27</v>
      </c>
      <c r="S10231" t="s">
        <v>17</v>
      </c>
      <c r="T10231" t="s">
        <v>13310</v>
      </c>
      <c r="U10231" s="1">
        <v>45975</v>
      </c>
      <c r="V10231">
        <v>133</v>
      </c>
      <c r="W10231" t="str">
        <f t="shared" si="206"/>
        <v>120-149</v>
      </c>
    </row>
    <row r="10232" spans="1:23" x14ac:dyDescent="0.25">
      <c r="A10232" t="s">
        <v>10481</v>
      </c>
      <c r="B10232">
        <v>7189085243</v>
      </c>
      <c r="C10232">
        <v>6956095286</v>
      </c>
      <c r="D10232" s="1">
        <v>45485</v>
      </c>
      <c r="E10232">
        <v>99232</v>
      </c>
      <c r="F10232">
        <v>99292</v>
      </c>
      <c r="G10232" t="s">
        <v>152</v>
      </c>
      <c r="H10232" s="34">
        <v>45101</v>
      </c>
      <c r="I10232" s="7">
        <v>32473</v>
      </c>
      <c r="J10232" s="7">
        <v>29875.16</v>
      </c>
      <c r="K10232" s="7">
        <v>0</v>
      </c>
      <c r="L10232" s="7">
        <v>2597.84</v>
      </c>
      <c r="M10232" s="5">
        <v>0.08</v>
      </c>
      <c r="N10232" t="s">
        <v>24</v>
      </c>
      <c r="O10232" t="s">
        <v>17</v>
      </c>
      <c r="P10232" t="s">
        <v>58</v>
      </c>
      <c r="Q10232" t="s">
        <v>19</v>
      </c>
      <c r="R10232" t="s">
        <v>26</v>
      </c>
      <c r="S10232" t="s">
        <v>27</v>
      </c>
      <c r="T10232" t="s">
        <v>13310</v>
      </c>
      <c r="U10232" s="1">
        <v>45534</v>
      </c>
      <c r="V10232">
        <v>49</v>
      </c>
      <c r="W10232" t="str">
        <f t="shared" si="206"/>
        <v>30-59</v>
      </c>
    </row>
    <row r="10233" spans="1:23" x14ac:dyDescent="0.25">
      <c r="A10233" t="s">
        <v>10482</v>
      </c>
      <c r="B10233">
        <v>6026020280</v>
      </c>
      <c r="C10233">
        <v>2058473413</v>
      </c>
      <c r="D10233" s="1">
        <v>45569</v>
      </c>
      <c r="E10233">
        <v>99238</v>
      </c>
      <c r="F10233">
        <v>99213</v>
      </c>
      <c r="G10233" t="s">
        <v>3328</v>
      </c>
      <c r="H10233" s="34">
        <v>49946</v>
      </c>
      <c r="I10233" s="7">
        <v>38958</v>
      </c>
      <c r="J10233" s="7">
        <v>19317.400000000001</v>
      </c>
      <c r="K10233" s="7">
        <v>11849</v>
      </c>
      <c r="L10233" s="7">
        <v>7791.6</v>
      </c>
      <c r="M10233" s="5">
        <v>0.2</v>
      </c>
      <c r="N10233" t="s">
        <v>3140</v>
      </c>
      <c r="O10233" t="s">
        <v>27</v>
      </c>
      <c r="P10233" t="s">
        <v>18</v>
      </c>
      <c r="Q10233" t="s">
        <v>32</v>
      </c>
      <c r="R10233" t="s">
        <v>21</v>
      </c>
      <c r="S10233" t="s">
        <v>21</v>
      </c>
      <c r="T10233" t="s">
        <v>13312</v>
      </c>
      <c r="U10233" s="1">
        <v>45684</v>
      </c>
      <c r="V10233">
        <v>115</v>
      </c>
      <c r="W10233" t="str">
        <f t="shared" si="206"/>
        <v>90-119</v>
      </c>
    </row>
    <row r="10234" spans="1:23" x14ac:dyDescent="0.25">
      <c r="A10234" t="s">
        <v>10483</v>
      </c>
      <c r="B10234">
        <v>6043536452</v>
      </c>
      <c r="C10234">
        <v>2070864646</v>
      </c>
      <c r="D10234" s="1">
        <v>45618</v>
      </c>
      <c r="E10234">
        <v>99231</v>
      </c>
      <c r="F10234">
        <v>99282</v>
      </c>
      <c r="G10234" t="s">
        <v>3158</v>
      </c>
      <c r="H10234" s="34">
        <v>38547</v>
      </c>
      <c r="I10234" s="7">
        <v>32765</v>
      </c>
      <c r="J10234" s="7">
        <v>32109.7</v>
      </c>
      <c r="K10234" s="7">
        <v>0</v>
      </c>
      <c r="L10234" s="7">
        <v>655.29999999999995</v>
      </c>
      <c r="M10234" s="5">
        <v>0.02</v>
      </c>
      <c r="N10234" t="s">
        <v>16</v>
      </c>
      <c r="O10234" t="s">
        <v>17</v>
      </c>
      <c r="P10234" t="s">
        <v>31</v>
      </c>
      <c r="Q10234" t="s">
        <v>19</v>
      </c>
      <c r="R10234" t="s">
        <v>43</v>
      </c>
      <c r="S10234" t="s">
        <v>21</v>
      </c>
      <c r="T10234" t="s">
        <v>13310</v>
      </c>
      <c r="U10234" s="1">
        <v>45709</v>
      </c>
      <c r="V10234">
        <v>91</v>
      </c>
      <c r="W10234" t="str">
        <f t="shared" si="206"/>
        <v>90-119</v>
      </c>
    </row>
    <row r="10235" spans="1:23" x14ac:dyDescent="0.25">
      <c r="A10235" t="s">
        <v>10484</v>
      </c>
      <c r="B10235">
        <v>549963092</v>
      </c>
      <c r="C10235">
        <v>9220942034</v>
      </c>
      <c r="D10235" s="1">
        <v>45428</v>
      </c>
      <c r="E10235">
        <v>99233</v>
      </c>
      <c r="F10235">
        <v>99201</v>
      </c>
      <c r="G10235" t="s">
        <v>3843</v>
      </c>
      <c r="H10235" s="34">
        <v>99257</v>
      </c>
      <c r="I10235" s="7">
        <v>77420</v>
      </c>
      <c r="J10235" s="7">
        <v>43138</v>
      </c>
      <c r="K10235" s="7">
        <v>18798</v>
      </c>
      <c r="L10235" s="7">
        <v>15484</v>
      </c>
      <c r="M10235" s="5">
        <v>0.2</v>
      </c>
      <c r="N10235" t="s">
        <v>3140</v>
      </c>
      <c r="O10235" t="s">
        <v>27</v>
      </c>
      <c r="P10235" t="s">
        <v>35</v>
      </c>
      <c r="Q10235" t="s">
        <v>19</v>
      </c>
      <c r="R10235" t="s">
        <v>26</v>
      </c>
      <c r="S10235" t="s">
        <v>21</v>
      </c>
      <c r="T10235" t="s">
        <v>13310</v>
      </c>
      <c r="U10235" s="1">
        <v>45468</v>
      </c>
      <c r="V10235">
        <v>40</v>
      </c>
      <c r="W10235" t="str">
        <f t="shared" si="206"/>
        <v>30-59</v>
      </c>
    </row>
    <row r="10236" spans="1:23" x14ac:dyDescent="0.25">
      <c r="A10236" t="s">
        <v>10485</v>
      </c>
      <c r="B10236">
        <v>5383286209</v>
      </c>
      <c r="C10236">
        <v>1381541996</v>
      </c>
      <c r="D10236" s="1">
        <v>45861</v>
      </c>
      <c r="E10236">
        <v>99214</v>
      </c>
      <c r="F10236">
        <v>99292</v>
      </c>
      <c r="G10236" t="s">
        <v>140</v>
      </c>
      <c r="H10236" s="34">
        <v>48436</v>
      </c>
      <c r="I10236" s="7">
        <v>37780</v>
      </c>
      <c r="J10236" s="7">
        <v>30224</v>
      </c>
      <c r="K10236" s="7">
        <v>0</v>
      </c>
      <c r="L10236" s="7">
        <v>7556</v>
      </c>
      <c r="M10236" s="5">
        <v>0.2</v>
      </c>
      <c r="N10236" t="s">
        <v>3140</v>
      </c>
      <c r="O10236" t="s">
        <v>17</v>
      </c>
      <c r="P10236" t="s">
        <v>35</v>
      </c>
      <c r="Q10236" t="s">
        <v>32</v>
      </c>
      <c r="R10236" t="s">
        <v>27</v>
      </c>
      <c r="S10236" t="s">
        <v>21</v>
      </c>
      <c r="T10236" t="s">
        <v>13311</v>
      </c>
      <c r="U10236" s="1">
        <v>45949</v>
      </c>
      <c r="V10236">
        <v>88</v>
      </c>
      <c r="W10236" t="str">
        <f t="shared" si="206"/>
        <v>60-89</v>
      </c>
    </row>
    <row r="10237" spans="1:23" x14ac:dyDescent="0.25">
      <c r="A10237" t="s">
        <v>10486</v>
      </c>
      <c r="B10237">
        <v>8373754077</v>
      </c>
      <c r="C10237">
        <v>9518087789</v>
      </c>
      <c r="D10237" s="1">
        <v>45730</v>
      </c>
      <c r="E10237">
        <v>99238</v>
      </c>
      <c r="F10237">
        <v>85025</v>
      </c>
      <c r="G10237" t="s">
        <v>124</v>
      </c>
      <c r="H10237" s="34">
        <v>68212</v>
      </c>
      <c r="I10237" s="7">
        <v>49113</v>
      </c>
      <c r="J10237" s="7">
        <v>22717.96</v>
      </c>
      <c r="K10237" s="7">
        <v>22466</v>
      </c>
      <c r="L10237" s="7">
        <v>3929.04</v>
      </c>
      <c r="M10237" s="5">
        <v>0.08</v>
      </c>
      <c r="N10237" t="s">
        <v>24</v>
      </c>
      <c r="O10237" t="s">
        <v>27</v>
      </c>
      <c r="P10237" t="s">
        <v>3147</v>
      </c>
      <c r="Q10237" t="s">
        <v>19</v>
      </c>
      <c r="R10237" t="s">
        <v>27</v>
      </c>
      <c r="S10237" t="s">
        <v>21</v>
      </c>
      <c r="T10237" t="s">
        <v>13311</v>
      </c>
      <c r="U10237" s="1">
        <v>45860</v>
      </c>
      <c r="V10237">
        <v>130</v>
      </c>
      <c r="W10237" t="str">
        <f t="shared" si="206"/>
        <v>120-149</v>
      </c>
    </row>
    <row r="10238" spans="1:23" x14ac:dyDescent="0.25">
      <c r="A10238" t="s">
        <v>10487</v>
      </c>
      <c r="B10238">
        <v>553225476</v>
      </c>
      <c r="C10238">
        <v>8074910451</v>
      </c>
      <c r="D10238" s="1">
        <v>45733</v>
      </c>
      <c r="E10238">
        <v>99215</v>
      </c>
      <c r="F10238">
        <v>99204</v>
      </c>
      <c r="G10238" t="s">
        <v>3242</v>
      </c>
      <c r="H10238" s="34">
        <v>89789</v>
      </c>
      <c r="I10238" s="7">
        <v>67342</v>
      </c>
      <c r="J10238" s="7">
        <v>57240.7</v>
      </c>
      <c r="K10238" s="7">
        <v>0</v>
      </c>
      <c r="L10238" s="7">
        <v>10101.299999999999</v>
      </c>
      <c r="M10238" s="5">
        <v>0.15</v>
      </c>
      <c r="N10238" t="s">
        <v>1139</v>
      </c>
      <c r="O10238" t="s">
        <v>17</v>
      </c>
      <c r="P10238" t="s">
        <v>31</v>
      </c>
      <c r="Q10238" t="s">
        <v>19</v>
      </c>
      <c r="R10238" t="s">
        <v>21</v>
      </c>
      <c r="S10238" t="s">
        <v>17</v>
      </c>
      <c r="T10238" t="s">
        <v>13311</v>
      </c>
      <c r="U10238" s="1">
        <v>45896</v>
      </c>
      <c r="V10238">
        <v>163</v>
      </c>
      <c r="W10238" t="str">
        <f t="shared" si="206"/>
        <v>150-179</v>
      </c>
    </row>
    <row r="10239" spans="1:23" x14ac:dyDescent="0.25">
      <c r="A10239" t="s">
        <v>10488</v>
      </c>
      <c r="B10239">
        <v>1079583089</v>
      </c>
      <c r="C10239">
        <v>4322331204</v>
      </c>
      <c r="D10239" s="1">
        <v>45703</v>
      </c>
      <c r="E10239">
        <v>99231</v>
      </c>
      <c r="F10239">
        <v>99282</v>
      </c>
      <c r="G10239" t="s">
        <v>3702</v>
      </c>
      <c r="H10239" s="34">
        <v>81569</v>
      </c>
      <c r="I10239" s="7">
        <v>58730</v>
      </c>
      <c r="J10239" s="7">
        <v>54031.6</v>
      </c>
      <c r="K10239" s="7">
        <v>0</v>
      </c>
      <c r="L10239" s="7">
        <v>4698.3999999999996</v>
      </c>
      <c r="M10239" s="5">
        <v>0.08</v>
      </c>
      <c r="N10239" t="s">
        <v>24</v>
      </c>
      <c r="O10239" t="s">
        <v>17</v>
      </c>
      <c r="P10239" t="s">
        <v>97</v>
      </c>
      <c r="Q10239" t="s">
        <v>32</v>
      </c>
      <c r="R10239" t="s">
        <v>38</v>
      </c>
      <c r="S10239" t="s">
        <v>17</v>
      </c>
      <c r="T10239" t="s">
        <v>13311</v>
      </c>
      <c r="U10239" s="1">
        <v>45870</v>
      </c>
      <c r="V10239">
        <v>167</v>
      </c>
      <c r="W10239" t="str">
        <f t="shared" si="206"/>
        <v>150-179</v>
      </c>
    </row>
    <row r="10240" spans="1:23" x14ac:dyDescent="0.25">
      <c r="A10240" t="s">
        <v>10489</v>
      </c>
      <c r="B10240">
        <v>4871660504</v>
      </c>
      <c r="C10240">
        <v>3058964163</v>
      </c>
      <c r="D10240" s="1">
        <v>45435</v>
      </c>
      <c r="E10240">
        <v>99215</v>
      </c>
      <c r="F10240">
        <v>99284</v>
      </c>
      <c r="G10240" t="s">
        <v>272</v>
      </c>
      <c r="H10240" s="34">
        <v>70334</v>
      </c>
      <c r="I10240" s="7">
        <v>56267</v>
      </c>
      <c r="J10240" s="7">
        <v>48389.62</v>
      </c>
      <c r="K10240" s="7">
        <v>0</v>
      </c>
      <c r="L10240" s="7">
        <v>7877.38</v>
      </c>
      <c r="M10240" s="5">
        <v>0.14000000000000001</v>
      </c>
      <c r="N10240" t="s">
        <v>1135</v>
      </c>
      <c r="O10240" t="s">
        <v>17</v>
      </c>
      <c r="P10240" t="s">
        <v>3150</v>
      </c>
      <c r="Q10240" t="s">
        <v>19</v>
      </c>
      <c r="R10240" t="s">
        <v>27</v>
      </c>
      <c r="S10240" t="s">
        <v>27</v>
      </c>
      <c r="T10240" t="s">
        <v>13311</v>
      </c>
      <c r="U10240" s="1">
        <v>45559</v>
      </c>
      <c r="V10240">
        <v>124</v>
      </c>
      <c r="W10240" t="str">
        <f t="shared" si="206"/>
        <v>120-149</v>
      </c>
    </row>
    <row r="10241" spans="1:23" x14ac:dyDescent="0.25">
      <c r="A10241" t="s">
        <v>10490</v>
      </c>
      <c r="B10241">
        <v>8069684126</v>
      </c>
      <c r="C10241">
        <v>7465588554</v>
      </c>
      <c r="D10241" s="1">
        <v>45516</v>
      </c>
      <c r="E10241">
        <v>99213</v>
      </c>
      <c r="F10241">
        <v>81000</v>
      </c>
      <c r="G10241" t="s">
        <v>3286</v>
      </c>
      <c r="H10241" s="34">
        <v>98449</v>
      </c>
      <c r="I10241" s="7">
        <v>73837</v>
      </c>
      <c r="J10241" s="7">
        <v>57106.45</v>
      </c>
      <c r="K10241" s="7">
        <v>5655</v>
      </c>
      <c r="L10241" s="7">
        <v>11075.55</v>
      </c>
      <c r="M10241" s="5">
        <v>0.15</v>
      </c>
      <c r="N10241" t="s">
        <v>1139</v>
      </c>
      <c r="O10241" t="s">
        <v>30</v>
      </c>
      <c r="P10241" t="s">
        <v>18</v>
      </c>
      <c r="Q10241" t="s">
        <v>19</v>
      </c>
      <c r="R10241" t="s">
        <v>43</v>
      </c>
      <c r="S10241" t="s">
        <v>17</v>
      </c>
      <c r="T10241" t="s">
        <v>13312</v>
      </c>
      <c r="U10241" s="1">
        <v>45696</v>
      </c>
      <c r="V10241">
        <v>180</v>
      </c>
      <c r="W10241" t="str">
        <f t="shared" si="206"/>
        <v>180-209</v>
      </c>
    </row>
    <row r="10242" spans="1:23" x14ac:dyDescent="0.25">
      <c r="A10242" t="s">
        <v>10491</v>
      </c>
      <c r="B10242">
        <v>4502269162</v>
      </c>
      <c r="C10242">
        <v>3146142558</v>
      </c>
      <c r="D10242" s="1">
        <v>45677</v>
      </c>
      <c r="E10242">
        <v>99231</v>
      </c>
      <c r="F10242">
        <v>99201</v>
      </c>
      <c r="G10242" t="s">
        <v>3431</v>
      </c>
      <c r="H10242" s="34">
        <v>90418</v>
      </c>
      <c r="I10242" s="7">
        <v>74143</v>
      </c>
      <c r="J10242" s="7">
        <v>42771.26</v>
      </c>
      <c r="K10242" s="7">
        <v>18026</v>
      </c>
      <c r="L10242" s="7">
        <v>13345.74</v>
      </c>
      <c r="M10242" s="5">
        <v>0.18</v>
      </c>
      <c r="N10242" t="s">
        <v>3141</v>
      </c>
      <c r="O10242" t="s">
        <v>27</v>
      </c>
      <c r="P10242" t="s">
        <v>3148</v>
      </c>
      <c r="Q10242" t="s">
        <v>19</v>
      </c>
      <c r="R10242" t="s">
        <v>43</v>
      </c>
      <c r="S10242" t="s">
        <v>17</v>
      </c>
      <c r="T10242" t="s">
        <v>13312</v>
      </c>
      <c r="U10242" s="1">
        <v>45745</v>
      </c>
      <c r="V10242">
        <v>68</v>
      </c>
      <c r="W10242" t="str">
        <f t="shared" si="206"/>
        <v>60-89</v>
      </c>
    </row>
    <row r="10243" spans="1:23" x14ac:dyDescent="0.25">
      <c r="A10243" t="s">
        <v>10492</v>
      </c>
      <c r="B10243">
        <v>9180332829</v>
      </c>
      <c r="C10243">
        <v>3255062255</v>
      </c>
      <c r="D10243" s="1">
        <v>45619</v>
      </c>
      <c r="E10243">
        <v>99233</v>
      </c>
      <c r="F10243">
        <v>93000</v>
      </c>
      <c r="G10243" t="s">
        <v>272</v>
      </c>
      <c r="H10243" s="34">
        <v>29129</v>
      </c>
      <c r="I10243" s="7">
        <v>22721</v>
      </c>
      <c r="J10243" s="7">
        <v>14858.8</v>
      </c>
      <c r="K10243" s="7">
        <v>3318</v>
      </c>
      <c r="L10243" s="7">
        <v>4544.2</v>
      </c>
      <c r="M10243" s="5">
        <v>0.2</v>
      </c>
      <c r="N10243" t="s">
        <v>3140</v>
      </c>
      <c r="O10243" t="s">
        <v>27</v>
      </c>
      <c r="P10243" t="s">
        <v>3146</v>
      </c>
      <c r="Q10243" t="s">
        <v>32</v>
      </c>
      <c r="R10243" t="s">
        <v>38</v>
      </c>
      <c r="S10243" t="s">
        <v>27</v>
      </c>
      <c r="T10243" t="s">
        <v>13310</v>
      </c>
      <c r="U10243" s="1">
        <v>45654</v>
      </c>
      <c r="V10243">
        <v>35</v>
      </c>
      <c r="W10243" t="str">
        <f t="shared" ref="W10243:W10306" si="207">IF(V10243="","",IF(V10243&lt;30,"0-29",IF(V10243&lt;60,"30-59",IF(V10243&lt;90,"60-89",IF(V10243&lt;120,"90-119",IF(V10243&lt;150,"120-149",IF(V10243&lt;180,"150-179",IF(V10243&lt;210,"180-209",IF(V10243&lt;240,"210-239",IF(V10243&lt;270,"240-269",IF(V10243&lt;300,"270-299",IF(V10243&lt;330,"300-329",IF(V10243&lt;360,"330-359","360+")))))))))))))</f>
        <v>30-59</v>
      </c>
    </row>
    <row r="10244" spans="1:23" x14ac:dyDescent="0.25">
      <c r="A10244" t="s">
        <v>10493</v>
      </c>
      <c r="B10244">
        <v>3524089611</v>
      </c>
      <c r="C10244">
        <v>5824311727</v>
      </c>
      <c r="D10244" s="1">
        <v>45530</v>
      </c>
      <c r="E10244">
        <v>99223</v>
      </c>
      <c r="F10244">
        <v>99285</v>
      </c>
      <c r="G10244" t="s">
        <v>593</v>
      </c>
      <c r="H10244" s="34">
        <v>81936</v>
      </c>
      <c r="I10244" s="7">
        <v>63910</v>
      </c>
      <c r="J10244" s="7">
        <v>46030</v>
      </c>
      <c r="K10244" s="7">
        <v>5098</v>
      </c>
      <c r="L10244" s="7">
        <v>12782</v>
      </c>
      <c r="M10244" s="5">
        <v>0.2</v>
      </c>
      <c r="N10244" t="s">
        <v>3140</v>
      </c>
      <c r="O10244" t="s">
        <v>30</v>
      </c>
      <c r="P10244" t="s">
        <v>35</v>
      </c>
      <c r="Q10244" t="s">
        <v>32</v>
      </c>
      <c r="R10244" t="s">
        <v>21</v>
      </c>
      <c r="S10244" t="s">
        <v>27</v>
      </c>
      <c r="T10244" t="s">
        <v>13312</v>
      </c>
      <c r="U10244" s="1">
        <v>45690</v>
      </c>
      <c r="V10244">
        <v>160</v>
      </c>
      <c r="W10244" t="str">
        <f t="shared" si="207"/>
        <v>150-179</v>
      </c>
    </row>
    <row r="10245" spans="1:23" x14ac:dyDescent="0.25">
      <c r="A10245" t="s">
        <v>10494</v>
      </c>
      <c r="B10245">
        <v>9357726119</v>
      </c>
      <c r="C10245">
        <v>1617191839</v>
      </c>
      <c r="D10245" s="1">
        <v>45480</v>
      </c>
      <c r="E10245">
        <v>99238</v>
      </c>
      <c r="F10245">
        <v>99202</v>
      </c>
      <c r="G10245" t="s">
        <v>3431</v>
      </c>
      <c r="H10245" s="34">
        <v>97981</v>
      </c>
      <c r="I10245" s="7">
        <v>76425</v>
      </c>
      <c r="J10245" s="7">
        <v>61140</v>
      </c>
      <c r="K10245" s="7">
        <v>0</v>
      </c>
      <c r="L10245" s="7">
        <v>15285</v>
      </c>
      <c r="M10245" s="5">
        <v>0.2</v>
      </c>
      <c r="N10245" t="s">
        <v>3140</v>
      </c>
      <c r="O10245" t="s">
        <v>17</v>
      </c>
      <c r="P10245" t="s">
        <v>97</v>
      </c>
      <c r="Q10245" t="s">
        <v>32</v>
      </c>
      <c r="R10245" t="s">
        <v>21</v>
      </c>
      <c r="S10245" t="s">
        <v>17</v>
      </c>
      <c r="T10245" t="s">
        <v>13311</v>
      </c>
      <c r="U10245" s="1">
        <v>45512</v>
      </c>
      <c r="V10245">
        <v>32</v>
      </c>
      <c r="W10245" t="str">
        <f t="shared" si="207"/>
        <v>30-59</v>
      </c>
    </row>
    <row r="10246" spans="1:23" x14ac:dyDescent="0.25">
      <c r="A10246" t="s">
        <v>10495</v>
      </c>
      <c r="B10246">
        <v>345211778</v>
      </c>
      <c r="C10246">
        <v>4860138656</v>
      </c>
      <c r="D10246" s="1">
        <v>45342</v>
      </c>
      <c r="E10246">
        <v>99214</v>
      </c>
      <c r="F10246">
        <v>99215</v>
      </c>
      <c r="G10246" t="s">
        <v>3843</v>
      </c>
      <c r="H10246" s="34">
        <v>58258</v>
      </c>
      <c r="I10246" s="7">
        <v>46606</v>
      </c>
      <c r="J10246" s="7">
        <v>26662.16</v>
      </c>
      <c r="K10246" s="7">
        <v>13419</v>
      </c>
      <c r="L10246" s="7">
        <v>6524.84</v>
      </c>
      <c r="M10246" s="5">
        <v>0.14000000000000001</v>
      </c>
      <c r="N10246" t="s">
        <v>1135</v>
      </c>
      <c r="O10246" t="s">
        <v>27</v>
      </c>
      <c r="P10246" t="s">
        <v>97</v>
      </c>
      <c r="Q10246" t="s">
        <v>19</v>
      </c>
      <c r="R10246" t="s">
        <v>26</v>
      </c>
      <c r="S10246" t="s">
        <v>27</v>
      </c>
      <c r="T10246" t="s">
        <v>13312</v>
      </c>
      <c r="U10246" s="1">
        <v>45394</v>
      </c>
      <c r="V10246">
        <v>52</v>
      </c>
      <c r="W10246" t="str">
        <f t="shared" si="207"/>
        <v>30-59</v>
      </c>
    </row>
    <row r="10247" spans="1:23" x14ac:dyDescent="0.25">
      <c r="A10247" t="s">
        <v>10496</v>
      </c>
      <c r="B10247">
        <v>8429331885</v>
      </c>
      <c r="C10247">
        <v>6709915862</v>
      </c>
      <c r="D10247" s="1">
        <v>45551</v>
      </c>
      <c r="E10247">
        <v>99232</v>
      </c>
      <c r="F10247">
        <v>97110</v>
      </c>
      <c r="G10247" t="s">
        <v>3741</v>
      </c>
      <c r="H10247" s="34">
        <v>65630</v>
      </c>
      <c r="I10247" s="7">
        <v>55786</v>
      </c>
      <c r="J10247" s="7">
        <v>48600.28</v>
      </c>
      <c r="K10247" s="7">
        <v>6070</v>
      </c>
      <c r="L10247" s="7">
        <v>1115.72</v>
      </c>
      <c r="M10247" s="5">
        <v>0.02</v>
      </c>
      <c r="N10247" t="s">
        <v>16</v>
      </c>
      <c r="O10247" t="s">
        <v>30</v>
      </c>
      <c r="P10247" t="s">
        <v>3146</v>
      </c>
      <c r="Q10247" t="s">
        <v>32</v>
      </c>
      <c r="R10247" t="s">
        <v>27</v>
      </c>
      <c r="S10247" t="s">
        <v>27</v>
      </c>
      <c r="T10247" t="s">
        <v>13311</v>
      </c>
      <c r="U10247" s="1">
        <v>45644</v>
      </c>
      <c r="V10247">
        <v>93</v>
      </c>
      <c r="W10247" t="str">
        <f t="shared" si="207"/>
        <v>90-119</v>
      </c>
    </row>
    <row r="10248" spans="1:23" x14ac:dyDescent="0.25">
      <c r="A10248" t="s">
        <v>10497</v>
      </c>
      <c r="B10248">
        <v>4701152380</v>
      </c>
      <c r="C10248">
        <v>1144799076</v>
      </c>
      <c r="D10248" s="1">
        <v>45740</v>
      </c>
      <c r="E10248">
        <v>99233</v>
      </c>
      <c r="F10248">
        <v>99284</v>
      </c>
      <c r="G10248" t="s">
        <v>91</v>
      </c>
      <c r="H10248" s="34">
        <v>59170</v>
      </c>
      <c r="I10248" s="7">
        <v>50295</v>
      </c>
      <c r="J10248" s="7">
        <v>41010.1</v>
      </c>
      <c r="K10248" s="7">
        <v>8279</v>
      </c>
      <c r="L10248" s="7">
        <v>1005.9</v>
      </c>
      <c r="M10248" s="5">
        <v>0.02</v>
      </c>
      <c r="N10248" t="s">
        <v>16</v>
      </c>
      <c r="O10248" t="s">
        <v>30</v>
      </c>
      <c r="P10248" t="s">
        <v>3148</v>
      </c>
      <c r="Q10248" t="s">
        <v>19</v>
      </c>
      <c r="R10248" t="s">
        <v>27</v>
      </c>
      <c r="S10248" t="s">
        <v>21</v>
      </c>
      <c r="T10248" t="s">
        <v>13310</v>
      </c>
      <c r="U10248" s="1">
        <v>45895</v>
      </c>
      <c r="V10248">
        <v>155</v>
      </c>
      <c r="W10248" t="str">
        <f t="shared" si="207"/>
        <v>150-179</v>
      </c>
    </row>
    <row r="10249" spans="1:23" x14ac:dyDescent="0.25">
      <c r="A10249" t="s">
        <v>10498</v>
      </c>
      <c r="B10249">
        <v>7922112997</v>
      </c>
      <c r="C10249">
        <v>4092294414</v>
      </c>
      <c r="D10249" s="1">
        <v>45359</v>
      </c>
      <c r="E10249">
        <v>99231</v>
      </c>
      <c r="F10249">
        <v>99204</v>
      </c>
      <c r="G10249" t="s">
        <v>3490</v>
      </c>
      <c r="H10249" s="34">
        <v>26806</v>
      </c>
      <c r="I10249" s="7">
        <v>21177</v>
      </c>
      <c r="J10249" s="7">
        <v>17788.68</v>
      </c>
      <c r="K10249" s="7">
        <v>0</v>
      </c>
      <c r="L10249" s="7">
        <v>3388.32</v>
      </c>
      <c r="M10249" s="5">
        <v>0.16</v>
      </c>
      <c r="N10249" t="s">
        <v>1138</v>
      </c>
      <c r="O10249" t="s">
        <v>17</v>
      </c>
      <c r="P10249" t="s">
        <v>31</v>
      </c>
      <c r="Q10249" t="s">
        <v>32</v>
      </c>
      <c r="R10249" t="s">
        <v>38</v>
      </c>
      <c r="S10249" t="s">
        <v>27</v>
      </c>
      <c r="T10249" t="s">
        <v>13312</v>
      </c>
      <c r="U10249" s="1">
        <v>45468</v>
      </c>
      <c r="V10249">
        <v>109</v>
      </c>
      <c r="W10249" t="str">
        <f t="shared" si="207"/>
        <v>90-119</v>
      </c>
    </row>
    <row r="10250" spans="1:23" x14ac:dyDescent="0.25">
      <c r="A10250" t="s">
        <v>10499</v>
      </c>
      <c r="B10250">
        <v>2143600654</v>
      </c>
      <c r="C10250">
        <v>2079694886</v>
      </c>
      <c r="D10250" s="1">
        <v>45425</v>
      </c>
      <c r="E10250">
        <v>99214</v>
      </c>
      <c r="F10250">
        <v>93000</v>
      </c>
      <c r="G10250" t="s">
        <v>3187</v>
      </c>
      <c r="H10250" s="34">
        <v>92660</v>
      </c>
      <c r="I10250" s="7">
        <v>72275</v>
      </c>
      <c r="J10250" s="7">
        <v>57820</v>
      </c>
      <c r="K10250" s="7">
        <v>0</v>
      </c>
      <c r="L10250" s="7">
        <v>14455</v>
      </c>
      <c r="M10250" s="5">
        <v>0.2</v>
      </c>
      <c r="N10250" t="s">
        <v>3140</v>
      </c>
      <c r="O10250" t="s">
        <v>17</v>
      </c>
      <c r="P10250" t="s">
        <v>3147</v>
      </c>
      <c r="Q10250" t="s">
        <v>19</v>
      </c>
      <c r="R10250" t="s">
        <v>38</v>
      </c>
      <c r="S10250" t="s">
        <v>21</v>
      </c>
      <c r="T10250" t="s">
        <v>13311</v>
      </c>
      <c r="U10250" s="1">
        <v>45529</v>
      </c>
      <c r="V10250">
        <v>104</v>
      </c>
      <c r="W10250" t="str">
        <f t="shared" si="207"/>
        <v>90-119</v>
      </c>
    </row>
    <row r="10251" spans="1:23" x14ac:dyDescent="0.25">
      <c r="A10251" t="s">
        <v>10500</v>
      </c>
      <c r="B10251">
        <v>1833978637</v>
      </c>
      <c r="C10251">
        <v>5179801518</v>
      </c>
      <c r="D10251" s="1">
        <v>45683</v>
      </c>
      <c r="E10251">
        <v>99215</v>
      </c>
      <c r="F10251">
        <v>99202</v>
      </c>
      <c r="G10251" t="s">
        <v>3301</v>
      </c>
      <c r="H10251" s="34">
        <v>99286</v>
      </c>
      <c r="I10251" s="7">
        <v>78436</v>
      </c>
      <c r="J10251" s="7">
        <v>59245.24</v>
      </c>
      <c r="K10251" s="7">
        <v>6641</v>
      </c>
      <c r="L10251" s="7">
        <v>12549.76</v>
      </c>
      <c r="M10251" s="5">
        <v>0.16</v>
      </c>
      <c r="N10251" t="s">
        <v>1138</v>
      </c>
      <c r="O10251" t="s">
        <v>30</v>
      </c>
      <c r="P10251" t="s">
        <v>25</v>
      </c>
      <c r="Q10251" t="s">
        <v>19</v>
      </c>
      <c r="R10251" t="s">
        <v>26</v>
      </c>
      <c r="S10251" t="s">
        <v>17</v>
      </c>
      <c r="T10251" t="s">
        <v>13311</v>
      </c>
      <c r="U10251" s="1">
        <v>45792</v>
      </c>
      <c r="V10251">
        <v>109</v>
      </c>
      <c r="W10251" t="str">
        <f t="shared" si="207"/>
        <v>90-119</v>
      </c>
    </row>
    <row r="10252" spans="1:23" x14ac:dyDescent="0.25">
      <c r="A10252" t="s">
        <v>10501</v>
      </c>
      <c r="B10252">
        <v>224869293</v>
      </c>
      <c r="C10252">
        <v>3749177101</v>
      </c>
      <c r="D10252" s="1">
        <v>45786</v>
      </c>
      <c r="E10252">
        <v>99238</v>
      </c>
      <c r="F10252">
        <v>99212</v>
      </c>
      <c r="G10252" t="s">
        <v>3244</v>
      </c>
      <c r="H10252" s="34">
        <v>47294</v>
      </c>
      <c r="I10252" s="7">
        <v>34052</v>
      </c>
      <c r="J10252" s="7">
        <v>26972.84</v>
      </c>
      <c r="K10252" s="7">
        <v>4355</v>
      </c>
      <c r="L10252" s="7">
        <v>2724.16</v>
      </c>
      <c r="M10252" s="5">
        <v>0.08</v>
      </c>
      <c r="N10252" t="s">
        <v>24</v>
      </c>
      <c r="O10252" t="s">
        <v>30</v>
      </c>
      <c r="P10252" t="s">
        <v>3148</v>
      </c>
      <c r="Q10252" t="s">
        <v>19</v>
      </c>
      <c r="R10252" t="s">
        <v>27</v>
      </c>
      <c r="S10252" t="s">
        <v>27</v>
      </c>
      <c r="T10252" t="s">
        <v>13312</v>
      </c>
      <c r="U10252" s="1">
        <v>45860</v>
      </c>
      <c r="V10252">
        <v>74</v>
      </c>
      <c r="W10252" t="str">
        <f t="shared" si="207"/>
        <v>60-89</v>
      </c>
    </row>
    <row r="10253" spans="1:23" x14ac:dyDescent="0.25">
      <c r="A10253" t="s">
        <v>10502</v>
      </c>
      <c r="B10253">
        <v>6533852304</v>
      </c>
      <c r="C10253">
        <v>8721312258</v>
      </c>
      <c r="D10253" s="1">
        <v>45621</v>
      </c>
      <c r="E10253">
        <v>99233</v>
      </c>
      <c r="F10253">
        <v>97110</v>
      </c>
      <c r="G10253" t="s">
        <v>3320</v>
      </c>
      <c r="H10253" s="34">
        <v>60111</v>
      </c>
      <c r="I10253" s="7">
        <v>39072</v>
      </c>
      <c r="J10253" s="7">
        <v>28286.36</v>
      </c>
      <c r="K10253" s="7">
        <v>6097</v>
      </c>
      <c r="L10253" s="7">
        <v>4688.6400000000003</v>
      </c>
      <c r="M10253" s="5">
        <v>0.12</v>
      </c>
      <c r="N10253" t="s">
        <v>46</v>
      </c>
      <c r="O10253" t="s">
        <v>30</v>
      </c>
      <c r="P10253" t="s">
        <v>3146</v>
      </c>
      <c r="Q10253" t="s">
        <v>32</v>
      </c>
      <c r="R10253" t="s">
        <v>38</v>
      </c>
      <c r="S10253" t="s">
        <v>27</v>
      </c>
      <c r="T10253" t="s">
        <v>13311</v>
      </c>
      <c r="U10253" s="1">
        <v>45745</v>
      </c>
      <c r="V10253">
        <v>124</v>
      </c>
      <c r="W10253" t="str">
        <f t="shared" si="207"/>
        <v>120-149</v>
      </c>
    </row>
    <row r="10254" spans="1:23" x14ac:dyDescent="0.25">
      <c r="A10254" t="s">
        <v>10503</v>
      </c>
      <c r="B10254">
        <v>1823991704</v>
      </c>
      <c r="C10254">
        <v>5004724810</v>
      </c>
      <c r="D10254" s="1">
        <v>45518</v>
      </c>
      <c r="E10254">
        <v>99232</v>
      </c>
      <c r="F10254">
        <v>99212</v>
      </c>
      <c r="G10254" t="s">
        <v>3276</v>
      </c>
      <c r="H10254" s="34">
        <v>70994</v>
      </c>
      <c r="I10254" s="7">
        <v>60345</v>
      </c>
      <c r="J10254" s="7">
        <v>48124.1</v>
      </c>
      <c r="K10254" s="7">
        <v>11014</v>
      </c>
      <c r="L10254" s="7">
        <v>1206.9000000000001</v>
      </c>
      <c r="M10254" s="5">
        <v>0.02</v>
      </c>
      <c r="N10254" t="s">
        <v>16</v>
      </c>
      <c r="O10254" t="s">
        <v>27</v>
      </c>
      <c r="P10254" t="s">
        <v>31</v>
      </c>
      <c r="Q10254" t="s">
        <v>32</v>
      </c>
      <c r="R10254" t="s">
        <v>26</v>
      </c>
      <c r="S10254" t="s">
        <v>17</v>
      </c>
      <c r="T10254" t="s">
        <v>13312</v>
      </c>
      <c r="U10254" s="1">
        <v>45550</v>
      </c>
      <c r="V10254">
        <v>32</v>
      </c>
      <c r="W10254" t="str">
        <f t="shared" si="207"/>
        <v>30-59</v>
      </c>
    </row>
    <row r="10255" spans="1:23" x14ac:dyDescent="0.25">
      <c r="A10255" t="s">
        <v>10504</v>
      </c>
      <c r="B10255">
        <v>8173030696</v>
      </c>
      <c r="C10255">
        <v>8247567632</v>
      </c>
      <c r="D10255" s="1">
        <v>45621</v>
      </c>
      <c r="E10255">
        <v>99222</v>
      </c>
      <c r="F10255">
        <v>90834</v>
      </c>
      <c r="G10255" t="s">
        <v>3352</v>
      </c>
      <c r="H10255" s="34">
        <v>89701</v>
      </c>
      <c r="I10255" s="7">
        <v>58306</v>
      </c>
      <c r="J10255" s="7">
        <v>42372.28</v>
      </c>
      <c r="K10255" s="7">
        <v>8937</v>
      </c>
      <c r="L10255" s="7">
        <v>6996.72</v>
      </c>
      <c r="M10255" s="5">
        <v>0.12</v>
      </c>
      <c r="N10255" t="s">
        <v>46</v>
      </c>
      <c r="O10255" t="s">
        <v>30</v>
      </c>
      <c r="P10255" t="s">
        <v>3148</v>
      </c>
      <c r="Q10255" t="s">
        <v>32</v>
      </c>
      <c r="R10255" t="s">
        <v>26</v>
      </c>
      <c r="S10255" t="s">
        <v>27</v>
      </c>
      <c r="T10255" t="s">
        <v>13312</v>
      </c>
      <c r="U10255" s="1">
        <v>45726</v>
      </c>
      <c r="V10255">
        <v>105</v>
      </c>
      <c r="W10255" t="str">
        <f t="shared" si="207"/>
        <v>90-119</v>
      </c>
    </row>
    <row r="10256" spans="1:23" x14ac:dyDescent="0.25">
      <c r="A10256" t="s">
        <v>10505</v>
      </c>
      <c r="B10256">
        <v>1139856337</v>
      </c>
      <c r="C10256">
        <v>8443751960</v>
      </c>
      <c r="D10256" s="1">
        <v>45801</v>
      </c>
      <c r="E10256">
        <v>99214</v>
      </c>
      <c r="F10256">
        <v>99201</v>
      </c>
      <c r="G10256" t="s">
        <v>3325</v>
      </c>
      <c r="H10256" s="34">
        <v>43403</v>
      </c>
      <c r="I10256" s="7">
        <v>32552</v>
      </c>
      <c r="J10256" s="7">
        <v>16003.2</v>
      </c>
      <c r="K10256" s="7">
        <v>11666</v>
      </c>
      <c r="L10256" s="7">
        <v>4882.8</v>
      </c>
      <c r="M10256" s="5">
        <v>0.15</v>
      </c>
      <c r="N10256" t="s">
        <v>1139</v>
      </c>
      <c r="O10256" t="s">
        <v>27</v>
      </c>
      <c r="P10256" t="s">
        <v>97</v>
      </c>
      <c r="Q10256" t="s">
        <v>32</v>
      </c>
      <c r="R10256" t="s">
        <v>21</v>
      </c>
      <c r="S10256" t="s">
        <v>17</v>
      </c>
      <c r="T10256" t="s">
        <v>13312</v>
      </c>
      <c r="U10256" s="1">
        <v>45965</v>
      </c>
      <c r="V10256">
        <v>164</v>
      </c>
      <c r="W10256" t="str">
        <f t="shared" si="207"/>
        <v>150-179</v>
      </c>
    </row>
    <row r="10257" spans="1:23" x14ac:dyDescent="0.25">
      <c r="A10257" t="s">
        <v>10506</v>
      </c>
      <c r="B10257">
        <v>4329782415</v>
      </c>
      <c r="C10257">
        <v>5932472254</v>
      </c>
      <c r="D10257" s="1">
        <v>45583</v>
      </c>
      <c r="E10257">
        <v>99233</v>
      </c>
      <c r="F10257">
        <v>85025</v>
      </c>
      <c r="G10257" t="s">
        <v>3312</v>
      </c>
      <c r="H10257" s="34">
        <v>93757</v>
      </c>
      <c r="I10257" s="7">
        <v>73130</v>
      </c>
      <c r="J10257" s="7">
        <v>39469</v>
      </c>
      <c r="K10257" s="7">
        <v>19035</v>
      </c>
      <c r="L10257" s="7">
        <v>14626</v>
      </c>
      <c r="M10257" s="5">
        <v>0.2</v>
      </c>
      <c r="N10257" t="s">
        <v>3140</v>
      </c>
      <c r="O10257" t="s">
        <v>27</v>
      </c>
      <c r="P10257" t="s">
        <v>18</v>
      </c>
      <c r="Q10257" t="s">
        <v>32</v>
      </c>
      <c r="R10257" t="s">
        <v>21</v>
      </c>
      <c r="S10257" t="s">
        <v>27</v>
      </c>
      <c r="T10257" t="s">
        <v>13312</v>
      </c>
      <c r="U10257" s="1">
        <v>45685</v>
      </c>
      <c r="V10257">
        <v>102</v>
      </c>
      <c r="W10257" t="str">
        <f t="shared" si="207"/>
        <v>90-119</v>
      </c>
    </row>
    <row r="10258" spans="1:23" x14ac:dyDescent="0.25">
      <c r="A10258" t="s">
        <v>10507</v>
      </c>
      <c r="B10258">
        <v>3065683331</v>
      </c>
      <c r="C10258">
        <v>4538608527</v>
      </c>
      <c r="D10258" s="1">
        <v>45558</v>
      </c>
      <c r="E10258">
        <v>99223</v>
      </c>
      <c r="F10258">
        <v>93000</v>
      </c>
      <c r="G10258" t="s">
        <v>3328</v>
      </c>
      <c r="H10258" s="34">
        <v>77439</v>
      </c>
      <c r="I10258" s="7">
        <v>65823</v>
      </c>
      <c r="J10258" s="7">
        <v>49530.54</v>
      </c>
      <c r="K10258" s="7">
        <v>14976</v>
      </c>
      <c r="L10258" s="7">
        <v>1316.46</v>
      </c>
      <c r="M10258" s="5">
        <v>0.02</v>
      </c>
      <c r="N10258" t="s">
        <v>16</v>
      </c>
      <c r="O10258" t="s">
        <v>27</v>
      </c>
      <c r="P10258" t="s">
        <v>3148</v>
      </c>
      <c r="Q10258" t="s">
        <v>19</v>
      </c>
      <c r="R10258" t="s">
        <v>43</v>
      </c>
      <c r="S10258" t="s">
        <v>17</v>
      </c>
      <c r="T10258" t="s">
        <v>13311</v>
      </c>
      <c r="U10258" s="1">
        <v>45689</v>
      </c>
      <c r="V10258">
        <v>131</v>
      </c>
      <c r="W10258" t="str">
        <f t="shared" si="207"/>
        <v>120-149</v>
      </c>
    </row>
    <row r="10259" spans="1:23" x14ac:dyDescent="0.25">
      <c r="A10259" t="s">
        <v>10508</v>
      </c>
      <c r="B10259">
        <v>4850544797</v>
      </c>
      <c r="C10259">
        <v>2847094986</v>
      </c>
      <c r="D10259" s="1">
        <v>45572</v>
      </c>
      <c r="E10259">
        <v>99231</v>
      </c>
      <c r="F10259">
        <v>99285</v>
      </c>
      <c r="G10259" t="s">
        <v>178</v>
      </c>
      <c r="H10259" s="34">
        <v>80989</v>
      </c>
      <c r="I10259" s="7">
        <v>63981</v>
      </c>
      <c r="J10259" s="7">
        <v>53744.04</v>
      </c>
      <c r="K10259" s="7">
        <v>0</v>
      </c>
      <c r="L10259" s="7">
        <v>10236.959999999999</v>
      </c>
      <c r="M10259" s="5">
        <v>0.16</v>
      </c>
      <c r="N10259" t="s">
        <v>1138</v>
      </c>
      <c r="O10259" t="s">
        <v>17</v>
      </c>
      <c r="P10259" t="s">
        <v>35</v>
      </c>
      <c r="Q10259" t="s">
        <v>32</v>
      </c>
      <c r="R10259" t="s">
        <v>38</v>
      </c>
      <c r="S10259" t="s">
        <v>21</v>
      </c>
      <c r="T10259" t="s">
        <v>13312</v>
      </c>
      <c r="U10259" s="1">
        <v>45716</v>
      </c>
      <c r="V10259">
        <v>144</v>
      </c>
      <c r="W10259" t="str">
        <f t="shared" si="207"/>
        <v>120-149</v>
      </c>
    </row>
    <row r="10260" spans="1:23" x14ac:dyDescent="0.25">
      <c r="A10260" t="s">
        <v>10509</v>
      </c>
      <c r="B10260">
        <v>9716388527</v>
      </c>
      <c r="C10260">
        <v>6918034034</v>
      </c>
      <c r="D10260" s="1">
        <v>45659</v>
      </c>
      <c r="E10260">
        <v>99222</v>
      </c>
      <c r="F10260">
        <v>99203</v>
      </c>
      <c r="G10260" t="s">
        <v>61</v>
      </c>
      <c r="H10260" s="34">
        <v>50681</v>
      </c>
      <c r="I10260" s="7">
        <v>43079</v>
      </c>
      <c r="J10260" s="7">
        <v>42217.42</v>
      </c>
      <c r="K10260" s="7">
        <v>0</v>
      </c>
      <c r="L10260" s="7">
        <v>861.58</v>
      </c>
      <c r="M10260" s="5">
        <v>0.02</v>
      </c>
      <c r="N10260" t="s">
        <v>16</v>
      </c>
      <c r="O10260" t="s">
        <v>17</v>
      </c>
      <c r="P10260" t="s">
        <v>58</v>
      </c>
      <c r="Q10260" t="s">
        <v>19</v>
      </c>
      <c r="R10260" t="s">
        <v>26</v>
      </c>
      <c r="S10260" t="s">
        <v>27</v>
      </c>
      <c r="T10260" t="s">
        <v>13310</v>
      </c>
      <c r="U10260" s="1">
        <v>45693</v>
      </c>
      <c r="V10260">
        <v>34</v>
      </c>
      <c r="W10260" t="str">
        <f t="shared" si="207"/>
        <v>30-59</v>
      </c>
    </row>
    <row r="10261" spans="1:23" x14ac:dyDescent="0.25">
      <c r="A10261" t="s">
        <v>10510</v>
      </c>
      <c r="B10261">
        <v>7707772851</v>
      </c>
      <c r="C10261">
        <v>1106222372</v>
      </c>
      <c r="D10261" s="1">
        <v>45413</v>
      </c>
      <c r="E10261">
        <v>99213</v>
      </c>
      <c r="F10261">
        <v>99204</v>
      </c>
      <c r="G10261" t="s">
        <v>3272</v>
      </c>
      <c r="H10261" s="34">
        <v>71848</v>
      </c>
      <c r="I10261" s="7">
        <v>58915</v>
      </c>
      <c r="J10261" s="7">
        <v>30586.3</v>
      </c>
      <c r="K10261" s="7">
        <v>17724</v>
      </c>
      <c r="L10261" s="7">
        <v>10604.7</v>
      </c>
      <c r="M10261" s="5">
        <v>0.18</v>
      </c>
      <c r="N10261" t="s">
        <v>3141</v>
      </c>
      <c r="O10261" t="s">
        <v>27</v>
      </c>
      <c r="P10261" t="s">
        <v>3146</v>
      </c>
      <c r="Q10261" t="s">
        <v>19</v>
      </c>
      <c r="R10261" t="s">
        <v>21</v>
      </c>
      <c r="S10261" t="s">
        <v>21</v>
      </c>
      <c r="T10261" t="s">
        <v>13311</v>
      </c>
      <c r="U10261" s="1">
        <v>45543</v>
      </c>
      <c r="V10261">
        <v>130</v>
      </c>
      <c r="W10261" t="str">
        <f t="shared" si="207"/>
        <v>120-149</v>
      </c>
    </row>
    <row r="10262" spans="1:23" x14ac:dyDescent="0.25">
      <c r="A10262" t="s">
        <v>10511</v>
      </c>
      <c r="B10262">
        <v>4010318341</v>
      </c>
      <c r="C10262">
        <v>1154753177</v>
      </c>
      <c r="D10262" s="1">
        <v>45445</v>
      </c>
      <c r="E10262">
        <v>99238</v>
      </c>
      <c r="F10262">
        <v>99211</v>
      </c>
      <c r="G10262" t="s">
        <v>122</v>
      </c>
      <c r="H10262" s="34">
        <v>20315</v>
      </c>
      <c r="I10262" s="7">
        <v>16252</v>
      </c>
      <c r="J10262" s="7">
        <v>12335.72</v>
      </c>
      <c r="K10262" s="7">
        <v>1641</v>
      </c>
      <c r="L10262" s="7">
        <v>2275.2800000000002</v>
      </c>
      <c r="M10262" s="5">
        <v>0.14000000000000001</v>
      </c>
      <c r="N10262" t="s">
        <v>1135</v>
      </c>
      <c r="O10262" t="s">
        <v>27</v>
      </c>
      <c r="P10262" t="s">
        <v>3150</v>
      </c>
      <c r="Q10262" t="s">
        <v>32</v>
      </c>
      <c r="R10262" t="s">
        <v>38</v>
      </c>
      <c r="S10262" t="s">
        <v>21</v>
      </c>
      <c r="T10262" t="s">
        <v>13312</v>
      </c>
      <c r="U10262" s="1">
        <v>45524</v>
      </c>
      <c r="V10262">
        <v>79</v>
      </c>
      <c r="W10262" t="str">
        <f t="shared" si="207"/>
        <v>60-89</v>
      </c>
    </row>
    <row r="10263" spans="1:23" x14ac:dyDescent="0.25">
      <c r="A10263" t="s">
        <v>10512</v>
      </c>
      <c r="B10263">
        <v>3557196737</v>
      </c>
      <c r="C10263">
        <v>3722328341</v>
      </c>
      <c r="D10263" s="1">
        <v>45924</v>
      </c>
      <c r="E10263">
        <v>99223</v>
      </c>
      <c r="F10263">
        <v>93000</v>
      </c>
      <c r="G10263" t="s">
        <v>178</v>
      </c>
      <c r="H10263" s="34">
        <v>97565</v>
      </c>
      <c r="I10263" s="7">
        <v>80003</v>
      </c>
      <c r="J10263" s="7">
        <v>58614.46</v>
      </c>
      <c r="K10263" s="7">
        <v>6988</v>
      </c>
      <c r="L10263" s="7">
        <v>14400.54</v>
      </c>
      <c r="M10263" s="5">
        <v>0.18</v>
      </c>
      <c r="N10263" t="s">
        <v>3141</v>
      </c>
      <c r="O10263" t="s">
        <v>30</v>
      </c>
      <c r="P10263" t="s">
        <v>3150</v>
      </c>
      <c r="Q10263" t="s">
        <v>19</v>
      </c>
      <c r="R10263" t="s">
        <v>26</v>
      </c>
      <c r="S10263" t="s">
        <v>21</v>
      </c>
      <c r="T10263" t="s">
        <v>13310</v>
      </c>
      <c r="U10263" s="1">
        <v>46053</v>
      </c>
      <c r="V10263">
        <v>129</v>
      </c>
      <c r="W10263" t="str">
        <f t="shared" si="207"/>
        <v>120-149</v>
      </c>
    </row>
    <row r="10264" spans="1:23" x14ac:dyDescent="0.25">
      <c r="A10264" t="s">
        <v>10513</v>
      </c>
      <c r="B10264">
        <v>8385129221</v>
      </c>
      <c r="C10264">
        <v>8778854664</v>
      </c>
      <c r="D10264" s="1">
        <v>45568</v>
      </c>
      <c r="E10264">
        <v>99222</v>
      </c>
      <c r="F10264">
        <v>93000</v>
      </c>
      <c r="G10264" t="s">
        <v>3373</v>
      </c>
      <c r="H10264" s="34">
        <v>20817</v>
      </c>
      <c r="I10264" s="7">
        <v>15613</v>
      </c>
      <c r="J10264" s="7">
        <v>11926.05</v>
      </c>
      <c r="K10264" s="7">
        <v>1345</v>
      </c>
      <c r="L10264" s="7">
        <v>2341.9499999999998</v>
      </c>
      <c r="M10264" s="5">
        <v>0.15</v>
      </c>
      <c r="N10264" t="s">
        <v>1139</v>
      </c>
      <c r="O10264" t="s">
        <v>30</v>
      </c>
      <c r="P10264" t="s">
        <v>3150</v>
      </c>
      <c r="Q10264" t="s">
        <v>32</v>
      </c>
      <c r="R10264" t="s">
        <v>27</v>
      </c>
      <c r="S10264" t="s">
        <v>17</v>
      </c>
      <c r="T10264" t="s">
        <v>13311</v>
      </c>
      <c r="U10264" s="1">
        <v>45740</v>
      </c>
      <c r="V10264">
        <v>172</v>
      </c>
      <c r="W10264" t="str">
        <f t="shared" si="207"/>
        <v>150-179</v>
      </c>
    </row>
    <row r="10265" spans="1:23" x14ac:dyDescent="0.25">
      <c r="A10265" t="s">
        <v>10514</v>
      </c>
      <c r="B10265">
        <v>2221214533</v>
      </c>
      <c r="C10265">
        <v>6075495836</v>
      </c>
      <c r="D10265" s="1">
        <v>45360</v>
      </c>
      <c r="E10265">
        <v>99222</v>
      </c>
      <c r="F10265">
        <v>99292</v>
      </c>
      <c r="G10265" t="s">
        <v>3281</v>
      </c>
      <c r="H10265" s="34">
        <v>35278</v>
      </c>
      <c r="I10265" s="7">
        <v>25400</v>
      </c>
      <c r="J10265" s="7">
        <v>20909</v>
      </c>
      <c r="K10265" s="7">
        <v>2459</v>
      </c>
      <c r="L10265" s="7">
        <v>2032</v>
      </c>
      <c r="M10265" s="5">
        <v>0.08</v>
      </c>
      <c r="N10265" t="s">
        <v>24</v>
      </c>
      <c r="O10265" t="s">
        <v>30</v>
      </c>
      <c r="P10265" t="s">
        <v>3146</v>
      </c>
      <c r="Q10265" t="s">
        <v>19</v>
      </c>
      <c r="R10265" t="s">
        <v>20</v>
      </c>
      <c r="S10265" t="s">
        <v>17</v>
      </c>
      <c r="T10265" t="s">
        <v>13312</v>
      </c>
      <c r="U10265" s="1">
        <v>45539</v>
      </c>
      <c r="V10265">
        <v>179</v>
      </c>
      <c r="W10265" t="str">
        <f t="shared" si="207"/>
        <v>150-179</v>
      </c>
    </row>
    <row r="10266" spans="1:23" x14ac:dyDescent="0.25">
      <c r="A10266" t="s">
        <v>10515</v>
      </c>
      <c r="B10266">
        <v>371057372</v>
      </c>
      <c r="C10266">
        <v>7687415164</v>
      </c>
      <c r="D10266" s="1">
        <v>45697</v>
      </c>
      <c r="E10266">
        <v>99231</v>
      </c>
      <c r="F10266">
        <v>97110</v>
      </c>
      <c r="G10266" t="s">
        <v>96</v>
      </c>
      <c r="H10266" s="34">
        <v>92464</v>
      </c>
      <c r="I10266" s="7">
        <v>78594</v>
      </c>
      <c r="J10266" s="7">
        <v>77022.12</v>
      </c>
      <c r="K10266" s="7">
        <v>0</v>
      </c>
      <c r="L10266" s="7">
        <v>1571.88</v>
      </c>
      <c r="M10266" s="5">
        <v>0.02</v>
      </c>
      <c r="N10266" t="s">
        <v>16</v>
      </c>
      <c r="O10266" t="s">
        <v>17</v>
      </c>
      <c r="P10266" t="s">
        <v>35</v>
      </c>
      <c r="Q10266" t="s">
        <v>32</v>
      </c>
      <c r="R10266" t="s">
        <v>38</v>
      </c>
      <c r="S10266" t="s">
        <v>21</v>
      </c>
      <c r="T10266" t="s">
        <v>13312</v>
      </c>
      <c r="U10266" s="1">
        <v>45816</v>
      </c>
      <c r="V10266">
        <v>119</v>
      </c>
      <c r="W10266" t="str">
        <f t="shared" si="207"/>
        <v>90-119</v>
      </c>
    </row>
    <row r="10267" spans="1:23" x14ac:dyDescent="0.25">
      <c r="A10267" t="s">
        <v>10516</v>
      </c>
      <c r="B10267">
        <v>6630156533</v>
      </c>
      <c r="C10267">
        <v>5604601122</v>
      </c>
      <c r="D10267" s="1">
        <v>45642</v>
      </c>
      <c r="E10267">
        <v>99222</v>
      </c>
      <c r="F10267">
        <v>99214</v>
      </c>
      <c r="G10267" t="s">
        <v>3253</v>
      </c>
      <c r="H10267" s="34">
        <v>25412</v>
      </c>
      <c r="I10267" s="7">
        <v>19821</v>
      </c>
      <c r="J10267" s="7">
        <v>12152.8</v>
      </c>
      <c r="K10267" s="7">
        <v>3704</v>
      </c>
      <c r="L10267" s="7">
        <v>3964.2</v>
      </c>
      <c r="M10267" s="5">
        <v>0.2</v>
      </c>
      <c r="N10267" t="s">
        <v>3140</v>
      </c>
      <c r="O10267" t="s">
        <v>27</v>
      </c>
      <c r="P10267" t="s">
        <v>3150</v>
      </c>
      <c r="Q10267" t="s">
        <v>32</v>
      </c>
      <c r="R10267" t="s">
        <v>38</v>
      </c>
      <c r="S10267" t="s">
        <v>27</v>
      </c>
      <c r="T10267" t="s">
        <v>13312</v>
      </c>
      <c r="U10267" s="1">
        <v>45679</v>
      </c>
      <c r="V10267">
        <v>37</v>
      </c>
      <c r="W10267" t="str">
        <f t="shared" si="207"/>
        <v>30-59</v>
      </c>
    </row>
    <row r="10268" spans="1:23" x14ac:dyDescent="0.25">
      <c r="A10268" t="s">
        <v>10517</v>
      </c>
      <c r="B10268">
        <v>6722281775</v>
      </c>
      <c r="C10268">
        <v>311330336</v>
      </c>
      <c r="D10268" s="1">
        <v>45508</v>
      </c>
      <c r="E10268">
        <v>99221</v>
      </c>
      <c r="F10268">
        <v>36415</v>
      </c>
      <c r="G10268" t="s">
        <v>293</v>
      </c>
      <c r="H10268" s="34">
        <v>18591</v>
      </c>
      <c r="I10268" s="7">
        <v>12084</v>
      </c>
      <c r="J10268" s="7">
        <v>10633.92</v>
      </c>
      <c r="K10268" s="7">
        <v>0</v>
      </c>
      <c r="L10268" s="7">
        <v>1450.08</v>
      </c>
      <c r="M10268" s="5">
        <v>0.12</v>
      </c>
      <c r="N10268" t="s">
        <v>46</v>
      </c>
      <c r="O10268" t="s">
        <v>17</v>
      </c>
      <c r="P10268" t="s">
        <v>31</v>
      </c>
      <c r="Q10268" t="s">
        <v>19</v>
      </c>
      <c r="R10268" t="s">
        <v>20</v>
      </c>
      <c r="S10268" t="s">
        <v>17</v>
      </c>
      <c r="T10268" t="s">
        <v>13311</v>
      </c>
      <c r="U10268" s="1">
        <v>45673</v>
      </c>
      <c r="V10268">
        <v>165</v>
      </c>
      <c r="W10268" t="str">
        <f t="shared" si="207"/>
        <v>150-179</v>
      </c>
    </row>
    <row r="10269" spans="1:23" x14ac:dyDescent="0.25">
      <c r="A10269" t="s">
        <v>10518</v>
      </c>
      <c r="B10269">
        <v>3844618543</v>
      </c>
      <c r="C10269">
        <v>1914463144</v>
      </c>
      <c r="D10269" s="1">
        <v>45729</v>
      </c>
      <c r="E10269">
        <v>99231</v>
      </c>
      <c r="F10269">
        <v>99202</v>
      </c>
      <c r="G10269" t="s">
        <v>3342</v>
      </c>
      <c r="H10269" s="34">
        <v>45905</v>
      </c>
      <c r="I10269" s="7">
        <v>34429</v>
      </c>
      <c r="J10269" s="7">
        <v>18648.650000000001</v>
      </c>
      <c r="K10269" s="7">
        <v>10616</v>
      </c>
      <c r="L10269" s="7">
        <v>5164.3500000000004</v>
      </c>
      <c r="M10269" s="5">
        <v>0.15</v>
      </c>
      <c r="N10269" t="s">
        <v>1139</v>
      </c>
      <c r="O10269" t="s">
        <v>27</v>
      </c>
      <c r="P10269" t="s">
        <v>3147</v>
      </c>
      <c r="Q10269" t="s">
        <v>19</v>
      </c>
      <c r="R10269" t="s">
        <v>27</v>
      </c>
      <c r="S10269" t="s">
        <v>17</v>
      </c>
      <c r="T10269" t="s">
        <v>13310</v>
      </c>
      <c r="U10269" s="1">
        <v>45854</v>
      </c>
      <c r="V10269">
        <v>125</v>
      </c>
      <c r="W10269" t="str">
        <f t="shared" si="207"/>
        <v>120-149</v>
      </c>
    </row>
    <row r="10270" spans="1:23" x14ac:dyDescent="0.25">
      <c r="A10270" t="s">
        <v>10519</v>
      </c>
      <c r="B10270">
        <v>5426995758</v>
      </c>
      <c r="C10270">
        <v>2312256459</v>
      </c>
      <c r="D10270" s="1">
        <v>45324</v>
      </c>
      <c r="E10270">
        <v>99233</v>
      </c>
      <c r="F10270">
        <v>99285</v>
      </c>
      <c r="G10270" t="s">
        <v>4083</v>
      </c>
      <c r="H10270" s="34">
        <v>32516</v>
      </c>
      <c r="I10270" s="7">
        <v>26013</v>
      </c>
      <c r="J10270" s="7">
        <v>19297.18</v>
      </c>
      <c r="K10270" s="7">
        <v>3074</v>
      </c>
      <c r="L10270" s="7">
        <v>3641.82</v>
      </c>
      <c r="M10270" s="5">
        <v>0.14000000000000001</v>
      </c>
      <c r="N10270" t="s">
        <v>1135</v>
      </c>
      <c r="O10270" t="s">
        <v>27</v>
      </c>
      <c r="P10270" t="s">
        <v>3150</v>
      </c>
      <c r="Q10270" t="s">
        <v>32</v>
      </c>
      <c r="R10270" t="s">
        <v>27</v>
      </c>
      <c r="S10270" t="s">
        <v>27</v>
      </c>
      <c r="T10270" t="s">
        <v>13311</v>
      </c>
      <c r="U10270" s="1">
        <v>45368</v>
      </c>
      <c r="V10270">
        <v>44</v>
      </c>
      <c r="W10270" t="str">
        <f t="shared" si="207"/>
        <v>30-59</v>
      </c>
    </row>
    <row r="10271" spans="1:23" x14ac:dyDescent="0.25">
      <c r="A10271" t="s">
        <v>10520</v>
      </c>
      <c r="B10271">
        <v>9391319757</v>
      </c>
      <c r="C10271">
        <v>9149473345</v>
      </c>
      <c r="D10271" s="1">
        <v>45535</v>
      </c>
      <c r="E10271">
        <v>99213</v>
      </c>
      <c r="F10271">
        <v>99291</v>
      </c>
      <c r="G10271" t="s">
        <v>3537</v>
      </c>
      <c r="H10271" s="34">
        <v>98103</v>
      </c>
      <c r="I10271" s="7">
        <v>80444</v>
      </c>
      <c r="J10271" s="7">
        <v>65964.08</v>
      </c>
      <c r="K10271" s="7">
        <v>0</v>
      </c>
      <c r="L10271" s="7">
        <v>14479.92</v>
      </c>
      <c r="M10271" s="5">
        <v>0.18</v>
      </c>
      <c r="N10271" t="s">
        <v>3141</v>
      </c>
      <c r="O10271" t="s">
        <v>17</v>
      </c>
      <c r="P10271" t="s">
        <v>35</v>
      </c>
      <c r="Q10271" t="s">
        <v>32</v>
      </c>
      <c r="R10271" t="s">
        <v>26</v>
      </c>
      <c r="S10271" t="s">
        <v>21</v>
      </c>
      <c r="T10271" t="s">
        <v>13311</v>
      </c>
      <c r="U10271" s="1">
        <v>45706</v>
      </c>
      <c r="V10271">
        <v>171</v>
      </c>
      <c r="W10271" t="str">
        <f t="shared" si="207"/>
        <v>150-179</v>
      </c>
    </row>
    <row r="10272" spans="1:23" x14ac:dyDescent="0.25">
      <c r="A10272" t="s">
        <v>10521</v>
      </c>
      <c r="B10272">
        <v>1366733057</v>
      </c>
      <c r="C10272">
        <v>9837777787</v>
      </c>
      <c r="D10272" s="1">
        <v>45462</v>
      </c>
      <c r="E10272">
        <v>99221</v>
      </c>
      <c r="F10272">
        <v>99205</v>
      </c>
      <c r="G10272" t="s">
        <v>136</v>
      </c>
      <c r="H10272" s="34">
        <v>55647</v>
      </c>
      <c r="I10272" s="7">
        <v>41735</v>
      </c>
      <c r="J10272" s="7">
        <v>21056.75</v>
      </c>
      <c r="K10272" s="7">
        <v>14418</v>
      </c>
      <c r="L10272" s="7">
        <v>6260.25</v>
      </c>
      <c r="M10272" s="5">
        <v>0.15</v>
      </c>
      <c r="N10272" t="s">
        <v>1139</v>
      </c>
      <c r="O10272" t="s">
        <v>27</v>
      </c>
      <c r="P10272" t="s">
        <v>3148</v>
      </c>
      <c r="Q10272" t="s">
        <v>19</v>
      </c>
      <c r="R10272" t="s">
        <v>43</v>
      </c>
      <c r="S10272" t="s">
        <v>21</v>
      </c>
      <c r="T10272" t="s">
        <v>13312</v>
      </c>
      <c r="U10272" s="1">
        <v>45601</v>
      </c>
      <c r="V10272">
        <v>139</v>
      </c>
      <c r="W10272" t="str">
        <f t="shared" si="207"/>
        <v>120-149</v>
      </c>
    </row>
    <row r="10273" spans="1:23" x14ac:dyDescent="0.25">
      <c r="A10273" t="s">
        <v>10522</v>
      </c>
      <c r="B10273">
        <v>5684719614</v>
      </c>
      <c r="C10273">
        <v>2808452339</v>
      </c>
      <c r="D10273" s="1">
        <v>45592</v>
      </c>
      <c r="E10273">
        <v>99214</v>
      </c>
      <c r="F10273">
        <v>99202</v>
      </c>
      <c r="G10273" t="s">
        <v>3312</v>
      </c>
      <c r="H10273" s="34">
        <v>79073</v>
      </c>
      <c r="I10273" s="7">
        <v>59305</v>
      </c>
      <c r="J10273" s="7">
        <v>44437.25</v>
      </c>
      <c r="K10273" s="7">
        <v>5972</v>
      </c>
      <c r="L10273" s="7">
        <v>8895.75</v>
      </c>
      <c r="M10273" s="5">
        <v>0.15</v>
      </c>
      <c r="N10273" t="s">
        <v>1139</v>
      </c>
      <c r="O10273" t="s">
        <v>30</v>
      </c>
      <c r="P10273" t="s">
        <v>18</v>
      </c>
      <c r="Q10273" t="s">
        <v>32</v>
      </c>
      <c r="R10273" t="s">
        <v>21</v>
      </c>
      <c r="S10273" t="s">
        <v>27</v>
      </c>
      <c r="T10273" t="s">
        <v>13310</v>
      </c>
      <c r="U10273" s="1">
        <v>45645</v>
      </c>
      <c r="V10273">
        <v>54</v>
      </c>
      <c r="W10273" t="str">
        <f t="shared" si="207"/>
        <v>30-59</v>
      </c>
    </row>
    <row r="10274" spans="1:23" x14ac:dyDescent="0.25">
      <c r="A10274" t="s">
        <v>10523</v>
      </c>
      <c r="B10274">
        <v>7197843218</v>
      </c>
      <c r="C10274">
        <v>1350490561</v>
      </c>
      <c r="D10274" s="1">
        <v>45377</v>
      </c>
      <c r="E10274">
        <v>99233</v>
      </c>
      <c r="F10274">
        <v>99214</v>
      </c>
      <c r="G10274" t="s">
        <v>3337</v>
      </c>
      <c r="H10274" s="34">
        <v>75972</v>
      </c>
      <c r="I10274" s="7">
        <v>56979</v>
      </c>
      <c r="J10274" s="7">
        <v>48432.15</v>
      </c>
      <c r="K10274" s="7">
        <v>0</v>
      </c>
      <c r="L10274" s="7">
        <v>8546.85</v>
      </c>
      <c r="M10274" s="5">
        <v>0.15</v>
      </c>
      <c r="N10274" t="s">
        <v>1139</v>
      </c>
      <c r="O10274" t="s">
        <v>17</v>
      </c>
      <c r="P10274" t="s">
        <v>18</v>
      </c>
      <c r="Q10274" t="s">
        <v>32</v>
      </c>
      <c r="R10274" t="s">
        <v>20</v>
      </c>
      <c r="S10274" t="s">
        <v>17</v>
      </c>
      <c r="T10274" t="s">
        <v>13312</v>
      </c>
      <c r="U10274" s="1">
        <v>45433</v>
      </c>
      <c r="V10274">
        <v>56</v>
      </c>
      <c r="W10274" t="str">
        <f t="shared" si="207"/>
        <v>30-59</v>
      </c>
    </row>
    <row r="10275" spans="1:23" x14ac:dyDescent="0.25">
      <c r="A10275" t="s">
        <v>10524</v>
      </c>
      <c r="B10275">
        <v>7350319209</v>
      </c>
      <c r="C10275">
        <v>163710680</v>
      </c>
      <c r="D10275" s="1">
        <v>45904</v>
      </c>
      <c r="E10275">
        <v>99213</v>
      </c>
      <c r="F10275">
        <v>99283</v>
      </c>
      <c r="G10275" t="s">
        <v>182</v>
      </c>
      <c r="H10275" s="34">
        <v>89817</v>
      </c>
      <c r="I10275" s="7">
        <v>67363</v>
      </c>
      <c r="J10275" s="7">
        <v>53695.55</v>
      </c>
      <c r="K10275" s="7">
        <v>3563</v>
      </c>
      <c r="L10275" s="7">
        <v>10104.450000000001</v>
      </c>
      <c r="M10275" s="5">
        <v>0.15</v>
      </c>
      <c r="N10275" t="s">
        <v>1139</v>
      </c>
      <c r="O10275" t="s">
        <v>30</v>
      </c>
      <c r="P10275" t="s">
        <v>3146</v>
      </c>
      <c r="Q10275" t="s">
        <v>32</v>
      </c>
      <c r="R10275" t="s">
        <v>21</v>
      </c>
      <c r="S10275" t="s">
        <v>17</v>
      </c>
      <c r="T10275" t="s">
        <v>13311</v>
      </c>
      <c r="U10275" s="1">
        <v>46045</v>
      </c>
      <c r="V10275">
        <v>141</v>
      </c>
      <c r="W10275" t="str">
        <f t="shared" si="207"/>
        <v>120-149</v>
      </c>
    </row>
    <row r="10276" spans="1:23" x14ac:dyDescent="0.25">
      <c r="A10276" t="s">
        <v>10525</v>
      </c>
      <c r="B10276">
        <v>5681916325</v>
      </c>
      <c r="C10276">
        <v>2971388152</v>
      </c>
      <c r="D10276" s="1">
        <v>45851</v>
      </c>
      <c r="E10276">
        <v>99233</v>
      </c>
      <c r="F10276">
        <v>99215</v>
      </c>
      <c r="G10276" t="s">
        <v>166</v>
      </c>
      <c r="H10276" s="34">
        <v>23291</v>
      </c>
      <c r="I10276" s="7">
        <v>16770</v>
      </c>
      <c r="J10276" s="7">
        <v>13967.4</v>
      </c>
      <c r="K10276" s="7">
        <v>1461</v>
      </c>
      <c r="L10276" s="7">
        <v>1341.6</v>
      </c>
      <c r="M10276" s="5">
        <v>0.08</v>
      </c>
      <c r="N10276" t="s">
        <v>24</v>
      </c>
      <c r="O10276" t="s">
        <v>30</v>
      </c>
      <c r="P10276" t="s">
        <v>3149</v>
      </c>
      <c r="Q10276" t="s">
        <v>19</v>
      </c>
      <c r="R10276" t="s">
        <v>27</v>
      </c>
      <c r="S10276" t="s">
        <v>21</v>
      </c>
      <c r="T10276" t="s">
        <v>13310</v>
      </c>
      <c r="U10276" s="1">
        <v>45958</v>
      </c>
      <c r="V10276">
        <v>107</v>
      </c>
      <c r="W10276" t="str">
        <f t="shared" si="207"/>
        <v>90-119</v>
      </c>
    </row>
    <row r="10277" spans="1:23" x14ac:dyDescent="0.25">
      <c r="A10277" t="s">
        <v>10526</v>
      </c>
      <c r="B10277">
        <v>8149041237</v>
      </c>
      <c r="C10277">
        <v>1152023824</v>
      </c>
      <c r="D10277" s="1">
        <v>45628</v>
      </c>
      <c r="E10277">
        <v>99233</v>
      </c>
      <c r="F10277">
        <v>99281</v>
      </c>
      <c r="G10277" t="s">
        <v>224</v>
      </c>
      <c r="H10277" s="34">
        <v>35873</v>
      </c>
      <c r="I10277" s="7">
        <v>29416</v>
      </c>
      <c r="J10277" s="7">
        <v>17178.12</v>
      </c>
      <c r="K10277" s="7">
        <v>6943</v>
      </c>
      <c r="L10277" s="7">
        <v>5294.88</v>
      </c>
      <c r="M10277" s="5">
        <v>0.18</v>
      </c>
      <c r="N10277" t="s">
        <v>3141</v>
      </c>
      <c r="O10277" t="s">
        <v>27</v>
      </c>
      <c r="P10277" t="s">
        <v>40</v>
      </c>
      <c r="Q10277" t="s">
        <v>19</v>
      </c>
      <c r="R10277" t="s">
        <v>21</v>
      </c>
      <c r="S10277" t="s">
        <v>21</v>
      </c>
      <c r="T10277" t="s">
        <v>13311</v>
      </c>
      <c r="U10277" s="1">
        <v>45758</v>
      </c>
      <c r="V10277">
        <v>130</v>
      </c>
      <c r="W10277" t="str">
        <f t="shared" si="207"/>
        <v>120-149</v>
      </c>
    </row>
    <row r="10278" spans="1:23" x14ac:dyDescent="0.25">
      <c r="A10278" t="s">
        <v>10527</v>
      </c>
      <c r="B10278">
        <v>2309940473</v>
      </c>
      <c r="C10278">
        <v>5497326572</v>
      </c>
      <c r="D10278" s="1">
        <v>45719</v>
      </c>
      <c r="E10278">
        <v>99238</v>
      </c>
      <c r="F10278">
        <v>99205</v>
      </c>
      <c r="G10278" t="s">
        <v>120</v>
      </c>
      <c r="H10278" s="34">
        <v>51081</v>
      </c>
      <c r="I10278" s="7">
        <v>40354</v>
      </c>
      <c r="J10278" s="7">
        <v>27834.36</v>
      </c>
      <c r="K10278" s="7">
        <v>6063</v>
      </c>
      <c r="L10278" s="7">
        <v>6456.64</v>
      </c>
      <c r="M10278" s="5">
        <v>0.16</v>
      </c>
      <c r="N10278" t="s">
        <v>1138</v>
      </c>
      <c r="O10278" t="s">
        <v>30</v>
      </c>
      <c r="P10278" t="s">
        <v>3149</v>
      </c>
      <c r="Q10278" t="s">
        <v>19</v>
      </c>
      <c r="R10278" t="s">
        <v>38</v>
      </c>
      <c r="S10278" t="s">
        <v>27</v>
      </c>
      <c r="T10278" t="s">
        <v>13312</v>
      </c>
      <c r="U10278" s="1">
        <v>45824</v>
      </c>
      <c r="V10278">
        <v>105</v>
      </c>
      <c r="W10278" t="str">
        <f t="shared" si="207"/>
        <v>90-119</v>
      </c>
    </row>
    <row r="10279" spans="1:23" x14ac:dyDescent="0.25">
      <c r="A10279" t="s">
        <v>10528</v>
      </c>
      <c r="B10279">
        <v>3929573140</v>
      </c>
      <c r="C10279">
        <v>3113214354</v>
      </c>
      <c r="D10279" s="1">
        <v>45868</v>
      </c>
      <c r="E10279">
        <v>99213</v>
      </c>
      <c r="F10279">
        <v>99215</v>
      </c>
      <c r="G10279" t="s">
        <v>4083</v>
      </c>
      <c r="H10279" s="34">
        <v>94420</v>
      </c>
      <c r="I10279" s="7">
        <v>80257</v>
      </c>
      <c r="J10279" s="7">
        <v>72647.86</v>
      </c>
      <c r="K10279" s="7">
        <v>6004</v>
      </c>
      <c r="L10279" s="7">
        <v>1605.14</v>
      </c>
      <c r="M10279" s="5">
        <v>0.02</v>
      </c>
      <c r="N10279" t="s">
        <v>16</v>
      </c>
      <c r="O10279" t="s">
        <v>30</v>
      </c>
      <c r="P10279" t="s">
        <v>3150</v>
      </c>
      <c r="Q10279" t="s">
        <v>32</v>
      </c>
      <c r="R10279" t="s">
        <v>21</v>
      </c>
      <c r="S10279" t="s">
        <v>17</v>
      </c>
      <c r="T10279" t="s">
        <v>13312</v>
      </c>
      <c r="U10279" s="1">
        <v>45989</v>
      </c>
      <c r="V10279">
        <v>121</v>
      </c>
      <c r="W10279" t="str">
        <f t="shared" si="207"/>
        <v>120-149</v>
      </c>
    </row>
    <row r="10280" spans="1:23" x14ac:dyDescent="0.25">
      <c r="A10280" t="s">
        <v>10529</v>
      </c>
      <c r="B10280">
        <v>9471161730</v>
      </c>
      <c r="C10280">
        <v>571811218</v>
      </c>
      <c r="D10280" s="1">
        <v>45676</v>
      </c>
      <c r="E10280">
        <v>99221</v>
      </c>
      <c r="F10280">
        <v>71046</v>
      </c>
      <c r="G10280" t="s">
        <v>142</v>
      </c>
      <c r="H10280" s="34">
        <v>80385</v>
      </c>
      <c r="I10280" s="7">
        <v>52250</v>
      </c>
      <c r="J10280" s="7">
        <v>38186</v>
      </c>
      <c r="K10280" s="7">
        <v>7794</v>
      </c>
      <c r="L10280" s="7">
        <v>6270</v>
      </c>
      <c r="M10280" s="5">
        <v>0.12</v>
      </c>
      <c r="N10280" t="s">
        <v>46</v>
      </c>
      <c r="O10280" t="s">
        <v>30</v>
      </c>
      <c r="P10280" t="s">
        <v>58</v>
      </c>
      <c r="Q10280" t="s">
        <v>19</v>
      </c>
      <c r="R10280" t="s">
        <v>26</v>
      </c>
      <c r="S10280" t="s">
        <v>21</v>
      </c>
      <c r="T10280" t="s">
        <v>13311</v>
      </c>
      <c r="U10280" s="1">
        <v>45796</v>
      </c>
      <c r="V10280">
        <v>120</v>
      </c>
      <c r="W10280" t="str">
        <f t="shared" si="207"/>
        <v>120-149</v>
      </c>
    </row>
    <row r="10281" spans="1:23" x14ac:dyDescent="0.25">
      <c r="A10281" t="s">
        <v>10530</v>
      </c>
      <c r="B10281">
        <v>5671656983</v>
      </c>
      <c r="C10281">
        <v>4254670202</v>
      </c>
      <c r="D10281" s="1">
        <v>45726</v>
      </c>
      <c r="E10281">
        <v>99215</v>
      </c>
      <c r="F10281">
        <v>99215</v>
      </c>
      <c r="G10281" t="s">
        <v>3419</v>
      </c>
      <c r="H10281" s="34">
        <v>85468</v>
      </c>
      <c r="I10281" s="7">
        <v>68374</v>
      </c>
      <c r="J10281" s="7">
        <v>33916.639999999999</v>
      </c>
      <c r="K10281" s="7">
        <v>24885</v>
      </c>
      <c r="L10281" s="7">
        <v>9572.36</v>
      </c>
      <c r="M10281" s="5">
        <v>0.14000000000000001</v>
      </c>
      <c r="N10281" t="s">
        <v>1135</v>
      </c>
      <c r="O10281" t="s">
        <v>27</v>
      </c>
      <c r="P10281" t="s">
        <v>3149</v>
      </c>
      <c r="Q10281" t="s">
        <v>19</v>
      </c>
      <c r="R10281" t="s">
        <v>21</v>
      </c>
      <c r="S10281" t="s">
        <v>27</v>
      </c>
      <c r="T10281" t="s">
        <v>13310</v>
      </c>
      <c r="U10281" s="1">
        <v>45872</v>
      </c>
      <c r="V10281">
        <v>146</v>
      </c>
      <c r="W10281" t="str">
        <f t="shared" si="207"/>
        <v>120-149</v>
      </c>
    </row>
    <row r="10282" spans="1:23" x14ac:dyDescent="0.25">
      <c r="A10282" t="s">
        <v>10531</v>
      </c>
      <c r="B10282">
        <v>5505974416</v>
      </c>
      <c r="C10282">
        <v>3152868567</v>
      </c>
      <c r="D10282" s="1">
        <v>45612</v>
      </c>
      <c r="E10282">
        <v>99232</v>
      </c>
      <c r="F10282">
        <v>99211</v>
      </c>
      <c r="G10282" t="s">
        <v>3158</v>
      </c>
      <c r="H10282" s="34">
        <v>24680</v>
      </c>
      <c r="I10282" s="7">
        <v>17770</v>
      </c>
      <c r="J10282" s="7">
        <v>14258.4</v>
      </c>
      <c r="K10282" s="7">
        <v>2090</v>
      </c>
      <c r="L10282" s="7">
        <v>1421.6</v>
      </c>
      <c r="M10282" s="5">
        <v>0.08</v>
      </c>
      <c r="N10282" t="s">
        <v>24</v>
      </c>
      <c r="O10282" t="s">
        <v>30</v>
      </c>
      <c r="P10282" t="s">
        <v>31</v>
      </c>
      <c r="Q10282" t="s">
        <v>32</v>
      </c>
      <c r="R10282" t="s">
        <v>26</v>
      </c>
      <c r="S10282" t="s">
        <v>21</v>
      </c>
      <c r="T10282" t="s">
        <v>13310</v>
      </c>
      <c r="U10282" s="1">
        <v>45684</v>
      </c>
      <c r="V10282">
        <v>72</v>
      </c>
      <c r="W10282" t="str">
        <f t="shared" si="207"/>
        <v>60-89</v>
      </c>
    </row>
    <row r="10283" spans="1:23" x14ac:dyDescent="0.25">
      <c r="A10283" t="s">
        <v>10532</v>
      </c>
      <c r="B10283">
        <v>5331129401</v>
      </c>
      <c r="C10283">
        <v>8796921969</v>
      </c>
      <c r="D10283" s="1">
        <v>45726</v>
      </c>
      <c r="E10283">
        <v>99221</v>
      </c>
      <c r="F10283">
        <v>99215</v>
      </c>
      <c r="G10283" t="s">
        <v>45</v>
      </c>
      <c r="H10283" s="34">
        <v>31558</v>
      </c>
      <c r="I10283" s="7">
        <v>23669</v>
      </c>
      <c r="J10283" s="7">
        <v>17915.650000000001</v>
      </c>
      <c r="K10283" s="7">
        <v>2203</v>
      </c>
      <c r="L10283" s="7">
        <v>3550.35</v>
      </c>
      <c r="M10283" s="5">
        <v>0.15</v>
      </c>
      <c r="N10283" t="s">
        <v>1139</v>
      </c>
      <c r="O10283" t="s">
        <v>30</v>
      </c>
      <c r="P10283" t="s">
        <v>35</v>
      </c>
      <c r="Q10283" t="s">
        <v>19</v>
      </c>
      <c r="R10283" t="s">
        <v>26</v>
      </c>
      <c r="S10283" t="s">
        <v>27</v>
      </c>
      <c r="T10283" t="s">
        <v>13312</v>
      </c>
      <c r="U10283" s="1">
        <v>45849</v>
      </c>
      <c r="V10283">
        <v>123</v>
      </c>
      <c r="W10283" t="str">
        <f t="shared" si="207"/>
        <v>120-149</v>
      </c>
    </row>
    <row r="10284" spans="1:23" x14ac:dyDescent="0.25">
      <c r="A10284" t="s">
        <v>10533</v>
      </c>
      <c r="B10284">
        <v>632900613</v>
      </c>
      <c r="C10284">
        <v>9999709973</v>
      </c>
      <c r="D10284" s="1">
        <v>45360</v>
      </c>
      <c r="E10284">
        <v>99231</v>
      </c>
      <c r="F10284">
        <v>99213</v>
      </c>
      <c r="G10284" t="s">
        <v>127</v>
      </c>
      <c r="H10284" s="34">
        <v>86164</v>
      </c>
      <c r="I10284" s="7">
        <v>56007</v>
      </c>
      <c r="J10284" s="7">
        <v>49286.16</v>
      </c>
      <c r="K10284" s="7">
        <v>0</v>
      </c>
      <c r="L10284" s="7">
        <v>6720.84</v>
      </c>
      <c r="M10284" s="5">
        <v>0.12</v>
      </c>
      <c r="N10284" t="s">
        <v>46</v>
      </c>
      <c r="O10284" t="s">
        <v>17</v>
      </c>
      <c r="P10284" t="s">
        <v>25</v>
      </c>
      <c r="Q10284" t="s">
        <v>32</v>
      </c>
      <c r="R10284" t="s">
        <v>21</v>
      </c>
      <c r="S10284" t="s">
        <v>27</v>
      </c>
      <c r="T10284" t="s">
        <v>13310</v>
      </c>
      <c r="U10284" s="1">
        <v>45422</v>
      </c>
      <c r="V10284">
        <v>62</v>
      </c>
      <c r="W10284" t="str">
        <f t="shared" si="207"/>
        <v>60-89</v>
      </c>
    </row>
    <row r="10285" spans="1:23" x14ac:dyDescent="0.25">
      <c r="A10285" t="s">
        <v>10534</v>
      </c>
      <c r="B10285">
        <v>9396044598</v>
      </c>
      <c r="C10285">
        <v>1702973957</v>
      </c>
      <c r="D10285" s="1">
        <v>45438</v>
      </c>
      <c r="E10285">
        <v>99215</v>
      </c>
      <c r="F10285">
        <v>99283</v>
      </c>
      <c r="G10285" t="s">
        <v>574</v>
      </c>
      <c r="H10285" s="34">
        <v>81247</v>
      </c>
      <c r="I10285" s="7">
        <v>58498</v>
      </c>
      <c r="J10285" s="7">
        <v>53818.16</v>
      </c>
      <c r="K10285" s="7">
        <v>0</v>
      </c>
      <c r="L10285" s="7">
        <v>4679.84</v>
      </c>
      <c r="M10285" s="5">
        <v>0.08</v>
      </c>
      <c r="N10285" t="s">
        <v>24</v>
      </c>
      <c r="O10285" t="s">
        <v>17</v>
      </c>
      <c r="P10285" t="s">
        <v>3147</v>
      </c>
      <c r="Q10285" t="s">
        <v>32</v>
      </c>
      <c r="R10285" t="s">
        <v>27</v>
      </c>
      <c r="S10285" t="s">
        <v>17</v>
      </c>
      <c r="T10285" t="s">
        <v>13310</v>
      </c>
      <c r="U10285" s="1">
        <v>45532</v>
      </c>
      <c r="V10285">
        <v>94</v>
      </c>
      <c r="W10285" t="str">
        <f t="shared" si="207"/>
        <v>90-119</v>
      </c>
    </row>
    <row r="10286" spans="1:23" x14ac:dyDescent="0.25">
      <c r="A10286" t="s">
        <v>10535</v>
      </c>
      <c r="B10286">
        <v>2553143143</v>
      </c>
      <c r="C10286">
        <v>8537278821</v>
      </c>
      <c r="D10286" s="1">
        <v>45838</v>
      </c>
      <c r="E10286">
        <v>99231</v>
      </c>
      <c r="F10286">
        <v>90834</v>
      </c>
      <c r="G10286" t="s">
        <v>320</v>
      </c>
      <c r="H10286" s="34">
        <v>24729</v>
      </c>
      <c r="I10286" s="7">
        <v>20278</v>
      </c>
      <c r="J10286" s="7">
        <v>14659.96</v>
      </c>
      <c r="K10286" s="7">
        <v>1968</v>
      </c>
      <c r="L10286" s="7">
        <v>3650.04</v>
      </c>
      <c r="M10286" s="5">
        <v>0.18</v>
      </c>
      <c r="N10286" t="s">
        <v>3141</v>
      </c>
      <c r="O10286" t="s">
        <v>30</v>
      </c>
      <c r="P10286" t="s">
        <v>55</v>
      </c>
      <c r="Q10286" t="s">
        <v>19</v>
      </c>
      <c r="R10286" t="s">
        <v>20</v>
      </c>
      <c r="S10286" t="s">
        <v>17</v>
      </c>
      <c r="T10286" t="s">
        <v>13312</v>
      </c>
      <c r="U10286" s="1">
        <v>45962</v>
      </c>
      <c r="V10286">
        <v>124</v>
      </c>
      <c r="W10286" t="str">
        <f t="shared" si="207"/>
        <v>120-149</v>
      </c>
    </row>
    <row r="10287" spans="1:23" x14ac:dyDescent="0.25">
      <c r="A10287" t="s">
        <v>10536</v>
      </c>
      <c r="B10287">
        <v>4717876695</v>
      </c>
      <c r="C10287">
        <v>4549007576</v>
      </c>
      <c r="D10287" s="1">
        <v>45674</v>
      </c>
      <c r="E10287">
        <v>99231</v>
      </c>
      <c r="F10287">
        <v>36415</v>
      </c>
      <c r="G10287" t="s">
        <v>73</v>
      </c>
      <c r="H10287" s="34">
        <v>80906</v>
      </c>
      <c r="I10287" s="7">
        <v>66343</v>
      </c>
      <c r="J10287" s="7">
        <v>54401.26</v>
      </c>
      <c r="K10287" s="7">
        <v>0</v>
      </c>
      <c r="L10287" s="7">
        <v>11941.74</v>
      </c>
      <c r="M10287" s="5">
        <v>0.18</v>
      </c>
      <c r="N10287" t="s">
        <v>3141</v>
      </c>
      <c r="O10287" t="s">
        <v>17</v>
      </c>
      <c r="P10287" t="s">
        <v>35</v>
      </c>
      <c r="Q10287" t="s">
        <v>32</v>
      </c>
      <c r="R10287" t="s">
        <v>43</v>
      </c>
      <c r="S10287" t="s">
        <v>21</v>
      </c>
      <c r="T10287" t="s">
        <v>13312</v>
      </c>
      <c r="U10287" s="1">
        <v>45815</v>
      </c>
      <c r="V10287">
        <v>141</v>
      </c>
      <c r="W10287" t="str">
        <f t="shared" si="207"/>
        <v>120-149</v>
      </c>
    </row>
    <row r="10288" spans="1:23" x14ac:dyDescent="0.25">
      <c r="A10288" t="s">
        <v>10537</v>
      </c>
      <c r="B10288">
        <v>7481079115</v>
      </c>
      <c r="C10288">
        <v>6709524626</v>
      </c>
      <c r="D10288" s="1">
        <v>45713</v>
      </c>
      <c r="E10288">
        <v>99231</v>
      </c>
      <c r="F10288">
        <v>99214</v>
      </c>
      <c r="G10288" t="s">
        <v>3164</v>
      </c>
      <c r="H10288" s="34">
        <v>83036</v>
      </c>
      <c r="I10288" s="7">
        <v>53973</v>
      </c>
      <c r="J10288" s="7">
        <v>47496.24</v>
      </c>
      <c r="K10288" s="7">
        <v>0</v>
      </c>
      <c r="L10288" s="7">
        <v>6476.76</v>
      </c>
      <c r="M10288" s="5">
        <v>0.12</v>
      </c>
      <c r="N10288" t="s">
        <v>46</v>
      </c>
      <c r="O10288" t="s">
        <v>17</v>
      </c>
      <c r="P10288" t="s">
        <v>3150</v>
      </c>
      <c r="Q10288" t="s">
        <v>32</v>
      </c>
      <c r="R10288" t="s">
        <v>27</v>
      </c>
      <c r="S10288" t="s">
        <v>27</v>
      </c>
      <c r="T10288" t="s">
        <v>13312</v>
      </c>
      <c r="U10288" s="1">
        <v>45821</v>
      </c>
      <c r="V10288">
        <v>108</v>
      </c>
      <c r="W10288" t="str">
        <f t="shared" si="207"/>
        <v>90-119</v>
      </c>
    </row>
    <row r="10289" spans="1:23" x14ac:dyDescent="0.25">
      <c r="A10289" t="s">
        <v>10538</v>
      </c>
      <c r="B10289">
        <v>4864315292</v>
      </c>
      <c r="C10289">
        <v>1042737891</v>
      </c>
      <c r="D10289" s="1">
        <v>45826</v>
      </c>
      <c r="E10289">
        <v>99232</v>
      </c>
      <c r="F10289">
        <v>71046</v>
      </c>
      <c r="G10289" t="s">
        <v>3352</v>
      </c>
      <c r="H10289" s="34">
        <v>61361</v>
      </c>
      <c r="I10289" s="7">
        <v>44180</v>
      </c>
      <c r="J10289" s="7">
        <v>23302.6</v>
      </c>
      <c r="K10289" s="7">
        <v>17343</v>
      </c>
      <c r="L10289" s="7">
        <v>3534.4</v>
      </c>
      <c r="M10289" s="5">
        <v>0.08</v>
      </c>
      <c r="N10289" t="s">
        <v>24</v>
      </c>
      <c r="O10289" t="s">
        <v>27</v>
      </c>
      <c r="P10289" t="s">
        <v>31</v>
      </c>
      <c r="Q10289" t="s">
        <v>19</v>
      </c>
      <c r="R10289" t="s">
        <v>38</v>
      </c>
      <c r="S10289" t="s">
        <v>17</v>
      </c>
      <c r="T10289" t="s">
        <v>13310</v>
      </c>
      <c r="U10289" s="1">
        <v>45944</v>
      </c>
      <c r="V10289">
        <v>118</v>
      </c>
      <c r="W10289" t="str">
        <f t="shared" si="207"/>
        <v>90-119</v>
      </c>
    </row>
    <row r="10290" spans="1:23" x14ac:dyDescent="0.25">
      <c r="A10290" t="s">
        <v>10539</v>
      </c>
      <c r="B10290">
        <v>7148262384</v>
      </c>
      <c r="C10290">
        <v>9858911510</v>
      </c>
      <c r="D10290" s="1">
        <v>45698</v>
      </c>
      <c r="E10290">
        <v>99214</v>
      </c>
      <c r="F10290">
        <v>99202</v>
      </c>
      <c r="G10290" t="s">
        <v>3250</v>
      </c>
      <c r="H10290" s="34">
        <v>42683</v>
      </c>
      <c r="I10290" s="7">
        <v>33720</v>
      </c>
      <c r="J10290" s="7">
        <v>28324.799999999999</v>
      </c>
      <c r="K10290" s="7">
        <v>0</v>
      </c>
      <c r="L10290" s="7">
        <v>5395.2</v>
      </c>
      <c r="M10290" s="5">
        <v>0.16</v>
      </c>
      <c r="N10290" t="s">
        <v>1138</v>
      </c>
      <c r="O10290" t="s">
        <v>17</v>
      </c>
      <c r="P10290" t="s">
        <v>3149</v>
      </c>
      <c r="Q10290" t="s">
        <v>19</v>
      </c>
      <c r="R10290" t="s">
        <v>21</v>
      </c>
      <c r="S10290" t="s">
        <v>27</v>
      </c>
      <c r="T10290" t="s">
        <v>13310</v>
      </c>
      <c r="U10290" s="1">
        <v>45735</v>
      </c>
      <c r="V10290">
        <v>37</v>
      </c>
      <c r="W10290" t="str">
        <f t="shared" si="207"/>
        <v>30-59</v>
      </c>
    </row>
    <row r="10291" spans="1:23" x14ac:dyDescent="0.25">
      <c r="A10291" t="s">
        <v>10540</v>
      </c>
      <c r="B10291">
        <v>3777563954</v>
      </c>
      <c r="C10291">
        <v>7470675457</v>
      </c>
      <c r="D10291" s="1">
        <v>45919</v>
      </c>
      <c r="E10291">
        <v>99214</v>
      </c>
      <c r="F10291">
        <v>99282</v>
      </c>
      <c r="G10291" t="s">
        <v>244</v>
      </c>
      <c r="H10291" s="34">
        <v>21968</v>
      </c>
      <c r="I10291" s="7">
        <v>16476</v>
      </c>
      <c r="J10291" s="7">
        <v>12532.6</v>
      </c>
      <c r="K10291" s="7">
        <v>1472</v>
      </c>
      <c r="L10291" s="7">
        <v>2471.4</v>
      </c>
      <c r="M10291" s="5">
        <v>0.15</v>
      </c>
      <c r="N10291" t="s">
        <v>1139</v>
      </c>
      <c r="O10291" t="s">
        <v>30</v>
      </c>
      <c r="P10291" t="s">
        <v>3146</v>
      </c>
      <c r="Q10291" t="s">
        <v>32</v>
      </c>
      <c r="R10291" t="s">
        <v>27</v>
      </c>
      <c r="S10291" t="s">
        <v>21</v>
      </c>
      <c r="T10291" t="s">
        <v>13310</v>
      </c>
      <c r="U10291" s="1">
        <v>46019</v>
      </c>
      <c r="V10291">
        <v>100</v>
      </c>
      <c r="W10291" t="str">
        <f t="shared" si="207"/>
        <v>90-119</v>
      </c>
    </row>
    <row r="10292" spans="1:23" x14ac:dyDescent="0.25">
      <c r="A10292" t="s">
        <v>10541</v>
      </c>
      <c r="B10292">
        <v>2225226023</v>
      </c>
      <c r="C10292">
        <v>247881550</v>
      </c>
      <c r="D10292" s="1">
        <v>45714</v>
      </c>
      <c r="E10292">
        <v>99231</v>
      </c>
      <c r="F10292">
        <v>99281</v>
      </c>
      <c r="G10292" t="s">
        <v>3301</v>
      </c>
      <c r="H10292" s="34">
        <v>69878</v>
      </c>
      <c r="I10292" s="7">
        <v>52409</v>
      </c>
      <c r="J10292" s="7">
        <v>44547.65</v>
      </c>
      <c r="K10292" s="7">
        <v>0</v>
      </c>
      <c r="L10292" s="7">
        <v>7861.35</v>
      </c>
      <c r="M10292" s="5">
        <v>0.15</v>
      </c>
      <c r="N10292" t="s">
        <v>1139</v>
      </c>
      <c r="O10292" t="s">
        <v>17</v>
      </c>
      <c r="P10292" t="s">
        <v>18</v>
      </c>
      <c r="Q10292" t="s">
        <v>32</v>
      </c>
      <c r="R10292" t="s">
        <v>26</v>
      </c>
      <c r="S10292" t="s">
        <v>27</v>
      </c>
      <c r="T10292" t="s">
        <v>13311</v>
      </c>
      <c r="U10292" s="1">
        <v>45770</v>
      </c>
      <c r="V10292">
        <v>55</v>
      </c>
      <c r="W10292" t="str">
        <f t="shared" si="207"/>
        <v>30-59</v>
      </c>
    </row>
    <row r="10293" spans="1:23" x14ac:dyDescent="0.25">
      <c r="A10293" t="s">
        <v>10542</v>
      </c>
      <c r="B10293">
        <v>1392090064</v>
      </c>
      <c r="C10293">
        <v>5808728037</v>
      </c>
      <c r="D10293" s="1">
        <v>45561</v>
      </c>
      <c r="E10293">
        <v>99231</v>
      </c>
      <c r="F10293">
        <v>99284</v>
      </c>
      <c r="G10293" t="s">
        <v>3309</v>
      </c>
      <c r="H10293" s="34">
        <v>53922</v>
      </c>
      <c r="I10293" s="7">
        <v>35049</v>
      </c>
      <c r="J10293" s="7">
        <v>28969.119999999999</v>
      </c>
      <c r="K10293" s="7">
        <v>1874</v>
      </c>
      <c r="L10293" s="7">
        <v>4205.88</v>
      </c>
      <c r="M10293" s="5">
        <v>0.12</v>
      </c>
      <c r="N10293" t="s">
        <v>46</v>
      </c>
      <c r="O10293" t="s">
        <v>30</v>
      </c>
      <c r="P10293" t="s">
        <v>3148</v>
      </c>
      <c r="Q10293" t="s">
        <v>19</v>
      </c>
      <c r="R10293" t="s">
        <v>27</v>
      </c>
      <c r="S10293" t="s">
        <v>27</v>
      </c>
      <c r="T10293" t="s">
        <v>13312</v>
      </c>
      <c r="U10293" s="1">
        <v>45647</v>
      </c>
      <c r="V10293">
        <v>86</v>
      </c>
      <c r="W10293" t="str">
        <f t="shared" si="207"/>
        <v>60-89</v>
      </c>
    </row>
    <row r="10294" spans="1:23" x14ac:dyDescent="0.25">
      <c r="A10294" t="s">
        <v>10543</v>
      </c>
      <c r="B10294">
        <v>2077808421</v>
      </c>
      <c r="C10294">
        <v>3504465045</v>
      </c>
      <c r="D10294" s="1">
        <v>45413</v>
      </c>
      <c r="E10294">
        <v>99233</v>
      </c>
      <c r="F10294">
        <v>99292</v>
      </c>
      <c r="G10294" t="s">
        <v>106</v>
      </c>
      <c r="H10294" s="34">
        <v>94947</v>
      </c>
      <c r="I10294" s="7">
        <v>68362</v>
      </c>
      <c r="J10294" s="7">
        <v>53812.04</v>
      </c>
      <c r="K10294" s="7">
        <v>9081</v>
      </c>
      <c r="L10294" s="7">
        <v>5468.96</v>
      </c>
      <c r="M10294" s="5">
        <v>0.08</v>
      </c>
      <c r="N10294" t="s">
        <v>24</v>
      </c>
      <c r="O10294" t="s">
        <v>30</v>
      </c>
      <c r="P10294" t="s">
        <v>25</v>
      </c>
      <c r="Q10294" t="s">
        <v>19</v>
      </c>
      <c r="R10294" t="s">
        <v>27</v>
      </c>
      <c r="S10294" t="s">
        <v>17</v>
      </c>
      <c r="T10294" t="s">
        <v>13311</v>
      </c>
      <c r="U10294" s="1">
        <v>45553</v>
      </c>
      <c r="V10294">
        <v>140</v>
      </c>
      <c r="W10294" t="str">
        <f t="shared" si="207"/>
        <v>120-149</v>
      </c>
    </row>
    <row r="10295" spans="1:23" x14ac:dyDescent="0.25">
      <c r="A10295" t="s">
        <v>10544</v>
      </c>
      <c r="B10295">
        <v>285059819</v>
      </c>
      <c r="C10295">
        <v>1370237040</v>
      </c>
      <c r="D10295" s="1">
        <v>45603</v>
      </c>
      <c r="E10295">
        <v>99221</v>
      </c>
      <c r="F10295">
        <v>97110</v>
      </c>
      <c r="G10295" t="s">
        <v>415</v>
      </c>
      <c r="H10295" s="34">
        <v>72845</v>
      </c>
      <c r="I10295" s="7">
        <v>58276</v>
      </c>
      <c r="J10295" s="7">
        <v>50117.36</v>
      </c>
      <c r="K10295" s="7">
        <v>0</v>
      </c>
      <c r="L10295" s="7">
        <v>8158.64</v>
      </c>
      <c r="M10295" s="5">
        <v>0.14000000000000001</v>
      </c>
      <c r="N10295" t="s">
        <v>1135</v>
      </c>
      <c r="O10295" t="s">
        <v>17</v>
      </c>
      <c r="P10295" t="s">
        <v>3146</v>
      </c>
      <c r="Q10295" t="s">
        <v>19</v>
      </c>
      <c r="R10295" t="s">
        <v>38</v>
      </c>
      <c r="S10295" t="s">
        <v>21</v>
      </c>
      <c r="T10295" t="s">
        <v>13311</v>
      </c>
      <c r="U10295" s="1">
        <v>45723</v>
      </c>
      <c r="V10295">
        <v>120</v>
      </c>
      <c r="W10295" t="str">
        <f t="shared" si="207"/>
        <v>120-149</v>
      </c>
    </row>
    <row r="10296" spans="1:23" x14ac:dyDescent="0.25">
      <c r="A10296" t="s">
        <v>10545</v>
      </c>
      <c r="B10296">
        <v>7294500830</v>
      </c>
      <c r="C10296">
        <v>609298784</v>
      </c>
      <c r="D10296" s="1">
        <v>45789</v>
      </c>
      <c r="E10296">
        <v>99238</v>
      </c>
      <c r="F10296">
        <v>80053</v>
      </c>
      <c r="G10296" t="s">
        <v>112</v>
      </c>
      <c r="H10296" s="34">
        <v>94466</v>
      </c>
      <c r="I10296" s="7">
        <v>68016</v>
      </c>
      <c r="J10296" s="7">
        <v>54277.72</v>
      </c>
      <c r="K10296" s="7">
        <v>8297</v>
      </c>
      <c r="L10296" s="7">
        <v>5441.28</v>
      </c>
      <c r="M10296" s="5">
        <v>0.08</v>
      </c>
      <c r="N10296" t="s">
        <v>24</v>
      </c>
      <c r="O10296" t="s">
        <v>27</v>
      </c>
      <c r="P10296" t="s">
        <v>55</v>
      </c>
      <c r="Q10296" t="s">
        <v>19</v>
      </c>
      <c r="R10296" t="s">
        <v>26</v>
      </c>
      <c r="S10296" t="s">
        <v>21</v>
      </c>
      <c r="T10296" t="s">
        <v>13310</v>
      </c>
      <c r="U10296" s="1">
        <v>45878</v>
      </c>
      <c r="V10296">
        <v>89</v>
      </c>
      <c r="W10296" t="str">
        <f t="shared" si="207"/>
        <v>60-89</v>
      </c>
    </row>
    <row r="10297" spans="1:23" x14ac:dyDescent="0.25">
      <c r="A10297" t="s">
        <v>10546</v>
      </c>
      <c r="B10297">
        <v>4972418908</v>
      </c>
      <c r="C10297">
        <v>5502686698</v>
      </c>
      <c r="D10297" s="1">
        <v>45938</v>
      </c>
      <c r="E10297">
        <v>99215</v>
      </c>
      <c r="F10297">
        <v>99282</v>
      </c>
      <c r="G10297" t="s">
        <v>3316</v>
      </c>
      <c r="H10297" s="34">
        <v>44677</v>
      </c>
      <c r="I10297" s="7">
        <v>36635</v>
      </c>
      <c r="J10297" s="7">
        <v>27996.7</v>
      </c>
      <c r="K10297" s="7">
        <v>2044</v>
      </c>
      <c r="L10297" s="7">
        <v>6594.3</v>
      </c>
      <c r="M10297" s="5">
        <v>0.18</v>
      </c>
      <c r="N10297" t="s">
        <v>3141</v>
      </c>
      <c r="O10297" t="s">
        <v>30</v>
      </c>
      <c r="P10297" t="s">
        <v>97</v>
      </c>
      <c r="Q10297" t="s">
        <v>32</v>
      </c>
      <c r="R10297" t="s">
        <v>38</v>
      </c>
      <c r="S10297" t="s">
        <v>21</v>
      </c>
      <c r="T10297" t="s">
        <v>13310</v>
      </c>
      <c r="U10297" s="1">
        <v>46031</v>
      </c>
      <c r="V10297">
        <v>93</v>
      </c>
      <c r="W10297" t="str">
        <f t="shared" si="207"/>
        <v>90-119</v>
      </c>
    </row>
    <row r="10298" spans="1:23" x14ac:dyDescent="0.25">
      <c r="A10298" t="s">
        <v>10547</v>
      </c>
      <c r="B10298">
        <v>1489497329</v>
      </c>
      <c r="C10298">
        <v>8295118651</v>
      </c>
      <c r="D10298" s="1">
        <v>45551</v>
      </c>
      <c r="E10298">
        <v>99213</v>
      </c>
      <c r="F10298">
        <v>85025</v>
      </c>
      <c r="G10298" t="s">
        <v>52</v>
      </c>
      <c r="H10298" s="34">
        <v>85466</v>
      </c>
      <c r="I10298" s="7">
        <v>61536</v>
      </c>
      <c r="J10298" s="7">
        <v>40582.120000000003</v>
      </c>
      <c r="K10298" s="7">
        <v>16031</v>
      </c>
      <c r="L10298" s="7">
        <v>4922.88</v>
      </c>
      <c r="M10298" s="5">
        <v>0.08</v>
      </c>
      <c r="N10298" t="s">
        <v>24</v>
      </c>
      <c r="O10298" t="s">
        <v>27</v>
      </c>
      <c r="P10298" t="s">
        <v>97</v>
      </c>
      <c r="Q10298" t="s">
        <v>19</v>
      </c>
      <c r="R10298" t="s">
        <v>43</v>
      </c>
      <c r="S10298" t="s">
        <v>17</v>
      </c>
      <c r="T10298" t="s">
        <v>13311</v>
      </c>
      <c r="U10298" s="1">
        <v>45712</v>
      </c>
      <c r="V10298">
        <v>161</v>
      </c>
      <c r="W10298" t="str">
        <f t="shared" si="207"/>
        <v>150-179</v>
      </c>
    </row>
    <row r="10299" spans="1:23" x14ac:dyDescent="0.25">
      <c r="A10299" t="s">
        <v>10548</v>
      </c>
      <c r="B10299">
        <v>7685575371</v>
      </c>
      <c r="C10299">
        <v>7187644718</v>
      </c>
      <c r="D10299" s="1">
        <v>45802</v>
      </c>
      <c r="E10299">
        <v>99238</v>
      </c>
      <c r="F10299">
        <v>85025</v>
      </c>
      <c r="G10299" t="s">
        <v>593</v>
      </c>
      <c r="H10299" s="34">
        <v>58150</v>
      </c>
      <c r="I10299" s="7">
        <v>43613</v>
      </c>
      <c r="J10299" s="7">
        <v>37071.050000000003</v>
      </c>
      <c r="K10299" s="7">
        <v>0</v>
      </c>
      <c r="L10299" s="7">
        <v>6541.95</v>
      </c>
      <c r="M10299" s="5">
        <v>0.15</v>
      </c>
      <c r="N10299" t="s">
        <v>1139</v>
      </c>
      <c r="O10299" t="s">
        <v>17</v>
      </c>
      <c r="P10299" t="s">
        <v>40</v>
      </c>
      <c r="Q10299" t="s">
        <v>19</v>
      </c>
      <c r="R10299" t="s">
        <v>20</v>
      </c>
      <c r="S10299" t="s">
        <v>27</v>
      </c>
      <c r="T10299" t="s">
        <v>13310</v>
      </c>
      <c r="U10299" s="1">
        <v>45850</v>
      </c>
      <c r="V10299">
        <v>48</v>
      </c>
      <c r="W10299" t="str">
        <f t="shared" si="207"/>
        <v>30-59</v>
      </c>
    </row>
    <row r="10300" spans="1:23" x14ac:dyDescent="0.25">
      <c r="A10300" t="s">
        <v>10549</v>
      </c>
      <c r="B10300">
        <v>979163190</v>
      </c>
      <c r="C10300">
        <v>3053172150</v>
      </c>
      <c r="D10300" s="1">
        <v>45385</v>
      </c>
      <c r="E10300">
        <v>99232</v>
      </c>
      <c r="F10300">
        <v>81000</v>
      </c>
      <c r="G10300" t="s">
        <v>3342</v>
      </c>
      <c r="H10300" s="34">
        <v>75639</v>
      </c>
      <c r="I10300" s="7">
        <v>58998</v>
      </c>
      <c r="J10300" s="7">
        <v>43368.4</v>
      </c>
      <c r="K10300" s="7">
        <v>3830</v>
      </c>
      <c r="L10300" s="7">
        <v>11799.6</v>
      </c>
      <c r="M10300" s="5">
        <v>0.2</v>
      </c>
      <c r="N10300" t="s">
        <v>3140</v>
      </c>
      <c r="O10300" t="s">
        <v>30</v>
      </c>
      <c r="P10300" t="s">
        <v>55</v>
      </c>
      <c r="Q10300" t="s">
        <v>19</v>
      </c>
      <c r="R10300" t="s">
        <v>27</v>
      </c>
      <c r="S10300" t="s">
        <v>17</v>
      </c>
      <c r="T10300" t="s">
        <v>13312</v>
      </c>
      <c r="U10300" s="1">
        <v>45472</v>
      </c>
      <c r="V10300">
        <v>87</v>
      </c>
      <c r="W10300" t="str">
        <f t="shared" si="207"/>
        <v>60-89</v>
      </c>
    </row>
    <row r="10301" spans="1:23" x14ac:dyDescent="0.25">
      <c r="A10301" t="s">
        <v>10550</v>
      </c>
      <c r="B10301">
        <v>2303985661</v>
      </c>
      <c r="C10301">
        <v>735497977</v>
      </c>
      <c r="D10301" s="1">
        <v>45933</v>
      </c>
      <c r="E10301">
        <v>99222</v>
      </c>
      <c r="F10301">
        <v>99201</v>
      </c>
      <c r="G10301" t="s">
        <v>3215</v>
      </c>
      <c r="H10301" s="34">
        <v>95688</v>
      </c>
      <c r="I10301" s="7">
        <v>74637</v>
      </c>
      <c r="J10301" s="7">
        <v>53999.6</v>
      </c>
      <c r="K10301" s="7">
        <v>5710</v>
      </c>
      <c r="L10301" s="7">
        <v>14927.4</v>
      </c>
      <c r="M10301" s="5">
        <v>0.2</v>
      </c>
      <c r="N10301" t="s">
        <v>3140</v>
      </c>
      <c r="O10301" t="s">
        <v>30</v>
      </c>
      <c r="P10301" t="s">
        <v>3148</v>
      </c>
      <c r="Q10301" t="s">
        <v>32</v>
      </c>
      <c r="R10301" t="s">
        <v>27</v>
      </c>
      <c r="S10301" t="s">
        <v>21</v>
      </c>
      <c r="T10301" t="s">
        <v>13311</v>
      </c>
      <c r="U10301" s="1">
        <v>46097</v>
      </c>
      <c r="V10301">
        <v>164</v>
      </c>
      <c r="W10301" t="str">
        <f t="shared" si="207"/>
        <v>150-179</v>
      </c>
    </row>
    <row r="10302" spans="1:23" x14ac:dyDescent="0.25">
      <c r="A10302" t="s">
        <v>10551</v>
      </c>
      <c r="B10302">
        <v>3147499323</v>
      </c>
      <c r="C10302">
        <v>7094581653</v>
      </c>
      <c r="D10302" s="1">
        <v>45524</v>
      </c>
      <c r="E10302">
        <v>99215</v>
      </c>
      <c r="F10302">
        <v>85025</v>
      </c>
      <c r="G10302" t="s">
        <v>3702</v>
      </c>
      <c r="H10302" s="34">
        <v>77781</v>
      </c>
      <c r="I10302" s="7">
        <v>61447</v>
      </c>
      <c r="J10302" s="7">
        <v>51615.48</v>
      </c>
      <c r="K10302" s="7">
        <v>0</v>
      </c>
      <c r="L10302" s="7">
        <v>9831.52</v>
      </c>
      <c r="M10302" s="5">
        <v>0.16</v>
      </c>
      <c r="N10302" t="s">
        <v>1138</v>
      </c>
      <c r="O10302" t="s">
        <v>17</v>
      </c>
      <c r="P10302" t="s">
        <v>35</v>
      </c>
      <c r="Q10302" t="s">
        <v>19</v>
      </c>
      <c r="R10302" t="s">
        <v>26</v>
      </c>
      <c r="S10302" t="s">
        <v>17</v>
      </c>
      <c r="T10302" t="s">
        <v>13312</v>
      </c>
      <c r="U10302" s="1">
        <v>45627</v>
      </c>
      <c r="V10302">
        <v>103</v>
      </c>
      <c r="W10302" t="str">
        <f t="shared" si="207"/>
        <v>90-119</v>
      </c>
    </row>
    <row r="10303" spans="1:23" x14ac:dyDescent="0.25">
      <c r="A10303" t="s">
        <v>10552</v>
      </c>
      <c r="B10303">
        <v>9878685477</v>
      </c>
      <c r="C10303">
        <v>4877080555</v>
      </c>
      <c r="D10303" s="1">
        <v>45466</v>
      </c>
      <c r="E10303">
        <v>99221</v>
      </c>
      <c r="F10303">
        <v>99283</v>
      </c>
      <c r="G10303" t="s">
        <v>3283</v>
      </c>
      <c r="H10303" s="34">
        <v>45203</v>
      </c>
      <c r="I10303" s="7">
        <v>37066</v>
      </c>
      <c r="J10303" s="7">
        <v>25821.119999999999</v>
      </c>
      <c r="K10303" s="7">
        <v>4573</v>
      </c>
      <c r="L10303" s="7">
        <v>6671.88</v>
      </c>
      <c r="M10303" s="5">
        <v>0.18</v>
      </c>
      <c r="N10303" t="s">
        <v>3141</v>
      </c>
      <c r="O10303" t="s">
        <v>30</v>
      </c>
      <c r="P10303" t="s">
        <v>97</v>
      </c>
      <c r="Q10303" t="s">
        <v>32</v>
      </c>
      <c r="R10303" t="s">
        <v>20</v>
      </c>
      <c r="S10303" t="s">
        <v>17</v>
      </c>
      <c r="T10303" t="s">
        <v>13311</v>
      </c>
      <c r="U10303" s="1">
        <v>45593</v>
      </c>
      <c r="V10303">
        <v>127</v>
      </c>
      <c r="W10303" t="str">
        <f t="shared" si="207"/>
        <v>120-149</v>
      </c>
    </row>
    <row r="10304" spans="1:23" x14ac:dyDescent="0.25">
      <c r="A10304" t="s">
        <v>10553</v>
      </c>
      <c r="B10304">
        <v>9860715280</v>
      </c>
      <c r="C10304">
        <v>8799111143</v>
      </c>
      <c r="D10304" s="1">
        <v>45352</v>
      </c>
      <c r="E10304">
        <v>99233</v>
      </c>
      <c r="F10304">
        <v>99285</v>
      </c>
      <c r="G10304" t="s">
        <v>3220</v>
      </c>
      <c r="H10304" s="34">
        <v>77899</v>
      </c>
      <c r="I10304" s="7">
        <v>61540</v>
      </c>
      <c r="J10304" s="7">
        <v>51693.599999999999</v>
      </c>
      <c r="K10304" s="7">
        <v>0</v>
      </c>
      <c r="L10304" s="7">
        <v>9846.4</v>
      </c>
      <c r="M10304" s="5">
        <v>0.16</v>
      </c>
      <c r="N10304" t="s">
        <v>1138</v>
      </c>
      <c r="O10304" t="s">
        <v>17</v>
      </c>
      <c r="P10304" t="s">
        <v>3149</v>
      </c>
      <c r="Q10304" t="s">
        <v>32</v>
      </c>
      <c r="R10304" t="s">
        <v>21</v>
      </c>
      <c r="S10304" t="s">
        <v>17</v>
      </c>
      <c r="T10304" t="s">
        <v>13311</v>
      </c>
      <c r="U10304" s="1">
        <v>45429</v>
      </c>
      <c r="V10304">
        <v>77</v>
      </c>
      <c r="W10304" t="str">
        <f t="shared" si="207"/>
        <v>60-89</v>
      </c>
    </row>
    <row r="10305" spans="1:23" x14ac:dyDescent="0.25">
      <c r="A10305" t="s">
        <v>10554</v>
      </c>
      <c r="B10305">
        <v>2327678094</v>
      </c>
      <c r="C10305">
        <v>6214201432</v>
      </c>
      <c r="D10305" s="1">
        <v>45511</v>
      </c>
      <c r="E10305">
        <v>99222</v>
      </c>
      <c r="F10305">
        <v>93000</v>
      </c>
      <c r="G10305" t="s">
        <v>3641</v>
      </c>
      <c r="H10305" s="34">
        <v>87127</v>
      </c>
      <c r="I10305" s="7">
        <v>62731</v>
      </c>
      <c r="J10305" s="7">
        <v>41183.519999999997</v>
      </c>
      <c r="K10305" s="7">
        <v>16529</v>
      </c>
      <c r="L10305" s="7">
        <v>5018.4799999999996</v>
      </c>
      <c r="M10305" s="5">
        <v>0.08</v>
      </c>
      <c r="N10305" t="s">
        <v>24</v>
      </c>
      <c r="O10305" t="s">
        <v>27</v>
      </c>
      <c r="P10305" t="s">
        <v>31</v>
      </c>
      <c r="Q10305" t="s">
        <v>32</v>
      </c>
      <c r="R10305" t="s">
        <v>38</v>
      </c>
      <c r="S10305" t="s">
        <v>27</v>
      </c>
      <c r="T10305" t="s">
        <v>13311</v>
      </c>
      <c r="U10305" s="1">
        <v>45670</v>
      </c>
      <c r="V10305">
        <v>159</v>
      </c>
      <c r="W10305" t="str">
        <f t="shared" si="207"/>
        <v>150-179</v>
      </c>
    </row>
    <row r="10306" spans="1:23" x14ac:dyDescent="0.25">
      <c r="A10306" t="s">
        <v>10555</v>
      </c>
      <c r="B10306">
        <v>2510863319</v>
      </c>
      <c r="C10306">
        <v>5868867258</v>
      </c>
      <c r="D10306" s="1">
        <v>45909</v>
      </c>
      <c r="E10306">
        <v>99231</v>
      </c>
      <c r="F10306">
        <v>81000</v>
      </c>
      <c r="G10306" t="s">
        <v>3548</v>
      </c>
      <c r="H10306" s="34">
        <v>81429</v>
      </c>
      <c r="I10306" s="7">
        <v>58629</v>
      </c>
      <c r="J10306" s="7">
        <v>47025.68</v>
      </c>
      <c r="K10306" s="7">
        <v>6913</v>
      </c>
      <c r="L10306" s="7">
        <v>4690.32</v>
      </c>
      <c r="M10306" s="5">
        <v>0.08</v>
      </c>
      <c r="N10306" t="s">
        <v>24</v>
      </c>
      <c r="O10306" t="s">
        <v>27</v>
      </c>
      <c r="P10306" t="s">
        <v>3149</v>
      </c>
      <c r="Q10306" t="s">
        <v>19</v>
      </c>
      <c r="R10306" t="s">
        <v>20</v>
      </c>
      <c r="S10306" t="s">
        <v>27</v>
      </c>
      <c r="T10306" t="s">
        <v>13310</v>
      </c>
      <c r="U10306" s="1">
        <v>46016</v>
      </c>
      <c r="V10306">
        <v>107</v>
      </c>
      <c r="W10306" t="str">
        <f t="shared" si="207"/>
        <v>90-119</v>
      </c>
    </row>
    <row r="10307" spans="1:23" x14ac:dyDescent="0.25">
      <c r="A10307" t="s">
        <v>10556</v>
      </c>
      <c r="B10307">
        <v>605383118</v>
      </c>
      <c r="C10307">
        <v>7644388882</v>
      </c>
      <c r="D10307" s="1">
        <v>45566</v>
      </c>
      <c r="E10307">
        <v>99214</v>
      </c>
      <c r="F10307">
        <v>99205</v>
      </c>
      <c r="G10307" t="s">
        <v>29</v>
      </c>
      <c r="H10307" s="34">
        <v>93656</v>
      </c>
      <c r="I10307" s="7">
        <v>73052</v>
      </c>
      <c r="J10307" s="7">
        <v>58441.599999999999</v>
      </c>
      <c r="K10307" s="7">
        <v>0</v>
      </c>
      <c r="L10307" s="7">
        <v>14610.4</v>
      </c>
      <c r="M10307" s="5">
        <v>0.2</v>
      </c>
      <c r="N10307" t="s">
        <v>3140</v>
      </c>
      <c r="O10307" t="s">
        <v>17</v>
      </c>
      <c r="P10307" t="s">
        <v>55</v>
      </c>
      <c r="Q10307" t="s">
        <v>19</v>
      </c>
      <c r="R10307" t="s">
        <v>26</v>
      </c>
      <c r="S10307" t="s">
        <v>27</v>
      </c>
      <c r="T10307" t="s">
        <v>13311</v>
      </c>
      <c r="U10307" s="1">
        <v>45637</v>
      </c>
      <c r="V10307">
        <v>71</v>
      </c>
      <c r="W10307" t="str">
        <f t="shared" ref="W10307:W10370" si="208">IF(V10307="","",IF(V10307&lt;30,"0-29",IF(V10307&lt;60,"30-59",IF(V10307&lt;90,"60-89",IF(V10307&lt;120,"90-119",IF(V10307&lt;150,"120-149",IF(V10307&lt;180,"150-179",IF(V10307&lt;210,"180-209",IF(V10307&lt;240,"210-239",IF(V10307&lt;270,"240-269",IF(V10307&lt;300,"270-299",IF(V10307&lt;330,"300-329",IF(V10307&lt;360,"330-359","360+")))))))))))))</f>
        <v>60-89</v>
      </c>
    </row>
    <row r="10308" spans="1:23" x14ac:dyDescent="0.25">
      <c r="A10308" t="s">
        <v>10557</v>
      </c>
      <c r="B10308">
        <v>8591602580</v>
      </c>
      <c r="C10308">
        <v>6513191443</v>
      </c>
      <c r="D10308" s="1">
        <v>45307</v>
      </c>
      <c r="E10308">
        <v>99213</v>
      </c>
      <c r="F10308">
        <v>99205</v>
      </c>
      <c r="G10308" t="s">
        <v>219</v>
      </c>
      <c r="H10308" s="34">
        <v>52334</v>
      </c>
      <c r="I10308" s="7">
        <v>39251</v>
      </c>
      <c r="J10308" s="7">
        <v>30575.35</v>
      </c>
      <c r="K10308" s="7">
        <v>2788</v>
      </c>
      <c r="L10308" s="7">
        <v>5887.65</v>
      </c>
      <c r="M10308" s="5">
        <v>0.15</v>
      </c>
      <c r="N10308" t="s">
        <v>1139</v>
      </c>
      <c r="O10308" t="s">
        <v>30</v>
      </c>
      <c r="P10308" t="s">
        <v>3146</v>
      </c>
      <c r="Q10308" t="s">
        <v>32</v>
      </c>
      <c r="R10308" t="s">
        <v>27</v>
      </c>
      <c r="S10308" t="s">
        <v>21</v>
      </c>
      <c r="T10308" t="s">
        <v>13310</v>
      </c>
      <c r="U10308" s="1">
        <v>45367</v>
      </c>
      <c r="V10308">
        <v>60</v>
      </c>
      <c r="W10308" t="str">
        <f t="shared" si="208"/>
        <v>60-89</v>
      </c>
    </row>
    <row r="10309" spans="1:23" x14ac:dyDescent="0.25">
      <c r="A10309" t="s">
        <v>10558</v>
      </c>
      <c r="B10309">
        <v>5097264514</v>
      </c>
      <c r="C10309">
        <v>7566372225</v>
      </c>
      <c r="D10309" s="1">
        <v>45890</v>
      </c>
      <c r="E10309">
        <v>99232</v>
      </c>
      <c r="F10309">
        <v>99292</v>
      </c>
      <c r="G10309" t="s">
        <v>237</v>
      </c>
      <c r="H10309" s="34">
        <v>48749</v>
      </c>
      <c r="I10309" s="7">
        <v>36562</v>
      </c>
      <c r="J10309" s="7">
        <v>29046.7</v>
      </c>
      <c r="K10309" s="7">
        <v>2031</v>
      </c>
      <c r="L10309" s="7">
        <v>5484.3</v>
      </c>
      <c r="M10309" s="5">
        <v>0.15</v>
      </c>
      <c r="N10309" t="s">
        <v>1139</v>
      </c>
      <c r="O10309" t="s">
        <v>30</v>
      </c>
      <c r="P10309" t="s">
        <v>55</v>
      </c>
      <c r="Q10309" t="s">
        <v>19</v>
      </c>
      <c r="R10309" t="s">
        <v>26</v>
      </c>
      <c r="S10309" t="s">
        <v>27</v>
      </c>
      <c r="T10309" t="s">
        <v>13310</v>
      </c>
      <c r="U10309" s="1">
        <v>46044</v>
      </c>
      <c r="V10309">
        <v>154</v>
      </c>
      <c r="W10309" t="str">
        <f t="shared" si="208"/>
        <v>150-179</v>
      </c>
    </row>
    <row r="10310" spans="1:23" x14ac:dyDescent="0.25">
      <c r="A10310" t="s">
        <v>10559</v>
      </c>
      <c r="B10310">
        <v>9091264552</v>
      </c>
      <c r="C10310">
        <v>4780019326</v>
      </c>
      <c r="D10310" s="1">
        <v>45868</v>
      </c>
      <c r="E10310">
        <v>99221</v>
      </c>
      <c r="F10310">
        <v>99201</v>
      </c>
      <c r="G10310" t="s">
        <v>104</v>
      </c>
      <c r="H10310" s="34">
        <v>78291</v>
      </c>
      <c r="I10310" s="7">
        <v>50889</v>
      </c>
      <c r="J10310" s="7">
        <v>44782.32</v>
      </c>
      <c r="K10310" s="7">
        <v>0</v>
      </c>
      <c r="L10310" s="7">
        <v>6106.68</v>
      </c>
      <c r="M10310" s="5">
        <v>0.12</v>
      </c>
      <c r="N10310" t="s">
        <v>46</v>
      </c>
      <c r="O10310" t="s">
        <v>17</v>
      </c>
      <c r="P10310" t="s">
        <v>55</v>
      </c>
      <c r="Q10310" t="s">
        <v>32</v>
      </c>
      <c r="R10310" t="s">
        <v>27</v>
      </c>
      <c r="S10310" t="s">
        <v>17</v>
      </c>
      <c r="T10310" t="s">
        <v>13312</v>
      </c>
      <c r="U10310" s="1">
        <v>45934</v>
      </c>
      <c r="V10310">
        <v>66</v>
      </c>
      <c r="W10310" t="str">
        <f t="shared" si="208"/>
        <v>60-89</v>
      </c>
    </row>
    <row r="10311" spans="1:23" x14ac:dyDescent="0.25">
      <c r="A10311" t="s">
        <v>10560</v>
      </c>
      <c r="B10311">
        <v>1780658503</v>
      </c>
      <c r="C10311">
        <v>477889873</v>
      </c>
      <c r="D10311" s="1">
        <v>45846</v>
      </c>
      <c r="E10311">
        <v>99222</v>
      </c>
      <c r="F10311">
        <v>99291</v>
      </c>
      <c r="G10311" t="s">
        <v>3225</v>
      </c>
      <c r="H10311" s="34">
        <v>60496</v>
      </c>
      <c r="I10311" s="7">
        <v>39322</v>
      </c>
      <c r="J10311" s="7">
        <v>25188.36</v>
      </c>
      <c r="K10311" s="7">
        <v>9415</v>
      </c>
      <c r="L10311" s="7">
        <v>4718.6400000000003</v>
      </c>
      <c r="M10311" s="5">
        <v>0.12</v>
      </c>
      <c r="N10311" t="s">
        <v>46</v>
      </c>
      <c r="O10311" t="s">
        <v>27</v>
      </c>
      <c r="P10311" t="s">
        <v>3148</v>
      </c>
      <c r="Q10311" t="s">
        <v>19</v>
      </c>
      <c r="R10311" t="s">
        <v>27</v>
      </c>
      <c r="S10311" t="s">
        <v>21</v>
      </c>
      <c r="T10311" t="s">
        <v>13310</v>
      </c>
      <c r="U10311" s="1">
        <v>45942</v>
      </c>
      <c r="V10311">
        <v>96</v>
      </c>
      <c r="W10311" t="str">
        <f t="shared" si="208"/>
        <v>90-119</v>
      </c>
    </row>
    <row r="10312" spans="1:23" x14ac:dyDescent="0.25">
      <c r="A10312" t="s">
        <v>10561</v>
      </c>
      <c r="B10312">
        <v>7364951543</v>
      </c>
      <c r="C10312">
        <v>9727822023</v>
      </c>
      <c r="D10312" s="1">
        <v>45482</v>
      </c>
      <c r="E10312">
        <v>99222</v>
      </c>
      <c r="F10312">
        <v>99204</v>
      </c>
      <c r="G10312" t="s">
        <v>3158</v>
      </c>
      <c r="H10312" s="34">
        <v>18822</v>
      </c>
      <c r="I10312" s="7">
        <v>13552</v>
      </c>
      <c r="J10312" s="7">
        <v>10514.84</v>
      </c>
      <c r="K10312" s="7">
        <v>1953</v>
      </c>
      <c r="L10312" s="7">
        <v>1084.1600000000001</v>
      </c>
      <c r="M10312" s="5">
        <v>0.08</v>
      </c>
      <c r="N10312" t="s">
        <v>24</v>
      </c>
      <c r="O10312" t="s">
        <v>30</v>
      </c>
      <c r="P10312" t="s">
        <v>3149</v>
      </c>
      <c r="Q10312" t="s">
        <v>19</v>
      </c>
      <c r="R10312" t="s">
        <v>26</v>
      </c>
      <c r="S10312" t="s">
        <v>27</v>
      </c>
      <c r="T10312" t="s">
        <v>13310</v>
      </c>
      <c r="U10312" s="1">
        <v>45609</v>
      </c>
      <c r="V10312">
        <v>127</v>
      </c>
      <c r="W10312" t="str">
        <f t="shared" si="208"/>
        <v>120-149</v>
      </c>
    </row>
    <row r="10313" spans="1:23" x14ac:dyDescent="0.25">
      <c r="A10313" t="s">
        <v>10562</v>
      </c>
      <c r="B10313">
        <v>7158077299</v>
      </c>
      <c r="C10313">
        <v>7335736867</v>
      </c>
      <c r="D10313" s="1">
        <v>45665</v>
      </c>
      <c r="E10313">
        <v>99214</v>
      </c>
      <c r="F10313">
        <v>99203</v>
      </c>
      <c r="G10313" t="s">
        <v>3218</v>
      </c>
      <c r="H10313" s="34">
        <v>57862</v>
      </c>
      <c r="I10313" s="7">
        <v>45132</v>
      </c>
      <c r="J10313" s="7">
        <v>26888.6</v>
      </c>
      <c r="K10313" s="7">
        <v>9217</v>
      </c>
      <c r="L10313" s="7">
        <v>9026.4</v>
      </c>
      <c r="M10313" s="5">
        <v>0.2</v>
      </c>
      <c r="N10313" t="s">
        <v>3140</v>
      </c>
      <c r="O10313" t="s">
        <v>27</v>
      </c>
      <c r="P10313" t="s">
        <v>40</v>
      </c>
      <c r="Q10313" t="s">
        <v>19</v>
      </c>
      <c r="R10313" t="s">
        <v>38</v>
      </c>
      <c r="S10313" t="s">
        <v>17</v>
      </c>
      <c r="T10313" t="s">
        <v>13311</v>
      </c>
      <c r="U10313" s="1">
        <v>45707</v>
      </c>
      <c r="V10313">
        <v>42</v>
      </c>
      <c r="W10313" t="str">
        <f t="shared" si="208"/>
        <v>30-59</v>
      </c>
    </row>
    <row r="10314" spans="1:23" x14ac:dyDescent="0.25">
      <c r="A10314" t="s">
        <v>10563</v>
      </c>
      <c r="B10314">
        <v>1882134836</v>
      </c>
      <c r="C10314">
        <v>7672150474</v>
      </c>
      <c r="D10314" s="1">
        <v>45783</v>
      </c>
      <c r="E10314">
        <v>99215</v>
      </c>
      <c r="F10314">
        <v>99212</v>
      </c>
      <c r="G10314" t="s">
        <v>3438</v>
      </c>
      <c r="H10314" s="34">
        <v>77319</v>
      </c>
      <c r="I10314" s="7">
        <v>60309</v>
      </c>
      <c r="J10314" s="7">
        <v>27067.200000000001</v>
      </c>
      <c r="K10314" s="7">
        <v>21180</v>
      </c>
      <c r="L10314" s="7">
        <v>12061.8</v>
      </c>
      <c r="M10314" s="5">
        <v>0.2</v>
      </c>
      <c r="N10314" t="s">
        <v>3140</v>
      </c>
      <c r="O10314" t="s">
        <v>27</v>
      </c>
      <c r="P10314" t="s">
        <v>35</v>
      </c>
      <c r="Q10314" t="s">
        <v>32</v>
      </c>
      <c r="R10314" t="s">
        <v>21</v>
      </c>
      <c r="S10314" t="s">
        <v>21</v>
      </c>
      <c r="T10314" t="s">
        <v>13312</v>
      </c>
      <c r="U10314" s="1">
        <v>45854</v>
      </c>
      <c r="V10314">
        <v>71</v>
      </c>
      <c r="W10314" t="str">
        <f t="shared" si="208"/>
        <v>60-89</v>
      </c>
    </row>
    <row r="10315" spans="1:23" x14ac:dyDescent="0.25">
      <c r="A10315" t="s">
        <v>10564</v>
      </c>
      <c r="B10315">
        <v>9206557977</v>
      </c>
      <c r="C10315">
        <v>5981649456</v>
      </c>
      <c r="D10315" s="1">
        <v>45786</v>
      </c>
      <c r="E10315">
        <v>99232</v>
      </c>
      <c r="F10315">
        <v>99291</v>
      </c>
      <c r="G10315" t="s">
        <v>288</v>
      </c>
      <c r="H10315" s="34">
        <v>91698</v>
      </c>
      <c r="I10315" s="7">
        <v>73358</v>
      </c>
      <c r="J10315" s="7">
        <v>63087.88</v>
      </c>
      <c r="K10315" s="7">
        <v>0</v>
      </c>
      <c r="L10315" s="7">
        <v>10270.120000000001</v>
      </c>
      <c r="M10315" s="5">
        <v>0.14000000000000001</v>
      </c>
      <c r="N10315" t="s">
        <v>1135</v>
      </c>
      <c r="O10315" t="s">
        <v>17</v>
      </c>
      <c r="P10315" t="s">
        <v>3148</v>
      </c>
      <c r="Q10315" t="s">
        <v>19</v>
      </c>
      <c r="R10315" t="s">
        <v>38</v>
      </c>
      <c r="S10315" t="s">
        <v>21</v>
      </c>
      <c r="T10315" t="s">
        <v>13310</v>
      </c>
      <c r="U10315" s="1">
        <v>45890</v>
      </c>
      <c r="V10315">
        <v>104</v>
      </c>
      <c r="W10315" t="str">
        <f t="shared" si="208"/>
        <v>90-119</v>
      </c>
    </row>
    <row r="10316" spans="1:23" x14ac:dyDescent="0.25">
      <c r="A10316" t="s">
        <v>10565</v>
      </c>
      <c r="B10316">
        <v>5189176907</v>
      </c>
      <c r="C10316">
        <v>2865886015</v>
      </c>
      <c r="D10316" s="1">
        <v>45773</v>
      </c>
      <c r="E10316">
        <v>99232</v>
      </c>
      <c r="F10316">
        <v>99291</v>
      </c>
      <c r="G10316" t="s">
        <v>3218</v>
      </c>
      <c r="H10316" s="34">
        <v>63346</v>
      </c>
      <c r="I10316" s="7">
        <v>49410</v>
      </c>
      <c r="J10316" s="7">
        <v>39528</v>
      </c>
      <c r="K10316" s="7">
        <v>0</v>
      </c>
      <c r="L10316" s="7">
        <v>9882</v>
      </c>
      <c r="M10316" s="5">
        <v>0.2</v>
      </c>
      <c r="N10316" t="s">
        <v>3140</v>
      </c>
      <c r="O10316" t="s">
        <v>17</v>
      </c>
      <c r="P10316" t="s">
        <v>58</v>
      </c>
      <c r="Q10316" t="s">
        <v>32</v>
      </c>
      <c r="R10316" t="s">
        <v>26</v>
      </c>
      <c r="S10316" t="s">
        <v>17</v>
      </c>
      <c r="T10316" t="s">
        <v>13310</v>
      </c>
      <c r="U10316" s="1">
        <v>45846</v>
      </c>
      <c r="V10316">
        <v>73</v>
      </c>
      <c r="W10316" t="str">
        <f t="shared" si="208"/>
        <v>60-89</v>
      </c>
    </row>
    <row r="10317" spans="1:23" x14ac:dyDescent="0.25">
      <c r="A10317" t="s">
        <v>10566</v>
      </c>
      <c r="B10317">
        <v>669668016</v>
      </c>
      <c r="C10317">
        <v>776380409</v>
      </c>
      <c r="D10317" s="1">
        <v>45313</v>
      </c>
      <c r="E10317">
        <v>99232</v>
      </c>
      <c r="F10317">
        <v>36415</v>
      </c>
      <c r="G10317" t="s">
        <v>3215</v>
      </c>
      <c r="H10317" s="34">
        <v>50522</v>
      </c>
      <c r="I10317" s="7">
        <v>39407</v>
      </c>
      <c r="J10317" s="7">
        <v>27740.6</v>
      </c>
      <c r="K10317" s="7">
        <v>3785</v>
      </c>
      <c r="L10317" s="7">
        <v>7881.4</v>
      </c>
      <c r="M10317" s="5">
        <v>0.2</v>
      </c>
      <c r="N10317" t="s">
        <v>3140</v>
      </c>
      <c r="O10317" t="s">
        <v>30</v>
      </c>
      <c r="P10317" t="s">
        <v>97</v>
      </c>
      <c r="Q10317" t="s">
        <v>32</v>
      </c>
      <c r="R10317" t="s">
        <v>43</v>
      </c>
      <c r="S10317" t="s">
        <v>27</v>
      </c>
      <c r="T10317" t="s">
        <v>13311</v>
      </c>
      <c r="U10317" s="1">
        <v>45468</v>
      </c>
      <c r="V10317">
        <v>155</v>
      </c>
      <c r="W10317" t="str">
        <f t="shared" si="208"/>
        <v>150-179</v>
      </c>
    </row>
    <row r="10318" spans="1:23" x14ac:dyDescent="0.25">
      <c r="A10318" t="s">
        <v>10567</v>
      </c>
      <c r="B10318">
        <v>2627648727</v>
      </c>
      <c r="C10318">
        <v>9511091395</v>
      </c>
      <c r="D10318" s="1">
        <v>45329</v>
      </c>
      <c r="E10318">
        <v>99221</v>
      </c>
      <c r="F10318">
        <v>90834</v>
      </c>
      <c r="G10318" t="s">
        <v>3262</v>
      </c>
      <c r="H10318" s="34">
        <v>65279</v>
      </c>
      <c r="I10318" s="7">
        <v>53529</v>
      </c>
      <c r="J10318" s="7">
        <v>33524.78</v>
      </c>
      <c r="K10318" s="7">
        <v>10369</v>
      </c>
      <c r="L10318" s="7">
        <v>9635.2199999999993</v>
      </c>
      <c r="M10318" s="5">
        <v>0.18</v>
      </c>
      <c r="N10318" t="s">
        <v>3141</v>
      </c>
      <c r="O10318" t="s">
        <v>27</v>
      </c>
      <c r="P10318" t="s">
        <v>3150</v>
      </c>
      <c r="Q10318" t="s">
        <v>19</v>
      </c>
      <c r="R10318" t="s">
        <v>38</v>
      </c>
      <c r="S10318" t="s">
        <v>21</v>
      </c>
      <c r="T10318" t="s">
        <v>13311</v>
      </c>
      <c r="U10318" s="1">
        <v>45431</v>
      </c>
      <c r="V10318">
        <v>102</v>
      </c>
      <c r="W10318" t="str">
        <f t="shared" si="208"/>
        <v>90-119</v>
      </c>
    </row>
    <row r="10319" spans="1:23" x14ac:dyDescent="0.25">
      <c r="A10319" t="s">
        <v>10568</v>
      </c>
      <c r="B10319">
        <v>8218924663</v>
      </c>
      <c r="C10319">
        <v>5898541253</v>
      </c>
      <c r="D10319" s="1">
        <v>45659</v>
      </c>
      <c r="E10319">
        <v>99238</v>
      </c>
      <c r="F10319">
        <v>99205</v>
      </c>
      <c r="G10319" t="s">
        <v>3192</v>
      </c>
      <c r="H10319" s="34">
        <v>75499</v>
      </c>
      <c r="I10319" s="7">
        <v>60399</v>
      </c>
      <c r="J10319" s="7">
        <v>51943.14</v>
      </c>
      <c r="K10319" s="7">
        <v>0</v>
      </c>
      <c r="L10319" s="7">
        <v>8455.86</v>
      </c>
      <c r="M10319" s="5">
        <v>0.14000000000000001</v>
      </c>
      <c r="N10319" t="s">
        <v>1135</v>
      </c>
      <c r="O10319" t="s">
        <v>17</v>
      </c>
      <c r="P10319" t="s">
        <v>3148</v>
      </c>
      <c r="Q10319" t="s">
        <v>32</v>
      </c>
      <c r="R10319" t="s">
        <v>43</v>
      </c>
      <c r="S10319" t="s">
        <v>27</v>
      </c>
      <c r="T10319" t="s">
        <v>13312</v>
      </c>
      <c r="U10319" s="1">
        <v>45747</v>
      </c>
      <c r="V10319">
        <v>88</v>
      </c>
      <c r="W10319" t="str">
        <f t="shared" si="208"/>
        <v>60-89</v>
      </c>
    </row>
    <row r="10320" spans="1:23" x14ac:dyDescent="0.25">
      <c r="A10320" t="s">
        <v>10569</v>
      </c>
      <c r="B10320">
        <v>9685684058</v>
      </c>
      <c r="C10320">
        <v>1455440593</v>
      </c>
      <c r="D10320" s="1">
        <v>45593</v>
      </c>
      <c r="E10320">
        <v>99231</v>
      </c>
      <c r="F10320">
        <v>99204</v>
      </c>
      <c r="G10320" t="s">
        <v>3187</v>
      </c>
      <c r="H10320" s="34">
        <v>56923</v>
      </c>
      <c r="I10320" s="7">
        <v>48385</v>
      </c>
      <c r="J10320" s="7">
        <v>43538.3</v>
      </c>
      <c r="K10320" s="7">
        <v>3879</v>
      </c>
      <c r="L10320" s="7">
        <v>967.7</v>
      </c>
      <c r="M10320" s="5">
        <v>0.02</v>
      </c>
      <c r="N10320" t="s">
        <v>16</v>
      </c>
      <c r="O10320" t="s">
        <v>30</v>
      </c>
      <c r="P10320" t="s">
        <v>3147</v>
      </c>
      <c r="Q10320" t="s">
        <v>19</v>
      </c>
      <c r="R10320" t="s">
        <v>20</v>
      </c>
      <c r="S10320" t="s">
        <v>27</v>
      </c>
      <c r="T10320" t="s">
        <v>13312</v>
      </c>
      <c r="U10320" s="1">
        <v>45677</v>
      </c>
      <c r="V10320">
        <v>84</v>
      </c>
      <c r="W10320" t="str">
        <f t="shared" si="208"/>
        <v>60-89</v>
      </c>
    </row>
    <row r="10321" spans="1:23" x14ac:dyDescent="0.25">
      <c r="A10321" t="s">
        <v>10570</v>
      </c>
      <c r="B10321">
        <v>431676893</v>
      </c>
      <c r="C10321">
        <v>9292456717</v>
      </c>
      <c r="D10321" s="1">
        <v>45591</v>
      </c>
      <c r="E10321">
        <v>99214</v>
      </c>
      <c r="F10321">
        <v>99203</v>
      </c>
      <c r="G10321" t="s">
        <v>365</v>
      </c>
      <c r="H10321" s="34">
        <v>51868</v>
      </c>
      <c r="I10321" s="7">
        <v>37345</v>
      </c>
      <c r="J10321" s="7">
        <v>29240.400000000001</v>
      </c>
      <c r="K10321" s="7">
        <v>5117</v>
      </c>
      <c r="L10321" s="7">
        <v>2987.6</v>
      </c>
      <c r="M10321" s="5">
        <v>0.08</v>
      </c>
      <c r="N10321" t="s">
        <v>24</v>
      </c>
      <c r="O10321" t="s">
        <v>30</v>
      </c>
      <c r="P10321" t="s">
        <v>97</v>
      </c>
      <c r="Q10321" t="s">
        <v>32</v>
      </c>
      <c r="R10321" t="s">
        <v>20</v>
      </c>
      <c r="S10321" t="s">
        <v>17</v>
      </c>
      <c r="T10321" t="s">
        <v>13310</v>
      </c>
      <c r="U10321" s="1">
        <v>45744</v>
      </c>
      <c r="V10321">
        <v>153</v>
      </c>
      <c r="W10321" t="str">
        <f t="shared" si="208"/>
        <v>150-179</v>
      </c>
    </row>
    <row r="10322" spans="1:23" x14ac:dyDescent="0.25">
      <c r="A10322" t="s">
        <v>10571</v>
      </c>
      <c r="B10322">
        <v>8413082972</v>
      </c>
      <c r="C10322">
        <v>989430693</v>
      </c>
      <c r="D10322" s="1">
        <v>45754</v>
      </c>
      <c r="E10322">
        <v>99215</v>
      </c>
      <c r="F10322">
        <v>97110</v>
      </c>
      <c r="G10322" t="s">
        <v>4092</v>
      </c>
      <c r="H10322" s="34">
        <v>97449</v>
      </c>
      <c r="I10322" s="7">
        <v>82832</v>
      </c>
      <c r="J10322" s="7">
        <v>81175.360000000001</v>
      </c>
      <c r="K10322" s="7">
        <v>0</v>
      </c>
      <c r="L10322" s="7">
        <v>1656.64</v>
      </c>
      <c r="M10322" s="5">
        <v>0.02</v>
      </c>
      <c r="N10322" t="s">
        <v>16</v>
      </c>
      <c r="O10322" t="s">
        <v>17</v>
      </c>
      <c r="P10322" t="s">
        <v>58</v>
      </c>
      <c r="Q10322" t="s">
        <v>32</v>
      </c>
      <c r="R10322" t="s">
        <v>21</v>
      </c>
      <c r="S10322" t="s">
        <v>17</v>
      </c>
      <c r="T10322" t="s">
        <v>13312</v>
      </c>
      <c r="U10322" s="1">
        <v>45807</v>
      </c>
      <c r="V10322">
        <v>53</v>
      </c>
      <c r="W10322" t="str">
        <f t="shared" si="208"/>
        <v>30-59</v>
      </c>
    </row>
    <row r="10323" spans="1:23" x14ac:dyDescent="0.25">
      <c r="A10323" t="s">
        <v>10572</v>
      </c>
      <c r="B10323">
        <v>9112153353</v>
      </c>
      <c r="C10323">
        <v>8408448774</v>
      </c>
      <c r="D10323" s="1">
        <v>45605</v>
      </c>
      <c r="E10323">
        <v>99232</v>
      </c>
      <c r="F10323">
        <v>99281</v>
      </c>
      <c r="G10323" t="s">
        <v>593</v>
      </c>
      <c r="H10323" s="34">
        <v>88624</v>
      </c>
      <c r="I10323" s="7">
        <v>57606</v>
      </c>
      <c r="J10323" s="7">
        <v>34960.28</v>
      </c>
      <c r="K10323" s="7">
        <v>15733</v>
      </c>
      <c r="L10323" s="7">
        <v>6912.72</v>
      </c>
      <c r="M10323" s="5">
        <v>0.12</v>
      </c>
      <c r="N10323" t="s">
        <v>46</v>
      </c>
      <c r="O10323" t="s">
        <v>27</v>
      </c>
      <c r="P10323" t="s">
        <v>55</v>
      </c>
      <c r="Q10323" t="s">
        <v>32</v>
      </c>
      <c r="R10323" t="s">
        <v>21</v>
      </c>
      <c r="S10323" t="s">
        <v>27</v>
      </c>
      <c r="T10323" t="s">
        <v>13311</v>
      </c>
      <c r="U10323" s="1">
        <v>45704</v>
      </c>
      <c r="V10323">
        <v>99</v>
      </c>
      <c r="W10323" t="str">
        <f t="shared" si="208"/>
        <v>90-119</v>
      </c>
    </row>
    <row r="10324" spans="1:23" x14ac:dyDescent="0.25">
      <c r="A10324" t="s">
        <v>10573</v>
      </c>
      <c r="B10324">
        <v>5796660724</v>
      </c>
      <c r="C10324">
        <v>5184309134</v>
      </c>
      <c r="D10324" s="1">
        <v>45548</v>
      </c>
      <c r="E10324">
        <v>99233</v>
      </c>
      <c r="F10324">
        <v>81000</v>
      </c>
      <c r="G10324" t="s">
        <v>81</v>
      </c>
      <c r="H10324" s="34">
        <v>51780</v>
      </c>
      <c r="I10324" s="7">
        <v>42460</v>
      </c>
      <c r="J10324" s="7">
        <v>34817.199999999997</v>
      </c>
      <c r="K10324" s="7">
        <v>0</v>
      </c>
      <c r="L10324" s="7">
        <v>7642.8</v>
      </c>
      <c r="M10324" s="5">
        <v>0.18</v>
      </c>
      <c r="N10324" t="s">
        <v>3141</v>
      </c>
      <c r="O10324" t="s">
        <v>17</v>
      </c>
      <c r="P10324" t="s">
        <v>97</v>
      </c>
      <c r="Q10324" t="s">
        <v>32</v>
      </c>
      <c r="R10324" t="s">
        <v>27</v>
      </c>
      <c r="S10324" t="s">
        <v>21</v>
      </c>
      <c r="T10324" t="s">
        <v>13311</v>
      </c>
      <c r="U10324" s="1">
        <v>45727</v>
      </c>
      <c r="V10324">
        <v>179</v>
      </c>
      <c r="W10324" t="str">
        <f t="shared" si="208"/>
        <v>150-179</v>
      </c>
    </row>
    <row r="10325" spans="1:23" x14ac:dyDescent="0.25">
      <c r="A10325" t="s">
        <v>10574</v>
      </c>
      <c r="B10325">
        <v>4114121576</v>
      </c>
      <c r="C10325">
        <v>1449981324</v>
      </c>
      <c r="D10325" s="1">
        <v>45416</v>
      </c>
      <c r="E10325">
        <v>99231</v>
      </c>
      <c r="F10325">
        <v>36415</v>
      </c>
      <c r="G10325" t="s">
        <v>3158</v>
      </c>
      <c r="H10325" s="34">
        <v>31466</v>
      </c>
      <c r="I10325" s="7">
        <v>26746</v>
      </c>
      <c r="J10325" s="7">
        <v>22091.08</v>
      </c>
      <c r="K10325" s="7">
        <v>4120</v>
      </c>
      <c r="L10325" s="7">
        <v>534.91999999999996</v>
      </c>
      <c r="M10325" s="5">
        <v>0.02</v>
      </c>
      <c r="N10325" t="s">
        <v>16</v>
      </c>
      <c r="O10325" t="s">
        <v>27</v>
      </c>
      <c r="P10325" t="s">
        <v>18</v>
      </c>
      <c r="Q10325" t="s">
        <v>19</v>
      </c>
      <c r="R10325" t="s">
        <v>21</v>
      </c>
      <c r="S10325" t="s">
        <v>17</v>
      </c>
      <c r="T10325" t="s">
        <v>13310</v>
      </c>
      <c r="U10325" s="1">
        <v>45556</v>
      </c>
      <c r="V10325">
        <v>140</v>
      </c>
      <c r="W10325" t="str">
        <f t="shared" si="208"/>
        <v>120-149</v>
      </c>
    </row>
    <row r="10326" spans="1:23" x14ac:dyDescent="0.25">
      <c r="A10326" t="s">
        <v>10575</v>
      </c>
      <c r="B10326">
        <v>5699340879</v>
      </c>
      <c r="C10326">
        <v>5942729273</v>
      </c>
      <c r="D10326" s="1">
        <v>45553</v>
      </c>
      <c r="E10326">
        <v>99232</v>
      </c>
      <c r="F10326">
        <v>36415</v>
      </c>
      <c r="G10326" t="s">
        <v>3286</v>
      </c>
      <c r="H10326" s="34">
        <v>67837</v>
      </c>
      <c r="I10326" s="7">
        <v>53591</v>
      </c>
      <c r="J10326" s="7">
        <v>45016.44</v>
      </c>
      <c r="K10326" s="7">
        <v>0</v>
      </c>
      <c r="L10326" s="7">
        <v>8574.56</v>
      </c>
      <c r="M10326" s="5">
        <v>0.16</v>
      </c>
      <c r="N10326" t="s">
        <v>1138</v>
      </c>
      <c r="O10326" t="s">
        <v>17</v>
      </c>
      <c r="P10326" t="s">
        <v>31</v>
      </c>
      <c r="Q10326" t="s">
        <v>32</v>
      </c>
      <c r="R10326" t="s">
        <v>38</v>
      </c>
      <c r="S10326" t="s">
        <v>27</v>
      </c>
      <c r="T10326" t="s">
        <v>13312</v>
      </c>
      <c r="U10326" s="1">
        <v>45703</v>
      </c>
      <c r="V10326">
        <v>150</v>
      </c>
      <c r="W10326" t="str">
        <f t="shared" si="208"/>
        <v>150-179</v>
      </c>
    </row>
    <row r="10327" spans="1:23" x14ac:dyDescent="0.25">
      <c r="A10327" t="s">
        <v>10576</v>
      </c>
      <c r="B10327">
        <v>5740376535</v>
      </c>
      <c r="C10327">
        <v>933008732</v>
      </c>
      <c r="D10327" s="1">
        <v>45621</v>
      </c>
      <c r="E10327">
        <v>99222</v>
      </c>
      <c r="F10327">
        <v>99202</v>
      </c>
      <c r="G10327" t="s">
        <v>3438</v>
      </c>
      <c r="H10327" s="34">
        <v>98809</v>
      </c>
      <c r="I10327" s="7">
        <v>79047</v>
      </c>
      <c r="J10327" s="7">
        <v>56881.42</v>
      </c>
      <c r="K10327" s="7">
        <v>11099</v>
      </c>
      <c r="L10327" s="7">
        <v>11066.58</v>
      </c>
      <c r="M10327" s="5">
        <v>0.14000000000000001</v>
      </c>
      <c r="N10327" t="s">
        <v>1135</v>
      </c>
      <c r="O10327" t="s">
        <v>30</v>
      </c>
      <c r="P10327" t="s">
        <v>3148</v>
      </c>
      <c r="Q10327" t="s">
        <v>19</v>
      </c>
      <c r="R10327" t="s">
        <v>38</v>
      </c>
      <c r="S10327" t="s">
        <v>17</v>
      </c>
      <c r="T10327" t="s">
        <v>13310</v>
      </c>
      <c r="U10327" s="1">
        <v>45652</v>
      </c>
      <c r="V10327">
        <v>31</v>
      </c>
      <c r="W10327" t="str">
        <f t="shared" si="208"/>
        <v>30-59</v>
      </c>
    </row>
    <row r="10328" spans="1:23" x14ac:dyDescent="0.25">
      <c r="A10328" t="s">
        <v>10577</v>
      </c>
      <c r="B10328">
        <v>7874561597</v>
      </c>
      <c r="C10328">
        <v>7893638180</v>
      </c>
      <c r="D10328" s="1">
        <v>45826</v>
      </c>
      <c r="E10328">
        <v>99215</v>
      </c>
      <c r="F10328">
        <v>99203</v>
      </c>
      <c r="G10328" t="s">
        <v>365</v>
      </c>
      <c r="H10328" s="34">
        <v>97873</v>
      </c>
      <c r="I10328" s="7">
        <v>78298</v>
      </c>
      <c r="J10328" s="7">
        <v>49006.28</v>
      </c>
      <c r="K10328" s="7">
        <v>18330</v>
      </c>
      <c r="L10328" s="7">
        <v>10961.72</v>
      </c>
      <c r="M10328" s="5">
        <v>0.14000000000000001</v>
      </c>
      <c r="N10328" t="s">
        <v>1135</v>
      </c>
      <c r="O10328" t="s">
        <v>27</v>
      </c>
      <c r="P10328" t="s">
        <v>55</v>
      </c>
      <c r="Q10328" t="s">
        <v>19</v>
      </c>
      <c r="R10328" t="s">
        <v>26</v>
      </c>
      <c r="S10328" t="s">
        <v>27</v>
      </c>
      <c r="T10328" t="s">
        <v>13310</v>
      </c>
      <c r="U10328" s="1">
        <v>45926</v>
      </c>
      <c r="V10328">
        <v>100</v>
      </c>
      <c r="W10328" t="str">
        <f t="shared" si="208"/>
        <v>90-119</v>
      </c>
    </row>
    <row r="10329" spans="1:23" x14ac:dyDescent="0.25">
      <c r="A10329" t="s">
        <v>10578</v>
      </c>
      <c r="B10329">
        <v>1204983836</v>
      </c>
      <c r="C10329">
        <v>4842582126</v>
      </c>
      <c r="D10329" s="1">
        <v>45330</v>
      </c>
      <c r="E10329">
        <v>99221</v>
      </c>
      <c r="F10329">
        <v>99292</v>
      </c>
      <c r="G10329" t="s">
        <v>3247</v>
      </c>
      <c r="H10329" s="34">
        <v>40715</v>
      </c>
      <c r="I10329" s="7">
        <v>32572</v>
      </c>
      <c r="J10329" s="7">
        <v>28011.919999999998</v>
      </c>
      <c r="K10329" s="7">
        <v>0</v>
      </c>
      <c r="L10329" s="7">
        <v>4560.08</v>
      </c>
      <c r="M10329" s="5">
        <v>0.14000000000000001</v>
      </c>
      <c r="N10329" t="s">
        <v>1135</v>
      </c>
      <c r="O10329" t="s">
        <v>17</v>
      </c>
      <c r="P10329" t="s">
        <v>18</v>
      </c>
      <c r="Q10329" t="s">
        <v>19</v>
      </c>
      <c r="R10329" t="s">
        <v>43</v>
      </c>
      <c r="S10329" t="s">
        <v>27</v>
      </c>
      <c r="T10329" t="s">
        <v>13312</v>
      </c>
      <c r="U10329" s="1">
        <v>45441</v>
      </c>
      <c r="V10329">
        <v>111</v>
      </c>
      <c r="W10329" t="str">
        <f t="shared" si="208"/>
        <v>90-119</v>
      </c>
    </row>
    <row r="10330" spans="1:23" x14ac:dyDescent="0.25">
      <c r="A10330" t="s">
        <v>10579</v>
      </c>
      <c r="B10330">
        <v>1167380643</v>
      </c>
      <c r="C10330">
        <v>4534310787</v>
      </c>
      <c r="D10330" s="1">
        <v>45448</v>
      </c>
      <c r="E10330">
        <v>99221</v>
      </c>
      <c r="F10330">
        <v>99211</v>
      </c>
      <c r="G10330" t="s">
        <v>3357</v>
      </c>
      <c r="H10330" s="34">
        <v>37104</v>
      </c>
      <c r="I10330" s="7">
        <v>29312</v>
      </c>
      <c r="J10330" s="7">
        <v>24622.080000000002</v>
      </c>
      <c r="K10330" s="7">
        <v>0</v>
      </c>
      <c r="L10330" s="7">
        <v>4689.92</v>
      </c>
      <c r="M10330" s="5">
        <v>0.16</v>
      </c>
      <c r="N10330" t="s">
        <v>1138</v>
      </c>
      <c r="O10330" t="s">
        <v>17</v>
      </c>
      <c r="P10330" t="s">
        <v>35</v>
      </c>
      <c r="Q10330" t="s">
        <v>19</v>
      </c>
      <c r="R10330" t="s">
        <v>26</v>
      </c>
      <c r="S10330" t="s">
        <v>17</v>
      </c>
      <c r="T10330" t="s">
        <v>13312</v>
      </c>
      <c r="U10330" s="1">
        <v>45624</v>
      </c>
      <c r="V10330">
        <v>176</v>
      </c>
      <c r="W10330" t="str">
        <f t="shared" si="208"/>
        <v>150-179</v>
      </c>
    </row>
    <row r="10331" spans="1:23" x14ac:dyDescent="0.25">
      <c r="A10331" t="s">
        <v>10580</v>
      </c>
      <c r="B10331">
        <v>4152388508</v>
      </c>
      <c r="C10331">
        <v>6788551704</v>
      </c>
      <c r="D10331" s="1">
        <v>45949</v>
      </c>
      <c r="E10331">
        <v>99233</v>
      </c>
      <c r="F10331">
        <v>90834</v>
      </c>
      <c r="G10331" t="s">
        <v>3412</v>
      </c>
      <c r="H10331" s="34">
        <v>77910</v>
      </c>
      <c r="I10331" s="7">
        <v>66224</v>
      </c>
      <c r="J10331" s="7">
        <v>34413.519999999997</v>
      </c>
      <c r="K10331" s="7">
        <v>30486</v>
      </c>
      <c r="L10331" s="7">
        <v>1324.48</v>
      </c>
      <c r="M10331" s="5">
        <v>0.02</v>
      </c>
      <c r="N10331" t="s">
        <v>16</v>
      </c>
      <c r="O10331" t="s">
        <v>27</v>
      </c>
      <c r="P10331" t="s">
        <v>55</v>
      </c>
      <c r="Q10331" t="s">
        <v>32</v>
      </c>
      <c r="R10331" t="s">
        <v>43</v>
      </c>
      <c r="S10331" t="s">
        <v>17</v>
      </c>
      <c r="T10331" t="s">
        <v>13310</v>
      </c>
      <c r="U10331" s="1">
        <v>46120</v>
      </c>
      <c r="V10331">
        <v>171</v>
      </c>
      <c r="W10331" t="str">
        <f t="shared" si="208"/>
        <v>150-179</v>
      </c>
    </row>
    <row r="10332" spans="1:23" x14ac:dyDescent="0.25">
      <c r="A10332" t="s">
        <v>10581</v>
      </c>
      <c r="B10332">
        <v>1758844855</v>
      </c>
      <c r="C10332">
        <v>4884489473</v>
      </c>
      <c r="D10332" s="1">
        <v>45596</v>
      </c>
      <c r="E10332">
        <v>99223</v>
      </c>
      <c r="F10332">
        <v>99204</v>
      </c>
      <c r="G10332" t="s">
        <v>347</v>
      </c>
      <c r="H10332" s="34">
        <v>36415</v>
      </c>
      <c r="I10332" s="7">
        <v>28404</v>
      </c>
      <c r="J10332" s="7">
        <v>19554.2</v>
      </c>
      <c r="K10332" s="7">
        <v>3169</v>
      </c>
      <c r="L10332" s="7">
        <v>5680.8</v>
      </c>
      <c r="M10332" s="5">
        <v>0.2</v>
      </c>
      <c r="N10332" t="s">
        <v>3140</v>
      </c>
      <c r="O10332" t="s">
        <v>30</v>
      </c>
      <c r="P10332" t="s">
        <v>58</v>
      </c>
      <c r="Q10332" t="s">
        <v>32</v>
      </c>
      <c r="R10332" t="s">
        <v>43</v>
      </c>
      <c r="S10332" t="s">
        <v>17</v>
      </c>
      <c r="T10332" t="s">
        <v>13312</v>
      </c>
      <c r="U10332" s="1">
        <v>45715</v>
      </c>
      <c r="V10332">
        <v>119</v>
      </c>
      <c r="W10332" t="str">
        <f t="shared" si="208"/>
        <v>90-119</v>
      </c>
    </row>
    <row r="10333" spans="1:23" x14ac:dyDescent="0.25">
      <c r="A10333" t="s">
        <v>10582</v>
      </c>
      <c r="B10333">
        <v>700557370</v>
      </c>
      <c r="C10333">
        <v>671298490</v>
      </c>
      <c r="D10333" s="1">
        <v>45790</v>
      </c>
      <c r="E10333">
        <v>99231</v>
      </c>
      <c r="F10333">
        <v>97110</v>
      </c>
      <c r="G10333" t="s">
        <v>169</v>
      </c>
      <c r="H10333" s="34">
        <v>83997</v>
      </c>
      <c r="I10333" s="7">
        <v>65518</v>
      </c>
      <c r="J10333" s="7">
        <v>45987.4</v>
      </c>
      <c r="K10333" s="7">
        <v>6427</v>
      </c>
      <c r="L10333" s="7">
        <v>13103.6</v>
      </c>
      <c r="M10333" s="5">
        <v>0.2</v>
      </c>
      <c r="N10333" t="s">
        <v>3140</v>
      </c>
      <c r="O10333" t="s">
        <v>30</v>
      </c>
      <c r="P10333" t="s">
        <v>3147</v>
      </c>
      <c r="Q10333" t="s">
        <v>19</v>
      </c>
      <c r="R10333" t="s">
        <v>21</v>
      </c>
      <c r="S10333" t="s">
        <v>17</v>
      </c>
      <c r="T10333" t="s">
        <v>13311</v>
      </c>
      <c r="U10333" s="1">
        <v>45824</v>
      </c>
      <c r="V10333">
        <v>34</v>
      </c>
      <c r="W10333" t="str">
        <f t="shared" si="208"/>
        <v>30-59</v>
      </c>
    </row>
    <row r="10334" spans="1:23" x14ac:dyDescent="0.25">
      <c r="A10334" t="s">
        <v>10583</v>
      </c>
      <c r="B10334">
        <v>8140475619</v>
      </c>
      <c r="C10334">
        <v>7800530778</v>
      </c>
      <c r="D10334" s="1">
        <v>45587</v>
      </c>
      <c r="E10334">
        <v>99233</v>
      </c>
      <c r="F10334">
        <v>99203</v>
      </c>
      <c r="G10334" t="s">
        <v>3276</v>
      </c>
      <c r="H10334" s="34">
        <v>62893</v>
      </c>
      <c r="I10334" s="7">
        <v>40880</v>
      </c>
      <c r="J10334" s="7">
        <v>31053.4</v>
      </c>
      <c r="K10334" s="7">
        <v>4921</v>
      </c>
      <c r="L10334" s="7">
        <v>4905.6000000000004</v>
      </c>
      <c r="M10334" s="5">
        <v>0.12</v>
      </c>
      <c r="N10334" t="s">
        <v>46</v>
      </c>
      <c r="O10334" t="s">
        <v>27</v>
      </c>
      <c r="P10334" t="s">
        <v>40</v>
      </c>
      <c r="Q10334" t="s">
        <v>19</v>
      </c>
      <c r="R10334" t="s">
        <v>27</v>
      </c>
      <c r="S10334" t="s">
        <v>17</v>
      </c>
      <c r="T10334" t="s">
        <v>13310</v>
      </c>
      <c r="U10334" s="1">
        <v>45631</v>
      </c>
      <c r="V10334">
        <v>44</v>
      </c>
      <c r="W10334" t="str">
        <f t="shared" si="208"/>
        <v>30-59</v>
      </c>
    </row>
    <row r="10335" spans="1:23" x14ac:dyDescent="0.25">
      <c r="A10335" t="s">
        <v>10584</v>
      </c>
      <c r="B10335">
        <v>6296676957</v>
      </c>
      <c r="C10335">
        <v>9649174850</v>
      </c>
      <c r="D10335" s="1">
        <v>45307</v>
      </c>
      <c r="E10335">
        <v>99233</v>
      </c>
      <c r="F10335">
        <v>85025</v>
      </c>
      <c r="G10335" t="s">
        <v>57</v>
      </c>
      <c r="H10335" s="34">
        <v>72083</v>
      </c>
      <c r="I10335" s="7">
        <v>56225</v>
      </c>
      <c r="J10335" s="7">
        <v>38481</v>
      </c>
      <c r="K10335" s="7">
        <v>6499</v>
      </c>
      <c r="L10335" s="7">
        <v>11245</v>
      </c>
      <c r="M10335" s="5">
        <v>0.2</v>
      </c>
      <c r="N10335" t="s">
        <v>3140</v>
      </c>
      <c r="O10335" t="s">
        <v>30</v>
      </c>
      <c r="P10335" t="s">
        <v>25</v>
      </c>
      <c r="Q10335" t="s">
        <v>32</v>
      </c>
      <c r="R10335" t="s">
        <v>26</v>
      </c>
      <c r="S10335" t="s">
        <v>21</v>
      </c>
      <c r="T10335" t="s">
        <v>13312</v>
      </c>
      <c r="U10335" s="1">
        <v>45360</v>
      </c>
      <c r="V10335">
        <v>53</v>
      </c>
      <c r="W10335" t="str">
        <f t="shared" si="208"/>
        <v>30-59</v>
      </c>
    </row>
    <row r="10336" spans="1:23" x14ac:dyDescent="0.25">
      <c r="A10336" t="s">
        <v>10585</v>
      </c>
      <c r="B10336">
        <v>4917516150</v>
      </c>
      <c r="C10336">
        <v>2414520899</v>
      </c>
      <c r="D10336" s="1">
        <v>45776</v>
      </c>
      <c r="E10336">
        <v>99213</v>
      </c>
      <c r="F10336">
        <v>93000</v>
      </c>
      <c r="G10336" t="s">
        <v>3288</v>
      </c>
      <c r="H10336" s="34">
        <v>91554</v>
      </c>
      <c r="I10336" s="7">
        <v>77821</v>
      </c>
      <c r="J10336" s="7">
        <v>65404.58</v>
      </c>
      <c r="K10336" s="7">
        <v>10860</v>
      </c>
      <c r="L10336" s="7">
        <v>1556.42</v>
      </c>
      <c r="M10336" s="5">
        <v>0.02</v>
      </c>
      <c r="N10336" t="s">
        <v>16</v>
      </c>
      <c r="O10336" t="s">
        <v>30</v>
      </c>
      <c r="P10336" t="s">
        <v>97</v>
      </c>
      <c r="Q10336" t="s">
        <v>19</v>
      </c>
      <c r="R10336" t="s">
        <v>43</v>
      </c>
      <c r="S10336" t="s">
        <v>21</v>
      </c>
      <c r="T10336" t="s">
        <v>13311</v>
      </c>
      <c r="U10336" s="1">
        <v>45889</v>
      </c>
      <c r="V10336">
        <v>113</v>
      </c>
      <c r="W10336" t="str">
        <f t="shared" si="208"/>
        <v>90-119</v>
      </c>
    </row>
    <row r="10337" spans="1:23" x14ac:dyDescent="0.25">
      <c r="A10337" t="s">
        <v>10586</v>
      </c>
      <c r="B10337">
        <v>3846954352</v>
      </c>
      <c r="C10337">
        <v>5914744797</v>
      </c>
      <c r="D10337" s="1">
        <v>45657</v>
      </c>
      <c r="E10337">
        <v>99232</v>
      </c>
      <c r="F10337">
        <v>99204</v>
      </c>
      <c r="G10337" t="s">
        <v>3323</v>
      </c>
      <c r="H10337" s="34">
        <v>89439</v>
      </c>
      <c r="I10337" s="7">
        <v>67079</v>
      </c>
      <c r="J10337" s="7">
        <v>46478.15</v>
      </c>
      <c r="K10337" s="7">
        <v>10539</v>
      </c>
      <c r="L10337" s="7">
        <v>10061.85</v>
      </c>
      <c r="M10337" s="5">
        <v>0.15</v>
      </c>
      <c r="N10337" t="s">
        <v>1139</v>
      </c>
      <c r="O10337" t="s">
        <v>27</v>
      </c>
      <c r="P10337" t="s">
        <v>35</v>
      </c>
      <c r="Q10337" t="s">
        <v>19</v>
      </c>
      <c r="R10337" t="s">
        <v>26</v>
      </c>
      <c r="S10337" t="s">
        <v>17</v>
      </c>
      <c r="T10337" t="s">
        <v>13311</v>
      </c>
      <c r="U10337" s="1">
        <v>45752</v>
      </c>
      <c r="V10337">
        <v>95</v>
      </c>
      <c r="W10337" t="str">
        <f t="shared" si="208"/>
        <v>90-119</v>
      </c>
    </row>
    <row r="10338" spans="1:23" x14ac:dyDescent="0.25">
      <c r="A10338" t="s">
        <v>10587</v>
      </c>
      <c r="B10338">
        <v>176995242</v>
      </c>
      <c r="C10338">
        <v>137062091</v>
      </c>
      <c r="D10338" s="1">
        <v>45594</v>
      </c>
      <c r="E10338">
        <v>99222</v>
      </c>
      <c r="F10338">
        <v>36415</v>
      </c>
      <c r="G10338" t="s">
        <v>3265</v>
      </c>
      <c r="H10338" s="34">
        <v>59628</v>
      </c>
      <c r="I10338" s="7">
        <v>47702</v>
      </c>
      <c r="J10338" s="7">
        <v>41023.72</v>
      </c>
      <c r="K10338" s="7">
        <v>0</v>
      </c>
      <c r="L10338" s="7">
        <v>6678.28</v>
      </c>
      <c r="M10338" s="5">
        <v>0.14000000000000001</v>
      </c>
      <c r="N10338" t="s">
        <v>1135</v>
      </c>
      <c r="O10338" t="s">
        <v>17</v>
      </c>
      <c r="P10338" t="s">
        <v>58</v>
      </c>
      <c r="Q10338" t="s">
        <v>19</v>
      </c>
      <c r="R10338" t="s">
        <v>21</v>
      </c>
      <c r="S10338" t="s">
        <v>17</v>
      </c>
      <c r="T10338" t="s">
        <v>13311</v>
      </c>
      <c r="U10338" s="1">
        <v>45628</v>
      </c>
      <c r="V10338">
        <v>34</v>
      </c>
      <c r="W10338" t="str">
        <f t="shared" si="208"/>
        <v>30-59</v>
      </c>
    </row>
    <row r="10339" spans="1:23" x14ac:dyDescent="0.25">
      <c r="A10339" t="s">
        <v>10588</v>
      </c>
      <c r="B10339">
        <v>8337746136</v>
      </c>
      <c r="C10339">
        <v>4881556453</v>
      </c>
      <c r="D10339" s="1">
        <v>45907</v>
      </c>
      <c r="E10339">
        <v>99232</v>
      </c>
      <c r="F10339">
        <v>99284</v>
      </c>
      <c r="G10339" t="s">
        <v>110</v>
      </c>
      <c r="H10339" s="34">
        <v>43806</v>
      </c>
      <c r="I10339" s="7">
        <v>31540</v>
      </c>
      <c r="J10339" s="7">
        <v>25115.8</v>
      </c>
      <c r="K10339" s="7">
        <v>3901</v>
      </c>
      <c r="L10339" s="7">
        <v>2523.1999999999998</v>
      </c>
      <c r="M10339" s="5">
        <v>0.08</v>
      </c>
      <c r="N10339" t="s">
        <v>24</v>
      </c>
      <c r="O10339" t="s">
        <v>30</v>
      </c>
      <c r="P10339" t="s">
        <v>58</v>
      </c>
      <c r="Q10339" t="s">
        <v>32</v>
      </c>
      <c r="R10339" t="s">
        <v>20</v>
      </c>
      <c r="S10339" t="s">
        <v>27</v>
      </c>
      <c r="T10339" t="s">
        <v>13312</v>
      </c>
      <c r="U10339" s="1">
        <v>46080</v>
      </c>
      <c r="V10339">
        <v>173</v>
      </c>
      <c r="W10339" t="str">
        <f t="shared" si="208"/>
        <v>150-179</v>
      </c>
    </row>
    <row r="10340" spans="1:23" x14ac:dyDescent="0.25">
      <c r="A10340" t="s">
        <v>10589</v>
      </c>
      <c r="B10340">
        <v>5672397940</v>
      </c>
      <c r="C10340">
        <v>1512809532</v>
      </c>
      <c r="D10340" s="1">
        <v>45337</v>
      </c>
      <c r="E10340">
        <v>99223</v>
      </c>
      <c r="F10340">
        <v>99292</v>
      </c>
      <c r="G10340" t="s">
        <v>87</v>
      </c>
      <c r="H10340" s="34">
        <v>36572</v>
      </c>
      <c r="I10340" s="7">
        <v>31086</v>
      </c>
      <c r="J10340" s="7">
        <v>16287.28</v>
      </c>
      <c r="K10340" s="7">
        <v>14177</v>
      </c>
      <c r="L10340" s="7">
        <v>621.72</v>
      </c>
      <c r="M10340" s="5">
        <v>0.02</v>
      </c>
      <c r="N10340" t="s">
        <v>16</v>
      </c>
      <c r="O10340" t="s">
        <v>27</v>
      </c>
      <c r="P10340" t="s">
        <v>31</v>
      </c>
      <c r="Q10340" t="s">
        <v>19</v>
      </c>
      <c r="R10340" t="s">
        <v>26</v>
      </c>
      <c r="S10340" t="s">
        <v>27</v>
      </c>
      <c r="T10340" t="s">
        <v>13312</v>
      </c>
      <c r="U10340" s="1">
        <v>45501</v>
      </c>
      <c r="V10340">
        <v>164</v>
      </c>
      <c r="W10340" t="str">
        <f t="shared" si="208"/>
        <v>150-179</v>
      </c>
    </row>
    <row r="10341" spans="1:23" x14ac:dyDescent="0.25">
      <c r="A10341" t="s">
        <v>10590</v>
      </c>
      <c r="B10341">
        <v>8343515447</v>
      </c>
      <c r="C10341">
        <v>6235835388</v>
      </c>
      <c r="D10341" s="1">
        <v>45553</v>
      </c>
      <c r="E10341">
        <v>99213</v>
      </c>
      <c r="F10341">
        <v>85025</v>
      </c>
      <c r="G10341" t="s">
        <v>48</v>
      </c>
      <c r="H10341" s="34">
        <v>65628</v>
      </c>
      <c r="I10341" s="7">
        <v>51846</v>
      </c>
      <c r="J10341" s="7">
        <v>36894.639999999999</v>
      </c>
      <c r="K10341" s="7">
        <v>6656</v>
      </c>
      <c r="L10341" s="7">
        <v>8295.36</v>
      </c>
      <c r="M10341" s="5">
        <v>0.16</v>
      </c>
      <c r="N10341" t="s">
        <v>1138</v>
      </c>
      <c r="O10341" t="s">
        <v>27</v>
      </c>
      <c r="P10341" t="s">
        <v>40</v>
      </c>
      <c r="Q10341" t="s">
        <v>32</v>
      </c>
      <c r="R10341" t="s">
        <v>21</v>
      </c>
      <c r="S10341" t="s">
        <v>27</v>
      </c>
      <c r="T10341" t="s">
        <v>13312</v>
      </c>
      <c r="U10341" s="1">
        <v>45680</v>
      </c>
      <c r="V10341">
        <v>127</v>
      </c>
      <c r="W10341" t="str">
        <f t="shared" si="208"/>
        <v>120-149</v>
      </c>
    </row>
    <row r="10342" spans="1:23" x14ac:dyDescent="0.25">
      <c r="A10342" t="s">
        <v>10591</v>
      </c>
      <c r="B10342">
        <v>3112461220</v>
      </c>
      <c r="C10342">
        <v>8819304561</v>
      </c>
      <c r="D10342" s="1">
        <v>45621</v>
      </c>
      <c r="E10342">
        <v>99222</v>
      </c>
      <c r="F10342">
        <v>80053</v>
      </c>
      <c r="G10342" t="s">
        <v>3286</v>
      </c>
      <c r="H10342" s="34">
        <v>92369</v>
      </c>
      <c r="I10342" s="7">
        <v>60040</v>
      </c>
      <c r="J10342" s="7">
        <v>48271.199999999997</v>
      </c>
      <c r="K10342" s="7">
        <v>4564</v>
      </c>
      <c r="L10342" s="7">
        <v>7204.8</v>
      </c>
      <c r="M10342" s="5">
        <v>0.12</v>
      </c>
      <c r="N10342" t="s">
        <v>46</v>
      </c>
      <c r="O10342" t="s">
        <v>30</v>
      </c>
      <c r="P10342" t="s">
        <v>58</v>
      </c>
      <c r="Q10342" t="s">
        <v>19</v>
      </c>
      <c r="R10342" t="s">
        <v>27</v>
      </c>
      <c r="S10342" t="s">
        <v>27</v>
      </c>
      <c r="T10342" t="s">
        <v>13310</v>
      </c>
      <c r="U10342" s="1">
        <v>45660</v>
      </c>
      <c r="V10342">
        <v>39</v>
      </c>
      <c r="W10342" t="str">
        <f t="shared" si="208"/>
        <v>30-59</v>
      </c>
    </row>
    <row r="10343" spans="1:23" x14ac:dyDescent="0.25">
      <c r="A10343" t="s">
        <v>10592</v>
      </c>
      <c r="B10343">
        <v>346594195</v>
      </c>
      <c r="C10343">
        <v>5305842172</v>
      </c>
      <c r="D10343" s="1">
        <v>45893</v>
      </c>
      <c r="E10343">
        <v>99232</v>
      </c>
      <c r="F10343">
        <v>99202</v>
      </c>
      <c r="G10343" t="s">
        <v>34</v>
      </c>
      <c r="H10343" s="34">
        <v>43108</v>
      </c>
      <c r="I10343" s="7">
        <v>32331</v>
      </c>
      <c r="J10343" s="7">
        <v>27481.35</v>
      </c>
      <c r="K10343" s="7">
        <v>0</v>
      </c>
      <c r="L10343" s="7">
        <v>4849.6499999999996</v>
      </c>
      <c r="M10343" s="5">
        <v>0.15</v>
      </c>
      <c r="N10343" t="s">
        <v>1139</v>
      </c>
      <c r="O10343" t="s">
        <v>17</v>
      </c>
      <c r="P10343" t="s">
        <v>3147</v>
      </c>
      <c r="Q10343" t="s">
        <v>19</v>
      </c>
      <c r="R10343" t="s">
        <v>27</v>
      </c>
      <c r="S10343" t="s">
        <v>17</v>
      </c>
      <c r="T10343" t="s">
        <v>13311</v>
      </c>
      <c r="U10343" s="1">
        <v>45934</v>
      </c>
      <c r="V10343">
        <v>41</v>
      </c>
      <c r="W10343" t="str">
        <f t="shared" si="208"/>
        <v>30-59</v>
      </c>
    </row>
    <row r="10344" spans="1:23" x14ac:dyDescent="0.25">
      <c r="A10344" t="s">
        <v>10593</v>
      </c>
      <c r="B10344">
        <v>790357716</v>
      </c>
      <c r="C10344">
        <v>6709613926</v>
      </c>
      <c r="D10344" s="1">
        <v>45863</v>
      </c>
      <c r="E10344">
        <v>99232</v>
      </c>
      <c r="F10344">
        <v>85025</v>
      </c>
      <c r="G10344" t="s">
        <v>3283</v>
      </c>
      <c r="H10344" s="34">
        <v>97817</v>
      </c>
      <c r="I10344" s="7">
        <v>80210</v>
      </c>
      <c r="J10344" s="7">
        <v>65772.2</v>
      </c>
      <c r="K10344" s="7">
        <v>0</v>
      </c>
      <c r="L10344" s="7">
        <v>14437.8</v>
      </c>
      <c r="M10344" s="5">
        <v>0.18</v>
      </c>
      <c r="N10344" t="s">
        <v>3141</v>
      </c>
      <c r="O10344" t="s">
        <v>17</v>
      </c>
      <c r="P10344" t="s">
        <v>3146</v>
      </c>
      <c r="Q10344" t="s">
        <v>19</v>
      </c>
      <c r="R10344" t="s">
        <v>27</v>
      </c>
      <c r="S10344" t="s">
        <v>27</v>
      </c>
      <c r="T10344" t="s">
        <v>13311</v>
      </c>
      <c r="U10344" s="1">
        <v>45961</v>
      </c>
      <c r="V10344">
        <v>98</v>
      </c>
      <c r="W10344" t="str">
        <f t="shared" si="208"/>
        <v>90-119</v>
      </c>
    </row>
    <row r="10345" spans="1:23" x14ac:dyDescent="0.25">
      <c r="A10345" t="s">
        <v>10594</v>
      </c>
      <c r="B10345">
        <v>3445361671</v>
      </c>
      <c r="C10345">
        <v>2739656463</v>
      </c>
      <c r="D10345" s="1">
        <v>45530</v>
      </c>
      <c r="E10345">
        <v>99231</v>
      </c>
      <c r="F10345">
        <v>99285</v>
      </c>
      <c r="G10345" t="s">
        <v>3355</v>
      </c>
      <c r="H10345" s="34">
        <v>49702</v>
      </c>
      <c r="I10345" s="7">
        <v>39762</v>
      </c>
      <c r="J10345" s="7">
        <v>29771.32</v>
      </c>
      <c r="K10345" s="7">
        <v>4424</v>
      </c>
      <c r="L10345" s="7">
        <v>5566.68</v>
      </c>
      <c r="M10345" s="5">
        <v>0.14000000000000001</v>
      </c>
      <c r="N10345" t="s">
        <v>1135</v>
      </c>
      <c r="O10345" t="s">
        <v>30</v>
      </c>
      <c r="P10345" t="s">
        <v>3149</v>
      </c>
      <c r="Q10345" t="s">
        <v>32</v>
      </c>
      <c r="R10345" t="s">
        <v>21</v>
      </c>
      <c r="S10345" t="s">
        <v>27</v>
      </c>
      <c r="T10345" t="s">
        <v>13311</v>
      </c>
      <c r="U10345" s="1">
        <v>45607</v>
      </c>
      <c r="V10345">
        <v>77</v>
      </c>
      <c r="W10345" t="str">
        <f t="shared" si="208"/>
        <v>60-89</v>
      </c>
    </row>
    <row r="10346" spans="1:23" x14ac:dyDescent="0.25">
      <c r="A10346" t="s">
        <v>10595</v>
      </c>
      <c r="B10346">
        <v>888555828</v>
      </c>
      <c r="C10346">
        <v>7842497605</v>
      </c>
      <c r="D10346" s="1">
        <v>45791</v>
      </c>
      <c r="E10346">
        <v>99213</v>
      </c>
      <c r="F10346">
        <v>80053</v>
      </c>
      <c r="G10346" t="s">
        <v>65</v>
      </c>
      <c r="H10346" s="34">
        <v>35642</v>
      </c>
      <c r="I10346" s="7">
        <v>29226</v>
      </c>
      <c r="J10346" s="7">
        <v>19989.32</v>
      </c>
      <c r="K10346" s="7">
        <v>3976</v>
      </c>
      <c r="L10346" s="7">
        <v>5260.68</v>
      </c>
      <c r="M10346" s="5">
        <v>0.18</v>
      </c>
      <c r="N10346" t="s">
        <v>3141</v>
      </c>
      <c r="O10346" t="s">
        <v>30</v>
      </c>
      <c r="P10346" t="s">
        <v>55</v>
      </c>
      <c r="Q10346" t="s">
        <v>19</v>
      </c>
      <c r="R10346" t="s">
        <v>27</v>
      </c>
      <c r="S10346" t="s">
        <v>21</v>
      </c>
      <c r="T10346" t="s">
        <v>13311</v>
      </c>
      <c r="U10346" s="1">
        <v>45822</v>
      </c>
      <c r="V10346">
        <v>31</v>
      </c>
      <c r="W10346" t="str">
        <f t="shared" si="208"/>
        <v>30-59</v>
      </c>
    </row>
    <row r="10347" spans="1:23" x14ac:dyDescent="0.25">
      <c r="A10347" t="s">
        <v>10596</v>
      </c>
      <c r="B10347">
        <v>3996153576</v>
      </c>
      <c r="C10347">
        <v>1744878583</v>
      </c>
      <c r="D10347" s="1">
        <v>45728</v>
      </c>
      <c r="E10347">
        <v>99223</v>
      </c>
      <c r="F10347">
        <v>99203</v>
      </c>
      <c r="G10347" t="s">
        <v>3741</v>
      </c>
      <c r="H10347" s="34">
        <v>55362</v>
      </c>
      <c r="I10347" s="7">
        <v>35985</v>
      </c>
      <c r="J10347" s="7">
        <v>31666.799999999999</v>
      </c>
      <c r="K10347" s="7">
        <v>0</v>
      </c>
      <c r="L10347" s="7">
        <v>4318.2</v>
      </c>
      <c r="M10347" s="5">
        <v>0.12</v>
      </c>
      <c r="N10347" t="s">
        <v>46</v>
      </c>
      <c r="O10347" t="s">
        <v>17</v>
      </c>
      <c r="P10347" t="s">
        <v>3147</v>
      </c>
      <c r="Q10347" t="s">
        <v>32</v>
      </c>
      <c r="R10347" t="s">
        <v>21</v>
      </c>
      <c r="S10347" t="s">
        <v>21</v>
      </c>
      <c r="T10347" t="s">
        <v>13311</v>
      </c>
      <c r="U10347" s="1">
        <v>45886</v>
      </c>
      <c r="V10347">
        <v>158</v>
      </c>
      <c r="W10347" t="str">
        <f t="shared" si="208"/>
        <v>150-179</v>
      </c>
    </row>
    <row r="10348" spans="1:23" x14ac:dyDescent="0.25">
      <c r="A10348" t="s">
        <v>10597</v>
      </c>
      <c r="B10348">
        <v>4274771144</v>
      </c>
      <c r="C10348">
        <v>1932827301</v>
      </c>
      <c r="D10348" s="1">
        <v>45824</v>
      </c>
      <c r="E10348">
        <v>99214</v>
      </c>
      <c r="F10348">
        <v>71046</v>
      </c>
      <c r="G10348" t="s">
        <v>3716</v>
      </c>
      <c r="H10348" s="34">
        <v>70597</v>
      </c>
      <c r="I10348" s="7">
        <v>60007</v>
      </c>
      <c r="J10348" s="7">
        <v>48585.86</v>
      </c>
      <c r="K10348" s="7">
        <v>10221</v>
      </c>
      <c r="L10348" s="7">
        <v>1200.1400000000001</v>
      </c>
      <c r="M10348" s="5">
        <v>0.02</v>
      </c>
      <c r="N10348" t="s">
        <v>16</v>
      </c>
      <c r="O10348" t="s">
        <v>27</v>
      </c>
      <c r="P10348" t="s">
        <v>3150</v>
      </c>
      <c r="Q10348" t="s">
        <v>32</v>
      </c>
      <c r="R10348" t="s">
        <v>38</v>
      </c>
      <c r="S10348" t="s">
        <v>17</v>
      </c>
      <c r="T10348" t="s">
        <v>13310</v>
      </c>
      <c r="U10348" s="1">
        <v>45967</v>
      </c>
      <c r="V10348">
        <v>143</v>
      </c>
      <c r="W10348" t="str">
        <f t="shared" si="208"/>
        <v>120-149</v>
      </c>
    </row>
    <row r="10349" spans="1:23" x14ac:dyDescent="0.25">
      <c r="A10349" t="s">
        <v>10598</v>
      </c>
      <c r="B10349">
        <v>9023381209</v>
      </c>
      <c r="C10349">
        <v>5559850030</v>
      </c>
      <c r="D10349" s="1">
        <v>45760</v>
      </c>
      <c r="E10349">
        <v>99231</v>
      </c>
      <c r="F10349">
        <v>93000</v>
      </c>
      <c r="G10349" t="s">
        <v>29</v>
      </c>
      <c r="H10349" s="34">
        <v>95292</v>
      </c>
      <c r="I10349" s="7">
        <v>61940</v>
      </c>
      <c r="J10349" s="7">
        <v>54507.199999999997</v>
      </c>
      <c r="K10349" s="7">
        <v>0</v>
      </c>
      <c r="L10349" s="7">
        <v>7432.8</v>
      </c>
      <c r="M10349" s="5">
        <v>0.12</v>
      </c>
      <c r="N10349" t="s">
        <v>46</v>
      </c>
      <c r="O10349" t="s">
        <v>17</v>
      </c>
      <c r="P10349" t="s">
        <v>25</v>
      </c>
      <c r="Q10349" t="s">
        <v>19</v>
      </c>
      <c r="R10349" t="s">
        <v>26</v>
      </c>
      <c r="S10349" t="s">
        <v>27</v>
      </c>
      <c r="T10349" t="s">
        <v>13312</v>
      </c>
      <c r="U10349" s="1">
        <v>45868</v>
      </c>
      <c r="V10349">
        <v>108</v>
      </c>
      <c r="W10349" t="str">
        <f t="shared" si="208"/>
        <v>90-119</v>
      </c>
    </row>
    <row r="10350" spans="1:23" x14ac:dyDescent="0.25">
      <c r="A10350" t="s">
        <v>10599</v>
      </c>
      <c r="B10350">
        <v>2756923603</v>
      </c>
      <c r="C10350">
        <v>3037319718</v>
      </c>
      <c r="D10350" s="1">
        <v>45568</v>
      </c>
      <c r="E10350">
        <v>99231</v>
      </c>
      <c r="F10350">
        <v>85025</v>
      </c>
      <c r="G10350" t="s">
        <v>3373</v>
      </c>
      <c r="H10350" s="34">
        <v>57340</v>
      </c>
      <c r="I10350" s="7">
        <v>45872</v>
      </c>
      <c r="J10350" s="7">
        <v>33918.92</v>
      </c>
      <c r="K10350" s="7">
        <v>5531</v>
      </c>
      <c r="L10350" s="7">
        <v>6422.08</v>
      </c>
      <c r="M10350" s="5">
        <v>0.14000000000000001</v>
      </c>
      <c r="N10350" t="s">
        <v>1135</v>
      </c>
      <c r="O10350" t="s">
        <v>30</v>
      </c>
      <c r="P10350" t="s">
        <v>31</v>
      </c>
      <c r="Q10350" t="s">
        <v>19</v>
      </c>
      <c r="R10350" t="s">
        <v>20</v>
      </c>
      <c r="S10350" t="s">
        <v>27</v>
      </c>
      <c r="T10350" t="s">
        <v>13310</v>
      </c>
      <c r="U10350" s="1">
        <v>45709</v>
      </c>
      <c r="V10350">
        <v>141</v>
      </c>
      <c r="W10350" t="str">
        <f t="shared" si="208"/>
        <v>120-149</v>
      </c>
    </row>
    <row r="10351" spans="1:23" x14ac:dyDescent="0.25">
      <c r="A10351" t="s">
        <v>10600</v>
      </c>
      <c r="B10351">
        <v>8431810821</v>
      </c>
      <c r="C10351">
        <v>9063962489</v>
      </c>
      <c r="D10351" s="1">
        <v>45607</v>
      </c>
      <c r="E10351">
        <v>99214</v>
      </c>
      <c r="F10351">
        <v>99292</v>
      </c>
      <c r="G10351" t="s">
        <v>296</v>
      </c>
      <c r="H10351" s="34">
        <v>55124</v>
      </c>
      <c r="I10351" s="7">
        <v>35831</v>
      </c>
      <c r="J10351" s="7">
        <v>19381.28</v>
      </c>
      <c r="K10351" s="7">
        <v>12150</v>
      </c>
      <c r="L10351" s="7">
        <v>4299.72</v>
      </c>
      <c r="M10351" s="5">
        <v>0.12</v>
      </c>
      <c r="N10351" t="s">
        <v>46</v>
      </c>
      <c r="O10351" t="s">
        <v>27</v>
      </c>
      <c r="P10351" t="s">
        <v>35</v>
      </c>
      <c r="Q10351" t="s">
        <v>32</v>
      </c>
      <c r="R10351" t="s">
        <v>20</v>
      </c>
      <c r="S10351" t="s">
        <v>21</v>
      </c>
      <c r="T10351" t="s">
        <v>13311</v>
      </c>
      <c r="U10351" s="1">
        <v>45647</v>
      </c>
      <c r="V10351">
        <v>40</v>
      </c>
      <c r="W10351" t="str">
        <f t="shared" si="208"/>
        <v>30-59</v>
      </c>
    </row>
    <row r="10352" spans="1:23" x14ac:dyDescent="0.25">
      <c r="A10352" t="s">
        <v>10601</v>
      </c>
      <c r="B10352">
        <v>5953486967</v>
      </c>
      <c r="C10352">
        <v>1708041205</v>
      </c>
      <c r="D10352" s="1">
        <v>45538</v>
      </c>
      <c r="E10352">
        <v>99222</v>
      </c>
      <c r="F10352">
        <v>81000</v>
      </c>
      <c r="G10352" t="s">
        <v>69</v>
      </c>
      <c r="H10352" s="34">
        <v>48441</v>
      </c>
      <c r="I10352" s="7">
        <v>39722</v>
      </c>
      <c r="J10352" s="7">
        <v>27901.040000000001</v>
      </c>
      <c r="K10352" s="7">
        <v>4671</v>
      </c>
      <c r="L10352" s="7">
        <v>7149.96</v>
      </c>
      <c r="M10352" s="5">
        <v>0.18</v>
      </c>
      <c r="N10352" t="s">
        <v>3141</v>
      </c>
      <c r="O10352" t="s">
        <v>30</v>
      </c>
      <c r="P10352" t="s">
        <v>18</v>
      </c>
      <c r="Q10352" t="s">
        <v>19</v>
      </c>
      <c r="R10352" t="s">
        <v>27</v>
      </c>
      <c r="S10352" t="s">
        <v>17</v>
      </c>
      <c r="T10352" t="s">
        <v>13311</v>
      </c>
      <c r="U10352" s="1">
        <v>45569</v>
      </c>
      <c r="V10352">
        <v>31</v>
      </c>
      <c r="W10352" t="str">
        <f t="shared" si="208"/>
        <v>30-59</v>
      </c>
    </row>
    <row r="10353" spans="1:23" x14ac:dyDescent="0.25">
      <c r="A10353" t="s">
        <v>10602</v>
      </c>
      <c r="B10353">
        <v>6693409386</v>
      </c>
      <c r="C10353">
        <v>220246205</v>
      </c>
      <c r="D10353" s="1">
        <v>45557</v>
      </c>
      <c r="E10353">
        <v>99233</v>
      </c>
      <c r="F10353">
        <v>99203</v>
      </c>
      <c r="G10353" t="s">
        <v>3288</v>
      </c>
      <c r="H10353" s="34">
        <v>79477</v>
      </c>
      <c r="I10353" s="7">
        <v>57223</v>
      </c>
      <c r="J10353" s="7">
        <v>48290.16</v>
      </c>
      <c r="K10353" s="7">
        <v>4355</v>
      </c>
      <c r="L10353" s="7">
        <v>4577.84</v>
      </c>
      <c r="M10353" s="5">
        <v>0.08</v>
      </c>
      <c r="N10353" t="s">
        <v>24</v>
      </c>
      <c r="O10353" t="s">
        <v>30</v>
      </c>
      <c r="P10353" t="s">
        <v>58</v>
      </c>
      <c r="Q10353" t="s">
        <v>32</v>
      </c>
      <c r="R10353" t="s">
        <v>26</v>
      </c>
      <c r="S10353" t="s">
        <v>27</v>
      </c>
      <c r="T10353" t="s">
        <v>13311</v>
      </c>
      <c r="U10353" s="1">
        <v>45716</v>
      </c>
      <c r="V10353">
        <v>159</v>
      </c>
      <c r="W10353" t="str">
        <f t="shared" si="208"/>
        <v>150-179</v>
      </c>
    </row>
    <row r="10354" spans="1:23" x14ac:dyDescent="0.25">
      <c r="A10354" t="s">
        <v>10603</v>
      </c>
      <c r="B10354">
        <v>6300257221</v>
      </c>
      <c r="C10354">
        <v>8555694469</v>
      </c>
      <c r="D10354" s="1">
        <v>45704</v>
      </c>
      <c r="E10354">
        <v>99213</v>
      </c>
      <c r="F10354">
        <v>99282</v>
      </c>
      <c r="G10354" t="s">
        <v>237</v>
      </c>
      <c r="H10354" s="34">
        <v>56247</v>
      </c>
      <c r="I10354" s="7">
        <v>44998</v>
      </c>
      <c r="J10354" s="7">
        <v>38698.28</v>
      </c>
      <c r="K10354" s="7">
        <v>0</v>
      </c>
      <c r="L10354" s="7">
        <v>6299.72</v>
      </c>
      <c r="M10354" s="5">
        <v>0.14000000000000001</v>
      </c>
      <c r="N10354" t="s">
        <v>1135</v>
      </c>
      <c r="O10354" t="s">
        <v>17</v>
      </c>
      <c r="P10354" t="s">
        <v>3149</v>
      </c>
      <c r="Q10354" t="s">
        <v>19</v>
      </c>
      <c r="R10354" t="s">
        <v>20</v>
      </c>
      <c r="S10354" t="s">
        <v>27</v>
      </c>
      <c r="T10354" t="s">
        <v>13311</v>
      </c>
      <c r="U10354" s="1">
        <v>45828</v>
      </c>
      <c r="V10354">
        <v>124</v>
      </c>
      <c r="W10354" t="str">
        <f t="shared" si="208"/>
        <v>120-149</v>
      </c>
    </row>
    <row r="10355" spans="1:23" x14ac:dyDescent="0.25">
      <c r="A10355" t="s">
        <v>10604</v>
      </c>
      <c r="B10355">
        <v>1593395050</v>
      </c>
      <c r="C10355">
        <v>8612508955</v>
      </c>
      <c r="D10355" s="1">
        <v>45737</v>
      </c>
      <c r="E10355">
        <v>99238</v>
      </c>
      <c r="F10355">
        <v>71046</v>
      </c>
      <c r="G10355" t="s">
        <v>3323</v>
      </c>
      <c r="H10355" s="34">
        <v>85601</v>
      </c>
      <c r="I10355" s="7">
        <v>61633</v>
      </c>
      <c r="J10355" s="7">
        <v>45056.36</v>
      </c>
      <c r="K10355" s="7">
        <v>11646</v>
      </c>
      <c r="L10355" s="7">
        <v>4930.6400000000003</v>
      </c>
      <c r="M10355" s="5">
        <v>0.08</v>
      </c>
      <c r="N10355" t="s">
        <v>24</v>
      </c>
      <c r="O10355" t="s">
        <v>27</v>
      </c>
      <c r="P10355" t="s">
        <v>3148</v>
      </c>
      <c r="Q10355" t="s">
        <v>19</v>
      </c>
      <c r="R10355" t="s">
        <v>27</v>
      </c>
      <c r="S10355" t="s">
        <v>17</v>
      </c>
      <c r="T10355" t="s">
        <v>13311</v>
      </c>
      <c r="U10355" s="1">
        <v>45801</v>
      </c>
      <c r="V10355">
        <v>64</v>
      </c>
      <c r="W10355" t="str">
        <f t="shared" si="208"/>
        <v>60-89</v>
      </c>
    </row>
    <row r="10356" spans="1:23" x14ac:dyDescent="0.25">
      <c r="A10356" t="s">
        <v>10605</v>
      </c>
      <c r="B10356">
        <v>4877504039</v>
      </c>
      <c r="C10356">
        <v>7459875332</v>
      </c>
      <c r="D10356" s="1">
        <v>45550</v>
      </c>
      <c r="E10356">
        <v>99238</v>
      </c>
      <c r="F10356">
        <v>99211</v>
      </c>
      <c r="G10356" t="s">
        <v>57</v>
      </c>
      <c r="H10356" s="34">
        <v>44103</v>
      </c>
      <c r="I10356" s="7">
        <v>31754</v>
      </c>
      <c r="J10356" s="7">
        <v>23123.68</v>
      </c>
      <c r="K10356" s="7">
        <v>6090</v>
      </c>
      <c r="L10356" s="7">
        <v>2540.3200000000002</v>
      </c>
      <c r="M10356" s="5">
        <v>0.08</v>
      </c>
      <c r="N10356" t="s">
        <v>24</v>
      </c>
      <c r="O10356" t="s">
        <v>27</v>
      </c>
      <c r="P10356" t="s">
        <v>40</v>
      </c>
      <c r="Q10356" t="s">
        <v>32</v>
      </c>
      <c r="R10356" t="s">
        <v>21</v>
      </c>
      <c r="S10356" t="s">
        <v>21</v>
      </c>
      <c r="T10356" t="s">
        <v>13312</v>
      </c>
      <c r="U10356" s="1">
        <v>45697</v>
      </c>
      <c r="V10356">
        <v>148</v>
      </c>
      <c r="W10356" t="str">
        <f t="shared" si="208"/>
        <v>120-149</v>
      </c>
    </row>
    <row r="10357" spans="1:23" x14ac:dyDescent="0.25">
      <c r="A10357" t="s">
        <v>10606</v>
      </c>
      <c r="B10357">
        <v>7686590841</v>
      </c>
      <c r="C10357">
        <v>6584900687</v>
      </c>
      <c r="D10357" s="1">
        <v>45796</v>
      </c>
      <c r="E10357">
        <v>99223</v>
      </c>
      <c r="F10357">
        <v>93000</v>
      </c>
      <c r="G10357" t="s">
        <v>3673</v>
      </c>
      <c r="H10357" s="34">
        <v>40523</v>
      </c>
      <c r="I10357" s="7">
        <v>29177</v>
      </c>
      <c r="J10357" s="7">
        <v>26842.84</v>
      </c>
      <c r="K10357" s="7">
        <v>0</v>
      </c>
      <c r="L10357" s="7">
        <v>2334.16</v>
      </c>
      <c r="M10357" s="5">
        <v>0.08</v>
      </c>
      <c r="N10357" t="s">
        <v>24</v>
      </c>
      <c r="O10357" t="s">
        <v>17</v>
      </c>
      <c r="P10357" t="s">
        <v>3147</v>
      </c>
      <c r="Q10357" t="s">
        <v>32</v>
      </c>
      <c r="R10357" t="s">
        <v>21</v>
      </c>
      <c r="S10357" t="s">
        <v>17</v>
      </c>
      <c r="T10357" t="s">
        <v>13312</v>
      </c>
      <c r="U10357" s="1">
        <v>45877</v>
      </c>
      <c r="V10357">
        <v>81</v>
      </c>
      <c r="W10357" t="str">
        <f t="shared" si="208"/>
        <v>60-89</v>
      </c>
    </row>
    <row r="10358" spans="1:23" x14ac:dyDescent="0.25">
      <c r="A10358" t="s">
        <v>10607</v>
      </c>
      <c r="B10358">
        <v>4818311377</v>
      </c>
      <c r="C10358">
        <v>202446632</v>
      </c>
      <c r="D10358" s="1">
        <v>45728</v>
      </c>
      <c r="E10358">
        <v>99222</v>
      </c>
      <c r="F10358">
        <v>80053</v>
      </c>
      <c r="G10358" t="s">
        <v>3202</v>
      </c>
      <c r="H10358" s="34">
        <v>24106</v>
      </c>
      <c r="I10358" s="7">
        <v>19285</v>
      </c>
      <c r="J10358" s="7">
        <v>15002.1</v>
      </c>
      <c r="K10358" s="7">
        <v>1583</v>
      </c>
      <c r="L10358" s="7">
        <v>2699.9</v>
      </c>
      <c r="M10358" s="5">
        <v>0.14000000000000001</v>
      </c>
      <c r="N10358" t="s">
        <v>1135</v>
      </c>
      <c r="O10358" t="s">
        <v>30</v>
      </c>
      <c r="P10358" t="s">
        <v>55</v>
      </c>
      <c r="Q10358" t="s">
        <v>19</v>
      </c>
      <c r="R10358" t="s">
        <v>26</v>
      </c>
      <c r="S10358" t="s">
        <v>27</v>
      </c>
      <c r="T10358" t="s">
        <v>13311</v>
      </c>
      <c r="U10358" s="1">
        <v>45806</v>
      </c>
      <c r="V10358">
        <v>78</v>
      </c>
      <c r="W10358" t="str">
        <f t="shared" si="208"/>
        <v>60-89</v>
      </c>
    </row>
    <row r="10359" spans="1:23" x14ac:dyDescent="0.25">
      <c r="A10359" t="s">
        <v>10608</v>
      </c>
      <c r="B10359">
        <v>6813951105</v>
      </c>
      <c r="C10359">
        <v>2024900810</v>
      </c>
      <c r="D10359" s="1">
        <v>45368</v>
      </c>
      <c r="E10359">
        <v>99215</v>
      </c>
      <c r="F10359">
        <v>99214</v>
      </c>
      <c r="G10359" t="s">
        <v>286</v>
      </c>
      <c r="H10359" s="34">
        <v>28975</v>
      </c>
      <c r="I10359" s="7">
        <v>21731</v>
      </c>
      <c r="J10359" s="7">
        <v>16339.349999999999</v>
      </c>
      <c r="K10359" s="7">
        <v>2132</v>
      </c>
      <c r="L10359" s="7">
        <v>3259.65</v>
      </c>
      <c r="M10359" s="5">
        <v>0.15</v>
      </c>
      <c r="N10359" t="s">
        <v>1139</v>
      </c>
      <c r="O10359" t="s">
        <v>30</v>
      </c>
      <c r="P10359" t="s">
        <v>3148</v>
      </c>
      <c r="Q10359" t="s">
        <v>19</v>
      </c>
      <c r="R10359" t="s">
        <v>26</v>
      </c>
      <c r="S10359" t="s">
        <v>21</v>
      </c>
      <c r="T10359" t="s">
        <v>13311</v>
      </c>
      <c r="U10359" s="1">
        <v>45503</v>
      </c>
      <c r="V10359">
        <v>135</v>
      </c>
      <c r="W10359" t="str">
        <f t="shared" si="208"/>
        <v>120-149</v>
      </c>
    </row>
    <row r="10360" spans="1:23" x14ac:dyDescent="0.25">
      <c r="A10360" t="s">
        <v>10609</v>
      </c>
      <c r="B10360">
        <v>2673775701</v>
      </c>
      <c r="C10360">
        <v>3468258156</v>
      </c>
      <c r="D10360" s="1">
        <v>45609</v>
      </c>
      <c r="E10360">
        <v>99232</v>
      </c>
      <c r="F10360">
        <v>99215</v>
      </c>
      <c r="G10360" t="s">
        <v>3215</v>
      </c>
      <c r="H10360" s="34">
        <v>3694</v>
      </c>
      <c r="I10360" s="7">
        <v>3029</v>
      </c>
      <c r="J10360" s="7">
        <v>2483.7800000000002</v>
      </c>
      <c r="K10360" s="7">
        <v>0</v>
      </c>
      <c r="L10360" s="7">
        <v>545.22</v>
      </c>
      <c r="M10360" s="5">
        <v>0.18</v>
      </c>
      <c r="N10360" t="s">
        <v>3141</v>
      </c>
      <c r="O10360" t="s">
        <v>17</v>
      </c>
      <c r="P10360" t="s">
        <v>31</v>
      </c>
      <c r="Q10360" t="s">
        <v>19</v>
      </c>
      <c r="R10360" t="s">
        <v>21</v>
      </c>
      <c r="S10360" t="s">
        <v>21</v>
      </c>
      <c r="T10360" t="s">
        <v>13311</v>
      </c>
      <c r="U10360" s="1">
        <v>45658</v>
      </c>
      <c r="V10360">
        <v>49</v>
      </c>
      <c r="W10360" t="str">
        <f t="shared" si="208"/>
        <v>30-59</v>
      </c>
    </row>
    <row r="10361" spans="1:23" x14ac:dyDescent="0.25">
      <c r="A10361" t="s">
        <v>10610</v>
      </c>
      <c r="B10361">
        <v>5855872388</v>
      </c>
      <c r="C10361">
        <v>2407260060</v>
      </c>
      <c r="D10361" s="1">
        <v>45467</v>
      </c>
      <c r="E10361">
        <v>99221</v>
      </c>
      <c r="F10361">
        <v>99215</v>
      </c>
      <c r="G10361" t="s">
        <v>69</v>
      </c>
      <c r="H10361" s="34">
        <v>37270</v>
      </c>
      <c r="I10361" s="7">
        <v>26834</v>
      </c>
      <c r="J10361" s="7">
        <v>21512.28</v>
      </c>
      <c r="K10361" s="7">
        <v>3175</v>
      </c>
      <c r="L10361" s="7">
        <v>2146.7199999999998</v>
      </c>
      <c r="M10361" s="5">
        <v>0.08</v>
      </c>
      <c r="N10361" t="s">
        <v>24</v>
      </c>
      <c r="O10361" t="s">
        <v>30</v>
      </c>
      <c r="P10361" t="s">
        <v>31</v>
      </c>
      <c r="Q10361" t="s">
        <v>32</v>
      </c>
      <c r="R10361" t="s">
        <v>26</v>
      </c>
      <c r="S10361" t="s">
        <v>17</v>
      </c>
      <c r="T10361" t="s">
        <v>13312</v>
      </c>
      <c r="U10361" s="1">
        <v>45555</v>
      </c>
      <c r="V10361">
        <v>88</v>
      </c>
      <c r="W10361" t="str">
        <f t="shared" si="208"/>
        <v>60-89</v>
      </c>
    </row>
    <row r="10362" spans="1:23" x14ac:dyDescent="0.25">
      <c r="A10362" t="s">
        <v>10611</v>
      </c>
      <c r="B10362">
        <v>364596025</v>
      </c>
      <c r="C10362">
        <v>3362709276</v>
      </c>
      <c r="D10362" s="1">
        <v>45764</v>
      </c>
      <c r="E10362">
        <v>99233</v>
      </c>
      <c r="F10362">
        <v>99202</v>
      </c>
      <c r="G10362" t="s">
        <v>77</v>
      </c>
      <c r="H10362" s="34">
        <v>71892</v>
      </c>
      <c r="I10362" s="7">
        <v>61108</v>
      </c>
      <c r="J10362" s="7">
        <v>59885.84</v>
      </c>
      <c r="K10362" s="7">
        <v>0</v>
      </c>
      <c r="L10362" s="7">
        <v>1222.1600000000001</v>
      </c>
      <c r="M10362" s="5">
        <v>0.02</v>
      </c>
      <c r="N10362" t="s">
        <v>16</v>
      </c>
      <c r="O10362" t="s">
        <v>17</v>
      </c>
      <c r="P10362" t="s">
        <v>31</v>
      </c>
      <c r="Q10362" t="s">
        <v>19</v>
      </c>
      <c r="R10362" t="s">
        <v>43</v>
      </c>
      <c r="S10362" t="s">
        <v>17</v>
      </c>
      <c r="T10362" t="s">
        <v>13312</v>
      </c>
      <c r="U10362" s="1">
        <v>45901</v>
      </c>
      <c r="V10362">
        <v>137</v>
      </c>
      <c r="W10362" t="str">
        <f t="shared" si="208"/>
        <v>120-149</v>
      </c>
    </row>
    <row r="10363" spans="1:23" x14ac:dyDescent="0.25">
      <c r="A10363" t="s">
        <v>10612</v>
      </c>
      <c r="B10363">
        <v>172055490</v>
      </c>
      <c r="C10363">
        <v>412335647</v>
      </c>
      <c r="D10363" s="1">
        <v>45758</v>
      </c>
      <c r="E10363">
        <v>99232</v>
      </c>
      <c r="F10363">
        <v>81000</v>
      </c>
      <c r="G10363" t="s">
        <v>200</v>
      </c>
      <c r="H10363" s="34">
        <v>59143</v>
      </c>
      <c r="I10363" s="7">
        <v>46132</v>
      </c>
      <c r="J10363" s="7">
        <v>36905.599999999999</v>
      </c>
      <c r="K10363" s="7">
        <v>0</v>
      </c>
      <c r="L10363" s="7">
        <v>9226.4</v>
      </c>
      <c r="M10363" s="5">
        <v>0.2</v>
      </c>
      <c r="N10363" t="s">
        <v>3140</v>
      </c>
      <c r="O10363" t="s">
        <v>17</v>
      </c>
      <c r="P10363" t="s">
        <v>97</v>
      </c>
      <c r="Q10363" t="s">
        <v>19</v>
      </c>
      <c r="R10363" t="s">
        <v>27</v>
      </c>
      <c r="S10363" t="s">
        <v>27</v>
      </c>
      <c r="T10363" t="s">
        <v>13310</v>
      </c>
      <c r="U10363" s="1">
        <v>45905</v>
      </c>
      <c r="V10363">
        <v>147</v>
      </c>
      <c r="W10363" t="str">
        <f t="shared" si="208"/>
        <v>120-149</v>
      </c>
    </row>
    <row r="10364" spans="1:23" x14ac:dyDescent="0.25">
      <c r="A10364" t="s">
        <v>10613</v>
      </c>
      <c r="B10364">
        <v>2151734362</v>
      </c>
      <c r="C10364">
        <v>7534550761</v>
      </c>
      <c r="D10364" s="1">
        <v>45911</v>
      </c>
      <c r="E10364">
        <v>99214</v>
      </c>
      <c r="F10364">
        <v>99203</v>
      </c>
      <c r="G10364" t="s">
        <v>3187</v>
      </c>
      <c r="H10364" s="34">
        <v>70784</v>
      </c>
      <c r="I10364" s="7">
        <v>55919</v>
      </c>
      <c r="J10364" s="7">
        <v>46971.96</v>
      </c>
      <c r="K10364" s="7">
        <v>0</v>
      </c>
      <c r="L10364" s="7">
        <v>8947.0400000000009</v>
      </c>
      <c r="M10364" s="5">
        <v>0.16</v>
      </c>
      <c r="N10364" t="s">
        <v>1138</v>
      </c>
      <c r="O10364" t="s">
        <v>17</v>
      </c>
      <c r="P10364" t="s">
        <v>58</v>
      </c>
      <c r="Q10364" t="s">
        <v>32</v>
      </c>
      <c r="R10364" t="s">
        <v>21</v>
      </c>
      <c r="S10364" t="s">
        <v>27</v>
      </c>
      <c r="T10364" t="s">
        <v>13312</v>
      </c>
      <c r="U10364" s="1">
        <v>46078</v>
      </c>
      <c r="V10364">
        <v>167</v>
      </c>
      <c r="W10364" t="str">
        <f t="shared" si="208"/>
        <v>150-179</v>
      </c>
    </row>
    <row r="10365" spans="1:23" x14ac:dyDescent="0.25">
      <c r="A10365" t="s">
        <v>10614</v>
      </c>
      <c r="B10365">
        <v>5965247216</v>
      </c>
      <c r="C10365">
        <v>7246243509</v>
      </c>
      <c r="D10365" s="1">
        <v>45465</v>
      </c>
      <c r="E10365">
        <v>99231</v>
      </c>
      <c r="F10365">
        <v>90834</v>
      </c>
      <c r="G10365" t="s">
        <v>3154</v>
      </c>
      <c r="H10365" s="34">
        <v>57323</v>
      </c>
      <c r="I10365" s="7">
        <v>45285</v>
      </c>
      <c r="J10365" s="7">
        <v>23809.4</v>
      </c>
      <c r="K10365" s="7">
        <v>14230</v>
      </c>
      <c r="L10365" s="7">
        <v>7245.6</v>
      </c>
      <c r="M10365" s="5">
        <v>0.16</v>
      </c>
      <c r="N10365" t="s">
        <v>1138</v>
      </c>
      <c r="O10365" t="s">
        <v>27</v>
      </c>
      <c r="P10365" t="s">
        <v>25</v>
      </c>
      <c r="Q10365" t="s">
        <v>19</v>
      </c>
      <c r="R10365" t="s">
        <v>20</v>
      </c>
      <c r="S10365" t="s">
        <v>17</v>
      </c>
      <c r="T10365" t="s">
        <v>13310</v>
      </c>
      <c r="U10365" s="1">
        <v>45513</v>
      </c>
      <c r="V10365">
        <v>48</v>
      </c>
      <c r="W10365" t="str">
        <f t="shared" si="208"/>
        <v>30-59</v>
      </c>
    </row>
    <row r="10366" spans="1:23" x14ac:dyDescent="0.25">
      <c r="A10366" t="s">
        <v>10615</v>
      </c>
      <c r="B10366">
        <v>1297139145</v>
      </c>
      <c r="C10366">
        <v>3842629531</v>
      </c>
      <c r="D10366" s="1">
        <v>45564</v>
      </c>
      <c r="E10366">
        <v>99222</v>
      </c>
      <c r="F10366">
        <v>85025</v>
      </c>
      <c r="G10366" t="s">
        <v>3309</v>
      </c>
      <c r="H10366" s="34">
        <v>93572</v>
      </c>
      <c r="I10366" s="7">
        <v>60822</v>
      </c>
      <c r="J10366" s="7">
        <v>47197.36</v>
      </c>
      <c r="K10366" s="7">
        <v>6326</v>
      </c>
      <c r="L10366" s="7">
        <v>7298.64</v>
      </c>
      <c r="M10366" s="5">
        <v>0.12</v>
      </c>
      <c r="N10366" t="s">
        <v>46</v>
      </c>
      <c r="O10366" t="s">
        <v>30</v>
      </c>
      <c r="P10366" t="s">
        <v>31</v>
      </c>
      <c r="Q10366" t="s">
        <v>32</v>
      </c>
      <c r="R10366" t="s">
        <v>38</v>
      </c>
      <c r="S10366" t="s">
        <v>17</v>
      </c>
      <c r="T10366" t="s">
        <v>13311</v>
      </c>
      <c r="U10366" s="1">
        <v>45727</v>
      </c>
      <c r="V10366">
        <v>163</v>
      </c>
      <c r="W10366" t="str">
        <f t="shared" si="208"/>
        <v>150-179</v>
      </c>
    </row>
    <row r="10367" spans="1:23" x14ac:dyDescent="0.25">
      <c r="A10367" t="s">
        <v>10616</v>
      </c>
      <c r="B10367">
        <v>1373768271</v>
      </c>
      <c r="C10367">
        <v>4805659973</v>
      </c>
      <c r="D10367" s="1">
        <v>45329</v>
      </c>
      <c r="E10367">
        <v>99223</v>
      </c>
      <c r="F10367">
        <v>99285</v>
      </c>
      <c r="G10367" t="s">
        <v>140</v>
      </c>
      <c r="H10367" s="34">
        <v>78859</v>
      </c>
      <c r="I10367" s="7">
        <v>62299</v>
      </c>
      <c r="J10367" s="7">
        <v>45597.16</v>
      </c>
      <c r="K10367" s="7">
        <v>6734</v>
      </c>
      <c r="L10367" s="7">
        <v>9967.84</v>
      </c>
      <c r="M10367" s="5">
        <v>0.16</v>
      </c>
      <c r="N10367" t="s">
        <v>1138</v>
      </c>
      <c r="O10367" t="s">
        <v>30</v>
      </c>
      <c r="P10367" t="s">
        <v>97</v>
      </c>
      <c r="Q10367" t="s">
        <v>32</v>
      </c>
      <c r="R10367" t="s">
        <v>20</v>
      </c>
      <c r="S10367" t="s">
        <v>17</v>
      </c>
      <c r="T10367" t="s">
        <v>13311</v>
      </c>
      <c r="U10367" s="1">
        <v>45371</v>
      </c>
      <c r="V10367">
        <v>41</v>
      </c>
      <c r="W10367" t="str">
        <f t="shared" si="208"/>
        <v>30-59</v>
      </c>
    </row>
    <row r="10368" spans="1:23" x14ac:dyDescent="0.25">
      <c r="A10368" t="s">
        <v>10617</v>
      </c>
      <c r="B10368">
        <v>3957268500</v>
      </c>
      <c r="C10368">
        <v>5474879109</v>
      </c>
      <c r="D10368" s="1">
        <v>45724</v>
      </c>
      <c r="E10368">
        <v>99215</v>
      </c>
      <c r="F10368">
        <v>36415</v>
      </c>
      <c r="G10368" t="s">
        <v>89</v>
      </c>
      <c r="H10368" s="34">
        <v>94313</v>
      </c>
      <c r="I10368" s="7">
        <v>73564</v>
      </c>
      <c r="J10368" s="7">
        <v>54363.199999999997</v>
      </c>
      <c r="K10368" s="7">
        <v>4488</v>
      </c>
      <c r="L10368" s="7">
        <v>14712.8</v>
      </c>
      <c r="M10368" s="5">
        <v>0.2</v>
      </c>
      <c r="N10368" t="s">
        <v>3140</v>
      </c>
      <c r="O10368" t="s">
        <v>30</v>
      </c>
      <c r="P10368" t="s">
        <v>58</v>
      </c>
      <c r="Q10368" t="s">
        <v>32</v>
      </c>
      <c r="R10368" t="s">
        <v>27</v>
      </c>
      <c r="S10368" t="s">
        <v>17</v>
      </c>
      <c r="T10368" t="s">
        <v>13312</v>
      </c>
      <c r="U10368" s="1">
        <v>45801</v>
      </c>
      <c r="V10368">
        <v>77</v>
      </c>
      <c r="W10368" t="str">
        <f t="shared" si="208"/>
        <v>60-89</v>
      </c>
    </row>
    <row r="10369" spans="1:23" x14ac:dyDescent="0.25">
      <c r="A10369" t="s">
        <v>10618</v>
      </c>
      <c r="B10369">
        <v>3945025829</v>
      </c>
      <c r="C10369">
        <v>874803536</v>
      </c>
      <c r="D10369" s="1">
        <v>45841</v>
      </c>
      <c r="E10369">
        <v>99215</v>
      </c>
      <c r="F10369">
        <v>99212</v>
      </c>
      <c r="G10369" t="s">
        <v>3154</v>
      </c>
      <c r="H10369" s="34">
        <v>65090</v>
      </c>
      <c r="I10369" s="7">
        <v>48818</v>
      </c>
      <c r="J10369" s="7">
        <v>36498.300000000003</v>
      </c>
      <c r="K10369" s="7">
        <v>4997</v>
      </c>
      <c r="L10369" s="7">
        <v>7322.7</v>
      </c>
      <c r="M10369" s="5">
        <v>0.15</v>
      </c>
      <c r="N10369" t="s">
        <v>1139</v>
      </c>
      <c r="O10369" t="s">
        <v>30</v>
      </c>
      <c r="P10369" t="s">
        <v>3150</v>
      </c>
      <c r="Q10369" t="s">
        <v>19</v>
      </c>
      <c r="R10369" t="s">
        <v>27</v>
      </c>
      <c r="S10369" t="s">
        <v>17</v>
      </c>
      <c r="T10369" t="s">
        <v>13312</v>
      </c>
      <c r="U10369" s="1">
        <v>45909</v>
      </c>
      <c r="V10369">
        <v>68</v>
      </c>
      <c r="W10369" t="str">
        <f t="shared" si="208"/>
        <v>60-89</v>
      </c>
    </row>
    <row r="10370" spans="1:23" x14ac:dyDescent="0.25">
      <c r="A10370" t="s">
        <v>10619</v>
      </c>
      <c r="B10370">
        <v>5923974844</v>
      </c>
      <c r="C10370">
        <v>3070369817</v>
      </c>
      <c r="D10370" s="1">
        <v>45603</v>
      </c>
      <c r="E10370">
        <v>99222</v>
      </c>
      <c r="F10370">
        <v>80053</v>
      </c>
      <c r="G10370" t="s">
        <v>3494</v>
      </c>
      <c r="H10370" s="34">
        <v>53388</v>
      </c>
      <c r="I10370" s="7">
        <v>41643</v>
      </c>
      <c r="J10370" s="7">
        <v>33314.400000000001</v>
      </c>
      <c r="K10370" s="7">
        <v>0</v>
      </c>
      <c r="L10370" s="7">
        <v>8328.6</v>
      </c>
      <c r="M10370" s="5">
        <v>0.2</v>
      </c>
      <c r="N10370" t="s">
        <v>3140</v>
      </c>
      <c r="O10370" t="s">
        <v>17</v>
      </c>
      <c r="P10370" t="s">
        <v>55</v>
      </c>
      <c r="Q10370" t="s">
        <v>19</v>
      </c>
      <c r="R10370" t="s">
        <v>27</v>
      </c>
      <c r="S10370" t="s">
        <v>21</v>
      </c>
      <c r="T10370" t="s">
        <v>13312</v>
      </c>
      <c r="U10370" s="1">
        <v>45680</v>
      </c>
      <c r="V10370">
        <v>77</v>
      </c>
      <c r="W10370" t="str">
        <f t="shared" si="208"/>
        <v>60-89</v>
      </c>
    </row>
    <row r="10371" spans="1:23" x14ac:dyDescent="0.25">
      <c r="A10371" t="s">
        <v>10620</v>
      </c>
      <c r="B10371">
        <v>3762765198</v>
      </c>
      <c r="C10371">
        <v>9123452949</v>
      </c>
      <c r="D10371" s="1">
        <v>45486</v>
      </c>
      <c r="E10371">
        <v>99214</v>
      </c>
      <c r="F10371">
        <v>90834</v>
      </c>
      <c r="G10371" t="s">
        <v>3281</v>
      </c>
      <c r="H10371" s="34">
        <v>96605</v>
      </c>
      <c r="I10371" s="7">
        <v>79216</v>
      </c>
      <c r="J10371" s="7">
        <v>56188.12</v>
      </c>
      <c r="K10371" s="7">
        <v>8769</v>
      </c>
      <c r="L10371" s="7">
        <v>14258.88</v>
      </c>
      <c r="M10371" s="5">
        <v>0.18</v>
      </c>
      <c r="N10371" t="s">
        <v>3141</v>
      </c>
      <c r="O10371" t="s">
        <v>30</v>
      </c>
      <c r="P10371" t="s">
        <v>3146</v>
      </c>
      <c r="Q10371" t="s">
        <v>32</v>
      </c>
      <c r="R10371" t="s">
        <v>27</v>
      </c>
      <c r="S10371" t="s">
        <v>27</v>
      </c>
      <c r="T10371" t="s">
        <v>13311</v>
      </c>
      <c r="U10371" s="1">
        <v>45650</v>
      </c>
      <c r="V10371">
        <v>164</v>
      </c>
      <c r="W10371" t="str">
        <f t="shared" ref="W10371:W10434" si="209">IF(V10371="","",IF(V10371&lt;30,"0-29",IF(V10371&lt;60,"30-59",IF(V10371&lt;90,"60-89",IF(V10371&lt;120,"90-119",IF(V10371&lt;150,"120-149",IF(V10371&lt;180,"150-179",IF(V10371&lt;210,"180-209",IF(V10371&lt;240,"210-239",IF(V10371&lt;270,"240-269",IF(V10371&lt;300,"270-299",IF(V10371&lt;330,"300-329",IF(V10371&lt;360,"330-359","360+")))))))))))))</f>
        <v>150-179</v>
      </c>
    </row>
    <row r="10372" spans="1:23" x14ac:dyDescent="0.25">
      <c r="A10372" t="s">
        <v>10621</v>
      </c>
      <c r="B10372">
        <v>3821382370</v>
      </c>
      <c r="C10372">
        <v>6046495655</v>
      </c>
      <c r="D10372" s="1">
        <v>45900</v>
      </c>
      <c r="E10372">
        <v>99215</v>
      </c>
      <c r="F10372">
        <v>99203</v>
      </c>
      <c r="G10372" t="s">
        <v>3438</v>
      </c>
      <c r="H10372" s="34">
        <v>54177</v>
      </c>
      <c r="I10372" s="7">
        <v>40633</v>
      </c>
      <c r="J10372" s="7">
        <v>34538.050000000003</v>
      </c>
      <c r="K10372" s="7">
        <v>0</v>
      </c>
      <c r="L10372" s="7">
        <v>6094.95</v>
      </c>
      <c r="M10372" s="5">
        <v>0.15</v>
      </c>
      <c r="N10372" t="s">
        <v>1139</v>
      </c>
      <c r="O10372" t="s">
        <v>17</v>
      </c>
      <c r="P10372" t="s">
        <v>35</v>
      </c>
      <c r="Q10372" t="s">
        <v>19</v>
      </c>
      <c r="R10372" t="s">
        <v>38</v>
      </c>
      <c r="S10372" t="s">
        <v>17</v>
      </c>
      <c r="T10372" t="s">
        <v>13310</v>
      </c>
      <c r="U10372" s="1">
        <v>45998</v>
      </c>
      <c r="V10372">
        <v>98</v>
      </c>
      <c r="W10372" t="str">
        <f t="shared" si="209"/>
        <v>90-119</v>
      </c>
    </row>
    <row r="10373" spans="1:23" x14ac:dyDescent="0.25">
      <c r="A10373" t="s">
        <v>10622</v>
      </c>
      <c r="B10373">
        <v>4603636413</v>
      </c>
      <c r="C10373">
        <v>4745300165</v>
      </c>
      <c r="D10373" s="1">
        <v>45796</v>
      </c>
      <c r="E10373">
        <v>99233</v>
      </c>
      <c r="F10373">
        <v>99214</v>
      </c>
      <c r="G10373" t="s">
        <v>45</v>
      </c>
      <c r="H10373" s="34">
        <v>82409</v>
      </c>
      <c r="I10373" s="7">
        <v>67575</v>
      </c>
      <c r="J10373" s="7">
        <v>55411.5</v>
      </c>
      <c r="K10373" s="7">
        <v>0</v>
      </c>
      <c r="L10373" s="7">
        <v>12163.5</v>
      </c>
      <c r="M10373" s="5">
        <v>0.18</v>
      </c>
      <c r="N10373" t="s">
        <v>3141</v>
      </c>
      <c r="O10373" t="s">
        <v>17</v>
      </c>
      <c r="P10373" t="s">
        <v>3147</v>
      </c>
      <c r="Q10373" t="s">
        <v>19</v>
      </c>
      <c r="R10373" t="s">
        <v>20</v>
      </c>
      <c r="S10373" t="s">
        <v>21</v>
      </c>
      <c r="T10373" t="s">
        <v>13312</v>
      </c>
      <c r="U10373" s="1">
        <v>45901</v>
      </c>
      <c r="V10373">
        <v>105</v>
      </c>
      <c r="W10373" t="str">
        <f t="shared" si="209"/>
        <v>90-119</v>
      </c>
    </row>
    <row r="10374" spans="1:23" x14ac:dyDescent="0.25">
      <c r="A10374" t="s">
        <v>10623</v>
      </c>
      <c r="B10374">
        <v>1386324830</v>
      </c>
      <c r="C10374">
        <v>210412707</v>
      </c>
      <c r="D10374" s="1">
        <v>45838</v>
      </c>
      <c r="E10374">
        <v>99222</v>
      </c>
      <c r="F10374">
        <v>71046</v>
      </c>
      <c r="G10374" t="s">
        <v>3598</v>
      </c>
      <c r="H10374" s="34">
        <v>74455</v>
      </c>
      <c r="I10374" s="7">
        <v>53608</v>
      </c>
      <c r="J10374" s="7">
        <v>42933.36</v>
      </c>
      <c r="K10374" s="7">
        <v>6386</v>
      </c>
      <c r="L10374" s="7">
        <v>4288.6400000000003</v>
      </c>
      <c r="M10374" s="5">
        <v>0.08</v>
      </c>
      <c r="N10374" t="s">
        <v>24</v>
      </c>
      <c r="O10374" t="s">
        <v>30</v>
      </c>
      <c r="P10374" t="s">
        <v>3148</v>
      </c>
      <c r="Q10374" t="s">
        <v>32</v>
      </c>
      <c r="R10374" t="s">
        <v>38</v>
      </c>
      <c r="S10374" t="s">
        <v>27</v>
      </c>
      <c r="T10374" t="s">
        <v>13312</v>
      </c>
      <c r="U10374" s="1">
        <v>45894</v>
      </c>
      <c r="V10374">
        <v>56</v>
      </c>
      <c r="W10374" t="str">
        <f t="shared" si="209"/>
        <v>30-59</v>
      </c>
    </row>
    <row r="10375" spans="1:23" x14ac:dyDescent="0.25">
      <c r="A10375" t="s">
        <v>10624</v>
      </c>
      <c r="B10375">
        <v>7772562593</v>
      </c>
      <c r="C10375">
        <v>2656740923</v>
      </c>
      <c r="D10375" s="1">
        <v>45484</v>
      </c>
      <c r="E10375">
        <v>99222</v>
      </c>
      <c r="F10375">
        <v>99205</v>
      </c>
      <c r="G10375" t="s">
        <v>3202</v>
      </c>
      <c r="H10375" s="34">
        <v>48162</v>
      </c>
      <c r="I10375" s="7">
        <v>38048</v>
      </c>
      <c r="J10375" s="7">
        <v>27666.32</v>
      </c>
      <c r="K10375" s="7">
        <v>4294</v>
      </c>
      <c r="L10375" s="7">
        <v>6087.68</v>
      </c>
      <c r="M10375" s="5">
        <v>0.16</v>
      </c>
      <c r="N10375" t="s">
        <v>1138</v>
      </c>
      <c r="O10375" t="s">
        <v>30</v>
      </c>
      <c r="P10375" t="s">
        <v>18</v>
      </c>
      <c r="Q10375" t="s">
        <v>32</v>
      </c>
      <c r="R10375" t="s">
        <v>27</v>
      </c>
      <c r="S10375" t="s">
        <v>21</v>
      </c>
      <c r="T10375" t="s">
        <v>13312</v>
      </c>
      <c r="U10375" s="1">
        <v>45627</v>
      </c>
      <c r="V10375">
        <v>143</v>
      </c>
      <c r="W10375" t="str">
        <f t="shared" si="209"/>
        <v>120-149</v>
      </c>
    </row>
    <row r="10376" spans="1:23" x14ac:dyDescent="0.25">
      <c r="A10376" t="s">
        <v>10625</v>
      </c>
      <c r="B10376">
        <v>1338561264</v>
      </c>
      <c r="C10376">
        <v>7853797618</v>
      </c>
      <c r="D10376" s="1">
        <v>45915</v>
      </c>
      <c r="E10376">
        <v>99214</v>
      </c>
      <c r="F10376">
        <v>99283</v>
      </c>
      <c r="G10376" t="s">
        <v>174</v>
      </c>
      <c r="H10376" s="34">
        <v>50426</v>
      </c>
      <c r="I10376" s="7">
        <v>39332</v>
      </c>
      <c r="J10376" s="7">
        <v>31465.599999999999</v>
      </c>
      <c r="K10376" s="7">
        <v>0</v>
      </c>
      <c r="L10376" s="7">
        <v>7866.4</v>
      </c>
      <c r="M10376" s="5">
        <v>0.2</v>
      </c>
      <c r="N10376" t="s">
        <v>3140</v>
      </c>
      <c r="O10376" t="s">
        <v>17</v>
      </c>
      <c r="P10376" t="s">
        <v>25</v>
      </c>
      <c r="Q10376" t="s">
        <v>19</v>
      </c>
      <c r="R10376" t="s">
        <v>27</v>
      </c>
      <c r="S10376" t="s">
        <v>17</v>
      </c>
      <c r="T10376" t="s">
        <v>13312</v>
      </c>
      <c r="U10376" s="1">
        <v>45994</v>
      </c>
      <c r="V10376">
        <v>79</v>
      </c>
      <c r="W10376" t="str">
        <f t="shared" si="209"/>
        <v>60-89</v>
      </c>
    </row>
    <row r="10377" spans="1:23" x14ac:dyDescent="0.25">
      <c r="A10377" t="s">
        <v>10626</v>
      </c>
      <c r="B10377">
        <v>7329341680</v>
      </c>
      <c r="C10377">
        <v>5676514256</v>
      </c>
      <c r="D10377" s="1">
        <v>45827</v>
      </c>
      <c r="E10377">
        <v>99214</v>
      </c>
      <c r="F10377">
        <v>99281</v>
      </c>
      <c r="G10377" t="s">
        <v>3218</v>
      </c>
      <c r="H10377" s="34">
        <v>87606</v>
      </c>
      <c r="I10377" s="7">
        <v>68333</v>
      </c>
      <c r="J10377" s="7">
        <v>46861.4</v>
      </c>
      <c r="K10377" s="7">
        <v>7805</v>
      </c>
      <c r="L10377" s="7">
        <v>13666.6</v>
      </c>
      <c r="M10377" s="5">
        <v>0.2</v>
      </c>
      <c r="N10377" t="s">
        <v>3140</v>
      </c>
      <c r="O10377" t="s">
        <v>30</v>
      </c>
      <c r="P10377" t="s">
        <v>25</v>
      </c>
      <c r="Q10377" t="s">
        <v>19</v>
      </c>
      <c r="R10377" t="s">
        <v>27</v>
      </c>
      <c r="S10377" t="s">
        <v>17</v>
      </c>
      <c r="T10377" t="s">
        <v>13311</v>
      </c>
      <c r="U10377" s="1">
        <v>45885</v>
      </c>
      <c r="V10377">
        <v>58</v>
      </c>
      <c r="W10377" t="str">
        <f t="shared" si="209"/>
        <v>30-59</v>
      </c>
    </row>
    <row r="10378" spans="1:23" x14ac:dyDescent="0.25">
      <c r="A10378" t="s">
        <v>10627</v>
      </c>
      <c r="B10378">
        <v>9252925246</v>
      </c>
      <c r="C10378">
        <v>7218088695</v>
      </c>
      <c r="D10378" s="1">
        <v>45868</v>
      </c>
      <c r="E10378">
        <v>99222</v>
      </c>
      <c r="F10378">
        <v>99215</v>
      </c>
      <c r="G10378" t="s">
        <v>3490</v>
      </c>
      <c r="H10378" s="34">
        <v>50491</v>
      </c>
      <c r="I10378" s="7">
        <v>36354</v>
      </c>
      <c r="J10378" s="7">
        <v>33445.68</v>
      </c>
      <c r="K10378" s="7">
        <v>0</v>
      </c>
      <c r="L10378" s="7">
        <v>2908.32</v>
      </c>
      <c r="M10378" s="5">
        <v>0.08</v>
      </c>
      <c r="N10378" t="s">
        <v>24</v>
      </c>
      <c r="O10378" t="s">
        <v>17</v>
      </c>
      <c r="P10378" t="s">
        <v>55</v>
      </c>
      <c r="Q10378" t="s">
        <v>19</v>
      </c>
      <c r="R10378" t="s">
        <v>26</v>
      </c>
      <c r="S10378" t="s">
        <v>27</v>
      </c>
      <c r="T10378" t="s">
        <v>13310</v>
      </c>
      <c r="U10378" s="1">
        <v>45991</v>
      </c>
      <c r="V10378">
        <v>123</v>
      </c>
      <c r="W10378" t="str">
        <f t="shared" si="209"/>
        <v>120-149</v>
      </c>
    </row>
    <row r="10379" spans="1:23" x14ac:dyDescent="0.25">
      <c r="A10379" t="s">
        <v>10628</v>
      </c>
      <c r="B10379">
        <v>4364367720</v>
      </c>
      <c r="C10379">
        <v>2489749720</v>
      </c>
      <c r="D10379" s="1">
        <v>45937</v>
      </c>
      <c r="E10379">
        <v>99213</v>
      </c>
      <c r="F10379">
        <v>99213</v>
      </c>
      <c r="G10379" t="s">
        <v>67</v>
      </c>
      <c r="H10379" s="34">
        <v>54553</v>
      </c>
      <c r="I10379" s="7">
        <v>44733</v>
      </c>
      <c r="J10379" s="7">
        <v>20422.060000000001</v>
      </c>
      <c r="K10379" s="7">
        <v>16259</v>
      </c>
      <c r="L10379" s="7">
        <v>8051.94</v>
      </c>
      <c r="M10379" s="5">
        <v>0.18</v>
      </c>
      <c r="N10379" t="s">
        <v>3141</v>
      </c>
      <c r="O10379" t="s">
        <v>27</v>
      </c>
      <c r="P10379" t="s">
        <v>31</v>
      </c>
      <c r="Q10379" t="s">
        <v>32</v>
      </c>
      <c r="R10379" t="s">
        <v>43</v>
      </c>
      <c r="S10379" t="s">
        <v>21</v>
      </c>
      <c r="T10379" t="s">
        <v>13311</v>
      </c>
      <c r="U10379" s="1">
        <v>46097</v>
      </c>
      <c r="V10379">
        <v>160</v>
      </c>
      <c r="W10379" t="str">
        <f t="shared" si="209"/>
        <v>150-179</v>
      </c>
    </row>
    <row r="10380" spans="1:23" x14ac:dyDescent="0.25">
      <c r="A10380" t="s">
        <v>10629</v>
      </c>
      <c r="B10380">
        <v>1609645743</v>
      </c>
      <c r="C10380">
        <v>2630204292</v>
      </c>
      <c r="D10380" s="1">
        <v>45508</v>
      </c>
      <c r="E10380">
        <v>99214</v>
      </c>
      <c r="F10380">
        <v>99213</v>
      </c>
      <c r="G10380" t="s">
        <v>3242</v>
      </c>
      <c r="H10380" s="34">
        <v>92999</v>
      </c>
      <c r="I10380" s="7">
        <v>60449</v>
      </c>
      <c r="J10380" s="7">
        <v>48774.12</v>
      </c>
      <c r="K10380" s="7">
        <v>4421</v>
      </c>
      <c r="L10380" s="7">
        <v>7253.88</v>
      </c>
      <c r="M10380" s="5">
        <v>0.12</v>
      </c>
      <c r="N10380" t="s">
        <v>46</v>
      </c>
      <c r="O10380" t="s">
        <v>30</v>
      </c>
      <c r="P10380" t="s">
        <v>25</v>
      </c>
      <c r="Q10380" t="s">
        <v>19</v>
      </c>
      <c r="R10380" t="s">
        <v>38</v>
      </c>
      <c r="S10380" t="s">
        <v>21</v>
      </c>
      <c r="T10380" t="s">
        <v>13312</v>
      </c>
      <c r="U10380" s="1">
        <v>45635</v>
      </c>
      <c r="V10380">
        <v>127</v>
      </c>
      <c r="W10380" t="str">
        <f t="shared" si="209"/>
        <v>120-149</v>
      </c>
    </row>
    <row r="10381" spans="1:23" x14ac:dyDescent="0.25">
      <c r="A10381" t="s">
        <v>10630</v>
      </c>
      <c r="B10381">
        <v>9069678021</v>
      </c>
      <c r="C10381">
        <v>4706651226</v>
      </c>
      <c r="D10381" s="1">
        <v>45425</v>
      </c>
      <c r="E10381">
        <v>99233</v>
      </c>
      <c r="F10381">
        <v>99212</v>
      </c>
      <c r="G10381" t="s">
        <v>4083</v>
      </c>
      <c r="H10381" s="34">
        <v>72828</v>
      </c>
      <c r="I10381" s="7">
        <v>54621</v>
      </c>
      <c r="J10381" s="7">
        <v>28340.85</v>
      </c>
      <c r="K10381" s="7">
        <v>18087</v>
      </c>
      <c r="L10381" s="7">
        <v>8193.15</v>
      </c>
      <c r="M10381" s="5">
        <v>0.15</v>
      </c>
      <c r="N10381" t="s">
        <v>1139</v>
      </c>
      <c r="O10381" t="s">
        <v>27</v>
      </c>
      <c r="P10381" t="s">
        <v>3150</v>
      </c>
      <c r="Q10381" t="s">
        <v>19</v>
      </c>
      <c r="R10381" t="s">
        <v>27</v>
      </c>
      <c r="S10381" t="s">
        <v>21</v>
      </c>
      <c r="T10381" t="s">
        <v>13310</v>
      </c>
      <c r="U10381" s="1">
        <v>45530</v>
      </c>
      <c r="V10381">
        <v>105</v>
      </c>
      <c r="W10381" t="str">
        <f t="shared" si="209"/>
        <v>90-119</v>
      </c>
    </row>
    <row r="10382" spans="1:23" x14ac:dyDescent="0.25">
      <c r="A10382" t="s">
        <v>10631</v>
      </c>
      <c r="B10382">
        <v>962038339</v>
      </c>
      <c r="C10382">
        <v>4187485227</v>
      </c>
      <c r="D10382" s="1">
        <v>45931</v>
      </c>
      <c r="E10382">
        <v>99215</v>
      </c>
      <c r="F10382">
        <v>99292</v>
      </c>
      <c r="G10382" t="s">
        <v>3488</v>
      </c>
      <c r="H10382" s="34">
        <v>26280</v>
      </c>
      <c r="I10382" s="7">
        <v>17082</v>
      </c>
      <c r="J10382" s="7">
        <v>12640.16</v>
      </c>
      <c r="K10382" s="7">
        <v>2392</v>
      </c>
      <c r="L10382" s="7">
        <v>2049.84</v>
      </c>
      <c r="M10382" s="5">
        <v>0.12</v>
      </c>
      <c r="N10382" t="s">
        <v>46</v>
      </c>
      <c r="O10382" t="s">
        <v>30</v>
      </c>
      <c r="P10382" t="s">
        <v>40</v>
      </c>
      <c r="Q10382" t="s">
        <v>19</v>
      </c>
      <c r="R10382" t="s">
        <v>43</v>
      </c>
      <c r="S10382" t="s">
        <v>27</v>
      </c>
      <c r="T10382" t="s">
        <v>13310</v>
      </c>
      <c r="U10382" s="1">
        <v>46087</v>
      </c>
      <c r="V10382">
        <v>156</v>
      </c>
      <c r="W10382" t="str">
        <f t="shared" si="209"/>
        <v>150-179</v>
      </c>
    </row>
    <row r="10383" spans="1:23" x14ac:dyDescent="0.25">
      <c r="A10383" t="s">
        <v>10632</v>
      </c>
      <c r="B10383">
        <v>5038346810</v>
      </c>
      <c r="C10383">
        <v>4129296904</v>
      </c>
      <c r="D10383" s="1">
        <v>45610</v>
      </c>
      <c r="E10383">
        <v>99238</v>
      </c>
      <c r="F10383">
        <v>80053</v>
      </c>
      <c r="G10383" t="s">
        <v>63</v>
      </c>
      <c r="H10383" s="34">
        <v>35008</v>
      </c>
      <c r="I10383" s="7">
        <v>28707</v>
      </c>
      <c r="J10383" s="7">
        <v>23539.74</v>
      </c>
      <c r="K10383" s="7">
        <v>0</v>
      </c>
      <c r="L10383" s="7">
        <v>5167.26</v>
      </c>
      <c r="M10383" s="5">
        <v>0.18</v>
      </c>
      <c r="N10383" t="s">
        <v>3141</v>
      </c>
      <c r="O10383" t="s">
        <v>17</v>
      </c>
      <c r="P10383" t="s">
        <v>55</v>
      </c>
      <c r="Q10383" t="s">
        <v>19</v>
      </c>
      <c r="R10383" t="s">
        <v>26</v>
      </c>
      <c r="S10383" t="s">
        <v>27</v>
      </c>
      <c r="T10383" t="s">
        <v>13310</v>
      </c>
      <c r="U10383" s="1">
        <v>45779</v>
      </c>
      <c r="V10383">
        <v>169</v>
      </c>
      <c r="W10383" t="str">
        <f t="shared" si="209"/>
        <v>150-179</v>
      </c>
    </row>
    <row r="10384" spans="1:23" x14ac:dyDescent="0.25">
      <c r="A10384" t="s">
        <v>10633</v>
      </c>
      <c r="B10384">
        <v>6439085863</v>
      </c>
      <c r="C10384">
        <v>7134952978</v>
      </c>
      <c r="D10384" s="1">
        <v>45534</v>
      </c>
      <c r="E10384">
        <v>99233</v>
      </c>
      <c r="F10384">
        <v>99202</v>
      </c>
      <c r="G10384" t="s">
        <v>148</v>
      </c>
      <c r="H10384" s="34">
        <v>30460</v>
      </c>
      <c r="I10384" s="7">
        <v>23759</v>
      </c>
      <c r="J10384" s="7">
        <v>16883.2</v>
      </c>
      <c r="K10384" s="7">
        <v>2124</v>
      </c>
      <c r="L10384" s="7">
        <v>4751.8</v>
      </c>
      <c r="M10384" s="5">
        <v>0.2</v>
      </c>
      <c r="N10384" t="s">
        <v>3140</v>
      </c>
      <c r="O10384" t="s">
        <v>27</v>
      </c>
      <c r="P10384" t="s">
        <v>35</v>
      </c>
      <c r="Q10384" t="s">
        <v>19</v>
      </c>
      <c r="R10384" t="s">
        <v>43</v>
      </c>
      <c r="S10384" t="s">
        <v>17</v>
      </c>
      <c r="T10384" t="s">
        <v>13310</v>
      </c>
      <c r="U10384" s="1">
        <v>45643</v>
      </c>
      <c r="V10384">
        <v>109</v>
      </c>
      <c r="W10384" t="str">
        <f t="shared" si="209"/>
        <v>90-119</v>
      </c>
    </row>
    <row r="10385" spans="1:23" x14ac:dyDescent="0.25">
      <c r="A10385" t="s">
        <v>10634</v>
      </c>
      <c r="B10385">
        <v>8578862248</v>
      </c>
      <c r="C10385">
        <v>102382511</v>
      </c>
      <c r="D10385" s="1">
        <v>45603</v>
      </c>
      <c r="E10385">
        <v>99214</v>
      </c>
      <c r="F10385">
        <v>99281</v>
      </c>
      <c r="G10385" t="s">
        <v>23</v>
      </c>
      <c r="H10385" s="34">
        <v>90639</v>
      </c>
      <c r="I10385" s="7">
        <v>77043</v>
      </c>
      <c r="J10385" s="7">
        <v>65291.14</v>
      </c>
      <c r="K10385" s="7">
        <v>10211</v>
      </c>
      <c r="L10385" s="7">
        <v>1540.86</v>
      </c>
      <c r="M10385" s="5">
        <v>0.02</v>
      </c>
      <c r="N10385" t="s">
        <v>16</v>
      </c>
      <c r="O10385" t="s">
        <v>30</v>
      </c>
      <c r="P10385" t="s">
        <v>58</v>
      </c>
      <c r="Q10385" t="s">
        <v>19</v>
      </c>
      <c r="R10385" t="s">
        <v>20</v>
      </c>
      <c r="S10385" t="s">
        <v>17</v>
      </c>
      <c r="T10385" t="s">
        <v>13310</v>
      </c>
      <c r="U10385" s="1">
        <v>45716</v>
      </c>
      <c r="V10385">
        <v>113</v>
      </c>
      <c r="W10385" t="str">
        <f t="shared" si="209"/>
        <v>90-119</v>
      </c>
    </row>
    <row r="10386" spans="1:23" x14ac:dyDescent="0.25">
      <c r="A10386" t="s">
        <v>10635</v>
      </c>
      <c r="B10386">
        <v>2278884891</v>
      </c>
      <c r="C10386">
        <v>6795681344</v>
      </c>
      <c r="D10386" s="1">
        <v>45716</v>
      </c>
      <c r="E10386">
        <v>99213</v>
      </c>
      <c r="F10386">
        <v>99214</v>
      </c>
      <c r="G10386" t="s">
        <v>114</v>
      </c>
      <c r="H10386" s="34">
        <v>37889</v>
      </c>
      <c r="I10386" s="7">
        <v>29932</v>
      </c>
      <c r="J10386" s="7">
        <v>17613.88</v>
      </c>
      <c r="K10386" s="7">
        <v>7529</v>
      </c>
      <c r="L10386" s="7">
        <v>4789.12</v>
      </c>
      <c r="M10386" s="5">
        <v>0.16</v>
      </c>
      <c r="N10386" t="s">
        <v>1138</v>
      </c>
      <c r="O10386" t="s">
        <v>27</v>
      </c>
      <c r="P10386" t="s">
        <v>31</v>
      </c>
      <c r="Q10386" t="s">
        <v>32</v>
      </c>
      <c r="R10386" t="s">
        <v>43</v>
      </c>
      <c r="S10386" t="s">
        <v>21</v>
      </c>
      <c r="T10386" t="s">
        <v>13311</v>
      </c>
      <c r="U10386" s="1">
        <v>45881</v>
      </c>
      <c r="V10386">
        <v>165</v>
      </c>
      <c r="W10386" t="str">
        <f t="shared" si="209"/>
        <v>150-179</v>
      </c>
    </row>
    <row r="10387" spans="1:23" x14ac:dyDescent="0.25">
      <c r="A10387" t="s">
        <v>10636</v>
      </c>
      <c r="B10387">
        <v>5062573607</v>
      </c>
      <c r="C10387">
        <v>7007510482</v>
      </c>
      <c r="D10387" s="1">
        <v>45407</v>
      </c>
      <c r="E10387">
        <v>99215</v>
      </c>
      <c r="F10387">
        <v>85025</v>
      </c>
      <c r="G10387" t="s">
        <v>3242</v>
      </c>
      <c r="H10387" s="34">
        <v>47217</v>
      </c>
      <c r="I10387" s="7">
        <v>37774</v>
      </c>
      <c r="J10387" s="7">
        <v>24484.639999999999</v>
      </c>
      <c r="K10387" s="7">
        <v>8001</v>
      </c>
      <c r="L10387" s="7">
        <v>5288.36</v>
      </c>
      <c r="M10387" s="5">
        <v>0.14000000000000001</v>
      </c>
      <c r="N10387" t="s">
        <v>1135</v>
      </c>
      <c r="O10387" t="s">
        <v>27</v>
      </c>
      <c r="P10387" t="s">
        <v>3148</v>
      </c>
      <c r="Q10387" t="s">
        <v>32</v>
      </c>
      <c r="R10387" t="s">
        <v>26</v>
      </c>
      <c r="S10387" t="s">
        <v>27</v>
      </c>
      <c r="T10387" t="s">
        <v>13312</v>
      </c>
      <c r="U10387" s="1">
        <v>45554</v>
      </c>
      <c r="V10387">
        <v>147</v>
      </c>
      <c r="W10387" t="str">
        <f t="shared" si="209"/>
        <v>120-149</v>
      </c>
    </row>
    <row r="10388" spans="1:23" x14ac:dyDescent="0.25">
      <c r="A10388" t="s">
        <v>10637</v>
      </c>
      <c r="B10388">
        <v>8081183414</v>
      </c>
      <c r="C10388">
        <v>7552195309</v>
      </c>
      <c r="D10388" s="1">
        <v>45531</v>
      </c>
      <c r="E10388">
        <v>99238</v>
      </c>
      <c r="F10388">
        <v>99214</v>
      </c>
      <c r="G10388" t="s">
        <v>79</v>
      </c>
      <c r="H10388" s="34">
        <v>88014</v>
      </c>
      <c r="I10388" s="7">
        <v>68651</v>
      </c>
      <c r="J10388" s="7">
        <v>32312.799999999999</v>
      </c>
      <c r="K10388" s="7">
        <v>22608</v>
      </c>
      <c r="L10388" s="7">
        <v>13730.2</v>
      </c>
      <c r="M10388" s="5">
        <v>0.2</v>
      </c>
      <c r="N10388" t="s">
        <v>3140</v>
      </c>
      <c r="O10388" t="s">
        <v>27</v>
      </c>
      <c r="P10388" t="s">
        <v>55</v>
      </c>
      <c r="Q10388" t="s">
        <v>32</v>
      </c>
      <c r="R10388" t="s">
        <v>43</v>
      </c>
      <c r="S10388" t="s">
        <v>27</v>
      </c>
      <c r="T10388" t="s">
        <v>13310</v>
      </c>
      <c r="U10388" s="1">
        <v>45685</v>
      </c>
      <c r="V10388">
        <v>154</v>
      </c>
      <c r="W10388" t="str">
        <f t="shared" si="209"/>
        <v>150-179</v>
      </c>
    </row>
    <row r="10389" spans="1:23" x14ac:dyDescent="0.25">
      <c r="A10389" t="s">
        <v>10638</v>
      </c>
      <c r="B10389">
        <v>8613537271</v>
      </c>
      <c r="C10389">
        <v>8018194212</v>
      </c>
      <c r="D10389" s="1">
        <v>45392</v>
      </c>
      <c r="E10389">
        <v>99231</v>
      </c>
      <c r="F10389">
        <v>99214</v>
      </c>
      <c r="G10389" t="s">
        <v>574</v>
      </c>
      <c r="H10389" s="34">
        <v>54656</v>
      </c>
      <c r="I10389" s="7">
        <v>46458</v>
      </c>
      <c r="J10389" s="7">
        <v>39838.839999999997</v>
      </c>
      <c r="K10389" s="7">
        <v>5690</v>
      </c>
      <c r="L10389" s="7">
        <v>929.16</v>
      </c>
      <c r="M10389" s="5">
        <v>0.02</v>
      </c>
      <c r="N10389" t="s">
        <v>16</v>
      </c>
      <c r="O10389" t="s">
        <v>30</v>
      </c>
      <c r="P10389" t="s">
        <v>18</v>
      </c>
      <c r="Q10389" t="s">
        <v>19</v>
      </c>
      <c r="R10389" t="s">
        <v>21</v>
      </c>
      <c r="S10389" t="s">
        <v>27</v>
      </c>
      <c r="T10389" t="s">
        <v>13311</v>
      </c>
      <c r="U10389" s="1">
        <v>45462</v>
      </c>
      <c r="V10389">
        <v>70</v>
      </c>
      <c r="W10389" t="str">
        <f t="shared" si="209"/>
        <v>60-89</v>
      </c>
    </row>
    <row r="10390" spans="1:23" x14ac:dyDescent="0.25">
      <c r="A10390" t="s">
        <v>10639</v>
      </c>
      <c r="B10390">
        <v>907338570</v>
      </c>
      <c r="C10390">
        <v>4911977021</v>
      </c>
      <c r="D10390" s="1">
        <v>45930</v>
      </c>
      <c r="E10390">
        <v>99233</v>
      </c>
      <c r="F10390">
        <v>99201</v>
      </c>
      <c r="G10390" t="s">
        <v>3431</v>
      </c>
      <c r="H10390" s="34">
        <v>93233</v>
      </c>
      <c r="I10390" s="7">
        <v>69925</v>
      </c>
      <c r="J10390" s="7">
        <v>59436.25</v>
      </c>
      <c r="K10390" s="7">
        <v>0</v>
      </c>
      <c r="L10390" s="7">
        <v>10488.75</v>
      </c>
      <c r="M10390" s="5">
        <v>0.15</v>
      </c>
      <c r="N10390" t="s">
        <v>1139</v>
      </c>
      <c r="O10390" t="s">
        <v>17</v>
      </c>
      <c r="P10390" t="s">
        <v>3149</v>
      </c>
      <c r="Q10390" t="s">
        <v>19</v>
      </c>
      <c r="R10390" t="s">
        <v>43</v>
      </c>
      <c r="S10390" t="s">
        <v>17</v>
      </c>
      <c r="T10390" t="s">
        <v>13312</v>
      </c>
      <c r="U10390" s="1">
        <v>46007</v>
      </c>
      <c r="V10390">
        <v>77</v>
      </c>
      <c r="W10390" t="str">
        <f t="shared" si="209"/>
        <v>60-89</v>
      </c>
    </row>
    <row r="10391" spans="1:23" x14ac:dyDescent="0.25">
      <c r="A10391" t="s">
        <v>10640</v>
      </c>
      <c r="B10391">
        <v>9935076892</v>
      </c>
      <c r="C10391">
        <v>5132415941</v>
      </c>
      <c r="D10391" s="1">
        <v>45795</v>
      </c>
      <c r="E10391">
        <v>99222</v>
      </c>
      <c r="F10391">
        <v>93000</v>
      </c>
      <c r="G10391" t="s">
        <v>272</v>
      </c>
      <c r="H10391" s="34">
        <v>50540</v>
      </c>
      <c r="I10391" s="7">
        <v>39421</v>
      </c>
      <c r="J10391" s="7">
        <v>28785.8</v>
      </c>
      <c r="K10391" s="7">
        <v>2751</v>
      </c>
      <c r="L10391" s="7">
        <v>7884.2</v>
      </c>
      <c r="M10391" s="5">
        <v>0.2</v>
      </c>
      <c r="N10391" t="s">
        <v>3140</v>
      </c>
      <c r="O10391" t="s">
        <v>30</v>
      </c>
      <c r="P10391" t="s">
        <v>31</v>
      </c>
      <c r="Q10391" t="s">
        <v>32</v>
      </c>
      <c r="R10391" t="s">
        <v>38</v>
      </c>
      <c r="S10391" t="s">
        <v>17</v>
      </c>
      <c r="T10391" t="s">
        <v>13310</v>
      </c>
      <c r="U10391" s="1">
        <v>45906</v>
      </c>
      <c r="V10391">
        <v>111</v>
      </c>
      <c r="W10391" t="str">
        <f t="shared" si="209"/>
        <v>90-119</v>
      </c>
    </row>
    <row r="10392" spans="1:23" x14ac:dyDescent="0.25">
      <c r="A10392" t="s">
        <v>10641</v>
      </c>
      <c r="B10392">
        <v>1045752164</v>
      </c>
      <c r="C10392">
        <v>5640455618</v>
      </c>
      <c r="D10392" s="1">
        <v>45402</v>
      </c>
      <c r="E10392">
        <v>99231</v>
      </c>
      <c r="F10392">
        <v>97110</v>
      </c>
      <c r="G10392" t="s">
        <v>3669</v>
      </c>
      <c r="H10392" s="34">
        <v>81148</v>
      </c>
      <c r="I10392" s="7">
        <v>52746</v>
      </c>
      <c r="J10392" s="7">
        <v>29432.48</v>
      </c>
      <c r="K10392" s="7">
        <v>16984</v>
      </c>
      <c r="L10392" s="7">
        <v>6329.52</v>
      </c>
      <c r="M10392" s="5">
        <v>0.12</v>
      </c>
      <c r="N10392" t="s">
        <v>46</v>
      </c>
      <c r="O10392" t="s">
        <v>27</v>
      </c>
      <c r="P10392" t="s">
        <v>31</v>
      </c>
      <c r="Q10392" t="s">
        <v>19</v>
      </c>
      <c r="R10392" t="s">
        <v>43</v>
      </c>
      <c r="S10392" t="s">
        <v>21</v>
      </c>
      <c r="T10392" t="s">
        <v>13312</v>
      </c>
      <c r="U10392" s="1">
        <v>45581</v>
      </c>
      <c r="V10392">
        <v>179</v>
      </c>
      <c r="W10392" t="str">
        <f t="shared" si="209"/>
        <v>150-179</v>
      </c>
    </row>
    <row r="10393" spans="1:23" x14ac:dyDescent="0.25">
      <c r="A10393" t="s">
        <v>10642</v>
      </c>
      <c r="B10393">
        <v>7862963535</v>
      </c>
      <c r="C10393">
        <v>2126743557</v>
      </c>
      <c r="D10393" s="1">
        <v>45300</v>
      </c>
      <c r="E10393">
        <v>99222</v>
      </c>
      <c r="F10393">
        <v>99215</v>
      </c>
      <c r="G10393" t="s">
        <v>3320</v>
      </c>
      <c r="H10393" s="34">
        <v>41801</v>
      </c>
      <c r="I10393" s="7">
        <v>33441</v>
      </c>
      <c r="J10393" s="7">
        <v>19425.259999999998</v>
      </c>
      <c r="K10393" s="7">
        <v>9334</v>
      </c>
      <c r="L10393" s="7">
        <v>4681.74</v>
      </c>
      <c r="M10393" s="5">
        <v>0.14000000000000001</v>
      </c>
      <c r="N10393" t="s">
        <v>1135</v>
      </c>
      <c r="O10393" t="s">
        <v>27</v>
      </c>
      <c r="P10393" t="s">
        <v>3149</v>
      </c>
      <c r="Q10393" t="s">
        <v>19</v>
      </c>
      <c r="R10393" t="s">
        <v>26</v>
      </c>
      <c r="S10393" t="s">
        <v>21</v>
      </c>
      <c r="T10393" t="s">
        <v>13310</v>
      </c>
      <c r="U10393" s="1">
        <v>45468</v>
      </c>
      <c r="V10393">
        <v>168</v>
      </c>
      <c r="W10393" t="str">
        <f t="shared" si="209"/>
        <v>150-179</v>
      </c>
    </row>
    <row r="10394" spans="1:23" x14ac:dyDescent="0.25">
      <c r="A10394" t="s">
        <v>10643</v>
      </c>
      <c r="B10394">
        <v>163796053</v>
      </c>
      <c r="C10394">
        <v>6804407758</v>
      </c>
      <c r="D10394" s="1">
        <v>45458</v>
      </c>
      <c r="E10394">
        <v>99232</v>
      </c>
      <c r="F10394">
        <v>99211</v>
      </c>
      <c r="G10394" t="s">
        <v>3331</v>
      </c>
      <c r="H10394" s="34">
        <v>35778</v>
      </c>
      <c r="I10394" s="7">
        <v>23256</v>
      </c>
      <c r="J10394" s="7">
        <v>20465.28</v>
      </c>
      <c r="K10394" s="7">
        <v>0</v>
      </c>
      <c r="L10394" s="7">
        <v>2790.72</v>
      </c>
      <c r="M10394" s="5">
        <v>0.12</v>
      </c>
      <c r="N10394" t="s">
        <v>46</v>
      </c>
      <c r="O10394" t="s">
        <v>17</v>
      </c>
      <c r="P10394" t="s">
        <v>3147</v>
      </c>
      <c r="Q10394" t="s">
        <v>19</v>
      </c>
      <c r="R10394" t="s">
        <v>20</v>
      </c>
      <c r="S10394" t="s">
        <v>27</v>
      </c>
      <c r="T10394" t="s">
        <v>13310</v>
      </c>
      <c r="U10394" s="1">
        <v>45508</v>
      </c>
      <c r="V10394">
        <v>50</v>
      </c>
      <c r="W10394" t="str">
        <f t="shared" si="209"/>
        <v>30-59</v>
      </c>
    </row>
    <row r="10395" spans="1:23" x14ac:dyDescent="0.25">
      <c r="A10395" t="s">
        <v>10644</v>
      </c>
      <c r="B10395">
        <v>6796110560</v>
      </c>
      <c r="C10395">
        <v>6467248623</v>
      </c>
      <c r="D10395" s="1">
        <v>45401</v>
      </c>
      <c r="E10395">
        <v>99213</v>
      </c>
      <c r="F10395">
        <v>99213</v>
      </c>
      <c r="G10395" t="s">
        <v>3281</v>
      </c>
      <c r="H10395" s="34">
        <v>68501</v>
      </c>
      <c r="I10395" s="7">
        <v>44526</v>
      </c>
      <c r="J10395" s="7">
        <v>33225.879999999997</v>
      </c>
      <c r="K10395" s="7">
        <v>5957</v>
      </c>
      <c r="L10395" s="7">
        <v>5343.12</v>
      </c>
      <c r="M10395" s="5">
        <v>0.12</v>
      </c>
      <c r="N10395" t="s">
        <v>46</v>
      </c>
      <c r="O10395" t="s">
        <v>30</v>
      </c>
      <c r="P10395" t="s">
        <v>18</v>
      </c>
      <c r="Q10395" t="s">
        <v>32</v>
      </c>
      <c r="R10395" t="s">
        <v>43</v>
      </c>
      <c r="S10395" t="s">
        <v>17</v>
      </c>
      <c r="T10395" t="s">
        <v>13312</v>
      </c>
      <c r="U10395" s="1">
        <v>45495</v>
      </c>
      <c r="V10395">
        <v>94</v>
      </c>
      <c r="W10395" t="str">
        <f t="shared" si="209"/>
        <v>90-119</v>
      </c>
    </row>
    <row r="10396" spans="1:23" x14ac:dyDescent="0.25">
      <c r="A10396" t="s">
        <v>10645</v>
      </c>
      <c r="B10396">
        <v>9949374804</v>
      </c>
      <c r="C10396">
        <v>2436729654</v>
      </c>
      <c r="D10396" s="1">
        <v>45512</v>
      </c>
      <c r="E10396">
        <v>99232</v>
      </c>
      <c r="F10396">
        <v>99215</v>
      </c>
      <c r="G10396" t="s">
        <v>3482</v>
      </c>
      <c r="H10396" s="34">
        <v>89442</v>
      </c>
      <c r="I10396" s="7">
        <v>70659</v>
      </c>
      <c r="J10396" s="7">
        <v>59353.56</v>
      </c>
      <c r="K10396" s="7">
        <v>0</v>
      </c>
      <c r="L10396" s="7">
        <v>11305.44</v>
      </c>
      <c r="M10396" s="5">
        <v>0.16</v>
      </c>
      <c r="N10396" t="s">
        <v>1138</v>
      </c>
      <c r="O10396" t="s">
        <v>17</v>
      </c>
      <c r="P10396" t="s">
        <v>3148</v>
      </c>
      <c r="Q10396" t="s">
        <v>19</v>
      </c>
      <c r="R10396" t="s">
        <v>26</v>
      </c>
      <c r="S10396" t="s">
        <v>21</v>
      </c>
      <c r="T10396" t="s">
        <v>13311</v>
      </c>
      <c r="U10396" s="1">
        <v>45554</v>
      </c>
      <c r="V10396">
        <v>42</v>
      </c>
      <c r="W10396" t="str">
        <f t="shared" si="209"/>
        <v>30-59</v>
      </c>
    </row>
    <row r="10397" spans="1:23" x14ac:dyDescent="0.25">
      <c r="A10397" t="s">
        <v>10646</v>
      </c>
      <c r="B10397">
        <v>2556809819</v>
      </c>
      <c r="C10397">
        <v>7035952703</v>
      </c>
      <c r="D10397" s="1">
        <v>45707</v>
      </c>
      <c r="E10397">
        <v>99221</v>
      </c>
      <c r="F10397">
        <v>99283</v>
      </c>
      <c r="G10397" t="s">
        <v>248</v>
      </c>
      <c r="H10397" s="34">
        <v>68618</v>
      </c>
      <c r="I10397" s="7">
        <v>49405</v>
      </c>
      <c r="J10397" s="7">
        <v>45452.6</v>
      </c>
      <c r="K10397" s="7">
        <v>0</v>
      </c>
      <c r="L10397" s="7">
        <v>3952.4</v>
      </c>
      <c r="M10397" s="5">
        <v>0.08</v>
      </c>
      <c r="N10397" t="s">
        <v>24</v>
      </c>
      <c r="O10397" t="s">
        <v>17</v>
      </c>
      <c r="P10397" t="s">
        <v>18</v>
      </c>
      <c r="Q10397" t="s">
        <v>32</v>
      </c>
      <c r="R10397" t="s">
        <v>38</v>
      </c>
      <c r="S10397" t="s">
        <v>27</v>
      </c>
      <c r="T10397" t="s">
        <v>13311</v>
      </c>
      <c r="U10397" s="1">
        <v>45846</v>
      </c>
      <c r="V10397">
        <v>138</v>
      </c>
      <c r="W10397" t="str">
        <f t="shared" si="209"/>
        <v>120-149</v>
      </c>
    </row>
    <row r="10398" spans="1:23" x14ac:dyDescent="0.25">
      <c r="A10398" t="s">
        <v>10647</v>
      </c>
      <c r="B10398">
        <v>2770749234</v>
      </c>
      <c r="C10398">
        <v>3456919525</v>
      </c>
      <c r="D10398" s="1">
        <v>45960</v>
      </c>
      <c r="E10398">
        <v>99221</v>
      </c>
      <c r="F10398">
        <v>36415</v>
      </c>
      <c r="G10398" t="s">
        <v>3309</v>
      </c>
      <c r="H10398" s="34">
        <v>75233</v>
      </c>
      <c r="I10398" s="7">
        <v>59434</v>
      </c>
      <c r="J10398" s="7">
        <v>45843.56</v>
      </c>
      <c r="K10398" s="7">
        <v>4081</v>
      </c>
      <c r="L10398" s="7">
        <v>9509.44</v>
      </c>
      <c r="M10398" s="5">
        <v>0.16</v>
      </c>
      <c r="N10398" t="s">
        <v>1138</v>
      </c>
      <c r="O10398" t="s">
        <v>30</v>
      </c>
      <c r="P10398" t="s">
        <v>3147</v>
      </c>
      <c r="Q10398" t="s">
        <v>19</v>
      </c>
      <c r="R10398" t="s">
        <v>26</v>
      </c>
      <c r="S10398" t="s">
        <v>21</v>
      </c>
      <c r="T10398" t="s">
        <v>13312</v>
      </c>
      <c r="U10398" s="1">
        <v>46055</v>
      </c>
      <c r="V10398">
        <v>95</v>
      </c>
      <c r="W10398" t="str">
        <f t="shared" si="209"/>
        <v>90-119</v>
      </c>
    </row>
    <row r="10399" spans="1:23" x14ac:dyDescent="0.25">
      <c r="A10399" t="s">
        <v>10648</v>
      </c>
      <c r="B10399">
        <v>6298689653</v>
      </c>
      <c r="C10399">
        <v>5511269637</v>
      </c>
      <c r="D10399" s="1">
        <v>45604</v>
      </c>
      <c r="E10399">
        <v>99223</v>
      </c>
      <c r="F10399">
        <v>99214</v>
      </c>
      <c r="G10399" t="s">
        <v>222</v>
      </c>
      <c r="H10399" s="34">
        <v>40237</v>
      </c>
      <c r="I10399" s="7">
        <v>30178</v>
      </c>
      <c r="J10399" s="7">
        <v>17858.3</v>
      </c>
      <c r="K10399" s="7">
        <v>7793</v>
      </c>
      <c r="L10399" s="7">
        <v>4526.7</v>
      </c>
      <c r="M10399" s="5">
        <v>0.15</v>
      </c>
      <c r="N10399" t="s">
        <v>1139</v>
      </c>
      <c r="O10399" t="s">
        <v>27</v>
      </c>
      <c r="P10399" t="s">
        <v>58</v>
      </c>
      <c r="Q10399" t="s">
        <v>32</v>
      </c>
      <c r="R10399" t="s">
        <v>20</v>
      </c>
      <c r="S10399" t="s">
        <v>17</v>
      </c>
      <c r="T10399" t="s">
        <v>13311</v>
      </c>
      <c r="U10399" s="1">
        <v>45659</v>
      </c>
      <c r="V10399">
        <v>55</v>
      </c>
      <c r="W10399" t="str">
        <f t="shared" si="209"/>
        <v>30-59</v>
      </c>
    </row>
    <row r="10400" spans="1:23" x14ac:dyDescent="0.25">
      <c r="A10400" t="s">
        <v>10649</v>
      </c>
      <c r="B10400">
        <v>1575574420</v>
      </c>
      <c r="C10400">
        <v>3514211813</v>
      </c>
      <c r="D10400" s="1">
        <v>45885</v>
      </c>
      <c r="E10400">
        <v>99222</v>
      </c>
      <c r="F10400">
        <v>99204</v>
      </c>
      <c r="G10400" t="s">
        <v>3716</v>
      </c>
      <c r="H10400" s="34">
        <v>40591</v>
      </c>
      <c r="I10400" s="7">
        <v>30443</v>
      </c>
      <c r="J10400" s="7">
        <v>25876.55</v>
      </c>
      <c r="K10400" s="7">
        <v>0</v>
      </c>
      <c r="L10400" s="7">
        <v>4566.45</v>
      </c>
      <c r="M10400" s="5">
        <v>0.15</v>
      </c>
      <c r="N10400" t="s">
        <v>1139</v>
      </c>
      <c r="O10400" t="s">
        <v>17</v>
      </c>
      <c r="P10400" t="s">
        <v>3147</v>
      </c>
      <c r="Q10400" t="s">
        <v>32</v>
      </c>
      <c r="R10400" t="s">
        <v>21</v>
      </c>
      <c r="S10400" t="s">
        <v>27</v>
      </c>
      <c r="T10400" t="s">
        <v>13311</v>
      </c>
      <c r="U10400" s="1">
        <v>45939</v>
      </c>
      <c r="V10400">
        <v>54</v>
      </c>
      <c r="W10400" t="str">
        <f t="shared" si="209"/>
        <v>30-59</v>
      </c>
    </row>
    <row r="10401" spans="1:23" x14ac:dyDescent="0.25">
      <c r="A10401" t="s">
        <v>10650</v>
      </c>
      <c r="B10401">
        <v>6698468149</v>
      </c>
      <c r="C10401">
        <v>8702960434</v>
      </c>
      <c r="D10401" s="1">
        <v>45639</v>
      </c>
      <c r="E10401">
        <v>99213</v>
      </c>
      <c r="F10401">
        <v>99211</v>
      </c>
      <c r="G10401" t="s">
        <v>222</v>
      </c>
      <c r="H10401" s="34">
        <v>63832</v>
      </c>
      <c r="I10401" s="7">
        <v>41491</v>
      </c>
      <c r="J10401" s="7">
        <v>26494.080000000002</v>
      </c>
      <c r="K10401" s="7">
        <v>10018</v>
      </c>
      <c r="L10401" s="7">
        <v>4978.92</v>
      </c>
      <c r="M10401" s="5">
        <v>0.12</v>
      </c>
      <c r="N10401" t="s">
        <v>46</v>
      </c>
      <c r="O10401" t="s">
        <v>27</v>
      </c>
      <c r="P10401" t="s">
        <v>3149</v>
      </c>
      <c r="Q10401" t="s">
        <v>19</v>
      </c>
      <c r="R10401" t="s">
        <v>26</v>
      </c>
      <c r="S10401" t="s">
        <v>21</v>
      </c>
      <c r="T10401" t="s">
        <v>13310</v>
      </c>
      <c r="U10401" s="1">
        <v>45764</v>
      </c>
      <c r="V10401">
        <v>125</v>
      </c>
      <c r="W10401" t="str">
        <f t="shared" si="209"/>
        <v>120-149</v>
      </c>
    </row>
    <row r="10402" spans="1:23" x14ac:dyDescent="0.25">
      <c r="A10402" t="s">
        <v>10651</v>
      </c>
      <c r="B10402">
        <v>999323771</v>
      </c>
      <c r="C10402">
        <v>7963601622</v>
      </c>
      <c r="D10402" s="1">
        <v>45424</v>
      </c>
      <c r="E10402">
        <v>99238</v>
      </c>
      <c r="F10402">
        <v>99284</v>
      </c>
      <c r="G10402" t="s">
        <v>99</v>
      </c>
      <c r="H10402" s="34">
        <v>54694</v>
      </c>
      <c r="I10402" s="7">
        <v>42661</v>
      </c>
      <c r="J10402" s="7">
        <v>31244.800000000003</v>
      </c>
      <c r="K10402" s="7">
        <v>2884</v>
      </c>
      <c r="L10402" s="7">
        <v>8532.2000000000007</v>
      </c>
      <c r="M10402" s="5">
        <v>0.2</v>
      </c>
      <c r="N10402" t="s">
        <v>3140</v>
      </c>
      <c r="O10402" t="s">
        <v>30</v>
      </c>
      <c r="P10402" t="s">
        <v>3147</v>
      </c>
      <c r="Q10402" t="s">
        <v>19</v>
      </c>
      <c r="R10402" t="s">
        <v>26</v>
      </c>
      <c r="S10402" t="s">
        <v>27</v>
      </c>
      <c r="T10402" t="s">
        <v>13310</v>
      </c>
      <c r="U10402" s="1">
        <v>45552</v>
      </c>
      <c r="V10402">
        <v>128</v>
      </c>
      <c r="W10402" t="str">
        <f t="shared" si="209"/>
        <v>120-149</v>
      </c>
    </row>
    <row r="10403" spans="1:23" x14ac:dyDescent="0.25">
      <c r="A10403" t="s">
        <v>10652</v>
      </c>
      <c r="B10403">
        <v>8495461162</v>
      </c>
      <c r="C10403">
        <v>1114710853</v>
      </c>
      <c r="D10403" s="1">
        <v>45821</v>
      </c>
      <c r="E10403">
        <v>99222</v>
      </c>
      <c r="F10403">
        <v>99292</v>
      </c>
      <c r="G10403" t="s">
        <v>3357</v>
      </c>
      <c r="H10403" s="34">
        <v>40130</v>
      </c>
      <c r="I10403" s="7">
        <v>26085</v>
      </c>
      <c r="J10403" s="7">
        <v>19451.8</v>
      </c>
      <c r="K10403" s="7">
        <v>3503</v>
      </c>
      <c r="L10403" s="7">
        <v>3130.2</v>
      </c>
      <c r="M10403" s="5">
        <v>0.12</v>
      </c>
      <c r="N10403" t="s">
        <v>46</v>
      </c>
      <c r="O10403" t="s">
        <v>30</v>
      </c>
      <c r="P10403" t="s">
        <v>35</v>
      </c>
      <c r="Q10403" t="s">
        <v>32</v>
      </c>
      <c r="R10403" t="s">
        <v>26</v>
      </c>
      <c r="S10403" t="s">
        <v>27</v>
      </c>
      <c r="T10403" t="s">
        <v>13311</v>
      </c>
      <c r="U10403" s="1">
        <v>45865</v>
      </c>
      <c r="V10403">
        <v>44</v>
      </c>
      <c r="W10403" t="str">
        <f t="shared" si="209"/>
        <v>30-59</v>
      </c>
    </row>
    <row r="10404" spans="1:23" x14ac:dyDescent="0.25">
      <c r="A10404" t="s">
        <v>10653</v>
      </c>
      <c r="B10404">
        <v>8953677771</v>
      </c>
      <c r="C10404">
        <v>6921952957</v>
      </c>
      <c r="D10404" s="1">
        <v>45865</v>
      </c>
      <c r="E10404">
        <v>99223</v>
      </c>
      <c r="F10404">
        <v>99284</v>
      </c>
      <c r="G10404" t="s">
        <v>593</v>
      </c>
      <c r="H10404" s="34">
        <v>83697</v>
      </c>
      <c r="I10404" s="7">
        <v>60262</v>
      </c>
      <c r="J10404" s="7">
        <v>41960.04</v>
      </c>
      <c r="K10404" s="7">
        <v>13481</v>
      </c>
      <c r="L10404" s="7">
        <v>4820.96</v>
      </c>
      <c r="M10404" s="5">
        <v>0.08</v>
      </c>
      <c r="N10404" t="s">
        <v>24</v>
      </c>
      <c r="O10404" t="s">
        <v>27</v>
      </c>
      <c r="P10404" t="s">
        <v>35</v>
      </c>
      <c r="Q10404" t="s">
        <v>32</v>
      </c>
      <c r="R10404" t="s">
        <v>20</v>
      </c>
      <c r="S10404" t="s">
        <v>21</v>
      </c>
      <c r="T10404" t="s">
        <v>13310</v>
      </c>
      <c r="U10404" s="1">
        <v>45895</v>
      </c>
      <c r="V10404">
        <v>30</v>
      </c>
      <c r="W10404" t="str">
        <f t="shared" si="209"/>
        <v>30-59</v>
      </c>
    </row>
    <row r="10405" spans="1:23" x14ac:dyDescent="0.25">
      <c r="A10405" t="s">
        <v>10654</v>
      </c>
      <c r="B10405">
        <v>8069655392</v>
      </c>
      <c r="C10405">
        <v>9598164213</v>
      </c>
      <c r="D10405" s="1">
        <v>45500</v>
      </c>
      <c r="E10405">
        <v>99231</v>
      </c>
      <c r="F10405">
        <v>99291</v>
      </c>
      <c r="G10405" t="s">
        <v>288</v>
      </c>
      <c r="H10405" s="34">
        <v>33575</v>
      </c>
      <c r="I10405" s="7">
        <v>27532</v>
      </c>
      <c r="J10405" s="7">
        <v>21305.24</v>
      </c>
      <c r="K10405" s="7">
        <v>1271</v>
      </c>
      <c r="L10405" s="7">
        <v>4955.76</v>
      </c>
      <c r="M10405" s="5">
        <v>0.18</v>
      </c>
      <c r="N10405" t="s">
        <v>3141</v>
      </c>
      <c r="O10405" t="s">
        <v>30</v>
      </c>
      <c r="P10405" t="s">
        <v>25</v>
      </c>
      <c r="Q10405" t="s">
        <v>19</v>
      </c>
      <c r="R10405" t="s">
        <v>26</v>
      </c>
      <c r="S10405" t="s">
        <v>21</v>
      </c>
      <c r="T10405" t="s">
        <v>13310</v>
      </c>
      <c r="U10405" s="1">
        <v>45565</v>
      </c>
      <c r="V10405">
        <v>65</v>
      </c>
      <c r="W10405" t="str">
        <f t="shared" si="209"/>
        <v>60-89</v>
      </c>
    </row>
    <row r="10406" spans="1:23" x14ac:dyDescent="0.25">
      <c r="A10406" t="s">
        <v>10655</v>
      </c>
      <c r="B10406">
        <v>1410939980</v>
      </c>
      <c r="C10406">
        <v>5578851846</v>
      </c>
      <c r="D10406" s="1">
        <v>45701</v>
      </c>
      <c r="E10406">
        <v>99232</v>
      </c>
      <c r="F10406">
        <v>99201</v>
      </c>
      <c r="G10406" t="s">
        <v>34</v>
      </c>
      <c r="H10406" s="34">
        <v>40229</v>
      </c>
      <c r="I10406" s="7">
        <v>32988</v>
      </c>
      <c r="J10406" s="7">
        <v>27050.16</v>
      </c>
      <c r="K10406" s="7">
        <v>0</v>
      </c>
      <c r="L10406" s="7">
        <v>5937.84</v>
      </c>
      <c r="M10406" s="5">
        <v>0.18</v>
      </c>
      <c r="N10406" t="s">
        <v>3141</v>
      </c>
      <c r="O10406" t="s">
        <v>17</v>
      </c>
      <c r="P10406" t="s">
        <v>18</v>
      </c>
      <c r="Q10406" t="s">
        <v>32</v>
      </c>
      <c r="R10406" t="s">
        <v>21</v>
      </c>
      <c r="S10406" t="s">
        <v>27</v>
      </c>
      <c r="T10406" t="s">
        <v>13310</v>
      </c>
      <c r="U10406" s="1">
        <v>45783</v>
      </c>
      <c r="V10406">
        <v>82</v>
      </c>
      <c r="W10406" t="str">
        <f t="shared" si="209"/>
        <v>60-89</v>
      </c>
    </row>
    <row r="10407" spans="1:23" x14ac:dyDescent="0.25">
      <c r="A10407" t="s">
        <v>10656</v>
      </c>
      <c r="B10407">
        <v>9573401078</v>
      </c>
      <c r="C10407">
        <v>5546392950</v>
      </c>
      <c r="D10407" s="1">
        <v>45294</v>
      </c>
      <c r="E10407">
        <v>99223</v>
      </c>
      <c r="F10407">
        <v>99202</v>
      </c>
      <c r="G10407" t="s">
        <v>445</v>
      </c>
      <c r="H10407" s="34">
        <v>24906</v>
      </c>
      <c r="I10407" s="7">
        <v>18680</v>
      </c>
      <c r="J10407" s="7">
        <v>10966</v>
      </c>
      <c r="K10407" s="7">
        <v>4912</v>
      </c>
      <c r="L10407" s="7">
        <v>2802</v>
      </c>
      <c r="M10407" s="5">
        <v>0.15</v>
      </c>
      <c r="N10407" t="s">
        <v>1139</v>
      </c>
      <c r="O10407" t="s">
        <v>27</v>
      </c>
      <c r="P10407" t="s">
        <v>3147</v>
      </c>
      <c r="Q10407" t="s">
        <v>19</v>
      </c>
      <c r="R10407" t="s">
        <v>43</v>
      </c>
      <c r="S10407" t="s">
        <v>27</v>
      </c>
      <c r="T10407" t="s">
        <v>13311</v>
      </c>
      <c r="U10407" s="1">
        <v>45455</v>
      </c>
      <c r="V10407">
        <v>161</v>
      </c>
      <c r="W10407" t="str">
        <f t="shared" si="209"/>
        <v>150-179</v>
      </c>
    </row>
    <row r="10408" spans="1:23" x14ac:dyDescent="0.25">
      <c r="A10408" t="s">
        <v>10657</v>
      </c>
      <c r="B10408">
        <v>5084745122</v>
      </c>
      <c r="C10408">
        <v>5215574562</v>
      </c>
      <c r="D10408" s="1">
        <v>45486</v>
      </c>
      <c r="E10408">
        <v>99215</v>
      </c>
      <c r="F10408">
        <v>99283</v>
      </c>
      <c r="G10408" t="s">
        <v>69</v>
      </c>
      <c r="H10408" s="34">
        <v>61704</v>
      </c>
      <c r="I10408" s="7">
        <v>40108</v>
      </c>
      <c r="J10408" s="7">
        <v>35295.040000000001</v>
      </c>
      <c r="K10408" s="7">
        <v>0</v>
      </c>
      <c r="L10408" s="7">
        <v>4812.96</v>
      </c>
      <c r="M10408" s="5">
        <v>0.12</v>
      </c>
      <c r="N10408" t="s">
        <v>46</v>
      </c>
      <c r="O10408" t="s">
        <v>17</v>
      </c>
      <c r="P10408" t="s">
        <v>3146</v>
      </c>
      <c r="Q10408" t="s">
        <v>19</v>
      </c>
      <c r="R10408" t="s">
        <v>26</v>
      </c>
      <c r="S10408" t="s">
        <v>21</v>
      </c>
      <c r="T10408" t="s">
        <v>13312</v>
      </c>
      <c r="U10408" s="1">
        <v>45620</v>
      </c>
      <c r="V10408">
        <v>134</v>
      </c>
      <c r="W10408" t="str">
        <f t="shared" si="209"/>
        <v>120-149</v>
      </c>
    </row>
    <row r="10409" spans="1:23" x14ac:dyDescent="0.25">
      <c r="A10409" t="s">
        <v>10658</v>
      </c>
      <c r="B10409">
        <v>1117273530</v>
      </c>
      <c r="C10409">
        <v>1869158500</v>
      </c>
      <c r="D10409" s="1">
        <v>45386</v>
      </c>
      <c r="E10409">
        <v>99223</v>
      </c>
      <c r="F10409">
        <v>97110</v>
      </c>
      <c r="G10409" t="s">
        <v>3508</v>
      </c>
      <c r="H10409" s="34">
        <v>70324</v>
      </c>
      <c r="I10409" s="7">
        <v>57666</v>
      </c>
      <c r="J10409" s="7">
        <v>47286.12</v>
      </c>
      <c r="K10409" s="7">
        <v>0</v>
      </c>
      <c r="L10409" s="7">
        <v>10379.879999999999</v>
      </c>
      <c r="M10409" s="5">
        <v>0.18</v>
      </c>
      <c r="N10409" t="s">
        <v>3141</v>
      </c>
      <c r="O10409" t="s">
        <v>17</v>
      </c>
      <c r="P10409" t="s">
        <v>58</v>
      </c>
      <c r="Q10409" t="s">
        <v>19</v>
      </c>
      <c r="R10409" t="s">
        <v>26</v>
      </c>
      <c r="S10409" t="s">
        <v>27</v>
      </c>
      <c r="T10409" t="s">
        <v>13310</v>
      </c>
      <c r="U10409" s="1">
        <v>45463</v>
      </c>
      <c r="V10409">
        <v>77</v>
      </c>
      <c r="W10409" t="str">
        <f t="shared" si="209"/>
        <v>60-89</v>
      </c>
    </row>
    <row r="10410" spans="1:23" x14ac:dyDescent="0.25">
      <c r="A10410" t="s">
        <v>10659</v>
      </c>
      <c r="B10410">
        <v>926146113</v>
      </c>
      <c r="C10410">
        <v>7865587508</v>
      </c>
      <c r="D10410" s="1">
        <v>45354</v>
      </c>
      <c r="E10410">
        <v>99215</v>
      </c>
      <c r="F10410">
        <v>99283</v>
      </c>
      <c r="G10410" t="s">
        <v>154</v>
      </c>
      <c r="H10410" s="34">
        <v>66098</v>
      </c>
      <c r="I10410" s="7">
        <v>56183</v>
      </c>
      <c r="J10410" s="7">
        <v>35625.339999999997</v>
      </c>
      <c r="K10410" s="7">
        <v>19434</v>
      </c>
      <c r="L10410" s="7">
        <v>1123.6600000000001</v>
      </c>
      <c r="M10410" s="5">
        <v>0.02</v>
      </c>
      <c r="N10410" t="s">
        <v>16</v>
      </c>
      <c r="O10410" t="s">
        <v>27</v>
      </c>
      <c r="P10410" t="s">
        <v>3146</v>
      </c>
      <c r="Q10410" t="s">
        <v>19</v>
      </c>
      <c r="R10410" t="s">
        <v>43</v>
      </c>
      <c r="S10410" t="s">
        <v>17</v>
      </c>
      <c r="T10410" t="s">
        <v>13310</v>
      </c>
      <c r="U10410" s="1">
        <v>45443</v>
      </c>
      <c r="V10410">
        <v>89</v>
      </c>
      <c r="W10410" t="str">
        <f t="shared" si="209"/>
        <v>60-89</v>
      </c>
    </row>
    <row r="10411" spans="1:23" x14ac:dyDescent="0.25">
      <c r="A10411" t="s">
        <v>10660</v>
      </c>
      <c r="B10411">
        <v>3266545332</v>
      </c>
      <c r="C10411">
        <v>303984923</v>
      </c>
      <c r="D10411" s="1">
        <v>45546</v>
      </c>
      <c r="E10411">
        <v>99232</v>
      </c>
      <c r="F10411">
        <v>36415</v>
      </c>
      <c r="G10411" t="s">
        <v>3192</v>
      </c>
      <c r="H10411" s="34">
        <v>26071</v>
      </c>
      <c r="I10411" s="7">
        <v>20335</v>
      </c>
      <c r="J10411" s="7">
        <v>9458</v>
      </c>
      <c r="K10411" s="7">
        <v>6810</v>
      </c>
      <c r="L10411" s="7">
        <v>4067</v>
      </c>
      <c r="M10411" s="5">
        <v>0.2</v>
      </c>
      <c r="N10411" t="s">
        <v>3140</v>
      </c>
      <c r="O10411" t="s">
        <v>27</v>
      </c>
      <c r="P10411" t="s">
        <v>97</v>
      </c>
      <c r="Q10411" t="s">
        <v>19</v>
      </c>
      <c r="R10411" t="s">
        <v>43</v>
      </c>
      <c r="S10411" t="s">
        <v>17</v>
      </c>
      <c r="T10411" t="s">
        <v>13310</v>
      </c>
      <c r="U10411" s="1">
        <v>45633</v>
      </c>
      <c r="V10411">
        <v>87</v>
      </c>
      <c r="W10411" t="str">
        <f t="shared" si="209"/>
        <v>60-89</v>
      </c>
    </row>
    <row r="10412" spans="1:23" x14ac:dyDescent="0.25">
      <c r="A10412" t="s">
        <v>10661</v>
      </c>
      <c r="B10412">
        <v>8765396194</v>
      </c>
      <c r="C10412">
        <v>2386494273</v>
      </c>
      <c r="D10412" s="1">
        <v>45652</v>
      </c>
      <c r="E10412">
        <v>99223</v>
      </c>
      <c r="F10412">
        <v>80053</v>
      </c>
      <c r="G10412" t="s">
        <v>42</v>
      </c>
      <c r="H10412" s="34">
        <v>99850</v>
      </c>
      <c r="I10412" s="7">
        <v>79880</v>
      </c>
      <c r="J10412" s="7">
        <v>68696.800000000003</v>
      </c>
      <c r="K10412" s="7">
        <v>0</v>
      </c>
      <c r="L10412" s="7">
        <v>11183.2</v>
      </c>
      <c r="M10412" s="5">
        <v>0.14000000000000001</v>
      </c>
      <c r="N10412" t="s">
        <v>1135</v>
      </c>
      <c r="O10412" t="s">
        <v>17</v>
      </c>
      <c r="P10412" t="s">
        <v>97</v>
      </c>
      <c r="Q10412" t="s">
        <v>32</v>
      </c>
      <c r="R10412" t="s">
        <v>26</v>
      </c>
      <c r="S10412" t="s">
        <v>17</v>
      </c>
      <c r="T10412" t="s">
        <v>13310</v>
      </c>
      <c r="U10412" s="1">
        <v>45719</v>
      </c>
      <c r="V10412">
        <v>67</v>
      </c>
      <c r="W10412" t="str">
        <f t="shared" si="209"/>
        <v>60-89</v>
      </c>
    </row>
    <row r="10413" spans="1:23" x14ac:dyDescent="0.25">
      <c r="A10413" t="s">
        <v>10662</v>
      </c>
      <c r="B10413">
        <v>2250996062</v>
      </c>
      <c r="C10413">
        <v>7072596845</v>
      </c>
      <c r="D10413" s="1">
        <v>45379</v>
      </c>
      <c r="E10413">
        <v>99238</v>
      </c>
      <c r="F10413">
        <v>71046</v>
      </c>
      <c r="G10413" t="s">
        <v>81</v>
      </c>
      <c r="H10413" s="34">
        <v>60521</v>
      </c>
      <c r="I10413" s="7">
        <v>49627</v>
      </c>
      <c r="J10413" s="7">
        <v>36805.14</v>
      </c>
      <c r="K10413" s="7">
        <v>3889</v>
      </c>
      <c r="L10413" s="7">
        <v>8932.86</v>
      </c>
      <c r="M10413" s="5">
        <v>0.18</v>
      </c>
      <c r="N10413" t="s">
        <v>3141</v>
      </c>
      <c r="O10413" t="s">
        <v>30</v>
      </c>
      <c r="P10413" t="s">
        <v>97</v>
      </c>
      <c r="Q10413" t="s">
        <v>32</v>
      </c>
      <c r="R10413" t="s">
        <v>20</v>
      </c>
      <c r="S10413" t="s">
        <v>27</v>
      </c>
      <c r="T10413" t="s">
        <v>13312</v>
      </c>
      <c r="U10413" s="1">
        <v>45534</v>
      </c>
      <c r="V10413">
        <v>155</v>
      </c>
      <c r="W10413" t="str">
        <f t="shared" si="209"/>
        <v>150-179</v>
      </c>
    </row>
    <row r="10414" spans="1:23" x14ac:dyDescent="0.25">
      <c r="A10414" t="s">
        <v>10663</v>
      </c>
      <c r="B10414">
        <v>2969118908</v>
      </c>
      <c r="C10414">
        <v>8057383165</v>
      </c>
      <c r="D10414" s="1">
        <v>45716</v>
      </c>
      <c r="E10414">
        <v>99213</v>
      </c>
      <c r="F10414">
        <v>36415</v>
      </c>
      <c r="G10414" t="s">
        <v>203</v>
      </c>
      <c r="H10414" s="34">
        <v>78167</v>
      </c>
      <c r="I10414" s="7">
        <v>58625</v>
      </c>
      <c r="J10414" s="7">
        <v>49831.25</v>
      </c>
      <c r="K10414" s="7">
        <v>0</v>
      </c>
      <c r="L10414" s="7">
        <v>8793.75</v>
      </c>
      <c r="M10414" s="5">
        <v>0.15</v>
      </c>
      <c r="N10414" t="s">
        <v>1139</v>
      </c>
      <c r="O10414" t="s">
        <v>17</v>
      </c>
      <c r="P10414" t="s">
        <v>97</v>
      </c>
      <c r="Q10414" t="s">
        <v>19</v>
      </c>
      <c r="R10414" t="s">
        <v>43</v>
      </c>
      <c r="S10414" t="s">
        <v>17</v>
      </c>
      <c r="T10414" t="s">
        <v>13312</v>
      </c>
      <c r="U10414" s="1">
        <v>45821</v>
      </c>
      <c r="V10414">
        <v>105</v>
      </c>
      <c r="W10414" t="str">
        <f t="shared" si="209"/>
        <v>90-119</v>
      </c>
    </row>
    <row r="10415" spans="1:23" x14ac:dyDescent="0.25">
      <c r="A10415" t="s">
        <v>10664</v>
      </c>
      <c r="B10415">
        <v>9147623981</v>
      </c>
      <c r="C10415">
        <v>6210024630</v>
      </c>
      <c r="D10415" s="1">
        <v>45444</v>
      </c>
      <c r="E10415">
        <v>99223</v>
      </c>
      <c r="F10415">
        <v>97110</v>
      </c>
      <c r="G10415" t="s">
        <v>166</v>
      </c>
      <c r="H10415" s="34">
        <v>78275</v>
      </c>
      <c r="I10415" s="7">
        <v>50879</v>
      </c>
      <c r="J10415" s="7">
        <v>28038.52</v>
      </c>
      <c r="K10415" s="7">
        <v>16735</v>
      </c>
      <c r="L10415" s="7">
        <v>6105.48</v>
      </c>
      <c r="M10415" s="5">
        <v>0.12</v>
      </c>
      <c r="N10415" t="s">
        <v>46</v>
      </c>
      <c r="O10415" t="s">
        <v>27</v>
      </c>
      <c r="P10415" t="s">
        <v>40</v>
      </c>
      <c r="Q10415" t="s">
        <v>32</v>
      </c>
      <c r="R10415" t="s">
        <v>21</v>
      </c>
      <c r="S10415" t="s">
        <v>17</v>
      </c>
      <c r="T10415" t="s">
        <v>13312</v>
      </c>
      <c r="U10415" s="1">
        <v>45535</v>
      </c>
      <c r="V10415">
        <v>91</v>
      </c>
      <c r="W10415" t="str">
        <f t="shared" si="209"/>
        <v>90-119</v>
      </c>
    </row>
    <row r="10416" spans="1:23" x14ac:dyDescent="0.25">
      <c r="A10416" t="s">
        <v>10665</v>
      </c>
      <c r="B10416">
        <v>299803321</v>
      </c>
      <c r="C10416">
        <v>1345024908</v>
      </c>
      <c r="D10416" s="1">
        <v>45698</v>
      </c>
      <c r="E10416">
        <v>99214</v>
      </c>
      <c r="F10416">
        <v>99285</v>
      </c>
      <c r="G10416" t="s">
        <v>3232</v>
      </c>
      <c r="H10416" s="34">
        <v>70781</v>
      </c>
      <c r="I10416" s="7">
        <v>60164</v>
      </c>
      <c r="J10416" s="7">
        <v>58960.72</v>
      </c>
      <c r="K10416" s="7">
        <v>0</v>
      </c>
      <c r="L10416" s="7">
        <v>1203.28</v>
      </c>
      <c r="M10416" s="5">
        <v>0.02</v>
      </c>
      <c r="N10416" t="s">
        <v>16</v>
      </c>
      <c r="O10416" t="s">
        <v>17</v>
      </c>
      <c r="P10416" t="s">
        <v>25</v>
      </c>
      <c r="Q10416" t="s">
        <v>32</v>
      </c>
      <c r="R10416" t="s">
        <v>43</v>
      </c>
      <c r="S10416" t="s">
        <v>21</v>
      </c>
      <c r="T10416" t="s">
        <v>13311</v>
      </c>
      <c r="U10416" s="1">
        <v>45771</v>
      </c>
      <c r="V10416">
        <v>73</v>
      </c>
      <c r="W10416" t="str">
        <f t="shared" si="209"/>
        <v>60-89</v>
      </c>
    </row>
    <row r="10417" spans="1:23" x14ac:dyDescent="0.25">
      <c r="A10417" t="s">
        <v>10666</v>
      </c>
      <c r="B10417">
        <v>1003433811</v>
      </c>
      <c r="C10417">
        <v>6144923163</v>
      </c>
      <c r="D10417" s="1">
        <v>45879</v>
      </c>
      <c r="E10417">
        <v>99215</v>
      </c>
      <c r="F10417">
        <v>99202</v>
      </c>
      <c r="G10417" t="s">
        <v>3316</v>
      </c>
      <c r="H10417" s="34">
        <v>57409</v>
      </c>
      <c r="I10417" s="7">
        <v>47075</v>
      </c>
      <c r="J10417" s="7">
        <v>24997.5</v>
      </c>
      <c r="K10417" s="7">
        <v>13604</v>
      </c>
      <c r="L10417" s="7">
        <v>8473.5</v>
      </c>
      <c r="M10417" s="5">
        <v>0.18</v>
      </c>
      <c r="N10417" t="s">
        <v>3141</v>
      </c>
      <c r="O10417" t="s">
        <v>27</v>
      </c>
      <c r="P10417" t="s">
        <v>25</v>
      </c>
      <c r="Q10417" t="s">
        <v>32</v>
      </c>
      <c r="R10417" t="s">
        <v>27</v>
      </c>
      <c r="S10417" t="s">
        <v>17</v>
      </c>
      <c r="T10417" t="s">
        <v>13312</v>
      </c>
      <c r="U10417" s="1">
        <v>46005</v>
      </c>
      <c r="V10417">
        <v>126</v>
      </c>
      <c r="W10417" t="str">
        <f t="shared" si="209"/>
        <v>120-149</v>
      </c>
    </row>
    <row r="10418" spans="1:23" x14ac:dyDescent="0.25">
      <c r="A10418" t="s">
        <v>10667</v>
      </c>
      <c r="B10418">
        <v>1912672549</v>
      </c>
      <c r="C10418">
        <v>7660326232</v>
      </c>
      <c r="D10418" s="1">
        <v>45494</v>
      </c>
      <c r="E10418">
        <v>99222</v>
      </c>
      <c r="F10418">
        <v>99285</v>
      </c>
      <c r="G10418" t="s">
        <v>3247</v>
      </c>
      <c r="H10418" s="34">
        <v>98724</v>
      </c>
      <c r="I10418" s="7">
        <v>64171</v>
      </c>
      <c r="J10418" s="7">
        <v>33966.480000000003</v>
      </c>
      <c r="K10418" s="7">
        <v>22504</v>
      </c>
      <c r="L10418" s="7">
        <v>7700.52</v>
      </c>
      <c r="M10418" s="5">
        <v>0.12</v>
      </c>
      <c r="N10418" t="s">
        <v>46</v>
      </c>
      <c r="O10418" t="s">
        <v>27</v>
      </c>
      <c r="P10418" t="s">
        <v>58</v>
      </c>
      <c r="Q10418" t="s">
        <v>32</v>
      </c>
      <c r="R10418" t="s">
        <v>26</v>
      </c>
      <c r="S10418" t="s">
        <v>17</v>
      </c>
      <c r="T10418" t="s">
        <v>13310</v>
      </c>
      <c r="U10418" s="1">
        <v>45640</v>
      </c>
      <c r="V10418">
        <v>147</v>
      </c>
      <c r="W10418" t="str">
        <f t="shared" si="209"/>
        <v>120-149</v>
      </c>
    </row>
    <row r="10419" spans="1:23" x14ac:dyDescent="0.25">
      <c r="A10419" t="s">
        <v>10668</v>
      </c>
      <c r="B10419">
        <v>195873947</v>
      </c>
      <c r="C10419">
        <v>888836100</v>
      </c>
      <c r="D10419" s="1">
        <v>45521</v>
      </c>
      <c r="E10419">
        <v>99215</v>
      </c>
      <c r="F10419">
        <v>80053</v>
      </c>
      <c r="G10419" t="s">
        <v>318</v>
      </c>
      <c r="H10419" s="34">
        <v>44375</v>
      </c>
      <c r="I10419" s="7">
        <v>35500</v>
      </c>
      <c r="J10419" s="7">
        <v>27015</v>
      </c>
      <c r="K10419" s="7">
        <v>3515</v>
      </c>
      <c r="L10419" s="7">
        <v>4970</v>
      </c>
      <c r="M10419" s="5">
        <v>0.14000000000000001</v>
      </c>
      <c r="N10419" t="s">
        <v>1135</v>
      </c>
      <c r="O10419" t="s">
        <v>30</v>
      </c>
      <c r="P10419" t="s">
        <v>3150</v>
      </c>
      <c r="Q10419" t="s">
        <v>32</v>
      </c>
      <c r="R10419" t="s">
        <v>38</v>
      </c>
      <c r="S10419" t="s">
        <v>27</v>
      </c>
      <c r="T10419" t="s">
        <v>13310</v>
      </c>
      <c r="U10419" s="1">
        <v>45558</v>
      </c>
      <c r="V10419">
        <v>37</v>
      </c>
      <c r="W10419" t="str">
        <f t="shared" si="209"/>
        <v>30-59</v>
      </c>
    </row>
    <row r="10420" spans="1:23" x14ac:dyDescent="0.25">
      <c r="A10420" t="s">
        <v>10669</v>
      </c>
      <c r="B10420">
        <v>4048764466</v>
      </c>
      <c r="C10420">
        <v>6236136635</v>
      </c>
      <c r="D10420" s="1">
        <v>45637</v>
      </c>
      <c r="E10420">
        <v>99232</v>
      </c>
      <c r="F10420">
        <v>90834</v>
      </c>
      <c r="G10420" t="s">
        <v>362</v>
      </c>
      <c r="H10420" s="34">
        <v>71482</v>
      </c>
      <c r="I10420" s="7">
        <v>56471</v>
      </c>
      <c r="J10420" s="7">
        <v>27389.64</v>
      </c>
      <c r="K10420" s="7">
        <v>20046</v>
      </c>
      <c r="L10420" s="7">
        <v>9035.36</v>
      </c>
      <c r="M10420" s="5">
        <v>0.16</v>
      </c>
      <c r="N10420" t="s">
        <v>1138</v>
      </c>
      <c r="O10420" t="s">
        <v>27</v>
      </c>
      <c r="P10420" t="s">
        <v>3148</v>
      </c>
      <c r="Q10420" t="s">
        <v>19</v>
      </c>
      <c r="R10420" t="s">
        <v>27</v>
      </c>
      <c r="S10420" t="s">
        <v>27</v>
      </c>
      <c r="T10420" t="s">
        <v>13311</v>
      </c>
      <c r="U10420" s="1">
        <v>45728</v>
      </c>
      <c r="V10420">
        <v>91</v>
      </c>
      <c r="W10420" t="str">
        <f t="shared" si="209"/>
        <v>90-119</v>
      </c>
    </row>
    <row r="10421" spans="1:23" x14ac:dyDescent="0.25">
      <c r="A10421" t="s">
        <v>10670</v>
      </c>
      <c r="B10421">
        <v>2323048969</v>
      </c>
      <c r="C10421">
        <v>7326269630</v>
      </c>
      <c r="D10421" s="1">
        <v>45757</v>
      </c>
      <c r="E10421">
        <v>99233</v>
      </c>
      <c r="F10421">
        <v>99284</v>
      </c>
      <c r="G10421" t="s">
        <v>3405</v>
      </c>
      <c r="H10421" s="34">
        <v>86561</v>
      </c>
      <c r="I10421" s="7">
        <v>73577</v>
      </c>
      <c r="J10421" s="7">
        <v>72105.460000000006</v>
      </c>
      <c r="K10421" s="7">
        <v>0</v>
      </c>
      <c r="L10421" s="7">
        <v>1471.54</v>
      </c>
      <c r="M10421" s="5">
        <v>0.02</v>
      </c>
      <c r="N10421" t="s">
        <v>16</v>
      </c>
      <c r="O10421" t="s">
        <v>17</v>
      </c>
      <c r="P10421" t="s">
        <v>3148</v>
      </c>
      <c r="Q10421" t="s">
        <v>32</v>
      </c>
      <c r="R10421" t="s">
        <v>38</v>
      </c>
      <c r="S10421" t="s">
        <v>27</v>
      </c>
      <c r="T10421" t="s">
        <v>13312</v>
      </c>
      <c r="U10421" s="1">
        <v>45894</v>
      </c>
      <c r="V10421">
        <v>137</v>
      </c>
      <c r="W10421" t="str">
        <f t="shared" si="209"/>
        <v>120-149</v>
      </c>
    </row>
    <row r="10422" spans="1:23" x14ac:dyDescent="0.25">
      <c r="A10422" t="s">
        <v>10671</v>
      </c>
      <c r="B10422">
        <v>282679800</v>
      </c>
      <c r="C10422">
        <v>8720250920</v>
      </c>
      <c r="D10422" s="1">
        <v>45908</v>
      </c>
      <c r="E10422">
        <v>99221</v>
      </c>
      <c r="F10422">
        <v>99212</v>
      </c>
      <c r="G10422" t="s">
        <v>3176</v>
      </c>
      <c r="H10422" s="34">
        <v>51122</v>
      </c>
      <c r="I10422" s="7">
        <v>36808</v>
      </c>
      <c r="J10422" s="7">
        <v>18050.36</v>
      </c>
      <c r="K10422" s="7">
        <v>15813</v>
      </c>
      <c r="L10422" s="7">
        <v>2944.64</v>
      </c>
      <c r="M10422" s="5">
        <v>0.08</v>
      </c>
      <c r="N10422" t="s">
        <v>24</v>
      </c>
      <c r="O10422" t="s">
        <v>27</v>
      </c>
      <c r="P10422" t="s">
        <v>35</v>
      </c>
      <c r="Q10422" t="s">
        <v>32</v>
      </c>
      <c r="R10422" t="s">
        <v>20</v>
      </c>
      <c r="S10422" t="s">
        <v>17</v>
      </c>
      <c r="T10422" t="s">
        <v>13312</v>
      </c>
      <c r="U10422" s="1">
        <v>45965</v>
      </c>
      <c r="V10422">
        <v>57</v>
      </c>
      <c r="W10422" t="str">
        <f t="shared" si="209"/>
        <v>30-59</v>
      </c>
    </row>
    <row r="10423" spans="1:23" x14ac:dyDescent="0.25">
      <c r="A10423" t="s">
        <v>10672</v>
      </c>
      <c r="B10423">
        <v>7283624386</v>
      </c>
      <c r="C10423">
        <v>6607777303</v>
      </c>
      <c r="D10423" s="1">
        <v>45535</v>
      </c>
      <c r="E10423">
        <v>99232</v>
      </c>
      <c r="F10423">
        <v>99211</v>
      </c>
      <c r="G10423" t="s">
        <v>146</v>
      </c>
      <c r="H10423" s="34">
        <v>47922</v>
      </c>
      <c r="I10423" s="7">
        <v>37379</v>
      </c>
      <c r="J10423" s="7">
        <v>29903.200000000001</v>
      </c>
      <c r="K10423" s="7">
        <v>0</v>
      </c>
      <c r="L10423" s="7">
        <v>7475.8</v>
      </c>
      <c r="M10423" s="5">
        <v>0.2</v>
      </c>
      <c r="N10423" t="s">
        <v>3140</v>
      </c>
      <c r="O10423" t="s">
        <v>17</v>
      </c>
      <c r="P10423" t="s">
        <v>55</v>
      </c>
      <c r="Q10423" t="s">
        <v>19</v>
      </c>
      <c r="R10423" t="s">
        <v>20</v>
      </c>
      <c r="S10423" t="s">
        <v>21</v>
      </c>
      <c r="T10423" t="s">
        <v>13310</v>
      </c>
      <c r="U10423" s="1">
        <v>45659</v>
      </c>
      <c r="V10423">
        <v>124</v>
      </c>
      <c r="W10423" t="str">
        <f t="shared" si="209"/>
        <v>120-149</v>
      </c>
    </row>
    <row r="10424" spans="1:23" x14ac:dyDescent="0.25">
      <c r="A10424" t="s">
        <v>10673</v>
      </c>
      <c r="B10424">
        <v>3158349576</v>
      </c>
      <c r="C10424">
        <v>6246969375</v>
      </c>
      <c r="D10424" s="1">
        <v>45757</v>
      </c>
      <c r="E10424">
        <v>99223</v>
      </c>
      <c r="F10424">
        <v>71046</v>
      </c>
      <c r="G10424" t="s">
        <v>3598</v>
      </c>
      <c r="H10424" s="34">
        <v>38072</v>
      </c>
      <c r="I10424" s="7">
        <v>28554</v>
      </c>
      <c r="J10424" s="7">
        <v>21245.9</v>
      </c>
      <c r="K10424" s="7">
        <v>3025</v>
      </c>
      <c r="L10424" s="7">
        <v>4283.1000000000004</v>
      </c>
      <c r="M10424" s="5">
        <v>0.15</v>
      </c>
      <c r="N10424" t="s">
        <v>1139</v>
      </c>
      <c r="O10424" t="s">
        <v>30</v>
      </c>
      <c r="P10424" t="s">
        <v>3146</v>
      </c>
      <c r="Q10424" t="s">
        <v>32</v>
      </c>
      <c r="R10424" t="s">
        <v>26</v>
      </c>
      <c r="S10424" t="s">
        <v>21</v>
      </c>
      <c r="T10424" t="s">
        <v>13312</v>
      </c>
      <c r="U10424" s="1">
        <v>45921</v>
      </c>
      <c r="V10424">
        <v>164</v>
      </c>
      <c r="W10424" t="str">
        <f t="shared" si="209"/>
        <v>150-179</v>
      </c>
    </row>
    <row r="10425" spans="1:23" x14ac:dyDescent="0.25">
      <c r="A10425" t="s">
        <v>10674</v>
      </c>
      <c r="B10425">
        <v>5574757685</v>
      </c>
      <c r="C10425">
        <v>3373121238</v>
      </c>
      <c r="D10425" s="1">
        <v>45665</v>
      </c>
      <c r="E10425">
        <v>99221</v>
      </c>
      <c r="F10425">
        <v>99281</v>
      </c>
      <c r="G10425" t="s">
        <v>3250</v>
      </c>
      <c r="H10425" s="34">
        <v>43396</v>
      </c>
      <c r="I10425" s="7">
        <v>31245</v>
      </c>
      <c r="J10425" s="7">
        <v>28745.4</v>
      </c>
      <c r="K10425" s="7">
        <v>0</v>
      </c>
      <c r="L10425" s="7">
        <v>2499.6</v>
      </c>
      <c r="M10425" s="5">
        <v>0.08</v>
      </c>
      <c r="N10425" t="s">
        <v>24</v>
      </c>
      <c r="O10425" t="s">
        <v>17</v>
      </c>
      <c r="P10425" t="s">
        <v>3150</v>
      </c>
      <c r="Q10425" t="s">
        <v>32</v>
      </c>
      <c r="R10425" t="s">
        <v>20</v>
      </c>
      <c r="S10425" t="s">
        <v>27</v>
      </c>
      <c r="T10425" t="s">
        <v>13310</v>
      </c>
      <c r="U10425" s="1">
        <v>45701</v>
      </c>
      <c r="V10425">
        <v>36</v>
      </c>
      <c r="W10425" t="str">
        <f t="shared" si="209"/>
        <v>30-59</v>
      </c>
    </row>
    <row r="10426" spans="1:23" x14ac:dyDescent="0.25">
      <c r="A10426" t="s">
        <v>10675</v>
      </c>
      <c r="B10426">
        <v>952901688</v>
      </c>
      <c r="C10426">
        <v>3318758330</v>
      </c>
      <c r="D10426" s="1">
        <v>45653</v>
      </c>
      <c r="E10426">
        <v>99231</v>
      </c>
      <c r="F10426">
        <v>90834</v>
      </c>
      <c r="G10426" t="s">
        <v>159</v>
      </c>
      <c r="H10426" s="34">
        <v>96666</v>
      </c>
      <c r="I10426" s="7">
        <v>69600</v>
      </c>
      <c r="J10426" s="7">
        <v>64032</v>
      </c>
      <c r="K10426" s="7">
        <v>0</v>
      </c>
      <c r="L10426" s="7">
        <v>5568</v>
      </c>
      <c r="M10426" s="5">
        <v>0.08</v>
      </c>
      <c r="N10426" t="s">
        <v>24</v>
      </c>
      <c r="O10426" t="s">
        <v>17</v>
      </c>
      <c r="P10426" t="s">
        <v>3147</v>
      </c>
      <c r="Q10426" t="s">
        <v>32</v>
      </c>
      <c r="R10426" t="s">
        <v>38</v>
      </c>
      <c r="S10426" t="s">
        <v>27</v>
      </c>
      <c r="T10426" t="s">
        <v>13312</v>
      </c>
      <c r="U10426" s="1">
        <v>45777</v>
      </c>
      <c r="V10426">
        <v>124</v>
      </c>
      <c r="W10426" t="str">
        <f t="shared" si="209"/>
        <v>120-149</v>
      </c>
    </row>
    <row r="10427" spans="1:23" x14ac:dyDescent="0.25">
      <c r="A10427" t="s">
        <v>10676</v>
      </c>
      <c r="B10427">
        <v>5482218287</v>
      </c>
      <c r="C10427">
        <v>9581389892</v>
      </c>
      <c r="D10427" s="1">
        <v>45487</v>
      </c>
      <c r="E10427">
        <v>99232</v>
      </c>
      <c r="F10427">
        <v>99204</v>
      </c>
      <c r="G10427" t="s">
        <v>134</v>
      </c>
      <c r="H10427" s="34">
        <v>93036</v>
      </c>
      <c r="I10427" s="7">
        <v>73498</v>
      </c>
      <c r="J10427" s="7">
        <v>61738.32</v>
      </c>
      <c r="K10427" s="7">
        <v>0</v>
      </c>
      <c r="L10427" s="7">
        <v>11759.68</v>
      </c>
      <c r="M10427" s="5">
        <v>0.16</v>
      </c>
      <c r="N10427" t="s">
        <v>1138</v>
      </c>
      <c r="O10427" t="s">
        <v>17</v>
      </c>
      <c r="P10427" t="s">
        <v>97</v>
      </c>
      <c r="Q10427" t="s">
        <v>19</v>
      </c>
      <c r="R10427" t="s">
        <v>20</v>
      </c>
      <c r="S10427" t="s">
        <v>21</v>
      </c>
      <c r="T10427" t="s">
        <v>13312</v>
      </c>
      <c r="U10427" s="1">
        <v>45612</v>
      </c>
      <c r="V10427">
        <v>125</v>
      </c>
      <c r="W10427" t="str">
        <f t="shared" si="209"/>
        <v>120-149</v>
      </c>
    </row>
    <row r="10428" spans="1:23" x14ac:dyDescent="0.25">
      <c r="A10428" t="s">
        <v>10677</v>
      </c>
      <c r="B10428">
        <v>2076163161</v>
      </c>
      <c r="C10428">
        <v>150662544</v>
      </c>
      <c r="D10428" s="1">
        <v>45771</v>
      </c>
      <c r="E10428">
        <v>99223</v>
      </c>
      <c r="F10428">
        <v>81000</v>
      </c>
      <c r="G10428" t="s">
        <v>42</v>
      </c>
      <c r="H10428" s="34">
        <v>98763</v>
      </c>
      <c r="I10428" s="7">
        <v>64196</v>
      </c>
      <c r="J10428" s="7">
        <v>56492.480000000003</v>
      </c>
      <c r="K10428" s="7">
        <v>0</v>
      </c>
      <c r="L10428" s="7">
        <v>7703.52</v>
      </c>
      <c r="M10428" s="5">
        <v>0.12</v>
      </c>
      <c r="N10428" t="s">
        <v>46</v>
      </c>
      <c r="O10428" t="s">
        <v>17</v>
      </c>
      <c r="P10428" t="s">
        <v>31</v>
      </c>
      <c r="Q10428" t="s">
        <v>32</v>
      </c>
      <c r="R10428" t="s">
        <v>43</v>
      </c>
      <c r="S10428" t="s">
        <v>17</v>
      </c>
      <c r="T10428" t="s">
        <v>13310</v>
      </c>
      <c r="U10428" s="1">
        <v>45804</v>
      </c>
      <c r="V10428">
        <v>33</v>
      </c>
      <c r="W10428" t="str">
        <f t="shared" si="209"/>
        <v>30-59</v>
      </c>
    </row>
    <row r="10429" spans="1:23" x14ac:dyDescent="0.25">
      <c r="A10429" t="s">
        <v>10678</v>
      </c>
      <c r="B10429">
        <v>7361896002</v>
      </c>
      <c r="C10429">
        <v>1687639452</v>
      </c>
      <c r="D10429" s="1">
        <v>45478</v>
      </c>
      <c r="E10429">
        <v>99221</v>
      </c>
      <c r="F10429">
        <v>99281</v>
      </c>
      <c r="G10429" t="s">
        <v>75</v>
      </c>
      <c r="H10429" s="34">
        <v>83539</v>
      </c>
      <c r="I10429" s="7">
        <v>71008</v>
      </c>
      <c r="J10429" s="7">
        <v>55546.84</v>
      </c>
      <c r="K10429" s="7">
        <v>14041</v>
      </c>
      <c r="L10429" s="7">
        <v>1420.16</v>
      </c>
      <c r="M10429" s="5">
        <v>0.02</v>
      </c>
      <c r="N10429" t="s">
        <v>16</v>
      </c>
      <c r="O10429" t="s">
        <v>27</v>
      </c>
      <c r="P10429" t="s">
        <v>40</v>
      </c>
      <c r="Q10429" t="s">
        <v>32</v>
      </c>
      <c r="R10429" t="s">
        <v>38</v>
      </c>
      <c r="S10429" t="s">
        <v>17</v>
      </c>
      <c r="T10429" t="s">
        <v>13311</v>
      </c>
      <c r="U10429" s="1">
        <v>45589</v>
      </c>
      <c r="V10429">
        <v>111</v>
      </c>
      <c r="W10429" t="str">
        <f t="shared" si="209"/>
        <v>90-119</v>
      </c>
    </row>
    <row r="10430" spans="1:23" x14ac:dyDescent="0.25">
      <c r="A10430" t="s">
        <v>10679</v>
      </c>
      <c r="B10430">
        <v>4466698786</v>
      </c>
      <c r="C10430">
        <v>8690480112</v>
      </c>
      <c r="D10430" s="1">
        <v>45581</v>
      </c>
      <c r="E10430">
        <v>99215</v>
      </c>
      <c r="F10430">
        <v>99205</v>
      </c>
      <c r="G10430" t="s">
        <v>142</v>
      </c>
      <c r="H10430" s="34">
        <v>39285</v>
      </c>
      <c r="I10430" s="7">
        <v>32214</v>
      </c>
      <c r="J10430" s="7">
        <v>26415.48</v>
      </c>
      <c r="K10430" s="7">
        <v>0</v>
      </c>
      <c r="L10430" s="7">
        <v>5798.52</v>
      </c>
      <c r="M10430" s="5">
        <v>0.18</v>
      </c>
      <c r="N10430" t="s">
        <v>3141</v>
      </c>
      <c r="O10430" t="s">
        <v>17</v>
      </c>
      <c r="P10430" t="s">
        <v>40</v>
      </c>
      <c r="Q10430" t="s">
        <v>32</v>
      </c>
      <c r="R10430" t="s">
        <v>43</v>
      </c>
      <c r="S10430" t="s">
        <v>21</v>
      </c>
      <c r="T10430" t="s">
        <v>13312</v>
      </c>
      <c r="U10430" s="1">
        <v>45746</v>
      </c>
      <c r="V10430">
        <v>165</v>
      </c>
      <c r="W10430" t="str">
        <f t="shared" si="209"/>
        <v>150-179</v>
      </c>
    </row>
    <row r="10431" spans="1:23" x14ac:dyDescent="0.25">
      <c r="A10431" t="s">
        <v>10680</v>
      </c>
      <c r="B10431">
        <v>5976186475</v>
      </c>
      <c r="C10431">
        <v>7982560141</v>
      </c>
      <c r="D10431" s="1">
        <v>45842</v>
      </c>
      <c r="E10431">
        <v>99233</v>
      </c>
      <c r="F10431">
        <v>93000</v>
      </c>
      <c r="G10431" t="s">
        <v>120</v>
      </c>
      <c r="H10431" s="34">
        <v>19442</v>
      </c>
      <c r="I10431" s="7">
        <v>15942</v>
      </c>
      <c r="J10431" s="7">
        <v>11262.44</v>
      </c>
      <c r="K10431" s="7">
        <v>1810</v>
      </c>
      <c r="L10431" s="7">
        <v>2869.56</v>
      </c>
      <c r="M10431" s="5">
        <v>0.18</v>
      </c>
      <c r="N10431" t="s">
        <v>3141</v>
      </c>
      <c r="O10431" t="s">
        <v>30</v>
      </c>
      <c r="P10431" t="s">
        <v>3150</v>
      </c>
      <c r="Q10431" t="s">
        <v>32</v>
      </c>
      <c r="R10431" t="s">
        <v>26</v>
      </c>
      <c r="S10431" t="s">
        <v>21</v>
      </c>
      <c r="T10431" t="s">
        <v>13310</v>
      </c>
      <c r="U10431" s="1">
        <v>45916</v>
      </c>
      <c r="V10431">
        <v>74</v>
      </c>
      <c r="W10431" t="str">
        <f t="shared" si="209"/>
        <v>60-89</v>
      </c>
    </row>
    <row r="10432" spans="1:23" x14ac:dyDescent="0.25">
      <c r="A10432" t="s">
        <v>10681</v>
      </c>
      <c r="B10432">
        <v>919120900</v>
      </c>
      <c r="C10432">
        <v>823981523</v>
      </c>
      <c r="D10432" s="1">
        <v>45889</v>
      </c>
      <c r="E10432">
        <v>99215</v>
      </c>
      <c r="F10432">
        <v>99211</v>
      </c>
      <c r="G10432" t="s">
        <v>3269</v>
      </c>
      <c r="H10432" s="34">
        <v>69391</v>
      </c>
      <c r="I10432" s="7">
        <v>52043</v>
      </c>
      <c r="J10432" s="7">
        <v>40061.550000000003</v>
      </c>
      <c r="K10432" s="7">
        <v>4175</v>
      </c>
      <c r="L10432" s="7">
        <v>7806.45</v>
      </c>
      <c r="M10432" s="5">
        <v>0.15</v>
      </c>
      <c r="N10432" t="s">
        <v>1139</v>
      </c>
      <c r="O10432" t="s">
        <v>30</v>
      </c>
      <c r="P10432" t="s">
        <v>97</v>
      </c>
      <c r="Q10432" t="s">
        <v>19</v>
      </c>
      <c r="R10432" t="s">
        <v>43</v>
      </c>
      <c r="S10432" t="s">
        <v>27</v>
      </c>
      <c r="T10432" t="s">
        <v>13310</v>
      </c>
      <c r="U10432" s="1">
        <v>46062</v>
      </c>
      <c r="V10432">
        <v>173</v>
      </c>
      <c r="W10432" t="str">
        <f t="shared" si="209"/>
        <v>150-179</v>
      </c>
    </row>
    <row r="10433" spans="1:23" x14ac:dyDescent="0.25">
      <c r="A10433" t="s">
        <v>10682</v>
      </c>
      <c r="B10433">
        <v>7779605444</v>
      </c>
      <c r="C10433">
        <v>638655685</v>
      </c>
      <c r="D10433" s="1">
        <v>45607</v>
      </c>
      <c r="E10433">
        <v>99222</v>
      </c>
      <c r="F10433">
        <v>99203</v>
      </c>
      <c r="G10433" t="s">
        <v>3552</v>
      </c>
      <c r="H10433" s="34">
        <v>53442</v>
      </c>
      <c r="I10433" s="7">
        <v>42219</v>
      </c>
      <c r="J10433" s="7">
        <v>35463.96</v>
      </c>
      <c r="K10433" s="7">
        <v>0</v>
      </c>
      <c r="L10433" s="7">
        <v>6755.04</v>
      </c>
      <c r="M10433" s="5">
        <v>0.16</v>
      </c>
      <c r="N10433" t="s">
        <v>1138</v>
      </c>
      <c r="O10433" t="s">
        <v>17</v>
      </c>
      <c r="P10433" t="s">
        <v>55</v>
      </c>
      <c r="Q10433" t="s">
        <v>19</v>
      </c>
      <c r="R10433" t="s">
        <v>21</v>
      </c>
      <c r="S10433" t="s">
        <v>21</v>
      </c>
      <c r="T10433" t="s">
        <v>13311</v>
      </c>
      <c r="U10433" s="1">
        <v>45719</v>
      </c>
      <c r="V10433">
        <v>112</v>
      </c>
      <c r="W10433" t="str">
        <f t="shared" si="209"/>
        <v>90-119</v>
      </c>
    </row>
    <row r="10434" spans="1:23" x14ac:dyDescent="0.25">
      <c r="A10434" t="s">
        <v>10683</v>
      </c>
      <c r="B10434">
        <v>7240371259</v>
      </c>
      <c r="C10434">
        <v>7613357370</v>
      </c>
      <c r="D10434" s="1">
        <v>45665</v>
      </c>
      <c r="E10434">
        <v>99215</v>
      </c>
      <c r="F10434">
        <v>99202</v>
      </c>
      <c r="G10434" t="s">
        <v>134</v>
      </c>
      <c r="H10434" s="34">
        <v>61066</v>
      </c>
      <c r="I10434" s="7">
        <v>45800</v>
      </c>
      <c r="J10434" s="7">
        <v>23375</v>
      </c>
      <c r="K10434" s="7">
        <v>15555</v>
      </c>
      <c r="L10434" s="7">
        <v>6870</v>
      </c>
      <c r="M10434" s="5">
        <v>0.15</v>
      </c>
      <c r="N10434" t="s">
        <v>1139</v>
      </c>
      <c r="O10434" t="s">
        <v>27</v>
      </c>
      <c r="P10434" t="s">
        <v>3150</v>
      </c>
      <c r="Q10434" t="s">
        <v>19</v>
      </c>
      <c r="R10434" t="s">
        <v>21</v>
      </c>
      <c r="S10434" t="s">
        <v>21</v>
      </c>
      <c r="T10434" t="s">
        <v>13311</v>
      </c>
      <c r="U10434" s="1">
        <v>45793</v>
      </c>
      <c r="V10434">
        <v>127</v>
      </c>
      <c r="W10434" t="str">
        <f t="shared" si="209"/>
        <v>120-149</v>
      </c>
    </row>
    <row r="10435" spans="1:23" x14ac:dyDescent="0.25">
      <c r="A10435" t="s">
        <v>10684</v>
      </c>
      <c r="B10435">
        <v>558659556</v>
      </c>
      <c r="C10435">
        <v>6347554963</v>
      </c>
      <c r="D10435" s="1">
        <v>45483</v>
      </c>
      <c r="E10435">
        <v>99231</v>
      </c>
      <c r="F10435">
        <v>90834</v>
      </c>
      <c r="G10435" t="s">
        <v>3225</v>
      </c>
      <c r="H10435" s="34">
        <v>72857</v>
      </c>
      <c r="I10435" s="7">
        <v>57557</v>
      </c>
      <c r="J10435" s="7">
        <v>42638.879999999997</v>
      </c>
      <c r="K10435" s="7">
        <v>5709</v>
      </c>
      <c r="L10435" s="7">
        <v>9209.1200000000008</v>
      </c>
      <c r="M10435" s="5">
        <v>0.16</v>
      </c>
      <c r="N10435" t="s">
        <v>1138</v>
      </c>
      <c r="O10435" t="s">
        <v>30</v>
      </c>
      <c r="P10435" t="s">
        <v>55</v>
      </c>
      <c r="Q10435" t="s">
        <v>32</v>
      </c>
      <c r="R10435" t="s">
        <v>26</v>
      </c>
      <c r="S10435" t="s">
        <v>17</v>
      </c>
      <c r="T10435" t="s">
        <v>13310</v>
      </c>
      <c r="U10435" s="1">
        <v>45655</v>
      </c>
      <c r="V10435">
        <v>172</v>
      </c>
      <c r="W10435" t="str">
        <f t="shared" ref="W10435:W10498" si="210">IF(V10435="","",IF(V10435&lt;30,"0-29",IF(V10435&lt;60,"30-59",IF(V10435&lt;90,"60-89",IF(V10435&lt;120,"90-119",IF(V10435&lt;150,"120-149",IF(V10435&lt;180,"150-179",IF(V10435&lt;210,"180-209",IF(V10435&lt;240,"210-239",IF(V10435&lt;270,"240-269",IF(V10435&lt;300,"270-299",IF(V10435&lt;330,"300-329",IF(V10435&lt;360,"330-359","360+")))))))))))))</f>
        <v>150-179</v>
      </c>
    </row>
    <row r="10436" spans="1:23" x14ac:dyDescent="0.25">
      <c r="A10436" t="s">
        <v>10685</v>
      </c>
      <c r="B10436">
        <v>2067639741</v>
      </c>
      <c r="C10436">
        <v>9541529089</v>
      </c>
      <c r="D10436" s="1">
        <v>45931</v>
      </c>
      <c r="E10436">
        <v>99232</v>
      </c>
      <c r="F10436">
        <v>99285</v>
      </c>
      <c r="G10436" t="s">
        <v>593</v>
      </c>
      <c r="H10436" s="34">
        <v>91654</v>
      </c>
      <c r="I10436" s="7">
        <v>59575</v>
      </c>
      <c r="J10436" s="7">
        <v>48974</v>
      </c>
      <c r="K10436" s="7">
        <v>3452</v>
      </c>
      <c r="L10436" s="7">
        <v>7149</v>
      </c>
      <c r="M10436" s="5">
        <v>0.12</v>
      </c>
      <c r="N10436" t="s">
        <v>46</v>
      </c>
      <c r="O10436" t="s">
        <v>30</v>
      </c>
      <c r="P10436" t="s">
        <v>40</v>
      </c>
      <c r="Q10436" t="s">
        <v>32</v>
      </c>
      <c r="R10436" t="s">
        <v>20</v>
      </c>
      <c r="S10436" t="s">
        <v>17</v>
      </c>
      <c r="T10436" t="s">
        <v>13310</v>
      </c>
      <c r="U10436" s="1">
        <v>46013</v>
      </c>
      <c r="V10436">
        <v>82</v>
      </c>
      <c r="W10436" t="str">
        <f t="shared" si="210"/>
        <v>60-89</v>
      </c>
    </row>
    <row r="10437" spans="1:23" x14ac:dyDescent="0.25">
      <c r="A10437" t="s">
        <v>10686</v>
      </c>
      <c r="B10437">
        <v>5516593674</v>
      </c>
      <c r="C10437">
        <v>7152212430</v>
      </c>
      <c r="D10437" s="1">
        <v>45362</v>
      </c>
      <c r="E10437">
        <v>99222</v>
      </c>
      <c r="F10437">
        <v>80053</v>
      </c>
      <c r="G10437" t="s">
        <v>3240</v>
      </c>
      <c r="H10437" s="34">
        <v>78848</v>
      </c>
      <c r="I10437" s="7">
        <v>51251</v>
      </c>
      <c r="J10437" s="7">
        <v>40149.879999999997</v>
      </c>
      <c r="K10437" s="7">
        <v>4951</v>
      </c>
      <c r="L10437" s="7">
        <v>6150.12</v>
      </c>
      <c r="M10437" s="5">
        <v>0.12</v>
      </c>
      <c r="N10437" t="s">
        <v>46</v>
      </c>
      <c r="O10437" t="s">
        <v>27</v>
      </c>
      <c r="P10437" t="s">
        <v>3146</v>
      </c>
      <c r="Q10437" t="s">
        <v>19</v>
      </c>
      <c r="R10437" t="s">
        <v>27</v>
      </c>
      <c r="S10437" t="s">
        <v>27</v>
      </c>
      <c r="T10437" t="s">
        <v>13310</v>
      </c>
      <c r="U10437" s="1">
        <v>45463</v>
      </c>
      <c r="V10437">
        <v>101</v>
      </c>
      <c r="W10437" t="str">
        <f t="shared" si="210"/>
        <v>90-119</v>
      </c>
    </row>
    <row r="10438" spans="1:23" x14ac:dyDescent="0.25">
      <c r="A10438" t="s">
        <v>10687</v>
      </c>
      <c r="B10438">
        <v>6142726732</v>
      </c>
      <c r="C10438">
        <v>6018150068</v>
      </c>
      <c r="D10438" s="1">
        <v>45343</v>
      </c>
      <c r="E10438">
        <v>99231</v>
      </c>
      <c r="F10438">
        <v>99201</v>
      </c>
      <c r="G10438" t="s">
        <v>3494</v>
      </c>
      <c r="H10438" s="34">
        <v>11746</v>
      </c>
      <c r="I10438" s="7">
        <v>9632</v>
      </c>
      <c r="J10438" s="7">
        <v>7898.24</v>
      </c>
      <c r="K10438" s="7">
        <v>0</v>
      </c>
      <c r="L10438" s="7">
        <v>1733.76</v>
      </c>
      <c r="M10438" s="5">
        <v>0.18</v>
      </c>
      <c r="N10438" t="s">
        <v>3141</v>
      </c>
      <c r="O10438" t="s">
        <v>17</v>
      </c>
      <c r="P10438" t="s">
        <v>3149</v>
      </c>
      <c r="Q10438" t="s">
        <v>19</v>
      </c>
      <c r="R10438" t="s">
        <v>26</v>
      </c>
      <c r="S10438" t="s">
        <v>17</v>
      </c>
      <c r="T10438" t="s">
        <v>13312</v>
      </c>
      <c r="U10438" s="1">
        <v>45480</v>
      </c>
      <c r="V10438">
        <v>137</v>
      </c>
      <c r="W10438" t="str">
        <f t="shared" si="210"/>
        <v>120-149</v>
      </c>
    </row>
    <row r="10439" spans="1:23" x14ac:dyDescent="0.25">
      <c r="A10439" t="s">
        <v>10688</v>
      </c>
      <c r="B10439">
        <v>4401375454</v>
      </c>
      <c r="C10439">
        <v>8387498254</v>
      </c>
      <c r="D10439" s="1">
        <v>45817</v>
      </c>
      <c r="E10439">
        <v>99214</v>
      </c>
      <c r="F10439">
        <v>99281</v>
      </c>
      <c r="G10439" t="s">
        <v>116</v>
      </c>
      <c r="H10439" s="34">
        <v>78854</v>
      </c>
      <c r="I10439" s="7">
        <v>51255</v>
      </c>
      <c r="J10439" s="7">
        <v>23168.400000000001</v>
      </c>
      <c r="K10439" s="7">
        <v>21936</v>
      </c>
      <c r="L10439" s="7">
        <v>6150.6</v>
      </c>
      <c r="M10439" s="5">
        <v>0.12</v>
      </c>
      <c r="N10439" t="s">
        <v>46</v>
      </c>
      <c r="O10439" t="s">
        <v>27</v>
      </c>
      <c r="P10439" t="s">
        <v>35</v>
      </c>
      <c r="Q10439" t="s">
        <v>32</v>
      </c>
      <c r="R10439" t="s">
        <v>38</v>
      </c>
      <c r="S10439" t="s">
        <v>17</v>
      </c>
      <c r="T10439" t="s">
        <v>13310</v>
      </c>
      <c r="U10439" s="1">
        <v>45971</v>
      </c>
      <c r="V10439">
        <v>154</v>
      </c>
      <c r="W10439" t="str">
        <f t="shared" si="210"/>
        <v>150-179</v>
      </c>
    </row>
    <row r="10440" spans="1:23" x14ac:dyDescent="0.25">
      <c r="A10440" t="s">
        <v>10689</v>
      </c>
      <c r="B10440">
        <v>3092604586</v>
      </c>
      <c r="C10440">
        <v>769456586</v>
      </c>
      <c r="D10440" s="1">
        <v>45334</v>
      </c>
      <c r="E10440">
        <v>99233</v>
      </c>
      <c r="F10440">
        <v>99203</v>
      </c>
      <c r="G10440" t="s">
        <v>3453</v>
      </c>
      <c r="H10440" s="34">
        <v>87951</v>
      </c>
      <c r="I10440" s="7">
        <v>68602</v>
      </c>
      <c r="J10440" s="7">
        <v>54881.599999999999</v>
      </c>
      <c r="K10440" s="7">
        <v>0</v>
      </c>
      <c r="L10440" s="7">
        <v>13720.4</v>
      </c>
      <c r="M10440" s="5">
        <v>0.2</v>
      </c>
      <c r="N10440" t="s">
        <v>3140</v>
      </c>
      <c r="O10440" t="s">
        <v>17</v>
      </c>
      <c r="P10440" t="s">
        <v>40</v>
      </c>
      <c r="Q10440" t="s">
        <v>19</v>
      </c>
      <c r="R10440" t="s">
        <v>43</v>
      </c>
      <c r="S10440" t="s">
        <v>27</v>
      </c>
      <c r="T10440" t="s">
        <v>13312</v>
      </c>
      <c r="U10440" s="1">
        <v>45381</v>
      </c>
      <c r="V10440">
        <v>47</v>
      </c>
      <c r="W10440" t="str">
        <f t="shared" si="210"/>
        <v>30-59</v>
      </c>
    </row>
    <row r="10441" spans="1:23" x14ac:dyDescent="0.25">
      <c r="A10441" t="s">
        <v>10690</v>
      </c>
      <c r="B10441">
        <v>4557229406</v>
      </c>
      <c r="C10441">
        <v>9568643342</v>
      </c>
      <c r="D10441" s="1">
        <v>45410</v>
      </c>
      <c r="E10441">
        <v>99231</v>
      </c>
      <c r="F10441">
        <v>99283</v>
      </c>
      <c r="G10441" t="s">
        <v>3508</v>
      </c>
      <c r="H10441" s="34">
        <v>20356</v>
      </c>
      <c r="I10441" s="7">
        <v>15878</v>
      </c>
      <c r="J10441" s="7">
        <v>12702.4</v>
      </c>
      <c r="K10441" s="7">
        <v>0</v>
      </c>
      <c r="L10441" s="7">
        <v>3175.6</v>
      </c>
      <c r="M10441" s="5">
        <v>0.2</v>
      </c>
      <c r="N10441" t="s">
        <v>3140</v>
      </c>
      <c r="O10441" t="s">
        <v>17</v>
      </c>
      <c r="P10441" t="s">
        <v>3146</v>
      </c>
      <c r="Q10441" t="s">
        <v>32</v>
      </c>
      <c r="R10441" t="s">
        <v>21</v>
      </c>
      <c r="S10441" t="s">
        <v>27</v>
      </c>
      <c r="T10441" t="s">
        <v>13310</v>
      </c>
      <c r="U10441" s="1">
        <v>45457</v>
      </c>
      <c r="V10441">
        <v>47</v>
      </c>
      <c r="W10441" t="str">
        <f t="shared" si="210"/>
        <v>30-59</v>
      </c>
    </row>
    <row r="10442" spans="1:23" x14ac:dyDescent="0.25">
      <c r="A10442" t="s">
        <v>10691</v>
      </c>
      <c r="B10442">
        <v>4240186588</v>
      </c>
      <c r="C10442">
        <v>6118561949</v>
      </c>
      <c r="D10442" s="1">
        <v>45736</v>
      </c>
      <c r="E10442">
        <v>99215</v>
      </c>
      <c r="F10442">
        <v>90834</v>
      </c>
      <c r="G10442" t="s">
        <v>3365</v>
      </c>
      <c r="H10442" s="34">
        <v>58969</v>
      </c>
      <c r="I10442" s="7">
        <v>38330</v>
      </c>
      <c r="J10442" s="7">
        <v>33730.400000000001</v>
      </c>
      <c r="K10442" s="7">
        <v>0</v>
      </c>
      <c r="L10442" s="7">
        <v>4599.6000000000004</v>
      </c>
      <c r="M10442" s="5">
        <v>0.12</v>
      </c>
      <c r="N10442" t="s">
        <v>46</v>
      </c>
      <c r="O10442" t="s">
        <v>17</v>
      </c>
      <c r="P10442" t="s">
        <v>35</v>
      </c>
      <c r="Q10442" t="s">
        <v>32</v>
      </c>
      <c r="R10442" t="s">
        <v>26</v>
      </c>
      <c r="S10442" t="s">
        <v>21</v>
      </c>
      <c r="T10442" t="s">
        <v>13312</v>
      </c>
      <c r="U10442" s="1">
        <v>45872</v>
      </c>
      <c r="V10442">
        <v>136</v>
      </c>
      <c r="W10442" t="str">
        <f t="shared" si="210"/>
        <v>120-149</v>
      </c>
    </row>
    <row r="10443" spans="1:23" x14ac:dyDescent="0.25">
      <c r="A10443" t="s">
        <v>10692</v>
      </c>
      <c r="B10443">
        <v>8186538630</v>
      </c>
      <c r="C10443">
        <v>8882657335</v>
      </c>
      <c r="D10443" s="1">
        <v>45774</v>
      </c>
      <c r="E10443">
        <v>99214</v>
      </c>
      <c r="F10443">
        <v>99211</v>
      </c>
      <c r="G10443" t="s">
        <v>152</v>
      </c>
      <c r="H10443" s="34">
        <v>73878</v>
      </c>
      <c r="I10443" s="7">
        <v>53192</v>
      </c>
      <c r="J10443" s="7">
        <v>48936.639999999999</v>
      </c>
      <c r="K10443" s="7">
        <v>0</v>
      </c>
      <c r="L10443" s="7">
        <v>4255.3599999999997</v>
      </c>
      <c r="M10443" s="5">
        <v>0.08</v>
      </c>
      <c r="N10443" t="s">
        <v>24</v>
      </c>
      <c r="O10443" t="s">
        <v>17</v>
      </c>
      <c r="P10443" t="s">
        <v>31</v>
      </c>
      <c r="Q10443" t="s">
        <v>32</v>
      </c>
      <c r="R10443" t="s">
        <v>26</v>
      </c>
      <c r="S10443" t="s">
        <v>17</v>
      </c>
      <c r="T10443" t="s">
        <v>13310</v>
      </c>
      <c r="U10443" s="1">
        <v>45884</v>
      </c>
      <c r="V10443">
        <v>110</v>
      </c>
      <c r="W10443" t="str">
        <f t="shared" si="210"/>
        <v>90-119</v>
      </c>
    </row>
    <row r="10444" spans="1:23" x14ac:dyDescent="0.25">
      <c r="A10444" t="s">
        <v>10693</v>
      </c>
      <c r="B10444">
        <v>8019335469</v>
      </c>
      <c r="C10444">
        <v>5761356694</v>
      </c>
      <c r="D10444" s="1">
        <v>45461</v>
      </c>
      <c r="E10444">
        <v>99223</v>
      </c>
      <c r="F10444">
        <v>99211</v>
      </c>
      <c r="G10444" t="s">
        <v>3335</v>
      </c>
      <c r="H10444" s="34">
        <v>75482</v>
      </c>
      <c r="I10444" s="7">
        <v>64160</v>
      </c>
      <c r="J10444" s="7">
        <v>35260.800000000003</v>
      </c>
      <c r="K10444" s="7">
        <v>27616</v>
      </c>
      <c r="L10444" s="7">
        <v>1283.2</v>
      </c>
      <c r="M10444" s="5">
        <v>0.02</v>
      </c>
      <c r="N10444" t="s">
        <v>16</v>
      </c>
      <c r="O10444" t="s">
        <v>27</v>
      </c>
      <c r="P10444" t="s">
        <v>55</v>
      </c>
      <c r="Q10444" t="s">
        <v>19</v>
      </c>
      <c r="R10444" t="s">
        <v>26</v>
      </c>
      <c r="S10444" t="s">
        <v>27</v>
      </c>
      <c r="T10444" t="s">
        <v>13310</v>
      </c>
      <c r="U10444" s="1">
        <v>45533</v>
      </c>
      <c r="V10444">
        <v>72</v>
      </c>
      <c r="W10444" t="str">
        <f t="shared" si="210"/>
        <v>60-89</v>
      </c>
    </row>
    <row r="10445" spans="1:23" x14ac:dyDescent="0.25">
      <c r="A10445" t="s">
        <v>10694</v>
      </c>
      <c r="B10445">
        <v>8195617496</v>
      </c>
      <c r="C10445">
        <v>7517927337</v>
      </c>
      <c r="D10445" s="1">
        <v>45717</v>
      </c>
      <c r="E10445">
        <v>99232</v>
      </c>
      <c r="F10445">
        <v>99201</v>
      </c>
      <c r="G10445" t="s">
        <v>3562</v>
      </c>
      <c r="H10445" s="34">
        <v>72197</v>
      </c>
      <c r="I10445" s="7">
        <v>61367</v>
      </c>
      <c r="J10445" s="7">
        <v>49818.66</v>
      </c>
      <c r="K10445" s="7">
        <v>10321</v>
      </c>
      <c r="L10445" s="7">
        <v>1227.3399999999999</v>
      </c>
      <c r="M10445" s="5">
        <v>0.02</v>
      </c>
      <c r="N10445" t="s">
        <v>16</v>
      </c>
      <c r="O10445" t="s">
        <v>30</v>
      </c>
      <c r="P10445" t="s">
        <v>18</v>
      </c>
      <c r="Q10445" t="s">
        <v>32</v>
      </c>
      <c r="R10445" t="s">
        <v>20</v>
      </c>
      <c r="S10445" t="s">
        <v>21</v>
      </c>
      <c r="T10445" t="s">
        <v>13311</v>
      </c>
      <c r="U10445" s="1">
        <v>45875</v>
      </c>
      <c r="V10445">
        <v>158</v>
      </c>
      <c r="W10445" t="str">
        <f t="shared" si="210"/>
        <v>150-179</v>
      </c>
    </row>
    <row r="10446" spans="1:23" x14ac:dyDescent="0.25">
      <c r="A10446" t="s">
        <v>10695</v>
      </c>
      <c r="B10446">
        <v>320518092</v>
      </c>
      <c r="C10446">
        <v>8070991883</v>
      </c>
      <c r="D10446" s="1">
        <v>45860</v>
      </c>
      <c r="E10446">
        <v>99214</v>
      </c>
      <c r="F10446">
        <v>99213</v>
      </c>
      <c r="G10446" t="s">
        <v>3323</v>
      </c>
      <c r="H10446" s="34">
        <v>31734</v>
      </c>
      <c r="I10446" s="7">
        <v>23801</v>
      </c>
      <c r="J10446" s="7">
        <v>19217.849999999999</v>
      </c>
      <c r="K10446" s="7">
        <v>1013</v>
      </c>
      <c r="L10446" s="7">
        <v>3570.15</v>
      </c>
      <c r="M10446" s="5">
        <v>0.15</v>
      </c>
      <c r="N10446" t="s">
        <v>1139</v>
      </c>
      <c r="O10446" t="s">
        <v>30</v>
      </c>
      <c r="P10446" t="s">
        <v>31</v>
      </c>
      <c r="Q10446" t="s">
        <v>19</v>
      </c>
      <c r="R10446" t="s">
        <v>26</v>
      </c>
      <c r="S10446" t="s">
        <v>17</v>
      </c>
      <c r="T10446" t="s">
        <v>13310</v>
      </c>
      <c r="U10446" s="1">
        <v>45957</v>
      </c>
      <c r="V10446">
        <v>97</v>
      </c>
      <c r="W10446" t="str">
        <f t="shared" si="210"/>
        <v>90-119</v>
      </c>
    </row>
    <row r="10447" spans="1:23" x14ac:dyDescent="0.25">
      <c r="A10447" t="s">
        <v>10696</v>
      </c>
      <c r="B10447">
        <v>3975490336</v>
      </c>
      <c r="C10447">
        <v>2140215236</v>
      </c>
      <c r="D10447" s="1">
        <v>45936</v>
      </c>
      <c r="E10447">
        <v>99232</v>
      </c>
      <c r="F10447">
        <v>85025</v>
      </c>
      <c r="G10447" t="s">
        <v>3158</v>
      </c>
      <c r="H10447" s="34">
        <v>73163</v>
      </c>
      <c r="I10447" s="7">
        <v>59994</v>
      </c>
      <c r="J10447" s="7">
        <v>49195.08</v>
      </c>
      <c r="K10447" s="7">
        <v>0</v>
      </c>
      <c r="L10447" s="7">
        <v>10798.92</v>
      </c>
      <c r="M10447" s="5">
        <v>0.18</v>
      </c>
      <c r="N10447" t="s">
        <v>3141</v>
      </c>
      <c r="O10447" t="s">
        <v>17</v>
      </c>
      <c r="P10447" t="s">
        <v>3147</v>
      </c>
      <c r="Q10447" t="s">
        <v>19</v>
      </c>
      <c r="R10447" t="s">
        <v>27</v>
      </c>
      <c r="S10447" t="s">
        <v>27</v>
      </c>
      <c r="T10447" t="s">
        <v>13310</v>
      </c>
      <c r="U10447" s="1">
        <v>45988</v>
      </c>
      <c r="V10447">
        <v>52</v>
      </c>
      <c r="W10447" t="str">
        <f t="shared" si="210"/>
        <v>30-59</v>
      </c>
    </row>
    <row r="10448" spans="1:23" x14ac:dyDescent="0.25">
      <c r="A10448" t="s">
        <v>10697</v>
      </c>
      <c r="B10448">
        <v>9214816943</v>
      </c>
      <c r="C10448">
        <v>4559555775</v>
      </c>
      <c r="D10448" s="1">
        <v>45809</v>
      </c>
      <c r="E10448">
        <v>99213</v>
      </c>
      <c r="F10448">
        <v>99282</v>
      </c>
      <c r="G10448" t="s">
        <v>3306</v>
      </c>
      <c r="H10448" s="34">
        <v>89649</v>
      </c>
      <c r="I10448" s="7">
        <v>71719</v>
      </c>
      <c r="J10448" s="7">
        <v>52574.34</v>
      </c>
      <c r="K10448" s="7">
        <v>9104</v>
      </c>
      <c r="L10448" s="7">
        <v>10040.66</v>
      </c>
      <c r="M10448" s="5">
        <v>0.14000000000000001</v>
      </c>
      <c r="N10448" t="s">
        <v>1135</v>
      </c>
      <c r="O10448" t="s">
        <v>30</v>
      </c>
      <c r="P10448" t="s">
        <v>31</v>
      </c>
      <c r="Q10448" t="s">
        <v>19</v>
      </c>
      <c r="R10448" t="s">
        <v>20</v>
      </c>
      <c r="S10448" t="s">
        <v>21</v>
      </c>
      <c r="T10448" t="s">
        <v>13312</v>
      </c>
      <c r="U10448" s="1">
        <v>45854</v>
      </c>
      <c r="V10448">
        <v>45</v>
      </c>
      <c r="W10448" t="str">
        <f t="shared" si="210"/>
        <v>30-59</v>
      </c>
    </row>
    <row r="10449" spans="1:23" x14ac:dyDescent="0.25">
      <c r="A10449" t="s">
        <v>10698</v>
      </c>
      <c r="B10449">
        <v>7559986175</v>
      </c>
      <c r="C10449">
        <v>9542118569</v>
      </c>
      <c r="D10449" s="1">
        <v>45756</v>
      </c>
      <c r="E10449">
        <v>99222</v>
      </c>
      <c r="F10449">
        <v>81000</v>
      </c>
      <c r="G10449" t="s">
        <v>3410</v>
      </c>
      <c r="H10449" s="34">
        <v>21043</v>
      </c>
      <c r="I10449" s="7">
        <v>16624</v>
      </c>
      <c r="J10449" s="7">
        <v>7258.16</v>
      </c>
      <c r="K10449" s="7">
        <v>6706</v>
      </c>
      <c r="L10449" s="7">
        <v>2659.84</v>
      </c>
      <c r="M10449" s="5">
        <v>0.16</v>
      </c>
      <c r="N10449" t="s">
        <v>1138</v>
      </c>
      <c r="O10449" t="s">
        <v>27</v>
      </c>
      <c r="P10449" t="s">
        <v>40</v>
      </c>
      <c r="Q10449" t="s">
        <v>19</v>
      </c>
      <c r="R10449" t="s">
        <v>38</v>
      </c>
      <c r="S10449" t="s">
        <v>17</v>
      </c>
      <c r="T10449" t="s">
        <v>13310</v>
      </c>
      <c r="U10449" s="1">
        <v>45876</v>
      </c>
      <c r="V10449">
        <v>120</v>
      </c>
      <c r="W10449" t="str">
        <f t="shared" si="210"/>
        <v>120-149</v>
      </c>
    </row>
    <row r="10450" spans="1:23" x14ac:dyDescent="0.25">
      <c r="A10450" t="s">
        <v>10699</v>
      </c>
      <c r="B10450">
        <v>6474421154</v>
      </c>
      <c r="C10450">
        <v>7374852834</v>
      </c>
      <c r="D10450" s="1">
        <v>45541</v>
      </c>
      <c r="E10450">
        <v>99238</v>
      </c>
      <c r="F10450">
        <v>81000</v>
      </c>
      <c r="G10450" t="s">
        <v>191</v>
      </c>
      <c r="H10450" s="34">
        <v>72700</v>
      </c>
      <c r="I10450" s="7">
        <v>57433</v>
      </c>
      <c r="J10450" s="7">
        <v>40810.720000000001</v>
      </c>
      <c r="K10450" s="7">
        <v>7433</v>
      </c>
      <c r="L10450" s="7">
        <v>9189.2800000000007</v>
      </c>
      <c r="M10450" s="5">
        <v>0.16</v>
      </c>
      <c r="N10450" t="s">
        <v>1138</v>
      </c>
      <c r="O10450" t="s">
        <v>30</v>
      </c>
      <c r="P10450" t="s">
        <v>55</v>
      </c>
      <c r="Q10450" t="s">
        <v>32</v>
      </c>
      <c r="R10450" t="s">
        <v>27</v>
      </c>
      <c r="S10450" t="s">
        <v>17</v>
      </c>
      <c r="T10450" t="s">
        <v>13311</v>
      </c>
      <c r="U10450" s="1">
        <v>45582</v>
      </c>
      <c r="V10450">
        <v>41</v>
      </c>
      <c r="W10450" t="str">
        <f t="shared" si="210"/>
        <v>30-59</v>
      </c>
    </row>
    <row r="10451" spans="1:23" x14ac:dyDescent="0.25">
      <c r="A10451" t="s">
        <v>10700</v>
      </c>
      <c r="B10451">
        <v>8657319100</v>
      </c>
      <c r="C10451">
        <v>3500238612</v>
      </c>
      <c r="D10451" s="1">
        <v>45725</v>
      </c>
      <c r="E10451">
        <v>99223</v>
      </c>
      <c r="F10451">
        <v>99212</v>
      </c>
      <c r="G10451" t="s">
        <v>191</v>
      </c>
      <c r="H10451" s="34">
        <v>95343</v>
      </c>
      <c r="I10451" s="7">
        <v>76274</v>
      </c>
      <c r="J10451" s="7">
        <v>56583.64</v>
      </c>
      <c r="K10451" s="7">
        <v>9012</v>
      </c>
      <c r="L10451" s="7">
        <v>10678.36</v>
      </c>
      <c r="M10451" s="5">
        <v>0.14000000000000001</v>
      </c>
      <c r="N10451" t="s">
        <v>1135</v>
      </c>
      <c r="O10451" t="s">
        <v>30</v>
      </c>
      <c r="P10451" t="s">
        <v>58</v>
      </c>
      <c r="Q10451" t="s">
        <v>32</v>
      </c>
      <c r="R10451" t="s">
        <v>21</v>
      </c>
      <c r="S10451" t="s">
        <v>17</v>
      </c>
      <c r="T10451" t="s">
        <v>13310</v>
      </c>
      <c r="U10451" s="1">
        <v>45800</v>
      </c>
      <c r="V10451">
        <v>75</v>
      </c>
      <c r="W10451" t="str">
        <f t="shared" si="210"/>
        <v>60-89</v>
      </c>
    </row>
    <row r="10452" spans="1:23" x14ac:dyDescent="0.25">
      <c r="A10452" t="s">
        <v>10701</v>
      </c>
      <c r="B10452">
        <v>6207005277</v>
      </c>
      <c r="C10452">
        <v>8594501524</v>
      </c>
      <c r="D10452" s="1">
        <v>45790</v>
      </c>
      <c r="E10452">
        <v>99222</v>
      </c>
      <c r="F10452">
        <v>36415</v>
      </c>
      <c r="G10452" t="s">
        <v>3242</v>
      </c>
      <c r="H10452" s="34">
        <v>88085</v>
      </c>
      <c r="I10452" s="7">
        <v>66064</v>
      </c>
      <c r="J10452" s="7">
        <v>48240.4</v>
      </c>
      <c r="K10452" s="7">
        <v>7914</v>
      </c>
      <c r="L10452" s="7">
        <v>9909.6</v>
      </c>
      <c r="M10452" s="5">
        <v>0.15</v>
      </c>
      <c r="N10452" t="s">
        <v>1139</v>
      </c>
      <c r="O10452" t="s">
        <v>30</v>
      </c>
      <c r="P10452" t="s">
        <v>97</v>
      </c>
      <c r="Q10452" t="s">
        <v>19</v>
      </c>
      <c r="R10452" t="s">
        <v>26</v>
      </c>
      <c r="S10452" t="s">
        <v>21</v>
      </c>
      <c r="T10452" t="s">
        <v>13310</v>
      </c>
      <c r="U10452" s="1">
        <v>45938</v>
      </c>
      <c r="V10452">
        <v>148</v>
      </c>
      <c r="W10452" t="str">
        <f t="shared" si="210"/>
        <v>120-149</v>
      </c>
    </row>
    <row r="10453" spans="1:23" x14ac:dyDescent="0.25">
      <c r="A10453" t="s">
        <v>10702</v>
      </c>
      <c r="B10453">
        <v>7032058398</v>
      </c>
      <c r="C10453">
        <v>2244083825</v>
      </c>
      <c r="D10453" s="1">
        <v>45486</v>
      </c>
      <c r="E10453">
        <v>99221</v>
      </c>
      <c r="F10453">
        <v>80053</v>
      </c>
      <c r="G10453" t="s">
        <v>61</v>
      </c>
      <c r="H10453" s="34">
        <v>31351</v>
      </c>
      <c r="I10453" s="7">
        <v>26648</v>
      </c>
      <c r="J10453" s="7">
        <v>26115.040000000001</v>
      </c>
      <c r="K10453" s="7">
        <v>0</v>
      </c>
      <c r="L10453" s="7">
        <v>532.96</v>
      </c>
      <c r="M10453" s="5">
        <v>0.02</v>
      </c>
      <c r="N10453" t="s">
        <v>16</v>
      </c>
      <c r="O10453" t="s">
        <v>17</v>
      </c>
      <c r="P10453" t="s">
        <v>3147</v>
      </c>
      <c r="Q10453" t="s">
        <v>19</v>
      </c>
      <c r="R10453" t="s">
        <v>21</v>
      </c>
      <c r="S10453" t="s">
        <v>21</v>
      </c>
      <c r="T10453" t="s">
        <v>13310</v>
      </c>
      <c r="U10453" s="1">
        <v>45606</v>
      </c>
      <c r="V10453">
        <v>120</v>
      </c>
      <c r="W10453" t="str">
        <f t="shared" si="210"/>
        <v>120-149</v>
      </c>
    </row>
    <row r="10454" spans="1:23" x14ac:dyDescent="0.25">
      <c r="A10454" t="s">
        <v>10703</v>
      </c>
      <c r="B10454">
        <v>2019659451</v>
      </c>
      <c r="C10454">
        <v>8053078174</v>
      </c>
      <c r="D10454" s="1">
        <v>45938</v>
      </c>
      <c r="E10454">
        <v>99222</v>
      </c>
      <c r="F10454">
        <v>99203</v>
      </c>
      <c r="G10454" t="s">
        <v>146</v>
      </c>
      <c r="H10454" s="34">
        <v>87811</v>
      </c>
      <c r="I10454" s="7">
        <v>74639</v>
      </c>
      <c r="J10454" s="7">
        <v>73146.22</v>
      </c>
      <c r="K10454" s="7">
        <v>0</v>
      </c>
      <c r="L10454" s="7">
        <v>1492.78</v>
      </c>
      <c r="M10454" s="5">
        <v>0.02</v>
      </c>
      <c r="N10454" t="s">
        <v>16</v>
      </c>
      <c r="O10454" t="s">
        <v>17</v>
      </c>
      <c r="P10454" t="s">
        <v>55</v>
      </c>
      <c r="Q10454" t="s">
        <v>19</v>
      </c>
      <c r="R10454" t="s">
        <v>20</v>
      </c>
      <c r="S10454" t="s">
        <v>27</v>
      </c>
      <c r="T10454" t="s">
        <v>13310</v>
      </c>
      <c r="U10454" s="1">
        <v>46102</v>
      </c>
      <c r="V10454">
        <v>164</v>
      </c>
      <c r="W10454" t="str">
        <f t="shared" si="210"/>
        <v>150-179</v>
      </c>
    </row>
    <row r="10455" spans="1:23" x14ac:dyDescent="0.25">
      <c r="A10455" t="s">
        <v>10704</v>
      </c>
      <c r="B10455">
        <v>4259715739</v>
      </c>
      <c r="C10455">
        <v>6889794023</v>
      </c>
      <c r="D10455" s="1">
        <v>45406</v>
      </c>
      <c r="E10455">
        <v>99232</v>
      </c>
      <c r="F10455">
        <v>85025</v>
      </c>
      <c r="G10455" t="s">
        <v>110</v>
      </c>
      <c r="H10455" s="34">
        <v>78722</v>
      </c>
      <c r="I10455" s="7">
        <v>56680</v>
      </c>
      <c r="J10455" s="7">
        <v>32873.599999999999</v>
      </c>
      <c r="K10455" s="7">
        <v>19272</v>
      </c>
      <c r="L10455" s="7">
        <v>4534.3999999999996</v>
      </c>
      <c r="M10455" s="5">
        <v>0.08</v>
      </c>
      <c r="N10455" t="s">
        <v>24</v>
      </c>
      <c r="O10455" t="s">
        <v>27</v>
      </c>
      <c r="P10455" t="s">
        <v>35</v>
      </c>
      <c r="Q10455" t="s">
        <v>32</v>
      </c>
      <c r="R10455" t="s">
        <v>27</v>
      </c>
      <c r="S10455" t="s">
        <v>21</v>
      </c>
      <c r="T10455" t="s">
        <v>13311</v>
      </c>
      <c r="U10455" s="1">
        <v>45518</v>
      </c>
      <c r="V10455">
        <v>112</v>
      </c>
      <c r="W10455" t="str">
        <f t="shared" si="210"/>
        <v>90-119</v>
      </c>
    </row>
    <row r="10456" spans="1:23" x14ac:dyDescent="0.25">
      <c r="A10456" t="s">
        <v>10705</v>
      </c>
      <c r="B10456">
        <v>7413640808</v>
      </c>
      <c r="C10456">
        <v>2244193303</v>
      </c>
      <c r="D10456" s="1">
        <v>45470</v>
      </c>
      <c r="E10456">
        <v>99221</v>
      </c>
      <c r="F10456">
        <v>99212</v>
      </c>
      <c r="G10456" t="s">
        <v>4092</v>
      </c>
      <c r="H10456" s="34">
        <v>44422</v>
      </c>
      <c r="I10456" s="7">
        <v>35093</v>
      </c>
      <c r="J10456" s="7">
        <v>25819.119999999999</v>
      </c>
      <c r="K10456" s="7">
        <v>3659</v>
      </c>
      <c r="L10456" s="7">
        <v>5614.88</v>
      </c>
      <c r="M10456" s="5">
        <v>0.16</v>
      </c>
      <c r="N10456" t="s">
        <v>1138</v>
      </c>
      <c r="O10456" t="s">
        <v>30</v>
      </c>
      <c r="P10456" t="s">
        <v>18</v>
      </c>
      <c r="Q10456" t="s">
        <v>32</v>
      </c>
      <c r="R10456" t="s">
        <v>21</v>
      </c>
      <c r="S10456" t="s">
        <v>21</v>
      </c>
      <c r="T10456" t="s">
        <v>13312</v>
      </c>
      <c r="U10456" s="1">
        <v>45601</v>
      </c>
      <c r="V10456">
        <v>131</v>
      </c>
      <c r="W10456" t="str">
        <f t="shared" si="210"/>
        <v>120-149</v>
      </c>
    </row>
    <row r="10457" spans="1:23" x14ac:dyDescent="0.25">
      <c r="A10457" t="s">
        <v>10706</v>
      </c>
      <c r="B10457">
        <v>4122879487</v>
      </c>
      <c r="C10457">
        <v>6596427499</v>
      </c>
      <c r="D10457" s="1">
        <v>45581</v>
      </c>
      <c r="E10457">
        <v>99232</v>
      </c>
      <c r="F10457">
        <v>97110</v>
      </c>
      <c r="G10457" t="s">
        <v>3283</v>
      </c>
      <c r="H10457" s="34">
        <v>18713</v>
      </c>
      <c r="I10457" s="7">
        <v>14596</v>
      </c>
      <c r="J10457" s="7">
        <v>9887.7999999999993</v>
      </c>
      <c r="K10457" s="7">
        <v>1789</v>
      </c>
      <c r="L10457" s="7">
        <v>2919.2</v>
      </c>
      <c r="M10457" s="5">
        <v>0.2</v>
      </c>
      <c r="N10457" t="s">
        <v>3140</v>
      </c>
      <c r="O10457" t="s">
        <v>30</v>
      </c>
      <c r="P10457" t="s">
        <v>40</v>
      </c>
      <c r="Q10457" t="s">
        <v>32</v>
      </c>
      <c r="R10457" t="s">
        <v>27</v>
      </c>
      <c r="S10457" t="s">
        <v>17</v>
      </c>
      <c r="T10457" t="s">
        <v>13310</v>
      </c>
      <c r="U10457" s="1">
        <v>45689</v>
      </c>
      <c r="V10457">
        <v>108</v>
      </c>
      <c r="W10457" t="str">
        <f t="shared" si="210"/>
        <v>90-119</v>
      </c>
    </row>
    <row r="10458" spans="1:23" x14ac:dyDescent="0.25">
      <c r="A10458" t="s">
        <v>10707</v>
      </c>
      <c r="B10458">
        <v>9359591744</v>
      </c>
      <c r="C10458">
        <v>8746418828</v>
      </c>
      <c r="D10458" s="1">
        <v>45894</v>
      </c>
      <c r="E10458">
        <v>99238</v>
      </c>
      <c r="F10458">
        <v>99212</v>
      </c>
      <c r="G10458" t="s">
        <v>3220</v>
      </c>
      <c r="H10458" s="34">
        <v>75411</v>
      </c>
      <c r="I10458" s="7">
        <v>58821</v>
      </c>
      <c r="J10458" s="7">
        <v>47056.800000000003</v>
      </c>
      <c r="K10458" s="7">
        <v>0</v>
      </c>
      <c r="L10458" s="7">
        <v>11764.2</v>
      </c>
      <c r="M10458" s="5">
        <v>0.2</v>
      </c>
      <c r="N10458" t="s">
        <v>3140</v>
      </c>
      <c r="O10458" t="s">
        <v>17</v>
      </c>
      <c r="P10458" t="s">
        <v>97</v>
      </c>
      <c r="Q10458" t="s">
        <v>32</v>
      </c>
      <c r="R10458" t="s">
        <v>20</v>
      </c>
      <c r="S10458" t="s">
        <v>17</v>
      </c>
      <c r="T10458" t="s">
        <v>13312</v>
      </c>
      <c r="U10458" s="1">
        <v>45929</v>
      </c>
      <c r="V10458">
        <v>35</v>
      </c>
      <c r="W10458" t="str">
        <f t="shared" si="210"/>
        <v>30-59</v>
      </c>
    </row>
    <row r="10459" spans="1:23" x14ac:dyDescent="0.25">
      <c r="A10459" t="s">
        <v>10708</v>
      </c>
      <c r="B10459">
        <v>8260976056</v>
      </c>
      <c r="C10459">
        <v>1971244163</v>
      </c>
      <c r="D10459" s="1">
        <v>45955</v>
      </c>
      <c r="E10459">
        <v>99215</v>
      </c>
      <c r="F10459">
        <v>99281</v>
      </c>
      <c r="G10459" t="s">
        <v>3301</v>
      </c>
      <c r="H10459" s="34">
        <v>75260</v>
      </c>
      <c r="I10459" s="7">
        <v>48919</v>
      </c>
      <c r="J10459" s="7">
        <v>38482.720000000001</v>
      </c>
      <c r="K10459" s="7">
        <v>4566</v>
      </c>
      <c r="L10459" s="7">
        <v>5870.28</v>
      </c>
      <c r="M10459" s="5">
        <v>0.12</v>
      </c>
      <c r="N10459" t="s">
        <v>46</v>
      </c>
      <c r="O10459" t="s">
        <v>30</v>
      </c>
      <c r="P10459" t="s">
        <v>18</v>
      </c>
      <c r="Q10459" t="s">
        <v>19</v>
      </c>
      <c r="R10459" t="s">
        <v>26</v>
      </c>
      <c r="S10459" t="s">
        <v>21</v>
      </c>
      <c r="T10459" t="s">
        <v>13310</v>
      </c>
      <c r="U10459" s="1">
        <v>46076</v>
      </c>
      <c r="V10459">
        <v>121</v>
      </c>
      <c r="W10459" t="str">
        <f t="shared" si="210"/>
        <v>120-149</v>
      </c>
    </row>
    <row r="10460" spans="1:23" x14ac:dyDescent="0.25">
      <c r="A10460" t="s">
        <v>10709</v>
      </c>
      <c r="B10460">
        <v>1868270289</v>
      </c>
      <c r="C10460">
        <v>125449666</v>
      </c>
      <c r="D10460" s="1">
        <v>45750</v>
      </c>
      <c r="E10460">
        <v>99232</v>
      </c>
      <c r="F10460">
        <v>99214</v>
      </c>
      <c r="G10460" t="s">
        <v>3176</v>
      </c>
      <c r="H10460" s="34">
        <v>20892</v>
      </c>
      <c r="I10460" s="7">
        <v>15042</v>
      </c>
      <c r="J10460" s="7">
        <v>13838.64</v>
      </c>
      <c r="K10460" s="7">
        <v>0</v>
      </c>
      <c r="L10460" s="7">
        <v>1203.3599999999999</v>
      </c>
      <c r="M10460" s="5">
        <v>0.08</v>
      </c>
      <c r="N10460" t="s">
        <v>24</v>
      </c>
      <c r="O10460" t="s">
        <v>17</v>
      </c>
      <c r="P10460" t="s">
        <v>3149</v>
      </c>
      <c r="Q10460" t="s">
        <v>19</v>
      </c>
      <c r="R10460" t="s">
        <v>43</v>
      </c>
      <c r="S10460" t="s">
        <v>17</v>
      </c>
      <c r="T10460" t="s">
        <v>13312</v>
      </c>
      <c r="U10460" s="1">
        <v>45852</v>
      </c>
      <c r="V10460">
        <v>102</v>
      </c>
      <c r="W10460" t="str">
        <f t="shared" si="210"/>
        <v>90-119</v>
      </c>
    </row>
    <row r="10461" spans="1:23" x14ac:dyDescent="0.25">
      <c r="A10461" t="s">
        <v>10710</v>
      </c>
      <c r="B10461">
        <v>4682582402</v>
      </c>
      <c r="C10461">
        <v>9595848062</v>
      </c>
      <c r="D10461" s="1">
        <v>45335</v>
      </c>
      <c r="E10461">
        <v>99215</v>
      </c>
      <c r="F10461">
        <v>99292</v>
      </c>
      <c r="G10461" t="s">
        <v>3449</v>
      </c>
      <c r="H10461" s="34">
        <v>52065</v>
      </c>
      <c r="I10461" s="7">
        <v>37487</v>
      </c>
      <c r="J10461" s="7">
        <v>29629.040000000001</v>
      </c>
      <c r="K10461" s="7">
        <v>4859</v>
      </c>
      <c r="L10461" s="7">
        <v>2998.96</v>
      </c>
      <c r="M10461" s="5">
        <v>0.08</v>
      </c>
      <c r="N10461" t="s">
        <v>24</v>
      </c>
      <c r="O10461" t="s">
        <v>30</v>
      </c>
      <c r="P10461" t="s">
        <v>58</v>
      </c>
      <c r="Q10461" t="s">
        <v>32</v>
      </c>
      <c r="R10461" t="s">
        <v>26</v>
      </c>
      <c r="S10461" t="s">
        <v>21</v>
      </c>
      <c r="T10461" t="s">
        <v>13311</v>
      </c>
      <c r="U10461" s="1">
        <v>45435</v>
      </c>
      <c r="V10461">
        <v>100</v>
      </c>
      <c r="W10461" t="str">
        <f t="shared" si="210"/>
        <v>90-119</v>
      </c>
    </row>
    <row r="10462" spans="1:23" x14ac:dyDescent="0.25">
      <c r="A10462" t="s">
        <v>10711</v>
      </c>
      <c r="B10462">
        <v>6386802595</v>
      </c>
      <c r="C10462">
        <v>3624822469</v>
      </c>
      <c r="D10462" s="1">
        <v>45716</v>
      </c>
      <c r="E10462">
        <v>99233</v>
      </c>
      <c r="F10462">
        <v>99215</v>
      </c>
      <c r="G10462" t="s">
        <v>23</v>
      </c>
      <c r="H10462" s="34">
        <v>96809</v>
      </c>
      <c r="I10462" s="7">
        <v>82288</v>
      </c>
      <c r="J10462" s="7">
        <v>49285.24</v>
      </c>
      <c r="K10462" s="7">
        <v>31357</v>
      </c>
      <c r="L10462" s="7">
        <v>1645.76</v>
      </c>
      <c r="M10462" s="5">
        <v>0.02</v>
      </c>
      <c r="N10462" t="s">
        <v>16</v>
      </c>
      <c r="O10462" t="s">
        <v>27</v>
      </c>
      <c r="P10462" t="s">
        <v>35</v>
      </c>
      <c r="Q10462" t="s">
        <v>19</v>
      </c>
      <c r="R10462" t="s">
        <v>43</v>
      </c>
      <c r="S10462" t="s">
        <v>17</v>
      </c>
      <c r="T10462" t="s">
        <v>13310</v>
      </c>
      <c r="U10462" s="1">
        <v>45824</v>
      </c>
      <c r="V10462">
        <v>108</v>
      </c>
      <c r="W10462" t="str">
        <f t="shared" si="210"/>
        <v>90-119</v>
      </c>
    </row>
    <row r="10463" spans="1:23" x14ac:dyDescent="0.25">
      <c r="A10463" t="s">
        <v>10712</v>
      </c>
      <c r="B10463">
        <v>4110739475</v>
      </c>
      <c r="C10463">
        <v>9756987468</v>
      </c>
      <c r="D10463" s="1">
        <v>45812</v>
      </c>
      <c r="E10463">
        <v>99223</v>
      </c>
      <c r="F10463">
        <v>99214</v>
      </c>
      <c r="G10463" t="s">
        <v>3419</v>
      </c>
      <c r="H10463" s="34">
        <v>63645</v>
      </c>
      <c r="I10463" s="7">
        <v>50916</v>
      </c>
      <c r="J10463" s="7">
        <v>38478.76</v>
      </c>
      <c r="K10463" s="7">
        <v>5309</v>
      </c>
      <c r="L10463" s="7">
        <v>7128.24</v>
      </c>
      <c r="M10463" s="5">
        <v>0.14000000000000001</v>
      </c>
      <c r="N10463" t="s">
        <v>1135</v>
      </c>
      <c r="O10463" t="s">
        <v>30</v>
      </c>
      <c r="P10463" t="s">
        <v>3147</v>
      </c>
      <c r="Q10463" t="s">
        <v>19</v>
      </c>
      <c r="R10463" t="s">
        <v>27</v>
      </c>
      <c r="S10463" t="s">
        <v>21</v>
      </c>
      <c r="T10463" t="s">
        <v>13310</v>
      </c>
      <c r="U10463" s="1">
        <v>45954</v>
      </c>
      <c r="V10463">
        <v>142</v>
      </c>
      <c r="W10463" t="str">
        <f t="shared" si="210"/>
        <v>120-149</v>
      </c>
    </row>
    <row r="10464" spans="1:23" x14ac:dyDescent="0.25">
      <c r="A10464" t="s">
        <v>10713</v>
      </c>
      <c r="B10464">
        <v>9732268799</v>
      </c>
      <c r="C10464">
        <v>9150041984</v>
      </c>
      <c r="D10464" s="1">
        <v>45679</v>
      </c>
      <c r="E10464">
        <v>99214</v>
      </c>
      <c r="F10464">
        <v>90834</v>
      </c>
      <c r="G10464" t="s">
        <v>34</v>
      </c>
      <c r="H10464" s="34">
        <v>95668</v>
      </c>
      <c r="I10464" s="7">
        <v>74621</v>
      </c>
      <c r="J10464" s="7">
        <v>34461.800000000003</v>
      </c>
      <c r="K10464" s="7">
        <v>25235</v>
      </c>
      <c r="L10464" s="7">
        <v>14924.2</v>
      </c>
      <c r="M10464" s="5">
        <v>0.2</v>
      </c>
      <c r="N10464" t="s">
        <v>3140</v>
      </c>
      <c r="O10464" t="s">
        <v>27</v>
      </c>
      <c r="P10464" t="s">
        <v>55</v>
      </c>
      <c r="Q10464" t="s">
        <v>32</v>
      </c>
      <c r="R10464" t="s">
        <v>21</v>
      </c>
      <c r="S10464" t="s">
        <v>27</v>
      </c>
      <c r="T10464" t="s">
        <v>13311</v>
      </c>
      <c r="U10464" s="1">
        <v>45815</v>
      </c>
      <c r="V10464">
        <v>136</v>
      </c>
      <c r="W10464" t="str">
        <f t="shared" si="210"/>
        <v>120-149</v>
      </c>
    </row>
    <row r="10465" spans="1:23" x14ac:dyDescent="0.25">
      <c r="A10465" t="s">
        <v>10714</v>
      </c>
      <c r="B10465">
        <v>2544186325</v>
      </c>
      <c r="C10465">
        <v>7989474706</v>
      </c>
      <c r="D10465" s="1">
        <v>45696</v>
      </c>
      <c r="E10465">
        <v>99222</v>
      </c>
      <c r="F10465">
        <v>81000</v>
      </c>
      <c r="G10465" t="s">
        <v>3355</v>
      </c>
      <c r="H10465" s="34">
        <v>95533</v>
      </c>
      <c r="I10465" s="7">
        <v>76426</v>
      </c>
      <c r="J10465" s="7">
        <v>65726.36</v>
      </c>
      <c r="K10465" s="7">
        <v>0</v>
      </c>
      <c r="L10465" s="7">
        <v>10699.64</v>
      </c>
      <c r="M10465" s="5">
        <v>0.14000000000000001</v>
      </c>
      <c r="N10465" t="s">
        <v>1135</v>
      </c>
      <c r="O10465" t="s">
        <v>17</v>
      </c>
      <c r="P10465" t="s">
        <v>3150</v>
      </c>
      <c r="Q10465" t="s">
        <v>19</v>
      </c>
      <c r="R10465" t="s">
        <v>38</v>
      </c>
      <c r="S10465" t="s">
        <v>27</v>
      </c>
      <c r="T10465" t="s">
        <v>13310</v>
      </c>
      <c r="U10465" s="1">
        <v>45800</v>
      </c>
      <c r="V10465">
        <v>104</v>
      </c>
      <c r="W10465" t="str">
        <f t="shared" si="210"/>
        <v>90-119</v>
      </c>
    </row>
    <row r="10466" spans="1:23" x14ac:dyDescent="0.25">
      <c r="A10466" t="s">
        <v>10715</v>
      </c>
      <c r="B10466">
        <v>7453051120</v>
      </c>
      <c r="C10466">
        <v>8024924833</v>
      </c>
      <c r="D10466" s="1">
        <v>45947</v>
      </c>
      <c r="E10466">
        <v>99214</v>
      </c>
      <c r="F10466">
        <v>99203</v>
      </c>
      <c r="G10466" t="s">
        <v>3320</v>
      </c>
      <c r="H10466" s="34">
        <v>6278</v>
      </c>
      <c r="I10466" s="7">
        <v>4960</v>
      </c>
      <c r="J10466" s="7">
        <v>4166.3999999999996</v>
      </c>
      <c r="K10466" s="7">
        <v>0</v>
      </c>
      <c r="L10466" s="7">
        <v>793.6</v>
      </c>
      <c r="M10466" s="5">
        <v>0.16</v>
      </c>
      <c r="N10466" t="s">
        <v>1138</v>
      </c>
      <c r="O10466" t="s">
        <v>17</v>
      </c>
      <c r="P10466" t="s">
        <v>58</v>
      </c>
      <c r="Q10466" t="s">
        <v>19</v>
      </c>
      <c r="R10466" t="s">
        <v>38</v>
      </c>
      <c r="S10466" t="s">
        <v>17</v>
      </c>
      <c r="T10466" t="s">
        <v>13311</v>
      </c>
      <c r="U10466" s="1">
        <v>46083</v>
      </c>
      <c r="V10466">
        <v>136</v>
      </c>
      <c r="W10466" t="str">
        <f t="shared" si="210"/>
        <v>120-149</v>
      </c>
    </row>
    <row r="10467" spans="1:23" x14ac:dyDescent="0.25">
      <c r="A10467" t="s">
        <v>10716</v>
      </c>
      <c r="B10467">
        <v>591758290</v>
      </c>
      <c r="C10467">
        <v>6712156556</v>
      </c>
      <c r="D10467" s="1">
        <v>45691</v>
      </c>
      <c r="E10467">
        <v>99223</v>
      </c>
      <c r="F10467">
        <v>99213</v>
      </c>
      <c r="G10467" t="s">
        <v>134</v>
      </c>
      <c r="H10467" s="34">
        <v>93902</v>
      </c>
      <c r="I10467" s="7">
        <v>74183</v>
      </c>
      <c r="J10467" s="7">
        <v>47762.720000000001</v>
      </c>
      <c r="K10467" s="7">
        <v>14551</v>
      </c>
      <c r="L10467" s="7">
        <v>11869.28</v>
      </c>
      <c r="M10467" s="5">
        <v>0.16</v>
      </c>
      <c r="N10467" t="s">
        <v>1138</v>
      </c>
      <c r="O10467" t="s">
        <v>27</v>
      </c>
      <c r="P10467" t="s">
        <v>18</v>
      </c>
      <c r="Q10467" t="s">
        <v>32</v>
      </c>
      <c r="R10467" t="s">
        <v>26</v>
      </c>
      <c r="S10467" t="s">
        <v>21</v>
      </c>
      <c r="T10467" t="s">
        <v>13312</v>
      </c>
      <c r="U10467" s="1">
        <v>45759</v>
      </c>
      <c r="V10467">
        <v>68</v>
      </c>
      <c r="W10467" t="str">
        <f t="shared" si="210"/>
        <v>60-89</v>
      </c>
    </row>
    <row r="10468" spans="1:23" x14ac:dyDescent="0.25">
      <c r="A10468" t="s">
        <v>10717</v>
      </c>
      <c r="B10468">
        <v>9439583989</v>
      </c>
      <c r="C10468">
        <v>9492008223</v>
      </c>
      <c r="D10468" s="1">
        <v>45949</v>
      </c>
      <c r="E10468">
        <v>99231</v>
      </c>
      <c r="F10468">
        <v>99201</v>
      </c>
      <c r="G10468" t="s">
        <v>3309</v>
      </c>
      <c r="H10468" s="34">
        <v>96337</v>
      </c>
      <c r="I10468" s="7">
        <v>77070</v>
      </c>
      <c r="J10468" s="7">
        <v>44566.2</v>
      </c>
      <c r="K10468" s="7">
        <v>21714</v>
      </c>
      <c r="L10468" s="7">
        <v>10789.8</v>
      </c>
      <c r="M10468" s="5">
        <v>0.14000000000000001</v>
      </c>
      <c r="N10468" t="s">
        <v>1135</v>
      </c>
      <c r="O10468" t="s">
        <v>27</v>
      </c>
      <c r="P10468" t="s">
        <v>3148</v>
      </c>
      <c r="Q10468" t="s">
        <v>19</v>
      </c>
      <c r="R10468" t="s">
        <v>21</v>
      </c>
      <c r="S10468" t="s">
        <v>27</v>
      </c>
      <c r="T10468" t="s">
        <v>13310</v>
      </c>
      <c r="U10468" s="1">
        <v>46002</v>
      </c>
      <c r="V10468">
        <v>53</v>
      </c>
      <c r="W10468" t="str">
        <f t="shared" si="210"/>
        <v>30-59</v>
      </c>
    </row>
    <row r="10469" spans="1:23" x14ac:dyDescent="0.25">
      <c r="A10469" t="s">
        <v>10718</v>
      </c>
      <c r="B10469">
        <v>1072159668</v>
      </c>
      <c r="C10469">
        <v>1566694333</v>
      </c>
      <c r="D10469" s="1">
        <v>45610</v>
      </c>
      <c r="E10469">
        <v>99231</v>
      </c>
      <c r="F10469">
        <v>36415</v>
      </c>
      <c r="G10469" t="s">
        <v>3505</v>
      </c>
      <c r="H10469" s="34">
        <v>30102</v>
      </c>
      <c r="I10469" s="7">
        <v>23480</v>
      </c>
      <c r="J10469" s="7">
        <v>18784</v>
      </c>
      <c r="K10469" s="7">
        <v>0</v>
      </c>
      <c r="L10469" s="7">
        <v>4696</v>
      </c>
      <c r="M10469" s="5">
        <v>0.2</v>
      </c>
      <c r="N10469" t="s">
        <v>3140</v>
      </c>
      <c r="O10469" t="s">
        <v>17</v>
      </c>
      <c r="P10469" t="s">
        <v>18</v>
      </c>
      <c r="Q10469" t="s">
        <v>19</v>
      </c>
      <c r="R10469" t="s">
        <v>43</v>
      </c>
      <c r="S10469" t="s">
        <v>27</v>
      </c>
      <c r="T10469" t="s">
        <v>13311</v>
      </c>
      <c r="U10469" s="1">
        <v>45768</v>
      </c>
      <c r="V10469">
        <v>158</v>
      </c>
      <c r="W10469" t="str">
        <f t="shared" si="210"/>
        <v>150-179</v>
      </c>
    </row>
    <row r="10470" spans="1:23" x14ac:dyDescent="0.25">
      <c r="A10470" t="s">
        <v>10719</v>
      </c>
      <c r="B10470">
        <v>5396837627</v>
      </c>
      <c r="C10470">
        <v>856679657</v>
      </c>
      <c r="D10470" s="1">
        <v>45800</v>
      </c>
      <c r="E10470">
        <v>99213</v>
      </c>
      <c r="F10470">
        <v>93000</v>
      </c>
      <c r="G10470" t="s">
        <v>3523</v>
      </c>
      <c r="H10470" s="34">
        <v>64611</v>
      </c>
      <c r="I10470" s="7">
        <v>46520</v>
      </c>
      <c r="J10470" s="7">
        <v>42798.400000000001</v>
      </c>
      <c r="K10470" s="7">
        <v>0</v>
      </c>
      <c r="L10470" s="7">
        <v>3721.6</v>
      </c>
      <c r="M10470" s="5">
        <v>0.08</v>
      </c>
      <c r="N10470" t="s">
        <v>24</v>
      </c>
      <c r="O10470" t="s">
        <v>17</v>
      </c>
      <c r="P10470" t="s">
        <v>3149</v>
      </c>
      <c r="Q10470" t="s">
        <v>19</v>
      </c>
      <c r="R10470" t="s">
        <v>21</v>
      </c>
      <c r="S10470" t="s">
        <v>27</v>
      </c>
      <c r="T10470" t="s">
        <v>13311</v>
      </c>
      <c r="U10470" s="1">
        <v>45889</v>
      </c>
      <c r="V10470">
        <v>89</v>
      </c>
      <c r="W10470" t="str">
        <f t="shared" si="210"/>
        <v>60-89</v>
      </c>
    </row>
    <row r="10471" spans="1:23" x14ac:dyDescent="0.25">
      <c r="A10471" t="s">
        <v>10720</v>
      </c>
      <c r="B10471">
        <v>4576214743</v>
      </c>
      <c r="C10471">
        <v>1832601124</v>
      </c>
      <c r="D10471" s="1">
        <v>45754</v>
      </c>
      <c r="E10471">
        <v>99223</v>
      </c>
      <c r="F10471">
        <v>99204</v>
      </c>
      <c r="G10471" t="s">
        <v>293</v>
      </c>
      <c r="H10471" s="34">
        <v>70917</v>
      </c>
      <c r="I10471" s="7">
        <v>56024</v>
      </c>
      <c r="J10471" s="7">
        <v>36065.160000000003</v>
      </c>
      <c r="K10471" s="7">
        <v>10995</v>
      </c>
      <c r="L10471" s="7">
        <v>8963.84</v>
      </c>
      <c r="M10471" s="5">
        <v>0.16</v>
      </c>
      <c r="N10471" t="s">
        <v>1138</v>
      </c>
      <c r="O10471" t="s">
        <v>27</v>
      </c>
      <c r="P10471" t="s">
        <v>55</v>
      </c>
      <c r="Q10471" t="s">
        <v>32</v>
      </c>
      <c r="R10471" t="s">
        <v>21</v>
      </c>
      <c r="S10471" t="s">
        <v>21</v>
      </c>
      <c r="T10471" t="s">
        <v>13310</v>
      </c>
      <c r="U10471" s="1">
        <v>45887</v>
      </c>
      <c r="V10471">
        <v>133</v>
      </c>
      <c r="W10471" t="str">
        <f t="shared" si="210"/>
        <v>120-149</v>
      </c>
    </row>
    <row r="10472" spans="1:23" x14ac:dyDescent="0.25">
      <c r="A10472" t="s">
        <v>10721</v>
      </c>
      <c r="B10472">
        <v>4360999131</v>
      </c>
      <c r="C10472">
        <v>5788282267</v>
      </c>
      <c r="D10472" s="1">
        <v>45662</v>
      </c>
      <c r="E10472">
        <v>99232</v>
      </c>
      <c r="F10472">
        <v>71046</v>
      </c>
      <c r="G10472" t="s">
        <v>3199</v>
      </c>
      <c r="H10472" s="34">
        <v>90912</v>
      </c>
      <c r="I10472" s="7">
        <v>77275</v>
      </c>
      <c r="J10472" s="7">
        <v>51811.5</v>
      </c>
      <c r="K10472" s="7">
        <v>23918</v>
      </c>
      <c r="L10472" s="7">
        <v>1545.5</v>
      </c>
      <c r="M10472" s="5">
        <v>0.02</v>
      </c>
      <c r="N10472" t="s">
        <v>16</v>
      </c>
      <c r="O10472" t="s">
        <v>27</v>
      </c>
      <c r="P10472" t="s">
        <v>35</v>
      </c>
      <c r="Q10472" t="s">
        <v>32</v>
      </c>
      <c r="R10472" t="s">
        <v>38</v>
      </c>
      <c r="S10472" t="s">
        <v>17</v>
      </c>
      <c r="T10472" t="s">
        <v>13312</v>
      </c>
      <c r="U10472" s="1">
        <v>45735</v>
      </c>
      <c r="V10472">
        <v>73</v>
      </c>
      <c r="W10472" t="str">
        <f t="shared" si="210"/>
        <v>60-89</v>
      </c>
    </row>
    <row r="10473" spans="1:23" x14ac:dyDescent="0.25">
      <c r="A10473" t="s">
        <v>10722</v>
      </c>
      <c r="B10473">
        <v>2418354980</v>
      </c>
      <c r="C10473">
        <v>3640747273</v>
      </c>
      <c r="D10473" s="1">
        <v>45822</v>
      </c>
      <c r="E10473">
        <v>99223</v>
      </c>
      <c r="F10473">
        <v>99284</v>
      </c>
      <c r="G10473" t="s">
        <v>34</v>
      </c>
      <c r="H10473" s="34">
        <v>96493</v>
      </c>
      <c r="I10473" s="7">
        <v>75265</v>
      </c>
      <c r="J10473" s="7">
        <v>60212</v>
      </c>
      <c r="K10473" s="7">
        <v>0</v>
      </c>
      <c r="L10473" s="7">
        <v>15053</v>
      </c>
      <c r="M10473" s="5">
        <v>0.2</v>
      </c>
      <c r="N10473" t="s">
        <v>3140</v>
      </c>
      <c r="O10473" t="s">
        <v>17</v>
      </c>
      <c r="P10473" t="s">
        <v>40</v>
      </c>
      <c r="Q10473" t="s">
        <v>19</v>
      </c>
      <c r="R10473" t="s">
        <v>27</v>
      </c>
      <c r="S10473" t="s">
        <v>17</v>
      </c>
      <c r="T10473" t="s">
        <v>13310</v>
      </c>
      <c r="U10473" s="1">
        <v>45942</v>
      </c>
      <c r="V10473">
        <v>120</v>
      </c>
      <c r="W10473" t="str">
        <f t="shared" si="210"/>
        <v>120-149</v>
      </c>
    </row>
    <row r="10474" spans="1:23" x14ac:dyDescent="0.25">
      <c r="A10474" t="s">
        <v>10723</v>
      </c>
      <c r="B10474">
        <v>6040299314</v>
      </c>
      <c r="C10474">
        <v>2013753172</v>
      </c>
      <c r="D10474" s="1">
        <v>45626</v>
      </c>
      <c r="E10474">
        <v>99215</v>
      </c>
      <c r="F10474">
        <v>99282</v>
      </c>
      <c r="G10474" t="s">
        <v>3227</v>
      </c>
      <c r="H10474" s="34">
        <v>87319</v>
      </c>
      <c r="I10474" s="7">
        <v>65489</v>
      </c>
      <c r="J10474" s="7">
        <v>55665.65</v>
      </c>
      <c r="K10474" s="7">
        <v>0</v>
      </c>
      <c r="L10474" s="7">
        <v>9823.35</v>
      </c>
      <c r="M10474" s="5">
        <v>0.15</v>
      </c>
      <c r="N10474" t="s">
        <v>1139</v>
      </c>
      <c r="O10474" t="s">
        <v>17</v>
      </c>
      <c r="P10474" t="s">
        <v>25</v>
      </c>
      <c r="Q10474" t="s">
        <v>19</v>
      </c>
      <c r="R10474" t="s">
        <v>20</v>
      </c>
      <c r="S10474" t="s">
        <v>27</v>
      </c>
      <c r="T10474" t="s">
        <v>13311</v>
      </c>
      <c r="U10474" s="1">
        <v>45707</v>
      </c>
      <c r="V10474">
        <v>81</v>
      </c>
      <c r="W10474" t="str">
        <f t="shared" si="210"/>
        <v>60-89</v>
      </c>
    </row>
    <row r="10475" spans="1:23" x14ac:dyDescent="0.25">
      <c r="A10475" t="s">
        <v>10724</v>
      </c>
      <c r="B10475">
        <v>4790438829</v>
      </c>
      <c r="C10475">
        <v>7901742701</v>
      </c>
      <c r="D10475" s="1">
        <v>45651</v>
      </c>
      <c r="E10475">
        <v>99231</v>
      </c>
      <c r="F10475">
        <v>99283</v>
      </c>
      <c r="G10475" t="s">
        <v>124</v>
      </c>
      <c r="H10475" s="34">
        <v>52243</v>
      </c>
      <c r="I10475" s="7">
        <v>40750</v>
      </c>
      <c r="J10475" s="7">
        <v>30218</v>
      </c>
      <c r="K10475" s="7">
        <v>2382</v>
      </c>
      <c r="L10475" s="7">
        <v>8150</v>
      </c>
      <c r="M10475" s="5">
        <v>0.2</v>
      </c>
      <c r="N10475" t="s">
        <v>3140</v>
      </c>
      <c r="O10475" t="s">
        <v>30</v>
      </c>
      <c r="P10475" t="s">
        <v>97</v>
      </c>
      <c r="Q10475" t="s">
        <v>32</v>
      </c>
      <c r="R10475" t="s">
        <v>27</v>
      </c>
      <c r="S10475" t="s">
        <v>21</v>
      </c>
      <c r="T10475" t="s">
        <v>13310</v>
      </c>
      <c r="U10475" s="1">
        <v>45701</v>
      </c>
      <c r="V10475">
        <v>50</v>
      </c>
      <c r="W10475" t="str">
        <f t="shared" si="210"/>
        <v>30-59</v>
      </c>
    </row>
    <row r="10476" spans="1:23" x14ac:dyDescent="0.25">
      <c r="A10476" t="s">
        <v>10725</v>
      </c>
      <c r="B10476">
        <v>4973875277</v>
      </c>
      <c r="C10476">
        <v>8088020596</v>
      </c>
      <c r="D10476" s="1">
        <v>45621</v>
      </c>
      <c r="E10476">
        <v>99233</v>
      </c>
      <c r="F10476">
        <v>99285</v>
      </c>
      <c r="G10476" t="s">
        <v>3301</v>
      </c>
      <c r="H10476" s="34">
        <v>80862</v>
      </c>
      <c r="I10476" s="7">
        <v>68733</v>
      </c>
      <c r="J10476" s="7">
        <v>57381.34</v>
      </c>
      <c r="K10476" s="7">
        <v>9977</v>
      </c>
      <c r="L10476" s="7">
        <v>1374.66</v>
      </c>
      <c r="M10476" s="5">
        <v>0.02</v>
      </c>
      <c r="N10476" t="s">
        <v>16</v>
      </c>
      <c r="O10476" t="s">
        <v>27</v>
      </c>
      <c r="P10476" t="s">
        <v>3149</v>
      </c>
      <c r="Q10476" t="s">
        <v>19</v>
      </c>
      <c r="R10476" t="s">
        <v>21</v>
      </c>
      <c r="S10476" t="s">
        <v>21</v>
      </c>
      <c r="T10476" t="s">
        <v>13310</v>
      </c>
      <c r="U10476" s="1">
        <v>45671</v>
      </c>
      <c r="V10476">
        <v>50</v>
      </c>
      <c r="W10476" t="str">
        <f t="shared" si="210"/>
        <v>30-59</v>
      </c>
    </row>
    <row r="10477" spans="1:23" x14ac:dyDescent="0.25">
      <c r="A10477" t="s">
        <v>10726</v>
      </c>
      <c r="B10477">
        <v>306225184</v>
      </c>
      <c r="C10477">
        <v>6446091951</v>
      </c>
      <c r="D10477" s="1">
        <v>45712</v>
      </c>
      <c r="E10477">
        <v>99238</v>
      </c>
      <c r="F10477">
        <v>81000</v>
      </c>
      <c r="G10477" t="s">
        <v>3357</v>
      </c>
      <c r="H10477" s="34">
        <v>69697</v>
      </c>
      <c r="I10477" s="7">
        <v>45303</v>
      </c>
      <c r="J10477" s="7">
        <v>39866.639999999999</v>
      </c>
      <c r="K10477" s="7">
        <v>0</v>
      </c>
      <c r="L10477" s="7">
        <v>5436.36</v>
      </c>
      <c r="M10477" s="5">
        <v>0.12</v>
      </c>
      <c r="N10477" t="s">
        <v>46</v>
      </c>
      <c r="O10477" t="s">
        <v>17</v>
      </c>
      <c r="P10477" t="s">
        <v>25</v>
      </c>
      <c r="Q10477" t="s">
        <v>19</v>
      </c>
      <c r="R10477" t="s">
        <v>43</v>
      </c>
      <c r="S10477" t="s">
        <v>27</v>
      </c>
      <c r="T10477" t="s">
        <v>13310</v>
      </c>
      <c r="U10477" s="1">
        <v>45855</v>
      </c>
      <c r="V10477">
        <v>143</v>
      </c>
      <c r="W10477" t="str">
        <f t="shared" si="210"/>
        <v>120-149</v>
      </c>
    </row>
    <row r="10478" spans="1:23" x14ac:dyDescent="0.25">
      <c r="A10478" t="s">
        <v>10727</v>
      </c>
      <c r="B10478">
        <v>4527044247</v>
      </c>
      <c r="C10478">
        <v>2097438769</v>
      </c>
      <c r="D10478" s="1">
        <v>45309</v>
      </c>
      <c r="E10478">
        <v>99213</v>
      </c>
      <c r="F10478">
        <v>99282</v>
      </c>
      <c r="G10478" t="s">
        <v>3352</v>
      </c>
      <c r="H10478" s="34">
        <v>67147</v>
      </c>
      <c r="I10478" s="7">
        <v>52375</v>
      </c>
      <c r="J10478" s="7">
        <v>41900</v>
      </c>
      <c r="K10478" s="7">
        <v>0</v>
      </c>
      <c r="L10478" s="7">
        <v>10475</v>
      </c>
      <c r="M10478" s="5">
        <v>0.2</v>
      </c>
      <c r="N10478" t="s">
        <v>3140</v>
      </c>
      <c r="O10478" t="s">
        <v>17</v>
      </c>
      <c r="P10478" t="s">
        <v>35</v>
      </c>
      <c r="Q10478" t="s">
        <v>32</v>
      </c>
      <c r="R10478" t="s">
        <v>27</v>
      </c>
      <c r="S10478" t="s">
        <v>17</v>
      </c>
      <c r="T10478" t="s">
        <v>13310</v>
      </c>
      <c r="U10478" s="1">
        <v>45476</v>
      </c>
      <c r="V10478">
        <v>167</v>
      </c>
      <c r="W10478" t="str">
        <f t="shared" si="210"/>
        <v>150-179</v>
      </c>
    </row>
    <row r="10479" spans="1:23" x14ac:dyDescent="0.25">
      <c r="A10479" t="s">
        <v>10728</v>
      </c>
      <c r="B10479">
        <v>7737768028</v>
      </c>
      <c r="C10479">
        <v>8822046005</v>
      </c>
      <c r="D10479" s="1">
        <v>45470</v>
      </c>
      <c r="E10479">
        <v>99221</v>
      </c>
      <c r="F10479">
        <v>99205</v>
      </c>
      <c r="G10479" t="s">
        <v>222</v>
      </c>
      <c r="H10479" s="34">
        <v>80475</v>
      </c>
      <c r="I10479" s="7">
        <v>52309</v>
      </c>
      <c r="J10479" s="7">
        <v>27881.919999999998</v>
      </c>
      <c r="K10479" s="7">
        <v>18150</v>
      </c>
      <c r="L10479" s="7">
        <v>6277.08</v>
      </c>
      <c r="M10479" s="5">
        <v>0.12</v>
      </c>
      <c r="N10479" t="s">
        <v>46</v>
      </c>
      <c r="O10479" t="s">
        <v>27</v>
      </c>
      <c r="P10479" t="s">
        <v>3147</v>
      </c>
      <c r="Q10479" t="s">
        <v>32</v>
      </c>
      <c r="R10479" t="s">
        <v>38</v>
      </c>
      <c r="S10479" t="s">
        <v>27</v>
      </c>
      <c r="T10479" t="s">
        <v>13312</v>
      </c>
      <c r="U10479" s="1">
        <v>45524</v>
      </c>
      <c r="V10479">
        <v>54</v>
      </c>
      <c r="W10479" t="str">
        <f t="shared" si="210"/>
        <v>30-59</v>
      </c>
    </row>
    <row r="10480" spans="1:23" x14ac:dyDescent="0.25">
      <c r="A10480" t="s">
        <v>10729</v>
      </c>
      <c r="B10480">
        <v>240043773</v>
      </c>
      <c r="C10480">
        <v>8320513400</v>
      </c>
      <c r="D10480" s="1">
        <v>45779</v>
      </c>
      <c r="E10480">
        <v>99238</v>
      </c>
      <c r="F10480">
        <v>99285</v>
      </c>
      <c r="G10480" t="s">
        <v>3328</v>
      </c>
      <c r="H10480" s="34">
        <v>71805</v>
      </c>
      <c r="I10480" s="7">
        <v>58880</v>
      </c>
      <c r="J10480" s="7">
        <v>48281.599999999999</v>
      </c>
      <c r="K10480" s="7">
        <v>0</v>
      </c>
      <c r="L10480" s="7">
        <v>10598.4</v>
      </c>
      <c r="M10480" s="5">
        <v>0.18</v>
      </c>
      <c r="N10480" t="s">
        <v>3141</v>
      </c>
      <c r="O10480" t="s">
        <v>17</v>
      </c>
      <c r="P10480" t="s">
        <v>58</v>
      </c>
      <c r="Q10480" t="s">
        <v>32</v>
      </c>
      <c r="R10480" t="s">
        <v>27</v>
      </c>
      <c r="S10480" t="s">
        <v>17</v>
      </c>
      <c r="T10480" t="s">
        <v>13312</v>
      </c>
      <c r="U10480" s="1">
        <v>45911</v>
      </c>
      <c r="V10480">
        <v>132</v>
      </c>
      <c r="W10480" t="str">
        <f t="shared" si="210"/>
        <v>120-149</v>
      </c>
    </row>
    <row r="10481" spans="1:23" x14ac:dyDescent="0.25">
      <c r="A10481" t="s">
        <v>10730</v>
      </c>
      <c r="B10481">
        <v>3732591074</v>
      </c>
      <c r="C10481">
        <v>3955450412</v>
      </c>
      <c r="D10481" s="1">
        <v>45834</v>
      </c>
      <c r="E10481">
        <v>99233</v>
      </c>
      <c r="F10481">
        <v>99205</v>
      </c>
      <c r="G10481" t="s">
        <v>3673</v>
      </c>
      <c r="H10481" s="34">
        <v>27767</v>
      </c>
      <c r="I10481" s="7">
        <v>20825</v>
      </c>
      <c r="J10481" s="7">
        <v>10260.25</v>
      </c>
      <c r="K10481" s="7">
        <v>7441</v>
      </c>
      <c r="L10481" s="7">
        <v>3123.75</v>
      </c>
      <c r="M10481" s="5">
        <v>0.15</v>
      </c>
      <c r="N10481" t="s">
        <v>1139</v>
      </c>
      <c r="O10481" t="s">
        <v>27</v>
      </c>
      <c r="P10481" t="s">
        <v>97</v>
      </c>
      <c r="Q10481" t="s">
        <v>32</v>
      </c>
      <c r="R10481" t="s">
        <v>21</v>
      </c>
      <c r="S10481" t="s">
        <v>17</v>
      </c>
      <c r="T10481" t="s">
        <v>13310</v>
      </c>
      <c r="U10481" s="1">
        <v>45875</v>
      </c>
      <c r="V10481">
        <v>41</v>
      </c>
      <c r="W10481" t="str">
        <f t="shared" si="210"/>
        <v>30-59</v>
      </c>
    </row>
    <row r="10482" spans="1:23" x14ac:dyDescent="0.25">
      <c r="A10482" t="s">
        <v>10731</v>
      </c>
      <c r="B10482">
        <v>836936290</v>
      </c>
      <c r="C10482">
        <v>9619244073</v>
      </c>
      <c r="D10482" s="1">
        <v>45432</v>
      </c>
      <c r="E10482">
        <v>99215</v>
      </c>
      <c r="F10482">
        <v>99283</v>
      </c>
      <c r="G10482" t="s">
        <v>3531</v>
      </c>
      <c r="H10482" s="34">
        <v>29413</v>
      </c>
      <c r="I10482" s="7">
        <v>22942</v>
      </c>
      <c r="J10482" s="7">
        <v>9807.6</v>
      </c>
      <c r="K10482" s="7">
        <v>8546</v>
      </c>
      <c r="L10482" s="7">
        <v>4588.3999999999996</v>
      </c>
      <c r="M10482" s="5">
        <v>0.2</v>
      </c>
      <c r="N10482" t="s">
        <v>3140</v>
      </c>
      <c r="O10482" t="s">
        <v>27</v>
      </c>
      <c r="P10482" t="s">
        <v>25</v>
      </c>
      <c r="Q10482" t="s">
        <v>19</v>
      </c>
      <c r="R10482" t="s">
        <v>38</v>
      </c>
      <c r="S10482" t="s">
        <v>21</v>
      </c>
      <c r="T10482" t="s">
        <v>13310</v>
      </c>
      <c r="U10482" s="1">
        <v>45505</v>
      </c>
      <c r="V10482">
        <v>73</v>
      </c>
      <c r="W10482" t="str">
        <f t="shared" si="210"/>
        <v>60-89</v>
      </c>
    </row>
    <row r="10483" spans="1:23" x14ac:dyDescent="0.25">
      <c r="A10483" t="s">
        <v>10732</v>
      </c>
      <c r="B10483">
        <v>8692894659</v>
      </c>
      <c r="C10483">
        <v>2395910582</v>
      </c>
      <c r="D10483" s="1">
        <v>45393</v>
      </c>
      <c r="E10483">
        <v>99233</v>
      </c>
      <c r="F10483">
        <v>80053</v>
      </c>
      <c r="G10483" t="s">
        <v>174</v>
      </c>
      <c r="H10483" s="34">
        <v>96030</v>
      </c>
      <c r="I10483" s="7">
        <v>69142</v>
      </c>
      <c r="J10483" s="7">
        <v>57011.64</v>
      </c>
      <c r="K10483" s="7">
        <v>6599</v>
      </c>
      <c r="L10483" s="7">
        <v>5531.36</v>
      </c>
      <c r="M10483" s="5">
        <v>0.08</v>
      </c>
      <c r="N10483" t="s">
        <v>24</v>
      </c>
      <c r="O10483" t="s">
        <v>30</v>
      </c>
      <c r="P10483" t="s">
        <v>55</v>
      </c>
      <c r="Q10483" t="s">
        <v>32</v>
      </c>
      <c r="R10483" t="s">
        <v>20</v>
      </c>
      <c r="S10483" t="s">
        <v>17</v>
      </c>
      <c r="T10483" t="s">
        <v>13312</v>
      </c>
      <c r="U10483" s="1">
        <v>45544</v>
      </c>
      <c r="V10483">
        <v>151</v>
      </c>
      <c r="W10483" t="str">
        <f t="shared" si="210"/>
        <v>150-179</v>
      </c>
    </row>
    <row r="10484" spans="1:23" x14ac:dyDescent="0.25">
      <c r="A10484" t="s">
        <v>10733</v>
      </c>
      <c r="B10484">
        <v>714286558</v>
      </c>
      <c r="C10484">
        <v>156710525</v>
      </c>
      <c r="D10484" s="1">
        <v>45870</v>
      </c>
      <c r="E10484">
        <v>99231</v>
      </c>
      <c r="F10484">
        <v>99214</v>
      </c>
      <c r="G10484" t="s">
        <v>3400</v>
      </c>
      <c r="H10484" s="34">
        <v>77540</v>
      </c>
      <c r="I10484" s="7">
        <v>58155</v>
      </c>
      <c r="J10484" s="7">
        <v>40866.75</v>
      </c>
      <c r="K10484" s="7">
        <v>8565</v>
      </c>
      <c r="L10484" s="7">
        <v>8723.25</v>
      </c>
      <c r="M10484" s="5">
        <v>0.15</v>
      </c>
      <c r="N10484" t="s">
        <v>1139</v>
      </c>
      <c r="O10484" t="s">
        <v>30</v>
      </c>
      <c r="P10484" t="s">
        <v>58</v>
      </c>
      <c r="Q10484" t="s">
        <v>32</v>
      </c>
      <c r="R10484" t="s">
        <v>38</v>
      </c>
      <c r="S10484" t="s">
        <v>21</v>
      </c>
      <c r="T10484" t="s">
        <v>13310</v>
      </c>
      <c r="U10484" s="1">
        <v>45963</v>
      </c>
      <c r="V10484">
        <v>93</v>
      </c>
      <c r="W10484" t="str">
        <f t="shared" si="210"/>
        <v>90-119</v>
      </c>
    </row>
    <row r="10485" spans="1:23" x14ac:dyDescent="0.25">
      <c r="A10485" t="s">
        <v>10734</v>
      </c>
      <c r="B10485">
        <v>5231398765</v>
      </c>
      <c r="C10485">
        <v>2337054932</v>
      </c>
      <c r="D10485" s="1">
        <v>45329</v>
      </c>
      <c r="E10485">
        <v>99238</v>
      </c>
      <c r="F10485">
        <v>99291</v>
      </c>
      <c r="G10485" t="s">
        <v>23</v>
      </c>
      <c r="H10485" s="34">
        <v>75410</v>
      </c>
      <c r="I10485" s="7">
        <v>64099</v>
      </c>
      <c r="J10485" s="7">
        <v>62817.02</v>
      </c>
      <c r="K10485" s="7">
        <v>0</v>
      </c>
      <c r="L10485" s="7">
        <v>1281.98</v>
      </c>
      <c r="M10485" s="5">
        <v>0.02</v>
      </c>
      <c r="N10485" t="s">
        <v>16</v>
      </c>
      <c r="O10485" t="s">
        <v>17</v>
      </c>
      <c r="P10485" t="s">
        <v>25</v>
      </c>
      <c r="Q10485" t="s">
        <v>19</v>
      </c>
      <c r="R10485" t="s">
        <v>20</v>
      </c>
      <c r="S10485" t="s">
        <v>27</v>
      </c>
      <c r="T10485" t="s">
        <v>13310</v>
      </c>
      <c r="U10485" s="1">
        <v>45468</v>
      </c>
      <c r="V10485">
        <v>139</v>
      </c>
      <c r="W10485" t="str">
        <f t="shared" si="210"/>
        <v>120-149</v>
      </c>
    </row>
    <row r="10486" spans="1:23" x14ac:dyDescent="0.25">
      <c r="A10486" t="s">
        <v>10735</v>
      </c>
      <c r="B10486">
        <v>8156646172</v>
      </c>
      <c r="C10486">
        <v>5456663687</v>
      </c>
      <c r="D10486" s="1">
        <v>45639</v>
      </c>
      <c r="E10486">
        <v>99232</v>
      </c>
      <c r="F10486">
        <v>93000</v>
      </c>
      <c r="G10486" t="s">
        <v>203</v>
      </c>
      <c r="H10486" s="34">
        <v>98392</v>
      </c>
      <c r="I10486" s="7">
        <v>80681</v>
      </c>
      <c r="J10486" s="7">
        <v>37536.42</v>
      </c>
      <c r="K10486" s="7">
        <v>28622</v>
      </c>
      <c r="L10486" s="7">
        <v>14522.58</v>
      </c>
      <c r="M10486" s="5">
        <v>0.18</v>
      </c>
      <c r="N10486" t="s">
        <v>3141</v>
      </c>
      <c r="O10486" t="s">
        <v>27</v>
      </c>
      <c r="P10486" t="s">
        <v>3149</v>
      </c>
      <c r="Q10486" t="s">
        <v>32</v>
      </c>
      <c r="R10486" t="s">
        <v>21</v>
      </c>
      <c r="S10486" t="s">
        <v>21</v>
      </c>
      <c r="T10486" t="s">
        <v>13312</v>
      </c>
      <c r="U10486" s="1">
        <v>45705</v>
      </c>
      <c r="V10486">
        <v>66</v>
      </c>
      <c r="W10486" t="str">
        <f t="shared" si="210"/>
        <v>60-89</v>
      </c>
    </row>
    <row r="10487" spans="1:23" x14ac:dyDescent="0.25">
      <c r="A10487" t="s">
        <v>10736</v>
      </c>
      <c r="B10487">
        <v>7768797783</v>
      </c>
      <c r="C10487">
        <v>304773927</v>
      </c>
      <c r="D10487" s="1">
        <v>45573</v>
      </c>
      <c r="E10487">
        <v>99233</v>
      </c>
      <c r="F10487">
        <v>99204</v>
      </c>
      <c r="G10487" t="s">
        <v>120</v>
      </c>
      <c r="H10487" s="34">
        <v>65830</v>
      </c>
      <c r="I10487" s="7">
        <v>53981</v>
      </c>
      <c r="J10487" s="7">
        <v>37843.42</v>
      </c>
      <c r="K10487" s="7">
        <v>6421</v>
      </c>
      <c r="L10487" s="7">
        <v>9716.58</v>
      </c>
      <c r="M10487" s="5">
        <v>0.18</v>
      </c>
      <c r="N10487" t="s">
        <v>3141</v>
      </c>
      <c r="O10487" t="s">
        <v>30</v>
      </c>
      <c r="P10487" t="s">
        <v>3146</v>
      </c>
      <c r="Q10487" t="s">
        <v>19</v>
      </c>
      <c r="R10487" t="s">
        <v>27</v>
      </c>
      <c r="S10487" t="s">
        <v>17</v>
      </c>
      <c r="T10487" t="s">
        <v>13311</v>
      </c>
      <c r="U10487" s="1">
        <v>45649</v>
      </c>
      <c r="V10487">
        <v>76</v>
      </c>
      <c r="W10487" t="str">
        <f t="shared" si="210"/>
        <v>60-89</v>
      </c>
    </row>
    <row r="10488" spans="1:23" x14ac:dyDescent="0.25">
      <c r="A10488" t="s">
        <v>10737</v>
      </c>
      <c r="B10488">
        <v>5206883644</v>
      </c>
      <c r="C10488">
        <v>7288883501</v>
      </c>
      <c r="D10488" s="1">
        <v>45304</v>
      </c>
      <c r="E10488">
        <v>99213</v>
      </c>
      <c r="F10488">
        <v>36415</v>
      </c>
      <c r="G10488" t="s">
        <v>320</v>
      </c>
      <c r="H10488" s="34">
        <v>91760</v>
      </c>
      <c r="I10488" s="7">
        <v>75243</v>
      </c>
      <c r="J10488" s="7">
        <v>61699.26</v>
      </c>
      <c r="K10488" s="7">
        <v>0</v>
      </c>
      <c r="L10488" s="7">
        <v>13543.74</v>
      </c>
      <c r="M10488" s="5">
        <v>0.18</v>
      </c>
      <c r="N10488" t="s">
        <v>3141</v>
      </c>
      <c r="O10488" t="s">
        <v>17</v>
      </c>
      <c r="P10488" t="s">
        <v>3150</v>
      </c>
      <c r="Q10488" t="s">
        <v>32</v>
      </c>
      <c r="R10488" t="s">
        <v>20</v>
      </c>
      <c r="S10488" t="s">
        <v>27</v>
      </c>
      <c r="T10488" t="s">
        <v>13311</v>
      </c>
      <c r="U10488" s="1">
        <v>45483</v>
      </c>
      <c r="V10488">
        <v>179</v>
      </c>
      <c r="W10488" t="str">
        <f t="shared" si="210"/>
        <v>150-179</v>
      </c>
    </row>
    <row r="10489" spans="1:23" x14ac:dyDescent="0.25">
      <c r="A10489" t="s">
        <v>10738</v>
      </c>
      <c r="B10489">
        <v>1630163959</v>
      </c>
      <c r="C10489">
        <v>9442603626</v>
      </c>
      <c r="D10489" s="1">
        <v>45756</v>
      </c>
      <c r="E10489">
        <v>99238</v>
      </c>
      <c r="F10489">
        <v>36415</v>
      </c>
      <c r="G10489" t="s">
        <v>75</v>
      </c>
      <c r="H10489" s="34">
        <v>48650</v>
      </c>
      <c r="I10489" s="7">
        <v>38920</v>
      </c>
      <c r="J10489" s="7">
        <v>33471.199999999997</v>
      </c>
      <c r="K10489" s="7">
        <v>0</v>
      </c>
      <c r="L10489" s="7">
        <v>5448.8</v>
      </c>
      <c r="M10489" s="5">
        <v>0.14000000000000001</v>
      </c>
      <c r="N10489" t="s">
        <v>1135</v>
      </c>
      <c r="O10489" t="s">
        <v>17</v>
      </c>
      <c r="P10489" t="s">
        <v>3150</v>
      </c>
      <c r="Q10489" t="s">
        <v>32</v>
      </c>
      <c r="R10489" t="s">
        <v>26</v>
      </c>
      <c r="S10489" t="s">
        <v>21</v>
      </c>
      <c r="T10489" t="s">
        <v>13311</v>
      </c>
      <c r="U10489" s="1">
        <v>45914</v>
      </c>
      <c r="V10489">
        <v>158</v>
      </c>
      <c r="W10489" t="str">
        <f t="shared" si="210"/>
        <v>150-179</v>
      </c>
    </row>
    <row r="10490" spans="1:23" x14ac:dyDescent="0.25">
      <c r="A10490" t="s">
        <v>10739</v>
      </c>
      <c r="B10490">
        <v>1070104264</v>
      </c>
      <c r="C10490">
        <v>5599637905</v>
      </c>
      <c r="D10490" s="1">
        <v>45657</v>
      </c>
      <c r="E10490">
        <v>99232</v>
      </c>
      <c r="F10490">
        <v>99292</v>
      </c>
      <c r="G10490" t="s">
        <v>146</v>
      </c>
      <c r="H10490" s="34">
        <v>69809</v>
      </c>
      <c r="I10490" s="7">
        <v>50262</v>
      </c>
      <c r="J10490" s="7">
        <v>39401.040000000001</v>
      </c>
      <c r="K10490" s="7">
        <v>6840</v>
      </c>
      <c r="L10490" s="7">
        <v>4020.96</v>
      </c>
      <c r="M10490" s="5">
        <v>0.08</v>
      </c>
      <c r="N10490" t="s">
        <v>24</v>
      </c>
      <c r="O10490" t="s">
        <v>30</v>
      </c>
      <c r="P10490" t="s">
        <v>97</v>
      </c>
      <c r="Q10490" t="s">
        <v>32</v>
      </c>
      <c r="R10490" t="s">
        <v>26</v>
      </c>
      <c r="S10490" t="s">
        <v>21</v>
      </c>
      <c r="T10490" t="s">
        <v>13311</v>
      </c>
      <c r="U10490" s="1">
        <v>45830</v>
      </c>
      <c r="V10490">
        <v>173</v>
      </c>
      <c r="W10490" t="str">
        <f t="shared" si="210"/>
        <v>150-179</v>
      </c>
    </row>
    <row r="10491" spans="1:23" x14ac:dyDescent="0.25">
      <c r="A10491" t="s">
        <v>10740</v>
      </c>
      <c r="B10491">
        <v>4411370210</v>
      </c>
      <c r="C10491">
        <v>9074554916</v>
      </c>
      <c r="D10491" s="1">
        <v>45757</v>
      </c>
      <c r="E10491">
        <v>99213</v>
      </c>
      <c r="F10491">
        <v>85025</v>
      </c>
      <c r="G10491" t="s">
        <v>63</v>
      </c>
      <c r="H10491" s="34">
        <v>59854</v>
      </c>
      <c r="I10491" s="7">
        <v>38905</v>
      </c>
      <c r="J10491" s="7">
        <v>29886.400000000001</v>
      </c>
      <c r="K10491" s="7">
        <v>4350</v>
      </c>
      <c r="L10491" s="7">
        <v>4668.6000000000004</v>
      </c>
      <c r="M10491" s="5">
        <v>0.12</v>
      </c>
      <c r="N10491" t="s">
        <v>46</v>
      </c>
      <c r="O10491" t="s">
        <v>30</v>
      </c>
      <c r="P10491" t="s">
        <v>55</v>
      </c>
      <c r="Q10491" t="s">
        <v>19</v>
      </c>
      <c r="R10491" t="s">
        <v>43</v>
      </c>
      <c r="S10491" t="s">
        <v>27</v>
      </c>
      <c r="T10491" t="s">
        <v>13311</v>
      </c>
      <c r="U10491" s="1">
        <v>45883</v>
      </c>
      <c r="V10491">
        <v>126</v>
      </c>
      <c r="W10491" t="str">
        <f t="shared" si="210"/>
        <v>120-149</v>
      </c>
    </row>
    <row r="10492" spans="1:23" x14ac:dyDescent="0.25">
      <c r="A10492" t="s">
        <v>10741</v>
      </c>
      <c r="B10492">
        <v>1357602011</v>
      </c>
      <c r="C10492">
        <v>2677743309</v>
      </c>
      <c r="D10492" s="1">
        <v>45917</v>
      </c>
      <c r="E10492">
        <v>99223</v>
      </c>
      <c r="F10492">
        <v>97110</v>
      </c>
      <c r="G10492" t="s">
        <v>593</v>
      </c>
      <c r="H10492" s="34">
        <v>25505</v>
      </c>
      <c r="I10492" s="7">
        <v>21679</v>
      </c>
      <c r="J10492" s="7">
        <v>21245.42</v>
      </c>
      <c r="K10492" s="7">
        <v>0</v>
      </c>
      <c r="L10492" s="7">
        <v>433.58</v>
      </c>
      <c r="M10492" s="5">
        <v>0.02</v>
      </c>
      <c r="N10492" t="s">
        <v>16</v>
      </c>
      <c r="O10492" t="s">
        <v>17</v>
      </c>
      <c r="P10492" t="s">
        <v>18</v>
      </c>
      <c r="Q10492" t="s">
        <v>19</v>
      </c>
      <c r="R10492" t="s">
        <v>20</v>
      </c>
      <c r="S10492" t="s">
        <v>17</v>
      </c>
      <c r="T10492" t="s">
        <v>13311</v>
      </c>
      <c r="U10492" s="1">
        <v>46077</v>
      </c>
      <c r="V10492">
        <v>160</v>
      </c>
      <c r="W10492" t="str">
        <f t="shared" si="210"/>
        <v>150-179</v>
      </c>
    </row>
    <row r="10493" spans="1:23" x14ac:dyDescent="0.25">
      <c r="A10493" t="s">
        <v>10742</v>
      </c>
      <c r="B10493">
        <v>2553489667</v>
      </c>
      <c r="C10493">
        <v>6129945701</v>
      </c>
      <c r="D10493" s="1">
        <v>45522</v>
      </c>
      <c r="E10493">
        <v>99214</v>
      </c>
      <c r="F10493">
        <v>99284</v>
      </c>
      <c r="G10493" t="s">
        <v>3283</v>
      </c>
      <c r="H10493" s="34">
        <v>33706</v>
      </c>
      <c r="I10493" s="7">
        <v>26965</v>
      </c>
      <c r="J10493" s="7">
        <v>19839.900000000001</v>
      </c>
      <c r="K10493" s="7">
        <v>3350</v>
      </c>
      <c r="L10493" s="7">
        <v>3775.1</v>
      </c>
      <c r="M10493" s="5">
        <v>0.14000000000000001</v>
      </c>
      <c r="N10493" t="s">
        <v>1135</v>
      </c>
      <c r="O10493" t="s">
        <v>30</v>
      </c>
      <c r="P10493" t="s">
        <v>3147</v>
      </c>
      <c r="Q10493" t="s">
        <v>32</v>
      </c>
      <c r="R10493" t="s">
        <v>38</v>
      </c>
      <c r="S10493" t="s">
        <v>17</v>
      </c>
      <c r="T10493" t="s">
        <v>13310</v>
      </c>
      <c r="U10493" s="1">
        <v>45569</v>
      </c>
      <c r="V10493">
        <v>47</v>
      </c>
      <c r="W10493" t="str">
        <f t="shared" si="210"/>
        <v>30-59</v>
      </c>
    </row>
    <row r="10494" spans="1:23" x14ac:dyDescent="0.25">
      <c r="A10494" t="s">
        <v>10743</v>
      </c>
      <c r="B10494">
        <v>1068937261</v>
      </c>
      <c r="C10494">
        <v>3583074626</v>
      </c>
      <c r="D10494" s="1">
        <v>45391</v>
      </c>
      <c r="E10494">
        <v>99223</v>
      </c>
      <c r="F10494">
        <v>99215</v>
      </c>
      <c r="G10494" t="s">
        <v>270</v>
      </c>
      <c r="H10494" s="34">
        <v>20653</v>
      </c>
      <c r="I10494" s="7">
        <v>16935</v>
      </c>
      <c r="J10494" s="7">
        <v>11913.7</v>
      </c>
      <c r="K10494" s="7">
        <v>1973</v>
      </c>
      <c r="L10494" s="7">
        <v>3048.3</v>
      </c>
      <c r="M10494" s="5">
        <v>0.18</v>
      </c>
      <c r="N10494" t="s">
        <v>3141</v>
      </c>
      <c r="O10494" t="s">
        <v>30</v>
      </c>
      <c r="P10494" t="s">
        <v>18</v>
      </c>
      <c r="Q10494" t="s">
        <v>19</v>
      </c>
      <c r="R10494" t="s">
        <v>20</v>
      </c>
      <c r="S10494" t="s">
        <v>17</v>
      </c>
      <c r="T10494" t="s">
        <v>13311</v>
      </c>
      <c r="U10494" s="1">
        <v>45495</v>
      </c>
      <c r="V10494">
        <v>104</v>
      </c>
      <c r="W10494" t="str">
        <f t="shared" si="210"/>
        <v>90-119</v>
      </c>
    </row>
    <row r="10495" spans="1:23" x14ac:dyDescent="0.25">
      <c r="A10495" t="s">
        <v>10744</v>
      </c>
      <c r="B10495">
        <v>162153097</v>
      </c>
      <c r="C10495">
        <v>9854557032</v>
      </c>
      <c r="D10495" s="1">
        <v>45811</v>
      </c>
      <c r="E10495">
        <v>99233</v>
      </c>
      <c r="F10495">
        <v>99213</v>
      </c>
      <c r="G10495" t="s">
        <v>3272</v>
      </c>
      <c r="H10495" s="34">
        <v>63330</v>
      </c>
      <c r="I10495" s="7">
        <v>47498</v>
      </c>
      <c r="J10495" s="7">
        <v>37037.300000000003</v>
      </c>
      <c r="K10495" s="7">
        <v>3336</v>
      </c>
      <c r="L10495" s="7">
        <v>7124.7</v>
      </c>
      <c r="M10495" s="5">
        <v>0.15</v>
      </c>
      <c r="N10495" t="s">
        <v>1139</v>
      </c>
      <c r="O10495" t="s">
        <v>30</v>
      </c>
      <c r="P10495" t="s">
        <v>3146</v>
      </c>
      <c r="Q10495" t="s">
        <v>32</v>
      </c>
      <c r="R10495" t="s">
        <v>43</v>
      </c>
      <c r="S10495" t="s">
        <v>27</v>
      </c>
      <c r="T10495" t="s">
        <v>13310</v>
      </c>
      <c r="U10495" s="1">
        <v>45935</v>
      </c>
      <c r="V10495">
        <v>124</v>
      </c>
      <c r="W10495" t="str">
        <f t="shared" si="210"/>
        <v>120-149</v>
      </c>
    </row>
    <row r="10496" spans="1:23" x14ac:dyDescent="0.25">
      <c r="A10496" t="s">
        <v>10745</v>
      </c>
      <c r="B10496">
        <v>246726489</v>
      </c>
      <c r="C10496">
        <v>5759679167</v>
      </c>
      <c r="D10496" s="1">
        <v>45863</v>
      </c>
      <c r="E10496">
        <v>99214</v>
      </c>
      <c r="F10496">
        <v>99202</v>
      </c>
      <c r="G10496" t="s">
        <v>52</v>
      </c>
      <c r="H10496" s="34">
        <v>63868</v>
      </c>
      <c r="I10496" s="7">
        <v>45985</v>
      </c>
      <c r="J10496" s="7">
        <v>22009.200000000001</v>
      </c>
      <c r="K10496" s="7">
        <v>20297</v>
      </c>
      <c r="L10496" s="7">
        <v>3678.8</v>
      </c>
      <c r="M10496" s="5">
        <v>0.08</v>
      </c>
      <c r="N10496" t="s">
        <v>24</v>
      </c>
      <c r="O10496" t="s">
        <v>27</v>
      </c>
      <c r="P10496" t="s">
        <v>3149</v>
      </c>
      <c r="Q10496" t="s">
        <v>19</v>
      </c>
      <c r="R10496" t="s">
        <v>38</v>
      </c>
      <c r="S10496" t="s">
        <v>17</v>
      </c>
      <c r="T10496" t="s">
        <v>13312</v>
      </c>
      <c r="U10496" s="1">
        <v>45993</v>
      </c>
      <c r="V10496">
        <v>130</v>
      </c>
      <c r="W10496" t="str">
        <f t="shared" si="210"/>
        <v>120-149</v>
      </c>
    </row>
    <row r="10497" spans="1:23" x14ac:dyDescent="0.25">
      <c r="A10497" t="s">
        <v>10746</v>
      </c>
      <c r="B10497">
        <v>148742242</v>
      </c>
      <c r="C10497">
        <v>9831238580</v>
      </c>
      <c r="D10497" s="1">
        <v>45899</v>
      </c>
      <c r="E10497">
        <v>99233</v>
      </c>
      <c r="F10497">
        <v>93000</v>
      </c>
      <c r="G10497" t="s">
        <v>15</v>
      </c>
      <c r="H10497" s="34">
        <v>96719</v>
      </c>
      <c r="I10497" s="7">
        <v>72539</v>
      </c>
      <c r="J10497" s="7">
        <v>33353.15</v>
      </c>
      <c r="K10497" s="7">
        <v>28305</v>
      </c>
      <c r="L10497" s="7">
        <v>10880.85</v>
      </c>
      <c r="M10497" s="5">
        <v>0.15</v>
      </c>
      <c r="N10497" t="s">
        <v>1139</v>
      </c>
      <c r="O10497" t="s">
        <v>27</v>
      </c>
      <c r="P10497" t="s">
        <v>3146</v>
      </c>
      <c r="Q10497" t="s">
        <v>19</v>
      </c>
      <c r="R10497" t="s">
        <v>20</v>
      </c>
      <c r="S10497" t="s">
        <v>27</v>
      </c>
      <c r="T10497" t="s">
        <v>13312</v>
      </c>
      <c r="U10497" s="1">
        <v>46036</v>
      </c>
      <c r="V10497">
        <v>137</v>
      </c>
      <c r="W10497" t="str">
        <f t="shared" si="210"/>
        <v>120-149</v>
      </c>
    </row>
    <row r="10498" spans="1:23" x14ac:dyDescent="0.25">
      <c r="A10498" t="s">
        <v>10747</v>
      </c>
      <c r="B10498">
        <v>6907465946</v>
      </c>
      <c r="C10498">
        <v>5381298146</v>
      </c>
      <c r="D10498" s="1">
        <v>45895</v>
      </c>
      <c r="E10498">
        <v>99232</v>
      </c>
      <c r="F10498">
        <v>99281</v>
      </c>
      <c r="G10498" t="s">
        <v>3716</v>
      </c>
      <c r="H10498" s="34">
        <v>95026</v>
      </c>
      <c r="I10498" s="7">
        <v>77921</v>
      </c>
      <c r="J10498" s="7">
        <v>56009.22</v>
      </c>
      <c r="K10498" s="7">
        <v>7886</v>
      </c>
      <c r="L10498" s="7">
        <v>14025.78</v>
      </c>
      <c r="M10498" s="5">
        <v>0.18</v>
      </c>
      <c r="N10498" t="s">
        <v>3141</v>
      </c>
      <c r="O10498" t="s">
        <v>30</v>
      </c>
      <c r="P10498" t="s">
        <v>3149</v>
      </c>
      <c r="Q10498" t="s">
        <v>19</v>
      </c>
      <c r="R10498" t="s">
        <v>21</v>
      </c>
      <c r="S10498" t="s">
        <v>21</v>
      </c>
      <c r="T10498" t="s">
        <v>13310</v>
      </c>
      <c r="U10498" s="1">
        <v>45995</v>
      </c>
      <c r="V10498">
        <v>100</v>
      </c>
      <c r="W10498" t="str">
        <f t="shared" si="210"/>
        <v>90-119</v>
      </c>
    </row>
    <row r="10499" spans="1:23" x14ac:dyDescent="0.25">
      <c r="A10499" t="s">
        <v>10748</v>
      </c>
      <c r="B10499">
        <v>7304466390</v>
      </c>
      <c r="C10499">
        <v>8007344006</v>
      </c>
      <c r="D10499" s="1">
        <v>45666</v>
      </c>
      <c r="E10499">
        <v>99231</v>
      </c>
      <c r="F10499">
        <v>99284</v>
      </c>
      <c r="G10499" t="s">
        <v>244</v>
      </c>
      <c r="H10499" s="34">
        <v>93523</v>
      </c>
      <c r="I10499" s="7">
        <v>73883</v>
      </c>
      <c r="J10499" s="7">
        <v>31439.72</v>
      </c>
      <c r="K10499" s="7">
        <v>30622</v>
      </c>
      <c r="L10499" s="7">
        <v>11821.28</v>
      </c>
      <c r="M10499" s="5">
        <v>0.16</v>
      </c>
      <c r="N10499" t="s">
        <v>1138</v>
      </c>
      <c r="O10499" t="s">
        <v>27</v>
      </c>
      <c r="P10499" t="s">
        <v>3149</v>
      </c>
      <c r="Q10499" t="s">
        <v>19</v>
      </c>
      <c r="R10499" t="s">
        <v>21</v>
      </c>
      <c r="S10499" t="s">
        <v>27</v>
      </c>
      <c r="T10499" t="s">
        <v>13311</v>
      </c>
      <c r="U10499" s="1">
        <v>45712</v>
      </c>
      <c r="V10499">
        <v>46</v>
      </c>
      <c r="W10499" t="str">
        <f t="shared" ref="W10499:W10562" si="211">IF(V10499="","",IF(V10499&lt;30,"0-29",IF(V10499&lt;60,"30-59",IF(V10499&lt;90,"60-89",IF(V10499&lt;120,"90-119",IF(V10499&lt;150,"120-149",IF(V10499&lt;180,"150-179",IF(V10499&lt;210,"180-209",IF(V10499&lt;240,"210-239",IF(V10499&lt;270,"240-269",IF(V10499&lt;300,"270-299",IF(V10499&lt;330,"300-329",IF(V10499&lt;360,"330-359","360+")))))))))))))</f>
        <v>30-59</v>
      </c>
    </row>
    <row r="10500" spans="1:23" x14ac:dyDescent="0.25">
      <c r="A10500" t="s">
        <v>10749</v>
      </c>
      <c r="B10500">
        <v>5586076219</v>
      </c>
      <c r="C10500">
        <v>3748649058</v>
      </c>
      <c r="D10500" s="1">
        <v>45535</v>
      </c>
      <c r="E10500">
        <v>99232</v>
      </c>
      <c r="F10500">
        <v>97110</v>
      </c>
      <c r="G10500" t="s">
        <v>108</v>
      </c>
      <c r="H10500" s="34">
        <v>79256</v>
      </c>
      <c r="I10500" s="7">
        <v>59442</v>
      </c>
      <c r="J10500" s="7">
        <v>26550.7</v>
      </c>
      <c r="K10500" s="7">
        <v>23975</v>
      </c>
      <c r="L10500" s="7">
        <v>8916.2999999999993</v>
      </c>
      <c r="M10500" s="5">
        <v>0.15</v>
      </c>
      <c r="N10500" t="s">
        <v>1139</v>
      </c>
      <c r="O10500" t="s">
        <v>27</v>
      </c>
      <c r="P10500" t="s">
        <v>58</v>
      </c>
      <c r="Q10500" t="s">
        <v>32</v>
      </c>
      <c r="R10500" t="s">
        <v>27</v>
      </c>
      <c r="S10500" t="s">
        <v>17</v>
      </c>
      <c r="T10500" t="s">
        <v>13310</v>
      </c>
      <c r="U10500" s="1">
        <v>45590</v>
      </c>
      <c r="V10500">
        <v>55</v>
      </c>
      <c r="W10500" t="str">
        <f t="shared" si="211"/>
        <v>30-59</v>
      </c>
    </row>
    <row r="10501" spans="1:23" x14ac:dyDescent="0.25">
      <c r="A10501" t="s">
        <v>10750</v>
      </c>
      <c r="B10501">
        <v>2700165886</v>
      </c>
      <c r="C10501">
        <v>3499484299</v>
      </c>
      <c r="D10501" s="1">
        <v>45409</v>
      </c>
      <c r="E10501">
        <v>99215</v>
      </c>
      <c r="F10501">
        <v>99281</v>
      </c>
      <c r="G10501" t="s">
        <v>3208</v>
      </c>
      <c r="H10501" s="34">
        <v>26720</v>
      </c>
      <c r="I10501" s="7">
        <v>17368</v>
      </c>
      <c r="J10501" s="7">
        <v>13832.84</v>
      </c>
      <c r="K10501" s="7">
        <v>1451</v>
      </c>
      <c r="L10501" s="7">
        <v>2084.16</v>
      </c>
      <c r="M10501" s="5">
        <v>0.12</v>
      </c>
      <c r="N10501" t="s">
        <v>46</v>
      </c>
      <c r="O10501" t="s">
        <v>30</v>
      </c>
      <c r="P10501" t="s">
        <v>25</v>
      </c>
      <c r="Q10501" t="s">
        <v>19</v>
      </c>
      <c r="R10501" t="s">
        <v>26</v>
      </c>
      <c r="S10501" t="s">
        <v>27</v>
      </c>
      <c r="T10501" t="s">
        <v>13312</v>
      </c>
      <c r="U10501" s="1">
        <v>45554</v>
      </c>
      <c r="V10501">
        <v>145</v>
      </c>
      <c r="W10501" t="str">
        <f t="shared" si="211"/>
        <v>120-149</v>
      </c>
    </row>
    <row r="10502" spans="1:23" x14ac:dyDescent="0.25">
      <c r="A10502" t="s">
        <v>10751</v>
      </c>
      <c r="B10502">
        <v>6685228875</v>
      </c>
      <c r="C10502">
        <v>2688775109</v>
      </c>
      <c r="D10502" s="1">
        <v>45719</v>
      </c>
      <c r="E10502">
        <v>99223</v>
      </c>
      <c r="F10502">
        <v>99204</v>
      </c>
      <c r="G10502" t="s">
        <v>94</v>
      </c>
      <c r="H10502" s="34">
        <v>48029</v>
      </c>
      <c r="I10502" s="7">
        <v>34581</v>
      </c>
      <c r="J10502" s="7">
        <v>31814.52</v>
      </c>
      <c r="K10502" s="7">
        <v>0</v>
      </c>
      <c r="L10502" s="7">
        <v>2766.48</v>
      </c>
      <c r="M10502" s="5">
        <v>0.08</v>
      </c>
      <c r="N10502" t="s">
        <v>24</v>
      </c>
      <c r="O10502" t="s">
        <v>17</v>
      </c>
      <c r="P10502" t="s">
        <v>55</v>
      </c>
      <c r="Q10502" t="s">
        <v>19</v>
      </c>
      <c r="R10502" t="s">
        <v>26</v>
      </c>
      <c r="S10502" t="s">
        <v>17</v>
      </c>
      <c r="T10502" t="s">
        <v>13312</v>
      </c>
      <c r="U10502" s="1">
        <v>45800</v>
      </c>
      <c r="V10502">
        <v>81</v>
      </c>
      <c r="W10502" t="str">
        <f t="shared" si="211"/>
        <v>60-89</v>
      </c>
    </row>
    <row r="10503" spans="1:23" x14ac:dyDescent="0.25">
      <c r="A10503" t="s">
        <v>10752</v>
      </c>
      <c r="B10503">
        <v>8983110684</v>
      </c>
      <c r="C10503">
        <v>3292083115</v>
      </c>
      <c r="D10503" s="1">
        <v>45292</v>
      </c>
      <c r="E10503">
        <v>99238</v>
      </c>
      <c r="F10503">
        <v>99284</v>
      </c>
      <c r="G10503" t="s">
        <v>87</v>
      </c>
      <c r="H10503" s="34">
        <v>55912</v>
      </c>
      <c r="I10503" s="7">
        <v>36343</v>
      </c>
      <c r="J10503" s="7">
        <v>31981.84</v>
      </c>
      <c r="K10503" s="7">
        <v>0</v>
      </c>
      <c r="L10503" s="7">
        <v>4361.16</v>
      </c>
      <c r="M10503" s="5">
        <v>0.12</v>
      </c>
      <c r="N10503" t="s">
        <v>46</v>
      </c>
      <c r="O10503" t="s">
        <v>17</v>
      </c>
      <c r="P10503" t="s">
        <v>58</v>
      </c>
      <c r="Q10503" t="s">
        <v>32</v>
      </c>
      <c r="R10503" t="s">
        <v>21</v>
      </c>
      <c r="S10503" t="s">
        <v>21</v>
      </c>
      <c r="T10503" t="s">
        <v>13311</v>
      </c>
      <c r="U10503" s="1">
        <v>45399</v>
      </c>
      <c r="V10503">
        <v>107</v>
      </c>
      <c r="W10503" t="str">
        <f t="shared" si="211"/>
        <v>90-119</v>
      </c>
    </row>
    <row r="10504" spans="1:23" x14ac:dyDescent="0.25">
      <c r="A10504" t="s">
        <v>10753</v>
      </c>
      <c r="B10504">
        <v>3456915600</v>
      </c>
      <c r="C10504">
        <v>5259421630</v>
      </c>
      <c r="D10504" s="1">
        <v>45637</v>
      </c>
      <c r="E10504">
        <v>99222</v>
      </c>
      <c r="F10504">
        <v>99203</v>
      </c>
      <c r="G10504" t="s">
        <v>3301</v>
      </c>
      <c r="H10504" s="34">
        <v>28371</v>
      </c>
      <c r="I10504" s="7">
        <v>22697</v>
      </c>
      <c r="J10504" s="7">
        <v>10294.42</v>
      </c>
      <c r="K10504" s="7">
        <v>9225</v>
      </c>
      <c r="L10504" s="7">
        <v>3177.58</v>
      </c>
      <c r="M10504" s="5">
        <v>0.14000000000000001</v>
      </c>
      <c r="N10504" t="s">
        <v>1135</v>
      </c>
      <c r="O10504" t="s">
        <v>27</v>
      </c>
      <c r="P10504" t="s">
        <v>58</v>
      </c>
      <c r="Q10504" t="s">
        <v>19</v>
      </c>
      <c r="R10504" t="s">
        <v>38</v>
      </c>
      <c r="S10504" t="s">
        <v>21</v>
      </c>
      <c r="T10504" t="s">
        <v>13312</v>
      </c>
      <c r="U10504" s="1">
        <v>45682</v>
      </c>
      <c r="V10504">
        <v>45</v>
      </c>
      <c r="W10504" t="str">
        <f t="shared" si="211"/>
        <v>30-59</v>
      </c>
    </row>
    <row r="10505" spans="1:23" x14ac:dyDescent="0.25">
      <c r="A10505" t="s">
        <v>10754</v>
      </c>
      <c r="B10505">
        <v>4324392101</v>
      </c>
      <c r="C10505">
        <v>2303391865</v>
      </c>
      <c r="D10505" s="1">
        <v>45536</v>
      </c>
      <c r="E10505">
        <v>99223</v>
      </c>
      <c r="F10505">
        <v>99282</v>
      </c>
      <c r="G10505" t="s">
        <v>94</v>
      </c>
      <c r="H10505" s="34">
        <v>43699</v>
      </c>
      <c r="I10505" s="7">
        <v>34085</v>
      </c>
      <c r="J10505" s="7">
        <v>25055</v>
      </c>
      <c r="K10505" s="7">
        <v>2213</v>
      </c>
      <c r="L10505" s="7">
        <v>6817</v>
      </c>
      <c r="M10505" s="5">
        <v>0.2</v>
      </c>
      <c r="N10505" t="s">
        <v>3140</v>
      </c>
      <c r="O10505" t="s">
        <v>30</v>
      </c>
      <c r="P10505" t="s">
        <v>3146</v>
      </c>
      <c r="Q10505" t="s">
        <v>19</v>
      </c>
      <c r="R10505" t="s">
        <v>26</v>
      </c>
      <c r="S10505" t="s">
        <v>17</v>
      </c>
      <c r="T10505" t="s">
        <v>13310</v>
      </c>
      <c r="U10505" s="1">
        <v>45592</v>
      </c>
      <c r="V10505">
        <v>56</v>
      </c>
      <c r="W10505" t="str">
        <f t="shared" si="211"/>
        <v>30-59</v>
      </c>
    </row>
    <row r="10506" spans="1:23" x14ac:dyDescent="0.25">
      <c r="A10506" t="s">
        <v>10755</v>
      </c>
      <c r="B10506">
        <v>8956765043</v>
      </c>
      <c r="C10506">
        <v>4758973152</v>
      </c>
      <c r="D10506" s="1">
        <v>45908</v>
      </c>
      <c r="E10506">
        <v>99231</v>
      </c>
      <c r="F10506">
        <v>99291</v>
      </c>
      <c r="G10506" t="s">
        <v>3552</v>
      </c>
      <c r="H10506" s="34">
        <v>11252</v>
      </c>
      <c r="I10506" s="7">
        <v>8101</v>
      </c>
      <c r="J10506" s="7">
        <v>7452.92</v>
      </c>
      <c r="K10506" s="7">
        <v>0</v>
      </c>
      <c r="L10506" s="7">
        <v>648.08000000000004</v>
      </c>
      <c r="M10506" s="5">
        <v>0.08</v>
      </c>
      <c r="N10506" t="s">
        <v>24</v>
      </c>
      <c r="O10506" t="s">
        <v>17</v>
      </c>
      <c r="P10506" t="s">
        <v>55</v>
      </c>
      <c r="Q10506" t="s">
        <v>19</v>
      </c>
      <c r="R10506" t="s">
        <v>43</v>
      </c>
      <c r="S10506" t="s">
        <v>17</v>
      </c>
      <c r="T10506" t="s">
        <v>13311</v>
      </c>
      <c r="U10506" s="1">
        <v>45964</v>
      </c>
      <c r="V10506">
        <v>56</v>
      </c>
      <c r="W10506" t="str">
        <f t="shared" si="211"/>
        <v>30-59</v>
      </c>
    </row>
    <row r="10507" spans="1:23" x14ac:dyDescent="0.25">
      <c r="A10507" t="s">
        <v>10756</v>
      </c>
      <c r="B10507">
        <v>2772818258</v>
      </c>
      <c r="C10507">
        <v>7940484209</v>
      </c>
      <c r="D10507" s="1">
        <v>45598</v>
      </c>
      <c r="E10507">
        <v>99233</v>
      </c>
      <c r="F10507">
        <v>99283</v>
      </c>
      <c r="G10507" t="s">
        <v>99</v>
      </c>
      <c r="H10507" s="34">
        <v>77866</v>
      </c>
      <c r="I10507" s="7">
        <v>66186</v>
      </c>
      <c r="J10507" s="7">
        <v>59214.28</v>
      </c>
      <c r="K10507" s="7">
        <v>5648</v>
      </c>
      <c r="L10507" s="7">
        <v>1323.72</v>
      </c>
      <c r="M10507" s="5">
        <v>0.02</v>
      </c>
      <c r="N10507" t="s">
        <v>16</v>
      </c>
      <c r="O10507" t="s">
        <v>30</v>
      </c>
      <c r="P10507" t="s">
        <v>40</v>
      </c>
      <c r="Q10507" t="s">
        <v>19</v>
      </c>
      <c r="R10507" t="s">
        <v>27</v>
      </c>
      <c r="S10507" t="s">
        <v>17</v>
      </c>
      <c r="T10507" t="s">
        <v>13310</v>
      </c>
      <c r="U10507" s="1">
        <v>45765</v>
      </c>
      <c r="V10507">
        <v>167</v>
      </c>
      <c r="W10507" t="str">
        <f t="shared" si="211"/>
        <v>150-179</v>
      </c>
    </row>
    <row r="10508" spans="1:23" x14ac:dyDescent="0.25">
      <c r="A10508" t="s">
        <v>10757</v>
      </c>
      <c r="B10508">
        <v>414901262</v>
      </c>
      <c r="C10508">
        <v>1838259696</v>
      </c>
      <c r="D10508" s="1">
        <v>45829</v>
      </c>
      <c r="E10508">
        <v>99214</v>
      </c>
      <c r="F10508">
        <v>90834</v>
      </c>
      <c r="G10508" t="s">
        <v>171</v>
      </c>
      <c r="H10508" s="34">
        <v>75049</v>
      </c>
      <c r="I10508" s="7">
        <v>48782</v>
      </c>
      <c r="J10508" s="7">
        <v>42928.160000000003</v>
      </c>
      <c r="K10508" s="7">
        <v>0</v>
      </c>
      <c r="L10508" s="7">
        <v>5853.84</v>
      </c>
      <c r="M10508" s="5">
        <v>0.12</v>
      </c>
      <c r="N10508" t="s">
        <v>46</v>
      </c>
      <c r="O10508" t="s">
        <v>17</v>
      </c>
      <c r="P10508" t="s">
        <v>31</v>
      </c>
      <c r="Q10508" t="s">
        <v>32</v>
      </c>
      <c r="R10508" t="s">
        <v>27</v>
      </c>
      <c r="S10508" t="s">
        <v>27</v>
      </c>
      <c r="T10508" t="s">
        <v>13311</v>
      </c>
      <c r="U10508" s="1">
        <v>45933</v>
      </c>
      <c r="V10508">
        <v>104</v>
      </c>
      <c r="W10508" t="str">
        <f t="shared" si="211"/>
        <v>90-119</v>
      </c>
    </row>
    <row r="10509" spans="1:23" x14ac:dyDescent="0.25">
      <c r="A10509" t="s">
        <v>10758</v>
      </c>
      <c r="B10509">
        <v>9295449621</v>
      </c>
      <c r="C10509">
        <v>3312836496</v>
      </c>
      <c r="D10509" s="1">
        <v>45921</v>
      </c>
      <c r="E10509">
        <v>99213</v>
      </c>
      <c r="F10509">
        <v>99203</v>
      </c>
      <c r="G10509" t="s">
        <v>240</v>
      </c>
      <c r="H10509" s="34">
        <v>49994</v>
      </c>
      <c r="I10509" s="7">
        <v>37496</v>
      </c>
      <c r="J10509" s="7">
        <v>31871.599999999999</v>
      </c>
      <c r="K10509" s="7">
        <v>0</v>
      </c>
      <c r="L10509" s="7">
        <v>5624.4</v>
      </c>
      <c r="M10509" s="5">
        <v>0.15</v>
      </c>
      <c r="N10509" t="s">
        <v>1139</v>
      </c>
      <c r="O10509" t="s">
        <v>17</v>
      </c>
      <c r="P10509" t="s">
        <v>97</v>
      </c>
      <c r="Q10509" t="s">
        <v>19</v>
      </c>
      <c r="R10509" t="s">
        <v>21</v>
      </c>
      <c r="S10509" t="s">
        <v>27</v>
      </c>
      <c r="T10509" t="s">
        <v>13310</v>
      </c>
      <c r="U10509" s="1">
        <v>46090</v>
      </c>
      <c r="V10509">
        <v>169</v>
      </c>
      <c r="W10509" t="str">
        <f t="shared" si="211"/>
        <v>150-179</v>
      </c>
    </row>
    <row r="10510" spans="1:23" x14ac:dyDescent="0.25">
      <c r="A10510" t="s">
        <v>10759</v>
      </c>
      <c r="B10510">
        <v>6271436615</v>
      </c>
      <c r="C10510">
        <v>2367047362</v>
      </c>
      <c r="D10510" s="1">
        <v>45928</v>
      </c>
      <c r="E10510">
        <v>99213</v>
      </c>
      <c r="F10510">
        <v>99284</v>
      </c>
      <c r="G10510" t="s">
        <v>3335</v>
      </c>
      <c r="H10510" s="34">
        <v>35944</v>
      </c>
      <c r="I10510" s="7">
        <v>25880</v>
      </c>
      <c r="J10510" s="7">
        <v>23809.599999999999</v>
      </c>
      <c r="K10510" s="7">
        <v>0</v>
      </c>
      <c r="L10510" s="7">
        <v>2070.4</v>
      </c>
      <c r="M10510" s="5">
        <v>0.08</v>
      </c>
      <c r="N10510" t="s">
        <v>24</v>
      </c>
      <c r="O10510" t="s">
        <v>17</v>
      </c>
      <c r="P10510" t="s">
        <v>18</v>
      </c>
      <c r="Q10510" t="s">
        <v>19</v>
      </c>
      <c r="R10510" t="s">
        <v>27</v>
      </c>
      <c r="S10510" t="s">
        <v>21</v>
      </c>
      <c r="T10510" t="s">
        <v>13310</v>
      </c>
      <c r="U10510" s="1">
        <v>45992</v>
      </c>
      <c r="V10510">
        <v>64</v>
      </c>
      <c r="W10510" t="str">
        <f t="shared" si="211"/>
        <v>60-89</v>
      </c>
    </row>
    <row r="10511" spans="1:23" x14ac:dyDescent="0.25">
      <c r="A10511" t="s">
        <v>10760</v>
      </c>
      <c r="B10511">
        <v>3761988409</v>
      </c>
      <c r="C10511">
        <v>3078171882</v>
      </c>
      <c r="D10511" s="1">
        <v>45439</v>
      </c>
      <c r="E10511">
        <v>99238</v>
      </c>
      <c r="F10511">
        <v>99211</v>
      </c>
      <c r="G10511" t="s">
        <v>307</v>
      </c>
      <c r="H10511" s="34">
        <v>66036</v>
      </c>
      <c r="I10511" s="7">
        <v>42923</v>
      </c>
      <c r="J10511" s="7">
        <v>33118.239999999998</v>
      </c>
      <c r="K10511" s="7">
        <v>4654</v>
      </c>
      <c r="L10511" s="7">
        <v>5150.76</v>
      </c>
      <c r="M10511" s="5">
        <v>0.12</v>
      </c>
      <c r="N10511" t="s">
        <v>46</v>
      </c>
      <c r="O10511" t="s">
        <v>30</v>
      </c>
      <c r="P10511" t="s">
        <v>3146</v>
      </c>
      <c r="Q10511" t="s">
        <v>19</v>
      </c>
      <c r="R10511" t="s">
        <v>20</v>
      </c>
      <c r="S10511" t="s">
        <v>21</v>
      </c>
      <c r="T10511" t="s">
        <v>13312</v>
      </c>
      <c r="U10511" s="1">
        <v>45558</v>
      </c>
      <c r="V10511">
        <v>119</v>
      </c>
      <c r="W10511" t="str">
        <f t="shared" si="211"/>
        <v>90-119</v>
      </c>
    </row>
    <row r="10512" spans="1:23" x14ac:dyDescent="0.25">
      <c r="A10512" t="s">
        <v>10761</v>
      </c>
      <c r="B10512">
        <v>9901345035</v>
      </c>
      <c r="C10512">
        <v>5334659997</v>
      </c>
      <c r="D10512" s="1">
        <v>45592</v>
      </c>
      <c r="E10512">
        <v>99231</v>
      </c>
      <c r="F10512">
        <v>99204</v>
      </c>
      <c r="G10512" t="s">
        <v>3240</v>
      </c>
      <c r="H10512" s="34">
        <v>42764</v>
      </c>
      <c r="I10512" s="7">
        <v>33784</v>
      </c>
      <c r="J10512" s="7">
        <v>24181.56</v>
      </c>
      <c r="K10512" s="7">
        <v>4197</v>
      </c>
      <c r="L10512" s="7">
        <v>5405.44</v>
      </c>
      <c r="M10512" s="5">
        <v>0.16</v>
      </c>
      <c r="N10512" t="s">
        <v>1138</v>
      </c>
      <c r="O10512" t="s">
        <v>27</v>
      </c>
      <c r="P10512" t="s">
        <v>31</v>
      </c>
      <c r="Q10512" t="s">
        <v>32</v>
      </c>
      <c r="R10512" t="s">
        <v>20</v>
      </c>
      <c r="S10512" t="s">
        <v>27</v>
      </c>
      <c r="T10512" t="s">
        <v>13311</v>
      </c>
      <c r="U10512" s="1">
        <v>45662</v>
      </c>
      <c r="V10512">
        <v>70</v>
      </c>
      <c r="W10512" t="str">
        <f t="shared" si="211"/>
        <v>60-89</v>
      </c>
    </row>
    <row r="10513" spans="1:23" x14ac:dyDescent="0.25">
      <c r="A10513" t="s">
        <v>10762</v>
      </c>
      <c r="B10513">
        <v>4360030535</v>
      </c>
      <c r="C10513">
        <v>316656915</v>
      </c>
      <c r="D10513" s="1">
        <v>45429</v>
      </c>
      <c r="E10513">
        <v>99214</v>
      </c>
      <c r="F10513">
        <v>80053</v>
      </c>
      <c r="G10513" t="s">
        <v>81</v>
      </c>
      <c r="H10513" s="34">
        <v>44184</v>
      </c>
      <c r="I10513" s="7">
        <v>28720</v>
      </c>
      <c r="J10513" s="7">
        <v>16303.6</v>
      </c>
      <c r="K10513" s="7">
        <v>8970</v>
      </c>
      <c r="L10513" s="7">
        <v>3446.4</v>
      </c>
      <c r="M10513" s="5">
        <v>0.12</v>
      </c>
      <c r="N10513" t="s">
        <v>46</v>
      </c>
      <c r="O10513" t="s">
        <v>27</v>
      </c>
      <c r="P10513" t="s">
        <v>31</v>
      </c>
      <c r="Q10513" t="s">
        <v>19</v>
      </c>
      <c r="R10513" t="s">
        <v>26</v>
      </c>
      <c r="S10513" t="s">
        <v>17</v>
      </c>
      <c r="T10513" t="s">
        <v>13310</v>
      </c>
      <c r="U10513" s="1">
        <v>45488</v>
      </c>
      <c r="V10513">
        <v>59</v>
      </c>
      <c r="W10513" t="str">
        <f t="shared" si="211"/>
        <v>30-59</v>
      </c>
    </row>
    <row r="10514" spans="1:23" x14ac:dyDescent="0.25">
      <c r="A10514" t="s">
        <v>10763</v>
      </c>
      <c r="B10514">
        <v>9297288169</v>
      </c>
      <c r="C10514">
        <v>4448874723</v>
      </c>
      <c r="D10514" s="1">
        <v>45663</v>
      </c>
      <c r="E10514">
        <v>99232</v>
      </c>
      <c r="F10514">
        <v>99212</v>
      </c>
      <c r="G10514" t="s">
        <v>65</v>
      </c>
      <c r="H10514" s="34">
        <v>72353</v>
      </c>
      <c r="I10514" s="7">
        <v>59329</v>
      </c>
      <c r="J10514" s="7">
        <v>43951.78</v>
      </c>
      <c r="K10514" s="7">
        <v>4698</v>
      </c>
      <c r="L10514" s="7">
        <v>10679.22</v>
      </c>
      <c r="M10514" s="5">
        <v>0.18</v>
      </c>
      <c r="N10514" t="s">
        <v>3141</v>
      </c>
      <c r="O10514" t="s">
        <v>30</v>
      </c>
      <c r="P10514" t="s">
        <v>3150</v>
      </c>
      <c r="Q10514" t="s">
        <v>32</v>
      </c>
      <c r="R10514" t="s">
        <v>38</v>
      </c>
      <c r="S10514" t="s">
        <v>17</v>
      </c>
      <c r="T10514" t="s">
        <v>13311</v>
      </c>
      <c r="U10514" s="1">
        <v>45826</v>
      </c>
      <c r="V10514">
        <v>163</v>
      </c>
      <c r="W10514" t="str">
        <f t="shared" si="211"/>
        <v>150-179</v>
      </c>
    </row>
    <row r="10515" spans="1:23" x14ac:dyDescent="0.25">
      <c r="A10515" t="s">
        <v>10764</v>
      </c>
      <c r="B10515">
        <v>5202643419</v>
      </c>
      <c r="C10515">
        <v>7873541264</v>
      </c>
      <c r="D10515" s="1">
        <v>45911</v>
      </c>
      <c r="E10515">
        <v>99233</v>
      </c>
      <c r="F10515">
        <v>71046</v>
      </c>
      <c r="G10515" t="s">
        <v>3523</v>
      </c>
      <c r="H10515" s="34">
        <v>60370</v>
      </c>
      <c r="I10515" s="7">
        <v>48296</v>
      </c>
      <c r="J10515" s="7">
        <v>33060.559999999998</v>
      </c>
      <c r="K10515" s="7">
        <v>8474</v>
      </c>
      <c r="L10515" s="7">
        <v>6761.44</v>
      </c>
      <c r="M10515" s="5">
        <v>0.14000000000000001</v>
      </c>
      <c r="N10515" t="s">
        <v>1135</v>
      </c>
      <c r="O10515" t="s">
        <v>27</v>
      </c>
      <c r="P10515" t="s">
        <v>31</v>
      </c>
      <c r="Q10515" t="s">
        <v>19</v>
      </c>
      <c r="R10515" t="s">
        <v>27</v>
      </c>
      <c r="S10515" t="s">
        <v>27</v>
      </c>
      <c r="T10515" t="s">
        <v>13310</v>
      </c>
      <c r="U10515" s="1">
        <v>46059</v>
      </c>
      <c r="V10515">
        <v>148</v>
      </c>
      <c r="W10515" t="str">
        <f t="shared" si="211"/>
        <v>120-149</v>
      </c>
    </row>
    <row r="10516" spans="1:23" x14ac:dyDescent="0.25">
      <c r="A10516" t="s">
        <v>10765</v>
      </c>
      <c r="B10516">
        <v>3967890541</v>
      </c>
      <c r="C10516">
        <v>9180952297</v>
      </c>
      <c r="D10516" s="1">
        <v>45316</v>
      </c>
      <c r="E10516">
        <v>99221</v>
      </c>
      <c r="F10516">
        <v>99215</v>
      </c>
      <c r="G10516" t="s">
        <v>171</v>
      </c>
      <c r="H10516" s="34">
        <v>50053</v>
      </c>
      <c r="I10516" s="7">
        <v>37540</v>
      </c>
      <c r="J10516" s="7">
        <v>31909</v>
      </c>
      <c r="K10516" s="7">
        <v>0</v>
      </c>
      <c r="L10516" s="7">
        <v>5631</v>
      </c>
      <c r="M10516" s="5">
        <v>0.15</v>
      </c>
      <c r="N10516" t="s">
        <v>1139</v>
      </c>
      <c r="O10516" t="s">
        <v>17</v>
      </c>
      <c r="P10516" t="s">
        <v>3146</v>
      </c>
      <c r="Q10516" t="s">
        <v>32</v>
      </c>
      <c r="R10516" t="s">
        <v>26</v>
      </c>
      <c r="S10516" t="s">
        <v>21</v>
      </c>
      <c r="T10516" t="s">
        <v>13310</v>
      </c>
      <c r="U10516" s="1">
        <v>45390</v>
      </c>
      <c r="V10516">
        <v>74</v>
      </c>
      <c r="W10516" t="str">
        <f t="shared" si="211"/>
        <v>60-89</v>
      </c>
    </row>
    <row r="10517" spans="1:23" x14ac:dyDescent="0.25">
      <c r="A10517" t="s">
        <v>10766</v>
      </c>
      <c r="B10517">
        <v>4141229140</v>
      </c>
      <c r="C10517">
        <v>414515386</v>
      </c>
      <c r="D10517" s="1">
        <v>45890</v>
      </c>
      <c r="E10517">
        <v>99233</v>
      </c>
      <c r="F10517">
        <v>99292</v>
      </c>
      <c r="G10517" t="s">
        <v>3288</v>
      </c>
      <c r="H10517" s="34">
        <v>96489</v>
      </c>
      <c r="I10517" s="7">
        <v>75261</v>
      </c>
      <c r="J10517" s="7">
        <v>60208.800000000003</v>
      </c>
      <c r="K10517" s="7">
        <v>0</v>
      </c>
      <c r="L10517" s="7">
        <v>15052.2</v>
      </c>
      <c r="M10517" s="5">
        <v>0.2</v>
      </c>
      <c r="N10517" t="s">
        <v>3140</v>
      </c>
      <c r="O10517" t="s">
        <v>17</v>
      </c>
      <c r="P10517" t="s">
        <v>3149</v>
      </c>
      <c r="Q10517" t="s">
        <v>19</v>
      </c>
      <c r="R10517" t="s">
        <v>38</v>
      </c>
      <c r="S10517" t="s">
        <v>27</v>
      </c>
      <c r="T10517" t="s">
        <v>13310</v>
      </c>
      <c r="U10517" s="1">
        <v>45971</v>
      </c>
      <c r="V10517">
        <v>81</v>
      </c>
      <c r="W10517" t="str">
        <f t="shared" si="211"/>
        <v>60-89</v>
      </c>
    </row>
    <row r="10518" spans="1:23" x14ac:dyDescent="0.25">
      <c r="A10518" t="s">
        <v>10767</v>
      </c>
      <c r="B10518">
        <v>167797692</v>
      </c>
      <c r="C10518">
        <v>3779840079</v>
      </c>
      <c r="D10518" s="1">
        <v>45613</v>
      </c>
      <c r="E10518">
        <v>99232</v>
      </c>
      <c r="F10518">
        <v>99285</v>
      </c>
      <c r="G10518" t="s">
        <v>89</v>
      </c>
      <c r="H10518" s="34">
        <v>39405</v>
      </c>
      <c r="I10518" s="7">
        <v>32312</v>
      </c>
      <c r="J10518" s="7">
        <v>21114.84</v>
      </c>
      <c r="K10518" s="7">
        <v>5381</v>
      </c>
      <c r="L10518" s="7">
        <v>5816.16</v>
      </c>
      <c r="M10518" s="5">
        <v>0.18</v>
      </c>
      <c r="N10518" t="s">
        <v>3141</v>
      </c>
      <c r="O10518" t="s">
        <v>27</v>
      </c>
      <c r="P10518" t="s">
        <v>97</v>
      </c>
      <c r="Q10518" t="s">
        <v>19</v>
      </c>
      <c r="R10518" t="s">
        <v>38</v>
      </c>
      <c r="S10518" t="s">
        <v>17</v>
      </c>
      <c r="T10518" t="s">
        <v>13310</v>
      </c>
      <c r="U10518" s="1">
        <v>45732</v>
      </c>
      <c r="V10518">
        <v>119</v>
      </c>
      <c r="W10518" t="str">
        <f t="shared" si="211"/>
        <v>90-119</v>
      </c>
    </row>
    <row r="10519" spans="1:23" x14ac:dyDescent="0.25">
      <c r="A10519" t="s">
        <v>10768</v>
      </c>
      <c r="B10519">
        <v>6149632622</v>
      </c>
      <c r="C10519">
        <v>935688456</v>
      </c>
      <c r="D10519" s="1">
        <v>45852</v>
      </c>
      <c r="E10519">
        <v>99233</v>
      </c>
      <c r="F10519">
        <v>99215</v>
      </c>
      <c r="G10519" t="s">
        <v>3158</v>
      </c>
      <c r="H10519" s="34">
        <v>24230</v>
      </c>
      <c r="I10519" s="7">
        <v>17446</v>
      </c>
      <c r="J10519" s="7">
        <v>11923.32</v>
      </c>
      <c r="K10519" s="7">
        <v>4127</v>
      </c>
      <c r="L10519" s="7">
        <v>1395.68</v>
      </c>
      <c r="M10519" s="5">
        <v>0.08</v>
      </c>
      <c r="N10519" t="s">
        <v>24</v>
      </c>
      <c r="O10519" t="s">
        <v>27</v>
      </c>
      <c r="P10519" t="s">
        <v>3147</v>
      </c>
      <c r="Q10519" t="s">
        <v>32</v>
      </c>
      <c r="R10519" t="s">
        <v>38</v>
      </c>
      <c r="S10519" t="s">
        <v>21</v>
      </c>
      <c r="T10519" t="s">
        <v>13311</v>
      </c>
      <c r="U10519" s="1">
        <v>45886</v>
      </c>
      <c r="V10519">
        <v>34</v>
      </c>
      <c r="W10519" t="str">
        <f t="shared" si="211"/>
        <v>30-59</v>
      </c>
    </row>
    <row r="10520" spans="1:23" x14ac:dyDescent="0.25">
      <c r="A10520" t="s">
        <v>10769</v>
      </c>
      <c r="B10520">
        <v>5926102999</v>
      </c>
      <c r="C10520">
        <v>2006101310</v>
      </c>
      <c r="D10520" s="1">
        <v>45350</v>
      </c>
      <c r="E10520">
        <v>99221</v>
      </c>
      <c r="F10520">
        <v>36415</v>
      </c>
      <c r="G10520" t="s">
        <v>3598</v>
      </c>
      <c r="H10520" s="34">
        <v>69534</v>
      </c>
      <c r="I10520" s="7">
        <v>59104</v>
      </c>
      <c r="J10520" s="7">
        <v>57921.919999999998</v>
      </c>
      <c r="K10520" s="7">
        <v>0</v>
      </c>
      <c r="L10520" s="7">
        <v>1182.08</v>
      </c>
      <c r="M10520" s="5">
        <v>0.02</v>
      </c>
      <c r="N10520" t="s">
        <v>16</v>
      </c>
      <c r="O10520" t="s">
        <v>17</v>
      </c>
      <c r="P10520" t="s">
        <v>35</v>
      </c>
      <c r="Q10520" t="s">
        <v>32</v>
      </c>
      <c r="R10520" t="s">
        <v>27</v>
      </c>
      <c r="S10520" t="s">
        <v>21</v>
      </c>
      <c r="T10520" t="s">
        <v>13310</v>
      </c>
      <c r="U10520" s="1">
        <v>45483</v>
      </c>
      <c r="V10520">
        <v>133</v>
      </c>
      <c r="W10520" t="str">
        <f t="shared" si="211"/>
        <v>120-149</v>
      </c>
    </row>
    <row r="10521" spans="1:23" x14ac:dyDescent="0.25">
      <c r="A10521" t="s">
        <v>10770</v>
      </c>
      <c r="B10521">
        <v>4486996805</v>
      </c>
      <c r="C10521">
        <v>8275363710</v>
      </c>
      <c r="D10521" s="1">
        <v>45824</v>
      </c>
      <c r="E10521">
        <v>99213</v>
      </c>
      <c r="F10521">
        <v>99215</v>
      </c>
      <c r="G10521" t="s">
        <v>3187</v>
      </c>
      <c r="H10521" s="34">
        <v>75885</v>
      </c>
      <c r="I10521" s="7">
        <v>59190</v>
      </c>
      <c r="J10521" s="7">
        <v>42619</v>
      </c>
      <c r="K10521" s="7">
        <v>4733</v>
      </c>
      <c r="L10521" s="7">
        <v>11838</v>
      </c>
      <c r="M10521" s="5">
        <v>0.2</v>
      </c>
      <c r="N10521" t="s">
        <v>3140</v>
      </c>
      <c r="O10521" t="s">
        <v>30</v>
      </c>
      <c r="P10521" t="s">
        <v>3148</v>
      </c>
      <c r="Q10521" t="s">
        <v>19</v>
      </c>
      <c r="R10521" t="s">
        <v>21</v>
      </c>
      <c r="S10521" t="s">
        <v>17</v>
      </c>
      <c r="T10521" t="s">
        <v>13312</v>
      </c>
      <c r="U10521" s="1">
        <v>45910</v>
      </c>
      <c r="V10521">
        <v>86</v>
      </c>
      <c r="W10521" t="str">
        <f t="shared" si="211"/>
        <v>60-89</v>
      </c>
    </row>
    <row r="10522" spans="1:23" x14ac:dyDescent="0.25">
      <c r="A10522" t="s">
        <v>10771</v>
      </c>
      <c r="B10522">
        <v>4775689445</v>
      </c>
      <c r="C10522">
        <v>8542979168</v>
      </c>
      <c r="D10522" s="1">
        <v>45468</v>
      </c>
      <c r="E10522">
        <v>99238</v>
      </c>
      <c r="F10522">
        <v>99201</v>
      </c>
      <c r="G10522" t="s">
        <v>54</v>
      </c>
      <c r="H10522" s="34">
        <v>35777</v>
      </c>
      <c r="I10522" s="7">
        <v>28264</v>
      </c>
      <c r="J10522" s="7">
        <v>21166.76</v>
      </c>
      <c r="K10522" s="7">
        <v>2575</v>
      </c>
      <c r="L10522" s="7">
        <v>4522.24</v>
      </c>
      <c r="M10522" s="5">
        <v>0.16</v>
      </c>
      <c r="N10522" t="s">
        <v>1138</v>
      </c>
      <c r="O10522" t="s">
        <v>30</v>
      </c>
      <c r="P10522" t="s">
        <v>40</v>
      </c>
      <c r="Q10522" t="s">
        <v>32</v>
      </c>
      <c r="R10522" t="s">
        <v>21</v>
      </c>
      <c r="S10522" t="s">
        <v>17</v>
      </c>
      <c r="T10522" t="s">
        <v>13312</v>
      </c>
      <c r="U10522" s="1">
        <v>45619</v>
      </c>
      <c r="V10522">
        <v>151</v>
      </c>
      <c r="W10522" t="str">
        <f t="shared" si="211"/>
        <v>150-179</v>
      </c>
    </row>
    <row r="10523" spans="1:23" x14ac:dyDescent="0.25">
      <c r="A10523" t="s">
        <v>10772</v>
      </c>
      <c r="B10523">
        <v>2441553440</v>
      </c>
      <c r="C10523">
        <v>7292467943</v>
      </c>
      <c r="D10523" s="1">
        <v>45749</v>
      </c>
      <c r="E10523">
        <v>99214</v>
      </c>
      <c r="F10523">
        <v>90834</v>
      </c>
      <c r="G10523" t="s">
        <v>3240</v>
      </c>
      <c r="H10523" s="34">
        <v>54791</v>
      </c>
      <c r="I10523" s="7">
        <v>46572</v>
      </c>
      <c r="J10523" s="7">
        <v>45640.56</v>
      </c>
      <c r="K10523" s="7">
        <v>0</v>
      </c>
      <c r="L10523" s="7">
        <v>931.44</v>
      </c>
      <c r="M10523" s="5">
        <v>0.02</v>
      </c>
      <c r="N10523" t="s">
        <v>16</v>
      </c>
      <c r="O10523" t="s">
        <v>17</v>
      </c>
      <c r="P10523" t="s">
        <v>18</v>
      </c>
      <c r="Q10523" t="s">
        <v>19</v>
      </c>
      <c r="R10523" t="s">
        <v>26</v>
      </c>
      <c r="S10523" t="s">
        <v>21</v>
      </c>
      <c r="T10523" t="s">
        <v>13310</v>
      </c>
      <c r="U10523" s="1">
        <v>45784</v>
      </c>
      <c r="V10523">
        <v>35</v>
      </c>
      <c r="W10523" t="str">
        <f t="shared" si="211"/>
        <v>30-59</v>
      </c>
    </row>
    <row r="10524" spans="1:23" x14ac:dyDescent="0.25">
      <c r="A10524" t="s">
        <v>10773</v>
      </c>
      <c r="B10524">
        <v>6086931771</v>
      </c>
      <c r="C10524">
        <v>9421222993</v>
      </c>
      <c r="D10524" s="1">
        <v>45550</v>
      </c>
      <c r="E10524">
        <v>99222</v>
      </c>
      <c r="F10524">
        <v>99203</v>
      </c>
      <c r="G10524" t="s">
        <v>178</v>
      </c>
      <c r="H10524" s="34">
        <v>38921</v>
      </c>
      <c r="I10524" s="7">
        <v>28023</v>
      </c>
      <c r="J10524" s="7">
        <v>13090.16</v>
      </c>
      <c r="K10524" s="7">
        <v>12691</v>
      </c>
      <c r="L10524" s="7">
        <v>2241.84</v>
      </c>
      <c r="M10524" s="5">
        <v>0.08</v>
      </c>
      <c r="N10524" t="s">
        <v>24</v>
      </c>
      <c r="O10524" t="s">
        <v>27</v>
      </c>
      <c r="P10524" t="s">
        <v>18</v>
      </c>
      <c r="Q10524" t="s">
        <v>32</v>
      </c>
      <c r="R10524" t="s">
        <v>20</v>
      </c>
      <c r="S10524" t="s">
        <v>27</v>
      </c>
      <c r="T10524" t="s">
        <v>13310</v>
      </c>
      <c r="U10524" s="1">
        <v>45730</v>
      </c>
      <c r="V10524">
        <v>180</v>
      </c>
      <c r="W10524" t="str">
        <f t="shared" si="211"/>
        <v>180-209</v>
      </c>
    </row>
    <row r="10525" spans="1:23" x14ac:dyDescent="0.25">
      <c r="A10525" t="s">
        <v>10774</v>
      </c>
      <c r="B10525">
        <v>8545378982</v>
      </c>
      <c r="C10525">
        <v>8720981261</v>
      </c>
      <c r="D10525" s="1">
        <v>45444</v>
      </c>
      <c r="E10525">
        <v>99223</v>
      </c>
      <c r="F10525">
        <v>99213</v>
      </c>
      <c r="G10525" t="s">
        <v>296</v>
      </c>
      <c r="H10525" s="34">
        <v>22754</v>
      </c>
      <c r="I10525" s="7">
        <v>18658</v>
      </c>
      <c r="J10525" s="7">
        <v>12896.56</v>
      </c>
      <c r="K10525" s="7">
        <v>2403</v>
      </c>
      <c r="L10525" s="7">
        <v>3358.44</v>
      </c>
      <c r="M10525" s="5">
        <v>0.18</v>
      </c>
      <c r="N10525" t="s">
        <v>3141</v>
      </c>
      <c r="O10525" t="s">
        <v>30</v>
      </c>
      <c r="P10525" t="s">
        <v>31</v>
      </c>
      <c r="Q10525" t="s">
        <v>19</v>
      </c>
      <c r="R10525" t="s">
        <v>20</v>
      </c>
      <c r="S10525" t="s">
        <v>27</v>
      </c>
      <c r="T10525" t="s">
        <v>13311</v>
      </c>
      <c r="U10525" s="1">
        <v>45536</v>
      </c>
      <c r="V10525">
        <v>92</v>
      </c>
      <c r="W10525" t="str">
        <f t="shared" si="211"/>
        <v>90-119</v>
      </c>
    </row>
    <row r="10526" spans="1:23" x14ac:dyDescent="0.25">
      <c r="A10526" t="s">
        <v>10775</v>
      </c>
      <c r="B10526">
        <v>8678448728</v>
      </c>
      <c r="C10526">
        <v>4044857422</v>
      </c>
      <c r="D10526" s="1">
        <v>45457</v>
      </c>
      <c r="E10526">
        <v>99222</v>
      </c>
      <c r="F10526">
        <v>81000</v>
      </c>
      <c r="G10526" t="s">
        <v>37</v>
      </c>
      <c r="H10526" s="34">
        <v>28119</v>
      </c>
      <c r="I10526" s="7">
        <v>22214</v>
      </c>
      <c r="J10526" s="7">
        <v>9514.76</v>
      </c>
      <c r="K10526" s="7">
        <v>9145</v>
      </c>
      <c r="L10526" s="7">
        <v>3554.24</v>
      </c>
      <c r="M10526" s="5">
        <v>0.16</v>
      </c>
      <c r="N10526" t="s">
        <v>1138</v>
      </c>
      <c r="O10526" t="s">
        <v>27</v>
      </c>
      <c r="P10526" t="s">
        <v>40</v>
      </c>
      <c r="Q10526" t="s">
        <v>19</v>
      </c>
      <c r="R10526" t="s">
        <v>21</v>
      </c>
      <c r="S10526" t="s">
        <v>27</v>
      </c>
      <c r="T10526" t="s">
        <v>13312</v>
      </c>
      <c r="U10526" s="1">
        <v>45584</v>
      </c>
      <c r="V10526">
        <v>127</v>
      </c>
      <c r="W10526" t="str">
        <f t="shared" si="211"/>
        <v>120-149</v>
      </c>
    </row>
    <row r="10527" spans="1:23" x14ac:dyDescent="0.25">
      <c r="A10527" t="s">
        <v>10776</v>
      </c>
      <c r="B10527">
        <v>9656529223</v>
      </c>
      <c r="C10527">
        <v>4759484511</v>
      </c>
      <c r="D10527" s="1">
        <v>45928</v>
      </c>
      <c r="E10527">
        <v>99233</v>
      </c>
      <c r="F10527">
        <v>71046</v>
      </c>
      <c r="G10527" t="s">
        <v>42</v>
      </c>
      <c r="H10527" s="34">
        <v>79261</v>
      </c>
      <c r="I10527" s="7">
        <v>61824</v>
      </c>
      <c r="J10527" s="7">
        <v>42373.2</v>
      </c>
      <c r="K10527" s="7">
        <v>7086</v>
      </c>
      <c r="L10527" s="7">
        <v>12364.8</v>
      </c>
      <c r="M10527" s="5">
        <v>0.2</v>
      </c>
      <c r="N10527" t="s">
        <v>3140</v>
      </c>
      <c r="O10527" t="s">
        <v>30</v>
      </c>
      <c r="P10527" t="s">
        <v>18</v>
      </c>
      <c r="Q10527" t="s">
        <v>32</v>
      </c>
      <c r="R10527" t="s">
        <v>20</v>
      </c>
      <c r="S10527" t="s">
        <v>17</v>
      </c>
      <c r="T10527" t="s">
        <v>13312</v>
      </c>
      <c r="U10527" s="1">
        <v>46027</v>
      </c>
      <c r="V10527">
        <v>99</v>
      </c>
      <c r="W10527" t="str">
        <f t="shared" si="211"/>
        <v>90-119</v>
      </c>
    </row>
    <row r="10528" spans="1:23" x14ac:dyDescent="0.25">
      <c r="A10528" t="s">
        <v>10777</v>
      </c>
      <c r="B10528">
        <v>722318410</v>
      </c>
      <c r="C10528">
        <v>2226106771</v>
      </c>
      <c r="D10528" s="1">
        <v>45689</v>
      </c>
      <c r="E10528">
        <v>99221</v>
      </c>
      <c r="F10528">
        <v>99205</v>
      </c>
      <c r="G10528" t="s">
        <v>3352</v>
      </c>
      <c r="H10528" s="34">
        <v>88206</v>
      </c>
      <c r="I10528" s="7">
        <v>69683</v>
      </c>
      <c r="J10528" s="7">
        <v>48872.72</v>
      </c>
      <c r="K10528" s="7">
        <v>9661</v>
      </c>
      <c r="L10528" s="7">
        <v>11149.28</v>
      </c>
      <c r="M10528" s="5">
        <v>0.16</v>
      </c>
      <c r="N10528" t="s">
        <v>1138</v>
      </c>
      <c r="O10528" t="s">
        <v>30</v>
      </c>
      <c r="P10528" t="s">
        <v>3146</v>
      </c>
      <c r="Q10528" t="s">
        <v>19</v>
      </c>
      <c r="R10528" t="s">
        <v>20</v>
      </c>
      <c r="S10528" t="s">
        <v>17</v>
      </c>
      <c r="T10528" t="s">
        <v>13312</v>
      </c>
      <c r="U10528" s="1">
        <v>45773</v>
      </c>
      <c r="V10528">
        <v>84</v>
      </c>
      <c r="W10528" t="str">
        <f t="shared" si="211"/>
        <v>60-89</v>
      </c>
    </row>
    <row r="10529" spans="1:23" x14ac:dyDescent="0.25">
      <c r="A10529" t="s">
        <v>10778</v>
      </c>
      <c r="B10529">
        <v>2701133984</v>
      </c>
      <c r="C10529">
        <v>5712028135</v>
      </c>
      <c r="D10529" s="1">
        <v>45726</v>
      </c>
      <c r="E10529">
        <v>99214</v>
      </c>
      <c r="F10529">
        <v>99213</v>
      </c>
      <c r="G10529" t="s">
        <v>15</v>
      </c>
      <c r="H10529" s="34">
        <v>70779</v>
      </c>
      <c r="I10529" s="7">
        <v>53084</v>
      </c>
      <c r="J10529" s="7">
        <v>45121.4</v>
      </c>
      <c r="K10529" s="7">
        <v>0</v>
      </c>
      <c r="L10529" s="7">
        <v>7962.6</v>
      </c>
      <c r="M10529" s="5">
        <v>0.15</v>
      </c>
      <c r="N10529" t="s">
        <v>1139</v>
      </c>
      <c r="O10529" t="s">
        <v>17</v>
      </c>
      <c r="P10529" t="s">
        <v>3147</v>
      </c>
      <c r="Q10529" t="s">
        <v>19</v>
      </c>
      <c r="R10529" t="s">
        <v>20</v>
      </c>
      <c r="S10529" t="s">
        <v>17</v>
      </c>
      <c r="T10529" t="s">
        <v>13312</v>
      </c>
      <c r="U10529" s="1">
        <v>45859</v>
      </c>
      <c r="V10529">
        <v>133</v>
      </c>
      <c r="W10529" t="str">
        <f t="shared" si="211"/>
        <v>120-149</v>
      </c>
    </row>
    <row r="10530" spans="1:23" x14ac:dyDescent="0.25">
      <c r="A10530" t="s">
        <v>10779</v>
      </c>
      <c r="B10530">
        <v>7493990719</v>
      </c>
      <c r="C10530">
        <v>7471780954</v>
      </c>
      <c r="D10530" s="1">
        <v>45702</v>
      </c>
      <c r="E10530">
        <v>99238</v>
      </c>
      <c r="F10530">
        <v>99292</v>
      </c>
      <c r="G10530" t="s">
        <v>3187</v>
      </c>
      <c r="H10530" s="34">
        <v>44394</v>
      </c>
      <c r="I10530" s="7">
        <v>36403</v>
      </c>
      <c r="J10530" s="7">
        <v>29850.46</v>
      </c>
      <c r="K10530" s="7">
        <v>0</v>
      </c>
      <c r="L10530" s="7">
        <v>6552.54</v>
      </c>
      <c r="M10530" s="5">
        <v>0.18</v>
      </c>
      <c r="N10530" t="s">
        <v>3141</v>
      </c>
      <c r="O10530" t="s">
        <v>17</v>
      </c>
      <c r="P10530" t="s">
        <v>25</v>
      </c>
      <c r="Q10530" t="s">
        <v>19</v>
      </c>
      <c r="R10530" t="s">
        <v>38</v>
      </c>
      <c r="S10530" t="s">
        <v>17</v>
      </c>
      <c r="T10530" t="s">
        <v>13310</v>
      </c>
      <c r="U10530" s="1">
        <v>45791</v>
      </c>
      <c r="V10530">
        <v>88</v>
      </c>
      <c r="W10530" t="str">
        <f t="shared" si="211"/>
        <v>60-89</v>
      </c>
    </row>
    <row r="10531" spans="1:23" x14ac:dyDescent="0.25">
      <c r="A10531" t="s">
        <v>10780</v>
      </c>
      <c r="B10531">
        <v>9836955643</v>
      </c>
      <c r="C10531">
        <v>2837117819</v>
      </c>
      <c r="D10531" s="1">
        <v>45538</v>
      </c>
      <c r="E10531">
        <v>99231</v>
      </c>
      <c r="F10531">
        <v>93000</v>
      </c>
      <c r="G10531" t="s">
        <v>194</v>
      </c>
      <c r="H10531" s="34">
        <v>41081</v>
      </c>
      <c r="I10531" s="7">
        <v>32454</v>
      </c>
      <c r="J10531" s="7">
        <v>24664.36</v>
      </c>
      <c r="K10531" s="7">
        <v>2597</v>
      </c>
      <c r="L10531" s="7">
        <v>5192.6400000000003</v>
      </c>
      <c r="M10531" s="5">
        <v>0.16</v>
      </c>
      <c r="N10531" t="s">
        <v>1138</v>
      </c>
      <c r="O10531" t="s">
        <v>30</v>
      </c>
      <c r="P10531" t="s">
        <v>25</v>
      </c>
      <c r="Q10531" t="s">
        <v>32</v>
      </c>
      <c r="R10531" t="s">
        <v>26</v>
      </c>
      <c r="S10531" t="s">
        <v>17</v>
      </c>
      <c r="T10531" t="s">
        <v>13312</v>
      </c>
      <c r="U10531" s="1">
        <v>45642</v>
      </c>
      <c r="V10531">
        <v>104</v>
      </c>
      <c r="W10531" t="str">
        <f t="shared" si="211"/>
        <v>90-119</v>
      </c>
    </row>
    <row r="10532" spans="1:23" x14ac:dyDescent="0.25">
      <c r="A10532" t="s">
        <v>10781</v>
      </c>
      <c r="B10532">
        <v>4530141541</v>
      </c>
      <c r="C10532">
        <v>5523678597</v>
      </c>
      <c r="D10532" s="1">
        <v>45628</v>
      </c>
      <c r="E10532">
        <v>99233</v>
      </c>
      <c r="F10532">
        <v>81000</v>
      </c>
      <c r="G10532" t="s">
        <v>136</v>
      </c>
      <c r="H10532" s="34">
        <v>60203</v>
      </c>
      <c r="I10532" s="7">
        <v>43346</v>
      </c>
      <c r="J10532" s="7">
        <v>33443.32</v>
      </c>
      <c r="K10532" s="7">
        <v>6435</v>
      </c>
      <c r="L10532" s="7">
        <v>3467.68</v>
      </c>
      <c r="M10532" s="5">
        <v>0.08</v>
      </c>
      <c r="N10532" t="s">
        <v>24</v>
      </c>
      <c r="O10532" t="s">
        <v>30</v>
      </c>
      <c r="P10532" t="s">
        <v>25</v>
      </c>
      <c r="Q10532" t="s">
        <v>19</v>
      </c>
      <c r="R10532" t="s">
        <v>21</v>
      </c>
      <c r="S10532" t="s">
        <v>17</v>
      </c>
      <c r="T10532" t="s">
        <v>13310</v>
      </c>
      <c r="U10532" s="1">
        <v>45751</v>
      </c>
      <c r="V10532">
        <v>123</v>
      </c>
      <c r="W10532" t="str">
        <f t="shared" si="211"/>
        <v>120-149</v>
      </c>
    </row>
    <row r="10533" spans="1:23" x14ac:dyDescent="0.25">
      <c r="A10533" t="s">
        <v>10782</v>
      </c>
      <c r="B10533">
        <v>630866348</v>
      </c>
      <c r="C10533">
        <v>4222975138</v>
      </c>
      <c r="D10533" s="1">
        <v>45371</v>
      </c>
      <c r="E10533">
        <v>99231</v>
      </c>
      <c r="F10533">
        <v>99292</v>
      </c>
      <c r="G10533" t="s">
        <v>48</v>
      </c>
      <c r="H10533" s="34">
        <v>63443</v>
      </c>
      <c r="I10533" s="7">
        <v>49486</v>
      </c>
      <c r="J10533" s="7">
        <v>35458.800000000003</v>
      </c>
      <c r="K10533" s="7">
        <v>4130</v>
      </c>
      <c r="L10533" s="7">
        <v>9897.2000000000007</v>
      </c>
      <c r="M10533" s="5">
        <v>0.2</v>
      </c>
      <c r="N10533" t="s">
        <v>3140</v>
      </c>
      <c r="O10533" t="s">
        <v>30</v>
      </c>
      <c r="P10533" t="s">
        <v>3148</v>
      </c>
      <c r="Q10533" t="s">
        <v>32</v>
      </c>
      <c r="R10533" t="s">
        <v>20</v>
      </c>
      <c r="S10533" t="s">
        <v>21</v>
      </c>
      <c r="T10533" t="s">
        <v>13310</v>
      </c>
      <c r="U10533" s="1">
        <v>45528</v>
      </c>
      <c r="V10533">
        <v>157</v>
      </c>
      <c r="W10533" t="str">
        <f t="shared" si="211"/>
        <v>150-179</v>
      </c>
    </row>
    <row r="10534" spans="1:23" x14ac:dyDescent="0.25">
      <c r="A10534" t="s">
        <v>10783</v>
      </c>
      <c r="B10534">
        <v>6763203681</v>
      </c>
      <c r="C10534">
        <v>2872992610</v>
      </c>
      <c r="D10534" s="1">
        <v>45770</v>
      </c>
      <c r="E10534">
        <v>99238</v>
      </c>
      <c r="F10534">
        <v>99202</v>
      </c>
      <c r="G10534" t="s">
        <v>222</v>
      </c>
      <c r="H10534" s="34">
        <v>59706</v>
      </c>
      <c r="I10534" s="7">
        <v>48959</v>
      </c>
      <c r="J10534" s="7">
        <v>21480.38</v>
      </c>
      <c r="K10534" s="7">
        <v>18666</v>
      </c>
      <c r="L10534" s="7">
        <v>8812.6200000000008</v>
      </c>
      <c r="M10534" s="5">
        <v>0.18</v>
      </c>
      <c r="N10534" t="s">
        <v>3141</v>
      </c>
      <c r="O10534" t="s">
        <v>27</v>
      </c>
      <c r="P10534" t="s">
        <v>25</v>
      </c>
      <c r="Q10534" t="s">
        <v>32</v>
      </c>
      <c r="R10534" t="s">
        <v>27</v>
      </c>
      <c r="S10534" t="s">
        <v>27</v>
      </c>
      <c r="T10534" t="s">
        <v>13312</v>
      </c>
      <c r="U10534" s="1">
        <v>45837</v>
      </c>
      <c r="V10534">
        <v>67</v>
      </c>
      <c r="W10534" t="str">
        <f t="shared" si="211"/>
        <v>60-89</v>
      </c>
    </row>
    <row r="10535" spans="1:23" x14ac:dyDescent="0.25">
      <c r="A10535" t="s">
        <v>10784</v>
      </c>
      <c r="B10535">
        <v>3490393130</v>
      </c>
      <c r="C10535">
        <v>3950547239</v>
      </c>
      <c r="D10535" s="1">
        <v>45673</v>
      </c>
      <c r="E10535">
        <v>99215</v>
      </c>
      <c r="F10535">
        <v>97110</v>
      </c>
      <c r="G10535" t="s">
        <v>142</v>
      </c>
      <c r="H10535" s="34">
        <v>24125</v>
      </c>
      <c r="I10535" s="7">
        <v>19059</v>
      </c>
      <c r="J10535" s="7">
        <v>16009.56</v>
      </c>
      <c r="K10535" s="7">
        <v>0</v>
      </c>
      <c r="L10535" s="7">
        <v>3049.44</v>
      </c>
      <c r="M10535" s="5">
        <v>0.16</v>
      </c>
      <c r="N10535" t="s">
        <v>1138</v>
      </c>
      <c r="O10535" t="s">
        <v>17</v>
      </c>
      <c r="P10535" t="s">
        <v>3147</v>
      </c>
      <c r="Q10535" t="s">
        <v>19</v>
      </c>
      <c r="R10535" t="s">
        <v>26</v>
      </c>
      <c r="S10535" t="s">
        <v>21</v>
      </c>
      <c r="T10535" t="s">
        <v>13310</v>
      </c>
      <c r="U10535" s="1">
        <v>45817</v>
      </c>
      <c r="V10535">
        <v>144</v>
      </c>
      <c r="W10535" t="str">
        <f t="shared" si="211"/>
        <v>120-149</v>
      </c>
    </row>
    <row r="10536" spans="1:23" x14ac:dyDescent="0.25">
      <c r="A10536" t="s">
        <v>10785</v>
      </c>
      <c r="B10536">
        <v>4665862782</v>
      </c>
      <c r="C10536">
        <v>2348600711</v>
      </c>
      <c r="D10536" s="1">
        <v>45908</v>
      </c>
      <c r="E10536">
        <v>99232</v>
      </c>
      <c r="F10536">
        <v>81000</v>
      </c>
      <c r="G10536" t="s">
        <v>136</v>
      </c>
      <c r="H10536" s="34">
        <v>26869</v>
      </c>
      <c r="I10536" s="7">
        <v>22033</v>
      </c>
      <c r="J10536" s="7">
        <v>16017.06</v>
      </c>
      <c r="K10536" s="7">
        <v>2050</v>
      </c>
      <c r="L10536" s="7">
        <v>3965.94</v>
      </c>
      <c r="M10536" s="5">
        <v>0.18</v>
      </c>
      <c r="N10536" t="s">
        <v>3141</v>
      </c>
      <c r="O10536" t="s">
        <v>27</v>
      </c>
      <c r="P10536" t="s">
        <v>3148</v>
      </c>
      <c r="Q10536" t="s">
        <v>32</v>
      </c>
      <c r="R10536" t="s">
        <v>26</v>
      </c>
      <c r="S10536" t="s">
        <v>17</v>
      </c>
      <c r="T10536" t="s">
        <v>13310</v>
      </c>
      <c r="U10536" s="1">
        <v>45952</v>
      </c>
      <c r="V10536">
        <v>44</v>
      </c>
      <c r="W10536" t="str">
        <f t="shared" si="211"/>
        <v>30-59</v>
      </c>
    </row>
    <row r="10537" spans="1:23" x14ac:dyDescent="0.25">
      <c r="A10537" t="s">
        <v>10786</v>
      </c>
      <c r="B10537">
        <v>810036677</v>
      </c>
      <c r="C10537">
        <v>1921906237</v>
      </c>
      <c r="D10537" s="1">
        <v>45433</v>
      </c>
      <c r="E10537">
        <v>99223</v>
      </c>
      <c r="F10537">
        <v>81000</v>
      </c>
      <c r="G10537" t="s">
        <v>23</v>
      </c>
      <c r="H10537" s="34">
        <v>67326</v>
      </c>
      <c r="I10537" s="7">
        <v>55207</v>
      </c>
      <c r="J10537" s="7">
        <v>40038.74</v>
      </c>
      <c r="K10537" s="7">
        <v>5231</v>
      </c>
      <c r="L10537" s="7">
        <v>9937.26</v>
      </c>
      <c r="M10537" s="5">
        <v>0.18</v>
      </c>
      <c r="N10537" t="s">
        <v>3141</v>
      </c>
      <c r="O10537" t="s">
        <v>30</v>
      </c>
      <c r="P10537" t="s">
        <v>40</v>
      </c>
      <c r="Q10537" t="s">
        <v>32</v>
      </c>
      <c r="R10537" t="s">
        <v>27</v>
      </c>
      <c r="S10537" t="s">
        <v>21</v>
      </c>
      <c r="T10537" t="s">
        <v>13312</v>
      </c>
      <c r="U10537" s="1">
        <v>45540</v>
      </c>
      <c r="V10537">
        <v>107</v>
      </c>
      <c r="W10537" t="str">
        <f t="shared" si="211"/>
        <v>90-119</v>
      </c>
    </row>
    <row r="10538" spans="1:23" x14ac:dyDescent="0.25">
      <c r="A10538" t="s">
        <v>10787</v>
      </c>
      <c r="B10538">
        <v>2708561875</v>
      </c>
      <c r="C10538">
        <v>3554463589</v>
      </c>
      <c r="D10538" s="1">
        <v>45291</v>
      </c>
      <c r="E10538">
        <v>99215</v>
      </c>
      <c r="F10538">
        <v>99211</v>
      </c>
      <c r="G10538" t="s">
        <v>178</v>
      </c>
      <c r="H10538" s="34">
        <v>70517</v>
      </c>
      <c r="I10538" s="7">
        <v>56414</v>
      </c>
      <c r="J10538" s="7">
        <v>43613.04</v>
      </c>
      <c r="K10538" s="7">
        <v>4903</v>
      </c>
      <c r="L10538" s="7">
        <v>7897.96</v>
      </c>
      <c r="M10538" s="5">
        <v>0.14000000000000001</v>
      </c>
      <c r="N10538" t="s">
        <v>1135</v>
      </c>
      <c r="O10538" t="s">
        <v>30</v>
      </c>
      <c r="P10538" t="s">
        <v>40</v>
      </c>
      <c r="Q10538" t="s">
        <v>19</v>
      </c>
      <c r="R10538" t="s">
        <v>27</v>
      </c>
      <c r="S10538" t="s">
        <v>27</v>
      </c>
      <c r="T10538" t="s">
        <v>13310</v>
      </c>
      <c r="U10538" s="1">
        <v>45327</v>
      </c>
      <c r="V10538">
        <v>36</v>
      </c>
      <c r="W10538" t="str">
        <f t="shared" si="211"/>
        <v>30-59</v>
      </c>
    </row>
    <row r="10539" spans="1:23" x14ac:dyDescent="0.25">
      <c r="A10539" t="s">
        <v>10788</v>
      </c>
      <c r="B10539">
        <v>9893459180</v>
      </c>
      <c r="C10539">
        <v>4607679094</v>
      </c>
      <c r="D10539" s="1">
        <v>45370</v>
      </c>
      <c r="E10539">
        <v>99231</v>
      </c>
      <c r="F10539">
        <v>99201</v>
      </c>
      <c r="G10539" t="s">
        <v>3365</v>
      </c>
      <c r="H10539" s="34">
        <v>74902</v>
      </c>
      <c r="I10539" s="7">
        <v>48686</v>
      </c>
      <c r="J10539" s="7">
        <v>42843.68</v>
      </c>
      <c r="K10539" s="7">
        <v>0</v>
      </c>
      <c r="L10539" s="7">
        <v>5842.32</v>
      </c>
      <c r="M10539" s="5">
        <v>0.12</v>
      </c>
      <c r="N10539" t="s">
        <v>46</v>
      </c>
      <c r="O10539" t="s">
        <v>17</v>
      </c>
      <c r="P10539" t="s">
        <v>3150</v>
      </c>
      <c r="Q10539" t="s">
        <v>19</v>
      </c>
      <c r="R10539" t="s">
        <v>38</v>
      </c>
      <c r="S10539" t="s">
        <v>21</v>
      </c>
      <c r="T10539" t="s">
        <v>13311</v>
      </c>
      <c r="U10539" s="1">
        <v>45538</v>
      </c>
      <c r="V10539">
        <v>168</v>
      </c>
      <c r="W10539" t="str">
        <f t="shared" si="211"/>
        <v>150-179</v>
      </c>
    </row>
    <row r="10540" spans="1:23" x14ac:dyDescent="0.25">
      <c r="A10540" t="s">
        <v>10789</v>
      </c>
      <c r="B10540">
        <v>4377879627</v>
      </c>
      <c r="C10540">
        <v>2666025123</v>
      </c>
      <c r="D10540" s="1">
        <v>45557</v>
      </c>
      <c r="E10540">
        <v>99238</v>
      </c>
      <c r="F10540">
        <v>93000</v>
      </c>
      <c r="G10540" t="s">
        <v>142</v>
      </c>
      <c r="H10540" s="34">
        <v>59467</v>
      </c>
      <c r="I10540" s="7">
        <v>42816</v>
      </c>
      <c r="J10540" s="7">
        <v>34542.720000000001</v>
      </c>
      <c r="K10540" s="7">
        <v>4848</v>
      </c>
      <c r="L10540" s="7">
        <v>3425.28</v>
      </c>
      <c r="M10540" s="5">
        <v>0.08</v>
      </c>
      <c r="N10540" t="s">
        <v>24</v>
      </c>
      <c r="O10540" t="s">
        <v>30</v>
      </c>
      <c r="P10540" t="s">
        <v>3146</v>
      </c>
      <c r="Q10540" t="s">
        <v>32</v>
      </c>
      <c r="R10540" t="s">
        <v>38</v>
      </c>
      <c r="S10540" t="s">
        <v>27</v>
      </c>
      <c r="T10540" t="s">
        <v>13311</v>
      </c>
      <c r="U10540" s="1">
        <v>45591</v>
      </c>
      <c r="V10540">
        <v>34</v>
      </c>
      <c r="W10540" t="str">
        <f t="shared" si="211"/>
        <v>30-59</v>
      </c>
    </row>
    <row r="10541" spans="1:23" x14ac:dyDescent="0.25">
      <c r="A10541" t="s">
        <v>10790</v>
      </c>
      <c r="B10541">
        <v>4743401265</v>
      </c>
      <c r="C10541">
        <v>6619149920</v>
      </c>
      <c r="D10541" s="1">
        <v>45928</v>
      </c>
      <c r="E10541">
        <v>99221</v>
      </c>
      <c r="F10541">
        <v>99205</v>
      </c>
      <c r="G10541" t="s">
        <v>3312</v>
      </c>
      <c r="H10541" s="34">
        <v>66102</v>
      </c>
      <c r="I10541" s="7">
        <v>51560</v>
      </c>
      <c r="J10541" s="7">
        <v>41248</v>
      </c>
      <c r="K10541" s="7">
        <v>0</v>
      </c>
      <c r="L10541" s="7">
        <v>10312</v>
      </c>
      <c r="M10541" s="5">
        <v>0.2</v>
      </c>
      <c r="N10541" t="s">
        <v>3140</v>
      </c>
      <c r="O10541" t="s">
        <v>17</v>
      </c>
      <c r="P10541" t="s">
        <v>3146</v>
      </c>
      <c r="Q10541" t="s">
        <v>32</v>
      </c>
      <c r="R10541" t="s">
        <v>38</v>
      </c>
      <c r="S10541" t="s">
        <v>17</v>
      </c>
      <c r="T10541" t="s">
        <v>13311</v>
      </c>
      <c r="U10541" s="1">
        <v>46042</v>
      </c>
      <c r="V10541">
        <v>114</v>
      </c>
      <c r="W10541" t="str">
        <f t="shared" si="211"/>
        <v>90-119</v>
      </c>
    </row>
    <row r="10542" spans="1:23" x14ac:dyDescent="0.25">
      <c r="A10542" t="s">
        <v>10791</v>
      </c>
      <c r="B10542">
        <v>3398897645</v>
      </c>
      <c r="C10542">
        <v>7208286643</v>
      </c>
      <c r="D10542" s="1">
        <v>45517</v>
      </c>
      <c r="E10542">
        <v>99214</v>
      </c>
      <c r="F10542">
        <v>99202</v>
      </c>
      <c r="G10542" t="s">
        <v>224</v>
      </c>
      <c r="H10542" s="34">
        <v>55544</v>
      </c>
      <c r="I10542" s="7">
        <v>47212</v>
      </c>
      <c r="J10542" s="7">
        <v>30463.759999999998</v>
      </c>
      <c r="K10542" s="7">
        <v>15804</v>
      </c>
      <c r="L10542" s="7">
        <v>944.24</v>
      </c>
      <c r="M10542" s="5">
        <v>0.02</v>
      </c>
      <c r="N10542" t="s">
        <v>16</v>
      </c>
      <c r="O10542" t="s">
        <v>27</v>
      </c>
      <c r="P10542" t="s">
        <v>40</v>
      </c>
      <c r="Q10542" t="s">
        <v>32</v>
      </c>
      <c r="R10542" t="s">
        <v>21</v>
      </c>
      <c r="S10542" t="s">
        <v>17</v>
      </c>
      <c r="T10542" t="s">
        <v>13310</v>
      </c>
      <c r="U10542" s="1">
        <v>45570</v>
      </c>
      <c r="V10542">
        <v>53</v>
      </c>
      <c r="W10542" t="str">
        <f t="shared" si="211"/>
        <v>30-59</v>
      </c>
    </row>
    <row r="10543" spans="1:23" x14ac:dyDescent="0.25">
      <c r="A10543" t="s">
        <v>10792</v>
      </c>
      <c r="B10543">
        <v>7169024810</v>
      </c>
      <c r="C10543">
        <v>1259149671</v>
      </c>
      <c r="D10543" s="1">
        <v>45849</v>
      </c>
      <c r="E10543">
        <v>99222</v>
      </c>
      <c r="F10543">
        <v>99202</v>
      </c>
      <c r="G10543" t="s">
        <v>159</v>
      </c>
      <c r="H10543" s="34">
        <v>71185</v>
      </c>
      <c r="I10543" s="7">
        <v>56948</v>
      </c>
      <c r="J10543" s="7">
        <v>48975.28</v>
      </c>
      <c r="K10543" s="7">
        <v>0</v>
      </c>
      <c r="L10543" s="7">
        <v>7972.72</v>
      </c>
      <c r="M10543" s="5">
        <v>0.14000000000000001</v>
      </c>
      <c r="N10543" t="s">
        <v>1135</v>
      </c>
      <c r="O10543" t="s">
        <v>17</v>
      </c>
      <c r="P10543" t="s">
        <v>40</v>
      </c>
      <c r="Q10543" t="s">
        <v>32</v>
      </c>
      <c r="R10543" t="s">
        <v>26</v>
      </c>
      <c r="S10543" t="s">
        <v>17</v>
      </c>
      <c r="T10543" t="s">
        <v>13312</v>
      </c>
      <c r="U10543" s="1">
        <v>46017</v>
      </c>
      <c r="V10543">
        <v>168</v>
      </c>
      <c r="W10543" t="str">
        <f t="shared" si="211"/>
        <v>150-179</v>
      </c>
    </row>
    <row r="10544" spans="1:23" x14ac:dyDescent="0.25">
      <c r="A10544" t="s">
        <v>10793</v>
      </c>
      <c r="B10544">
        <v>1572871903</v>
      </c>
      <c r="C10544">
        <v>8403879585</v>
      </c>
      <c r="D10544" s="1">
        <v>45848</v>
      </c>
      <c r="E10544">
        <v>99215</v>
      </c>
      <c r="F10544">
        <v>99291</v>
      </c>
      <c r="G10544" t="s">
        <v>3412</v>
      </c>
      <c r="H10544" s="34">
        <v>50924</v>
      </c>
      <c r="I10544" s="7">
        <v>39721</v>
      </c>
      <c r="J10544" s="7">
        <v>27277.8</v>
      </c>
      <c r="K10544" s="7">
        <v>4499</v>
      </c>
      <c r="L10544" s="7">
        <v>7944.2</v>
      </c>
      <c r="M10544" s="5">
        <v>0.2</v>
      </c>
      <c r="N10544" t="s">
        <v>3140</v>
      </c>
      <c r="O10544" t="s">
        <v>30</v>
      </c>
      <c r="P10544" t="s">
        <v>3149</v>
      </c>
      <c r="Q10544" t="s">
        <v>32</v>
      </c>
      <c r="R10544" t="s">
        <v>43</v>
      </c>
      <c r="S10544" t="s">
        <v>21</v>
      </c>
      <c r="T10544" t="s">
        <v>13312</v>
      </c>
      <c r="U10544" s="1">
        <v>45914</v>
      </c>
      <c r="V10544">
        <v>66</v>
      </c>
      <c r="W10544" t="str">
        <f t="shared" si="211"/>
        <v>60-89</v>
      </c>
    </row>
    <row r="10545" spans="1:23" x14ac:dyDescent="0.25">
      <c r="A10545" t="s">
        <v>10794</v>
      </c>
      <c r="B10545">
        <v>7917339293</v>
      </c>
      <c r="C10545">
        <v>6238500905</v>
      </c>
      <c r="D10545" s="1">
        <v>45741</v>
      </c>
      <c r="E10545">
        <v>99221</v>
      </c>
      <c r="F10545">
        <v>97110</v>
      </c>
      <c r="G10545" t="s">
        <v>4314</v>
      </c>
      <c r="H10545" s="34">
        <v>54899</v>
      </c>
      <c r="I10545" s="7">
        <v>45017</v>
      </c>
      <c r="J10545" s="7">
        <v>36913.94</v>
      </c>
      <c r="K10545" s="7">
        <v>0</v>
      </c>
      <c r="L10545" s="7">
        <v>8103.06</v>
      </c>
      <c r="M10545" s="5">
        <v>0.18</v>
      </c>
      <c r="N10545" t="s">
        <v>3141</v>
      </c>
      <c r="O10545" t="s">
        <v>17</v>
      </c>
      <c r="P10545" t="s">
        <v>3148</v>
      </c>
      <c r="Q10545" t="s">
        <v>32</v>
      </c>
      <c r="R10545" t="s">
        <v>20</v>
      </c>
      <c r="S10545" t="s">
        <v>21</v>
      </c>
      <c r="T10545" t="s">
        <v>13310</v>
      </c>
      <c r="U10545" s="1">
        <v>45889</v>
      </c>
      <c r="V10545">
        <v>148</v>
      </c>
      <c r="W10545" t="str">
        <f t="shared" si="211"/>
        <v>120-149</v>
      </c>
    </row>
    <row r="10546" spans="1:23" x14ac:dyDescent="0.25">
      <c r="A10546" t="s">
        <v>10795</v>
      </c>
      <c r="B10546">
        <v>7893915477</v>
      </c>
      <c r="C10546">
        <v>3715196304</v>
      </c>
      <c r="D10546" s="1">
        <v>45648</v>
      </c>
      <c r="E10546">
        <v>99233</v>
      </c>
      <c r="F10546">
        <v>99291</v>
      </c>
      <c r="G10546" t="s">
        <v>3570</v>
      </c>
      <c r="H10546" s="34">
        <v>30971</v>
      </c>
      <c r="I10546" s="7">
        <v>20131</v>
      </c>
      <c r="J10546" s="7">
        <v>10561.28</v>
      </c>
      <c r="K10546" s="7">
        <v>7154</v>
      </c>
      <c r="L10546" s="7">
        <v>2415.7199999999998</v>
      </c>
      <c r="M10546" s="5">
        <v>0.12</v>
      </c>
      <c r="N10546" t="s">
        <v>46</v>
      </c>
      <c r="O10546" t="s">
        <v>27</v>
      </c>
      <c r="P10546" t="s">
        <v>3146</v>
      </c>
      <c r="Q10546" t="s">
        <v>32</v>
      </c>
      <c r="R10546" t="s">
        <v>21</v>
      </c>
      <c r="S10546" t="s">
        <v>27</v>
      </c>
      <c r="T10546" t="s">
        <v>13311</v>
      </c>
      <c r="U10546" s="1">
        <v>45757</v>
      </c>
      <c r="V10546">
        <v>109</v>
      </c>
      <c r="W10546" t="str">
        <f t="shared" si="211"/>
        <v>90-119</v>
      </c>
    </row>
    <row r="10547" spans="1:23" x14ac:dyDescent="0.25">
      <c r="A10547" t="s">
        <v>10796</v>
      </c>
      <c r="B10547">
        <v>5263013338</v>
      </c>
      <c r="C10547">
        <v>6004172005</v>
      </c>
      <c r="D10547" s="1">
        <v>45470</v>
      </c>
      <c r="E10547">
        <v>99215</v>
      </c>
      <c r="F10547">
        <v>99202</v>
      </c>
      <c r="G10547" t="s">
        <v>495</v>
      </c>
      <c r="H10547" s="34">
        <v>67257</v>
      </c>
      <c r="I10547" s="7">
        <v>48425</v>
      </c>
      <c r="J10547" s="7">
        <v>33811</v>
      </c>
      <c r="K10547" s="7">
        <v>10740</v>
      </c>
      <c r="L10547" s="7">
        <v>3874</v>
      </c>
      <c r="M10547" s="5">
        <v>0.08</v>
      </c>
      <c r="N10547" t="s">
        <v>24</v>
      </c>
      <c r="O10547" t="s">
        <v>27</v>
      </c>
      <c r="P10547" t="s">
        <v>40</v>
      </c>
      <c r="Q10547" t="s">
        <v>19</v>
      </c>
      <c r="R10547" t="s">
        <v>20</v>
      </c>
      <c r="S10547" t="s">
        <v>27</v>
      </c>
      <c r="T10547" t="s">
        <v>13310</v>
      </c>
      <c r="U10547" s="1">
        <v>45538</v>
      </c>
      <c r="V10547">
        <v>68</v>
      </c>
      <c r="W10547" t="str">
        <f t="shared" si="211"/>
        <v>60-89</v>
      </c>
    </row>
    <row r="10548" spans="1:23" x14ac:dyDescent="0.25">
      <c r="A10548" t="s">
        <v>10797</v>
      </c>
      <c r="B10548">
        <v>2650079805</v>
      </c>
      <c r="C10548">
        <v>2795681175</v>
      </c>
      <c r="D10548" s="1">
        <v>45878</v>
      </c>
      <c r="E10548">
        <v>99214</v>
      </c>
      <c r="F10548">
        <v>99215</v>
      </c>
      <c r="G10548" t="s">
        <v>3424</v>
      </c>
      <c r="H10548" s="34">
        <v>82256</v>
      </c>
      <c r="I10548" s="7">
        <v>61692</v>
      </c>
      <c r="J10548" s="7">
        <v>52438.2</v>
      </c>
      <c r="K10548" s="7">
        <v>0</v>
      </c>
      <c r="L10548" s="7">
        <v>9253.7999999999993</v>
      </c>
      <c r="M10548" s="5">
        <v>0.15</v>
      </c>
      <c r="N10548" t="s">
        <v>1139</v>
      </c>
      <c r="O10548" t="s">
        <v>17</v>
      </c>
      <c r="P10548" t="s">
        <v>3146</v>
      </c>
      <c r="Q10548" t="s">
        <v>19</v>
      </c>
      <c r="R10548" t="s">
        <v>26</v>
      </c>
      <c r="S10548" t="s">
        <v>27</v>
      </c>
      <c r="T10548" t="s">
        <v>13312</v>
      </c>
      <c r="U10548" s="1">
        <v>46009</v>
      </c>
      <c r="V10548">
        <v>131</v>
      </c>
      <c r="W10548" t="str">
        <f t="shared" si="211"/>
        <v>120-149</v>
      </c>
    </row>
    <row r="10549" spans="1:23" x14ac:dyDescent="0.25">
      <c r="A10549" t="s">
        <v>10798</v>
      </c>
      <c r="B10549">
        <v>2626741119</v>
      </c>
      <c r="C10549">
        <v>5756555840</v>
      </c>
      <c r="D10549" s="1">
        <v>45908</v>
      </c>
      <c r="E10549">
        <v>99232</v>
      </c>
      <c r="F10549">
        <v>99203</v>
      </c>
      <c r="G10549" t="s">
        <v>3438</v>
      </c>
      <c r="H10549" s="34">
        <v>70657</v>
      </c>
      <c r="I10549" s="7">
        <v>52993</v>
      </c>
      <c r="J10549" s="7">
        <v>39035.050000000003</v>
      </c>
      <c r="K10549" s="7">
        <v>6009</v>
      </c>
      <c r="L10549" s="7">
        <v>7948.95</v>
      </c>
      <c r="M10549" s="5">
        <v>0.15</v>
      </c>
      <c r="N10549" t="s">
        <v>1139</v>
      </c>
      <c r="O10549" t="s">
        <v>30</v>
      </c>
      <c r="P10549" t="s">
        <v>97</v>
      </c>
      <c r="Q10549" t="s">
        <v>32</v>
      </c>
      <c r="R10549" t="s">
        <v>43</v>
      </c>
      <c r="S10549" t="s">
        <v>17</v>
      </c>
      <c r="T10549" t="s">
        <v>13311</v>
      </c>
      <c r="U10549" s="1">
        <v>46052</v>
      </c>
      <c r="V10549">
        <v>144</v>
      </c>
      <c r="W10549" t="str">
        <f t="shared" si="211"/>
        <v>120-149</v>
      </c>
    </row>
    <row r="10550" spans="1:23" x14ac:dyDescent="0.25">
      <c r="A10550" t="s">
        <v>10799</v>
      </c>
      <c r="B10550">
        <v>6295112924</v>
      </c>
      <c r="C10550">
        <v>8655770998</v>
      </c>
      <c r="D10550" s="1">
        <v>45827</v>
      </c>
      <c r="E10550">
        <v>99222</v>
      </c>
      <c r="F10550">
        <v>99282</v>
      </c>
      <c r="G10550" t="s">
        <v>3256</v>
      </c>
      <c r="H10550" s="34">
        <v>20545</v>
      </c>
      <c r="I10550" s="7">
        <v>13354</v>
      </c>
      <c r="J10550" s="7">
        <v>10625.52</v>
      </c>
      <c r="K10550" s="7">
        <v>1126</v>
      </c>
      <c r="L10550" s="7">
        <v>1602.48</v>
      </c>
      <c r="M10550" s="5">
        <v>0.12</v>
      </c>
      <c r="N10550" t="s">
        <v>46</v>
      </c>
      <c r="O10550" t="s">
        <v>30</v>
      </c>
      <c r="P10550" t="s">
        <v>25</v>
      </c>
      <c r="Q10550" t="s">
        <v>32</v>
      </c>
      <c r="R10550" t="s">
        <v>27</v>
      </c>
      <c r="S10550" t="s">
        <v>21</v>
      </c>
      <c r="T10550" t="s">
        <v>13311</v>
      </c>
      <c r="U10550" s="1">
        <v>45954</v>
      </c>
      <c r="V10550">
        <v>127</v>
      </c>
      <c r="W10550" t="str">
        <f t="shared" si="211"/>
        <v>120-149</v>
      </c>
    </row>
    <row r="10551" spans="1:23" x14ac:dyDescent="0.25">
      <c r="A10551" t="s">
        <v>10800</v>
      </c>
      <c r="B10551">
        <v>2852143800</v>
      </c>
      <c r="C10551">
        <v>9801717890</v>
      </c>
      <c r="D10551" s="1">
        <v>45804</v>
      </c>
      <c r="E10551">
        <v>99232</v>
      </c>
      <c r="F10551">
        <v>99282</v>
      </c>
      <c r="G10551" t="s">
        <v>45</v>
      </c>
      <c r="H10551" s="34">
        <v>53283</v>
      </c>
      <c r="I10551" s="7">
        <v>45291</v>
      </c>
      <c r="J10551" s="7">
        <v>44385.18</v>
      </c>
      <c r="K10551" s="7">
        <v>0</v>
      </c>
      <c r="L10551" s="7">
        <v>905.82</v>
      </c>
      <c r="M10551" s="5">
        <v>0.02</v>
      </c>
      <c r="N10551" t="s">
        <v>16</v>
      </c>
      <c r="O10551" t="s">
        <v>17</v>
      </c>
      <c r="P10551" t="s">
        <v>25</v>
      </c>
      <c r="Q10551" t="s">
        <v>19</v>
      </c>
      <c r="R10551" t="s">
        <v>26</v>
      </c>
      <c r="S10551" t="s">
        <v>17</v>
      </c>
      <c r="T10551" t="s">
        <v>13310</v>
      </c>
      <c r="U10551" s="1">
        <v>45835</v>
      </c>
      <c r="V10551">
        <v>31</v>
      </c>
      <c r="W10551" t="str">
        <f t="shared" si="211"/>
        <v>30-59</v>
      </c>
    </row>
    <row r="10552" spans="1:23" x14ac:dyDescent="0.25">
      <c r="A10552" t="s">
        <v>10801</v>
      </c>
      <c r="B10552">
        <v>1801416993</v>
      </c>
      <c r="C10552">
        <v>7130925209</v>
      </c>
      <c r="D10552" s="1">
        <v>45647</v>
      </c>
      <c r="E10552">
        <v>99232</v>
      </c>
      <c r="F10552">
        <v>81000</v>
      </c>
      <c r="G10552" t="s">
        <v>3309</v>
      </c>
      <c r="H10552" s="34">
        <v>97427</v>
      </c>
      <c r="I10552" s="7">
        <v>75993</v>
      </c>
      <c r="J10552" s="7">
        <v>60794.400000000001</v>
      </c>
      <c r="K10552" s="7">
        <v>0</v>
      </c>
      <c r="L10552" s="7">
        <v>15198.6</v>
      </c>
      <c r="M10552" s="5">
        <v>0.2</v>
      </c>
      <c r="N10552" t="s">
        <v>3140</v>
      </c>
      <c r="O10552" t="s">
        <v>17</v>
      </c>
      <c r="P10552" t="s">
        <v>97</v>
      </c>
      <c r="Q10552" t="s">
        <v>32</v>
      </c>
      <c r="R10552" t="s">
        <v>43</v>
      </c>
      <c r="S10552" t="s">
        <v>17</v>
      </c>
      <c r="T10552" t="s">
        <v>13311</v>
      </c>
      <c r="U10552" s="1">
        <v>45790</v>
      </c>
      <c r="V10552">
        <v>143</v>
      </c>
      <c r="W10552" t="str">
        <f t="shared" si="211"/>
        <v>120-149</v>
      </c>
    </row>
    <row r="10553" spans="1:23" x14ac:dyDescent="0.25">
      <c r="A10553" t="s">
        <v>10802</v>
      </c>
      <c r="B10553">
        <v>5779151515</v>
      </c>
      <c r="C10553">
        <v>9447084534</v>
      </c>
      <c r="D10553" s="1">
        <v>45794</v>
      </c>
      <c r="E10553">
        <v>99232</v>
      </c>
      <c r="F10553">
        <v>71046</v>
      </c>
      <c r="G10553" t="s">
        <v>50</v>
      </c>
      <c r="H10553" s="34">
        <v>60661</v>
      </c>
      <c r="I10553" s="7">
        <v>47316</v>
      </c>
      <c r="J10553" s="7">
        <v>37852.800000000003</v>
      </c>
      <c r="K10553" s="7">
        <v>0</v>
      </c>
      <c r="L10553" s="7">
        <v>9463.2000000000007</v>
      </c>
      <c r="M10553" s="5">
        <v>0.2</v>
      </c>
      <c r="N10553" t="s">
        <v>3140</v>
      </c>
      <c r="O10553" t="s">
        <v>17</v>
      </c>
      <c r="P10553" t="s">
        <v>58</v>
      </c>
      <c r="Q10553" t="s">
        <v>32</v>
      </c>
      <c r="R10553" t="s">
        <v>38</v>
      </c>
      <c r="S10553" t="s">
        <v>27</v>
      </c>
      <c r="T10553" t="s">
        <v>13310</v>
      </c>
      <c r="U10553" s="1">
        <v>45951</v>
      </c>
      <c r="V10553">
        <v>157</v>
      </c>
      <c r="W10553" t="str">
        <f t="shared" si="211"/>
        <v>150-179</v>
      </c>
    </row>
    <row r="10554" spans="1:23" x14ac:dyDescent="0.25">
      <c r="A10554" t="s">
        <v>10803</v>
      </c>
      <c r="B10554">
        <v>7668751382</v>
      </c>
      <c r="C10554">
        <v>1541251062</v>
      </c>
      <c r="D10554" s="1">
        <v>45922</v>
      </c>
      <c r="E10554">
        <v>99232</v>
      </c>
      <c r="F10554">
        <v>99282</v>
      </c>
      <c r="G10554" t="s">
        <v>3598</v>
      </c>
      <c r="H10554" s="34">
        <v>93403</v>
      </c>
      <c r="I10554" s="7">
        <v>60712</v>
      </c>
      <c r="J10554" s="7">
        <v>53426.559999999998</v>
      </c>
      <c r="K10554" s="7">
        <v>0</v>
      </c>
      <c r="L10554" s="7">
        <v>7285.44</v>
      </c>
      <c r="M10554" s="5">
        <v>0.12</v>
      </c>
      <c r="N10554" t="s">
        <v>46</v>
      </c>
      <c r="O10554" t="s">
        <v>17</v>
      </c>
      <c r="P10554" t="s">
        <v>55</v>
      </c>
      <c r="Q10554" t="s">
        <v>32</v>
      </c>
      <c r="R10554" t="s">
        <v>27</v>
      </c>
      <c r="S10554" t="s">
        <v>27</v>
      </c>
      <c r="T10554" t="s">
        <v>13310</v>
      </c>
      <c r="U10554" s="1">
        <v>46027</v>
      </c>
      <c r="V10554">
        <v>105</v>
      </c>
      <c r="W10554" t="str">
        <f t="shared" si="211"/>
        <v>90-119</v>
      </c>
    </row>
    <row r="10555" spans="1:23" x14ac:dyDescent="0.25">
      <c r="A10555" t="s">
        <v>10804</v>
      </c>
      <c r="B10555">
        <v>9923780985</v>
      </c>
      <c r="C10555">
        <v>1455219183</v>
      </c>
      <c r="D10555" s="1">
        <v>45906</v>
      </c>
      <c r="E10555">
        <v>99233</v>
      </c>
      <c r="F10555">
        <v>99211</v>
      </c>
      <c r="G10555" t="s">
        <v>3328</v>
      </c>
      <c r="H10555" s="34">
        <v>50746</v>
      </c>
      <c r="I10555" s="7">
        <v>40089</v>
      </c>
      <c r="J10555" s="7">
        <v>28417.759999999998</v>
      </c>
      <c r="K10555" s="7">
        <v>5257</v>
      </c>
      <c r="L10555" s="7">
        <v>6414.24</v>
      </c>
      <c r="M10555" s="5">
        <v>0.16</v>
      </c>
      <c r="N10555" t="s">
        <v>1138</v>
      </c>
      <c r="O10555" t="s">
        <v>30</v>
      </c>
      <c r="P10555" t="s">
        <v>3150</v>
      </c>
      <c r="Q10555" t="s">
        <v>32</v>
      </c>
      <c r="R10555" t="s">
        <v>21</v>
      </c>
      <c r="S10555" t="s">
        <v>17</v>
      </c>
      <c r="T10555" t="s">
        <v>13310</v>
      </c>
      <c r="U10555" s="1">
        <v>45970</v>
      </c>
      <c r="V10555">
        <v>64</v>
      </c>
      <c r="W10555" t="str">
        <f t="shared" si="211"/>
        <v>60-89</v>
      </c>
    </row>
    <row r="10556" spans="1:23" x14ac:dyDescent="0.25">
      <c r="A10556" t="s">
        <v>10805</v>
      </c>
      <c r="B10556">
        <v>5956794009</v>
      </c>
      <c r="C10556">
        <v>1917987623</v>
      </c>
      <c r="D10556" s="1">
        <v>45297</v>
      </c>
      <c r="E10556">
        <v>99233</v>
      </c>
      <c r="F10556">
        <v>71046</v>
      </c>
      <c r="G10556" t="s">
        <v>3400</v>
      </c>
      <c r="H10556" s="34">
        <v>79953</v>
      </c>
      <c r="I10556" s="7">
        <v>63163</v>
      </c>
      <c r="J10556" s="7">
        <v>47652.92</v>
      </c>
      <c r="K10556" s="7">
        <v>5404</v>
      </c>
      <c r="L10556" s="7">
        <v>10106.08</v>
      </c>
      <c r="M10556" s="5">
        <v>0.16</v>
      </c>
      <c r="N10556" t="s">
        <v>1138</v>
      </c>
      <c r="O10556" t="s">
        <v>30</v>
      </c>
      <c r="P10556" t="s">
        <v>97</v>
      </c>
      <c r="Q10556" t="s">
        <v>32</v>
      </c>
      <c r="R10556" t="s">
        <v>21</v>
      </c>
      <c r="S10556" t="s">
        <v>17</v>
      </c>
      <c r="T10556" t="s">
        <v>13310</v>
      </c>
      <c r="U10556" s="1">
        <v>45458</v>
      </c>
      <c r="V10556">
        <v>161</v>
      </c>
      <c r="W10556" t="str">
        <f t="shared" si="211"/>
        <v>150-179</v>
      </c>
    </row>
    <row r="10557" spans="1:23" x14ac:dyDescent="0.25">
      <c r="A10557" t="s">
        <v>10806</v>
      </c>
      <c r="B10557">
        <v>2238805676</v>
      </c>
      <c r="C10557">
        <v>6275552422</v>
      </c>
      <c r="D10557" s="1">
        <v>45308</v>
      </c>
      <c r="E10557">
        <v>99222</v>
      </c>
      <c r="F10557">
        <v>85025</v>
      </c>
      <c r="G10557" t="s">
        <v>288</v>
      </c>
      <c r="H10557" s="34">
        <v>28902</v>
      </c>
      <c r="I10557" s="7">
        <v>23700</v>
      </c>
      <c r="J10557" s="7">
        <v>14143</v>
      </c>
      <c r="K10557" s="7">
        <v>5291</v>
      </c>
      <c r="L10557" s="7">
        <v>4266</v>
      </c>
      <c r="M10557" s="5">
        <v>0.18</v>
      </c>
      <c r="N10557" t="s">
        <v>3141</v>
      </c>
      <c r="O10557" t="s">
        <v>27</v>
      </c>
      <c r="P10557" t="s">
        <v>97</v>
      </c>
      <c r="Q10557" t="s">
        <v>32</v>
      </c>
      <c r="R10557" t="s">
        <v>21</v>
      </c>
      <c r="S10557" t="s">
        <v>21</v>
      </c>
      <c r="T10557" t="s">
        <v>13311</v>
      </c>
      <c r="U10557" s="1">
        <v>45401</v>
      </c>
      <c r="V10557">
        <v>93</v>
      </c>
      <c r="W10557" t="str">
        <f t="shared" si="211"/>
        <v>90-119</v>
      </c>
    </row>
    <row r="10558" spans="1:23" x14ac:dyDescent="0.25">
      <c r="A10558" t="s">
        <v>10807</v>
      </c>
      <c r="B10558">
        <v>3814530046</v>
      </c>
      <c r="C10558">
        <v>455731932</v>
      </c>
      <c r="D10558" s="1">
        <v>45657</v>
      </c>
      <c r="E10558">
        <v>99231</v>
      </c>
      <c r="F10558">
        <v>99215</v>
      </c>
      <c r="G10558" t="s">
        <v>3365</v>
      </c>
      <c r="H10558" s="34">
        <v>56031</v>
      </c>
      <c r="I10558" s="7">
        <v>42023</v>
      </c>
      <c r="J10558" s="7">
        <v>35719.550000000003</v>
      </c>
      <c r="K10558" s="7">
        <v>0</v>
      </c>
      <c r="L10558" s="7">
        <v>6303.45</v>
      </c>
      <c r="M10558" s="5">
        <v>0.15</v>
      </c>
      <c r="N10558" t="s">
        <v>1139</v>
      </c>
      <c r="O10558" t="s">
        <v>17</v>
      </c>
      <c r="P10558" t="s">
        <v>35</v>
      </c>
      <c r="Q10558" t="s">
        <v>19</v>
      </c>
      <c r="R10558" t="s">
        <v>21</v>
      </c>
      <c r="S10558" t="s">
        <v>17</v>
      </c>
      <c r="T10558" t="s">
        <v>13310</v>
      </c>
      <c r="U10558" s="1">
        <v>45754</v>
      </c>
      <c r="V10558">
        <v>97</v>
      </c>
      <c r="W10558" t="str">
        <f t="shared" si="211"/>
        <v>90-119</v>
      </c>
    </row>
    <row r="10559" spans="1:23" x14ac:dyDescent="0.25">
      <c r="A10559" t="s">
        <v>10808</v>
      </c>
      <c r="B10559">
        <v>1483864103</v>
      </c>
      <c r="C10559">
        <v>3959790181</v>
      </c>
      <c r="D10559" s="1">
        <v>45498</v>
      </c>
      <c r="E10559">
        <v>99231</v>
      </c>
      <c r="F10559">
        <v>97110</v>
      </c>
      <c r="G10559" t="s">
        <v>15</v>
      </c>
      <c r="H10559" s="34">
        <v>53949</v>
      </c>
      <c r="I10559" s="7">
        <v>42620</v>
      </c>
      <c r="J10559" s="7">
        <v>29799.8</v>
      </c>
      <c r="K10559" s="7">
        <v>6001</v>
      </c>
      <c r="L10559" s="7">
        <v>6819.2</v>
      </c>
      <c r="M10559" s="5">
        <v>0.16</v>
      </c>
      <c r="N10559" t="s">
        <v>1138</v>
      </c>
      <c r="O10559" t="s">
        <v>30</v>
      </c>
      <c r="P10559" t="s">
        <v>3149</v>
      </c>
      <c r="Q10559" t="s">
        <v>19</v>
      </c>
      <c r="R10559" t="s">
        <v>38</v>
      </c>
      <c r="S10559" t="s">
        <v>21</v>
      </c>
      <c r="T10559" t="s">
        <v>13312</v>
      </c>
      <c r="U10559" s="1">
        <v>45668</v>
      </c>
      <c r="V10559">
        <v>170</v>
      </c>
      <c r="W10559" t="str">
        <f t="shared" si="211"/>
        <v>150-179</v>
      </c>
    </row>
    <row r="10560" spans="1:23" x14ac:dyDescent="0.25">
      <c r="A10560" t="s">
        <v>10809</v>
      </c>
      <c r="B10560">
        <v>9713077005</v>
      </c>
      <c r="C10560">
        <v>6885167520</v>
      </c>
      <c r="D10560" s="1">
        <v>45938</v>
      </c>
      <c r="E10560">
        <v>99214</v>
      </c>
      <c r="F10560">
        <v>90834</v>
      </c>
      <c r="G10560" t="s">
        <v>57</v>
      </c>
      <c r="H10560" s="34">
        <v>22937</v>
      </c>
      <c r="I10560" s="7">
        <v>17203</v>
      </c>
      <c r="J10560" s="7">
        <v>14622.55</v>
      </c>
      <c r="K10560" s="7">
        <v>0</v>
      </c>
      <c r="L10560" s="7">
        <v>2580.4499999999998</v>
      </c>
      <c r="M10560" s="5">
        <v>0.15</v>
      </c>
      <c r="N10560" t="s">
        <v>1139</v>
      </c>
      <c r="O10560" t="s">
        <v>17</v>
      </c>
      <c r="P10560" t="s">
        <v>3150</v>
      </c>
      <c r="Q10560" t="s">
        <v>19</v>
      </c>
      <c r="R10560" t="s">
        <v>43</v>
      </c>
      <c r="S10560" t="s">
        <v>21</v>
      </c>
      <c r="T10560" t="s">
        <v>13311</v>
      </c>
      <c r="U10560" s="1">
        <v>46022</v>
      </c>
      <c r="V10560">
        <v>84</v>
      </c>
      <c r="W10560" t="str">
        <f t="shared" si="211"/>
        <v>60-89</v>
      </c>
    </row>
    <row r="10561" spans="1:23" x14ac:dyDescent="0.25">
      <c r="A10561" t="s">
        <v>10810</v>
      </c>
      <c r="B10561">
        <v>5967319394</v>
      </c>
      <c r="C10561">
        <v>5024414502</v>
      </c>
      <c r="D10561" s="1">
        <v>45800</v>
      </c>
      <c r="E10561">
        <v>99221</v>
      </c>
      <c r="F10561">
        <v>99213</v>
      </c>
      <c r="G10561" t="s">
        <v>4314</v>
      </c>
      <c r="H10561" s="34">
        <v>92867</v>
      </c>
      <c r="I10561" s="7">
        <v>78937</v>
      </c>
      <c r="J10561" s="7">
        <v>77358.259999999995</v>
      </c>
      <c r="K10561" s="7">
        <v>0</v>
      </c>
      <c r="L10561" s="7">
        <v>1578.74</v>
      </c>
      <c r="M10561" s="5">
        <v>0.02</v>
      </c>
      <c r="N10561" t="s">
        <v>16</v>
      </c>
      <c r="O10561" t="s">
        <v>17</v>
      </c>
      <c r="P10561" t="s">
        <v>3148</v>
      </c>
      <c r="Q10561" t="s">
        <v>19</v>
      </c>
      <c r="R10561" t="s">
        <v>20</v>
      </c>
      <c r="S10561" t="s">
        <v>21</v>
      </c>
      <c r="T10561" t="s">
        <v>13312</v>
      </c>
      <c r="U10561" s="1">
        <v>45956</v>
      </c>
      <c r="V10561">
        <v>156</v>
      </c>
      <c r="W10561" t="str">
        <f t="shared" si="211"/>
        <v>150-179</v>
      </c>
    </row>
    <row r="10562" spans="1:23" x14ac:dyDescent="0.25">
      <c r="A10562" t="s">
        <v>10811</v>
      </c>
      <c r="B10562">
        <v>3380516742</v>
      </c>
      <c r="C10562">
        <v>7912593192</v>
      </c>
      <c r="D10562" s="1">
        <v>45934</v>
      </c>
      <c r="E10562">
        <v>99223</v>
      </c>
      <c r="F10562">
        <v>99202</v>
      </c>
      <c r="G10562" t="s">
        <v>3225</v>
      </c>
      <c r="H10562" s="34">
        <v>28203</v>
      </c>
      <c r="I10562" s="7">
        <v>18332</v>
      </c>
      <c r="J10562" s="7">
        <v>8458.16</v>
      </c>
      <c r="K10562" s="7">
        <v>7674</v>
      </c>
      <c r="L10562" s="7">
        <v>2199.84</v>
      </c>
      <c r="M10562" s="5">
        <v>0.12</v>
      </c>
      <c r="N10562" t="s">
        <v>46</v>
      </c>
      <c r="O10562" t="s">
        <v>27</v>
      </c>
      <c r="P10562" t="s">
        <v>97</v>
      </c>
      <c r="Q10562" t="s">
        <v>32</v>
      </c>
      <c r="R10562" t="s">
        <v>38</v>
      </c>
      <c r="S10562" t="s">
        <v>27</v>
      </c>
      <c r="T10562" t="s">
        <v>13310</v>
      </c>
      <c r="U10562" s="1">
        <v>46063</v>
      </c>
      <c r="V10562">
        <v>129</v>
      </c>
      <c r="W10562" t="str">
        <f t="shared" si="211"/>
        <v>120-149</v>
      </c>
    </row>
    <row r="10563" spans="1:23" x14ac:dyDescent="0.25">
      <c r="A10563" t="s">
        <v>10812</v>
      </c>
      <c r="B10563">
        <v>5605418227</v>
      </c>
      <c r="C10563">
        <v>3312888614</v>
      </c>
      <c r="D10563" s="1">
        <v>45894</v>
      </c>
      <c r="E10563">
        <v>99233</v>
      </c>
      <c r="F10563">
        <v>99291</v>
      </c>
      <c r="G10563" t="s">
        <v>54</v>
      </c>
      <c r="H10563" s="34">
        <v>76529</v>
      </c>
      <c r="I10563" s="7">
        <v>60458</v>
      </c>
      <c r="J10563" s="7">
        <v>37767.72</v>
      </c>
      <c r="K10563" s="7">
        <v>13017</v>
      </c>
      <c r="L10563" s="7">
        <v>9673.2800000000007</v>
      </c>
      <c r="M10563" s="5">
        <v>0.16</v>
      </c>
      <c r="N10563" t="s">
        <v>1138</v>
      </c>
      <c r="O10563" t="s">
        <v>27</v>
      </c>
      <c r="P10563" t="s">
        <v>3147</v>
      </c>
      <c r="Q10563" t="s">
        <v>32</v>
      </c>
      <c r="R10563" t="s">
        <v>43</v>
      </c>
      <c r="S10563" t="s">
        <v>17</v>
      </c>
      <c r="T10563" t="s">
        <v>13311</v>
      </c>
      <c r="U10563" s="1">
        <v>45950</v>
      </c>
      <c r="V10563">
        <v>56</v>
      </c>
      <c r="W10563" t="str">
        <f t="shared" ref="W10563:W10626" si="212">IF(V10563="","",IF(V10563&lt;30,"0-29",IF(V10563&lt;60,"30-59",IF(V10563&lt;90,"60-89",IF(V10563&lt;120,"90-119",IF(V10563&lt;150,"120-149",IF(V10563&lt;180,"150-179",IF(V10563&lt;210,"180-209",IF(V10563&lt;240,"210-239",IF(V10563&lt;270,"240-269",IF(V10563&lt;300,"270-299",IF(V10563&lt;330,"300-329",IF(V10563&lt;360,"330-359","360+")))))))))))))</f>
        <v>30-59</v>
      </c>
    </row>
    <row r="10564" spans="1:23" x14ac:dyDescent="0.25">
      <c r="A10564" t="s">
        <v>10813</v>
      </c>
      <c r="B10564">
        <v>5617343018</v>
      </c>
      <c r="C10564">
        <v>3283449083</v>
      </c>
      <c r="D10564" s="1">
        <v>45503</v>
      </c>
      <c r="E10564">
        <v>99222</v>
      </c>
      <c r="F10564">
        <v>93000</v>
      </c>
      <c r="G10564" t="s">
        <v>3394</v>
      </c>
      <c r="H10564" s="34">
        <v>51326</v>
      </c>
      <c r="I10564" s="7">
        <v>43627</v>
      </c>
      <c r="J10564" s="7">
        <v>27523.46</v>
      </c>
      <c r="K10564" s="7">
        <v>15231</v>
      </c>
      <c r="L10564" s="7">
        <v>872.54</v>
      </c>
      <c r="M10564" s="5">
        <v>0.02</v>
      </c>
      <c r="N10564" t="s">
        <v>16</v>
      </c>
      <c r="O10564" t="s">
        <v>27</v>
      </c>
      <c r="P10564" t="s">
        <v>3150</v>
      </c>
      <c r="Q10564" t="s">
        <v>32</v>
      </c>
      <c r="R10564" t="s">
        <v>43</v>
      </c>
      <c r="S10564" t="s">
        <v>21</v>
      </c>
      <c r="T10564" t="s">
        <v>13312</v>
      </c>
      <c r="U10564" s="1">
        <v>45629</v>
      </c>
      <c r="V10564">
        <v>127</v>
      </c>
      <c r="W10564" t="str">
        <f t="shared" si="212"/>
        <v>120-149</v>
      </c>
    </row>
    <row r="10565" spans="1:23" x14ac:dyDescent="0.25">
      <c r="A10565" t="s">
        <v>10814</v>
      </c>
      <c r="B10565">
        <v>7824401134</v>
      </c>
      <c r="C10565">
        <v>486138489</v>
      </c>
      <c r="D10565" s="1">
        <v>45549</v>
      </c>
      <c r="E10565">
        <v>99223</v>
      </c>
      <c r="F10565">
        <v>99215</v>
      </c>
      <c r="G10565" t="s">
        <v>3192</v>
      </c>
      <c r="H10565" s="34">
        <v>41530</v>
      </c>
      <c r="I10565" s="7">
        <v>34055</v>
      </c>
      <c r="J10565" s="7">
        <v>21119.1</v>
      </c>
      <c r="K10565" s="7">
        <v>6806</v>
      </c>
      <c r="L10565" s="7">
        <v>6129.9</v>
      </c>
      <c r="M10565" s="5">
        <v>0.18</v>
      </c>
      <c r="N10565" t="s">
        <v>3141</v>
      </c>
      <c r="O10565" t="s">
        <v>27</v>
      </c>
      <c r="P10565" t="s">
        <v>3146</v>
      </c>
      <c r="Q10565" t="s">
        <v>19</v>
      </c>
      <c r="R10565" t="s">
        <v>21</v>
      </c>
      <c r="S10565" t="s">
        <v>17</v>
      </c>
      <c r="T10565" t="s">
        <v>13310</v>
      </c>
      <c r="U10565" s="1">
        <v>45594</v>
      </c>
      <c r="V10565">
        <v>45</v>
      </c>
      <c r="W10565" t="str">
        <f t="shared" si="212"/>
        <v>30-59</v>
      </c>
    </row>
    <row r="10566" spans="1:23" x14ac:dyDescent="0.25">
      <c r="A10566" t="s">
        <v>10815</v>
      </c>
      <c r="B10566">
        <v>7235801347</v>
      </c>
      <c r="C10566">
        <v>3284794259</v>
      </c>
      <c r="D10566" s="1">
        <v>45521</v>
      </c>
      <c r="E10566">
        <v>99222</v>
      </c>
      <c r="F10566">
        <v>80053</v>
      </c>
      <c r="G10566" t="s">
        <v>3320</v>
      </c>
      <c r="H10566" s="34">
        <v>54661</v>
      </c>
      <c r="I10566" s="7">
        <v>44822</v>
      </c>
      <c r="J10566" s="7">
        <v>36754.04</v>
      </c>
      <c r="K10566" s="7">
        <v>0</v>
      </c>
      <c r="L10566" s="7">
        <v>8067.96</v>
      </c>
      <c r="M10566" s="5">
        <v>0.18</v>
      </c>
      <c r="N10566" t="s">
        <v>3141</v>
      </c>
      <c r="O10566" t="s">
        <v>17</v>
      </c>
      <c r="P10566" t="s">
        <v>40</v>
      </c>
      <c r="Q10566" t="s">
        <v>32</v>
      </c>
      <c r="R10566" t="s">
        <v>26</v>
      </c>
      <c r="S10566" t="s">
        <v>21</v>
      </c>
      <c r="T10566" t="s">
        <v>13311</v>
      </c>
      <c r="U10566" s="1">
        <v>45649</v>
      </c>
      <c r="V10566">
        <v>128</v>
      </c>
      <c r="W10566" t="str">
        <f t="shared" si="212"/>
        <v>120-149</v>
      </c>
    </row>
    <row r="10567" spans="1:23" x14ac:dyDescent="0.25">
      <c r="A10567" t="s">
        <v>10816</v>
      </c>
      <c r="B10567">
        <v>1479422686</v>
      </c>
      <c r="C10567">
        <v>1684921559</v>
      </c>
      <c r="D10567" s="1">
        <v>45607</v>
      </c>
      <c r="E10567">
        <v>99238</v>
      </c>
      <c r="F10567">
        <v>99205</v>
      </c>
      <c r="G10567" t="s">
        <v>67</v>
      </c>
      <c r="H10567" s="34">
        <v>82733</v>
      </c>
      <c r="I10567" s="7">
        <v>64532</v>
      </c>
      <c r="J10567" s="7">
        <v>51625.599999999999</v>
      </c>
      <c r="K10567" s="7">
        <v>0</v>
      </c>
      <c r="L10567" s="7">
        <v>12906.4</v>
      </c>
      <c r="M10567" s="5">
        <v>0.2</v>
      </c>
      <c r="N10567" t="s">
        <v>3140</v>
      </c>
      <c r="O10567" t="s">
        <v>17</v>
      </c>
      <c r="P10567" t="s">
        <v>3147</v>
      </c>
      <c r="Q10567" t="s">
        <v>32</v>
      </c>
      <c r="R10567" t="s">
        <v>21</v>
      </c>
      <c r="S10567" t="s">
        <v>27</v>
      </c>
      <c r="T10567" t="s">
        <v>13311</v>
      </c>
      <c r="U10567" s="1">
        <v>45637</v>
      </c>
      <c r="V10567">
        <v>30</v>
      </c>
      <c r="W10567" t="str">
        <f t="shared" si="212"/>
        <v>30-59</v>
      </c>
    </row>
    <row r="10568" spans="1:23" x14ac:dyDescent="0.25">
      <c r="A10568" t="s">
        <v>10817</v>
      </c>
      <c r="B10568">
        <v>5053061605</v>
      </c>
      <c r="C10568">
        <v>6420171310</v>
      </c>
      <c r="D10568" s="1">
        <v>45884</v>
      </c>
      <c r="E10568">
        <v>99214</v>
      </c>
      <c r="F10568">
        <v>99204</v>
      </c>
      <c r="G10568" t="s">
        <v>104</v>
      </c>
      <c r="H10568" s="34">
        <v>87754</v>
      </c>
      <c r="I10568" s="7">
        <v>74591</v>
      </c>
      <c r="J10568" s="7">
        <v>40514.18</v>
      </c>
      <c r="K10568" s="7">
        <v>32585</v>
      </c>
      <c r="L10568" s="7">
        <v>1491.82</v>
      </c>
      <c r="M10568" s="5">
        <v>0.02</v>
      </c>
      <c r="N10568" t="s">
        <v>16</v>
      </c>
      <c r="O10568" t="s">
        <v>27</v>
      </c>
      <c r="P10568" t="s">
        <v>58</v>
      </c>
      <c r="Q10568" t="s">
        <v>32</v>
      </c>
      <c r="R10568" t="s">
        <v>20</v>
      </c>
      <c r="S10568" t="s">
        <v>21</v>
      </c>
      <c r="T10568" t="s">
        <v>13312</v>
      </c>
      <c r="U10568" s="1">
        <v>46039</v>
      </c>
      <c r="V10568">
        <v>155</v>
      </c>
      <c r="W10568" t="str">
        <f t="shared" si="212"/>
        <v>150-179</v>
      </c>
    </row>
    <row r="10569" spans="1:23" x14ac:dyDescent="0.25">
      <c r="A10569" t="s">
        <v>10818</v>
      </c>
      <c r="B10569">
        <v>8143591294</v>
      </c>
      <c r="C10569">
        <v>4635907564</v>
      </c>
      <c r="D10569" s="1">
        <v>45869</v>
      </c>
      <c r="E10569">
        <v>99214</v>
      </c>
      <c r="F10569">
        <v>99285</v>
      </c>
      <c r="G10569" t="s">
        <v>270</v>
      </c>
      <c r="H10569" s="34">
        <v>66180</v>
      </c>
      <c r="I10569" s="7">
        <v>51620</v>
      </c>
      <c r="J10569" s="7">
        <v>36721</v>
      </c>
      <c r="K10569" s="7">
        <v>4575</v>
      </c>
      <c r="L10569" s="7">
        <v>10324</v>
      </c>
      <c r="M10569" s="5">
        <v>0.2</v>
      </c>
      <c r="N10569" t="s">
        <v>3140</v>
      </c>
      <c r="O10569" t="s">
        <v>27</v>
      </c>
      <c r="P10569" t="s">
        <v>25</v>
      </c>
      <c r="Q10569" t="s">
        <v>19</v>
      </c>
      <c r="R10569" t="s">
        <v>20</v>
      </c>
      <c r="S10569" t="s">
        <v>17</v>
      </c>
      <c r="T10569" t="s">
        <v>13310</v>
      </c>
      <c r="U10569" s="1">
        <v>46017</v>
      </c>
      <c r="V10569">
        <v>148</v>
      </c>
      <c r="W10569" t="str">
        <f t="shared" si="212"/>
        <v>120-149</v>
      </c>
    </row>
    <row r="10570" spans="1:23" x14ac:dyDescent="0.25">
      <c r="A10570" t="s">
        <v>10819</v>
      </c>
      <c r="B10570">
        <v>5122075623</v>
      </c>
      <c r="C10570">
        <v>3969780160</v>
      </c>
      <c r="D10570" s="1">
        <v>45635</v>
      </c>
      <c r="E10570">
        <v>99231</v>
      </c>
      <c r="F10570">
        <v>80053</v>
      </c>
      <c r="G10570" t="s">
        <v>3419</v>
      </c>
      <c r="H10570" s="34">
        <v>69453</v>
      </c>
      <c r="I10570" s="7">
        <v>54173</v>
      </c>
      <c r="J10570" s="7">
        <v>38728.400000000001</v>
      </c>
      <c r="K10570" s="7">
        <v>4610</v>
      </c>
      <c r="L10570" s="7">
        <v>10834.6</v>
      </c>
      <c r="M10570" s="5">
        <v>0.2</v>
      </c>
      <c r="N10570" t="s">
        <v>3140</v>
      </c>
      <c r="O10570" t="s">
        <v>30</v>
      </c>
      <c r="P10570" t="s">
        <v>58</v>
      </c>
      <c r="Q10570" t="s">
        <v>19</v>
      </c>
      <c r="R10570" t="s">
        <v>21</v>
      </c>
      <c r="S10570" t="s">
        <v>21</v>
      </c>
      <c r="T10570" t="s">
        <v>13311</v>
      </c>
      <c r="U10570" s="1">
        <v>45772</v>
      </c>
      <c r="V10570">
        <v>137</v>
      </c>
      <c r="W10570" t="str">
        <f t="shared" si="212"/>
        <v>120-149</v>
      </c>
    </row>
    <row r="10571" spans="1:23" x14ac:dyDescent="0.25">
      <c r="A10571" t="s">
        <v>10820</v>
      </c>
      <c r="B10571">
        <v>8649444026</v>
      </c>
      <c r="C10571">
        <v>8376501245</v>
      </c>
      <c r="D10571" s="1">
        <v>45737</v>
      </c>
      <c r="E10571">
        <v>99232</v>
      </c>
      <c r="F10571">
        <v>99214</v>
      </c>
      <c r="G10571" t="s">
        <v>61</v>
      </c>
      <c r="H10571" s="34">
        <v>88234</v>
      </c>
      <c r="I10571" s="7">
        <v>74999</v>
      </c>
      <c r="J10571" s="7">
        <v>73499.02</v>
      </c>
      <c r="K10571" s="7">
        <v>0</v>
      </c>
      <c r="L10571" s="7">
        <v>1499.98</v>
      </c>
      <c r="M10571" s="5">
        <v>0.02</v>
      </c>
      <c r="N10571" t="s">
        <v>16</v>
      </c>
      <c r="O10571" t="s">
        <v>17</v>
      </c>
      <c r="P10571" t="s">
        <v>3148</v>
      </c>
      <c r="Q10571" t="s">
        <v>32</v>
      </c>
      <c r="R10571" t="s">
        <v>38</v>
      </c>
      <c r="S10571" t="s">
        <v>17</v>
      </c>
      <c r="T10571" t="s">
        <v>13310</v>
      </c>
      <c r="U10571" s="1">
        <v>45837</v>
      </c>
      <c r="V10571">
        <v>100</v>
      </c>
      <c r="W10571" t="str">
        <f t="shared" si="212"/>
        <v>90-119</v>
      </c>
    </row>
    <row r="10572" spans="1:23" x14ac:dyDescent="0.25">
      <c r="A10572" t="s">
        <v>10821</v>
      </c>
      <c r="B10572">
        <v>7962212275</v>
      </c>
      <c r="C10572">
        <v>3448360085</v>
      </c>
      <c r="D10572" s="1">
        <v>45595</v>
      </c>
      <c r="E10572">
        <v>99233</v>
      </c>
      <c r="F10572">
        <v>36415</v>
      </c>
      <c r="G10572" t="s">
        <v>3505</v>
      </c>
      <c r="H10572" s="34">
        <v>23587</v>
      </c>
      <c r="I10572" s="7">
        <v>18398</v>
      </c>
      <c r="J10572" s="7">
        <v>12917.4</v>
      </c>
      <c r="K10572" s="7">
        <v>1801</v>
      </c>
      <c r="L10572" s="7">
        <v>3679.6</v>
      </c>
      <c r="M10572" s="5">
        <v>0.2</v>
      </c>
      <c r="N10572" t="s">
        <v>3140</v>
      </c>
      <c r="O10572" t="s">
        <v>30</v>
      </c>
      <c r="P10572" t="s">
        <v>3147</v>
      </c>
      <c r="Q10572" t="s">
        <v>32</v>
      </c>
      <c r="R10572" t="s">
        <v>43</v>
      </c>
      <c r="S10572" t="s">
        <v>17</v>
      </c>
      <c r="T10572" t="s">
        <v>13311</v>
      </c>
      <c r="U10572" s="1">
        <v>45664</v>
      </c>
      <c r="V10572">
        <v>69</v>
      </c>
      <c r="W10572" t="str">
        <f t="shared" si="212"/>
        <v>60-89</v>
      </c>
    </row>
    <row r="10573" spans="1:23" x14ac:dyDescent="0.25">
      <c r="A10573" t="s">
        <v>10822</v>
      </c>
      <c r="B10573">
        <v>6085394741</v>
      </c>
      <c r="C10573">
        <v>4311372796</v>
      </c>
      <c r="D10573" s="1">
        <v>45795</v>
      </c>
      <c r="E10573">
        <v>99215</v>
      </c>
      <c r="F10573">
        <v>99284</v>
      </c>
      <c r="G10573" t="s">
        <v>37</v>
      </c>
      <c r="H10573" s="34">
        <v>94288</v>
      </c>
      <c r="I10573" s="7">
        <v>74488</v>
      </c>
      <c r="J10573" s="7">
        <v>62569.919999999998</v>
      </c>
      <c r="K10573" s="7">
        <v>0</v>
      </c>
      <c r="L10573" s="7">
        <v>11918.08</v>
      </c>
      <c r="M10573" s="5">
        <v>0.16</v>
      </c>
      <c r="N10573" t="s">
        <v>1138</v>
      </c>
      <c r="O10573" t="s">
        <v>17</v>
      </c>
      <c r="P10573" t="s">
        <v>3150</v>
      </c>
      <c r="Q10573" t="s">
        <v>32</v>
      </c>
      <c r="R10573" t="s">
        <v>27</v>
      </c>
      <c r="S10573" t="s">
        <v>27</v>
      </c>
      <c r="T10573" t="s">
        <v>13311</v>
      </c>
      <c r="U10573" s="1">
        <v>45846</v>
      </c>
      <c r="V10573">
        <v>51</v>
      </c>
      <c r="W10573" t="str">
        <f t="shared" si="212"/>
        <v>30-59</v>
      </c>
    </row>
    <row r="10574" spans="1:23" x14ac:dyDescent="0.25">
      <c r="A10574" t="s">
        <v>10823</v>
      </c>
      <c r="B10574">
        <v>1472513696</v>
      </c>
      <c r="C10574">
        <v>1257634587</v>
      </c>
      <c r="D10574" s="1">
        <v>45488</v>
      </c>
      <c r="E10574">
        <v>99214</v>
      </c>
      <c r="F10574">
        <v>99201</v>
      </c>
      <c r="G10574" t="s">
        <v>3754</v>
      </c>
      <c r="H10574" s="34">
        <v>35572</v>
      </c>
      <c r="I10574" s="7">
        <v>30236</v>
      </c>
      <c r="J10574" s="7">
        <v>20881.28</v>
      </c>
      <c r="K10574" s="7">
        <v>8750</v>
      </c>
      <c r="L10574" s="7">
        <v>604.72</v>
      </c>
      <c r="M10574" s="5">
        <v>0.02</v>
      </c>
      <c r="N10574" t="s">
        <v>16</v>
      </c>
      <c r="O10574" t="s">
        <v>27</v>
      </c>
      <c r="P10574" t="s">
        <v>97</v>
      </c>
      <c r="Q10574" t="s">
        <v>19</v>
      </c>
      <c r="R10574" t="s">
        <v>27</v>
      </c>
      <c r="S10574" t="s">
        <v>27</v>
      </c>
      <c r="T10574" t="s">
        <v>13312</v>
      </c>
      <c r="U10574" s="1">
        <v>45536</v>
      </c>
      <c r="V10574">
        <v>48</v>
      </c>
      <c r="W10574" t="str">
        <f t="shared" si="212"/>
        <v>30-59</v>
      </c>
    </row>
    <row r="10575" spans="1:23" x14ac:dyDescent="0.25">
      <c r="A10575" t="s">
        <v>10824</v>
      </c>
      <c r="B10575">
        <v>3726675900</v>
      </c>
      <c r="C10575">
        <v>5082193156</v>
      </c>
      <c r="D10575" s="1">
        <v>45786</v>
      </c>
      <c r="E10575">
        <v>99215</v>
      </c>
      <c r="F10575">
        <v>99204</v>
      </c>
      <c r="G10575" t="s">
        <v>110</v>
      </c>
      <c r="H10575" s="34">
        <v>74988</v>
      </c>
      <c r="I10575" s="7">
        <v>58491</v>
      </c>
      <c r="J10575" s="7">
        <v>46792.800000000003</v>
      </c>
      <c r="K10575" s="7">
        <v>0</v>
      </c>
      <c r="L10575" s="7">
        <v>11698.2</v>
      </c>
      <c r="M10575" s="5">
        <v>0.2</v>
      </c>
      <c r="N10575" t="s">
        <v>3140</v>
      </c>
      <c r="O10575" t="s">
        <v>17</v>
      </c>
      <c r="P10575" t="s">
        <v>25</v>
      </c>
      <c r="Q10575" t="s">
        <v>19</v>
      </c>
      <c r="R10575" t="s">
        <v>27</v>
      </c>
      <c r="S10575" t="s">
        <v>21</v>
      </c>
      <c r="T10575" t="s">
        <v>13312</v>
      </c>
      <c r="U10575" s="1">
        <v>45931</v>
      </c>
      <c r="V10575">
        <v>145</v>
      </c>
      <c r="W10575" t="str">
        <f t="shared" si="212"/>
        <v>120-149</v>
      </c>
    </row>
    <row r="10576" spans="1:23" x14ac:dyDescent="0.25">
      <c r="A10576" t="s">
        <v>10825</v>
      </c>
      <c r="B10576">
        <v>9582841185</v>
      </c>
      <c r="C10576">
        <v>7182338383</v>
      </c>
      <c r="D10576" s="1">
        <v>45876</v>
      </c>
      <c r="E10576">
        <v>99215</v>
      </c>
      <c r="F10576">
        <v>99211</v>
      </c>
      <c r="G10576" t="s">
        <v>89</v>
      </c>
      <c r="H10576" s="34">
        <v>83398</v>
      </c>
      <c r="I10576" s="7">
        <v>66718</v>
      </c>
      <c r="J10576" s="7">
        <v>50764.480000000003</v>
      </c>
      <c r="K10576" s="7">
        <v>6613</v>
      </c>
      <c r="L10576" s="7">
        <v>9340.52</v>
      </c>
      <c r="M10576" s="5">
        <v>0.14000000000000001</v>
      </c>
      <c r="N10576" t="s">
        <v>1135</v>
      </c>
      <c r="O10576" t="s">
        <v>30</v>
      </c>
      <c r="P10576" t="s">
        <v>31</v>
      </c>
      <c r="Q10576" t="s">
        <v>19</v>
      </c>
      <c r="R10576" t="s">
        <v>38</v>
      </c>
      <c r="S10576" t="s">
        <v>27</v>
      </c>
      <c r="T10576" t="s">
        <v>13312</v>
      </c>
      <c r="U10576" s="1">
        <v>45991</v>
      </c>
      <c r="V10576">
        <v>115</v>
      </c>
      <c r="W10576" t="str">
        <f t="shared" si="212"/>
        <v>90-119</v>
      </c>
    </row>
    <row r="10577" spans="1:23" x14ac:dyDescent="0.25">
      <c r="A10577" t="s">
        <v>10826</v>
      </c>
      <c r="B10577">
        <v>2685169924</v>
      </c>
      <c r="C10577">
        <v>2073833413</v>
      </c>
      <c r="D10577" s="1">
        <v>45639</v>
      </c>
      <c r="E10577">
        <v>99213</v>
      </c>
      <c r="F10577">
        <v>99291</v>
      </c>
      <c r="G10577" t="s">
        <v>45</v>
      </c>
      <c r="H10577" s="34">
        <v>81801</v>
      </c>
      <c r="I10577" s="7">
        <v>67077</v>
      </c>
      <c r="J10577" s="7">
        <v>50173.14</v>
      </c>
      <c r="K10577" s="7">
        <v>4830</v>
      </c>
      <c r="L10577" s="7">
        <v>12073.86</v>
      </c>
      <c r="M10577" s="5">
        <v>0.18</v>
      </c>
      <c r="N10577" t="s">
        <v>3141</v>
      </c>
      <c r="O10577" t="s">
        <v>30</v>
      </c>
      <c r="P10577" t="s">
        <v>97</v>
      </c>
      <c r="Q10577" t="s">
        <v>19</v>
      </c>
      <c r="R10577" t="s">
        <v>38</v>
      </c>
      <c r="S10577" t="s">
        <v>17</v>
      </c>
      <c r="T10577" t="s">
        <v>13310</v>
      </c>
      <c r="U10577" s="1">
        <v>45677</v>
      </c>
      <c r="V10577">
        <v>38</v>
      </c>
      <c r="W10577" t="str">
        <f t="shared" si="212"/>
        <v>30-59</v>
      </c>
    </row>
    <row r="10578" spans="1:23" x14ac:dyDescent="0.25">
      <c r="A10578" t="s">
        <v>10827</v>
      </c>
      <c r="B10578">
        <v>4057312000</v>
      </c>
      <c r="C10578">
        <v>6268944577</v>
      </c>
      <c r="D10578" s="1">
        <v>45607</v>
      </c>
      <c r="E10578">
        <v>99231</v>
      </c>
      <c r="F10578">
        <v>99282</v>
      </c>
      <c r="G10578" t="s">
        <v>169</v>
      </c>
      <c r="H10578" s="34">
        <v>35272</v>
      </c>
      <c r="I10578" s="7">
        <v>27512</v>
      </c>
      <c r="J10578" s="7">
        <v>22009.599999999999</v>
      </c>
      <c r="K10578" s="7">
        <v>0</v>
      </c>
      <c r="L10578" s="7">
        <v>5502.4</v>
      </c>
      <c r="M10578" s="5">
        <v>0.2</v>
      </c>
      <c r="N10578" t="s">
        <v>3140</v>
      </c>
      <c r="O10578" t="s">
        <v>17</v>
      </c>
      <c r="P10578" t="s">
        <v>18</v>
      </c>
      <c r="Q10578" t="s">
        <v>32</v>
      </c>
      <c r="R10578" t="s">
        <v>43</v>
      </c>
      <c r="S10578" t="s">
        <v>17</v>
      </c>
      <c r="T10578" t="s">
        <v>13312</v>
      </c>
      <c r="U10578" s="1">
        <v>45751</v>
      </c>
      <c r="V10578">
        <v>144</v>
      </c>
      <c r="W10578" t="str">
        <f t="shared" si="212"/>
        <v>120-149</v>
      </c>
    </row>
    <row r="10579" spans="1:23" x14ac:dyDescent="0.25">
      <c r="A10579" t="s">
        <v>10828</v>
      </c>
      <c r="B10579">
        <v>1317906555</v>
      </c>
      <c r="C10579">
        <v>9763801005</v>
      </c>
      <c r="D10579" s="1">
        <v>45566</v>
      </c>
      <c r="E10579">
        <v>99222</v>
      </c>
      <c r="F10579">
        <v>99202</v>
      </c>
      <c r="G10579" t="s">
        <v>91</v>
      </c>
      <c r="H10579" s="34">
        <v>49455</v>
      </c>
      <c r="I10579" s="7">
        <v>39069</v>
      </c>
      <c r="J10579" s="7">
        <v>26816.959999999999</v>
      </c>
      <c r="K10579" s="7">
        <v>6001</v>
      </c>
      <c r="L10579" s="7">
        <v>6251.04</v>
      </c>
      <c r="M10579" s="5">
        <v>0.16</v>
      </c>
      <c r="N10579" t="s">
        <v>1138</v>
      </c>
      <c r="O10579" t="s">
        <v>27</v>
      </c>
      <c r="P10579" t="s">
        <v>55</v>
      </c>
      <c r="Q10579" t="s">
        <v>19</v>
      </c>
      <c r="R10579" t="s">
        <v>43</v>
      </c>
      <c r="S10579" t="s">
        <v>27</v>
      </c>
      <c r="T10579" t="s">
        <v>13311</v>
      </c>
      <c r="U10579" s="1">
        <v>45687</v>
      </c>
      <c r="V10579">
        <v>121</v>
      </c>
      <c r="W10579" t="str">
        <f t="shared" si="212"/>
        <v>120-149</v>
      </c>
    </row>
    <row r="10580" spans="1:23" x14ac:dyDescent="0.25">
      <c r="A10580" t="s">
        <v>10829</v>
      </c>
      <c r="B10580">
        <v>8355347753</v>
      </c>
      <c r="C10580">
        <v>6383481358</v>
      </c>
      <c r="D10580" s="1">
        <v>45816</v>
      </c>
      <c r="E10580">
        <v>99223</v>
      </c>
      <c r="F10580">
        <v>36415</v>
      </c>
      <c r="G10580" t="s">
        <v>45</v>
      </c>
      <c r="H10580" s="34">
        <v>67329</v>
      </c>
      <c r="I10580" s="7">
        <v>53190</v>
      </c>
      <c r="J10580" s="7">
        <v>33210.6</v>
      </c>
      <c r="K10580" s="7">
        <v>11469</v>
      </c>
      <c r="L10580" s="7">
        <v>8510.4</v>
      </c>
      <c r="M10580" s="5">
        <v>0.16</v>
      </c>
      <c r="N10580" t="s">
        <v>1138</v>
      </c>
      <c r="O10580" t="s">
        <v>27</v>
      </c>
      <c r="P10580" t="s">
        <v>18</v>
      </c>
      <c r="Q10580" t="s">
        <v>19</v>
      </c>
      <c r="R10580" t="s">
        <v>21</v>
      </c>
      <c r="S10580" t="s">
        <v>17</v>
      </c>
      <c r="T10580" t="s">
        <v>13311</v>
      </c>
      <c r="U10580" s="1">
        <v>45863</v>
      </c>
      <c r="V10580">
        <v>47</v>
      </c>
      <c r="W10580" t="str">
        <f t="shared" si="212"/>
        <v>30-59</v>
      </c>
    </row>
    <row r="10581" spans="1:23" x14ac:dyDescent="0.25">
      <c r="A10581" t="s">
        <v>10830</v>
      </c>
      <c r="B10581">
        <v>2172908813</v>
      </c>
      <c r="C10581">
        <v>2258787937</v>
      </c>
      <c r="D10581" s="1">
        <v>45914</v>
      </c>
      <c r="E10581">
        <v>99222</v>
      </c>
      <c r="F10581">
        <v>81000</v>
      </c>
      <c r="G10581" t="s">
        <v>3365</v>
      </c>
      <c r="H10581" s="34">
        <v>46471</v>
      </c>
      <c r="I10581" s="7">
        <v>37177</v>
      </c>
      <c r="J10581" s="7">
        <v>31972.22</v>
      </c>
      <c r="K10581" s="7">
        <v>0</v>
      </c>
      <c r="L10581" s="7">
        <v>5204.78</v>
      </c>
      <c r="M10581" s="5">
        <v>0.14000000000000001</v>
      </c>
      <c r="N10581" t="s">
        <v>1135</v>
      </c>
      <c r="O10581" t="s">
        <v>17</v>
      </c>
      <c r="P10581" t="s">
        <v>31</v>
      </c>
      <c r="Q10581" t="s">
        <v>19</v>
      </c>
      <c r="R10581" t="s">
        <v>20</v>
      </c>
      <c r="S10581" t="s">
        <v>21</v>
      </c>
      <c r="T10581" t="s">
        <v>13310</v>
      </c>
      <c r="U10581" s="1">
        <v>45979</v>
      </c>
      <c r="V10581">
        <v>65</v>
      </c>
      <c r="W10581" t="str">
        <f t="shared" si="212"/>
        <v>60-89</v>
      </c>
    </row>
    <row r="10582" spans="1:23" x14ac:dyDescent="0.25">
      <c r="A10582" t="s">
        <v>10831</v>
      </c>
      <c r="B10582">
        <v>3773187467</v>
      </c>
      <c r="C10582">
        <v>1815815038</v>
      </c>
      <c r="D10582" s="1">
        <v>45296</v>
      </c>
      <c r="E10582">
        <v>99222</v>
      </c>
      <c r="F10582">
        <v>99282</v>
      </c>
      <c r="G10582" t="s">
        <v>99</v>
      </c>
      <c r="H10582" s="34">
        <v>80830</v>
      </c>
      <c r="I10582" s="7">
        <v>58198</v>
      </c>
      <c r="J10582" s="7">
        <v>35189.160000000003</v>
      </c>
      <c r="K10582" s="7">
        <v>18353</v>
      </c>
      <c r="L10582" s="7">
        <v>4655.84</v>
      </c>
      <c r="M10582" s="5">
        <v>0.08</v>
      </c>
      <c r="N10582" t="s">
        <v>24</v>
      </c>
      <c r="O10582" t="s">
        <v>27</v>
      </c>
      <c r="P10582" t="s">
        <v>35</v>
      </c>
      <c r="Q10582" t="s">
        <v>32</v>
      </c>
      <c r="R10582" t="s">
        <v>26</v>
      </c>
      <c r="S10582" t="s">
        <v>27</v>
      </c>
      <c r="T10582" t="s">
        <v>13310</v>
      </c>
      <c r="U10582" s="1">
        <v>45458</v>
      </c>
      <c r="V10582">
        <v>162</v>
      </c>
      <c r="W10582" t="str">
        <f t="shared" si="212"/>
        <v>150-179</v>
      </c>
    </row>
    <row r="10583" spans="1:23" x14ac:dyDescent="0.25">
      <c r="A10583" t="s">
        <v>10832</v>
      </c>
      <c r="B10583">
        <v>9349415666</v>
      </c>
      <c r="C10583">
        <v>6428952336</v>
      </c>
      <c r="D10583" s="1">
        <v>45905</v>
      </c>
      <c r="E10583">
        <v>99223</v>
      </c>
      <c r="F10583">
        <v>99214</v>
      </c>
      <c r="G10583" t="s">
        <v>73</v>
      </c>
      <c r="H10583" s="34">
        <v>88035</v>
      </c>
      <c r="I10583" s="7">
        <v>57223</v>
      </c>
      <c r="J10583" s="7">
        <v>31585.24</v>
      </c>
      <c r="K10583" s="7">
        <v>18771</v>
      </c>
      <c r="L10583" s="7">
        <v>6866.76</v>
      </c>
      <c r="M10583" s="5">
        <v>0.12</v>
      </c>
      <c r="N10583" t="s">
        <v>46</v>
      </c>
      <c r="O10583" t="s">
        <v>27</v>
      </c>
      <c r="P10583" t="s">
        <v>3149</v>
      </c>
      <c r="Q10583" t="s">
        <v>19</v>
      </c>
      <c r="R10583" t="s">
        <v>38</v>
      </c>
      <c r="S10583" t="s">
        <v>17</v>
      </c>
      <c r="T10583" t="s">
        <v>13311</v>
      </c>
      <c r="U10583" s="1">
        <v>46054</v>
      </c>
      <c r="V10583">
        <v>149</v>
      </c>
      <c r="W10583" t="str">
        <f t="shared" si="212"/>
        <v>120-149</v>
      </c>
    </row>
    <row r="10584" spans="1:23" x14ac:dyDescent="0.25">
      <c r="A10584" t="s">
        <v>10833</v>
      </c>
      <c r="B10584">
        <v>7970838517</v>
      </c>
      <c r="C10584">
        <v>2083137862</v>
      </c>
      <c r="D10584" s="1">
        <v>45555</v>
      </c>
      <c r="E10584">
        <v>99214</v>
      </c>
      <c r="F10584">
        <v>81000</v>
      </c>
      <c r="G10584" t="s">
        <v>3754</v>
      </c>
      <c r="H10584" s="34">
        <v>67737</v>
      </c>
      <c r="I10584" s="7">
        <v>53512</v>
      </c>
      <c r="J10584" s="7">
        <v>34633.08</v>
      </c>
      <c r="K10584" s="7">
        <v>10317</v>
      </c>
      <c r="L10584" s="7">
        <v>8561.92</v>
      </c>
      <c r="M10584" s="5">
        <v>0.16</v>
      </c>
      <c r="N10584" t="s">
        <v>1138</v>
      </c>
      <c r="O10584" t="s">
        <v>27</v>
      </c>
      <c r="P10584" t="s">
        <v>35</v>
      </c>
      <c r="Q10584" t="s">
        <v>19</v>
      </c>
      <c r="R10584" t="s">
        <v>43</v>
      </c>
      <c r="S10584" t="s">
        <v>17</v>
      </c>
      <c r="T10584" t="s">
        <v>13310</v>
      </c>
      <c r="U10584" s="1">
        <v>45600</v>
      </c>
      <c r="V10584">
        <v>45</v>
      </c>
      <c r="W10584" t="str">
        <f t="shared" si="212"/>
        <v>30-59</v>
      </c>
    </row>
    <row r="10585" spans="1:23" x14ac:dyDescent="0.25">
      <c r="A10585" t="s">
        <v>10834</v>
      </c>
      <c r="B10585">
        <v>6357415737</v>
      </c>
      <c r="C10585">
        <v>4286175732</v>
      </c>
      <c r="D10585" s="1">
        <v>45810</v>
      </c>
      <c r="E10585">
        <v>99221</v>
      </c>
      <c r="F10585">
        <v>99212</v>
      </c>
      <c r="G10585" t="s">
        <v>3240</v>
      </c>
      <c r="H10585" s="34">
        <v>72831</v>
      </c>
      <c r="I10585" s="7">
        <v>52438</v>
      </c>
      <c r="J10585" s="7">
        <v>39650.959999999999</v>
      </c>
      <c r="K10585" s="7">
        <v>8592</v>
      </c>
      <c r="L10585" s="7">
        <v>4195.04</v>
      </c>
      <c r="M10585" s="5">
        <v>0.08</v>
      </c>
      <c r="N10585" t="s">
        <v>24</v>
      </c>
      <c r="O10585" t="s">
        <v>30</v>
      </c>
      <c r="P10585" t="s">
        <v>35</v>
      </c>
      <c r="Q10585" t="s">
        <v>19</v>
      </c>
      <c r="R10585" t="s">
        <v>20</v>
      </c>
      <c r="S10585" t="s">
        <v>17</v>
      </c>
      <c r="T10585" t="s">
        <v>13312</v>
      </c>
      <c r="U10585" s="1">
        <v>45856</v>
      </c>
      <c r="V10585">
        <v>46</v>
      </c>
      <c r="W10585" t="str">
        <f t="shared" si="212"/>
        <v>30-59</v>
      </c>
    </row>
    <row r="10586" spans="1:23" x14ac:dyDescent="0.25">
      <c r="A10586" t="s">
        <v>10835</v>
      </c>
      <c r="B10586">
        <v>8107701048</v>
      </c>
      <c r="C10586">
        <v>5841252782</v>
      </c>
      <c r="D10586" s="1">
        <v>45442</v>
      </c>
      <c r="E10586">
        <v>99232</v>
      </c>
      <c r="F10586">
        <v>99214</v>
      </c>
      <c r="G10586" t="s">
        <v>3265</v>
      </c>
      <c r="H10586" s="34">
        <v>63704</v>
      </c>
      <c r="I10586" s="7">
        <v>47778</v>
      </c>
      <c r="J10586" s="7">
        <v>24339.3</v>
      </c>
      <c r="K10586" s="7">
        <v>16272</v>
      </c>
      <c r="L10586" s="7">
        <v>7166.7</v>
      </c>
      <c r="M10586" s="5">
        <v>0.15</v>
      </c>
      <c r="N10586" t="s">
        <v>1139</v>
      </c>
      <c r="O10586" t="s">
        <v>27</v>
      </c>
      <c r="P10586" t="s">
        <v>40</v>
      </c>
      <c r="Q10586" t="s">
        <v>32</v>
      </c>
      <c r="R10586" t="s">
        <v>21</v>
      </c>
      <c r="S10586" t="s">
        <v>17</v>
      </c>
      <c r="T10586" t="s">
        <v>13311</v>
      </c>
      <c r="U10586" s="1">
        <v>45597</v>
      </c>
      <c r="V10586">
        <v>155</v>
      </c>
      <c r="W10586" t="str">
        <f t="shared" si="212"/>
        <v>150-179</v>
      </c>
    </row>
    <row r="10587" spans="1:23" x14ac:dyDescent="0.25">
      <c r="A10587" t="s">
        <v>10836</v>
      </c>
      <c r="B10587">
        <v>5274858235</v>
      </c>
      <c r="C10587">
        <v>6015757239</v>
      </c>
      <c r="D10587" s="1">
        <v>45490</v>
      </c>
      <c r="E10587">
        <v>99223</v>
      </c>
      <c r="F10587">
        <v>99213</v>
      </c>
      <c r="G10587" t="s">
        <v>102</v>
      </c>
      <c r="H10587" s="34">
        <v>53887</v>
      </c>
      <c r="I10587" s="7">
        <v>43110</v>
      </c>
      <c r="J10587" s="7">
        <v>32424.6</v>
      </c>
      <c r="K10587" s="7">
        <v>4650</v>
      </c>
      <c r="L10587" s="7">
        <v>6035.4</v>
      </c>
      <c r="M10587" s="5">
        <v>0.14000000000000001</v>
      </c>
      <c r="N10587" t="s">
        <v>1135</v>
      </c>
      <c r="O10587" t="s">
        <v>30</v>
      </c>
      <c r="P10587" t="s">
        <v>3147</v>
      </c>
      <c r="Q10587" t="s">
        <v>19</v>
      </c>
      <c r="R10587" t="s">
        <v>43</v>
      </c>
      <c r="S10587" t="s">
        <v>21</v>
      </c>
      <c r="T10587" t="s">
        <v>13312</v>
      </c>
      <c r="U10587" s="1">
        <v>45653</v>
      </c>
      <c r="V10587">
        <v>163</v>
      </c>
      <c r="W10587" t="str">
        <f t="shared" si="212"/>
        <v>150-179</v>
      </c>
    </row>
    <row r="10588" spans="1:23" x14ac:dyDescent="0.25">
      <c r="A10588" t="s">
        <v>10837</v>
      </c>
      <c r="B10588">
        <v>9770981432</v>
      </c>
      <c r="C10588">
        <v>3232699431</v>
      </c>
      <c r="D10588" s="1">
        <v>45886</v>
      </c>
      <c r="E10588">
        <v>99221</v>
      </c>
      <c r="F10588">
        <v>99203</v>
      </c>
      <c r="G10588" t="s">
        <v>171</v>
      </c>
      <c r="H10588" s="34">
        <v>74594</v>
      </c>
      <c r="I10588" s="7">
        <v>55946</v>
      </c>
      <c r="J10588" s="7">
        <v>41696.1</v>
      </c>
      <c r="K10588" s="7">
        <v>5858</v>
      </c>
      <c r="L10588" s="7">
        <v>8391.9</v>
      </c>
      <c r="M10588" s="5">
        <v>0.15</v>
      </c>
      <c r="N10588" t="s">
        <v>1139</v>
      </c>
      <c r="O10588" t="s">
        <v>30</v>
      </c>
      <c r="P10588" t="s">
        <v>25</v>
      </c>
      <c r="Q10588" t="s">
        <v>32</v>
      </c>
      <c r="R10588" t="s">
        <v>20</v>
      </c>
      <c r="S10588" t="s">
        <v>17</v>
      </c>
      <c r="T10588" t="s">
        <v>13310</v>
      </c>
      <c r="U10588" s="1">
        <v>45925</v>
      </c>
      <c r="V10588">
        <v>39</v>
      </c>
      <c r="W10588" t="str">
        <f t="shared" si="212"/>
        <v>30-59</v>
      </c>
    </row>
    <row r="10589" spans="1:23" x14ac:dyDescent="0.25">
      <c r="A10589" t="s">
        <v>10838</v>
      </c>
      <c r="B10589">
        <v>2654102263</v>
      </c>
      <c r="C10589">
        <v>9492491434</v>
      </c>
      <c r="D10589" s="1">
        <v>45742</v>
      </c>
      <c r="E10589">
        <v>99214</v>
      </c>
      <c r="F10589">
        <v>99282</v>
      </c>
      <c r="G10589" t="s">
        <v>3669</v>
      </c>
      <c r="H10589" s="34">
        <v>49079</v>
      </c>
      <c r="I10589" s="7">
        <v>35337</v>
      </c>
      <c r="J10589" s="7">
        <v>20821.04</v>
      </c>
      <c r="K10589" s="7">
        <v>11689</v>
      </c>
      <c r="L10589" s="7">
        <v>2826.96</v>
      </c>
      <c r="M10589" s="5">
        <v>0.08</v>
      </c>
      <c r="N10589" t="s">
        <v>24</v>
      </c>
      <c r="O10589" t="s">
        <v>27</v>
      </c>
      <c r="P10589" t="s">
        <v>97</v>
      </c>
      <c r="Q10589" t="s">
        <v>32</v>
      </c>
      <c r="R10589" t="s">
        <v>20</v>
      </c>
      <c r="S10589" t="s">
        <v>21</v>
      </c>
      <c r="T10589" t="s">
        <v>13312</v>
      </c>
      <c r="U10589" s="1">
        <v>45849</v>
      </c>
      <c r="V10589">
        <v>107</v>
      </c>
      <c r="W10589" t="str">
        <f t="shared" si="212"/>
        <v>90-119</v>
      </c>
    </row>
    <row r="10590" spans="1:23" x14ac:dyDescent="0.25">
      <c r="A10590" t="s">
        <v>10839</v>
      </c>
      <c r="B10590">
        <v>6537894746</v>
      </c>
      <c r="C10590">
        <v>3312665011</v>
      </c>
      <c r="D10590" s="1">
        <v>45293</v>
      </c>
      <c r="E10590">
        <v>99223</v>
      </c>
      <c r="F10590">
        <v>36415</v>
      </c>
      <c r="G10590" t="s">
        <v>293</v>
      </c>
      <c r="H10590" s="34">
        <v>49069</v>
      </c>
      <c r="I10590" s="7">
        <v>40237</v>
      </c>
      <c r="J10590" s="7">
        <v>30413.34</v>
      </c>
      <c r="K10590" s="7">
        <v>2581</v>
      </c>
      <c r="L10590" s="7">
        <v>7242.66</v>
      </c>
      <c r="M10590" s="5">
        <v>0.18</v>
      </c>
      <c r="N10590" t="s">
        <v>3141</v>
      </c>
      <c r="O10590" t="s">
        <v>30</v>
      </c>
      <c r="P10590" t="s">
        <v>3148</v>
      </c>
      <c r="Q10590" t="s">
        <v>19</v>
      </c>
      <c r="R10590" t="s">
        <v>43</v>
      </c>
      <c r="S10590" t="s">
        <v>17</v>
      </c>
      <c r="T10590" t="s">
        <v>13311</v>
      </c>
      <c r="U10590" s="1">
        <v>45449</v>
      </c>
      <c r="V10590">
        <v>156</v>
      </c>
      <c r="W10590" t="str">
        <f t="shared" si="212"/>
        <v>150-179</v>
      </c>
    </row>
    <row r="10591" spans="1:23" x14ac:dyDescent="0.25">
      <c r="A10591" t="s">
        <v>10840</v>
      </c>
      <c r="B10591">
        <v>5093704853</v>
      </c>
      <c r="C10591">
        <v>237274790</v>
      </c>
      <c r="D10591" s="1">
        <v>45590</v>
      </c>
      <c r="E10591">
        <v>99222</v>
      </c>
      <c r="F10591">
        <v>97110</v>
      </c>
      <c r="G10591" t="s">
        <v>3192</v>
      </c>
      <c r="H10591" s="34">
        <v>54304</v>
      </c>
      <c r="I10591" s="7">
        <v>43443</v>
      </c>
      <c r="J10591" s="7">
        <v>29665.98</v>
      </c>
      <c r="K10591" s="7">
        <v>7695</v>
      </c>
      <c r="L10591" s="7">
        <v>6082.02</v>
      </c>
      <c r="M10591" s="5">
        <v>0.14000000000000001</v>
      </c>
      <c r="N10591" t="s">
        <v>1135</v>
      </c>
      <c r="O10591" t="s">
        <v>27</v>
      </c>
      <c r="P10591" t="s">
        <v>3150</v>
      </c>
      <c r="Q10591" t="s">
        <v>32</v>
      </c>
      <c r="R10591" t="s">
        <v>38</v>
      </c>
      <c r="S10591" t="s">
        <v>27</v>
      </c>
      <c r="T10591" t="s">
        <v>13312</v>
      </c>
      <c r="U10591" s="1">
        <v>45751</v>
      </c>
      <c r="V10591">
        <v>161</v>
      </c>
      <c r="W10591" t="str">
        <f t="shared" si="212"/>
        <v>150-179</v>
      </c>
    </row>
    <row r="10592" spans="1:23" x14ac:dyDescent="0.25">
      <c r="A10592" t="s">
        <v>10841</v>
      </c>
      <c r="B10592">
        <v>8912274280</v>
      </c>
      <c r="C10592">
        <v>8393754557</v>
      </c>
      <c r="D10592" s="1">
        <v>45758</v>
      </c>
      <c r="E10592">
        <v>99232</v>
      </c>
      <c r="F10592">
        <v>99205</v>
      </c>
      <c r="G10592" t="s">
        <v>48</v>
      </c>
      <c r="H10592" s="34">
        <v>63323</v>
      </c>
      <c r="I10592" s="7">
        <v>41160</v>
      </c>
      <c r="J10592" s="7">
        <v>36220.800000000003</v>
      </c>
      <c r="K10592" s="7">
        <v>0</v>
      </c>
      <c r="L10592" s="7">
        <v>4939.2</v>
      </c>
      <c r="M10592" s="5">
        <v>0.12</v>
      </c>
      <c r="N10592" t="s">
        <v>46</v>
      </c>
      <c r="O10592" t="s">
        <v>17</v>
      </c>
      <c r="P10592" t="s">
        <v>3148</v>
      </c>
      <c r="Q10592" t="s">
        <v>19</v>
      </c>
      <c r="R10592" t="s">
        <v>43</v>
      </c>
      <c r="S10592" t="s">
        <v>17</v>
      </c>
      <c r="T10592" t="s">
        <v>13312</v>
      </c>
      <c r="U10592" s="1">
        <v>45858</v>
      </c>
      <c r="V10592">
        <v>100</v>
      </c>
      <c r="W10592" t="str">
        <f t="shared" si="212"/>
        <v>90-119</v>
      </c>
    </row>
    <row r="10593" spans="1:23" x14ac:dyDescent="0.25">
      <c r="A10593" t="s">
        <v>10842</v>
      </c>
      <c r="B10593">
        <v>8583078115</v>
      </c>
      <c r="C10593">
        <v>9511625778</v>
      </c>
      <c r="D10593" s="1">
        <v>45817</v>
      </c>
      <c r="E10593">
        <v>99233</v>
      </c>
      <c r="F10593">
        <v>90834</v>
      </c>
      <c r="G10593" t="s">
        <v>3269</v>
      </c>
      <c r="H10593" s="34">
        <v>31758</v>
      </c>
      <c r="I10593" s="7">
        <v>24771</v>
      </c>
      <c r="J10593" s="7">
        <v>19816.8</v>
      </c>
      <c r="K10593" s="7">
        <v>0</v>
      </c>
      <c r="L10593" s="7">
        <v>4954.2</v>
      </c>
      <c r="M10593" s="5">
        <v>0.2</v>
      </c>
      <c r="N10593" t="s">
        <v>3140</v>
      </c>
      <c r="O10593" t="s">
        <v>17</v>
      </c>
      <c r="P10593" t="s">
        <v>3149</v>
      </c>
      <c r="Q10593" t="s">
        <v>32</v>
      </c>
      <c r="R10593" t="s">
        <v>26</v>
      </c>
      <c r="S10593" t="s">
        <v>17</v>
      </c>
      <c r="T10593" t="s">
        <v>13312</v>
      </c>
      <c r="U10593" s="1">
        <v>45978</v>
      </c>
      <c r="V10593">
        <v>161</v>
      </c>
      <c r="W10593" t="str">
        <f t="shared" si="212"/>
        <v>150-179</v>
      </c>
    </row>
    <row r="10594" spans="1:23" x14ac:dyDescent="0.25">
      <c r="A10594" t="s">
        <v>10843</v>
      </c>
      <c r="B10594">
        <v>6695673670</v>
      </c>
      <c r="C10594">
        <v>2809503302</v>
      </c>
      <c r="D10594" s="1">
        <v>45511</v>
      </c>
      <c r="E10594">
        <v>99233</v>
      </c>
      <c r="F10594">
        <v>99292</v>
      </c>
      <c r="G10594" t="s">
        <v>296</v>
      </c>
      <c r="H10594" s="34">
        <v>68132</v>
      </c>
      <c r="I10594" s="7">
        <v>53143</v>
      </c>
      <c r="J10594" s="7">
        <v>42514.400000000001</v>
      </c>
      <c r="K10594" s="7">
        <v>0</v>
      </c>
      <c r="L10594" s="7">
        <v>10628.6</v>
      </c>
      <c r="M10594" s="5">
        <v>0.2</v>
      </c>
      <c r="N10594" t="s">
        <v>3140</v>
      </c>
      <c r="O10594" t="s">
        <v>17</v>
      </c>
      <c r="P10594" t="s">
        <v>3146</v>
      </c>
      <c r="Q10594" t="s">
        <v>19</v>
      </c>
      <c r="R10594" t="s">
        <v>20</v>
      </c>
      <c r="S10594" t="s">
        <v>27</v>
      </c>
      <c r="T10594" t="s">
        <v>13311</v>
      </c>
      <c r="U10594" s="1">
        <v>45687</v>
      </c>
      <c r="V10594">
        <v>176</v>
      </c>
      <c r="W10594" t="str">
        <f t="shared" si="212"/>
        <v>150-179</v>
      </c>
    </row>
    <row r="10595" spans="1:23" x14ac:dyDescent="0.25">
      <c r="A10595" t="s">
        <v>10844</v>
      </c>
      <c r="B10595">
        <v>6941812894</v>
      </c>
      <c r="C10595">
        <v>632777221</v>
      </c>
      <c r="D10595" s="1">
        <v>45526</v>
      </c>
      <c r="E10595">
        <v>99232</v>
      </c>
      <c r="F10595">
        <v>90834</v>
      </c>
      <c r="G10595" t="s">
        <v>120</v>
      </c>
      <c r="H10595" s="34">
        <v>72703</v>
      </c>
      <c r="I10595" s="7">
        <v>54527</v>
      </c>
      <c r="J10595" s="7">
        <v>40659.949999999997</v>
      </c>
      <c r="K10595" s="7">
        <v>5688</v>
      </c>
      <c r="L10595" s="7">
        <v>8179.05</v>
      </c>
      <c r="M10595" s="5">
        <v>0.15</v>
      </c>
      <c r="N10595" t="s">
        <v>1139</v>
      </c>
      <c r="O10595" t="s">
        <v>30</v>
      </c>
      <c r="P10595" t="s">
        <v>35</v>
      </c>
      <c r="Q10595" t="s">
        <v>19</v>
      </c>
      <c r="R10595" t="s">
        <v>38</v>
      </c>
      <c r="S10595" t="s">
        <v>21</v>
      </c>
      <c r="T10595" t="s">
        <v>13310</v>
      </c>
      <c r="U10595" s="1">
        <v>45641</v>
      </c>
      <c r="V10595">
        <v>115</v>
      </c>
      <c r="W10595" t="str">
        <f t="shared" si="212"/>
        <v>90-119</v>
      </c>
    </row>
    <row r="10596" spans="1:23" x14ac:dyDescent="0.25">
      <c r="A10596" t="s">
        <v>10845</v>
      </c>
      <c r="B10596">
        <v>7258031723</v>
      </c>
      <c r="C10596">
        <v>612778444</v>
      </c>
      <c r="D10596" s="1">
        <v>45445</v>
      </c>
      <c r="E10596">
        <v>99231</v>
      </c>
      <c r="F10596">
        <v>99204</v>
      </c>
      <c r="G10596" t="s">
        <v>3373</v>
      </c>
      <c r="H10596" s="34">
        <v>92742</v>
      </c>
      <c r="I10596" s="7">
        <v>74194</v>
      </c>
      <c r="J10596" s="7">
        <v>54859.839999999997</v>
      </c>
      <c r="K10596" s="7">
        <v>8947</v>
      </c>
      <c r="L10596" s="7">
        <v>10387.16</v>
      </c>
      <c r="M10596" s="5">
        <v>0.14000000000000001</v>
      </c>
      <c r="N10596" t="s">
        <v>1135</v>
      </c>
      <c r="O10596" t="s">
        <v>30</v>
      </c>
      <c r="P10596" t="s">
        <v>3147</v>
      </c>
      <c r="Q10596" t="s">
        <v>19</v>
      </c>
      <c r="R10596" t="s">
        <v>20</v>
      </c>
      <c r="S10596" t="s">
        <v>17</v>
      </c>
      <c r="T10596" t="s">
        <v>13310</v>
      </c>
      <c r="U10596" s="1">
        <v>45515</v>
      </c>
      <c r="V10596">
        <v>70</v>
      </c>
      <c r="W10596" t="str">
        <f t="shared" si="212"/>
        <v>60-89</v>
      </c>
    </row>
    <row r="10597" spans="1:23" x14ac:dyDescent="0.25">
      <c r="A10597" t="s">
        <v>10846</v>
      </c>
      <c r="B10597">
        <v>5966850129</v>
      </c>
      <c r="C10597">
        <v>8909297403</v>
      </c>
      <c r="D10597" s="1">
        <v>45685</v>
      </c>
      <c r="E10597">
        <v>99213</v>
      </c>
      <c r="F10597">
        <v>85025</v>
      </c>
      <c r="G10597" t="s">
        <v>3371</v>
      </c>
      <c r="H10597" s="34">
        <v>40767</v>
      </c>
      <c r="I10597" s="7">
        <v>26499</v>
      </c>
      <c r="J10597" s="7">
        <v>14600.12</v>
      </c>
      <c r="K10597" s="7">
        <v>8719</v>
      </c>
      <c r="L10597" s="7">
        <v>3179.88</v>
      </c>
      <c r="M10597" s="5">
        <v>0.12</v>
      </c>
      <c r="N10597" t="s">
        <v>46</v>
      </c>
      <c r="O10597" t="s">
        <v>27</v>
      </c>
      <c r="P10597" t="s">
        <v>31</v>
      </c>
      <c r="Q10597" t="s">
        <v>32</v>
      </c>
      <c r="R10597" t="s">
        <v>27</v>
      </c>
      <c r="S10597" t="s">
        <v>17</v>
      </c>
      <c r="T10597" t="s">
        <v>13310</v>
      </c>
      <c r="U10597" s="1">
        <v>45841</v>
      </c>
      <c r="V10597">
        <v>156</v>
      </c>
      <c r="W10597" t="str">
        <f t="shared" si="212"/>
        <v>150-179</v>
      </c>
    </row>
    <row r="10598" spans="1:23" x14ac:dyDescent="0.25">
      <c r="A10598" t="s">
        <v>10847</v>
      </c>
      <c r="B10598">
        <v>696208291</v>
      </c>
      <c r="C10598">
        <v>4202356504</v>
      </c>
      <c r="D10598" s="1">
        <v>45935</v>
      </c>
      <c r="E10598">
        <v>99238</v>
      </c>
      <c r="F10598">
        <v>99282</v>
      </c>
      <c r="G10598" t="s">
        <v>67</v>
      </c>
      <c r="H10598" s="34">
        <v>49452</v>
      </c>
      <c r="I10598" s="7">
        <v>32144</v>
      </c>
      <c r="J10598" s="7">
        <v>28286.720000000001</v>
      </c>
      <c r="K10598" s="7">
        <v>0</v>
      </c>
      <c r="L10598" s="7">
        <v>3857.28</v>
      </c>
      <c r="M10598" s="5">
        <v>0.12</v>
      </c>
      <c r="N10598" t="s">
        <v>46</v>
      </c>
      <c r="O10598" t="s">
        <v>17</v>
      </c>
      <c r="P10598" t="s">
        <v>35</v>
      </c>
      <c r="Q10598" t="s">
        <v>19</v>
      </c>
      <c r="R10598" t="s">
        <v>20</v>
      </c>
      <c r="S10598" t="s">
        <v>17</v>
      </c>
      <c r="T10598" t="s">
        <v>13312</v>
      </c>
      <c r="U10598" s="1">
        <v>45969</v>
      </c>
      <c r="V10598">
        <v>34</v>
      </c>
      <c r="W10598" t="str">
        <f t="shared" si="212"/>
        <v>30-59</v>
      </c>
    </row>
    <row r="10599" spans="1:23" x14ac:dyDescent="0.25">
      <c r="A10599" t="s">
        <v>10848</v>
      </c>
      <c r="B10599">
        <v>4015325385</v>
      </c>
      <c r="C10599">
        <v>1787397618</v>
      </c>
      <c r="D10599" s="1">
        <v>45691</v>
      </c>
      <c r="E10599">
        <v>99238</v>
      </c>
      <c r="F10599">
        <v>93000</v>
      </c>
      <c r="G10599" t="s">
        <v>112</v>
      </c>
      <c r="H10599" s="34">
        <v>63048</v>
      </c>
      <c r="I10599" s="7">
        <v>49808</v>
      </c>
      <c r="J10599" s="7">
        <v>29341.72</v>
      </c>
      <c r="K10599" s="7">
        <v>12497</v>
      </c>
      <c r="L10599" s="7">
        <v>7969.28</v>
      </c>
      <c r="M10599" s="5">
        <v>0.16</v>
      </c>
      <c r="N10599" t="s">
        <v>1138</v>
      </c>
      <c r="O10599" t="s">
        <v>27</v>
      </c>
      <c r="P10599" t="s">
        <v>3149</v>
      </c>
      <c r="Q10599" t="s">
        <v>32</v>
      </c>
      <c r="R10599" t="s">
        <v>43</v>
      </c>
      <c r="S10599" t="s">
        <v>21</v>
      </c>
      <c r="T10599" t="s">
        <v>13310</v>
      </c>
      <c r="U10599" s="1">
        <v>45858</v>
      </c>
      <c r="V10599">
        <v>167</v>
      </c>
      <c r="W10599" t="str">
        <f t="shared" si="212"/>
        <v>150-179</v>
      </c>
    </row>
    <row r="10600" spans="1:23" x14ac:dyDescent="0.25">
      <c r="A10600" t="s">
        <v>10849</v>
      </c>
      <c r="B10600">
        <v>1046787360</v>
      </c>
      <c r="C10600">
        <v>5687804652</v>
      </c>
      <c r="D10600" s="1">
        <v>45570</v>
      </c>
      <c r="E10600">
        <v>99214</v>
      </c>
      <c r="F10600">
        <v>99211</v>
      </c>
      <c r="G10600" t="s">
        <v>171</v>
      </c>
      <c r="H10600" s="34">
        <v>24549</v>
      </c>
      <c r="I10600" s="7">
        <v>20867</v>
      </c>
      <c r="J10600" s="7">
        <v>11096.66</v>
      </c>
      <c r="K10600" s="7">
        <v>9353</v>
      </c>
      <c r="L10600" s="7">
        <v>417.34</v>
      </c>
      <c r="M10600" s="5">
        <v>0.02</v>
      </c>
      <c r="N10600" t="s">
        <v>16</v>
      </c>
      <c r="O10600" t="s">
        <v>27</v>
      </c>
      <c r="P10600" t="s">
        <v>3150</v>
      </c>
      <c r="Q10600" t="s">
        <v>19</v>
      </c>
      <c r="R10600" t="s">
        <v>38</v>
      </c>
      <c r="S10600" t="s">
        <v>17</v>
      </c>
      <c r="T10600" t="s">
        <v>13310</v>
      </c>
      <c r="U10600" s="1">
        <v>45699</v>
      </c>
      <c r="V10600">
        <v>129</v>
      </c>
      <c r="W10600" t="str">
        <f t="shared" si="212"/>
        <v>120-149</v>
      </c>
    </row>
    <row r="10601" spans="1:23" x14ac:dyDescent="0.25">
      <c r="A10601" t="s">
        <v>10850</v>
      </c>
      <c r="B10601">
        <v>503823170</v>
      </c>
      <c r="C10601">
        <v>8912006107</v>
      </c>
      <c r="D10601" s="1">
        <v>45896</v>
      </c>
      <c r="E10601">
        <v>99215</v>
      </c>
      <c r="F10601">
        <v>99201</v>
      </c>
      <c r="G10601" t="s">
        <v>3253</v>
      </c>
      <c r="H10601" s="34">
        <v>63299</v>
      </c>
      <c r="I10601" s="7">
        <v>50639</v>
      </c>
      <c r="J10601" s="7">
        <v>33559.54</v>
      </c>
      <c r="K10601" s="7">
        <v>9990</v>
      </c>
      <c r="L10601" s="7">
        <v>7089.46</v>
      </c>
      <c r="M10601" s="5">
        <v>0.14000000000000001</v>
      </c>
      <c r="N10601" t="s">
        <v>1135</v>
      </c>
      <c r="O10601" t="s">
        <v>27</v>
      </c>
      <c r="P10601" t="s">
        <v>58</v>
      </c>
      <c r="Q10601" t="s">
        <v>32</v>
      </c>
      <c r="R10601" t="s">
        <v>26</v>
      </c>
      <c r="S10601" t="s">
        <v>27</v>
      </c>
      <c r="T10601" t="s">
        <v>13310</v>
      </c>
      <c r="U10601" s="1">
        <v>46050</v>
      </c>
      <c r="V10601">
        <v>154</v>
      </c>
      <c r="W10601" t="str">
        <f t="shared" si="212"/>
        <v>150-179</v>
      </c>
    </row>
    <row r="10602" spans="1:23" x14ac:dyDescent="0.25">
      <c r="A10602" t="s">
        <v>10851</v>
      </c>
      <c r="B10602">
        <v>7217833951</v>
      </c>
      <c r="C10602">
        <v>3884647099</v>
      </c>
      <c r="D10602" s="1">
        <v>45770</v>
      </c>
      <c r="E10602">
        <v>99214</v>
      </c>
      <c r="F10602">
        <v>99203</v>
      </c>
      <c r="G10602" t="s">
        <v>559</v>
      </c>
      <c r="H10602" s="34">
        <v>73543</v>
      </c>
      <c r="I10602" s="7">
        <v>55157</v>
      </c>
      <c r="J10602" s="7">
        <v>46883.45</v>
      </c>
      <c r="K10602" s="7">
        <v>0</v>
      </c>
      <c r="L10602" s="7">
        <v>8273.5499999999993</v>
      </c>
      <c r="M10602" s="5">
        <v>0.15</v>
      </c>
      <c r="N10602" t="s">
        <v>1139</v>
      </c>
      <c r="O10602" t="s">
        <v>17</v>
      </c>
      <c r="P10602" t="s">
        <v>3146</v>
      </c>
      <c r="Q10602" t="s">
        <v>32</v>
      </c>
      <c r="R10602" t="s">
        <v>43</v>
      </c>
      <c r="S10602" t="s">
        <v>17</v>
      </c>
      <c r="T10602" t="s">
        <v>13310</v>
      </c>
      <c r="U10602" s="1">
        <v>45856</v>
      </c>
      <c r="V10602">
        <v>86</v>
      </c>
      <c r="W10602" t="str">
        <f t="shared" si="212"/>
        <v>60-89</v>
      </c>
    </row>
    <row r="10603" spans="1:23" x14ac:dyDescent="0.25">
      <c r="A10603" t="s">
        <v>10852</v>
      </c>
      <c r="B10603">
        <v>4632945639</v>
      </c>
      <c r="C10603">
        <v>6888300356</v>
      </c>
      <c r="D10603" s="1">
        <v>45545</v>
      </c>
      <c r="E10603">
        <v>99232</v>
      </c>
      <c r="F10603">
        <v>99213</v>
      </c>
      <c r="G10603" t="s">
        <v>4314</v>
      </c>
      <c r="H10603" s="34">
        <v>64532</v>
      </c>
      <c r="I10603" s="7">
        <v>50335</v>
      </c>
      <c r="J10603" s="7">
        <v>26222</v>
      </c>
      <c r="K10603" s="7">
        <v>14046</v>
      </c>
      <c r="L10603" s="7">
        <v>10067</v>
      </c>
      <c r="M10603" s="5">
        <v>0.2</v>
      </c>
      <c r="N10603" t="s">
        <v>3140</v>
      </c>
      <c r="O10603" t="s">
        <v>27</v>
      </c>
      <c r="P10603" t="s">
        <v>3149</v>
      </c>
      <c r="Q10603" t="s">
        <v>32</v>
      </c>
      <c r="R10603" t="s">
        <v>26</v>
      </c>
      <c r="S10603" t="s">
        <v>21</v>
      </c>
      <c r="T10603" t="s">
        <v>13310</v>
      </c>
      <c r="U10603" s="1">
        <v>45713</v>
      </c>
      <c r="V10603">
        <v>168</v>
      </c>
      <c r="W10603" t="str">
        <f t="shared" si="212"/>
        <v>150-179</v>
      </c>
    </row>
    <row r="10604" spans="1:23" x14ac:dyDescent="0.25">
      <c r="A10604" t="s">
        <v>10853</v>
      </c>
      <c r="B10604">
        <v>2645157145</v>
      </c>
      <c r="C10604">
        <v>5489524940</v>
      </c>
      <c r="D10604" s="1">
        <v>45740</v>
      </c>
      <c r="E10604">
        <v>99215</v>
      </c>
      <c r="F10604">
        <v>81000</v>
      </c>
      <c r="G10604" t="s">
        <v>54</v>
      </c>
      <c r="H10604" s="34">
        <v>47263</v>
      </c>
      <c r="I10604" s="7">
        <v>36865</v>
      </c>
      <c r="J10604" s="7">
        <v>22585</v>
      </c>
      <c r="K10604" s="7">
        <v>6907</v>
      </c>
      <c r="L10604" s="7">
        <v>7373</v>
      </c>
      <c r="M10604" s="5">
        <v>0.2</v>
      </c>
      <c r="N10604" t="s">
        <v>3140</v>
      </c>
      <c r="O10604" t="s">
        <v>27</v>
      </c>
      <c r="P10604" t="s">
        <v>58</v>
      </c>
      <c r="Q10604" t="s">
        <v>19</v>
      </c>
      <c r="R10604" t="s">
        <v>38</v>
      </c>
      <c r="S10604" t="s">
        <v>17</v>
      </c>
      <c r="T10604" t="s">
        <v>13311</v>
      </c>
      <c r="U10604" s="1">
        <v>45888</v>
      </c>
      <c r="V10604">
        <v>148</v>
      </c>
      <c r="W10604" t="str">
        <f t="shared" si="212"/>
        <v>120-149</v>
      </c>
    </row>
    <row r="10605" spans="1:23" x14ac:dyDescent="0.25">
      <c r="A10605" t="s">
        <v>10854</v>
      </c>
      <c r="B10605">
        <v>1505592916</v>
      </c>
      <c r="C10605">
        <v>5661234421</v>
      </c>
      <c r="D10605" s="1">
        <v>45672</v>
      </c>
      <c r="E10605">
        <v>99223</v>
      </c>
      <c r="F10605">
        <v>85025</v>
      </c>
      <c r="G10605" t="s">
        <v>203</v>
      </c>
      <c r="H10605" s="34">
        <v>46812</v>
      </c>
      <c r="I10605" s="7">
        <v>33705</v>
      </c>
      <c r="J10605" s="7">
        <v>31008.6</v>
      </c>
      <c r="K10605" s="7">
        <v>0</v>
      </c>
      <c r="L10605" s="7">
        <v>2696.4</v>
      </c>
      <c r="M10605" s="5">
        <v>0.08</v>
      </c>
      <c r="N10605" t="s">
        <v>24</v>
      </c>
      <c r="O10605" t="s">
        <v>17</v>
      </c>
      <c r="P10605" t="s">
        <v>3148</v>
      </c>
      <c r="Q10605" t="s">
        <v>19</v>
      </c>
      <c r="R10605" t="s">
        <v>21</v>
      </c>
      <c r="S10605" t="s">
        <v>21</v>
      </c>
      <c r="T10605" t="s">
        <v>13310</v>
      </c>
      <c r="U10605" s="1">
        <v>45733</v>
      </c>
      <c r="V10605">
        <v>61</v>
      </c>
      <c r="W10605" t="str">
        <f t="shared" si="212"/>
        <v>60-89</v>
      </c>
    </row>
    <row r="10606" spans="1:23" x14ac:dyDescent="0.25">
      <c r="A10606" t="s">
        <v>10855</v>
      </c>
      <c r="B10606">
        <v>7834474292</v>
      </c>
      <c r="C10606">
        <v>8942467446</v>
      </c>
      <c r="D10606" s="1">
        <v>45503</v>
      </c>
      <c r="E10606">
        <v>99221</v>
      </c>
      <c r="F10606">
        <v>99214</v>
      </c>
      <c r="G10606" t="s">
        <v>198</v>
      </c>
      <c r="H10606" s="34">
        <v>53137</v>
      </c>
      <c r="I10606" s="7">
        <v>39853</v>
      </c>
      <c r="J10606" s="7">
        <v>29840.05</v>
      </c>
      <c r="K10606" s="7">
        <v>4035</v>
      </c>
      <c r="L10606" s="7">
        <v>5977.95</v>
      </c>
      <c r="M10606" s="5">
        <v>0.15</v>
      </c>
      <c r="N10606" t="s">
        <v>1139</v>
      </c>
      <c r="O10606" t="s">
        <v>27</v>
      </c>
      <c r="P10606" t="s">
        <v>3150</v>
      </c>
      <c r="Q10606" t="s">
        <v>19</v>
      </c>
      <c r="R10606" t="s">
        <v>38</v>
      </c>
      <c r="S10606" t="s">
        <v>21</v>
      </c>
      <c r="T10606" t="s">
        <v>13312</v>
      </c>
      <c r="U10606" s="1">
        <v>45627</v>
      </c>
      <c r="V10606">
        <v>124</v>
      </c>
      <c r="W10606" t="str">
        <f t="shared" si="212"/>
        <v>120-149</v>
      </c>
    </row>
    <row r="10607" spans="1:23" x14ac:dyDescent="0.25">
      <c r="A10607" t="s">
        <v>10856</v>
      </c>
      <c r="B10607">
        <v>7886502256</v>
      </c>
      <c r="C10607">
        <v>3081404144</v>
      </c>
      <c r="D10607" s="1">
        <v>45646</v>
      </c>
      <c r="E10607">
        <v>99223</v>
      </c>
      <c r="F10607">
        <v>99282</v>
      </c>
      <c r="G10607" t="s">
        <v>3451</v>
      </c>
      <c r="H10607" s="34">
        <v>37271</v>
      </c>
      <c r="I10607" s="7">
        <v>24226</v>
      </c>
      <c r="J10607" s="7">
        <v>21318.880000000001</v>
      </c>
      <c r="K10607" s="7">
        <v>0</v>
      </c>
      <c r="L10607" s="7">
        <v>2907.12</v>
      </c>
      <c r="M10607" s="5">
        <v>0.12</v>
      </c>
      <c r="N10607" t="s">
        <v>46</v>
      </c>
      <c r="O10607" t="s">
        <v>17</v>
      </c>
      <c r="P10607" t="s">
        <v>31</v>
      </c>
      <c r="Q10607" t="s">
        <v>19</v>
      </c>
      <c r="R10607" t="s">
        <v>21</v>
      </c>
      <c r="S10607" t="s">
        <v>27</v>
      </c>
      <c r="T10607" t="s">
        <v>13311</v>
      </c>
      <c r="U10607" s="1">
        <v>45797</v>
      </c>
      <c r="V10607">
        <v>151</v>
      </c>
      <c r="W10607" t="str">
        <f t="shared" si="212"/>
        <v>150-179</v>
      </c>
    </row>
    <row r="10608" spans="1:23" x14ac:dyDescent="0.25">
      <c r="A10608" t="s">
        <v>10857</v>
      </c>
      <c r="B10608">
        <v>5750737715</v>
      </c>
      <c r="C10608">
        <v>5599593842</v>
      </c>
      <c r="D10608" s="1">
        <v>45713</v>
      </c>
      <c r="E10608">
        <v>99214</v>
      </c>
      <c r="F10608">
        <v>93000</v>
      </c>
      <c r="G10608" t="s">
        <v>3161</v>
      </c>
      <c r="H10608" s="34">
        <v>67351</v>
      </c>
      <c r="I10608" s="7">
        <v>55228</v>
      </c>
      <c r="J10608" s="7">
        <v>30368.959999999999</v>
      </c>
      <c r="K10608" s="7">
        <v>14918</v>
      </c>
      <c r="L10608" s="7">
        <v>9941.0400000000009</v>
      </c>
      <c r="M10608" s="5">
        <v>0.18</v>
      </c>
      <c r="N10608" t="s">
        <v>3141</v>
      </c>
      <c r="O10608" t="s">
        <v>27</v>
      </c>
      <c r="P10608" t="s">
        <v>55</v>
      </c>
      <c r="Q10608" t="s">
        <v>19</v>
      </c>
      <c r="R10608" t="s">
        <v>26</v>
      </c>
      <c r="S10608" t="s">
        <v>27</v>
      </c>
      <c r="T10608" t="s">
        <v>13312</v>
      </c>
      <c r="U10608" s="1">
        <v>45812</v>
      </c>
      <c r="V10608">
        <v>99</v>
      </c>
      <c r="W10608" t="str">
        <f t="shared" si="212"/>
        <v>90-119</v>
      </c>
    </row>
    <row r="10609" spans="1:23" x14ac:dyDescent="0.25">
      <c r="A10609" t="s">
        <v>10858</v>
      </c>
      <c r="B10609">
        <v>9881179425</v>
      </c>
      <c r="C10609">
        <v>9137242406</v>
      </c>
      <c r="D10609" s="1">
        <v>45541</v>
      </c>
      <c r="E10609">
        <v>99223</v>
      </c>
      <c r="F10609">
        <v>99212</v>
      </c>
      <c r="G10609" t="s">
        <v>593</v>
      </c>
      <c r="H10609" s="34">
        <v>95322</v>
      </c>
      <c r="I10609" s="7">
        <v>81024</v>
      </c>
      <c r="J10609" s="7">
        <v>63682.52</v>
      </c>
      <c r="K10609" s="7">
        <v>15721</v>
      </c>
      <c r="L10609" s="7">
        <v>1620.48</v>
      </c>
      <c r="M10609" s="5">
        <v>0.02</v>
      </c>
      <c r="N10609" t="s">
        <v>16</v>
      </c>
      <c r="O10609" t="s">
        <v>27</v>
      </c>
      <c r="P10609" t="s">
        <v>3147</v>
      </c>
      <c r="Q10609" t="s">
        <v>19</v>
      </c>
      <c r="R10609" t="s">
        <v>38</v>
      </c>
      <c r="S10609" t="s">
        <v>27</v>
      </c>
      <c r="T10609" t="s">
        <v>13312</v>
      </c>
      <c r="U10609" s="1">
        <v>45613</v>
      </c>
      <c r="V10609">
        <v>72</v>
      </c>
      <c r="W10609" t="str">
        <f t="shared" si="212"/>
        <v>60-89</v>
      </c>
    </row>
    <row r="10610" spans="1:23" x14ac:dyDescent="0.25">
      <c r="A10610" t="s">
        <v>10859</v>
      </c>
      <c r="B10610">
        <v>9610532102</v>
      </c>
      <c r="C10610">
        <v>9545019808</v>
      </c>
      <c r="D10610" s="1">
        <v>45356</v>
      </c>
      <c r="E10610">
        <v>99215</v>
      </c>
      <c r="F10610">
        <v>99211</v>
      </c>
      <c r="G10610" t="s">
        <v>3419</v>
      </c>
      <c r="H10610" s="34">
        <v>99348</v>
      </c>
      <c r="I10610" s="7">
        <v>79478</v>
      </c>
      <c r="J10610" s="7">
        <v>60262.080000000002</v>
      </c>
      <c r="K10610" s="7">
        <v>8089</v>
      </c>
      <c r="L10610" s="7">
        <v>11126.92</v>
      </c>
      <c r="M10610" s="5">
        <v>0.14000000000000001</v>
      </c>
      <c r="N10610" t="s">
        <v>1135</v>
      </c>
      <c r="O10610" t="s">
        <v>30</v>
      </c>
      <c r="P10610" t="s">
        <v>3146</v>
      </c>
      <c r="Q10610" t="s">
        <v>32</v>
      </c>
      <c r="R10610" t="s">
        <v>43</v>
      </c>
      <c r="S10610" t="s">
        <v>27</v>
      </c>
      <c r="T10610" t="s">
        <v>13310</v>
      </c>
      <c r="U10610" s="1">
        <v>45460</v>
      </c>
      <c r="V10610">
        <v>104</v>
      </c>
      <c r="W10610" t="str">
        <f t="shared" si="212"/>
        <v>90-119</v>
      </c>
    </row>
    <row r="10611" spans="1:23" x14ac:dyDescent="0.25">
      <c r="A10611" t="s">
        <v>10860</v>
      </c>
      <c r="B10611">
        <v>6903710968</v>
      </c>
      <c r="C10611">
        <v>6034214389</v>
      </c>
      <c r="D10611" s="1">
        <v>45928</v>
      </c>
      <c r="E10611">
        <v>99213</v>
      </c>
      <c r="F10611">
        <v>99213</v>
      </c>
      <c r="G10611" t="s">
        <v>48</v>
      </c>
      <c r="H10611" s="34">
        <v>81942</v>
      </c>
      <c r="I10611" s="7">
        <v>61457</v>
      </c>
      <c r="J10611" s="7">
        <v>48224.45</v>
      </c>
      <c r="K10611" s="7">
        <v>4014</v>
      </c>
      <c r="L10611" s="7">
        <v>9218.5499999999993</v>
      </c>
      <c r="M10611" s="5">
        <v>0.15</v>
      </c>
      <c r="N10611" t="s">
        <v>1139</v>
      </c>
      <c r="O10611" t="s">
        <v>30</v>
      </c>
      <c r="P10611" t="s">
        <v>35</v>
      </c>
      <c r="Q10611" t="s">
        <v>19</v>
      </c>
      <c r="R10611" t="s">
        <v>27</v>
      </c>
      <c r="S10611" t="s">
        <v>21</v>
      </c>
      <c r="T10611" t="s">
        <v>13310</v>
      </c>
      <c r="U10611" s="1">
        <v>46021</v>
      </c>
      <c r="V10611">
        <v>93</v>
      </c>
      <c r="W10611" t="str">
        <f t="shared" si="212"/>
        <v>90-119</v>
      </c>
    </row>
    <row r="10612" spans="1:23" x14ac:dyDescent="0.25">
      <c r="A10612" t="s">
        <v>10861</v>
      </c>
      <c r="B10612">
        <v>5509652360</v>
      </c>
      <c r="C10612">
        <v>8384174588</v>
      </c>
      <c r="D10612" s="1">
        <v>45500</v>
      </c>
      <c r="E10612">
        <v>99214</v>
      </c>
      <c r="F10612">
        <v>99204</v>
      </c>
      <c r="G10612" t="s">
        <v>81</v>
      </c>
      <c r="H10612" s="34">
        <v>50471</v>
      </c>
      <c r="I10612" s="7">
        <v>37853</v>
      </c>
      <c r="J10612" s="7">
        <v>27928.05</v>
      </c>
      <c r="K10612" s="7">
        <v>4247</v>
      </c>
      <c r="L10612" s="7">
        <v>5677.95</v>
      </c>
      <c r="M10612" s="5">
        <v>0.15</v>
      </c>
      <c r="N10612" t="s">
        <v>1139</v>
      </c>
      <c r="O10612" t="s">
        <v>30</v>
      </c>
      <c r="P10612" t="s">
        <v>18</v>
      </c>
      <c r="Q10612" t="s">
        <v>19</v>
      </c>
      <c r="R10612" t="s">
        <v>26</v>
      </c>
      <c r="S10612" t="s">
        <v>17</v>
      </c>
      <c r="T10612" t="s">
        <v>13311</v>
      </c>
      <c r="U10612" s="1">
        <v>45676</v>
      </c>
      <c r="V10612">
        <v>176</v>
      </c>
      <c r="W10612" t="str">
        <f t="shared" si="212"/>
        <v>150-179</v>
      </c>
    </row>
    <row r="10613" spans="1:23" x14ac:dyDescent="0.25">
      <c r="A10613" t="s">
        <v>10862</v>
      </c>
      <c r="B10613">
        <v>4855985663</v>
      </c>
      <c r="C10613">
        <v>3131636808</v>
      </c>
      <c r="D10613" s="1">
        <v>45398</v>
      </c>
      <c r="E10613">
        <v>99231</v>
      </c>
      <c r="F10613">
        <v>99202</v>
      </c>
      <c r="G10613" t="s">
        <v>3281</v>
      </c>
      <c r="H10613" s="34">
        <v>84104</v>
      </c>
      <c r="I10613" s="7">
        <v>68965</v>
      </c>
      <c r="J10613" s="7">
        <v>56551.3</v>
      </c>
      <c r="K10613" s="7">
        <v>0</v>
      </c>
      <c r="L10613" s="7">
        <v>12413.7</v>
      </c>
      <c r="M10613" s="5">
        <v>0.18</v>
      </c>
      <c r="N10613" t="s">
        <v>3141</v>
      </c>
      <c r="O10613" t="s">
        <v>17</v>
      </c>
      <c r="P10613" t="s">
        <v>35</v>
      </c>
      <c r="Q10613" t="s">
        <v>32</v>
      </c>
      <c r="R10613" t="s">
        <v>43</v>
      </c>
      <c r="S10613" t="s">
        <v>21</v>
      </c>
      <c r="T10613" t="s">
        <v>13310</v>
      </c>
      <c r="U10613" s="1">
        <v>45477</v>
      </c>
      <c r="V10613">
        <v>79</v>
      </c>
      <c r="W10613" t="str">
        <f t="shared" si="212"/>
        <v>60-89</v>
      </c>
    </row>
    <row r="10614" spans="1:23" x14ac:dyDescent="0.25">
      <c r="A10614" t="s">
        <v>10863</v>
      </c>
      <c r="B10614">
        <v>2107473936</v>
      </c>
      <c r="C10614">
        <v>8362188051</v>
      </c>
      <c r="D10614" s="1">
        <v>45383</v>
      </c>
      <c r="E10614">
        <v>99214</v>
      </c>
      <c r="F10614">
        <v>71046</v>
      </c>
      <c r="G10614" t="s">
        <v>3225</v>
      </c>
      <c r="H10614" s="34">
        <v>17279</v>
      </c>
      <c r="I10614" s="7">
        <v>14169</v>
      </c>
      <c r="J10614" s="7">
        <v>10069.58</v>
      </c>
      <c r="K10614" s="7">
        <v>1549</v>
      </c>
      <c r="L10614" s="7">
        <v>2550.42</v>
      </c>
      <c r="M10614" s="5">
        <v>0.18</v>
      </c>
      <c r="N10614" t="s">
        <v>3141</v>
      </c>
      <c r="O10614" t="s">
        <v>30</v>
      </c>
      <c r="P10614" t="s">
        <v>35</v>
      </c>
      <c r="Q10614" t="s">
        <v>19</v>
      </c>
      <c r="R10614" t="s">
        <v>27</v>
      </c>
      <c r="S10614" t="s">
        <v>27</v>
      </c>
      <c r="T10614" t="s">
        <v>13312</v>
      </c>
      <c r="U10614" s="1">
        <v>45431</v>
      </c>
      <c r="V10614">
        <v>48</v>
      </c>
      <c r="W10614" t="str">
        <f t="shared" si="212"/>
        <v>30-59</v>
      </c>
    </row>
    <row r="10615" spans="1:23" x14ac:dyDescent="0.25">
      <c r="A10615" t="s">
        <v>10864</v>
      </c>
      <c r="B10615">
        <v>1770503464</v>
      </c>
      <c r="C10615">
        <v>6689913109</v>
      </c>
      <c r="D10615" s="1">
        <v>45952</v>
      </c>
      <c r="E10615">
        <v>99232</v>
      </c>
      <c r="F10615">
        <v>99202</v>
      </c>
      <c r="G10615" t="s">
        <v>102</v>
      </c>
      <c r="H10615" s="34">
        <v>17128</v>
      </c>
      <c r="I10615" s="7">
        <v>13360</v>
      </c>
      <c r="J10615" s="7">
        <v>9222</v>
      </c>
      <c r="K10615" s="7">
        <v>1466</v>
      </c>
      <c r="L10615" s="7">
        <v>2672</v>
      </c>
      <c r="M10615" s="5">
        <v>0.2</v>
      </c>
      <c r="N10615" t="s">
        <v>3140</v>
      </c>
      <c r="O10615" t="s">
        <v>27</v>
      </c>
      <c r="P10615" t="s">
        <v>18</v>
      </c>
      <c r="Q10615" t="s">
        <v>19</v>
      </c>
      <c r="R10615" t="s">
        <v>26</v>
      </c>
      <c r="S10615" t="s">
        <v>21</v>
      </c>
      <c r="T10615" t="s">
        <v>13310</v>
      </c>
      <c r="U10615" s="1">
        <v>46044</v>
      </c>
      <c r="V10615">
        <v>92</v>
      </c>
      <c r="W10615" t="str">
        <f t="shared" si="212"/>
        <v>90-119</v>
      </c>
    </row>
    <row r="10616" spans="1:23" x14ac:dyDescent="0.25">
      <c r="A10616" t="s">
        <v>10865</v>
      </c>
      <c r="B10616">
        <v>3575856811</v>
      </c>
      <c r="C10616">
        <v>6247692631</v>
      </c>
      <c r="D10616" s="1">
        <v>45717</v>
      </c>
      <c r="E10616">
        <v>99215</v>
      </c>
      <c r="F10616">
        <v>81000</v>
      </c>
      <c r="G10616" t="s">
        <v>415</v>
      </c>
      <c r="H10616" s="34">
        <v>56822</v>
      </c>
      <c r="I10616" s="7">
        <v>48299</v>
      </c>
      <c r="J10616" s="7">
        <v>30257.02</v>
      </c>
      <c r="K10616" s="7">
        <v>17076</v>
      </c>
      <c r="L10616" s="7">
        <v>965.98</v>
      </c>
      <c r="M10616" s="5">
        <v>0.02</v>
      </c>
      <c r="N10616" t="s">
        <v>16</v>
      </c>
      <c r="O10616" t="s">
        <v>27</v>
      </c>
      <c r="P10616" t="s">
        <v>25</v>
      </c>
      <c r="Q10616" t="s">
        <v>32</v>
      </c>
      <c r="R10616" t="s">
        <v>43</v>
      </c>
      <c r="S10616" t="s">
        <v>21</v>
      </c>
      <c r="T10616" t="s">
        <v>13312</v>
      </c>
      <c r="U10616" s="1">
        <v>45878</v>
      </c>
      <c r="V10616">
        <v>161</v>
      </c>
      <c r="W10616" t="str">
        <f t="shared" si="212"/>
        <v>150-179</v>
      </c>
    </row>
    <row r="10617" spans="1:23" x14ac:dyDescent="0.25">
      <c r="A10617" t="s">
        <v>10866</v>
      </c>
      <c r="B10617">
        <v>6617097512</v>
      </c>
      <c r="C10617">
        <v>7541414730</v>
      </c>
      <c r="D10617" s="1">
        <v>45850</v>
      </c>
      <c r="E10617">
        <v>99213</v>
      </c>
      <c r="F10617">
        <v>81000</v>
      </c>
      <c r="G10617" t="s">
        <v>3508</v>
      </c>
      <c r="H10617" s="34">
        <v>94498</v>
      </c>
      <c r="I10617" s="7">
        <v>80323</v>
      </c>
      <c r="J10617" s="7">
        <v>41554.54</v>
      </c>
      <c r="K10617" s="7">
        <v>37162</v>
      </c>
      <c r="L10617" s="7">
        <v>1606.46</v>
      </c>
      <c r="M10617" s="5">
        <v>0.02</v>
      </c>
      <c r="N10617" t="s">
        <v>16</v>
      </c>
      <c r="O10617" t="s">
        <v>27</v>
      </c>
      <c r="P10617" t="s">
        <v>18</v>
      </c>
      <c r="Q10617" t="s">
        <v>32</v>
      </c>
      <c r="R10617" t="s">
        <v>20</v>
      </c>
      <c r="S10617" t="s">
        <v>27</v>
      </c>
      <c r="T10617" t="s">
        <v>13312</v>
      </c>
      <c r="U10617" s="1">
        <v>46003</v>
      </c>
      <c r="V10617">
        <v>153</v>
      </c>
      <c r="W10617" t="str">
        <f t="shared" si="212"/>
        <v>150-179</v>
      </c>
    </row>
    <row r="10618" spans="1:23" x14ac:dyDescent="0.25">
      <c r="A10618" t="s">
        <v>10867</v>
      </c>
      <c r="B10618">
        <v>5945562405</v>
      </c>
      <c r="C10618">
        <v>8571007707</v>
      </c>
      <c r="D10618" s="1">
        <v>45303</v>
      </c>
      <c r="E10618">
        <v>99223</v>
      </c>
      <c r="F10618">
        <v>90834</v>
      </c>
      <c r="G10618" t="s">
        <v>3424</v>
      </c>
      <c r="H10618" s="34">
        <v>55048</v>
      </c>
      <c r="I10618" s="7">
        <v>35781</v>
      </c>
      <c r="J10618" s="7">
        <v>22691.279999999999</v>
      </c>
      <c r="K10618" s="7">
        <v>8796</v>
      </c>
      <c r="L10618" s="7">
        <v>4293.72</v>
      </c>
      <c r="M10618" s="5">
        <v>0.12</v>
      </c>
      <c r="N10618" t="s">
        <v>46</v>
      </c>
      <c r="O10618" t="s">
        <v>27</v>
      </c>
      <c r="P10618" t="s">
        <v>3147</v>
      </c>
      <c r="Q10618" t="s">
        <v>19</v>
      </c>
      <c r="R10618" t="s">
        <v>43</v>
      </c>
      <c r="S10618" t="s">
        <v>21</v>
      </c>
      <c r="T10618" t="s">
        <v>13311</v>
      </c>
      <c r="U10618" s="1">
        <v>45429</v>
      </c>
      <c r="V10618">
        <v>126</v>
      </c>
      <c r="W10618" t="str">
        <f t="shared" si="212"/>
        <v>120-149</v>
      </c>
    </row>
    <row r="10619" spans="1:23" x14ac:dyDescent="0.25">
      <c r="A10619" t="s">
        <v>10868</v>
      </c>
      <c r="B10619">
        <v>6516253289</v>
      </c>
      <c r="C10619">
        <v>2064234085</v>
      </c>
      <c r="D10619" s="1">
        <v>45760</v>
      </c>
      <c r="E10619">
        <v>99213</v>
      </c>
      <c r="F10619">
        <v>99211</v>
      </c>
      <c r="G10619" t="s">
        <v>77</v>
      </c>
      <c r="H10619" s="34">
        <v>28170</v>
      </c>
      <c r="I10619" s="7">
        <v>22254</v>
      </c>
      <c r="J10619" s="7">
        <v>16214.36</v>
      </c>
      <c r="K10619" s="7">
        <v>2479</v>
      </c>
      <c r="L10619" s="7">
        <v>3560.64</v>
      </c>
      <c r="M10619" s="5">
        <v>0.16</v>
      </c>
      <c r="N10619" t="s">
        <v>1138</v>
      </c>
      <c r="O10619" t="s">
        <v>30</v>
      </c>
      <c r="P10619" t="s">
        <v>3149</v>
      </c>
      <c r="Q10619" t="s">
        <v>19</v>
      </c>
      <c r="R10619" t="s">
        <v>21</v>
      </c>
      <c r="S10619" t="s">
        <v>17</v>
      </c>
      <c r="T10619" t="s">
        <v>13312</v>
      </c>
      <c r="U10619" s="1">
        <v>45873</v>
      </c>
      <c r="V10619">
        <v>113</v>
      </c>
      <c r="W10619" t="str">
        <f t="shared" si="212"/>
        <v>90-119</v>
      </c>
    </row>
    <row r="10620" spans="1:23" x14ac:dyDescent="0.25">
      <c r="A10620" t="s">
        <v>10869</v>
      </c>
      <c r="B10620">
        <v>7235515729</v>
      </c>
      <c r="C10620">
        <v>8141592447</v>
      </c>
      <c r="D10620" s="1">
        <v>45752</v>
      </c>
      <c r="E10620">
        <v>99221</v>
      </c>
      <c r="F10620">
        <v>85025</v>
      </c>
      <c r="G10620" t="s">
        <v>3331</v>
      </c>
      <c r="H10620" s="34">
        <v>47998</v>
      </c>
      <c r="I10620" s="7">
        <v>35999</v>
      </c>
      <c r="J10620" s="7">
        <v>26585.15</v>
      </c>
      <c r="K10620" s="7">
        <v>4014</v>
      </c>
      <c r="L10620" s="7">
        <v>5399.85</v>
      </c>
      <c r="M10620" s="5">
        <v>0.15</v>
      </c>
      <c r="N10620" t="s">
        <v>1139</v>
      </c>
      <c r="O10620" t="s">
        <v>30</v>
      </c>
      <c r="P10620" t="s">
        <v>58</v>
      </c>
      <c r="Q10620" t="s">
        <v>19</v>
      </c>
      <c r="R10620" t="s">
        <v>21</v>
      </c>
      <c r="S10620" t="s">
        <v>21</v>
      </c>
      <c r="T10620" t="s">
        <v>13311</v>
      </c>
      <c r="U10620" s="1">
        <v>45818</v>
      </c>
      <c r="V10620">
        <v>66</v>
      </c>
      <c r="W10620" t="str">
        <f t="shared" si="212"/>
        <v>60-89</v>
      </c>
    </row>
    <row r="10621" spans="1:23" x14ac:dyDescent="0.25">
      <c r="A10621" t="s">
        <v>10870</v>
      </c>
      <c r="B10621">
        <v>9115044489</v>
      </c>
      <c r="C10621">
        <v>6598749070</v>
      </c>
      <c r="D10621" s="1">
        <v>45809</v>
      </c>
      <c r="E10621">
        <v>99213</v>
      </c>
      <c r="F10621">
        <v>99212</v>
      </c>
      <c r="G10621" t="s">
        <v>3373</v>
      </c>
      <c r="H10621" s="34">
        <v>65560</v>
      </c>
      <c r="I10621" s="7">
        <v>52448</v>
      </c>
      <c r="J10621" s="7">
        <v>40337.279999999999</v>
      </c>
      <c r="K10621" s="7">
        <v>4768</v>
      </c>
      <c r="L10621" s="7">
        <v>7342.72</v>
      </c>
      <c r="M10621" s="5">
        <v>0.14000000000000001</v>
      </c>
      <c r="N10621" t="s">
        <v>1135</v>
      </c>
      <c r="O10621" t="s">
        <v>30</v>
      </c>
      <c r="P10621" t="s">
        <v>31</v>
      </c>
      <c r="Q10621" t="s">
        <v>32</v>
      </c>
      <c r="R10621" t="s">
        <v>21</v>
      </c>
      <c r="S10621" t="s">
        <v>27</v>
      </c>
      <c r="T10621" t="s">
        <v>13311</v>
      </c>
      <c r="U10621" s="1">
        <v>45886</v>
      </c>
      <c r="V10621">
        <v>77</v>
      </c>
      <c r="W10621" t="str">
        <f t="shared" si="212"/>
        <v>60-89</v>
      </c>
    </row>
    <row r="10622" spans="1:23" x14ac:dyDescent="0.25">
      <c r="A10622" t="s">
        <v>10871</v>
      </c>
      <c r="B10622">
        <v>5204263538</v>
      </c>
      <c r="C10622">
        <v>1010501461</v>
      </c>
      <c r="D10622" s="1">
        <v>45339</v>
      </c>
      <c r="E10622">
        <v>99223</v>
      </c>
      <c r="F10622">
        <v>99291</v>
      </c>
      <c r="G10622" t="s">
        <v>270</v>
      </c>
      <c r="H10622" s="34">
        <v>86847</v>
      </c>
      <c r="I10622" s="7">
        <v>67741</v>
      </c>
      <c r="J10622" s="7">
        <v>46375.8</v>
      </c>
      <c r="K10622" s="7">
        <v>7817</v>
      </c>
      <c r="L10622" s="7">
        <v>13548.2</v>
      </c>
      <c r="M10622" s="5">
        <v>0.2</v>
      </c>
      <c r="N10622" t="s">
        <v>3140</v>
      </c>
      <c r="O10622" t="s">
        <v>30</v>
      </c>
      <c r="P10622" t="s">
        <v>97</v>
      </c>
      <c r="Q10622" t="s">
        <v>32</v>
      </c>
      <c r="R10622" t="s">
        <v>27</v>
      </c>
      <c r="S10622" t="s">
        <v>17</v>
      </c>
      <c r="T10622" t="s">
        <v>13310</v>
      </c>
      <c r="U10622" s="1">
        <v>45385</v>
      </c>
      <c r="V10622">
        <v>46</v>
      </c>
      <c r="W10622" t="str">
        <f t="shared" si="212"/>
        <v>30-59</v>
      </c>
    </row>
    <row r="10623" spans="1:23" x14ac:dyDescent="0.25">
      <c r="A10623" t="s">
        <v>10872</v>
      </c>
      <c r="B10623">
        <v>4264131237</v>
      </c>
      <c r="C10623">
        <v>9972265497</v>
      </c>
      <c r="D10623" s="1">
        <v>45402</v>
      </c>
      <c r="E10623">
        <v>99222</v>
      </c>
      <c r="F10623">
        <v>99285</v>
      </c>
      <c r="G10623" t="s">
        <v>61</v>
      </c>
      <c r="H10623" s="34">
        <v>49534</v>
      </c>
      <c r="I10623" s="7">
        <v>32197</v>
      </c>
      <c r="J10623" s="7">
        <v>25442.36</v>
      </c>
      <c r="K10623" s="7">
        <v>2891</v>
      </c>
      <c r="L10623" s="7">
        <v>3863.64</v>
      </c>
      <c r="M10623" s="5">
        <v>0.12</v>
      </c>
      <c r="N10623" t="s">
        <v>46</v>
      </c>
      <c r="O10623" t="s">
        <v>30</v>
      </c>
      <c r="P10623" t="s">
        <v>25</v>
      </c>
      <c r="Q10623" t="s">
        <v>19</v>
      </c>
      <c r="R10623" t="s">
        <v>20</v>
      </c>
      <c r="S10623" t="s">
        <v>17</v>
      </c>
      <c r="T10623" t="s">
        <v>13311</v>
      </c>
      <c r="U10623" s="1">
        <v>45554</v>
      </c>
      <c r="V10623">
        <v>152</v>
      </c>
      <c r="W10623" t="str">
        <f t="shared" si="212"/>
        <v>150-179</v>
      </c>
    </row>
    <row r="10624" spans="1:23" x14ac:dyDescent="0.25">
      <c r="A10624" t="s">
        <v>10873</v>
      </c>
      <c r="B10624">
        <v>832072631</v>
      </c>
      <c r="C10624">
        <v>3946648604</v>
      </c>
      <c r="D10624" s="1">
        <v>45945</v>
      </c>
      <c r="E10624">
        <v>99223</v>
      </c>
      <c r="F10624">
        <v>99285</v>
      </c>
      <c r="G10624" t="s">
        <v>187</v>
      </c>
      <c r="H10624" s="34">
        <v>87661</v>
      </c>
      <c r="I10624" s="7">
        <v>68376</v>
      </c>
      <c r="J10624" s="7">
        <v>54700.800000000003</v>
      </c>
      <c r="K10624" s="7">
        <v>0</v>
      </c>
      <c r="L10624" s="7">
        <v>13675.2</v>
      </c>
      <c r="M10624" s="5">
        <v>0.2</v>
      </c>
      <c r="N10624" t="s">
        <v>3140</v>
      </c>
      <c r="O10624" t="s">
        <v>17</v>
      </c>
      <c r="P10624" t="s">
        <v>3150</v>
      </c>
      <c r="Q10624" t="s">
        <v>19</v>
      </c>
      <c r="R10624" t="s">
        <v>27</v>
      </c>
      <c r="S10624" t="s">
        <v>17</v>
      </c>
      <c r="T10624" t="s">
        <v>13312</v>
      </c>
      <c r="U10624" s="1">
        <v>46125</v>
      </c>
      <c r="V10624">
        <v>180</v>
      </c>
      <c r="W10624" t="str">
        <f t="shared" si="212"/>
        <v>180-209</v>
      </c>
    </row>
    <row r="10625" spans="1:23" x14ac:dyDescent="0.25">
      <c r="A10625" t="s">
        <v>10874</v>
      </c>
      <c r="B10625">
        <v>9838725769</v>
      </c>
      <c r="C10625">
        <v>1381429986</v>
      </c>
      <c r="D10625" s="1">
        <v>45527</v>
      </c>
      <c r="E10625">
        <v>99215</v>
      </c>
      <c r="F10625">
        <v>80053</v>
      </c>
      <c r="G10625" t="s">
        <v>37</v>
      </c>
      <c r="H10625" s="34">
        <v>76932</v>
      </c>
      <c r="I10625" s="7">
        <v>63084</v>
      </c>
      <c r="J10625" s="7">
        <v>51728.88</v>
      </c>
      <c r="K10625" s="7">
        <v>0</v>
      </c>
      <c r="L10625" s="7">
        <v>11355.12</v>
      </c>
      <c r="M10625" s="5">
        <v>0.18</v>
      </c>
      <c r="N10625" t="s">
        <v>3141</v>
      </c>
      <c r="O10625" t="s">
        <v>17</v>
      </c>
      <c r="P10625" t="s">
        <v>3149</v>
      </c>
      <c r="Q10625" t="s">
        <v>19</v>
      </c>
      <c r="R10625" t="s">
        <v>27</v>
      </c>
      <c r="S10625" t="s">
        <v>17</v>
      </c>
      <c r="T10625" t="s">
        <v>13310</v>
      </c>
      <c r="U10625" s="1">
        <v>45664</v>
      </c>
      <c r="V10625">
        <v>137</v>
      </c>
      <c r="W10625" t="str">
        <f t="shared" si="212"/>
        <v>120-149</v>
      </c>
    </row>
    <row r="10626" spans="1:23" x14ac:dyDescent="0.25">
      <c r="A10626" t="s">
        <v>10875</v>
      </c>
      <c r="B10626">
        <v>4028079411</v>
      </c>
      <c r="C10626">
        <v>6217188931</v>
      </c>
      <c r="D10626" s="1">
        <v>45765</v>
      </c>
      <c r="E10626">
        <v>99213</v>
      </c>
      <c r="F10626">
        <v>97110</v>
      </c>
      <c r="G10626" t="s">
        <v>171</v>
      </c>
      <c r="H10626" s="34">
        <v>99538</v>
      </c>
      <c r="I10626" s="7">
        <v>79630</v>
      </c>
      <c r="J10626" s="7">
        <v>50869.8</v>
      </c>
      <c r="K10626" s="7">
        <v>17612</v>
      </c>
      <c r="L10626" s="7">
        <v>11148.2</v>
      </c>
      <c r="M10626" s="5">
        <v>0.14000000000000001</v>
      </c>
      <c r="N10626" t="s">
        <v>1135</v>
      </c>
      <c r="O10626" t="s">
        <v>27</v>
      </c>
      <c r="P10626" t="s">
        <v>3148</v>
      </c>
      <c r="Q10626" t="s">
        <v>32</v>
      </c>
      <c r="R10626" t="s">
        <v>26</v>
      </c>
      <c r="S10626" t="s">
        <v>27</v>
      </c>
      <c r="T10626" t="s">
        <v>13310</v>
      </c>
      <c r="U10626" s="1">
        <v>45917</v>
      </c>
      <c r="V10626">
        <v>152</v>
      </c>
      <c r="W10626" t="str">
        <f t="shared" si="212"/>
        <v>150-179</v>
      </c>
    </row>
    <row r="10627" spans="1:23" x14ac:dyDescent="0.25">
      <c r="A10627" t="s">
        <v>10876</v>
      </c>
      <c r="B10627">
        <v>7769717802</v>
      </c>
      <c r="C10627">
        <v>7136723714</v>
      </c>
      <c r="D10627" s="1">
        <v>45828</v>
      </c>
      <c r="E10627">
        <v>99221</v>
      </c>
      <c r="F10627">
        <v>99281</v>
      </c>
      <c r="G10627" t="s">
        <v>150</v>
      </c>
      <c r="H10627" s="34">
        <v>65906</v>
      </c>
      <c r="I10627" s="7">
        <v>47452</v>
      </c>
      <c r="J10627" s="7">
        <v>39709.839999999997</v>
      </c>
      <c r="K10627" s="7">
        <v>3946</v>
      </c>
      <c r="L10627" s="7">
        <v>3796.16</v>
      </c>
      <c r="M10627" s="5">
        <v>0.08</v>
      </c>
      <c r="N10627" t="s">
        <v>24</v>
      </c>
      <c r="O10627" t="s">
        <v>30</v>
      </c>
      <c r="P10627" t="s">
        <v>3146</v>
      </c>
      <c r="Q10627" t="s">
        <v>19</v>
      </c>
      <c r="R10627" t="s">
        <v>21</v>
      </c>
      <c r="S10627" t="s">
        <v>21</v>
      </c>
      <c r="T10627" t="s">
        <v>13311</v>
      </c>
      <c r="U10627" s="1">
        <v>45920</v>
      </c>
      <c r="V10627">
        <v>92</v>
      </c>
      <c r="W10627" t="str">
        <f t="shared" ref="W10627:W10690" si="213">IF(V10627="","",IF(V10627&lt;30,"0-29",IF(V10627&lt;60,"30-59",IF(V10627&lt;90,"60-89",IF(V10627&lt;120,"90-119",IF(V10627&lt;150,"120-149",IF(V10627&lt;180,"150-179",IF(V10627&lt;210,"180-209",IF(V10627&lt;240,"210-239",IF(V10627&lt;270,"240-269",IF(V10627&lt;300,"270-299",IF(V10627&lt;330,"300-329",IF(V10627&lt;360,"330-359","360+")))))))))))))</f>
        <v>90-119</v>
      </c>
    </row>
    <row r="10628" spans="1:23" x14ac:dyDescent="0.25">
      <c r="A10628" t="s">
        <v>10877</v>
      </c>
      <c r="B10628">
        <v>674471134</v>
      </c>
      <c r="C10628">
        <v>9752801474</v>
      </c>
      <c r="D10628" s="1">
        <v>45326</v>
      </c>
      <c r="E10628">
        <v>99233</v>
      </c>
      <c r="F10628">
        <v>99292</v>
      </c>
      <c r="G10628" t="s">
        <v>198</v>
      </c>
      <c r="H10628" s="34">
        <v>45745</v>
      </c>
      <c r="I10628" s="7">
        <v>29734</v>
      </c>
      <c r="J10628" s="7">
        <v>22750.92</v>
      </c>
      <c r="K10628" s="7">
        <v>3415</v>
      </c>
      <c r="L10628" s="7">
        <v>3568.08</v>
      </c>
      <c r="M10628" s="5">
        <v>0.12</v>
      </c>
      <c r="N10628" t="s">
        <v>46</v>
      </c>
      <c r="O10628" t="s">
        <v>30</v>
      </c>
      <c r="P10628" t="s">
        <v>97</v>
      </c>
      <c r="Q10628" t="s">
        <v>19</v>
      </c>
      <c r="R10628" t="s">
        <v>21</v>
      </c>
      <c r="S10628" t="s">
        <v>17</v>
      </c>
      <c r="T10628" t="s">
        <v>13310</v>
      </c>
      <c r="U10628" s="1">
        <v>45410</v>
      </c>
      <c r="V10628">
        <v>84</v>
      </c>
      <c r="W10628" t="str">
        <f t="shared" si="213"/>
        <v>60-89</v>
      </c>
    </row>
    <row r="10629" spans="1:23" x14ac:dyDescent="0.25">
      <c r="A10629" t="s">
        <v>10878</v>
      </c>
      <c r="B10629">
        <v>8170651948</v>
      </c>
      <c r="C10629">
        <v>7378773828</v>
      </c>
      <c r="D10629" s="1">
        <v>45383</v>
      </c>
      <c r="E10629">
        <v>99238</v>
      </c>
      <c r="F10629">
        <v>36415</v>
      </c>
      <c r="G10629" t="s">
        <v>3342</v>
      </c>
      <c r="H10629" s="34">
        <v>63187</v>
      </c>
      <c r="I10629" s="7">
        <v>49286</v>
      </c>
      <c r="J10629" s="7">
        <v>32523.800000000003</v>
      </c>
      <c r="K10629" s="7">
        <v>6905</v>
      </c>
      <c r="L10629" s="7">
        <v>9857.2000000000007</v>
      </c>
      <c r="M10629" s="5">
        <v>0.2</v>
      </c>
      <c r="N10629" t="s">
        <v>3140</v>
      </c>
      <c r="O10629" t="s">
        <v>30</v>
      </c>
      <c r="P10629" t="s">
        <v>3147</v>
      </c>
      <c r="Q10629" t="s">
        <v>19</v>
      </c>
      <c r="R10629" t="s">
        <v>21</v>
      </c>
      <c r="S10629" t="s">
        <v>21</v>
      </c>
      <c r="T10629" t="s">
        <v>13311</v>
      </c>
      <c r="U10629" s="1">
        <v>45535</v>
      </c>
      <c r="V10629">
        <v>152</v>
      </c>
      <c r="W10629" t="str">
        <f t="shared" si="213"/>
        <v>150-179</v>
      </c>
    </row>
    <row r="10630" spans="1:23" x14ac:dyDescent="0.25">
      <c r="A10630" t="s">
        <v>10879</v>
      </c>
      <c r="B10630">
        <v>4941551945</v>
      </c>
      <c r="C10630">
        <v>4378330966</v>
      </c>
      <c r="D10630" s="1">
        <v>45298</v>
      </c>
      <c r="E10630">
        <v>99238</v>
      </c>
      <c r="F10630">
        <v>99285</v>
      </c>
      <c r="G10630" t="s">
        <v>45</v>
      </c>
      <c r="H10630" s="34">
        <v>16627</v>
      </c>
      <c r="I10630" s="7">
        <v>13634</v>
      </c>
      <c r="J10630" s="7">
        <v>6478.88</v>
      </c>
      <c r="K10630" s="7">
        <v>4701</v>
      </c>
      <c r="L10630" s="7">
        <v>2454.12</v>
      </c>
      <c r="M10630" s="5">
        <v>0.18</v>
      </c>
      <c r="N10630" t="s">
        <v>3141</v>
      </c>
      <c r="O10630" t="s">
        <v>27</v>
      </c>
      <c r="P10630" t="s">
        <v>40</v>
      </c>
      <c r="Q10630" t="s">
        <v>19</v>
      </c>
      <c r="R10630" t="s">
        <v>20</v>
      </c>
      <c r="S10630" t="s">
        <v>27</v>
      </c>
      <c r="T10630" t="s">
        <v>13312</v>
      </c>
      <c r="U10630" s="1">
        <v>45458</v>
      </c>
      <c r="V10630">
        <v>160</v>
      </c>
      <c r="W10630" t="str">
        <f t="shared" si="213"/>
        <v>150-179</v>
      </c>
    </row>
    <row r="10631" spans="1:23" x14ac:dyDescent="0.25">
      <c r="A10631" t="s">
        <v>10880</v>
      </c>
      <c r="B10631">
        <v>8534007175</v>
      </c>
      <c r="C10631">
        <v>8344261503</v>
      </c>
      <c r="D10631" s="1">
        <v>45767</v>
      </c>
      <c r="E10631">
        <v>99231</v>
      </c>
      <c r="F10631">
        <v>99292</v>
      </c>
      <c r="G10631" t="s">
        <v>3242</v>
      </c>
      <c r="H10631" s="34">
        <v>61468</v>
      </c>
      <c r="I10631" s="7">
        <v>44257</v>
      </c>
      <c r="J10631" s="7">
        <v>40716.44</v>
      </c>
      <c r="K10631" s="7">
        <v>0</v>
      </c>
      <c r="L10631" s="7">
        <v>3540.56</v>
      </c>
      <c r="M10631" s="5">
        <v>0.08</v>
      </c>
      <c r="N10631" t="s">
        <v>24</v>
      </c>
      <c r="O10631" t="s">
        <v>17</v>
      </c>
      <c r="P10631" t="s">
        <v>3147</v>
      </c>
      <c r="Q10631" t="s">
        <v>19</v>
      </c>
      <c r="R10631" t="s">
        <v>21</v>
      </c>
      <c r="S10631" t="s">
        <v>21</v>
      </c>
      <c r="T10631" t="s">
        <v>13312</v>
      </c>
      <c r="U10631" s="1">
        <v>45805</v>
      </c>
      <c r="V10631">
        <v>38</v>
      </c>
      <c r="W10631" t="str">
        <f t="shared" si="213"/>
        <v>30-59</v>
      </c>
    </row>
    <row r="10632" spans="1:23" x14ac:dyDescent="0.25">
      <c r="A10632" t="s">
        <v>10881</v>
      </c>
      <c r="B10632">
        <v>7557648651</v>
      </c>
      <c r="C10632">
        <v>7360611288</v>
      </c>
      <c r="D10632" s="1">
        <v>45451</v>
      </c>
      <c r="E10632">
        <v>99222</v>
      </c>
      <c r="F10632">
        <v>99283</v>
      </c>
      <c r="G10632" t="s">
        <v>71</v>
      </c>
      <c r="H10632" s="34">
        <v>93451</v>
      </c>
      <c r="I10632" s="7">
        <v>70088</v>
      </c>
      <c r="J10632" s="7">
        <v>55441.8</v>
      </c>
      <c r="K10632" s="7">
        <v>4133</v>
      </c>
      <c r="L10632" s="7">
        <v>10513.2</v>
      </c>
      <c r="M10632" s="5">
        <v>0.15</v>
      </c>
      <c r="N10632" t="s">
        <v>1139</v>
      </c>
      <c r="O10632" t="s">
        <v>30</v>
      </c>
      <c r="P10632" t="s">
        <v>40</v>
      </c>
      <c r="Q10632" t="s">
        <v>19</v>
      </c>
      <c r="R10632" t="s">
        <v>43</v>
      </c>
      <c r="S10632" t="s">
        <v>21</v>
      </c>
      <c r="T10632" t="s">
        <v>13311</v>
      </c>
      <c r="U10632" s="1">
        <v>45603</v>
      </c>
      <c r="V10632">
        <v>152</v>
      </c>
      <c r="W10632" t="str">
        <f t="shared" si="213"/>
        <v>150-179</v>
      </c>
    </row>
    <row r="10633" spans="1:23" x14ac:dyDescent="0.25">
      <c r="A10633" t="s">
        <v>10882</v>
      </c>
      <c r="B10633">
        <v>8124197140</v>
      </c>
      <c r="C10633">
        <v>2045929568</v>
      </c>
      <c r="D10633" s="1">
        <v>45752</v>
      </c>
      <c r="E10633">
        <v>99232</v>
      </c>
      <c r="F10633">
        <v>99214</v>
      </c>
      <c r="G10633" t="s">
        <v>268</v>
      </c>
      <c r="H10633" s="34">
        <v>29707</v>
      </c>
      <c r="I10633" s="7">
        <v>23766</v>
      </c>
      <c r="J10633" s="7">
        <v>10570.76</v>
      </c>
      <c r="K10633" s="7">
        <v>9868</v>
      </c>
      <c r="L10633" s="7">
        <v>3327.24</v>
      </c>
      <c r="M10633" s="5">
        <v>0.14000000000000001</v>
      </c>
      <c r="N10633" t="s">
        <v>1135</v>
      </c>
      <c r="O10633" t="s">
        <v>27</v>
      </c>
      <c r="P10633" t="s">
        <v>3149</v>
      </c>
      <c r="Q10633" t="s">
        <v>32</v>
      </c>
      <c r="R10633" t="s">
        <v>20</v>
      </c>
      <c r="S10633" t="s">
        <v>17</v>
      </c>
      <c r="T10633" t="s">
        <v>13310</v>
      </c>
      <c r="U10633" s="1">
        <v>45818</v>
      </c>
      <c r="V10633">
        <v>66</v>
      </c>
      <c r="W10633" t="str">
        <f t="shared" si="213"/>
        <v>60-89</v>
      </c>
    </row>
    <row r="10634" spans="1:23" x14ac:dyDescent="0.25">
      <c r="A10634" t="s">
        <v>10883</v>
      </c>
      <c r="B10634">
        <v>4199645228</v>
      </c>
      <c r="C10634">
        <v>6687908392</v>
      </c>
      <c r="D10634" s="1">
        <v>45552</v>
      </c>
      <c r="E10634">
        <v>99231</v>
      </c>
      <c r="F10634">
        <v>99202</v>
      </c>
      <c r="G10634" t="s">
        <v>3174</v>
      </c>
      <c r="H10634" s="34">
        <v>79889</v>
      </c>
      <c r="I10634" s="7">
        <v>65509</v>
      </c>
      <c r="J10634" s="7">
        <v>53717.38</v>
      </c>
      <c r="K10634" s="7">
        <v>0</v>
      </c>
      <c r="L10634" s="7">
        <v>11791.62</v>
      </c>
      <c r="M10634" s="5">
        <v>0.18</v>
      </c>
      <c r="N10634" t="s">
        <v>3141</v>
      </c>
      <c r="O10634" t="s">
        <v>17</v>
      </c>
      <c r="P10634" t="s">
        <v>18</v>
      </c>
      <c r="Q10634" t="s">
        <v>32</v>
      </c>
      <c r="R10634" t="s">
        <v>26</v>
      </c>
      <c r="S10634" t="s">
        <v>17</v>
      </c>
      <c r="T10634" t="s">
        <v>13312</v>
      </c>
      <c r="U10634" s="1">
        <v>45602</v>
      </c>
      <c r="V10634">
        <v>50</v>
      </c>
      <c r="W10634" t="str">
        <f t="shared" si="213"/>
        <v>30-59</v>
      </c>
    </row>
    <row r="10635" spans="1:23" x14ac:dyDescent="0.25">
      <c r="A10635" t="s">
        <v>10884</v>
      </c>
      <c r="B10635">
        <v>2014312071</v>
      </c>
      <c r="C10635">
        <v>7941545857</v>
      </c>
      <c r="D10635" s="1">
        <v>45951</v>
      </c>
      <c r="E10635">
        <v>99214</v>
      </c>
      <c r="F10635">
        <v>81000</v>
      </c>
      <c r="G10635" t="s">
        <v>3494</v>
      </c>
      <c r="H10635" s="34">
        <v>79291</v>
      </c>
      <c r="I10635" s="7">
        <v>57090</v>
      </c>
      <c r="J10635" s="7">
        <v>45691.8</v>
      </c>
      <c r="K10635" s="7">
        <v>6831</v>
      </c>
      <c r="L10635" s="7">
        <v>4567.2</v>
      </c>
      <c r="M10635" s="5">
        <v>0.08</v>
      </c>
      <c r="N10635" t="s">
        <v>24</v>
      </c>
      <c r="O10635" t="s">
        <v>27</v>
      </c>
      <c r="P10635" t="s">
        <v>40</v>
      </c>
      <c r="Q10635" t="s">
        <v>19</v>
      </c>
      <c r="R10635" t="s">
        <v>27</v>
      </c>
      <c r="S10635" t="s">
        <v>17</v>
      </c>
      <c r="T10635" t="s">
        <v>13311</v>
      </c>
      <c r="U10635" s="1">
        <v>46102</v>
      </c>
      <c r="V10635">
        <v>151</v>
      </c>
      <c r="W10635" t="str">
        <f t="shared" si="213"/>
        <v>150-179</v>
      </c>
    </row>
    <row r="10636" spans="1:23" x14ac:dyDescent="0.25">
      <c r="A10636" t="s">
        <v>10885</v>
      </c>
      <c r="B10636">
        <v>1923096629</v>
      </c>
      <c r="C10636">
        <v>5698522827</v>
      </c>
      <c r="D10636" s="1">
        <v>45544</v>
      </c>
      <c r="E10636">
        <v>99213</v>
      </c>
      <c r="F10636">
        <v>99284</v>
      </c>
      <c r="G10636" t="s">
        <v>3424</v>
      </c>
      <c r="H10636" s="34">
        <v>36589</v>
      </c>
      <c r="I10636" s="7">
        <v>26344</v>
      </c>
      <c r="J10636" s="7">
        <v>12719.48</v>
      </c>
      <c r="K10636" s="7">
        <v>11517</v>
      </c>
      <c r="L10636" s="7">
        <v>2107.52</v>
      </c>
      <c r="M10636" s="5">
        <v>0.08</v>
      </c>
      <c r="N10636" t="s">
        <v>24</v>
      </c>
      <c r="O10636" t="s">
        <v>27</v>
      </c>
      <c r="P10636" t="s">
        <v>58</v>
      </c>
      <c r="Q10636" t="s">
        <v>32</v>
      </c>
      <c r="R10636" t="s">
        <v>20</v>
      </c>
      <c r="S10636" t="s">
        <v>27</v>
      </c>
      <c r="T10636" t="s">
        <v>13312</v>
      </c>
      <c r="U10636" s="1">
        <v>45621</v>
      </c>
      <c r="V10636">
        <v>77</v>
      </c>
      <c r="W10636" t="str">
        <f t="shared" si="213"/>
        <v>60-89</v>
      </c>
    </row>
    <row r="10637" spans="1:23" x14ac:dyDescent="0.25">
      <c r="A10637" t="s">
        <v>10886</v>
      </c>
      <c r="B10637">
        <v>8375812367</v>
      </c>
      <c r="C10637">
        <v>6557859998</v>
      </c>
      <c r="D10637" s="1">
        <v>45608</v>
      </c>
      <c r="E10637">
        <v>99213</v>
      </c>
      <c r="F10637">
        <v>80053</v>
      </c>
      <c r="G10637" t="s">
        <v>3505</v>
      </c>
      <c r="H10637" s="34">
        <v>41290</v>
      </c>
      <c r="I10637" s="7">
        <v>33032</v>
      </c>
      <c r="J10637" s="7">
        <v>23994.52</v>
      </c>
      <c r="K10637" s="7">
        <v>4413</v>
      </c>
      <c r="L10637" s="7">
        <v>4624.4799999999996</v>
      </c>
      <c r="M10637" s="5">
        <v>0.14000000000000001</v>
      </c>
      <c r="N10637" t="s">
        <v>1135</v>
      </c>
      <c r="O10637" t="s">
        <v>30</v>
      </c>
      <c r="P10637" t="s">
        <v>3150</v>
      </c>
      <c r="Q10637" t="s">
        <v>32</v>
      </c>
      <c r="R10637" t="s">
        <v>26</v>
      </c>
      <c r="S10637" t="s">
        <v>27</v>
      </c>
      <c r="T10637" t="s">
        <v>13310</v>
      </c>
      <c r="U10637" s="1">
        <v>45738</v>
      </c>
      <c r="V10637">
        <v>130</v>
      </c>
      <c r="W10637" t="str">
        <f t="shared" si="213"/>
        <v>120-149</v>
      </c>
    </row>
    <row r="10638" spans="1:23" x14ac:dyDescent="0.25">
      <c r="A10638" t="s">
        <v>10887</v>
      </c>
      <c r="B10638">
        <v>7460240902</v>
      </c>
      <c r="C10638">
        <v>8962352041</v>
      </c>
      <c r="D10638" s="1">
        <v>45294</v>
      </c>
      <c r="E10638">
        <v>99214</v>
      </c>
      <c r="F10638">
        <v>99202</v>
      </c>
      <c r="G10638" t="s">
        <v>263</v>
      </c>
      <c r="H10638" s="34">
        <v>68539</v>
      </c>
      <c r="I10638" s="7">
        <v>56202</v>
      </c>
      <c r="J10638" s="7">
        <v>46085.64</v>
      </c>
      <c r="K10638" s="7">
        <v>0</v>
      </c>
      <c r="L10638" s="7">
        <v>10116.36</v>
      </c>
      <c r="M10638" s="5">
        <v>0.18</v>
      </c>
      <c r="N10638" t="s">
        <v>3141</v>
      </c>
      <c r="O10638" t="s">
        <v>17</v>
      </c>
      <c r="P10638" t="s">
        <v>18</v>
      </c>
      <c r="Q10638" t="s">
        <v>19</v>
      </c>
      <c r="R10638" t="s">
        <v>43</v>
      </c>
      <c r="S10638" t="s">
        <v>17</v>
      </c>
      <c r="T10638" t="s">
        <v>13311</v>
      </c>
      <c r="U10638" s="1">
        <v>45340</v>
      </c>
      <c r="V10638">
        <v>46</v>
      </c>
      <c r="W10638" t="str">
        <f t="shared" si="213"/>
        <v>30-59</v>
      </c>
    </row>
    <row r="10639" spans="1:23" x14ac:dyDescent="0.25">
      <c r="A10639" t="s">
        <v>10888</v>
      </c>
      <c r="B10639">
        <v>3370524841</v>
      </c>
      <c r="C10639">
        <v>4445685094</v>
      </c>
      <c r="D10639" s="1">
        <v>45380</v>
      </c>
      <c r="E10639">
        <v>99238</v>
      </c>
      <c r="F10639">
        <v>99214</v>
      </c>
      <c r="G10639" t="s">
        <v>351</v>
      </c>
      <c r="H10639" s="34">
        <v>67971</v>
      </c>
      <c r="I10639" s="7">
        <v>54377</v>
      </c>
      <c r="J10639" s="7">
        <v>42448.22</v>
      </c>
      <c r="K10639" s="7">
        <v>4316</v>
      </c>
      <c r="L10639" s="7">
        <v>7612.78</v>
      </c>
      <c r="M10639" s="5">
        <v>0.14000000000000001</v>
      </c>
      <c r="N10639" t="s">
        <v>1135</v>
      </c>
      <c r="O10639" t="s">
        <v>30</v>
      </c>
      <c r="P10639" t="s">
        <v>31</v>
      </c>
      <c r="Q10639" t="s">
        <v>32</v>
      </c>
      <c r="R10639" t="s">
        <v>27</v>
      </c>
      <c r="S10639" t="s">
        <v>27</v>
      </c>
      <c r="T10639" t="s">
        <v>13311</v>
      </c>
      <c r="U10639" s="1">
        <v>45474</v>
      </c>
      <c r="V10639">
        <v>94</v>
      </c>
      <c r="W10639" t="str">
        <f t="shared" si="213"/>
        <v>90-119</v>
      </c>
    </row>
    <row r="10640" spans="1:23" x14ac:dyDescent="0.25">
      <c r="A10640" t="s">
        <v>10889</v>
      </c>
      <c r="B10640">
        <v>2237601969</v>
      </c>
      <c r="C10640">
        <v>5767424511</v>
      </c>
      <c r="D10640" s="1">
        <v>45618</v>
      </c>
      <c r="E10640">
        <v>99222</v>
      </c>
      <c r="F10640">
        <v>81000</v>
      </c>
      <c r="G10640" t="s">
        <v>3244</v>
      </c>
      <c r="H10640" s="34">
        <v>92744</v>
      </c>
      <c r="I10640" s="7">
        <v>60284</v>
      </c>
      <c r="J10640" s="7">
        <v>53049.919999999998</v>
      </c>
      <c r="K10640" s="7">
        <v>0</v>
      </c>
      <c r="L10640" s="7">
        <v>7234.08</v>
      </c>
      <c r="M10640" s="5">
        <v>0.12</v>
      </c>
      <c r="N10640" t="s">
        <v>46</v>
      </c>
      <c r="O10640" t="s">
        <v>17</v>
      </c>
      <c r="P10640" t="s">
        <v>58</v>
      </c>
      <c r="Q10640" t="s">
        <v>32</v>
      </c>
      <c r="R10640" t="s">
        <v>43</v>
      </c>
      <c r="S10640" t="s">
        <v>27</v>
      </c>
      <c r="T10640" t="s">
        <v>13312</v>
      </c>
      <c r="U10640" s="1">
        <v>45788</v>
      </c>
      <c r="V10640">
        <v>170</v>
      </c>
      <c r="W10640" t="str">
        <f t="shared" si="213"/>
        <v>150-179</v>
      </c>
    </row>
    <row r="10641" spans="1:23" x14ac:dyDescent="0.25">
      <c r="A10641" t="s">
        <v>10890</v>
      </c>
      <c r="B10641">
        <v>3267536713</v>
      </c>
      <c r="C10641">
        <v>9657084127</v>
      </c>
      <c r="D10641" s="1">
        <v>45432</v>
      </c>
      <c r="E10641">
        <v>99231</v>
      </c>
      <c r="F10641">
        <v>99201</v>
      </c>
      <c r="G10641" t="s">
        <v>3419</v>
      </c>
      <c r="H10641" s="34">
        <v>7540</v>
      </c>
      <c r="I10641" s="7">
        <v>6183</v>
      </c>
      <c r="J10641" s="7">
        <v>4572.0600000000004</v>
      </c>
      <c r="K10641" s="7">
        <v>498</v>
      </c>
      <c r="L10641" s="7">
        <v>1112.94</v>
      </c>
      <c r="M10641" s="5">
        <v>0.18</v>
      </c>
      <c r="N10641" t="s">
        <v>3141</v>
      </c>
      <c r="O10641" t="s">
        <v>30</v>
      </c>
      <c r="P10641" t="s">
        <v>3150</v>
      </c>
      <c r="Q10641" t="s">
        <v>19</v>
      </c>
      <c r="R10641" t="s">
        <v>38</v>
      </c>
      <c r="S10641" t="s">
        <v>27</v>
      </c>
      <c r="T10641" t="s">
        <v>13311</v>
      </c>
      <c r="U10641" s="1">
        <v>45475</v>
      </c>
      <c r="V10641">
        <v>43</v>
      </c>
      <c r="W10641" t="str">
        <f t="shared" si="213"/>
        <v>30-59</v>
      </c>
    </row>
    <row r="10642" spans="1:23" x14ac:dyDescent="0.25">
      <c r="A10642" t="s">
        <v>10891</v>
      </c>
      <c r="B10642">
        <v>1931413002</v>
      </c>
      <c r="C10642">
        <v>966262291</v>
      </c>
      <c r="D10642" s="1">
        <v>45782</v>
      </c>
      <c r="E10642">
        <v>99213</v>
      </c>
      <c r="F10642">
        <v>80053</v>
      </c>
      <c r="G10642" t="s">
        <v>23</v>
      </c>
      <c r="H10642" s="34">
        <v>48790</v>
      </c>
      <c r="I10642" s="7">
        <v>38056</v>
      </c>
      <c r="J10642" s="7">
        <v>27826.799999999999</v>
      </c>
      <c r="K10642" s="7">
        <v>2618</v>
      </c>
      <c r="L10642" s="7">
        <v>7611.2</v>
      </c>
      <c r="M10642" s="5">
        <v>0.2</v>
      </c>
      <c r="N10642" t="s">
        <v>3140</v>
      </c>
      <c r="O10642" t="s">
        <v>30</v>
      </c>
      <c r="P10642" t="s">
        <v>18</v>
      </c>
      <c r="Q10642" t="s">
        <v>32</v>
      </c>
      <c r="R10642" t="s">
        <v>38</v>
      </c>
      <c r="S10642" t="s">
        <v>27</v>
      </c>
      <c r="T10642" t="s">
        <v>13311</v>
      </c>
      <c r="U10642" s="1">
        <v>45836</v>
      </c>
      <c r="V10642">
        <v>54</v>
      </c>
      <c r="W10642" t="str">
        <f t="shared" si="213"/>
        <v>30-59</v>
      </c>
    </row>
    <row r="10643" spans="1:23" x14ac:dyDescent="0.25">
      <c r="A10643" t="s">
        <v>10892</v>
      </c>
      <c r="B10643">
        <v>6769198064</v>
      </c>
      <c r="C10643">
        <v>9004270964</v>
      </c>
      <c r="D10643" s="1">
        <v>45816</v>
      </c>
      <c r="E10643">
        <v>99238</v>
      </c>
      <c r="F10643">
        <v>99213</v>
      </c>
      <c r="G10643" t="s">
        <v>286</v>
      </c>
      <c r="H10643" s="34">
        <v>47689</v>
      </c>
      <c r="I10643" s="7">
        <v>30998</v>
      </c>
      <c r="J10643" s="7">
        <v>27278.240000000002</v>
      </c>
      <c r="K10643" s="7">
        <v>0</v>
      </c>
      <c r="L10643" s="7">
        <v>3719.76</v>
      </c>
      <c r="M10643" s="5">
        <v>0.12</v>
      </c>
      <c r="N10643" t="s">
        <v>46</v>
      </c>
      <c r="O10643" t="s">
        <v>17</v>
      </c>
      <c r="P10643" t="s">
        <v>3146</v>
      </c>
      <c r="Q10643" t="s">
        <v>19</v>
      </c>
      <c r="R10643" t="s">
        <v>21</v>
      </c>
      <c r="S10643" t="s">
        <v>27</v>
      </c>
      <c r="T10643" t="s">
        <v>13310</v>
      </c>
      <c r="U10643" s="1">
        <v>45865</v>
      </c>
      <c r="V10643">
        <v>49</v>
      </c>
      <c r="W10643" t="str">
        <f t="shared" si="213"/>
        <v>30-59</v>
      </c>
    </row>
    <row r="10644" spans="1:23" x14ac:dyDescent="0.25">
      <c r="A10644" t="s">
        <v>10893</v>
      </c>
      <c r="B10644">
        <v>7732856634</v>
      </c>
      <c r="C10644">
        <v>890239276</v>
      </c>
      <c r="D10644" s="1">
        <v>45859</v>
      </c>
      <c r="E10644">
        <v>99238</v>
      </c>
      <c r="F10644">
        <v>99213</v>
      </c>
      <c r="G10644" t="s">
        <v>166</v>
      </c>
      <c r="H10644" s="34">
        <v>63924</v>
      </c>
      <c r="I10644" s="7">
        <v>51139</v>
      </c>
      <c r="J10644" s="7">
        <v>43979.54</v>
      </c>
      <c r="K10644" s="7">
        <v>0</v>
      </c>
      <c r="L10644" s="7">
        <v>7159.46</v>
      </c>
      <c r="M10644" s="5">
        <v>0.14000000000000001</v>
      </c>
      <c r="N10644" t="s">
        <v>1135</v>
      </c>
      <c r="O10644" t="s">
        <v>17</v>
      </c>
      <c r="P10644" t="s">
        <v>3146</v>
      </c>
      <c r="Q10644" t="s">
        <v>32</v>
      </c>
      <c r="R10644" t="s">
        <v>43</v>
      </c>
      <c r="S10644" t="s">
        <v>17</v>
      </c>
      <c r="T10644" t="s">
        <v>13310</v>
      </c>
      <c r="U10644" s="1">
        <v>45920</v>
      </c>
      <c r="V10644">
        <v>61</v>
      </c>
      <c r="W10644" t="str">
        <f t="shared" si="213"/>
        <v>60-89</v>
      </c>
    </row>
    <row r="10645" spans="1:23" x14ac:dyDescent="0.25">
      <c r="A10645" t="s">
        <v>10894</v>
      </c>
      <c r="B10645">
        <v>7327005432</v>
      </c>
      <c r="C10645">
        <v>5431479753</v>
      </c>
      <c r="D10645" s="1">
        <v>45568</v>
      </c>
      <c r="E10645">
        <v>99222</v>
      </c>
      <c r="F10645">
        <v>99284</v>
      </c>
      <c r="G10645" t="s">
        <v>200</v>
      </c>
      <c r="H10645" s="34">
        <v>67003</v>
      </c>
      <c r="I10645" s="7">
        <v>52262</v>
      </c>
      <c r="J10645" s="7">
        <v>37248.6</v>
      </c>
      <c r="K10645" s="7">
        <v>4561</v>
      </c>
      <c r="L10645" s="7">
        <v>10452.4</v>
      </c>
      <c r="M10645" s="5">
        <v>0.2</v>
      </c>
      <c r="N10645" t="s">
        <v>3140</v>
      </c>
      <c r="O10645" t="s">
        <v>30</v>
      </c>
      <c r="P10645" t="s">
        <v>25</v>
      </c>
      <c r="Q10645" t="s">
        <v>32</v>
      </c>
      <c r="R10645" t="s">
        <v>20</v>
      </c>
      <c r="S10645" t="s">
        <v>27</v>
      </c>
      <c r="T10645" t="s">
        <v>13312</v>
      </c>
      <c r="U10645" s="1">
        <v>45723</v>
      </c>
      <c r="V10645">
        <v>155</v>
      </c>
      <c r="W10645" t="str">
        <f t="shared" si="213"/>
        <v>150-179</v>
      </c>
    </row>
    <row r="10646" spans="1:23" x14ac:dyDescent="0.25">
      <c r="A10646" t="s">
        <v>10895</v>
      </c>
      <c r="B10646">
        <v>1292326151</v>
      </c>
      <c r="C10646">
        <v>1497335626</v>
      </c>
      <c r="D10646" s="1">
        <v>45566</v>
      </c>
      <c r="E10646">
        <v>99214</v>
      </c>
      <c r="F10646">
        <v>99285</v>
      </c>
      <c r="G10646" t="s">
        <v>3405</v>
      </c>
      <c r="H10646" s="34">
        <v>75488</v>
      </c>
      <c r="I10646" s="7">
        <v>54351</v>
      </c>
      <c r="J10646" s="7">
        <v>42598.92</v>
      </c>
      <c r="K10646" s="7">
        <v>7404</v>
      </c>
      <c r="L10646" s="7">
        <v>4348.08</v>
      </c>
      <c r="M10646" s="5">
        <v>0.08</v>
      </c>
      <c r="N10646" t="s">
        <v>24</v>
      </c>
      <c r="O10646" t="s">
        <v>30</v>
      </c>
      <c r="P10646" t="s">
        <v>3150</v>
      </c>
      <c r="Q10646" t="s">
        <v>32</v>
      </c>
      <c r="R10646" t="s">
        <v>20</v>
      </c>
      <c r="S10646" t="s">
        <v>17</v>
      </c>
      <c r="T10646" t="s">
        <v>13311</v>
      </c>
      <c r="U10646" s="1">
        <v>45641</v>
      </c>
      <c r="V10646">
        <v>75</v>
      </c>
      <c r="W10646" t="str">
        <f t="shared" si="213"/>
        <v>60-89</v>
      </c>
    </row>
    <row r="10647" spans="1:23" x14ac:dyDescent="0.25">
      <c r="A10647" t="s">
        <v>10896</v>
      </c>
      <c r="B10647">
        <v>4443686758</v>
      </c>
      <c r="C10647">
        <v>7274223725</v>
      </c>
      <c r="D10647" s="1">
        <v>45409</v>
      </c>
      <c r="E10647">
        <v>99233</v>
      </c>
      <c r="F10647">
        <v>97110</v>
      </c>
      <c r="G10647" t="s">
        <v>136</v>
      </c>
      <c r="H10647" s="34">
        <v>69845</v>
      </c>
      <c r="I10647" s="7">
        <v>52384</v>
      </c>
      <c r="J10647" s="7">
        <v>40485.4</v>
      </c>
      <c r="K10647" s="7">
        <v>4041</v>
      </c>
      <c r="L10647" s="7">
        <v>7857.6</v>
      </c>
      <c r="M10647" s="5">
        <v>0.15</v>
      </c>
      <c r="N10647" t="s">
        <v>1139</v>
      </c>
      <c r="O10647" t="s">
        <v>30</v>
      </c>
      <c r="P10647" t="s">
        <v>3150</v>
      </c>
      <c r="Q10647" t="s">
        <v>19</v>
      </c>
      <c r="R10647" t="s">
        <v>27</v>
      </c>
      <c r="S10647" t="s">
        <v>17</v>
      </c>
      <c r="T10647" t="s">
        <v>13311</v>
      </c>
      <c r="U10647" s="1">
        <v>45468</v>
      </c>
      <c r="V10647">
        <v>59</v>
      </c>
      <c r="W10647" t="str">
        <f t="shared" si="213"/>
        <v>30-59</v>
      </c>
    </row>
    <row r="10648" spans="1:23" x14ac:dyDescent="0.25">
      <c r="A10648" t="s">
        <v>10897</v>
      </c>
      <c r="B10648">
        <v>9856693927</v>
      </c>
      <c r="C10648">
        <v>2954369398</v>
      </c>
      <c r="D10648" s="1">
        <v>45601</v>
      </c>
      <c r="E10648">
        <v>99222</v>
      </c>
      <c r="F10648">
        <v>99282</v>
      </c>
      <c r="G10648" t="s">
        <v>146</v>
      </c>
      <c r="H10648" s="34">
        <v>71538</v>
      </c>
      <c r="I10648" s="7">
        <v>58661</v>
      </c>
      <c r="J10648" s="7">
        <v>42418.02</v>
      </c>
      <c r="K10648" s="7">
        <v>5684</v>
      </c>
      <c r="L10648" s="7">
        <v>10558.98</v>
      </c>
      <c r="M10648" s="5">
        <v>0.18</v>
      </c>
      <c r="N10648" t="s">
        <v>3141</v>
      </c>
      <c r="O10648" t="s">
        <v>30</v>
      </c>
      <c r="P10648" t="s">
        <v>35</v>
      </c>
      <c r="Q10648" t="s">
        <v>19</v>
      </c>
      <c r="R10648" t="s">
        <v>27</v>
      </c>
      <c r="S10648" t="s">
        <v>27</v>
      </c>
      <c r="T10648" t="s">
        <v>13312</v>
      </c>
      <c r="U10648" s="1">
        <v>45714</v>
      </c>
      <c r="V10648">
        <v>113</v>
      </c>
      <c r="W10648" t="str">
        <f t="shared" si="213"/>
        <v>90-119</v>
      </c>
    </row>
    <row r="10649" spans="1:23" x14ac:dyDescent="0.25">
      <c r="A10649" t="s">
        <v>10898</v>
      </c>
      <c r="B10649">
        <v>4866385545</v>
      </c>
      <c r="C10649">
        <v>8677868431</v>
      </c>
      <c r="D10649" s="1">
        <v>45703</v>
      </c>
      <c r="E10649">
        <v>99214</v>
      </c>
      <c r="F10649">
        <v>99281</v>
      </c>
      <c r="G10649" t="s">
        <v>3276</v>
      </c>
      <c r="H10649" s="34">
        <v>92757</v>
      </c>
      <c r="I10649" s="7">
        <v>76061</v>
      </c>
      <c r="J10649" s="7">
        <v>45277.02</v>
      </c>
      <c r="K10649" s="7">
        <v>17093</v>
      </c>
      <c r="L10649" s="7">
        <v>13690.98</v>
      </c>
      <c r="M10649" s="5">
        <v>0.18</v>
      </c>
      <c r="N10649" t="s">
        <v>3141</v>
      </c>
      <c r="O10649" t="s">
        <v>27</v>
      </c>
      <c r="P10649" t="s">
        <v>55</v>
      </c>
      <c r="Q10649" t="s">
        <v>19</v>
      </c>
      <c r="R10649" t="s">
        <v>38</v>
      </c>
      <c r="S10649" t="s">
        <v>21</v>
      </c>
      <c r="T10649" t="s">
        <v>13311</v>
      </c>
      <c r="U10649" s="1">
        <v>45804</v>
      </c>
      <c r="V10649">
        <v>101</v>
      </c>
      <c r="W10649" t="str">
        <f t="shared" si="213"/>
        <v>90-119</v>
      </c>
    </row>
    <row r="10650" spans="1:23" x14ac:dyDescent="0.25">
      <c r="A10650" t="s">
        <v>10899</v>
      </c>
      <c r="B10650">
        <v>9894822210</v>
      </c>
      <c r="C10650">
        <v>6615768867</v>
      </c>
      <c r="D10650" s="1">
        <v>45373</v>
      </c>
      <c r="E10650">
        <v>99238</v>
      </c>
      <c r="F10650">
        <v>90834</v>
      </c>
      <c r="G10650" t="s">
        <v>3232</v>
      </c>
      <c r="H10650" s="34">
        <v>59974</v>
      </c>
      <c r="I10650" s="7">
        <v>50978</v>
      </c>
      <c r="J10650" s="7">
        <v>49958.44</v>
      </c>
      <c r="K10650" s="7">
        <v>0</v>
      </c>
      <c r="L10650" s="7">
        <v>1019.56</v>
      </c>
      <c r="M10650" s="5">
        <v>0.02</v>
      </c>
      <c r="N10650" t="s">
        <v>16</v>
      </c>
      <c r="O10650" t="s">
        <v>17</v>
      </c>
      <c r="P10650" t="s">
        <v>3148</v>
      </c>
      <c r="Q10650" t="s">
        <v>32</v>
      </c>
      <c r="R10650" t="s">
        <v>27</v>
      </c>
      <c r="S10650" t="s">
        <v>21</v>
      </c>
      <c r="T10650" t="s">
        <v>13311</v>
      </c>
      <c r="U10650" s="1">
        <v>45501</v>
      </c>
      <c r="V10650">
        <v>128</v>
      </c>
      <c r="W10650" t="str">
        <f t="shared" si="213"/>
        <v>120-149</v>
      </c>
    </row>
    <row r="10651" spans="1:23" x14ac:dyDescent="0.25">
      <c r="A10651" t="s">
        <v>10900</v>
      </c>
      <c r="B10651">
        <v>5628551807</v>
      </c>
      <c r="C10651">
        <v>7972944143</v>
      </c>
      <c r="D10651" s="1">
        <v>45871</v>
      </c>
      <c r="E10651">
        <v>99221</v>
      </c>
      <c r="F10651">
        <v>99285</v>
      </c>
      <c r="G10651" t="s">
        <v>81</v>
      </c>
      <c r="H10651" s="34">
        <v>28805</v>
      </c>
      <c r="I10651" s="7">
        <v>20740</v>
      </c>
      <c r="J10651" s="7">
        <v>19080.8</v>
      </c>
      <c r="K10651" s="7">
        <v>0</v>
      </c>
      <c r="L10651" s="7">
        <v>1659.2</v>
      </c>
      <c r="M10651" s="5">
        <v>0.08</v>
      </c>
      <c r="N10651" t="s">
        <v>24</v>
      </c>
      <c r="O10651" t="s">
        <v>17</v>
      </c>
      <c r="P10651" t="s">
        <v>25</v>
      </c>
      <c r="Q10651" t="s">
        <v>32</v>
      </c>
      <c r="R10651" t="s">
        <v>38</v>
      </c>
      <c r="S10651" t="s">
        <v>17</v>
      </c>
      <c r="T10651" t="s">
        <v>13310</v>
      </c>
      <c r="U10651" s="1">
        <v>45919</v>
      </c>
      <c r="V10651">
        <v>48</v>
      </c>
      <c r="W10651" t="str">
        <f t="shared" si="213"/>
        <v>30-59</v>
      </c>
    </row>
    <row r="10652" spans="1:23" x14ac:dyDescent="0.25">
      <c r="A10652" t="s">
        <v>10901</v>
      </c>
      <c r="B10652">
        <v>7135848578</v>
      </c>
      <c r="C10652">
        <v>136774309</v>
      </c>
      <c r="D10652" s="1">
        <v>45896</v>
      </c>
      <c r="E10652">
        <v>99238</v>
      </c>
      <c r="F10652">
        <v>85025</v>
      </c>
      <c r="G10652" t="s">
        <v>3164</v>
      </c>
      <c r="H10652" s="34">
        <v>71541</v>
      </c>
      <c r="I10652" s="7">
        <v>57233</v>
      </c>
      <c r="J10652" s="7">
        <v>49220.38</v>
      </c>
      <c r="K10652" s="7">
        <v>0</v>
      </c>
      <c r="L10652" s="7">
        <v>8012.62</v>
      </c>
      <c r="M10652" s="5">
        <v>0.14000000000000001</v>
      </c>
      <c r="N10652" t="s">
        <v>1135</v>
      </c>
      <c r="O10652" t="s">
        <v>17</v>
      </c>
      <c r="P10652" t="s">
        <v>40</v>
      </c>
      <c r="Q10652" t="s">
        <v>19</v>
      </c>
      <c r="R10652" t="s">
        <v>20</v>
      </c>
      <c r="S10652" t="s">
        <v>27</v>
      </c>
      <c r="T10652" t="s">
        <v>13310</v>
      </c>
      <c r="U10652" s="1">
        <v>46055</v>
      </c>
      <c r="V10652">
        <v>159</v>
      </c>
      <c r="W10652" t="str">
        <f t="shared" si="213"/>
        <v>150-179</v>
      </c>
    </row>
    <row r="10653" spans="1:23" x14ac:dyDescent="0.25">
      <c r="A10653" t="s">
        <v>10902</v>
      </c>
      <c r="B10653">
        <v>1685910599</v>
      </c>
      <c r="C10653">
        <v>3097938682</v>
      </c>
      <c r="D10653" s="1">
        <v>45302</v>
      </c>
      <c r="E10653">
        <v>99238</v>
      </c>
      <c r="F10653">
        <v>99214</v>
      </c>
      <c r="G10653" t="s">
        <v>3220</v>
      </c>
      <c r="H10653" s="34">
        <v>96303</v>
      </c>
      <c r="I10653" s="7">
        <v>81858</v>
      </c>
      <c r="J10653" s="7">
        <v>80220.84</v>
      </c>
      <c r="K10653" s="7">
        <v>0</v>
      </c>
      <c r="L10653" s="7">
        <v>1637.16</v>
      </c>
      <c r="M10653" s="5">
        <v>0.02</v>
      </c>
      <c r="N10653" t="s">
        <v>16</v>
      </c>
      <c r="O10653" t="s">
        <v>17</v>
      </c>
      <c r="P10653" t="s">
        <v>58</v>
      </c>
      <c r="Q10653" t="s">
        <v>19</v>
      </c>
      <c r="R10653" t="s">
        <v>26</v>
      </c>
      <c r="S10653" t="s">
        <v>17</v>
      </c>
      <c r="T10653" t="s">
        <v>13310</v>
      </c>
      <c r="U10653" s="1">
        <v>45346</v>
      </c>
      <c r="V10653">
        <v>44</v>
      </c>
      <c r="W10653" t="str">
        <f t="shared" si="213"/>
        <v>30-59</v>
      </c>
    </row>
    <row r="10654" spans="1:23" x14ac:dyDescent="0.25">
      <c r="A10654" t="s">
        <v>10903</v>
      </c>
      <c r="B10654">
        <v>6957929379</v>
      </c>
      <c r="C10654">
        <v>9912204441</v>
      </c>
      <c r="D10654" s="1">
        <v>45516</v>
      </c>
      <c r="E10654">
        <v>99214</v>
      </c>
      <c r="F10654">
        <v>93000</v>
      </c>
      <c r="G10654" t="s">
        <v>122</v>
      </c>
      <c r="H10654" s="34">
        <v>2672</v>
      </c>
      <c r="I10654" s="7">
        <v>2111</v>
      </c>
      <c r="J10654" s="7">
        <v>1773.24</v>
      </c>
      <c r="K10654" s="7">
        <v>0</v>
      </c>
      <c r="L10654" s="7">
        <v>337.76</v>
      </c>
      <c r="M10654" s="5">
        <v>0.16</v>
      </c>
      <c r="N10654" t="s">
        <v>1138</v>
      </c>
      <c r="O10654" t="s">
        <v>17</v>
      </c>
      <c r="P10654" t="s">
        <v>3149</v>
      </c>
      <c r="Q10654" t="s">
        <v>32</v>
      </c>
      <c r="R10654" t="s">
        <v>20</v>
      </c>
      <c r="S10654" t="s">
        <v>17</v>
      </c>
      <c r="T10654" t="s">
        <v>13312</v>
      </c>
      <c r="U10654" s="1">
        <v>45682</v>
      </c>
      <c r="V10654">
        <v>166</v>
      </c>
      <c r="W10654" t="str">
        <f t="shared" si="213"/>
        <v>150-179</v>
      </c>
    </row>
    <row r="10655" spans="1:23" x14ac:dyDescent="0.25">
      <c r="A10655" t="s">
        <v>10904</v>
      </c>
      <c r="B10655">
        <v>6179727176</v>
      </c>
      <c r="C10655">
        <v>5699868148</v>
      </c>
      <c r="D10655" s="1">
        <v>45505</v>
      </c>
      <c r="E10655">
        <v>99215</v>
      </c>
      <c r="F10655">
        <v>99214</v>
      </c>
      <c r="G10655" t="s">
        <v>209</v>
      </c>
      <c r="H10655" s="34">
        <v>70463</v>
      </c>
      <c r="I10655" s="7">
        <v>57780</v>
      </c>
      <c r="J10655" s="7">
        <v>39357.599999999999</v>
      </c>
      <c r="K10655" s="7">
        <v>8022</v>
      </c>
      <c r="L10655" s="7">
        <v>10400.4</v>
      </c>
      <c r="M10655" s="5">
        <v>0.18</v>
      </c>
      <c r="N10655" t="s">
        <v>3141</v>
      </c>
      <c r="O10655" t="s">
        <v>30</v>
      </c>
      <c r="P10655" t="s">
        <v>31</v>
      </c>
      <c r="Q10655" t="s">
        <v>19</v>
      </c>
      <c r="R10655" t="s">
        <v>21</v>
      </c>
      <c r="S10655" t="s">
        <v>21</v>
      </c>
      <c r="T10655" t="s">
        <v>13310</v>
      </c>
      <c r="U10655" s="1">
        <v>45655</v>
      </c>
      <c r="V10655">
        <v>150</v>
      </c>
      <c r="W10655" t="str">
        <f t="shared" si="213"/>
        <v>150-179</v>
      </c>
    </row>
    <row r="10656" spans="1:23" x14ac:dyDescent="0.25">
      <c r="A10656" t="s">
        <v>10905</v>
      </c>
      <c r="B10656">
        <v>5282645376</v>
      </c>
      <c r="C10656">
        <v>2793558296</v>
      </c>
      <c r="D10656" s="1">
        <v>45370</v>
      </c>
      <c r="E10656">
        <v>99232</v>
      </c>
      <c r="F10656">
        <v>99213</v>
      </c>
      <c r="G10656" t="s">
        <v>3337</v>
      </c>
      <c r="H10656" s="34">
        <v>33512</v>
      </c>
      <c r="I10656" s="7">
        <v>25134</v>
      </c>
      <c r="J10656" s="7">
        <v>13642.9</v>
      </c>
      <c r="K10656" s="7">
        <v>7721</v>
      </c>
      <c r="L10656" s="7">
        <v>3770.1</v>
      </c>
      <c r="M10656" s="5">
        <v>0.15</v>
      </c>
      <c r="N10656" t="s">
        <v>1139</v>
      </c>
      <c r="O10656" t="s">
        <v>27</v>
      </c>
      <c r="P10656" t="s">
        <v>35</v>
      </c>
      <c r="Q10656" t="s">
        <v>19</v>
      </c>
      <c r="R10656" t="s">
        <v>21</v>
      </c>
      <c r="S10656" t="s">
        <v>17</v>
      </c>
      <c r="T10656" t="s">
        <v>13310</v>
      </c>
      <c r="U10656" s="1">
        <v>45509</v>
      </c>
      <c r="V10656">
        <v>139</v>
      </c>
      <c r="W10656" t="str">
        <f t="shared" si="213"/>
        <v>120-149</v>
      </c>
    </row>
    <row r="10657" spans="1:23" x14ac:dyDescent="0.25">
      <c r="A10657" t="s">
        <v>10906</v>
      </c>
      <c r="B10657">
        <v>2018595418</v>
      </c>
      <c r="C10657">
        <v>7923723820</v>
      </c>
      <c r="D10657" s="1">
        <v>45560</v>
      </c>
      <c r="E10657">
        <v>99238</v>
      </c>
      <c r="F10657">
        <v>99282</v>
      </c>
      <c r="G10657" t="s">
        <v>445</v>
      </c>
      <c r="H10657" s="34">
        <v>75281</v>
      </c>
      <c r="I10657" s="7">
        <v>59472</v>
      </c>
      <c r="J10657" s="7">
        <v>49956.480000000003</v>
      </c>
      <c r="K10657" s="7">
        <v>0</v>
      </c>
      <c r="L10657" s="7">
        <v>9515.52</v>
      </c>
      <c r="M10657" s="5">
        <v>0.16</v>
      </c>
      <c r="N10657" t="s">
        <v>1138</v>
      </c>
      <c r="O10657" t="s">
        <v>17</v>
      </c>
      <c r="P10657" t="s">
        <v>40</v>
      </c>
      <c r="Q10657" t="s">
        <v>19</v>
      </c>
      <c r="R10657" t="s">
        <v>26</v>
      </c>
      <c r="S10657" t="s">
        <v>17</v>
      </c>
      <c r="T10657" t="s">
        <v>13310</v>
      </c>
      <c r="U10657" s="1">
        <v>45678</v>
      </c>
      <c r="V10657">
        <v>118</v>
      </c>
      <c r="W10657" t="str">
        <f t="shared" si="213"/>
        <v>90-119</v>
      </c>
    </row>
    <row r="10658" spans="1:23" x14ac:dyDescent="0.25">
      <c r="A10658" t="s">
        <v>10907</v>
      </c>
      <c r="B10658">
        <v>6754492448</v>
      </c>
      <c r="C10658">
        <v>4666321506</v>
      </c>
      <c r="D10658" s="1">
        <v>45596</v>
      </c>
      <c r="E10658">
        <v>99231</v>
      </c>
      <c r="F10658">
        <v>99214</v>
      </c>
      <c r="G10658" t="s">
        <v>142</v>
      </c>
      <c r="H10658" s="34">
        <v>72545</v>
      </c>
      <c r="I10658" s="7">
        <v>58036</v>
      </c>
      <c r="J10658" s="7">
        <v>49910.96</v>
      </c>
      <c r="K10658" s="7">
        <v>0</v>
      </c>
      <c r="L10658" s="7">
        <v>8125.04</v>
      </c>
      <c r="M10658" s="5">
        <v>0.14000000000000001</v>
      </c>
      <c r="N10658" t="s">
        <v>1135</v>
      </c>
      <c r="O10658" t="s">
        <v>17</v>
      </c>
      <c r="P10658" t="s">
        <v>58</v>
      </c>
      <c r="Q10658" t="s">
        <v>19</v>
      </c>
      <c r="R10658" t="s">
        <v>38</v>
      </c>
      <c r="S10658" t="s">
        <v>27</v>
      </c>
      <c r="T10658" t="s">
        <v>13312</v>
      </c>
      <c r="U10658" s="1">
        <v>45658</v>
      </c>
      <c r="V10658">
        <v>62</v>
      </c>
      <c r="W10658" t="str">
        <f t="shared" si="213"/>
        <v>60-89</v>
      </c>
    </row>
    <row r="10659" spans="1:23" x14ac:dyDescent="0.25">
      <c r="A10659" t="s">
        <v>10908</v>
      </c>
      <c r="B10659">
        <v>8273213431</v>
      </c>
      <c r="C10659">
        <v>1315525883</v>
      </c>
      <c r="D10659" s="1">
        <v>45525</v>
      </c>
      <c r="E10659">
        <v>99232</v>
      </c>
      <c r="F10659">
        <v>90834</v>
      </c>
      <c r="G10659" t="s">
        <v>34</v>
      </c>
      <c r="H10659" s="34">
        <v>46394</v>
      </c>
      <c r="I10659" s="7">
        <v>39435</v>
      </c>
      <c r="J10659" s="7">
        <v>38646.300000000003</v>
      </c>
      <c r="K10659" s="7">
        <v>0</v>
      </c>
      <c r="L10659" s="7">
        <v>788.7</v>
      </c>
      <c r="M10659" s="5">
        <v>0.02</v>
      </c>
      <c r="N10659" t="s">
        <v>16</v>
      </c>
      <c r="O10659" t="s">
        <v>17</v>
      </c>
      <c r="P10659" t="s">
        <v>35</v>
      </c>
      <c r="Q10659" t="s">
        <v>19</v>
      </c>
      <c r="R10659" t="s">
        <v>20</v>
      </c>
      <c r="S10659" t="s">
        <v>17</v>
      </c>
      <c r="T10659" t="s">
        <v>13311</v>
      </c>
      <c r="U10659" s="1">
        <v>45655</v>
      </c>
      <c r="V10659">
        <v>130</v>
      </c>
      <c r="W10659" t="str">
        <f t="shared" si="213"/>
        <v>120-149</v>
      </c>
    </row>
    <row r="10660" spans="1:23" x14ac:dyDescent="0.25">
      <c r="A10660" t="s">
        <v>10909</v>
      </c>
      <c r="B10660">
        <v>2660806365</v>
      </c>
      <c r="C10660">
        <v>2745853832</v>
      </c>
      <c r="D10660" s="1">
        <v>45365</v>
      </c>
      <c r="E10660">
        <v>99222</v>
      </c>
      <c r="F10660">
        <v>36415</v>
      </c>
      <c r="G10660" t="s">
        <v>3537</v>
      </c>
      <c r="H10660" s="34">
        <v>69548</v>
      </c>
      <c r="I10660" s="7">
        <v>54247</v>
      </c>
      <c r="J10660" s="7">
        <v>33447.599999999999</v>
      </c>
      <c r="K10660" s="7">
        <v>9950</v>
      </c>
      <c r="L10660" s="7">
        <v>10849.4</v>
      </c>
      <c r="M10660" s="5">
        <v>0.2</v>
      </c>
      <c r="N10660" t="s">
        <v>3140</v>
      </c>
      <c r="O10660" t="s">
        <v>27</v>
      </c>
      <c r="P10660" t="s">
        <v>55</v>
      </c>
      <c r="Q10660" t="s">
        <v>32</v>
      </c>
      <c r="R10660" t="s">
        <v>21</v>
      </c>
      <c r="S10660" t="s">
        <v>17</v>
      </c>
      <c r="T10660" t="s">
        <v>13310</v>
      </c>
      <c r="U10660" s="1">
        <v>45519</v>
      </c>
      <c r="V10660">
        <v>154</v>
      </c>
      <c r="W10660" t="str">
        <f t="shared" si="213"/>
        <v>150-179</v>
      </c>
    </row>
    <row r="10661" spans="1:23" x14ac:dyDescent="0.25">
      <c r="A10661" t="s">
        <v>10910</v>
      </c>
      <c r="B10661">
        <v>8129091880</v>
      </c>
      <c r="C10661">
        <v>3060889734</v>
      </c>
      <c r="D10661" s="1">
        <v>45322</v>
      </c>
      <c r="E10661">
        <v>99238</v>
      </c>
      <c r="F10661">
        <v>99283</v>
      </c>
      <c r="G10661" t="s">
        <v>4092</v>
      </c>
      <c r="H10661" s="34">
        <v>77930</v>
      </c>
      <c r="I10661" s="7">
        <v>50655</v>
      </c>
      <c r="J10661" s="7">
        <v>44576.4</v>
      </c>
      <c r="K10661" s="7">
        <v>0</v>
      </c>
      <c r="L10661" s="7">
        <v>6078.6</v>
      </c>
      <c r="M10661" s="5">
        <v>0.12</v>
      </c>
      <c r="N10661" t="s">
        <v>46</v>
      </c>
      <c r="O10661" t="s">
        <v>17</v>
      </c>
      <c r="P10661" t="s">
        <v>97</v>
      </c>
      <c r="Q10661" t="s">
        <v>19</v>
      </c>
      <c r="R10661" t="s">
        <v>27</v>
      </c>
      <c r="S10661" t="s">
        <v>21</v>
      </c>
      <c r="T10661" t="s">
        <v>13312</v>
      </c>
      <c r="U10661" s="1">
        <v>45389</v>
      </c>
      <c r="V10661">
        <v>67</v>
      </c>
      <c r="W10661" t="str">
        <f t="shared" si="213"/>
        <v>60-89</v>
      </c>
    </row>
    <row r="10662" spans="1:23" x14ac:dyDescent="0.25">
      <c r="A10662" t="s">
        <v>10911</v>
      </c>
      <c r="B10662">
        <v>7316496874</v>
      </c>
      <c r="C10662">
        <v>7261195498</v>
      </c>
      <c r="D10662" s="1">
        <v>45537</v>
      </c>
      <c r="E10662">
        <v>99214</v>
      </c>
      <c r="F10662">
        <v>99292</v>
      </c>
      <c r="G10662" t="s">
        <v>3244</v>
      </c>
      <c r="H10662" s="34">
        <v>69485</v>
      </c>
      <c r="I10662" s="7">
        <v>59062</v>
      </c>
      <c r="J10662" s="7">
        <v>57880.76</v>
      </c>
      <c r="K10662" s="7">
        <v>0</v>
      </c>
      <c r="L10662" s="7">
        <v>1181.24</v>
      </c>
      <c r="M10662" s="5">
        <v>0.02</v>
      </c>
      <c r="N10662" t="s">
        <v>16</v>
      </c>
      <c r="O10662" t="s">
        <v>17</v>
      </c>
      <c r="P10662" t="s">
        <v>3147</v>
      </c>
      <c r="Q10662" t="s">
        <v>32</v>
      </c>
      <c r="R10662" t="s">
        <v>26</v>
      </c>
      <c r="S10662" t="s">
        <v>21</v>
      </c>
      <c r="T10662" t="s">
        <v>13310</v>
      </c>
      <c r="U10662" s="1">
        <v>45673</v>
      </c>
      <c r="V10662">
        <v>136</v>
      </c>
      <c r="W10662" t="str">
        <f t="shared" si="213"/>
        <v>120-149</v>
      </c>
    </row>
    <row r="10663" spans="1:23" x14ac:dyDescent="0.25">
      <c r="A10663" t="s">
        <v>10912</v>
      </c>
      <c r="B10663">
        <v>2724392763</v>
      </c>
      <c r="C10663">
        <v>9875316102</v>
      </c>
      <c r="D10663" s="1">
        <v>45586</v>
      </c>
      <c r="E10663">
        <v>99231</v>
      </c>
      <c r="F10663">
        <v>99283</v>
      </c>
      <c r="G10663" t="s">
        <v>3552</v>
      </c>
      <c r="H10663" s="34">
        <v>47955</v>
      </c>
      <c r="I10663" s="7">
        <v>39323</v>
      </c>
      <c r="J10663" s="7">
        <v>28244.86</v>
      </c>
      <c r="K10663" s="7">
        <v>4000</v>
      </c>
      <c r="L10663" s="7">
        <v>7078.14</v>
      </c>
      <c r="M10663" s="5">
        <v>0.18</v>
      </c>
      <c r="N10663" t="s">
        <v>3141</v>
      </c>
      <c r="O10663" t="s">
        <v>30</v>
      </c>
      <c r="P10663" t="s">
        <v>97</v>
      </c>
      <c r="Q10663" t="s">
        <v>19</v>
      </c>
      <c r="R10663" t="s">
        <v>21</v>
      </c>
      <c r="S10663" t="s">
        <v>27</v>
      </c>
      <c r="T10663" t="s">
        <v>13311</v>
      </c>
      <c r="U10663" s="1">
        <v>45652</v>
      </c>
      <c r="V10663">
        <v>66</v>
      </c>
      <c r="W10663" t="str">
        <f t="shared" si="213"/>
        <v>60-89</v>
      </c>
    </row>
    <row r="10664" spans="1:23" x14ac:dyDescent="0.25">
      <c r="A10664" t="s">
        <v>10913</v>
      </c>
      <c r="B10664">
        <v>5561210110</v>
      </c>
      <c r="C10664">
        <v>5160031560</v>
      </c>
      <c r="D10664" s="1">
        <v>45743</v>
      </c>
      <c r="E10664">
        <v>99231</v>
      </c>
      <c r="F10664">
        <v>97110</v>
      </c>
      <c r="G10664" t="s">
        <v>3258</v>
      </c>
      <c r="H10664" s="34">
        <v>76565</v>
      </c>
      <c r="I10664" s="7">
        <v>60486</v>
      </c>
      <c r="J10664" s="7">
        <v>50808.24</v>
      </c>
      <c r="K10664" s="7">
        <v>0</v>
      </c>
      <c r="L10664" s="7">
        <v>9677.76</v>
      </c>
      <c r="M10664" s="5">
        <v>0.16</v>
      </c>
      <c r="N10664" t="s">
        <v>1138</v>
      </c>
      <c r="O10664" t="s">
        <v>17</v>
      </c>
      <c r="P10664" t="s">
        <v>35</v>
      </c>
      <c r="Q10664" t="s">
        <v>32</v>
      </c>
      <c r="R10664" t="s">
        <v>43</v>
      </c>
      <c r="S10664" t="s">
        <v>27</v>
      </c>
      <c r="T10664" t="s">
        <v>13312</v>
      </c>
      <c r="U10664" s="1">
        <v>45891</v>
      </c>
      <c r="V10664">
        <v>148</v>
      </c>
      <c r="W10664" t="str">
        <f t="shared" si="213"/>
        <v>120-149</v>
      </c>
    </row>
    <row r="10665" spans="1:23" x14ac:dyDescent="0.25">
      <c r="A10665" t="s">
        <v>10914</v>
      </c>
      <c r="B10665">
        <v>4731960392</v>
      </c>
      <c r="C10665">
        <v>1279665807</v>
      </c>
      <c r="D10665" s="1">
        <v>45696</v>
      </c>
      <c r="E10665">
        <v>99214</v>
      </c>
      <c r="F10665">
        <v>80053</v>
      </c>
      <c r="G10665" t="s">
        <v>3673</v>
      </c>
      <c r="H10665" s="34">
        <v>75699</v>
      </c>
      <c r="I10665" s="7">
        <v>54503</v>
      </c>
      <c r="J10665" s="7">
        <v>40497.760000000002</v>
      </c>
      <c r="K10665" s="7">
        <v>9645</v>
      </c>
      <c r="L10665" s="7">
        <v>4360.24</v>
      </c>
      <c r="M10665" s="5">
        <v>0.08</v>
      </c>
      <c r="N10665" t="s">
        <v>24</v>
      </c>
      <c r="O10665" t="s">
        <v>27</v>
      </c>
      <c r="P10665" t="s">
        <v>40</v>
      </c>
      <c r="Q10665" t="s">
        <v>19</v>
      </c>
      <c r="R10665" t="s">
        <v>43</v>
      </c>
      <c r="S10665" t="s">
        <v>21</v>
      </c>
      <c r="T10665" t="s">
        <v>13311</v>
      </c>
      <c r="U10665" s="1">
        <v>45855</v>
      </c>
      <c r="V10665">
        <v>159</v>
      </c>
      <c r="W10665" t="str">
        <f t="shared" si="213"/>
        <v>150-179</v>
      </c>
    </row>
    <row r="10666" spans="1:23" x14ac:dyDescent="0.25">
      <c r="A10666" t="s">
        <v>10915</v>
      </c>
      <c r="B10666">
        <v>7941961595</v>
      </c>
      <c r="C10666">
        <v>4858950327</v>
      </c>
      <c r="D10666" s="1">
        <v>45458</v>
      </c>
      <c r="E10666">
        <v>99221</v>
      </c>
      <c r="F10666">
        <v>99212</v>
      </c>
      <c r="G10666" t="s">
        <v>3232</v>
      </c>
      <c r="H10666" s="34">
        <v>30679</v>
      </c>
      <c r="I10666" s="7">
        <v>24543</v>
      </c>
      <c r="J10666" s="7">
        <v>21106.98</v>
      </c>
      <c r="K10666" s="7">
        <v>0</v>
      </c>
      <c r="L10666" s="7">
        <v>3436.02</v>
      </c>
      <c r="M10666" s="5">
        <v>0.14000000000000001</v>
      </c>
      <c r="N10666" t="s">
        <v>1135</v>
      </c>
      <c r="O10666" t="s">
        <v>17</v>
      </c>
      <c r="P10666" t="s">
        <v>3147</v>
      </c>
      <c r="Q10666" t="s">
        <v>32</v>
      </c>
      <c r="R10666" t="s">
        <v>20</v>
      </c>
      <c r="S10666" t="s">
        <v>17</v>
      </c>
      <c r="T10666" t="s">
        <v>13310</v>
      </c>
      <c r="U10666" s="1">
        <v>45637</v>
      </c>
      <c r="V10666">
        <v>179</v>
      </c>
      <c r="W10666" t="str">
        <f t="shared" si="213"/>
        <v>150-179</v>
      </c>
    </row>
    <row r="10667" spans="1:23" x14ac:dyDescent="0.25">
      <c r="A10667" t="s">
        <v>10916</v>
      </c>
      <c r="B10667">
        <v>2993395012</v>
      </c>
      <c r="C10667">
        <v>9572045159</v>
      </c>
      <c r="D10667" s="1">
        <v>45872</v>
      </c>
      <c r="E10667">
        <v>99215</v>
      </c>
      <c r="F10667">
        <v>99285</v>
      </c>
      <c r="G10667" t="s">
        <v>3494</v>
      </c>
      <c r="H10667" s="34">
        <v>52020</v>
      </c>
      <c r="I10667" s="7">
        <v>40576</v>
      </c>
      <c r="J10667" s="7">
        <v>27839.8</v>
      </c>
      <c r="K10667" s="7">
        <v>4621</v>
      </c>
      <c r="L10667" s="7">
        <v>8115.2</v>
      </c>
      <c r="M10667" s="5">
        <v>0.2</v>
      </c>
      <c r="N10667" t="s">
        <v>3140</v>
      </c>
      <c r="O10667" t="s">
        <v>30</v>
      </c>
      <c r="P10667" t="s">
        <v>3148</v>
      </c>
      <c r="Q10667" t="s">
        <v>32</v>
      </c>
      <c r="R10667" t="s">
        <v>38</v>
      </c>
      <c r="S10667" t="s">
        <v>17</v>
      </c>
      <c r="T10667" t="s">
        <v>13311</v>
      </c>
      <c r="U10667" s="1">
        <v>46051</v>
      </c>
      <c r="V10667">
        <v>179</v>
      </c>
      <c r="W10667" t="str">
        <f t="shared" si="213"/>
        <v>150-179</v>
      </c>
    </row>
    <row r="10668" spans="1:23" x14ac:dyDescent="0.25">
      <c r="A10668" t="s">
        <v>10917</v>
      </c>
      <c r="B10668">
        <v>143878996</v>
      </c>
      <c r="C10668">
        <v>4645513586</v>
      </c>
      <c r="D10668" s="1">
        <v>45368</v>
      </c>
      <c r="E10668">
        <v>99214</v>
      </c>
      <c r="F10668">
        <v>71046</v>
      </c>
      <c r="G10668" t="s">
        <v>3154</v>
      </c>
      <c r="H10668" s="34">
        <v>79902</v>
      </c>
      <c r="I10668" s="7">
        <v>65520</v>
      </c>
      <c r="J10668" s="7">
        <v>48276.4</v>
      </c>
      <c r="K10668" s="7">
        <v>5450</v>
      </c>
      <c r="L10668" s="7">
        <v>11793.6</v>
      </c>
      <c r="M10668" s="5">
        <v>0.18</v>
      </c>
      <c r="N10668" t="s">
        <v>3141</v>
      </c>
      <c r="O10668" t="s">
        <v>30</v>
      </c>
      <c r="P10668" t="s">
        <v>31</v>
      </c>
      <c r="Q10668" t="s">
        <v>19</v>
      </c>
      <c r="R10668" t="s">
        <v>27</v>
      </c>
      <c r="S10668" t="s">
        <v>27</v>
      </c>
      <c r="T10668" t="s">
        <v>13311</v>
      </c>
      <c r="U10668" s="1">
        <v>45461</v>
      </c>
      <c r="V10668">
        <v>93</v>
      </c>
      <c r="W10668" t="str">
        <f t="shared" si="213"/>
        <v>90-119</v>
      </c>
    </row>
    <row r="10669" spans="1:23" x14ac:dyDescent="0.25">
      <c r="A10669" t="s">
        <v>10918</v>
      </c>
      <c r="B10669">
        <v>535315998</v>
      </c>
      <c r="C10669">
        <v>3482100894</v>
      </c>
      <c r="D10669" s="1">
        <v>45659</v>
      </c>
      <c r="E10669">
        <v>99221</v>
      </c>
      <c r="F10669">
        <v>97110</v>
      </c>
      <c r="G10669" t="s">
        <v>3360</v>
      </c>
      <c r="H10669" s="34">
        <v>77270</v>
      </c>
      <c r="I10669" s="7">
        <v>61816</v>
      </c>
      <c r="J10669" s="7">
        <v>46957.760000000002</v>
      </c>
      <c r="K10669" s="7">
        <v>6204</v>
      </c>
      <c r="L10669" s="7">
        <v>8654.24</v>
      </c>
      <c r="M10669" s="5">
        <v>0.14000000000000001</v>
      </c>
      <c r="N10669" t="s">
        <v>1135</v>
      </c>
      <c r="O10669" t="s">
        <v>30</v>
      </c>
      <c r="P10669" t="s">
        <v>40</v>
      </c>
      <c r="Q10669" t="s">
        <v>32</v>
      </c>
      <c r="R10669" t="s">
        <v>38</v>
      </c>
      <c r="S10669" t="s">
        <v>17</v>
      </c>
      <c r="T10669" t="s">
        <v>13311</v>
      </c>
      <c r="U10669" s="1">
        <v>45834</v>
      </c>
      <c r="V10669">
        <v>175</v>
      </c>
      <c r="W10669" t="str">
        <f t="shared" si="213"/>
        <v>150-179</v>
      </c>
    </row>
    <row r="10670" spans="1:23" x14ac:dyDescent="0.25">
      <c r="A10670" t="s">
        <v>10919</v>
      </c>
      <c r="B10670">
        <v>8932403205</v>
      </c>
      <c r="C10670">
        <v>2100128187</v>
      </c>
      <c r="D10670" s="1">
        <v>45453</v>
      </c>
      <c r="E10670">
        <v>99215</v>
      </c>
      <c r="F10670">
        <v>99204</v>
      </c>
      <c r="G10670" t="s">
        <v>559</v>
      </c>
      <c r="H10670" s="34">
        <v>73613</v>
      </c>
      <c r="I10670" s="7">
        <v>62571</v>
      </c>
      <c r="J10670" s="7">
        <v>50656.58</v>
      </c>
      <c r="K10670" s="7">
        <v>10663</v>
      </c>
      <c r="L10670" s="7">
        <v>1251.42</v>
      </c>
      <c r="M10670" s="5">
        <v>0.02</v>
      </c>
      <c r="N10670" t="s">
        <v>16</v>
      </c>
      <c r="O10670" t="s">
        <v>27</v>
      </c>
      <c r="P10670" t="s">
        <v>55</v>
      </c>
      <c r="Q10670" t="s">
        <v>32</v>
      </c>
      <c r="R10670" t="s">
        <v>21</v>
      </c>
      <c r="S10670" t="s">
        <v>17</v>
      </c>
      <c r="T10670" t="s">
        <v>13311</v>
      </c>
      <c r="U10670" s="1">
        <v>45616</v>
      </c>
      <c r="V10670">
        <v>163</v>
      </c>
      <c r="W10670" t="str">
        <f t="shared" si="213"/>
        <v>150-179</v>
      </c>
    </row>
    <row r="10671" spans="1:23" x14ac:dyDescent="0.25">
      <c r="A10671" t="s">
        <v>10920</v>
      </c>
      <c r="B10671">
        <v>1763059434</v>
      </c>
      <c r="C10671">
        <v>1293824756</v>
      </c>
      <c r="D10671" s="1">
        <v>45522</v>
      </c>
      <c r="E10671">
        <v>99215</v>
      </c>
      <c r="F10671">
        <v>80053</v>
      </c>
      <c r="G10671" t="s">
        <v>293</v>
      </c>
      <c r="H10671" s="34">
        <v>83940</v>
      </c>
      <c r="I10671" s="7">
        <v>67152</v>
      </c>
      <c r="J10671" s="7">
        <v>57750.720000000001</v>
      </c>
      <c r="K10671" s="7">
        <v>0</v>
      </c>
      <c r="L10671" s="7">
        <v>9401.2800000000007</v>
      </c>
      <c r="M10671" s="5">
        <v>0.14000000000000001</v>
      </c>
      <c r="N10671" t="s">
        <v>1135</v>
      </c>
      <c r="O10671" t="s">
        <v>17</v>
      </c>
      <c r="P10671" t="s">
        <v>35</v>
      </c>
      <c r="Q10671" t="s">
        <v>32</v>
      </c>
      <c r="R10671" t="s">
        <v>26</v>
      </c>
      <c r="S10671" t="s">
        <v>21</v>
      </c>
      <c r="T10671" t="s">
        <v>13310</v>
      </c>
      <c r="U10671" s="1">
        <v>45667</v>
      </c>
      <c r="V10671">
        <v>145</v>
      </c>
      <c r="W10671" t="str">
        <f t="shared" si="213"/>
        <v>120-149</v>
      </c>
    </row>
    <row r="10672" spans="1:23" x14ac:dyDescent="0.25">
      <c r="A10672" t="s">
        <v>10921</v>
      </c>
      <c r="B10672">
        <v>4396746565</v>
      </c>
      <c r="C10672">
        <v>3592677641</v>
      </c>
      <c r="D10672" s="1">
        <v>45505</v>
      </c>
      <c r="E10672">
        <v>99238</v>
      </c>
      <c r="F10672">
        <v>99291</v>
      </c>
      <c r="G10672" t="s">
        <v>3258</v>
      </c>
      <c r="H10672" s="34">
        <v>59073</v>
      </c>
      <c r="I10672" s="7">
        <v>42533</v>
      </c>
      <c r="J10672" s="7">
        <v>33865.360000000001</v>
      </c>
      <c r="K10672" s="7">
        <v>5265</v>
      </c>
      <c r="L10672" s="7">
        <v>3402.64</v>
      </c>
      <c r="M10672" s="5">
        <v>0.08</v>
      </c>
      <c r="N10672" t="s">
        <v>24</v>
      </c>
      <c r="O10672" t="s">
        <v>30</v>
      </c>
      <c r="P10672" t="s">
        <v>3149</v>
      </c>
      <c r="Q10672" t="s">
        <v>19</v>
      </c>
      <c r="R10672" t="s">
        <v>20</v>
      </c>
      <c r="S10672" t="s">
        <v>17</v>
      </c>
      <c r="T10672" t="s">
        <v>13311</v>
      </c>
      <c r="U10672" s="1">
        <v>45634</v>
      </c>
      <c r="V10672">
        <v>129</v>
      </c>
      <c r="W10672" t="str">
        <f t="shared" si="213"/>
        <v>120-149</v>
      </c>
    </row>
    <row r="10673" spans="1:23" x14ac:dyDescent="0.25">
      <c r="A10673" t="s">
        <v>10922</v>
      </c>
      <c r="B10673">
        <v>7861540951</v>
      </c>
      <c r="C10673">
        <v>1836127818</v>
      </c>
      <c r="D10673" s="1">
        <v>45489</v>
      </c>
      <c r="E10673">
        <v>99233</v>
      </c>
      <c r="F10673">
        <v>99284</v>
      </c>
      <c r="G10673" t="s">
        <v>3488</v>
      </c>
      <c r="H10673" s="34">
        <v>76791</v>
      </c>
      <c r="I10673" s="7">
        <v>60665</v>
      </c>
      <c r="J10673" s="7">
        <v>45763.6</v>
      </c>
      <c r="K10673" s="7">
        <v>5195</v>
      </c>
      <c r="L10673" s="7">
        <v>9706.4</v>
      </c>
      <c r="M10673" s="5">
        <v>0.16</v>
      </c>
      <c r="N10673" t="s">
        <v>1138</v>
      </c>
      <c r="O10673" t="s">
        <v>30</v>
      </c>
      <c r="P10673" t="s">
        <v>3148</v>
      </c>
      <c r="Q10673" t="s">
        <v>19</v>
      </c>
      <c r="R10673" t="s">
        <v>38</v>
      </c>
      <c r="S10673" t="s">
        <v>17</v>
      </c>
      <c r="T10673" t="s">
        <v>13311</v>
      </c>
      <c r="U10673" s="1">
        <v>45569</v>
      </c>
      <c r="V10673">
        <v>80</v>
      </c>
      <c r="W10673" t="str">
        <f t="shared" si="213"/>
        <v>60-89</v>
      </c>
    </row>
    <row r="10674" spans="1:23" x14ac:dyDescent="0.25">
      <c r="A10674" t="s">
        <v>10923</v>
      </c>
      <c r="B10674">
        <v>8326520502</v>
      </c>
      <c r="C10674">
        <v>704836626</v>
      </c>
      <c r="D10674" s="1">
        <v>45519</v>
      </c>
      <c r="E10674">
        <v>99238</v>
      </c>
      <c r="F10674">
        <v>99283</v>
      </c>
      <c r="G10674" t="s">
        <v>293</v>
      </c>
      <c r="H10674" s="34">
        <v>69716</v>
      </c>
      <c r="I10674" s="7">
        <v>59259</v>
      </c>
      <c r="J10674" s="7">
        <v>35118.82</v>
      </c>
      <c r="K10674" s="7">
        <v>22955</v>
      </c>
      <c r="L10674" s="7">
        <v>1185.18</v>
      </c>
      <c r="M10674" s="5">
        <v>0.02</v>
      </c>
      <c r="N10674" t="s">
        <v>16</v>
      </c>
      <c r="O10674" t="s">
        <v>27</v>
      </c>
      <c r="P10674" t="s">
        <v>35</v>
      </c>
      <c r="Q10674" t="s">
        <v>32</v>
      </c>
      <c r="R10674" t="s">
        <v>26</v>
      </c>
      <c r="S10674" t="s">
        <v>17</v>
      </c>
      <c r="T10674" t="s">
        <v>13310</v>
      </c>
      <c r="U10674" s="1">
        <v>45687</v>
      </c>
      <c r="V10674">
        <v>168</v>
      </c>
      <c r="W10674" t="str">
        <f t="shared" si="213"/>
        <v>150-179</v>
      </c>
    </row>
    <row r="10675" spans="1:23" x14ac:dyDescent="0.25">
      <c r="A10675" t="s">
        <v>10924</v>
      </c>
      <c r="B10675">
        <v>1993970456</v>
      </c>
      <c r="C10675">
        <v>5116544055</v>
      </c>
      <c r="D10675" s="1">
        <v>45651</v>
      </c>
      <c r="E10675">
        <v>99238</v>
      </c>
      <c r="F10675">
        <v>99291</v>
      </c>
      <c r="G10675" t="s">
        <v>57</v>
      </c>
      <c r="H10675" s="34">
        <v>30848</v>
      </c>
      <c r="I10675" s="7">
        <v>26221</v>
      </c>
      <c r="J10675" s="7">
        <v>25696.58</v>
      </c>
      <c r="K10675" s="7">
        <v>0</v>
      </c>
      <c r="L10675" s="7">
        <v>524.41999999999996</v>
      </c>
      <c r="M10675" s="5">
        <v>0.02</v>
      </c>
      <c r="N10675" t="s">
        <v>16</v>
      </c>
      <c r="O10675" t="s">
        <v>17</v>
      </c>
      <c r="P10675" t="s">
        <v>3147</v>
      </c>
      <c r="Q10675" t="s">
        <v>32</v>
      </c>
      <c r="R10675" t="s">
        <v>21</v>
      </c>
      <c r="S10675" t="s">
        <v>17</v>
      </c>
      <c r="T10675" t="s">
        <v>13310</v>
      </c>
      <c r="U10675" s="1">
        <v>45739</v>
      </c>
      <c r="V10675">
        <v>88</v>
      </c>
      <c r="W10675" t="str">
        <f t="shared" si="213"/>
        <v>60-89</v>
      </c>
    </row>
    <row r="10676" spans="1:23" x14ac:dyDescent="0.25">
      <c r="A10676" t="s">
        <v>10925</v>
      </c>
      <c r="B10676">
        <v>154841841</v>
      </c>
      <c r="C10676">
        <v>4340996417</v>
      </c>
      <c r="D10676" s="1">
        <v>45543</v>
      </c>
      <c r="E10676">
        <v>99233</v>
      </c>
      <c r="F10676">
        <v>99282</v>
      </c>
      <c r="G10676" t="s">
        <v>559</v>
      </c>
      <c r="H10676" s="34">
        <v>41384</v>
      </c>
      <c r="I10676" s="7">
        <v>33935</v>
      </c>
      <c r="J10676" s="7">
        <v>24944.7</v>
      </c>
      <c r="K10676" s="7">
        <v>2882</v>
      </c>
      <c r="L10676" s="7">
        <v>6108.3</v>
      </c>
      <c r="M10676" s="5">
        <v>0.18</v>
      </c>
      <c r="N10676" t="s">
        <v>3141</v>
      </c>
      <c r="O10676" t="s">
        <v>30</v>
      </c>
      <c r="P10676" t="s">
        <v>3146</v>
      </c>
      <c r="Q10676" t="s">
        <v>32</v>
      </c>
      <c r="R10676" t="s">
        <v>26</v>
      </c>
      <c r="S10676" t="s">
        <v>27</v>
      </c>
      <c r="T10676" t="s">
        <v>13312</v>
      </c>
      <c r="U10676" s="1">
        <v>45656</v>
      </c>
      <c r="V10676">
        <v>113</v>
      </c>
      <c r="W10676" t="str">
        <f t="shared" si="213"/>
        <v>90-119</v>
      </c>
    </row>
    <row r="10677" spans="1:23" x14ac:dyDescent="0.25">
      <c r="A10677" t="s">
        <v>10926</v>
      </c>
      <c r="B10677">
        <v>3908289828</v>
      </c>
      <c r="C10677">
        <v>737877577</v>
      </c>
      <c r="D10677" s="1">
        <v>45626</v>
      </c>
      <c r="E10677">
        <v>99223</v>
      </c>
      <c r="F10677">
        <v>85025</v>
      </c>
      <c r="G10677" t="s">
        <v>270</v>
      </c>
      <c r="H10677" s="34">
        <v>68175</v>
      </c>
      <c r="I10677" s="7">
        <v>57949</v>
      </c>
      <c r="J10677" s="7">
        <v>52147.02</v>
      </c>
      <c r="K10677" s="7">
        <v>4643</v>
      </c>
      <c r="L10677" s="7">
        <v>1158.98</v>
      </c>
      <c r="M10677" s="5">
        <v>0.02</v>
      </c>
      <c r="N10677" t="s">
        <v>16</v>
      </c>
      <c r="O10677" t="s">
        <v>30</v>
      </c>
      <c r="P10677" t="s">
        <v>25</v>
      </c>
      <c r="Q10677" t="s">
        <v>19</v>
      </c>
      <c r="R10677" t="s">
        <v>43</v>
      </c>
      <c r="S10677" t="s">
        <v>17</v>
      </c>
      <c r="T10677" t="s">
        <v>13310</v>
      </c>
      <c r="U10677" s="1">
        <v>45772</v>
      </c>
      <c r="V10677">
        <v>146</v>
      </c>
      <c r="W10677" t="str">
        <f t="shared" si="213"/>
        <v>120-149</v>
      </c>
    </row>
    <row r="10678" spans="1:23" x14ac:dyDescent="0.25">
      <c r="A10678" t="s">
        <v>10927</v>
      </c>
      <c r="B10678">
        <v>2096273527</v>
      </c>
      <c r="C10678">
        <v>4981351837</v>
      </c>
      <c r="D10678" s="1">
        <v>45783</v>
      </c>
      <c r="E10678">
        <v>99221</v>
      </c>
      <c r="F10678">
        <v>99213</v>
      </c>
      <c r="G10678" t="s">
        <v>3174</v>
      </c>
      <c r="H10678" s="34">
        <v>18283</v>
      </c>
      <c r="I10678" s="7">
        <v>14261</v>
      </c>
      <c r="J10678" s="7">
        <v>10216.799999999999</v>
      </c>
      <c r="K10678" s="7">
        <v>1192</v>
      </c>
      <c r="L10678" s="7">
        <v>2852.2</v>
      </c>
      <c r="M10678" s="5">
        <v>0.2</v>
      </c>
      <c r="N10678" t="s">
        <v>3140</v>
      </c>
      <c r="O10678" t="s">
        <v>30</v>
      </c>
      <c r="P10678" t="s">
        <v>40</v>
      </c>
      <c r="Q10678" t="s">
        <v>32</v>
      </c>
      <c r="R10678" t="s">
        <v>26</v>
      </c>
      <c r="S10678" t="s">
        <v>21</v>
      </c>
      <c r="T10678" t="s">
        <v>13310</v>
      </c>
      <c r="U10678" s="1">
        <v>45848</v>
      </c>
      <c r="V10678">
        <v>65</v>
      </c>
      <c r="W10678" t="str">
        <f t="shared" si="213"/>
        <v>60-89</v>
      </c>
    </row>
    <row r="10679" spans="1:23" x14ac:dyDescent="0.25">
      <c r="A10679" t="s">
        <v>10928</v>
      </c>
      <c r="B10679">
        <v>6881238882</v>
      </c>
      <c r="C10679">
        <v>9068827457</v>
      </c>
      <c r="D10679" s="1">
        <v>45907</v>
      </c>
      <c r="E10679">
        <v>99223</v>
      </c>
      <c r="F10679">
        <v>36415</v>
      </c>
      <c r="G10679" t="s">
        <v>4314</v>
      </c>
      <c r="H10679" s="34">
        <v>73461</v>
      </c>
      <c r="I10679" s="7">
        <v>52892</v>
      </c>
      <c r="J10679" s="7">
        <v>42032.639999999999</v>
      </c>
      <c r="K10679" s="7">
        <v>6628</v>
      </c>
      <c r="L10679" s="7">
        <v>4231.3599999999997</v>
      </c>
      <c r="M10679" s="5">
        <v>0.08</v>
      </c>
      <c r="N10679" t="s">
        <v>24</v>
      </c>
      <c r="O10679" t="s">
        <v>30</v>
      </c>
      <c r="P10679" t="s">
        <v>40</v>
      </c>
      <c r="Q10679" t="s">
        <v>32</v>
      </c>
      <c r="R10679" t="s">
        <v>21</v>
      </c>
      <c r="S10679" t="s">
        <v>21</v>
      </c>
      <c r="T10679" t="s">
        <v>13310</v>
      </c>
      <c r="U10679" s="1">
        <v>45979</v>
      </c>
      <c r="V10679">
        <v>72</v>
      </c>
      <c r="W10679" t="str">
        <f t="shared" si="213"/>
        <v>60-89</v>
      </c>
    </row>
    <row r="10680" spans="1:23" x14ac:dyDescent="0.25">
      <c r="A10680" t="s">
        <v>10929</v>
      </c>
      <c r="B10680">
        <v>3668988161</v>
      </c>
      <c r="C10680">
        <v>1879221176</v>
      </c>
      <c r="D10680" s="1">
        <v>45690</v>
      </c>
      <c r="E10680">
        <v>99231</v>
      </c>
      <c r="F10680">
        <v>99213</v>
      </c>
      <c r="G10680" t="s">
        <v>3523</v>
      </c>
      <c r="H10680" s="34">
        <v>63806</v>
      </c>
      <c r="I10680" s="7">
        <v>41474</v>
      </c>
      <c r="J10680" s="7">
        <v>36497.120000000003</v>
      </c>
      <c r="K10680" s="7">
        <v>0</v>
      </c>
      <c r="L10680" s="7">
        <v>4976.88</v>
      </c>
      <c r="M10680" s="5">
        <v>0.12</v>
      </c>
      <c r="N10680" t="s">
        <v>46</v>
      </c>
      <c r="O10680" t="s">
        <v>17</v>
      </c>
      <c r="P10680" t="s">
        <v>25</v>
      </c>
      <c r="Q10680" t="s">
        <v>32</v>
      </c>
      <c r="R10680" t="s">
        <v>38</v>
      </c>
      <c r="S10680" t="s">
        <v>17</v>
      </c>
      <c r="T10680" t="s">
        <v>13312</v>
      </c>
      <c r="U10680" s="1">
        <v>45772</v>
      </c>
      <c r="V10680">
        <v>82</v>
      </c>
      <c r="W10680" t="str">
        <f t="shared" si="213"/>
        <v>60-89</v>
      </c>
    </row>
    <row r="10681" spans="1:23" x14ac:dyDescent="0.25">
      <c r="A10681" t="s">
        <v>10930</v>
      </c>
      <c r="B10681">
        <v>6873801363</v>
      </c>
      <c r="C10681">
        <v>2965803227</v>
      </c>
      <c r="D10681" s="1">
        <v>45720</v>
      </c>
      <c r="E10681">
        <v>99221</v>
      </c>
      <c r="F10681">
        <v>80053</v>
      </c>
      <c r="G10681" t="s">
        <v>3220</v>
      </c>
      <c r="H10681" s="34">
        <v>93622</v>
      </c>
      <c r="I10681" s="7">
        <v>60854</v>
      </c>
      <c r="J10681" s="7">
        <v>44740.52</v>
      </c>
      <c r="K10681" s="7">
        <v>8811</v>
      </c>
      <c r="L10681" s="7">
        <v>7302.48</v>
      </c>
      <c r="M10681" s="5">
        <v>0.12</v>
      </c>
      <c r="N10681" t="s">
        <v>46</v>
      </c>
      <c r="O10681" t="s">
        <v>30</v>
      </c>
      <c r="P10681" t="s">
        <v>3148</v>
      </c>
      <c r="Q10681" t="s">
        <v>19</v>
      </c>
      <c r="R10681" t="s">
        <v>26</v>
      </c>
      <c r="S10681" t="s">
        <v>27</v>
      </c>
      <c r="T10681" t="s">
        <v>13310</v>
      </c>
      <c r="U10681" s="1">
        <v>45823</v>
      </c>
      <c r="V10681">
        <v>103</v>
      </c>
      <c r="W10681" t="str">
        <f t="shared" si="213"/>
        <v>90-119</v>
      </c>
    </row>
    <row r="10682" spans="1:23" x14ac:dyDescent="0.25">
      <c r="A10682" t="s">
        <v>10931</v>
      </c>
      <c r="B10682">
        <v>6030674386</v>
      </c>
      <c r="C10682">
        <v>4983296202</v>
      </c>
      <c r="D10682" s="1">
        <v>45759</v>
      </c>
      <c r="E10682">
        <v>99238</v>
      </c>
      <c r="F10682">
        <v>99291</v>
      </c>
      <c r="G10682" t="s">
        <v>296</v>
      </c>
      <c r="H10682" s="34">
        <v>47972</v>
      </c>
      <c r="I10682" s="7">
        <v>40776</v>
      </c>
      <c r="J10682" s="7">
        <v>30255.48</v>
      </c>
      <c r="K10682" s="7">
        <v>9705</v>
      </c>
      <c r="L10682" s="7">
        <v>815.52</v>
      </c>
      <c r="M10682" s="5">
        <v>0.02</v>
      </c>
      <c r="N10682" t="s">
        <v>16</v>
      </c>
      <c r="O10682" t="s">
        <v>27</v>
      </c>
      <c r="P10682" t="s">
        <v>55</v>
      </c>
      <c r="Q10682" t="s">
        <v>32</v>
      </c>
      <c r="R10682" t="s">
        <v>26</v>
      </c>
      <c r="S10682" t="s">
        <v>27</v>
      </c>
      <c r="T10682" t="s">
        <v>13310</v>
      </c>
      <c r="U10682" s="1">
        <v>45925</v>
      </c>
      <c r="V10682">
        <v>166</v>
      </c>
      <c r="W10682" t="str">
        <f t="shared" si="213"/>
        <v>150-179</v>
      </c>
    </row>
    <row r="10683" spans="1:23" x14ac:dyDescent="0.25">
      <c r="A10683" t="s">
        <v>10932</v>
      </c>
      <c r="B10683">
        <v>500682472</v>
      </c>
      <c r="C10683">
        <v>3530390055</v>
      </c>
      <c r="D10683" s="1">
        <v>45656</v>
      </c>
      <c r="E10683">
        <v>99213</v>
      </c>
      <c r="F10683">
        <v>99212</v>
      </c>
      <c r="G10683" t="s">
        <v>3342</v>
      </c>
      <c r="H10683" s="34">
        <v>52656</v>
      </c>
      <c r="I10683" s="7">
        <v>41598</v>
      </c>
      <c r="J10683" s="7">
        <v>30879.32</v>
      </c>
      <c r="K10683" s="7">
        <v>4063</v>
      </c>
      <c r="L10683" s="7">
        <v>6655.68</v>
      </c>
      <c r="M10683" s="5">
        <v>0.16</v>
      </c>
      <c r="N10683" t="s">
        <v>1138</v>
      </c>
      <c r="O10683" t="s">
        <v>27</v>
      </c>
      <c r="P10683" t="s">
        <v>3150</v>
      </c>
      <c r="Q10683" t="s">
        <v>32</v>
      </c>
      <c r="R10683" t="s">
        <v>27</v>
      </c>
      <c r="S10683" t="s">
        <v>27</v>
      </c>
      <c r="T10683" t="s">
        <v>13312</v>
      </c>
      <c r="U10683" s="1">
        <v>45831</v>
      </c>
      <c r="V10683">
        <v>175</v>
      </c>
      <c r="W10683" t="str">
        <f t="shared" si="213"/>
        <v>150-179</v>
      </c>
    </row>
    <row r="10684" spans="1:23" x14ac:dyDescent="0.25">
      <c r="A10684" t="s">
        <v>10933</v>
      </c>
      <c r="B10684">
        <v>3994417539</v>
      </c>
      <c r="C10684">
        <v>4314334672</v>
      </c>
      <c r="D10684" s="1">
        <v>45748</v>
      </c>
      <c r="E10684">
        <v>99221</v>
      </c>
      <c r="F10684">
        <v>99281</v>
      </c>
      <c r="G10684" t="s">
        <v>48</v>
      </c>
      <c r="H10684" s="34">
        <v>60743</v>
      </c>
      <c r="I10684" s="7">
        <v>48594</v>
      </c>
      <c r="J10684" s="7">
        <v>41790.839999999997</v>
      </c>
      <c r="K10684" s="7">
        <v>0</v>
      </c>
      <c r="L10684" s="7">
        <v>6803.16</v>
      </c>
      <c r="M10684" s="5">
        <v>0.14000000000000001</v>
      </c>
      <c r="N10684" t="s">
        <v>1135</v>
      </c>
      <c r="O10684" t="s">
        <v>17</v>
      </c>
      <c r="P10684" t="s">
        <v>3147</v>
      </c>
      <c r="Q10684" t="s">
        <v>19</v>
      </c>
      <c r="R10684" t="s">
        <v>27</v>
      </c>
      <c r="S10684" t="s">
        <v>21</v>
      </c>
      <c r="T10684" t="s">
        <v>13312</v>
      </c>
      <c r="U10684" s="1">
        <v>45802</v>
      </c>
      <c r="V10684">
        <v>54</v>
      </c>
      <c r="W10684" t="str">
        <f t="shared" si="213"/>
        <v>30-59</v>
      </c>
    </row>
    <row r="10685" spans="1:23" x14ac:dyDescent="0.25">
      <c r="A10685" t="s">
        <v>10934</v>
      </c>
      <c r="B10685">
        <v>1344687349</v>
      </c>
      <c r="C10685">
        <v>6961939142</v>
      </c>
      <c r="D10685" s="1">
        <v>45787</v>
      </c>
      <c r="E10685">
        <v>99221</v>
      </c>
      <c r="F10685">
        <v>99291</v>
      </c>
      <c r="G10685" t="s">
        <v>3331</v>
      </c>
      <c r="H10685" s="34">
        <v>67686</v>
      </c>
      <c r="I10685" s="7">
        <v>50765</v>
      </c>
      <c r="J10685" s="7">
        <v>32766.25</v>
      </c>
      <c r="K10685" s="7">
        <v>10384</v>
      </c>
      <c r="L10685" s="7">
        <v>7614.75</v>
      </c>
      <c r="M10685" s="5">
        <v>0.15</v>
      </c>
      <c r="N10685" t="s">
        <v>1139</v>
      </c>
      <c r="O10685" t="s">
        <v>27</v>
      </c>
      <c r="P10685" t="s">
        <v>3149</v>
      </c>
      <c r="Q10685" t="s">
        <v>19</v>
      </c>
      <c r="R10685" t="s">
        <v>26</v>
      </c>
      <c r="S10685" t="s">
        <v>17</v>
      </c>
      <c r="T10685" t="s">
        <v>13312</v>
      </c>
      <c r="U10685" s="1">
        <v>45925</v>
      </c>
      <c r="V10685">
        <v>138</v>
      </c>
      <c r="W10685" t="str">
        <f t="shared" si="213"/>
        <v>120-149</v>
      </c>
    </row>
    <row r="10686" spans="1:23" x14ac:dyDescent="0.25">
      <c r="A10686" t="s">
        <v>10935</v>
      </c>
      <c r="B10686">
        <v>6673217049</v>
      </c>
      <c r="C10686">
        <v>5122841641</v>
      </c>
      <c r="D10686" s="1">
        <v>45297</v>
      </c>
      <c r="E10686">
        <v>99223</v>
      </c>
      <c r="F10686">
        <v>99281</v>
      </c>
      <c r="G10686" t="s">
        <v>244</v>
      </c>
      <c r="H10686" s="34">
        <v>71503</v>
      </c>
      <c r="I10686" s="7">
        <v>56487</v>
      </c>
      <c r="J10686" s="7">
        <v>41761.08</v>
      </c>
      <c r="K10686" s="7">
        <v>5688</v>
      </c>
      <c r="L10686" s="7">
        <v>9037.92</v>
      </c>
      <c r="M10686" s="5">
        <v>0.16</v>
      </c>
      <c r="N10686" t="s">
        <v>1138</v>
      </c>
      <c r="O10686" t="s">
        <v>30</v>
      </c>
      <c r="P10686" t="s">
        <v>3150</v>
      </c>
      <c r="Q10686" t="s">
        <v>19</v>
      </c>
      <c r="R10686" t="s">
        <v>38</v>
      </c>
      <c r="S10686" t="s">
        <v>17</v>
      </c>
      <c r="T10686" t="s">
        <v>13312</v>
      </c>
      <c r="U10686" s="1">
        <v>45410</v>
      </c>
      <c r="V10686">
        <v>113</v>
      </c>
      <c r="W10686" t="str">
        <f t="shared" si="213"/>
        <v>90-119</v>
      </c>
    </row>
    <row r="10687" spans="1:23" x14ac:dyDescent="0.25">
      <c r="A10687" t="s">
        <v>10936</v>
      </c>
      <c r="B10687">
        <v>1476721465</v>
      </c>
      <c r="C10687">
        <v>8788745739</v>
      </c>
      <c r="D10687" s="1">
        <v>45891</v>
      </c>
      <c r="E10687">
        <v>99231</v>
      </c>
      <c r="F10687">
        <v>85025</v>
      </c>
      <c r="G10687" t="s">
        <v>3240</v>
      </c>
      <c r="H10687" s="34">
        <v>6426</v>
      </c>
      <c r="I10687" s="7">
        <v>5462</v>
      </c>
      <c r="J10687" s="7">
        <v>4541.76</v>
      </c>
      <c r="K10687" s="7">
        <v>811</v>
      </c>
      <c r="L10687" s="7">
        <v>109.24</v>
      </c>
      <c r="M10687" s="5">
        <v>0.02</v>
      </c>
      <c r="N10687" t="s">
        <v>16</v>
      </c>
      <c r="O10687" t="s">
        <v>27</v>
      </c>
      <c r="P10687" t="s">
        <v>18</v>
      </c>
      <c r="Q10687" t="s">
        <v>32</v>
      </c>
      <c r="R10687" t="s">
        <v>21</v>
      </c>
      <c r="S10687" t="s">
        <v>27</v>
      </c>
      <c r="T10687" t="s">
        <v>13310</v>
      </c>
      <c r="U10687" s="1">
        <v>45985</v>
      </c>
      <c r="V10687">
        <v>94</v>
      </c>
      <c r="W10687" t="str">
        <f t="shared" si="213"/>
        <v>90-119</v>
      </c>
    </row>
    <row r="10688" spans="1:23" x14ac:dyDescent="0.25">
      <c r="A10688" t="s">
        <v>10937</v>
      </c>
      <c r="B10688">
        <v>6821104008</v>
      </c>
      <c r="C10688">
        <v>880265918</v>
      </c>
      <c r="D10688" s="1">
        <v>45950</v>
      </c>
      <c r="E10688">
        <v>99238</v>
      </c>
      <c r="F10688">
        <v>99285</v>
      </c>
      <c r="G10688" t="s">
        <v>87</v>
      </c>
      <c r="H10688" s="34">
        <v>51189</v>
      </c>
      <c r="I10688" s="7">
        <v>43511</v>
      </c>
      <c r="J10688" s="7">
        <v>42640.78</v>
      </c>
      <c r="K10688" s="7">
        <v>0</v>
      </c>
      <c r="L10688" s="7">
        <v>870.22</v>
      </c>
      <c r="M10688" s="5">
        <v>0.02</v>
      </c>
      <c r="N10688" t="s">
        <v>16</v>
      </c>
      <c r="O10688" t="s">
        <v>17</v>
      </c>
      <c r="P10688" t="s">
        <v>25</v>
      </c>
      <c r="Q10688" t="s">
        <v>32</v>
      </c>
      <c r="R10688" t="s">
        <v>38</v>
      </c>
      <c r="S10688" t="s">
        <v>21</v>
      </c>
      <c r="T10688" t="s">
        <v>13312</v>
      </c>
      <c r="U10688" s="1">
        <v>46130</v>
      </c>
      <c r="V10688">
        <v>180</v>
      </c>
      <c r="W10688" t="str">
        <f t="shared" si="213"/>
        <v>180-209</v>
      </c>
    </row>
    <row r="10689" spans="1:23" x14ac:dyDescent="0.25">
      <c r="A10689" t="s">
        <v>10938</v>
      </c>
      <c r="B10689">
        <v>2267658804</v>
      </c>
      <c r="C10689">
        <v>5138646062</v>
      </c>
      <c r="D10689" s="1">
        <v>45653</v>
      </c>
      <c r="E10689">
        <v>99215</v>
      </c>
      <c r="F10689">
        <v>99211</v>
      </c>
      <c r="G10689" t="s">
        <v>320</v>
      </c>
      <c r="H10689" s="34">
        <v>17727</v>
      </c>
      <c r="I10689" s="7">
        <v>13827</v>
      </c>
      <c r="J10689" s="7">
        <v>11061.6</v>
      </c>
      <c r="K10689" s="7">
        <v>0</v>
      </c>
      <c r="L10689" s="7">
        <v>2765.4</v>
      </c>
      <c r="M10689" s="5">
        <v>0.2</v>
      </c>
      <c r="N10689" t="s">
        <v>3140</v>
      </c>
      <c r="O10689" t="s">
        <v>17</v>
      </c>
      <c r="P10689" t="s">
        <v>18</v>
      </c>
      <c r="Q10689" t="s">
        <v>32</v>
      </c>
      <c r="R10689" t="s">
        <v>20</v>
      </c>
      <c r="S10689" t="s">
        <v>21</v>
      </c>
      <c r="T10689" t="s">
        <v>13311</v>
      </c>
      <c r="U10689" s="1">
        <v>45709</v>
      </c>
      <c r="V10689">
        <v>56</v>
      </c>
      <c r="W10689" t="str">
        <f t="shared" si="213"/>
        <v>30-59</v>
      </c>
    </row>
    <row r="10690" spans="1:23" x14ac:dyDescent="0.25">
      <c r="A10690" t="s">
        <v>10939</v>
      </c>
      <c r="B10690">
        <v>7752616684</v>
      </c>
      <c r="C10690">
        <v>100532806</v>
      </c>
      <c r="D10690" s="1">
        <v>45904</v>
      </c>
      <c r="E10690">
        <v>99214</v>
      </c>
      <c r="F10690">
        <v>99281</v>
      </c>
      <c r="G10690" t="s">
        <v>108</v>
      </c>
      <c r="H10690" s="34">
        <v>12319</v>
      </c>
      <c r="I10690" s="7">
        <v>9732</v>
      </c>
      <c r="J10690" s="7">
        <v>8174.88</v>
      </c>
      <c r="K10690" s="7">
        <v>0</v>
      </c>
      <c r="L10690" s="7">
        <v>1557.12</v>
      </c>
      <c r="M10690" s="5">
        <v>0.16</v>
      </c>
      <c r="N10690" t="s">
        <v>1138</v>
      </c>
      <c r="O10690" t="s">
        <v>17</v>
      </c>
      <c r="P10690" t="s">
        <v>3147</v>
      </c>
      <c r="Q10690" t="s">
        <v>19</v>
      </c>
      <c r="R10690" t="s">
        <v>38</v>
      </c>
      <c r="S10690" t="s">
        <v>27</v>
      </c>
      <c r="T10690" t="s">
        <v>13310</v>
      </c>
      <c r="U10690" s="1">
        <v>46071</v>
      </c>
      <c r="V10690">
        <v>167</v>
      </c>
      <c r="W10690" t="str">
        <f t="shared" si="213"/>
        <v>150-179</v>
      </c>
    </row>
    <row r="10691" spans="1:23" x14ac:dyDescent="0.25">
      <c r="A10691" t="s">
        <v>10940</v>
      </c>
      <c r="B10691">
        <v>8820789236</v>
      </c>
      <c r="C10691">
        <v>6231218628</v>
      </c>
      <c r="D10691" s="1">
        <v>45740</v>
      </c>
      <c r="E10691">
        <v>99231</v>
      </c>
      <c r="F10691">
        <v>99285</v>
      </c>
      <c r="G10691" t="s">
        <v>3202</v>
      </c>
      <c r="H10691" s="34">
        <v>55331</v>
      </c>
      <c r="I10691" s="7">
        <v>44265</v>
      </c>
      <c r="J10691" s="7">
        <v>38067.9</v>
      </c>
      <c r="K10691" s="7">
        <v>0</v>
      </c>
      <c r="L10691" s="7">
        <v>6197.1</v>
      </c>
      <c r="M10691" s="5">
        <v>0.14000000000000001</v>
      </c>
      <c r="N10691" t="s">
        <v>1135</v>
      </c>
      <c r="O10691" t="s">
        <v>17</v>
      </c>
      <c r="P10691" t="s">
        <v>35</v>
      </c>
      <c r="Q10691" t="s">
        <v>19</v>
      </c>
      <c r="R10691" t="s">
        <v>43</v>
      </c>
      <c r="S10691" t="s">
        <v>17</v>
      </c>
      <c r="T10691" t="s">
        <v>13310</v>
      </c>
      <c r="U10691" s="1">
        <v>45869</v>
      </c>
      <c r="V10691">
        <v>129</v>
      </c>
      <c r="W10691" t="str">
        <f t="shared" ref="W10691:W10754" si="214">IF(V10691="","",IF(V10691&lt;30,"0-29",IF(V10691&lt;60,"30-59",IF(V10691&lt;90,"60-89",IF(V10691&lt;120,"90-119",IF(V10691&lt;150,"120-149",IF(V10691&lt;180,"150-179",IF(V10691&lt;210,"180-209",IF(V10691&lt;240,"210-239",IF(V10691&lt;270,"240-269",IF(V10691&lt;300,"270-299",IF(V10691&lt;330,"300-329",IF(V10691&lt;360,"330-359","360+")))))))))))))</f>
        <v>120-149</v>
      </c>
    </row>
    <row r="10692" spans="1:23" x14ac:dyDescent="0.25">
      <c r="A10692" t="s">
        <v>10941</v>
      </c>
      <c r="B10692">
        <v>3416819018</v>
      </c>
      <c r="C10692">
        <v>5664201338</v>
      </c>
      <c r="D10692" s="1">
        <v>45342</v>
      </c>
      <c r="E10692">
        <v>99221</v>
      </c>
      <c r="F10692">
        <v>99202</v>
      </c>
      <c r="G10692" t="s">
        <v>99</v>
      </c>
      <c r="H10692" s="34">
        <v>20359</v>
      </c>
      <c r="I10692" s="7">
        <v>15880</v>
      </c>
      <c r="J10692" s="7">
        <v>12704</v>
      </c>
      <c r="K10692" s="7">
        <v>0</v>
      </c>
      <c r="L10692" s="7">
        <v>3176</v>
      </c>
      <c r="M10692" s="5">
        <v>0.2</v>
      </c>
      <c r="N10692" t="s">
        <v>3140</v>
      </c>
      <c r="O10692" t="s">
        <v>17</v>
      </c>
      <c r="P10692" t="s">
        <v>97</v>
      </c>
      <c r="Q10692" t="s">
        <v>32</v>
      </c>
      <c r="R10692" t="s">
        <v>38</v>
      </c>
      <c r="S10692" t="s">
        <v>27</v>
      </c>
      <c r="T10692" t="s">
        <v>13311</v>
      </c>
      <c r="U10692" s="1">
        <v>45400</v>
      </c>
      <c r="V10692">
        <v>58</v>
      </c>
      <c r="W10692" t="str">
        <f t="shared" si="214"/>
        <v>30-59</v>
      </c>
    </row>
    <row r="10693" spans="1:23" x14ac:dyDescent="0.25">
      <c r="A10693" t="s">
        <v>10942</v>
      </c>
      <c r="B10693">
        <v>6666952269</v>
      </c>
      <c r="C10693">
        <v>3649831814</v>
      </c>
      <c r="D10693" s="1">
        <v>45704</v>
      </c>
      <c r="E10693">
        <v>99222</v>
      </c>
      <c r="F10693">
        <v>97110</v>
      </c>
      <c r="G10693" t="s">
        <v>3164</v>
      </c>
      <c r="H10693" s="34">
        <v>57627</v>
      </c>
      <c r="I10693" s="7">
        <v>47254</v>
      </c>
      <c r="J10693" s="7">
        <v>35813.279999999999</v>
      </c>
      <c r="K10693" s="7">
        <v>2935</v>
      </c>
      <c r="L10693" s="7">
        <v>8505.7199999999993</v>
      </c>
      <c r="M10693" s="5">
        <v>0.18</v>
      </c>
      <c r="N10693" t="s">
        <v>3141</v>
      </c>
      <c r="O10693" t="s">
        <v>30</v>
      </c>
      <c r="P10693" t="s">
        <v>58</v>
      </c>
      <c r="Q10693" t="s">
        <v>32</v>
      </c>
      <c r="R10693" t="s">
        <v>26</v>
      </c>
      <c r="S10693" t="s">
        <v>21</v>
      </c>
      <c r="T10693" t="s">
        <v>13310</v>
      </c>
      <c r="U10693" s="1">
        <v>45744</v>
      </c>
      <c r="V10693">
        <v>40</v>
      </c>
      <c r="W10693" t="str">
        <f t="shared" si="214"/>
        <v>30-59</v>
      </c>
    </row>
    <row r="10694" spans="1:23" x14ac:dyDescent="0.25">
      <c r="A10694" t="s">
        <v>10943</v>
      </c>
      <c r="B10694">
        <v>6482475711</v>
      </c>
      <c r="C10694">
        <v>3386439924</v>
      </c>
      <c r="D10694" s="1">
        <v>45809</v>
      </c>
      <c r="E10694">
        <v>99214</v>
      </c>
      <c r="F10694">
        <v>99285</v>
      </c>
      <c r="G10694" t="s">
        <v>3531</v>
      </c>
      <c r="H10694" s="34">
        <v>34276</v>
      </c>
      <c r="I10694" s="7">
        <v>24679</v>
      </c>
      <c r="J10694" s="7">
        <v>18424.68</v>
      </c>
      <c r="K10694" s="7">
        <v>4280</v>
      </c>
      <c r="L10694" s="7">
        <v>1974.32</v>
      </c>
      <c r="M10694" s="5">
        <v>0.08</v>
      </c>
      <c r="N10694" t="s">
        <v>24</v>
      </c>
      <c r="O10694" t="s">
        <v>27</v>
      </c>
      <c r="P10694" t="s">
        <v>58</v>
      </c>
      <c r="Q10694" t="s">
        <v>19</v>
      </c>
      <c r="R10694" t="s">
        <v>21</v>
      </c>
      <c r="S10694" t="s">
        <v>21</v>
      </c>
      <c r="T10694" t="s">
        <v>13312</v>
      </c>
      <c r="U10694" s="1">
        <v>45900</v>
      </c>
      <c r="V10694">
        <v>91</v>
      </c>
      <c r="W10694" t="str">
        <f t="shared" si="214"/>
        <v>90-119</v>
      </c>
    </row>
    <row r="10695" spans="1:23" x14ac:dyDescent="0.25">
      <c r="A10695" t="s">
        <v>10944</v>
      </c>
      <c r="B10695">
        <v>3092508634</v>
      </c>
      <c r="C10695">
        <v>4240019545</v>
      </c>
      <c r="D10695" s="1">
        <v>45866</v>
      </c>
      <c r="E10695">
        <v>99215</v>
      </c>
      <c r="F10695">
        <v>99284</v>
      </c>
      <c r="G10695" t="s">
        <v>96</v>
      </c>
      <c r="H10695" s="34">
        <v>46937</v>
      </c>
      <c r="I10695" s="7">
        <v>36611</v>
      </c>
      <c r="J10695" s="7">
        <v>24120.799999999999</v>
      </c>
      <c r="K10695" s="7">
        <v>5168</v>
      </c>
      <c r="L10695" s="7">
        <v>7322.2</v>
      </c>
      <c r="M10695" s="5">
        <v>0.2</v>
      </c>
      <c r="N10695" t="s">
        <v>3140</v>
      </c>
      <c r="O10695" t="s">
        <v>30</v>
      </c>
      <c r="P10695" t="s">
        <v>35</v>
      </c>
      <c r="Q10695" t="s">
        <v>19</v>
      </c>
      <c r="R10695" t="s">
        <v>38</v>
      </c>
      <c r="S10695" t="s">
        <v>21</v>
      </c>
      <c r="T10695" t="s">
        <v>13311</v>
      </c>
      <c r="U10695" s="1">
        <v>46023</v>
      </c>
      <c r="V10695">
        <v>157</v>
      </c>
      <c r="W10695" t="str">
        <f t="shared" si="214"/>
        <v>150-179</v>
      </c>
    </row>
    <row r="10696" spans="1:23" x14ac:dyDescent="0.25">
      <c r="A10696" t="s">
        <v>10945</v>
      </c>
      <c r="B10696">
        <v>9359690637</v>
      </c>
      <c r="C10696">
        <v>315262424</v>
      </c>
      <c r="D10696" s="1">
        <v>45829</v>
      </c>
      <c r="E10696">
        <v>99214</v>
      </c>
      <c r="F10696">
        <v>99202</v>
      </c>
      <c r="G10696" t="s">
        <v>320</v>
      </c>
      <c r="H10696" s="34">
        <v>52328</v>
      </c>
      <c r="I10696" s="7">
        <v>34013</v>
      </c>
      <c r="J10696" s="7">
        <v>29931.439999999999</v>
      </c>
      <c r="K10696" s="7">
        <v>0</v>
      </c>
      <c r="L10696" s="7">
        <v>4081.56</v>
      </c>
      <c r="M10696" s="5">
        <v>0.12</v>
      </c>
      <c r="N10696" t="s">
        <v>46</v>
      </c>
      <c r="O10696" t="s">
        <v>17</v>
      </c>
      <c r="P10696" t="s">
        <v>35</v>
      </c>
      <c r="Q10696" t="s">
        <v>19</v>
      </c>
      <c r="R10696" t="s">
        <v>43</v>
      </c>
      <c r="S10696" t="s">
        <v>17</v>
      </c>
      <c r="T10696" t="s">
        <v>13310</v>
      </c>
      <c r="U10696" s="1">
        <v>45881</v>
      </c>
      <c r="V10696">
        <v>52</v>
      </c>
      <c r="W10696" t="str">
        <f t="shared" si="214"/>
        <v>30-59</v>
      </c>
    </row>
    <row r="10697" spans="1:23" x14ac:dyDescent="0.25">
      <c r="A10697" t="s">
        <v>10946</v>
      </c>
      <c r="B10697">
        <v>7202107977</v>
      </c>
      <c r="C10697">
        <v>9353256981</v>
      </c>
      <c r="D10697" s="1">
        <v>45958</v>
      </c>
      <c r="E10697">
        <v>99238</v>
      </c>
      <c r="F10697">
        <v>90834</v>
      </c>
      <c r="G10697" t="s">
        <v>142</v>
      </c>
      <c r="H10697" s="34">
        <v>51176</v>
      </c>
      <c r="I10697" s="7">
        <v>36847</v>
      </c>
      <c r="J10697" s="7">
        <v>29471.24</v>
      </c>
      <c r="K10697" s="7">
        <v>4428</v>
      </c>
      <c r="L10697" s="7">
        <v>2947.76</v>
      </c>
      <c r="M10697" s="5">
        <v>0.08</v>
      </c>
      <c r="N10697" t="s">
        <v>24</v>
      </c>
      <c r="O10697" t="s">
        <v>30</v>
      </c>
      <c r="P10697" t="s">
        <v>40</v>
      </c>
      <c r="Q10697" t="s">
        <v>19</v>
      </c>
      <c r="R10697" t="s">
        <v>27</v>
      </c>
      <c r="S10697" t="s">
        <v>17</v>
      </c>
      <c r="T10697" t="s">
        <v>13312</v>
      </c>
      <c r="U10697" s="1">
        <v>46052</v>
      </c>
      <c r="V10697">
        <v>94</v>
      </c>
      <c r="W10697" t="str">
        <f t="shared" si="214"/>
        <v>90-119</v>
      </c>
    </row>
    <row r="10698" spans="1:23" x14ac:dyDescent="0.25">
      <c r="A10698" t="s">
        <v>10947</v>
      </c>
      <c r="B10698">
        <v>772411193</v>
      </c>
      <c r="C10698">
        <v>4424816758</v>
      </c>
      <c r="D10698" s="1">
        <v>45514</v>
      </c>
      <c r="E10698">
        <v>99232</v>
      </c>
      <c r="F10698">
        <v>90834</v>
      </c>
      <c r="G10698" t="s">
        <v>207</v>
      </c>
      <c r="H10698" s="34">
        <v>65454</v>
      </c>
      <c r="I10698" s="7">
        <v>51709</v>
      </c>
      <c r="J10698" s="7">
        <v>43435.56</v>
      </c>
      <c r="K10698" s="7">
        <v>0</v>
      </c>
      <c r="L10698" s="7">
        <v>8273.44</v>
      </c>
      <c r="M10698" s="5">
        <v>0.16</v>
      </c>
      <c r="N10698" t="s">
        <v>1138</v>
      </c>
      <c r="O10698" t="s">
        <v>17</v>
      </c>
      <c r="P10698" t="s">
        <v>58</v>
      </c>
      <c r="Q10698" t="s">
        <v>32</v>
      </c>
      <c r="R10698" t="s">
        <v>20</v>
      </c>
      <c r="S10698" t="s">
        <v>21</v>
      </c>
      <c r="T10698" t="s">
        <v>13310</v>
      </c>
      <c r="U10698" s="1">
        <v>45586</v>
      </c>
      <c r="V10698">
        <v>72</v>
      </c>
      <c r="W10698" t="str">
        <f t="shared" si="214"/>
        <v>60-89</v>
      </c>
    </row>
    <row r="10699" spans="1:23" x14ac:dyDescent="0.25">
      <c r="A10699" t="s">
        <v>10948</v>
      </c>
      <c r="B10699">
        <v>2185846819</v>
      </c>
      <c r="C10699">
        <v>7718359606</v>
      </c>
      <c r="D10699" s="1">
        <v>45478</v>
      </c>
      <c r="E10699">
        <v>99223</v>
      </c>
      <c r="F10699">
        <v>36415</v>
      </c>
      <c r="G10699" t="s">
        <v>89</v>
      </c>
      <c r="H10699" s="34">
        <v>46853</v>
      </c>
      <c r="I10699" s="7">
        <v>35140</v>
      </c>
      <c r="J10699" s="7">
        <v>24381</v>
      </c>
      <c r="K10699" s="7">
        <v>5488</v>
      </c>
      <c r="L10699" s="7">
        <v>5271</v>
      </c>
      <c r="M10699" s="5">
        <v>0.15</v>
      </c>
      <c r="N10699" t="s">
        <v>1139</v>
      </c>
      <c r="O10699" t="s">
        <v>30</v>
      </c>
      <c r="P10699" t="s">
        <v>35</v>
      </c>
      <c r="Q10699" t="s">
        <v>19</v>
      </c>
      <c r="R10699" t="s">
        <v>27</v>
      </c>
      <c r="S10699" t="s">
        <v>17</v>
      </c>
      <c r="T10699" t="s">
        <v>13311</v>
      </c>
      <c r="U10699" s="1">
        <v>45622</v>
      </c>
      <c r="V10699">
        <v>145</v>
      </c>
      <c r="W10699" t="str">
        <f t="shared" si="214"/>
        <v>120-149</v>
      </c>
    </row>
    <row r="10700" spans="1:23" x14ac:dyDescent="0.25">
      <c r="A10700" t="s">
        <v>10949</v>
      </c>
      <c r="B10700">
        <v>9215984753</v>
      </c>
      <c r="C10700">
        <v>8165793636</v>
      </c>
      <c r="D10700" s="1">
        <v>45580</v>
      </c>
      <c r="E10700">
        <v>99238</v>
      </c>
      <c r="F10700">
        <v>85025</v>
      </c>
      <c r="G10700" t="s">
        <v>15</v>
      </c>
      <c r="H10700" s="34">
        <v>61879</v>
      </c>
      <c r="I10700" s="7">
        <v>40221</v>
      </c>
      <c r="J10700" s="7">
        <v>35394.480000000003</v>
      </c>
      <c r="K10700" s="7">
        <v>0</v>
      </c>
      <c r="L10700" s="7">
        <v>4826.5200000000004</v>
      </c>
      <c r="M10700" s="5">
        <v>0.12</v>
      </c>
      <c r="N10700" t="s">
        <v>46</v>
      </c>
      <c r="O10700" t="s">
        <v>17</v>
      </c>
      <c r="P10700" t="s">
        <v>25</v>
      </c>
      <c r="Q10700" t="s">
        <v>19</v>
      </c>
      <c r="R10700" t="s">
        <v>27</v>
      </c>
      <c r="S10700" t="s">
        <v>21</v>
      </c>
      <c r="T10700" t="s">
        <v>13311</v>
      </c>
      <c r="U10700" s="1">
        <v>45739</v>
      </c>
      <c r="V10700">
        <v>159</v>
      </c>
      <c r="W10700" t="str">
        <f t="shared" si="214"/>
        <v>150-179</v>
      </c>
    </row>
    <row r="10701" spans="1:23" x14ac:dyDescent="0.25">
      <c r="A10701" t="s">
        <v>10950</v>
      </c>
      <c r="B10701">
        <v>8933096383</v>
      </c>
      <c r="C10701">
        <v>5881145307</v>
      </c>
      <c r="D10701" s="1">
        <v>45670</v>
      </c>
      <c r="E10701">
        <v>99213</v>
      </c>
      <c r="F10701">
        <v>99281</v>
      </c>
      <c r="G10701" t="s">
        <v>3505</v>
      </c>
      <c r="H10701" s="34">
        <v>48576</v>
      </c>
      <c r="I10701" s="7">
        <v>39832</v>
      </c>
      <c r="J10701" s="7">
        <v>18009.240000000002</v>
      </c>
      <c r="K10701" s="7">
        <v>14653</v>
      </c>
      <c r="L10701" s="7">
        <v>7169.76</v>
      </c>
      <c r="M10701" s="5">
        <v>0.18</v>
      </c>
      <c r="N10701" t="s">
        <v>3141</v>
      </c>
      <c r="O10701" t="s">
        <v>27</v>
      </c>
      <c r="P10701" t="s">
        <v>3148</v>
      </c>
      <c r="Q10701" t="s">
        <v>32</v>
      </c>
      <c r="R10701" t="s">
        <v>26</v>
      </c>
      <c r="S10701" t="s">
        <v>21</v>
      </c>
      <c r="T10701" t="s">
        <v>13312</v>
      </c>
      <c r="U10701" s="1">
        <v>45784</v>
      </c>
      <c r="V10701">
        <v>114</v>
      </c>
      <c r="W10701" t="str">
        <f t="shared" si="214"/>
        <v>90-119</v>
      </c>
    </row>
    <row r="10702" spans="1:23" x14ac:dyDescent="0.25">
      <c r="A10702" t="s">
        <v>10951</v>
      </c>
      <c r="B10702">
        <v>2452825773</v>
      </c>
      <c r="C10702">
        <v>9871533595</v>
      </c>
      <c r="D10702" s="1">
        <v>45661</v>
      </c>
      <c r="E10702">
        <v>99221</v>
      </c>
      <c r="F10702">
        <v>99211</v>
      </c>
      <c r="G10702" t="s">
        <v>365</v>
      </c>
      <c r="H10702" s="34">
        <v>70701</v>
      </c>
      <c r="I10702" s="7">
        <v>53026</v>
      </c>
      <c r="J10702" s="7">
        <v>27593.1</v>
      </c>
      <c r="K10702" s="7">
        <v>17479</v>
      </c>
      <c r="L10702" s="7">
        <v>7953.9</v>
      </c>
      <c r="M10702" s="5">
        <v>0.15</v>
      </c>
      <c r="N10702" t="s">
        <v>1139</v>
      </c>
      <c r="O10702" t="s">
        <v>27</v>
      </c>
      <c r="P10702" t="s">
        <v>18</v>
      </c>
      <c r="Q10702" t="s">
        <v>32</v>
      </c>
      <c r="R10702" t="s">
        <v>26</v>
      </c>
      <c r="S10702" t="s">
        <v>27</v>
      </c>
      <c r="T10702" t="s">
        <v>13310</v>
      </c>
      <c r="U10702" s="1">
        <v>45702</v>
      </c>
      <c r="V10702">
        <v>41</v>
      </c>
      <c r="W10702" t="str">
        <f t="shared" si="214"/>
        <v>30-59</v>
      </c>
    </row>
    <row r="10703" spans="1:23" x14ac:dyDescent="0.25">
      <c r="A10703" t="s">
        <v>10952</v>
      </c>
      <c r="B10703">
        <v>1598957476</v>
      </c>
      <c r="C10703">
        <v>1546016903</v>
      </c>
      <c r="D10703" s="1">
        <v>45778</v>
      </c>
      <c r="E10703">
        <v>99221</v>
      </c>
      <c r="F10703">
        <v>99201</v>
      </c>
      <c r="G10703" t="s">
        <v>3352</v>
      </c>
      <c r="H10703" s="34">
        <v>81963</v>
      </c>
      <c r="I10703" s="7">
        <v>65570</v>
      </c>
      <c r="J10703" s="7">
        <v>56390.2</v>
      </c>
      <c r="K10703" s="7">
        <v>0</v>
      </c>
      <c r="L10703" s="7">
        <v>9179.7999999999993</v>
      </c>
      <c r="M10703" s="5">
        <v>0.14000000000000001</v>
      </c>
      <c r="N10703" t="s">
        <v>1135</v>
      </c>
      <c r="O10703" t="s">
        <v>17</v>
      </c>
      <c r="P10703" t="s">
        <v>31</v>
      </c>
      <c r="Q10703" t="s">
        <v>32</v>
      </c>
      <c r="R10703" t="s">
        <v>26</v>
      </c>
      <c r="S10703" t="s">
        <v>27</v>
      </c>
      <c r="T10703" t="s">
        <v>13311</v>
      </c>
      <c r="U10703" s="1">
        <v>45839</v>
      </c>
      <c r="V10703">
        <v>61</v>
      </c>
      <c r="W10703" t="str">
        <f t="shared" si="214"/>
        <v>60-89</v>
      </c>
    </row>
    <row r="10704" spans="1:23" x14ac:dyDescent="0.25">
      <c r="A10704" t="s">
        <v>10953</v>
      </c>
      <c r="B10704">
        <v>5091481584</v>
      </c>
      <c r="C10704">
        <v>3496136500</v>
      </c>
      <c r="D10704" s="1">
        <v>45452</v>
      </c>
      <c r="E10704">
        <v>99232</v>
      </c>
      <c r="F10704">
        <v>99202</v>
      </c>
      <c r="G10704" t="s">
        <v>3337</v>
      </c>
      <c r="H10704" s="34">
        <v>95236</v>
      </c>
      <c r="I10704" s="7">
        <v>68570</v>
      </c>
      <c r="J10704" s="7">
        <v>63084.4</v>
      </c>
      <c r="K10704" s="7">
        <v>0</v>
      </c>
      <c r="L10704" s="7">
        <v>5485.6</v>
      </c>
      <c r="M10704" s="5">
        <v>0.08</v>
      </c>
      <c r="N10704" t="s">
        <v>24</v>
      </c>
      <c r="O10704" t="s">
        <v>17</v>
      </c>
      <c r="P10704" t="s">
        <v>58</v>
      </c>
      <c r="Q10704" t="s">
        <v>32</v>
      </c>
      <c r="R10704" t="s">
        <v>20</v>
      </c>
      <c r="S10704" t="s">
        <v>21</v>
      </c>
      <c r="T10704" t="s">
        <v>13311</v>
      </c>
      <c r="U10704" s="1">
        <v>45572</v>
      </c>
      <c r="V10704">
        <v>120</v>
      </c>
      <c r="W10704" t="str">
        <f t="shared" si="214"/>
        <v>120-149</v>
      </c>
    </row>
    <row r="10705" spans="1:23" x14ac:dyDescent="0.25">
      <c r="A10705" t="s">
        <v>10954</v>
      </c>
      <c r="B10705">
        <v>7428178446</v>
      </c>
      <c r="C10705">
        <v>1815620730</v>
      </c>
      <c r="D10705" s="1">
        <v>45363</v>
      </c>
      <c r="E10705">
        <v>99222</v>
      </c>
      <c r="F10705">
        <v>99282</v>
      </c>
      <c r="G10705" t="s">
        <v>263</v>
      </c>
      <c r="H10705" s="34">
        <v>18097</v>
      </c>
      <c r="I10705" s="7">
        <v>14297</v>
      </c>
      <c r="J10705" s="7">
        <v>7817.48</v>
      </c>
      <c r="K10705" s="7">
        <v>4192</v>
      </c>
      <c r="L10705" s="7">
        <v>2287.52</v>
      </c>
      <c r="M10705" s="5">
        <v>0.16</v>
      </c>
      <c r="N10705" t="s">
        <v>1138</v>
      </c>
      <c r="O10705" t="s">
        <v>27</v>
      </c>
      <c r="P10705" t="s">
        <v>3147</v>
      </c>
      <c r="Q10705" t="s">
        <v>32</v>
      </c>
      <c r="R10705" t="s">
        <v>20</v>
      </c>
      <c r="S10705" t="s">
        <v>27</v>
      </c>
      <c r="T10705" t="s">
        <v>13312</v>
      </c>
      <c r="U10705" s="1">
        <v>45468</v>
      </c>
      <c r="V10705">
        <v>105</v>
      </c>
      <c r="W10705" t="str">
        <f t="shared" si="214"/>
        <v>90-119</v>
      </c>
    </row>
    <row r="10706" spans="1:23" x14ac:dyDescent="0.25">
      <c r="A10706" t="s">
        <v>10955</v>
      </c>
      <c r="B10706">
        <v>3727712468</v>
      </c>
      <c r="C10706">
        <v>3487749833</v>
      </c>
      <c r="D10706" s="1">
        <v>45785</v>
      </c>
      <c r="E10706">
        <v>99222</v>
      </c>
      <c r="F10706">
        <v>93000</v>
      </c>
      <c r="G10706" t="s">
        <v>3244</v>
      </c>
      <c r="H10706" s="34">
        <v>99510</v>
      </c>
      <c r="I10706" s="7">
        <v>64682</v>
      </c>
      <c r="J10706" s="7">
        <v>40584.160000000003</v>
      </c>
      <c r="K10706" s="7">
        <v>16336</v>
      </c>
      <c r="L10706" s="7">
        <v>7761.84</v>
      </c>
      <c r="M10706" s="5">
        <v>0.12</v>
      </c>
      <c r="N10706" t="s">
        <v>46</v>
      </c>
      <c r="O10706" t="s">
        <v>27</v>
      </c>
      <c r="P10706" t="s">
        <v>97</v>
      </c>
      <c r="Q10706" t="s">
        <v>19</v>
      </c>
      <c r="R10706" t="s">
        <v>21</v>
      </c>
      <c r="S10706" t="s">
        <v>17</v>
      </c>
      <c r="T10706" t="s">
        <v>13311</v>
      </c>
      <c r="U10706" s="1">
        <v>45907</v>
      </c>
      <c r="V10706">
        <v>122</v>
      </c>
      <c r="W10706" t="str">
        <f t="shared" si="214"/>
        <v>120-149</v>
      </c>
    </row>
    <row r="10707" spans="1:23" x14ac:dyDescent="0.25">
      <c r="A10707" t="s">
        <v>10956</v>
      </c>
      <c r="B10707">
        <v>3143254259</v>
      </c>
      <c r="C10707">
        <v>2505475568</v>
      </c>
      <c r="D10707" s="1">
        <v>45549</v>
      </c>
      <c r="E10707">
        <v>99222</v>
      </c>
      <c r="F10707">
        <v>99203</v>
      </c>
      <c r="G10707" t="s">
        <v>3328</v>
      </c>
      <c r="H10707" s="34">
        <v>79543</v>
      </c>
      <c r="I10707" s="7">
        <v>67612</v>
      </c>
      <c r="J10707" s="7">
        <v>58943.76</v>
      </c>
      <c r="K10707" s="7">
        <v>7316</v>
      </c>
      <c r="L10707" s="7">
        <v>1352.24</v>
      </c>
      <c r="M10707" s="5">
        <v>0.02</v>
      </c>
      <c r="N10707" t="s">
        <v>16</v>
      </c>
      <c r="O10707" t="s">
        <v>30</v>
      </c>
      <c r="P10707" t="s">
        <v>18</v>
      </c>
      <c r="Q10707" t="s">
        <v>19</v>
      </c>
      <c r="R10707" t="s">
        <v>20</v>
      </c>
      <c r="S10707" t="s">
        <v>27</v>
      </c>
      <c r="T10707" t="s">
        <v>13310</v>
      </c>
      <c r="U10707" s="1">
        <v>45722</v>
      </c>
      <c r="V10707">
        <v>173</v>
      </c>
      <c r="W10707" t="str">
        <f t="shared" si="214"/>
        <v>150-179</v>
      </c>
    </row>
    <row r="10708" spans="1:23" x14ac:dyDescent="0.25">
      <c r="A10708" t="s">
        <v>10957</v>
      </c>
      <c r="B10708">
        <v>3567891037</v>
      </c>
      <c r="C10708">
        <v>661165574</v>
      </c>
      <c r="D10708" s="1">
        <v>45768</v>
      </c>
      <c r="E10708">
        <v>99214</v>
      </c>
      <c r="F10708">
        <v>85025</v>
      </c>
      <c r="G10708" t="s">
        <v>288</v>
      </c>
      <c r="H10708" s="34">
        <v>63561</v>
      </c>
      <c r="I10708" s="7">
        <v>52120</v>
      </c>
      <c r="J10708" s="7">
        <v>37979.4</v>
      </c>
      <c r="K10708" s="7">
        <v>4759</v>
      </c>
      <c r="L10708" s="7">
        <v>9381.6</v>
      </c>
      <c r="M10708" s="5">
        <v>0.18</v>
      </c>
      <c r="N10708" t="s">
        <v>3141</v>
      </c>
      <c r="O10708" t="s">
        <v>30</v>
      </c>
      <c r="P10708" t="s">
        <v>3150</v>
      </c>
      <c r="Q10708" t="s">
        <v>19</v>
      </c>
      <c r="R10708" t="s">
        <v>38</v>
      </c>
      <c r="S10708" t="s">
        <v>21</v>
      </c>
      <c r="T10708" t="s">
        <v>13312</v>
      </c>
      <c r="U10708" s="1">
        <v>45886</v>
      </c>
      <c r="V10708">
        <v>118</v>
      </c>
      <c r="W10708" t="str">
        <f t="shared" si="214"/>
        <v>90-119</v>
      </c>
    </row>
    <row r="10709" spans="1:23" x14ac:dyDescent="0.25">
      <c r="A10709" t="s">
        <v>10958</v>
      </c>
      <c r="B10709">
        <v>4041799829</v>
      </c>
      <c r="C10709">
        <v>6194746647</v>
      </c>
      <c r="D10709" s="1">
        <v>45872</v>
      </c>
      <c r="E10709">
        <v>99214</v>
      </c>
      <c r="F10709">
        <v>93000</v>
      </c>
      <c r="G10709" t="s">
        <v>3505</v>
      </c>
      <c r="H10709" s="34">
        <v>85673</v>
      </c>
      <c r="I10709" s="7">
        <v>64255</v>
      </c>
      <c r="J10709" s="7">
        <v>54616.75</v>
      </c>
      <c r="K10709" s="7">
        <v>0</v>
      </c>
      <c r="L10709" s="7">
        <v>9638.25</v>
      </c>
      <c r="M10709" s="5">
        <v>0.15</v>
      </c>
      <c r="N10709" t="s">
        <v>1139</v>
      </c>
      <c r="O10709" t="s">
        <v>17</v>
      </c>
      <c r="P10709" t="s">
        <v>58</v>
      </c>
      <c r="Q10709" t="s">
        <v>19</v>
      </c>
      <c r="R10709" t="s">
        <v>26</v>
      </c>
      <c r="S10709" t="s">
        <v>17</v>
      </c>
      <c r="T10709" t="s">
        <v>13310</v>
      </c>
      <c r="U10709" s="1">
        <v>45946</v>
      </c>
      <c r="V10709">
        <v>74</v>
      </c>
      <c r="W10709" t="str">
        <f t="shared" si="214"/>
        <v>60-89</v>
      </c>
    </row>
    <row r="10710" spans="1:23" x14ac:dyDescent="0.25">
      <c r="A10710" t="s">
        <v>10959</v>
      </c>
      <c r="B10710">
        <v>2098424704</v>
      </c>
      <c r="C10710">
        <v>8800161162</v>
      </c>
      <c r="D10710" s="1">
        <v>45423</v>
      </c>
      <c r="E10710">
        <v>99232</v>
      </c>
      <c r="F10710">
        <v>99285</v>
      </c>
      <c r="G10710" t="s">
        <v>3283</v>
      </c>
      <c r="H10710" s="34">
        <v>80972</v>
      </c>
      <c r="I10710" s="7">
        <v>58300</v>
      </c>
      <c r="J10710" s="7">
        <v>34033</v>
      </c>
      <c r="K10710" s="7">
        <v>19603</v>
      </c>
      <c r="L10710" s="7">
        <v>4664</v>
      </c>
      <c r="M10710" s="5">
        <v>0.08</v>
      </c>
      <c r="N10710" t="s">
        <v>24</v>
      </c>
      <c r="O10710" t="s">
        <v>27</v>
      </c>
      <c r="P10710" t="s">
        <v>3146</v>
      </c>
      <c r="Q10710" t="s">
        <v>32</v>
      </c>
      <c r="R10710" t="s">
        <v>38</v>
      </c>
      <c r="S10710" t="s">
        <v>17</v>
      </c>
      <c r="T10710" t="s">
        <v>13310</v>
      </c>
      <c r="U10710" s="1">
        <v>45486</v>
      </c>
      <c r="V10710">
        <v>63</v>
      </c>
      <c r="W10710" t="str">
        <f t="shared" si="214"/>
        <v>60-89</v>
      </c>
    </row>
    <row r="10711" spans="1:23" x14ac:dyDescent="0.25">
      <c r="A10711" t="s">
        <v>10960</v>
      </c>
      <c r="B10711">
        <v>7445204866</v>
      </c>
      <c r="C10711">
        <v>2874123619</v>
      </c>
      <c r="D10711" s="1">
        <v>45819</v>
      </c>
      <c r="E10711">
        <v>99215</v>
      </c>
      <c r="F10711">
        <v>99204</v>
      </c>
      <c r="G10711" t="s">
        <v>415</v>
      </c>
      <c r="H10711" s="34">
        <v>52127</v>
      </c>
      <c r="I10711" s="7">
        <v>44308</v>
      </c>
      <c r="J10711" s="7">
        <v>36868.839999999997</v>
      </c>
      <c r="K10711" s="7">
        <v>6553</v>
      </c>
      <c r="L10711" s="7">
        <v>886.16</v>
      </c>
      <c r="M10711" s="5">
        <v>0.02</v>
      </c>
      <c r="N10711" t="s">
        <v>16</v>
      </c>
      <c r="O10711" t="s">
        <v>30</v>
      </c>
      <c r="P10711" t="s">
        <v>31</v>
      </c>
      <c r="Q10711" t="s">
        <v>32</v>
      </c>
      <c r="R10711" t="s">
        <v>20</v>
      </c>
      <c r="S10711" t="s">
        <v>21</v>
      </c>
      <c r="T10711" t="s">
        <v>13310</v>
      </c>
      <c r="U10711" s="1">
        <v>45942</v>
      </c>
      <c r="V10711">
        <v>123</v>
      </c>
      <c r="W10711" t="str">
        <f t="shared" si="214"/>
        <v>120-149</v>
      </c>
    </row>
    <row r="10712" spans="1:23" x14ac:dyDescent="0.25">
      <c r="A10712" t="s">
        <v>10961</v>
      </c>
      <c r="B10712">
        <v>2007681490</v>
      </c>
      <c r="C10712">
        <v>1701771554</v>
      </c>
      <c r="D10712" s="1">
        <v>45489</v>
      </c>
      <c r="E10712">
        <v>99221</v>
      </c>
      <c r="F10712">
        <v>99215</v>
      </c>
      <c r="G10712" t="s">
        <v>3702</v>
      </c>
      <c r="H10712" s="34">
        <v>21789</v>
      </c>
      <c r="I10712" s="7">
        <v>17431</v>
      </c>
      <c r="J10712" s="7">
        <v>13193.66</v>
      </c>
      <c r="K10712" s="7">
        <v>1797</v>
      </c>
      <c r="L10712" s="7">
        <v>2440.34</v>
      </c>
      <c r="M10712" s="5">
        <v>0.14000000000000001</v>
      </c>
      <c r="N10712" t="s">
        <v>1135</v>
      </c>
      <c r="O10712" t="s">
        <v>30</v>
      </c>
      <c r="P10712" t="s">
        <v>3146</v>
      </c>
      <c r="Q10712" t="s">
        <v>19</v>
      </c>
      <c r="R10712" t="s">
        <v>21</v>
      </c>
      <c r="S10712" t="s">
        <v>27</v>
      </c>
      <c r="T10712" t="s">
        <v>13312</v>
      </c>
      <c r="U10712" s="1">
        <v>45635</v>
      </c>
      <c r="V10712">
        <v>146</v>
      </c>
      <c r="W10712" t="str">
        <f t="shared" si="214"/>
        <v>120-149</v>
      </c>
    </row>
    <row r="10713" spans="1:23" x14ac:dyDescent="0.25">
      <c r="A10713" t="s">
        <v>10962</v>
      </c>
      <c r="B10713">
        <v>613626773</v>
      </c>
      <c r="C10713">
        <v>3616735545</v>
      </c>
      <c r="D10713" s="1">
        <v>45360</v>
      </c>
      <c r="E10713">
        <v>99233</v>
      </c>
      <c r="F10713">
        <v>90834</v>
      </c>
      <c r="G10713" t="s">
        <v>3244</v>
      </c>
      <c r="H10713" s="34">
        <v>24077</v>
      </c>
      <c r="I10713" s="7">
        <v>18780</v>
      </c>
      <c r="J10713" s="7">
        <v>12853</v>
      </c>
      <c r="K10713" s="7">
        <v>2171</v>
      </c>
      <c r="L10713" s="7">
        <v>3756</v>
      </c>
      <c r="M10713" s="5">
        <v>0.2</v>
      </c>
      <c r="N10713" t="s">
        <v>3140</v>
      </c>
      <c r="O10713" t="s">
        <v>30</v>
      </c>
      <c r="P10713" t="s">
        <v>31</v>
      </c>
      <c r="Q10713" t="s">
        <v>19</v>
      </c>
      <c r="R10713" t="s">
        <v>27</v>
      </c>
      <c r="S10713" t="s">
        <v>21</v>
      </c>
      <c r="T10713" t="s">
        <v>13310</v>
      </c>
      <c r="U10713" s="1">
        <v>45462</v>
      </c>
      <c r="V10713">
        <v>102</v>
      </c>
      <c r="W10713" t="str">
        <f t="shared" si="214"/>
        <v>90-119</v>
      </c>
    </row>
    <row r="10714" spans="1:23" x14ac:dyDescent="0.25">
      <c r="A10714" t="s">
        <v>10963</v>
      </c>
      <c r="B10714">
        <v>2472698637</v>
      </c>
      <c r="C10714">
        <v>5033435726</v>
      </c>
      <c r="D10714" s="1">
        <v>45472</v>
      </c>
      <c r="E10714">
        <v>99215</v>
      </c>
      <c r="F10714">
        <v>99214</v>
      </c>
      <c r="G10714" t="s">
        <v>4092</v>
      </c>
      <c r="H10714" s="34">
        <v>78719</v>
      </c>
      <c r="I10714" s="7">
        <v>64550</v>
      </c>
      <c r="J10714" s="7">
        <v>52931</v>
      </c>
      <c r="K10714" s="7">
        <v>0</v>
      </c>
      <c r="L10714" s="7">
        <v>11619</v>
      </c>
      <c r="M10714" s="5">
        <v>0.18</v>
      </c>
      <c r="N10714" t="s">
        <v>3141</v>
      </c>
      <c r="O10714" t="s">
        <v>17</v>
      </c>
      <c r="P10714" t="s">
        <v>55</v>
      </c>
      <c r="Q10714" t="s">
        <v>19</v>
      </c>
      <c r="R10714" t="s">
        <v>38</v>
      </c>
      <c r="S10714" t="s">
        <v>27</v>
      </c>
      <c r="T10714" t="s">
        <v>13312</v>
      </c>
      <c r="U10714" s="1">
        <v>45612</v>
      </c>
      <c r="V10714">
        <v>140</v>
      </c>
      <c r="W10714" t="str">
        <f t="shared" si="214"/>
        <v>120-149</v>
      </c>
    </row>
    <row r="10715" spans="1:23" x14ac:dyDescent="0.25">
      <c r="A10715" t="s">
        <v>10964</v>
      </c>
      <c r="B10715">
        <v>5143904800</v>
      </c>
      <c r="C10715">
        <v>9078583985</v>
      </c>
      <c r="D10715" s="1">
        <v>45651</v>
      </c>
      <c r="E10715">
        <v>99221</v>
      </c>
      <c r="F10715">
        <v>90834</v>
      </c>
      <c r="G10715" t="s">
        <v>3262</v>
      </c>
      <c r="H10715" s="34">
        <v>73982</v>
      </c>
      <c r="I10715" s="7">
        <v>60665</v>
      </c>
      <c r="J10715" s="7">
        <v>26321.3</v>
      </c>
      <c r="K10715" s="7">
        <v>23424</v>
      </c>
      <c r="L10715" s="7">
        <v>10919.7</v>
      </c>
      <c r="M10715" s="5">
        <v>0.18</v>
      </c>
      <c r="N10715" t="s">
        <v>3141</v>
      </c>
      <c r="O10715" t="s">
        <v>27</v>
      </c>
      <c r="P10715" t="s">
        <v>35</v>
      </c>
      <c r="Q10715" t="s">
        <v>19</v>
      </c>
      <c r="R10715" t="s">
        <v>26</v>
      </c>
      <c r="S10715" t="s">
        <v>21</v>
      </c>
      <c r="T10715" t="s">
        <v>13311</v>
      </c>
      <c r="U10715" s="1">
        <v>45725</v>
      </c>
      <c r="V10715">
        <v>74</v>
      </c>
      <c r="W10715" t="str">
        <f t="shared" si="214"/>
        <v>60-89</v>
      </c>
    </row>
    <row r="10716" spans="1:23" x14ac:dyDescent="0.25">
      <c r="A10716" t="s">
        <v>10965</v>
      </c>
      <c r="B10716">
        <v>7154624207</v>
      </c>
      <c r="C10716">
        <v>2734125207</v>
      </c>
      <c r="D10716" s="1">
        <v>45783</v>
      </c>
      <c r="E10716">
        <v>99238</v>
      </c>
      <c r="F10716">
        <v>99202</v>
      </c>
      <c r="G10716" t="s">
        <v>288</v>
      </c>
      <c r="H10716" s="34">
        <v>51615</v>
      </c>
      <c r="I10716" s="7">
        <v>38711</v>
      </c>
      <c r="J10716" s="7">
        <v>32904.35</v>
      </c>
      <c r="K10716" s="7">
        <v>0</v>
      </c>
      <c r="L10716" s="7">
        <v>5806.65</v>
      </c>
      <c r="M10716" s="5">
        <v>0.15</v>
      </c>
      <c r="N10716" t="s">
        <v>1139</v>
      </c>
      <c r="O10716" t="s">
        <v>17</v>
      </c>
      <c r="P10716" t="s">
        <v>31</v>
      </c>
      <c r="Q10716" t="s">
        <v>32</v>
      </c>
      <c r="R10716" t="s">
        <v>27</v>
      </c>
      <c r="S10716" t="s">
        <v>17</v>
      </c>
      <c r="T10716" t="s">
        <v>13311</v>
      </c>
      <c r="U10716" s="1">
        <v>45865</v>
      </c>
      <c r="V10716">
        <v>82</v>
      </c>
      <c r="W10716" t="str">
        <f t="shared" si="214"/>
        <v>60-89</v>
      </c>
    </row>
    <row r="10717" spans="1:23" x14ac:dyDescent="0.25">
      <c r="A10717" t="s">
        <v>10966</v>
      </c>
      <c r="B10717">
        <v>2100802097</v>
      </c>
      <c r="C10717">
        <v>4393633486</v>
      </c>
      <c r="D10717" s="1">
        <v>45898</v>
      </c>
      <c r="E10717">
        <v>99231</v>
      </c>
      <c r="F10717">
        <v>99204</v>
      </c>
      <c r="G10717" t="s">
        <v>3204</v>
      </c>
      <c r="H10717" s="34">
        <v>60184</v>
      </c>
      <c r="I10717" s="7">
        <v>43332</v>
      </c>
      <c r="J10717" s="7">
        <v>20595.439999999999</v>
      </c>
      <c r="K10717" s="7">
        <v>19270</v>
      </c>
      <c r="L10717" s="7">
        <v>3466.56</v>
      </c>
      <c r="M10717" s="5">
        <v>0.08</v>
      </c>
      <c r="N10717" t="s">
        <v>24</v>
      </c>
      <c r="O10717" t="s">
        <v>27</v>
      </c>
      <c r="P10717" t="s">
        <v>3149</v>
      </c>
      <c r="Q10717" t="s">
        <v>32</v>
      </c>
      <c r="R10717" t="s">
        <v>26</v>
      </c>
      <c r="S10717" t="s">
        <v>21</v>
      </c>
      <c r="T10717" t="s">
        <v>13311</v>
      </c>
      <c r="U10717" s="1">
        <v>46040</v>
      </c>
      <c r="V10717">
        <v>142</v>
      </c>
      <c r="W10717" t="str">
        <f t="shared" si="214"/>
        <v>120-149</v>
      </c>
    </row>
    <row r="10718" spans="1:23" x14ac:dyDescent="0.25">
      <c r="A10718" t="s">
        <v>10967</v>
      </c>
      <c r="B10718">
        <v>166389358</v>
      </c>
      <c r="C10718">
        <v>8468892074</v>
      </c>
      <c r="D10718" s="1">
        <v>45367</v>
      </c>
      <c r="E10718">
        <v>99214</v>
      </c>
      <c r="F10718">
        <v>85025</v>
      </c>
      <c r="G10718" t="s">
        <v>3323</v>
      </c>
      <c r="H10718" s="34">
        <v>56036</v>
      </c>
      <c r="I10718" s="7">
        <v>44268</v>
      </c>
      <c r="J10718" s="7">
        <v>37185.120000000003</v>
      </c>
      <c r="K10718" s="7">
        <v>0</v>
      </c>
      <c r="L10718" s="7">
        <v>7082.88</v>
      </c>
      <c r="M10718" s="5">
        <v>0.16</v>
      </c>
      <c r="N10718" t="s">
        <v>1138</v>
      </c>
      <c r="O10718" t="s">
        <v>17</v>
      </c>
      <c r="P10718" t="s">
        <v>55</v>
      </c>
      <c r="Q10718" t="s">
        <v>19</v>
      </c>
      <c r="R10718" t="s">
        <v>43</v>
      </c>
      <c r="S10718" t="s">
        <v>17</v>
      </c>
      <c r="T10718" t="s">
        <v>13312</v>
      </c>
      <c r="U10718" s="1">
        <v>45408</v>
      </c>
      <c r="V10718">
        <v>41</v>
      </c>
      <c r="W10718" t="str">
        <f t="shared" si="214"/>
        <v>30-59</v>
      </c>
    </row>
    <row r="10719" spans="1:23" x14ac:dyDescent="0.25">
      <c r="A10719" t="s">
        <v>10968</v>
      </c>
      <c r="B10719">
        <v>8666749914</v>
      </c>
      <c r="C10719">
        <v>5701646570</v>
      </c>
      <c r="D10719" s="1">
        <v>45624</v>
      </c>
      <c r="E10719">
        <v>99223</v>
      </c>
      <c r="F10719">
        <v>99205</v>
      </c>
      <c r="G10719" t="s">
        <v>23</v>
      </c>
      <c r="H10719" s="34">
        <v>65967</v>
      </c>
      <c r="I10719" s="7">
        <v>52774</v>
      </c>
      <c r="J10719" s="7">
        <v>45385.64</v>
      </c>
      <c r="K10719" s="7">
        <v>0</v>
      </c>
      <c r="L10719" s="7">
        <v>7388.36</v>
      </c>
      <c r="M10719" s="5">
        <v>0.14000000000000001</v>
      </c>
      <c r="N10719" t="s">
        <v>1135</v>
      </c>
      <c r="O10719" t="s">
        <v>17</v>
      </c>
      <c r="P10719" t="s">
        <v>3146</v>
      </c>
      <c r="Q10719" t="s">
        <v>19</v>
      </c>
      <c r="R10719" t="s">
        <v>26</v>
      </c>
      <c r="S10719" t="s">
        <v>27</v>
      </c>
      <c r="T10719" t="s">
        <v>13312</v>
      </c>
      <c r="U10719" s="1">
        <v>45803</v>
      </c>
      <c r="V10719">
        <v>179</v>
      </c>
      <c r="W10719" t="str">
        <f t="shared" si="214"/>
        <v>150-179</v>
      </c>
    </row>
    <row r="10720" spans="1:23" x14ac:dyDescent="0.25">
      <c r="A10720" t="s">
        <v>10969</v>
      </c>
      <c r="B10720">
        <v>3912692002</v>
      </c>
      <c r="C10720">
        <v>5525196360</v>
      </c>
      <c r="D10720" s="1">
        <v>45343</v>
      </c>
      <c r="E10720">
        <v>99232</v>
      </c>
      <c r="F10720">
        <v>85025</v>
      </c>
      <c r="G10720" t="s">
        <v>415</v>
      </c>
      <c r="H10720" s="34">
        <v>31770</v>
      </c>
      <c r="I10720" s="7">
        <v>25098</v>
      </c>
      <c r="J10720" s="7">
        <v>18426.32</v>
      </c>
      <c r="K10720" s="7">
        <v>2656</v>
      </c>
      <c r="L10720" s="7">
        <v>4015.68</v>
      </c>
      <c r="M10720" s="5">
        <v>0.16</v>
      </c>
      <c r="N10720" t="s">
        <v>1138</v>
      </c>
      <c r="O10720" t="s">
        <v>30</v>
      </c>
      <c r="P10720" t="s">
        <v>18</v>
      </c>
      <c r="Q10720" t="s">
        <v>32</v>
      </c>
      <c r="R10720" t="s">
        <v>21</v>
      </c>
      <c r="S10720" t="s">
        <v>21</v>
      </c>
      <c r="T10720" t="s">
        <v>13311</v>
      </c>
      <c r="U10720" s="1">
        <v>45395</v>
      </c>
      <c r="V10720">
        <v>52</v>
      </c>
      <c r="W10720" t="str">
        <f t="shared" si="214"/>
        <v>30-59</v>
      </c>
    </row>
    <row r="10721" spans="1:23" x14ac:dyDescent="0.25">
      <c r="A10721" t="s">
        <v>10970</v>
      </c>
      <c r="B10721">
        <v>9536726779</v>
      </c>
      <c r="C10721">
        <v>7749292884</v>
      </c>
      <c r="D10721" s="1">
        <v>45358</v>
      </c>
      <c r="E10721">
        <v>99222</v>
      </c>
      <c r="F10721">
        <v>99204</v>
      </c>
      <c r="G10721" t="s">
        <v>3174</v>
      </c>
      <c r="H10721" s="34">
        <v>62088</v>
      </c>
      <c r="I10721" s="7">
        <v>49050</v>
      </c>
      <c r="J10721" s="7">
        <v>41202</v>
      </c>
      <c r="K10721" s="7">
        <v>0</v>
      </c>
      <c r="L10721" s="7">
        <v>7848</v>
      </c>
      <c r="M10721" s="5">
        <v>0.16</v>
      </c>
      <c r="N10721" t="s">
        <v>1138</v>
      </c>
      <c r="O10721" t="s">
        <v>17</v>
      </c>
      <c r="P10721" t="s">
        <v>3148</v>
      </c>
      <c r="Q10721" t="s">
        <v>32</v>
      </c>
      <c r="R10721" t="s">
        <v>21</v>
      </c>
      <c r="S10721" t="s">
        <v>27</v>
      </c>
      <c r="T10721" t="s">
        <v>13312</v>
      </c>
      <c r="U10721" s="1">
        <v>45411</v>
      </c>
      <c r="V10721">
        <v>52</v>
      </c>
      <c r="W10721" t="str">
        <f t="shared" si="214"/>
        <v>30-59</v>
      </c>
    </row>
    <row r="10722" spans="1:23" x14ac:dyDescent="0.25">
      <c r="A10722" t="s">
        <v>10971</v>
      </c>
      <c r="B10722">
        <v>5673646327</v>
      </c>
      <c r="C10722">
        <v>9096270062</v>
      </c>
      <c r="D10722" s="1">
        <v>45880</v>
      </c>
      <c r="E10722">
        <v>99231</v>
      </c>
      <c r="F10722">
        <v>99283</v>
      </c>
      <c r="G10722" t="s">
        <v>81</v>
      </c>
      <c r="H10722" s="34">
        <v>48039</v>
      </c>
      <c r="I10722" s="7">
        <v>40833</v>
      </c>
      <c r="J10722" s="7">
        <v>33486.339999999997</v>
      </c>
      <c r="K10722" s="7">
        <v>6530</v>
      </c>
      <c r="L10722" s="7">
        <v>816.66</v>
      </c>
      <c r="M10722" s="5">
        <v>0.02</v>
      </c>
      <c r="N10722" t="s">
        <v>16</v>
      </c>
      <c r="O10722" t="s">
        <v>30</v>
      </c>
      <c r="P10722" t="s">
        <v>55</v>
      </c>
      <c r="Q10722" t="s">
        <v>32</v>
      </c>
      <c r="R10722" t="s">
        <v>20</v>
      </c>
      <c r="S10722" t="s">
        <v>27</v>
      </c>
      <c r="T10722" t="s">
        <v>13310</v>
      </c>
      <c r="U10722" s="1">
        <v>45916</v>
      </c>
      <c r="V10722">
        <v>36</v>
      </c>
      <c r="W10722" t="str">
        <f t="shared" si="214"/>
        <v>30-59</v>
      </c>
    </row>
    <row r="10723" spans="1:23" x14ac:dyDescent="0.25">
      <c r="A10723" t="s">
        <v>10972</v>
      </c>
      <c r="B10723">
        <v>4051427527</v>
      </c>
      <c r="C10723">
        <v>369898840</v>
      </c>
      <c r="D10723" s="1">
        <v>45848</v>
      </c>
      <c r="E10723">
        <v>99221</v>
      </c>
      <c r="F10723">
        <v>99201</v>
      </c>
      <c r="G10723" t="s">
        <v>3357</v>
      </c>
      <c r="H10723" s="34">
        <v>43154</v>
      </c>
      <c r="I10723" s="7">
        <v>28050</v>
      </c>
      <c r="J10723" s="7">
        <v>24684</v>
      </c>
      <c r="K10723" s="7">
        <v>0</v>
      </c>
      <c r="L10723" s="7">
        <v>3366</v>
      </c>
      <c r="M10723" s="5">
        <v>0.12</v>
      </c>
      <c r="N10723" t="s">
        <v>46</v>
      </c>
      <c r="O10723" t="s">
        <v>17</v>
      </c>
      <c r="P10723" t="s">
        <v>31</v>
      </c>
      <c r="Q10723" t="s">
        <v>19</v>
      </c>
      <c r="R10723" t="s">
        <v>43</v>
      </c>
      <c r="S10723" t="s">
        <v>17</v>
      </c>
      <c r="T10723" t="s">
        <v>13312</v>
      </c>
      <c r="U10723" s="1">
        <v>46006</v>
      </c>
      <c r="V10723">
        <v>158</v>
      </c>
      <c r="W10723" t="str">
        <f t="shared" si="214"/>
        <v>150-179</v>
      </c>
    </row>
    <row r="10724" spans="1:23" x14ac:dyDescent="0.25">
      <c r="A10724" t="s">
        <v>10973</v>
      </c>
      <c r="B10724">
        <v>9118414934</v>
      </c>
      <c r="C10724">
        <v>3724300581</v>
      </c>
      <c r="D10724" s="1">
        <v>45824</v>
      </c>
      <c r="E10724">
        <v>99213</v>
      </c>
      <c r="F10724">
        <v>99281</v>
      </c>
      <c r="G10724" t="s">
        <v>134</v>
      </c>
      <c r="H10724" s="34">
        <v>68233</v>
      </c>
      <c r="I10724" s="7">
        <v>44351</v>
      </c>
      <c r="J10724" s="7">
        <v>34131.879999999997</v>
      </c>
      <c r="K10724" s="7">
        <v>4897</v>
      </c>
      <c r="L10724" s="7">
        <v>5322.12</v>
      </c>
      <c r="M10724" s="5">
        <v>0.12</v>
      </c>
      <c r="N10724" t="s">
        <v>46</v>
      </c>
      <c r="O10724" t="s">
        <v>30</v>
      </c>
      <c r="P10724" t="s">
        <v>18</v>
      </c>
      <c r="Q10724" t="s">
        <v>19</v>
      </c>
      <c r="R10724" t="s">
        <v>21</v>
      </c>
      <c r="S10724" t="s">
        <v>17</v>
      </c>
      <c r="T10724" t="s">
        <v>13312</v>
      </c>
      <c r="U10724" s="1">
        <v>45907</v>
      </c>
      <c r="V10724">
        <v>83</v>
      </c>
      <c r="W10724" t="str">
        <f t="shared" si="214"/>
        <v>60-89</v>
      </c>
    </row>
    <row r="10725" spans="1:23" x14ac:dyDescent="0.25">
      <c r="A10725" t="s">
        <v>10974</v>
      </c>
      <c r="B10725">
        <v>2864600301</v>
      </c>
      <c r="C10725">
        <v>1796893537</v>
      </c>
      <c r="D10725" s="1">
        <v>45340</v>
      </c>
      <c r="E10725">
        <v>99233</v>
      </c>
      <c r="F10725">
        <v>80053</v>
      </c>
      <c r="G10725" t="s">
        <v>3164</v>
      </c>
      <c r="H10725" s="34">
        <v>52940</v>
      </c>
      <c r="I10725" s="7">
        <v>34411</v>
      </c>
      <c r="J10725" s="7">
        <v>27743.68</v>
      </c>
      <c r="K10725" s="7">
        <v>2538</v>
      </c>
      <c r="L10725" s="7">
        <v>4129.32</v>
      </c>
      <c r="M10725" s="5">
        <v>0.12</v>
      </c>
      <c r="N10725" t="s">
        <v>46</v>
      </c>
      <c r="O10725" t="s">
        <v>30</v>
      </c>
      <c r="P10725" t="s">
        <v>3147</v>
      </c>
      <c r="Q10725" t="s">
        <v>19</v>
      </c>
      <c r="R10725" t="s">
        <v>43</v>
      </c>
      <c r="S10725" t="s">
        <v>17</v>
      </c>
      <c r="T10725" t="s">
        <v>13310</v>
      </c>
      <c r="U10725" s="1">
        <v>45478</v>
      </c>
      <c r="V10725">
        <v>138</v>
      </c>
      <c r="W10725" t="str">
        <f t="shared" si="214"/>
        <v>120-149</v>
      </c>
    </row>
    <row r="10726" spans="1:23" x14ac:dyDescent="0.25">
      <c r="A10726" t="s">
        <v>10975</v>
      </c>
      <c r="B10726">
        <v>8767091046</v>
      </c>
      <c r="C10726">
        <v>4888045209</v>
      </c>
      <c r="D10726" s="1">
        <v>45873</v>
      </c>
      <c r="E10726">
        <v>99221</v>
      </c>
      <c r="F10726">
        <v>99284</v>
      </c>
      <c r="G10726" t="s">
        <v>4314</v>
      </c>
      <c r="H10726" s="34">
        <v>64713</v>
      </c>
      <c r="I10726" s="7">
        <v>55006</v>
      </c>
      <c r="J10726" s="7">
        <v>28822.880000000001</v>
      </c>
      <c r="K10726" s="7">
        <v>25083</v>
      </c>
      <c r="L10726" s="7">
        <v>1100.1199999999999</v>
      </c>
      <c r="M10726" s="5">
        <v>0.02</v>
      </c>
      <c r="N10726" t="s">
        <v>16</v>
      </c>
      <c r="O10726" t="s">
        <v>27</v>
      </c>
      <c r="P10726" t="s">
        <v>35</v>
      </c>
      <c r="Q10726" t="s">
        <v>32</v>
      </c>
      <c r="R10726" t="s">
        <v>20</v>
      </c>
      <c r="S10726" t="s">
        <v>27</v>
      </c>
      <c r="T10726" t="s">
        <v>13310</v>
      </c>
      <c r="U10726" s="1">
        <v>45990</v>
      </c>
      <c r="V10726">
        <v>117</v>
      </c>
      <c r="W10726" t="str">
        <f t="shared" si="214"/>
        <v>90-119</v>
      </c>
    </row>
    <row r="10727" spans="1:23" x14ac:dyDescent="0.25">
      <c r="A10727" t="s">
        <v>10976</v>
      </c>
      <c r="B10727">
        <v>5675730372</v>
      </c>
      <c r="C10727">
        <v>1617138413</v>
      </c>
      <c r="D10727" s="1">
        <v>45444</v>
      </c>
      <c r="E10727">
        <v>99222</v>
      </c>
      <c r="F10727">
        <v>71046</v>
      </c>
      <c r="G10727" t="s">
        <v>3281</v>
      </c>
      <c r="H10727" s="34">
        <v>17905</v>
      </c>
      <c r="I10727" s="7">
        <v>12892</v>
      </c>
      <c r="J10727" s="7">
        <v>10452.64</v>
      </c>
      <c r="K10727" s="7">
        <v>1408</v>
      </c>
      <c r="L10727" s="7">
        <v>1031.3599999999999</v>
      </c>
      <c r="M10727" s="5">
        <v>0.08</v>
      </c>
      <c r="N10727" t="s">
        <v>24</v>
      </c>
      <c r="O10727" t="s">
        <v>30</v>
      </c>
      <c r="P10727" t="s">
        <v>3149</v>
      </c>
      <c r="Q10727" t="s">
        <v>32</v>
      </c>
      <c r="R10727" t="s">
        <v>21</v>
      </c>
      <c r="S10727" t="s">
        <v>17</v>
      </c>
      <c r="T10727" t="s">
        <v>13312</v>
      </c>
      <c r="U10727" s="1">
        <v>45603</v>
      </c>
      <c r="V10727">
        <v>159</v>
      </c>
      <c r="W10727" t="str">
        <f t="shared" si="214"/>
        <v>150-179</v>
      </c>
    </row>
    <row r="10728" spans="1:23" x14ac:dyDescent="0.25">
      <c r="A10728" t="s">
        <v>10977</v>
      </c>
      <c r="B10728">
        <v>4825982700</v>
      </c>
      <c r="C10728">
        <v>4534641350</v>
      </c>
      <c r="D10728" s="1">
        <v>45470</v>
      </c>
      <c r="E10728">
        <v>99215</v>
      </c>
      <c r="F10728">
        <v>99213</v>
      </c>
      <c r="G10728" t="s">
        <v>142</v>
      </c>
      <c r="H10728" s="34">
        <v>71746</v>
      </c>
      <c r="I10728" s="7">
        <v>56679</v>
      </c>
      <c r="J10728" s="7">
        <v>28700.36</v>
      </c>
      <c r="K10728" s="7">
        <v>18910</v>
      </c>
      <c r="L10728" s="7">
        <v>9068.64</v>
      </c>
      <c r="M10728" s="5">
        <v>0.16</v>
      </c>
      <c r="N10728" t="s">
        <v>1138</v>
      </c>
      <c r="O10728" t="s">
        <v>27</v>
      </c>
      <c r="P10728" t="s">
        <v>3150</v>
      </c>
      <c r="Q10728" t="s">
        <v>32</v>
      </c>
      <c r="R10728" t="s">
        <v>20</v>
      </c>
      <c r="S10728" t="s">
        <v>21</v>
      </c>
      <c r="T10728" t="s">
        <v>13312</v>
      </c>
      <c r="U10728" s="1">
        <v>45513</v>
      </c>
      <c r="V10728">
        <v>43</v>
      </c>
      <c r="W10728" t="str">
        <f t="shared" si="214"/>
        <v>30-59</v>
      </c>
    </row>
    <row r="10729" spans="1:23" x14ac:dyDescent="0.25">
      <c r="A10729" t="s">
        <v>10978</v>
      </c>
      <c r="B10729">
        <v>5671972031</v>
      </c>
      <c r="C10729">
        <v>1747717532</v>
      </c>
      <c r="D10729" s="1">
        <v>45926</v>
      </c>
      <c r="E10729">
        <v>99223</v>
      </c>
      <c r="F10729">
        <v>81000</v>
      </c>
      <c r="G10729" t="s">
        <v>209</v>
      </c>
      <c r="H10729" s="34">
        <v>78550</v>
      </c>
      <c r="I10729" s="7">
        <v>62055</v>
      </c>
      <c r="J10729" s="7">
        <v>44841.2</v>
      </c>
      <c r="K10729" s="7">
        <v>7285</v>
      </c>
      <c r="L10729" s="7">
        <v>9928.7999999999993</v>
      </c>
      <c r="M10729" s="5">
        <v>0.16</v>
      </c>
      <c r="N10729" t="s">
        <v>1138</v>
      </c>
      <c r="O10729" t="s">
        <v>27</v>
      </c>
      <c r="P10729" t="s">
        <v>35</v>
      </c>
      <c r="Q10729" t="s">
        <v>32</v>
      </c>
      <c r="R10729" t="s">
        <v>26</v>
      </c>
      <c r="S10729" t="s">
        <v>27</v>
      </c>
      <c r="T10729" t="s">
        <v>13311</v>
      </c>
      <c r="U10729" s="1">
        <v>45959</v>
      </c>
      <c r="V10729">
        <v>33</v>
      </c>
      <c r="W10729" t="str">
        <f t="shared" si="214"/>
        <v>30-59</v>
      </c>
    </row>
    <row r="10730" spans="1:23" x14ac:dyDescent="0.25">
      <c r="A10730" t="s">
        <v>10979</v>
      </c>
      <c r="B10730">
        <v>1255172167</v>
      </c>
      <c r="C10730">
        <v>4578442381</v>
      </c>
      <c r="D10730" s="1">
        <v>45595</v>
      </c>
      <c r="E10730">
        <v>99214</v>
      </c>
      <c r="F10730">
        <v>90834</v>
      </c>
      <c r="G10730" t="s">
        <v>3281</v>
      </c>
      <c r="H10730" s="34">
        <v>82848</v>
      </c>
      <c r="I10730" s="7">
        <v>53851</v>
      </c>
      <c r="J10730" s="7">
        <v>42566.879999999997</v>
      </c>
      <c r="K10730" s="7">
        <v>4822</v>
      </c>
      <c r="L10730" s="7">
        <v>6462.12</v>
      </c>
      <c r="M10730" s="5">
        <v>0.12</v>
      </c>
      <c r="N10730" t="s">
        <v>46</v>
      </c>
      <c r="O10730" t="s">
        <v>30</v>
      </c>
      <c r="P10730" t="s">
        <v>25</v>
      </c>
      <c r="Q10730" t="s">
        <v>32</v>
      </c>
      <c r="R10730" t="s">
        <v>27</v>
      </c>
      <c r="S10730" t="s">
        <v>21</v>
      </c>
      <c r="T10730" t="s">
        <v>13310</v>
      </c>
      <c r="U10730" s="1">
        <v>45666</v>
      </c>
      <c r="V10730">
        <v>71</v>
      </c>
      <c r="W10730" t="str">
        <f t="shared" si="214"/>
        <v>60-89</v>
      </c>
    </row>
    <row r="10731" spans="1:23" x14ac:dyDescent="0.25">
      <c r="A10731" t="s">
        <v>10980</v>
      </c>
      <c r="B10731">
        <v>4221055027</v>
      </c>
      <c r="C10731">
        <v>9827023992</v>
      </c>
      <c r="D10731" s="1">
        <v>45568</v>
      </c>
      <c r="E10731">
        <v>99233</v>
      </c>
      <c r="F10731">
        <v>99282</v>
      </c>
      <c r="G10731" t="s">
        <v>3272</v>
      </c>
      <c r="H10731" s="34">
        <v>76279</v>
      </c>
      <c r="I10731" s="7">
        <v>54921</v>
      </c>
      <c r="J10731" s="7">
        <v>50527.32</v>
      </c>
      <c r="K10731" s="7">
        <v>0</v>
      </c>
      <c r="L10731" s="7">
        <v>4393.68</v>
      </c>
      <c r="M10731" s="5">
        <v>0.08</v>
      </c>
      <c r="N10731" t="s">
        <v>24</v>
      </c>
      <c r="O10731" t="s">
        <v>17</v>
      </c>
      <c r="P10731" t="s">
        <v>3147</v>
      </c>
      <c r="Q10731" t="s">
        <v>32</v>
      </c>
      <c r="R10731" t="s">
        <v>38</v>
      </c>
      <c r="S10731" t="s">
        <v>27</v>
      </c>
      <c r="T10731" t="s">
        <v>13310</v>
      </c>
      <c r="U10731" s="1">
        <v>45681</v>
      </c>
      <c r="V10731">
        <v>113</v>
      </c>
      <c r="W10731" t="str">
        <f t="shared" si="214"/>
        <v>90-119</v>
      </c>
    </row>
    <row r="10732" spans="1:23" x14ac:dyDescent="0.25">
      <c r="A10732" t="s">
        <v>10981</v>
      </c>
      <c r="B10732">
        <v>1662209410</v>
      </c>
      <c r="C10732">
        <v>9441640877</v>
      </c>
      <c r="D10732" s="1">
        <v>45315</v>
      </c>
      <c r="E10732">
        <v>99221</v>
      </c>
      <c r="F10732">
        <v>99203</v>
      </c>
      <c r="G10732" t="s">
        <v>3438</v>
      </c>
      <c r="H10732" s="34">
        <v>84208</v>
      </c>
      <c r="I10732" s="7">
        <v>65682</v>
      </c>
      <c r="J10732" s="7">
        <v>40202.6</v>
      </c>
      <c r="K10732" s="7">
        <v>12343</v>
      </c>
      <c r="L10732" s="7">
        <v>13136.4</v>
      </c>
      <c r="M10732" s="5">
        <v>0.2</v>
      </c>
      <c r="N10732" t="s">
        <v>3140</v>
      </c>
      <c r="O10732" t="s">
        <v>27</v>
      </c>
      <c r="P10732" t="s">
        <v>97</v>
      </c>
      <c r="Q10732" t="s">
        <v>32</v>
      </c>
      <c r="R10732" t="s">
        <v>20</v>
      </c>
      <c r="S10732" t="s">
        <v>27</v>
      </c>
      <c r="T10732" t="s">
        <v>13311</v>
      </c>
      <c r="U10732" s="1">
        <v>45385</v>
      </c>
      <c r="V10732">
        <v>70</v>
      </c>
      <c r="W10732" t="str">
        <f t="shared" si="214"/>
        <v>60-89</v>
      </c>
    </row>
    <row r="10733" spans="1:23" x14ac:dyDescent="0.25">
      <c r="A10733" t="s">
        <v>10982</v>
      </c>
      <c r="B10733">
        <v>632368249</v>
      </c>
      <c r="C10733">
        <v>8127611825</v>
      </c>
      <c r="D10733" s="1">
        <v>45734</v>
      </c>
      <c r="E10733">
        <v>99221</v>
      </c>
      <c r="F10733">
        <v>90834</v>
      </c>
      <c r="G10733" t="s">
        <v>23</v>
      </c>
      <c r="H10733" s="34">
        <v>96381</v>
      </c>
      <c r="I10733" s="7">
        <v>77105</v>
      </c>
      <c r="J10733" s="7">
        <v>66310.3</v>
      </c>
      <c r="K10733" s="7">
        <v>0</v>
      </c>
      <c r="L10733" s="7">
        <v>10794.7</v>
      </c>
      <c r="M10733" s="5">
        <v>0.14000000000000001</v>
      </c>
      <c r="N10733" t="s">
        <v>1135</v>
      </c>
      <c r="O10733" t="s">
        <v>17</v>
      </c>
      <c r="P10733" t="s">
        <v>3147</v>
      </c>
      <c r="Q10733" t="s">
        <v>19</v>
      </c>
      <c r="R10733" t="s">
        <v>38</v>
      </c>
      <c r="S10733" t="s">
        <v>27</v>
      </c>
      <c r="T10733" t="s">
        <v>13311</v>
      </c>
      <c r="U10733" s="1">
        <v>45796</v>
      </c>
      <c r="V10733">
        <v>62</v>
      </c>
      <c r="W10733" t="str">
        <f t="shared" si="214"/>
        <v>60-89</v>
      </c>
    </row>
    <row r="10734" spans="1:23" x14ac:dyDescent="0.25">
      <c r="A10734" t="s">
        <v>10983</v>
      </c>
      <c r="B10734">
        <v>6628350397</v>
      </c>
      <c r="C10734">
        <v>4519567537</v>
      </c>
      <c r="D10734" s="1">
        <v>45549</v>
      </c>
      <c r="E10734">
        <v>99213</v>
      </c>
      <c r="F10734">
        <v>99285</v>
      </c>
      <c r="G10734" t="s">
        <v>129</v>
      </c>
      <c r="H10734" s="34">
        <v>74749</v>
      </c>
      <c r="I10734" s="7">
        <v>48587</v>
      </c>
      <c r="J10734" s="7">
        <v>38892.559999999998</v>
      </c>
      <c r="K10734" s="7">
        <v>3864</v>
      </c>
      <c r="L10734" s="7">
        <v>5830.44</v>
      </c>
      <c r="M10734" s="5">
        <v>0.12</v>
      </c>
      <c r="N10734" t="s">
        <v>46</v>
      </c>
      <c r="O10734" t="s">
        <v>30</v>
      </c>
      <c r="P10734" t="s">
        <v>3146</v>
      </c>
      <c r="Q10734" t="s">
        <v>19</v>
      </c>
      <c r="R10734" t="s">
        <v>21</v>
      </c>
      <c r="S10734" t="s">
        <v>17</v>
      </c>
      <c r="T10734" t="s">
        <v>13312</v>
      </c>
      <c r="U10734" s="1">
        <v>45635</v>
      </c>
      <c r="V10734">
        <v>86</v>
      </c>
      <c r="W10734" t="str">
        <f t="shared" si="214"/>
        <v>60-89</v>
      </c>
    </row>
    <row r="10735" spans="1:23" x14ac:dyDescent="0.25">
      <c r="A10735" t="s">
        <v>10984</v>
      </c>
      <c r="B10735">
        <v>1271583832</v>
      </c>
      <c r="C10735">
        <v>7973223503</v>
      </c>
      <c r="D10735" s="1">
        <v>45620</v>
      </c>
      <c r="E10735">
        <v>99221</v>
      </c>
      <c r="F10735">
        <v>99281</v>
      </c>
      <c r="G10735" t="s">
        <v>3449</v>
      </c>
      <c r="H10735" s="34">
        <v>15974</v>
      </c>
      <c r="I10735" s="7">
        <v>10383</v>
      </c>
      <c r="J10735" s="7">
        <v>7820.0400000000009</v>
      </c>
      <c r="K10735" s="7">
        <v>1317</v>
      </c>
      <c r="L10735" s="7">
        <v>1245.96</v>
      </c>
      <c r="M10735" s="5">
        <v>0.12</v>
      </c>
      <c r="N10735" t="s">
        <v>46</v>
      </c>
      <c r="O10735" t="s">
        <v>30</v>
      </c>
      <c r="P10735" t="s">
        <v>31</v>
      </c>
      <c r="Q10735" t="s">
        <v>19</v>
      </c>
      <c r="R10735" t="s">
        <v>27</v>
      </c>
      <c r="S10735" t="s">
        <v>17</v>
      </c>
      <c r="T10735" t="s">
        <v>13312</v>
      </c>
      <c r="U10735" s="1">
        <v>45670</v>
      </c>
      <c r="V10735">
        <v>50</v>
      </c>
      <c r="W10735" t="str">
        <f t="shared" si="214"/>
        <v>30-59</v>
      </c>
    </row>
    <row r="10736" spans="1:23" x14ac:dyDescent="0.25">
      <c r="A10736" t="s">
        <v>10985</v>
      </c>
      <c r="B10736">
        <v>6881829378</v>
      </c>
      <c r="C10736">
        <v>4898774215</v>
      </c>
      <c r="D10736" s="1">
        <v>45633</v>
      </c>
      <c r="E10736">
        <v>99231</v>
      </c>
      <c r="F10736">
        <v>99291</v>
      </c>
      <c r="G10736" t="s">
        <v>320</v>
      </c>
      <c r="H10736" s="34">
        <v>89642</v>
      </c>
      <c r="I10736" s="7">
        <v>73506</v>
      </c>
      <c r="J10736" s="7">
        <v>60274.92</v>
      </c>
      <c r="K10736" s="7">
        <v>0</v>
      </c>
      <c r="L10736" s="7">
        <v>13231.08</v>
      </c>
      <c r="M10736" s="5">
        <v>0.18</v>
      </c>
      <c r="N10736" t="s">
        <v>3141</v>
      </c>
      <c r="O10736" t="s">
        <v>17</v>
      </c>
      <c r="P10736" t="s">
        <v>18</v>
      </c>
      <c r="Q10736" t="s">
        <v>32</v>
      </c>
      <c r="R10736" t="s">
        <v>38</v>
      </c>
      <c r="S10736" t="s">
        <v>17</v>
      </c>
      <c r="T10736" t="s">
        <v>13312</v>
      </c>
      <c r="U10736" s="1">
        <v>45700</v>
      </c>
      <c r="V10736">
        <v>67</v>
      </c>
      <c r="W10736" t="str">
        <f t="shared" si="214"/>
        <v>60-89</v>
      </c>
    </row>
    <row r="10737" spans="1:23" x14ac:dyDescent="0.25">
      <c r="A10737" t="s">
        <v>10986</v>
      </c>
      <c r="B10737">
        <v>1804063980</v>
      </c>
      <c r="C10737">
        <v>9198944236</v>
      </c>
      <c r="D10737" s="1">
        <v>45569</v>
      </c>
      <c r="E10737">
        <v>99215</v>
      </c>
      <c r="F10737">
        <v>71046</v>
      </c>
      <c r="G10737" t="s">
        <v>34</v>
      </c>
      <c r="H10737" s="34">
        <v>60751</v>
      </c>
      <c r="I10737" s="7">
        <v>45563</v>
      </c>
      <c r="J10737" s="7">
        <v>38728.550000000003</v>
      </c>
      <c r="K10737" s="7">
        <v>0</v>
      </c>
      <c r="L10737" s="7">
        <v>6834.45</v>
      </c>
      <c r="M10737" s="5">
        <v>0.15</v>
      </c>
      <c r="N10737" t="s">
        <v>1139</v>
      </c>
      <c r="O10737" t="s">
        <v>17</v>
      </c>
      <c r="P10737" t="s">
        <v>3148</v>
      </c>
      <c r="Q10737" t="s">
        <v>19</v>
      </c>
      <c r="R10737" t="s">
        <v>26</v>
      </c>
      <c r="S10737" t="s">
        <v>27</v>
      </c>
      <c r="T10737" t="s">
        <v>13312</v>
      </c>
      <c r="U10737" s="1">
        <v>45739</v>
      </c>
      <c r="V10737">
        <v>170</v>
      </c>
      <c r="W10737" t="str">
        <f t="shared" si="214"/>
        <v>150-179</v>
      </c>
    </row>
    <row r="10738" spans="1:23" x14ac:dyDescent="0.25">
      <c r="A10738" t="s">
        <v>10987</v>
      </c>
      <c r="B10738">
        <v>672600957</v>
      </c>
      <c r="C10738">
        <v>4094778378</v>
      </c>
      <c r="D10738" s="1">
        <v>45503</v>
      </c>
      <c r="E10738">
        <v>99232</v>
      </c>
      <c r="F10738">
        <v>99202</v>
      </c>
      <c r="G10738" t="s">
        <v>3225</v>
      </c>
      <c r="H10738" s="34">
        <v>58911</v>
      </c>
      <c r="I10738" s="7">
        <v>48307</v>
      </c>
      <c r="J10738" s="7">
        <v>39611.74</v>
      </c>
      <c r="K10738" s="7">
        <v>0</v>
      </c>
      <c r="L10738" s="7">
        <v>8695.26</v>
      </c>
      <c r="M10738" s="5">
        <v>0.18</v>
      </c>
      <c r="N10738" t="s">
        <v>3141</v>
      </c>
      <c r="O10738" t="s">
        <v>17</v>
      </c>
      <c r="P10738" t="s">
        <v>55</v>
      </c>
      <c r="Q10738" t="s">
        <v>19</v>
      </c>
      <c r="R10738" t="s">
        <v>27</v>
      </c>
      <c r="S10738" t="s">
        <v>27</v>
      </c>
      <c r="T10738" t="s">
        <v>13311</v>
      </c>
      <c r="U10738" s="1">
        <v>45570</v>
      </c>
      <c r="V10738">
        <v>67</v>
      </c>
      <c r="W10738" t="str">
        <f t="shared" si="214"/>
        <v>60-89</v>
      </c>
    </row>
    <row r="10739" spans="1:23" x14ac:dyDescent="0.25">
      <c r="A10739" t="s">
        <v>10988</v>
      </c>
      <c r="B10739">
        <v>2638991835</v>
      </c>
      <c r="C10739">
        <v>9064187338</v>
      </c>
      <c r="D10739" s="1">
        <v>45720</v>
      </c>
      <c r="E10739">
        <v>99223</v>
      </c>
      <c r="F10739">
        <v>90834</v>
      </c>
      <c r="G10739" t="s">
        <v>3412</v>
      </c>
      <c r="H10739" s="34">
        <v>51407</v>
      </c>
      <c r="I10739" s="7">
        <v>40097</v>
      </c>
      <c r="J10739" s="7">
        <v>27509.599999999999</v>
      </c>
      <c r="K10739" s="7">
        <v>4568</v>
      </c>
      <c r="L10739" s="7">
        <v>8019.4</v>
      </c>
      <c r="M10739" s="5">
        <v>0.2</v>
      </c>
      <c r="N10739" t="s">
        <v>3140</v>
      </c>
      <c r="O10739" t="s">
        <v>27</v>
      </c>
      <c r="P10739" t="s">
        <v>31</v>
      </c>
      <c r="Q10739" t="s">
        <v>19</v>
      </c>
      <c r="R10739" t="s">
        <v>38</v>
      </c>
      <c r="S10739" t="s">
        <v>27</v>
      </c>
      <c r="T10739" t="s">
        <v>13310</v>
      </c>
      <c r="U10739" s="1">
        <v>45841</v>
      </c>
      <c r="V10739">
        <v>121</v>
      </c>
      <c r="W10739" t="str">
        <f t="shared" si="214"/>
        <v>120-149</v>
      </c>
    </row>
    <row r="10740" spans="1:23" x14ac:dyDescent="0.25">
      <c r="A10740" t="s">
        <v>10989</v>
      </c>
      <c r="B10740">
        <v>1109819556</v>
      </c>
      <c r="C10740">
        <v>9043677575</v>
      </c>
      <c r="D10740" s="1">
        <v>45869</v>
      </c>
      <c r="E10740">
        <v>99238</v>
      </c>
      <c r="F10740">
        <v>36415</v>
      </c>
      <c r="G10740" t="s">
        <v>3312</v>
      </c>
      <c r="H10740" s="34">
        <v>20791</v>
      </c>
      <c r="I10740" s="7">
        <v>13514</v>
      </c>
      <c r="J10740" s="7">
        <v>8988.32</v>
      </c>
      <c r="K10740" s="7">
        <v>2904</v>
      </c>
      <c r="L10740" s="7">
        <v>1621.68</v>
      </c>
      <c r="M10740" s="5">
        <v>0.12</v>
      </c>
      <c r="N10740" t="s">
        <v>46</v>
      </c>
      <c r="O10740" t="s">
        <v>27</v>
      </c>
      <c r="P10740" t="s">
        <v>25</v>
      </c>
      <c r="Q10740" t="s">
        <v>19</v>
      </c>
      <c r="R10740" t="s">
        <v>26</v>
      </c>
      <c r="S10740" t="s">
        <v>17</v>
      </c>
      <c r="T10740" t="s">
        <v>13310</v>
      </c>
      <c r="U10740" s="1">
        <v>46015</v>
      </c>
      <c r="V10740">
        <v>146</v>
      </c>
      <c r="W10740" t="str">
        <f t="shared" si="214"/>
        <v>120-149</v>
      </c>
    </row>
    <row r="10741" spans="1:23" x14ac:dyDescent="0.25">
      <c r="A10741" t="s">
        <v>10990</v>
      </c>
      <c r="B10741">
        <v>8655457740</v>
      </c>
      <c r="C10741">
        <v>9130005002</v>
      </c>
      <c r="D10741" s="1">
        <v>45406</v>
      </c>
      <c r="E10741">
        <v>99231</v>
      </c>
      <c r="F10741">
        <v>99283</v>
      </c>
      <c r="G10741" t="s">
        <v>83</v>
      </c>
      <c r="H10741" s="34">
        <v>85251</v>
      </c>
      <c r="I10741" s="7">
        <v>72463</v>
      </c>
      <c r="J10741" s="7">
        <v>65464.740000000005</v>
      </c>
      <c r="K10741" s="7">
        <v>5549</v>
      </c>
      <c r="L10741" s="7">
        <v>1449.26</v>
      </c>
      <c r="M10741" s="5">
        <v>0.02</v>
      </c>
      <c r="N10741" t="s">
        <v>16</v>
      </c>
      <c r="O10741" t="s">
        <v>30</v>
      </c>
      <c r="P10741" t="s">
        <v>97</v>
      </c>
      <c r="Q10741" t="s">
        <v>32</v>
      </c>
      <c r="R10741" t="s">
        <v>20</v>
      </c>
      <c r="S10741" t="s">
        <v>27</v>
      </c>
      <c r="T10741" t="s">
        <v>13311</v>
      </c>
      <c r="U10741" s="1">
        <v>45437</v>
      </c>
      <c r="V10741">
        <v>31</v>
      </c>
      <c r="W10741" t="str">
        <f t="shared" si="214"/>
        <v>30-59</v>
      </c>
    </row>
    <row r="10742" spans="1:23" x14ac:dyDescent="0.25">
      <c r="A10742" t="s">
        <v>10991</v>
      </c>
      <c r="B10742">
        <v>3323865975</v>
      </c>
      <c r="C10742">
        <v>6333807033</v>
      </c>
      <c r="D10742" s="1">
        <v>45789</v>
      </c>
      <c r="E10742">
        <v>99221</v>
      </c>
      <c r="F10742">
        <v>85025</v>
      </c>
      <c r="G10742" t="s">
        <v>112</v>
      </c>
      <c r="H10742" s="34">
        <v>58218</v>
      </c>
      <c r="I10742" s="7">
        <v>45410</v>
      </c>
      <c r="J10742" s="7">
        <v>30788</v>
      </c>
      <c r="K10742" s="7">
        <v>5540</v>
      </c>
      <c r="L10742" s="7">
        <v>9082</v>
      </c>
      <c r="M10742" s="5">
        <v>0.2</v>
      </c>
      <c r="N10742" t="s">
        <v>3140</v>
      </c>
      <c r="O10742" t="s">
        <v>27</v>
      </c>
      <c r="P10742" t="s">
        <v>3149</v>
      </c>
      <c r="Q10742" t="s">
        <v>19</v>
      </c>
      <c r="R10742" t="s">
        <v>21</v>
      </c>
      <c r="S10742" t="s">
        <v>17</v>
      </c>
      <c r="T10742" t="s">
        <v>13311</v>
      </c>
      <c r="U10742" s="1">
        <v>45828</v>
      </c>
      <c r="V10742">
        <v>39</v>
      </c>
      <c r="W10742" t="str">
        <f t="shared" si="214"/>
        <v>30-59</v>
      </c>
    </row>
    <row r="10743" spans="1:23" x14ac:dyDescent="0.25">
      <c r="A10743" t="s">
        <v>10992</v>
      </c>
      <c r="B10743">
        <v>753918922</v>
      </c>
      <c r="C10743">
        <v>2918956934</v>
      </c>
      <c r="D10743" s="1">
        <v>45572</v>
      </c>
      <c r="E10743">
        <v>99221</v>
      </c>
      <c r="F10743">
        <v>99284</v>
      </c>
      <c r="G10743" t="s">
        <v>3240</v>
      </c>
      <c r="H10743" s="34">
        <v>80699</v>
      </c>
      <c r="I10743" s="7">
        <v>58103</v>
      </c>
      <c r="J10743" s="7">
        <v>53454.76</v>
      </c>
      <c r="K10743" s="7">
        <v>0</v>
      </c>
      <c r="L10743" s="7">
        <v>4648.24</v>
      </c>
      <c r="M10743" s="5">
        <v>0.08</v>
      </c>
      <c r="N10743" t="s">
        <v>24</v>
      </c>
      <c r="O10743" t="s">
        <v>17</v>
      </c>
      <c r="P10743" t="s">
        <v>3148</v>
      </c>
      <c r="Q10743" t="s">
        <v>32</v>
      </c>
      <c r="R10743" t="s">
        <v>27</v>
      </c>
      <c r="S10743" t="s">
        <v>21</v>
      </c>
      <c r="T10743" t="s">
        <v>13312</v>
      </c>
      <c r="U10743" s="1">
        <v>45643</v>
      </c>
      <c r="V10743">
        <v>71</v>
      </c>
      <c r="W10743" t="str">
        <f t="shared" si="214"/>
        <v>60-89</v>
      </c>
    </row>
    <row r="10744" spans="1:23" x14ac:dyDescent="0.25">
      <c r="A10744" t="s">
        <v>10993</v>
      </c>
      <c r="B10744">
        <v>8483973982</v>
      </c>
      <c r="C10744">
        <v>2251823867</v>
      </c>
      <c r="D10744" s="1">
        <v>45790</v>
      </c>
      <c r="E10744">
        <v>99221</v>
      </c>
      <c r="F10744">
        <v>99285</v>
      </c>
      <c r="G10744" t="s">
        <v>272</v>
      </c>
      <c r="H10744" s="34">
        <v>68869</v>
      </c>
      <c r="I10744" s="7">
        <v>56473</v>
      </c>
      <c r="J10744" s="7">
        <v>23194.86</v>
      </c>
      <c r="K10744" s="7">
        <v>23113</v>
      </c>
      <c r="L10744" s="7">
        <v>10165.14</v>
      </c>
      <c r="M10744" s="5">
        <v>0.18</v>
      </c>
      <c r="N10744" t="s">
        <v>3141</v>
      </c>
      <c r="O10744" t="s">
        <v>27</v>
      </c>
      <c r="P10744" t="s">
        <v>25</v>
      </c>
      <c r="Q10744" t="s">
        <v>32</v>
      </c>
      <c r="R10744" t="s">
        <v>20</v>
      </c>
      <c r="S10744" t="s">
        <v>21</v>
      </c>
      <c r="T10744" t="s">
        <v>13310</v>
      </c>
      <c r="U10744" s="1">
        <v>45899</v>
      </c>
      <c r="V10744">
        <v>109</v>
      </c>
      <c r="W10744" t="str">
        <f t="shared" si="214"/>
        <v>90-119</v>
      </c>
    </row>
    <row r="10745" spans="1:23" x14ac:dyDescent="0.25">
      <c r="A10745" t="s">
        <v>10994</v>
      </c>
      <c r="B10745">
        <v>9107843856</v>
      </c>
      <c r="C10745">
        <v>5892593426</v>
      </c>
      <c r="D10745" s="1">
        <v>45899</v>
      </c>
      <c r="E10745">
        <v>99215</v>
      </c>
      <c r="F10745">
        <v>99292</v>
      </c>
      <c r="G10745" t="s">
        <v>495</v>
      </c>
      <c r="H10745" s="34">
        <v>58220</v>
      </c>
      <c r="I10745" s="7">
        <v>43665</v>
      </c>
      <c r="J10745" s="7">
        <v>21070.25</v>
      </c>
      <c r="K10745" s="7">
        <v>16045</v>
      </c>
      <c r="L10745" s="7">
        <v>6549.75</v>
      </c>
      <c r="M10745" s="5">
        <v>0.15</v>
      </c>
      <c r="N10745" t="s">
        <v>1139</v>
      </c>
      <c r="O10745" t="s">
        <v>27</v>
      </c>
      <c r="P10745" t="s">
        <v>31</v>
      </c>
      <c r="Q10745" t="s">
        <v>19</v>
      </c>
      <c r="R10745" t="s">
        <v>43</v>
      </c>
      <c r="S10745" t="s">
        <v>17</v>
      </c>
      <c r="T10745" t="s">
        <v>13311</v>
      </c>
      <c r="U10745" s="1">
        <v>46022</v>
      </c>
      <c r="V10745">
        <v>123</v>
      </c>
      <c r="W10745" t="str">
        <f t="shared" si="214"/>
        <v>120-149</v>
      </c>
    </row>
    <row r="10746" spans="1:23" x14ac:dyDescent="0.25">
      <c r="A10746" t="s">
        <v>10995</v>
      </c>
      <c r="B10746">
        <v>3411377224</v>
      </c>
      <c r="C10746">
        <v>3444611385</v>
      </c>
      <c r="D10746" s="1">
        <v>45321</v>
      </c>
      <c r="E10746">
        <v>99214</v>
      </c>
      <c r="F10746">
        <v>99215</v>
      </c>
      <c r="G10746" t="s">
        <v>3256</v>
      </c>
      <c r="H10746" s="34">
        <v>47722</v>
      </c>
      <c r="I10746" s="7">
        <v>40564</v>
      </c>
      <c r="J10746" s="7">
        <v>27062.720000000001</v>
      </c>
      <c r="K10746" s="7">
        <v>12690</v>
      </c>
      <c r="L10746" s="7">
        <v>811.28</v>
      </c>
      <c r="M10746" s="5">
        <v>0.02</v>
      </c>
      <c r="N10746" t="s">
        <v>16</v>
      </c>
      <c r="O10746" t="s">
        <v>27</v>
      </c>
      <c r="P10746" t="s">
        <v>18</v>
      </c>
      <c r="Q10746" t="s">
        <v>32</v>
      </c>
      <c r="R10746" t="s">
        <v>43</v>
      </c>
      <c r="S10746" t="s">
        <v>27</v>
      </c>
      <c r="T10746" t="s">
        <v>13310</v>
      </c>
      <c r="U10746" s="1">
        <v>45491</v>
      </c>
      <c r="V10746">
        <v>170</v>
      </c>
      <c r="W10746" t="str">
        <f t="shared" si="214"/>
        <v>150-179</v>
      </c>
    </row>
    <row r="10747" spans="1:23" x14ac:dyDescent="0.25">
      <c r="A10747" t="s">
        <v>10996</v>
      </c>
      <c r="B10747">
        <v>9953002178</v>
      </c>
      <c r="C10747">
        <v>7190855867</v>
      </c>
      <c r="D10747" s="1">
        <v>45508</v>
      </c>
      <c r="E10747">
        <v>99222</v>
      </c>
      <c r="F10747">
        <v>99213</v>
      </c>
      <c r="G10747" t="s">
        <v>495</v>
      </c>
      <c r="H10747" s="34">
        <v>62894</v>
      </c>
      <c r="I10747" s="7">
        <v>45284</v>
      </c>
      <c r="J10747" s="7">
        <v>41661.279999999999</v>
      </c>
      <c r="K10747" s="7">
        <v>0</v>
      </c>
      <c r="L10747" s="7">
        <v>3622.72</v>
      </c>
      <c r="M10747" s="5">
        <v>0.08</v>
      </c>
      <c r="N10747" t="s">
        <v>24</v>
      </c>
      <c r="O10747" t="s">
        <v>17</v>
      </c>
      <c r="P10747" t="s">
        <v>35</v>
      </c>
      <c r="Q10747" t="s">
        <v>19</v>
      </c>
      <c r="R10747" t="s">
        <v>43</v>
      </c>
      <c r="S10747" t="s">
        <v>21</v>
      </c>
      <c r="T10747" t="s">
        <v>13310</v>
      </c>
      <c r="U10747" s="1">
        <v>45553</v>
      </c>
      <c r="V10747">
        <v>45</v>
      </c>
      <c r="W10747" t="str">
        <f t="shared" si="214"/>
        <v>30-59</v>
      </c>
    </row>
    <row r="10748" spans="1:23" x14ac:dyDescent="0.25">
      <c r="A10748" t="s">
        <v>10997</v>
      </c>
      <c r="B10748">
        <v>3484339430</v>
      </c>
      <c r="C10748">
        <v>5020571284</v>
      </c>
      <c r="D10748" s="1">
        <v>45931</v>
      </c>
      <c r="E10748">
        <v>99231</v>
      </c>
      <c r="F10748">
        <v>99201</v>
      </c>
      <c r="G10748" t="s">
        <v>89</v>
      </c>
      <c r="H10748" s="34">
        <v>21017</v>
      </c>
      <c r="I10748" s="7">
        <v>15132</v>
      </c>
      <c r="J10748" s="7">
        <v>13921.44</v>
      </c>
      <c r="K10748" s="7">
        <v>0</v>
      </c>
      <c r="L10748" s="7">
        <v>1210.56</v>
      </c>
      <c r="M10748" s="5">
        <v>0.08</v>
      </c>
      <c r="N10748" t="s">
        <v>24</v>
      </c>
      <c r="O10748" t="s">
        <v>17</v>
      </c>
      <c r="P10748" t="s">
        <v>3147</v>
      </c>
      <c r="Q10748" t="s">
        <v>19</v>
      </c>
      <c r="R10748" t="s">
        <v>43</v>
      </c>
      <c r="S10748" t="s">
        <v>27</v>
      </c>
      <c r="T10748" t="s">
        <v>13310</v>
      </c>
      <c r="U10748" s="1">
        <v>45995</v>
      </c>
      <c r="V10748">
        <v>65</v>
      </c>
      <c r="W10748" t="str">
        <f t="shared" si="214"/>
        <v>60-89</v>
      </c>
    </row>
    <row r="10749" spans="1:23" x14ac:dyDescent="0.25">
      <c r="A10749" t="s">
        <v>10998</v>
      </c>
      <c r="B10749">
        <v>6445483667</v>
      </c>
      <c r="C10749">
        <v>2362495282</v>
      </c>
      <c r="D10749" s="1">
        <v>45678</v>
      </c>
      <c r="E10749">
        <v>99222</v>
      </c>
      <c r="F10749">
        <v>99215</v>
      </c>
      <c r="G10749" t="s">
        <v>191</v>
      </c>
      <c r="H10749" s="34">
        <v>97069</v>
      </c>
      <c r="I10749" s="7">
        <v>82509</v>
      </c>
      <c r="J10749" s="7">
        <v>72817.820000000007</v>
      </c>
      <c r="K10749" s="7">
        <v>8041</v>
      </c>
      <c r="L10749" s="7">
        <v>1650.18</v>
      </c>
      <c r="M10749" s="5">
        <v>0.02</v>
      </c>
      <c r="N10749" t="s">
        <v>16</v>
      </c>
      <c r="O10749" t="s">
        <v>30</v>
      </c>
      <c r="P10749" t="s">
        <v>31</v>
      </c>
      <c r="Q10749" t="s">
        <v>32</v>
      </c>
      <c r="R10749" t="s">
        <v>27</v>
      </c>
      <c r="S10749" t="s">
        <v>21</v>
      </c>
      <c r="T10749" t="s">
        <v>13311</v>
      </c>
      <c r="U10749" s="1">
        <v>45793</v>
      </c>
      <c r="V10749">
        <v>115</v>
      </c>
      <c r="W10749" t="str">
        <f t="shared" si="214"/>
        <v>90-119</v>
      </c>
    </row>
    <row r="10750" spans="1:23" x14ac:dyDescent="0.25">
      <c r="A10750" t="s">
        <v>10999</v>
      </c>
      <c r="B10750">
        <v>689804022</v>
      </c>
      <c r="C10750">
        <v>4681625342</v>
      </c>
      <c r="D10750" s="1">
        <v>45706</v>
      </c>
      <c r="E10750">
        <v>99213</v>
      </c>
      <c r="F10750">
        <v>81000</v>
      </c>
      <c r="G10750" t="s">
        <v>293</v>
      </c>
      <c r="H10750" s="34">
        <v>75164</v>
      </c>
      <c r="I10750" s="7">
        <v>48857</v>
      </c>
      <c r="J10750" s="7">
        <v>21770.16</v>
      </c>
      <c r="K10750" s="7">
        <v>21224</v>
      </c>
      <c r="L10750" s="7">
        <v>5862.84</v>
      </c>
      <c r="M10750" s="5">
        <v>0.12</v>
      </c>
      <c r="N10750" t="s">
        <v>46</v>
      </c>
      <c r="O10750" t="s">
        <v>27</v>
      </c>
      <c r="P10750" t="s">
        <v>3148</v>
      </c>
      <c r="Q10750" t="s">
        <v>32</v>
      </c>
      <c r="R10750" t="s">
        <v>20</v>
      </c>
      <c r="S10750" t="s">
        <v>21</v>
      </c>
      <c r="T10750" t="s">
        <v>13311</v>
      </c>
      <c r="U10750" s="1">
        <v>45861</v>
      </c>
      <c r="V10750">
        <v>155</v>
      </c>
      <c r="W10750" t="str">
        <f t="shared" si="214"/>
        <v>150-179</v>
      </c>
    </row>
    <row r="10751" spans="1:23" x14ac:dyDescent="0.25">
      <c r="A10751" t="s">
        <v>11000</v>
      </c>
      <c r="B10751">
        <v>8053491801</v>
      </c>
      <c r="C10751">
        <v>9068499624</v>
      </c>
      <c r="D10751" s="1">
        <v>45680</v>
      </c>
      <c r="E10751">
        <v>99222</v>
      </c>
      <c r="F10751">
        <v>99281</v>
      </c>
      <c r="G10751" t="s">
        <v>3548</v>
      </c>
      <c r="H10751" s="34">
        <v>54115</v>
      </c>
      <c r="I10751" s="7">
        <v>40586</v>
      </c>
      <c r="J10751" s="7">
        <v>34498.1</v>
      </c>
      <c r="K10751" s="7">
        <v>0</v>
      </c>
      <c r="L10751" s="7">
        <v>6087.9</v>
      </c>
      <c r="M10751" s="5">
        <v>0.15</v>
      </c>
      <c r="N10751" t="s">
        <v>1139</v>
      </c>
      <c r="O10751" t="s">
        <v>17</v>
      </c>
      <c r="P10751" t="s">
        <v>35</v>
      </c>
      <c r="Q10751" t="s">
        <v>32</v>
      </c>
      <c r="R10751" t="s">
        <v>20</v>
      </c>
      <c r="S10751" t="s">
        <v>17</v>
      </c>
      <c r="T10751" t="s">
        <v>13312</v>
      </c>
      <c r="U10751" s="1">
        <v>45839</v>
      </c>
      <c r="V10751">
        <v>159</v>
      </c>
      <c r="W10751" t="str">
        <f t="shared" si="214"/>
        <v>150-179</v>
      </c>
    </row>
    <row r="10752" spans="1:23" x14ac:dyDescent="0.25">
      <c r="A10752" t="s">
        <v>11001</v>
      </c>
      <c r="B10752">
        <v>914803355</v>
      </c>
      <c r="C10752">
        <v>4138986616</v>
      </c>
      <c r="D10752" s="1">
        <v>45428</v>
      </c>
      <c r="E10752">
        <v>99223</v>
      </c>
      <c r="F10752">
        <v>99201</v>
      </c>
      <c r="G10752" t="s">
        <v>124</v>
      </c>
      <c r="H10752" s="34">
        <v>72129</v>
      </c>
      <c r="I10752" s="7">
        <v>61310</v>
      </c>
      <c r="J10752" s="7">
        <v>60083.8</v>
      </c>
      <c r="K10752" s="7">
        <v>0</v>
      </c>
      <c r="L10752" s="7">
        <v>1226.2</v>
      </c>
      <c r="M10752" s="5">
        <v>0.02</v>
      </c>
      <c r="N10752" t="s">
        <v>16</v>
      </c>
      <c r="O10752" t="s">
        <v>17</v>
      </c>
      <c r="P10752" t="s">
        <v>3146</v>
      </c>
      <c r="Q10752" t="s">
        <v>19</v>
      </c>
      <c r="R10752" t="s">
        <v>20</v>
      </c>
      <c r="S10752" t="s">
        <v>27</v>
      </c>
      <c r="T10752" t="s">
        <v>13311</v>
      </c>
      <c r="U10752" s="1">
        <v>45554</v>
      </c>
      <c r="V10752">
        <v>126</v>
      </c>
      <c r="W10752" t="str">
        <f t="shared" si="214"/>
        <v>120-149</v>
      </c>
    </row>
    <row r="10753" spans="1:23" x14ac:dyDescent="0.25">
      <c r="A10753" t="s">
        <v>11002</v>
      </c>
      <c r="B10753">
        <v>9240515314</v>
      </c>
      <c r="C10753">
        <v>3547604097</v>
      </c>
      <c r="D10753" s="1">
        <v>45544</v>
      </c>
      <c r="E10753">
        <v>99233</v>
      </c>
      <c r="F10753">
        <v>90834</v>
      </c>
      <c r="G10753" t="s">
        <v>122</v>
      </c>
      <c r="H10753" s="34">
        <v>16269</v>
      </c>
      <c r="I10753" s="7">
        <v>13015</v>
      </c>
      <c r="J10753" s="7">
        <v>9519.9</v>
      </c>
      <c r="K10753" s="7">
        <v>1673</v>
      </c>
      <c r="L10753" s="7">
        <v>1822.1</v>
      </c>
      <c r="M10753" s="5">
        <v>0.14000000000000001</v>
      </c>
      <c r="N10753" t="s">
        <v>1135</v>
      </c>
      <c r="O10753" t="s">
        <v>30</v>
      </c>
      <c r="P10753" t="s">
        <v>31</v>
      </c>
      <c r="Q10753" t="s">
        <v>19</v>
      </c>
      <c r="R10753" t="s">
        <v>21</v>
      </c>
      <c r="S10753" t="s">
        <v>17</v>
      </c>
      <c r="T10753" t="s">
        <v>13310</v>
      </c>
      <c r="U10753" s="1">
        <v>45643</v>
      </c>
      <c r="V10753">
        <v>99</v>
      </c>
      <c r="W10753" t="str">
        <f t="shared" si="214"/>
        <v>90-119</v>
      </c>
    </row>
    <row r="10754" spans="1:23" x14ac:dyDescent="0.25">
      <c r="A10754" t="s">
        <v>11003</v>
      </c>
      <c r="B10754">
        <v>5463817732</v>
      </c>
      <c r="C10754">
        <v>2944291829</v>
      </c>
      <c r="D10754" s="1">
        <v>45316</v>
      </c>
      <c r="E10754">
        <v>99223</v>
      </c>
      <c r="F10754">
        <v>99291</v>
      </c>
      <c r="G10754" t="s">
        <v>296</v>
      </c>
      <c r="H10754" s="34">
        <v>61749</v>
      </c>
      <c r="I10754" s="7">
        <v>49399</v>
      </c>
      <c r="J10754" s="7">
        <v>42483.14</v>
      </c>
      <c r="K10754" s="7">
        <v>0</v>
      </c>
      <c r="L10754" s="7">
        <v>6915.86</v>
      </c>
      <c r="M10754" s="5">
        <v>0.14000000000000001</v>
      </c>
      <c r="N10754" t="s">
        <v>1135</v>
      </c>
      <c r="O10754" t="s">
        <v>17</v>
      </c>
      <c r="P10754" t="s">
        <v>31</v>
      </c>
      <c r="Q10754" t="s">
        <v>32</v>
      </c>
      <c r="R10754" t="s">
        <v>27</v>
      </c>
      <c r="S10754" t="s">
        <v>17</v>
      </c>
      <c r="T10754" t="s">
        <v>13310</v>
      </c>
      <c r="U10754" s="1">
        <v>45478</v>
      </c>
      <c r="V10754">
        <v>162</v>
      </c>
      <c r="W10754" t="str">
        <f t="shared" si="214"/>
        <v>150-179</v>
      </c>
    </row>
    <row r="10755" spans="1:23" x14ac:dyDescent="0.25">
      <c r="A10755" t="s">
        <v>11004</v>
      </c>
      <c r="B10755">
        <v>4316170172</v>
      </c>
      <c r="C10755">
        <v>558754175</v>
      </c>
      <c r="D10755" s="1">
        <v>45626</v>
      </c>
      <c r="E10755">
        <v>99213</v>
      </c>
      <c r="F10755">
        <v>99214</v>
      </c>
      <c r="G10755" t="s">
        <v>182</v>
      </c>
      <c r="H10755" s="34">
        <v>39745</v>
      </c>
      <c r="I10755" s="7">
        <v>29809</v>
      </c>
      <c r="J10755" s="7">
        <v>15866.65</v>
      </c>
      <c r="K10755" s="7">
        <v>9471</v>
      </c>
      <c r="L10755" s="7">
        <v>4471.3500000000004</v>
      </c>
      <c r="M10755" s="5">
        <v>0.15</v>
      </c>
      <c r="N10755" t="s">
        <v>1139</v>
      </c>
      <c r="O10755" t="s">
        <v>27</v>
      </c>
      <c r="P10755" t="s">
        <v>3149</v>
      </c>
      <c r="Q10755" t="s">
        <v>19</v>
      </c>
      <c r="R10755" t="s">
        <v>20</v>
      </c>
      <c r="S10755" t="s">
        <v>17</v>
      </c>
      <c r="T10755" t="s">
        <v>13312</v>
      </c>
      <c r="U10755" s="1">
        <v>45743</v>
      </c>
      <c r="V10755">
        <v>117</v>
      </c>
      <c r="W10755" t="str">
        <f t="shared" ref="W10755:W10818" si="215">IF(V10755="","",IF(V10755&lt;30,"0-29",IF(V10755&lt;60,"30-59",IF(V10755&lt;90,"60-89",IF(V10755&lt;120,"90-119",IF(V10755&lt;150,"120-149",IF(V10755&lt;180,"150-179",IF(V10755&lt;210,"180-209",IF(V10755&lt;240,"210-239",IF(V10755&lt;270,"240-269",IF(V10755&lt;300,"270-299",IF(V10755&lt;330,"300-329",IF(V10755&lt;360,"330-359","360+")))))))))))))</f>
        <v>90-119</v>
      </c>
    </row>
    <row r="10756" spans="1:23" x14ac:dyDescent="0.25">
      <c r="A10756" t="s">
        <v>11005</v>
      </c>
      <c r="B10756">
        <v>7294309758</v>
      </c>
      <c r="C10756">
        <v>9777947885</v>
      </c>
      <c r="D10756" s="1">
        <v>45425</v>
      </c>
      <c r="E10756">
        <v>99238</v>
      </c>
      <c r="F10756">
        <v>99292</v>
      </c>
      <c r="G10756" t="s">
        <v>3673</v>
      </c>
      <c r="H10756" s="34">
        <v>3125</v>
      </c>
      <c r="I10756" s="7">
        <v>2031</v>
      </c>
      <c r="J10756" s="7">
        <v>1495.28</v>
      </c>
      <c r="K10756" s="7">
        <v>292</v>
      </c>
      <c r="L10756" s="7">
        <v>243.72</v>
      </c>
      <c r="M10756" s="5">
        <v>0.12</v>
      </c>
      <c r="N10756" t="s">
        <v>46</v>
      </c>
      <c r="O10756" t="s">
        <v>30</v>
      </c>
      <c r="P10756" t="s">
        <v>31</v>
      </c>
      <c r="Q10756" t="s">
        <v>19</v>
      </c>
      <c r="R10756" t="s">
        <v>27</v>
      </c>
      <c r="S10756" t="s">
        <v>17</v>
      </c>
      <c r="T10756" t="s">
        <v>13310</v>
      </c>
      <c r="U10756" s="1">
        <v>45523</v>
      </c>
      <c r="V10756">
        <v>98</v>
      </c>
      <c r="W10756" t="str">
        <f t="shared" si="215"/>
        <v>90-119</v>
      </c>
    </row>
    <row r="10757" spans="1:23" x14ac:dyDescent="0.25">
      <c r="A10757" t="s">
        <v>11006</v>
      </c>
      <c r="B10757">
        <v>2177777181</v>
      </c>
      <c r="C10757">
        <v>9764958615</v>
      </c>
      <c r="D10757" s="1">
        <v>45825</v>
      </c>
      <c r="E10757">
        <v>99213</v>
      </c>
      <c r="F10757">
        <v>90834</v>
      </c>
      <c r="G10757" t="s">
        <v>203</v>
      </c>
      <c r="H10757" s="34">
        <v>84628</v>
      </c>
      <c r="I10757" s="7">
        <v>66856</v>
      </c>
      <c r="J10757" s="7">
        <v>47386.04</v>
      </c>
      <c r="K10757" s="7">
        <v>8773</v>
      </c>
      <c r="L10757" s="7">
        <v>10696.96</v>
      </c>
      <c r="M10757" s="5">
        <v>0.16</v>
      </c>
      <c r="N10757" t="s">
        <v>1138</v>
      </c>
      <c r="O10757" t="s">
        <v>30</v>
      </c>
      <c r="P10757" t="s">
        <v>3148</v>
      </c>
      <c r="Q10757" t="s">
        <v>19</v>
      </c>
      <c r="R10757" t="s">
        <v>27</v>
      </c>
      <c r="S10757" t="s">
        <v>27</v>
      </c>
      <c r="T10757" t="s">
        <v>13310</v>
      </c>
      <c r="U10757" s="1">
        <v>45920</v>
      </c>
      <c r="V10757">
        <v>95</v>
      </c>
      <c r="W10757" t="str">
        <f t="shared" si="215"/>
        <v>90-119</v>
      </c>
    </row>
    <row r="10758" spans="1:23" x14ac:dyDescent="0.25">
      <c r="A10758" t="s">
        <v>11007</v>
      </c>
      <c r="B10758">
        <v>4291666893</v>
      </c>
      <c r="C10758">
        <v>8266929284</v>
      </c>
      <c r="D10758" s="1">
        <v>45719</v>
      </c>
      <c r="E10758">
        <v>99232</v>
      </c>
      <c r="F10758">
        <v>93000</v>
      </c>
      <c r="G10758" t="s">
        <v>4092</v>
      </c>
      <c r="H10758" s="34">
        <v>61705</v>
      </c>
      <c r="I10758" s="7">
        <v>52449</v>
      </c>
      <c r="J10758" s="7">
        <v>51400.02</v>
      </c>
      <c r="K10758" s="7">
        <v>0</v>
      </c>
      <c r="L10758" s="7">
        <v>1048.98</v>
      </c>
      <c r="M10758" s="5">
        <v>0.02</v>
      </c>
      <c r="N10758" t="s">
        <v>16</v>
      </c>
      <c r="O10758" t="s">
        <v>17</v>
      </c>
      <c r="P10758" t="s">
        <v>58</v>
      </c>
      <c r="Q10758" t="s">
        <v>19</v>
      </c>
      <c r="R10758" t="s">
        <v>27</v>
      </c>
      <c r="S10758" t="s">
        <v>27</v>
      </c>
      <c r="T10758" t="s">
        <v>13310</v>
      </c>
      <c r="U10758" s="1">
        <v>45784</v>
      </c>
      <c r="V10758">
        <v>65</v>
      </c>
      <c r="W10758" t="str">
        <f t="shared" si="215"/>
        <v>60-89</v>
      </c>
    </row>
    <row r="10759" spans="1:23" x14ac:dyDescent="0.25">
      <c r="A10759" t="s">
        <v>11008</v>
      </c>
      <c r="B10759">
        <v>7089226042</v>
      </c>
      <c r="C10759">
        <v>3543233480</v>
      </c>
      <c r="D10759" s="1">
        <v>45576</v>
      </c>
      <c r="E10759">
        <v>99215</v>
      </c>
      <c r="F10759">
        <v>99284</v>
      </c>
      <c r="G10759" t="s">
        <v>83</v>
      </c>
      <c r="H10759" s="34">
        <v>58972</v>
      </c>
      <c r="I10759" s="7">
        <v>45998</v>
      </c>
      <c r="J10759" s="7">
        <v>28133.4</v>
      </c>
      <c r="K10759" s="7">
        <v>8665</v>
      </c>
      <c r="L10759" s="7">
        <v>9199.6</v>
      </c>
      <c r="M10759" s="5">
        <v>0.2</v>
      </c>
      <c r="N10759" t="s">
        <v>3140</v>
      </c>
      <c r="O10759" t="s">
        <v>27</v>
      </c>
      <c r="P10759" t="s">
        <v>25</v>
      </c>
      <c r="Q10759" t="s">
        <v>19</v>
      </c>
      <c r="R10759" t="s">
        <v>20</v>
      </c>
      <c r="S10759" t="s">
        <v>21</v>
      </c>
      <c r="T10759" t="s">
        <v>13311</v>
      </c>
      <c r="U10759" s="1">
        <v>45640</v>
      </c>
      <c r="V10759">
        <v>64</v>
      </c>
      <c r="W10759" t="str">
        <f t="shared" si="215"/>
        <v>60-89</v>
      </c>
    </row>
    <row r="10760" spans="1:23" x14ac:dyDescent="0.25">
      <c r="A10760" t="s">
        <v>11009</v>
      </c>
      <c r="B10760">
        <v>2421618257</v>
      </c>
      <c r="C10760">
        <v>7589595154</v>
      </c>
      <c r="D10760" s="1">
        <v>45855</v>
      </c>
      <c r="E10760">
        <v>99238</v>
      </c>
      <c r="F10760">
        <v>97110</v>
      </c>
      <c r="G10760" t="s">
        <v>3331</v>
      </c>
      <c r="H10760" s="34">
        <v>93717</v>
      </c>
      <c r="I10760" s="7">
        <v>73099</v>
      </c>
      <c r="J10760" s="7">
        <v>58479.199999999997</v>
      </c>
      <c r="K10760" s="7">
        <v>0</v>
      </c>
      <c r="L10760" s="7">
        <v>14619.8</v>
      </c>
      <c r="M10760" s="5">
        <v>0.2</v>
      </c>
      <c r="N10760" t="s">
        <v>3140</v>
      </c>
      <c r="O10760" t="s">
        <v>17</v>
      </c>
      <c r="P10760" t="s">
        <v>97</v>
      </c>
      <c r="Q10760" t="s">
        <v>32</v>
      </c>
      <c r="R10760" t="s">
        <v>27</v>
      </c>
      <c r="S10760" t="s">
        <v>17</v>
      </c>
      <c r="T10760" t="s">
        <v>13312</v>
      </c>
      <c r="U10760" s="1">
        <v>45888</v>
      </c>
      <c r="V10760">
        <v>33</v>
      </c>
      <c r="W10760" t="str">
        <f t="shared" si="215"/>
        <v>30-59</v>
      </c>
    </row>
    <row r="10761" spans="1:23" x14ac:dyDescent="0.25">
      <c r="A10761" t="s">
        <v>11010</v>
      </c>
      <c r="B10761">
        <v>2352935450</v>
      </c>
      <c r="C10761">
        <v>1061035453</v>
      </c>
      <c r="D10761" s="1">
        <v>45567</v>
      </c>
      <c r="E10761">
        <v>99221</v>
      </c>
      <c r="F10761">
        <v>90834</v>
      </c>
      <c r="G10761" t="s">
        <v>3371</v>
      </c>
      <c r="H10761" s="34">
        <v>40033</v>
      </c>
      <c r="I10761" s="7">
        <v>30025</v>
      </c>
      <c r="J10761" s="7">
        <v>25521.25</v>
      </c>
      <c r="K10761" s="7">
        <v>0</v>
      </c>
      <c r="L10761" s="7">
        <v>4503.75</v>
      </c>
      <c r="M10761" s="5">
        <v>0.15</v>
      </c>
      <c r="N10761" t="s">
        <v>1139</v>
      </c>
      <c r="O10761" t="s">
        <v>17</v>
      </c>
      <c r="P10761" t="s">
        <v>35</v>
      </c>
      <c r="Q10761" t="s">
        <v>19</v>
      </c>
      <c r="R10761" t="s">
        <v>43</v>
      </c>
      <c r="S10761" t="s">
        <v>27</v>
      </c>
      <c r="T10761" t="s">
        <v>13310</v>
      </c>
      <c r="U10761" s="1">
        <v>45701</v>
      </c>
      <c r="V10761">
        <v>134</v>
      </c>
      <c r="W10761" t="str">
        <f t="shared" si="215"/>
        <v>120-149</v>
      </c>
    </row>
    <row r="10762" spans="1:23" x14ac:dyDescent="0.25">
      <c r="A10762" t="s">
        <v>11011</v>
      </c>
      <c r="B10762">
        <v>476459192</v>
      </c>
      <c r="C10762">
        <v>5419527732</v>
      </c>
      <c r="D10762" s="1">
        <v>45312</v>
      </c>
      <c r="E10762">
        <v>99215</v>
      </c>
      <c r="F10762">
        <v>99202</v>
      </c>
      <c r="G10762" t="s">
        <v>136</v>
      </c>
      <c r="H10762" s="34">
        <v>76209</v>
      </c>
      <c r="I10762" s="7">
        <v>64778</v>
      </c>
      <c r="J10762" s="7">
        <v>45149.440000000002</v>
      </c>
      <c r="K10762" s="7">
        <v>18333</v>
      </c>
      <c r="L10762" s="7">
        <v>1295.56</v>
      </c>
      <c r="M10762" s="5">
        <v>0.02</v>
      </c>
      <c r="N10762" t="s">
        <v>16</v>
      </c>
      <c r="O10762" t="s">
        <v>27</v>
      </c>
      <c r="P10762" t="s">
        <v>3148</v>
      </c>
      <c r="Q10762" t="s">
        <v>19</v>
      </c>
      <c r="R10762" t="s">
        <v>20</v>
      </c>
      <c r="S10762" t="s">
        <v>17</v>
      </c>
      <c r="T10762" t="s">
        <v>13310</v>
      </c>
      <c r="U10762" s="1">
        <v>45407</v>
      </c>
      <c r="V10762">
        <v>95</v>
      </c>
      <c r="W10762" t="str">
        <f t="shared" si="215"/>
        <v>90-119</v>
      </c>
    </row>
    <row r="10763" spans="1:23" x14ac:dyDescent="0.25">
      <c r="A10763" t="s">
        <v>11012</v>
      </c>
      <c r="B10763">
        <v>5943291619</v>
      </c>
      <c r="C10763">
        <v>2518895690</v>
      </c>
      <c r="D10763" s="1">
        <v>45740</v>
      </c>
      <c r="E10763">
        <v>99214</v>
      </c>
      <c r="F10763">
        <v>99281</v>
      </c>
      <c r="G10763" t="s">
        <v>3161</v>
      </c>
      <c r="H10763" s="34">
        <v>59795</v>
      </c>
      <c r="I10763" s="7">
        <v>49032</v>
      </c>
      <c r="J10763" s="7">
        <v>29968.240000000002</v>
      </c>
      <c r="K10763" s="7">
        <v>10238</v>
      </c>
      <c r="L10763" s="7">
        <v>8825.76</v>
      </c>
      <c r="M10763" s="5">
        <v>0.18</v>
      </c>
      <c r="N10763" t="s">
        <v>3141</v>
      </c>
      <c r="O10763" t="s">
        <v>27</v>
      </c>
      <c r="P10763" t="s">
        <v>40</v>
      </c>
      <c r="Q10763" t="s">
        <v>19</v>
      </c>
      <c r="R10763" t="s">
        <v>26</v>
      </c>
      <c r="S10763" t="s">
        <v>21</v>
      </c>
      <c r="T10763" t="s">
        <v>13310</v>
      </c>
      <c r="U10763" s="1">
        <v>45845</v>
      </c>
      <c r="V10763">
        <v>105</v>
      </c>
      <c r="W10763" t="str">
        <f t="shared" si="215"/>
        <v>90-119</v>
      </c>
    </row>
    <row r="10764" spans="1:23" x14ac:dyDescent="0.25">
      <c r="A10764" t="s">
        <v>11013</v>
      </c>
      <c r="B10764">
        <v>7833930133</v>
      </c>
      <c r="C10764">
        <v>9898723015</v>
      </c>
      <c r="D10764" s="1">
        <v>45826</v>
      </c>
      <c r="E10764">
        <v>99221</v>
      </c>
      <c r="F10764">
        <v>81000</v>
      </c>
      <c r="G10764" t="s">
        <v>91</v>
      </c>
      <c r="H10764" s="34">
        <v>94695</v>
      </c>
      <c r="I10764" s="7">
        <v>80491</v>
      </c>
      <c r="J10764" s="7">
        <v>56393.18</v>
      </c>
      <c r="K10764" s="7">
        <v>22488</v>
      </c>
      <c r="L10764" s="7">
        <v>1609.82</v>
      </c>
      <c r="M10764" s="5">
        <v>0.02</v>
      </c>
      <c r="N10764" t="s">
        <v>16</v>
      </c>
      <c r="O10764" t="s">
        <v>27</v>
      </c>
      <c r="P10764" t="s">
        <v>3149</v>
      </c>
      <c r="Q10764" t="s">
        <v>19</v>
      </c>
      <c r="R10764" t="s">
        <v>27</v>
      </c>
      <c r="S10764" t="s">
        <v>21</v>
      </c>
      <c r="T10764" t="s">
        <v>13310</v>
      </c>
      <c r="U10764" s="1">
        <v>45995</v>
      </c>
      <c r="V10764">
        <v>169</v>
      </c>
      <c r="W10764" t="str">
        <f t="shared" si="215"/>
        <v>150-179</v>
      </c>
    </row>
    <row r="10765" spans="1:23" x14ac:dyDescent="0.25">
      <c r="A10765" t="s">
        <v>11014</v>
      </c>
      <c r="B10765">
        <v>7351957818</v>
      </c>
      <c r="C10765">
        <v>1787440459</v>
      </c>
      <c r="D10765" s="1">
        <v>45377</v>
      </c>
      <c r="E10765">
        <v>99238</v>
      </c>
      <c r="F10765">
        <v>99201</v>
      </c>
      <c r="G10765" t="s">
        <v>48</v>
      </c>
      <c r="H10765" s="34">
        <v>75177</v>
      </c>
      <c r="I10765" s="7">
        <v>48865</v>
      </c>
      <c r="J10765" s="7">
        <v>27946.2</v>
      </c>
      <c r="K10765" s="7">
        <v>15055</v>
      </c>
      <c r="L10765" s="7">
        <v>5863.8</v>
      </c>
      <c r="M10765" s="5">
        <v>0.12</v>
      </c>
      <c r="N10765" t="s">
        <v>46</v>
      </c>
      <c r="O10765" t="s">
        <v>27</v>
      </c>
      <c r="P10765" t="s">
        <v>55</v>
      </c>
      <c r="Q10765" t="s">
        <v>19</v>
      </c>
      <c r="R10765" t="s">
        <v>27</v>
      </c>
      <c r="S10765" t="s">
        <v>17</v>
      </c>
      <c r="T10765" t="s">
        <v>13312</v>
      </c>
      <c r="U10765" s="1">
        <v>45468</v>
      </c>
      <c r="V10765">
        <v>91</v>
      </c>
      <c r="W10765" t="str">
        <f t="shared" si="215"/>
        <v>90-119</v>
      </c>
    </row>
    <row r="10766" spans="1:23" x14ac:dyDescent="0.25">
      <c r="A10766" t="s">
        <v>11015</v>
      </c>
      <c r="B10766">
        <v>709300670</v>
      </c>
      <c r="C10766">
        <v>2225543878</v>
      </c>
      <c r="D10766" s="1">
        <v>45474</v>
      </c>
      <c r="E10766">
        <v>99214</v>
      </c>
      <c r="F10766">
        <v>99203</v>
      </c>
      <c r="G10766" t="s">
        <v>148</v>
      </c>
      <c r="H10766" s="34">
        <v>76764</v>
      </c>
      <c r="I10766" s="7">
        <v>49897</v>
      </c>
      <c r="J10766" s="7">
        <v>22813.360000000001</v>
      </c>
      <c r="K10766" s="7">
        <v>21096</v>
      </c>
      <c r="L10766" s="7">
        <v>5987.64</v>
      </c>
      <c r="M10766" s="5">
        <v>0.12</v>
      </c>
      <c r="N10766" t="s">
        <v>46</v>
      </c>
      <c r="O10766" t="s">
        <v>27</v>
      </c>
      <c r="P10766" t="s">
        <v>3147</v>
      </c>
      <c r="Q10766" t="s">
        <v>32</v>
      </c>
      <c r="R10766" t="s">
        <v>27</v>
      </c>
      <c r="S10766" t="s">
        <v>27</v>
      </c>
      <c r="T10766" t="s">
        <v>13310</v>
      </c>
      <c r="U10766" s="1">
        <v>45608</v>
      </c>
      <c r="V10766">
        <v>134</v>
      </c>
      <c r="W10766" t="str">
        <f t="shared" si="215"/>
        <v>120-149</v>
      </c>
    </row>
    <row r="10767" spans="1:23" x14ac:dyDescent="0.25">
      <c r="A10767" t="s">
        <v>11016</v>
      </c>
      <c r="B10767">
        <v>2920828318</v>
      </c>
      <c r="C10767">
        <v>4228907996</v>
      </c>
      <c r="D10767" s="1">
        <v>45747</v>
      </c>
      <c r="E10767">
        <v>99238</v>
      </c>
      <c r="F10767">
        <v>81000</v>
      </c>
      <c r="G10767" t="s">
        <v>3283</v>
      </c>
      <c r="H10767" s="34">
        <v>82756</v>
      </c>
      <c r="I10767" s="7">
        <v>64550</v>
      </c>
      <c r="J10767" s="7">
        <v>47487</v>
      </c>
      <c r="K10767" s="7">
        <v>4153</v>
      </c>
      <c r="L10767" s="7">
        <v>12910</v>
      </c>
      <c r="M10767" s="5">
        <v>0.2</v>
      </c>
      <c r="N10767" t="s">
        <v>3140</v>
      </c>
      <c r="O10767" t="s">
        <v>30</v>
      </c>
      <c r="P10767" t="s">
        <v>18</v>
      </c>
      <c r="Q10767" t="s">
        <v>19</v>
      </c>
      <c r="R10767" t="s">
        <v>21</v>
      </c>
      <c r="S10767" t="s">
        <v>21</v>
      </c>
      <c r="T10767" t="s">
        <v>13312</v>
      </c>
      <c r="U10767" s="1">
        <v>45925</v>
      </c>
      <c r="V10767">
        <v>178</v>
      </c>
      <c r="W10767" t="str">
        <f t="shared" si="215"/>
        <v>150-179</v>
      </c>
    </row>
    <row r="10768" spans="1:23" x14ac:dyDescent="0.25">
      <c r="A10768" t="s">
        <v>11017</v>
      </c>
      <c r="B10768">
        <v>1451780845</v>
      </c>
      <c r="C10768">
        <v>6373459638</v>
      </c>
      <c r="D10768" s="1">
        <v>45672</v>
      </c>
      <c r="E10768">
        <v>99221</v>
      </c>
      <c r="F10768">
        <v>99213</v>
      </c>
      <c r="G10768" t="s">
        <v>34</v>
      </c>
      <c r="H10768" s="34">
        <v>79049</v>
      </c>
      <c r="I10768" s="7">
        <v>63239</v>
      </c>
      <c r="J10768" s="7">
        <v>54385.54</v>
      </c>
      <c r="K10768" s="7">
        <v>0</v>
      </c>
      <c r="L10768" s="7">
        <v>8853.4599999999991</v>
      </c>
      <c r="M10768" s="5">
        <v>0.14000000000000001</v>
      </c>
      <c r="N10768" t="s">
        <v>1135</v>
      </c>
      <c r="O10768" t="s">
        <v>17</v>
      </c>
      <c r="P10768" t="s">
        <v>31</v>
      </c>
      <c r="Q10768" t="s">
        <v>19</v>
      </c>
      <c r="R10768" t="s">
        <v>43</v>
      </c>
      <c r="S10768" t="s">
        <v>17</v>
      </c>
      <c r="T10768" t="s">
        <v>13312</v>
      </c>
      <c r="U10768" s="1">
        <v>45788</v>
      </c>
      <c r="V10768">
        <v>116</v>
      </c>
      <c r="W10768" t="str">
        <f t="shared" si="215"/>
        <v>90-119</v>
      </c>
    </row>
    <row r="10769" spans="1:23" x14ac:dyDescent="0.25">
      <c r="A10769" t="s">
        <v>11018</v>
      </c>
      <c r="B10769">
        <v>915472420</v>
      </c>
      <c r="C10769">
        <v>8868494031</v>
      </c>
      <c r="D10769" s="1">
        <v>45501</v>
      </c>
      <c r="E10769">
        <v>99213</v>
      </c>
      <c r="F10769">
        <v>93000</v>
      </c>
      <c r="G10769" t="s">
        <v>3449</v>
      </c>
      <c r="H10769" s="34">
        <v>57568</v>
      </c>
      <c r="I10769" s="7">
        <v>45479</v>
      </c>
      <c r="J10769" s="7">
        <v>34892.36</v>
      </c>
      <c r="K10769" s="7">
        <v>3310</v>
      </c>
      <c r="L10769" s="7">
        <v>7276.64</v>
      </c>
      <c r="M10769" s="5">
        <v>0.16</v>
      </c>
      <c r="N10769" t="s">
        <v>1138</v>
      </c>
      <c r="O10769" t="s">
        <v>30</v>
      </c>
      <c r="P10769" t="s">
        <v>3146</v>
      </c>
      <c r="Q10769" t="s">
        <v>19</v>
      </c>
      <c r="R10769" t="s">
        <v>38</v>
      </c>
      <c r="S10769" t="s">
        <v>17</v>
      </c>
      <c r="T10769" t="s">
        <v>13312</v>
      </c>
      <c r="U10769" s="1">
        <v>45608</v>
      </c>
      <c r="V10769">
        <v>107</v>
      </c>
      <c r="W10769" t="str">
        <f t="shared" si="215"/>
        <v>90-119</v>
      </c>
    </row>
    <row r="10770" spans="1:23" x14ac:dyDescent="0.25">
      <c r="A10770" t="s">
        <v>11019</v>
      </c>
      <c r="B10770">
        <v>3124449254</v>
      </c>
      <c r="C10770">
        <v>4010242431</v>
      </c>
      <c r="D10770" s="1">
        <v>45702</v>
      </c>
      <c r="E10770">
        <v>99232</v>
      </c>
      <c r="F10770">
        <v>99211</v>
      </c>
      <c r="G10770" t="s">
        <v>3405</v>
      </c>
      <c r="H10770" s="34">
        <v>76928</v>
      </c>
      <c r="I10770" s="7">
        <v>60004</v>
      </c>
      <c r="J10770" s="7">
        <v>48003.199999999997</v>
      </c>
      <c r="K10770" s="7">
        <v>0</v>
      </c>
      <c r="L10770" s="7">
        <v>12000.8</v>
      </c>
      <c r="M10770" s="5">
        <v>0.2</v>
      </c>
      <c r="N10770" t="s">
        <v>3140</v>
      </c>
      <c r="O10770" t="s">
        <v>17</v>
      </c>
      <c r="P10770" t="s">
        <v>3147</v>
      </c>
      <c r="Q10770" t="s">
        <v>19</v>
      </c>
      <c r="R10770" t="s">
        <v>38</v>
      </c>
      <c r="S10770" t="s">
        <v>27</v>
      </c>
      <c r="T10770" t="s">
        <v>13312</v>
      </c>
      <c r="U10770" s="1">
        <v>45770</v>
      </c>
      <c r="V10770">
        <v>68</v>
      </c>
      <c r="W10770" t="str">
        <f t="shared" si="215"/>
        <v>60-89</v>
      </c>
    </row>
    <row r="10771" spans="1:23" x14ac:dyDescent="0.25">
      <c r="A10771" t="s">
        <v>11020</v>
      </c>
      <c r="B10771">
        <v>6323438125</v>
      </c>
      <c r="C10771">
        <v>7908065676</v>
      </c>
      <c r="D10771" s="1">
        <v>45421</v>
      </c>
      <c r="E10771">
        <v>99215</v>
      </c>
      <c r="F10771">
        <v>93000</v>
      </c>
      <c r="G10771" t="s">
        <v>148</v>
      </c>
      <c r="H10771" s="34">
        <v>93515</v>
      </c>
      <c r="I10771" s="7">
        <v>67331</v>
      </c>
      <c r="J10771" s="7">
        <v>61944.52</v>
      </c>
      <c r="K10771" s="7">
        <v>0</v>
      </c>
      <c r="L10771" s="7">
        <v>5386.48</v>
      </c>
      <c r="M10771" s="5">
        <v>0.08</v>
      </c>
      <c r="N10771" t="s">
        <v>24</v>
      </c>
      <c r="O10771" t="s">
        <v>17</v>
      </c>
      <c r="P10771" t="s">
        <v>3147</v>
      </c>
      <c r="Q10771" t="s">
        <v>32</v>
      </c>
      <c r="R10771" t="s">
        <v>21</v>
      </c>
      <c r="S10771" t="s">
        <v>21</v>
      </c>
      <c r="T10771" t="s">
        <v>13312</v>
      </c>
      <c r="U10771" s="1">
        <v>45580</v>
      </c>
      <c r="V10771">
        <v>159</v>
      </c>
      <c r="W10771" t="str">
        <f t="shared" si="215"/>
        <v>150-179</v>
      </c>
    </row>
    <row r="10772" spans="1:23" x14ac:dyDescent="0.25">
      <c r="A10772" t="s">
        <v>11021</v>
      </c>
      <c r="B10772">
        <v>7902237122</v>
      </c>
      <c r="C10772">
        <v>7789670960</v>
      </c>
      <c r="D10772" s="1">
        <v>45437</v>
      </c>
      <c r="E10772">
        <v>99213</v>
      </c>
      <c r="F10772">
        <v>71046</v>
      </c>
      <c r="G10772" t="s">
        <v>286</v>
      </c>
      <c r="H10772" s="34">
        <v>85291</v>
      </c>
      <c r="I10772" s="7">
        <v>55439</v>
      </c>
      <c r="J10772" s="7">
        <v>48786.32</v>
      </c>
      <c r="K10772" s="7">
        <v>0</v>
      </c>
      <c r="L10772" s="7">
        <v>6652.68</v>
      </c>
      <c r="M10772" s="5">
        <v>0.12</v>
      </c>
      <c r="N10772" t="s">
        <v>46</v>
      </c>
      <c r="O10772" t="s">
        <v>17</v>
      </c>
      <c r="P10772" t="s">
        <v>3147</v>
      </c>
      <c r="Q10772" t="s">
        <v>32</v>
      </c>
      <c r="R10772" t="s">
        <v>27</v>
      </c>
      <c r="S10772" t="s">
        <v>21</v>
      </c>
      <c r="T10772" t="s">
        <v>13310</v>
      </c>
      <c r="U10772" s="1">
        <v>45494</v>
      </c>
      <c r="V10772">
        <v>57</v>
      </c>
      <c r="W10772" t="str">
        <f t="shared" si="215"/>
        <v>30-59</v>
      </c>
    </row>
    <row r="10773" spans="1:23" x14ac:dyDescent="0.25">
      <c r="A10773" t="s">
        <v>11022</v>
      </c>
      <c r="B10773">
        <v>3694681344</v>
      </c>
      <c r="C10773">
        <v>6491037361</v>
      </c>
      <c r="D10773" s="1">
        <v>45742</v>
      </c>
      <c r="E10773">
        <v>99221</v>
      </c>
      <c r="F10773">
        <v>80053</v>
      </c>
      <c r="G10773" t="s">
        <v>3365</v>
      </c>
      <c r="H10773" s="34">
        <v>95132</v>
      </c>
      <c r="I10773" s="7">
        <v>78008</v>
      </c>
      <c r="J10773" s="7">
        <v>34143.56</v>
      </c>
      <c r="K10773" s="7">
        <v>29823</v>
      </c>
      <c r="L10773" s="7">
        <v>14041.44</v>
      </c>
      <c r="M10773" s="5">
        <v>0.18</v>
      </c>
      <c r="N10773" t="s">
        <v>3141</v>
      </c>
      <c r="O10773" t="s">
        <v>27</v>
      </c>
      <c r="P10773" t="s">
        <v>58</v>
      </c>
      <c r="Q10773" t="s">
        <v>32</v>
      </c>
      <c r="R10773" t="s">
        <v>38</v>
      </c>
      <c r="S10773" t="s">
        <v>21</v>
      </c>
      <c r="T10773" t="s">
        <v>13312</v>
      </c>
      <c r="U10773" s="1">
        <v>45817</v>
      </c>
      <c r="V10773">
        <v>75</v>
      </c>
      <c r="W10773" t="str">
        <f t="shared" si="215"/>
        <v>60-89</v>
      </c>
    </row>
    <row r="10774" spans="1:23" x14ac:dyDescent="0.25">
      <c r="A10774" t="s">
        <v>11023</v>
      </c>
      <c r="B10774">
        <v>3438923252</v>
      </c>
      <c r="C10774">
        <v>9968947711</v>
      </c>
      <c r="D10774" s="1">
        <v>45915</v>
      </c>
      <c r="E10774">
        <v>99223</v>
      </c>
      <c r="F10774">
        <v>90834</v>
      </c>
      <c r="G10774" t="s">
        <v>3741</v>
      </c>
      <c r="H10774" s="34">
        <v>57602</v>
      </c>
      <c r="I10774" s="7">
        <v>46082</v>
      </c>
      <c r="J10774" s="7">
        <v>23118.52</v>
      </c>
      <c r="K10774" s="7">
        <v>16512</v>
      </c>
      <c r="L10774" s="7">
        <v>6451.48</v>
      </c>
      <c r="M10774" s="5">
        <v>0.14000000000000001</v>
      </c>
      <c r="N10774" t="s">
        <v>1135</v>
      </c>
      <c r="O10774" t="s">
        <v>27</v>
      </c>
      <c r="P10774" t="s">
        <v>3150</v>
      </c>
      <c r="Q10774" t="s">
        <v>32</v>
      </c>
      <c r="R10774" t="s">
        <v>26</v>
      </c>
      <c r="S10774" t="s">
        <v>27</v>
      </c>
      <c r="T10774" t="s">
        <v>13312</v>
      </c>
      <c r="U10774" s="1">
        <v>46014</v>
      </c>
      <c r="V10774">
        <v>99</v>
      </c>
      <c r="W10774" t="str">
        <f t="shared" si="215"/>
        <v>90-119</v>
      </c>
    </row>
    <row r="10775" spans="1:23" x14ac:dyDescent="0.25">
      <c r="A10775" t="s">
        <v>11024</v>
      </c>
      <c r="B10775">
        <v>4820312903</v>
      </c>
      <c r="C10775">
        <v>5809128634</v>
      </c>
      <c r="D10775" s="1">
        <v>45629</v>
      </c>
      <c r="E10775">
        <v>99238</v>
      </c>
      <c r="F10775">
        <v>81000</v>
      </c>
      <c r="G10775" t="s">
        <v>3548</v>
      </c>
      <c r="H10775" s="34">
        <v>72610</v>
      </c>
      <c r="I10775" s="7">
        <v>56636</v>
      </c>
      <c r="J10775" s="7">
        <v>25083.8</v>
      </c>
      <c r="K10775" s="7">
        <v>20225</v>
      </c>
      <c r="L10775" s="7">
        <v>11327.2</v>
      </c>
      <c r="M10775" s="5">
        <v>0.2</v>
      </c>
      <c r="N10775" t="s">
        <v>3140</v>
      </c>
      <c r="O10775" t="s">
        <v>27</v>
      </c>
      <c r="P10775" t="s">
        <v>3146</v>
      </c>
      <c r="Q10775" t="s">
        <v>19</v>
      </c>
      <c r="R10775" t="s">
        <v>21</v>
      </c>
      <c r="S10775" t="s">
        <v>17</v>
      </c>
      <c r="T10775" t="s">
        <v>13312</v>
      </c>
      <c r="U10775" s="1">
        <v>45724</v>
      </c>
      <c r="V10775">
        <v>95</v>
      </c>
      <c r="W10775" t="str">
        <f t="shared" si="215"/>
        <v>90-119</v>
      </c>
    </row>
    <row r="10776" spans="1:23" x14ac:dyDescent="0.25">
      <c r="A10776" t="s">
        <v>11025</v>
      </c>
      <c r="B10776">
        <v>251944736</v>
      </c>
      <c r="C10776">
        <v>4676282720</v>
      </c>
      <c r="D10776" s="1">
        <v>45318</v>
      </c>
      <c r="E10776">
        <v>99213</v>
      </c>
      <c r="F10776">
        <v>93000</v>
      </c>
      <c r="G10776" t="s">
        <v>3256</v>
      </c>
      <c r="H10776" s="34">
        <v>47566</v>
      </c>
      <c r="I10776" s="7">
        <v>37577</v>
      </c>
      <c r="J10776" s="7">
        <v>29694.68</v>
      </c>
      <c r="K10776" s="7">
        <v>1870</v>
      </c>
      <c r="L10776" s="7">
        <v>6012.32</v>
      </c>
      <c r="M10776" s="5">
        <v>0.16</v>
      </c>
      <c r="N10776" t="s">
        <v>1138</v>
      </c>
      <c r="O10776" t="s">
        <v>30</v>
      </c>
      <c r="P10776" t="s">
        <v>3146</v>
      </c>
      <c r="Q10776" t="s">
        <v>19</v>
      </c>
      <c r="R10776" t="s">
        <v>21</v>
      </c>
      <c r="S10776" t="s">
        <v>17</v>
      </c>
      <c r="T10776" t="s">
        <v>13310</v>
      </c>
      <c r="U10776" s="1">
        <v>45399</v>
      </c>
      <c r="V10776">
        <v>81</v>
      </c>
      <c r="W10776" t="str">
        <f t="shared" si="215"/>
        <v>60-89</v>
      </c>
    </row>
    <row r="10777" spans="1:23" x14ac:dyDescent="0.25">
      <c r="A10777" t="s">
        <v>11026</v>
      </c>
      <c r="B10777">
        <v>1518781997</v>
      </c>
      <c r="C10777">
        <v>9723737173</v>
      </c>
      <c r="D10777" s="1">
        <v>45618</v>
      </c>
      <c r="E10777">
        <v>99213</v>
      </c>
      <c r="F10777">
        <v>99283</v>
      </c>
      <c r="G10777" t="s">
        <v>69</v>
      </c>
      <c r="H10777" s="34">
        <v>45495</v>
      </c>
      <c r="I10777" s="7">
        <v>34121</v>
      </c>
      <c r="J10777" s="7">
        <v>22421.85</v>
      </c>
      <c r="K10777" s="7">
        <v>6581</v>
      </c>
      <c r="L10777" s="7">
        <v>5118.1499999999996</v>
      </c>
      <c r="M10777" s="5">
        <v>0.15</v>
      </c>
      <c r="N10777" t="s">
        <v>1139</v>
      </c>
      <c r="O10777" t="s">
        <v>27</v>
      </c>
      <c r="P10777" t="s">
        <v>40</v>
      </c>
      <c r="Q10777" t="s">
        <v>19</v>
      </c>
      <c r="R10777" t="s">
        <v>20</v>
      </c>
      <c r="S10777" t="s">
        <v>27</v>
      </c>
      <c r="T10777" t="s">
        <v>13312</v>
      </c>
      <c r="U10777" s="1">
        <v>45750</v>
      </c>
      <c r="V10777">
        <v>132</v>
      </c>
      <c r="W10777" t="str">
        <f t="shared" si="215"/>
        <v>120-149</v>
      </c>
    </row>
    <row r="10778" spans="1:23" x14ac:dyDescent="0.25">
      <c r="A10778" t="s">
        <v>11027</v>
      </c>
      <c r="B10778">
        <v>1499216067</v>
      </c>
      <c r="C10778">
        <v>7395285994</v>
      </c>
      <c r="D10778" s="1">
        <v>45938</v>
      </c>
      <c r="E10778">
        <v>99222</v>
      </c>
      <c r="F10778">
        <v>99213</v>
      </c>
      <c r="G10778" t="s">
        <v>286</v>
      </c>
      <c r="H10778" s="34">
        <v>58602</v>
      </c>
      <c r="I10778" s="7">
        <v>48054</v>
      </c>
      <c r="J10778" s="7">
        <v>39404.28</v>
      </c>
      <c r="K10778" s="7">
        <v>0</v>
      </c>
      <c r="L10778" s="7">
        <v>8649.7199999999993</v>
      </c>
      <c r="M10778" s="5">
        <v>0.18</v>
      </c>
      <c r="N10778" t="s">
        <v>3141</v>
      </c>
      <c r="O10778" t="s">
        <v>17</v>
      </c>
      <c r="P10778" t="s">
        <v>3147</v>
      </c>
      <c r="Q10778" t="s">
        <v>19</v>
      </c>
      <c r="R10778" t="s">
        <v>26</v>
      </c>
      <c r="S10778" t="s">
        <v>27</v>
      </c>
      <c r="T10778" t="s">
        <v>13312</v>
      </c>
      <c r="U10778" s="1">
        <v>46002</v>
      </c>
      <c r="V10778">
        <v>64</v>
      </c>
      <c r="W10778" t="str">
        <f t="shared" si="215"/>
        <v>60-89</v>
      </c>
    </row>
    <row r="10779" spans="1:23" x14ac:dyDescent="0.25">
      <c r="A10779" t="s">
        <v>11028</v>
      </c>
      <c r="B10779">
        <v>8389780491</v>
      </c>
      <c r="C10779">
        <v>8806132478</v>
      </c>
      <c r="D10779" s="1">
        <v>45744</v>
      </c>
      <c r="E10779">
        <v>99231</v>
      </c>
      <c r="F10779">
        <v>99285</v>
      </c>
      <c r="G10779" t="s">
        <v>136</v>
      </c>
      <c r="H10779" s="34">
        <v>17349</v>
      </c>
      <c r="I10779" s="7">
        <v>14747</v>
      </c>
      <c r="J10779" s="7">
        <v>12636.06</v>
      </c>
      <c r="K10779" s="7">
        <v>1816</v>
      </c>
      <c r="L10779" s="7">
        <v>294.94</v>
      </c>
      <c r="M10779" s="5">
        <v>0.02</v>
      </c>
      <c r="N10779" t="s">
        <v>16</v>
      </c>
      <c r="O10779" t="s">
        <v>30</v>
      </c>
      <c r="P10779" t="s">
        <v>97</v>
      </c>
      <c r="Q10779" t="s">
        <v>32</v>
      </c>
      <c r="R10779" t="s">
        <v>26</v>
      </c>
      <c r="S10779" t="s">
        <v>17</v>
      </c>
      <c r="T10779" t="s">
        <v>13312</v>
      </c>
      <c r="U10779" s="1">
        <v>45889</v>
      </c>
      <c r="V10779">
        <v>145</v>
      </c>
      <c r="W10779" t="str">
        <f t="shared" si="215"/>
        <v>120-149</v>
      </c>
    </row>
    <row r="10780" spans="1:23" x14ac:dyDescent="0.25">
      <c r="A10780" t="s">
        <v>11029</v>
      </c>
      <c r="B10780">
        <v>1428277102</v>
      </c>
      <c r="C10780">
        <v>576494981</v>
      </c>
      <c r="D10780" s="1">
        <v>45812</v>
      </c>
      <c r="E10780">
        <v>99231</v>
      </c>
      <c r="F10780">
        <v>99282</v>
      </c>
      <c r="G10780" t="s">
        <v>198</v>
      </c>
      <c r="H10780" s="34">
        <v>13739</v>
      </c>
      <c r="I10780" s="7">
        <v>8930</v>
      </c>
      <c r="J10780" s="7">
        <v>7858.4</v>
      </c>
      <c r="K10780" s="7">
        <v>0</v>
      </c>
      <c r="L10780" s="7">
        <v>1071.5999999999999</v>
      </c>
      <c r="M10780" s="5">
        <v>0.12</v>
      </c>
      <c r="N10780" t="s">
        <v>46</v>
      </c>
      <c r="O10780" t="s">
        <v>17</v>
      </c>
      <c r="P10780" t="s">
        <v>55</v>
      </c>
      <c r="Q10780" t="s">
        <v>32</v>
      </c>
      <c r="R10780" t="s">
        <v>20</v>
      </c>
      <c r="S10780" t="s">
        <v>17</v>
      </c>
      <c r="T10780" t="s">
        <v>13310</v>
      </c>
      <c r="U10780" s="1">
        <v>45896</v>
      </c>
      <c r="V10780">
        <v>84</v>
      </c>
      <c r="W10780" t="str">
        <f t="shared" si="215"/>
        <v>60-89</v>
      </c>
    </row>
    <row r="10781" spans="1:23" x14ac:dyDescent="0.25">
      <c r="A10781" t="s">
        <v>11030</v>
      </c>
      <c r="B10781">
        <v>3328424357</v>
      </c>
      <c r="C10781">
        <v>5767248479</v>
      </c>
      <c r="D10781" s="1">
        <v>45503</v>
      </c>
      <c r="E10781">
        <v>99232</v>
      </c>
      <c r="F10781">
        <v>93000</v>
      </c>
      <c r="G10781" t="s">
        <v>240</v>
      </c>
      <c r="H10781" s="34">
        <v>41912</v>
      </c>
      <c r="I10781" s="7">
        <v>33530</v>
      </c>
      <c r="J10781" s="7">
        <v>24818.799999999999</v>
      </c>
      <c r="K10781" s="7">
        <v>4017</v>
      </c>
      <c r="L10781" s="7">
        <v>4694.2</v>
      </c>
      <c r="M10781" s="5">
        <v>0.14000000000000001</v>
      </c>
      <c r="N10781" t="s">
        <v>1135</v>
      </c>
      <c r="O10781" t="s">
        <v>27</v>
      </c>
      <c r="P10781" t="s">
        <v>3149</v>
      </c>
      <c r="Q10781" t="s">
        <v>32</v>
      </c>
      <c r="R10781" t="s">
        <v>20</v>
      </c>
      <c r="S10781" t="s">
        <v>17</v>
      </c>
      <c r="T10781" t="s">
        <v>13311</v>
      </c>
      <c r="U10781" s="1">
        <v>45586</v>
      </c>
      <c r="V10781">
        <v>83</v>
      </c>
      <c r="W10781" t="str">
        <f t="shared" si="215"/>
        <v>60-89</v>
      </c>
    </row>
    <row r="10782" spans="1:23" x14ac:dyDescent="0.25">
      <c r="A10782" t="s">
        <v>11031</v>
      </c>
      <c r="B10782">
        <v>6405547490</v>
      </c>
      <c r="C10782">
        <v>6391367840</v>
      </c>
      <c r="D10782" s="1">
        <v>45952</v>
      </c>
      <c r="E10782">
        <v>99223</v>
      </c>
      <c r="F10782">
        <v>99281</v>
      </c>
      <c r="G10782" t="s">
        <v>495</v>
      </c>
      <c r="H10782" s="34">
        <v>53276</v>
      </c>
      <c r="I10782" s="7">
        <v>42621</v>
      </c>
      <c r="J10782" s="7">
        <v>25710.06</v>
      </c>
      <c r="K10782" s="7">
        <v>10944</v>
      </c>
      <c r="L10782" s="7">
        <v>5966.94</v>
      </c>
      <c r="M10782" s="5">
        <v>0.14000000000000001</v>
      </c>
      <c r="N10782" t="s">
        <v>1135</v>
      </c>
      <c r="O10782" t="s">
        <v>27</v>
      </c>
      <c r="P10782" t="s">
        <v>40</v>
      </c>
      <c r="Q10782" t="s">
        <v>32</v>
      </c>
      <c r="R10782" t="s">
        <v>43</v>
      </c>
      <c r="S10782" t="s">
        <v>27</v>
      </c>
      <c r="T10782" t="s">
        <v>13312</v>
      </c>
      <c r="U10782" s="1">
        <v>46084</v>
      </c>
      <c r="V10782">
        <v>132</v>
      </c>
      <c r="W10782" t="str">
        <f t="shared" si="215"/>
        <v>120-149</v>
      </c>
    </row>
    <row r="10783" spans="1:23" x14ac:dyDescent="0.25">
      <c r="A10783" t="s">
        <v>11032</v>
      </c>
      <c r="B10783">
        <v>5278025649</v>
      </c>
      <c r="C10783">
        <v>8258764254</v>
      </c>
      <c r="D10783" s="1">
        <v>45445</v>
      </c>
      <c r="E10783">
        <v>99221</v>
      </c>
      <c r="F10783">
        <v>99204</v>
      </c>
      <c r="G10783" t="s">
        <v>91</v>
      </c>
      <c r="H10783" s="34">
        <v>98283</v>
      </c>
      <c r="I10783" s="7">
        <v>77644</v>
      </c>
      <c r="J10783" s="7">
        <v>44491.96</v>
      </c>
      <c r="K10783" s="7">
        <v>20729</v>
      </c>
      <c r="L10783" s="7">
        <v>12423.04</v>
      </c>
      <c r="M10783" s="5">
        <v>0.16</v>
      </c>
      <c r="N10783" t="s">
        <v>1138</v>
      </c>
      <c r="O10783" t="s">
        <v>27</v>
      </c>
      <c r="P10783" t="s">
        <v>58</v>
      </c>
      <c r="Q10783" t="s">
        <v>32</v>
      </c>
      <c r="R10783" t="s">
        <v>27</v>
      </c>
      <c r="S10783" t="s">
        <v>17</v>
      </c>
      <c r="T10783" t="s">
        <v>13310</v>
      </c>
      <c r="U10783" s="1">
        <v>45498</v>
      </c>
      <c r="V10783">
        <v>53</v>
      </c>
      <c r="W10783" t="str">
        <f t="shared" si="215"/>
        <v>30-59</v>
      </c>
    </row>
    <row r="10784" spans="1:23" x14ac:dyDescent="0.25">
      <c r="A10784" t="s">
        <v>11033</v>
      </c>
      <c r="B10784">
        <v>4969826009</v>
      </c>
      <c r="C10784">
        <v>1419527113</v>
      </c>
      <c r="D10784" s="1">
        <v>45554</v>
      </c>
      <c r="E10784">
        <v>99233</v>
      </c>
      <c r="F10784">
        <v>99212</v>
      </c>
      <c r="G10784" t="s">
        <v>3488</v>
      </c>
      <c r="H10784" s="34">
        <v>78038</v>
      </c>
      <c r="I10784" s="7">
        <v>66332</v>
      </c>
      <c r="J10784" s="7">
        <v>41323.360000000001</v>
      </c>
      <c r="K10784" s="7">
        <v>23682</v>
      </c>
      <c r="L10784" s="7">
        <v>1326.64</v>
      </c>
      <c r="M10784" s="5">
        <v>0.02</v>
      </c>
      <c r="N10784" t="s">
        <v>16</v>
      </c>
      <c r="O10784" t="s">
        <v>27</v>
      </c>
      <c r="P10784" t="s">
        <v>25</v>
      </c>
      <c r="Q10784" t="s">
        <v>19</v>
      </c>
      <c r="R10784" t="s">
        <v>26</v>
      </c>
      <c r="S10784" t="s">
        <v>21</v>
      </c>
      <c r="T10784" t="s">
        <v>13310</v>
      </c>
      <c r="U10784" s="1">
        <v>45638</v>
      </c>
      <c r="V10784">
        <v>84</v>
      </c>
      <c r="W10784" t="str">
        <f t="shared" si="215"/>
        <v>60-89</v>
      </c>
    </row>
    <row r="10785" spans="1:23" x14ac:dyDescent="0.25">
      <c r="A10785" t="s">
        <v>11034</v>
      </c>
      <c r="B10785">
        <v>410999511</v>
      </c>
      <c r="C10785">
        <v>8771845641</v>
      </c>
      <c r="D10785" s="1">
        <v>45849</v>
      </c>
      <c r="E10785">
        <v>99223</v>
      </c>
      <c r="F10785">
        <v>99213</v>
      </c>
      <c r="G10785" t="s">
        <v>3412</v>
      </c>
      <c r="H10785" s="34">
        <v>89931</v>
      </c>
      <c r="I10785" s="7">
        <v>71945</v>
      </c>
      <c r="J10785" s="7">
        <v>34118.699999999997</v>
      </c>
      <c r="K10785" s="7">
        <v>27754</v>
      </c>
      <c r="L10785" s="7">
        <v>10072.299999999999</v>
      </c>
      <c r="M10785" s="5">
        <v>0.14000000000000001</v>
      </c>
      <c r="N10785" t="s">
        <v>1135</v>
      </c>
      <c r="O10785" t="s">
        <v>27</v>
      </c>
      <c r="P10785" t="s">
        <v>3150</v>
      </c>
      <c r="Q10785" t="s">
        <v>19</v>
      </c>
      <c r="R10785" t="s">
        <v>27</v>
      </c>
      <c r="S10785" t="s">
        <v>27</v>
      </c>
      <c r="T10785" t="s">
        <v>13310</v>
      </c>
      <c r="U10785" s="1">
        <v>45887</v>
      </c>
      <c r="V10785">
        <v>38</v>
      </c>
      <c r="W10785" t="str">
        <f t="shared" si="215"/>
        <v>30-59</v>
      </c>
    </row>
    <row r="10786" spans="1:23" x14ac:dyDescent="0.25">
      <c r="A10786" t="s">
        <v>11035</v>
      </c>
      <c r="B10786">
        <v>8342729669</v>
      </c>
      <c r="C10786">
        <v>8908830493</v>
      </c>
      <c r="D10786" s="1">
        <v>45292</v>
      </c>
      <c r="E10786">
        <v>99233</v>
      </c>
      <c r="F10786">
        <v>99292</v>
      </c>
      <c r="G10786" t="s">
        <v>142</v>
      </c>
      <c r="H10786" s="34">
        <v>83388</v>
      </c>
      <c r="I10786" s="7">
        <v>62541</v>
      </c>
      <c r="J10786" s="7">
        <v>45501.85</v>
      </c>
      <c r="K10786" s="7">
        <v>7658</v>
      </c>
      <c r="L10786" s="7">
        <v>9381.15</v>
      </c>
      <c r="M10786" s="5">
        <v>0.15</v>
      </c>
      <c r="N10786" t="s">
        <v>1139</v>
      </c>
      <c r="O10786" t="s">
        <v>30</v>
      </c>
      <c r="P10786" t="s">
        <v>55</v>
      </c>
      <c r="Q10786" t="s">
        <v>32</v>
      </c>
      <c r="R10786" t="s">
        <v>21</v>
      </c>
      <c r="S10786" t="s">
        <v>21</v>
      </c>
      <c r="T10786" t="s">
        <v>13311</v>
      </c>
      <c r="U10786" s="1">
        <v>45464</v>
      </c>
      <c r="V10786">
        <v>172</v>
      </c>
      <c r="W10786" t="str">
        <f t="shared" si="215"/>
        <v>150-179</v>
      </c>
    </row>
    <row r="10787" spans="1:23" x14ac:dyDescent="0.25">
      <c r="A10787" t="s">
        <v>11036</v>
      </c>
      <c r="B10787">
        <v>5516291018</v>
      </c>
      <c r="C10787">
        <v>2024414854</v>
      </c>
      <c r="D10787" s="1">
        <v>45400</v>
      </c>
      <c r="E10787">
        <v>99238</v>
      </c>
      <c r="F10787">
        <v>99281</v>
      </c>
      <c r="G10787" t="s">
        <v>3424</v>
      </c>
      <c r="H10787" s="34">
        <v>80307</v>
      </c>
      <c r="I10787" s="7">
        <v>64246</v>
      </c>
      <c r="J10787" s="7">
        <v>40594.559999999998</v>
      </c>
      <c r="K10787" s="7">
        <v>14657</v>
      </c>
      <c r="L10787" s="7">
        <v>8994.44</v>
      </c>
      <c r="M10787" s="5">
        <v>0.14000000000000001</v>
      </c>
      <c r="N10787" t="s">
        <v>1135</v>
      </c>
      <c r="O10787" t="s">
        <v>27</v>
      </c>
      <c r="P10787" t="s">
        <v>3150</v>
      </c>
      <c r="Q10787" t="s">
        <v>32</v>
      </c>
      <c r="R10787" t="s">
        <v>43</v>
      </c>
      <c r="S10787" t="s">
        <v>21</v>
      </c>
      <c r="T10787" t="s">
        <v>13312</v>
      </c>
      <c r="U10787" s="1">
        <v>45508</v>
      </c>
      <c r="V10787">
        <v>108</v>
      </c>
      <c r="W10787" t="str">
        <f t="shared" si="215"/>
        <v>90-119</v>
      </c>
    </row>
    <row r="10788" spans="1:23" x14ac:dyDescent="0.25">
      <c r="A10788" t="s">
        <v>11037</v>
      </c>
      <c r="B10788">
        <v>6460523660</v>
      </c>
      <c r="C10788">
        <v>9832348384</v>
      </c>
      <c r="D10788" s="1">
        <v>45682</v>
      </c>
      <c r="E10788">
        <v>99231</v>
      </c>
      <c r="F10788">
        <v>90834</v>
      </c>
      <c r="G10788" t="s">
        <v>3316</v>
      </c>
      <c r="H10788" s="34">
        <v>94630</v>
      </c>
      <c r="I10788" s="7">
        <v>61510</v>
      </c>
      <c r="J10788" s="7">
        <v>54128.800000000003</v>
      </c>
      <c r="K10788" s="7">
        <v>0</v>
      </c>
      <c r="L10788" s="7">
        <v>7381.2</v>
      </c>
      <c r="M10788" s="5">
        <v>0.12</v>
      </c>
      <c r="N10788" t="s">
        <v>46</v>
      </c>
      <c r="O10788" t="s">
        <v>17</v>
      </c>
      <c r="P10788" t="s">
        <v>18</v>
      </c>
      <c r="Q10788" t="s">
        <v>19</v>
      </c>
      <c r="R10788" t="s">
        <v>27</v>
      </c>
      <c r="S10788" t="s">
        <v>17</v>
      </c>
      <c r="T10788" t="s">
        <v>13311</v>
      </c>
      <c r="U10788" s="1">
        <v>45729</v>
      </c>
      <c r="V10788">
        <v>47</v>
      </c>
      <c r="W10788" t="str">
        <f t="shared" si="215"/>
        <v>30-59</v>
      </c>
    </row>
    <row r="10789" spans="1:23" x14ac:dyDescent="0.25">
      <c r="A10789" t="s">
        <v>11038</v>
      </c>
      <c r="B10789">
        <v>4974773214</v>
      </c>
      <c r="C10789">
        <v>3711602365</v>
      </c>
      <c r="D10789" s="1">
        <v>45478</v>
      </c>
      <c r="E10789">
        <v>99214</v>
      </c>
      <c r="F10789">
        <v>99285</v>
      </c>
      <c r="G10789" t="s">
        <v>3365</v>
      </c>
      <c r="H10789" s="34">
        <v>43595</v>
      </c>
      <c r="I10789" s="7">
        <v>31388</v>
      </c>
      <c r="J10789" s="7">
        <v>21349.96</v>
      </c>
      <c r="K10789" s="7">
        <v>7527</v>
      </c>
      <c r="L10789" s="7">
        <v>2511.04</v>
      </c>
      <c r="M10789" s="5">
        <v>0.08</v>
      </c>
      <c r="N10789" t="s">
        <v>24</v>
      </c>
      <c r="O10789" t="s">
        <v>27</v>
      </c>
      <c r="P10789" t="s">
        <v>3149</v>
      </c>
      <c r="Q10789" t="s">
        <v>32</v>
      </c>
      <c r="R10789" t="s">
        <v>38</v>
      </c>
      <c r="S10789" t="s">
        <v>27</v>
      </c>
      <c r="T10789" t="s">
        <v>13310</v>
      </c>
      <c r="U10789" s="1">
        <v>45591</v>
      </c>
      <c r="V10789">
        <v>113</v>
      </c>
      <c r="W10789" t="str">
        <f t="shared" si="215"/>
        <v>90-119</v>
      </c>
    </row>
    <row r="10790" spans="1:23" x14ac:dyDescent="0.25">
      <c r="A10790" t="s">
        <v>11039</v>
      </c>
      <c r="B10790">
        <v>7035104231</v>
      </c>
      <c r="C10790">
        <v>6741734528</v>
      </c>
      <c r="D10790" s="1">
        <v>45578</v>
      </c>
      <c r="E10790">
        <v>99214</v>
      </c>
      <c r="F10790">
        <v>99202</v>
      </c>
      <c r="G10790" t="s">
        <v>106</v>
      </c>
      <c r="H10790" s="34">
        <v>67179</v>
      </c>
      <c r="I10790" s="7">
        <v>57102</v>
      </c>
      <c r="J10790" s="7">
        <v>55959.96</v>
      </c>
      <c r="K10790" s="7">
        <v>0</v>
      </c>
      <c r="L10790" s="7">
        <v>1142.04</v>
      </c>
      <c r="M10790" s="5">
        <v>0.02</v>
      </c>
      <c r="N10790" t="s">
        <v>16</v>
      </c>
      <c r="O10790" t="s">
        <v>17</v>
      </c>
      <c r="P10790" t="s">
        <v>35</v>
      </c>
      <c r="Q10790" t="s">
        <v>32</v>
      </c>
      <c r="R10790" t="s">
        <v>20</v>
      </c>
      <c r="S10790" t="s">
        <v>21</v>
      </c>
      <c r="T10790" t="s">
        <v>13311</v>
      </c>
      <c r="U10790" s="1">
        <v>45621</v>
      </c>
      <c r="V10790">
        <v>43</v>
      </c>
      <c r="W10790" t="str">
        <f t="shared" si="215"/>
        <v>30-59</v>
      </c>
    </row>
    <row r="10791" spans="1:23" x14ac:dyDescent="0.25">
      <c r="A10791" t="s">
        <v>11040</v>
      </c>
      <c r="B10791">
        <v>661013428</v>
      </c>
      <c r="C10791">
        <v>9411262402</v>
      </c>
      <c r="D10791" s="1">
        <v>45340</v>
      </c>
      <c r="E10791">
        <v>99232</v>
      </c>
      <c r="F10791">
        <v>90834</v>
      </c>
      <c r="G10791" t="s">
        <v>122</v>
      </c>
      <c r="H10791" s="34">
        <v>67796</v>
      </c>
      <c r="I10791" s="7">
        <v>54237</v>
      </c>
      <c r="J10791" s="7">
        <v>46643.82</v>
      </c>
      <c r="K10791" s="7">
        <v>0</v>
      </c>
      <c r="L10791" s="7">
        <v>7593.18</v>
      </c>
      <c r="M10791" s="5">
        <v>0.14000000000000001</v>
      </c>
      <c r="N10791" t="s">
        <v>1135</v>
      </c>
      <c r="O10791" t="s">
        <v>17</v>
      </c>
      <c r="P10791" t="s">
        <v>31</v>
      </c>
      <c r="Q10791" t="s">
        <v>19</v>
      </c>
      <c r="R10791" t="s">
        <v>43</v>
      </c>
      <c r="S10791" t="s">
        <v>27</v>
      </c>
      <c r="T10791" t="s">
        <v>13312</v>
      </c>
      <c r="U10791" s="1">
        <v>45427</v>
      </c>
      <c r="V10791">
        <v>87</v>
      </c>
      <c r="W10791" t="str">
        <f t="shared" si="215"/>
        <v>60-89</v>
      </c>
    </row>
    <row r="10792" spans="1:23" x14ac:dyDescent="0.25">
      <c r="A10792" t="s">
        <v>11041</v>
      </c>
      <c r="B10792">
        <v>4398512441</v>
      </c>
      <c r="C10792">
        <v>8485747718</v>
      </c>
      <c r="D10792" s="1">
        <v>45350</v>
      </c>
      <c r="E10792">
        <v>99215</v>
      </c>
      <c r="F10792">
        <v>71046</v>
      </c>
      <c r="G10792" t="s">
        <v>219</v>
      </c>
      <c r="H10792" s="34">
        <v>52840</v>
      </c>
      <c r="I10792" s="7">
        <v>34346</v>
      </c>
      <c r="J10792" s="7">
        <v>30224.48</v>
      </c>
      <c r="K10792" s="7">
        <v>0</v>
      </c>
      <c r="L10792" s="7">
        <v>4121.5200000000004</v>
      </c>
      <c r="M10792" s="5">
        <v>0.12</v>
      </c>
      <c r="N10792" t="s">
        <v>46</v>
      </c>
      <c r="O10792" t="s">
        <v>17</v>
      </c>
      <c r="P10792" t="s">
        <v>55</v>
      </c>
      <c r="Q10792" t="s">
        <v>32</v>
      </c>
      <c r="R10792" t="s">
        <v>26</v>
      </c>
      <c r="S10792" t="s">
        <v>17</v>
      </c>
      <c r="T10792" t="s">
        <v>13312</v>
      </c>
      <c r="U10792" s="1">
        <v>45465</v>
      </c>
      <c r="V10792">
        <v>115</v>
      </c>
      <c r="W10792" t="str">
        <f t="shared" si="215"/>
        <v>90-119</v>
      </c>
    </row>
    <row r="10793" spans="1:23" x14ac:dyDescent="0.25">
      <c r="A10793" t="s">
        <v>11042</v>
      </c>
      <c r="B10793">
        <v>8775914798</v>
      </c>
      <c r="C10793">
        <v>3576061433</v>
      </c>
      <c r="D10793" s="1">
        <v>45662</v>
      </c>
      <c r="E10793">
        <v>99221</v>
      </c>
      <c r="F10793">
        <v>99282</v>
      </c>
      <c r="G10793" t="s">
        <v>574</v>
      </c>
      <c r="H10793" s="34">
        <v>78271</v>
      </c>
      <c r="I10793" s="7">
        <v>58703</v>
      </c>
      <c r="J10793" s="7">
        <v>43520.55</v>
      </c>
      <c r="K10793" s="7">
        <v>6377</v>
      </c>
      <c r="L10793" s="7">
        <v>8805.4500000000007</v>
      </c>
      <c r="M10793" s="5">
        <v>0.15</v>
      </c>
      <c r="N10793" t="s">
        <v>1139</v>
      </c>
      <c r="O10793" t="s">
        <v>30</v>
      </c>
      <c r="P10793" t="s">
        <v>25</v>
      </c>
      <c r="Q10793" t="s">
        <v>19</v>
      </c>
      <c r="R10793" t="s">
        <v>27</v>
      </c>
      <c r="S10793" t="s">
        <v>21</v>
      </c>
      <c r="T10793" t="s">
        <v>13311</v>
      </c>
      <c r="U10793" s="1">
        <v>45740</v>
      </c>
      <c r="V10793">
        <v>78</v>
      </c>
      <c r="W10793" t="str">
        <f t="shared" si="215"/>
        <v>60-89</v>
      </c>
    </row>
    <row r="10794" spans="1:23" x14ac:dyDescent="0.25">
      <c r="A10794" t="s">
        <v>11043</v>
      </c>
      <c r="B10794">
        <v>9366894849</v>
      </c>
      <c r="C10794">
        <v>3285166515</v>
      </c>
      <c r="D10794" s="1">
        <v>45665</v>
      </c>
      <c r="E10794">
        <v>99223</v>
      </c>
      <c r="F10794">
        <v>81000</v>
      </c>
      <c r="G10794" t="s">
        <v>152</v>
      </c>
      <c r="H10794" s="34">
        <v>77134</v>
      </c>
      <c r="I10794" s="7">
        <v>65564</v>
      </c>
      <c r="J10794" s="7">
        <v>64252.72</v>
      </c>
      <c r="K10794" s="7">
        <v>0</v>
      </c>
      <c r="L10794" s="7">
        <v>1311.28</v>
      </c>
      <c r="M10794" s="5">
        <v>0.02</v>
      </c>
      <c r="N10794" t="s">
        <v>16</v>
      </c>
      <c r="O10794" t="s">
        <v>17</v>
      </c>
      <c r="P10794" t="s">
        <v>3149</v>
      </c>
      <c r="Q10794" t="s">
        <v>32</v>
      </c>
      <c r="R10794" t="s">
        <v>27</v>
      </c>
      <c r="S10794" t="s">
        <v>17</v>
      </c>
      <c r="T10794" t="s">
        <v>13312</v>
      </c>
      <c r="U10794" s="1">
        <v>45728</v>
      </c>
      <c r="V10794">
        <v>63</v>
      </c>
      <c r="W10794" t="str">
        <f t="shared" si="215"/>
        <v>60-89</v>
      </c>
    </row>
    <row r="10795" spans="1:23" x14ac:dyDescent="0.25">
      <c r="A10795" t="s">
        <v>11044</v>
      </c>
      <c r="B10795">
        <v>2315553149</v>
      </c>
      <c r="C10795">
        <v>326320579</v>
      </c>
      <c r="D10795" s="1">
        <v>45489</v>
      </c>
      <c r="E10795">
        <v>99214</v>
      </c>
      <c r="F10795">
        <v>99292</v>
      </c>
      <c r="G10795" t="s">
        <v>3220</v>
      </c>
      <c r="H10795" s="34">
        <v>66732</v>
      </c>
      <c r="I10795" s="7">
        <v>52051</v>
      </c>
      <c r="J10795" s="7">
        <v>41640.800000000003</v>
      </c>
      <c r="K10795" s="7">
        <v>0</v>
      </c>
      <c r="L10795" s="7">
        <v>10410.200000000001</v>
      </c>
      <c r="M10795" s="5">
        <v>0.2</v>
      </c>
      <c r="N10795" t="s">
        <v>3140</v>
      </c>
      <c r="O10795" t="s">
        <v>17</v>
      </c>
      <c r="P10795" t="s">
        <v>97</v>
      </c>
      <c r="Q10795" t="s">
        <v>32</v>
      </c>
      <c r="R10795" t="s">
        <v>20</v>
      </c>
      <c r="S10795" t="s">
        <v>27</v>
      </c>
      <c r="T10795" t="s">
        <v>13311</v>
      </c>
      <c r="U10795" s="1">
        <v>45650</v>
      </c>
      <c r="V10795">
        <v>161</v>
      </c>
      <c r="W10795" t="str">
        <f t="shared" si="215"/>
        <v>150-179</v>
      </c>
    </row>
    <row r="10796" spans="1:23" x14ac:dyDescent="0.25">
      <c r="A10796" t="s">
        <v>11045</v>
      </c>
      <c r="B10796">
        <v>7399756349</v>
      </c>
      <c r="C10796">
        <v>6960923968</v>
      </c>
      <c r="D10796" s="1">
        <v>45527</v>
      </c>
      <c r="E10796">
        <v>99238</v>
      </c>
      <c r="F10796">
        <v>99284</v>
      </c>
      <c r="G10796" t="s">
        <v>3256</v>
      </c>
      <c r="H10796" s="34">
        <v>63688</v>
      </c>
      <c r="I10796" s="7">
        <v>50950</v>
      </c>
      <c r="J10796" s="7">
        <v>40094</v>
      </c>
      <c r="K10796" s="7">
        <v>3723</v>
      </c>
      <c r="L10796" s="7">
        <v>7133</v>
      </c>
      <c r="M10796" s="5">
        <v>0.14000000000000001</v>
      </c>
      <c r="N10796" t="s">
        <v>1135</v>
      </c>
      <c r="O10796" t="s">
        <v>30</v>
      </c>
      <c r="P10796" t="s">
        <v>58</v>
      </c>
      <c r="Q10796" t="s">
        <v>19</v>
      </c>
      <c r="R10796" t="s">
        <v>20</v>
      </c>
      <c r="S10796" t="s">
        <v>27</v>
      </c>
      <c r="T10796" t="s">
        <v>13310</v>
      </c>
      <c r="U10796" s="1">
        <v>45685</v>
      </c>
      <c r="V10796">
        <v>158</v>
      </c>
      <c r="W10796" t="str">
        <f t="shared" si="215"/>
        <v>150-179</v>
      </c>
    </row>
    <row r="10797" spans="1:23" x14ac:dyDescent="0.25">
      <c r="A10797" t="s">
        <v>11046</v>
      </c>
      <c r="B10797">
        <v>7619922686</v>
      </c>
      <c r="C10797">
        <v>2775495497</v>
      </c>
      <c r="D10797" s="1">
        <v>45421</v>
      </c>
      <c r="E10797">
        <v>99222</v>
      </c>
      <c r="F10797">
        <v>99202</v>
      </c>
      <c r="G10797" t="s">
        <v>3488</v>
      </c>
      <c r="H10797" s="34">
        <v>73661</v>
      </c>
      <c r="I10797" s="7">
        <v>62612</v>
      </c>
      <c r="J10797" s="7">
        <v>54922.76</v>
      </c>
      <c r="K10797" s="7">
        <v>6437</v>
      </c>
      <c r="L10797" s="7">
        <v>1252.24</v>
      </c>
      <c r="M10797" s="5">
        <v>0.02</v>
      </c>
      <c r="N10797" t="s">
        <v>16</v>
      </c>
      <c r="O10797" t="s">
        <v>30</v>
      </c>
      <c r="P10797" t="s">
        <v>25</v>
      </c>
      <c r="Q10797" t="s">
        <v>32</v>
      </c>
      <c r="R10797" t="s">
        <v>38</v>
      </c>
      <c r="S10797" t="s">
        <v>17</v>
      </c>
      <c r="T10797" t="s">
        <v>13311</v>
      </c>
      <c r="U10797" s="1">
        <v>45554</v>
      </c>
      <c r="V10797">
        <v>133</v>
      </c>
      <c r="W10797" t="str">
        <f t="shared" si="215"/>
        <v>120-149</v>
      </c>
    </row>
    <row r="10798" spans="1:23" x14ac:dyDescent="0.25">
      <c r="A10798" t="s">
        <v>11047</v>
      </c>
      <c r="B10798">
        <v>3009116977</v>
      </c>
      <c r="C10798">
        <v>9570968918</v>
      </c>
      <c r="D10798" s="1">
        <v>45544</v>
      </c>
      <c r="E10798">
        <v>99214</v>
      </c>
      <c r="F10798">
        <v>99283</v>
      </c>
      <c r="G10798" t="s">
        <v>3331</v>
      </c>
      <c r="H10798" s="34">
        <v>45761</v>
      </c>
      <c r="I10798" s="7">
        <v>34321</v>
      </c>
      <c r="J10798" s="7">
        <v>29172.85</v>
      </c>
      <c r="K10798" s="7">
        <v>0</v>
      </c>
      <c r="L10798" s="7">
        <v>5148.1499999999996</v>
      </c>
      <c r="M10798" s="5">
        <v>0.15</v>
      </c>
      <c r="N10798" t="s">
        <v>1139</v>
      </c>
      <c r="O10798" t="s">
        <v>17</v>
      </c>
      <c r="P10798" t="s">
        <v>31</v>
      </c>
      <c r="Q10798" t="s">
        <v>32</v>
      </c>
      <c r="R10798" t="s">
        <v>20</v>
      </c>
      <c r="S10798" t="s">
        <v>27</v>
      </c>
      <c r="T10798" t="s">
        <v>13311</v>
      </c>
      <c r="U10798" s="1">
        <v>45704</v>
      </c>
      <c r="V10798">
        <v>160</v>
      </c>
      <c r="W10798" t="str">
        <f t="shared" si="215"/>
        <v>150-179</v>
      </c>
    </row>
    <row r="10799" spans="1:23" x14ac:dyDescent="0.25">
      <c r="A10799" t="s">
        <v>11048</v>
      </c>
      <c r="B10799">
        <v>1239465697</v>
      </c>
      <c r="C10799">
        <v>5815723303</v>
      </c>
      <c r="D10799" s="1">
        <v>45341</v>
      </c>
      <c r="E10799">
        <v>99232</v>
      </c>
      <c r="F10799">
        <v>90834</v>
      </c>
      <c r="G10799" t="s">
        <v>87</v>
      </c>
      <c r="H10799" s="34">
        <v>53812</v>
      </c>
      <c r="I10799" s="7">
        <v>43050</v>
      </c>
      <c r="J10799" s="7">
        <v>34011</v>
      </c>
      <c r="K10799" s="7">
        <v>3012</v>
      </c>
      <c r="L10799" s="7">
        <v>6027</v>
      </c>
      <c r="M10799" s="5">
        <v>0.14000000000000001</v>
      </c>
      <c r="N10799" t="s">
        <v>1135</v>
      </c>
      <c r="O10799" t="s">
        <v>30</v>
      </c>
      <c r="P10799" t="s">
        <v>40</v>
      </c>
      <c r="Q10799" t="s">
        <v>19</v>
      </c>
      <c r="R10799" t="s">
        <v>27</v>
      </c>
      <c r="S10799" t="s">
        <v>17</v>
      </c>
      <c r="T10799" t="s">
        <v>13310</v>
      </c>
      <c r="U10799" s="1">
        <v>45452</v>
      </c>
      <c r="V10799">
        <v>111</v>
      </c>
      <c r="W10799" t="str">
        <f t="shared" si="215"/>
        <v>90-119</v>
      </c>
    </row>
    <row r="10800" spans="1:23" x14ac:dyDescent="0.25">
      <c r="A10800" t="s">
        <v>11049</v>
      </c>
      <c r="B10800">
        <v>4797719079</v>
      </c>
      <c r="C10800">
        <v>5637835747</v>
      </c>
      <c r="D10800" s="1">
        <v>45800</v>
      </c>
      <c r="E10800">
        <v>99222</v>
      </c>
      <c r="F10800">
        <v>99284</v>
      </c>
      <c r="G10800" t="s">
        <v>3154</v>
      </c>
      <c r="H10800" s="34">
        <v>32299</v>
      </c>
      <c r="I10800" s="7">
        <v>23255</v>
      </c>
      <c r="J10800" s="7">
        <v>21394.6</v>
      </c>
      <c r="K10800" s="7">
        <v>0</v>
      </c>
      <c r="L10800" s="7">
        <v>1860.4</v>
      </c>
      <c r="M10800" s="5">
        <v>0.08</v>
      </c>
      <c r="N10800" t="s">
        <v>24</v>
      </c>
      <c r="O10800" t="s">
        <v>17</v>
      </c>
      <c r="P10800" t="s">
        <v>35</v>
      </c>
      <c r="Q10800" t="s">
        <v>19</v>
      </c>
      <c r="R10800" t="s">
        <v>20</v>
      </c>
      <c r="S10800" t="s">
        <v>27</v>
      </c>
      <c r="T10800" t="s">
        <v>13312</v>
      </c>
      <c r="U10800" s="1">
        <v>45977</v>
      </c>
      <c r="V10800">
        <v>177</v>
      </c>
      <c r="W10800" t="str">
        <f t="shared" si="215"/>
        <v>150-179</v>
      </c>
    </row>
    <row r="10801" spans="1:23" x14ac:dyDescent="0.25">
      <c r="A10801" t="s">
        <v>11050</v>
      </c>
      <c r="B10801">
        <v>1811222690</v>
      </c>
      <c r="C10801">
        <v>6939754536</v>
      </c>
      <c r="D10801" s="1">
        <v>45783</v>
      </c>
      <c r="E10801">
        <v>99231</v>
      </c>
      <c r="F10801">
        <v>97110</v>
      </c>
      <c r="G10801" t="s">
        <v>3204</v>
      </c>
      <c r="H10801" s="34">
        <v>85361</v>
      </c>
      <c r="I10801" s="7">
        <v>64021</v>
      </c>
      <c r="J10801" s="7">
        <v>44312.85</v>
      </c>
      <c r="K10801" s="7">
        <v>10105</v>
      </c>
      <c r="L10801" s="7">
        <v>9603.15</v>
      </c>
      <c r="M10801" s="5">
        <v>0.15</v>
      </c>
      <c r="N10801" t="s">
        <v>1139</v>
      </c>
      <c r="O10801" t="s">
        <v>30</v>
      </c>
      <c r="P10801" t="s">
        <v>18</v>
      </c>
      <c r="Q10801" t="s">
        <v>19</v>
      </c>
      <c r="R10801" t="s">
        <v>38</v>
      </c>
      <c r="S10801" t="s">
        <v>21</v>
      </c>
      <c r="T10801" t="s">
        <v>13312</v>
      </c>
      <c r="U10801" s="1">
        <v>45814</v>
      </c>
      <c r="V10801">
        <v>31</v>
      </c>
      <c r="W10801" t="str">
        <f t="shared" si="215"/>
        <v>30-59</v>
      </c>
    </row>
    <row r="10802" spans="1:23" x14ac:dyDescent="0.25">
      <c r="A10802" t="s">
        <v>11051</v>
      </c>
      <c r="B10802">
        <v>7670276187</v>
      </c>
      <c r="C10802">
        <v>2675036118</v>
      </c>
      <c r="D10802" s="1">
        <v>45816</v>
      </c>
      <c r="E10802">
        <v>99214</v>
      </c>
      <c r="F10802">
        <v>99201</v>
      </c>
      <c r="G10802" t="s">
        <v>3218</v>
      </c>
      <c r="H10802" s="34">
        <v>83755</v>
      </c>
      <c r="I10802" s="7">
        <v>65329</v>
      </c>
      <c r="J10802" s="7">
        <v>28080.2</v>
      </c>
      <c r="K10802" s="7">
        <v>24183</v>
      </c>
      <c r="L10802" s="7">
        <v>13065.8</v>
      </c>
      <c r="M10802" s="5">
        <v>0.2</v>
      </c>
      <c r="N10802" t="s">
        <v>3140</v>
      </c>
      <c r="O10802" t="s">
        <v>27</v>
      </c>
      <c r="P10802" t="s">
        <v>40</v>
      </c>
      <c r="Q10802" t="s">
        <v>32</v>
      </c>
      <c r="R10802" t="s">
        <v>27</v>
      </c>
      <c r="S10802" t="s">
        <v>17</v>
      </c>
      <c r="T10802" t="s">
        <v>13312</v>
      </c>
      <c r="U10802" s="1">
        <v>45947</v>
      </c>
      <c r="V10802">
        <v>131</v>
      </c>
      <c r="W10802" t="str">
        <f t="shared" si="215"/>
        <v>120-149</v>
      </c>
    </row>
    <row r="10803" spans="1:23" x14ac:dyDescent="0.25">
      <c r="A10803" t="s">
        <v>11052</v>
      </c>
      <c r="B10803">
        <v>9723029274</v>
      </c>
      <c r="C10803">
        <v>8017699768</v>
      </c>
      <c r="D10803" s="1">
        <v>45523</v>
      </c>
      <c r="E10803">
        <v>99223</v>
      </c>
      <c r="F10803">
        <v>80053</v>
      </c>
      <c r="G10803" t="s">
        <v>3669</v>
      </c>
      <c r="H10803" s="34">
        <v>9106</v>
      </c>
      <c r="I10803" s="7">
        <v>6830</v>
      </c>
      <c r="J10803" s="7">
        <v>5277.5</v>
      </c>
      <c r="K10803" s="7">
        <v>528</v>
      </c>
      <c r="L10803" s="7">
        <v>1024.5</v>
      </c>
      <c r="M10803" s="5">
        <v>0.15</v>
      </c>
      <c r="N10803" t="s">
        <v>1139</v>
      </c>
      <c r="O10803" t="s">
        <v>30</v>
      </c>
      <c r="P10803" t="s">
        <v>31</v>
      </c>
      <c r="Q10803" t="s">
        <v>32</v>
      </c>
      <c r="R10803" t="s">
        <v>26</v>
      </c>
      <c r="S10803" t="s">
        <v>27</v>
      </c>
      <c r="T10803" t="s">
        <v>13311</v>
      </c>
      <c r="U10803" s="1">
        <v>45619</v>
      </c>
      <c r="V10803">
        <v>96</v>
      </c>
      <c r="W10803" t="str">
        <f t="shared" si="215"/>
        <v>90-119</v>
      </c>
    </row>
    <row r="10804" spans="1:23" x14ac:dyDescent="0.25">
      <c r="A10804" t="s">
        <v>11053</v>
      </c>
      <c r="B10804">
        <v>6478538534</v>
      </c>
      <c r="C10804">
        <v>2500655924</v>
      </c>
      <c r="D10804" s="1">
        <v>45748</v>
      </c>
      <c r="E10804">
        <v>99221</v>
      </c>
      <c r="F10804">
        <v>99283</v>
      </c>
      <c r="G10804" t="s">
        <v>3309</v>
      </c>
      <c r="H10804" s="34">
        <v>76836</v>
      </c>
      <c r="I10804" s="7">
        <v>49943</v>
      </c>
      <c r="J10804" s="7">
        <v>43949.84</v>
      </c>
      <c r="K10804" s="7">
        <v>0</v>
      </c>
      <c r="L10804" s="7">
        <v>5993.16</v>
      </c>
      <c r="M10804" s="5">
        <v>0.12</v>
      </c>
      <c r="N10804" t="s">
        <v>46</v>
      </c>
      <c r="O10804" t="s">
        <v>17</v>
      </c>
      <c r="P10804" t="s">
        <v>35</v>
      </c>
      <c r="Q10804" t="s">
        <v>32</v>
      </c>
      <c r="R10804" t="s">
        <v>27</v>
      </c>
      <c r="S10804" t="s">
        <v>17</v>
      </c>
      <c r="T10804" t="s">
        <v>13312</v>
      </c>
      <c r="U10804" s="1">
        <v>45834</v>
      </c>
      <c r="V10804">
        <v>86</v>
      </c>
      <c r="W10804" t="str">
        <f t="shared" si="215"/>
        <v>60-89</v>
      </c>
    </row>
    <row r="10805" spans="1:23" x14ac:dyDescent="0.25">
      <c r="A10805" t="s">
        <v>11054</v>
      </c>
      <c r="B10805">
        <v>6773398041</v>
      </c>
      <c r="C10805">
        <v>2876174714</v>
      </c>
      <c r="D10805" s="1">
        <v>45384</v>
      </c>
      <c r="E10805">
        <v>99238</v>
      </c>
      <c r="F10805">
        <v>99214</v>
      </c>
      <c r="G10805" t="s">
        <v>129</v>
      </c>
      <c r="H10805" s="34">
        <v>83222</v>
      </c>
      <c r="I10805" s="7">
        <v>65745</v>
      </c>
      <c r="J10805" s="7">
        <v>55225.8</v>
      </c>
      <c r="K10805" s="7">
        <v>0</v>
      </c>
      <c r="L10805" s="7">
        <v>10519.2</v>
      </c>
      <c r="M10805" s="5">
        <v>0.16</v>
      </c>
      <c r="N10805" t="s">
        <v>1138</v>
      </c>
      <c r="O10805" t="s">
        <v>17</v>
      </c>
      <c r="P10805" t="s">
        <v>35</v>
      </c>
      <c r="Q10805" t="s">
        <v>19</v>
      </c>
      <c r="R10805" t="s">
        <v>26</v>
      </c>
      <c r="S10805" t="s">
        <v>21</v>
      </c>
      <c r="T10805" t="s">
        <v>13311</v>
      </c>
      <c r="U10805" s="1">
        <v>45432</v>
      </c>
      <c r="V10805">
        <v>48</v>
      </c>
      <c r="W10805" t="str">
        <f t="shared" si="215"/>
        <v>30-59</v>
      </c>
    </row>
    <row r="10806" spans="1:23" x14ac:dyDescent="0.25">
      <c r="A10806" t="s">
        <v>11055</v>
      </c>
      <c r="B10806">
        <v>2970560236</v>
      </c>
      <c r="C10806">
        <v>6323672576</v>
      </c>
      <c r="D10806" s="1">
        <v>45376</v>
      </c>
      <c r="E10806">
        <v>99231</v>
      </c>
      <c r="F10806">
        <v>81000</v>
      </c>
      <c r="G10806" t="s">
        <v>3377</v>
      </c>
      <c r="H10806" s="34">
        <v>60318</v>
      </c>
      <c r="I10806" s="7">
        <v>47048</v>
      </c>
      <c r="J10806" s="7">
        <v>37638.400000000001</v>
      </c>
      <c r="K10806" s="7">
        <v>0</v>
      </c>
      <c r="L10806" s="7">
        <v>9409.6</v>
      </c>
      <c r="M10806" s="5">
        <v>0.2</v>
      </c>
      <c r="N10806" t="s">
        <v>3140</v>
      </c>
      <c r="O10806" t="s">
        <v>17</v>
      </c>
      <c r="P10806" t="s">
        <v>58</v>
      </c>
      <c r="Q10806" t="s">
        <v>32</v>
      </c>
      <c r="R10806" t="s">
        <v>38</v>
      </c>
      <c r="S10806" t="s">
        <v>21</v>
      </c>
      <c r="T10806" t="s">
        <v>13311</v>
      </c>
      <c r="U10806" s="1">
        <v>45408</v>
      </c>
      <c r="V10806">
        <v>32</v>
      </c>
      <c r="W10806" t="str">
        <f t="shared" si="215"/>
        <v>30-59</v>
      </c>
    </row>
    <row r="10807" spans="1:23" x14ac:dyDescent="0.25">
      <c r="A10807" t="s">
        <v>11056</v>
      </c>
      <c r="B10807">
        <v>4869289672</v>
      </c>
      <c r="C10807">
        <v>9341825185</v>
      </c>
      <c r="D10807" s="1">
        <v>45846</v>
      </c>
      <c r="E10807">
        <v>99215</v>
      </c>
      <c r="F10807">
        <v>85025</v>
      </c>
      <c r="G10807" t="s">
        <v>318</v>
      </c>
      <c r="H10807" s="34">
        <v>91031</v>
      </c>
      <c r="I10807" s="7">
        <v>72825</v>
      </c>
      <c r="J10807" s="7">
        <v>55445.5</v>
      </c>
      <c r="K10807" s="7">
        <v>7184</v>
      </c>
      <c r="L10807" s="7">
        <v>10195.5</v>
      </c>
      <c r="M10807" s="5">
        <v>0.14000000000000001</v>
      </c>
      <c r="N10807" t="s">
        <v>1135</v>
      </c>
      <c r="O10807" t="s">
        <v>30</v>
      </c>
      <c r="P10807" t="s">
        <v>25</v>
      </c>
      <c r="Q10807" t="s">
        <v>19</v>
      </c>
      <c r="R10807" t="s">
        <v>20</v>
      </c>
      <c r="S10807" t="s">
        <v>27</v>
      </c>
      <c r="T10807" t="s">
        <v>13312</v>
      </c>
      <c r="U10807" s="1">
        <v>45920</v>
      </c>
      <c r="V10807">
        <v>74</v>
      </c>
      <c r="W10807" t="str">
        <f t="shared" si="215"/>
        <v>60-89</v>
      </c>
    </row>
    <row r="10808" spans="1:23" x14ac:dyDescent="0.25">
      <c r="A10808" t="s">
        <v>11057</v>
      </c>
      <c r="B10808">
        <v>1792753314</v>
      </c>
      <c r="C10808">
        <v>5122040056</v>
      </c>
      <c r="D10808" s="1">
        <v>45291</v>
      </c>
      <c r="E10808">
        <v>99238</v>
      </c>
      <c r="F10808">
        <v>99291</v>
      </c>
      <c r="G10808" t="s">
        <v>99</v>
      </c>
      <c r="H10808" s="34">
        <v>82052</v>
      </c>
      <c r="I10808" s="7">
        <v>64821</v>
      </c>
      <c r="J10808" s="7">
        <v>54449.64</v>
      </c>
      <c r="K10808" s="7">
        <v>0</v>
      </c>
      <c r="L10808" s="7">
        <v>10371.36</v>
      </c>
      <c r="M10808" s="5">
        <v>0.16</v>
      </c>
      <c r="N10808" t="s">
        <v>1138</v>
      </c>
      <c r="O10808" t="s">
        <v>17</v>
      </c>
      <c r="P10808" t="s">
        <v>58</v>
      </c>
      <c r="Q10808" t="s">
        <v>32</v>
      </c>
      <c r="R10808" t="s">
        <v>38</v>
      </c>
      <c r="S10808" t="s">
        <v>27</v>
      </c>
      <c r="T10808" t="s">
        <v>13310</v>
      </c>
      <c r="U10808" s="1">
        <v>45458</v>
      </c>
      <c r="V10808">
        <v>167</v>
      </c>
      <c r="W10808" t="str">
        <f t="shared" si="215"/>
        <v>150-179</v>
      </c>
    </row>
    <row r="10809" spans="1:23" x14ac:dyDescent="0.25">
      <c r="A10809" t="s">
        <v>11058</v>
      </c>
      <c r="B10809">
        <v>2423782004</v>
      </c>
      <c r="C10809">
        <v>5808909586</v>
      </c>
      <c r="D10809" s="1">
        <v>45555</v>
      </c>
      <c r="E10809">
        <v>99238</v>
      </c>
      <c r="F10809">
        <v>99212</v>
      </c>
      <c r="G10809" t="s">
        <v>65</v>
      </c>
      <c r="H10809" s="34">
        <v>26035</v>
      </c>
      <c r="I10809" s="7">
        <v>20568</v>
      </c>
      <c r="J10809" s="7">
        <v>14457.12</v>
      </c>
      <c r="K10809" s="7">
        <v>2820</v>
      </c>
      <c r="L10809" s="7">
        <v>3290.88</v>
      </c>
      <c r="M10809" s="5">
        <v>0.16</v>
      </c>
      <c r="N10809" t="s">
        <v>1138</v>
      </c>
      <c r="O10809" t="s">
        <v>30</v>
      </c>
      <c r="P10809" t="s">
        <v>3146</v>
      </c>
      <c r="Q10809" t="s">
        <v>32</v>
      </c>
      <c r="R10809" t="s">
        <v>20</v>
      </c>
      <c r="S10809" t="s">
        <v>27</v>
      </c>
      <c r="T10809" t="s">
        <v>13311</v>
      </c>
      <c r="U10809" s="1">
        <v>45674</v>
      </c>
      <c r="V10809">
        <v>119</v>
      </c>
      <c r="W10809" t="str">
        <f t="shared" si="215"/>
        <v>90-119</v>
      </c>
    </row>
    <row r="10810" spans="1:23" x14ac:dyDescent="0.25">
      <c r="A10810" t="s">
        <v>11059</v>
      </c>
      <c r="B10810">
        <v>5851776111</v>
      </c>
      <c r="C10810">
        <v>6941913381</v>
      </c>
      <c r="D10810" s="1">
        <v>45512</v>
      </c>
      <c r="E10810">
        <v>99231</v>
      </c>
      <c r="F10810">
        <v>36415</v>
      </c>
      <c r="G10810" t="s">
        <v>3754</v>
      </c>
      <c r="H10810" s="34">
        <v>19153</v>
      </c>
      <c r="I10810" s="7">
        <v>14365</v>
      </c>
      <c r="J10810" s="7">
        <v>10808.25</v>
      </c>
      <c r="K10810" s="7">
        <v>1402</v>
      </c>
      <c r="L10810" s="7">
        <v>2154.75</v>
      </c>
      <c r="M10810" s="5">
        <v>0.15</v>
      </c>
      <c r="N10810" t="s">
        <v>1139</v>
      </c>
      <c r="O10810" t="s">
        <v>27</v>
      </c>
      <c r="P10810" t="s">
        <v>58</v>
      </c>
      <c r="Q10810" t="s">
        <v>19</v>
      </c>
      <c r="R10810" t="s">
        <v>21</v>
      </c>
      <c r="S10810" t="s">
        <v>27</v>
      </c>
      <c r="T10810" t="s">
        <v>13310</v>
      </c>
      <c r="U10810" s="1">
        <v>45692</v>
      </c>
      <c r="V10810">
        <v>180</v>
      </c>
      <c r="W10810" t="str">
        <f t="shared" si="215"/>
        <v>180-209</v>
      </c>
    </row>
    <row r="10811" spans="1:23" x14ac:dyDescent="0.25">
      <c r="A10811" t="s">
        <v>11060</v>
      </c>
      <c r="B10811">
        <v>673886539</v>
      </c>
      <c r="C10811">
        <v>4990882354</v>
      </c>
      <c r="D10811" s="1">
        <v>45851</v>
      </c>
      <c r="E10811">
        <v>99232</v>
      </c>
      <c r="F10811">
        <v>97110</v>
      </c>
      <c r="G10811" t="s">
        <v>54</v>
      </c>
      <c r="H10811" s="34">
        <v>91215</v>
      </c>
      <c r="I10811" s="7">
        <v>59290</v>
      </c>
      <c r="J10811" s="7">
        <v>40323.199999999997</v>
      </c>
      <c r="K10811" s="7">
        <v>11852</v>
      </c>
      <c r="L10811" s="7">
        <v>7114.8</v>
      </c>
      <c r="M10811" s="5">
        <v>0.12</v>
      </c>
      <c r="N10811" t="s">
        <v>46</v>
      </c>
      <c r="O10811" t="s">
        <v>27</v>
      </c>
      <c r="P10811" t="s">
        <v>3148</v>
      </c>
      <c r="Q10811" t="s">
        <v>32</v>
      </c>
      <c r="R10811" t="s">
        <v>43</v>
      </c>
      <c r="S10811" t="s">
        <v>27</v>
      </c>
      <c r="T10811" t="s">
        <v>13312</v>
      </c>
      <c r="U10811" s="1">
        <v>45913</v>
      </c>
      <c r="V10811">
        <v>62</v>
      </c>
      <c r="W10811" t="str">
        <f t="shared" si="215"/>
        <v>60-89</v>
      </c>
    </row>
    <row r="10812" spans="1:23" x14ac:dyDescent="0.25">
      <c r="A10812" t="s">
        <v>11061</v>
      </c>
      <c r="B10812">
        <v>7415917481</v>
      </c>
      <c r="C10812">
        <v>1417634996</v>
      </c>
      <c r="D10812" s="1">
        <v>45750</v>
      </c>
      <c r="E10812">
        <v>99222</v>
      </c>
      <c r="F10812">
        <v>99202</v>
      </c>
      <c r="G10812" t="s">
        <v>142</v>
      </c>
      <c r="H10812" s="34">
        <v>68339</v>
      </c>
      <c r="I10812" s="7">
        <v>44420</v>
      </c>
      <c r="J10812" s="7">
        <v>24131.599999999999</v>
      </c>
      <c r="K10812" s="7">
        <v>14958</v>
      </c>
      <c r="L10812" s="7">
        <v>5330.4</v>
      </c>
      <c r="M10812" s="5">
        <v>0.12</v>
      </c>
      <c r="N10812" t="s">
        <v>46</v>
      </c>
      <c r="O10812" t="s">
        <v>27</v>
      </c>
      <c r="P10812" t="s">
        <v>58</v>
      </c>
      <c r="Q10812" t="s">
        <v>32</v>
      </c>
      <c r="R10812" t="s">
        <v>21</v>
      </c>
      <c r="S10812" t="s">
        <v>21</v>
      </c>
      <c r="T10812" t="s">
        <v>13311</v>
      </c>
      <c r="U10812" s="1">
        <v>45792</v>
      </c>
      <c r="V10812">
        <v>42</v>
      </c>
      <c r="W10812" t="str">
        <f t="shared" si="215"/>
        <v>30-59</v>
      </c>
    </row>
    <row r="10813" spans="1:23" x14ac:dyDescent="0.25">
      <c r="A10813" t="s">
        <v>11062</v>
      </c>
      <c r="B10813">
        <v>4586045998</v>
      </c>
      <c r="C10813">
        <v>947224802</v>
      </c>
      <c r="D10813" s="1">
        <v>45704</v>
      </c>
      <c r="E10813">
        <v>99231</v>
      </c>
      <c r="F10813">
        <v>36415</v>
      </c>
      <c r="G10813" t="s">
        <v>69</v>
      </c>
      <c r="H10813" s="34">
        <v>80386</v>
      </c>
      <c r="I10813" s="7">
        <v>57878</v>
      </c>
      <c r="J10813" s="7">
        <v>40081.760000000002</v>
      </c>
      <c r="K10813" s="7">
        <v>13166</v>
      </c>
      <c r="L10813" s="7">
        <v>4630.24</v>
      </c>
      <c r="M10813" s="5">
        <v>0.08</v>
      </c>
      <c r="N10813" t="s">
        <v>24</v>
      </c>
      <c r="O10813" t="s">
        <v>27</v>
      </c>
      <c r="P10813" t="s">
        <v>3148</v>
      </c>
      <c r="Q10813" t="s">
        <v>19</v>
      </c>
      <c r="R10813" t="s">
        <v>26</v>
      </c>
      <c r="S10813" t="s">
        <v>27</v>
      </c>
      <c r="T10813" t="s">
        <v>13311</v>
      </c>
      <c r="U10813" s="1">
        <v>45790</v>
      </c>
      <c r="V10813">
        <v>86</v>
      </c>
      <c r="W10813" t="str">
        <f t="shared" si="215"/>
        <v>60-89</v>
      </c>
    </row>
    <row r="10814" spans="1:23" x14ac:dyDescent="0.25">
      <c r="A10814" t="s">
        <v>11063</v>
      </c>
      <c r="B10814">
        <v>3516691590</v>
      </c>
      <c r="C10814">
        <v>3211811428</v>
      </c>
      <c r="D10814" s="1">
        <v>45659</v>
      </c>
      <c r="E10814">
        <v>99214</v>
      </c>
      <c r="F10814">
        <v>71046</v>
      </c>
      <c r="G10814" t="s">
        <v>3161</v>
      </c>
      <c r="H10814" s="34">
        <v>64595</v>
      </c>
      <c r="I10814" s="7">
        <v>41987</v>
      </c>
      <c r="J10814" s="7">
        <v>28408.560000000001</v>
      </c>
      <c r="K10814" s="7">
        <v>8540</v>
      </c>
      <c r="L10814" s="7">
        <v>5038.4399999999996</v>
      </c>
      <c r="M10814" s="5">
        <v>0.12</v>
      </c>
      <c r="N10814" t="s">
        <v>46</v>
      </c>
      <c r="O10814" t="s">
        <v>27</v>
      </c>
      <c r="P10814" t="s">
        <v>3150</v>
      </c>
      <c r="Q10814" t="s">
        <v>32</v>
      </c>
      <c r="R10814" t="s">
        <v>20</v>
      </c>
      <c r="S10814" t="s">
        <v>27</v>
      </c>
      <c r="T10814" t="s">
        <v>13312</v>
      </c>
      <c r="U10814" s="1">
        <v>45750</v>
      </c>
      <c r="V10814">
        <v>91</v>
      </c>
      <c r="W10814" t="str">
        <f t="shared" si="215"/>
        <v>90-119</v>
      </c>
    </row>
    <row r="10815" spans="1:23" x14ac:dyDescent="0.25">
      <c r="A10815" t="s">
        <v>11064</v>
      </c>
      <c r="B10815">
        <v>5790376723</v>
      </c>
      <c r="C10815">
        <v>5057655076</v>
      </c>
      <c r="D10815" s="1">
        <v>45453</v>
      </c>
      <c r="E10815">
        <v>99221</v>
      </c>
      <c r="F10815">
        <v>93000</v>
      </c>
      <c r="G10815" t="s">
        <v>318</v>
      </c>
      <c r="H10815" s="34">
        <v>35028</v>
      </c>
      <c r="I10815" s="7">
        <v>27322</v>
      </c>
      <c r="J10815" s="7">
        <v>11342.6</v>
      </c>
      <c r="K10815" s="7">
        <v>10515</v>
      </c>
      <c r="L10815" s="7">
        <v>5464.4</v>
      </c>
      <c r="M10815" s="5">
        <v>0.2</v>
      </c>
      <c r="N10815" t="s">
        <v>3140</v>
      </c>
      <c r="O10815" t="s">
        <v>27</v>
      </c>
      <c r="P10815" t="s">
        <v>3147</v>
      </c>
      <c r="Q10815" t="s">
        <v>19</v>
      </c>
      <c r="R10815" t="s">
        <v>38</v>
      </c>
      <c r="S10815" t="s">
        <v>17</v>
      </c>
      <c r="T10815" t="s">
        <v>13310</v>
      </c>
      <c r="U10815" s="1">
        <v>45488</v>
      </c>
      <c r="V10815">
        <v>35</v>
      </c>
      <c r="W10815" t="str">
        <f t="shared" si="215"/>
        <v>30-59</v>
      </c>
    </row>
    <row r="10816" spans="1:23" x14ac:dyDescent="0.25">
      <c r="A10816" t="s">
        <v>11065</v>
      </c>
      <c r="B10816">
        <v>5085990409</v>
      </c>
      <c r="C10816">
        <v>104215063</v>
      </c>
      <c r="D10816" s="1">
        <v>45490</v>
      </c>
      <c r="E10816">
        <v>99231</v>
      </c>
      <c r="F10816">
        <v>90834</v>
      </c>
      <c r="G10816" t="s">
        <v>129</v>
      </c>
      <c r="H10816" s="34">
        <v>59509</v>
      </c>
      <c r="I10816" s="7">
        <v>44632</v>
      </c>
      <c r="J10816" s="7">
        <v>32038.199999999997</v>
      </c>
      <c r="K10816" s="7">
        <v>5899</v>
      </c>
      <c r="L10816" s="7">
        <v>6694.8</v>
      </c>
      <c r="M10816" s="5">
        <v>0.15</v>
      </c>
      <c r="N10816" t="s">
        <v>1139</v>
      </c>
      <c r="O10816" t="s">
        <v>30</v>
      </c>
      <c r="P10816" t="s">
        <v>3147</v>
      </c>
      <c r="Q10816" t="s">
        <v>32</v>
      </c>
      <c r="R10816" t="s">
        <v>43</v>
      </c>
      <c r="S10816" t="s">
        <v>21</v>
      </c>
      <c r="T10816" t="s">
        <v>13312</v>
      </c>
      <c r="U10816" s="1">
        <v>45629</v>
      </c>
      <c r="V10816">
        <v>139</v>
      </c>
      <c r="W10816" t="str">
        <f t="shared" si="215"/>
        <v>120-149</v>
      </c>
    </row>
    <row r="10817" spans="1:23" x14ac:dyDescent="0.25">
      <c r="A10817" t="s">
        <v>11066</v>
      </c>
      <c r="B10817">
        <v>2023263558</v>
      </c>
      <c r="C10817">
        <v>9390120256</v>
      </c>
      <c r="D10817" s="1">
        <v>45419</v>
      </c>
      <c r="E10817">
        <v>99238</v>
      </c>
      <c r="F10817">
        <v>36415</v>
      </c>
      <c r="G10817" t="s">
        <v>3355</v>
      </c>
      <c r="H10817" s="34">
        <v>67018</v>
      </c>
      <c r="I10817" s="7">
        <v>52274</v>
      </c>
      <c r="J10817" s="7">
        <v>41819.199999999997</v>
      </c>
      <c r="K10817" s="7">
        <v>0</v>
      </c>
      <c r="L10817" s="7">
        <v>10454.799999999999</v>
      </c>
      <c r="M10817" s="5">
        <v>0.2</v>
      </c>
      <c r="N10817" t="s">
        <v>3140</v>
      </c>
      <c r="O10817" t="s">
        <v>17</v>
      </c>
      <c r="P10817" t="s">
        <v>35</v>
      </c>
      <c r="Q10817" t="s">
        <v>32</v>
      </c>
      <c r="R10817" t="s">
        <v>26</v>
      </c>
      <c r="S10817" t="s">
        <v>17</v>
      </c>
      <c r="T10817" t="s">
        <v>13312</v>
      </c>
      <c r="U10817" s="1">
        <v>45478</v>
      </c>
      <c r="V10817">
        <v>59</v>
      </c>
      <c r="W10817" t="str">
        <f t="shared" si="215"/>
        <v>30-59</v>
      </c>
    </row>
    <row r="10818" spans="1:23" x14ac:dyDescent="0.25">
      <c r="A10818" t="s">
        <v>11067</v>
      </c>
      <c r="B10818">
        <v>5856527795</v>
      </c>
      <c r="C10818">
        <v>3331814445</v>
      </c>
      <c r="D10818" s="1">
        <v>45459</v>
      </c>
      <c r="E10818">
        <v>99221</v>
      </c>
      <c r="F10818">
        <v>99203</v>
      </c>
      <c r="G10818" t="s">
        <v>120</v>
      </c>
      <c r="H10818" s="34">
        <v>82664</v>
      </c>
      <c r="I10818" s="7">
        <v>53732</v>
      </c>
      <c r="J10818" s="7">
        <v>33364.160000000003</v>
      </c>
      <c r="K10818" s="7">
        <v>13920</v>
      </c>
      <c r="L10818" s="7">
        <v>6447.84</v>
      </c>
      <c r="M10818" s="5">
        <v>0.12</v>
      </c>
      <c r="N10818" t="s">
        <v>46</v>
      </c>
      <c r="O10818" t="s">
        <v>27</v>
      </c>
      <c r="P10818" t="s">
        <v>31</v>
      </c>
      <c r="Q10818" t="s">
        <v>19</v>
      </c>
      <c r="R10818" t="s">
        <v>38</v>
      </c>
      <c r="S10818" t="s">
        <v>17</v>
      </c>
      <c r="T10818" t="s">
        <v>13312</v>
      </c>
      <c r="U10818" s="1">
        <v>45508</v>
      </c>
      <c r="V10818">
        <v>49</v>
      </c>
      <c r="W10818" t="str">
        <f t="shared" si="215"/>
        <v>30-59</v>
      </c>
    </row>
    <row r="10819" spans="1:23" x14ac:dyDescent="0.25">
      <c r="A10819" t="s">
        <v>11068</v>
      </c>
      <c r="B10819">
        <v>2685074041</v>
      </c>
      <c r="C10819">
        <v>5901350432</v>
      </c>
      <c r="D10819" s="1">
        <v>45592</v>
      </c>
      <c r="E10819">
        <v>99238</v>
      </c>
      <c r="F10819">
        <v>80053</v>
      </c>
      <c r="G10819" t="s">
        <v>3247</v>
      </c>
      <c r="H10819" s="34">
        <v>45266</v>
      </c>
      <c r="I10819" s="7">
        <v>35760</v>
      </c>
      <c r="J10819" s="7">
        <v>25769.4</v>
      </c>
      <c r="K10819" s="7">
        <v>4269</v>
      </c>
      <c r="L10819" s="7">
        <v>5721.6</v>
      </c>
      <c r="M10819" s="5">
        <v>0.16</v>
      </c>
      <c r="N10819" t="s">
        <v>1138</v>
      </c>
      <c r="O10819" t="s">
        <v>27</v>
      </c>
      <c r="P10819" t="s">
        <v>55</v>
      </c>
      <c r="Q10819" t="s">
        <v>19</v>
      </c>
      <c r="R10819" t="s">
        <v>43</v>
      </c>
      <c r="S10819" t="s">
        <v>27</v>
      </c>
      <c r="T10819" t="s">
        <v>13310</v>
      </c>
      <c r="U10819" s="1">
        <v>45629</v>
      </c>
      <c r="V10819">
        <v>37</v>
      </c>
      <c r="W10819" t="str">
        <f t="shared" ref="W10819:W10882" si="216">IF(V10819="","",IF(V10819&lt;30,"0-29",IF(V10819&lt;60,"30-59",IF(V10819&lt;90,"60-89",IF(V10819&lt;120,"90-119",IF(V10819&lt;150,"120-149",IF(V10819&lt;180,"150-179",IF(V10819&lt;210,"180-209",IF(V10819&lt;240,"210-239",IF(V10819&lt;270,"240-269",IF(V10819&lt;300,"270-299",IF(V10819&lt;330,"300-329",IF(V10819&lt;360,"330-359","360+")))))))))))))</f>
        <v>30-59</v>
      </c>
    </row>
    <row r="10820" spans="1:23" x14ac:dyDescent="0.25">
      <c r="A10820" t="s">
        <v>11069</v>
      </c>
      <c r="B10820">
        <v>4870727599</v>
      </c>
      <c r="C10820">
        <v>2684587054</v>
      </c>
      <c r="D10820" s="1">
        <v>45533</v>
      </c>
      <c r="E10820">
        <v>99232</v>
      </c>
      <c r="F10820">
        <v>99292</v>
      </c>
      <c r="G10820" t="s">
        <v>3272</v>
      </c>
      <c r="H10820" s="34">
        <v>58508</v>
      </c>
      <c r="I10820" s="7">
        <v>38030</v>
      </c>
      <c r="J10820" s="7">
        <v>33466.400000000001</v>
      </c>
      <c r="K10820" s="7">
        <v>0</v>
      </c>
      <c r="L10820" s="7">
        <v>4563.6000000000004</v>
      </c>
      <c r="M10820" s="5">
        <v>0.12</v>
      </c>
      <c r="N10820" t="s">
        <v>46</v>
      </c>
      <c r="O10820" t="s">
        <v>17</v>
      </c>
      <c r="P10820" t="s">
        <v>3148</v>
      </c>
      <c r="Q10820" t="s">
        <v>19</v>
      </c>
      <c r="R10820" t="s">
        <v>43</v>
      </c>
      <c r="S10820" t="s">
        <v>17</v>
      </c>
      <c r="T10820" t="s">
        <v>13310</v>
      </c>
      <c r="U10820" s="1">
        <v>45644</v>
      </c>
      <c r="V10820">
        <v>111</v>
      </c>
      <c r="W10820" t="str">
        <f t="shared" si="216"/>
        <v>90-119</v>
      </c>
    </row>
    <row r="10821" spans="1:23" x14ac:dyDescent="0.25">
      <c r="A10821" t="s">
        <v>11070</v>
      </c>
      <c r="B10821">
        <v>3130127317</v>
      </c>
      <c r="C10821">
        <v>4991166406</v>
      </c>
      <c r="D10821" s="1">
        <v>45698</v>
      </c>
      <c r="E10821">
        <v>99232</v>
      </c>
      <c r="F10821">
        <v>99282</v>
      </c>
      <c r="G10821" t="s">
        <v>73</v>
      </c>
      <c r="H10821" s="34">
        <v>84443</v>
      </c>
      <c r="I10821" s="7">
        <v>54888</v>
      </c>
      <c r="J10821" s="7">
        <v>42133.440000000002</v>
      </c>
      <c r="K10821" s="7">
        <v>6168</v>
      </c>
      <c r="L10821" s="7">
        <v>6586.56</v>
      </c>
      <c r="M10821" s="5">
        <v>0.12</v>
      </c>
      <c r="N10821" t="s">
        <v>46</v>
      </c>
      <c r="O10821" t="s">
        <v>27</v>
      </c>
      <c r="P10821" t="s">
        <v>31</v>
      </c>
      <c r="Q10821" t="s">
        <v>32</v>
      </c>
      <c r="R10821" t="s">
        <v>21</v>
      </c>
      <c r="S10821" t="s">
        <v>27</v>
      </c>
      <c r="T10821" t="s">
        <v>13310</v>
      </c>
      <c r="U10821" s="1">
        <v>45771</v>
      </c>
      <c r="V10821">
        <v>73</v>
      </c>
      <c r="W10821" t="str">
        <f t="shared" si="216"/>
        <v>60-89</v>
      </c>
    </row>
    <row r="10822" spans="1:23" x14ac:dyDescent="0.25">
      <c r="A10822" t="s">
        <v>11071</v>
      </c>
      <c r="B10822">
        <v>7055121764</v>
      </c>
      <c r="C10822">
        <v>6400427284</v>
      </c>
      <c r="D10822" s="1">
        <v>45530</v>
      </c>
      <c r="E10822">
        <v>99213</v>
      </c>
      <c r="F10822">
        <v>90834</v>
      </c>
      <c r="G10822" t="s">
        <v>152</v>
      </c>
      <c r="H10822" s="34">
        <v>44746</v>
      </c>
      <c r="I10822" s="7">
        <v>32217</v>
      </c>
      <c r="J10822" s="7">
        <v>29639.64</v>
      </c>
      <c r="K10822" s="7">
        <v>0</v>
      </c>
      <c r="L10822" s="7">
        <v>2577.36</v>
      </c>
      <c r="M10822" s="5">
        <v>0.08</v>
      </c>
      <c r="N10822" t="s">
        <v>24</v>
      </c>
      <c r="O10822" t="s">
        <v>17</v>
      </c>
      <c r="P10822" t="s">
        <v>3148</v>
      </c>
      <c r="Q10822" t="s">
        <v>19</v>
      </c>
      <c r="R10822" t="s">
        <v>27</v>
      </c>
      <c r="S10822" t="s">
        <v>17</v>
      </c>
      <c r="T10822" t="s">
        <v>13311</v>
      </c>
      <c r="U10822" s="1">
        <v>45698</v>
      </c>
      <c r="V10822">
        <v>169</v>
      </c>
      <c r="W10822" t="str">
        <f t="shared" si="216"/>
        <v>150-179</v>
      </c>
    </row>
    <row r="10823" spans="1:23" x14ac:dyDescent="0.25">
      <c r="A10823" t="s">
        <v>11072</v>
      </c>
      <c r="B10823">
        <v>5309509993</v>
      </c>
      <c r="C10823">
        <v>1369162758</v>
      </c>
      <c r="D10823" s="1">
        <v>45630</v>
      </c>
      <c r="E10823">
        <v>99221</v>
      </c>
      <c r="F10823">
        <v>85025</v>
      </c>
      <c r="G10823" t="s">
        <v>3215</v>
      </c>
      <c r="H10823" s="34">
        <v>85162</v>
      </c>
      <c r="I10823" s="7">
        <v>61317</v>
      </c>
      <c r="J10823" s="7">
        <v>48685.64</v>
      </c>
      <c r="K10823" s="7">
        <v>7726</v>
      </c>
      <c r="L10823" s="7">
        <v>4905.3599999999997</v>
      </c>
      <c r="M10823" s="5">
        <v>0.08</v>
      </c>
      <c r="N10823" t="s">
        <v>24</v>
      </c>
      <c r="O10823" t="s">
        <v>30</v>
      </c>
      <c r="P10823" t="s">
        <v>55</v>
      </c>
      <c r="Q10823" t="s">
        <v>19</v>
      </c>
      <c r="R10823" t="s">
        <v>43</v>
      </c>
      <c r="S10823" t="s">
        <v>21</v>
      </c>
      <c r="T10823" t="s">
        <v>13312</v>
      </c>
      <c r="U10823" s="1">
        <v>45703</v>
      </c>
      <c r="V10823">
        <v>73</v>
      </c>
      <c r="W10823" t="str">
        <f t="shared" si="216"/>
        <v>60-89</v>
      </c>
    </row>
    <row r="10824" spans="1:23" x14ac:dyDescent="0.25">
      <c r="A10824" t="s">
        <v>11073</v>
      </c>
      <c r="B10824">
        <v>9013603230</v>
      </c>
      <c r="C10824">
        <v>1798258712</v>
      </c>
      <c r="D10824" s="1">
        <v>45783</v>
      </c>
      <c r="E10824">
        <v>99233</v>
      </c>
      <c r="F10824">
        <v>97110</v>
      </c>
      <c r="G10824" t="s">
        <v>171</v>
      </c>
      <c r="H10824" s="34">
        <v>67690</v>
      </c>
      <c r="I10824" s="7">
        <v>57537</v>
      </c>
      <c r="J10824" s="7">
        <v>39451.26</v>
      </c>
      <c r="K10824" s="7">
        <v>16935</v>
      </c>
      <c r="L10824" s="7">
        <v>1150.74</v>
      </c>
      <c r="M10824" s="5">
        <v>0.02</v>
      </c>
      <c r="N10824" t="s">
        <v>16</v>
      </c>
      <c r="O10824" t="s">
        <v>27</v>
      </c>
      <c r="P10824" t="s">
        <v>55</v>
      </c>
      <c r="Q10824" t="s">
        <v>19</v>
      </c>
      <c r="R10824" t="s">
        <v>20</v>
      </c>
      <c r="S10824" t="s">
        <v>17</v>
      </c>
      <c r="T10824" t="s">
        <v>13312</v>
      </c>
      <c r="U10824" s="1">
        <v>45959</v>
      </c>
      <c r="V10824">
        <v>176</v>
      </c>
      <c r="W10824" t="str">
        <f t="shared" si="216"/>
        <v>150-179</v>
      </c>
    </row>
    <row r="10825" spans="1:23" x14ac:dyDescent="0.25">
      <c r="A10825" t="s">
        <v>11074</v>
      </c>
      <c r="B10825">
        <v>9127807426</v>
      </c>
      <c r="C10825">
        <v>7956255441</v>
      </c>
      <c r="D10825" s="1">
        <v>45578</v>
      </c>
      <c r="E10825">
        <v>99231</v>
      </c>
      <c r="F10825">
        <v>99291</v>
      </c>
      <c r="G10825" t="s">
        <v>3232</v>
      </c>
      <c r="H10825" s="34">
        <v>65394</v>
      </c>
      <c r="I10825" s="7">
        <v>49046</v>
      </c>
      <c r="J10825" s="7">
        <v>41689.1</v>
      </c>
      <c r="K10825" s="7">
        <v>0</v>
      </c>
      <c r="L10825" s="7">
        <v>7356.9</v>
      </c>
      <c r="M10825" s="5">
        <v>0.15</v>
      </c>
      <c r="N10825" t="s">
        <v>1139</v>
      </c>
      <c r="O10825" t="s">
        <v>17</v>
      </c>
      <c r="P10825" t="s">
        <v>25</v>
      </c>
      <c r="Q10825" t="s">
        <v>19</v>
      </c>
      <c r="R10825" t="s">
        <v>20</v>
      </c>
      <c r="S10825" t="s">
        <v>21</v>
      </c>
      <c r="T10825" t="s">
        <v>13311</v>
      </c>
      <c r="U10825" s="1">
        <v>45725</v>
      </c>
      <c r="V10825">
        <v>147</v>
      </c>
      <c r="W10825" t="str">
        <f t="shared" si="216"/>
        <v>120-149</v>
      </c>
    </row>
    <row r="10826" spans="1:23" x14ac:dyDescent="0.25">
      <c r="A10826" t="s">
        <v>11075</v>
      </c>
      <c r="B10826">
        <v>7940492900</v>
      </c>
      <c r="C10826">
        <v>4404084856</v>
      </c>
      <c r="D10826" s="1">
        <v>45608</v>
      </c>
      <c r="E10826">
        <v>99231</v>
      </c>
      <c r="F10826">
        <v>99291</v>
      </c>
      <c r="G10826" t="s">
        <v>279</v>
      </c>
      <c r="H10826" s="34">
        <v>60306</v>
      </c>
      <c r="I10826" s="7">
        <v>43420</v>
      </c>
      <c r="J10826" s="7">
        <v>39946.400000000001</v>
      </c>
      <c r="K10826" s="7">
        <v>0</v>
      </c>
      <c r="L10826" s="7">
        <v>3473.6</v>
      </c>
      <c r="M10826" s="5">
        <v>0.08</v>
      </c>
      <c r="N10826" t="s">
        <v>24</v>
      </c>
      <c r="O10826" t="s">
        <v>17</v>
      </c>
      <c r="P10826" t="s">
        <v>55</v>
      </c>
      <c r="Q10826" t="s">
        <v>32</v>
      </c>
      <c r="R10826" t="s">
        <v>21</v>
      </c>
      <c r="S10826" t="s">
        <v>17</v>
      </c>
      <c r="T10826" t="s">
        <v>13312</v>
      </c>
      <c r="U10826" s="1">
        <v>45737</v>
      </c>
      <c r="V10826">
        <v>129</v>
      </c>
      <c r="W10826" t="str">
        <f t="shared" si="216"/>
        <v>120-149</v>
      </c>
    </row>
    <row r="10827" spans="1:23" x14ac:dyDescent="0.25">
      <c r="A10827" t="s">
        <v>11076</v>
      </c>
      <c r="B10827">
        <v>9504599587</v>
      </c>
      <c r="C10827">
        <v>8765907850</v>
      </c>
      <c r="D10827" s="1">
        <v>45308</v>
      </c>
      <c r="E10827">
        <v>99232</v>
      </c>
      <c r="F10827">
        <v>99202</v>
      </c>
      <c r="G10827" t="s">
        <v>3419</v>
      </c>
      <c r="H10827" s="34">
        <v>90879</v>
      </c>
      <c r="I10827" s="7">
        <v>71794</v>
      </c>
      <c r="J10827" s="7">
        <v>54381.96</v>
      </c>
      <c r="K10827" s="7">
        <v>5925</v>
      </c>
      <c r="L10827" s="7">
        <v>11487.04</v>
      </c>
      <c r="M10827" s="5">
        <v>0.16</v>
      </c>
      <c r="N10827" t="s">
        <v>1138</v>
      </c>
      <c r="O10827" t="s">
        <v>30</v>
      </c>
      <c r="P10827" t="s">
        <v>3150</v>
      </c>
      <c r="Q10827" t="s">
        <v>19</v>
      </c>
      <c r="R10827" t="s">
        <v>43</v>
      </c>
      <c r="S10827" t="s">
        <v>27</v>
      </c>
      <c r="T10827" t="s">
        <v>13311</v>
      </c>
      <c r="U10827" s="1">
        <v>45401</v>
      </c>
      <c r="V10827">
        <v>93</v>
      </c>
      <c r="W10827" t="str">
        <f t="shared" si="216"/>
        <v>90-119</v>
      </c>
    </row>
    <row r="10828" spans="1:23" x14ac:dyDescent="0.25">
      <c r="A10828" t="s">
        <v>11077</v>
      </c>
      <c r="B10828">
        <v>4005159331</v>
      </c>
      <c r="C10828">
        <v>6917005579</v>
      </c>
      <c r="D10828" s="1">
        <v>45804</v>
      </c>
      <c r="E10828">
        <v>99223</v>
      </c>
      <c r="F10828">
        <v>85025</v>
      </c>
      <c r="G10828" t="s">
        <v>3161</v>
      </c>
      <c r="H10828" s="34">
        <v>51074</v>
      </c>
      <c r="I10828" s="7">
        <v>36773</v>
      </c>
      <c r="J10828" s="7">
        <v>19492.16</v>
      </c>
      <c r="K10828" s="7">
        <v>14339</v>
      </c>
      <c r="L10828" s="7">
        <v>2941.84</v>
      </c>
      <c r="M10828" s="5">
        <v>0.08</v>
      </c>
      <c r="N10828" t="s">
        <v>24</v>
      </c>
      <c r="O10828" t="s">
        <v>27</v>
      </c>
      <c r="P10828" t="s">
        <v>25</v>
      </c>
      <c r="Q10828" t="s">
        <v>32</v>
      </c>
      <c r="R10828" t="s">
        <v>21</v>
      </c>
      <c r="S10828" t="s">
        <v>27</v>
      </c>
      <c r="T10828" t="s">
        <v>13311</v>
      </c>
      <c r="U10828" s="1">
        <v>45959</v>
      </c>
      <c r="V10828">
        <v>155</v>
      </c>
      <c r="W10828" t="str">
        <f t="shared" si="216"/>
        <v>150-179</v>
      </c>
    </row>
    <row r="10829" spans="1:23" x14ac:dyDescent="0.25">
      <c r="A10829" t="s">
        <v>11078</v>
      </c>
      <c r="B10829">
        <v>9185540170</v>
      </c>
      <c r="C10829">
        <v>9476921780</v>
      </c>
      <c r="D10829" s="1">
        <v>45424</v>
      </c>
      <c r="E10829">
        <v>99223</v>
      </c>
      <c r="F10829">
        <v>99201</v>
      </c>
      <c r="G10829" t="s">
        <v>63</v>
      </c>
      <c r="H10829" s="34">
        <v>44514</v>
      </c>
      <c r="I10829" s="7">
        <v>35611</v>
      </c>
      <c r="J10829" s="7">
        <v>30625.46</v>
      </c>
      <c r="K10829" s="7">
        <v>0</v>
      </c>
      <c r="L10829" s="7">
        <v>4985.54</v>
      </c>
      <c r="M10829" s="5">
        <v>0.14000000000000001</v>
      </c>
      <c r="N10829" t="s">
        <v>1135</v>
      </c>
      <c r="O10829" t="s">
        <v>17</v>
      </c>
      <c r="P10829" t="s">
        <v>3146</v>
      </c>
      <c r="Q10829" t="s">
        <v>32</v>
      </c>
      <c r="R10829" t="s">
        <v>27</v>
      </c>
      <c r="S10829" t="s">
        <v>21</v>
      </c>
      <c r="T10829" t="s">
        <v>13312</v>
      </c>
      <c r="U10829" s="1">
        <v>45469</v>
      </c>
      <c r="V10829">
        <v>45</v>
      </c>
      <c r="W10829" t="str">
        <f t="shared" si="216"/>
        <v>30-59</v>
      </c>
    </row>
    <row r="10830" spans="1:23" x14ac:dyDescent="0.25">
      <c r="A10830" t="s">
        <v>11079</v>
      </c>
      <c r="B10830">
        <v>5499884682</v>
      </c>
      <c r="C10830">
        <v>2608951963</v>
      </c>
      <c r="D10830" s="1">
        <v>45488</v>
      </c>
      <c r="E10830">
        <v>99214</v>
      </c>
      <c r="F10830">
        <v>99281</v>
      </c>
      <c r="G10830" t="s">
        <v>3570</v>
      </c>
      <c r="H10830" s="34">
        <v>89423</v>
      </c>
      <c r="I10830" s="7">
        <v>67067</v>
      </c>
      <c r="J10830" s="7">
        <v>50839.95</v>
      </c>
      <c r="K10830" s="7">
        <v>6167</v>
      </c>
      <c r="L10830" s="7">
        <v>10060.049999999999</v>
      </c>
      <c r="M10830" s="5">
        <v>0.15</v>
      </c>
      <c r="N10830" t="s">
        <v>1139</v>
      </c>
      <c r="O10830" t="s">
        <v>30</v>
      </c>
      <c r="P10830" t="s">
        <v>3146</v>
      </c>
      <c r="Q10830" t="s">
        <v>19</v>
      </c>
      <c r="R10830" t="s">
        <v>26</v>
      </c>
      <c r="S10830" t="s">
        <v>27</v>
      </c>
      <c r="T10830" t="s">
        <v>13312</v>
      </c>
      <c r="U10830" s="1">
        <v>45531</v>
      </c>
      <c r="V10830">
        <v>43</v>
      </c>
      <c r="W10830" t="str">
        <f t="shared" si="216"/>
        <v>30-59</v>
      </c>
    </row>
    <row r="10831" spans="1:23" x14ac:dyDescent="0.25">
      <c r="A10831" t="s">
        <v>11080</v>
      </c>
      <c r="B10831">
        <v>9165116108</v>
      </c>
      <c r="C10831">
        <v>467031157</v>
      </c>
      <c r="D10831" s="1">
        <v>45669</v>
      </c>
      <c r="E10831">
        <v>99213</v>
      </c>
      <c r="F10831">
        <v>71046</v>
      </c>
      <c r="G10831" t="s">
        <v>3531</v>
      </c>
      <c r="H10831" s="34">
        <v>72813</v>
      </c>
      <c r="I10831" s="7">
        <v>47328</v>
      </c>
      <c r="J10831" s="7">
        <v>41648.639999999999</v>
      </c>
      <c r="K10831" s="7">
        <v>0</v>
      </c>
      <c r="L10831" s="7">
        <v>5679.36</v>
      </c>
      <c r="M10831" s="5">
        <v>0.12</v>
      </c>
      <c r="N10831" t="s">
        <v>46</v>
      </c>
      <c r="O10831" t="s">
        <v>17</v>
      </c>
      <c r="P10831" t="s">
        <v>31</v>
      </c>
      <c r="Q10831" t="s">
        <v>19</v>
      </c>
      <c r="R10831" t="s">
        <v>43</v>
      </c>
      <c r="S10831" t="s">
        <v>27</v>
      </c>
      <c r="T10831" t="s">
        <v>13312</v>
      </c>
      <c r="U10831" s="1">
        <v>45757</v>
      </c>
      <c r="V10831">
        <v>88</v>
      </c>
      <c r="W10831" t="str">
        <f t="shared" si="216"/>
        <v>60-89</v>
      </c>
    </row>
    <row r="10832" spans="1:23" x14ac:dyDescent="0.25">
      <c r="A10832" t="s">
        <v>11081</v>
      </c>
      <c r="B10832">
        <v>3403638987</v>
      </c>
      <c r="C10832">
        <v>8770231682</v>
      </c>
      <c r="D10832" s="1">
        <v>45308</v>
      </c>
      <c r="E10832">
        <v>99221</v>
      </c>
      <c r="F10832">
        <v>99212</v>
      </c>
      <c r="G10832" t="s">
        <v>3309</v>
      </c>
      <c r="H10832" s="34">
        <v>56168</v>
      </c>
      <c r="I10832" s="7">
        <v>43811</v>
      </c>
      <c r="J10832" s="7">
        <v>30892.800000000003</v>
      </c>
      <c r="K10832" s="7">
        <v>4156</v>
      </c>
      <c r="L10832" s="7">
        <v>8762.2000000000007</v>
      </c>
      <c r="M10832" s="5">
        <v>0.2</v>
      </c>
      <c r="N10832" t="s">
        <v>3140</v>
      </c>
      <c r="O10832" t="s">
        <v>30</v>
      </c>
      <c r="P10832" t="s">
        <v>3147</v>
      </c>
      <c r="Q10832" t="s">
        <v>32</v>
      </c>
      <c r="R10832" t="s">
        <v>26</v>
      </c>
      <c r="S10832" t="s">
        <v>17</v>
      </c>
      <c r="T10832" t="s">
        <v>13311</v>
      </c>
      <c r="U10832" s="1">
        <v>45470</v>
      </c>
      <c r="V10832">
        <v>162</v>
      </c>
      <c r="W10832" t="str">
        <f t="shared" si="216"/>
        <v>150-179</v>
      </c>
    </row>
    <row r="10833" spans="1:23" x14ac:dyDescent="0.25">
      <c r="A10833" t="s">
        <v>11082</v>
      </c>
      <c r="B10833">
        <v>1626835068</v>
      </c>
      <c r="C10833">
        <v>7835016044</v>
      </c>
      <c r="D10833" s="1">
        <v>45608</v>
      </c>
      <c r="E10833">
        <v>99214</v>
      </c>
      <c r="F10833">
        <v>99212</v>
      </c>
      <c r="G10833" t="s">
        <v>3154</v>
      </c>
      <c r="H10833" s="34">
        <v>56457</v>
      </c>
      <c r="I10833" s="7">
        <v>44036</v>
      </c>
      <c r="J10833" s="7">
        <v>35228.800000000003</v>
      </c>
      <c r="K10833" s="7">
        <v>0</v>
      </c>
      <c r="L10833" s="7">
        <v>8807.2000000000007</v>
      </c>
      <c r="M10833" s="5">
        <v>0.2</v>
      </c>
      <c r="N10833" t="s">
        <v>3140</v>
      </c>
      <c r="O10833" t="s">
        <v>17</v>
      </c>
      <c r="P10833" t="s">
        <v>3150</v>
      </c>
      <c r="Q10833" t="s">
        <v>32</v>
      </c>
      <c r="R10833" t="s">
        <v>43</v>
      </c>
      <c r="S10833" t="s">
        <v>21</v>
      </c>
      <c r="T10833" t="s">
        <v>13310</v>
      </c>
      <c r="U10833" s="1">
        <v>45656</v>
      </c>
      <c r="V10833">
        <v>48</v>
      </c>
      <c r="W10833" t="str">
        <f t="shared" si="216"/>
        <v>30-59</v>
      </c>
    </row>
    <row r="10834" spans="1:23" x14ac:dyDescent="0.25">
      <c r="A10834" t="s">
        <v>11083</v>
      </c>
      <c r="B10834">
        <v>9830974240</v>
      </c>
      <c r="C10834">
        <v>5706579361</v>
      </c>
      <c r="D10834" s="1">
        <v>45901</v>
      </c>
      <c r="E10834">
        <v>99215</v>
      </c>
      <c r="F10834">
        <v>99201</v>
      </c>
      <c r="G10834" t="s">
        <v>248</v>
      </c>
      <c r="H10834" s="34">
        <v>66893</v>
      </c>
      <c r="I10834" s="7">
        <v>56859</v>
      </c>
      <c r="J10834" s="7">
        <v>55721.82</v>
      </c>
      <c r="K10834" s="7">
        <v>0</v>
      </c>
      <c r="L10834" s="7">
        <v>1137.18</v>
      </c>
      <c r="M10834" s="5">
        <v>0.02</v>
      </c>
      <c r="N10834" t="s">
        <v>16</v>
      </c>
      <c r="O10834" t="s">
        <v>17</v>
      </c>
      <c r="P10834" t="s">
        <v>25</v>
      </c>
      <c r="Q10834" t="s">
        <v>19</v>
      </c>
      <c r="R10834" t="s">
        <v>26</v>
      </c>
      <c r="S10834" t="s">
        <v>21</v>
      </c>
      <c r="T10834" t="s">
        <v>13310</v>
      </c>
      <c r="U10834" s="1">
        <v>45960</v>
      </c>
      <c r="V10834">
        <v>59</v>
      </c>
      <c r="W10834" t="str">
        <f t="shared" si="216"/>
        <v>30-59</v>
      </c>
    </row>
    <row r="10835" spans="1:23" x14ac:dyDescent="0.25">
      <c r="A10835" t="s">
        <v>11084</v>
      </c>
      <c r="B10835">
        <v>7584250745</v>
      </c>
      <c r="C10835">
        <v>8148420615</v>
      </c>
      <c r="D10835" s="1">
        <v>45516</v>
      </c>
      <c r="E10835">
        <v>99221</v>
      </c>
      <c r="F10835">
        <v>99203</v>
      </c>
      <c r="G10835" t="s">
        <v>3355</v>
      </c>
      <c r="H10835" s="34">
        <v>88848</v>
      </c>
      <c r="I10835" s="7">
        <v>75521</v>
      </c>
      <c r="J10835" s="7">
        <v>65782.58</v>
      </c>
      <c r="K10835" s="7">
        <v>8228</v>
      </c>
      <c r="L10835" s="7">
        <v>1510.42</v>
      </c>
      <c r="M10835" s="5">
        <v>0.02</v>
      </c>
      <c r="N10835" t="s">
        <v>16</v>
      </c>
      <c r="O10835" t="s">
        <v>30</v>
      </c>
      <c r="P10835" t="s">
        <v>3148</v>
      </c>
      <c r="Q10835" t="s">
        <v>32</v>
      </c>
      <c r="R10835" t="s">
        <v>38</v>
      </c>
      <c r="S10835" t="s">
        <v>21</v>
      </c>
      <c r="T10835" t="s">
        <v>13312</v>
      </c>
      <c r="U10835" s="1">
        <v>45665</v>
      </c>
      <c r="V10835">
        <v>149</v>
      </c>
      <c r="W10835" t="str">
        <f t="shared" si="216"/>
        <v>120-149</v>
      </c>
    </row>
    <row r="10836" spans="1:23" x14ac:dyDescent="0.25">
      <c r="A10836" t="s">
        <v>11085</v>
      </c>
      <c r="B10836">
        <v>369441052</v>
      </c>
      <c r="C10836">
        <v>3726567512</v>
      </c>
      <c r="D10836" s="1">
        <v>45775</v>
      </c>
      <c r="E10836">
        <v>99222</v>
      </c>
      <c r="F10836">
        <v>99283</v>
      </c>
      <c r="G10836" t="s">
        <v>559</v>
      </c>
      <c r="H10836" s="34">
        <v>55882</v>
      </c>
      <c r="I10836" s="7">
        <v>41912</v>
      </c>
      <c r="J10836" s="7">
        <v>18881.2</v>
      </c>
      <c r="K10836" s="7">
        <v>16744</v>
      </c>
      <c r="L10836" s="7">
        <v>6286.8</v>
      </c>
      <c r="M10836" s="5">
        <v>0.15</v>
      </c>
      <c r="N10836" t="s">
        <v>1139</v>
      </c>
      <c r="O10836" t="s">
        <v>27</v>
      </c>
      <c r="P10836" t="s">
        <v>58</v>
      </c>
      <c r="Q10836" t="s">
        <v>19</v>
      </c>
      <c r="R10836" t="s">
        <v>26</v>
      </c>
      <c r="S10836" t="s">
        <v>27</v>
      </c>
      <c r="T10836" t="s">
        <v>13310</v>
      </c>
      <c r="U10836" s="1">
        <v>45890</v>
      </c>
      <c r="V10836">
        <v>115</v>
      </c>
      <c r="W10836" t="str">
        <f t="shared" si="216"/>
        <v>90-119</v>
      </c>
    </row>
    <row r="10837" spans="1:23" x14ac:dyDescent="0.25">
      <c r="A10837" t="s">
        <v>11086</v>
      </c>
      <c r="B10837">
        <v>4674510419</v>
      </c>
      <c r="C10837">
        <v>3396143408</v>
      </c>
      <c r="D10837" s="1">
        <v>45524</v>
      </c>
      <c r="E10837">
        <v>99222</v>
      </c>
      <c r="F10837">
        <v>99214</v>
      </c>
      <c r="G10837" t="s">
        <v>272</v>
      </c>
      <c r="H10837" s="34">
        <v>76728</v>
      </c>
      <c r="I10837" s="7">
        <v>60615</v>
      </c>
      <c r="J10837" s="7">
        <v>41964.6</v>
      </c>
      <c r="K10837" s="7">
        <v>8952</v>
      </c>
      <c r="L10837" s="7">
        <v>9698.4</v>
      </c>
      <c r="M10837" s="5">
        <v>0.16</v>
      </c>
      <c r="N10837" t="s">
        <v>1138</v>
      </c>
      <c r="O10837" t="s">
        <v>30</v>
      </c>
      <c r="P10837" t="s">
        <v>3146</v>
      </c>
      <c r="Q10837" t="s">
        <v>19</v>
      </c>
      <c r="R10837" t="s">
        <v>20</v>
      </c>
      <c r="S10837" t="s">
        <v>27</v>
      </c>
      <c r="T10837" t="s">
        <v>13312</v>
      </c>
      <c r="U10837" s="1">
        <v>45561</v>
      </c>
      <c r="V10837">
        <v>37</v>
      </c>
      <c r="W10837" t="str">
        <f t="shared" si="216"/>
        <v>30-59</v>
      </c>
    </row>
    <row r="10838" spans="1:23" x14ac:dyDescent="0.25">
      <c r="A10838" t="s">
        <v>11087</v>
      </c>
      <c r="B10838">
        <v>3295936636</v>
      </c>
      <c r="C10838">
        <v>7264488572</v>
      </c>
      <c r="D10838" s="1">
        <v>45503</v>
      </c>
      <c r="E10838">
        <v>99221</v>
      </c>
      <c r="F10838">
        <v>99211</v>
      </c>
      <c r="G10838" t="s">
        <v>3641</v>
      </c>
      <c r="H10838" s="34">
        <v>70348</v>
      </c>
      <c r="I10838" s="7">
        <v>45726</v>
      </c>
      <c r="J10838" s="7">
        <v>37855.879999999997</v>
      </c>
      <c r="K10838" s="7">
        <v>2383</v>
      </c>
      <c r="L10838" s="7">
        <v>5487.12</v>
      </c>
      <c r="M10838" s="5">
        <v>0.12</v>
      </c>
      <c r="N10838" t="s">
        <v>46</v>
      </c>
      <c r="O10838" t="s">
        <v>30</v>
      </c>
      <c r="P10838" t="s">
        <v>58</v>
      </c>
      <c r="Q10838" t="s">
        <v>19</v>
      </c>
      <c r="R10838" t="s">
        <v>38</v>
      </c>
      <c r="S10838" t="s">
        <v>27</v>
      </c>
      <c r="T10838" t="s">
        <v>13311</v>
      </c>
      <c r="U10838" s="1">
        <v>45626</v>
      </c>
      <c r="V10838">
        <v>123</v>
      </c>
      <c r="W10838" t="str">
        <f t="shared" si="216"/>
        <v>120-149</v>
      </c>
    </row>
    <row r="10839" spans="1:23" x14ac:dyDescent="0.25">
      <c r="A10839" t="s">
        <v>11088</v>
      </c>
      <c r="B10839">
        <v>9288387086</v>
      </c>
      <c r="C10839">
        <v>4437284733</v>
      </c>
      <c r="D10839" s="1">
        <v>45311</v>
      </c>
      <c r="E10839">
        <v>99215</v>
      </c>
      <c r="F10839">
        <v>99212</v>
      </c>
      <c r="G10839" t="s">
        <v>3428</v>
      </c>
      <c r="H10839" s="34">
        <v>85990</v>
      </c>
      <c r="I10839" s="7">
        <v>67932</v>
      </c>
      <c r="J10839" s="7">
        <v>40823.879999999997</v>
      </c>
      <c r="K10839" s="7">
        <v>16239</v>
      </c>
      <c r="L10839" s="7">
        <v>10869.12</v>
      </c>
      <c r="M10839" s="5">
        <v>0.16</v>
      </c>
      <c r="N10839" t="s">
        <v>1138</v>
      </c>
      <c r="O10839" t="s">
        <v>27</v>
      </c>
      <c r="P10839" t="s">
        <v>18</v>
      </c>
      <c r="Q10839" t="s">
        <v>19</v>
      </c>
      <c r="R10839" t="s">
        <v>26</v>
      </c>
      <c r="S10839" t="s">
        <v>21</v>
      </c>
      <c r="T10839" t="s">
        <v>13312</v>
      </c>
      <c r="U10839" s="1">
        <v>45369</v>
      </c>
      <c r="V10839">
        <v>58</v>
      </c>
      <c r="W10839" t="str">
        <f t="shared" si="216"/>
        <v>30-59</v>
      </c>
    </row>
    <row r="10840" spans="1:23" x14ac:dyDescent="0.25">
      <c r="A10840" t="s">
        <v>11089</v>
      </c>
      <c r="B10840">
        <v>3045680362</v>
      </c>
      <c r="C10840">
        <v>7204826442</v>
      </c>
      <c r="D10840" s="1">
        <v>45904</v>
      </c>
      <c r="E10840">
        <v>99222</v>
      </c>
      <c r="F10840">
        <v>99283</v>
      </c>
      <c r="G10840" t="s">
        <v>3337</v>
      </c>
      <c r="H10840" s="34">
        <v>26043</v>
      </c>
      <c r="I10840" s="7">
        <v>16928</v>
      </c>
      <c r="J10840" s="7">
        <v>12928.64</v>
      </c>
      <c r="K10840" s="7">
        <v>1968</v>
      </c>
      <c r="L10840" s="7">
        <v>2031.36</v>
      </c>
      <c r="M10840" s="5">
        <v>0.12</v>
      </c>
      <c r="N10840" t="s">
        <v>46</v>
      </c>
      <c r="O10840" t="s">
        <v>30</v>
      </c>
      <c r="P10840" t="s">
        <v>3148</v>
      </c>
      <c r="Q10840" t="s">
        <v>32</v>
      </c>
      <c r="R10840" t="s">
        <v>21</v>
      </c>
      <c r="S10840" t="s">
        <v>27</v>
      </c>
      <c r="T10840" t="s">
        <v>13311</v>
      </c>
      <c r="U10840" s="1">
        <v>46066</v>
      </c>
      <c r="V10840">
        <v>162</v>
      </c>
      <c r="W10840" t="str">
        <f t="shared" si="216"/>
        <v>150-179</v>
      </c>
    </row>
    <row r="10841" spans="1:23" x14ac:dyDescent="0.25">
      <c r="A10841" t="s">
        <v>11090</v>
      </c>
      <c r="B10841">
        <v>240869100</v>
      </c>
      <c r="C10841">
        <v>9907068734</v>
      </c>
      <c r="D10841" s="1">
        <v>45440</v>
      </c>
      <c r="E10841">
        <v>99222</v>
      </c>
      <c r="F10841">
        <v>99281</v>
      </c>
      <c r="G10841" t="s">
        <v>3669</v>
      </c>
      <c r="H10841" s="34">
        <v>82263</v>
      </c>
      <c r="I10841" s="7">
        <v>67456</v>
      </c>
      <c r="J10841" s="7">
        <v>48297.919999999998</v>
      </c>
      <c r="K10841" s="7">
        <v>7016</v>
      </c>
      <c r="L10841" s="7">
        <v>12142.08</v>
      </c>
      <c r="M10841" s="5">
        <v>0.18</v>
      </c>
      <c r="N10841" t="s">
        <v>3141</v>
      </c>
      <c r="O10841" t="s">
        <v>30</v>
      </c>
      <c r="P10841" t="s">
        <v>35</v>
      </c>
      <c r="Q10841" t="s">
        <v>32</v>
      </c>
      <c r="R10841" t="s">
        <v>27</v>
      </c>
      <c r="S10841" t="s">
        <v>17</v>
      </c>
      <c r="T10841" t="s">
        <v>13311</v>
      </c>
      <c r="U10841" s="1">
        <v>45496</v>
      </c>
      <c r="V10841">
        <v>56</v>
      </c>
      <c r="W10841" t="str">
        <f t="shared" si="216"/>
        <v>30-59</v>
      </c>
    </row>
    <row r="10842" spans="1:23" x14ac:dyDescent="0.25">
      <c r="A10842" t="s">
        <v>11091</v>
      </c>
      <c r="B10842">
        <v>3678938292</v>
      </c>
      <c r="C10842">
        <v>4253820629</v>
      </c>
      <c r="D10842" s="1">
        <v>45524</v>
      </c>
      <c r="E10842">
        <v>99215</v>
      </c>
      <c r="F10842">
        <v>93000</v>
      </c>
      <c r="G10842" t="s">
        <v>3286</v>
      </c>
      <c r="H10842" s="34">
        <v>74758</v>
      </c>
      <c r="I10842" s="7">
        <v>59806</v>
      </c>
      <c r="J10842" s="7">
        <v>28116.16</v>
      </c>
      <c r="K10842" s="7">
        <v>23317</v>
      </c>
      <c r="L10842" s="7">
        <v>8372.84</v>
      </c>
      <c r="M10842" s="5">
        <v>0.14000000000000001</v>
      </c>
      <c r="N10842" t="s">
        <v>1135</v>
      </c>
      <c r="O10842" t="s">
        <v>27</v>
      </c>
      <c r="P10842" t="s">
        <v>3150</v>
      </c>
      <c r="Q10842" t="s">
        <v>32</v>
      </c>
      <c r="R10842" t="s">
        <v>20</v>
      </c>
      <c r="S10842" t="s">
        <v>21</v>
      </c>
      <c r="T10842" t="s">
        <v>13310</v>
      </c>
      <c r="U10842" s="1">
        <v>45603</v>
      </c>
      <c r="V10842">
        <v>79</v>
      </c>
      <c r="W10842" t="str">
        <f t="shared" si="216"/>
        <v>60-89</v>
      </c>
    </row>
    <row r="10843" spans="1:23" x14ac:dyDescent="0.25">
      <c r="A10843" t="s">
        <v>11092</v>
      </c>
      <c r="B10843">
        <v>116552552</v>
      </c>
      <c r="C10843">
        <v>309877492</v>
      </c>
      <c r="D10843" s="1">
        <v>45707</v>
      </c>
      <c r="E10843">
        <v>99238</v>
      </c>
      <c r="F10843">
        <v>99211</v>
      </c>
      <c r="G10843" t="s">
        <v>159</v>
      </c>
      <c r="H10843" s="34">
        <v>36840</v>
      </c>
      <c r="I10843" s="7">
        <v>31314</v>
      </c>
      <c r="J10843" s="7">
        <v>25222.720000000001</v>
      </c>
      <c r="K10843" s="7">
        <v>5465</v>
      </c>
      <c r="L10843" s="7">
        <v>626.28</v>
      </c>
      <c r="M10843" s="5">
        <v>0.02</v>
      </c>
      <c r="N10843" t="s">
        <v>16</v>
      </c>
      <c r="O10843" t="s">
        <v>30</v>
      </c>
      <c r="P10843" t="s">
        <v>3150</v>
      </c>
      <c r="Q10843" t="s">
        <v>19</v>
      </c>
      <c r="R10843" t="s">
        <v>21</v>
      </c>
      <c r="S10843" t="s">
        <v>21</v>
      </c>
      <c r="T10843" t="s">
        <v>13310</v>
      </c>
      <c r="U10843" s="1">
        <v>45833</v>
      </c>
      <c r="V10843">
        <v>126</v>
      </c>
      <c r="W10843" t="str">
        <f t="shared" si="216"/>
        <v>120-149</v>
      </c>
    </row>
    <row r="10844" spans="1:23" x14ac:dyDescent="0.25">
      <c r="A10844" t="s">
        <v>11093</v>
      </c>
      <c r="B10844">
        <v>1768036072</v>
      </c>
      <c r="C10844">
        <v>9604572686</v>
      </c>
      <c r="D10844" s="1">
        <v>45674</v>
      </c>
      <c r="E10844">
        <v>99233</v>
      </c>
      <c r="F10844">
        <v>71046</v>
      </c>
      <c r="G10844" t="s">
        <v>42</v>
      </c>
      <c r="H10844" s="34">
        <v>15114</v>
      </c>
      <c r="I10844" s="7">
        <v>12091</v>
      </c>
      <c r="J10844" s="7">
        <v>10398.26</v>
      </c>
      <c r="K10844" s="7">
        <v>0</v>
      </c>
      <c r="L10844" s="7">
        <v>1692.74</v>
      </c>
      <c r="M10844" s="5">
        <v>0.14000000000000001</v>
      </c>
      <c r="N10844" t="s">
        <v>1135</v>
      </c>
      <c r="O10844" t="s">
        <v>17</v>
      </c>
      <c r="P10844" t="s">
        <v>55</v>
      </c>
      <c r="Q10844" t="s">
        <v>19</v>
      </c>
      <c r="R10844" t="s">
        <v>27</v>
      </c>
      <c r="S10844" t="s">
        <v>27</v>
      </c>
      <c r="T10844" t="s">
        <v>13312</v>
      </c>
      <c r="U10844" s="1">
        <v>45736</v>
      </c>
      <c r="V10844">
        <v>62</v>
      </c>
      <c r="W10844" t="str">
        <f t="shared" si="216"/>
        <v>60-89</v>
      </c>
    </row>
    <row r="10845" spans="1:23" x14ac:dyDescent="0.25">
      <c r="A10845" t="s">
        <v>11094</v>
      </c>
      <c r="B10845">
        <v>256788965</v>
      </c>
      <c r="C10845">
        <v>4087815546</v>
      </c>
      <c r="D10845" s="1">
        <v>45471</v>
      </c>
      <c r="E10845">
        <v>99221</v>
      </c>
      <c r="F10845">
        <v>99205</v>
      </c>
      <c r="G10845" t="s">
        <v>3523</v>
      </c>
      <c r="H10845" s="34">
        <v>36027</v>
      </c>
      <c r="I10845" s="7">
        <v>28101</v>
      </c>
      <c r="J10845" s="7">
        <v>22480.799999999999</v>
      </c>
      <c r="K10845" s="7">
        <v>0</v>
      </c>
      <c r="L10845" s="7">
        <v>5620.2</v>
      </c>
      <c r="M10845" s="5">
        <v>0.2</v>
      </c>
      <c r="N10845" t="s">
        <v>3140</v>
      </c>
      <c r="O10845" t="s">
        <v>17</v>
      </c>
      <c r="P10845" t="s">
        <v>3146</v>
      </c>
      <c r="Q10845" t="s">
        <v>32</v>
      </c>
      <c r="R10845" t="s">
        <v>21</v>
      </c>
      <c r="S10845" t="s">
        <v>17</v>
      </c>
      <c r="T10845" t="s">
        <v>13312</v>
      </c>
      <c r="U10845" s="1">
        <v>45591</v>
      </c>
      <c r="V10845">
        <v>120</v>
      </c>
      <c r="W10845" t="str">
        <f t="shared" si="216"/>
        <v>120-149</v>
      </c>
    </row>
    <row r="10846" spans="1:23" x14ac:dyDescent="0.25">
      <c r="A10846" t="s">
        <v>11095</v>
      </c>
      <c r="B10846">
        <v>7001383984</v>
      </c>
      <c r="C10846">
        <v>6765875985</v>
      </c>
      <c r="D10846" s="1">
        <v>45946</v>
      </c>
      <c r="E10846">
        <v>99238</v>
      </c>
      <c r="F10846">
        <v>99213</v>
      </c>
      <c r="G10846" t="s">
        <v>104</v>
      </c>
      <c r="H10846" s="34">
        <v>34457</v>
      </c>
      <c r="I10846" s="7">
        <v>28255</v>
      </c>
      <c r="J10846" s="7">
        <v>23169.1</v>
      </c>
      <c r="K10846" s="7">
        <v>0</v>
      </c>
      <c r="L10846" s="7">
        <v>5085.8999999999996</v>
      </c>
      <c r="M10846" s="5">
        <v>0.18</v>
      </c>
      <c r="N10846" t="s">
        <v>3141</v>
      </c>
      <c r="O10846" t="s">
        <v>17</v>
      </c>
      <c r="P10846" t="s">
        <v>3147</v>
      </c>
      <c r="Q10846" t="s">
        <v>19</v>
      </c>
      <c r="R10846" t="s">
        <v>26</v>
      </c>
      <c r="S10846" t="s">
        <v>17</v>
      </c>
      <c r="T10846" t="s">
        <v>13312</v>
      </c>
      <c r="U10846" s="1">
        <v>46053</v>
      </c>
      <c r="V10846">
        <v>107</v>
      </c>
      <c r="W10846" t="str">
        <f t="shared" si="216"/>
        <v>90-119</v>
      </c>
    </row>
    <row r="10847" spans="1:23" x14ac:dyDescent="0.25">
      <c r="A10847" t="s">
        <v>11096</v>
      </c>
      <c r="B10847">
        <v>1004955599</v>
      </c>
      <c r="C10847">
        <v>9917723801</v>
      </c>
      <c r="D10847" s="1">
        <v>45581</v>
      </c>
      <c r="E10847">
        <v>99213</v>
      </c>
      <c r="F10847">
        <v>99205</v>
      </c>
      <c r="G10847" t="s">
        <v>3301</v>
      </c>
      <c r="H10847" s="34">
        <v>73653</v>
      </c>
      <c r="I10847" s="7">
        <v>60395</v>
      </c>
      <c r="J10847" s="7">
        <v>44509.9</v>
      </c>
      <c r="K10847" s="7">
        <v>5014</v>
      </c>
      <c r="L10847" s="7">
        <v>10871.1</v>
      </c>
      <c r="M10847" s="5">
        <v>0.18</v>
      </c>
      <c r="N10847" t="s">
        <v>3141</v>
      </c>
      <c r="O10847" t="s">
        <v>30</v>
      </c>
      <c r="P10847" t="s">
        <v>40</v>
      </c>
      <c r="Q10847" t="s">
        <v>19</v>
      </c>
      <c r="R10847" t="s">
        <v>27</v>
      </c>
      <c r="S10847" t="s">
        <v>27</v>
      </c>
      <c r="T10847" t="s">
        <v>13311</v>
      </c>
      <c r="U10847" s="1">
        <v>45646</v>
      </c>
      <c r="V10847">
        <v>65</v>
      </c>
      <c r="W10847" t="str">
        <f t="shared" si="216"/>
        <v>60-89</v>
      </c>
    </row>
    <row r="10848" spans="1:23" x14ac:dyDescent="0.25">
      <c r="A10848" t="s">
        <v>11097</v>
      </c>
      <c r="B10848">
        <v>8941454948</v>
      </c>
      <c r="C10848">
        <v>7584326700</v>
      </c>
      <c r="D10848" s="1">
        <v>45759</v>
      </c>
      <c r="E10848">
        <v>99231</v>
      </c>
      <c r="F10848">
        <v>99215</v>
      </c>
      <c r="G10848" t="s">
        <v>559</v>
      </c>
      <c r="H10848" s="34">
        <v>45007</v>
      </c>
      <c r="I10848" s="7">
        <v>29255</v>
      </c>
      <c r="J10848" s="7">
        <v>25744.400000000001</v>
      </c>
      <c r="K10848" s="7">
        <v>0</v>
      </c>
      <c r="L10848" s="7">
        <v>3510.6</v>
      </c>
      <c r="M10848" s="5">
        <v>0.12</v>
      </c>
      <c r="N10848" t="s">
        <v>46</v>
      </c>
      <c r="O10848" t="s">
        <v>17</v>
      </c>
      <c r="P10848" t="s">
        <v>25</v>
      </c>
      <c r="Q10848" t="s">
        <v>19</v>
      </c>
      <c r="R10848" t="s">
        <v>43</v>
      </c>
      <c r="S10848" t="s">
        <v>17</v>
      </c>
      <c r="T10848" t="s">
        <v>13312</v>
      </c>
      <c r="U10848" s="1">
        <v>45889</v>
      </c>
      <c r="V10848">
        <v>130</v>
      </c>
      <c r="W10848" t="str">
        <f t="shared" si="216"/>
        <v>120-149</v>
      </c>
    </row>
    <row r="10849" spans="1:23" x14ac:dyDescent="0.25">
      <c r="A10849" t="s">
        <v>11098</v>
      </c>
      <c r="B10849">
        <v>1139457265</v>
      </c>
      <c r="C10849">
        <v>6418037433</v>
      </c>
      <c r="D10849" s="1">
        <v>45518</v>
      </c>
      <c r="E10849">
        <v>99215</v>
      </c>
      <c r="F10849">
        <v>99282</v>
      </c>
      <c r="G10849" t="s">
        <v>3394</v>
      </c>
      <c r="H10849" s="34">
        <v>34008</v>
      </c>
      <c r="I10849" s="7">
        <v>25506</v>
      </c>
      <c r="J10849" s="7">
        <v>11984.1</v>
      </c>
      <c r="K10849" s="7">
        <v>9696</v>
      </c>
      <c r="L10849" s="7">
        <v>3825.9</v>
      </c>
      <c r="M10849" s="5">
        <v>0.15</v>
      </c>
      <c r="N10849" t="s">
        <v>1139</v>
      </c>
      <c r="O10849" t="s">
        <v>27</v>
      </c>
      <c r="P10849" t="s">
        <v>18</v>
      </c>
      <c r="Q10849" t="s">
        <v>19</v>
      </c>
      <c r="R10849" t="s">
        <v>26</v>
      </c>
      <c r="S10849" t="s">
        <v>17</v>
      </c>
      <c r="T10849" t="s">
        <v>13312</v>
      </c>
      <c r="U10849" s="1">
        <v>45632</v>
      </c>
      <c r="V10849">
        <v>114</v>
      </c>
      <c r="W10849" t="str">
        <f t="shared" si="216"/>
        <v>90-119</v>
      </c>
    </row>
    <row r="10850" spans="1:23" x14ac:dyDescent="0.25">
      <c r="A10850" t="s">
        <v>11099</v>
      </c>
      <c r="B10850">
        <v>2209139863</v>
      </c>
      <c r="C10850">
        <v>690946306</v>
      </c>
      <c r="D10850" s="1">
        <v>45703</v>
      </c>
      <c r="E10850">
        <v>99214</v>
      </c>
      <c r="F10850">
        <v>99201</v>
      </c>
      <c r="G10850" t="s">
        <v>29</v>
      </c>
      <c r="H10850" s="34">
        <v>71977</v>
      </c>
      <c r="I10850" s="7">
        <v>51823</v>
      </c>
      <c r="J10850" s="7">
        <v>29194.16</v>
      </c>
      <c r="K10850" s="7">
        <v>18483</v>
      </c>
      <c r="L10850" s="7">
        <v>4145.84</v>
      </c>
      <c r="M10850" s="5">
        <v>0.08</v>
      </c>
      <c r="N10850" t="s">
        <v>24</v>
      </c>
      <c r="O10850" t="s">
        <v>27</v>
      </c>
      <c r="P10850" t="s">
        <v>31</v>
      </c>
      <c r="Q10850" t="s">
        <v>32</v>
      </c>
      <c r="R10850" t="s">
        <v>21</v>
      </c>
      <c r="S10850" t="s">
        <v>17</v>
      </c>
      <c r="T10850" t="s">
        <v>13310</v>
      </c>
      <c r="U10850" s="1">
        <v>45802</v>
      </c>
      <c r="V10850">
        <v>99</v>
      </c>
      <c r="W10850" t="str">
        <f t="shared" si="216"/>
        <v>90-119</v>
      </c>
    </row>
    <row r="10851" spans="1:23" x14ac:dyDescent="0.25">
      <c r="A10851" t="s">
        <v>11100</v>
      </c>
      <c r="B10851">
        <v>8622757469</v>
      </c>
      <c r="C10851">
        <v>799781220</v>
      </c>
      <c r="D10851" s="1">
        <v>45482</v>
      </c>
      <c r="E10851">
        <v>99213</v>
      </c>
      <c r="F10851">
        <v>90834</v>
      </c>
      <c r="G10851" t="s">
        <v>120</v>
      </c>
      <c r="H10851" s="34">
        <v>94663</v>
      </c>
      <c r="I10851" s="7">
        <v>73837</v>
      </c>
      <c r="J10851" s="7">
        <v>59069.599999999999</v>
      </c>
      <c r="K10851" s="7">
        <v>0</v>
      </c>
      <c r="L10851" s="7">
        <v>14767.4</v>
      </c>
      <c r="M10851" s="5">
        <v>0.2</v>
      </c>
      <c r="N10851" t="s">
        <v>3140</v>
      </c>
      <c r="O10851" t="s">
        <v>17</v>
      </c>
      <c r="P10851" t="s">
        <v>58</v>
      </c>
      <c r="Q10851" t="s">
        <v>19</v>
      </c>
      <c r="R10851" t="s">
        <v>43</v>
      </c>
      <c r="S10851" t="s">
        <v>17</v>
      </c>
      <c r="T10851" t="s">
        <v>13312</v>
      </c>
      <c r="U10851" s="1">
        <v>45513</v>
      </c>
      <c r="V10851">
        <v>31</v>
      </c>
      <c r="W10851" t="str">
        <f t="shared" si="216"/>
        <v>30-59</v>
      </c>
    </row>
    <row r="10852" spans="1:23" x14ac:dyDescent="0.25">
      <c r="A10852" t="s">
        <v>11101</v>
      </c>
      <c r="B10852">
        <v>828842402</v>
      </c>
      <c r="C10852">
        <v>3321099303</v>
      </c>
      <c r="D10852" s="1">
        <v>45412</v>
      </c>
      <c r="E10852">
        <v>99232</v>
      </c>
      <c r="F10852">
        <v>36415</v>
      </c>
      <c r="G10852" t="s">
        <v>224</v>
      </c>
      <c r="H10852" s="34">
        <v>32340</v>
      </c>
      <c r="I10852" s="7">
        <v>25549</v>
      </c>
      <c r="J10852" s="7">
        <v>21461.16</v>
      </c>
      <c r="K10852" s="7">
        <v>0</v>
      </c>
      <c r="L10852" s="7">
        <v>4087.84</v>
      </c>
      <c r="M10852" s="5">
        <v>0.16</v>
      </c>
      <c r="N10852" t="s">
        <v>1138</v>
      </c>
      <c r="O10852" t="s">
        <v>17</v>
      </c>
      <c r="P10852" t="s">
        <v>18</v>
      </c>
      <c r="Q10852" t="s">
        <v>32</v>
      </c>
      <c r="R10852" t="s">
        <v>43</v>
      </c>
      <c r="S10852" t="s">
        <v>21</v>
      </c>
      <c r="T10852" t="s">
        <v>13310</v>
      </c>
      <c r="U10852" s="1">
        <v>45547</v>
      </c>
      <c r="V10852">
        <v>135</v>
      </c>
      <c r="W10852" t="str">
        <f t="shared" si="216"/>
        <v>120-149</v>
      </c>
    </row>
    <row r="10853" spans="1:23" x14ac:dyDescent="0.25">
      <c r="A10853" t="s">
        <v>11102</v>
      </c>
      <c r="B10853">
        <v>269556024</v>
      </c>
      <c r="C10853">
        <v>489220676</v>
      </c>
      <c r="D10853" s="1">
        <v>45859</v>
      </c>
      <c r="E10853">
        <v>99231</v>
      </c>
      <c r="F10853">
        <v>99283</v>
      </c>
      <c r="G10853" t="s">
        <v>291</v>
      </c>
      <c r="H10853" s="34">
        <v>35192</v>
      </c>
      <c r="I10853" s="7">
        <v>28154</v>
      </c>
      <c r="J10853" s="7">
        <v>21945.439999999999</v>
      </c>
      <c r="K10853" s="7">
        <v>2267</v>
      </c>
      <c r="L10853" s="7">
        <v>3941.56</v>
      </c>
      <c r="M10853" s="5">
        <v>0.14000000000000001</v>
      </c>
      <c r="N10853" t="s">
        <v>1135</v>
      </c>
      <c r="O10853" t="s">
        <v>30</v>
      </c>
      <c r="P10853" t="s">
        <v>25</v>
      </c>
      <c r="Q10853" t="s">
        <v>32</v>
      </c>
      <c r="R10853" t="s">
        <v>21</v>
      </c>
      <c r="S10853" t="s">
        <v>21</v>
      </c>
      <c r="T10853" t="s">
        <v>13312</v>
      </c>
      <c r="U10853" s="1">
        <v>45929</v>
      </c>
      <c r="V10853">
        <v>70</v>
      </c>
      <c r="W10853" t="str">
        <f t="shared" si="216"/>
        <v>60-89</v>
      </c>
    </row>
    <row r="10854" spans="1:23" x14ac:dyDescent="0.25">
      <c r="A10854" t="s">
        <v>11103</v>
      </c>
      <c r="B10854">
        <v>3252681426</v>
      </c>
      <c r="C10854">
        <v>3283573576</v>
      </c>
      <c r="D10854" s="1">
        <v>45902</v>
      </c>
      <c r="E10854">
        <v>99215</v>
      </c>
      <c r="F10854">
        <v>99291</v>
      </c>
      <c r="G10854" t="s">
        <v>263</v>
      </c>
      <c r="H10854" s="34">
        <v>3308</v>
      </c>
      <c r="I10854" s="7">
        <v>2812</v>
      </c>
      <c r="J10854" s="7">
        <v>1593.76</v>
      </c>
      <c r="K10854" s="7">
        <v>1162</v>
      </c>
      <c r="L10854" s="7">
        <v>56.24</v>
      </c>
      <c r="M10854" s="5">
        <v>0.02</v>
      </c>
      <c r="N10854" t="s">
        <v>16</v>
      </c>
      <c r="O10854" t="s">
        <v>27</v>
      </c>
      <c r="P10854" t="s">
        <v>3149</v>
      </c>
      <c r="Q10854" t="s">
        <v>32</v>
      </c>
      <c r="R10854" t="s">
        <v>21</v>
      </c>
      <c r="S10854" t="s">
        <v>17</v>
      </c>
      <c r="T10854" t="s">
        <v>13311</v>
      </c>
      <c r="U10854" s="1">
        <v>45989</v>
      </c>
      <c r="V10854">
        <v>87</v>
      </c>
      <c r="W10854" t="str">
        <f t="shared" si="216"/>
        <v>60-89</v>
      </c>
    </row>
    <row r="10855" spans="1:23" x14ac:dyDescent="0.25">
      <c r="A10855" t="s">
        <v>11104</v>
      </c>
      <c r="B10855">
        <v>4312907280</v>
      </c>
      <c r="C10855">
        <v>1895806500</v>
      </c>
      <c r="D10855" s="1">
        <v>45517</v>
      </c>
      <c r="E10855">
        <v>99223</v>
      </c>
      <c r="F10855">
        <v>80053</v>
      </c>
      <c r="G10855" t="s">
        <v>187</v>
      </c>
      <c r="H10855" s="34">
        <v>34988</v>
      </c>
      <c r="I10855" s="7">
        <v>22742</v>
      </c>
      <c r="J10855" s="7">
        <v>13550.96</v>
      </c>
      <c r="K10855" s="7">
        <v>6462</v>
      </c>
      <c r="L10855" s="7">
        <v>2729.04</v>
      </c>
      <c r="M10855" s="5">
        <v>0.12</v>
      </c>
      <c r="N10855" t="s">
        <v>46</v>
      </c>
      <c r="O10855" t="s">
        <v>27</v>
      </c>
      <c r="P10855" t="s">
        <v>3147</v>
      </c>
      <c r="Q10855" t="s">
        <v>32</v>
      </c>
      <c r="R10855" t="s">
        <v>27</v>
      </c>
      <c r="S10855" t="s">
        <v>27</v>
      </c>
      <c r="T10855" t="s">
        <v>13312</v>
      </c>
      <c r="U10855" s="1">
        <v>45683</v>
      </c>
      <c r="V10855">
        <v>166</v>
      </c>
      <c r="W10855" t="str">
        <f t="shared" si="216"/>
        <v>150-179</v>
      </c>
    </row>
    <row r="10856" spans="1:23" x14ac:dyDescent="0.25">
      <c r="A10856" t="s">
        <v>11105</v>
      </c>
      <c r="B10856">
        <v>1999846838</v>
      </c>
      <c r="C10856">
        <v>9184368846</v>
      </c>
      <c r="D10856" s="1">
        <v>45583</v>
      </c>
      <c r="E10856">
        <v>99213</v>
      </c>
      <c r="F10856">
        <v>99203</v>
      </c>
      <c r="G10856" t="s">
        <v>3523</v>
      </c>
      <c r="H10856" s="34">
        <v>89487</v>
      </c>
      <c r="I10856" s="7">
        <v>73379</v>
      </c>
      <c r="J10856" s="7">
        <v>60170.78</v>
      </c>
      <c r="K10856" s="7">
        <v>0</v>
      </c>
      <c r="L10856" s="7">
        <v>13208.22</v>
      </c>
      <c r="M10856" s="5">
        <v>0.18</v>
      </c>
      <c r="N10856" t="s">
        <v>3141</v>
      </c>
      <c r="O10856" t="s">
        <v>17</v>
      </c>
      <c r="P10856" t="s">
        <v>31</v>
      </c>
      <c r="Q10856" t="s">
        <v>32</v>
      </c>
      <c r="R10856" t="s">
        <v>27</v>
      </c>
      <c r="S10856" t="s">
        <v>17</v>
      </c>
      <c r="T10856" t="s">
        <v>13311</v>
      </c>
      <c r="U10856" s="1">
        <v>45704</v>
      </c>
      <c r="V10856">
        <v>121</v>
      </c>
      <c r="W10856" t="str">
        <f t="shared" si="216"/>
        <v>120-149</v>
      </c>
    </row>
    <row r="10857" spans="1:23" x14ac:dyDescent="0.25">
      <c r="A10857" t="s">
        <v>11106</v>
      </c>
      <c r="B10857">
        <v>1900254776</v>
      </c>
      <c r="C10857">
        <v>8245598955</v>
      </c>
      <c r="D10857" s="1">
        <v>45624</v>
      </c>
      <c r="E10857">
        <v>99223</v>
      </c>
      <c r="F10857">
        <v>97110</v>
      </c>
      <c r="G10857" t="s">
        <v>150</v>
      </c>
      <c r="H10857" s="34">
        <v>56441</v>
      </c>
      <c r="I10857" s="7">
        <v>36687</v>
      </c>
      <c r="J10857" s="7">
        <v>32284.560000000001</v>
      </c>
      <c r="K10857" s="7">
        <v>0</v>
      </c>
      <c r="L10857" s="7">
        <v>4402.4399999999996</v>
      </c>
      <c r="M10857" s="5">
        <v>0.12</v>
      </c>
      <c r="N10857" t="s">
        <v>46</v>
      </c>
      <c r="O10857" t="s">
        <v>17</v>
      </c>
      <c r="P10857" t="s">
        <v>31</v>
      </c>
      <c r="Q10857" t="s">
        <v>19</v>
      </c>
      <c r="R10857" t="s">
        <v>27</v>
      </c>
      <c r="S10857" t="s">
        <v>17</v>
      </c>
      <c r="T10857" t="s">
        <v>13312</v>
      </c>
      <c r="U10857" s="1">
        <v>45793</v>
      </c>
      <c r="V10857">
        <v>169</v>
      </c>
      <c r="W10857" t="str">
        <f t="shared" si="216"/>
        <v>150-179</v>
      </c>
    </row>
    <row r="10858" spans="1:23" x14ac:dyDescent="0.25">
      <c r="A10858" t="s">
        <v>11107</v>
      </c>
      <c r="B10858">
        <v>7851265312</v>
      </c>
      <c r="C10858">
        <v>2377951425</v>
      </c>
      <c r="D10858" s="1">
        <v>45830</v>
      </c>
      <c r="E10858">
        <v>99215</v>
      </c>
      <c r="F10858">
        <v>93000</v>
      </c>
      <c r="G10858" t="s">
        <v>108</v>
      </c>
      <c r="H10858" s="34">
        <v>76548</v>
      </c>
      <c r="I10858" s="7">
        <v>55115</v>
      </c>
      <c r="J10858" s="7">
        <v>34274.800000000003</v>
      </c>
      <c r="K10858" s="7">
        <v>16431</v>
      </c>
      <c r="L10858" s="7">
        <v>4409.2</v>
      </c>
      <c r="M10858" s="5">
        <v>0.08</v>
      </c>
      <c r="N10858" t="s">
        <v>24</v>
      </c>
      <c r="O10858" t="s">
        <v>27</v>
      </c>
      <c r="P10858" t="s">
        <v>40</v>
      </c>
      <c r="Q10858" t="s">
        <v>19</v>
      </c>
      <c r="R10858" t="s">
        <v>26</v>
      </c>
      <c r="S10858" t="s">
        <v>17</v>
      </c>
      <c r="T10858" t="s">
        <v>13312</v>
      </c>
      <c r="U10858" s="1">
        <v>45964</v>
      </c>
      <c r="V10858">
        <v>134</v>
      </c>
      <c r="W10858" t="str">
        <f t="shared" si="216"/>
        <v>120-149</v>
      </c>
    </row>
    <row r="10859" spans="1:23" x14ac:dyDescent="0.25">
      <c r="A10859" t="s">
        <v>11108</v>
      </c>
      <c r="B10859">
        <v>6068484964</v>
      </c>
      <c r="C10859">
        <v>8320585141</v>
      </c>
      <c r="D10859" s="1">
        <v>45678</v>
      </c>
      <c r="E10859">
        <v>99213</v>
      </c>
      <c r="F10859">
        <v>99211</v>
      </c>
      <c r="G10859" t="s">
        <v>3377</v>
      </c>
      <c r="H10859" s="34">
        <v>89237</v>
      </c>
      <c r="I10859" s="7">
        <v>75851</v>
      </c>
      <c r="J10859" s="7">
        <v>62622.979999999996</v>
      </c>
      <c r="K10859" s="7">
        <v>11711</v>
      </c>
      <c r="L10859" s="7">
        <v>1517.02</v>
      </c>
      <c r="M10859" s="5">
        <v>0.02</v>
      </c>
      <c r="N10859" t="s">
        <v>16</v>
      </c>
      <c r="O10859" t="s">
        <v>30</v>
      </c>
      <c r="P10859" t="s">
        <v>3147</v>
      </c>
      <c r="Q10859" t="s">
        <v>32</v>
      </c>
      <c r="R10859" t="s">
        <v>27</v>
      </c>
      <c r="S10859" t="s">
        <v>17</v>
      </c>
      <c r="T10859" t="s">
        <v>13312</v>
      </c>
      <c r="U10859" s="1">
        <v>45790</v>
      </c>
      <c r="V10859">
        <v>111</v>
      </c>
      <c r="W10859" t="str">
        <f t="shared" si="216"/>
        <v>90-119</v>
      </c>
    </row>
    <row r="10860" spans="1:23" x14ac:dyDescent="0.25">
      <c r="A10860" t="s">
        <v>11109</v>
      </c>
      <c r="B10860">
        <v>9346265606</v>
      </c>
      <c r="C10860">
        <v>2576692225</v>
      </c>
      <c r="D10860" s="1">
        <v>45935</v>
      </c>
      <c r="E10860">
        <v>99232</v>
      </c>
      <c r="F10860">
        <v>99284</v>
      </c>
      <c r="G10860" t="s">
        <v>3174</v>
      </c>
      <c r="H10860" s="34">
        <v>70233</v>
      </c>
      <c r="I10860" s="7">
        <v>55484</v>
      </c>
      <c r="J10860" s="7">
        <v>46606.559999999998</v>
      </c>
      <c r="K10860" s="7">
        <v>0</v>
      </c>
      <c r="L10860" s="7">
        <v>8877.44</v>
      </c>
      <c r="M10860" s="5">
        <v>0.16</v>
      </c>
      <c r="N10860" t="s">
        <v>1138</v>
      </c>
      <c r="O10860" t="s">
        <v>17</v>
      </c>
      <c r="P10860" t="s">
        <v>18</v>
      </c>
      <c r="Q10860" t="s">
        <v>32</v>
      </c>
      <c r="R10860" t="s">
        <v>27</v>
      </c>
      <c r="S10860" t="s">
        <v>17</v>
      </c>
      <c r="T10860" t="s">
        <v>13311</v>
      </c>
      <c r="U10860" s="1">
        <v>46032</v>
      </c>
      <c r="V10860">
        <v>97</v>
      </c>
      <c r="W10860" t="str">
        <f t="shared" si="216"/>
        <v>90-119</v>
      </c>
    </row>
    <row r="10861" spans="1:23" x14ac:dyDescent="0.25">
      <c r="A10861" t="s">
        <v>11110</v>
      </c>
      <c r="B10861">
        <v>6840069850</v>
      </c>
      <c r="C10861">
        <v>2300987749</v>
      </c>
      <c r="D10861" s="1">
        <v>45826</v>
      </c>
      <c r="E10861">
        <v>99233</v>
      </c>
      <c r="F10861">
        <v>99284</v>
      </c>
      <c r="G10861" t="s">
        <v>4092</v>
      </c>
      <c r="H10861" s="34">
        <v>99466</v>
      </c>
      <c r="I10861" s="7">
        <v>77583</v>
      </c>
      <c r="J10861" s="7">
        <v>62066.400000000001</v>
      </c>
      <c r="K10861" s="7">
        <v>0</v>
      </c>
      <c r="L10861" s="7">
        <v>15516.6</v>
      </c>
      <c r="M10861" s="5">
        <v>0.2</v>
      </c>
      <c r="N10861" t="s">
        <v>3140</v>
      </c>
      <c r="O10861" t="s">
        <v>17</v>
      </c>
      <c r="P10861" t="s">
        <v>40</v>
      </c>
      <c r="Q10861" t="s">
        <v>19</v>
      </c>
      <c r="R10861" t="s">
        <v>21</v>
      </c>
      <c r="S10861" t="s">
        <v>21</v>
      </c>
      <c r="T10861" t="s">
        <v>13310</v>
      </c>
      <c r="U10861" s="1">
        <v>45939</v>
      </c>
      <c r="V10861">
        <v>113</v>
      </c>
      <c r="W10861" t="str">
        <f t="shared" si="216"/>
        <v>90-119</v>
      </c>
    </row>
    <row r="10862" spans="1:23" x14ac:dyDescent="0.25">
      <c r="A10862" t="s">
        <v>11111</v>
      </c>
      <c r="B10862">
        <v>6297880227</v>
      </c>
      <c r="C10862">
        <v>8762214532</v>
      </c>
      <c r="D10862" s="1">
        <v>45792</v>
      </c>
      <c r="E10862">
        <v>99232</v>
      </c>
      <c r="F10862">
        <v>99204</v>
      </c>
      <c r="G10862" t="s">
        <v>182</v>
      </c>
      <c r="H10862" s="34">
        <v>64448</v>
      </c>
      <c r="I10862" s="7">
        <v>50914</v>
      </c>
      <c r="J10862" s="7">
        <v>26417.759999999998</v>
      </c>
      <c r="K10862" s="7">
        <v>16350</v>
      </c>
      <c r="L10862" s="7">
        <v>8146.24</v>
      </c>
      <c r="M10862" s="5">
        <v>0.16</v>
      </c>
      <c r="N10862" t="s">
        <v>1138</v>
      </c>
      <c r="O10862" t="s">
        <v>27</v>
      </c>
      <c r="P10862" t="s">
        <v>3148</v>
      </c>
      <c r="Q10862" t="s">
        <v>19</v>
      </c>
      <c r="R10862" t="s">
        <v>21</v>
      </c>
      <c r="S10862" t="s">
        <v>21</v>
      </c>
      <c r="T10862" t="s">
        <v>13312</v>
      </c>
      <c r="U10862" s="1">
        <v>45955</v>
      </c>
      <c r="V10862">
        <v>163</v>
      </c>
      <c r="W10862" t="str">
        <f t="shared" si="216"/>
        <v>150-179</v>
      </c>
    </row>
    <row r="10863" spans="1:23" x14ac:dyDescent="0.25">
      <c r="A10863" t="s">
        <v>11112</v>
      </c>
      <c r="B10863">
        <v>390074952</v>
      </c>
      <c r="C10863">
        <v>6986353516</v>
      </c>
      <c r="D10863" s="1">
        <v>45931</v>
      </c>
      <c r="E10863">
        <v>99233</v>
      </c>
      <c r="F10863">
        <v>99201</v>
      </c>
      <c r="G10863" t="s">
        <v>79</v>
      </c>
      <c r="H10863" s="34">
        <v>48374</v>
      </c>
      <c r="I10863" s="7">
        <v>39667</v>
      </c>
      <c r="J10863" s="7">
        <v>19366.939999999999</v>
      </c>
      <c r="K10863" s="7">
        <v>13160</v>
      </c>
      <c r="L10863" s="7">
        <v>7140.06</v>
      </c>
      <c r="M10863" s="5">
        <v>0.18</v>
      </c>
      <c r="N10863" t="s">
        <v>3141</v>
      </c>
      <c r="O10863" t="s">
        <v>27</v>
      </c>
      <c r="P10863" t="s">
        <v>31</v>
      </c>
      <c r="Q10863" t="s">
        <v>19</v>
      </c>
      <c r="R10863" t="s">
        <v>27</v>
      </c>
      <c r="S10863" t="s">
        <v>21</v>
      </c>
      <c r="T10863" t="s">
        <v>13311</v>
      </c>
      <c r="U10863" s="1">
        <v>46061</v>
      </c>
      <c r="V10863">
        <v>130</v>
      </c>
      <c r="W10863" t="str">
        <f t="shared" si="216"/>
        <v>120-149</v>
      </c>
    </row>
    <row r="10864" spans="1:23" x14ac:dyDescent="0.25">
      <c r="A10864" t="s">
        <v>11113</v>
      </c>
      <c r="B10864">
        <v>2234869986</v>
      </c>
      <c r="C10864">
        <v>960933944</v>
      </c>
      <c r="D10864" s="1">
        <v>45324</v>
      </c>
      <c r="E10864">
        <v>99213</v>
      </c>
      <c r="F10864">
        <v>93000</v>
      </c>
      <c r="G10864" t="s">
        <v>3244</v>
      </c>
      <c r="H10864" s="34">
        <v>73799</v>
      </c>
      <c r="I10864" s="7">
        <v>53135</v>
      </c>
      <c r="J10864" s="7">
        <v>27676.2</v>
      </c>
      <c r="K10864" s="7">
        <v>21208</v>
      </c>
      <c r="L10864" s="7">
        <v>4250.8</v>
      </c>
      <c r="M10864" s="5">
        <v>0.08</v>
      </c>
      <c r="N10864" t="s">
        <v>24</v>
      </c>
      <c r="O10864" t="s">
        <v>27</v>
      </c>
      <c r="P10864" t="s">
        <v>97</v>
      </c>
      <c r="Q10864" t="s">
        <v>19</v>
      </c>
      <c r="R10864" t="s">
        <v>43</v>
      </c>
      <c r="S10864" t="s">
        <v>27</v>
      </c>
      <c r="T10864" t="s">
        <v>13311</v>
      </c>
      <c r="U10864" s="1">
        <v>45479</v>
      </c>
      <c r="V10864">
        <v>155</v>
      </c>
      <c r="W10864" t="str">
        <f t="shared" si="216"/>
        <v>150-179</v>
      </c>
    </row>
    <row r="10865" spans="1:23" x14ac:dyDescent="0.25">
      <c r="A10865" t="s">
        <v>11114</v>
      </c>
      <c r="B10865">
        <v>7046690654</v>
      </c>
      <c r="C10865">
        <v>5617696272</v>
      </c>
      <c r="D10865" s="1">
        <v>45656</v>
      </c>
      <c r="E10865">
        <v>99215</v>
      </c>
      <c r="F10865">
        <v>99204</v>
      </c>
      <c r="G10865" t="s">
        <v>3562</v>
      </c>
      <c r="H10865" s="34">
        <v>68437</v>
      </c>
      <c r="I10865" s="7">
        <v>49275</v>
      </c>
      <c r="J10865" s="7">
        <v>45333</v>
      </c>
      <c r="K10865" s="7">
        <v>0</v>
      </c>
      <c r="L10865" s="7">
        <v>3942</v>
      </c>
      <c r="M10865" s="5">
        <v>0.08</v>
      </c>
      <c r="N10865" t="s">
        <v>24</v>
      </c>
      <c r="O10865" t="s">
        <v>17</v>
      </c>
      <c r="P10865" t="s">
        <v>31</v>
      </c>
      <c r="Q10865" t="s">
        <v>32</v>
      </c>
      <c r="R10865" t="s">
        <v>26</v>
      </c>
      <c r="S10865" t="s">
        <v>21</v>
      </c>
      <c r="T10865" t="s">
        <v>13311</v>
      </c>
      <c r="U10865" s="1">
        <v>45687</v>
      </c>
      <c r="V10865">
        <v>31</v>
      </c>
      <c r="W10865" t="str">
        <f t="shared" si="216"/>
        <v>30-59</v>
      </c>
    </row>
    <row r="10866" spans="1:23" x14ac:dyDescent="0.25">
      <c r="A10866" t="s">
        <v>11115</v>
      </c>
      <c r="B10866">
        <v>8616838864</v>
      </c>
      <c r="C10866">
        <v>2080559254</v>
      </c>
      <c r="D10866" s="1">
        <v>45404</v>
      </c>
      <c r="E10866">
        <v>99214</v>
      </c>
      <c r="F10866">
        <v>81000</v>
      </c>
      <c r="G10866" t="s">
        <v>3508</v>
      </c>
      <c r="H10866" s="34">
        <v>88078</v>
      </c>
      <c r="I10866" s="7">
        <v>74866</v>
      </c>
      <c r="J10866" s="7">
        <v>53363.68</v>
      </c>
      <c r="K10866" s="7">
        <v>20005</v>
      </c>
      <c r="L10866" s="7">
        <v>1497.32</v>
      </c>
      <c r="M10866" s="5">
        <v>0.02</v>
      </c>
      <c r="N10866" t="s">
        <v>16</v>
      </c>
      <c r="O10866" t="s">
        <v>27</v>
      </c>
      <c r="P10866" t="s">
        <v>3150</v>
      </c>
      <c r="Q10866" t="s">
        <v>19</v>
      </c>
      <c r="R10866" t="s">
        <v>26</v>
      </c>
      <c r="S10866" t="s">
        <v>21</v>
      </c>
      <c r="T10866" t="s">
        <v>13311</v>
      </c>
      <c r="U10866" s="1">
        <v>45578</v>
      </c>
      <c r="V10866">
        <v>174</v>
      </c>
      <c r="W10866" t="str">
        <f t="shared" si="216"/>
        <v>150-179</v>
      </c>
    </row>
    <row r="10867" spans="1:23" x14ac:dyDescent="0.25">
      <c r="A10867" t="s">
        <v>11116</v>
      </c>
      <c r="B10867">
        <v>6535396232</v>
      </c>
      <c r="C10867">
        <v>6685682011</v>
      </c>
      <c r="D10867" s="1">
        <v>45510</v>
      </c>
      <c r="E10867">
        <v>99223</v>
      </c>
      <c r="F10867">
        <v>85025</v>
      </c>
      <c r="G10867" t="s">
        <v>3405</v>
      </c>
      <c r="H10867" s="34">
        <v>43209</v>
      </c>
      <c r="I10867" s="7">
        <v>32407</v>
      </c>
      <c r="J10867" s="7">
        <v>24108.95</v>
      </c>
      <c r="K10867" s="7">
        <v>3437</v>
      </c>
      <c r="L10867" s="7">
        <v>4861.05</v>
      </c>
      <c r="M10867" s="5">
        <v>0.15</v>
      </c>
      <c r="N10867" t="s">
        <v>1139</v>
      </c>
      <c r="O10867" t="s">
        <v>27</v>
      </c>
      <c r="P10867" t="s">
        <v>97</v>
      </c>
      <c r="Q10867" t="s">
        <v>32</v>
      </c>
      <c r="R10867" t="s">
        <v>27</v>
      </c>
      <c r="S10867" t="s">
        <v>27</v>
      </c>
      <c r="T10867" t="s">
        <v>13311</v>
      </c>
      <c r="U10867" s="1">
        <v>45613</v>
      </c>
      <c r="V10867">
        <v>103</v>
      </c>
      <c r="W10867" t="str">
        <f t="shared" si="216"/>
        <v>90-119</v>
      </c>
    </row>
    <row r="10868" spans="1:23" x14ac:dyDescent="0.25">
      <c r="A10868" t="s">
        <v>11117</v>
      </c>
      <c r="B10868">
        <v>6486363574</v>
      </c>
      <c r="C10868">
        <v>7320889650</v>
      </c>
      <c r="D10868" s="1">
        <v>45440</v>
      </c>
      <c r="E10868">
        <v>99223</v>
      </c>
      <c r="F10868">
        <v>99292</v>
      </c>
      <c r="G10868" t="s">
        <v>187</v>
      </c>
      <c r="H10868" s="34">
        <v>93261</v>
      </c>
      <c r="I10868" s="7">
        <v>60620</v>
      </c>
      <c r="J10868" s="7">
        <v>32242.6</v>
      </c>
      <c r="K10868" s="7">
        <v>21103</v>
      </c>
      <c r="L10868" s="7">
        <v>7274.4</v>
      </c>
      <c r="M10868" s="5">
        <v>0.12</v>
      </c>
      <c r="N10868" t="s">
        <v>46</v>
      </c>
      <c r="O10868" t="s">
        <v>27</v>
      </c>
      <c r="P10868" t="s">
        <v>40</v>
      </c>
      <c r="Q10868" t="s">
        <v>32</v>
      </c>
      <c r="R10868" t="s">
        <v>26</v>
      </c>
      <c r="S10868" t="s">
        <v>21</v>
      </c>
      <c r="T10868" t="s">
        <v>13311</v>
      </c>
      <c r="U10868" s="1">
        <v>45620</v>
      </c>
      <c r="V10868">
        <v>180</v>
      </c>
      <c r="W10868" t="str">
        <f t="shared" si="216"/>
        <v>180-209</v>
      </c>
    </row>
    <row r="10869" spans="1:23" x14ac:dyDescent="0.25">
      <c r="A10869" t="s">
        <v>11118</v>
      </c>
      <c r="B10869">
        <v>9016402129</v>
      </c>
      <c r="C10869">
        <v>3070403685</v>
      </c>
      <c r="D10869" s="1">
        <v>45565</v>
      </c>
      <c r="E10869">
        <v>99213</v>
      </c>
      <c r="F10869">
        <v>36415</v>
      </c>
      <c r="G10869" t="s">
        <v>3301</v>
      </c>
      <c r="H10869" s="34">
        <v>85570</v>
      </c>
      <c r="I10869" s="7">
        <v>72735</v>
      </c>
      <c r="J10869" s="7">
        <v>71280.3</v>
      </c>
      <c r="K10869" s="7">
        <v>0</v>
      </c>
      <c r="L10869" s="7">
        <v>1454.7</v>
      </c>
      <c r="M10869" s="5">
        <v>0.02</v>
      </c>
      <c r="N10869" t="s">
        <v>16</v>
      </c>
      <c r="O10869" t="s">
        <v>17</v>
      </c>
      <c r="P10869" t="s">
        <v>40</v>
      </c>
      <c r="Q10869" t="s">
        <v>19</v>
      </c>
      <c r="R10869" t="s">
        <v>38</v>
      </c>
      <c r="S10869" t="s">
        <v>21</v>
      </c>
      <c r="T10869" t="s">
        <v>13310</v>
      </c>
      <c r="U10869" s="1">
        <v>45661</v>
      </c>
      <c r="V10869">
        <v>96</v>
      </c>
      <c r="W10869" t="str">
        <f t="shared" si="216"/>
        <v>90-119</v>
      </c>
    </row>
    <row r="10870" spans="1:23" x14ac:dyDescent="0.25">
      <c r="A10870" t="s">
        <v>11119</v>
      </c>
      <c r="B10870">
        <v>5911861656</v>
      </c>
      <c r="C10870">
        <v>7581686180</v>
      </c>
      <c r="D10870" s="1">
        <v>45446</v>
      </c>
      <c r="E10870">
        <v>99221</v>
      </c>
      <c r="F10870">
        <v>99204</v>
      </c>
      <c r="G10870" t="s">
        <v>3419</v>
      </c>
      <c r="H10870" s="34">
        <v>45220</v>
      </c>
      <c r="I10870" s="7">
        <v>38437</v>
      </c>
      <c r="J10870" s="7">
        <v>22269.26</v>
      </c>
      <c r="K10870" s="7">
        <v>15399</v>
      </c>
      <c r="L10870" s="7">
        <v>768.74</v>
      </c>
      <c r="M10870" s="5">
        <v>0.02</v>
      </c>
      <c r="N10870" t="s">
        <v>16</v>
      </c>
      <c r="O10870" t="s">
        <v>27</v>
      </c>
      <c r="P10870" t="s">
        <v>3149</v>
      </c>
      <c r="Q10870" t="s">
        <v>19</v>
      </c>
      <c r="R10870" t="s">
        <v>21</v>
      </c>
      <c r="S10870" t="s">
        <v>21</v>
      </c>
      <c r="T10870" t="s">
        <v>13312</v>
      </c>
      <c r="U10870" s="1">
        <v>45509</v>
      </c>
      <c r="V10870">
        <v>63</v>
      </c>
      <c r="W10870" t="str">
        <f t="shared" si="216"/>
        <v>60-89</v>
      </c>
    </row>
    <row r="10871" spans="1:23" x14ac:dyDescent="0.25">
      <c r="A10871" t="s">
        <v>11120</v>
      </c>
      <c r="B10871">
        <v>5796452608</v>
      </c>
      <c r="C10871">
        <v>6265705807</v>
      </c>
      <c r="D10871" s="1">
        <v>45339</v>
      </c>
      <c r="E10871">
        <v>99214</v>
      </c>
      <c r="F10871">
        <v>81000</v>
      </c>
      <c r="G10871" t="s">
        <v>3716</v>
      </c>
      <c r="H10871" s="34">
        <v>37475</v>
      </c>
      <c r="I10871" s="7">
        <v>28106</v>
      </c>
      <c r="J10871" s="7">
        <v>23890.1</v>
      </c>
      <c r="K10871" s="7">
        <v>0</v>
      </c>
      <c r="L10871" s="7">
        <v>4215.8999999999996</v>
      </c>
      <c r="M10871" s="5">
        <v>0.15</v>
      </c>
      <c r="N10871" t="s">
        <v>1139</v>
      </c>
      <c r="O10871" t="s">
        <v>17</v>
      </c>
      <c r="P10871" t="s">
        <v>3147</v>
      </c>
      <c r="Q10871" t="s">
        <v>32</v>
      </c>
      <c r="R10871" t="s">
        <v>38</v>
      </c>
      <c r="S10871" t="s">
        <v>27</v>
      </c>
      <c r="T10871" t="s">
        <v>13310</v>
      </c>
      <c r="U10871" s="1">
        <v>45447</v>
      </c>
      <c r="V10871">
        <v>108</v>
      </c>
      <c r="W10871" t="str">
        <f t="shared" si="216"/>
        <v>90-119</v>
      </c>
    </row>
    <row r="10872" spans="1:23" x14ac:dyDescent="0.25">
      <c r="A10872" t="s">
        <v>11121</v>
      </c>
      <c r="B10872">
        <v>2267481502</v>
      </c>
      <c r="C10872">
        <v>7453967072</v>
      </c>
      <c r="D10872" s="1">
        <v>45636</v>
      </c>
      <c r="E10872">
        <v>99223</v>
      </c>
      <c r="F10872">
        <v>90834</v>
      </c>
      <c r="G10872" t="s">
        <v>63</v>
      </c>
      <c r="H10872" s="34">
        <v>55510</v>
      </c>
      <c r="I10872" s="7">
        <v>43298</v>
      </c>
      <c r="J10872" s="7">
        <v>34638.400000000001</v>
      </c>
      <c r="K10872" s="7">
        <v>0</v>
      </c>
      <c r="L10872" s="7">
        <v>8659.6</v>
      </c>
      <c r="M10872" s="5">
        <v>0.2</v>
      </c>
      <c r="N10872" t="s">
        <v>3140</v>
      </c>
      <c r="O10872" t="s">
        <v>17</v>
      </c>
      <c r="P10872" t="s">
        <v>35</v>
      </c>
      <c r="Q10872" t="s">
        <v>32</v>
      </c>
      <c r="R10872" t="s">
        <v>38</v>
      </c>
      <c r="S10872" t="s">
        <v>17</v>
      </c>
      <c r="T10872" t="s">
        <v>13310</v>
      </c>
      <c r="U10872" s="1">
        <v>45745</v>
      </c>
      <c r="V10872">
        <v>109</v>
      </c>
      <c r="W10872" t="str">
        <f t="shared" si="216"/>
        <v>90-119</v>
      </c>
    </row>
    <row r="10873" spans="1:23" x14ac:dyDescent="0.25">
      <c r="A10873" t="s">
        <v>11122</v>
      </c>
      <c r="B10873">
        <v>3399266012</v>
      </c>
      <c r="C10873">
        <v>9345768420</v>
      </c>
      <c r="D10873" s="1">
        <v>45621</v>
      </c>
      <c r="E10873">
        <v>99221</v>
      </c>
      <c r="F10873">
        <v>99203</v>
      </c>
      <c r="G10873" t="s">
        <v>29</v>
      </c>
      <c r="H10873" s="34">
        <v>65233</v>
      </c>
      <c r="I10873" s="7">
        <v>55448</v>
      </c>
      <c r="J10873" s="7">
        <v>54339.040000000001</v>
      </c>
      <c r="K10873" s="7">
        <v>0</v>
      </c>
      <c r="L10873" s="7">
        <v>1108.96</v>
      </c>
      <c r="M10873" s="5">
        <v>0.02</v>
      </c>
      <c r="N10873" t="s">
        <v>16</v>
      </c>
      <c r="O10873" t="s">
        <v>17</v>
      </c>
      <c r="P10873" t="s">
        <v>55</v>
      </c>
      <c r="Q10873" t="s">
        <v>19</v>
      </c>
      <c r="R10873" t="s">
        <v>38</v>
      </c>
      <c r="S10873" t="s">
        <v>21</v>
      </c>
      <c r="T10873" t="s">
        <v>13310</v>
      </c>
      <c r="U10873" s="1">
        <v>45761</v>
      </c>
      <c r="V10873">
        <v>140</v>
      </c>
      <c r="W10873" t="str">
        <f t="shared" si="216"/>
        <v>120-149</v>
      </c>
    </row>
    <row r="10874" spans="1:23" x14ac:dyDescent="0.25">
      <c r="A10874" t="s">
        <v>11123</v>
      </c>
      <c r="B10874">
        <v>6508241107</v>
      </c>
      <c r="C10874">
        <v>9925842423</v>
      </c>
      <c r="D10874" s="1">
        <v>45816</v>
      </c>
      <c r="E10874">
        <v>99231</v>
      </c>
      <c r="F10874">
        <v>99281</v>
      </c>
      <c r="G10874" t="s">
        <v>178</v>
      </c>
      <c r="H10874" s="34">
        <v>12155</v>
      </c>
      <c r="I10874" s="7">
        <v>9481</v>
      </c>
      <c r="J10874" s="7">
        <v>6619.8</v>
      </c>
      <c r="K10874" s="7">
        <v>965</v>
      </c>
      <c r="L10874" s="7">
        <v>1896.2</v>
      </c>
      <c r="M10874" s="5">
        <v>0.2</v>
      </c>
      <c r="N10874" t="s">
        <v>3140</v>
      </c>
      <c r="O10874" t="s">
        <v>30</v>
      </c>
      <c r="P10874" t="s">
        <v>97</v>
      </c>
      <c r="Q10874" t="s">
        <v>32</v>
      </c>
      <c r="R10874" t="s">
        <v>20</v>
      </c>
      <c r="S10874" t="s">
        <v>21</v>
      </c>
      <c r="T10874" t="s">
        <v>13311</v>
      </c>
      <c r="U10874" s="1">
        <v>45947</v>
      </c>
      <c r="V10874">
        <v>131</v>
      </c>
      <c r="W10874" t="str">
        <f t="shared" si="216"/>
        <v>120-149</v>
      </c>
    </row>
    <row r="10875" spans="1:23" x14ac:dyDescent="0.25">
      <c r="A10875" t="s">
        <v>11124</v>
      </c>
      <c r="B10875">
        <v>2608763441</v>
      </c>
      <c r="C10875">
        <v>8663185369</v>
      </c>
      <c r="D10875" s="1">
        <v>45490</v>
      </c>
      <c r="E10875">
        <v>99213</v>
      </c>
      <c r="F10875">
        <v>90834</v>
      </c>
      <c r="G10875" t="s">
        <v>3281</v>
      </c>
      <c r="H10875" s="34">
        <v>75966</v>
      </c>
      <c r="I10875" s="7">
        <v>56975</v>
      </c>
      <c r="J10875" s="7">
        <v>43243.75</v>
      </c>
      <c r="K10875" s="7">
        <v>5185</v>
      </c>
      <c r="L10875" s="7">
        <v>8546.25</v>
      </c>
      <c r="M10875" s="5">
        <v>0.15</v>
      </c>
      <c r="N10875" t="s">
        <v>1139</v>
      </c>
      <c r="O10875" t="s">
        <v>27</v>
      </c>
      <c r="P10875" t="s">
        <v>55</v>
      </c>
      <c r="Q10875" t="s">
        <v>32</v>
      </c>
      <c r="R10875" t="s">
        <v>26</v>
      </c>
      <c r="S10875" t="s">
        <v>17</v>
      </c>
      <c r="T10875" t="s">
        <v>13311</v>
      </c>
      <c r="U10875" s="1">
        <v>45575</v>
      </c>
      <c r="V10875">
        <v>85</v>
      </c>
      <c r="W10875" t="str">
        <f t="shared" si="216"/>
        <v>60-89</v>
      </c>
    </row>
    <row r="10876" spans="1:23" x14ac:dyDescent="0.25">
      <c r="A10876" t="s">
        <v>11125</v>
      </c>
      <c r="B10876">
        <v>3916376185</v>
      </c>
      <c r="C10876">
        <v>1106654020</v>
      </c>
      <c r="D10876" s="1">
        <v>45952</v>
      </c>
      <c r="E10876">
        <v>99213</v>
      </c>
      <c r="F10876">
        <v>99203</v>
      </c>
      <c r="G10876" t="s">
        <v>3428</v>
      </c>
      <c r="H10876" s="34">
        <v>92665</v>
      </c>
      <c r="I10876" s="7">
        <v>78765</v>
      </c>
      <c r="J10876" s="7">
        <v>77189.7</v>
      </c>
      <c r="K10876" s="7">
        <v>0</v>
      </c>
      <c r="L10876" s="7">
        <v>1575.3</v>
      </c>
      <c r="M10876" s="5">
        <v>0.02</v>
      </c>
      <c r="N10876" t="s">
        <v>16</v>
      </c>
      <c r="O10876" t="s">
        <v>17</v>
      </c>
      <c r="P10876" t="s">
        <v>97</v>
      </c>
      <c r="Q10876" t="s">
        <v>32</v>
      </c>
      <c r="R10876" t="s">
        <v>26</v>
      </c>
      <c r="S10876" t="s">
        <v>27</v>
      </c>
      <c r="T10876" t="s">
        <v>13310</v>
      </c>
      <c r="U10876" s="1">
        <v>46052</v>
      </c>
      <c r="V10876">
        <v>100</v>
      </c>
      <c r="W10876" t="str">
        <f t="shared" si="216"/>
        <v>90-119</v>
      </c>
    </row>
    <row r="10877" spans="1:23" x14ac:dyDescent="0.25">
      <c r="A10877" t="s">
        <v>11126</v>
      </c>
      <c r="B10877">
        <v>7608427860</v>
      </c>
      <c r="C10877">
        <v>8477205693</v>
      </c>
      <c r="D10877" s="1">
        <v>45490</v>
      </c>
      <c r="E10877">
        <v>99233</v>
      </c>
      <c r="F10877">
        <v>99202</v>
      </c>
      <c r="G10877" t="s">
        <v>3223</v>
      </c>
      <c r="H10877" s="34">
        <v>58482</v>
      </c>
      <c r="I10877" s="7">
        <v>45616</v>
      </c>
      <c r="J10877" s="7">
        <v>30965.800000000003</v>
      </c>
      <c r="K10877" s="7">
        <v>5527</v>
      </c>
      <c r="L10877" s="7">
        <v>9123.2000000000007</v>
      </c>
      <c r="M10877" s="5">
        <v>0.2</v>
      </c>
      <c r="N10877" t="s">
        <v>3140</v>
      </c>
      <c r="O10877" t="s">
        <v>30</v>
      </c>
      <c r="P10877" t="s">
        <v>58</v>
      </c>
      <c r="Q10877" t="s">
        <v>32</v>
      </c>
      <c r="R10877" t="s">
        <v>27</v>
      </c>
      <c r="S10877" t="s">
        <v>21</v>
      </c>
      <c r="T10877" t="s">
        <v>13312</v>
      </c>
      <c r="U10877" s="1">
        <v>45597</v>
      </c>
      <c r="V10877">
        <v>107</v>
      </c>
      <c r="W10877" t="str">
        <f t="shared" si="216"/>
        <v>90-119</v>
      </c>
    </row>
    <row r="10878" spans="1:23" x14ac:dyDescent="0.25">
      <c r="A10878" t="s">
        <v>11127</v>
      </c>
      <c r="B10878">
        <v>1341719781</v>
      </c>
      <c r="C10878">
        <v>325548411</v>
      </c>
      <c r="D10878" s="1">
        <v>45392</v>
      </c>
      <c r="E10878">
        <v>99223</v>
      </c>
      <c r="F10878">
        <v>99205</v>
      </c>
      <c r="G10878" t="s">
        <v>3373</v>
      </c>
      <c r="H10878" s="34">
        <v>34182</v>
      </c>
      <c r="I10878" s="7">
        <v>25637</v>
      </c>
      <c r="J10878" s="7">
        <v>19325.45</v>
      </c>
      <c r="K10878" s="7">
        <v>2466</v>
      </c>
      <c r="L10878" s="7">
        <v>3845.55</v>
      </c>
      <c r="M10878" s="5">
        <v>0.15</v>
      </c>
      <c r="N10878" t="s">
        <v>1139</v>
      </c>
      <c r="O10878" t="s">
        <v>30</v>
      </c>
      <c r="P10878" t="s">
        <v>18</v>
      </c>
      <c r="Q10878" t="s">
        <v>19</v>
      </c>
      <c r="R10878" t="s">
        <v>26</v>
      </c>
      <c r="S10878" t="s">
        <v>21</v>
      </c>
      <c r="T10878" t="s">
        <v>13310</v>
      </c>
      <c r="U10878" s="1">
        <v>45526</v>
      </c>
      <c r="V10878">
        <v>134</v>
      </c>
      <c r="W10878" t="str">
        <f t="shared" si="216"/>
        <v>120-149</v>
      </c>
    </row>
    <row r="10879" spans="1:23" x14ac:dyDescent="0.25">
      <c r="A10879" t="s">
        <v>11128</v>
      </c>
      <c r="B10879">
        <v>4812500612</v>
      </c>
      <c r="C10879">
        <v>1218087181</v>
      </c>
      <c r="D10879" s="1">
        <v>45321</v>
      </c>
      <c r="E10879">
        <v>99221</v>
      </c>
      <c r="F10879">
        <v>99285</v>
      </c>
      <c r="G10879" t="s">
        <v>3218</v>
      </c>
      <c r="H10879" s="34">
        <v>47295</v>
      </c>
      <c r="I10879" s="7">
        <v>37363</v>
      </c>
      <c r="J10879" s="7">
        <v>29359.919999999998</v>
      </c>
      <c r="K10879" s="7">
        <v>2025</v>
      </c>
      <c r="L10879" s="7">
        <v>5978.08</v>
      </c>
      <c r="M10879" s="5">
        <v>0.16</v>
      </c>
      <c r="N10879" t="s">
        <v>1138</v>
      </c>
      <c r="O10879" t="s">
        <v>30</v>
      </c>
      <c r="P10879" t="s">
        <v>31</v>
      </c>
      <c r="Q10879" t="s">
        <v>32</v>
      </c>
      <c r="R10879" t="s">
        <v>43</v>
      </c>
      <c r="S10879" t="s">
        <v>21</v>
      </c>
      <c r="T10879" t="s">
        <v>13312</v>
      </c>
      <c r="U10879" s="1">
        <v>45484</v>
      </c>
      <c r="V10879">
        <v>163</v>
      </c>
      <c r="W10879" t="str">
        <f t="shared" si="216"/>
        <v>150-179</v>
      </c>
    </row>
    <row r="10880" spans="1:23" x14ac:dyDescent="0.25">
      <c r="A10880" t="s">
        <v>11129</v>
      </c>
      <c r="B10880">
        <v>8512779055</v>
      </c>
      <c r="C10880">
        <v>3908413663</v>
      </c>
      <c r="D10880" s="1">
        <v>45853</v>
      </c>
      <c r="E10880">
        <v>99238</v>
      </c>
      <c r="F10880">
        <v>71046</v>
      </c>
      <c r="G10880" t="s">
        <v>3669</v>
      </c>
      <c r="H10880" s="34">
        <v>79154</v>
      </c>
      <c r="I10880" s="7">
        <v>59366</v>
      </c>
      <c r="J10880" s="7">
        <v>50461.1</v>
      </c>
      <c r="K10880" s="7">
        <v>0</v>
      </c>
      <c r="L10880" s="7">
        <v>8904.9</v>
      </c>
      <c r="M10880" s="5">
        <v>0.15</v>
      </c>
      <c r="N10880" t="s">
        <v>1139</v>
      </c>
      <c r="O10880" t="s">
        <v>17</v>
      </c>
      <c r="P10880" t="s">
        <v>55</v>
      </c>
      <c r="Q10880" t="s">
        <v>19</v>
      </c>
      <c r="R10880" t="s">
        <v>21</v>
      </c>
      <c r="S10880" t="s">
        <v>27</v>
      </c>
      <c r="T10880" t="s">
        <v>13312</v>
      </c>
      <c r="U10880" s="1">
        <v>46011</v>
      </c>
      <c r="V10880">
        <v>158</v>
      </c>
      <c r="W10880" t="str">
        <f t="shared" si="216"/>
        <v>150-179</v>
      </c>
    </row>
    <row r="10881" spans="1:23" x14ac:dyDescent="0.25">
      <c r="A10881" t="s">
        <v>11130</v>
      </c>
      <c r="B10881">
        <v>4550216850</v>
      </c>
      <c r="C10881">
        <v>3291566862</v>
      </c>
      <c r="D10881" s="1">
        <v>45419</v>
      </c>
      <c r="E10881">
        <v>99215</v>
      </c>
      <c r="F10881">
        <v>99291</v>
      </c>
      <c r="G10881" t="s">
        <v>263</v>
      </c>
      <c r="H10881" s="34">
        <v>82320</v>
      </c>
      <c r="I10881" s="7">
        <v>59270</v>
      </c>
      <c r="J10881" s="7">
        <v>54528.4</v>
      </c>
      <c r="K10881" s="7">
        <v>0</v>
      </c>
      <c r="L10881" s="7">
        <v>4741.6000000000004</v>
      </c>
      <c r="M10881" s="5">
        <v>0.08</v>
      </c>
      <c r="N10881" t="s">
        <v>24</v>
      </c>
      <c r="O10881" t="s">
        <v>17</v>
      </c>
      <c r="P10881" t="s">
        <v>97</v>
      </c>
      <c r="Q10881" t="s">
        <v>19</v>
      </c>
      <c r="R10881" t="s">
        <v>27</v>
      </c>
      <c r="S10881" t="s">
        <v>21</v>
      </c>
      <c r="T10881" t="s">
        <v>13311</v>
      </c>
      <c r="U10881" s="1">
        <v>45582</v>
      </c>
      <c r="V10881">
        <v>163</v>
      </c>
      <c r="W10881" t="str">
        <f t="shared" si="216"/>
        <v>150-179</v>
      </c>
    </row>
    <row r="10882" spans="1:23" x14ac:dyDescent="0.25">
      <c r="A10882" t="s">
        <v>11131</v>
      </c>
      <c r="B10882">
        <v>1238801629</v>
      </c>
      <c r="C10882">
        <v>2084515252</v>
      </c>
      <c r="D10882" s="1">
        <v>45576</v>
      </c>
      <c r="E10882">
        <v>99233</v>
      </c>
      <c r="F10882">
        <v>81000</v>
      </c>
      <c r="G10882" t="s">
        <v>3164</v>
      </c>
      <c r="H10882" s="34">
        <v>53874</v>
      </c>
      <c r="I10882" s="7">
        <v>42560</v>
      </c>
      <c r="J10882" s="7">
        <v>35750.400000000001</v>
      </c>
      <c r="K10882" s="7">
        <v>0</v>
      </c>
      <c r="L10882" s="7">
        <v>6809.6</v>
      </c>
      <c r="M10882" s="5">
        <v>0.16</v>
      </c>
      <c r="N10882" t="s">
        <v>1138</v>
      </c>
      <c r="O10882" t="s">
        <v>17</v>
      </c>
      <c r="P10882" t="s">
        <v>40</v>
      </c>
      <c r="Q10882" t="s">
        <v>32</v>
      </c>
      <c r="R10882" t="s">
        <v>27</v>
      </c>
      <c r="S10882" t="s">
        <v>17</v>
      </c>
      <c r="T10882" t="s">
        <v>13311</v>
      </c>
      <c r="U10882" s="1">
        <v>45750</v>
      </c>
      <c r="V10882">
        <v>174</v>
      </c>
      <c r="W10882" t="str">
        <f t="shared" si="216"/>
        <v>150-179</v>
      </c>
    </row>
    <row r="10883" spans="1:23" x14ac:dyDescent="0.25">
      <c r="A10883" t="s">
        <v>11132</v>
      </c>
      <c r="B10883">
        <v>6871413142</v>
      </c>
      <c r="C10883">
        <v>9617145499</v>
      </c>
      <c r="D10883" s="1">
        <v>45864</v>
      </c>
      <c r="E10883">
        <v>99221</v>
      </c>
      <c r="F10883">
        <v>36415</v>
      </c>
      <c r="G10883" t="s">
        <v>116</v>
      </c>
      <c r="H10883" s="34">
        <v>63631</v>
      </c>
      <c r="I10883" s="7">
        <v>41360</v>
      </c>
      <c r="J10883" s="7">
        <v>36396.800000000003</v>
      </c>
      <c r="K10883" s="7">
        <v>0</v>
      </c>
      <c r="L10883" s="7">
        <v>4963.2</v>
      </c>
      <c r="M10883" s="5">
        <v>0.12</v>
      </c>
      <c r="N10883" t="s">
        <v>46</v>
      </c>
      <c r="O10883" t="s">
        <v>17</v>
      </c>
      <c r="P10883" t="s">
        <v>58</v>
      </c>
      <c r="Q10883" t="s">
        <v>19</v>
      </c>
      <c r="R10883" t="s">
        <v>43</v>
      </c>
      <c r="S10883" t="s">
        <v>27</v>
      </c>
      <c r="T10883" t="s">
        <v>13310</v>
      </c>
      <c r="U10883" s="1">
        <v>45924</v>
      </c>
      <c r="V10883">
        <v>60</v>
      </c>
      <c r="W10883" t="str">
        <f t="shared" ref="W10883:W10946" si="217">IF(V10883="","",IF(V10883&lt;30,"0-29",IF(V10883&lt;60,"30-59",IF(V10883&lt;90,"60-89",IF(V10883&lt;120,"90-119",IF(V10883&lt;150,"120-149",IF(V10883&lt;180,"150-179",IF(V10883&lt;210,"180-209",IF(V10883&lt;240,"210-239",IF(V10883&lt;270,"240-269",IF(V10883&lt;300,"270-299",IF(V10883&lt;330,"300-329",IF(V10883&lt;360,"330-359","360+")))))))))))))</f>
        <v>60-89</v>
      </c>
    </row>
    <row r="10884" spans="1:23" x14ac:dyDescent="0.25">
      <c r="A10884" t="s">
        <v>11133</v>
      </c>
      <c r="B10884">
        <v>4156257730</v>
      </c>
      <c r="C10884">
        <v>7180388738</v>
      </c>
      <c r="D10884" s="1">
        <v>45553</v>
      </c>
      <c r="E10884">
        <v>99214</v>
      </c>
      <c r="F10884">
        <v>99284</v>
      </c>
      <c r="G10884" t="s">
        <v>224</v>
      </c>
      <c r="H10884" s="34">
        <v>67338</v>
      </c>
      <c r="I10884" s="7">
        <v>57237</v>
      </c>
      <c r="J10884" s="7">
        <v>41070.26</v>
      </c>
      <c r="K10884" s="7">
        <v>15022</v>
      </c>
      <c r="L10884" s="7">
        <v>1144.74</v>
      </c>
      <c r="M10884" s="5">
        <v>0.02</v>
      </c>
      <c r="N10884" t="s">
        <v>16</v>
      </c>
      <c r="O10884" t="s">
        <v>27</v>
      </c>
      <c r="P10884" t="s">
        <v>3148</v>
      </c>
      <c r="Q10884" t="s">
        <v>19</v>
      </c>
      <c r="R10884" t="s">
        <v>21</v>
      </c>
      <c r="S10884" t="s">
        <v>21</v>
      </c>
      <c r="T10884" t="s">
        <v>13310</v>
      </c>
      <c r="U10884" s="1">
        <v>45672</v>
      </c>
      <c r="V10884">
        <v>119</v>
      </c>
      <c r="W10884" t="str">
        <f t="shared" si="217"/>
        <v>90-119</v>
      </c>
    </row>
    <row r="10885" spans="1:23" x14ac:dyDescent="0.25">
      <c r="A10885" t="s">
        <v>11134</v>
      </c>
      <c r="B10885">
        <v>275180161</v>
      </c>
      <c r="C10885">
        <v>2469758808</v>
      </c>
      <c r="D10885" s="1">
        <v>45488</v>
      </c>
      <c r="E10885">
        <v>99223</v>
      </c>
      <c r="F10885">
        <v>71046</v>
      </c>
      <c r="G10885" t="s">
        <v>3272</v>
      </c>
      <c r="H10885" s="34">
        <v>97188</v>
      </c>
      <c r="I10885" s="7">
        <v>79694</v>
      </c>
      <c r="J10885" s="7">
        <v>44480.08</v>
      </c>
      <c r="K10885" s="7">
        <v>20869</v>
      </c>
      <c r="L10885" s="7">
        <v>14344.92</v>
      </c>
      <c r="M10885" s="5">
        <v>0.18</v>
      </c>
      <c r="N10885" t="s">
        <v>3141</v>
      </c>
      <c r="O10885" t="s">
        <v>27</v>
      </c>
      <c r="P10885" t="s">
        <v>3147</v>
      </c>
      <c r="Q10885" t="s">
        <v>19</v>
      </c>
      <c r="R10885" t="s">
        <v>27</v>
      </c>
      <c r="S10885" t="s">
        <v>27</v>
      </c>
      <c r="T10885" t="s">
        <v>13312</v>
      </c>
      <c r="U10885" s="1">
        <v>45661</v>
      </c>
      <c r="V10885">
        <v>173</v>
      </c>
      <c r="W10885" t="str">
        <f t="shared" si="217"/>
        <v>150-179</v>
      </c>
    </row>
    <row r="10886" spans="1:23" x14ac:dyDescent="0.25">
      <c r="A10886" t="s">
        <v>11135</v>
      </c>
      <c r="B10886">
        <v>4582358561</v>
      </c>
      <c r="C10886">
        <v>877826492</v>
      </c>
      <c r="D10886" s="1">
        <v>45359</v>
      </c>
      <c r="E10886">
        <v>99223</v>
      </c>
      <c r="F10886">
        <v>99205</v>
      </c>
      <c r="G10886" t="s">
        <v>4092</v>
      </c>
      <c r="H10886" s="34">
        <v>96992</v>
      </c>
      <c r="I10886" s="7">
        <v>63045</v>
      </c>
      <c r="J10886" s="7">
        <v>33025.599999999999</v>
      </c>
      <c r="K10886" s="7">
        <v>22454</v>
      </c>
      <c r="L10886" s="7">
        <v>7565.4</v>
      </c>
      <c r="M10886" s="5">
        <v>0.12</v>
      </c>
      <c r="N10886" t="s">
        <v>46</v>
      </c>
      <c r="O10886" t="s">
        <v>27</v>
      </c>
      <c r="P10886" t="s">
        <v>3147</v>
      </c>
      <c r="Q10886" t="s">
        <v>19</v>
      </c>
      <c r="R10886" t="s">
        <v>27</v>
      </c>
      <c r="S10886" t="s">
        <v>27</v>
      </c>
      <c r="T10886" t="s">
        <v>13312</v>
      </c>
      <c r="U10886" s="1">
        <v>45440</v>
      </c>
      <c r="V10886">
        <v>81</v>
      </c>
      <c r="W10886" t="str">
        <f t="shared" si="217"/>
        <v>60-89</v>
      </c>
    </row>
    <row r="10887" spans="1:23" x14ac:dyDescent="0.25">
      <c r="A10887" t="s">
        <v>11136</v>
      </c>
      <c r="B10887">
        <v>7481264943</v>
      </c>
      <c r="C10887">
        <v>5766982111</v>
      </c>
      <c r="D10887" s="1">
        <v>45390</v>
      </c>
      <c r="E10887">
        <v>99215</v>
      </c>
      <c r="F10887">
        <v>99291</v>
      </c>
      <c r="G10887" t="s">
        <v>3352</v>
      </c>
      <c r="H10887" s="34">
        <v>25548</v>
      </c>
      <c r="I10887" s="7">
        <v>20949</v>
      </c>
      <c r="J10887" s="7">
        <v>17178.18</v>
      </c>
      <c r="K10887" s="7">
        <v>0</v>
      </c>
      <c r="L10887" s="7">
        <v>3770.82</v>
      </c>
      <c r="M10887" s="5">
        <v>0.18</v>
      </c>
      <c r="N10887" t="s">
        <v>3141</v>
      </c>
      <c r="O10887" t="s">
        <v>17</v>
      </c>
      <c r="P10887" t="s">
        <v>25</v>
      </c>
      <c r="Q10887" t="s">
        <v>32</v>
      </c>
      <c r="R10887" t="s">
        <v>27</v>
      </c>
      <c r="S10887" t="s">
        <v>27</v>
      </c>
      <c r="T10887" t="s">
        <v>13311</v>
      </c>
      <c r="U10887" s="1">
        <v>45450</v>
      </c>
      <c r="V10887">
        <v>60</v>
      </c>
      <c r="W10887" t="str">
        <f t="shared" si="217"/>
        <v>60-89</v>
      </c>
    </row>
    <row r="10888" spans="1:23" x14ac:dyDescent="0.25">
      <c r="A10888" t="s">
        <v>11137</v>
      </c>
      <c r="B10888">
        <v>8845612165</v>
      </c>
      <c r="C10888">
        <v>9886053424</v>
      </c>
      <c r="D10888" s="1">
        <v>45617</v>
      </c>
      <c r="E10888">
        <v>99232</v>
      </c>
      <c r="F10888">
        <v>99292</v>
      </c>
      <c r="G10888" t="s">
        <v>198</v>
      </c>
      <c r="H10888" s="34">
        <v>72354</v>
      </c>
      <c r="I10888" s="7">
        <v>54266</v>
      </c>
      <c r="J10888" s="7">
        <v>46126.1</v>
      </c>
      <c r="K10888" s="7">
        <v>0</v>
      </c>
      <c r="L10888" s="7">
        <v>8139.9</v>
      </c>
      <c r="M10888" s="5">
        <v>0.15</v>
      </c>
      <c r="N10888" t="s">
        <v>1139</v>
      </c>
      <c r="O10888" t="s">
        <v>17</v>
      </c>
      <c r="P10888" t="s">
        <v>35</v>
      </c>
      <c r="Q10888" t="s">
        <v>32</v>
      </c>
      <c r="R10888" t="s">
        <v>21</v>
      </c>
      <c r="S10888" t="s">
        <v>27</v>
      </c>
      <c r="T10888" t="s">
        <v>13310</v>
      </c>
      <c r="U10888" s="1">
        <v>45778</v>
      </c>
      <c r="V10888">
        <v>161</v>
      </c>
      <c r="W10888" t="str">
        <f t="shared" si="217"/>
        <v>150-179</v>
      </c>
    </row>
    <row r="10889" spans="1:23" x14ac:dyDescent="0.25">
      <c r="A10889" t="s">
        <v>11138</v>
      </c>
      <c r="B10889">
        <v>6079658970</v>
      </c>
      <c r="C10889">
        <v>5083876321</v>
      </c>
      <c r="D10889" s="1">
        <v>45498</v>
      </c>
      <c r="E10889">
        <v>99215</v>
      </c>
      <c r="F10889">
        <v>99215</v>
      </c>
      <c r="G10889" t="s">
        <v>3391</v>
      </c>
      <c r="H10889" s="34">
        <v>70020</v>
      </c>
      <c r="I10889" s="7">
        <v>56016</v>
      </c>
      <c r="J10889" s="7">
        <v>48173.760000000002</v>
      </c>
      <c r="K10889" s="7">
        <v>0</v>
      </c>
      <c r="L10889" s="7">
        <v>7842.24</v>
      </c>
      <c r="M10889" s="5">
        <v>0.14000000000000001</v>
      </c>
      <c r="N10889" t="s">
        <v>1135</v>
      </c>
      <c r="O10889" t="s">
        <v>17</v>
      </c>
      <c r="P10889" t="s">
        <v>55</v>
      </c>
      <c r="Q10889" t="s">
        <v>19</v>
      </c>
      <c r="R10889" t="s">
        <v>27</v>
      </c>
      <c r="S10889" t="s">
        <v>21</v>
      </c>
      <c r="T10889" t="s">
        <v>13310</v>
      </c>
      <c r="U10889" s="1">
        <v>45554</v>
      </c>
      <c r="V10889">
        <v>56</v>
      </c>
      <c r="W10889" t="str">
        <f t="shared" si="217"/>
        <v>30-59</v>
      </c>
    </row>
    <row r="10890" spans="1:23" x14ac:dyDescent="0.25">
      <c r="A10890" t="s">
        <v>11139</v>
      </c>
      <c r="B10890">
        <v>6915137388</v>
      </c>
      <c r="C10890">
        <v>8973885227</v>
      </c>
      <c r="D10890" s="1">
        <v>45646</v>
      </c>
      <c r="E10890">
        <v>99223</v>
      </c>
      <c r="F10890">
        <v>36415</v>
      </c>
      <c r="G10890" t="s">
        <v>3158</v>
      </c>
      <c r="H10890" s="34">
        <v>80821</v>
      </c>
      <c r="I10890" s="7">
        <v>63849</v>
      </c>
      <c r="J10890" s="7">
        <v>27698.16</v>
      </c>
      <c r="K10890" s="7">
        <v>25935</v>
      </c>
      <c r="L10890" s="7">
        <v>10215.84</v>
      </c>
      <c r="M10890" s="5">
        <v>0.16</v>
      </c>
      <c r="N10890" t="s">
        <v>1138</v>
      </c>
      <c r="O10890" t="s">
        <v>27</v>
      </c>
      <c r="P10890" t="s">
        <v>18</v>
      </c>
      <c r="Q10890" t="s">
        <v>32</v>
      </c>
      <c r="R10890" t="s">
        <v>21</v>
      </c>
      <c r="S10890" t="s">
        <v>27</v>
      </c>
      <c r="T10890" t="s">
        <v>13311</v>
      </c>
      <c r="U10890" s="1">
        <v>45676</v>
      </c>
      <c r="V10890">
        <v>30</v>
      </c>
      <c r="W10890" t="str">
        <f t="shared" si="217"/>
        <v>30-59</v>
      </c>
    </row>
    <row r="10891" spans="1:23" x14ac:dyDescent="0.25">
      <c r="A10891" t="s">
        <v>11140</v>
      </c>
      <c r="B10891">
        <v>5576133369</v>
      </c>
      <c r="C10891">
        <v>8118984583</v>
      </c>
      <c r="D10891" s="1">
        <v>45322</v>
      </c>
      <c r="E10891">
        <v>99222</v>
      </c>
      <c r="F10891">
        <v>99213</v>
      </c>
      <c r="G10891" t="s">
        <v>3537</v>
      </c>
      <c r="H10891" s="34">
        <v>68049</v>
      </c>
      <c r="I10891" s="7">
        <v>55800</v>
      </c>
      <c r="J10891" s="7">
        <v>25399</v>
      </c>
      <c r="K10891" s="7">
        <v>20357</v>
      </c>
      <c r="L10891" s="7">
        <v>10044</v>
      </c>
      <c r="M10891" s="5">
        <v>0.18</v>
      </c>
      <c r="N10891" t="s">
        <v>3141</v>
      </c>
      <c r="O10891" t="s">
        <v>27</v>
      </c>
      <c r="P10891" t="s">
        <v>3150</v>
      </c>
      <c r="Q10891" t="s">
        <v>32</v>
      </c>
      <c r="R10891" t="s">
        <v>20</v>
      </c>
      <c r="S10891" t="s">
        <v>27</v>
      </c>
      <c r="T10891" t="s">
        <v>13312</v>
      </c>
      <c r="U10891" s="1">
        <v>45478</v>
      </c>
      <c r="V10891">
        <v>156</v>
      </c>
      <c r="W10891" t="str">
        <f t="shared" si="217"/>
        <v>150-179</v>
      </c>
    </row>
    <row r="10892" spans="1:23" x14ac:dyDescent="0.25">
      <c r="A10892" t="s">
        <v>11141</v>
      </c>
      <c r="B10892">
        <v>5409848746</v>
      </c>
      <c r="C10892">
        <v>6864315480</v>
      </c>
      <c r="D10892" s="1">
        <v>45342</v>
      </c>
      <c r="E10892">
        <v>99213</v>
      </c>
      <c r="F10892">
        <v>99215</v>
      </c>
      <c r="G10892" t="s">
        <v>110</v>
      </c>
      <c r="H10892" s="34">
        <v>30454</v>
      </c>
      <c r="I10892" s="7">
        <v>19795</v>
      </c>
      <c r="J10892" s="7">
        <v>15651.599999999999</v>
      </c>
      <c r="K10892" s="7">
        <v>1768</v>
      </c>
      <c r="L10892" s="7">
        <v>2375.4</v>
      </c>
      <c r="M10892" s="5">
        <v>0.12</v>
      </c>
      <c r="N10892" t="s">
        <v>46</v>
      </c>
      <c r="O10892" t="s">
        <v>30</v>
      </c>
      <c r="P10892" t="s">
        <v>58</v>
      </c>
      <c r="Q10892" t="s">
        <v>32</v>
      </c>
      <c r="R10892" t="s">
        <v>21</v>
      </c>
      <c r="S10892" t="s">
        <v>27</v>
      </c>
      <c r="T10892" t="s">
        <v>13310</v>
      </c>
      <c r="U10892" s="1">
        <v>45426</v>
      </c>
      <c r="V10892">
        <v>84</v>
      </c>
      <c r="W10892" t="str">
        <f t="shared" si="217"/>
        <v>60-89</v>
      </c>
    </row>
    <row r="10893" spans="1:23" x14ac:dyDescent="0.25">
      <c r="A10893" t="s">
        <v>11142</v>
      </c>
      <c r="B10893">
        <v>5219015713</v>
      </c>
      <c r="C10893">
        <v>7403983154</v>
      </c>
      <c r="D10893" s="1">
        <v>45896</v>
      </c>
      <c r="E10893">
        <v>99238</v>
      </c>
      <c r="F10893">
        <v>99205</v>
      </c>
      <c r="G10893" t="s">
        <v>3352</v>
      </c>
      <c r="H10893" s="34">
        <v>59830</v>
      </c>
      <c r="I10893" s="7">
        <v>47864</v>
      </c>
      <c r="J10893" s="7">
        <v>36562.04</v>
      </c>
      <c r="K10893" s="7">
        <v>4601</v>
      </c>
      <c r="L10893" s="7">
        <v>6700.96</v>
      </c>
      <c r="M10893" s="5">
        <v>0.14000000000000001</v>
      </c>
      <c r="N10893" t="s">
        <v>1135</v>
      </c>
      <c r="O10893" t="s">
        <v>30</v>
      </c>
      <c r="P10893" t="s">
        <v>31</v>
      </c>
      <c r="Q10893" t="s">
        <v>19</v>
      </c>
      <c r="R10893" t="s">
        <v>26</v>
      </c>
      <c r="S10893" t="s">
        <v>27</v>
      </c>
      <c r="T10893" t="s">
        <v>13311</v>
      </c>
      <c r="U10893" s="1">
        <v>45940</v>
      </c>
      <c r="V10893">
        <v>44</v>
      </c>
      <c r="W10893" t="str">
        <f t="shared" si="217"/>
        <v>30-59</v>
      </c>
    </row>
    <row r="10894" spans="1:23" x14ac:dyDescent="0.25">
      <c r="A10894" t="s">
        <v>11143</v>
      </c>
      <c r="B10894">
        <v>6151427106</v>
      </c>
      <c r="C10894">
        <v>1790419992</v>
      </c>
      <c r="D10894" s="1">
        <v>45400</v>
      </c>
      <c r="E10894">
        <v>99223</v>
      </c>
      <c r="F10894">
        <v>99205</v>
      </c>
      <c r="G10894" t="s">
        <v>3154</v>
      </c>
      <c r="H10894" s="34">
        <v>74091</v>
      </c>
      <c r="I10894" s="7">
        <v>60755</v>
      </c>
      <c r="J10894" s="7">
        <v>49819.1</v>
      </c>
      <c r="K10894" s="7">
        <v>0</v>
      </c>
      <c r="L10894" s="7">
        <v>10935.9</v>
      </c>
      <c r="M10894" s="5">
        <v>0.18</v>
      </c>
      <c r="N10894" t="s">
        <v>3141</v>
      </c>
      <c r="O10894" t="s">
        <v>17</v>
      </c>
      <c r="P10894" t="s">
        <v>25</v>
      </c>
      <c r="Q10894" t="s">
        <v>32</v>
      </c>
      <c r="R10894" t="s">
        <v>21</v>
      </c>
      <c r="S10894" t="s">
        <v>27</v>
      </c>
      <c r="T10894" t="s">
        <v>13310</v>
      </c>
      <c r="U10894" s="1">
        <v>45432</v>
      </c>
      <c r="V10894">
        <v>32</v>
      </c>
      <c r="W10894" t="str">
        <f t="shared" si="217"/>
        <v>30-59</v>
      </c>
    </row>
    <row r="10895" spans="1:23" x14ac:dyDescent="0.25">
      <c r="A10895" t="s">
        <v>11144</v>
      </c>
      <c r="B10895">
        <v>1853663103</v>
      </c>
      <c r="C10895">
        <v>1060205006</v>
      </c>
      <c r="D10895" s="1">
        <v>45789</v>
      </c>
      <c r="E10895">
        <v>99215</v>
      </c>
      <c r="F10895">
        <v>99205</v>
      </c>
      <c r="G10895" t="s">
        <v>102</v>
      </c>
      <c r="H10895" s="34">
        <v>53586</v>
      </c>
      <c r="I10895" s="7">
        <v>45548</v>
      </c>
      <c r="J10895" s="7">
        <v>44637.04</v>
      </c>
      <c r="K10895" s="7">
        <v>0</v>
      </c>
      <c r="L10895" s="7">
        <v>910.96</v>
      </c>
      <c r="M10895" s="5">
        <v>0.02</v>
      </c>
      <c r="N10895" t="s">
        <v>16</v>
      </c>
      <c r="O10895" t="s">
        <v>17</v>
      </c>
      <c r="P10895" t="s">
        <v>3150</v>
      </c>
      <c r="Q10895" t="s">
        <v>32</v>
      </c>
      <c r="R10895" t="s">
        <v>43</v>
      </c>
      <c r="S10895" t="s">
        <v>21</v>
      </c>
      <c r="T10895" t="s">
        <v>13310</v>
      </c>
      <c r="U10895" s="1">
        <v>45965</v>
      </c>
      <c r="V10895">
        <v>176</v>
      </c>
      <c r="W10895" t="str">
        <f t="shared" si="217"/>
        <v>150-179</v>
      </c>
    </row>
    <row r="10896" spans="1:23" x14ac:dyDescent="0.25">
      <c r="A10896" t="s">
        <v>11145</v>
      </c>
      <c r="B10896">
        <v>9471128801</v>
      </c>
      <c r="C10896">
        <v>8032123379</v>
      </c>
      <c r="D10896" s="1">
        <v>45763</v>
      </c>
      <c r="E10896">
        <v>99215</v>
      </c>
      <c r="F10896">
        <v>80053</v>
      </c>
      <c r="G10896" t="s">
        <v>3258</v>
      </c>
      <c r="H10896" s="34">
        <v>91687</v>
      </c>
      <c r="I10896" s="7">
        <v>72433</v>
      </c>
      <c r="J10896" s="7">
        <v>60843.72</v>
      </c>
      <c r="K10896" s="7">
        <v>0</v>
      </c>
      <c r="L10896" s="7">
        <v>11589.28</v>
      </c>
      <c r="M10896" s="5">
        <v>0.16</v>
      </c>
      <c r="N10896" t="s">
        <v>1138</v>
      </c>
      <c r="O10896" t="s">
        <v>17</v>
      </c>
      <c r="P10896" t="s">
        <v>58</v>
      </c>
      <c r="Q10896" t="s">
        <v>19</v>
      </c>
      <c r="R10896" t="s">
        <v>21</v>
      </c>
      <c r="S10896" t="s">
        <v>21</v>
      </c>
      <c r="T10896" t="s">
        <v>13311</v>
      </c>
      <c r="U10896" s="1">
        <v>45871</v>
      </c>
      <c r="V10896">
        <v>108</v>
      </c>
      <c r="W10896" t="str">
        <f t="shared" si="217"/>
        <v>90-119</v>
      </c>
    </row>
    <row r="10897" spans="1:23" x14ac:dyDescent="0.25">
      <c r="A10897" t="s">
        <v>11146</v>
      </c>
      <c r="B10897">
        <v>5097051670</v>
      </c>
      <c r="C10897">
        <v>9975332845</v>
      </c>
      <c r="D10897" s="1">
        <v>45836</v>
      </c>
      <c r="E10897">
        <v>99214</v>
      </c>
      <c r="F10897">
        <v>99282</v>
      </c>
      <c r="G10897" t="s">
        <v>219</v>
      </c>
      <c r="H10897" s="34">
        <v>78204</v>
      </c>
      <c r="I10897" s="7">
        <v>64127</v>
      </c>
      <c r="J10897" s="7">
        <v>49240.14</v>
      </c>
      <c r="K10897" s="7">
        <v>3344</v>
      </c>
      <c r="L10897" s="7">
        <v>11542.86</v>
      </c>
      <c r="M10897" s="5">
        <v>0.18</v>
      </c>
      <c r="N10897" t="s">
        <v>3141</v>
      </c>
      <c r="O10897" t="s">
        <v>30</v>
      </c>
      <c r="P10897" t="s">
        <v>58</v>
      </c>
      <c r="Q10897" t="s">
        <v>32</v>
      </c>
      <c r="R10897" t="s">
        <v>20</v>
      </c>
      <c r="S10897" t="s">
        <v>17</v>
      </c>
      <c r="T10897" t="s">
        <v>13311</v>
      </c>
      <c r="U10897" s="1">
        <v>45979</v>
      </c>
      <c r="V10897">
        <v>143</v>
      </c>
      <c r="W10897" t="str">
        <f t="shared" si="217"/>
        <v>120-149</v>
      </c>
    </row>
    <row r="10898" spans="1:23" x14ac:dyDescent="0.25">
      <c r="A10898" t="s">
        <v>11147</v>
      </c>
      <c r="B10898">
        <v>5659098007</v>
      </c>
      <c r="C10898">
        <v>9768182147</v>
      </c>
      <c r="D10898" s="1">
        <v>45377</v>
      </c>
      <c r="E10898">
        <v>99223</v>
      </c>
      <c r="F10898">
        <v>99215</v>
      </c>
      <c r="G10898" t="s">
        <v>3154</v>
      </c>
      <c r="H10898" s="34">
        <v>45034</v>
      </c>
      <c r="I10898" s="7">
        <v>36928</v>
      </c>
      <c r="J10898" s="7">
        <v>30280.959999999999</v>
      </c>
      <c r="K10898" s="7">
        <v>0</v>
      </c>
      <c r="L10898" s="7">
        <v>6647.04</v>
      </c>
      <c r="M10898" s="5">
        <v>0.18</v>
      </c>
      <c r="N10898" t="s">
        <v>3141</v>
      </c>
      <c r="O10898" t="s">
        <v>17</v>
      </c>
      <c r="P10898" t="s">
        <v>35</v>
      </c>
      <c r="Q10898" t="s">
        <v>32</v>
      </c>
      <c r="R10898" t="s">
        <v>21</v>
      </c>
      <c r="S10898" t="s">
        <v>21</v>
      </c>
      <c r="T10898" t="s">
        <v>13311</v>
      </c>
      <c r="U10898" s="1">
        <v>45543</v>
      </c>
      <c r="V10898">
        <v>166</v>
      </c>
      <c r="W10898" t="str">
        <f t="shared" si="217"/>
        <v>150-179</v>
      </c>
    </row>
    <row r="10899" spans="1:23" x14ac:dyDescent="0.25">
      <c r="A10899" t="s">
        <v>11148</v>
      </c>
      <c r="B10899">
        <v>9744616131</v>
      </c>
      <c r="C10899">
        <v>3768274524</v>
      </c>
      <c r="D10899" s="1">
        <v>45341</v>
      </c>
      <c r="E10899">
        <v>99233</v>
      </c>
      <c r="F10899">
        <v>99281</v>
      </c>
      <c r="G10899" t="s">
        <v>166</v>
      </c>
      <c r="H10899" s="34">
        <v>91729</v>
      </c>
      <c r="I10899" s="7">
        <v>66045</v>
      </c>
      <c r="J10899" s="7">
        <v>60761.4</v>
      </c>
      <c r="K10899" s="7">
        <v>0</v>
      </c>
      <c r="L10899" s="7">
        <v>5283.6</v>
      </c>
      <c r="M10899" s="5">
        <v>0.08</v>
      </c>
      <c r="N10899" t="s">
        <v>24</v>
      </c>
      <c r="O10899" t="s">
        <v>17</v>
      </c>
      <c r="P10899" t="s">
        <v>35</v>
      </c>
      <c r="Q10899" t="s">
        <v>19</v>
      </c>
      <c r="R10899" t="s">
        <v>21</v>
      </c>
      <c r="S10899" t="s">
        <v>21</v>
      </c>
      <c r="T10899" t="s">
        <v>13312</v>
      </c>
      <c r="U10899" s="1">
        <v>45510</v>
      </c>
      <c r="V10899">
        <v>169</v>
      </c>
      <c r="W10899" t="str">
        <f t="shared" si="217"/>
        <v>150-179</v>
      </c>
    </row>
    <row r="10900" spans="1:23" x14ac:dyDescent="0.25">
      <c r="A10900" t="s">
        <v>11149</v>
      </c>
      <c r="B10900">
        <v>6391871345</v>
      </c>
      <c r="C10900">
        <v>1889932258</v>
      </c>
      <c r="D10900" s="1">
        <v>45499</v>
      </c>
      <c r="E10900">
        <v>99223</v>
      </c>
      <c r="F10900">
        <v>99283</v>
      </c>
      <c r="G10900" t="s">
        <v>286</v>
      </c>
      <c r="H10900" s="34">
        <v>64272</v>
      </c>
      <c r="I10900" s="7">
        <v>46276</v>
      </c>
      <c r="J10900" s="7">
        <v>42573.919999999998</v>
      </c>
      <c r="K10900" s="7">
        <v>0</v>
      </c>
      <c r="L10900" s="7">
        <v>3702.08</v>
      </c>
      <c r="M10900" s="5">
        <v>0.08</v>
      </c>
      <c r="N10900" t="s">
        <v>24</v>
      </c>
      <c r="O10900" t="s">
        <v>17</v>
      </c>
      <c r="P10900" t="s">
        <v>25</v>
      </c>
      <c r="Q10900" t="s">
        <v>32</v>
      </c>
      <c r="R10900" t="s">
        <v>26</v>
      </c>
      <c r="S10900" t="s">
        <v>27</v>
      </c>
      <c r="T10900" t="s">
        <v>13311</v>
      </c>
      <c r="U10900" s="1">
        <v>45598</v>
      </c>
      <c r="V10900">
        <v>99</v>
      </c>
      <c r="W10900" t="str">
        <f t="shared" si="217"/>
        <v>90-119</v>
      </c>
    </row>
    <row r="10901" spans="1:23" x14ac:dyDescent="0.25">
      <c r="A10901" t="s">
        <v>11150</v>
      </c>
      <c r="B10901">
        <v>1147368918</v>
      </c>
      <c r="C10901">
        <v>2031080954</v>
      </c>
      <c r="D10901" s="1">
        <v>45510</v>
      </c>
      <c r="E10901">
        <v>99221</v>
      </c>
      <c r="F10901">
        <v>80053</v>
      </c>
      <c r="G10901" t="s">
        <v>203</v>
      </c>
      <c r="H10901" s="34">
        <v>34367</v>
      </c>
      <c r="I10901" s="7">
        <v>27494</v>
      </c>
      <c r="J10901" s="7">
        <v>20819.84</v>
      </c>
      <c r="K10901" s="7">
        <v>2825</v>
      </c>
      <c r="L10901" s="7">
        <v>3849.16</v>
      </c>
      <c r="M10901" s="5">
        <v>0.14000000000000001</v>
      </c>
      <c r="N10901" t="s">
        <v>1135</v>
      </c>
      <c r="O10901" t="s">
        <v>30</v>
      </c>
      <c r="P10901" t="s">
        <v>31</v>
      </c>
      <c r="Q10901" t="s">
        <v>19</v>
      </c>
      <c r="R10901" t="s">
        <v>43</v>
      </c>
      <c r="S10901" t="s">
        <v>17</v>
      </c>
      <c r="T10901" t="s">
        <v>13310</v>
      </c>
      <c r="U10901" s="1">
        <v>45654</v>
      </c>
      <c r="V10901">
        <v>144</v>
      </c>
      <c r="W10901" t="str">
        <f t="shared" si="217"/>
        <v>120-149</v>
      </c>
    </row>
    <row r="10902" spans="1:23" x14ac:dyDescent="0.25">
      <c r="A10902" t="s">
        <v>11151</v>
      </c>
      <c r="B10902">
        <v>3375412242</v>
      </c>
      <c r="C10902">
        <v>4578186309</v>
      </c>
      <c r="D10902" s="1">
        <v>45530</v>
      </c>
      <c r="E10902">
        <v>99215</v>
      </c>
      <c r="F10902">
        <v>99284</v>
      </c>
      <c r="G10902" t="s">
        <v>67</v>
      </c>
      <c r="H10902" s="34">
        <v>61698</v>
      </c>
      <c r="I10902" s="7">
        <v>44423</v>
      </c>
      <c r="J10902" s="7">
        <v>33227.160000000003</v>
      </c>
      <c r="K10902" s="7">
        <v>7642</v>
      </c>
      <c r="L10902" s="7">
        <v>3553.84</v>
      </c>
      <c r="M10902" s="5">
        <v>0.08</v>
      </c>
      <c r="N10902" t="s">
        <v>24</v>
      </c>
      <c r="O10902" t="s">
        <v>30</v>
      </c>
      <c r="P10902" t="s">
        <v>58</v>
      </c>
      <c r="Q10902" t="s">
        <v>32</v>
      </c>
      <c r="R10902" t="s">
        <v>38</v>
      </c>
      <c r="S10902" t="s">
        <v>17</v>
      </c>
      <c r="T10902" t="s">
        <v>13311</v>
      </c>
      <c r="U10902" s="1">
        <v>45560</v>
      </c>
      <c r="V10902">
        <v>30</v>
      </c>
      <c r="W10902" t="str">
        <f t="shared" si="217"/>
        <v>30-59</v>
      </c>
    </row>
    <row r="10903" spans="1:23" x14ac:dyDescent="0.25">
      <c r="A10903" t="s">
        <v>11152</v>
      </c>
      <c r="B10903">
        <v>5229438120</v>
      </c>
      <c r="C10903">
        <v>7325345774</v>
      </c>
      <c r="D10903" s="1">
        <v>45300</v>
      </c>
      <c r="E10903">
        <v>99233</v>
      </c>
      <c r="F10903">
        <v>80053</v>
      </c>
      <c r="G10903" t="s">
        <v>268</v>
      </c>
      <c r="H10903" s="34">
        <v>98609</v>
      </c>
      <c r="I10903" s="7">
        <v>73957</v>
      </c>
      <c r="J10903" s="7">
        <v>59917.45</v>
      </c>
      <c r="K10903" s="7">
        <v>2946</v>
      </c>
      <c r="L10903" s="7">
        <v>11093.55</v>
      </c>
      <c r="M10903" s="5">
        <v>0.15</v>
      </c>
      <c r="N10903" t="s">
        <v>1139</v>
      </c>
      <c r="O10903" t="s">
        <v>30</v>
      </c>
      <c r="P10903" t="s">
        <v>3147</v>
      </c>
      <c r="Q10903" t="s">
        <v>19</v>
      </c>
      <c r="R10903" t="s">
        <v>21</v>
      </c>
      <c r="S10903" t="s">
        <v>21</v>
      </c>
      <c r="T10903" t="s">
        <v>13311</v>
      </c>
      <c r="U10903" s="1">
        <v>45456</v>
      </c>
      <c r="V10903">
        <v>156</v>
      </c>
      <c r="W10903" t="str">
        <f t="shared" si="217"/>
        <v>150-179</v>
      </c>
    </row>
    <row r="10904" spans="1:23" x14ac:dyDescent="0.25">
      <c r="A10904" t="s">
        <v>11153</v>
      </c>
      <c r="B10904">
        <v>1665350303</v>
      </c>
      <c r="C10904">
        <v>4880024589</v>
      </c>
      <c r="D10904" s="1">
        <v>45575</v>
      </c>
      <c r="E10904">
        <v>99238</v>
      </c>
      <c r="F10904">
        <v>99213</v>
      </c>
      <c r="G10904" t="s">
        <v>222</v>
      </c>
      <c r="H10904" s="34">
        <v>63546</v>
      </c>
      <c r="I10904" s="7">
        <v>54014</v>
      </c>
      <c r="J10904" s="7">
        <v>44169.72</v>
      </c>
      <c r="K10904" s="7">
        <v>8764</v>
      </c>
      <c r="L10904" s="7">
        <v>1080.28</v>
      </c>
      <c r="M10904" s="5">
        <v>0.02</v>
      </c>
      <c r="N10904" t="s">
        <v>16</v>
      </c>
      <c r="O10904" t="s">
        <v>27</v>
      </c>
      <c r="P10904" t="s">
        <v>25</v>
      </c>
      <c r="Q10904" t="s">
        <v>32</v>
      </c>
      <c r="R10904" t="s">
        <v>38</v>
      </c>
      <c r="S10904" t="s">
        <v>17</v>
      </c>
      <c r="T10904" t="s">
        <v>13312</v>
      </c>
      <c r="U10904" s="1">
        <v>45648</v>
      </c>
      <c r="V10904">
        <v>73</v>
      </c>
      <c r="W10904" t="str">
        <f t="shared" si="217"/>
        <v>60-89</v>
      </c>
    </row>
    <row r="10905" spans="1:23" x14ac:dyDescent="0.25">
      <c r="A10905" t="s">
        <v>11154</v>
      </c>
      <c r="B10905">
        <v>7222298077</v>
      </c>
      <c r="C10905">
        <v>3106760449</v>
      </c>
      <c r="D10905" s="1">
        <v>45919</v>
      </c>
      <c r="E10905">
        <v>99214</v>
      </c>
      <c r="F10905">
        <v>99212</v>
      </c>
      <c r="G10905" t="s">
        <v>3488</v>
      </c>
      <c r="H10905" s="34">
        <v>92637</v>
      </c>
      <c r="I10905" s="7">
        <v>66699</v>
      </c>
      <c r="J10905" s="7">
        <v>55746.080000000002</v>
      </c>
      <c r="K10905" s="7">
        <v>5617</v>
      </c>
      <c r="L10905" s="7">
        <v>5335.92</v>
      </c>
      <c r="M10905" s="5">
        <v>0.08</v>
      </c>
      <c r="N10905" t="s">
        <v>24</v>
      </c>
      <c r="O10905" t="s">
        <v>30</v>
      </c>
      <c r="P10905" t="s">
        <v>3148</v>
      </c>
      <c r="Q10905" t="s">
        <v>32</v>
      </c>
      <c r="R10905" t="s">
        <v>20</v>
      </c>
      <c r="S10905" t="s">
        <v>21</v>
      </c>
      <c r="T10905" t="s">
        <v>13311</v>
      </c>
      <c r="U10905" s="1">
        <v>46037</v>
      </c>
      <c r="V10905">
        <v>118</v>
      </c>
      <c r="W10905" t="str">
        <f t="shared" si="217"/>
        <v>90-119</v>
      </c>
    </row>
    <row r="10906" spans="1:23" x14ac:dyDescent="0.25">
      <c r="A10906" t="s">
        <v>11155</v>
      </c>
      <c r="B10906">
        <v>9917108663</v>
      </c>
      <c r="C10906">
        <v>3351595559</v>
      </c>
      <c r="D10906" s="1">
        <v>45920</v>
      </c>
      <c r="E10906">
        <v>99238</v>
      </c>
      <c r="F10906">
        <v>99292</v>
      </c>
      <c r="G10906" t="s">
        <v>142</v>
      </c>
      <c r="H10906" s="34">
        <v>92859</v>
      </c>
      <c r="I10906" s="7">
        <v>76144</v>
      </c>
      <c r="J10906" s="7">
        <v>58349.08</v>
      </c>
      <c r="K10906" s="7">
        <v>4089</v>
      </c>
      <c r="L10906" s="7">
        <v>13705.92</v>
      </c>
      <c r="M10906" s="5">
        <v>0.18</v>
      </c>
      <c r="N10906" t="s">
        <v>3141</v>
      </c>
      <c r="O10906" t="s">
        <v>30</v>
      </c>
      <c r="P10906" t="s">
        <v>3149</v>
      </c>
      <c r="Q10906" t="s">
        <v>19</v>
      </c>
      <c r="R10906" t="s">
        <v>21</v>
      </c>
      <c r="S10906" t="s">
        <v>21</v>
      </c>
      <c r="T10906" t="s">
        <v>13311</v>
      </c>
      <c r="U10906" s="1">
        <v>46034</v>
      </c>
      <c r="V10906">
        <v>114</v>
      </c>
      <c r="W10906" t="str">
        <f t="shared" si="217"/>
        <v>90-119</v>
      </c>
    </row>
    <row r="10907" spans="1:23" x14ac:dyDescent="0.25">
      <c r="A10907" t="s">
        <v>11156</v>
      </c>
      <c r="B10907">
        <v>3127502400</v>
      </c>
      <c r="C10907">
        <v>7858119254</v>
      </c>
      <c r="D10907" s="1">
        <v>45511</v>
      </c>
      <c r="E10907">
        <v>99215</v>
      </c>
      <c r="F10907">
        <v>99291</v>
      </c>
      <c r="G10907" t="s">
        <v>169</v>
      </c>
      <c r="H10907" s="34">
        <v>79283</v>
      </c>
      <c r="I10907" s="7">
        <v>57084</v>
      </c>
      <c r="J10907" s="7">
        <v>45926.28</v>
      </c>
      <c r="K10907" s="7">
        <v>6591</v>
      </c>
      <c r="L10907" s="7">
        <v>4566.72</v>
      </c>
      <c r="M10907" s="5">
        <v>0.08</v>
      </c>
      <c r="N10907" t="s">
        <v>24</v>
      </c>
      <c r="O10907" t="s">
        <v>30</v>
      </c>
      <c r="P10907" t="s">
        <v>3149</v>
      </c>
      <c r="Q10907" t="s">
        <v>19</v>
      </c>
      <c r="R10907" t="s">
        <v>26</v>
      </c>
      <c r="S10907" t="s">
        <v>27</v>
      </c>
      <c r="T10907" t="s">
        <v>13312</v>
      </c>
      <c r="U10907" s="1">
        <v>45639</v>
      </c>
      <c r="V10907">
        <v>128</v>
      </c>
      <c r="W10907" t="str">
        <f t="shared" si="217"/>
        <v>120-149</v>
      </c>
    </row>
    <row r="10908" spans="1:23" x14ac:dyDescent="0.25">
      <c r="A10908" t="s">
        <v>11157</v>
      </c>
      <c r="B10908">
        <v>3797230189</v>
      </c>
      <c r="C10908">
        <v>342682744</v>
      </c>
      <c r="D10908" s="1">
        <v>45375</v>
      </c>
      <c r="E10908">
        <v>99238</v>
      </c>
      <c r="F10908">
        <v>99212</v>
      </c>
      <c r="G10908" t="s">
        <v>61</v>
      </c>
      <c r="H10908" s="34">
        <v>54438</v>
      </c>
      <c r="I10908" s="7">
        <v>44639</v>
      </c>
      <c r="J10908" s="7">
        <v>28680.98</v>
      </c>
      <c r="K10908" s="7">
        <v>7923</v>
      </c>
      <c r="L10908" s="7">
        <v>8035.02</v>
      </c>
      <c r="M10908" s="5">
        <v>0.18</v>
      </c>
      <c r="N10908" t="s">
        <v>3141</v>
      </c>
      <c r="O10908" t="s">
        <v>27</v>
      </c>
      <c r="P10908" t="s">
        <v>3149</v>
      </c>
      <c r="Q10908" t="s">
        <v>32</v>
      </c>
      <c r="R10908" t="s">
        <v>43</v>
      </c>
      <c r="S10908" t="s">
        <v>21</v>
      </c>
      <c r="T10908" t="s">
        <v>13311</v>
      </c>
      <c r="U10908" s="1">
        <v>45553</v>
      </c>
      <c r="V10908">
        <v>178</v>
      </c>
      <c r="W10908" t="str">
        <f t="shared" si="217"/>
        <v>150-179</v>
      </c>
    </row>
    <row r="10909" spans="1:23" x14ac:dyDescent="0.25">
      <c r="A10909" t="s">
        <v>11158</v>
      </c>
      <c r="B10909">
        <v>9402541798</v>
      </c>
      <c r="C10909">
        <v>472563326</v>
      </c>
      <c r="D10909" s="1">
        <v>45652</v>
      </c>
      <c r="E10909">
        <v>99221</v>
      </c>
      <c r="F10909">
        <v>99203</v>
      </c>
      <c r="G10909" t="s">
        <v>79</v>
      </c>
      <c r="H10909" s="34">
        <v>57491</v>
      </c>
      <c r="I10909" s="7">
        <v>47143</v>
      </c>
      <c r="J10909" s="7">
        <v>30516.26</v>
      </c>
      <c r="K10909" s="7">
        <v>8141</v>
      </c>
      <c r="L10909" s="7">
        <v>8485.74</v>
      </c>
      <c r="M10909" s="5">
        <v>0.18</v>
      </c>
      <c r="N10909" t="s">
        <v>3141</v>
      </c>
      <c r="O10909" t="s">
        <v>27</v>
      </c>
      <c r="P10909" t="s">
        <v>3147</v>
      </c>
      <c r="Q10909" t="s">
        <v>19</v>
      </c>
      <c r="R10909" t="s">
        <v>27</v>
      </c>
      <c r="S10909" t="s">
        <v>21</v>
      </c>
      <c r="T10909" t="s">
        <v>13312</v>
      </c>
      <c r="U10909" s="1">
        <v>45791</v>
      </c>
      <c r="V10909">
        <v>139</v>
      </c>
      <c r="W10909" t="str">
        <f t="shared" si="217"/>
        <v>120-149</v>
      </c>
    </row>
    <row r="10910" spans="1:23" x14ac:dyDescent="0.25">
      <c r="A10910" t="s">
        <v>11159</v>
      </c>
      <c r="B10910">
        <v>9454572197</v>
      </c>
      <c r="C10910">
        <v>9049508714</v>
      </c>
      <c r="D10910" s="1">
        <v>45312</v>
      </c>
      <c r="E10910">
        <v>99231</v>
      </c>
      <c r="F10910">
        <v>85025</v>
      </c>
      <c r="G10910" t="s">
        <v>318</v>
      </c>
      <c r="H10910" s="34">
        <v>61153</v>
      </c>
      <c r="I10910" s="7">
        <v>48922</v>
      </c>
      <c r="J10910" s="7">
        <v>42072.92</v>
      </c>
      <c r="K10910" s="7">
        <v>0</v>
      </c>
      <c r="L10910" s="7">
        <v>6849.08</v>
      </c>
      <c r="M10910" s="5">
        <v>0.14000000000000001</v>
      </c>
      <c r="N10910" t="s">
        <v>1135</v>
      </c>
      <c r="O10910" t="s">
        <v>17</v>
      </c>
      <c r="P10910" t="s">
        <v>3146</v>
      </c>
      <c r="Q10910" t="s">
        <v>32</v>
      </c>
      <c r="R10910" t="s">
        <v>43</v>
      </c>
      <c r="S10910" t="s">
        <v>21</v>
      </c>
      <c r="T10910" t="s">
        <v>13310</v>
      </c>
      <c r="U10910" s="1">
        <v>45476</v>
      </c>
      <c r="V10910">
        <v>164</v>
      </c>
      <c r="W10910" t="str">
        <f t="shared" si="217"/>
        <v>150-179</v>
      </c>
    </row>
    <row r="10911" spans="1:23" x14ac:dyDescent="0.25">
      <c r="A10911" t="s">
        <v>11160</v>
      </c>
      <c r="B10911">
        <v>9756953610</v>
      </c>
      <c r="C10911">
        <v>4781494271</v>
      </c>
      <c r="D10911" s="1">
        <v>45551</v>
      </c>
      <c r="E10911">
        <v>99221</v>
      </c>
      <c r="F10911">
        <v>97110</v>
      </c>
      <c r="G10911" t="s">
        <v>3523</v>
      </c>
      <c r="H10911" s="34">
        <v>37780</v>
      </c>
      <c r="I10911" s="7">
        <v>28335</v>
      </c>
      <c r="J10911" s="7">
        <v>12406.75</v>
      </c>
      <c r="K10911" s="7">
        <v>11678</v>
      </c>
      <c r="L10911" s="7">
        <v>4250.25</v>
      </c>
      <c r="M10911" s="5">
        <v>0.15</v>
      </c>
      <c r="N10911" t="s">
        <v>1139</v>
      </c>
      <c r="O10911" t="s">
        <v>27</v>
      </c>
      <c r="P10911" t="s">
        <v>97</v>
      </c>
      <c r="Q10911" t="s">
        <v>19</v>
      </c>
      <c r="R10911" t="s">
        <v>20</v>
      </c>
      <c r="S10911" t="s">
        <v>21</v>
      </c>
      <c r="T10911" t="s">
        <v>13312</v>
      </c>
      <c r="U10911" s="1">
        <v>45703</v>
      </c>
      <c r="V10911">
        <v>152</v>
      </c>
      <c r="W10911" t="str">
        <f t="shared" si="217"/>
        <v>150-179</v>
      </c>
    </row>
    <row r="10912" spans="1:23" x14ac:dyDescent="0.25">
      <c r="A10912" t="s">
        <v>11161</v>
      </c>
      <c r="B10912">
        <v>8513642420</v>
      </c>
      <c r="C10912">
        <v>7915654792</v>
      </c>
      <c r="D10912" s="1">
        <v>45847</v>
      </c>
      <c r="E10912">
        <v>99221</v>
      </c>
      <c r="F10912">
        <v>99215</v>
      </c>
      <c r="G10912" t="s">
        <v>3453</v>
      </c>
      <c r="H10912" s="34">
        <v>35798</v>
      </c>
      <c r="I10912" s="7">
        <v>28638</v>
      </c>
      <c r="J10912" s="7">
        <v>17607.68</v>
      </c>
      <c r="K10912" s="7">
        <v>7021</v>
      </c>
      <c r="L10912" s="7">
        <v>4009.32</v>
      </c>
      <c r="M10912" s="5">
        <v>0.14000000000000001</v>
      </c>
      <c r="N10912" t="s">
        <v>1135</v>
      </c>
      <c r="O10912" t="s">
        <v>27</v>
      </c>
      <c r="P10912" t="s">
        <v>18</v>
      </c>
      <c r="Q10912" t="s">
        <v>32</v>
      </c>
      <c r="R10912" t="s">
        <v>43</v>
      </c>
      <c r="S10912" t="s">
        <v>17</v>
      </c>
      <c r="T10912" t="s">
        <v>13312</v>
      </c>
      <c r="U10912" s="1">
        <v>45882</v>
      </c>
      <c r="V10912">
        <v>35</v>
      </c>
      <c r="W10912" t="str">
        <f t="shared" si="217"/>
        <v>30-59</v>
      </c>
    </row>
    <row r="10913" spans="1:23" x14ac:dyDescent="0.25">
      <c r="A10913" t="s">
        <v>11162</v>
      </c>
      <c r="B10913">
        <v>6818370714</v>
      </c>
      <c r="C10913">
        <v>7721308498</v>
      </c>
      <c r="D10913" s="1">
        <v>45832</v>
      </c>
      <c r="E10913">
        <v>99213</v>
      </c>
      <c r="F10913">
        <v>97110</v>
      </c>
      <c r="G10913" t="s">
        <v>237</v>
      </c>
      <c r="H10913" s="34">
        <v>11269</v>
      </c>
      <c r="I10913" s="7">
        <v>8452</v>
      </c>
      <c r="J10913" s="7">
        <v>5767.2</v>
      </c>
      <c r="K10913" s="7">
        <v>1417</v>
      </c>
      <c r="L10913" s="7">
        <v>1267.8</v>
      </c>
      <c r="M10913" s="5">
        <v>0.15</v>
      </c>
      <c r="N10913" t="s">
        <v>1139</v>
      </c>
      <c r="O10913" t="s">
        <v>27</v>
      </c>
      <c r="P10913" t="s">
        <v>31</v>
      </c>
      <c r="Q10913" t="s">
        <v>32</v>
      </c>
      <c r="R10913" t="s">
        <v>20</v>
      </c>
      <c r="S10913" t="s">
        <v>27</v>
      </c>
      <c r="T10913" t="s">
        <v>13311</v>
      </c>
      <c r="U10913" s="1">
        <v>45910</v>
      </c>
      <c r="V10913">
        <v>78</v>
      </c>
      <c r="W10913" t="str">
        <f t="shared" si="217"/>
        <v>60-89</v>
      </c>
    </row>
    <row r="10914" spans="1:23" x14ac:dyDescent="0.25">
      <c r="A10914" t="s">
        <v>11163</v>
      </c>
      <c r="B10914">
        <v>7876674785</v>
      </c>
      <c r="C10914">
        <v>843965193</v>
      </c>
      <c r="D10914" s="1">
        <v>45697</v>
      </c>
      <c r="E10914">
        <v>99215</v>
      </c>
      <c r="F10914">
        <v>99211</v>
      </c>
      <c r="G10914" t="s">
        <v>3355</v>
      </c>
      <c r="H10914" s="34">
        <v>92448</v>
      </c>
      <c r="I10914" s="7">
        <v>72109</v>
      </c>
      <c r="J10914" s="7">
        <v>52018.2</v>
      </c>
      <c r="K10914" s="7">
        <v>5669</v>
      </c>
      <c r="L10914" s="7">
        <v>14421.8</v>
      </c>
      <c r="M10914" s="5">
        <v>0.2</v>
      </c>
      <c r="N10914" t="s">
        <v>3140</v>
      </c>
      <c r="O10914" t="s">
        <v>30</v>
      </c>
      <c r="P10914" t="s">
        <v>3147</v>
      </c>
      <c r="Q10914" t="s">
        <v>19</v>
      </c>
      <c r="R10914" t="s">
        <v>21</v>
      </c>
      <c r="S10914" t="s">
        <v>21</v>
      </c>
      <c r="T10914" t="s">
        <v>13311</v>
      </c>
      <c r="U10914" s="1">
        <v>45802</v>
      </c>
      <c r="V10914">
        <v>105</v>
      </c>
      <c r="W10914" t="str">
        <f t="shared" si="217"/>
        <v>90-119</v>
      </c>
    </row>
    <row r="10915" spans="1:23" x14ac:dyDescent="0.25">
      <c r="A10915" t="s">
        <v>11164</v>
      </c>
      <c r="B10915">
        <v>2328809241</v>
      </c>
      <c r="C10915">
        <v>4733122973</v>
      </c>
      <c r="D10915" s="1">
        <v>45313</v>
      </c>
      <c r="E10915">
        <v>99215</v>
      </c>
      <c r="F10915">
        <v>99284</v>
      </c>
      <c r="G10915" t="s">
        <v>3158</v>
      </c>
      <c r="H10915" s="34">
        <v>83723</v>
      </c>
      <c r="I10915" s="7">
        <v>66141</v>
      </c>
      <c r="J10915" s="7">
        <v>37724.44</v>
      </c>
      <c r="K10915" s="7">
        <v>17834</v>
      </c>
      <c r="L10915" s="7">
        <v>10582.56</v>
      </c>
      <c r="M10915" s="5">
        <v>0.16</v>
      </c>
      <c r="N10915" t="s">
        <v>1138</v>
      </c>
      <c r="O10915" t="s">
        <v>27</v>
      </c>
      <c r="P10915" t="s">
        <v>31</v>
      </c>
      <c r="Q10915" t="s">
        <v>32</v>
      </c>
      <c r="R10915" t="s">
        <v>27</v>
      </c>
      <c r="S10915" t="s">
        <v>27</v>
      </c>
      <c r="T10915" t="s">
        <v>13312</v>
      </c>
      <c r="U10915" s="1">
        <v>45366</v>
      </c>
      <c r="V10915">
        <v>53</v>
      </c>
      <c r="W10915" t="str">
        <f t="shared" si="217"/>
        <v>30-59</v>
      </c>
    </row>
    <row r="10916" spans="1:23" x14ac:dyDescent="0.25">
      <c r="A10916" t="s">
        <v>11165</v>
      </c>
      <c r="B10916">
        <v>6542066774</v>
      </c>
      <c r="C10916">
        <v>6104063732</v>
      </c>
      <c r="D10916" s="1">
        <v>45482</v>
      </c>
      <c r="E10916">
        <v>99214</v>
      </c>
      <c r="F10916">
        <v>97110</v>
      </c>
      <c r="G10916" t="s">
        <v>3702</v>
      </c>
      <c r="H10916" s="34">
        <v>86428</v>
      </c>
      <c r="I10916" s="7">
        <v>70871</v>
      </c>
      <c r="J10916" s="7">
        <v>29864.22</v>
      </c>
      <c r="K10916" s="7">
        <v>28250</v>
      </c>
      <c r="L10916" s="7">
        <v>12756.78</v>
      </c>
      <c r="M10916" s="5">
        <v>0.18</v>
      </c>
      <c r="N10916" t="s">
        <v>3141</v>
      </c>
      <c r="O10916" t="s">
        <v>27</v>
      </c>
      <c r="P10916" t="s">
        <v>97</v>
      </c>
      <c r="Q10916" t="s">
        <v>19</v>
      </c>
      <c r="R10916" t="s">
        <v>43</v>
      </c>
      <c r="S10916" t="s">
        <v>17</v>
      </c>
      <c r="T10916" t="s">
        <v>13311</v>
      </c>
      <c r="U10916" s="1">
        <v>45525</v>
      </c>
      <c r="V10916">
        <v>43</v>
      </c>
      <c r="W10916" t="str">
        <f t="shared" si="217"/>
        <v>30-59</v>
      </c>
    </row>
    <row r="10917" spans="1:23" x14ac:dyDescent="0.25">
      <c r="A10917" t="s">
        <v>11166</v>
      </c>
      <c r="B10917">
        <v>2083357260</v>
      </c>
      <c r="C10917">
        <v>9494049682</v>
      </c>
      <c r="D10917" s="1">
        <v>45357</v>
      </c>
      <c r="E10917">
        <v>99222</v>
      </c>
      <c r="F10917">
        <v>99291</v>
      </c>
      <c r="G10917" t="s">
        <v>50</v>
      </c>
      <c r="H10917" s="34">
        <v>34213</v>
      </c>
      <c r="I10917" s="7">
        <v>27028</v>
      </c>
      <c r="J10917" s="7">
        <v>19603.52</v>
      </c>
      <c r="K10917" s="7">
        <v>3100</v>
      </c>
      <c r="L10917" s="7">
        <v>4324.4799999999996</v>
      </c>
      <c r="M10917" s="5">
        <v>0.16</v>
      </c>
      <c r="N10917" t="s">
        <v>1138</v>
      </c>
      <c r="O10917" t="s">
        <v>30</v>
      </c>
      <c r="P10917" t="s">
        <v>18</v>
      </c>
      <c r="Q10917" t="s">
        <v>19</v>
      </c>
      <c r="R10917" t="s">
        <v>21</v>
      </c>
      <c r="S10917" t="s">
        <v>27</v>
      </c>
      <c r="T10917" t="s">
        <v>13311</v>
      </c>
      <c r="U10917" s="1">
        <v>45498</v>
      </c>
      <c r="V10917">
        <v>141</v>
      </c>
      <c r="W10917" t="str">
        <f t="shared" si="217"/>
        <v>120-149</v>
      </c>
    </row>
    <row r="10918" spans="1:23" x14ac:dyDescent="0.25">
      <c r="A10918" t="s">
        <v>11167</v>
      </c>
      <c r="B10918">
        <v>3545450873</v>
      </c>
      <c r="C10918">
        <v>2150912190</v>
      </c>
      <c r="D10918" s="1">
        <v>45352</v>
      </c>
      <c r="E10918">
        <v>99233</v>
      </c>
      <c r="F10918">
        <v>99204</v>
      </c>
      <c r="G10918" t="s">
        <v>3187</v>
      </c>
      <c r="H10918" s="34">
        <v>89958</v>
      </c>
      <c r="I10918" s="7">
        <v>58473</v>
      </c>
      <c r="J10918" s="7">
        <v>44740.24</v>
      </c>
      <c r="K10918" s="7">
        <v>6716</v>
      </c>
      <c r="L10918" s="7">
        <v>7016.76</v>
      </c>
      <c r="M10918" s="5">
        <v>0.12</v>
      </c>
      <c r="N10918" t="s">
        <v>46</v>
      </c>
      <c r="O10918" t="s">
        <v>30</v>
      </c>
      <c r="P10918" t="s">
        <v>31</v>
      </c>
      <c r="Q10918" t="s">
        <v>32</v>
      </c>
      <c r="R10918" t="s">
        <v>27</v>
      </c>
      <c r="S10918" t="s">
        <v>27</v>
      </c>
      <c r="T10918" t="s">
        <v>13312</v>
      </c>
      <c r="U10918" s="1">
        <v>45506</v>
      </c>
      <c r="V10918">
        <v>154</v>
      </c>
      <c r="W10918" t="str">
        <f t="shared" si="217"/>
        <v>150-179</v>
      </c>
    </row>
    <row r="10919" spans="1:23" x14ac:dyDescent="0.25">
      <c r="A10919" t="s">
        <v>11168</v>
      </c>
      <c r="B10919">
        <v>1155681943</v>
      </c>
      <c r="C10919">
        <v>9637022366</v>
      </c>
      <c r="D10919" s="1">
        <v>45759</v>
      </c>
      <c r="E10919">
        <v>99222</v>
      </c>
      <c r="F10919">
        <v>99285</v>
      </c>
      <c r="G10919" t="s">
        <v>194</v>
      </c>
      <c r="H10919" s="34">
        <v>50285</v>
      </c>
      <c r="I10919" s="7">
        <v>36205</v>
      </c>
      <c r="J10919" s="7">
        <v>33308.6</v>
      </c>
      <c r="K10919" s="7">
        <v>0</v>
      </c>
      <c r="L10919" s="7">
        <v>2896.4</v>
      </c>
      <c r="M10919" s="5">
        <v>0.08</v>
      </c>
      <c r="N10919" t="s">
        <v>24</v>
      </c>
      <c r="O10919" t="s">
        <v>17</v>
      </c>
      <c r="P10919" t="s">
        <v>3148</v>
      </c>
      <c r="Q10919" t="s">
        <v>19</v>
      </c>
      <c r="R10919" t="s">
        <v>26</v>
      </c>
      <c r="S10919" t="s">
        <v>21</v>
      </c>
      <c r="T10919" t="s">
        <v>13312</v>
      </c>
      <c r="U10919" s="1">
        <v>45926</v>
      </c>
      <c r="V10919">
        <v>167</v>
      </c>
      <c r="W10919" t="str">
        <f t="shared" si="217"/>
        <v>150-179</v>
      </c>
    </row>
    <row r="10920" spans="1:23" x14ac:dyDescent="0.25">
      <c r="A10920" t="s">
        <v>11169</v>
      </c>
      <c r="B10920">
        <v>9077408330</v>
      </c>
      <c r="C10920">
        <v>1049159173</v>
      </c>
      <c r="D10920" s="1">
        <v>45812</v>
      </c>
      <c r="E10920">
        <v>99221</v>
      </c>
      <c r="F10920">
        <v>99201</v>
      </c>
      <c r="G10920" t="s">
        <v>77</v>
      </c>
      <c r="H10920" s="34">
        <v>61372</v>
      </c>
      <c r="I10920" s="7">
        <v>47870</v>
      </c>
      <c r="J10920" s="7">
        <v>38296</v>
      </c>
      <c r="K10920" s="7">
        <v>0</v>
      </c>
      <c r="L10920" s="7">
        <v>9574</v>
      </c>
      <c r="M10920" s="5">
        <v>0.2</v>
      </c>
      <c r="N10920" t="s">
        <v>3140</v>
      </c>
      <c r="O10920" t="s">
        <v>17</v>
      </c>
      <c r="P10920" t="s">
        <v>35</v>
      </c>
      <c r="Q10920" t="s">
        <v>19</v>
      </c>
      <c r="R10920" t="s">
        <v>43</v>
      </c>
      <c r="S10920" t="s">
        <v>21</v>
      </c>
      <c r="T10920" t="s">
        <v>13310</v>
      </c>
      <c r="U10920" s="1">
        <v>45942</v>
      </c>
      <c r="V10920">
        <v>130</v>
      </c>
      <c r="W10920" t="str">
        <f t="shared" si="217"/>
        <v>120-149</v>
      </c>
    </row>
    <row r="10921" spans="1:23" x14ac:dyDescent="0.25">
      <c r="A10921" t="s">
        <v>11170</v>
      </c>
      <c r="B10921">
        <v>1332017801</v>
      </c>
      <c r="C10921">
        <v>520580611</v>
      </c>
      <c r="D10921" s="1">
        <v>45338</v>
      </c>
      <c r="E10921">
        <v>99215</v>
      </c>
      <c r="F10921">
        <v>99292</v>
      </c>
      <c r="G10921" t="s">
        <v>169</v>
      </c>
      <c r="H10921" s="34">
        <v>95040</v>
      </c>
      <c r="I10921" s="7">
        <v>74131</v>
      </c>
      <c r="J10921" s="7">
        <v>59304.800000000003</v>
      </c>
      <c r="K10921" s="7">
        <v>0</v>
      </c>
      <c r="L10921" s="7">
        <v>14826.2</v>
      </c>
      <c r="M10921" s="5">
        <v>0.2</v>
      </c>
      <c r="N10921" t="s">
        <v>3140</v>
      </c>
      <c r="O10921" t="s">
        <v>17</v>
      </c>
      <c r="P10921" t="s">
        <v>25</v>
      </c>
      <c r="Q10921" t="s">
        <v>19</v>
      </c>
      <c r="R10921" t="s">
        <v>20</v>
      </c>
      <c r="S10921" t="s">
        <v>27</v>
      </c>
      <c r="T10921" t="s">
        <v>13311</v>
      </c>
      <c r="U10921" s="1">
        <v>45415</v>
      </c>
      <c r="V10921">
        <v>77</v>
      </c>
      <c r="W10921" t="str">
        <f t="shared" si="217"/>
        <v>60-89</v>
      </c>
    </row>
    <row r="10922" spans="1:23" x14ac:dyDescent="0.25">
      <c r="A10922" t="s">
        <v>11171</v>
      </c>
      <c r="B10922">
        <v>3345288773</v>
      </c>
      <c r="C10922">
        <v>6825063376</v>
      </c>
      <c r="D10922" s="1">
        <v>45925</v>
      </c>
      <c r="E10922">
        <v>99223</v>
      </c>
      <c r="F10922">
        <v>99211</v>
      </c>
      <c r="G10922" t="s">
        <v>23</v>
      </c>
      <c r="H10922" s="34">
        <v>75364</v>
      </c>
      <c r="I10922" s="7">
        <v>48987</v>
      </c>
      <c r="J10922" s="7">
        <v>43108.56</v>
      </c>
      <c r="K10922" s="7">
        <v>0</v>
      </c>
      <c r="L10922" s="7">
        <v>5878.44</v>
      </c>
      <c r="M10922" s="5">
        <v>0.12</v>
      </c>
      <c r="N10922" t="s">
        <v>46</v>
      </c>
      <c r="O10922" t="s">
        <v>17</v>
      </c>
      <c r="P10922" t="s">
        <v>18</v>
      </c>
      <c r="Q10922" t="s">
        <v>19</v>
      </c>
      <c r="R10922" t="s">
        <v>27</v>
      </c>
      <c r="S10922" t="s">
        <v>17</v>
      </c>
      <c r="T10922" t="s">
        <v>13310</v>
      </c>
      <c r="U10922" s="1">
        <v>45960</v>
      </c>
      <c r="V10922">
        <v>35</v>
      </c>
      <c r="W10922" t="str">
        <f t="shared" si="217"/>
        <v>30-59</v>
      </c>
    </row>
    <row r="10923" spans="1:23" x14ac:dyDescent="0.25">
      <c r="A10923" t="s">
        <v>11172</v>
      </c>
      <c r="B10923">
        <v>7968492475</v>
      </c>
      <c r="C10923">
        <v>4180890245</v>
      </c>
      <c r="D10923" s="1">
        <v>45547</v>
      </c>
      <c r="E10923">
        <v>99238</v>
      </c>
      <c r="F10923">
        <v>99215</v>
      </c>
      <c r="G10923" t="s">
        <v>159</v>
      </c>
      <c r="H10923" s="34">
        <v>51831</v>
      </c>
      <c r="I10923" s="7">
        <v>38873</v>
      </c>
      <c r="J10923" s="7">
        <v>31654.05</v>
      </c>
      <c r="K10923" s="7">
        <v>1388</v>
      </c>
      <c r="L10923" s="7">
        <v>5830.95</v>
      </c>
      <c r="M10923" s="5">
        <v>0.15</v>
      </c>
      <c r="N10923" t="s">
        <v>1139</v>
      </c>
      <c r="O10923" t="s">
        <v>30</v>
      </c>
      <c r="P10923" t="s">
        <v>18</v>
      </c>
      <c r="Q10923" t="s">
        <v>19</v>
      </c>
      <c r="R10923" t="s">
        <v>21</v>
      </c>
      <c r="S10923" t="s">
        <v>27</v>
      </c>
      <c r="T10923" t="s">
        <v>13312</v>
      </c>
      <c r="U10923" s="1">
        <v>45599</v>
      </c>
      <c r="V10923">
        <v>52</v>
      </c>
      <c r="W10923" t="str">
        <f t="shared" si="217"/>
        <v>30-59</v>
      </c>
    </row>
    <row r="10924" spans="1:23" x14ac:dyDescent="0.25">
      <c r="A10924" t="s">
        <v>11173</v>
      </c>
      <c r="B10924">
        <v>6487644392</v>
      </c>
      <c r="C10924">
        <v>8669020833</v>
      </c>
      <c r="D10924" s="1">
        <v>45902</v>
      </c>
      <c r="E10924">
        <v>99214</v>
      </c>
      <c r="F10924">
        <v>99284</v>
      </c>
      <c r="G10924" t="s">
        <v>286</v>
      </c>
      <c r="H10924" s="34">
        <v>88011</v>
      </c>
      <c r="I10924" s="7">
        <v>72169</v>
      </c>
      <c r="J10924" s="7">
        <v>59178.58</v>
      </c>
      <c r="K10924" s="7">
        <v>0</v>
      </c>
      <c r="L10924" s="7">
        <v>12990.42</v>
      </c>
      <c r="M10924" s="5">
        <v>0.18</v>
      </c>
      <c r="N10924" t="s">
        <v>3141</v>
      </c>
      <c r="O10924" t="s">
        <v>17</v>
      </c>
      <c r="P10924" t="s">
        <v>3150</v>
      </c>
      <c r="Q10924" t="s">
        <v>32</v>
      </c>
      <c r="R10924" t="s">
        <v>43</v>
      </c>
      <c r="S10924" t="s">
        <v>21</v>
      </c>
      <c r="T10924" t="s">
        <v>13310</v>
      </c>
      <c r="U10924" s="1">
        <v>45947</v>
      </c>
      <c r="V10924">
        <v>45</v>
      </c>
      <c r="W10924" t="str">
        <f t="shared" si="217"/>
        <v>30-59</v>
      </c>
    </row>
    <row r="10925" spans="1:23" x14ac:dyDescent="0.25">
      <c r="A10925" t="s">
        <v>11174</v>
      </c>
      <c r="B10925">
        <v>2569549999</v>
      </c>
      <c r="C10925">
        <v>5816862739</v>
      </c>
      <c r="D10925" s="1">
        <v>45513</v>
      </c>
      <c r="E10925">
        <v>99231</v>
      </c>
      <c r="F10925">
        <v>99285</v>
      </c>
      <c r="G10925" t="s">
        <v>244</v>
      </c>
      <c r="H10925" s="34">
        <v>62899</v>
      </c>
      <c r="I10925" s="7">
        <v>51577</v>
      </c>
      <c r="J10925" s="7">
        <v>25705.14</v>
      </c>
      <c r="K10925" s="7">
        <v>16588</v>
      </c>
      <c r="L10925" s="7">
        <v>9283.86</v>
      </c>
      <c r="M10925" s="5">
        <v>0.18</v>
      </c>
      <c r="N10925" t="s">
        <v>3141</v>
      </c>
      <c r="O10925" t="s">
        <v>27</v>
      </c>
      <c r="P10925" t="s">
        <v>35</v>
      </c>
      <c r="Q10925" t="s">
        <v>19</v>
      </c>
      <c r="R10925" t="s">
        <v>26</v>
      </c>
      <c r="S10925" t="s">
        <v>21</v>
      </c>
      <c r="T10925" t="s">
        <v>13311</v>
      </c>
      <c r="U10925" s="1">
        <v>45601</v>
      </c>
      <c r="V10925">
        <v>88</v>
      </c>
      <c r="W10925" t="str">
        <f t="shared" si="217"/>
        <v>60-89</v>
      </c>
    </row>
    <row r="10926" spans="1:23" x14ac:dyDescent="0.25">
      <c r="A10926" t="s">
        <v>11175</v>
      </c>
      <c r="B10926">
        <v>7642775652</v>
      </c>
      <c r="C10926">
        <v>7758085134</v>
      </c>
      <c r="D10926" s="1">
        <v>45486</v>
      </c>
      <c r="E10926">
        <v>99223</v>
      </c>
      <c r="F10926">
        <v>99203</v>
      </c>
      <c r="G10926" t="s">
        <v>3256</v>
      </c>
      <c r="H10926" s="34">
        <v>49572</v>
      </c>
      <c r="I10926" s="7">
        <v>32222</v>
      </c>
      <c r="J10926" s="7">
        <v>28355.360000000001</v>
      </c>
      <c r="K10926" s="7">
        <v>0</v>
      </c>
      <c r="L10926" s="7">
        <v>3866.64</v>
      </c>
      <c r="M10926" s="5">
        <v>0.12</v>
      </c>
      <c r="N10926" t="s">
        <v>46</v>
      </c>
      <c r="O10926" t="s">
        <v>17</v>
      </c>
      <c r="P10926" t="s">
        <v>31</v>
      </c>
      <c r="Q10926" t="s">
        <v>32</v>
      </c>
      <c r="R10926" t="s">
        <v>26</v>
      </c>
      <c r="S10926" t="s">
        <v>27</v>
      </c>
      <c r="T10926" t="s">
        <v>13310</v>
      </c>
      <c r="U10926" s="1">
        <v>45593</v>
      </c>
      <c r="V10926">
        <v>107</v>
      </c>
      <c r="W10926" t="str">
        <f t="shared" si="217"/>
        <v>90-119</v>
      </c>
    </row>
    <row r="10927" spans="1:23" x14ac:dyDescent="0.25">
      <c r="A10927" t="s">
        <v>11176</v>
      </c>
      <c r="B10927">
        <v>2612909474</v>
      </c>
      <c r="C10927">
        <v>4858403177</v>
      </c>
      <c r="D10927" s="1">
        <v>45863</v>
      </c>
      <c r="E10927">
        <v>99223</v>
      </c>
      <c r="F10927">
        <v>80053</v>
      </c>
      <c r="G10927" t="s">
        <v>3309</v>
      </c>
      <c r="H10927" s="34">
        <v>61520</v>
      </c>
      <c r="I10927" s="7">
        <v>52292</v>
      </c>
      <c r="J10927" s="7">
        <v>51246.16</v>
      </c>
      <c r="K10927" s="7">
        <v>0</v>
      </c>
      <c r="L10927" s="7">
        <v>1045.8399999999999</v>
      </c>
      <c r="M10927" s="5">
        <v>0.02</v>
      </c>
      <c r="N10927" t="s">
        <v>16</v>
      </c>
      <c r="O10927" t="s">
        <v>17</v>
      </c>
      <c r="P10927" t="s">
        <v>97</v>
      </c>
      <c r="Q10927" t="s">
        <v>19</v>
      </c>
      <c r="R10927" t="s">
        <v>43</v>
      </c>
      <c r="S10927" t="s">
        <v>27</v>
      </c>
      <c r="T10927" t="s">
        <v>13310</v>
      </c>
      <c r="U10927" s="1">
        <v>45909</v>
      </c>
      <c r="V10927">
        <v>46</v>
      </c>
      <c r="W10927" t="str">
        <f t="shared" si="217"/>
        <v>30-59</v>
      </c>
    </row>
    <row r="10928" spans="1:23" x14ac:dyDescent="0.25">
      <c r="A10928" t="s">
        <v>11177</v>
      </c>
      <c r="B10928">
        <v>8511784127</v>
      </c>
      <c r="C10928">
        <v>9966380643</v>
      </c>
      <c r="D10928" s="1">
        <v>45908</v>
      </c>
      <c r="E10928">
        <v>99213</v>
      </c>
      <c r="F10928">
        <v>80053</v>
      </c>
      <c r="G10928" t="s">
        <v>3240</v>
      </c>
      <c r="H10928" s="34">
        <v>45565</v>
      </c>
      <c r="I10928" s="7">
        <v>29617</v>
      </c>
      <c r="J10928" s="7">
        <v>23650.959999999999</v>
      </c>
      <c r="K10928" s="7">
        <v>2412</v>
      </c>
      <c r="L10928" s="7">
        <v>3554.04</v>
      </c>
      <c r="M10928" s="5">
        <v>0.12</v>
      </c>
      <c r="N10928" t="s">
        <v>46</v>
      </c>
      <c r="O10928" t="s">
        <v>30</v>
      </c>
      <c r="P10928" t="s">
        <v>18</v>
      </c>
      <c r="Q10928" t="s">
        <v>32</v>
      </c>
      <c r="R10928" t="s">
        <v>43</v>
      </c>
      <c r="S10928" t="s">
        <v>21</v>
      </c>
      <c r="T10928" t="s">
        <v>13310</v>
      </c>
      <c r="U10928" s="1">
        <v>46064</v>
      </c>
      <c r="V10928">
        <v>156</v>
      </c>
      <c r="W10928" t="str">
        <f t="shared" si="217"/>
        <v>150-179</v>
      </c>
    </row>
    <row r="10929" spans="1:23" x14ac:dyDescent="0.25">
      <c r="A10929" t="s">
        <v>11178</v>
      </c>
      <c r="B10929">
        <v>2308522744</v>
      </c>
      <c r="C10929">
        <v>7543139367</v>
      </c>
      <c r="D10929" s="1">
        <v>45318</v>
      </c>
      <c r="E10929">
        <v>99231</v>
      </c>
      <c r="F10929">
        <v>99282</v>
      </c>
      <c r="G10929" t="s">
        <v>3320</v>
      </c>
      <c r="H10929" s="34">
        <v>37623</v>
      </c>
      <c r="I10929" s="7">
        <v>27089</v>
      </c>
      <c r="J10929" s="7">
        <v>21450.880000000001</v>
      </c>
      <c r="K10929" s="7">
        <v>3471</v>
      </c>
      <c r="L10929" s="7">
        <v>2167.12</v>
      </c>
      <c r="M10929" s="5">
        <v>0.08</v>
      </c>
      <c r="N10929" t="s">
        <v>24</v>
      </c>
      <c r="O10929" t="s">
        <v>30</v>
      </c>
      <c r="P10929" t="s">
        <v>3150</v>
      </c>
      <c r="Q10929" t="s">
        <v>19</v>
      </c>
      <c r="R10929" t="s">
        <v>43</v>
      </c>
      <c r="S10929" t="s">
        <v>21</v>
      </c>
      <c r="T10929" t="s">
        <v>13311</v>
      </c>
      <c r="U10929" s="1">
        <v>45454</v>
      </c>
      <c r="V10929">
        <v>136</v>
      </c>
      <c r="W10929" t="str">
        <f t="shared" si="217"/>
        <v>120-149</v>
      </c>
    </row>
    <row r="10930" spans="1:23" x14ac:dyDescent="0.25">
      <c r="A10930" t="s">
        <v>11179</v>
      </c>
      <c r="B10930">
        <v>4642192381</v>
      </c>
      <c r="C10930">
        <v>118606035</v>
      </c>
      <c r="D10930" s="1">
        <v>45797</v>
      </c>
      <c r="E10930">
        <v>99223</v>
      </c>
      <c r="F10930">
        <v>85025</v>
      </c>
      <c r="G10930" t="s">
        <v>3673</v>
      </c>
      <c r="H10930" s="34">
        <v>60360</v>
      </c>
      <c r="I10930" s="7">
        <v>47684</v>
      </c>
      <c r="J10930" s="7">
        <v>40054.559999999998</v>
      </c>
      <c r="K10930" s="7">
        <v>0</v>
      </c>
      <c r="L10930" s="7">
        <v>7629.44</v>
      </c>
      <c r="M10930" s="5">
        <v>0.16</v>
      </c>
      <c r="N10930" t="s">
        <v>1138</v>
      </c>
      <c r="O10930" t="s">
        <v>17</v>
      </c>
      <c r="P10930" t="s">
        <v>58</v>
      </c>
      <c r="Q10930" t="s">
        <v>19</v>
      </c>
      <c r="R10930" t="s">
        <v>20</v>
      </c>
      <c r="S10930" t="s">
        <v>17</v>
      </c>
      <c r="T10930" t="s">
        <v>13311</v>
      </c>
      <c r="U10930" s="1">
        <v>45879</v>
      </c>
      <c r="V10930">
        <v>82</v>
      </c>
      <c r="W10930" t="str">
        <f t="shared" si="217"/>
        <v>60-89</v>
      </c>
    </row>
    <row r="10931" spans="1:23" x14ac:dyDescent="0.25">
      <c r="A10931" t="s">
        <v>11180</v>
      </c>
      <c r="B10931">
        <v>692597794</v>
      </c>
      <c r="C10931">
        <v>6725778864</v>
      </c>
      <c r="D10931" s="1">
        <v>45692</v>
      </c>
      <c r="E10931">
        <v>99215</v>
      </c>
      <c r="F10931">
        <v>90834</v>
      </c>
      <c r="G10931" t="s">
        <v>23</v>
      </c>
      <c r="H10931" s="34">
        <v>82382</v>
      </c>
      <c r="I10931" s="7">
        <v>67553</v>
      </c>
      <c r="J10931" s="7">
        <v>51894.46</v>
      </c>
      <c r="K10931" s="7">
        <v>3499</v>
      </c>
      <c r="L10931" s="7">
        <v>12159.54</v>
      </c>
      <c r="M10931" s="5">
        <v>0.18</v>
      </c>
      <c r="N10931" t="s">
        <v>3141</v>
      </c>
      <c r="O10931" t="s">
        <v>30</v>
      </c>
      <c r="P10931" t="s">
        <v>97</v>
      </c>
      <c r="Q10931" t="s">
        <v>32</v>
      </c>
      <c r="R10931" t="s">
        <v>21</v>
      </c>
      <c r="S10931" t="s">
        <v>17</v>
      </c>
      <c r="T10931" t="s">
        <v>13311</v>
      </c>
      <c r="U10931" s="1">
        <v>45818</v>
      </c>
      <c r="V10931">
        <v>126</v>
      </c>
      <c r="W10931" t="str">
        <f t="shared" si="217"/>
        <v>120-149</v>
      </c>
    </row>
    <row r="10932" spans="1:23" x14ac:dyDescent="0.25">
      <c r="A10932" t="s">
        <v>11181</v>
      </c>
      <c r="B10932">
        <v>1856649768</v>
      </c>
      <c r="C10932">
        <v>2070512844</v>
      </c>
      <c r="D10932" s="1">
        <v>45603</v>
      </c>
      <c r="E10932">
        <v>99232</v>
      </c>
      <c r="F10932">
        <v>99205</v>
      </c>
      <c r="G10932" t="s">
        <v>3523</v>
      </c>
      <c r="H10932" s="34">
        <v>96846</v>
      </c>
      <c r="I10932" s="7">
        <v>69729</v>
      </c>
      <c r="J10932" s="7">
        <v>64150.68</v>
      </c>
      <c r="K10932" s="7">
        <v>0</v>
      </c>
      <c r="L10932" s="7">
        <v>5578.32</v>
      </c>
      <c r="M10932" s="5">
        <v>0.08</v>
      </c>
      <c r="N10932" t="s">
        <v>24</v>
      </c>
      <c r="O10932" t="s">
        <v>17</v>
      </c>
      <c r="P10932" t="s">
        <v>35</v>
      </c>
      <c r="Q10932" t="s">
        <v>32</v>
      </c>
      <c r="R10932" t="s">
        <v>20</v>
      </c>
      <c r="S10932" t="s">
        <v>17</v>
      </c>
      <c r="T10932" t="s">
        <v>13311</v>
      </c>
      <c r="U10932" s="1">
        <v>45667</v>
      </c>
      <c r="V10932">
        <v>64</v>
      </c>
      <c r="W10932" t="str">
        <f t="shared" si="217"/>
        <v>60-89</v>
      </c>
    </row>
    <row r="10933" spans="1:23" x14ac:dyDescent="0.25">
      <c r="A10933" t="s">
        <v>11182</v>
      </c>
      <c r="B10933">
        <v>9234211496</v>
      </c>
      <c r="C10933">
        <v>8209066287</v>
      </c>
      <c r="D10933" s="1">
        <v>45816</v>
      </c>
      <c r="E10933">
        <v>99214</v>
      </c>
      <c r="F10933">
        <v>99292</v>
      </c>
      <c r="G10933" t="s">
        <v>3412</v>
      </c>
      <c r="H10933" s="34">
        <v>76507</v>
      </c>
      <c r="I10933" s="7">
        <v>57380</v>
      </c>
      <c r="J10933" s="7">
        <v>29707</v>
      </c>
      <c r="K10933" s="7">
        <v>19066</v>
      </c>
      <c r="L10933" s="7">
        <v>8607</v>
      </c>
      <c r="M10933" s="5">
        <v>0.15</v>
      </c>
      <c r="N10933" t="s">
        <v>1139</v>
      </c>
      <c r="O10933" t="s">
        <v>27</v>
      </c>
      <c r="P10933" t="s">
        <v>3150</v>
      </c>
      <c r="Q10933" t="s">
        <v>19</v>
      </c>
      <c r="R10933" t="s">
        <v>27</v>
      </c>
      <c r="S10933" t="s">
        <v>27</v>
      </c>
      <c r="T10933" t="s">
        <v>13312</v>
      </c>
      <c r="U10933" s="1">
        <v>45990</v>
      </c>
      <c r="V10933">
        <v>174</v>
      </c>
      <c r="W10933" t="str">
        <f t="shared" si="217"/>
        <v>150-179</v>
      </c>
    </row>
    <row r="10934" spans="1:23" x14ac:dyDescent="0.25">
      <c r="A10934" t="s">
        <v>11183</v>
      </c>
      <c r="B10934">
        <v>8561284586</v>
      </c>
      <c r="C10934">
        <v>2925366171</v>
      </c>
      <c r="D10934" s="1">
        <v>45879</v>
      </c>
      <c r="E10934">
        <v>99221</v>
      </c>
      <c r="F10934">
        <v>99285</v>
      </c>
      <c r="G10934" t="s">
        <v>415</v>
      </c>
      <c r="H10934" s="34">
        <v>50122</v>
      </c>
      <c r="I10934" s="7">
        <v>36088</v>
      </c>
      <c r="J10934" s="7">
        <v>33200.959999999999</v>
      </c>
      <c r="K10934" s="7">
        <v>0</v>
      </c>
      <c r="L10934" s="7">
        <v>2887.04</v>
      </c>
      <c r="M10934" s="5">
        <v>0.08</v>
      </c>
      <c r="N10934" t="s">
        <v>24</v>
      </c>
      <c r="O10934" t="s">
        <v>17</v>
      </c>
      <c r="P10934" t="s">
        <v>25</v>
      </c>
      <c r="Q10934" t="s">
        <v>32</v>
      </c>
      <c r="R10934" t="s">
        <v>43</v>
      </c>
      <c r="S10934" t="s">
        <v>17</v>
      </c>
      <c r="T10934" t="s">
        <v>13311</v>
      </c>
      <c r="U10934" s="1">
        <v>45978</v>
      </c>
      <c r="V10934">
        <v>99</v>
      </c>
      <c r="W10934" t="str">
        <f t="shared" si="217"/>
        <v>90-119</v>
      </c>
    </row>
    <row r="10935" spans="1:23" x14ac:dyDescent="0.25">
      <c r="A10935" t="s">
        <v>11184</v>
      </c>
      <c r="B10935">
        <v>6588929697</v>
      </c>
      <c r="C10935">
        <v>9193407602</v>
      </c>
      <c r="D10935" s="1">
        <v>45296</v>
      </c>
      <c r="E10935">
        <v>99231</v>
      </c>
      <c r="F10935">
        <v>81000</v>
      </c>
      <c r="G10935" t="s">
        <v>3400</v>
      </c>
      <c r="H10935" s="34">
        <v>63608</v>
      </c>
      <c r="I10935" s="7">
        <v>49614</v>
      </c>
      <c r="J10935" s="7">
        <v>21031.200000000001</v>
      </c>
      <c r="K10935" s="7">
        <v>18660</v>
      </c>
      <c r="L10935" s="7">
        <v>9922.7999999999993</v>
      </c>
      <c r="M10935" s="5">
        <v>0.2</v>
      </c>
      <c r="N10935" t="s">
        <v>3140</v>
      </c>
      <c r="O10935" t="s">
        <v>27</v>
      </c>
      <c r="P10935" t="s">
        <v>18</v>
      </c>
      <c r="Q10935" t="s">
        <v>19</v>
      </c>
      <c r="R10935" t="s">
        <v>21</v>
      </c>
      <c r="S10935" t="s">
        <v>21</v>
      </c>
      <c r="T10935" t="s">
        <v>13310</v>
      </c>
      <c r="U10935" s="1">
        <v>45430</v>
      </c>
      <c r="V10935">
        <v>134</v>
      </c>
      <c r="W10935" t="str">
        <f t="shared" si="217"/>
        <v>120-149</v>
      </c>
    </row>
    <row r="10936" spans="1:23" x14ac:dyDescent="0.25">
      <c r="A10936" t="s">
        <v>11185</v>
      </c>
      <c r="B10936">
        <v>789846801</v>
      </c>
      <c r="C10936">
        <v>489262247</v>
      </c>
      <c r="D10936" s="1">
        <v>45675</v>
      </c>
      <c r="E10936">
        <v>99215</v>
      </c>
      <c r="F10936">
        <v>99292</v>
      </c>
      <c r="G10936" t="s">
        <v>104</v>
      </c>
      <c r="H10936" s="34">
        <v>16532</v>
      </c>
      <c r="I10936" s="7">
        <v>10746</v>
      </c>
      <c r="J10936" s="7">
        <v>9456.48</v>
      </c>
      <c r="K10936" s="7">
        <v>0</v>
      </c>
      <c r="L10936" s="7">
        <v>1289.52</v>
      </c>
      <c r="M10936" s="5">
        <v>0.12</v>
      </c>
      <c r="N10936" t="s">
        <v>46</v>
      </c>
      <c r="O10936" t="s">
        <v>17</v>
      </c>
      <c r="P10936" t="s">
        <v>18</v>
      </c>
      <c r="Q10936" t="s">
        <v>19</v>
      </c>
      <c r="R10936" t="s">
        <v>43</v>
      </c>
      <c r="S10936" t="s">
        <v>27</v>
      </c>
      <c r="T10936" t="s">
        <v>13311</v>
      </c>
      <c r="U10936" s="1">
        <v>45770</v>
      </c>
      <c r="V10936">
        <v>95</v>
      </c>
      <c r="W10936" t="str">
        <f t="shared" si="217"/>
        <v>90-119</v>
      </c>
    </row>
    <row r="10937" spans="1:23" x14ac:dyDescent="0.25">
      <c r="A10937" t="s">
        <v>11186</v>
      </c>
      <c r="B10937">
        <v>5310654833</v>
      </c>
      <c r="C10937">
        <v>3175532811</v>
      </c>
      <c r="D10937" s="1">
        <v>45299</v>
      </c>
      <c r="E10937">
        <v>99232</v>
      </c>
      <c r="F10937">
        <v>99285</v>
      </c>
      <c r="G10937" t="s">
        <v>3355</v>
      </c>
      <c r="H10937" s="34">
        <v>35805</v>
      </c>
      <c r="I10937" s="7">
        <v>28644</v>
      </c>
      <c r="J10937" s="7">
        <v>24633.84</v>
      </c>
      <c r="K10937" s="7">
        <v>0</v>
      </c>
      <c r="L10937" s="7">
        <v>4010.16</v>
      </c>
      <c r="M10937" s="5">
        <v>0.14000000000000001</v>
      </c>
      <c r="N10937" t="s">
        <v>1135</v>
      </c>
      <c r="O10937" t="s">
        <v>17</v>
      </c>
      <c r="P10937" t="s">
        <v>3149</v>
      </c>
      <c r="Q10937" t="s">
        <v>32</v>
      </c>
      <c r="R10937" t="s">
        <v>21</v>
      </c>
      <c r="S10937" t="s">
        <v>17</v>
      </c>
      <c r="T10937" t="s">
        <v>13310</v>
      </c>
      <c r="U10937" s="1">
        <v>45443</v>
      </c>
      <c r="V10937">
        <v>144</v>
      </c>
      <c r="W10937" t="str">
        <f t="shared" si="217"/>
        <v>120-149</v>
      </c>
    </row>
    <row r="10938" spans="1:23" x14ac:dyDescent="0.25">
      <c r="A10938" t="s">
        <v>11187</v>
      </c>
      <c r="B10938">
        <v>276798143</v>
      </c>
      <c r="C10938">
        <v>8077857876</v>
      </c>
      <c r="D10938" s="1">
        <v>45634</v>
      </c>
      <c r="E10938">
        <v>99215</v>
      </c>
      <c r="F10938">
        <v>99201</v>
      </c>
      <c r="G10938" t="s">
        <v>4092</v>
      </c>
      <c r="H10938" s="34">
        <v>85789</v>
      </c>
      <c r="I10938" s="7">
        <v>70347</v>
      </c>
      <c r="J10938" s="7">
        <v>49484.54</v>
      </c>
      <c r="K10938" s="7">
        <v>8200</v>
      </c>
      <c r="L10938" s="7">
        <v>12662.46</v>
      </c>
      <c r="M10938" s="5">
        <v>0.18</v>
      </c>
      <c r="N10938" t="s">
        <v>3141</v>
      </c>
      <c r="O10938" t="s">
        <v>27</v>
      </c>
      <c r="P10938" t="s">
        <v>58</v>
      </c>
      <c r="Q10938" t="s">
        <v>19</v>
      </c>
      <c r="R10938" t="s">
        <v>38</v>
      </c>
      <c r="S10938" t="s">
        <v>27</v>
      </c>
      <c r="T10938" t="s">
        <v>13310</v>
      </c>
      <c r="U10938" s="1">
        <v>45692</v>
      </c>
      <c r="V10938">
        <v>58</v>
      </c>
      <c r="W10938" t="str">
        <f t="shared" si="217"/>
        <v>30-59</v>
      </c>
    </row>
    <row r="10939" spans="1:23" x14ac:dyDescent="0.25">
      <c r="A10939" t="s">
        <v>11188</v>
      </c>
      <c r="B10939">
        <v>1656880786</v>
      </c>
      <c r="C10939">
        <v>769589412</v>
      </c>
      <c r="D10939" s="1">
        <v>45921</v>
      </c>
      <c r="E10939">
        <v>99223</v>
      </c>
      <c r="F10939">
        <v>99205</v>
      </c>
      <c r="G10939" t="s">
        <v>3490</v>
      </c>
      <c r="H10939" s="34">
        <v>56928</v>
      </c>
      <c r="I10939" s="7">
        <v>45542</v>
      </c>
      <c r="J10939" s="7">
        <v>33398.120000000003</v>
      </c>
      <c r="K10939" s="7">
        <v>5768</v>
      </c>
      <c r="L10939" s="7">
        <v>6375.88</v>
      </c>
      <c r="M10939" s="5">
        <v>0.14000000000000001</v>
      </c>
      <c r="N10939" t="s">
        <v>1135</v>
      </c>
      <c r="O10939" t="s">
        <v>30</v>
      </c>
      <c r="P10939" t="s">
        <v>3146</v>
      </c>
      <c r="Q10939" t="s">
        <v>19</v>
      </c>
      <c r="R10939" t="s">
        <v>21</v>
      </c>
      <c r="S10939" t="s">
        <v>21</v>
      </c>
      <c r="T10939" t="s">
        <v>13311</v>
      </c>
      <c r="U10939" s="1">
        <v>45985</v>
      </c>
      <c r="V10939">
        <v>64</v>
      </c>
      <c r="W10939" t="str">
        <f t="shared" si="217"/>
        <v>60-89</v>
      </c>
    </row>
    <row r="10940" spans="1:23" x14ac:dyDescent="0.25">
      <c r="A10940" t="s">
        <v>11189</v>
      </c>
      <c r="B10940">
        <v>2671607855</v>
      </c>
      <c r="C10940">
        <v>8822098467</v>
      </c>
      <c r="D10940" s="1">
        <v>45788</v>
      </c>
      <c r="E10940">
        <v>99215</v>
      </c>
      <c r="F10940">
        <v>99201</v>
      </c>
      <c r="G10940" t="s">
        <v>191</v>
      </c>
      <c r="H10940" s="34">
        <v>25291</v>
      </c>
      <c r="I10940" s="7">
        <v>16439</v>
      </c>
      <c r="J10940" s="7">
        <v>14466.32</v>
      </c>
      <c r="K10940" s="7">
        <v>0</v>
      </c>
      <c r="L10940" s="7">
        <v>1972.68</v>
      </c>
      <c r="M10940" s="5">
        <v>0.12</v>
      </c>
      <c r="N10940" t="s">
        <v>46</v>
      </c>
      <c r="O10940" t="s">
        <v>17</v>
      </c>
      <c r="P10940" t="s">
        <v>3148</v>
      </c>
      <c r="Q10940" t="s">
        <v>19</v>
      </c>
      <c r="R10940" t="s">
        <v>43</v>
      </c>
      <c r="S10940" t="s">
        <v>27</v>
      </c>
      <c r="T10940" t="s">
        <v>13312</v>
      </c>
      <c r="U10940" s="1">
        <v>45943</v>
      </c>
      <c r="V10940">
        <v>155</v>
      </c>
      <c r="W10940" t="str">
        <f t="shared" si="217"/>
        <v>150-179</v>
      </c>
    </row>
    <row r="10941" spans="1:23" x14ac:dyDescent="0.25">
      <c r="A10941" t="s">
        <v>11190</v>
      </c>
      <c r="B10941">
        <v>3120175438</v>
      </c>
      <c r="C10941">
        <v>3509976673</v>
      </c>
      <c r="D10941" s="1">
        <v>45633</v>
      </c>
      <c r="E10941">
        <v>99215</v>
      </c>
      <c r="F10941">
        <v>99205</v>
      </c>
      <c r="G10941" t="s">
        <v>3342</v>
      </c>
      <c r="H10941" s="34">
        <v>57905</v>
      </c>
      <c r="I10941" s="7">
        <v>47482</v>
      </c>
      <c r="J10941" s="7">
        <v>38935.24</v>
      </c>
      <c r="K10941" s="7">
        <v>0</v>
      </c>
      <c r="L10941" s="7">
        <v>8546.76</v>
      </c>
      <c r="M10941" s="5">
        <v>0.18</v>
      </c>
      <c r="N10941" t="s">
        <v>3141</v>
      </c>
      <c r="O10941" t="s">
        <v>17</v>
      </c>
      <c r="P10941" t="s">
        <v>40</v>
      </c>
      <c r="Q10941" t="s">
        <v>19</v>
      </c>
      <c r="R10941" t="s">
        <v>26</v>
      </c>
      <c r="S10941" t="s">
        <v>27</v>
      </c>
      <c r="T10941" t="s">
        <v>13311</v>
      </c>
      <c r="U10941" s="1">
        <v>45682</v>
      </c>
      <c r="V10941">
        <v>49</v>
      </c>
      <c r="W10941" t="str">
        <f t="shared" si="217"/>
        <v>30-59</v>
      </c>
    </row>
    <row r="10942" spans="1:23" x14ac:dyDescent="0.25">
      <c r="A10942" t="s">
        <v>11191</v>
      </c>
      <c r="B10942">
        <v>8321326945</v>
      </c>
      <c r="C10942">
        <v>3239055226</v>
      </c>
      <c r="D10942" s="1">
        <v>45779</v>
      </c>
      <c r="E10942">
        <v>99222</v>
      </c>
      <c r="F10942">
        <v>80053</v>
      </c>
      <c r="G10942" t="s">
        <v>200</v>
      </c>
      <c r="H10942" s="34">
        <v>83323</v>
      </c>
      <c r="I10942" s="7">
        <v>54160</v>
      </c>
      <c r="J10942" s="7">
        <v>47660.800000000003</v>
      </c>
      <c r="K10942" s="7">
        <v>0</v>
      </c>
      <c r="L10942" s="7">
        <v>6499.2</v>
      </c>
      <c r="M10942" s="5">
        <v>0.12</v>
      </c>
      <c r="N10942" t="s">
        <v>46</v>
      </c>
      <c r="O10942" t="s">
        <v>17</v>
      </c>
      <c r="P10942" t="s">
        <v>55</v>
      </c>
      <c r="Q10942" t="s">
        <v>32</v>
      </c>
      <c r="R10942" t="s">
        <v>43</v>
      </c>
      <c r="S10942" t="s">
        <v>17</v>
      </c>
      <c r="T10942" t="s">
        <v>13312</v>
      </c>
      <c r="U10942" s="1">
        <v>45934</v>
      </c>
      <c r="V10942">
        <v>155</v>
      </c>
      <c r="W10942" t="str">
        <f t="shared" si="217"/>
        <v>150-179</v>
      </c>
    </row>
    <row r="10943" spans="1:23" x14ac:dyDescent="0.25">
      <c r="A10943" t="s">
        <v>11192</v>
      </c>
      <c r="B10943">
        <v>2905566602</v>
      </c>
      <c r="C10943">
        <v>8998762400</v>
      </c>
      <c r="D10943" s="1">
        <v>45438</v>
      </c>
      <c r="E10943">
        <v>99231</v>
      </c>
      <c r="F10943">
        <v>99201</v>
      </c>
      <c r="G10943" t="s">
        <v>270</v>
      </c>
      <c r="H10943" s="34">
        <v>64063</v>
      </c>
      <c r="I10943" s="7">
        <v>54454</v>
      </c>
      <c r="J10943" s="7">
        <v>53364.92</v>
      </c>
      <c r="K10943" s="7">
        <v>0</v>
      </c>
      <c r="L10943" s="7">
        <v>1089.08</v>
      </c>
      <c r="M10943" s="5">
        <v>0.02</v>
      </c>
      <c r="N10943" t="s">
        <v>16</v>
      </c>
      <c r="O10943" t="s">
        <v>17</v>
      </c>
      <c r="P10943" t="s">
        <v>3150</v>
      </c>
      <c r="Q10943" t="s">
        <v>32</v>
      </c>
      <c r="R10943" t="s">
        <v>21</v>
      </c>
      <c r="S10943" t="s">
        <v>17</v>
      </c>
      <c r="T10943" t="s">
        <v>13310</v>
      </c>
      <c r="U10943" s="1">
        <v>45520</v>
      </c>
      <c r="V10943">
        <v>82</v>
      </c>
      <c r="W10943" t="str">
        <f t="shared" si="217"/>
        <v>60-89</v>
      </c>
    </row>
    <row r="10944" spans="1:23" x14ac:dyDescent="0.25">
      <c r="A10944" t="s">
        <v>11193</v>
      </c>
      <c r="B10944">
        <v>8251150114</v>
      </c>
      <c r="C10944">
        <v>9695198332</v>
      </c>
      <c r="D10944" s="1">
        <v>45730</v>
      </c>
      <c r="E10944">
        <v>99238</v>
      </c>
      <c r="F10944">
        <v>99282</v>
      </c>
      <c r="G10944" t="s">
        <v>3371</v>
      </c>
      <c r="H10944" s="34">
        <v>16039</v>
      </c>
      <c r="I10944" s="7">
        <v>12029</v>
      </c>
      <c r="J10944" s="7">
        <v>8477.65</v>
      </c>
      <c r="K10944" s="7">
        <v>1747</v>
      </c>
      <c r="L10944" s="7">
        <v>1804.35</v>
      </c>
      <c r="M10944" s="5">
        <v>0.15</v>
      </c>
      <c r="N10944" t="s">
        <v>1139</v>
      </c>
      <c r="O10944" t="s">
        <v>30</v>
      </c>
      <c r="P10944" t="s">
        <v>58</v>
      </c>
      <c r="Q10944" t="s">
        <v>32</v>
      </c>
      <c r="R10944" t="s">
        <v>20</v>
      </c>
      <c r="S10944" t="s">
        <v>17</v>
      </c>
      <c r="T10944" t="s">
        <v>13311</v>
      </c>
      <c r="U10944" s="1">
        <v>45808</v>
      </c>
      <c r="V10944">
        <v>78</v>
      </c>
      <c r="W10944" t="str">
        <f t="shared" si="217"/>
        <v>60-89</v>
      </c>
    </row>
    <row r="10945" spans="1:23" x14ac:dyDescent="0.25">
      <c r="A10945" t="s">
        <v>11194</v>
      </c>
      <c r="B10945">
        <v>8269899466</v>
      </c>
      <c r="C10945">
        <v>1376775916</v>
      </c>
      <c r="D10945" s="1">
        <v>45736</v>
      </c>
      <c r="E10945">
        <v>99238</v>
      </c>
      <c r="F10945">
        <v>99214</v>
      </c>
      <c r="G10945" t="s">
        <v>3215</v>
      </c>
      <c r="H10945" s="34">
        <v>60465</v>
      </c>
      <c r="I10945" s="7">
        <v>48372</v>
      </c>
      <c r="J10945" s="7">
        <v>35583.919999999998</v>
      </c>
      <c r="K10945" s="7">
        <v>6016</v>
      </c>
      <c r="L10945" s="7">
        <v>6772.08</v>
      </c>
      <c r="M10945" s="5">
        <v>0.14000000000000001</v>
      </c>
      <c r="N10945" t="s">
        <v>1135</v>
      </c>
      <c r="O10945" t="s">
        <v>30</v>
      </c>
      <c r="P10945" t="s">
        <v>3147</v>
      </c>
      <c r="Q10945" t="s">
        <v>32</v>
      </c>
      <c r="R10945" t="s">
        <v>43</v>
      </c>
      <c r="S10945" t="s">
        <v>21</v>
      </c>
      <c r="T10945" t="s">
        <v>13311</v>
      </c>
      <c r="U10945" s="1">
        <v>45865</v>
      </c>
      <c r="V10945">
        <v>129</v>
      </c>
      <c r="W10945" t="str">
        <f t="shared" si="217"/>
        <v>120-149</v>
      </c>
    </row>
    <row r="10946" spans="1:23" x14ac:dyDescent="0.25">
      <c r="A10946" t="s">
        <v>11195</v>
      </c>
      <c r="B10946">
        <v>9968313331</v>
      </c>
      <c r="C10946">
        <v>9022842104</v>
      </c>
      <c r="D10946" s="1">
        <v>45388</v>
      </c>
      <c r="E10946">
        <v>99222</v>
      </c>
      <c r="F10946">
        <v>99204</v>
      </c>
      <c r="G10946" t="s">
        <v>91</v>
      </c>
      <c r="H10946" s="34">
        <v>50098</v>
      </c>
      <c r="I10946" s="7">
        <v>42583</v>
      </c>
      <c r="J10946" s="7">
        <v>35768.339999999997</v>
      </c>
      <c r="K10946" s="7">
        <v>5963</v>
      </c>
      <c r="L10946" s="7">
        <v>851.66</v>
      </c>
      <c r="M10946" s="5">
        <v>0.02</v>
      </c>
      <c r="N10946" t="s">
        <v>16</v>
      </c>
      <c r="O10946" t="s">
        <v>30</v>
      </c>
      <c r="P10946" t="s">
        <v>35</v>
      </c>
      <c r="Q10946" t="s">
        <v>19</v>
      </c>
      <c r="R10946" t="s">
        <v>27</v>
      </c>
      <c r="S10946" t="s">
        <v>21</v>
      </c>
      <c r="T10946" t="s">
        <v>13310</v>
      </c>
      <c r="U10946" s="1">
        <v>45490</v>
      </c>
      <c r="V10946">
        <v>102</v>
      </c>
      <c r="W10946" t="str">
        <f t="shared" si="217"/>
        <v>90-119</v>
      </c>
    </row>
    <row r="10947" spans="1:23" x14ac:dyDescent="0.25">
      <c r="A10947" t="s">
        <v>11196</v>
      </c>
      <c r="B10947">
        <v>3007499943</v>
      </c>
      <c r="C10947">
        <v>1588937323</v>
      </c>
      <c r="D10947" s="1">
        <v>45688</v>
      </c>
      <c r="E10947">
        <v>99232</v>
      </c>
      <c r="F10947">
        <v>99212</v>
      </c>
      <c r="G10947" t="s">
        <v>307</v>
      </c>
      <c r="H10947" s="34">
        <v>17097</v>
      </c>
      <c r="I10947" s="7">
        <v>14532</v>
      </c>
      <c r="J10947" s="7">
        <v>10279.36</v>
      </c>
      <c r="K10947" s="7">
        <v>3962</v>
      </c>
      <c r="L10947" s="7">
        <v>290.64</v>
      </c>
      <c r="M10947" s="5">
        <v>0.02</v>
      </c>
      <c r="N10947" t="s">
        <v>16</v>
      </c>
      <c r="O10947" t="s">
        <v>27</v>
      </c>
      <c r="P10947" t="s">
        <v>35</v>
      </c>
      <c r="Q10947" t="s">
        <v>19</v>
      </c>
      <c r="R10947" t="s">
        <v>21</v>
      </c>
      <c r="S10947" t="s">
        <v>17</v>
      </c>
      <c r="T10947" t="s">
        <v>13310</v>
      </c>
      <c r="U10947" s="1">
        <v>45862</v>
      </c>
      <c r="V10947">
        <v>174</v>
      </c>
      <c r="W10947" t="str">
        <f t="shared" ref="W10947:W11010" si="218">IF(V10947="","",IF(V10947&lt;30,"0-29",IF(V10947&lt;60,"30-59",IF(V10947&lt;90,"60-89",IF(V10947&lt;120,"90-119",IF(V10947&lt;150,"120-149",IF(V10947&lt;180,"150-179",IF(V10947&lt;210,"180-209",IF(V10947&lt;240,"210-239",IF(V10947&lt;270,"240-269",IF(V10947&lt;300,"270-299",IF(V10947&lt;330,"300-329",IF(V10947&lt;360,"330-359","360+")))))))))))))</f>
        <v>150-179</v>
      </c>
    </row>
    <row r="10948" spans="1:23" x14ac:dyDescent="0.25">
      <c r="A10948" t="s">
        <v>11197</v>
      </c>
      <c r="B10948">
        <v>8535202591</v>
      </c>
      <c r="C10948">
        <v>3581441995</v>
      </c>
      <c r="D10948" s="1">
        <v>45555</v>
      </c>
      <c r="E10948">
        <v>99238</v>
      </c>
      <c r="F10948">
        <v>36415</v>
      </c>
      <c r="G10948" t="s">
        <v>3244</v>
      </c>
      <c r="H10948" s="34">
        <v>79356</v>
      </c>
      <c r="I10948" s="7">
        <v>61898</v>
      </c>
      <c r="J10948" s="7">
        <v>49518.400000000001</v>
      </c>
      <c r="K10948" s="7">
        <v>0</v>
      </c>
      <c r="L10948" s="7">
        <v>12379.6</v>
      </c>
      <c r="M10948" s="5">
        <v>0.2</v>
      </c>
      <c r="N10948" t="s">
        <v>3140</v>
      </c>
      <c r="O10948" t="s">
        <v>17</v>
      </c>
      <c r="P10948" t="s">
        <v>40</v>
      </c>
      <c r="Q10948" t="s">
        <v>19</v>
      </c>
      <c r="R10948" t="s">
        <v>26</v>
      </c>
      <c r="S10948" t="s">
        <v>27</v>
      </c>
      <c r="T10948" t="s">
        <v>13311</v>
      </c>
      <c r="U10948" s="1">
        <v>45611</v>
      </c>
      <c r="V10948">
        <v>57</v>
      </c>
      <c r="W10948" t="str">
        <f t="shared" si="218"/>
        <v>30-59</v>
      </c>
    </row>
    <row r="10949" spans="1:23" x14ac:dyDescent="0.25">
      <c r="A10949" t="s">
        <v>11198</v>
      </c>
      <c r="B10949">
        <v>1566035498</v>
      </c>
      <c r="C10949">
        <v>4546114868</v>
      </c>
      <c r="D10949" s="1">
        <v>45588</v>
      </c>
      <c r="E10949">
        <v>99223</v>
      </c>
      <c r="F10949">
        <v>99212</v>
      </c>
      <c r="G10949" t="s">
        <v>3312</v>
      </c>
      <c r="H10949" s="34">
        <v>70352</v>
      </c>
      <c r="I10949" s="7">
        <v>54875</v>
      </c>
      <c r="J10949" s="7">
        <v>39898</v>
      </c>
      <c r="K10949" s="7">
        <v>4002</v>
      </c>
      <c r="L10949" s="7">
        <v>10975</v>
      </c>
      <c r="M10949" s="5">
        <v>0.2</v>
      </c>
      <c r="N10949" t="s">
        <v>3140</v>
      </c>
      <c r="O10949" t="s">
        <v>30</v>
      </c>
      <c r="P10949" t="s">
        <v>55</v>
      </c>
      <c r="Q10949" t="s">
        <v>32</v>
      </c>
      <c r="R10949" t="s">
        <v>20</v>
      </c>
      <c r="S10949" t="s">
        <v>17</v>
      </c>
      <c r="T10949" t="s">
        <v>13311</v>
      </c>
      <c r="U10949" s="1">
        <v>45690</v>
      </c>
      <c r="V10949">
        <v>102</v>
      </c>
      <c r="W10949" t="str">
        <f t="shared" si="218"/>
        <v>90-119</v>
      </c>
    </row>
    <row r="10950" spans="1:23" x14ac:dyDescent="0.25">
      <c r="A10950" t="s">
        <v>11199</v>
      </c>
      <c r="B10950">
        <v>6520309782</v>
      </c>
      <c r="C10950">
        <v>2036736207</v>
      </c>
      <c r="D10950" s="1">
        <v>45637</v>
      </c>
      <c r="E10950">
        <v>99222</v>
      </c>
      <c r="F10950">
        <v>99211</v>
      </c>
      <c r="G10950" t="s">
        <v>34</v>
      </c>
      <c r="H10950" s="34">
        <v>88025</v>
      </c>
      <c r="I10950" s="7">
        <v>66019</v>
      </c>
      <c r="J10950" s="7">
        <v>56116.15</v>
      </c>
      <c r="K10950" s="7">
        <v>0</v>
      </c>
      <c r="L10950" s="7">
        <v>9902.85</v>
      </c>
      <c r="M10950" s="5">
        <v>0.15</v>
      </c>
      <c r="N10950" t="s">
        <v>1139</v>
      </c>
      <c r="O10950" t="s">
        <v>17</v>
      </c>
      <c r="P10950" t="s">
        <v>31</v>
      </c>
      <c r="Q10950" t="s">
        <v>19</v>
      </c>
      <c r="R10950" t="s">
        <v>27</v>
      </c>
      <c r="S10950" t="s">
        <v>21</v>
      </c>
      <c r="T10950" t="s">
        <v>13312</v>
      </c>
      <c r="U10950" s="1">
        <v>45786</v>
      </c>
      <c r="V10950">
        <v>149</v>
      </c>
      <c r="W10950" t="str">
        <f t="shared" si="218"/>
        <v>120-149</v>
      </c>
    </row>
    <row r="10951" spans="1:23" x14ac:dyDescent="0.25">
      <c r="A10951" t="s">
        <v>11200</v>
      </c>
      <c r="B10951">
        <v>800265436</v>
      </c>
      <c r="C10951">
        <v>2978172061</v>
      </c>
      <c r="D10951" s="1">
        <v>45923</v>
      </c>
      <c r="E10951">
        <v>99221</v>
      </c>
      <c r="F10951">
        <v>81000</v>
      </c>
      <c r="G10951" t="s">
        <v>244</v>
      </c>
      <c r="H10951" s="34">
        <v>88848</v>
      </c>
      <c r="I10951" s="7">
        <v>66636</v>
      </c>
      <c r="J10951" s="7">
        <v>56640.6</v>
      </c>
      <c r="K10951" s="7">
        <v>0</v>
      </c>
      <c r="L10951" s="7">
        <v>9995.4</v>
      </c>
      <c r="M10951" s="5">
        <v>0.15</v>
      </c>
      <c r="N10951" t="s">
        <v>1139</v>
      </c>
      <c r="O10951" t="s">
        <v>17</v>
      </c>
      <c r="P10951" t="s">
        <v>3150</v>
      </c>
      <c r="Q10951" t="s">
        <v>19</v>
      </c>
      <c r="R10951" t="s">
        <v>20</v>
      </c>
      <c r="S10951" t="s">
        <v>27</v>
      </c>
      <c r="T10951" t="s">
        <v>13310</v>
      </c>
      <c r="U10951" s="1">
        <v>45998</v>
      </c>
      <c r="V10951">
        <v>75</v>
      </c>
      <c r="W10951" t="str">
        <f t="shared" si="218"/>
        <v>60-89</v>
      </c>
    </row>
    <row r="10952" spans="1:23" x14ac:dyDescent="0.25">
      <c r="A10952" t="s">
        <v>11201</v>
      </c>
      <c r="B10952">
        <v>2547014299</v>
      </c>
      <c r="C10952">
        <v>474478567</v>
      </c>
      <c r="D10952" s="1">
        <v>45359</v>
      </c>
      <c r="E10952">
        <v>99233</v>
      </c>
      <c r="F10952">
        <v>85025</v>
      </c>
      <c r="G10952" t="s">
        <v>91</v>
      </c>
      <c r="H10952" s="34">
        <v>9058</v>
      </c>
      <c r="I10952" s="7">
        <v>7156</v>
      </c>
      <c r="J10952" s="7">
        <v>5415.04</v>
      </c>
      <c r="K10952" s="7">
        <v>596</v>
      </c>
      <c r="L10952" s="7">
        <v>1144.96</v>
      </c>
      <c r="M10952" s="5">
        <v>0.16</v>
      </c>
      <c r="N10952" t="s">
        <v>1138</v>
      </c>
      <c r="O10952" t="s">
        <v>30</v>
      </c>
      <c r="P10952" t="s">
        <v>40</v>
      </c>
      <c r="Q10952" t="s">
        <v>19</v>
      </c>
      <c r="R10952" t="s">
        <v>26</v>
      </c>
      <c r="S10952" t="s">
        <v>21</v>
      </c>
      <c r="T10952" t="s">
        <v>13310</v>
      </c>
      <c r="U10952" s="1">
        <v>45398</v>
      </c>
      <c r="V10952">
        <v>39</v>
      </c>
      <c r="W10952" t="str">
        <f t="shared" si="218"/>
        <v>30-59</v>
      </c>
    </row>
    <row r="10953" spans="1:23" x14ac:dyDescent="0.25">
      <c r="A10953" t="s">
        <v>11202</v>
      </c>
      <c r="B10953">
        <v>3413341074</v>
      </c>
      <c r="C10953">
        <v>7727843568</v>
      </c>
      <c r="D10953" s="1">
        <v>45504</v>
      </c>
      <c r="E10953">
        <v>99238</v>
      </c>
      <c r="F10953">
        <v>90834</v>
      </c>
      <c r="G10953" t="s">
        <v>3449</v>
      </c>
      <c r="H10953" s="34">
        <v>61513</v>
      </c>
      <c r="I10953" s="7">
        <v>46135</v>
      </c>
      <c r="J10953" s="7">
        <v>34845.75</v>
      </c>
      <c r="K10953" s="7">
        <v>4369</v>
      </c>
      <c r="L10953" s="7">
        <v>6920.25</v>
      </c>
      <c r="M10953" s="5">
        <v>0.15</v>
      </c>
      <c r="N10953" t="s">
        <v>1139</v>
      </c>
      <c r="O10953" t="s">
        <v>30</v>
      </c>
      <c r="P10953" t="s">
        <v>40</v>
      </c>
      <c r="Q10953" t="s">
        <v>19</v>
      </c>
      <c r="R10953" t="s">
        <v>26</v>
      </c>
      <c r="S10953" t="s">
        <v>21</v>
      </c>
      <c r="T10953" t="s">
        <v>13312</v>
      </c>
      <c r="U10953" s="1">
        <v>45605</v>
      </c>
      <c r="V10953">
        <v>102</v>
      </c>
      <c r="W10953" t="str">
        <f t="shared" si="218"/>
        <v>90-119</v>
      </c>
    </row>
    <row r="10954" spans="1:23" x14ac:dyDescent="0.25">
      <c r="A10954" t="s">
        <v>11203</v>
      </c>
      <c r="B10954">
        <v>9823493315</v>
      </c>
      <c r="C10954">
        <v>972307840</v>
      </c>
      <c r="D10954" s="1">
        <v>45453</v>
      </c>
      <c r="E10954">
        <v>99221</v>
      </c>
      <c r="F10954">
        <v>99202</v>
      </c>
      <c r="G10954" t="s">
        <v>3204</v>
      </c>
      <c r="H10954" s="34">
        <v>89034</v>
      </c>
      <c r="I10954" s="7">
        <v>69447</v>
      </c>
      <c r="J10954" s="7">
        <v>55557.599999999999</v>
      </c>
      <c r="K10954" s="7">
        <v>0</v>
      </c>
      <c r="L10954" s="7">
        <v>13889.4</v>
      </c>
      <c r="M10954" s="5">
        <v>0.2</v>
      </c>
      <c r="N10954" t="s">
        <v>3140</v>
      </c>
      <c r="O10954" t="s">
        <v>17</v>
      </c>
      <c r="P10954" t="s">
        <v>58</v>
      </c>
      <c r="Q10954" t="s">
        <v>19</v>
      </c>
      <c r="R10954" t="s">
        <v>26</v>
      </c>
      <c r="S10954" t="s">
        <v>21</v>
      </c>
      <c r="T10954" t="s">
        <v>13310</v>
      </c>
      <c r="U10954" s="1">
        <v>45504</v>
      </c>
      <c r="V10954">
        <v>51</v>
      </c>
      <c r="W10954" t="str">
        <f t="shared" si="218"/>
        <v>30-59</v>
      </c>
    </row>
    <row r="10955" spans="1:23" x14ac:dyDescent="0.25">
      <c r="A10955" t="s">
        <v>11204</v>
      </c>
      <c r="B10955">
        <v>2903531187</v>
      </c>
      <c r="C10955">
        <v>7803484321</v>
      </c>
      <c r="D10955" s="1">
        <v>45837</v>
      </c>
      <c r="E10955">
        <v>99221</v>
      </c>
      <c r="F10955">
        <v>99202</v>
      </c>
      <c r="G10955" t="s">
        <v>3253</v>
      </c>
      <c r="H10955" s="34">
        <v>73737</v>
      </c>
      <c r="I10955" s="7">
        <v>57515</v>
      </c>
      <c r="J10955" s="7">
        <v>35447</v>
      </c>
      <c r="K10955" s="7">
        <v>10565</v>
      </c>
      <c r="L10955" s="7">
        <v>11503</v>
      </c>
      <c r="M10955" s="5">
        <v>0.2</v>
      </c>
      <c r="N10955" t="s">
        <v>3140</v>
      </c>
      <c r="O10955" t="s">
        <v>27</v>
      </c>
      <c r="P10955" t="s">
        <v>40</v>
      </c>
      <c r="Q10955" t="s">
        <v>19</v>
      </c>
      <c r="R10955" t="s">
        <v>26</v>
      </c>
      <c r="S10955" t="s">
        <v>21</v>
      </c>
      <c r="T10955" t="s">
        <v>13310</v>
      </c>
      <c r="U10955" s="1">
        <v>45962</v>
      </c>
      <c r="V10955">
        <v>125</v>
      </c>
      <c r="W10955" t="str">
        <f t="shared" si="218"/>
        <v>120-149</v>
      </c>
    </row>
    <row r="10956" spans="1:23" x14ac:dyDescent="0.25">
      <c r="A10956" t="s">
        <v>11205</v>
      </c>
      <c r="B10956">
        <v>6039768794</v>
      </c>
      <c r="C10956">
        <v>7924643962</v>
      </c>
      <c r="D10956" s="1">
        <v>45590</v>
      </c>
      <c r="E10956">
        <v>99223</v>
      </c>
      <c r="F10956">
        <v>81000</v>
      </c>
      <c r="G10956" t="s">
        <v>85</v>
      </c>
      <c r="H10956" s="34">
        <v>16223</v>
      </c>
      <c r="I10956" s="7">
        <v>13303</v>
      </c>
      <c r="J10956" s="7">
        <v>10908.46</v>
      </c>
      <c r="K10956" s="7">
        <v>0</v>
      </c>
      <c r="L10956" s="7">
        <v>2394.54</v>
      </c>
      <c r="M10956" s="5">
        <v>0.18</v>
      </c>
      <c r="N10956" t="s">
        <v>3141</v>
      </c>
      <c r="O10956" t="s">
        <v>17</v>
      </c>
      <c r="P10956" t="s">
        <v>40</v>
      </c>
      <c r="Q10956" t="s">
        <v>32</v>
      </c>
      <c r="R10956" t="s">
        <v>20</v>
      </c>
      <c r="S10956" t="s">
        <v>17</v>
      </c>
      <c r="T10956" t="s">
        <v>13311</v>
      </c>
      <c r="U10956" s="1">
        <v>45755</v>
      </c>
      <c r="V10956">
        <v>165</v>
      </c>
      <c r="W10956" t="str">
        <f t="shared" si="218"/>
        <v>150-179</v>
      </c>
    </row>
    <row r="10957" spans="1:23" x14ac:dyDescent="0.25">
      <c r="A10957" t="s">
        <v>11206</v>
      </c>
      <c r="B10957">
        <v>5947323539</v>
      </c>
      <c r="C10957">
        <v>4011113693</v>
      </c>
      <c r="D10957" s="1">
        <v>45574</v>
      </c>
      <c r="E10957">
        <v>99213</v>
      </c>
      <c r="F10957">
        <v>93000</v>
      </c>
      <c r="G10957" t="s">
        <v>182</v>
      </c>
      <c r="H10957" s="34">
        <v>69839</v>
      </c>
      <c r="I10957" s="7">
        <v>55871</v>
      </c>
      <c r="J10957" s="7">
        <v>37285.06</v>
      </c>
      <c r="K10957" s="7">
        <v>10764</v>
      </c>
      <c r="L10957" s="7">
        <v>7821.94</v>
      </c>
      <c r="M10957" s="5">
        <v>0.14000000000000001</v>
      </c>
      <c r="N10957" t="s">
        <v>1135</v>
      </c>
      <c r="O10957" t="s">
        <v>27</v>
      </c>
      <c r="P10957" t="s">
        <v>31</v>
      </c>
      <c r="Q10957" t="s">
        <v>32</v>
      </c>
      <c r="R10957" t="s">
        <v>43</v>
      </c>
      <c r="S10957" t="s">
        <v>21</v>
      </c>
      <c r="T10957" t="s">
        <v>13310</v>
      </c>
      <c r="U10957" s="1">
        <v>45708</v>
      </c>
      <c r="V10957">
        <v>134</v>
      </c>
      <c r="W10957" t="str">
        <f t="shared" si="218"/>
        <v>120-149</v>
      </c>
    </row>
    <row r="10958" spans="1:23" x14ac:dyDescent="0.25">
      <c r="A10958" t="s">
        <v>11207</v>
      </c>
      <c r="B10958">
        <v>4099013629</v>
      </c>
      <c r="C10958">
        <v>5932431766</v>
      </c>
      <c r="D10958" s="1">
        <v>45835</v>
      </c>
      <c r="E10958">
        <v>99223</v>
      </c>
      <c r="F10958">
        <v>99201</v>
      </c>
      <c r="G10958" t="s">
        <v>3523</v>
      </c>
      <c r="H10958" s="34">
        <v>83363</v>
      </c>
      <c r="I10958" s="7">
        <v>68358</v>
      </c>
      <c r="J10958" s="7">
        <v>49272.56</v>
      </c>
      <c r="K10958" s="7">
        <v>6781</v>
      </c>
      <c r="L10958" s="7">
        <v>12304.44</v>
      </c>
      <c r="M10958" s="5">
        <v>0.18</v>
      </c>
      <c r="N10958" t="s">
        <v>3141</v>
      </c>
      <c r="O10958" t="s">
        <v>30</v>
      </c>
      <c r="P10958" t="s">
        <v>35</v>
      </c>
      <c r="Q10958" t="s">
        <v>19</v>
      </c>
      <c r="R10958" t="s">
        <v>26</v>
      </c>
      <c r="S10958" t="s">
        <v>21</v>
      </c>
      <c r="T10958" t="s">
        <v>13311</v>
      </c>
      <c r="U10958" s="1">
        <v>45890</v>
      </c>
      <c r="V10958">
        <v>55</v>
      </c>
      <c r="W10958" t="str">
        <f t="shared" si="218"/>
        <v>30-59</v>
      </c>
    </row>
    <row r="10959" spans="1:23" x14ac:dyDescent="0.25">
      <c r="A10959" t="s">
        <v>11208</v>
      </c>
      <c r="B10959">
        <v>9378462689</v>
      </c>
      <c r="C10959">
        <v>2102884268</v>
      </c>
      <c r="D10959" s="1">
        <v>45726</v>
      </c>
      <c r="E10959">
        <v>99214</v>
      </c>
      <c r="F10959">
        <v>99291</v>
      </c>
      <c r="G10959" t="s">
        <v>3154</v>
      </c>
      <c r="H10959" s="34">
        <v>75978</v>
      </c>
      <c r="I10959" s="7">
        <v>60782</v>
      </c>
      <c r="J10959" s="7">
        <v>41213.519999999997</v>
      </c>
      <c r="K10959" s="7">
        <v>11059</v>
      </c>
      <c r="L10959" s="7">
        <v>8509.48</v>
      </c>
      <c r="M10959" s="5">
        <v>0.14000000000000001</v>
      </c>
      <c r="N10959" t="s">
        <v>1135</v>
      </c>
      <c r="O10959" t="s">
        <v>27</v>
      </c>
      <c r="P10959" t="s">
        <v>31</v>
      </c>
      <c r="Q10959" t="s">
        <v>19</v>
      </c>
      <c r="R10959" t="s">
        <v>21</v>
      </c>
      <c r="S10959" t="s">
        <v>17</v>
      </c>
      <c r="T10959" t="s">
        <v>13312</v>
      </c>
      <c r="U10959" s="1">
        <v>45794</v>
      </c>
      <c r="V10959">
        <v>68</v>
      </c>
      <c r="W10959" t="str">
        <f t="shared" si="218"/>
        <v>60-89</v>
      </c>
    </row>
    <row r="10960" spans="1:23" x14ac:dyDescent="0.25">
      <c r="A10960" t="s">
        <v>11209</v>
      </c>
      <c r="B10960">
        <v>1730838131</v>
      </c>
      <c r="C10960">
        <v>7386631240</v>
      </c>
      <c r="D10960" s="1">
        <v>45544</v>
      </c>
      <c r="E10960">
        <v>99233</v>
      </c>
      <c r="F10960">
        <v>99291</v>
      </c>
      <c r="G10960" t="s">
        <v>52</v>
      </c>
      <c r="H10960" s="34">
        <v>7553</v>
      </c>
      <c r="I10960" s="7">
        <v>6193</v>
      </c>
      <c r="J10960" s="7">
        <v>5078.26</v>
      </c>
      <c r="K10960" s="7">
        <v>0</v>
      </c>
      <c r="L10960" s="7">
        <v>1114.74</v>
      </c>
      <c r="M10960" s="5">
        <v>0.18</v>
      </c>
      <c r="N10960" t="s">
        <v>3141</v>
      </c>
      <c r="O10960" t="s">
        <v>17</v>
      </c>
      <c r="P10960" t="s">
        <v>3148</v>
      </c>
      <c r="Q10960" t="s">
        <v>19</v>
      </c>
      <c r="R10960" t="s">
        <v>27</v>
      </c>
      <c r="S10960" t="s">
        <v>27</v>
      </c>
      <c r="T10960" t="s">
        <v>13310</v>
      </c>
      <c r="U10960" s="1">
        <v>45646</v>
      </c>
      <c r="V10960">
        <v>102</v>
      </c>
      <c r="W10960" t="str">
        <f t="shared" si="218"/>
        <v>90-119</v>
      </c>
    </row>
    <row r="10961" spans="1:23" x14ac:dyDescent="0.25">
      <c r="A10961" t="s">
        <v>11210</v>
      </c>
      <c r="B10961">
        <v>5256662717</v>
      </c>
      <c r="C10961">
        <v>8218979981</v>
      </c>
      <c r="D10961" s="1">
        <v>45944</v>
      </c>
      <c r="E10961">
        <v>99213</v>
      </c>
      <c r="F10961">
        <v>99205</v>
      </c>
      <c r="G10961" t="s">
        <v>3716</v>
      </c>
      <c r="H10961" s="34">
        <v>86689</v>
      </c>
      <c r="I10961" s="7">
        <v>69351</v>
      </c>
      <c r="J10961" s="7">
        <v>44623.86</v>
      </c>
      <c r="K10961" s="7">
        <v>15018</v>
      </c>
      <c r="L10961" s="7">
        <v>9709.14</v>
      </c>
      <c r="M10961" s="5">
        <v>0.14000000000000001</v>
      </c>
      <c r="N10961" t="s">
        <v>1135</v>
      </c>
      <c r="O10961" t="s">
        <v>27</v>
      </c>
      <c r="P10961" t="s">
        <v>31</v>
      </c>
      <c r="Q10961" t="s">
        <v>19</v>
      </c>
      <c r="R10961" t="s">
        <v>26</v>
      </c>
      <c r="S10961" t="s">
        <v>27</v>
      </c>
      <c r="T10961" t="s">
        <v>13311</v>
      </c>
      <c r="U10961" s="1">
        <v>45974</v>
      </c>
      <c r="V10961">
        <v>30</v>
      </c>
      <c r="W10961" t="str">
        <f t="shared" si="218"/>
        <v>30-59</v>
      </c>
    </row>
    <row r="10962" spans="1:23" x14ac:dyDescent="0.25">
      <c r="A10962" t="s">
        <v>11211</v>
      </c>
      <c r="B10962">
        <v>9680101791</v>
      </c>
      <c r="C10962">
        <v>871020497</v>
      </c>
      <c r="D10962" s="1">
        <v>45771</v>
      </c>
      <c r="E10962">
        <v>99231</v>
      </c>
      <c r="F10962">
        <v>36415</v>
      </c>
      <c r="G10962" t="s">
        <v>351</v>
      </c>
      <c r="H10962" s="34">
        <v>58111</v>
      </c>
      <c r="I10962" s="7">
        <v>49394</v>
      </c>
      <c r="J10962" s="7">
        <v>35919.120000000003</v>
      </c>
      <c r="K10962" s="7">
        <v>12487</v>
      </c>
      <c r="L10962" s="7">
        <v>987.88</v>
      </c>
      <c r="M10962" s="5">
        <v>0.02</v>
      </c>
      <c r="N10962" t="s">
        <v>16</v>
      </c>
      <c r="O10962" t="s">
        <v>27</v>
      </c>
      <c r="P10962" t="s">
        <v>97</v>
      </c>
      <c r="Q10962" t="s">
        <v>32</v>
      </c>
      <c r="R10962" t="s">
        <v>38</v>
      </c>
      <c r="S10962" t="s">
        <v>27</v>
      </c>
      <c r="T10962" t="s">
        <v>13312</v>
      </c>
      <c r="U10962" s="1">
        <v>45931</v>
      </c>
      <c r="V10962">
        <v>160</v>
      </c>
      <c r="W10962" t="str">
        <f t="shared" si="218"/>
        <v>150-179</v>
      </c>
    </row>
    <row r="10963" spans="1:23" x14ac:dyDescent="0.25">
      <c r="A10963" t="s">
        <v>11212</v>
      </c>
      <c r="B10963">
        <v>6216551462</v>
      </c>
      <c r="C10963">
        <v>755450663</v>
      </c>
      <c r="D10963" s="1">
        <v>45668</v>
      </c>
      <c r="E10963">
        <v>99231</v>
      </c>
      <c r="F10963">
        <v>99291</v>
      </c>
      <c r="G10963" t="s">
        <v>142</v>
      </c>
      <c r="H10963" s="34">
        <v>95116</v>
      </c>
      <c r="I10963" s="7">
        <v>68484</v>
      </c>
      <c r="J10963" s="7">
        <v>63005.279999999999</v>
      </c>
      <c r="K10963" s="7">
        <v>0</v>
      </c>
      <c r="L10963" s="7">
        <v>5478.72</v>
      </c>
      <c r="M10963" s="5">
        <v>0.08</v>
      </c>
      <c r="N10963" t="s">
        <v>24</v>
      </c>
      <c r="O10963" t="s">
        <v>17</v>
      </c>
      <c r="P10963" t="s">
        <v>3146</v>
      </c>
      <c r="Q10963" t="s">
        <v>19</v>
      </c>
      <c r="R10963" t="s">
        <v>21</v>
      </c>
      <c r="S10963" t="s">
        <v>17</v>
      </c>
      <c r="T10963" t="s">
        <v>13311</v>
      </c>
      <c r="U10963" s="1">
        <v>45741</v>
      </c>
      <c r="V10963">
        <v>73</v>
      </c>
      <c r="W10963" t="str">
        <f t="shared" si="218"/>
        <v>60-89</v>
      </c>
    </row>
    <row r="10964" spans="1:23" x14ac:dyDescent="0.25">
      <c r="A10964" t="s">
        <v>11213</v>
      </c>
      <c r="B10964">
        <v>8681975185</v>
      </c>
      <c r="C10964">
        <v>6897850941</v>
      </c>
      <c r="D10964" s="1">
        <v>45352</v>
      </c>
      <c r="E10964">
        <v>99232</v>
      </c>
      <c r="F10964">
        <v>81000</v>
      </c>
      <c r="G10964" t="s">
        <v>293</v>
      </c>
      <c r="H10964" s="34">
        <v>88864</v>
      </c>
      <c r="I10964" s="7">
        <v>69314</v>
      </c>
      <c r="J10964" s="7">
        <v>47678.2</v>
      </c>
      <c r="K10964" s="7">
        <v>7773</v>
      </c>
      <c r="L10964" s="7">
        <v>13862.8</v>
      </c>
      <c r="M10964" s="5">
        <v>0.2</v>
      </c>
      <c r="N10964" t="s">
        <v>3140</v>
      </c>
      <c r="O10964" t="s">
        <v>30</v>
      </c>
      <c r="P10964" t="s">
        <v>3147</v>
      </c>
      <c r="Q10964" t="s">
        <v>32</v>
      </c>
      <c r="R10964" t="s">
        <v>27</v>
      </c>
      <c r="S10964" t="s">
        <v>21</v>
      </c>
      <c r="T10964" t="s">
        <v>13312</v>
      </c>
      <c r="U10964" s="1">
        <v>45459</v>
      </c>
      <c r="V10964">
        <v>107</v>
      </c>
      <c r="W10964" t="str">
        <f t="shared" si="218"/>
        <v>90-119</v>
      </c>
    </row>
    <row r="10965" spans="1:23" x14ac:dyDescent="0.25">
      <c r="A10965" t="s">
        <v>11214</v>
      </c>
      <c r="B10965">
        <v>6175397479</v>
      </c>
      <c r="C10965">
        <v>3494191669</v>
      </c>
      <c r="D10965" s="1">
        <v>45356</v>
      </c>
      <c r="E10965">
        <v>99214</v>
      </c>
      <c r="F10965">
        <v>99292</v>
      </c>
      <c r="G10965" t="s">
        <v>3335</v>
      </c>
      <c r="H10965" s="34">
        <v>77919</v>
      </c>
      <c r="I10965" s="7">
        <v>60777</v>
      </c>
      <c r="J10965" s="7">
        <v>48621.599999999999</v>
      </c>
      <c r="K10965" s="7">
        <v>0</v>
      </c>
      <c r="L10965" s="7">
        <v>12155.4</v>
      </c>
      <c r="M10965" s="5">
        <v>0.2</v>
      </c>
      <c r="N10965" t="s">
        <v>3140</v>
      </c>
      <c r="O10965" t="s">
        <v>17</v>
      </c>
      <c r="P10965" t="s">
        <v>35</v>
      </c>
      <c r="Q10965" t="s">
        <v>19</v>
      </c>
      <c r="R10965" t="s">
        <v>26</v>
      </c>
      <c r="S10965" t="s">
        <v>27</v>
      </c>
      <c r="T10965" t="s">
        <v>13311</v>
      </c>
      <c r="U10965" s="1">
        <v>45400</v>
      </c>
      <c r="V10965">
        <v>44</v>
      </c>
      <c r="W10965" t="str">
        <f t="shared" si="218"/>
        <v>30-59</v>
      </c>
    </row>
    <row r="10966" spans="1:23" x14ac:dyDescent="0.25">
      <c r="A10966" t="s">
        <v>11215</v>
      </c>
      <c r="B10966">
        <v>6547529772</v>
      </c>
      <c r="C10966">
        <v>9865314169</v>
      </c>
      <c r="D10966" s="1">
        <v>45837</v>
      </c>
      <c r="E10966">
        <v>99214</v>
      </c>
      <c r="F10966">
        <v>99201</v>
      </c>
      <c r="G10966" t="s">
        <v>4083</v>
      </c>
      <c r="H10966" s="34">
        <v>82121</v>
      </c>
      <c r="I10966" s="7">
        <v>64876</v>
      </c>
      <c r="J10966" s="7">
        <v>45404.84</v>
      </c>
      <c r="K10966" s="7">
        <v>9091</v>
      </c>
      <c r="L10966" s="7">
        <v>10380.16</v>
      </c>
      <c r="M10966" s="5">
        <v>0.16</v>
      </c>
      <c r="N10966" t="s">
        <v>1138</v>
      </c>
      <c r="O10966" t="s">
        <v>27</v>
      </c>
      <c r="P10966" t="s">
        <v>3149</v>
      </c>
      <c r="Q10966" t="s">
        <v>19</v>
      </c>
      <c r="R10966" t="s">
        <v>20</v>
      </c>
      <c r="S10966" t="s">
        <v>21</v>
      </c>
      <c r="T10966" t="s">
        <v>13310</v>
      </c>
      <c r="U10966" s="1">
        <v>45870</v>
      </c>
      <c r="V10966">
        <v>33</v>
      </c>
      <c r="W10966" t="str">
        <f t="shared" si="218"/>
        <v>30-59</v>
      </c>
    </row>
    <row r="10967" spans="1:23" x14ac:dyDescent="0.25">
      <c r="A10967" t="s">
        <v>11216</v>
      </c>
      <c r="B10967">
        <v>2732976065</v>
      </c>
      <c r="C10967">
        <v>5342564446</v>
      </c>
      <c r="D10967" s="1">
        <v>45935</v>
      </c>
      <c r="E10967">
        <v>99233</v>
      </c>
      <c r="F10967">
        <v>99201</v>
      </c>
      <c r="G10967" t="s">
        <v>3154</v>
      </c>
      <c r="H10967" s="34">
        <v>70609</v>
      </c>
      <c r="I10967" s="7">
        <v>45896</v>
      </c>
      <c r="J10967" s="7">
        <v>26916.48</v>
      </c>
      <c r="K10967" s="7">
        <v>13472</v>
      </c>
      <c r="L10967" s="7">
        <v>5507.52</v>
      </c>
      <c r="M10967" s="5">
        <v>0.12</v>
      </c>
      <c r="N10967" t="s">
        <v>46</v>
      </c>
      <c r="O10967" t="s">
        <v>27</v>
      </c>
      <c r="P10967" t="s">
        <v>55</v>
      </c>
      <c r="Q10967" t="s">
        <v>32</v>
      </c>
      <c r="R10967" t="s">
        <v>21</v>
      </c>
      <c r="S10967" t="s">
        <v>27</v>
      </c>
      <c r="T10967" t="s">
        <v>13312</v>
      </c>
      <c r="U10967" s="1">
        <v>46007</v>
      </c>
      <c r="V10967">
        <v>72</v>
      </c>
      <c r="W10967" t="str">
        <f t="shared" si="218"/>
        <v>60-89</v>
      </c>
    </row>
    <row r="10968" spans="1:23" x14ac:dyDescent="0.25">
      <c r="A10968" t="s">
        <v>11217</v>
      </c>
      <c r="B10968">
        <v>3818421374</v>
      </c>
      <c r="C10968">
        <v>3048001812</v>
      </c>
      <c r="D10968" s="1">
        <v>45358</v>
      </c>
      <c r="E10968">
        <v>99215</v>
      </c>
      <c r="F10968">
        <v>71046</v>
      </c>
      <c r="G10968" t="s">
        <v>3371</v>
      </c>
      <c r="H10968" s="34">
        <v>65604</v>
      </c>
      <c r="I10968" s="7">
        <v>47235</v>
      </c>
      <c r="J10968" s="7">
        <v>43456.2</v>
      </c>
      <c r="K10968" s="7">
        <v>0</v>
      </c>
      <c r="L10968" s="7">
        <v>3778.8</v>
      </c>
      <c r="M10968" s="5">
        <v>0.08</v>
      </c>
      <c r="N10968" t="s">
        <v>24</v>
      </c>
      <c r="O10968" t="s">
        <v>17</v>
      </c>
      <c r="P10968" t="s">
        <v>3147</v>
      </c>
      <c r="Q10968" t="s">
        <v>32</v>
      </c>
      <c r="R10968" t="s">
        <v>43</v>
      </c>
      <c r="S10968" t="s">
        <v>21</v>
      </c>
      <c r="T10968" t="s">
        <v>13311</v>
      </c>
      <c r="U10968" s="1">
        <v>45392</v>
      </c>
      <c r="V10968">
        <v>34</v>
      </c>
      <c r="W10968" t="str">
        <f t="shared" si="218"/>
        <v>30-59</v>
      </c>
    </row>
    <row r="10969" spans="1:23" x14ac:dyDescent="0.25">
      <c r="A10969" t="s">
        <v>11218</v>
      </c>
      <c r="B10969">
        <v>4956024016</v>
      </c>
      <c r="C10969">
        <v>236867203</v>
      </c>
      <c r="D10969" s="1">
        <v>45765</v>
      </c>
      <c r="E10969">
        <v>99233</v>
      </c>
      <c r="F10969">
        <v>99201</v>
      </c>
      <c r="G10969" t="s">
        <v>3288</v>
      </c>
      <c r="H10969" s="34">
        <v>26971</v>
      </c>
      <c r="I10969" s="7">
        <v>21307</v>
      </c>
      <c r="J10969" s="7">
        <v>13950.88</v>
      </c>
      <c r="K10969" s="7">
        <v>3947</v>
      </c>
      <c r="L10969" s="7">
        <v>3409.12</v>
      </c>
      <c r="M10969" s="5">
        <v>0.16</v>
      </c>
      <c r="N10969" t="s">
        <v>1138</v>
      </c>
      <c r="O10969" t="s">
        <v>27</v>
      </c>
      <c r="P10969" t="s">
        <v>97</v>
      </c>
      <c r="Q10969" t="s">
        <v>32</v>
      </c>
      <c r="R10969" t="s">
        <v>26</v>
      </c>
      <c r="S10969" t="s">
        <v>21</v>
      </c>
      <c r="T10969" t="s">
        <v>13310</v>
      </c>
      <c r="U10969" s="1">
        <v>45860</v>
      </c>
      <c r="V10969">
        <v>95</v>
      </c>
      <c r="W10969" t="str">
        <f t="shared" si="218"/>
        <v>90-119</v>
      </c>
    </row>
    <row r="10970" spans="1:23" x14ac:dyDescent="0.25">
      <c r="A10970" t="s">
        <v>11219</v>
      </c>
      <c r="B10970">
        <v>5651268178</v>
      </c>
      <c r="C10970">
        <v>7041593419</v>
      </c>
      <c r="D10970" s="1">
        <v>45622</v>
      </c>
      <c r="E10970">
        <v>99233</v>
      </c>
      <c r="F10970">
        <v>99281</v>
      </c>
      <c r="G10970" t="s">
        <v>45</v>
      </c>
      <c r="H10970" s="34">
        <v>33240</v>
      </c>
      <c r="I10970" s="7">
        <v>26260</v>
      </c>
      <c r="J10970" s="7">
        <v>11577.4</v>
      </c>
      <c r="K10970" s="7">
        <v>10481</v>
      </c>
      <c r="L10970" s="7">
        <v>4201.6000000000004</v>
      </c>
      <c r="M10970" s="5">
        <v>0.16</v>
      </c>
      <c r="N10970" t="s">
        <v>1138</v>
      </c>
      <c r="O10970" t="s">
        <v>27</v>
      </c>
      <c r="P10970" t="s">
        <v>3150</v>
      </c>
      <c r="Q10970" t="s">
        <v>32</v>
      </c>
      <c r="R10970" t="s">
        <v>38</v>
      </c>
      <c r="S10970" t="s">
        <v>21</v>
      </c>
      <c r="T10970" t="s">
        <v>13310</v>
      </c>
      <c r="U10970" s="1">
        <v>45790</v>
      </c>
      <c r="V10970">
        <v>168</v>
      </c>
      <c r="W10970" t="str">
        <f t="shared" si="218"/>
        <v>150-179</v>
      </c>
    </row>
    <row r="10971" spans="1:23" x14ac:dyDescent="0.25">
      <c r="A10971" t="s">
        <v>11220</v>
      </c>
      <c r="B10971">
        <v>8181451057</v>
      </c>
      <c r="C10971">
        <v>6005365163</v>
      </c>
      <c r="D10971" s="1">
        <v>45484</v>
      </c>
      <c r="E10971">
        <v>99213</v>
      </c>
      <c r="F10971">
        <v>99202</v>
      </c>
      <c r="G10971" t="s">
        <v>224</v>
      </c>
      <c r="H10971" s="34">
        <v>69902</v>
      </c>
      <c r="I10971" s="7">
        <v>59417</v>
      </c>
      <c r="J10971" s="7">
        <v>58228.66</v>
      </c>
      <c r="K10971" s="7">
        <v>0</v>
      </c>
      <c r="L10971" s="7">
        <v>1188.3399999999999</v>
      </c>
      <c r="M10971" s="5">
        <v>0.02</v>
      </c>
      <c r="N10971" t="s">
        <v>16</v>
      </c>
      <c r="O10971" t="s">
        <v>17</v>
      </c>
      <c r="P10971" t="s">
        <v>3149</v>
      </c>
      <c r="Q10971" t="s">
        <v>32</v>
      </c>
      <c r="R10971" t="s">
        <v>38</v>
      </c>
      <c r="S10971" t="s">
        <v>21</v>
      </c>
      <c r="T10971" t="s">
        <v>13311</v>
      </c>
      <c r="U10971" s="1">
        <v>45609</v>
      </c>
      <c r="V10971">
        <v>125</v>
      </c>
      <c r="W10971" t="str">
        <f t="shared" si="218"/>
        <v>120-149</v>
      </c>
    </row>
    <row r="10972" spans="1:23" x14ac:dyDescent="0.25">
      <c r="A10972" t="s">
        <v>11221</v>
      </c>
      <c r="B10972">
        <v>2975969091</v>
      </c>
      <c r="C10972">
        <v>694152917</v>
      </c>
      <c r="D10972" s="1">
        <v>45605</v>
      </c>
      <c r="E10972">
        <v>99213</v>
      </c>
      <c r="F10972">
        <v>99282</v>
      </c>
      <c r="G10972" t="s">
        <v>3394</v>
      </c>
      <c r="H10972" s="34">
        <v>46014</v>
      </c>
      <c r="I10972" s="7">
        <v>34511</v>
      </c>
      <c r="J10972" s="7">
        <v>29334.35</v>
      </c>
      <c r="K10972" s="7">
        <v>0</v>
      </c>
      <c r="L10972" s="7">
        <v>5176.6499999999996</v>
      </c>
      <c r="M10972" s="5">
        <v>0.15</v>
      </c>
      <c r="N10972" t="s">
        <v>1139</v>
      </c>
      <c r="O10972" t="s">
        <v>17</v>
      </c>
      <c r="P10972" t="s">
        <v>58</v>
      </c>
      <c r="Q10972" t="s">
        <v>32</v>
      </c>
      <c r="R10972" t="s">
        <v>20</v>
      </c>
      <c r="S10972" t="s">
        <v>17</v>
      </c>
      <c r="T10972" t="s">
        <v>13311</v>
      </c>
      <c r="U10972" s="1">
        <v>45662</v>
      </c>
      <c r="V10972">
        <v>57</v>
      </c>
      <c r="W10972" t="str">
        <f t="shared" si="218"/>
        <v>30-59</v>
      </c>
    </row>
    <row r="10973" spans="1:23" x14ac:dyDescent="0.25">
      <c r="A10973" t="s">
        <v>11222</v>
      </c>
      <c r="B10973">
        <v>5565668750</v>
      </c>
      <c r="C10973">
        <v>2569041099</v>
      </c>
      <c r="D10973" s="1">
        <v>45454</v>
      </c>
      <c r="E10973">
        <v>99215</v>
      </c>
      <c r="F10973">
        <v>90834</v>
      </c>
      <c r="G10973" t="s">
        <v>3424</v>
      </c>
      <c r="H10973" s="34">
        <v>98884</v>
      </c>
      <c r="I10973" s="7">
        <v>78118</v>
      </c>
      <c r="J10973" s="7">
        <v>65619.12</v>
      </c>
      <c r="K10973" s="7">
        <v>0</v>
      </c>
      <c r="L10973" s="7">
        <v>12498.88</v>
      </c>
      <c r="M10973" s="5">
        <v>0.16</v>
      </c>
      <c r="N10973" t="s">
        <v>1138</v>
      </c>
      <c r="O10973" t="s">
        <v>17</v>
      </c>
      <c r="P10973" t="s">
        <v>58</v>
      </c>
      <c r="Q10973" t="s">
        <v>19</v>
      </c>
      <c r="R10973" t="s">
        <v>27</v>
      </c>
      <c r="S10973" t="s">
        <v>27</v>
      </c>
      <c r="T10973" t="s">
        <v>13310</v>
      </c>
      <c r="U10973" s="1">
        <v>45539</v>
      </c>
      <c r="V10973">
        <v>85</v>
      </c>
      <c r="W10973" t="str">
        <f t="shared" si="218"/>
        <v>60-89</v>
      </c>
    </row>
    <row r="10974" spans="1:23" x14ac:dyDescent="0.25">
      <c r="A10974" t="s">
        <v>11223</v>
      </c>
      <c r="B10974">
        <v>8933322524</v>
      </c>
      <c r="C10974">
        <v>6678031599</v>
      </c>
      <c r="D10974" s="1">
        <v>45616</v>
      </c>
      <c r="E10974">
        <v>99214</v>
      </c>
      <c r="F10974">
        <v>99292</v>
      </c>
      <c r="G10974" t="s">
        <v>3204</v>
      </c>
      <c r="H10974" s="34">
        <v>66635</v>
      </c>
      <c r="I10974" s="7">
        <v>54641</v>
      </c>
      <c r="J10974" s="7">
        <v>33929.620000000003</v>
      </c>
      <c r="K10974" s="7">
        <v>10876</v>
      </c>
      <c r="L10974" s="7">
        <v>9835.3799999999992</v>
      </c>
      <c r="M10974" s="5">
        <v>0.18</v>
      </c>
      <c r="N10974" t="s">
        <v>3141</v>
      </c>
      <c r="O10974" t="s">
        <v>27</v>
      </c>
      <c r="P10974" t="s">
        <v>35</v>
      </c>
      <c r="Q10974" t="s">
        <v>19</v>
      </c>
      <c r="R10974" t="s">
        <v>43</v>
      </c>
      <c r="S10974" t="s">
        <v>21</v>
      </c>
      <c r="T10974" t="s">
        <v>13311</v>
      </c>
      <c r="U10974" s="1">
        <v>45714</v>
      </c>
      <c r="V10974">
        <v>98</v>
      </c>
      <c r="W10974" t="str">
        <f t="shared" si="218"/>
        <v>90-119</v>
      </c>
    </row>
    <row r="10975" spans="1:23" x14ac:dyDescent="0.25">
      <c r="A10975" t="s">
        <v>11224</v>
      </c>
      <c r="B10975">
        <v>3033013789</v>
      </c>
      <c r="C10975">
        <v>2618651587</v>
      </c>
      <c r="D10975" s="1">
        <v>45919</v>
      </c>
      <c r="E10975">
        <v>99213</v>
      </c>
      <c r="F10975">
        <v>99213</v>
      </c>
      <c r="G10975" t="s">
        <v>174</v>
      </c>
      <c r="H10975" s="34">
        <v>88570</v>
      </c>
      <c r="I10975" s="7">
        <v>69085</v>
      </c>
      <c r="J10975" s="7">
        <v>46033</v>
      </c>
      <c r="K10975" s="7">
        <v>9235</v>
      </c>
      <c r="L10975" s="7">
        <v>13817</v>
      </c>
      <c r="M10975" s="5">
        <v>0.2</v>
      </c>
      <c r="N10975" t="s">
        <v>3140</v>
      </c>
      <c r="O10975" t="s">
        <v>30</v>
      </c>
      <c r="P10975" t="s">
        <v>3149</v>
      </c>
      <c r="Q10975" t="s">
        <v>32</v>
      </c>
      <c r="R10975" t="s">
        <v>38</v>
      </c>
      <c r="S10975" t="s">
        <v>17</v>
      </c>
      <c r="T10975" t="s">
        <v>13310</v>
      </c>
      <c r="U10975" s="1">
        <v>45951</v>
      </c>
      <c r="V10975">
        <v>32</v>
      </c>
      <c r="W10975" t="str">
        <f t="shared" si="218"/>
        <v>30-59</v>
      </c>
    </row>
    <row r="10976" spans="1:23" x14ac:dyDescent="0.25">
      <c r="A10976" t="s">
        <v>11225</v>
      </c>
      <c r="B10976">
        <v>7031942283</v>
      </c>
      <c r="C10976">
        <v>4598344873</v>
      </c>
      <c r="D10976" s="1">
        <v>45933</v>
      </c>
      <c r="E10976">
        <v>99221</v>
      </c>
      <c r="F10976">
        <v>81000</v>
      </c>
      <c r="G10976" t="s">
        <v>3325</v>
      </c>
      <c r="H10976" s="34">
        <v>13816</v>
      </c>
      <c r="I10976" s="7">
        <v>8980</v>
      </c>
      <c r="J10976" s="7">
        <v>7902.4</v>
      </c>
      <c r="K10976" s="7">
        <v>0</v>
      </c>
      <c r="L10976" s="7">
        <v>1077.5999999999999</v>
      </c>
      <c r="M10976" s="5">
        <v>0.12</v>
      </c>
      <c r="N10976" t="s">
        <v>46</v>
      </c>
      <c r="O10976" t="s">
        <v>17</v>
      </c>
      <c r="P10976" t="s">
        <v>25</v>
      </c>
      <c r="Q10976" t="s">
        <v>19</v>
      </c>
      <c r="R10976" t="s">
        <v>21</v>
      </c>
      <c r="S10976" t="s">
        <v>21</v>
      </c>
      <c r="T10976" t="s">
        <v>13310</v>
      </c>
      <c r="U10976" s="1">
        <v>45973</v>
      </c>
      <c r="V10976">
        <v>40</v>
      </c>
      <c r="W10976" t="str">
        <f t="shared" si="218"/>
        <v>30-59</v>
      </c>
    </row>
    <row r="10977" spans="1:23" x14ac:dyDescent="0.25">
      <c r="A10977" t="s">
        <v>11226</v>
      </c>
      <c r="B10977">
        <v>261978867</v>
      </c>
      <c r="C10977">
        <v>8311550330</v>
      </c>
      <c r="D10977" s="1">
        <v>45521</v>
      </c>
      <c r="E10977">
        <v>99238</v>
      </c>
      <c r="F10977">
        <v>71046</v>
      </c>
      <c r="G10977" t="s">
        <v>593</v>
      </c>
      <c r="H10977" s="34">
        <v>27144</v>
      </c>
      <c r="I10977" s="7">
        <v>17644</v>
      </c>
      <c r="J10977" s="7">
        <v>13777.72</v>
      </c>
      <c r="K10977" s="7">
        <v>1749</v>
      </c>
      <c r="L10977" s="7">
        <v>2117.2800000000002</v>
      </c>
      <c r="M10977" s="5">
        <v>0.12</v>
      </c>
      <c r="N10977" t="s">
        <v>46</v>
      </c>
      <c r="O10977" t="s">
        <v>30</v>
      </c>
      <c r="P10977" t="s">
        <v>40</v>
      </c>
      <c r="Q10977" t="s">
        <v>32</v>
      </c>
      <c r="R10977" t="s">
        <v>20</v>
      </c>
      <c r="S10977" t="s">
        <v>27</v>
      </c>
      <c r="T10977" t="s">
        <v>13310</v>
      </c>
      <c r="U10977" s="1">
        <v>45579</v>
      </c>
      <c r="V10977">
        <v>58</v>
      </c>
      <c r="W10977" t="str">
        <f t="shared" si="218"/>
        <v>30-59</v>
      </c>
    </row>
    <row r="10978" spans="1:23" x14ac:dyDescent="0.25">
      <c r="A10978" t="s">
        <v>11227</v>
      </c>
      <c r="B10978">
        <v>202827666</v>
      </c>
      <c r="C10978">
        <v>9577291018</v>
      </c>
      <c r="D10978" s="1">
        <v>45762</v>
      </c>
      <c r="E10978">
        <v>99213</v>
      </c>
      <c r="F10978">
        <v>99215</v>
      </c>
      <c r="G10978" t="s">
        <v>3225</v>
      </c>
      <c r="H10978" s="34">
        <v>86111</v>
      </c>
      <c r="I10978" s="7">
        <v>70611</v>
      </c>
      <c r="J10978" s="7">
        <v>34519.019999999997</v>
      </c>
      <c r="K10978" s="7">
        <v>23382</v>
      </c>
      <c r="L10978" s="7">
        <v>12709.98</v>
      </c>
      <c r="M10978" s="5">
        <v>0.18</v>
      </c>
      <c r="N10978" t="s">
        <v>3141</v>
      </c>
      <c r="O10978" t="s">
        <v>27</v>
      </c>
      <c r="P10978" t="s">
        <v>3147</v>
      </c>
      <c r="Q10978" t="s">
        <v>19</v>
      </c>
      <c r="R10978" t="s">
        <v>26</v>
      </c>
      <c r="S10978" t="s">
        <v>17</v>
      </c>
      <c r="T10978" t="s">
        <v>13310</v>
      </c>
      <c r="U10978" s="1">
        <v>45797</v>
      </c>
      <c r="V10978">
        <v>35</v>
      </c>
      <c r="W10978" t="str">
        <f t="shared" si="218"/>
        <v>30-59</v>
      </c>
    </row>
    <row r="10979" spans="1:23" x14ac:dyDescent="0.25">
      <c r="A10979" t="s">
        <v>11228</v>
      </c>
      <c r="B10979">
        <v>9706562035</v>
      </c>
      <c r="C10979">
        <v>4165640883</v>
      </c>
      <c r="D10979" s="1">
        <v>45638</v>
      </c>
      <c r="E10979">
        <v>99222</v>
      </c>
      <c r="F10979">
        <v>99215</v>
      </c>
      <c r="G10979" t="s">
        <v>65</v>
      </c>
      <c r="H10979" s="34">
        <v>46663</v>
      </c>
      <c r="I10979" s="7">
        <v>37330</v>
      </c>
      <c r="J10979" s="7">
        <v>32103.8</v>
      </c>
      <c r="K10979" s="7">
        <v>0</v>
      </c>
      <c r="L10979" s="7">
        <v>5226.2</v>
      </c>
      <c r="M10979" s="5">
        <v>0.14000000000000001</v>
      </c>
      <c r="N10979" t="s">
        <v>1135</v>
      </c>
      <c r="O10979" t="s">
        <v>17</v>
      </c>
      <c r="P10979" t="s">
        <v>3150</v>
      </c>
      <c r="Q10979" t="s">
        <v>32</v>
      </c>
      <c r="R10979" t="s">
        <v>21</v>
      </c>
      <c r="S10979" t="s">
        <v>27</v>
      </c>
      <c r="T10979" t="s">
        <v>13310</v>
      </c>
      <c r="U10979" s="1">
        <v>45762</v>
      </c>
      <c r="V10979">
        <v>124</v>
      </c>
      <c r="W10979" t="str">
        <f t="shared" si="218"/>
        <v>120-149</v>
      </c>
    </row>
    <row r="10980" spans="1:23" x14ac:dyDescent="0.25">
      <c r="A10980" t="s">
        <v>11229</v>
      </c>
      <c r="B10980">
        <v>704530658</v>
      </c>
      <c r="C10980">
        <v>5654620842</v>
      </c>
      <c r="D10980" s="1">
        <v>45907</v>
      </c>
      <c r="E10980">
        <v>99233</v>
      </c>
      <c r="F10980">
        <v>90834</v>
      </c>
      <c r="G10980" t="s">
        <v>3272</v>
      </c>
      <c r="H10980" s="34">
        <v>90104</v>
      </c>
      <c r="I10980" s="7">
        <v>76588</v>
      </c>
      <c r="J10980" s="7">
        <v>75056.240000000005</v>
      </c>
      <c r="K10980" s="7">
        <v>0</v>
      </c>
      <c r="L10980" s="7">
        <v>1531.76</v>
      </c>
      <c r="M10980" s="5">
        <v>0.02</v>
      </c>
      <c r="N10980" t="s">
        <v>16</v>
      </c>
      <c r="O10980" t="s">
        <v>17</v>
      </c>
      <c r="P10980" t="s">
        <v>3147</v>
      </c>
      <c r="Q10980" t="s">
        <v>19</v>
      </c>
      <c r="R10980" t="s">
        <v>26</v>
      </c>
      <c r="S10980" t="s">
        <v>17</v>
      </c>
      <c r="T10980" t="s">
        <v>13311</v>
      </c>
      <c r="U10980" s="1">
        <v>46045</v>
      </c>
      <c r="V10980">
        <v>138</v>
      </c>
      <c r="W10980" t="str">
        <f t="shared" si="218"/>
        <v>120-149</v>
      </c>
    </row>
    <row r="10981" spans="1:23" x14ac:dyDescent="0.25">
      <c r="A10981" t="s">
        <v>11230</v>
      </c>
      <c r="B10981">
        <v>548096930</v>
      </c>
      <c r="C10981">
        <v>2846481258</v>
      </c>
      <c r="D10981" s="1">
        <v>45494</v>
      </c>
      <c r="E10981">
        <v>99221</v>
      </c>
      <c r="F10981">
        <v>99284</v>
      </c>
      <c r="G10981" t="s">
        <v>318</v>
      </c>
      <c r="H10981" s="34">
        <v>97953</v>
      </c>
      <c r="I10981" s="7">
        <v>83260</v>
      </c>
      <c r="J10981" s="7">
        <v>55221.8</v>
      </c>
      <c r="K10981" s="7">
        <v>26373</v>
      </c>
      <c r="L10981" s="7">
        <v>1665.2</v>
      </c>
      <c r="M10981" s="5">
        <v>0.02</v>
      </c>
      <c r="N10981" t="s">
        <v>16</v>
      </c>
      <c r="O10981" t="s">
        <v>27</v>
      </c>
      <c r="P10981" t="s">
        <v>40</v>
      </c>
      <c r="Q10981" t="s">
        <v>32</v>
      </c>
      <c r="R10981" t="s">
        <v>20</v>
      </c>
      <c r="S10981" t="s">
        <v>27</v>
      </c>
      <c r="T10981" t="s">
        <v>13311</v>
      </c>
      <c r="U10981" s="1">
        <v>45652</v>
      </c>
      <c r="V10981">
        <v>158</v>
      </c>
      <c r="W10981" t="str">
        <f t="shared" si="218"/>
        <v>150-179</v>
      </c>
    </row>
    <row r="10982" spans="1:23" x14ac:dyDescent="0.25">
      <c r="A10982" t="s">
        <v>11231</v>
      </c>
      <c r="B10982">
        <v>6060202299</v>
      </c>
      <c r="C10982">
        <v>4296712363</v>
      </c>
      <c r="D10982" s="1">
        <v>45728</v>
      </c>
      <c r="E10982">
        <v>99233</v>
      </c>
      <c r="F10982">
        <v>81000</v>
      </c>
      <c r="G10982" t="s">
        <v>75</v>
      </c>
      <c r="H10982" s="34">
        <v>37810</v>
      </c>
      <c r="I10982" s="7">
        <v>24577</v>
      </c>
      <c r="J10982" s="7">
        <v>17550.759999999998</v>
      </c>
      <c r="K10982" s="7">
        <v>4077</v>
      </c>
      <c r="L10982" s="7">
        <v>2949.24</v>
      </c>
      <c r="M10982" s="5">
        <v>0.12</v>
      </c>
      <c r="N10982" t="s">
        <v>46</v>
      </c>
      <c r="O10982" t="s">
        <v>27</v>
      </c>
      <c r="P10982" t="s">
        <v>55</v>
      </c>
      <c r="Q10982" t="s">
        <v>19</v>
      </c>
      <c r="R10982" t="s">
        <v>26</v>
      </c>
      <c r="S10982" t="s">
        <v>21</v>
      </c>
      <c r="T10982" t="s">
        <v>13310</v>
      </c>
      <c r="U10982" s="1">
        <v>45875</v>
      </c>
      <c r="V10982">
        <v>147</v>
      </c>
      <c r="W10982" t="str">
        <f t="shared" si="218"/>
        <v>120-149</v>
      </c>
    </row>
    <row r="10983" spans="1:23" x14ac:dyDescent="0.25">
      <c r="A10983" t="s">
        <v>11232</v>
      </c>
      <c r="B10983">
        <v>9964609209</v>
      </c>
      <c r="C10983">
        <v>8296242378</v>
      </c>
      <c r="D10983" s="1">
        <v>45917</v>
      </c>
      <c r="E10983">
        <v>99214</v>
      </c>
      <c r="F10983">
        <v>99211</v>
      </c>
      <c r="G10983" t="s">
        <v>3170</v>
      </c>
      <c r="H10983" s="34">
        <v>53798</v>
      </c>
      <c r="I10983" s="7">
        <v>42500</v>
      </c>
      <c r="J10983" s="7">
        <v>35700</v>
      </c>
      <c r="K10983" s="7">
        <v>0</v>
      </c>
      <c r="L10983" s="7">
        <v>6800</v>
      </c>
      <c r="M10983" s="5">
        <v>0.16</v>
      </c>
      <c r="N10983" t="s">
        <v>1138</v>
      </c>
      <c r="O10983" t="s">
        <v>17</v>
      </c>
      <c r="P10983" t="s">
        <v>35</v>
      </c>
      <c r="Q10983" t="s">
        <v>19</v>
      </c>
      <c r="R10983" t="s">
        <v>27</v>
      </c>
      <c r="S10983" t="s">
        <v>21</v>
      </c>
      <c r="T10983" t="s">
        <v>13311</v>
      </c>
      <c r="U10983" s="1">
        <v>45960</v>
      </c>
      <c r="V10983">
        <v>43</v>
      </c>
      <c r="W10983" t="str">
        <f t="shared" si="218"/>
        <v>30-59</v>
      </c>
    </row>
    <row r="10984" spans="1:23" x14ac:dyDescent="0.25">
      <c r="A10984" t="s">
        <v>11233</v>
      </c>
      <c r="B10984">
        <v>1463175203</v>
      </c>
      <c r="C10984">
        <v>6484726646</v>
      </c>
      <c r="D10984" s="1">
        <v>45527</v>
      </c>
      <c r="E10984">
        <v>99214</v>
      </c>
      <c r="F10984">
        <v>99215</v>
      </c>
      <c r="G10984" t="s">
        <v>3716</v>
      </c>
      <c r="H10984" s="34">
        <v>56557</v>
      </c>
      <c r="I10984" s="7">
        <v>46377</v>
      </c>
      <c r="J10984" s="7">
        <v>38029.14</v>
      </c>
      <c r="K10984" s="7">
        <v>0</v>
      </c>
      <c r="L10984" s="7">
        <v>8347.86</v>
      </c>
      <c r="M10984" s="5">
        <v>0.18</v>
      </c>
      <c r="N10984" t="s">
        <v>3141</v>
      </c>
      <c r="O10984" t="s">
        <v>17</v>
      </c>
      <c r="P10984" t="s">
        <v>25</v>
      </c>
      <c r="Q10984" t="s">
        <v>19</v>
      </c>
      <c r="R10984" t="s">
        <v>20</v>
      </c>
      <c r="S10984" t="s">
        <v>17</v>
      </c>
      <c r="T10984" t="s">
        <v>13312</v>
      </c>
      <c r="U10984" s="1">
        <v>45624</v>
      </c>
      <c r="V10984">
        <v>97</v>
      </c>
      <c r="W10984" t="str">
        <f t="shared" si="218"/>
        <v>90-119</v>
      </c>
    </row>
    <row r="10985" spans="1:23" x14ac:dyDescent="0.25">
      <c r="A10985" t="s">
        <v>11234</v>
      </c>
      <c r="B10985">
        <v>6993394999</v>
      </c>
      <c r="C10985">
        <v>5948479595</v>
      </c>
      <c r="D10985" s="1">
        <v>45323</v>
      </c>
      <c r="E10985">
        <v>99232</v>
      </c>
      <c r="F10985">
        <v>99212</v>
      </c>
      <c r="G10985" t="s">
        <v>3227</v>
      </c>
      <c r="H10985" s="34">
        <v>56738</v>
      </c>
      <c r="I10985" s="7">
        <v>44256</v>
      </c>
      <c r="J10985" s="7">
        <v>31672.800000000003</v>
      </c>
      <c r="K10985" s="7">
        <v>3732</v>
      </c>
      <c r="L10985" s="7">
        <v>8851.2000000000007</v>
      </c>
      <c r="M10985" s="5">
        <v>0.2</v>
      </c>
      <c r="N10985" t="s">
        <v>3140</v>
      </c>
      <c r="O10985" t="s">
        <v>30</v>
      </c>
      <c r="P10985" t="s">
        <v>25</v>
      </c>
      <c r="Q10985" t="s">
        <v>19</v>
      </c>
      <c r="R10985" t="s">
        <v>26</v>
      </c>
      <c r="S10985" t="s">
        <v>21</v>
      </c>
      <c r="T10985" t="s">
        <v>13312</v>
      </c>
      <c r="U10985" s="1">
        <v>45436</v>
      </c>
      <c r="V10985">
        <v>113</v>
      </c>
      <c r="W10985" t="str">
        <f t="shared" si="218"/>
        <v>90-119</v>
      </c>
    </row>
    <row r="10986" spans="1:23" x14ac:dyDescent="0.25">
      <c r="A10986" t="s">
        <v>11235</v>
      </c>
      <c r="B10986">
        <v>6847548044</v>
      </c>
      <c r="C10986">
        <v>1568874557</v>
      </c>
      <c r="D10986" s="1">
        <v>45904</v>
      </c>
      <c r="E10986">
        <v>99214</v>
      </c>
      <c r="F10986">
        <v>99282</v>
      </c>
      <c r="G10986" t="s">
        <v>108</v>
      </c>
      <c r="H10986" s="34">
        <v>83731</v>
      </c>
      <c r="I10986" s="7">
        <v>60286</v>
      </c>
      <c r="J10986" s="7">
        <v>55463.12</v>
      </c>
      <c r="K10986" s="7">
        <v>0</v>
      </c>
      <c r="L10986" s="7">
        <v>4822.88</v>
      </c>
      <c r="M10986" s="5">
        <v>0.08</v>
      </c>
      <c r="N10986" t="s">
        <v>24</v>
      </c>
      <c r="O10986" t="s">
        <v>17</v>
      </c>
      <c r="P10986" t="s">
        <v>3147</v>
      </c>
      <c r="Q10986" t="s">
        <v>19</v>
      </c>
      <c r="R10986" t="s">
        <v>38</v>
      </c>
      <c r="S10986" t="s">
        <v>17</v>
      </c>
      <c r="T10986" t="s">
        <v>13312</v>
      </c>
      <c r="U10986" s="1">
        <v>45998</v>
      </c>
      <c r="V10986">
        <v>94</v>
      </c>
      <c r="W10986" t="str">
        <f t="shared" si="218"/>
        <v>90-119</v>
      </c>
    </row>
    <row r="10987" spans="1:23" x14ac:dyDescent="0.25">
      <c r="A10987" t="s">
        <v>11236</v>
      </c>
      <c r="B10987">
        <v>9295895914</v>
      </c>
      <c r="C10987">
        <v>6885322114</v>
      </c>
      <c r="D10987" s="1">
        <v>45661</v>
      </c>
      <c r="E10987">
        <v>99215</v>
      </c>
      <c r="F10987">
        <v>99215</v>
      </c>
      <c r="G10987" t="s">
        <v>71</v>
      </c>
      <c r="H10987" s="34">
        <v>47780</v>
      </c>
      <c r="I10987" s="7">
        <v>40613</v>
      </c>
      <c r="J10987" s="7">
        <v>26045.74</v>
      </c>
      <c r="K10987" s="7">
        <v>13755</v>
      </c>
      <c r="L10987" s="7">
        <v>812.26</v>
      </c>
      <c r="M10987" s="5">
        <v>0.02</v>
      </c>
      <c r="N10987" t="s">
        <v>16</v>
      </c>
      <c r="O10987" t="s">
        <v>27</v>
      </c>
      <c r="P10987" t="s">
        <v>97</v>
      </c>
      <c r="Q10987" t="s">
        <v>19</v>
      </c>
      <c r="R10987" t="s">
        <v>26</v>
      </c>
      <c r="S10987" t="s">
        <v>21</v>
      </c>
      <c r="T10987" t="s">
        <v>13310</v>
      </c>
      <c r="U10987" s="1">
        <v>45763</v>
      </c>
      <c r="V10987">
        <v>102</v>
      </c>
      <c r="W10987" t="str">
        <f t="shared" si="218"/>
        <v>90-119</v>
      </c>
    </row>
    <row r="10988" spans="1:23" x14ac:dyDescent="0.25">
      <c r="A10988" t="s">
        <v>11237</v>
      </c>
      <c r="B10988">
        <v>1501275171</v>
      </c>
      <c r="C10988">
        <v>7127340582</v>
      </c>
      <c r="D10988" s="1">
        <v>45610</v>
      </c>
      <c r="E10988">
        <v>99233</v>
      </c>
      <c r="F10988">
        <v>99291</v>
      </c>
      <c r="G10988" t="s">
        <v>148</v>
      </c>
      <c r="H10988" s="34">
        <v>51583</v>
      </c>
      <c r="I10988" s="7">
        <v>37140</v>
      </c>
      <c r="J10988" s="7">
        <v>31554.800000000003</v>
      </c>
      <c r="K10988" s="7">
        <v>2614</v>
      </c>
      <c r="L10988" s="7">
        <v>2971.2</v>
      </c>
      <c r="M10988" s="5">
        <v>0.08</v>
      </c>
      <c r="N10988" t="s">
        <v>24</v>
      </c>
      <c r="O10988" t="s">
        <v>30</v>
      </c>
      <c r="P10988" t="s">
        <v>35</v>
      </c>
      <c r="Q10988" t="s">
        <v>19</v>
      </c>
      <c r="R10988" t="s">
        <v>38</v>
      </c>
      <c r="S10988" t="s">
        <v>17</v>
      </c>
      <c r="T10988" t="s">
        <v>13310</v>
      </c>
      <c r="U10988" s="1">
        <v>45780</v>
      </c>
      <c r="V10988">
        <v>170</v>
      </c>
      <c r="W10988" t="str">
        <f t="shared" si="218"/>
        <v>150-179</v>
      </c>
    </row>
    <row r="10989" spans="1:23" x14ac:dyDescent="0.25">
      <c r="A10989" t="s">
        <v>11238</v>
      </c>
      <c r="B10989">
        <v>7590459590</v>
      </c>
      <c r="C10989">
        <v>1895204550</v>
      </c>
      <c r="D10989" s="1">
        <v>45844</v>
      </c>
      <c r="E10989">
        <v>99221</v>
      </c>
      <c r="F10989">
        <v>99211</v>
      </c>
      <c r="G10989" t="s">
        <v>87</v>
      </c>
      <c r="H10989" s="34">
        <v>54813</v>
      </c>
      <c r="I10989" s="7">
        <v>35628</v>
      </c>
      <c r="J10989" s="7">
        <v>27709.64</v>
      </c>
      <c r="K10989" s="7">
        <v>3643</v>
      </c>
      <c r="L10989" s="7">
        <v>4275.3599999999997</v>
      </c>
      <c r="M10989" s="5">
        <v>0.12</v>
      </c>
      <c r="N10989" t="s">
        <v>46</v>
      </c>
      <c r="O10989" t="s">
        <v>30</v>
      </c>
      <c r="P10989" t="s">
        <v>3147</v>
      </c>
      <c r="Q10989" t="s">
        <v>32</v>
      </c>
      <c r="R10989" t="s">
        <v>26</v>
      </c>
      <c r="S10989" t="s">
        <v>27</v>
      </c>
      <c r="T10989" t="s">
        <v>13312</v>
      </c>
      <c r="U10989" s="1">
        <v>45911</v>
      </c>
      <c r="V10989">
        <v>67</v>
      </c>
      <c r="W10989" t="str">
        <f t="shared" si="218"/>
        <v>60-89</v>
      </c>
    </row>
    <row r="10990" spans="1:23" x14ac:dyDescent="0.25">
      <c r="A10990" t="s">
        <v>11239</v>
      </c>
      <c r="B10990">
        <v>337348145</v>
      </c>
      <c r="C10990">
        <v>5269225450</v>
      </c>
      <c r="D10990" s="1">
        <v>45808</v>
      </c>
      <c r="E10990">
        <v>99238</v>
      </c>
      <c r="F10990">
        <v>85025</v>
      </c>
      <c r="G10990" t="s">
        <v>3371</v>
      </c>
      <c r="H10990" s="34">
        <v>81120</v>
      </c>
      <c r="I10990" s="7">
        <v>64896</v>
      </c>
      <c r="J10990" s="7">
        <v>40143.56</v>
      </c>
      <c r="K10990" s="7">
        <v>15667</v>
      </c>
      <c r="L10990" s="7">
        <v>9085.44</v>
      </c>
      <c r="M10990" s="5">
        <v>0.14000000000000001</v>
      </c>
      <c r="N10990" t="s">
        <v>1135</v>
      </c>
      <c r="O10990" t="s">
        <v>27</v>
      </c>
      <c r="P10990" t="s">
        <v>55</v>
      </c>
      <c r="Q10990" t="s">
        <v>32</v>
      </c>
      <c r="R10990" t="s">
        <v>43</v>
      </c>
      <c r="S10990" t="s">
        <v>17</v>
      </c>
      <c r="T10990" t="s">
        <v>13311</v>
      </c>
      <c r="U10990" s="1">
        <v>45986</v>
      </c>
      <c r="V10990">
        <v>178</v>
      </c>
      <c r="W10990" t="str">
        <f t="shared" si="218"/>
        <v>150-179</v>
      </c>
    </row>
    <row r="10991" spans="1:23" x14ac:dyDescent="0.25">
      <c r="A10991" t="s">
        <v>11240</v>
      </c>
      <c r="B10991">
        <v>3016870527</v>
      </c>
      <c r="C10991">
        <v>9707942797</v>
      </c>
      <c r="D10991" s="1">
        <v>45640</v>
      </c>
      <c r="E10991">
        <v>99223</v>
      </c>
      <c r="F10991">
        <v>93000</v>
      </c>
      <c r="G10991" t="s">
        <v>140</v>
      </c>
      <c r="H10991" s="34">
        <v>12398</v>
      </c>
      <c r="I10991" s="7">
        <v>8927</v>
      </c>
      <c r="J10991" s="7">
        <v>8212.84</v>
      </c>
      <c r="K10991" s="7">
        <v>0</v>
      </c>
      <c r="L10991" s="7">
        <v>714.16</v>
      </c>
      <c r="M10991" s="5">
        <v>0.08</v>
      </c>
      <c r="N10991" t="s">
        <v>24</v>
      </c>
      <c r="O10991" t="s">
        <v>17</v>
      </c>
      <c r="P10991" t="s">
        <v>3150</v>
      </c>
      <c r="Q10991" t="s">
        <v>32</v>
      </c>
      <c r="R10991" t="s">
        <v>27</v>
      </c>
      <c r="S10991" t="s">
        <v>21</v>
      </c>
      <c r="T10991" t="s">
        <v>13310</v>
      </c>
      <c r="U10991" s="1">
        <v>45794</v>
      </c>
      <c r="V10991">
        <v>154</v>
      </c>
      <c r="W10991" t="str">
        <f t="shared" si="218"/>
        <v>150-179</v>
      </c>
    </row>
    <row r="10992" spans="1:23" x14ac:dyDescent="0.25">
      <c r="A10992" t="s">
        <v>11241</v>
      </c>
      <c r="B10992">
        <v>6685479960</v>
      </c>
      <c r="C10992">
        <v>5143146816</v>
      </c>
      <c r="D10992" s="1">
        <v>45894</v>
      </c>
      <c r="E10992">
        <v>99214</v>
      </c>
      <c r="F10992">
        <v>71046</v>
      </c>
      <c r="G10992" t="s">
        <v>222</v>
      </c>
      <c r="H10992" s="34">
        <v>92121</v>
      </c>
      <c r="I10992" s="7">
        <v>59879</v>
      </c>
      <c r="J10992" s="7">
        <v>49666.52</v>
      </c>
      <c r="K10992" s="7">
        <v>3027</v>
      </c>
      <c r="L10992" s="7">
        <v>7185.48</v>
      </c>
      <c r="M10992" s="5">
        <v>0.12</v>
      </c>
      <c r="N10992" t="s">
        <v>46</v>
      </c>
      <c r="O10992" t="s">
        <v>30</v>
      </c>
      <c r="P10992" t="s">
        <v>97</v>
      </c>
      <c r="Q10992" t="s">
        <v>19</v>
      </c>
      <c r="R10992" t="s">
        <v>43</v>
      </c>
      <c r="S10992" t="s">
        <v>21</v>
      </c>
      <c r="T10992" t="s">
        <v>13311</v>
      </c>
      <c r="U10992" s="1">
        <v>46000</v>
      </c>
      <c r="V10992">
        <v>106</v>
      </c>
      <c r="W10992" t="str">
        <f t="shared" si="218"/>
        <v>90-119</v>
      </c>
    </row>
    <row r="10993" spans="1:23" x14ac:dyDescent="0.25">
      <c r="A10993" t="s">
        <v>11242</v>
      </c>
      <c r="B10993">
        <v>9325703355</v>
      </c>
      <c r="C10993">
        <v>5034856927</v>
      </c>
      <c r="D10993" s="1">
        <v>45627</v>
      </c>
      <c r="E10993">
        <v>99222</v>
      </c>
      <c r="F10993">
        <v>99282</v>
      </c>
      <c r="G10993" t="s">
        <v>3276</v>
      </c>
      <c r="H10993" s="34">
        <v>75180</v>
      </c>
      <c r="I10993" s="7">
        <v>61648</v>
      </c>
      <c r="J10993" s="7">
        <v>46170.36</v>
      </c>
      <c r="K10993" s="7">
        <v>4381</v>
      </c>
      <c r="L10993" s="7">
        <v>11096.64</v>
      </c>
      <c r="M10993" s="5">
        <v>0.18</v>
      </c>
      <c r="N10993" t="s">
        <v>3141</v>
      </c>
      <c r="O10993" t="s">
        <v>30</v>
      </c>
      <c r="P10993" t="s">
        <v>97</v>
      </c>
      <c r="Q10993" t="s">
        <v>32</v>
      </c>
      <c r="R10993" t="s">
        <v>26</v>
      </c>
      <c r="S10993" t="s">
        <v>17</v>
      </c>
      <c r="T10993" t="s">
        <v>13312</v>
      </c>
      <c r="U10993" s="1">
        <v>45800</v>
      </c>
      <c r="V10993">
        <v>173</v>
      </c>
      <c r="W10993" t="str">
        <f t="shared" si="218"/>
        <v>150-179</v>
      </c>
    </row>
    <row r="10994" spans="1:23" x14ac:dyDescent="0.25">
      <c r="A10994" t="s">
        <v>11243</v>
      </c>
      <c r="B10994">
        <v>8242529565</v>
      </c>
      <c r="C10994">
        <v>4869252641</v>
      </c>
      <c r="D10994" s="1">
        <v>45876</v>
      </c>
      <c r="E10994">
        <v>99231</v>
      </c>
      <c r="F10994">
        <v>99291</v>
      </c>
      <c r="G10994" t="s">
        <v>166</v>
      </c>
      <c r="H10994" s="34">
        <v>59262</v>
      </c>
      <c r="I10994" s="7">
        <v>46817</v>
      </c>
      <c r="J10994" s="7">
        <v>34111.279999999999</v>
      </c>
      <c r="K10994" s="7">
        <v>5215</v>
      </c>
      <c r="L10994" s="7">
        <v>7490.72</v>
      </c>
      <c r="M10994" s="5">
        <v>0.16</v>
      </c>
      <c r="N10994" t="s">
        <v>1138</v>
      </c>
      <c r="O10994" t="s">
        <v>30</v>
      </c>
      <c r="P10994" t="s">
        <v>55</v>
      </c>
      <c r="Q10994" t="s">
        <v>19</v>
      </c>
      <c r="R10994" t="s">
        <v>21</v>
      </c>
      <c r="S10994" t="s">
        <v>17</v>
      </c>
      <c r="T10994" t="s">
        <v>13310</v>
      </c>
      <c r="U10994" s="1">
        <v>45951</v>
      </c>
      <c r="V10994">
        <v>75</v>
      </c>
      <c r="W10994" t="str">
        <f t="shared" si="218"/>
        <v>60-89</v>
      </c>
    </row>
    <row r="10995" spans="1:23" x14ac:dyDescent="0.25">
      <c r="A10995" t="s">
        <v>11244</v>
      </c>
      <c r="B10995">
        <v>4331650216</v>
      </c>
      <c r="C10995">
        <v>5038987749</v>
      </c>
      <c r="D10995" s="1">
        <v>45386</v>
      </c>
      <c r="E10995">
        <v>99214</v>
      </c>
      <c r="F10995">
        <v>80053</v>
      </c>
      <c r="G10995" t="s">
        <v>106</v>
      </c>
      <c r="H10995" s="34">
        <v>90351</v>
      </c>
      <c r="I10995" s="7">
        <v>58728</v>
      </c>
      <c r="J10995" s="7">
        <v>43388.639999999999</v>
      </c>
      <c r="K10995" s="7">
        <v>8292</v>
      </c>
      <c r="L10995" s="7">
        <v>7047.36</v>
      </c>
      <c r="M10995" s="5">
        <v>0.12</v>
      </c>
      <c r="N10995" t="s">
        <v>46</v>
      </c>
      <c r="O10995" t="s">
        <v>30</v>
      </c>
      <c r="P10995" t="s">
        <v>25</v>
      </c>
      <c r="Q10995" t="s">
        <v>19</v>
      </c>
      <c r="R10995" t="s">
        <v>38</v>
      </c>
      <c r="S10995" t="s">
        <v>21</v>
      </c>
      <c r="T10995" t="s">
        <v>13310</v>
      </c>
      <c r="U10995" s="1">
        <v>45434</v>
      </c>
      <c r="V10995">
        <v>48</v>
      </c>
      <c r="W10995" t="str">
        <f t="shared" si="218"/>
        <v>30-59</v>
      </c>
    </row>
    <row r="10996" spans="1:23" x14ac:dyDescent="0.25">
      <c r="A10996" t="s">
        <v>11245</v>
      </c>
      <c r="B10996">
        <v>7998012146</v>
      </c>
      <c r="C10996">
        <v>8888413568</v>
      </c>
      <c r="D10996" s="1">
        <v>45323</v>
      </c>
      <c r="E10996">
        <v>99214</v>
      </c>
      <c r="F10996">
        <v>99211</v>
      </c>
      <c r="G10996" t="s">
        <v>69</v>
      </c>
      <c r="H10996" s="34">
        <v>57739</v>
      </c>
      <c r="I10996" s="7">
        <v>43304</v>
      </c>
      <c r="J10996" s="7">
        <v>36808.400000000001</v>
      </c>
      <c r="K10996" s="7">
        <v>0</v>
      </c>
      <c r="L10996" s="7">
        <v>6495.6</v>
      </c>
      <c r="M10996" s="5">
        <v>0.15</v>
      </c>
      <c r="N10996" t="s">
        <v>1139</v>
      </c>
      <c r="O10996" t="s">
        <v>17</v>
      </c>
      <c r="P10996" t="s">
        <v>40</v>
      </c>
      <c r="Q10996" t="s">
        <v>19</v>
      </c>
      <c r="R10996" t="s">
        <v>20</v>
      </c>
      <c r="S10996" t="s">
        <v>21</v>
      </c>
      <c r="T10996" t="s">
        <v>13310</v>
      </c>
      <c r="U10996" s="1">
        <v>45403</v>
      </c>
      <c r="V10996">
        <v>80</v>
      </c>
      <c r="W10996" t="str">
        <f t="shared" si="218"/>
        <v>60-89</v>
      </c>
    </row>
    <row r="10997" spans="1:23" x14ac:dyDescent="0.25">
      <c r="A10997" t="s">
        <v>11246</v>
      </c>
      <c r="B10997">
        <v>1112874888</v>
      </c>
      <c r="C10997">
        <v>5047919965</v>
      </c>
      <c r="D10997" s="1">
        <v>45514</v>
      </c>
      <c r="E10997">
        <v>99213</v>
      </c>
      <c r="F10997">
        <v>99283</v>
      </c>
      <c r="G10997" t="s">
        <v>131</v>
      </c>
      <c r="H10997" s="34">
        <v>70251</v>
      </c>
      <c r="I10997" s="7">
        <v>50581</v>
      </c>
      <c r="J10997" s="7">
        <v>46534.52</v>
      </c>
      <c r="K10997" s="7">
        <v>0</v>
      </c>
      <c r="L10997" s="7">
        <v>4046.48</v>
      </c>
      <c r="M10997" s="5">
        <v>0.08</v>
      </c>
      <c r="N10997" t="s">
        <v>24</v>
      </c>
      <c r="O10997" t="s">
        <v>17</v>
      </c>
      <c r="P10997" t="s">
        <v>35</v>
      </c>
      <c r="Q10997" t="s">
        <v>19</v>
      </c>
      <c r="R10997" t="s">
        <v>20</v>
      </c>
      <c r="S10997" t="s">
        <v>21</v>
      </c>
      <c r="T10997" t="s">
        <v>13311</v>
      </c>
      <c r="U10997" s="1">
        <v>45590</v>
      </c>
      <c r="V10997">
        <v>76</v>
      </c>
      <c r="W10997" t="str">
        <f t="shared" si="218"/>
        <v>60-89</v>
      </c>
    </row>
    <row r="10998" spans="1:23" x14ac:dyDescent="0.25">
      <c r="A10998" t="s">
        <v>11247</v>
      </c>
      <c r="B10998">
        <v>237894204</v>
      </c>
      <c r="C10998">
        <v>9279686926</v>
      </c>
      <c r="D10998" s="1">
        <v>45926</v>
      </c>
      <c r="E10998">
        <v>99232</v>
      </c>
      <c r="F10998">
        <v>99211</v>
      </c>
      <c r="G10998" t="s">
        <v>307</v>
      </c>
      <c r="H10998" s="34">
        <v>62962</v>
      </c>
      <c r="I10998" s="7">
        <v>49110</v>
      </c>
      <c r="J10998" s="7">
        <v>39288</v>
      </c>
      <c r="K10998" s="7">
        <v>0</v>
      </c>
      <c r="L10998" s="7">
        <v>9822</v>
      </c>
      <c r="M10998" s="5">
        <v>0.2</v>
      </c>
      <c r="N10998" t="s">
        <v>3140</v>
      </c>
      <c r="O10998" t="s">
        <v>17</v>
      </c>
      <c r="P10998" t="s">
        <v>25</v>
      </c>
      <c r="Q10998" t="s">
        <v>19</v>
      </c>
      <c r="R10998" t="s">
        <v>43</v>
      </c>
      <c r="S10998" t="s">
        <v>21</v>
      </c>
      <c r="T10998" t="s">
        <v>13310</v>
      </c>
      <c r="U10998" s="1">
        <v>45983</v>
      </c>
      <c r="V10998">
        <v>57</v>
      </c>
      <c r="W10998" t="str">
        <f t="shared" si="218"/>
        <v>30-59</v>
      </c>
    </row>
    <row r="10999" spans="1:23" x14ac:dyDescent="0.25">
      <c r="A10999" t="s">
        <v>11248</v>
      </c>
      <c r="B10999">
        <v>5015818946</v>
      </c>
      <c r="C10999">
        <v>8430936620</v>
      </c>
      <c r="D10999" s="1">
        <v>45907</v>
      </c>
      <c r="E10999">
        <v>99214</v>
      </c>
      <c r="F10999">
        <v>99203</v>
      </c>
      <c r="G10999" t="s">
        <v>365</v>
      </c>
      <c r="H10999" s="34">
        <v>95652</v>
      </c>
      <c r="I10999" s="7">
        <v>78435</v>
      </c>
      <c r="J10999" s="7">
        <v>56687.7</v>
      </c>
      <c r="K10999" s="7">
        <v>7629</v>
      </c>
      <c r="L10999" s="7">
        <v>14118.3</v>
      </c>
      <c r="M10999" s="5">
        <v>0.18</v>
      </c>
      <c r="N10999" t="s">
        <v>3141</v>
      </c>
      <c r="O10999" t="s">
        <v>30</v>
      </c>
      <c r="P10999" t="s">
        <v>3148</v>
      </c>
      <c r="Q10999" t="s">
        <v>32</v>
      </c>
      <c r="R10999" t="s">
        <v>43</v>
      </c>
      <c r="S10999" t="s">
        <v>17</v>
      </c>
      <c r="T10999" t="s">
        <v>13311</v>
      </c>
      <c r="U10999" s="1">
        <v>46055</v>
      </c>
      <c r="V10999">
        <v>148</v>
      </c>
      <c r="W10999" t="str">
        <f t="shared" si="218"/>
        <v>120-149</v>
      </c>
    </row>
    <row r="11000" spans="1:23" x14ac:dyDescent="0.25">
      <c r="A11000" t="s">
        <v>11249</v>
      </c>
      <c r="B11000">
        <v>9443694573</v>
      </c>
      <c r="C11000">
        <v>3233516264</v>
      </c>
      <c r="D11000" s="1">
        <v>45545</v>
      </c>
      <c r="E11000">
        <v>99213</v>
      </c>
      <c r="F11000">
        <v>97110</v>
      </c>
      <c r="G11000" t="s">
        <v>131</v>
      </c>
      <c r="H11000" s="34">
        <v>79573</v>
      </c>
      <c r="I11000" s="7">
        <v>62067</v>
      </c>
      <c r="J11000" s="7">
        <v>43607.6</v>
      </c>
      <c r="K11000" s="7">
        <v>6046</v>
      </c>
      <c r="L11000" s="7">
        <v>12413.4</v>
      </c>
      <c r="M11000" s="5">
        <v>0.2</v>
      </c>
      <c r="N11000" t="s">
        <v>3140</v>
      </c>
      <c r="O11000" t="s">
        <v>27</v>
      </c>
      <c r="P11000" t="s">
        <v>18</v>
      </c>
      <c r="Q11000" t="s">
        <v>19</v>
      </c>
      <c r="R11000" t="s">
        <v>43</v>
      </c>
      <c r="S11000" t="s">
        <v>17</v>
      </c>
      <c r="T11000" t="s">
        <v>13311</v>
      </c>
      <c r="U11000" s="1">
        <v>45672</v>
      </c>
      <c r="V11000">
        <v>127</v>
      </c>
      <c r="W11000" t="str">
        <f t="shared" si="218"/>
        <v>120-149</v>
      </c>
    </row>
    <row r="11001" spans="1:23" x14ac:dyDescent="0.25">
      <c r="A11001" t="s">
        <v>11250</v>
      </c>
      <c r="B11001">
        <v>5279459785</v>
      </c>
      <c r="C11001">
        <v>7425788161</v>
      </c>
      <c r="D11001" s="1">
        <v>45516</v>
      </c>
      <c r="E11001">
        <v>99238</v>
      </c>
      <c r="F11001">
        <v>99285</v>
      </c>
      <c r="G11001" t="s">
        <v>3360</v>
      </c>
      <c r="H11001" s="34">
        <v>24436</v>
      </c>
      <c r="I11001" s="7">
        <v>17594</v>
      </c>
      <c r="J11001" s="7">
        <v>9462.48</v>
      </c>
      <c r="K11001" s="7">
        <v>6724</v>
      </c>
      <c r="L11001" s="7">
        <v>1407.52</v>
      </c>
      <c r="M11001" s="5">
        <v>0.08</v>
      </c>
      <c r="N11001" t="s">
        <v>24</v>
      </c>
      <c r="O11001" t="s">
        <v>27</v>
      </c>
      <c r="P11001" t="s">
        <v>58</v>
      </c>
      <c r="Q11001" t="s">
        <v>32</v>
      </c>
      <c r="R11001" t="s">
        <v>43</v>
      </c>
      <c r="S11001" t="s">
        <v>17</v>
      </c>
      <c r="T11001" t="s">
        <v>13312</v>
      </c>
      <c r="U11001" s="1">
        <v>45629</v>
      </c>
      <c r="V11001">
        <v>113</v>
      </c>
      <c r="W11001" t="str">
        <f t="shared" si="218"/>
        <v>90-119</v>
      </c>
    </row>
    <row r="11002" spans="1:23" x14ac:dyDescent="0.25">
      <c r="A11002" t="s">
        <v>11251</v>
      </c>
      <c r="B11002">
        <v>6636630614</v>
      </c>
      <c r="C11002">
        <v>6550838282</v>
      </c>
      <c r="D11002" s="1">
        <v>45895</v>
      </c>
      <c r="E11002">
        <v>99232</v>
      </c>
      <c r="F11002">
        <v>99203</v>
      </c>
      <c r="G11002" t="s">
        <v>148</v>
      </c>
      <c r="H11002" s="34">
        <v>35725</v>
      </c>
      <c r="I11002" s="7">
        <v>30366</v>
      </c>
      <c r="J11002" s="7">
        <v>24809.68</v>
      </c>
      <c r="K11002" s="7">
        <v>4949</v>
      </c>
      <c r="L11002" s="7">
        <v>607.32000000000005</v>
      </c>
      <c r="M11002" s="5">
        <v>0.02</v>
      </c>
      <c r="N11002" t="s">
        <v>16</v>
      </c>
      <c r="O11002" t="s">
        <v>27</v>
      </c>
      <c r="P11002" t="s">
        <v>55</v>
      </c>
      <c r="Q11002" t="s">
        <v>19</v>
      </c>
      <c r="R11002" t="s">
        <v>20</v>
      </c>
      <c r="S11002" t="s">
        <v>17</v>
      </c>
      <c r="T11002" t="s">
        <v>13311</v>
      </c>
      <c r="U11002" s="1">
        <v>46012</v>
      </c>
      <c r="V11002">
        <v>117</v>
      </c>
      <c r="W11002" t="str">
        <f t="shared" si="218"/>
        <v>90-119</v>
      </c>
    </row>
    <row r="11003" spans="1:23" x14ac:dyDescent="0.25">
      <c r="A11003" t="s">
        <v>11252</v>
      </c>
      <c r="B11003">
        <v>9551459862</v>
      </c>
      <c r="C11003">
        <v>8790037411</v>
      </c>
      <c r="D11003" s="1">
        <v>45348</v>
      </c>
      <c r="E11003">
        <v>99233</v>
      </c>
      <c r="F11003">
        <v>99201</v>
      </c>
      <c r="G11003" t="s">
        <v>99</v>
      </c>
      <c r="H11003" s="34">
        <v>72014</v>
      </c>
      <c r="I11003" s="7">
        <v>56171</v>
      </c>
      <c r="J11003" s="7">
        <v>44936.800000000003</v>
      </c>
      <c r="K11003" s="7">
        <v>0</v>
      </c>
      <c r="L11003" s="7">
        <v>11234.2</v>
      </c>
      <c r="M11003" s="5">
        <v>0.2</v>
      </c>
      <c r="N11003" t="s">
        <v>3140</v>
      </c>
      <c r="O11003" t="s">
        <v>17</v>
      </c>
      <c r="P11003" t="s">
        <v>3146</v>
      </c>
      <c r="Q11003" t="s">
        <v>32</v>
      </c>
      <c r="R11003" t="s">
        <v>21</v>
      </c>
      <c r="S11003" t="s">
        <v>17</v>
      </c>
      <c r="T11003" t="s">
        <v>13310</v>
      </c>
      <c r="U11003" s="1">
        <v>45470</v>
      </c>
      <c r="V11003">
        <v>122</v>
      </c>
      <c r="W11003" t="str">
        <f t="shared" si="218"/>
        <v>120-149</v>
      </c>
    </row>
    <row r="11004" spans="1:23" x14ac:dyDescent="0.25">
      <c r="A11004" t="s">
        <v>11253</v>
      </c>
      <c r="B11004">
        <v>2955270026</v>
      </c>
      <c r="C11004">
        <v>3427235286</v>
      </c>
      <c r="D11004" s="1">
        <v>45666</v>
      </c>
      <c r="E11004">
        <v>99213</v>
      </c>
      <c r="F11004">
        <v>99284</v>
      </c>
      <c r="G11004" t="s">
        <v>3202</v>
      </c>
      <c r="H11004" s="34">
        <v>58309</v>
      </c>
      <c r="I11004" s="7">
        <v>47813</v>
      </c>
      <c r="J11004" s="7">
        <v>39206.660000000003</v>
      </c>
      <c r="K11004" s="7">
        <v>0</v>
      </c>
      <c r="L11004" s="7">
        <v>8606.34</v>
      </c>
      <c r="M11004" s="5">
        <v>0.18</v>
      </c>
      <c r="N11004" t="s">
        <v>3141</v>
      </c>
      <c r="O11004" t="s">
        <v>17</v>
      </c>
      <c r="P11004" t="s">
        <v>3149</v>
      </c>
      <c r="Q11004" t="s">
        <v>32</v>
      </c>
      <c r="R11004" t="s">
        <v>21</v>
      </c>
      <c r="S11004" t="s">
        <v>27</v>
      </c>
      <c r="T11004" t="s">
        <v>13312</v>
      </c>
      <c r="U11004" s="1">
        <v>45787</v>
      </c>
      <c r="V11004">
        <v>121</v>
      </c>
      <c r="W11004" t="str">
        <f t="shared" si="218"/>
        <v>120-149</v>
      </c>
    </row>
    <row r="11005" spans="1:23" x14ac:dyDescent="0.25">
      <c r="A11005" t="s">
        <v>11254</v>
      </c>
      <c r="B11005">
        <v>7831870166</v>
      </c>
      <c r="C11005">
        <v>1025945625</v>
      </c>
      <c r="D11005" s="1">
        <v>45583</v>
      </c>
      <c r="E11005">
        <v>99222</v>
      </c>
      <c r="F11005">
        <v>90834</v>
      </c>
      <c r="G11005" t="s">
        <v>171</v>
      </c>
      <c r="H11005" s="34">
        <v>50325</v>
      </c>
      <c r="I11005" s="7">
        <v>42776</v>
      </c>
      <c r="J11005" s="7">
        <v>37955.480000000003</v>
      </c>
      <c r="K11005" s="7">
        <v>3965</v>
      </c>
      <c r="L11005" s="7">
        <v>855.52</v>
      </c>
      <c r="M11005" s="5">
        <v>0.02</v>
      </c>
      <c r="N11005" t="s">
        <v>16</v>
      </c>
      <c r="O11005" t="s">
        <v>30</v>
      </c>
      <c r="P11005" t="s">
        <v>3147</v>
      </c>
      <c r="Q11005" t="s">
        <v>19</v>
      </c>
      <c r="R11005" t="s">
        <v>43</v>
      </c>
      <c r="S11005" t="s">
        <v>21</v>
      </c>
      <c r="T11005" t="s">
        <v>13311</v>
      </c>
      <c r="U11005" s="1">
        <v>45651</v>
      </c>
      <c r="V11005">
        <v>68</v>
      </c>
      <c r="W11005" t="str">
        <f t="shared" si="218"/>
        <v>60-89</v>
      </c>
    </row>
    <row r="11006" spans="1:23" x14ac:dyDescent="0.25">
      <c r="A11006" t="s">
        <v>11255</v>
      </c>
      <c r="B11006">
        <v>5774067673</v>
      </c>
      <c r="C11006">
        <v>3640431378</v>
      </c>
      <c r="D11006" s="1">
        <v>45926</v>
      </c>
      <c r="E11006">
        <v>99214</v>
      </c>
      <c r="F11006">
        <v>99215</v>
      </c>
      <c r="G11006" t="s">
        <v>3394</v>
      </c>
      <c r="H11006" s="34">
        <v>37471</v>
      </c>
      <c r="I11006" s="7">
        <v>29602</v>
      </c>
      <c r="J11006" s="7">
        <v>24865.68</v>
      </c>
      <c r="K11006" s="7">
        <v>0</v>
      </c>
      <c r="L11006" s="7">
        <v>4736.32</v>
      </c>
      <c r="M11006" s="5">
        <v>0.16</v>
      </c>
      <c r="N11006" t="s">
        <v>1138</v>
      </c>
      <c r="O11006" t="s">
        <v>17</v>
      </c>
      <c r="P11006" t="s">
        <v>3149</v>
      </c>
      <c r="Q11006" t="s">
        <v>32</v>
      </c>
      <c r="R11006" t="s">
        <v>26</v>
      </c>
      <c r="S11006" t="s">
        <v>17</v>
      </c>
      <c r="T11006" t="s">
        <v>13311</v>
      </c>
      <c r="U11006" s="1">
        <v>46029</v>
      </c>
      <c r="V11006">
        <v>103</v>
      </c>
      <c r="W11006" t="str">
        <f t="shared" si="218"/>
        <v>90-119</v>
      </c>
    </row>
    <row r="11007" spans="1:23" x14ac:dyDescent="0.25">
      <c r="A11007" t="s">
        <v>11256</v>
      </c>
      <c r="B11007">
        <v>4393502246</v>
      </c>
      <c r="C11007">
        <v>1210712472</v>
      </c>
      <c r="D11007" s="1">
        <v>45824</v>
      </c>
      <c r="E11007">
        <v>99214</v>
      </c>
      <c r="F11007">
        <v>80053</v>
      </c>
      <c r="G11007" t="s">
        <v>3371</v>
      </c>
      <c r="H11007" s="34">
        <v>45847</v>
      </c>
      <c r="I11007" s="7">
        <v>29801</v>
      </c>
      <c r="J11007" s="7">
        <v>24327.88</v>
      </c>
      <c r="K11007" s="7">
        <v>1897</v>
      </c>
      <c r="L11007" s="7">
        <v>3576.12</v>
      </c>
      <c r="M11007" s="5">
        <v>0.12</v>
      </c>
      <c r="N11007" t="s">
        <v>46</v>
      </c>
      <c r="O11007" t="s">
        <v>30</v>
      </c>
      <c r="P11007" t="s">
        <v>3146</v>
      </c>
      <c r="Q11007" t="s">
        <v>19</v>
      </c>
      <c r="R11007" t="s">
        <v>38</v>
      </c>
      <c r="S11007" t="s">
        <v>21</v>
      </c>
      <c r="T11007" t="s">
        <v>13312</v>
      </c>
      <c r="U11007" s="1">
        <v>45965</v>
      </c>
      <c r="V11007">
        <v>141</v>
      </c>
      <c r="W11007" t="str">
        <f t="shared" si="218"/>
        <v>120-149</v>
      </c>
    </row>
    <row r="11008" spans="1:23" x14ac:dyDescent="0.25">
      <c r="A11008" t="s">
        <v>11257</v>
      </c>
      <c r="B11008">
        <v>2430275060</v>
      </c>
      <c r="C11008">
        <v>1656366161</v>
      </c>
      <c r="D11008" s="1">
        <v>45622</v>
      </c>
      <c r="E11008">
        <v>99238</v>
      </c>
      <c r="F11008">
        <v>99202</v>
      </c>
      <c r="G11008" t="s">
        <v>3279</v>
      </c>
      <c r="H11008" s="34">
        <v>81019</v>
      </c>
      <c r="I11008" s="7">
        <v>66436</v>
      </c>
      <c r="J11008" s="7">
        <v>32544.52</v>
      </c>
      <c r="K11008" s="7">
        <v>21933</v>
      </c>
      <c r="L11008" s="7">
        <v>11958.48</v>
      </c>
      <c r="M11008" s="5">
        <v>0.18</v>
      </c>
      <c r="N11008" t="s">
        <v>3141</v>
      </c>
      <c r="O11008" t="s">
        <v>27</v>
      </c>
      <c r="P11008" t="s">
        <v>3149</v>
      </c>
      <c r="Q11008" t="s">
        <v>19</v>
      </c>
      <c r="R11008" t="s">
        <v>43</v>
      </c>
      <c r="S11008" t="s">
        <v>21</v>
      </c>
      <c r="T11008" t="s">
        <v>13311</v>
      </c>
      <c r="U11008" s="1">
        <v>45655</v>
      </c>
      <c r="V11008">
        <v>33</v>
      </c>
      <c r="W11008" t="str">
        <f t="shared" si="218"/>
        <v>30-59</v>
      </c>
    </row>
    <row r="11009" spans="1:23" x14ac:dyDescent="0.25">
      <c r="A11009" t="s">
        <v>11258</v>
      </c>
      <c r="B11009">
        <v>3377535790</v>
      </c>
      <c r="C11009">
        <v>8474917613</v>
      </c>
      <c r="D11009" s="1">
        <v>45469</v>
      </c>
      <c r="E11009">
        <v>99232</v>
      </c>
      <c r="F11009">
        <v>99284</v>
      </c>
      <c r="G11009" t="s">
        <v>3428</v>
      </c>
      <c r="H11009" s="34">
        <v>37556</v>
      </c>
      <c r="I11009" s="7">
        <v>30796</v>
      </c>
      <c r="J11009" s="7">
        <v>15431.72</v>
      </c>
      <c r="K11009" s="7">
        <v>9821</v>
      </c>
      <c r="L11009" s="7">
        <v>5543.28</v>
      </c>
      <c r="M11009" s="5">
        <v>0.18</v>
      </c>
      <c r="N11009" t="s">
        <v>3141</v>
      </c>
      <c r="O11009" t="s">
        <v>27</v>
      </c>
      <c r="P11009" t="s">
        <v>3146</v>
      </c>
      <c r="Q11009" t="s">
        <v>19</v>
      </c>
      <c r="R11009" t="s">
        <v>21</v>
      </c>
      <c r="S11009" t="s">
        <v>17</v>
      </c>
      <c r="T11009" t="s">
        <v>13311</v>
      </c>
      <c r="U11009" s="1">
        <v>45503</v>
      </c>
      <c r="V11009">
        <v>34</v>
      </c>
      <c r="W11009" t="str">
        <f t="shared" si="218"/>
        <v>30-59</v>
      </c>
    </row>
    <row r="11010" spans="1:23" x14ac:dyDescent="0.25">
      <c r="A11010" t="s">
        <v>11259</v>
      </c>
      <c r="B11010">
        <v>8840693041</v>
      </c>
      <c r="C11010">
        <v>8320642626</v>
      </c>
      <c r="D11010" s="1">
        <v>45468</v>
      </c>
      <c r="E11010">
        <v>99238</v>
      </c>
      <c r="F11010">
        <v>99203</v>
      </c>
      <c r="G11010" t="s">
        <v>3154</v>
      </c>
      <c r="H11010" s="34">
        <v>66814</v>
      </c>
      <c r="I11010" s="7">
        <v>52115</v>
      </c>
      <c r="J11010" s="7">
        <v>36851</v>
      </c>
      <c r="K11010" s="7">
        <v>4841</v>
      </c>
      <c r="L11010" s="7">
        <v>10423</v>
      </c>
      <c r="M11010" s="5">
        <v>0.2</v>
      </c>
      <c r="N11010" t="s">
        <v>3140</v>
      </c>
      <c r="O11010" t="s">
        <v>30</v>
      </c>
      <c r="P11010" t="s">
        <v>3150</v>
      </c>
      <c r="Q11010" t="s">
        <v>32</v>
      </c>
      <c r="R11010" t="s">
        <v>27</v>
      </c>
      <c r="S11010" t="s">
        <v>21</v>
      </c>
      <c r="T11010" t="s">
        <v>13311</v>
      </c>
      <c r="U11010" s="1">
        <v>45511</v>
      </c>
      <c r="V11010">
        <v>43</v>
      </c>
      <c r="W11010" t="str">
        <f t="shared" si="218"/>
        <v>30-59</v>
      </c>
    </row>
    <row r="11011" spans="1:23" x14ac:dyDescent="0.25">
      <c r="A11011" t="s">
        <v>11260</v>
      </c>
      <c r="B11011">
        <v>4099817360</v>
      </c>
      <c r="C11011">
        <v>5673690649</v>
      </c>
      <c r="D11011" s="1">
        <v>45344</v>
      </c>
      <c r="E11011">
        <v>99213</v>
      </c>
      <c r="F11011">
        <v>99203</v>
      </c>
      <c r="G11011" t="s">
        <v>3192</v>
      </c>
      <c r="H11011" s="34">
        <v>22290</v>
      </c>
      <c r="I11011" s="7">
        <v>17832</v>
      </c>
      <c r="J11011" s="7">
        <v>13519.52</v>
      </c>
      <c r="K11011" s="7">
        <v>1816</v>
      </c>
      <c r="L11011" s="7">
        <v>2496.48</v>
      </c>
      <c r="M11011" s="5">
        <v>0.14000000000000001</v>
      </c>
      <c r="N11011" t="s">
        <v>1135</v>
      </c>
      <c r="O11011" t="s">
        <v>27</v>
      </c>
      <c r="P11011" t="s">
        <v>31</v>
      </c>
      <c r="Q11011" t="s">
        <v>19</v>
      </c>
      <c r="R11011" t="s">
        <v>21</v>
      </c>
      <c r="S11011" t="s">
        <v>17</v>
      </c>
      <c r="T11011" t="s">
        <v>13310</v>
      </c>
      <c r="U11011" s="1">
        <v>45415</v>
      </c>
      <c r="V11011">
        <v>71</v>
      </c>
      <c r="W11011" t="str">
        <f t="shared" ref="W11011:W11074" si="219">IF(V11011="","",IF(V11011&lt;30,"0-29",IF(V11011&lt;60,"30-59",IF(V11011&lt;90,"60-89",IF(V11011&lt;120,"90-119",IF(V11011&lt;150,"120-149",IF(V11011&lt;180,"150-179",IF(V11011&lt;210,"180-209",IF(V11011&lt;240,"210-239",IF(V11011&lt;270,"240-269",IF(V11011&lt;300,"270-299",IF(V11011&lt;330,"300-329",IF(V11011&lt;360,"330-359","360+")))))))))))))</f>
        <v>60-89</v>
      </c>
    </row>
    <row r="11012" spans="1:23" x14ac:dyDescent="0.25">
      <c r="A11012" t="s">
        <v>11261</v>
      </c>
      <c r="B11012">
        <v>1106375613</v>
      </c>
      <c r="C11012">
        <v>5588015615</v>
      </c>
      <c r="D11012" s="1">
        <v>45522</v>
      </c>
      <c r="E11012">
        <v>99213</v>
      </c>
      <c r="F11012">
        <v>99291</v>
      </c>
      <c r="G11012" t="s">
        <v>3552</v>
      </c>
      <c r="H11012" s="34">
        <v>55644</v>
      </c>
      <c r="I11012" s="7">
        <v>40064</v>
      </c>
      <c r="J11012" s="7">
        <v>36858.879999999997</v>
      </c>
      <c r="K11012" s="7">
        <v>0</v>
      </c>
      <c r="L11012" s="7">
        <v>3205.12</v>
      </c>
      <c r="M11012" s="5">
        <v>0.08</v>
      </c>
      <c r="N11012" t="s">
        <v>24</v>
      </c>
      <c r="O11012" t="s">
        <v>17</v>
      </c>
      <c r="P11012" t="s">
        <v>3148</v>
      </c>
      <c r="Q11012" t="s">
        <v>32</v>
      </c>
      <c r="R11012" t="s">
        <v>26</v>
      </c>
      <c r="S11012" t="s">
        <v>27</v>
      </c>
      <c r="T11012" t="s">
        <v>13311</v>
      </c>
      <c r="U11012" s="1">
        <v>45591</v>
      </c>
      <c r="V11012">
        <v>69</v>
      </c>
      <c r="W11012" t="str">
        <f t="shared" si="219"/>
        <v>60-89</v>
      </c>
    </row>
    <row r="11013" spans="1:23" x14ac:dyDescent="0.25">
      <c r="A11013" t="s">
        <v>11262</v>
      </c>
      <c r="B11013">
        <v>6390892408</v>
      </c>
      <c r="C11013">
        <v>6643853420</v>
      </c>
      <c r="D11013" s="1">
        <v>45702</v>
      </c>
      <c r="E11013">
        <v>99231</v>
      </c>
      <c r="F11013">
        <v>99292</v>
      </c>
      <c r="G11013" t="s">
        <v>142</v>
      </c>
      <c r="H11013" s="34">
        <v>51919</v>
      </c>
      <c r="I11013" s="7">
        <v>44131</v>
      </c>
      <c r="J11013" s="7">
        <v>34478.379999999997</v>
      </c>
      <c r="K11013" s="7">
        <v>8770</v>
      </c>
      <c r="L11013" s="7">
        <v>882.62</v>
      </c>
      <c r="M11013" s="5">
        <v>0.02</v>
      </c>
      <c r="N11013" t="s">
        <v>16</v>
      </c>
      <c r="O11013" t="s">
        <v>27</v>
      </c>
      <c r="P11013" t="s">
        <v>3148</v>
      </c>
      <c r="Q11013" t="s">
        <v>19</v>
      </c>
      <c r="R11013" t="s">
        <v>20</v>
      </c>
      <c r="S11013" t="s">
        <v>27</v>
      </c>
      <c r="T11013" t="s">
        <v>13310</v>
      </c>
      <c r="U11013" s="1">
        <v>45853</v>
      </c>
      <c r="V11013">
        <v>151</v>
      </c>
      <c r="W11013" t="str">
        <f t="shared" si="219"/>
        <v>150-179</v>
      </c>
    </row>
    <row r="11014" spans="1:23" x14ac:dyDescent="0.25">
      <c r="A11014" t="s">
        <v>11263</v>
      </c>
      <c r="B11014">
        <v>2267732219</v>
      </c>
      <c r="C11014">
        <v>3643598297</v>
      </c>
      <c r="D11014" s="1">
        <v>45485</v>
      </c>
      <c r="E11014">
        <v>99215</v>
      </c>
      <c r="F11014">
        <v>99211</v>
      </c>
      <c r="G11014" t="s">
        <v>3400</v>
      </c>
      <c r="H11014" s="34">
        <v>24372</v>
      </c>
      <c r="I11014" s="7">
        <v>19254</v>
      </c>
      <c r="J11014" s="7">
        <v>14427.36</v>
      </c>
      <c r="K11014" s="7">
        <v>1746</v>
      </c>
      <c r="L11014" s="7">
        <v>3080.64</v>
      </c>
      <c r="M11014" s="5">
        <v>0.16</v>
      </c>
      <c r="N11014" t="s">
        <v>1138</v>
      </c>
      <c r="O11014" t="s">
        <v>30</v>
      </c>
      <c r="P11014" t="s">
        <v>18</v>
      </c>
      <c r="Q11014" t="s">
        <v>32</v>
      </c>
      <c r="R11014" t="s">
        <v>21</v>
      </c>
      <c r="S11014" t="s">
        <v>17</v>
      </c>
      <c r="T11014" t="s">
        <v>13312</v>
      </c>
      <c r="U11014" s="1">
        <v>45556</v>
      </c>
      <c r="V11014">
        <v>71</v>
      </c>
      <c r="W11014" t="str">
        <f t="shared" si="219"/>
        <v>60-89</v>
      </c>
    </row>
    <row r="11015" spans="1:23" x14ac:dyDescent="0.25">
      <c r="A11015" t="s">
        <v>11264</v>
      </c>
      <c r="B11015">
        <v>3108874734</v>
      </c>
      <c r="C11015">
        <v>2722780948</v>
      </c>
      <c r="D11015" s="1">
        <v>45505</v>
      </c>
      <c r="E11015">
        <v>99215</v>
      </c>
      <c r="F11015">
        <v>99281</v>
      </c>
      <c r="G11015" t="s">
        <v>3342</v>
      </c>
      <c r="H11015" s="34">
        <v>36930</v>
      </c>
      <c r="I11015" s="7">
        <v>30283</v>
      </c>
      <c r="J11015" s="7">
        <v>23503.06</v>
      </c>
      <c r="K11015" s="7">
        <v>1329</v>
      </c>
      <c r="L11015" s="7">
        <v>5450.94</v>
      </c>
      <c r="M11015" s="5">
        <v>0.18</v>
      </c>
      <c r="N11015" t="s">
        <v>3141</v>
      </c>
      <c r="O11015" t="s">
        <v>30</v>
      </c>
      <c r="P11015" t="s">
        <v>3149</v>
      </c>
      <c r="Q11015" t="s">
        <v>32</v>
      </c>
      <c r="R11015" t="s">
        <v>27</v>
      </c>
      <c r="S11015" t="s">
        <v>27</v>
      </c>
      <c r="T11015" t="s">
        <v>13310</v>
      </c>
      <c r="U11015" s="1">
        <v>45586</v>
      </c>
      <c r="V11015">
        <v>81</v>
      </c>
      <c r="W11015" t="str">
        <f t="shared" si="219"/>
        <v>60-89</v>
      </c>
    </row>
    <row r="11016" spans="1:23" x14ac:dyDescent="0.25">
      <c r="A11016" t="s">
        <v>11265</v>
      </c>
      <c r="B11016">
        <v>2026430498</v>
      </c>
      <c r="C11016">
        <v>9747159396</v>
      </c>
      <c r="D11016" s="1">
        <v>45570</v>
      </c>
      <c r="E11016">
        <v>99223</v>
      </c>
      <c r="F11016">
        <v>99281</v>
      </c>
      <c r="G11016" t="s">
        <v>318</v>
      </c>
      <c r="H11016" s="34">
        <v>40420</v>
      </c>
      <c r="I11016" s="7">
        <v>26273</v>
      </c>
      <c r="J11016" s="7">
        <v>23120.240000000002</v>
      </c>
      <c r="K11016" s="7">
        <v>0</v>
      </c>
      <c r="L11016" s="7">
        <v>3152.76</v>
      </c>
      <c r="M11016" s="5">
        <v>0.12</v>
      </c>
      <c r="N11016" t="s">
        <v>46</v>
      </c>
      <c r="O11016" t="s">
        <v>17</v>
      </c>
      <c r="P11016" t="s">
        <v>58</v>
      </c>
      <c r="Q11016" t="s">
        <v>32</v>
      </c>
      <c r="R11016" t="s">
        <v>20</v>
      </c>
      <c r="S11016" t="s">
        <v>17</v>
      </c>
      <c r="T11016" t="s">
        <v>13312</v>
      </c>
      <c r="U11016" s="1">
        <v>45660</v>
      </c>
      <c r="V11016">
        <v>90</v>
      </c>
      <c r="W11016" t="str">
        <f t="shared" si="219"/>
        <v>90-119</v>
      </c>
    </row>
    <row r="11017" spans="1:23" x14ac:dyDescent="0.25">
      <c r="A11017" t="s">
        <v>11266</v>
      </c>
      <c r="B11017">
        <v>7543254440</v>
      </c>
      <c r="C11017">
        <v>9447092870</v>
      </c>
      <c r="D11017" s="1">
        <v>45723</v>
      </c>
      <c r="E11017">
        <v>99213</v>
      </c>
      <c r="F11017">
        <v>99205</v>
      </c>
      <c r="G11017" t="s">
        <v>3531</v>
      </c>
      <c r="H11017" s="34">
        <v>45844</v>
      </c>
      <c r="I11017" s="7">
        <v>29799</v>
      </c>
      <c r="J11017" s="7">
        <v>18214.12</v>
      </c>
      <c r="K11017" s="7">
        <v>8009</v>
      </c>
      <c r="L11017" s="7">
        <v>3575.88</v>
      </c>
      <c r="M11017" s="5">
        <v>0.12</v>
      </c>
      <c r="N11017" t="s">
        <v>46</v>
      </c>
      <c r="O11017" t="s">
        <v>27</v>
      </c>
      <c r="P11017" t="s">
        <v>18</v>
      </c>
      <c r="Q11017" t="s">
        <v>19</v>
      </c>
      <c r="R11017" t="s">
        <v>43</v>
      </c>
      <c r="S11017" t="s">
        <v>27</v>
      </c>
      <c r="T11017" t="s">
        <v>13312</v>
      </c>
      <c r="U11017" s="1">
        <v>45847</v>
      </c>
      <c r="V11017">
        <v>124</v>
      </c>
      <c r="W11017" t="str">
        <f t="shared" si="219"/>
        <v>120-149</v>
      </c>
    </row>
    <row r="11018" spans="1:23" x14ac:dyDescent="0.25">
      <c r="A11018" t="s">
        <v>11267</v>
      </c>
      <c r="B11018">
        <v>3554606726</v>
      </c>
      <c r="C11018">
        <v>7663926077</v>
      </c>
      <c r="D11018" s="1">
        <v>45925</v>
      </c>
      <c r="E11018">
        <v>99223</v>
      </c>
      <c r="F11018">
        <v>99285</v>
      </c>
      <c r="G11018" t="s">
        <v>3164</v>
      </c>
      <c r="H11018" s="34">
        <v>12716</v>
      </c>
      <c r="I11018" s="7">
        <v>8265</v>
      </c>
      <c r="J11018" s="7">
        <v>6082.2</v>
      </c>
      <c r="K11018" s="7">
        <v>1191</v>
      </c>
      <c r="L11018" s="7">
        <v>991.8</v>
      </c>
      <c r="M11018" s="5">
        <v>0.12</v>
      </c>
      <c r="N11018" t="s">
        <v>46</v>
      </c>
      <c r="O11018" t="s">
        <v>27</v>
      </c>
      <c r="P11018" t="s">
        <v>55</v>
      </c>
      <c r="Q11018" t="s">
        <v>19</v>
      </c>
      <c r="R11018" t="s">
        <v>38</v>
      </c>
      <c r="S11018" t="s">
        <v>27</v>
      </c>
      <c r="T11018" t="s">
        <v>13312</v>
      </c>
      <c r="U11018" s="1">
        <v>45971</v>
      </c>
      <c r="V11018">
        <v>46</v>
      </c>
      <c r="W11018" t="str">
        <f t="shared" si="219"/>
        <v>30-59</v>
      </c>
    </row>
    <row r="11019" spans="1:23" x14ac:dyDescent="0.25">
      <c r="A11019" t="s">
        <v>11268</v>
      </c>
      <c r="B11019">
        <v>4128170238</v>
      </c>
      <c r="C11019">
        <v>6135184514</v>
      </c>
      <c r="D11019" s="1">
        <v>45932</v>
      </c>
      <c r="E11019">
        <v>99231</v>
      </c>
      <c r="F11019">
        <v>99212</v>
      </c>
      <c r="G11019" t="s">
        <v>146</v>
      </c>
      <c r="H11019" s="34">
        <v>57024</v>
      </c>
      <c r="I11019" s="7">
        <v>45049</v>
      </c>
      <c r="J11019" s="7">
        <v>32529.160000000003</v>
      </c>
      <c r="K11019" s="7">
        <v>5312</v>
      </c>
      <c r="L11019" s="7">
        <v>7207.84</v>
      </c>
      <c r="M11019" s="5">
        <v>0.16</v>
      </c>
      <c r="N11019" t="s">
        <v>1138</v>
      </c>
      <c r="O11019" t="s">
        <v>30</v>
      </c>
      <c r="P11019" t="s">
        <v>31</v>
      </c>
      <c r="Q11019" t="s">
        <v>19</v>
      </c>
      <c r="R11019" t="s">
        <v>27</v>
      </c>
      <c r="S11019" t="s">
        <v>21</v>
      </c>
      <c r="T11019" t="s">
        <v>13312</v>
      </c>
      <c r="U11019" s="1">
        <v>45969</v>
      </c>
      <c r="V11019">
        <v>37</v>
      </c>
      <c r="W11019" t="str">
        <f t="shared" si="219"/>
        <v>30-59</v>
      </c>
    </row>
    <row r="11020" spans="1:23" x14ac:dyDescent="0.25">
      <c r="A11020" t="s">
        <v>11269</v>
      </c>
      <c r="B11020">
        <v>6547928319</v>
      </c>
      <c r="C11020">
        <v>1853207071</v>
      </c>
      <c r="D11020" s="1">
        <v>45835</v>
      </c>
      <c r="E11020">
        <v>99231</v>
      </c>
      <c r="F11020">
        <v>93000</v>
      </c>
      <c r="G11020" t="s">
        <v>3400</v>
      </c>
      <c r="H11020" s="34">
        <v>57240</v>
      </c>
      <c r="I11020" s="7">
        <v>48654</v>
      </c>
      <c r="J11020" s="7">
        <v>32104.92</v>
      </c>
      <c r="K11020" s="7">
        <v>15576</v>
      </c>
      <c r="L11020" s="7">
        <v>973.08</v>
      </c>
      <c r="M11020" s="5">
        <v>0.02</v>
      </c>
      <c r="N11020" t="s">
        <v>16</v>
      </c>
      <c r="O11020" t="s">
        <v>27</v>
      </c>
      <c r="P11020" t="s">
        <v>3150</v>
      </c>
      <c r="Q11020" t="s">
        <v>19</v>
      </c>
      <c r="R11020" t="s">
        <v>26</v>
      </c>
      <c r="S11020" t="s">
        <v>21</v>
      </c>
      <c r="T11020" t="s">
        <v>13310</v>
      </c>
      <c r="U11020" s="1">
        <v>46005</v>
      </c>
      <c r="V11020">
        <v>170</v>
      </c>
      <c r="W11020" t="str">
        <f t="shared" si="219"/>
        <v>150-179</v>
      </c>
    </row>
    <row r="11021" spans="1:23" x14ac:dyDescent="0.25">
      <c r="A11021" t="s">
        <v>11270</v>
      </c>
      <c r="B11021">
        <v>3553702492</v>
      </c>
      <c r="C11021">
        <v>2802051969</v>
      </c>
      <c r="D11021" s="1">
        <v>45758</v>
      </c>
      <c r="E11021">
        <v>99214</v>
      </c>
      <c r="F11021">
        <v>99282</v>
      </c>
      <c r="G11021" t="s">
        <v>320</v>
      </c>
      <c r="H11021" s="34">
        <v>40424</v>
      </c>
      <c r="I11021" s="7">
        <v>32339</v>
      </c>
      <c r="J11021" s="7">
        <v>24049.54</v>
      </c>
      <c r="K11021" s="7">
        <v>3762</v>
      </c>
      <c r="L11021" s="7">
        <v>4527.46</v>
      </c>
      <c r="M11021" s="5">
        <v>0.14000000000000001</v>
      </c>
      <c r="N11021" t="s">
        <v>1135</v>
      </c>
      <c r="O11021" t="s">
        <v>27</v>
      </c>
      <c r="P11021" t="s">
        <v>25</v>
      </c>
      <c r="Q11021" t="s">
        <v>32</v>
      </c>
      <c r="R11021" t="s">
        <v>20</v>
      </c>
      <c r="S11021" t="s">
        <v>27</v>
      </c>
      <c r="T11021" t="s">
        <v>13311</v>
      </c>
      <c r="U11021" s="1">
        <v>45885</v>
      </c>
      <c r="V11021">
        <v>127</v>
      </c>
      <c r="W11021" t="str">
        <f t="shared" si="219"/>
        <v>120-149</v>
      </c>
    </row>
    <row r="11022" spans="1:23" x14ac:dyDescent="0.25">
      <c r="A11022" t="s">
        <v>11271</v>
      </c>
      <c r="B11022">
        <v>7372245323</v>
      </c>
      <c r="C11022">
        <v>8662814351</v>
      </c>
      <c r="D11022" s="1">
        <v>45629</v>
      </c>
      <c r="E11022">
        <v>99238</v>
      </c>
      <c r="F11022">
        <v>99281</v>
      </c>
      <c r="G11022" t="s">
        <v>3158</v>
      </c>
      <c r="H11022" s="34">
        <v>42870</v>
      </c>
      <c r="I11022" s="7">
        <v>36440</v>
      </c>
      <c r="J11022" s="7">
        <v>31676.2</v>
      </c>
      <c r="K11022" s="7">
        <v>4035</v>
      </c>
      <c r="L11022" s="7">
        <v>728.8</v>
      </c>
      <c r="M11022" s="5">
        <v>0.02</v>
      </c>
      <c r="N11022" t="s">
        <v>16</v>
      </c>
      <c r="O11022" t="s">
        <v>27</v>
      </c>
      <c r="P11022" t="s">
        <v>3147</v>
      </c>
      <c r="Q11022" t="s">
        <v>19</v>
      </c>
      <c r="R11022" t="s">
        <v>26</v>
      </c>
      <c r="S11022" t="s">
        <v>17</v>
      </c>
      <c r="T11022" t="s">
        <v>13311</v>
      </c>
      <c r="U11022" s="1">
        <v>45709</v>
      </c>
      <c r="V11022">
        <v>80</v>
      </c>
      <c r="W11022" t="str">
        <f t="shared" si="219"/>
        <v>60-89</v>
      </c>
    </row>
    <row r="11023" spans="1:23" x14ac:dyDescent="0.25">
      <c r="A11023" t="s">
        <v>11272</v>
      </c>
      <c r="B11023">
        <v>8856547491</v>
      </c>
      <c r="C11023">
        <v>4347581642</v>
      </c>
      <c r="D11023" s="1">
        <v>45760</v>
      </c>
      <c r="E11023">
        <v>99213</v>
      </c>
      <c r="F11023">
        <v>99211</v>
      </c>
      <c r="G11023" t="s">
        <v>131</v>
      </c>
      <c r="H11023" s="34">
        <v>39988</v>
      </c>
      <c r="I11023" s="7">
        <v>25992</v>
      </c>
      <c r="J11023" s="7">
        <v>15034.96</v>
      </c>
      <c r="K11023" s="7">
        <v>7838</v>
      </c>
      <c r="L11023" s="7">
        <v>3119.04</v>
      </c>
      <c r="M11023" s="5">
        <v>0.12</v>
      </c>
      <c r="N11023" t="s">
        <v>46</v>
      </c>
      <c r="O11023" t="s">
        <v>27</v>
      </c>
      <c r="P11023" t="s">
        <v>18</v>
      </c>
      <c r="Q11023" t="s">
        <v>32</v>
      </c>
      <c r="R11023" t="s">
        <v>21</v>
      </c>
      <c r="S11023" t="s">
        <v>21</v>
      </c>
      <c r="T11023" t="s">
        <v>13311</v>
      </c>
      <c r="U11023" s="1">
        <v>45793</v>
      </c>
      <c r="V11023">
        <v>33</v>
      </c>
      <c r="W11023" t="str">
        <f t="shared" si="219"/>
        <v>30-59</v>
      </c>
    </row>
    <row r="11024" spans="1:23" x14ac:dyDescent="0.25">
      <c r="A11024" t="s">
        <v>11273</v>
      </c>
      <c r="B11024">
        <v>4004338148</v>
      </c>
      <c r="C11024">
        <v>8897442777</v>
      </c>
      <c r="D11024" s="1">
        <v>45752</v>
      </c>
      <c r="E11024">
        <v>99214</v>
      </c>
      <c r="F11024">
        <v>99292</v>
      </c>
      <c r="G11024" t="s">
        <v>148</v>
      </c>
      <c r="H11024" s="34">
        <v>41398</v>
      </c>
      <c r="I11024" s="7">
        <v>26909</v>
      </c>
      <c r="J11024" s="7">
        <v>20532.919999999998</v>
      </c>
      <c r="K11024" s="7">
        <v>3147</v>
      </c>
      <c r="L11024" s="7">
        <v>3229.08</v>
      </c>
      <c r="M11024" s="5">
        <v>0.12</v>
      </c>
      <c r="N11024" t="s">
        <v>46</v>
      </c>
      <c r="O11024" t="s">
        <v>30</v>
      </c>
      <c r="P11024" t="s">
        <v>40</v>
      </c>
      <c r="Q11024" t="s">
        <v>32</v>
      </c>
      <c r="R11024" t="s">
        <v>43</v>
      </c>
      <c r="S11024" t="s">
        <v>27</v>
      </c>
      <c r="T11024" t="s">
        <v>13312</v>
      </c>
      <c r="U11024" s="1">
        <v>45798</v>
      </c>
      <c r="V11024">
        <v>46</v>
      </c>
      <c r="W11024" t="str">
        <f t="shared" si="219"/>
        <v>30-59</v>
      </c>
    </row>
    <row r="11025" spans="1:23" x14ac:dyDescent="0.25">
      <c r="A11025" t="s">
        <v>11274</v>
      </c>
      <c r="B11025">
        <v>8401469009</v>
      </c>
      <c r="C11025">
        <v>8353030739</v>
      </c>
      <c r="D11025" s="1">
        <v>45464</v>
      </c>
      <c r="E11025">
        <v>99223</v>
      </c>
      <c r="F11025">
        <v>99212</v>
      </c>
      <c r="G11025" t="s">
        <v>3218</v>
      </c>
      <c r="H11025" s="34">
        <v>79264</v>
      </c>
      <c r="I11025" s="7">
        <v>63411</v>
      </c>
      <c r="J11025" s="7">
        <v>45183.46</v>
      </c>
      <c r="K11025" s="7">
        <v>9350</v>
      </c>
      <c r="L11025" s="7">
        <v>8877.5400000000009</v>
      </c>
      <c r="M11025" s="5">
        <v>0.14000000000000001</v>
      </c>
      <c r="N11025" t="s">
        <v>1135</v>
      </c>
      <c r="O11025" t="s">
        <v>30</v>
      </c>
      <c r="P11025" t="s">
        <v>97</v>
      </c>
      <c r="Q11025" t="s">
        <v>32</v>
      </c>
      <c r="R11025" t="s">
        <v>21</v>
      </c>
      <c r="S11025" t="s">
        <v>21</v>
      </c>
      <c r="T11025" t="s">
        <v>13310</v>
      </c>
      <c r="U11025" s="1">
        <v>45516</v>
      </c>
      <c r="V11025">
        <v>52</v>
      </c>
      <c r="W11025" t="str">
        <f t="shared" si="219"/>
        <v>30-59</v>
      </c>
    </row>
    <row r="11026" spans="1:23" x14ac:dyDescent="0.25">
      <c r="A11026" t="s">
        <v>11275</v>
      </c>
      <c r="B11026">
        <v>6878664795</v>
      </c>
      <c r="C11026">
        <v>6894824549</v>
      </c>
      <c r="D11026" s="1">
        <v>45696</v>
      </c>
      <c r="E11026">
        <v>99231</v>
      </c>
      <c r="F11026">
        <v>99281</v>
      </c>
      <c r="G11026" t="s">
        <v>3176</v>
      </c>
      <c r="H11026" s="34">
        <v>40751</v>
      </c>
      <c r="I11026" s="7">
        <v>32193</v>
      </c>
      <c r="J11026" s="7">
        <v>27042.12</v>
      </c>
      <c r="K11026" s="7">
        <v>0</v>
      </c>
      <c r="L11026" s="7">
        <v>5150.88</v>
      </c>
      <c r="M11026" s="5">
        <v>0.16</v>
      </c>
      <c r="N11026" t="s">
        <v>1138</v>
      </c>
      <c r="O11026" t="s">
        <v>17</v>
      </c>
      <c r="P11026" t="s">
        <v>97</v>
      </c>
      <c r="Q11026" t="s">
        <v>19</v>
      </c>
      <c r="R11026" t="s">
        <v>21</v>
      </c>
      <c r="S11026" t="s">
        <v>21</v>
      </c>
      <c r="T11026" t="s">
        <v>13312</v>
      </c>
      <c r="U11026" s="1">
        <v>45728</v>
      </c>
      <c r="V11026">
        <v>32</v>
      </c>
      <c r="W11026" t="str">
        <f t="shared" si="219"/>
        <v>30-59</v>
      </c>
    </row>
    <row r="11027" spans="1:23" x14ac:dyDescent="0.25">
      <c r="A11027" t="s">
        <v>11276</v>
      </c>
      <c r="B11027">
        <v>4625556485</v>
      </c>
      <c r="C11027">
        <v>2972405344</v>
      </c>
      <c r="D11027" s="1">
        <v>45874</v>
      </c>
      <c r="E11027">
        <v>99223</v>
      </c>
      <c r="F11027">
        <v>36415</v>
      </c>
      <c r="G11027" t="s">
        <v>318</v>
      </c>
      <c r="H11027" s="34">
        <v>26735</v>
      </c>
      <c r="I11027" s="7">
        <v>21388</v>
      </c>
      <c r="J11027" s="7">
        <v>18393.68</v>
      </c>
      <c r="K11027" s="7">
        <v>0</v>
      </c>
      <c r="L11027" s="7">
        <v>2994.32</v>
      </c>
      <c r="M11027" s="5">
        <v>0.14000000000000001</v>
      </c>
      <c r="N11027" t="s">
        <v>1135</v>
      </c>
      <c r="O11027" t="s">
        <v>17</v>
      </c>
      <c r="P11027" t="s">
        <v>31</v>
      </c>
      <c r="Q11027" t="s">
        <v>19</v>
      </c>
      <c r="R11027" t="s">
        <v>43</v>
      </c>
      <c r="S11027" t="s">
        <v>21</v>
      </c>
      <c r="T11027" t="s">
        <v>13310</v>
      </c>
      <c r="U11027" s="1">
        <v>45948</v>
      </c>
      <c r="V11027">
        <v>74</v>
      </c>
      <c r="W11027" t="str">
        <f t="shared" si="219"/>
        <v>60-89</v>
      </c>
    </row>
    <row r="11028" spans="1:23" x14ac:dyDescent="0.25">
      <c r="A11028" t="s">
        <v>11277</v>
      </c>
      <c r="B11028">
        <v>4908343974</v>
      </c>
      <c r="C11028">
        <v>7506718767</v>
      </c>
      <c r="D11028" s="1">
        <v>45690</v>
      </c>
      <c r="E11028">
        <v>99213</v>
      </c>
      <c r="F11028">
        <v>99285</v>
      </c>
      <c r="G11028" t="s">
        <v>15</v>
      </c>
      <c r="H11028" s="34">
        <v>62204</v>
      </c>
      <c r="I11028" s="7">
        <v>49763</v>
      </c>
      <c r="J11028" s="7">
        <v>34034.18</v>
      </c>
      <c r="K11028" s="7">
        <v>8762</v>
      </c>
      <c r="L11028" s="7">
        <v>6966.82</v>
      </c>
      <c r="M11028" s="5">
        <v>0.14000000000000001</v>
      </c>
      <c r="N11028" t="s">
        <v>1135</v>
      </c>
      <c r="O11028" t="s">
        <v>27</v>
      </c>
      <c r="P11028" t="s">
        <v>3149</v>
      </c>
      <c r="Q11028" t="s">
        <v>19</v>
      </c>
      <c r="R11028" t="s">
        <v>20</v>
      </c>
      <c r="S11028" t="s">
        <v>17</v>
      </c>
      <c r="T11028" t="s">
        <v>13312</v>
      </c>
      <c r="U11028" s="1">
        <v>45854</v>
      </c>
      <c r="V11028">
        <v>164</v>
      </c>
      <c r="W11028" t="str">
        <f t="shared" si="219"/>
        <v>150-179</v>
      </c>
    </row>
    <row r="11029" spans="1:23" x14ac:dyDescent="0.25">
      <c r="A11029" t="s">
        <v>11278</v>
      </c>
      <c r="B11029">
        <v>5986832649</v>
      </c>
      <c r="C11029">
        <v>4921775034</v>
      </c>
      <c r="D11029" s="1">
        <v>45757</v>
      </c>
      <c r="E11029">
        <v>99213</v>
      </c>
      <c r="F11029">
        <v>99202</v>
      </c>
      <c r="G11029" t="s">
        <v>112</v>
      </c>
      <c r="H11029" s="34">
        <v>66270</v>
      </c>
      <c r="I11029" s="7">
        <v>43076</v>
      </c>
      <c r="J11029" s="7">
        <v>20595.88</v>
      </c>
      <c r="K11029" s="7">
        <v>17311</v>
      </c>
      <c r="L11029" s="7">
        <v>5169.12</v>
      </c>
      <c r="M11029" s="5">
        <v>0.12</v>
      </c>
      <c r="N11029" t="s">
        <v>46</v>
      </c>
      <c r="O11029" t="s">
        <v>27</v>
      </c>
      <c r="P11029" t="s">
        <v>31</v>
      </c>
      <c r="Q11029" t="s">
        <v>32</v>
      </c>
      <c r="R11029" t="s">
        <v>43</v>
      </c>
      <c r="S11029" t="s">
        <v>17</v>
      </c>
      <c r="T11029" t="s">
        <v>13312</v>
      </c>
      <c r="U11029" s="1">
        <v>45894</v>
      </c>
      <c r="V11029">
        <v>137</v>
      </c>
      <c r="W11029" t="str">
        <f t="shared" si="219"/>
        <v>120-149</v>
      </c>
    </row>
    <row r="11030" spans="1:23" x14ac:dyDescent="0.25">
      <c r="A11030" t="s">
        <v>11279</v>
      </c>
      <c r="B11030">
        <v>4036726472</v>
      </c>
      <c r="C11030">
        <v>3325331033</v>
      </c>
      <c r="D11030" s="1">
        <v>45954</v>
      </c>
      <c r="E11030">
        <v>99213</v>
      </c>
      <c r="F11030">
        <v>99285</v>
      </c>
      <c r="G11030" t="s">
        <v>110</v>
      </c>
      <c r="H11030" s="34">
        <v>14943</v>
      </c>
      <c r="I11030" s="7">
        <v>9713</v>
      </c>
      <c r="J11030" s="7">
        <v>5316.44</v>
      </c>
      <c r="K11030" s="7">
        <v>3231</v>
      </c>
      <c r="L11030" s="7">
        <v>1165.56</v>
      </c>
      <c r="M11030" s="5">
        <v>0.12</v>
      </c>
      <c r="N11030" t="s">
        <v>46</v>
      </c>
      <c r="O11030" t="s">
        <v>27</v>
      </c>
      <c r="P11030" t="s">
        <v>3149</v>
      </c>
      <c r="Q11030" t="s">
        <v>32</v>
      </c>
      <c r="R11030" t="s">
        <v>38</v>
      </c>
      <c r="S11030" t="s">
        <v>21</v>
      </c>
      <c r="T11030" t="s">
        <v>13311</v>
      </c>
      <c r="U11030" s="1">
        <v>46100</v>
      </c>
      <c r="V11030">
        <v>146</v>
      </c>
      <c r="W11030" t="str">
        <f t="shared" si="219"/>
        <v>120-149</v>
      </c>
    </row>
    <row r="11031" spans="1:23" x14ac:dyDescent="0.25">
      <c r="A11031" t="s">
        <v>11280</v>
      </c>
      <c r="B11031">
        <v>1350910927</v>
      </c>
      <c r="C11031">
        <v>9497080385</v>
      </c>
      <c r="D11031" s="1">
        <v>45921</v>
      </c>
      <c r="E11031">
        <v>99215</v>
      </c>
      <c r="F11031">
        <v>99215</v>
      </c>
      <c r="G11031" t="s">
        <v>574</v>
      </c>
      <c r="H11031" s="34">
        <v>66141</v>
      </c>
      <c r="I11031" s="7">
        <v>51590</v>
      </c>
      <c r="J11031" s="7">
        <v>27786</v>
      </c>
      <c r="K11031" s="7">
        <v>13486</v>
      </c>
      <c r="L11031" s="7">
        <v>10318</v>
      </c>
      <c r="M11031" s="5">
        <v>0.2</v>
      </c>
      <c r="N11031" t="s">
        <v>3140</v>
      </c>
      <c r="O11031" t="s">
        <v>27</v>
      </c>
      <c r="P11031" t="s">
        <v>25</v>
      </c>
      <c r="Q11031" t="s">
        <v>19</v>
      </c>
      <c r="R11031" t="s">
        <v>26</v>
      </c>
      <c r="S11031" t="s">
        <v>27</v>
      </c>
      <c r="T11031" t="s">
        <v>13311</v>
      </c>
      <c r="U11031" s="1">
        <v>46009</v>
      </c>
      <c r="V11031">
        <v>88</v>
      </c>
      <c r="W11031" t="str">
        <f t="shared" si="219"/>
        <v>60-89</v>
      </c>
    </row>
    <row r="11032" spans="1:23" x14ac:dyDescent="0.25">
      <c r="A11032" t="s">
        <v>11281</v>
      </c>
      <c r="B11032">
        <v>5464584253</v>
      </c>
      <c r="C11032">
        <v>691204903</v>
      </c>
      <c r="D11032" s="1">
        <v>45422</v>
      </c>
      <c r="E11032">
        <v>99215</v>
      </c>
      <c r="F11032">
        <v>90834</v>
      </c>
      <c r="G11032" t="s">
        <v>3537</v>
      </c>
      <c r="H11032" s="34">
        <v>66081</v>
      </c>
      <c r="I11032" s="7">
        <v>52865</v>
      </c>
      <c r="J11032" s="7">
        <v>41169.9</v>
      </c>
      <c r="K11032" s="7">
        <v>4294</v>
      </c>
      <c r="L11032" s="7">
        <v>7401.1</v>
      </c>
      <c r="M11032" s="5">
        <v>0.14000000000000001</v>
      </c>
      <c r="N11032" t="s">
        <v>1135</v>
      </c>
      <c r="O11032" t="s">
        <v>30</v>
      </c>
      <c r="P11032" t="s">
        <v>40</v>
      </c>
      <c r="Q11032" t="s">
        <v>19</v>
      </c>
      <c r="R11032" t="s">
        <v>26</v>
      </c>
      <c r="S11032" t="s">
        <v>21</v>
      </c>
      <c r="T11032" t="s">
        <v>13311</v>
      </c>
      <c r="U11032" s="1">
        <v>45526</v>
      </c>
      <c r="V11032">
        <v>104</v>
      </c>
      <c r="W11032" t="str">
        <f t="shared" si="219"/>
        <v>90-119</v>
      </c>
    </row>
    <row r="11033" spans="1:23" x14ac:dyDescent="0.25">
      <c r="A11033" t="s">
        <v>11282</v>
      </c>
      <c r="B11033">
        <v>1991214920</v>
      </c>
      <c r="C11033">
        <v>9587255177</v>
      </c>
      <c r="D11033" s="1">
        <v>45529</v>
      </c>
      <c r="E11033">
        <v>99215</v>
      </c>
      <c r="F11033">
        <v>99211</v>
      </c>
      <c r="G11033" t="s">
        <v>178</v>
      </c>
      <c r="H11033" s="34">
        <v>89940</v>
      </c>
      <c r="I11033" s="7">
        <v>73751</v>
      </c>
      <c r="J11033" s="7">
        <v>60475.82</v>
      </c>
      <c r="K11033" s="7">
        <v>0</v>
      </c>
      <c r="L11033" s="7">
        <v>13275.18</v>
      </c>
      <c r="M11033" s="5">
        <v>0.18</v>
      </c>
      <c r="N11033" t="s">
        <v>3141</v>
      </c>
      <c r="O11033" t="s">
        <v>17</v>
      </c>
      <c r="P11033" t="s">
        <v>3147</v>
      </c>
      <c r="Q11033" t="s">
        <v>32</v>
      </c>
      <c r="R11033" t="s">
        <v>26</v>
      </c>
      <c r="S11033" t="s">
        <v>17</v>
      </c>
      <c r="T11033" t="s">
        <v>13311</v>
      </c>
      <c r="U11033" s="1">
        <v>45606</v>
      </c>
      <c r="V11033">
        <v>77</v>
      </c>
      <c r="W11033" t="str">
        <f t="shared" si="219"/>
        <v>60-89</v>
      </c>
    </row>
    <row r="11034" spans="1:23" x14ac:dyDescent="0.25">
      <c r="A11034" t="s">
        <v>11283</v>
      </c>
      <c r="B11034">
        <v>5622535027</v>
      </c>
      <c r="C11034">
        <v>3057439554</v>
      </c>
      <c r="D11034" s="1">
        <v>45885</v>
      </c>
      <c r="E11034">
        <v>99213</v>
      </c>
      <c r="F11034">
        <v>81000</v>
      </c>
      <c r="G11034" t="s">
        <v>118</v>
      </c>
      <c r="H11034" s="34">
        <v>99482</v>
      </c>
      <c r="I11034" s="7">
        <v>77596</v>
      </c>
      <c r="J11034" s="7">
        <v>62076.800000000003</v>
      </c>
      <c r="K11034" s="7">
        <v>0</v>
      </c>
      <c r="L11034" s="7">
        <v>15519.2</v>
      </c>
      <c r="M11034" s="5">
        <v>0.2</v>
      </c>
      <c r="N11034" t="s">
        <v>3140</v>
      </c>
      <c r="O11034" t="s">
        <v>17</v>
      </c>
      <c r="P11034" t="s">
        <v>35</v>
      </c>
      <c r="Q11034" t="s">
        <v>32</v>
      </c>
      <c r="R11034" t="s">
        <v>20</v>
      </c>
      <c r="S11034" t="s">
        <v>27</v>
      </c>
      <c r="T11034" t="s">
        <v>13312</v>
      </c>
      <c r="U11034" s="1">
        <v>45983</v>
      </c>
      <c r="V11034">
        <v>98</v>
      </c>
      <c r="W11034" t="str">
        <f t="shared" si="219"/>
        <v>90-119</v>
      </c>
    </row>
    <row r="11035" spans="1:23" x14ac:dyDescent="0.25">
      <c r="A11035" t="s">
        <v>11284</v>
      </c>
      <c r="B11035">
        <v>1512659124</v>
      </c>
      <c r="C11035">
        <v>2576678486</v>
      </c>
      <c r="D11035" s="1">
        <v>45666</v>
      </c>
      <c r="E11035">
        <v>99222</v>
      </c>
      <c r="F11035">
        <v>85025</v>
      </c>
      <c r="G11035" t="s">
        <v>3428</v>
      </c>
      <c r="H11035" s="34">
        <v>60743</v>
      </c>
      <c r="I11035" s="7">
        <v>49809</v>
      </c>
      <c r="J11035" s="7">
        <v>40843.379999999997</v>
      </c>
      <c r="K11035" s="7">
        <v>0</v>
      </c>
      <c r="L11035" s="7">
        <v>8965.6200000000008</v>
      </c>
      <c r="M11035" s="5">
        <v>0.18</v>
      </c>
      <c r="N11035" t="s">
        <v>3141</v>
      </c>
      <c r="O11035" t="s">
        <v>17</v>
      </c>
      <c r="P11035" t="s">
        <v>3150</v>
      </c>
      <c r="Q11035" t="s">
        <v>32</v>
      </c>
      <c r="R11035" t="s">
        <v>43</v>
      </c>
      <c r="S11035" t="s">
        <v>27</v>
      </c>
      <c r="T11035" t="s">
        <v>13311</v>
      </c>
      <c r="U11035" s="1">
        <v>45705</v>
      </c>
      <c r="V11035">
        <v>39</v>
      </c>
      <c r="W11035" t="str">
        <f t="shared" si="219"/>
        <v>30-59</v>
      </c>
    </row>
    <row r="11036" spans="1:23" x14ac:dyDescent="0.25">
      <c r="A11036" t="s">
        <v>11285</v>
      </c>
      <c r="B11036">
        <v>3710242742</v>
      </c>
      <c r="C11036">
        <v>7217945463</v>
      </c>
      <c r="D11036" s="1">
        <v>45801</v>
      </c>
      <c r="E11036">
        <v>99222</v>
      </c>
      <c r="F11036">
        <v>99202</v>
      </c>
      <c r="G11036" t="s">
        <v>3357</v>
      </c>
      <c r="H11036" s="34">
        <v>55480</v>
      </c>
      <c r="I11036" s="7">
        <v>44384</v>
      </c>
      <c r="J11036" s="7">
        <v>38170.239999999998</v>
      </c>
      <c r="K11036" s="7">
        <v>0</v>
      </c>
      <c r="L11036" s="7">
        <v>6213.76</v>
      </c>
      <c r="M11036" s="5">
        <v>0.14000000000000001</v>
      </c>
      <c r="N11036" t="s">
        <v>1135</v>
      </c>
      <c r="O11036" t="s">
        <v>17</v>
      </c>
      <c r="P11036" t="s">
        <v>58</v>
      </c>
      <c r="Q11036" t="s">
        <v>32</v>
      </c>
      <c r="R11036" t="s">
        <v>43</v>
      </c>
      <c r="S11036" t="s">
        <v>17</v>
      </c>
      <c r="T11036" t="s">
        <v>13312</v>
      </c>
      <c r="U11036" s="1">
        <v>45854</v>
      </c>
      <c r="V11036">
        <v>53</v>
      </c>
      <c r="W11036" t="str">
        <f t="shared" si="219"/>
        <v>30-59</v>
      </c>
    </row>
    <row r="11037" spans="1:23" x14ac:dyDescent="0.25">
      <c r="A11037" t="s">
        <v>11286</v>
      </c>
      <c r="B11037">
        <v>6082435660</v>
      </c>
      <c r="C11037">
        <v>8091905899</v>
      </c>
      <c r="D11037" s="1">
        <v>45688</v>
      </c>
      <c r="E11037">
        <v>99231</v>
      </c>
      <c r="F11037">
        <v>36415</v>
      </c>
      <c r="G11037" t="s">
        <v>3394</v>
      </c>
      <c r="H11037" s="34">
        <v>2521</v>
      </c>
      <c r="I11037" s="7">
        <v>1639</v>
      </c>
      <c r="J11037" s="7">
        <v>1253.32</v>
      </c>
      <c r="K11037" s="7">
        <v>189</v>
      </c>
      <c r="L11037" s="7">
        <v>196.68</v>
      </c>
      <c r="M11037" s="5">
        <v>0.12</v>
      </c>
      <c r="N11037" t="s">
        <v>46</v>
      </c>
      <c r="O11037" t="s">
        <v>30</v>
      </c>
      <c r="P11037" t="s">
        <v>3150</v>
      </c>
      <c r="Q11037" t="s">
        <v>19</v>
      </c>
      <c r="R11037" t="s">
        <v>21</v>
      </c>
      <c r="S11037" t="s">
        <v>21</v>
      </c>
      <c r="T11037" t="s">
        <v>13310</v>
      </c>
      <c r="U11037" s="1">
        <v>45785</v>
      </c>
      <c r="V11037">
        <v>97</v>
      </c>
      <c r="W11037" t="str">
        <f t="shared" si="219"/>
        <v>90-119</v>
      </c>
    </row>
    <row r="11038" spans="1:23" x14ac:dyDescent="0.25">
      <c r="A11038" t="s">
        <v>11287</v>
      </c>
      <c r="B11038">
        <v>1383072275</v>
      </c>
      <c r="C11038">
        <v>7265091398</v>
      </c>
      <c r="D11038" s="1">
        <v>45773</v>
      </c>
      <c r="E11038">
        <v>99232</v>
      </c>
      <c r="F11038">
        <v>99282</v>
      </c>
      <c r="G11038" t="s">
        <v>3552</v>
      </c>
      <c r="H11038" s="34">
        <v>65962</v>
      </c>
      <c r="I11038" s="7">
        <v>52770</v>
      </c>
      <c r="J11038" s="7">
        <v>34445.199999999997</v>
      </c>
      <c r="K11038" s="7">
        <v>10937</v>
      </c>
      <c r="L11038" s="7">
        <v>7387.8</v>
      </c>
      <c r="M11038" s="5">
        <v>0.14000000000000001</v>
      </c>
      <c r="N11038" t="s">
        <v>1135</v>
      </c>
      <c r="O11038" t="s">
        <v>27</v>
      </c>
      <c r="P11038" t="s">
        <v>3148</v>
      </c>
      <c r="Q11038" t="s">
        <v>19</v>
      </c>
      <c r="R11038" t="s">
        <v>38</v>
      </c>
      <c r="S11038" t="s">
        <v>27</v>
      </c>
      <c r="T11038" t="s">
        <v>13311</v>
      </c>
      <c r="U11038" s="1">
        <v>45816</v>
      </c>
      <c r="V11038">
        <v>43</v>
      </c>
      <c r="W11038" t="str">
        <f t="shared" si="219"/>
        <v>30-59</v>
      </c>
    </row>
    <row r="11039" spans="1:23" x14ac:dyDescent="0.25">
      <c r="A11039" t="s">
        <v>11288</v>
      </c>
      <c r="B11039">
        <v>4163154088</v>
      </c>
      <c r="C11039">
        <v>5885850800</v>
      </c>
      <c r="D11039" s="1">
        <v>45324</v>
      </c>
      <c r="E11039">
        <v>99221</v>
      </c>
      <c r="F11039">
        <v>99213</v>
      </c>
      <c r="G11039" t="s">
        <v>3360</v>
      </c>
      <c r="H11039" s="34">
        <v>62417</v>
      </c>
      <c r="I11039" s="7">
        <v>53054</v>
      </c>
      <c r="J11039" s="7">
        <v>41425.919999999998</v>
      </c>
      <c r="K11039" s="7">
        <v>10567</v>
      </c>
      <c r="L11039" s="7">
        <v>1061.08</v>
      </c>
      <c r="M11039" s="5">
        <v>0.02</v>
      </c>
      <c r="N11039" t="s">
        <v>16</v>
      </c>
      <c r="O11039" t="s">
        <v>27</v>
      </c>
      <c r="P11039" t="s">
        <v>3148</v>
      </c>
      <c r="Q11039" t="s">
        <v>32</v>
      </c>
      <c r="R11039" t="s">
        <v>26</v>
      </c>
      <c r="S11039" t="s">
        <v>17</v>
      </c>
      <c r="T11039" t="s">
        <v>13312</v>
      </c>
      <c r="U11039" s="1">
        <v>45433</v>
      </c>
      <c r="V11039">
        <v>109</v>
      </c>
      <c r="W11039" t="str">
        <f t="shared" si="219"/>
        <v>90-119</v>
      </c>
    </row>
    <row r="11040" spans="1:23" x14ac:dyDescent="0.25">
      <c r="A11040" t="s">
        <v>11289</v>
      </c>
      <c r="B11040">
        <v>6809818955</v>
      </c>
      <c r="C11040">
        <v>8715635397</v>
      </c>
      <c r="D11040" s="1">
        <v>45529</v>
      </c>
      <c r="E11040">
        <v>99213</v>
      </c>
      <c r="F11040">
        <v>71046</v>
      </c>
      <c r="G11040" t="s">
        <v>3490</v>
      </c>
      <c r="H11040" s="34">
        <v>50000</v>
      </c>
      <c r="I11040" s="7">
        <v>42500</v>
      </c>
      <c r="J11040" s="7">
        <v>36213</v>
      </c>
      <c r="K11040" s="7">
        <v>5437</v>
      </c>
      <c r="L11040" s="7">
        <v>850</v>
      </c>
      <c r="M11040" s="5">
        <v>0.02</v>
      </c>
      <c r="N11040" t="s">
        <v>16</v>
      </c>
      <c r="O11040" t="s">
        <v>30</v>
      </c>
      <c r="P11040" t="s">
        <v>3147</v>
      </c>
      <c r="Q11040" t="s">
        <v>32</v>
      </c>
      <c r="R11040" t="s">
        <v>26</v>
      </c>
      <c r="S11040" t="s">
        <v>21</v>
      </c>
      <c r="T11040" t="s">
        <v>13310</v>
      </c>
      <c r="U11040" s="1">
        <v>45611</v>
      </c>
      <c r="V11040">
        <v>82</v>
      </c>
      <c r="W11040" t="str">
        <f t="shared" si="219"/>
        <v>60-89</v>
      </c>
    </row>
    <row r="11041" spans="1:23" x14ac:dyDescent="0.25">
      <c r="A11041" t="s">
        <v>11290</v>
      </c>
      <c r="B11041">
        <v>5148967251</v>
      </c>
      <c r="C11041">
        <v>597164250</v>
      </c>
      <c r="D11041" s="1">
        <v>45790</v>
      </c>
      <c r="E11041">
        <v>99214</v>
      </c>
      <c r="F11041">
        <v>99214</v>
      </c>
      <c r="G11041" t="s">
        <v>224</v>
      </c>
      <c r="H11041" s="34">
        <v>39359</v>
      </c>
      <c r="I11041" s="7">
        <v>30700</v>
      </c>
      <c r="J11041" s="7">
        <v>24560</v>
      </c>
      <c r="K11041" s="7">
        <v>0</v>
      </c>
      <c r="L11041" s="7">
        <v>6140</v>
      </c>
      <c r="M11041" s="5">
        <v>0.2</v>
      </c>
      <c r="N11041" t="s">
        <v>3140</v>
      </c>
      <c r="O11041" t="s">
        <v>17</v>
      </c>
      <c r="P11041" t="s">
        <v>3148</v>
      </c>
      <c r="Q11041" t="s">
        <v>32</v>
      </c>
      <c r="R11041" t="s">
        <v>38</v>
      </c>
      <c r="S11041" t="s">
        <v>21</v>
      </c>
      <c r="T11041" t="s">
        <v>13310</v>
      </c>
      <c r="U11041" s="1">
        <v>45854</v>
      </c>
      <c r="V11041">
        <v>64</v>
      </c>
      <c r="W11041" t="str">
        <f t="shared" si="219"/>
        <v>60-89</v>
      </c>
    </row>
    <row r="11042" spans="1:23" x14ac:dyDescent="0.25">
      <c r="A11042" t="s">
        <v>11291</v>
      </c>
      <c r="B11042">
        <v>5636477268</v>
      </c>
      <c r="C11042">
        <v>9664636137</v>
      </c>
      <c r="D11042" s="1">
        <v>45629</v>
      </c>
      <c r="E11042">
        <v>99221</v>
      </c>
      <c r="F11042">
        <v>99284</v>
      </c>
      <c r="G11042" t="s">
        <v>29</v>
      </c>
      <c r="H11042" s="34">
        <v>49433</v>
      </c>
      <c r="I11042" s="7">
        <v>39052</v>
      </c>
      <c r="J11042" s="7">
        <v>24969.68</v>
      </c>
      <c r="K11042" s="7">
        <v>7834</v>
      </c>
      <c r="L11042" s="7">
        <v>6248.32</v>
      </c>
      <c r="M11042" s="5">
        <v>0.16</v>
      </c>
      <c r="N11042" t="s">
        <v>1138</v>
      </c>
      <c r="O11042" t="s">
        <v>27</v>
      </c>
      <c r="P11042" t="s">
        <v>31</v>
      </c>
      <c r="Q11042" t="s">
        <v>19</v>
      </c>
      <c r="R11042" t="s">
        <v>27</v>
      </c>
      <c r="S11042" t="s">
        <v>21</v>
      </c>
      <c r="T11042" t="s">
        <v>13311</v>
      </c>
      <c r="U11042" s="1">
        <v>45706</v>
      </c>
      <c r="V11042">
        <v>77</v>
      </c>
      <c r="W11042" t="str">
        <f t="shared" si="219"/>
        <v>60-89</v>
      </c>
    </row>
    <row r="11043" spans="1:23" x14ac:dyDescent="0.25">
      <c r="A11043" t="s">
        <v>11292</v>
      </c>
      <c r="B11043">
        <v>8679446374</v>
      </c>
      <c r="C11043">
        <v>6569629245</v>
      </c>
      <c r="D11043" s="1">
        <v>45333</v>
      </c>
      <c r="E11043">
        <v>99222</v>
      </c>
      <c r="F11043">
        <v>90834</v>
      </c>
      <c r="G11043" t="s">
        <v>194</v>
      </c>
      <c r="H11043" s="34">
        <v>66251</v>
      </c>
      <c r="I11043" s="7">
        <v>49688</v>
      </c>
      <c r="J11043" s="7">
        <v>36654.800000000003</v>
      </c>
      <c r="K11043" s="7">
        <v>5580</v>
      </c>
      <c r="L11043" s="7">
        <v>7453.2</v>
      </c>
      <c r="M11043" s="5">
        <v>0.15</v>
      </c>
      <c r="N11043" t="s">
        <v>1139</v>
      </c>
      <c r="O11043" t="s">
        <v>27</v>
      </c>
      <c r="P11043" t="s">
        <v>3148</v>
      </c>
      <c r="Q11043" t="s">
        <v>32</v>
      </c>
      <c r="R11043" t="s">
        <v>27</v>
      </c>
      <c r="S11043" t="s">
        <v>27</v>
      </c>
      <c r="T11043" t="s">
        <v>13310</v>
      </c>
      <c r="U11043" s="1">
        <v>45443</v>
      </c>
      <c r="V11043">
        <v>110</v>
      </c>
      <c r="W11043" t="str">
        <f t="shared" si="219"/>
        <v>90-119</v>
      </c>
    </row>
    <row r="11044" spans="1:23" x14ac:dyDescent="0.25">
      <c r="A11044" t="s">
        <v>11293</v>
      </c>
      <c r="B11044">
        <v>7350520255</v>
      </c>
      <c r="C11044">
        <v>2987556495</v>
      </c>
      <c r="D11044" s="1">
        <v>45797</v>
      </c>
      <c r="E11044">
        <v>99215</v>
      </c>
      <c r="F11044">
        <v>99292</v>
      </c>
      <c r="G11044" t="s">
        <v>102</v>
      </c>
      <c r="H11044" s="34">
        <v>56589</v>
      </c>
      <c r="I11044" s="7">
        <v>45271</v>
      </c>
      <c r="J11044" s="7">
        <v>38933.06</v>
      </c>
      <c r="K11044" s="7">
        <v>0</v>
      </c>
      <c r="L11044" s="7">
        <v>6337.94</v>
      </c>
      <c r="M11044" s="5">
        <v>0.14000000000000001</v>
      </c>
      <c r="N11044" t="s">
        <v>1135</v>
      </c>
      <c r="O11044" t="s">
        <v>17</v>
      </c>
      <c r="P11044" t="s">
        <v>3147</v>
      </c>
      <c r="Q11044" t="s">
        <v>19</v>
      </c>
      <c r="R11044" t="s">
        <v>38</v>
      </c>
      <c r="S11044" t="s">
        <v>17</v>
      </c>
      <c r="T11044" t="s">
        <v>13311</v>
      </c>
      <c r="U11044" s="1">
        <v>45931</v>
      </c>
      <c r="V11044">
        <v>134</v>
      </c>
      <c r="W11044" t="str">
        <f t="shared" si="219"/>
        <v>120-149</v>
      </c>
    </row>
    <row r="11045" spans="1:23" x14ac:dyDescent="0.25">
      <c r="A11045" t="s">
        <v>11294</v>
      </c>
      <c r="B11045">
        <v>5811793608</v>
      </c>
      <c r="C11045">
        <v>898565675</v>
      </c>
      <c r="D11045" s="1">
        <v>45809</v>
      </c>
      <c r="E11045">
        <v>99214</v>
      </c>
      <c r="F11045">
        <v>81000</v>
      </c>
      <c r="G11045" t="s">
        <v>34</v>
      </c>
      <c r="H11045" s="34">
        <v>39649</v>
      </c>
      <c r="I11045" s="7">
        <v>25772</v>
      </c>
      <c r="J11045" s="7">
        <v>19576.36</v>
      </c>
      <c r="K11045" s="7">
        <v>3103</v>
      </c>
      <c r="L11045" s="7">
        <v>3092.64</v>
      </c>
      <c r="M11045" s="5">
        <v>0.12</v>
      </c>
      <c r="N11045" t="s">
        <v>46</v>
      </c>
      <c r="O11045" t="s">
        <v>30</v>
      </c>
      <c r="P11045" t="s">
        <v>3150</v>
      </c>
      <c r="Q11045" t="s">
        <v>19</v>
      </c>
      <c r="R11045" t="s">
        <v>27</v>
      </c>
      <c r="S11045" t="s">
        <v>21</v>
      </c>
      <c r="T11045" t="s">
        <v>13310</v>
      </c>
      <c r="U11045" s="1">
        <v>45984</v>
      </c>
      <c r="V11045">
        <v>175</v>
      </c>
      <c r="W11045" t="str">
        <f t="shared" si="219"/>
        <v>150-179</v>
      </c>
    </row>
    <row r="11046" spans="1:23" x14ac:dyDescent="0.25">
      <c r="A11046" t="s">
        <v>11295</v>
      </c>
      <c r="B11046">
        <v>7962893151</v>
      </c>
      <c r="C11046">
        <v>3899824003</v>
      </c>
      <c r="D11046" s="1">
        <v>45476</v>
      </c>
      <c r="E11046">
        <v>99221</v>
      </c>
      <c r="F11046">
        <v>99211</v>
      </c>
      <c r="G11046" t="s">
        <v>3741</v>
      </c>
      <c r="H11046" s="34">
        <v>76610</v>
      </c>
      <c r="I11046" s="7">
        <v>55159</v>
      </c>
      <c r="J11046" s="7">
        <v>50746.28</v>
      </c>
      <c r="K11046" s="7">
        <v>0</v>
      </c>
      <c r="L11046" s="7">
        <v>4412.72</v>
      </c>
      <c r="M11046" s="5">
        <v>0.08</v>
      </c>
      <c r="N11046" t="s">
        <v>24</v>
      </c>
      <c r="O11046" t="s">
        <v>17</v>
      </c>
      <c r="P11046" t="s">
        <v>3147</v>
      </c>
      <c r="Q11046" t="s">
        <v>19</v>
      </c>
      <c r="R11046" t="s">
        <v>43</v>
      </c>
      <c r="S11046" t="s">
        <v>21</v>
      </c>
      <c r="T11046" t="s">
        <v>13312</v>
      </c>
      <c r="U11046" s="1">
        <v>45602</v>
      </c>
      <c r="V11046">
        <v>126</v>
      </c>
      <c r="W11046" t="str">
        <f t="shared" si="219"/>
        <v>120-149</v>
      </c>
    </row>
    <row r="11047" spans="1:23" x14ac:dyDescent="0.25">
      <c r="A11047" t="s">
        <v>11296</v>
      </c>
      <c r="B11047">
        <v>111235602</v>
      </c>
      <c r="C11047">
        <v>153574600</v>
      </c>
      <c r="D11047" s="1">
        <v>45804</v>
      </c>
      <c r="E11047">
        <v>99223</v>
      </c>
      <c r="F11047">
        <v>99214</v>
      </c>
      <c r="G11047" t="s">
        <v>110</v>
      </c>
      <c r="H11047" s="34">
        <v>55002</v>
      </c>
      <c r="I11047" s="7">
        <v>46752</v>
      </c>
      <c r="J11047" s="7">
        <v>39290.959999999999</v>
      </c>
      <c r="K11047" s="7">
        <v>6526</v>
      </c>
      <c r="L11047" s="7">
        <v>935.04</v>
      </c>
      <c r="M11047" s="5">
        <v>0.02</v>
      </c>
      <c r="N11047" t="s">
        <v>16</v>
      </c>
      <c r="O11047" t="s">
        <v>30</v>
      </c>
      <c r="P11047" t="s">
        <v>55</v>
      </c>
      <c r="Q11047" t="s">
        <v>19</v>
      </c>
      <c r="R11047" t="s">
        <v>27</v>
      </c>
      <c r="S11047" t="s">
        <v>21</v>
      </c>
      <c r="T11047" t="s">
        <v>13312</v>
      </c>
      <c r="U11047" s="1">
        <v>45885</v>
      </c>
      <c r="V11047">
        <v>81</v>
      </c>
      <c r="W11047" t="str">
        <f t="shared" si="219"/>
        <v>60-89</v>
      </c>
    </row>
    <row r="11048" spans="1:23" x14ac:dyDescent="0.25">
      <c r="A11048" t="s">
        <v>11297</v>
      </c>
      <c r="B11048">
        <v>3233685162</v>
      </c>
      <c r="C11048">
        <v>4110910963</v>
      </c>
      <c r="D11048" s="1">
        <v>45487</v>
      </c>
      <c r="E11048">
        <v>99215</v>
      </c>
      <c r="F11048">
        <v>99285</v>
      </c>
      <c r="G11048" t="s">
        <v>152</v>
      </c>
      <c r="H11048" s="34">
        <v>59064</v>
      </c>
      <c r="I11048" s="7">
        <v>44298</v>
      </c>
      <c r="J11048" s="7">
        <v>33588.300000000003</v>
      </c>
      <c r="K11048" s="7">
        <v>4065</v>
      </c>
      <c r="L11048" s="7">
        <v>6644.7</v>
      </c>
      <c r="M11048" s="5">
        <v>0.15</v>
      </c>
      <c r="N11048" t="s">
        <v>1139</v>
      </c>
      <c r="O11048" t="s">
        <v>30</v>
      </c>
      <c r="P11048" t="s">
        <v>3148</v>
      </c>
      <c r="Q11048" t="s">
        <v>19</v>
      </c>
      <c r="R11048" t="s">
        <v>43</v>
      </c>
      <c r="S11048" t="s">
        <v>27</v>
      </c>
      <c r="T11048" t="s">
        <v>13310</v>
      </c>
      <c r="U11048" s="1">
        <v>45559</v>
      </c>
      <c r="V11048">
        <v>72</v>
      </c>
      <c r="W11048" t="str">
        <f t="shared" si="219"/>
        <v>60-89</v>
      </c>
    </row>
    <row r="11049" spans="1:23" x14ac:dyDescent="0.25">
      <c r="A11049" t="s">
        <v>11298</v>
      </c>
      <c r="B11049">
        <v>9933032465</v>
      </c>
      <c r="C11049">
        <v>7923807599</v>
      </c>
      <c r="D11049" s="1">
        <v>45337</v>
      </c>
      <c r="E11049">
        <v>99232</v>
      </c>
      <c r="F11049">
        <v>81000</v>
      </c>
      <c r="G11049" t="s">
        <v>65</v>
      </c>
      <c r="H11049" s="34">
        <v>53116</v>
      </c>
      <c r="I11049" s="7">
        <v>41430</v>
      </c>
      <c r="J11049" s="7">
        <v>27945</v>
      </c>
      <c r="K11049" s="7">
        <v>5199</v>
      </c>
      <c r="L11049" s="7">
        <v>8286</v>
      </c>
      <c r="M11049" s="5">
        <v>0.2</v>
      </c>
      <c r="N11049" t="s">
        <v>3140</v>
      </c>
      <c r="O11049" t="s">
        <v>27</v>
      </c>
      <c r="P11049" t="s">
        <v>3150</v>
      </c>
      <c r="Q11049" t="s">
        <v>19</v>
      </c>
      <c r="R11049" t="s">
        <v>27</v>
      </c>
      <c r="S11049" t="s">
        <v>21</v>
      </c>
      <c r="T11049" t="s">
        <v>13310</v>
      </c>
      <c r="U11049" s="1">
        <v>45454</v>
      </c>
      <c r="V11049">
        <v>117</v>
      </c>
      <c r="W11049" t="str">
        <f t="shared" si="219"/>
        <v>90-119</v>
      </c>
    </row>
    <row r="11050" spans="1:23" x14ac:dyDescent="0.25">
      <c r="A11050" t="s">
        <v>11299</v>
      </c>
      <c r="B11050">
        <v>3957070859</v>
      </c>
      <c r="C11050">
        <v>8660138806</v>
      </c>
      <c r="D11050" s="1">
        <v>45424</v>
      </c>
      <c r="E11050">
        <v>99223</v>
      </c>
      <c r="F11050">
        <v>99213</v>
      </c>
      <c r="G11050" t="s">
        <v>3562</v>
      </c>
      <c r="H11050" s="34">
        <v>59837</v>
      </c>
      <c r="I11050" s="7">
        <v>49066</v>
      </c>
      <c r="J11050" s="7">
        <v>40234.120000000003</v>
      </c>
      <c r="K11050" s="7">
        <v>0</v>
      </c>
      <c r="L11050" s="7">
        <v>8831.8799999999992</v>
      </c>
      <c r="M11050" s="5">
        <v>0.18</v>
      </c>
      <c r="N11050" t="s">
        <v>3141</v>
      </c>
      <c r="O11050" t="s">
        <v>17</v>
      </c>
      <c r="P11050" t="s">
        <v>25</v>
      </c>
      <c r="Q11050" t="s">
        <v>19</v>
      </c>
      <c r="R11050" t="s">
        <v>27</v>
      </c>
      <c r="S11050" t="s">
        <v>27</v>
      </c>
      <c r="T11050" t="s">
        <v>13312</v>
      </c>
      <c r="U11050" s="1">
        <v>45488</v>
      </c>
      <c r="V11050">
        <v>64</v>
      </c>
      <c r="W11050" t="str">
        <f t="shared" si="219"/>
        <v>60-89</v>
      </c>
    </row>
    <row r="11051" spans="1:23" x14ac:dyDescent="0.25">
      <c r="A11051" t="s">
        <v>11300</v>
      </c>
      <c r="B11051">
        <v>2419319599</v>
      </c>
      <c r="C11051">
        <v>2524658387</v>
      </c>
      <c r="D11051" s="1">
        <v>45674</v>
      </c>
      <c r="E11051">
        <v>99231</v>
      </c>
      <c r="F11051">
        <v>85025</v>
      </c>
      <c r="G11051" t="s">
        <v>23</v>
      </c>
      <c r="H11051" s="34">
        <v>65992</v>
      </c>
      <c r="I11051" s="7">
        <v>47514</v>
      </c>
      <c r="J11051" s="7">
        <v>43712.88</v>
      </c>
      <c r="K11051" s="7">
        <v>0</v>
      </c>
      <c r="L11051" s="7">
        <v>3801.12</v>
      </c>
      <c r="M11051" s="5">
        <v>0.08</v>
      </c>
      <c r="N11051" t="s">
        <v>24</v>
      </c>
      <c r="O11051" t="s">
        <v>17</v>
      </c>
      <c r="P11051" t="s">
        <v>3150</v>
      </c>
      <c r="Q11051" t="s">
        <v>32</v>
      </c>
      <c r="R11051" t="s">
        <v>43</v>
      </c>
      <c r="S11051" t="s">
        <v>27</v>
      </c>
      <c r="T11051" t="s">
        <v>13312</v>
      </c>
      <c r="U11051" s="1">
        <v>45733</v>
      </c>
      <c r="V11051">
        <v>59</v>
      </c>
      <c r="W11051" t="str">
        <f t="shared" si="219"/>
        <v>30-59</v>
      </c>
    </row>
    <row r="11052" spans="1:23" x14ac:dyDescent="0.25">
      <c r="A11052" t="s">
        <v>11301</v>
      </c>
      <c r="B11052">
        <v>771884760</v>
      </c>
      <c r="C11052">
        <v>6051015039</v>
      </c>
      <c r="D11052" s="1">
        <v>45496</v>
      </c>
      <c r="E11052">
        <v>99223</v>
      </c>
      <c r="F11052">
        <v>99291</v>
      </c>
      <c r="G11052" t="s">
        <v>268</v>
      </c>
      <c r="H11052" s="34">
        <v>92398</v>
      </c>
      <c r="I11052" s="7">
        <v>66527</v>
      </c>
      <c r="J11052" s="7">
        <v>61204.84</v>
      </c>
      <c r="K11052" s="7">
        <v>0</v>
      </c>
      <c r="L11052" s="7">
        <v>5322.16</v>
      </c>
      <c r="M11052" s="5">
        <v>0.08</v>
      </c>
      <c r="N11052" t="s">
        <v>24</v>
      </c>
      <c r="O11052" t="s">
        <v>17</v>
      </c>
      <c r="P11052" t="s">
        <v>3150</v>
      </c>
      <c r="Q11052" t="s">
        <v>19</v>
      </c>
      <c r="R11052" t="s">
        <v>27</v>
      </c>
      <c r="S11052" t="s">
        <v>27</v>
      </c>
      <c r="T11052" t="s">
        <v>13310</v>
      </c>
      <c r="U11052" s="1">
        <v>45617</v>
      </c>
      <c r="V11052">
        <v>121</v>
      </c>
      <c r="W11052" t="str">
        <f t="shared" si="219"/>
        <v>120-149</v>
      </c>
    </row>
    <row r="11053" spans="1:23" x14ac:dyDescent="0.25">
      <c r="A11053" t="s">
        <v>11302</v>
      </c>
      <c r="B11053">
        <v>9247823506</v>
      </c>
      <c r="C11053">
        <v>9783184926</v>
      </c>
      <c r="D11053" s="1">
        <v>45452</v>
      </c>
      <c r="E11053">
        <v>99221</v>
      </c>
      <c r="F11053">
        <v>36415</v>
      </c>
      <c r="G11053" t="s">
        <v>3357</v>
      </c>
      <c r="H11053" s="34">
        <v>64759</v>
      </c>
      <c r="I11053" s="7">
        <v>55045</v>
      </c>
      <c r="J11053" s="7">
        <v>53944.1</v>
      </c>
      <c r="K11053" s="7">
        <v>0</v>
      </c>
      <c r="L11053" s="7">
        <v>1100.9000000000001</v>
      </c>
      <c r="M11053" s="5">
        <v>0.02</v>
      </c>
      <c r="N11053" t="s">
        <v>16</v>
      </c>
      <c r="O11053" t="s">
        <v>17</v>
      </c>
      <c r="P11053" t="s">
        <v>58</v>
      </c>
      <c r="Q11053" t="s">
        <v>19</v>
      </c>
      <c r="R11053" t="s">
        <v>21</v>
      </c>
      <c r="S11053" t="s">
        <v>27</v>
      </c>
      <c r="T11053" t="s">
        <v>13310</v>
      </c>
      <c r="U11053" s="1">
        <v>45560</v>
      </c>
      <c r="V11053">
        <v>108</v>
      </c>
      <c r="W11053" t="str">
        <f t="shared" si="219"/>
        <v>90-119</v>
      </c>
    </row>
    <row r="11054" spans="1:23" x14ac:dyDescent="0.25">
      <c r="A11054" t="s">
        <v>11303</v>
      </c>
      <c r="B11054">
        <v>3691717511</v>
      </c>
      <c r="C11054">
        <v>3567626238</v>
      </c>
      <c r="D11054" s="1">
        <v>45595</v>
      </c>
      <c r="E11054">
        <v>99222</v>
      </c>
      <c r="F11054">
        <v>97110</v>
      </c>
      <c r="G11054" t="s">
        <v>3320</v>
      </c>
      <c r="H11054" s="34">
        <v>47083</v>
      </c>
      <c r="I11054" s="7">
        <v>33900</v>
      </c>
      <c r="J11054" s="7">
        <v>31188</v>
      </c>
      <c r="K11054" s="7">
        <v>0</v>
      </c>
      <c r="L11054" s="7">
        <v>2712</v>
      </c>
      <c r="M11054" s="5">
        <v>0.08</v>
      </c>
      <c r="N11054" t="s">
        <v>24</v>
      </c>
      <c r="O11054" t="s">
        <v>17</v>
      </c>
      <c r="P11054" t="s">
        <v>40</v>
      </c>
      <c r="Q11054" t="s">
        <v>19</v>
      </c>
      <c r="R11054" t="s">
        <v>26</v>
      </c>
      <c r="S11054" t="s">
        <v>21</v>
      </c>
      <c r="T11054" t="s">
        <v>13312</v>
      </c>
      <c r="U11054" s="1">
        <v>45630</v>
      </c>
      <c r="V11054">
        <v>35</v>
      </c>
      <c r="W11054" t="str">
        <f t="shared" si="219"/>
        <v>30-59</v>
      </c>
    </row>
    <row r="11055" spans="1:23" x14ac:dyDescent="0.25">
      <c r="A11055" t="s">
        <v>11304</v>
      </c>
      <c r="B11055">
        <v>5436134534</v>
      </c>
      <c r="C11055">
        <v>5564478296</v>
      </c>
      <c r="D11055" s="1">
        <v>45897</v>
      </c>
      <c r="E11055">
        <v>99215</v>
      </c>
      <c r="F11055">
        <v>99285</v>
      </c>
      <c r="G11055" t="s">
        <v>3281</v>
      </c>
      <c r="H11055" s="34">
        <v>68994</v>
      </c>
      <c r="I11055" s="7">
        <v>53815</v>
      </c>
      <c r="J11055" s="7">
        <v>43052</v>
      </c>
      <c r="K11055" s="7">
        <v>0</v>
      </c>
      <c r="L11055" s="7">
        <v>10763</v>
      </c>
      <c r="M11055" s="5">
        <v>0.2</v>
      </c>
      <c r="N11055" t="s">
        <v>3140</v>
      </c>
      <c r="O11055" t="s">
        <v>17</v>
      </c>
      <c r="P11055" t="s">
        <v>3146</v>
      </c>
      <c r="Q11055" t="s">
        <v>32</v>
      </c>
      <c r="R11055" t="s">
        <v>27</v>
      </c>
      <c r="S11055" t="s">
        <v>27</v>
      </c>
      <c r="T11055" t="s">
        <v>13311</v>
      </c>
      <c r="U11055" s="1">
        <v>45953</v>
      </c>
      <c r="V11055">
        <v>56</v>
      </c>
      <c r="W11055" t="str">
        <f t="shared" si="219"/>
        <v>30-59</v>
      </c>
    </row>
    <row r="11056" spans="1:23" x14ac:dyDescent="0.25">
      <c r="A11056" t="s">
        <v>11305</v>
      </c>
      <c r="B11056">
        <v>473394139</v>
      </c>
      <c r="C11056">
        <v>9187051430</v>
      </c>
      <c r="D11056" s="1">
        <v>45546</v>
      </c>
      <c r="E11056">
        <v>99238</v>
      </c>
      <c r="F11056">
        <v>99282</v>
      </c>
      <c r="G11056" t="s">
        <v>293</v>
      </c>
      <c r="H11056" s="34">
        <v>76380</v>
      </c>
      <c r="I11056" s="7">
        <v>64923</v>
      </c>
      <c r="J11056" s="7">
        <v>55061.54</v>
      </c>
      <c r="K11056" s="7">
        <v>8563</v>
      </c>
      <c r="L11056" s="7">
        <v>1298.46</v>
      </c>
      <c r="M11056" s="5">
        <v>0.02</v>
      </c>
      <c r="N11056" t="s">
        <v>16</v>
      </c>
      <c r="O11056" t="s">
        <v>30</v>
      </c>
      <c r="P11056" t="s">
        <v>3146</v>
      </c>
      <c r="Q11056" t="s">
        <v>19</v>
      </c>
      <c r="R11056" t="s">
        <v>43</v>
      </c>
      <c r="S11056" t="s">
        <v>17</v>
      </c>
      <c r="T11056" t="s">
        <v>13310</v>
      </c>
      <c r="U11056" s="1">
        <v>45637</v>
      </c>
      <c r="V11056">
        <v>91</v>
      </c>
      <c r="W11056" t="str">
        <f t="shared" si="219"/>
        <v>90-119</v>
      </c>
    </row>
    <row r="11057" spans="1:23" x14ac:dyDescent="0.25">
      <c r="A11057" t="s">
        <v>11306</v>
      </c>
      <c r="B11057">
        <v>6557620072</v>
      </c>
      <c r="C11057">
        <v>2866805474</v>
      </c>
      <c r="D11057" s="1">
        <v>45849</v>
      </c>
      <c r="E11057">
        <v>99213</v>
      </c>
      <c r="F11057">
        <v>99212</v>
      </c>
      <c r="G11057" t="s">
        <v>191</v>
      </c>
      <c r="H11057" s="34">
        <v>53690</v>
      </c>
      <c r="I11057" s="7">
        <v>34899</v>
      </c>
      <c r="J11057" s="7">
        <v>28553.119999999999</v>
      </c>
      <c r="K11057" s="7">
        <v>2158</v>
      </c>
      <c r="L11057" s="7">
        <v>4187.88</v>
      </c>
      <c r="M11057" s="5">
        <v>0.12</v>
      </c>
      <c r="N11057" t="s">
        <v>46</v>
      </c>
      <c r="O11057" t="s">
        <v>30</v>
      </c>
      <c r="P11057" t="s">
        <v>97</v>
      </c>
      <c r="Q11057" t="s">
        <v>32</v>
      </c>
      <c r="R11057" t="s">
        <v>26</v>
      </c>
      <c r="S11057" t="s">
        <v>21</v>
      </c>
      <c r="T11057" t="s">
        <v>13310</v>
      </c>
      <c r="U11057" s="1">
        <v>45893</v>
      </c>
      <c r="V11057">
        <v>44</v>
      </c>
      <c r="W11057" t="str">
        <f t="shared" si="219"/>
        <v>30-59</v>
      </c>
    </row>
    <row r="11058" spans="1:23" x14ac:dyDescent="0.25">
      <c r="A11058" t="s">
        <v>11307</v>
      </c>
      <c r="B11058">
        <v>4709538022</v>
      </c>
      <c r="C11058">
        <v>1199792591</v>
      </c>
      <c r="D11058" s="1">
        <v>45519</v>
      </c>
      <c r="E11058">
        <v>99238</v>
      </c>
      <c r="F11058">
        <v>36415</v>
      </c>
      <c r="G11058" t="s">
        <v>3276</v>
      </c>
      <c r="H11058" s="34">
        <v>72444</v>
      </c>
      <c r="I11058" s="7">
        <v>56506</v>
      </c>
      <c r="J11058" s="7">
        <v>30782.799999999999</v>
      </c>
      <c r="K11058" s="7">
        <v>14422</v>
      </c>
      <c r="L11058" s="7">
        <v>11301.2</v>
      </c>
      <c r="M11058" s="5">
        <v>0.2</v>
      </c>
      <c r="N11058" t="s">
        <v>3140</v>
      </c>
      <c r="O11058" t="s">
        <v>27</v>
      </c>
      <c r="P11058" t="s">
        <v>25</v>
      </c>
      <c r="Q11058" t="s">
        <v>32</v>
      </c>
      <c r="R11058" t="s">
        <v>20</v>
      </c>
      <c r="S11058" t="s">
        <v>27</v>
      </c>
      <c r="T11058" t="s">
        <v>13312</v>
      </c>
      <c r="U11058" s="1">
        <v>45630</v>
      </c>
      <c r="V11058">
        <v>111</v>
      </c>
      <c r="W11058" t="str">
        <f t="shared" si="219"/>
        <v>90-119</v>
      </c>
    </row>
    <row r="11059" spans="1:23" x14ac:dyDescent="0.25">
      <c r="A11059" t="s">
        <v>11308</v>
      </c>
      <c r="B11059">
        <v>3676898899</v>
      </c>
      <c r="C11059">
        <v>4454379889</v>
      </c>
      <c r="D11059" s="1">
        <v>45677</v>
      </c>
      <c r="E11059">
        <v>99213</v>
      </c>
      <c r="F11059">
        <v>71046</v>
      </c>
      <c r="G11059" t="s">
        <v>4083</v>
      </c>
      <c r="H11059" s="34">
        <v>85304</v>
      </c>
      <c r="I11059" s="7">
        <v>55448</v>
      </c>
      <c r="J11059" s="7">
        <v>40288.239999999998</v>
      </c>
      <c r="K11059" s="7">
        <v>8506</v>
      </c>
      <c r="L11059" s="7">
        <v>6653.76</v>
      </c>
      <c r="M11059" s="5">
        <v>0.12</v>
      </c>
      <c r="N11059" t="s">
        <v>46</v>
      </c>
      <c r="O11059" t="s">
        <v>27</v>
      </c>
      <c r="P11059" t="s">
        <v>40</v>
      </c>
      <c r="Q11059" t="s">
        <v>19</v>
      </c>
      <c r="R11059" t="s">
        <v>38</v>
      </c>
      <c r="S11059" t="s">
        <v>17</v>
      </c>
      <c r="T11059" t="s">
        <v>13312</v>
      </c>
      <c r="U11059" s="1">
        <v>45752</v>
      </c>
      <c r="V11059">
        <v>75</v>
      </c>
      <c r="W11059" t="str">
        <f t="shared" si="219"/>
        <v>60-89</v>
      </c>
    </row>
    <row r="11060" spans="1:23" x14ac:dyDescent="0.25">
      <c r="A11060" t="s">
        <v>11309</v>
      </c>
      <c r="B11060">
        <v>8320663610</v>
      </c>
      <c r="C11060">
        <v>3383462066</v>
      </c>
      <c r="D11060" s="1">
        <v>45845</v>
      </c>
      <c r="E11060">
        <v>99214</v>
      </c>
      <c r="F11060">
        <v>93000</v>
      </c>
      <c r="G11060" t="s">
        <v>3716</v>
      </c>
      <c r="H11060" s="34">
        <v>44388</v>
      </c>
      <c r="I11060" s="7">
        <v>34623</v>
      </c>
      <c r="J11060" s="7">
        <v>27698.400000000001</v>
      </c>
      <c r="K11060" s="7">
        <v>0</v>
      </c>
      <c r="L11060" s="7">
        <v>6924.6</v>
      </c>
      <c r="M11060" s="5">
        <v>0.2</v>
      </c>
      <c r="N11060" t="s">
        <v>3140</v>
      </c>
      <c r="O11060" t="s">
        <v>17</v>
      </c>
      <c r="P11060" t="s">
        <v>97</v>
      </c>
      <c r="Q11060" t="s">
        <v>32</v>
      </c>
      <c r="R11060" t="s">
        <v>20</v>
      </c>
      <c r="S11060" t="s">
        <v>21</v>
      </c>
      <c r="T11060" t="s">
        <v>13311</v>
      </c>
      <c r="U11060" s="1">
        <v>45895</v>
      </c>
      <c r="V11060">
        <v>50</v>
      </c>
      <c r="W11060" t="str">
        <f t="shared" si="219"/>
        <v>30-59</v>
      </c>
    </row>
    <row r="11061" spans="1:23" x14ac:dyDescent="0.25">
      <c r="A11061" t="s">
        <v>11310</v>
      </c>
      <c r="B11061">
        <v>8684721465</v>
      </c>
      <c r="C11061">
        <v>398115039</v>
      </c>
      <c r="D11061" s="1">
        <v>45773</v>
      </c>
      <c r="E11061">
        <v>99231</v>
      </c>
      <c r="F11061">
        <v>99291</v>
      </c>
      <c r="G11061" t="s">
        <v>3215</v>
      </c>
      <c r="H11061" s="34">
        <v>43819</v>
      </c>
      <c r="I11061" s="7">
        <v>35055</v>
      </c>
      <c r="J11061" s="7">
        <v>28342.3</v>
      </c>
      <c r="K11061" s="7">
        <v>1805</v>
      </c>
      <c r="L11061" s="7">
        <v>4907.7</v>
      </c>
      <c r="M11061" s="5">
        <v>0.14000000000000001</v>
      </c>
      <c r="N11061" t="s">
        <v>1135</v>
      </c>
      <c r="O11061" t="s">
        <v>30</v>
      </c>
      <c r="P11061" t="s">
        <v>3150</v>
      </c>
      <c r="Q11061" t="s">
        <v>19</v>
      </c>
      <c r="R11061" t="s">
        <v>26</v>
      </c>
      <c r="S11061" t="s">
        <v>21</v>
      </c>
      <c r="T11061" t="s">
        <v>13310</v>
      </c>
      <c r="U11061" s="1">
        <v>45816</v>
      </c>
      <c r="V11061">
        <v>43</v>
      </c>
      <c r="W11061" t="str">
        <f t="shared" si="219"/>
        <v>30-59</v>
      </c>
    </row>
    <row r="11062" spans="1:23" x14ac:dyDescent="0.25">
      <c r="A11062" t="s">
        <v>11311</v>
      </c>
      <c r="B11062">
        <v>6857543381</v>
      </c>
      <c r="C11062">
        <v>1026375996</v>
      </c>
      <c r="D11062" s="1">
        <v>45726</v>
      </c>
      <c r="E11062">
        <v>99232</v>
      </c>
      <c r="F11062">
        <v>99212</v>
      </c>
      <c r="G11062" t="s">
        <v>3570</v>
      </c>
      <c r="H11062" s="34">
        <v>73065</v>
      </c>
      <c r="I11062" s="7">
        <v>47492</v>
      </c>
      <c r="J11062" s="7">
        <v>41792.959999999999</v>
      </c>
      <c r="K11062" s="7">
        <v>0</v>
      </c>
      <c r="L11062" s="7">
        <v>5699.04</v>
      </c>
      <c r="M11062" s="5">
        <v>0.12</v>
      </c>
      <c r="N11062" t="s">
        <v>46</v>
      </c>
      <c r="O11062" t="s">
        <v>17</v>
      </c>
      <c r="P11062" t="s">
        <v>55</v>
      </c>
      <c r="Q11062" t="s">
        <v>32</v>
      </c>
      <c r="R11062" t="s">
        <v>20</v>
      </c>
      <c r="S11062" t="s">
        <v>21</v>
      </c>
      <c r="T11062" t="s">
        <v>13310</v>
      </c>
      <c r="U11062" s="1">
        <v>45871</v>
      </c>
      <c r="V11062">
        <v>145</v>
      </c>
      <c r="W11062" t="str">
        <f t="shared" si="219"/>
        <v>120-149</v>
      </c>
    </row>
    <row r="11063" spans="1:23" x14ac:dyDescent="0.25">
      <c r="A11063" t="s">
        <v>11312</v>
      </c>
      <c r="B11063">
        <v>4875737362</v>
      </c>
      <c r="C11063">
        <v>1105227241</v>
      </c>
      <c r="D11063" s="1">
        <v>45451</v>
      </c>
      <c r="E11063">
        <v>99233</v>
      </c>
      <c r="F11063">
        <v>99211</v>
      </c>
      <c r="G11063" t="s">
        <v>34</v>
      </c>
      <c r="H11063" s="34">
        <v>75598</v>
      </c>
      <c r="I11063" s="7">
        <v>60478</v>
      </c>
      <c r="J11063" s="7">
        <v>31820.080000000002</v>
      </c>
      <c r="K11063" s="7">
        <v>20191</v>
      </c>
      <c r="L11063" s="7">
        <v>8466.92</v>
      </c>
      <c r="M11063" s="5">
        <v>0.14000000000000001</v>
      </c>
      <c r="N11063" t="s">
        <v>1135</v>
      </c>
      <c r="O11063" t="s">
        <v>27</v>
      </c>
      <c r="P11063" t="s">
        <v>3146</v>
      </c>
      <c r="Q11063" t="s">
        <v>19</v>
      </c>
      <c r="R11063" t="s">
        <v>27</v>
      </c>
      <c r="S11063" t="s">
        <v>17</v>
      </c>
      <c r="T11063" t="s">
        <v>13310</v>
      </c>
      <c r="U11063" s="1">
        <v>45552</v>
      </c>
      <c r="V11063">
        <v>101</v>
      </c>
      <c r="W11063" t="str">
        <f t="shared" si="219"/>
        <v>90-119</v>
      </c>
    </row>
    <row r="11064" spans="1:23" x14ac:dyDescent="0.25">
      <c r="A11064" t="s">
        <v>11313</v>
      </c>
      <c r="B11064">
        <v>2130828265</v>
      </c>
      <c r="C11064">
        <v>1721891587</v>
      </c>
      <c r="D11064" s="1">
        <v>45653</v>
      </c>
      <c r="E11064">
        <v>99221</v>
      </c>
      <c r="F11064">
        <v>97110</v>
      </c>
      <c r="G11064" t="s">
        <v>63</v>
      </c>
      <c r="H11064" s="34">
        <v>69901</v>
      </c>
      <c r="I11064" s="7">
        <v>57319</v>
      </c>
      <c r="J11064" s="7">
        <v>47001.58</v>
      </c>
      <c r="K11064" s="7">
        <v>0</v>
      </c>
      <c r="L11064" s="7">
        <v>10317.42</v>
      </c>
      <c r="M11064" s="5">
        <v>0.18</v>
      </c>
      <c r="N11064" t="s">
        <v>3141</v>
      </c>
      <c r="O11064" t="s">
        <v>17</v>
      </c>
      <c r="P11064" t="s">
        <v>40</v>
      </c>
      <c r="Q11064" t="s">
        <v>19</v>
      </c>
      <c r="R11064" t="s">
        <v>21</v>
      </c>
      <c r="S11064" t="s">
        <v>17</v>
      </c>
      <c r="T11064" t="s">
        <v>13311</v>
      </c>
      <c r="U11064" s="1">
        <v>45727</v>
      </c>
      <c r="V11064">
        <v>74</v>
      </c>
      <c r="W11064" t="str">
        <f t="shared" si="219"/>
        <v>60-89</v>
      </c>
    </row>
    <row r="11065" spans="1:23" x14ac:dyDescent="0.25">
      <c r="A11065" t="s">
        <v>11314</v>
      </c>
      <c r="B11065">
        <v>8464628060</v>
      </c>
      <c r="C11065">
        <v>8851680753</v>
      </c>
      <c r="D11065" s="1">
        <v>45801</v>
      </c>
      <c r="E11065">
        <v>99231</v>
      </c>
      <c r="F11065">
        <v>99204</v>
      </c>
      <c r="G11065" t="s">
        <v>91</v>
      </c>
      <c r="H11065" s="34">
        <v>81889</v>
      </c>
      <c r="I11065" s="7">
        <v>64692</v>
      </c>
      <c r="J11065" s="7">
        <v>54341.279999999999</v>
      </c>
      <c r="K11065" s="7">
        <v>0</v>
      </c>
      <c r="L11065" s="7">
        <v>10350.719999999999</v>
      </c>
      <c r="M11065" s="5">
        <v>0.16</v>
      </c>
      <c r="N11065" t="s">
        <v>1138</v>
      </c>
      <c r="O11065" t="s">
        <v>17</v>
      </c>
      <c r="P11065" t="s">
        <v>25</v>
      </c>
      <c r="Q11065" t="s">
        <v>19</v>
      </c>
      <c r="R11065" t="s">
        <v>21</v>
      </c>
      <c r="S11065" t="s">
        <v>27</v>
      </c>
      <c r="T11065" t="s">
        <v>13310</v>
      </c>
      <c r="U11065" s="1">
        <v>45924</v>
      </c>
      <c r="V11065">
        <v>123</v>
      </c>
      <c r="W11065" t="str">
        <f t="shared" si="219"/>
        <v>120-149</v>
      </c>
    </row>
    <row r="11066" spans="1:23" x14ac:dyDescent="0.25">
      <c r="A11066" t="s">
        <v>11315</v>
      </c>
      <c r="B11066">
        <v>8262706677</v>
      </c>
      <c r="C11066">
        <v>5468440412</v>
      </c>
      <c r="D11066" s="1">
        <v>45430</v>
      </c>
      <c r="E11066">
        <v>99215</v>
      </c>
      <c r="F11066">
        <v>99215</v>
      </c>
      <c r="G11066" t="s">
        <v>3482</v>
      </c>
      <c r="H11066" s="34">
        <v>57610</v>
      </c>
      <c r="I11066" s="7">
        <v>43208</v>
      </c>
      <c r="J11066" s="7">
        <v>31046.800000000003</v>
      </c>
      <c r="K11066" s="7">
        <v>5680</v>
      </c>
      <c r="L11066" s="7">
        <v>6481.2</v>
      </c>
      <c r="M11066" s="5">
        <v>0.15</v>
      </c>
      <c r="N11066" t="s">
        <v>1139</v>
      </c>
      <c r="O11066" t="s">
        <v>30</v>
      </c>
      <c r="P11066" t="s">
        <v>3150</v>
      </c>
      <c r="Q11066" t="s">
        <v>32</v>
      </c>
      <c r="R11066" t="s">
        <v>43</v>
      </c>
      <c r="S11066" t="s">
        <v>27</v>
      </c>
      <c r="T11066" t="s">
        <v>13310</v>
      </c>
      <c r="U11066" s="1">
        <v>45608</v>
      </c>
      <c r="V11066">
        <v>178</v>
      </c>
      <c r="W11066" t="str">
        <f t="shared" si="219"/>
        <v>150-179</v>
      </c>
    </row>
    <row r="11067" spans="1:23" x14ac:dyDescent="0.25">
      <c r="A11067" t="s">
        <v>11316</v>
      </c>
      <c r="B11067">
        <v>2149178630</v>
      </c>
      <c r="C11067">
        <v>1097624198</v>
      </c>
      <c r="D11067" s="1">
        <v>45642</v>
      </c>
      <c r="E11067">
        <v>99213</v>
      </c>
      <c r="F11067">
        <v>80053</v>
      </c>
      <c r="G11067" t="s">
        <v>3265</v>
      </c>
      <c r="H11067" s="34">
        <v>19706</v>
      </c>
      <c r="I11067" s="7">
        <v>15765</v>
      </c>
      <c r="J11067" s="7">
        <v>6991.9</v>
      </c>
      <c r="K11067" s="7">
        <v>6566</v>
      </c>
      <c r="L11067" s="7">
        <v>2207.1</v>
      </c>
      <c r="M11067" s="5">
        <v>0.14000000000000001</v>
      </c>
      <c r="N11067" t="s">
        <v>1135</v>
      </c>
      <c r="O11067" t="s">
        <v>27</v>
      </c>
      <c r="P11067" t="s">
        <v>35</v>
      </c>
      <c r="Q11067" t="s">
        <v>32</v>
      </c>
      <c r="R11067" t="s">
        <v>27</v>
      </c>
      <c r="S11067" t="s">
        <v>21</v>
      </c>
      <c r="T11067" t="s">
        <v>13310</v>
      </c>
      <c r="U11067" s="1">
        <v>45822</v>
      </c>
      <c r="V11067">
        <v>180</v>
      </c>
      <c r="W11067" t="str">
        <f t="shared" si="219"/>
        <v>180-209</v>
      </c>
    </row>
    <row r="11068" spans="1:23" x14ac:dyDescent="0.25">
      <c r="A11068" t="s">
        <v>11317</v>
      </c>
      <c r="B11068">
        <v>5744816496</v>
      </c>
      <c r="C11068">
        <v>7219635403</v>
      </c>
      <c r="D11068" s="1">
        <v>45419</v>
      </c>
      <c r="E11068">
        <v>99231</v>
      </c>
      <c r="F11068">
        <v>71046</v>
      </c>
      <c r="G11068" t="s">
        <v>3453</v>
      </c>
      <c r="H11068" s="34">
        <v>92545</v>
      </c>
      <c r="I11068" s="7">
        <v>75887</v>
      </c>
      <c r="J11068" s="7">
        <v>52912.34</v>
      </c>
      <c r="K11068" s="7">
        <v>9315</v>
      </c>
      <c r="L11068" s="7">
        <v>13659.66</v>
      </c>
      <c r="M11068" s="5">
        <v>0.18</v>
      </c>
      <c r="N11068" t="s">
        <v>3141</v>
      </c>
      <c r="O11068" t="s">
        <v>30</v>
      </c>
      <c r="P11068" t="s">
        <v>97</v>
      </c>
      <c r="Q11068" t="s">
        <v>32</v>
      </c>
      <c r="R11068" t="s">
        <v>38</v>
      </c>
      <c r="S11068" t="s">
        <v>27</v>
      </c>
      <c r="T11068" t="s">
        <v>13310</v>
      </c>
      <c r="U11068" s="1">
        <v>45528</v>
      </c>
      <c r="V11068">
        <v>109</v>
      </c>
      <c r="W11068" t="str">
        <f t="shared" si="219"/>
        <v>90-119</v>
      </c>
    </row>
    <row r="11069" spans="1:23" x14ac:dyDescent="0.25">
      <c r="A11069" t="s">
        <v>11318</v>
      </c>
      <c r="B11069">
        <v>6376335239</v>
      </c>
      <c r="C11069">
        <v>1614531474</v>
      </c>
      <c r="D11069" s="1">
        <v>45369</v>
      </c>
      <c r="E11069">
        <v>99238</v>
      </c>
      <c r="F11069">
        <v>81000</v>
      </c>
      <c r="G11069" t="s">
        <v>3488</v>
      </c>
      <c r="H11069" s="34">
        <v>29933</v>
      </c>
      <c r="I11069" s="7">
        <v>23647</v>
      </c>
      <c r="J11069" s="7">
        <v>11232.48</v>
      </c>
      <c r="K11069" s="7">
        <v>8631</v>
      </c>
      <c r="L11069" s="7">
        <v>3783.52</v>
      </c>
      <c r="M11069" s="5">
        <v>0.16</v>
      </c>
      <c r="N11069" t="s">
        <v>1138</v>
      </c>
      <c r="O11069" t="s">
        <v>27</v>
      </c>
      <c r="P11069" t="s">
        <v>35</v>
      </c>
      <c r="Q11069" t="s">
        <v>19</v>
      </c>
      <c r="R11069" t="s">
        <v>20</v>
      </c>
      <c r="S11069" t="s">
        <v>27</v>
      </c>
      <c r="T11069" t="s">
        <v>13310</v>
      </c>
      <c r="U11069" s="1">
        <v>45497</v>
      </c>
      <c r="V11069">
        <v>128</v>
      </c>
      <c r="W11069" t="str">
        <f t="shared" si="219"/>
        <v>120-149</v>
      </c>
    </row>
    <row r="11070" spans="1:23" x14ac:dyDescent="0.25">
      <c r="A11070" t="s">
        <v>11319</v>
      </c>
      <c r="B11070">
        <v>7256889964</v>
      </c>
      <c r="C11070">
        <v>8065967623</v>
      </c>
      <c r="D11070" s="1">
        <v>45594</v>
      </c>
      <c r="E11070">
        <v>99213</v>
      </c>
      <c r="F11070">
        <v>99205</v>
      </c>
      <c r="G11070" t="s">
        <v>3405</v>
      </c>
      <c r="H11070" s="34">
        <v>76839</v>
      </c>
      <c r="I11070" s="7">
        <v>61471</v>
      </c>
      <c r="J11070" s="7">
        <v>49091.06</v>
      </c>
      <c r="K11070" s="7">
        <v>3774</v>
      </c>
      <c r="L11070" s="7">
        <v>8605.94</v>
      </c>
      <c r="M11070" s="5">
        <v>0.14000000000000001</v>
      </c>
      <c r="N11070" t="s">
        <v>1135</v>
      </c>
      <c r="O11070" t="s">
        <v>30</v>
      </c>
      <c r="P11070" t="s">
        <v>25</v>
      </c>
      <c r="Q11070" t="s">
        <v>32</v>
      </c>
      <c r="R11070" t="s">
        <v>20</v>
      </c>
      <c r="S11070" t="s">
        <v>17</v>
      </c>
      <c r="T11070" t="s">
        <v>13312</v>
      </c>
      <c r="U11070" s="1">
        <v>45664</v>
      </c>
      <c r="V11070">
        <v>70</v>
      </c>
      <c r="W11070" t="str">
        <f t="shared" si="219"/>
        <v>60-89</v>
      </c>
    </row>
    <row r="11071" spans="1:23" x14ac:dyDescent="0.25">
      <c r="A11071" t="s">
        <v>11320</v>
      </c>
      <c r="B11071">
        <v>435600809</v>
      </c>
      <c r="C11071">
        <v>7825938272</v>
      </c>
      <c r="D11071" s="1">
        <v>45870</v>
      </c>
      <c r="E11071">
        <v>99232</v>
      </c>
      <c r="F11071">
        <v>99215</v>
      </c>
      <c r="G11071" t="s">
        <v>237</v>
      </c>
      <c r="H11071" s="34">
        <v>53369</v>
      </c>
      <c r="I11071" s="7">
        <v>40027</v>
      </c>
      <c r="J11071" s="7">
        <v>34022.949999999997</v>
      </c>
      <c r="K11071" s="7">
        <v>0</v>
      </c>
      <c r="L11071" s="7">
        <v>6004.05</v>
      </c>
      <c r="M11071" s="5">
        <v>0.15</v>
      </c>
      <c r="N11071" t="s">
        <v>1139</v>
      </c>
      <c r="O11071" t="s">
        <v>17</v>
      </c>
      <c r="P11071" t="s">
        <v>3149</v>
      </c>
      <c r="Q11071" t="s">
        <v>32</v>
      </c>
      <c r="R11071" t="s">
        <v>43</v>
      </c>
      <c r="S11071" t="s">
        <v>27</v>
      </c>
      <c r="T11071" t="s">
        <v>13312</v>
      </c>
      <c r="U11071" s="1">
        <v>45977</v>
      </c>
      <c r="V11071">
        <v>107</v>
      </c>
      <c r="W11071" t="str">
        <f t="shared" si="219"/>
        <v>90-119</v>
      </c>
    </row>
    <row r="11072" spans="1:23" x14ac:dyDescent="0.25">
      <c r="A11072" t="s">
        <v>11321</v>
      </c>
      <c r="B11072">
        <v>454116801</v>
      </c>
      <c r="C11072">
        <v>3017930408</v>
      </c>
      <c r="D11072" s="1">
        <v>45496</v>
      </c>
      <c r="E11072">
        <v>99215</v>
      </c>
      <c r="F11072">
        <v>99292</v>
      </c>
      <c r="G11072" t="s">
        <v>3673</v>
      </c>
      <c r="H11072" s="34">
        <v>85835</v>
      </c>
      <c r="I11072" s="7">
        <v>61801</v>
      </c>
      <c r="J11072" s="7">
        <v>28953.919999999998</v>
      </c>
      <c r="K11072" s="7">
        <v>27903</v>
      </c>
      <c r="L11072" s="7">
        <v>4944.08</v>
      </c>
      <c r="M11072" s="5">
        <v>0.08</v>
      </c>
      <c r="N11072" t="s">
        <v>24</v>
      </c>
      <c r="O11072" t="s">
        <v>27</v>
      </c>
      <c r="P11072" t="s">
        <v>18</v>
      </c>
      <c r="Q11072" t="s">
        <v>32</v>
      </c>
      <c r="R11072" t="s">
        <v>21</v>
      </c>
      <c r="S11072" t="s">
        <v>27</v>
      </c>
      <c r="T11072" t="s">
        <v>13311</v>
      </c>
      <c r="U11072" s="1">
        <v>45662</v>
      </c>
      <c r="V11072">
        <v>167</v>
      </c>
      <c r="W11072" t="str">
        <f t="shared" si="219"/>
        <v>150-179</v>
      </c>
    </row>
    <row r="11073" spans="1:23" x14ac:dyDescent="0.25">
      <c r="A11073" t="s">
        <v>11322</v>
      </c>
      <c r="B11073">
        <v>119467551</v>
      </c>
      <c r="C11073">
        <v>934065668</v>
      </c>
      <c r="D11073" s="1">
        <v>45952</v>
      </c>
      <c r="E11073">
        <v>99232</v>
      </c>
      <c r="F11073">
        <v>97110</v>
      </c>
      <c r="G11073" t="s">
        <v>198</v>
      </c>
      <c r="H11073" s="34">
        <v>17152</v>
      </c>
      <c r="I11073" s="7">
        <v>13379</v>
      </c>
      <c r="J11073" s="7">
        <v>9449.2000000000007</v>
      </c>
      <c r="K11073" s="7">
        <v>1254</v>
      </c>
      <c r="L11073" s="7">
        <v>2675.8</v>
      </c>
      <c r="M11073" s="5">
        <v>0.2</v>
      </c>
      <c r="N11073" t="s">
        <v>3140</v>
      </c>
      <c r="O11073" t="s">
        <v>30</v>
      </c>
      <c r="P11073" t="s">
        <v>3149</v>
      </c>
      <c r="Q11073" t="s">
        <v>32</v>
      </c>
      <c r="R11073" t="s">
        <v>27</v>
      </c>
      <c r="S11073" t="s">
        <v>17</v>
      </c>
      <c r="T11073" t="s">
        <v>13312</v>
      </c>
      <c r="U11073" s="1">
        <v>46068</v>
      </c>
      <c r="V11073">
        <v>116</v>
      </c>
      <c r="W11073" t="str">
        <f t="shared" si="219"/>
        <v>90-119</v>
      </c>
    </row>
    <row r="11074" spans="1:23" x14ac:dyDescent="0.25">
      <c r="A11074" t="s">
        <v>11323</v>
      </c>
      <c r="B11074">
        <v>8857901600</v>
      </c>
      <c r="C11074">
        <v>654351167</v>
      </c>
      <c r="D11074" s="1">
        <v>45557</v>
      </c>
      <c r="E11074">
        <v>99221</v>
      </c>
      <c r="F11074">
        <v>99285</v>
      </c>
      <c r="G11074" t="s">
        <v>445</v>
      </c>
      <c r="H11074" s="34">
        <v>84834</v>
      </c>
      <c r="I11074" s="7">
        <v>63626</v>
      </c>
      <c r="J11074" s="7">
        <v>54082.1</v>
      </c>
      <c r="K11074" s="7">
        <v>0</v>
      </c>
      <c r="L11074" s="7">
        <v>9543.9</v>
      </c>
      <c r="M11074" s="5">
        <v>0.15</v>
      </c>
      <c r="N11074" t="s">
        <v>1139</v>
      </c>
      <c r="O11074" t="s">
        <v>17</v>
      </c>
      <c r="P11074" t="s">
        <v>3146</v>
      </c>
      <c r="Q11074" t="s">
        <v>32</v>
      </c>
      <c r="R11074" t="s">
        <v>21</v>
      </c>
      <c r="S11074" t="s">
        <v>27</v>
      </c>
      <c r="T11074" t="s">
        <v>13310</v>
      </c>
      <c r="U11074" s="1">
        <v>45702</v>
      </c>
      <c r="V11074">
        <v>145</v>
      </c>
      <c r="W11074" t="str">
        <f t="shared" si="219"/>
        <v>120-149</v>
      </c>
    </row>
    <row r="11075" spans="1:23" x14ac:dyDescent="0.25">
      <c r="A11075" t="s">
        <v>11324</v>
      </c>
      <c r="B11075">
        <v>911003903</v>
      </c>
      <c r="C11075">
        <v>2024005707</v>
      </c>
      <c r="D11075" s="1">
        <v>45645</v>
      </c>
      <c r="E11075">
        <v>99238</v>
      </c>
      <c r="F11075">
        <v>93000</v>
      </c>
      <c r="G11075" t="s">
        <v>222</v>
      </c>
      <c r="H11075" s="34">
        <v>38162</v>
      </c>
      <c r="I11075" s="7">
        <v>30148</v>
      </c>
      <c r="J11075" s="7">
        <v>21541.32</v>
      </c>
      <c r="K11075" s="7">
        <v>3783</v>
      </c>
      <c r="L11075" s="7">
        <v>4823.68</v>
      </c>
      <c r="M11075" s="5">
        <v>0.16</v>
      </c>
      <c r="N11075" t="s">
        <v>1138</v>
      </c>
      <c r="O11075" t="s">
        <v>30</v>
      </c>
      <c r="P11075" t="s">
        <v>3147</v>
      </c>
      <c r="Q11075" t="s">
        <v>19</v>
      </c>
      <c r="R11075" t="s">
        <v>27</v>
      </c>
      <c r="S11075" t="s">
        <v>27</v>
      </c>
      <c r="T11075" t="s">
        <v>13312</v>
      </c>
      <c r="U11075" s="1">
        <v>45711</v>
      </c>
      <c r="V11075">
        <v>66</v>
      </c>
      <c r="W11075" t="str">
        <f t="shared" ref="W11075:W11138" si="220">IF(V11075="","",IF(V11075&lt;30,"0-29",IF(V11075&lt;60,"30-59",IF(V11075&lt;90,"60-89",IF(V11075&lt;120,"90-119",IF(V11075&lt;150,"120-149",IF(V11075&lt;180,"150-179",IF(V11075&lt;210,"180-209",IF(V11075&lt;240,"210-239",IF(V11075&lt;270,"240-269",IF(V11075&lt;300,"270-299",IF(V11075&lt;330,"300-329",IF(V11075&lt;360,"330-359","360+")))))))))))))</f>
        <v>60-89</v>
      </c>
    </row>
    <row r="11076" spans="1:23" x14ac:dyDescent="0.25">
      <c r="A11076" t="s">
        <v>11325</v>
      </c>
      <c r="B11076">
        <v>2397964066</v>
      </c>
      <c r="C11076">
        <v>1655139045</v>
      </c>
      <c r="D11076" s="1">
        <v>45825</v>
      </c>
      <c r="E11076">
        <v>99231</v>
      </c>
      <c r="F11076">
        <v>99205</v>
      </c>
      <c r="G11076" t="s">
        <v>124</v>
      </c>
      <c r="H11076" s="34">
        <v>83853</v>
      </c>
      <c r="I11076" s="7">
        <v>67082</v>
      </c>
      <c r="J11076" s="7">
        <v>57690.52</v>
      </c>
      <c r="K11076" s="7">
        <v>0</v>
      </c>
      <c r="L11076" s="7">
        <v>9391.48</v>
      </c>
      <c r="M11076" s="5">
        <v>0.14000000000000001</v>
      </c>
      <c r="N11076" t="s">
        <v>1135</v>
      </c>
      <c r="O11076" t="s">
        <v>17</v>
      </c>
      <c r="P11076" t="s">
        <v>18</v>
      </c>
      <c r="Q11076" t="s">
        <v>32</v>
      </c>
      <c r="R11076" t="s">
        <v>27</v>
      </c>
      <c r="S11076" t="s">
        <v>17</v>
      </c>
      <c r="T11076" t="s">
        <v>13311</v>
      </c>
      <c r="U11076" s="1">
        <v>45938</v>
      </c>
      <c r="V11076">
        <v>113</v>
      </c>
      <c r="W11076" t="str">
        <f t="shared" si="220"/>
        <v>90-119</v>
      </c>
    </row>
    <row r="11077" spans="1:23" x14ac:dyDescent="0.25">
      <c r="A11077" t="s">
        <v>11326</v>
      </c>
      <c r="B11077">
        <v>1860110049</v>
      </c>
      <c r="C11077">
        <v>4297048093</v>
      </c>
      <c r="D11077" s="1">
        <v>45950</v>
      </c>
      <c r="E11077">
        <v>99215</v>
      </c>
      <c r="F11077">
        <v>99283</v>
      </c>
      <c r="G11077" t="s">
        <v>3220</v>
      </c>
      <c r="H11077" s="34">
        <v>95322</v>
      </c>
      <c r="I11077" s="7">
        <v>68632</v>
      </c>
      <c r="J11077" s="7">
        <v>54668.44</v>
      </c>
      <c r="K11077" s="7">
        <v>8473</v>
      </c>
      <c r="L11077" s="7">
        <v>5490.56</v>
      </c>
      <c r="M11077" s="5">
        <v>0.08</v>
      </c>
      <c r="N11077" t="s">
        <v>24</v>
      </c>
      <c r="O11077" t="s">
        <v>30</v>
      </c>
      <c r="P11077" t="s">
        <v>31</v>
      </c>
      <c r="Q11077" t="s">
        <v>19</v>
      </c>
      <c r="R11077" t="s">
        <v>43</v>
      </c>
      <c r="S11077" t="s">
        <v>21</v>
      </c>
      <c r="T11077" t="s">
        <v>13312</v>
      </c>
      <c r="U11077" s="1">
        <v>46030</v>
      </c>
      <c r="V11077">
        <v>80</v>
      </c>
      <c r="W11077" t="str">
        <f t="shared" si="220"/>
        <v>60-89</v>
      </c>
    </row>
    <row r="11078" spans="1:23" x14ac:dyDescent="0.25">
      <c r="A11078" t="s">
        <v>11327</v>
      </c>
      <c r="B11078">
        <v>2776194023</v>
      </c>
      <c r="C11078">
        <v>6395824230</v>
      </c>
      <c r="D11078" s="1">
        <v>45929</v>
      </c>
      <c r="E11078">
        <v>99215</v>
      </c>
      <c r="F11078">
        <v>99283</v>
      </c>
      <c r="G11078" t="s">
        <v>3204</v>
      </c>
      <c r="H11078" s="34">
        <v>28756</v>
      </c>
      <c r="I11078" s="7">
        <v>21567</v>
      </c>
      <c r="J11078" s="7">
        <v>18331.95</v>
      </c>
      <c r="K11078" s="7">
        <v>0</v>
      </c>
      <c r="L11078" s="7">
        <v>3235.05</v>
      </c>
      <c r="M11078" s="5">
        <v>0.15</v>
      </c>
      <c r="N11078" t="s">
        <v>1139</v>
      </c>
      <c r="O11078" t="s">
        <v>17</v>
      </c>
      <c r="P11078" t="s">
        <v>58</v>
      </c>
      <c r="Q11078" t="s">
        <v>19</v>
      </c>
      <c r="R11078" t="s">
        <v>21</v>
      </c>
      <c r="S11078" t="s">
        <v>17</v>
      </c>
      <c r="T11078" t="s">
        <v>13312</v>
      </c>
      <c r="U11078" s="1">
        <v>46026</v>
      </c>
      <c r="V11078">
        <v>97</v>
      </c>
      <c r="W11078" t="str">
        <f t="shared" si="220"/>
        <v>90-119</v>
      </c>
    </row>
    <row r="11079" spans="1:23" x14ac:dyDescent="0.25">
      <c r="A11079" t="s">
        <v>11328</v>
      </c>
      <c r="B11079">
        <v>4827794174</v>
      </c>
      <c r="C11079">
        <v>1056261836</v>
      </c>
      <c r="D11079" s="1">
        <v>45955</v>
      </c>
      <c r="E11079">
        <v>99223</v>
      </c>
      <c r="F11079">
        <v>99214</v>
      </c>
      <c r="G11079" t="s">
        <v>50</v>
      </c>
      <c r="H11079" s="34">
        <v>58497</v>
      </c>
      <c r="I11079" s="7">
        <v>42118</v>
      </c>
      <c r="J11079" s="7">
        <v>32503.559999999998</v>
      </c>
      <c r="K11079" s="7">
        <v>6245</v>
      </c>
      <c r="L11079" s="7">
        <v>3369.44</v>
      </c>
      <c r="M11079" s="5">
        <v>0.08</v>
      </c>
      <c r="N11079" t="s">
        <v>24</v>
      </c>
      <c r="O11079" t="s">
        <v>30</v>
      </c>
      <c r="P11079" t="s">
        <v>3147</v>
      </c>
      <c r="Q11079" t="s">
        <v>19</v>
      </c>
      <c r="R11079" t="s">
        <v>20</v>
      </c>
      <c r="S11079" t="s">
        <v>27</v>
      </c>
      <c r="T11079" t="s">
        <v>13311</v>
      </c>
      <c r="U11079" s="1">
        <v>46097</v>
      </c>
      <c r="V11079">
        <v>142</v>
      </c>
      <c r="W11079" t="str">
        <f t="shared" si="220"/>
        <v>120-149</v>
      </c>
    </row>
    <row r="11080" spans="1:23" x14ac:dyDescent="0.25">
      <c r="A11080" t="s">
        <v>11329</v>
      </c>
      <c r="B11080">
        <v>4812025580</v>
      </c>
      <c r="C11080">
        <v>3206742890</v>
      </c>
      <c r="D11080" s="1">
        <v>45488</v>
      </c>
      <c r="E11080">
        <v>99221</v>
      </c>
      <c r="F11080">
        <v>99214</v>
      </c>
      <c r="G11080" t="s">
        <v>3335</v>
      </c>
      <c r="H11080" s="34">
        <v>82644</v>
      </c>
      <c r="I11080" s="7">
        <v>70247</v>
      </c>
      <c r="J11080" s="7">
        <v>64900.06</v>
      </c>
      <c r="K11080" s="7">
        <v>3942</v>
      </c>
      <c r="L11080" s="7">
        <v>1404.94</v>
      </c>
      <c r="M11080" s="5">
        <v>0.02</v>
      </c>
      <c r="N11080" t="s">
        <v>16</v>
      </c>
      <c r="O11080" t="s">
        <v>30</v>
      </c>
      <c r="P11080" t="s">
        <v>35</v>
      </c>
      <c r="Q11080" t="s">
        <v>19</v>
      </c>
      <c r="R11080" t="s">
        <v>38</v>
      </c>
      <c r="S11080" t="s">
        <v>21</v>
      </c>
      <c r="T11080" t="s">
        <v>13312</v>
      </c>
      <c r="U11080" s="1">
        <v>45590</v>
      </c>
      <c r="V11080">
        <v>102</v>
      </c>
      <c r="W11080" t="str">
        <f t="shared" si="220"/>
        <v>90-119</v>
      </c>
    </row>
    <row r="11081" spans="1:23" x14ac:dyDescent="0.25">
      <c r="A11081" t="s">
        <v>11330</v>
      </c>
      <c r="B11081">
        <v>9154581442</v>
      </c>
      <c r="C11081">
        <v>5834560764</v>
      </c>
      <c r="D11081" s="1">
        <v>45932</v>
      </c>
      <c r="E11081">
        <v>99214</v>
      </c>
      <c r="F11081">
        <v>99204</v>
      </c>
      <c r="G11081" t="s">
        <v>347</v>
      </c>
      <c r="H11081" s="34">
        <v>58982</v>
      </c>
      <c r="I11081" s="7">
        <v>38338</v>
      </c>
      <c r="J11081" s="7">
        <v>33737.440000000002</v>
      </c>
      <c r="K11081" s="7">
        <v>0</v>
      </c>
      <c r="L11081" s="7">
        <v>4600.5600000000004</v>
      </c>
      <c r="M11081" s="5">
        <v>0.12</v>
      </c>
      <c r="N11081" t="s">
        <v>46</v>
      </c>
      <c r="O11081" t="s">
        <v>17</v>
      </c>
      <c r="P11081" t="s">
        <v>97</v>
      </c>
      <c r="Q11081" t="s">
        <v>32</v>
      </c>
      <c r="R11081" t="s">
        <v>21</v>
      </c>
      <c r="S11081" t="s">
        <v>17</v>
      </c>
      <c r="T11081" t="s">
        <v>13311</v>
      </c>
      <c r="U11081" s="1">
        <v>46092</v>
      </c>
      <c r="V11081">
        <v>160</v>
      </c>
      <c r="W11081" t="str">
        <f t="shared" si="220"/>
        <v>150-179</v>
      </c>
    </row>
    <row r="11082" spans="1:23" x14ac:dyDescent="0.25">
      <c r="A11082" t="s">
        <v>11331</v>
      </c>
      <c r="B11082">
        <v>6184409961</v>
      </c>
      <c r="C11082">
        <v>3138826274</v>
      </c>
      <c r="D11082" s="1">
        <v>45420</v>
      </c>
      <c r="E11082">
        <v>99221</v>
      </c>
      <c r="F11082">
        <v>99291</v>
      </c>
      <c r="G11082" t="s">
        <v>3328</v>
      </c>
      <c r="H11082" s="34">
        <v>62238</v>
      </c>
      <c r="I11082" s="7">
        <v>46679</v>
      </c>
      <c r="J11082" s="7">
        <v>39677.15</v>
      </c>
      <c r="K11082" s="7">
        <v>0</v>
      </c>
      <c r="L11082" s="7">
        <v>7001.85</v>
      </c>
      <c r="M11082" s="5">
        <v>0.15</v>
      </c>
      <c r="N11082" t="s">
        <v>1139</v>
      </c>
      <c r="O11082" t="s">
        <v>17</v>
      </c>
      <c r="P11082" t="s">
        <v>3146</v>
      </c>
      <c r="Q11082" t="s">
        <v>32</v>
      </c>
      <c r="R11082" t="s">
        <v>38</v>
      </c>
      <c r="S11082" t="s">
        <v>27</v>
      </c>
      <c r="T11082" t="s">
        <v>13311</v>
      </c>
      <c r="U11082" s="1">
        <v>45562</v>
      </c>
      <c r="V11082">
        <v>142</v>
      </c>
      <c r="W11082" t="str">
        <f t="shared" si="220"/>
        <v>120-149</v>
      </c>
    </row>
    <row r="11083" spans="1:23" x14ac:dyDescent="0.25">
      <c r="A11083" t="s">
        <v>11332</v>
      </c>
      <c r="B11083">
        <v>9695593906</v>
      </c>
      <c r="C11083">
        <v>9664818437</v>
      </c>
      <c r="D11083" s="1">
        <v>45663</v>
      </c>
      <c r="E11083">
        <v>99221</v>
      </c>
      <c r="F11083">
        <v>85025</v>
      </c>
      <c r="G11083" t="s">
        <v>3355</v>
      </c>
      <c r="H11083" s="34">
        <v>91352</v>
      </c>
      <c r="I11083" s="7">
        <v>72168</v>
      </c>
      <c r="J11083" s="7">
        <v>50161.120000000003</v>
      </c>
      <c r="K11083" s="7">
        <v>10460</v>
      </c>
      <c r="L11083" s="7">
        <v>11546.88</v>
      </c>
      <c r="M11083" s="5">
        <v>0.16</v>
      </c>
      <c r="N11083" t="s">
        <v>1138</v>
      </c>
      <c r="O11083" t="s">
        <v>27</v>
      </c>
      <c r="P11083" t="s">
        <v>31</v>
      </c>
      <c r="Q11083" t="s">
        <v>32</v>
      </c>
      <c r="R11083" t="s">
        <v>26</v>
      </c>
      <c r="S11083" t="s">
        <v>21</v>
      </c>
      <c r="T11083" t="s">
        <v>13312</v>
      </c>
      <c r="U11083" s="1">
        <v>45828</v>
      </c>
      <c r="V11083">
        <v>165</v>
      </c>
      <c r="W11083" t="str">
        <f t="shared" si="220"/>
        <v>150-179</v>
      </c>
    </row>
    <row r="11084" spans="1:23" x14ac:dyDescent="0.25">
      <c r="A11084" t="s">
        <v>11333</v>
      </c>
      <c r="B11084">
        <v>3188061210</v>
      </c>
      <c r="C11084">
        <v>9056864998</v>
      </c>
      <c r="D11084" s="1">
        <v>45403</v>
      </c>
      <c r="E11084">
        <v>99215</v>
      </c>
      <c r="F11084">
        <v>99205</v>
      </c>
      <c r="G11084" t="s">
        <v>3316</v>
      </c>
      <c r="H11084" s="34">
        <v>45760</v>
      </c>
      <c r="I11084" s="7">
        <v>37523</v>
      </c>
      <c r="J11084" s="7">
        <v>30768.86</v>
      </c>
      <c r="K11084" s="7">
        <v>0</v>
      </c>
      <c r="L11084" s="7">
        <v>6754.14</v>
      </c>
      <c r="M11084" s="5">
        <v>0.18</v>
      </c>
      <c r="N11084" t="s">
        <v>3141</v>
      </c>
      <c r="O11084" t="s">
        <v>17</v>
      </c>
      <c r="P11084" t="s">
        <v>31</v>
      </c>
      <c r="Q11084" t="s">
        <v>32</v>
      </c>
      <c r="R11084" t="s">
        <v>43</v>
      </c>
      <c r="S11084" t="s">
        <v>27</v>
      </c>
      <c r="T11084" t="s">
        <v>13310</v>
      </c>
      <c r="U11084" s="1">
        <v>45466</v>
      </c>
      <c r="V11084">
        <v>63</v>
      </c>
      <c r="W11084" t="str">
        <f t="shared" si="220"/>
        <v>60-89</v>
      </c>
    </row>
    <row r="11085" spans="1:23" x14ac:dyDescent="0.25">
      <c r="A11085" t="s">
        <v>11334</v>
      </c>
      <c r="B11085">
        <v>5842317247</v>
      </c>
      <c r="C11085">
        <v>6310793603</v>
      </c>
      <c r="D11085" s="1">
        <v>45558</v>
      </c>
      <c r="E11085">
        <v>99222</v>
      </c>
      <c r="F11085">
        <v>93000</v>
      </c>
      <c r="G11085" t="s">
        <v>222</v>
      </c>
      <c r="H11085" s="34">
        <v>34732</v>
      </c>
      <c r="I11085" s="7">
        <v>29522</v>
      </c>
      <c r="J11085" s="7">
        <v>18775.560000000001</v>
      </c>
      <c r="K11085" s="7">
        <v>10156</v>
      </c>
      <c r="L11085" s="7">
        <v>590.44000000000005</v>
      </c>
      <c r="M11085" s="5">
        <v>0.02</v>
      </c>
      <c r="N11085" t="s">
        <v>16</v>
      </c>
      <c r="O11085" t="s">
        <v>27</v>
      </c>
      <c r="P11085" t="s">
        <v>18</v>
      </c>
      <c r="Q11085" t="s">
        <v>19</v>
      </c>
      <c r="R11085" t="s">
        <v>38</v>
      </c>
      <c r="S11085" t="s">
        <v>21</v>
      </c>
      <c r="T11085" t="s">
        <v>13310</v>
      </c>
      <c r="U11085" s="1">
        <v>45609</v>
      </c>
      <c r="V11085">
        <v>52</v>
      </c>
      <c r="W11085" t="str">
        <f t="shared" si="220"/>
        <v>30-59</v>
      </c>
    </row>
    <row r="11086" spans="1:23" x14ac:dyDescent="0.25">
      <c r="A11086" t="s">
        <v>11335</v>
      </c>
      <c r="B11086">
        <v>1847621339</v>
      </c>
      <c r="C11086">
        <v>3551515730</v>
      </c>
      <c r="D11086" s="1">
        <v>45811</v>
      </c>
      <c r="E11086">
        <v>99238</v>
      </c>
      <c r="F11086">
        <v>71046</v>
      </c>
      <c r="G11086" t="s">
        <v>29</v>
      </c>
      <c r="H11086" s="34">
        <v>67990</v>
      </c>
      <c r="I11086" s="7">
        <v>50993</v>
      </c>
      <c r="J11086" s="7">
        <v>26608.05</v>
      </c>
      <c r="K11086" s="7">
        <v>16736</v>
      </c>
      <c r="L11086" s="7">
        <v>7648.95</v>
      </c>
      <c r="M11086" s="5">
        <v>0.15</v>
      </c>
      <c r="N11086" t="s">
        <v>1139</v>
      </c>
      <c r="O11086" t="s">
        <v>27</v>
      </c>
      <c r="P11086" t="s">
        <v>40</v>
      </c>
      <c r="Q11086" t="s">
        <v>32</v>
      </c>
      <c r="R11086" t="s">
        <v>38</v>
      </c>
      <c r="S11086" t="s">
        <v>27</v>
      </c>
      <c r="T11086" t="s">
        <v>13311</v>
      </c>
      <c r="U11086" s="1">
        <v>45934</v>
      </c>
      <c r="V11086">
        <v>123</v>
      </c>
      <c r="W11086" t="str">
        <f t="shared" si="220"/>
        <v>120-149</v>
      </c>
    </row>
    <row r="11087" spans="1:23" x14ac:dyDescent="0.25">
      <c r="A11087" t="s">
        <v>11336</v>
      </c>
      <c r="B11087">
        <v>688075379</v>
      </c>
      <c r="C11087">
        <v>5120367150</v>
      </c>
      <c r="D11087" s="1">
        <v>45364</v>
      </c>
      <c r="E11087">
        <v>99223</v>
      </c>
      <c r="F11087">
        <v>97110</v>
      </c>
      <c r="G11087" t="s">
        <v>3669</v>
      </c>
      <c r="H11087" s="34">
        <v>78101</v>
      </c>
      <c r="I11087" s="7">
        <v>62481</v>
      </c>
      <c r="J11087" s="7">
        <v>30208.66</v>
      </c>
      <c r="K11087" s="7">
        <v>23525</v>
      </c>
      <c r="L11087" s="7">
        <v>8747.34</v>
      </c>
      <c r="M11087" s="5">
        <v>0.14000000000000001</v>
      </c>
      <c r="N11087" t="s">
        <v>1135</v>
      </c>
      <c r="O11087" t="s">
        <v>27</v>
      </c>
      <c r="P11087" t="s">
        <v>3147</v>
      </c>
      <c r="Q11087" t="s">
        <v>19</v>
      </c>
      <c r="R11087" t="s">
        <v>43</v>
      </c>
      <c r="S11087" t="s">
        <v>21</v>
      </c>
      <c r="T11087" t="s">
        <v>13312</v>
      </c>
      <c r="U11087" s="1">
        <v>45529</v>
      </c>
      <c r="V11087">
        <v>165</v>
      </c>
      <c r="W11087" t="str">
        <f t="shared" si="220"/>
        <v>150-179</v>
      </c>
    </row>
    <row r="11088" spans="1:23" x14ac:dyDescent="0.25">
      <c r="A11088" t="s">
        <v>11337</v>
      </c>
      <c r="B11088">
        <v>4066142048</v>
      </c>
      <c r="C11088">
        <v>5162735724</v>
      </c>
      <c r="D11088" s="1">
        <v>45652</v>
      </c>
      <c r="E11088">
        <v>99233</v>
      </c>
      <c r="F11088">
        <v>71046</v>
      </c>
      <c r="G11088" t="s">
        <v>106</v>
      </c>
      <c r="H11088" s="34">
        <v>1275</v>
      </c>
      <c r="I11088" s="7">
        <v>1020</v>
      </c>
      <c r="J11088" s="7">
        <v>765.2</v>
      </c>
      <c r="K11088" s="7">
        <v>112</v>
      </c>
      <c r="L11088" s="7">
        <v>142.80000000000001</v>
      </c>
      <c r="M11088" s="5">
        <v>0.14000000000000001</v>
      </c>
      <c r="N11088" t="s">
        <v>1135</v>
      </c>
      <c r="O11088" t="s">
        <v>30</v>
      </c>
      <c r="P11088" t="s">
        <v>35</v>
      </c>
      <c r="Q11088" t="s">
        <v>19</v>
      </c>
      <c r="R11088" t="s">
        <v>43</v>
      </c>
      <c r="S11088" t="s">
        <v>27</v>
      </c>
      <c r="T11088" t="s">
        <v>13312</v>
      </c>
      <c r="U11088" s="1">
        <v>45732</v>
      </c>
      <c r="V11088">
        <v>79</v>
      </c>
      <c r="W11088" t="str">
        <f t="shared" si="220"/>
        <v>60-89</v>
      </c>
    </row>
    <row r="11089" spans="1:23" x14ac:dyDescent="0.25">
      <c r="A11089" t="s">
        <v>11338</v>
      </c>
      <c r="B11089">
        <v>2499225391</v>
      </c>
      <c r="C11089">
        <v>2254017967</v>
      </c>
      <c r="D11089" s="1">
        <v>45396</v>
      </c>
      <c r="E11089">
        <v>99213</v>
      </c>
      <c r="F11089">
        <v>99284</v>
      </c>
      <c r="G11089" t="s">
        <v>3283</v>
      </c>
      <c r="H11089" s="34">
        <v>99106</v>
      </c>
      <c r="I11089" s="7">
        <v>77303</v>
      </c>
      <c r="J11089" s="7">
        <v>51875.4</v>
      </c>
      <c r="K11089" s="7">
        <v>9967</v>
      </c>
      <c r="L11089" s="7">
        <v>15460.6</v>
      </c>
      <c r="M11089" s="5">
        <v>0.2</v>
      </c>
      <c r="N11089" t="s">
        <v>3140</v>
      </c>
      <c r="O11089" t="s">
        <v>30</v>
      </c>
      <c r="P11089" t="s">
        <v>3148</v>
      </c>
      <c r="Q11089" t="s">
        <v>19</v>
      </c>
      <c r="R11089" t="s">
        <v>27</v>
      </c>
      <c r="S11089" t="s">
        <v>17</v>
      </c>
      <c r="T11089" t="s">
        <v>13310</v>
      </c>
      <c r="U11089" s="1">
        <v>45455</v>
      </c>
      <c r="V11089">
        <v>59</v>
      </c>
      <c r="W11089" t="str">
        <f t="shared" si="220"/>
        <v>30-59</v>
      </c>
    </row>
    <row r="11090" spans="1:23" x14ac:dyDescent="0.25">
      <c r="A11090" t="s">
        <v>11339</v>
      </c>
      <c r="B11090">
        <v>3422037252</v>
      </c>
      <c r="C11090">
        <v>6229289254</v>
      </c>
      <c r="D11090" s="1">
        <v>45411</v>
      </c>
      <c r="E11090">
        <v>99238</v>
      </c>
      <c r="F11090">
        <v>99211</v>
      </c>
      <c r="G11090" t="s">
        <v>154</v>
      </c>
      <c r="H11090" s="34">
        <v>57382</v>
      </c>
      <c r="I11090" s="7">
        <v>43037</v>
      </c>
      <c r="J11090" s="7">
        <v>30093.449999999997</v>
      </c>
      <c r="K11090" s="7">
        <v>6488</v>
      </c>
      <c r="L11090" s="7">
        <v>6455.55</v>
      </c>
      <c r="M11090" s="5">
        <v>0.15</v>
      </c>
      <c r="N11090" t="s">
        <v>1139</v>
      </c>
      <c r="O11090" t="s">
        <v>30</v>
      </c>
      <c r="P11090" t="s">
        <v>3146</v>
      </c>
      <c r="Q11090" t="s">
        <v>19</v>
      </c>
      <c r="R11090" t="s">
        <v>38</v>
      </c>
      <c r="S11090" t="s">
        <v>21</v>
      </c>
      <c r="T11090" t="s">
        <v>13312</v>
      </c>
      <c r="U11090" s="1">
        <v>45558</v>
      </c>
      <c r="V11090">
        <v>147</v>
      </c>
      <c r="W11090" t="str">
        <f t="shared" si="220"/>
        <v>120-149</v>
      </c>
    </row>
    <row r="11091" spans="1:23" x14ac:dyDescent="0.25">
      <c r="A11091" t="s">
        <v>11340</v>
      </c>
      <c r="B11091">
        <v>6298783315</v>
      </c>
      <c r="C11091">
        <v>9852812666</v>
      </c>
      <c r="D11091" s="1">
        <v>45874</v>
      </c>
      <c r="E11091">
        <v>99223</v>
      </c>
      <c r="F11091">
        <v>99203</v>
      </c>
      <c r="G11091" t="s">
        <v>3244</v>
      </c>
      <c r="H11091" s="34">
        <v>59094</v>
      </c>
      <c r="I11091" s="7">
        <v>47275</v>
      </c>
      <c r="J11091" s="7">
        <v>27414.5</v>
      </c>
      <c r="K11091" s="7">
        <v>13242</v>
      </c>
      <c r="L11091" s="7">
        <v>6618.5</v>
      </c>
      <c r="M11091" s="5">
        <v>0.14000000000000001</v>
      </c>
      <c r="N11091" t="s">
        <v>1135</v>
      </c>
      <c r="O11091" t="s">
        <v>27</v>
      </c>
      <c r="P11091" t="s">
        <v>40</v>
      </c>
      <c r="Q11091" t="s">
        <v>32</v>
      </c>
      <c r="R11091" t="s">
        <v>21</v>
      </c>
      <c r="S11091" t="s">
        <v>27</v>
      </c>
      <c r="T11091" t="s">
        <v>13312</v>
      </c>
      <c r="U11091" s="1">
        <v>45926</v>
      </c>
      <c r="V11091">
        <v>52</v>
      </c>
      <c r="W11091" t="str">
        <f t="shared" si="220"/>
        <v>30-59</v>
      </c>
    </row>
    <row r="11092" spans="1:23" x14ac:dyDescent="0.25">
      <c r="A11092" t="s">
        <v>11341</v>
      </c>
      <c r="B11092">
        <v>1455950008</v>
      </c>
      <c r="C11092">
        <v>1635091097</v>
      </c>
      <c r="D11092" s="1">
        <v>45418</v>
      </c>
      <c r="E11092">
        <v>99214</v>
      </c>
      <c r="F11092">
        <v>99282</v>
      </c>
      <c r="G11092" t="s">
        <v>200</v>
      </c>
      <c r="H11092" s="34">
        <v>68398</v>
      </c>
      <c r="I11092" s="7">
        <v>53350</v>
      </c>
      <c r="J11092" s="7">
        <v>42680</v>
      </c>
      <c r="K11092" s="7">
        <v>0</v>
      </c>
      <c r="L11092" s="7">
        <v>10670</v>
      </c>
      <c r="M11092" s="5">
        <v>0.2</v>
      </c>
      <c r="N11092" t="s">
        <v>3140</v>
      </c>
      <c r="O11092" t="s">
        <v>17</v>
      </c>
      <c r="P11092" t="s">
        <v>97</v>
      </c>
      <c r="Q11092" t="s">
        <v>32</v>
      </c>
      <c r="R11092" t="s">
        <v>43</v>
      </c>
      <c r="S11092" t="s">
        <v>17</v>
      </c>
      <c r="T11092" t="s">
        <v>13311</v>
      </c>
      <c r="U11092" s="1">
        <v>45467</v>
      </c>
      <c r="V11092">
        <v>49</v>
      </c>
      <c r="W11092" t="str">
        <f t="shared" si="220"/>
        <v>30-59</v>
      </c>
    </row>
    <row r="11093" spans="1:23" x14ac:dyDescent="0.25">
      <c r="A11093" t="s">
        <v>11342</v>
      </c>
      <c r="B11093">
        <v>3574237746</v>
      </c>
      <c r="C11093">
        <v>9734513323</v>
      </c>
      <c r="D11093" s="1">
        <v>45744</v>
      </c>
      <c r="E11093">
        <v>99215</v>
      </c>
      <c r="F11093">
        <v>99211</v>
      </c>
      <c r="G11093" t="s">
        <v>34</v>
      </c>
      <c r="H11093" s="34">
        <v>42139</v>
      </c>
      <c r="I11093" s="7">
        <v>35818</v>
      </c>
      <c r="J11093" s="7">
        <v>35101.64</v>
      </c>
      <c r="K11093" s="7">
        <v>0</v>
      </c>
      <c r="L11093" s="7">
        <v>716.36</v>
      </c>
      <c r="M11093" s="5">
        <v>0.02</v>
      </c>
      <c r="N11093" t="s">
        <v>16</v>
      </c>
      <c r="O11093" t="s">
        <v>17</v>
      </c>
      <c r="P11093" t="s">
        <v>25</v>
      </c>
      <c r="Q11093" t="s">
        <v>32</v>
      </c>
      <c r="R11093" t="s">
        <v>43</v>
      </c>
      <c r="S11093" t="s">
        <v>17</v>
      </c>
      <c r="T11093" t="s">
        <v>13312</v>
      </c>
      <c r="U11093" s="1">
        <v>45878</v>
      </c>
      <c r="V11093">
        <v>134</v>
      </c>
      <c r="W11093" t="str">
        <f t="shared" si="220"/>
        <v>120-149</v>
      </c>
    </row>
    <row r="11094" spans="1:23" x14ac:dyDescent="0.25">
      <c r="A11094" t="s">
        <v>11343</v>
      </c>
      <c r="B11094">
        <v>8948896969</v>
      </c>
      <c r="C11094">
        <v>2289239354</v>
      </c>
      <c r="D11094" s="1">
        <v>45532</v>
      </c>
      <c r="E11094">
        <v>99222</v>
      </c>
      <c r="F11094">
        <v>99214</v>
      </c>
      <c r="G11094" t="s">
        <v>134</v>
      </c>
      <c r="H11094" s="34">
        <v>47473</v>
      </c>
      <c r="I11094" s="7">
        <v>30857</v>
      </c>
      <c r="J11094" s="7">
        <v>27154.16</v>
      </c>
      <c r="K11094" s="7">
        <v>0</v>
      </c>
      <c r="L11094" s="7">
        <v>3702.84</v>
      </c>
      <c r="M11094" s="5">
        <v>0.12</v>
      </c>
      <c r="N11094" t="s">
        <v>46</v>
      </c>
      <c r="O11094" t="s">
        <v>17</v>
      </c>
      <c r="P11094" t="s">
        <v>58</v>
      </c>
      <c r="Q11094" t="s">
        <v>19</v>
      </c>
      <c r="R11094" t="s">
        <v>38</v>
      </c>
      <c r="S11094" t="s">
        <v>27</v>
      </c>
      <c r="T11094" t="s">
        <v>13311</v>
      </c>
      <c r="U11094" s="1">
        <v>45665</v>
      </c>
      <c r="V11094">
        <v>133</v>
      </c>
      <c r="W11094" t="str">
        <f t="shared" si="220"/>
        <v>120-149</v>
      </c>
    </row>
    <row r="11095" spans="1:23" x14ac:dyDescent="0.25">
      <c r="A11095" t="s">
        <v>11344</v>
      </c>
      <c r="B11095">
        <v>627643486</v>
      </c>
      <c r="C11095">
        <v>919761562</v>
      </c>
      <c r="D11095" s="1">
        <v>45877</v>
      </c>
      <c r="E11095">
        <v>99238</v>
      </c>
      <c r="F11095">
        <v>99291</v>
      </c>
      <c r="G11095" t="s">
        <v>593</v>
      </c>
      <c r="H11095" s="34">
        <v>34898</v>
      </c>
      <c r="I11095" s="7">
        <v>27918</v>
      </c>
      <c r="J11095" s="7">
        <v>24009.48</v>
      </c>
      <c r="K11095" s="7">
        <v>0</v>
      </c>
      <c r="L11095" s="7">
        <v>3908.52</v>
      </c>
      <c r="M11095" s="5">
        <v>0.14000000000000001</v>
      </c>
      <c r="N11095" t="s">
        <v>1135</v>
      </c>
      <c r="O11095" t="s">
        <v>17</v>
      </c>
      <c r="P11095" t="s">
        <v>3146</v>
      </c>
      <c r="Q11095" t="s">
        <v>19</v>
      </c>
      <c r="R11095" t="s">
        <v>20</v>
      </c>
      <c r="S11095" t="s">
        <v>27</v>
      </c>
      <c r="T11095" t="s">
        <v>13311</v>
      </c>
      <c r="U11095" s="1">
        <v>46039</v>
      </c>
      <c r="V11095">
        <v>162</v>
      </c>
      <c r="W11095" t="str">
        <f t="shared" si="220"/>
        <v>150-179</v>
      </c>
    </row>
    <row r="11096" spans="1:23" x14ac:dyDescent="0.25">
      <c r="A11096" t="s">
        <v>11345</v>
      </c>
      <c r="B11096">
        <v>4146832421</v>
      </c>
      <c r="C11096">
        <v>4102630331</v>
      </c>
      <c r="D11096" s="1">
        <v>45545</v>
      </c>
      <c r="E11096">
        <v>99238</v>
      </c>
      <c r="F11096">
        <v>99282</v>
      </c>
      <c r="G11096" t="s">
        <v>286</v>
      </c>
      <c r="H11096" s="34">
        <v>82836</v>
      </c>
      <c r="I11096" s="7">
        <v>67926</v>
      </c>
      <c r="J11096" s="7">
        <v>40204.32</v>
      </c>
      <c r="K11096" s="7">
        <v>15495</v>
      </c>
      <c r="L11096" s="7">
        <v>12226.68</v>
      </c>
      <c r="M11096" s="5">
        <v>0.18</v>
      </c>
      <c r="N11096" t="s">
        <v>3141</v>
      </c>
      <c r="O11096" t="s">
        <v>27</v>
      </c>
      <c r="P11096" t="s">
        <v>55</v>
      </c>
      <c r="Q11096" t="s">
        <v>19</v>
      </c>
      <c r="R11096" t="s">
        <v>21</v>
      </c>
      <c r="S11096" t="s">
        <v>21</v>
      </c>
      <c r="T11096" t="s">
        <v>13312</v>
      </c>
      <c r="U11096" s="1">
        <v>45657</v>
      </c>
      <c r="V11096">
        <v>112</v>
      </c>
      <c r="W11096" t="str">
        <f t="shared" si="220"/>
        <v>90-119</v>
      </c>
    </row>
    <row r="11097" spans="1:23" x14ac:dyDescent="0.25">
      <c r="A11097" t="s">
        <v>11346</v>
      </c>
      <c r="B11097">
        <v>8045561378</v>
      </c>
      <c r="C11097">
        <v>7660354229</v>
      </c>
      <c r="D11097" s="1">
        <v>45639</v>
      </c>
      <c r="E11097">
        <v>99231</v>
      </c>
      <c r="F11097">
        <v>99201</v>
      </c>
      <c r="G11097" t="s">
        <v>120</v>
      </c>
      <c r="H11097" s="34">
        <v>96265</v>
      </c>
      <c r="I11097" s="7">
        <v>72199</v>
      </c>
      <c r="J11097" s="7">
        <v>61369.15</v>
      </c>
      <c r="K11097" s="7">
        <v>0</v>
      </c>
      <c r="L11097" s="7">
        <v>10829.85</v>
      </c>
      <c r="M11097" s="5">
        <v>0.15</v>
      </c>
      <c r="N11097" t="s">
        <v>1139</v>
      </c>
      <c r="O11097" t="s">
        <v>17</v>
      </c>
      <c r="P11097" t="s">
        <v>58</v>
      </c>
      <c r="Q11097" t="s">
        <v>32</v>
      </c>
      <c r="R11097" t="s">
        <v>20</v>
      </c>
      <c r="S11097" t="s">
        <v>27</v>
      </c>
      <c r="T11097" t="s">
        <v>13311</v>
      </c>
      <c r="U11097" s="1">
        <v>45738</v>
      </c>
      <c r="V11097">
        <v>99</v>
      </c>
      <c r="W11097" t="str">
        <f t="shared" si="220"/>
        <v>90-119</v>
      </c>
    </row>
    <row r="11098" spans="1:23" x14ac:dyDescent="0.25">
      <c r="A11098" t="s">
        <v>11347</v>
      </c>
      <c r="B11098">
        <v>7747071777</v>
      </c>
      <c r="C11098">
        <v>5346592008</v>
      </c>
      <c r="D11098" s="1">
        <v>45442</v>
      </c>
      <c r="E11098">
        <v>99215</v>
      </c>
      <c r="F11098">
        <v>99215</v>
      </c>
      <c r="G11098" t="s">
        <v>3192</v>
      </c>
      <c r="H11098" s="34">
        <v>99913</v>
      </c>
      <c r="I11098" s="7">
        <v>64943</v>
      </c>
      <c r="J11098" s="7">
        <v>51297.84</v>
      </c>
      <c r="K11098" s="7">
        <v>5852</v>
      </c>
      <c r="L11098" s="7">
        <v>7793.16</v>
      </c>
      <c r="M11098" s="5">
        <v>0.12</v>
      </c>
      <c r="N11098" t="s">
        <v>46</v>
      </c>
      <c r="O11098" t="s">
        <v>30</v>
      </c>
      <c r="P11098" t="s">
        <v>40</v>
      </c>
      <c r="Q11098" t="s">
        <v>32</v>
      </c>
      <c r="R11098" t="s">
        <v>21</v>
      </c>
      <c r="S11098" t="s">
        <v>21</v>
      </c>
      <c r="T11098" t="s">
        <v>13310</v>
      </c>
      <c r="U11098" s="1">
        <v>45484</v>
      </c>
      <c r="V11098">
        <v>42</v>
      </c>
      <c r="W11098" t="str">
        <f t="shared" si="220"/>
        <v>30-59</v>
      </c>
    </row>
    <row r="11099" spans="1:23" x14ac:dyDescent="0.25">
      <c r="A11099" t="s">
        <v>11348</v>
      </c>
      <c r="B11099">
        <v>9743176079</v>
      </c>
      <c r="C11099">
        <v>4515864882</v>
      </c>
      <c r="D11099" s="1">
        <v>45645</v>
      </c>
      <c r="E11099">
        <v>99215</v>
      </c>
      <c r="F11099">
        <v>80053</v>
      </c>
      <c r="G11099" t="s">
        <v>116</v>
      </c>
      <c r="H11099" s="34">
        <v>85706</v>
      </c>
      <c r="I11099" s="7">
        <v>55709</v>
      </c>
      <c r="J11099" s="7">
        <v>43472.92</v>
      </c>
      <c r="K11099" s="7">
        <v>5551</v>
      </c>
      <c r="L11099" s="7">
        <v>6685.08</v>
      </c>
      <c r="M11099" s="5">
        <v>0.12</v>
      </c>
      <c r="N11099" t="s">
        <v>46</v>
      </c>
      <c r="O11099" t="s">
        <v>30</v>
      </c>
      <c r="P11099" t="s">
        <v>3147</v>
      </c>
      <c r="Q11099" t="s">
        <v>19</v>
      </c>
      <c r="R11099" t="s">
        <v>27</v>
      </c>
      <c r="S11099" t="s">
        <v>21</v>
      </c>
      <c r="T11099" t="s">
        <v>13310</v>
      </c>
      <c r="U11099" s="1">
        <v>45770</v>
      </c>
      <c r="V11099">
        <v>125</v>
      </c>
      <c r="W11099" t="str">
        <f t="shared" si="220"/>
        <v>120-149</v>
      </c>
    </row>
    <row r="11100" spans="1:23" x14ac:dyDescent="0.25">
      <c r="A11100" t="s">
        <v>11349</v>
      </c>
      <c r="B11100">
        <v>2744894288</v>
      </c>
      <c r="C11100">
        <v>6379842537</v>
      </c>
      <c r="D11100" s="1">
        <v>45627</v>
      </c>
      <c r="E11100">
        <v>99231</v>
      </c>
      <c r="F11100">
        <v>99285</v>
      </c>
      <c r="G11100" t="s">
        <v>263</v>
      </c>
      <c r="H11100" s="34">
        <v>50871</v>
      </c>
      <c r="I11100" s="7">
        <v>40697</v>
      </c>
      <c r="J11100" s="7">
        <v>27427.42</v>
      </c>
      <c r="K11100" s="7">
        <v>7572</v>
      </c>
      <c r="L11100" s="7">
        <v>5697.58</v>
      </c>
      <c r="M11100" s="5">
        <v>0.14000000000000001</v>
      </c>
      <c r="N11100" t="s">
        <v>1135</v>
      </c>
      <c r="O11100" t="s">
        <v>27</v>
      </c>
      <c r="P11100" t="s">
        <v>18</v>
      </c>
      <c r="Q11100" t="s">
        <v>32</v>
      </c>
      <c r="R11100" t="s">
        <v>38</v>
      </c>
      <c r="S11100" t="s">
        <v>21</v>
      </c>
      <c r="T11100" t="s">
        <v>13311</v>
      </c>
      <c r="U11100" s="1">
        <v>45683</v>
      </c>
      <c r="V11100">
        <v>56</v>
      </c>
      <c r="W11100" t="str">
        <f t="shared" si="220"/>
        <v>30-59</v>
      </c>
    </row>
    <row r="11101" spans="1:23" x14ac:dyDescent="0.25">
      <c r="A11101" t="s">
        <v>11350</v>
      </c>
      <c r="B11101">
        <v>4373388234</v>
      </c>
      <c r="C11101">
        <v>4652513825</v>
      </c>
      <c r="D11101" s="1">
        <v>45753</v>
      </c>
      <c r="E11101">
        <v>99231</v>
      </c>
      <c r="F11101">
        <v>99203</v>
      </c>
      <c r="G11101" t="s">
        <v>3281</v>
      </c>
      <c r="H11101" s="34">
        <v>92442</v>
      </c>
      <c r="I11101" s="7">
        <v>60087</v>
      </c>
      <c r="J11101" s="7">
        <v>52876.56</v>
      </c>
      <c r="K11101" s="7">
        <v>0</v>
      </c>
      <c r="L11101" s="7">
        <v>7210.44</v>
      </c>
      <c r="M11101" s="5">
        <v>0.12</v>
      </c>
      <c r="N11101" t="s">
        <v>46</v>
      </c>
      <c r="O11101" t="s">
        <v>17</v>
      </c>
      <c r="P11101" t="s">
        <v>3148</v>
      </c>
      <c r="Q11101" t="s">
        <v>32</v>
      </c>
      <c r="R11101" t="s">
        <v>43</v>
      </c>
      <c r="S11101" t="s">
        <v>27</v>
      </c>
      <c r="T11101" t="s">
        <v>13312</v>
      </c>
      <c r="U11101" s="1">
        <v>45826</v>
      </c>
      <c r="V11101">
        <v>73</v>
      </c>
      <c r="W11101" t="str">
        <f t="shared" si="220"/>
        <v>60-89</v>
      </c>
    </row>
    <row r="11102" spans="1:23" x14ac:dyDescent="0.25">
      <c r="A11102" t="s">
        <v>11351</v>
      </c>
      <c r="B11102">
        <v>147813218</v>
      </c>
      <c r="C11102">
        <v>7072009103</v>
      </c>
      <c r="D11102" s="1">
        <v>45577</v>
      </c>
      <c r="E11102">
        <v>99214</v>
      </c>
      <c r="F11102">
        <v>99212</v>
      </c>
      <c r="G11102" t="s">
        <v>96</v>
      </c>
      <c r="H11102" s="34">
        <v>48722</v>
      </c>
      <c r="I11102" s="7">
        <v>36542</v>
      </c>
      <c r="J11102" s="7">
        <v>31060.7</v>
      </c>
      <c r="K11102" s="7">
        <v>0</v>
      </c>
      <c r="L11102" s="7">
        <v>5481.3</v>
      </c>
      <c r="M11102" s="5">
        <v>0.15</v>
      </c>
      <c r="N11102" t="s">
        <v>1139</v>
      </c>
      <c r="O11102" t="s">
        <v>17</v>
      </c>
      <c r="P11102" t="s">
        <v>58</v>
      </c>
      <c r="Q11102" t="s">
        <v>19</v>
      </c>
      <c r="R11102" t="s">
        <v>27</v>
      </c>
      <c r="S11102" t="s">
        <v>17</v>
      </c>
      <c r="T11102" t="s">
        <v>13312</v>
      </c>
      <c r="U11102" s="1">
        <v>45613</v>
      </c>
      <c r="V11102">
        <v>37</v>
      </c>
      <c r="W11102" t="str">
        <f t="shared" si="220"/>
        <v>30-59</v>
      </c>
    </row>
    <row r="11103" spans="1:23" x14ac:dyDescent="0.25">
      <c r="A11103" t="s">
        <v>11352</v>
      </c>
      <c r="B11103">
        <v>378951759</v>
      </c>
      <c r="C11103">
        <v>2844044325</v>
      </c>
      <c r="D11103" s="1">
        <v>45913</v>
      </c>
      <c r="E11103">
        <v>99221</v>
      </c>
      <c r="F11103">
        <v>99215</v>
      </c>
      <c r="G11103" t="s">
        <v>362</v>
      </c>
      <c r="H11103" s="34">
        <v>59755</v>
      </c>
      <c r="I11103" s="7">
        <v>50792</v>
      </c>
      <c r="J11103" s="7">
        <v>31055.16</v>
      </c>
      <c r="K11103" s="7">
        <v>18721</v>
      </c>
      <c r="L11103" s="7">
        <v>1015.84</v>
      </c>
      <c r="M11103" s="5">
        <v>0.02</v>
      </c>
      <c r="N11103" t="s">
        <v>16</v>
      </c>
      <c r="O11103" t="s">
        <v>27</v>
      </c>
      <c r="P11103" t="s">
        <v>97</v>
      </c>
      <c r="Q11103" t="s">
        <v>19</v>
      </c>
      <c r="R11103" t="s">
        <v>21</v>
      </c>
      <c r="S11103" t="s">
        <v>27</v>
      </c>
      <c r="T11103" t="s">
        <v>13312</v>
      </c>
      <c r="U11103" s="1">
        <v>46058</v>
      </c>
      <c r="V11103">
        <v>145</v>
      </c>
      <c r="W11103" t="str">
        <f t="shared" si="220"/>
        <v>120-149</v>
      </c>
    </row>
    <row r="11104" spans="1:23" x14ac:dyDescent="0.25">
      <c r="A11104" t="s">
        <v>11353</v>
      </c>
      <c r="B11104">
        <v>624828691</v>
      </c>
      <c r="C11104">
        <v>8133611227</v>
      </c>
      <c r="D11104" s="1">
        <v>45856</v>
      </c>
      <c r="E11104">
        <v>99238</v>
      </c>
      <c r="F11104">
        <v>97110</v>
      </c>
      <c r="G11104" t="s">
        <v>559</v>
      </c>
      <c r="H11104" s="34">
        <v>12927</v>
      </c>
      <c r="I11104" s="7">
        <v>8403</v>
      </c>
      <c r="J11104" s="7">
        <v>6473.64</v>
      </c>
      <c r="K11104" s="7">
        <v>921</v>
      </c>
      <c r="L11104" s="7">
        <v>1008.36</v>
      </c>
      <c r="M11104" s="5">
        <v>0.12</v>
      </c>
      <c r="N11104" t="s">
        <v>46</v>
      </c>
      <c r="O11104" t="s">
        <v>30</v>
      </c>
      <c r="P11104" t="s">
        <v>55</v>
      </c>
      <c r="Q11104" t="s">
        <v>32</v>
      </c>
      <c r="R11104" t="s">
        <v>27</v>
      </c>
      <c r="S11104" t="s">
        <v>17</v>
      </c>
      <c r="T11104" t="s">
        <v>13312</v>
      </c>
      <c r="U11104" s="1">
        <v>45971</v>
      </c>
      <c r="V11104">
        <v>115</v>
      </c>
      <c r="W11104" t="str">
        <f t="shared" si="220"/>
        <v>90-119</v>
      </c>
    </row>
    <row r="11105" spans="1:23" x14ac:dyDescent="0.25">
      <c r="A11105" t="s">
        <v>11354</v>
      </c>
      <c r="B11105">
        <v>2263847861</v>
      </c>
      <c r="C11105">
        <v>958539630</v>
      </c>
      <c r="D11105" s="1">
        <v>45632</v>
      </c>
      <c r="E11105">
        <v>99222</v>
      </c>
      <c r="F11105">
        <v>99291</v>
      </c>
      <c r="G11105" t="s">
        <v>120</v>
      </c>
      <c r="H11105" s="34">
        <v>95047</v>
      </c>
      <c r="I11105" s="7">
        <v>68434</v>
      </c>
      <c r="J11105" s="7">
        <v>62959.28</v>
      </c>
      <c r="K11105" s="7">
        <v>0</v>
      </c>
      <c r="L11105" s="7">
        <v>5474.72</v>
      </c>
      <c r="M11105" s="5">
        <v>0.08</v>
      </c>
      <c r="N11105" t="s">
        <v>24</v>
      </c>
      <c r="O11105" t="s">
        <v>17</v>
      </c>
      <c r="P11105" t="s">
        <v>40</v>
      </c>
      <c r="Q11105" t="s">
        <v>19</v>
      </c>
      <c r="R11105" t="s">
        <v>38</v>
      </c>
      <c r="S11105" t="s">
        <v>17</v>
      </c>
      <c r="T11105" t="s">
        <v>13311</v>
      </c>
      <c r="U11105" s="1">
        <v>45706</v>
      </c>
      <c r="V11105">
        <v>74</v>
      </c>
      <c r="W11105" t="str">
        <f t="shared" si="220"/>
        <v>60-89</v>
      </c>
    </row>
    <row r="11106" spans="1:23" x14ac:dyDescent="0.25">
      <c r="A11106" t="s">
        <v>11355</v>
      </c>
      <c r="B11106">
        <v>6144250828</v>
      </c>
      <c r="C11106">
        <v>6787288563</v>
      </c>
      <c r="D11106" s="1">
        <v>45666</v>
      </c>
      <c r="E11106">
        <v>99215</v>
      </c>
      <c r="F11106">
        <v>99211</v>
      </c>
      <c r="G11106" t="s">
        <v>166</v>
      </c>
      <c r="H11106" s="34">
        <v>88176</v>
      </c>
      <c r="I11106" s="7">
        <v>57314</v>
      </c>
      <c r="J11106" s="7">
        <v>41661.32</v>
      </c>
      <c r="K11106" s="7">
        <v>8775</v>
      </c>
      <c r="L11106" s="7">
        <v>6877.68</v>
      </c>
      <c r="M11106" s="5">
        <v>0.12</v>
      </c>
      <c r="N11106" t="s">
        <v>46</v>
      </c>
      <c r="O11106" t="s">
        <v>30</v>
      </c>
      <c r="P11106" t="s">
        <v>3146</v>
      </c>
      <c r="Q11106" t="s">
        <v>19</v>
      </c>
      <c r="R11106" t="s">
        <v>26</v>
      </c>
      <c r="S11106" t="s">
        <v>21</v>
      </c>
      <c r="T11106" t="s">
        <v>13312</v>
      </c>
      <c r="U11106" s="1">
        <v>45719</v>
      </c>
      <c r="V11106">
        <v>53</v>
      </c>
      <c r="W11106" t="str">
        <f t="shared" si="220"/>
        <v>30-59</v>
      </c>
    </row>
    <row r="11107" spans="1:23" x14ac:dyDescent="0.25">
      <c r="A11107" t="s">
        <v>11356</v>
      </c>
      <c r="B11107">
        <v>6080097824</v>
      </c>
      <c r="C11107">
        <v>8503691670</v>
      </c>
      <c r="D11107" s="1">
        <v>45562</v>
      </c>
      <c r="E11107">
        <v>99232</v>
      </c>
      <c r="F11107">
        <v>99205</v>
      </c>
      <c r="G11107" t="s">
        <v>3161</v>
      </c>
      <c r="H11107" s="34">
        <v>33248</v>
      </c>
      <c r="I11107" s="7">
        <v>26598</v>
      </c>
      <c r="J11107" s="7">
        <v>20102.28</v>
      </c>
      <c r="K11107" s="7">
        <v>2772</v>
      </c>
      <c r="L11107" s="7">
        <v>3723.72</v>
      </c>
      <c r="M11107" s="5">
        <v>0.14000000000000001</v>
      </c>
      <c r="N11107" t="s">
        <v>1135</v>
      </c>
      <c r="O11107" t="s">
        <v>30</v>
      </c>
      <c r="P11107" t="s">
        <v>18</v>
      </c>
      <c r="Q11107" t="s">
        <v>19</v>
      </c>
      <c r="R11107" t="s">
        <v>26</v>
      </c>
      <c r="S11107" t="s">
        <v>27</v>
      </c>
      <c r="T11107" t="s">
        <v>13310</v>
      </c>
      <c r="U11107" s="1">
        <v>45714</v>
      </c>
      <c r="V11107">
        <v>152</v>
      </c>
      <c r="W11107" t="str">
        <f t="shared" si="220"/>
        <v>150-179</v>
      </c>
    </row>
    <row r="11108" spans="1:23" x14ac:dyDescent="0.25">
      <c r="A11108" t="s">
        <v>11357</v>
      </c>
      <c r="B11108">
        <v>4443262185</v>
      </c>
      <c r="C11108">
        <v>3354812578</v>
      </c>
      <c r="D11108" s="1">
        <v>45417</v>
      </c>
      <c r="E11108">
        <v>99222</v>
      </c>
      <c r="F11108">
        <v>99212</v>
      </c>
      <c r="G11108" t="s">
        <v>3225</v>
      </c>
      <c r="H11108" s="34">
        <v>87774</v>
      </c>
      <c r="I11108" s="7">
        <v>68464</v>
      </c>
      <c r="J11108" s="7">
        <v>54771.199999999997</v>
      </c>
      <c r="K11108" s="7">
        <v>0</v>
      </c>
      <c r="L11108" s="7">
        <v>13692.8</v>
      </c>
      <c r="M11108" s="5">
        <v>0.2</v>
      </c>
      <c r="N11108" t="s">
        <v>3140</v>
      </c>
      <c r="O11108" t="s">
        <v>17</v>
      </c>
      <c r="P11108" t="s">
        <v>18</v>
      </c>
      <c r="Q11108" t="s">
        <v>19</v>
      </c>
      <c r="R11108" t="s">
        <v>20</v>
      </c>
      <c r="S11108" t="s">
        <v>17</v>
      </c>
      <c r="T11108" t="s">
        <v>13310</v>
      </c>
      <c r="U11108" s="1">
        <v>45570</v>
      </c>
      <c r="V11108">
        <v>153</v>
      </c>
      <c r="W11108" t="str">
        <f t="shared" si="220"/>
        <v>150-179</v>
      </c>
    </row>
    <row r="11109" spans="1:23" x14ac:dyDescent="0.25">
      <c r="A11109" t="s">
        <v>11358</v>
      </c>
      <c r="B11109">
        <v>100702830</v>
      </c>
      <c r="C11109">
        <v>2136450037</v>
      </c>
      <c r="D11109" s="1">
        <v>45647</v>
      </c>
      <c r="E11109">
        <v>99238</v>
      </c>
      <c r="F11109">
        <v>85025</v>
      </c>
      <c r="G11109" t="s">
        <v>3494</v>
      </c>
      <c r="H11109" s="34">
        <v>86706</v>
      </c>
      <c r="I11109" s="7">
        <v>68498</v>
      </c>
      <c r="J11109" s="7">
        <v>57538.32</v>
      </c>
      <c r="K11109" s="7">
        <v>0</v>
      </c>
      <c r="L11109" s="7">
        <v>10959.68</v>
      </c>
      <c r="M11109" s="5">
        <v>0.16</v>
      </c>
      <c r="N11109" t="s">
        <v>1138</v>
      </c>
      <c r="O11109" t="s">
        <v>17</v>
      </c>
      <c r="P11109" t="s">
        <v>97</v>
      </c>
      <c r="Q11109" t="s">
        <v>19</v>
      </c>
      <c r="R11109" t="s">
        <v>26</v>
      </c>
      <c r="S11109" t="s">
        <v>27</v>
      </c>
      <c r="T11109" t="s">
        <v>13311</v>
      </c>
      <c r="U11109" s="1">
        <v>45775</v>
      </c>
      <c r="V11109">
        <v>128</v>
      </c>
      <c r="W11109" t="str">
        <f t="shared" si="220"/>
        <v>120-149</v>
      </c>
    </row>
    <row r="11110" spans="1:23" x14ac:dyDescent="0.25">
      <c r="A11110" t="s">
        <v>11359</v>
      </c>
      <c r="B11110">
        <v>9378327571</v>
      </c>
      <c r="C11110">
        <v>5526248850</v>
      </c>
      <c r="D11110" s="1">
        <v>45346</v>
      </c>
      <c r="E11110">
        <v>99222</v>
      </c>
      <c r="F11110">
        <v>97110</v>
      </c>
      <c r="G11110" t="s">
        <v>263</v>
      </c>
      <c r="H11110" s="34">
        <v>38250</v>
      </c>
      <c r="I11110" s="7">
        <v>28688</v>
      </c>
      <c r="J11110" s="7">
        <v>20615.8</v>
      </c>
      <c r="K11110" s="7">
        <v>3769</v>
      </c>
      <c r="L11110" s="7">
        <v>4303.2</v>
      </c>
      <c r="M11110" s="5">
        <v>0.15</v>
      </c>
      <c r="N11110" t="s">
        <v>1139</v>
      </c>
      <c r="O11110" t="s">
        <v>27</v>
      </c>
      <c r="P11110" t="s">
        <v>3149</v>
      </c>
      <c r="Q11110" t="s">
        <v>19</v>
      </c>
      <c r="R11110" t="s">
        <v>38</v>
      </c>
      <c r="S11110" t="s">
        <v>27</v>
      </c>
      <c r="T11110" t="s">
        <v>13311</v>
      </c>
      <c r="U11110" s="1">
        <v>45491</v>
      </c>
      <c r="V11110">
        <v>144</v>
      </c>
      <c r="W11110" t="str">
        <f t="shared" si="220"/>
        <v>120-149</v>
      </c>
    </row>
    <row r="11111" spans="1:23" x14ac:dyDescent="0.25">
      <c r="A11111" t="s">
        <v>11360</v>
      </c>
      <c r="B11111">
        <v>7311805731</v>
      </c>
      <c r="C11111">
        <v>3690846871</v>
      </c>
      <c r="D11111" s="1">
        <v>45408</v>
      </c>
      <c r="E11111">
        <v>99232</v>
      </c>
      <c r="F11111">
        <v>99281</v>
      </c>
      <c r="G11111" t="s">
        <v>3152</v>
      </c>
      <c r="H11111" s="34">
        <v>58238</v>
      </c>
      <c r="I11111" s="7">
        <v>46590</v>
      </c>
      <c r="J11111" s="7">
        <v>40067.4</v>
      </c>
      <c r="K11111" s="7">
        <v>0</v>
      </c>
      <c r="L11111" s="7">
        <v>6522.6</v>
      </c>
      <c r="M11111" s="5">
        <v>0.14000000000000001</v>
      </c>
      <c r="N11111" t="s">
        <v>1135</v>
      </c>
      <c r="O11111" t="s">
        <v>17</v>
      </c>
      <c r="P11111" t="s">
        <v>3147</v>
      </c>
      <c r="Q11111" t="s">
        <v>19</v>
      </c>
      <c r="R11111" t="s">
        <v>21</v>
      </c>
      <c r="S11111" t="s">
        <v>21</v>
      </c>
      <c r="T11111" t="s">
        <v>13311</v>
      </c>
      <c r="U11111" s="1">
        <v>45551</v>
      </c>
      <c r="V11111">
        <v>143</v>
      </c>
      <c r="W11111" t="str">
        <f t="shared" si="220"/>
        <v>120-149</v>
      </c>
    </row>
    <row r="11112" spans="1:23" x14ac:dyDescent="0.25">
      <c r="A11112" t="s">
        <v>11361</v>
      </c>
      <c r="B11112">
        <v>2085349927</v>
      </c>
      <c r="C11112">
        <v>3518170486</v>
      </c>
      <c r="D11112" s="1">
        <v>45585</v>
      </c>
      <c r="E11112">
        <v>99231</v>
      </c>
      <c r="F11112">
        <v>99283</v>
      </c>
      <c r="G11112" t="s">
        <v>200</v>
      </c>
      <c r="H11112" s="34">
        <v>99219</v>
      </c>
      <c r="I11112" s="7">
        <v>79375</v>
      </c>
      <c r="J11112" s="7">
        <v>47387.5</v>
      </c>
      <c r="K11112" s="7">
        <v>20875</v>
      </c>
      <c r="L11112" s="7">
        <v>11112.5</v>
      </c>
      <c r="M11112" s="5">
        <v>0.14000000000000001</v>
      </c>
      <c r="N11112" t="s">
        <v>1135</v>
      </c>
      <c r="O11112" t="s">
        <v>27</v>
      </c>
      <c r="P11112" t="s">
        <v>3147</v>
      </c>
      <c r="Q11112" t="s">
        <v>19</v>
      </c>
      <c r="R11112" t="s">
        <v>38</v>
      </c>
      <c r="S11112" t="s">
        <v>27</v>
      </c>
      <c r="T11112" t="s">
        <v>13311</v>
      </c>
      <c r="U11112" s="1">
        <v>45742</v>
      </c>
      <c r="V11112">
        <v>157</v>
      </c>
      <c r="W11112" t="str">
        <f t="shared" si="220"/>
        <v>150-179</v>
      </c>
    </row>
    <row r="11113" spans="1:23" x14ac:dyDescent="0.25">
      <c r="A11113" t="s">
        <v>11362</v>
      </c>
      <c r="B11113">
        <v>861000091</v>
      </c>
      <c r="C11113">
        <v>4256862876</v>
      </c>
      <c r="D11113" s="1">
        <v>45408</v>
      </c>
      <c r="E11113">
        <v>99214</v>
      </c>
      <c r="F11113">
        <v>85025</v>
      </c>
      <c r="G11113" t="s">
        <v>3220</v>
      </c>
      <c r="H11113" s="34">
        <v>37792</v>
      </c>
      <c r="I11113" s="7">
        <v>29478</v>
      </c>
      <c r="J11113" s="7">
        <v>19133.400000000001</v>
      </c>
      <c r="K11113" s="7">
        <v>4449</v>
      </c>
      <c r="L11113" s="7">
        <v>5895.6</v>
      </c>
      <c r="M11113" s="5">
        <v>0.2</v>
      </c>
      <c r="N11113" t="s">
        <v>3140</v>
      </c>
      <c r="O11113" t="s">
        <v>30</v>
      </c>
      <c r="P11113" t="s">
        <v>55</v>
      </c>
      <c r="Q11113" t="s">
        <v>19</v>
      </c>
      <c r="R11113" t="s">
        <v>38</v>
      </c>
      <c r="S11113" t="s">
        <v>27</v>
      </c>
      <c r="T11113" t="s">
        <v>13311</v>
      </c>
      <c r="U11113" s="1">
        <v>45452</v>
      </c>
      <c r="V11113">
        <v>44</v>
      </c>
      <c r="W11113" t="str">
        <f t="shared" si="220"/>
        <v>30-59</v>
      </c>
    </row>
    <row r="11114" spans="1:23" x14ac:dyDescent="0.25">
      <c r="A11114" t="s">
        <v>11363</v>
      </c>
      <c r="B11114">
        <v>3617276834</v>
      </c>
      <c r="C11114">
        <v>9904251878</v>
      </c>
      <c r="D11114" s="1">
        <v>45311</v>
      </c>
      <c r="E11114">
        <v>99232</v>
      </c>
      <c r="F11114">
        <v>80053</v>
      </c>
      <c r="G11114" t="s">
        <v>3405</v>
      </c>
      <c r="H11114" s="34">
        <v>40761</v>
      </c>
      <c r="I11114" s="7">
        <v>29348</v>
      </c>
      <c r="J11114" s="7">
        <v>27000.16</v>
      </c>
      <c r="K11114" s="7">
        <v>0</v>
      </c>
      <c r="L11114" s="7">
        <v>2347.84</v>
      </c>
      <c r="M11114" s="5">
        <v>0.08</v>
      </c>
      <c r="N11114" t="s">
        <v>24</v>
      </c>
      <c r="O11114" t="s">
        <v>17</v>
      </c>
      <c r="P11114" t="s">
        <v>3146</v>
      </c>
      <c r="Q11114" t="s">
        <v>19</v>
      </c>
      <c r="R11114" t="s">
        <v>21</v>
      </c>
      <c r="S11114" t="s">
        <v>21</v>
      </c>
      <c r="T11114" t="s">
        <v>13311</v>
      </c>
      <c r="U11114" s="1">
        <v>45406</v>
      </c>
      <c r="V11114">
        <v>95</v>
      </c>
      <c r="W11114" t="str">
        <f t="shared" si="220"/>
        <v>90-119</v>
      </c>
    </row>
    <row r="11115" spans="1:23" x14ac:dyDescent="0.25">
      <c r="A11115" t="s">
        <v>11364</v>
      </c>
      <c r="B11115">
        <v>2095611618</v>
      </c>
      <c r="C11115">
        <v>7348992036</v>
      </c>
      <c r="D11115" s="1">
        <v>45585</v>
      </c>
      <c r="E11115">
        <v>99215</v>
      </c>
      <c r="F11115">
        <v>99283</v>
      </c>
      <c r="G11115" t="s">
        <v>3570</v>
      </c>
      <c r="H11115" s="34">
        <v>79827</v>
      </c>
      <c r="I11115" s="7">
        <v>63862</v>
      </c>
      <c r="J11115" s="7">
        <v>54921.32</v>
      </c>
      <c r="K11115" s="7">
        <v>0</v>
      </c>
      <c r="L11115" s="7">
        <v>8940.68</v>
      </c>
      <c r="M11115" s="5">
        <v>0.14000000000000001</v>
      </c>
      <c r="N11115" t="s">
        <v>1135</v>
      </c>
      <c r="O11115" t="s">
        <v>17</v>
      </c>
      <c r="P11115" t="s">
        <v>55</v>
      </c>
      <c r="Q11115" t="s">
        <v>19</v>
      </c>
      <c r="R11115" t="s">
        <v>20</v>
      </c>
      <c r="S11115" t="s">
        <v>27</v>
      </c>
      <c r="T11115" t="s">
        <v>13312</v>
      </c>
      <c r="U11115" s="1">
        <v>45629</v>
      </c>
      <c r="V11115">
        <v>44</v>
      </c>
      <c r="W11115" t="str">
        <f t="shared" si="220"/>
        <v>30-59</v>
      </c>
    </row>
    <row r="11116" spans="1:23" x14ac:dyDescent="0.25">
      <c r="A11116" t="s">
        <v>11365</v>
      </c>
      <c r="B11116">
        <v>7941967763</v>
      </c>
      <c r="C11116">
        <v>6647052455</v>
      </c>
      <c r="D11116" s="1">
        <v>45843</v>
      </c>
      <c r="E11116">
        <v>99214</v>
      </c>
      <c r="F11116">
        <v>71046</v>
      </c>
      <c r="G11116" t="s">
        <v>3669</v>
      </c>
      <c r="H11116" s="34">
        <v>51064</v>
      </c>
      <c r="I11116" s="7">
        <v>36766</v>
      </c>
      <c r="J11116" s="7">
        <v>29938.720000000001</v>
      </c>
      <c r="K11116" s="7">
        <v>3886</v>
      </c>
      <c r="L11116" s="7">
        <v>2941.28</v>
      </c>
      <c r="M11116" s="5">
        <v>0.08</v>
      </c>
      <c r="N11116" t="s">
        <v>24</v>
      </c>
      <c r="O11116" t="s">
        <v>30</v>
      </c>
      <c r="P11116" t="s">
        <v>55</v>
      </c>
      <c r="Q11116" t="s">
        <v>32</v>
      </c>
      <c r="R11116" t="s">
        <v>43</v>
      </c>
      <c r="S11116" t="s">
        <v>27</v>
      </c>
      <c r="T11116" t="s">
        <v>13311</v>
      </c>
      <c r="U11116" s="1">
        <v>45916</v>
      </c>
      <c r="V11116">
        <v>73</v>
      </c>
      <c r="W11116" t="str">
        <f t="shared" si="220"/>
        <v>60-89</v>
      </c>
    </row>
    <row r="11117" spans="1:23" x14ac:dyDescent="0.25">
      <c r="A11117" t="s">
        <v>11366</v>
      </c>
      <c r="B11117">
        <v>8874893339</v>
      </c>
      <c r="C11117">
        <v>2961875414</v>
      </c>
      <c r="D11117" s="1">
        <v>45419</v>
      </c>
      <c r="E11117">
        <v>99221</v>
      </c>
      <c r="F11117">
        <v>81000</v>
      </c>
      <c r="G11117" t="s">
        <v>134</v>
      </c>
      <c r="H11117" s="34">
        <v>22715</v>
      </c>
      <c r="I11117" s="7">
        <v>14765</v>
      </c>
      <c r="J11117" s="7">
        <v>12993.2</v>
      </c>
      <c r="K11117" s="7">
        <v>0</v>
      </c>
      <c r="L11117" s="7">
        <v>1771.8</v>
      </c>
      <c r="M11117" s="5">
        <v>0.12</v>
      </c>
      <c r="N11117" t="s">
        <v>46</v>
      </c>
      <c r="O11117" t="s">
        <v>17</v>
      </c>
      <c r="P11117" t="s">
        <v>58</v>
      </c>
      <c r="Q11117" t="s">
        <v>19</v>
      </c>
      <c r="R11117" t="s">
        <v>20</v>
      </c>
      <c r="S11117" t="s">
        <v>21</v>
      </c>
      <c r="T11117" t="s">
        <v>13312</v>
      </c>
      <c r="U11117" s="1">
        <v>45463</v>
      </c>
      <c r="V11117">
        <v>44</v>
      </c>
      <c r="W11117" t="str">
        <f t="shared" si="220"/>
        <v>30-59</v>
      </c>
    </row>
    <row r="11118" spans="1:23" x14ac:dyDescent="0.25">
      <c r="A11118" t="s">
        <v>11367</v>
      </c>
      <c r="B11118">
        <v>7817268375</v>
      </c>
      <c r="C11118">
        <v>946868295</v>
      </c>
      <c r="D11118" s="1">
        <v>45293</v>
      </c>
      <c r="E11118">
        <v>99233</v>
      </c>
      <c r="F11118">
        <v>99215</v>
      </c>
      <c r="G11118" t="s">
        <v>42</v>
      </c>
      <c r="H11118" s="34">
        <v>42891</v>
      </c>
      <c r="I11118" s="7">
        <v>30882</v>
      </c>
      <c r="J11118" s="7">
        <v>26343.439999999999</v>
      </c>
      <c r="K11118" s="7">
        <v>2068</v>
      </c>
      <c r="L11118" s="7">
        <v>2470.56</v>
      </c>
      <c r="M11118" s="5">
        <v>0.08</v>
      </c>
      <c r="N11118" t="s">
        <v>24</v>
      </c>
      <c r="O11118" t="s">
        <v>30</v>
      </c>
      <c r="P11118" t="s">
        <v>25</v>
      </c>
      <c r="Q11118" t="s">
        <v>19</v>
      </c>
      <c r="R11118" t="s">
        <v>43</v>
      </c>
      <c r="S11118" t="s">
        <v>27</v>
      </c>
      <c r="T11118" t="s">
        <v>13310</v>
      </c>
      <c r="U11118" s="1">
        <v>45366</v>
      </c>
      <c r="V11118">
        <v>73</v>
      </c>
      <c r="W11118" t="str">
        <f t="shared" si="220"/>
        <v>60-89</v>
      </c>
    </row>
    <row r="11119" spans="1:23" x14ac:dyDescent="0.25">
      <c r="A11119" t="s">
        <v>11368</v>
      </c>
      <c r="B11119">
        <v>2835500661</v>
      </c>
      <c r="C11119">
        <v>9463904835</v>
      </c>
      <c r="D11119" s="1">
        <v>45324</v>
      </c>
      <c r="E11119">
        <v>99221</v>
      </c>
      <c r="F11119">
        <v>85025</v>
      </c>
      <c r="G11119" t="s">
        <v>146</v>
      </c>
      <c r="H11119" s="34">
        <v>89365</v>
      </c>
      <c r="I11119" s="7">
        <v>58087</v>
      </c>
      <c r="J11119" s="7">
        <v>33256.559999999998</v>
      </c>
      <c r="K11119" s="7">
        <v>17860</v>
      </c>
      <c r="L11119" s="7">
        <v>6970.44</v>
      </c>
      <c r="M11119" s="5">
        <v>0.12</v>
      </c>
      <c r="N11119" t="s">
        <v>46</v>
      </c>
      <c r="O11119" t="s">
        <v>27</v>
      </c>
      <c r="P11119" t="s">
        <v>3149</v>
      </c>
      <c r="Q11119" t="s">
        <v>19</v>
      </c>
      <c r="R11119" t="s">
        <v>43</v>
      </c>
      <c r="S11119" t="s">
        <v>27</v>
      </c>
      <c r="T11119" t="s">
        <v>13310</v>
      </c>
      <c r="U11119" s="1">
        <v>45437</v>
      </c>
      <c r="V11119">
        <v>113</v>
      </c>
      <c r="W11119" t="str">
        <f t="shared" si="220"/>
        <v>90-119</v>
      </c>
    </row>
    <row r="11120" spans="1:23" x14ac:dyDescent="0.25">
      <c r="A11120" t="s">
        <v>11369</v>
      </c>
      <c r="B11120">
        <v>5795995521</v>
      </c>
      <c r="C11120">
        <v>2993512097</v>
      </c>
      <c r="D11120" s="1">
        <v>45417</v>
      </c>
      <c r="E11120">
        <v>99221</v>
      </c>
      <c r="F11120">
        <v>99214</v>
      </c>
      <c r="G11120" t="s">
        <v>3373</v>
      </c>
      <c r="H11120" s="34">
        <v>84705</v>
      </c>
      <c r="I11120" s="7">
        <v>67764</v>
      </c>
      <c r="J11120" s="7">
        <v>58277.04</v>
      </c>
      <c r="K11120" s="7">
        <v>0</v>
      </c>
      <c r="L11120" s="7">
        <v>9486.9599999999991</v>
      </c>
      <c r="M11120" s="5">
        <v>0.14000000000000001</v>
      </c>
      <c r="N11120" t="s">
        <v>1135</v>
      </c>
      <c r="O11120" t="s">
        <v>17</v>
      </c>
      <c r="P11120" t="s">
        <v>97</v>
      </c>
      <c r="Q11120" t="s">
        <v>19</v>
      </c>
      <c r="R11120" t="s">
        <v>27</v>
      </c>
      <c r="S11120" t="s">
        <v>21</v>
      </c>
      <c r="T11120" t="s">
        <v>13310</v>
      </c>
      <c r="U11120" s="1">
        <v>45560</v>
      </c>
      <c r="V11120">
        <v>143</v>
      </c>
      <c r="W11120" t="str">
        <f t="shared" si="220"/>
        <v>120-149</v>
      </c>
    </row>
    <row r="11121" spans="1:23" x14ac:dyDescent="0.25">
      <c r="A11121" t="s">
        <v>11370</v>
      </c>
      <c r="B11121">
        <v>9587522974</v>
      </c>
      <c r="C11121">
        <v>5960425123</v>
      </c>
      <c r="D11121" s="1">
        <v>45342</v>
      </c>
      <c r="E11121">
        <v>99222</v>
      </c>
      <c r="F11121">
        <v>99291</v>
      </c>
      <c r="G11121" t="s">
        <v>3276</v>
      </c>
      <c r="H11121" s="34">
        <v>73822</v>
      </c>
      <c r="I11121" s="7">
        <v>59058</v>
      </c>
      <c r="J11121" s="7">
        <v>43612.88</v>
      </c>
      <c r="K11121" s="7">
        <v>7177</v>
      </c>
      <c r="L11121" s="7">
        <v>8268.1200000000008</v>
      </c>
      <c r="M11121" s="5">
        <v>0.14000000000000001</v>
      </c>
      <c r="N11121" t="s">
        <v>1135</v>
      </c>
      <c r="O11121" t="s">
        <v>30</v>
      </c>
      <c r="P11121" t="s">
        <v>3150</v>
      </c>
      <c r="Q11121" t="s">
        <v>19</v>
      </c>
      <c r="R11121" t="s">
        <v>20</v>
      </c>
      <c r="S11121" t="s">
        <v>21</v>
      </c>
      <c r="T11121" t="s">
        <v>13310</v>
      </c>
      <c r="U11121" s="1">
        <v>45450</v>
      </c>
      <c r="V11121">
        <v>108</v>
      </c>
      <c r="W11121" t="str">
        <f t="shared" si="220"/>
        <v>90-119</v>
      </c>
    </row>
    <row r="11122" spans="1:23" x14ac:dyDescent="0.25">
      <c r="A11122" t="s">
        <v>11371</v>
      </c>
      <c r="B11122">
        <v>3770095235</v>
      </c>
      <c r="C11122">
        <v>4370327529</v>
      </c>
      <c r="D11122" s="1">
        <v>45307</v>
      </c>
      <c r="E11122">
        <v>99223</v>
      </c>
      <c r="F11122">
        <v>99202</v>
      </c>
      <c r="G11122" t="s">
        <v>114</v>
      </c>
      <c r="H11122" s="34">
        <v>88243</v>
      </c>
      <c r="I11122" s="7">
        <v>72359</v>
      </c>
      <c r="J11122" s="7">
        <v>48445.38</v>
      </c>
      <c r="K11122" s="7">
        <v>10889</v>
      </c>
      <c r="L11122" s="7">
        <v>13024.62</v>
      </c>
      <c r="M11122" s="5">
        <v>0.18</v>
      </c>
      <c r="N11122" t="s">
        <v>3141</v>
      </c>
      <c r="O11122" t="s">
        <v>27</v>
      </c>
      <c r="P11122" t="s">
        <v>3146</v>
      </c>
      <c r="Q11122" t="s">
        <v>19</v>
      </c>
      <c r="R11122" t="s">
        <v>38</v>
      </c>
      <c r="S11122" t="s">
        <v>27</v>
      </c>
      <c r="T11122" t="s">
        <v>13311</v>
      </c>
      <c r="U11122" s="1">
        <v>45362</v>
      </c>
      <c r="V11122">
        <v>55</v>
      </c>
      <c r="W11122" t="str">
        <f t="shared" si="220"/>
        <v>30-59</v>
      </c>
    </row>
    <row r="11123" spans="1:23" x14ac:dyDescent="0.25">
      <c r="A11123" t="s">
        <v>11372</v>
      </c>
      <c r="B11123">
        <v>9511270904</v>
      </c>
      <c r="C11123">
        <v>4987874164</v>
      </c>
      <c r="D11123" s="1">
        <v>45632</v>
      </c>
      <c r="E11123">
        <v>99238</v>
      </c>
      <c r="F11123">
        <v>85025</v>
      </c>
      <c r="G11123" t="s">
        <v>116</v>
      </c>
      <c r="H11123" s="34">
        <v>68263</v>
      </c>
      <c r="I11123" s="7">
        <v>58024</v>
      </c>
      <c r="J11123" s="7">
        <v>50264.52</v>
      </c>
      <c r="K11123" s="7">
        <v>6599</v>
      </c>
      <c r="L11123" s="7">
        <v>1160.48</v>
      </c>
      <c r="M11123" s="5">
        <v>0.02</v>
      </c>
      <c r="N11123" t="s">
        <v>16</v>
      </c>
      <c r="O11123" t="s">
        <v>30</v>
      </c>
      <c r="P11123" t="s">
        <v>3147</v>
      </c>
      <c r="Q11123" t="s">
        <v>32</v>
      </c>
      <c r="R11123" t="s">
        <v>38</v>
      </c>
      <c r="S11123" t="s">
        <v>17</v>
      </c>
      <c r="T11123" t="s">
        <v>13312</v>
      </c>
      <c r="U11123" s="1">
        <v>45782</v>
      </c>
      <c r="V11123">
        <v>150</v>
      </c>
      <c r="W11123" t="str">
        <f t="shared" si="220"/>
        <v>150-179</v>
      </c>
    </row>
    <row r="11124" spans="1:23" x14ac:dyDescent="0.25">
      <c r="A11124" t="s">
        <v>11373</v>
      </c>
      <c r="B11124">
        <v>1947382772</v>
      </c>
      <c r="C11124">
        <v>849918334</v>
      </c>
      <c r="D11124" s="1">
        <v>45435</v>
      </c>
      <c r="E11124">
        <v>99231</v>
      </c>
      <c r="F11124">
        <v>99283</v>
      </c>
      <c r="G11124" t="s">
        <v>3183</v>
      </c>
      <c r="H11124" s="34">
        <v>33810</v>
      </c>
      <c r="I11124" s="7">
        <v>27048</v>
      </c>
      <c r="J11124" s="7">
        <v>20707.28</v>
      </c>
      <c r="K11124" s="7">
        <v>2554</v>
      </c>
      <c r="L11124" s="7">
        <v>3786.72</v>
      </c>
      <c r="M11124" s="5">
        <v>0.14000000000000001</v>
      </c>
      <c r="N11124" t="s">
        <v>1135</v>
      </c>
      <c r="O11124" t="s">
        <v>30</v>
      </c>
      <c r="P11124" t="s">
        <v>55</v>
      </c>
      <c r="Q11124" t="s">
        <v>19</v>
      </c>
      <c r="R11124" t="s">
        <v>26</v>
      </c>
      <c r="S11124" t="s">
        <v>17</v>
      </c>
      <c r="T11124" t="s">
        <v>13312</v>
      </c>
      <c r="U11124" s="1">
        <v>45577</v>
      </c>
      <c r="V11124">
        <v>142</v>
      </c>
      <c r="W11124" t="str">
        <f t="shared" si="220"/>
        <v>120-149</v>
      </c>
    </row>
    <row r="11125" spans="1:23" x14ac:dyDescent="0.25">
      <c r="A11125" t="s">
        <v>11374</v>
      </c>
      <c r="B11125">
        <v>4929910667</v>
      </c>
      <c r="C11125">
        <v>4261651067</v>
      </c>
      <c r="D11125" s="1">
        <v>45648</v>
      </c>
      <c r="E11125">
        <v>99221</v>
      </c>
      <c r="F11125">
        <v>99214</v>
      </c>
      <c r="G11125" t="s">
        <v>171</v>
      </c>
      <c r="H11125" s="34">
        <v>99222</v>
      </c>
      <c r="I11125" s="7">
        <v>81362</v>
      </c>
      <c r="J11125" s="7">
        <v>58320.84</v>
      </c>
      <c r="K11125" s="7">
        <v>8396</v>
      </c>
      <c r="L11125" s="7">
        <v>14645.16</v>
      </c>
      <c r="M11125" s="5">
        <v>0.18</v>
      </c>
      <c r="N11125" t="s">
        <v>3141</v>
      </c>
      <c r="O11125" t="s">
        <v>30</v>
      </c>
      <c r="P11125" t="s">
        <v>3146</v>
      </c>
      <c r="Q11125" t="s">
        <v>19</v>
      </c>
      <c r="R11125" t="s">
        <v>38</v>
      </c>
      <c r="S11125" t="s">
        <v>27</v>
      </c>
      <c r="T11125" t="s">
        <v>13312</v>
      </c>
      <c r="U11125" s="1">
        <v>45802</v>
      </c>
      <c r="V11125">
        <v>154</v>
      </c>
      <c r="W11125" t="str">
        <f t="shared" si="220"/>
        <v>150-179</v>
      </c>
    </row>
    <row r="11126" spans="1:23" x14ac:dyDescent="0.25">
      <c r="A11126" t="s">
        <v>11375</v>
      </c>
      <c r="B11126">
        <v>3697049390</v>
      </c>
      <c r="C11126">
        <v>3634721878</v>
      </c>
      <c r="D11126" s="1">
        <v>45320</v>
      </c>
      <c r="E11126">
        <v>99222</v>
      </c>
      <c r="F11126">
        <v>80053</v>
      </c>
      <c r="G11126" t="s">
        <v>3215</v>
      </c>
      <c r="H11126" s="34">
        <v>70154</v>
      </c>
      <c r="I11126" s="7">
        <v>56123</v>
      </c>
      <c r="J11126" s="7">
        <v>29639.78</v>
      </c>
      <c r="K11126" s="7">
        <v>18626</v>
      </c>
      <c r="L11126" s="7">
        <v>7857.22</v>
      </c>
      <c r="M11126" s="5">
        <v>0.14000000000000001</v>
      </c>
      <c r="N11126" t="s">
        <v>1135</v>
      </c>
      <c r="O11126" t="s">
        <v>27</v>
      </c>
      <c r="P11126" t="s">
        <v>3148</v>
      </c>
      <c r="Q11126" t="s">
        <v>32</v>
      </c>
      <c r="R11126" t="s">
        <v>38</v>
      </c>
      <c r="S11126" t="s">
        <v>21</v>
      </c>
      <c r="T11126" t="s">
        <v>13311</v>
      </c>
      <c r="U11126" s="1">
        <v>45421</v>
      </c>
      <c r="V11126">
        <v>101</v>
      </c>
      <c r="W11126" t="str">
        <f t="shared" si="220"/>
        <v>90-119</v>
      </c>
    </row>
    <row r="11127" spans="1:23" x14ac:dyDescent="0.25">
      <c r="A11127" t="s">
        <v>11376</v>
      </c>
      <c r="B11127">
        <v>4276925754</v>
      </c>
      <c r="C11127">
        <v>6481373522</v>
      </c>
      <c r="D11127" s="1">
        <v>45950</v>
      </c>
      <c r="E11127">
        <v>99231</v>
      </c>
      <c r="F11127">
        <v>99215</v>
      </c>
      <c r="G11127" t="s">
        <v>291</v>
      </c>
      <c r="H11127" s="34">
        <v>50501</v>
      </c>
      <c r="I11127" s="7">
        <v>37876</v>
      </c>
      <c r="J11127" s="7">
        <v>28329.599999999999</v>
      </c>
      <c r="K11127" s="7">
        <v>3865</v>
      </c>
      <c r="L11127" s="7">
        <v>5681.4</v>
      </c>
      <c r="M11127" s="5">
        <v>0.15</v>
      </c>
      <c r="N11127" t="s">
        <v>1139</v>
      </c>
      <c r="O11127" t="s">
        <v>30</v>
      </c>
      <c r="P11127" t="s">
        <v>58</v>
      </c>
      <c r="Q11127" t="s">
        <v>19</v>
      </c>
      <c r="R11127" t="s">
        <v>26</v>
      </c>
      <c r="S11127" t="s">
        <v>21</v>
      </c>
      <c r="T11127" t="s">
        <v>13310</v>
      </c>
      <c r="U11127" s="1">
        <v>45980</v>
      </c>
      <c r="V11127">
        <v>30</v>
      </c>
      <c r="W11127" t="str">
        <f t="shared" si="220"/>
        <v>30-59</v>
      </c>
    </row>
    <row r="11128" spans="1:23" x14ac:dyDescent="0.25">
      <c r="A11128" t="s">
        <v>11377</v>
      </c>
      <c r="B11128">
        <v>7032856247</v>
      </c>
      <c r="C11128">
        <v>1489952610</v>
      </c>
      <c r="D11128" s="1">
        <v>45822</v>
      </c>
      <c r="E11128">
        <v>99233</v>
      </c>
      <c r="F11128">
        <v>99215</v>
      </c>
      <c r="G11128" t="s">
        <v>3199</v>
      </c>
      <c r="H11128" s="34">
        <v>29247</v>
      </c>
      <c r="I11128" s="7">
        <v>23983</v>
      </c>
      <c r="J11128" s="7">
        <v>16598.060000000001</v>
      </c>
      <c r="K11128" s="7">
        <v>3068</v>
      </c>
      <c r="L11128" s="7">
        <v>4316.9399999999996</v>
      </c>
      <c r="M11128" s="5">
        <v>0.18</v>
      </c>
      <c r="N11128" t="s">
        <v>3141</v>
      </c>
      <c r="O11128" t="s">
        <v>27</v>
      </c>
      <c r="P11128" t="s">
        <v>3146</v>
      </c>
      <c r="Q11128" t="s">
        <v>32</v>
      </c>
      <c r="R11128" t="s">
        <v>20</v>
      </c>
      <c r="S11128" t="s">
        <v>27</v>
      </c>
      <c r="T11128" t="s">
        <v>13312</v>
      </c>
      <c r="U11128" s="1">
        <v>45942</v>
      </c>
      <c r="V11128">
        <v>120</v>
      </c>
      <c r="W11128" t="str">
        <f t="shared" si="220"/>
        <v>120-149</v>
      </c>
    </row>
    <row r="11129" spans="1:23" x14ac:dyDescent="0.25">
      <c r="A11129" t="s">
        <v>11378</v>
      </c>
      <c r="B11129">
        <v>5934865139</v>
      </c>
      <c r="C11129">
        <v>9637523014</v>
      </c>
      <c r="D11129" s="1">
        <v>45329</v>
      </c>
      <c r="E11129">
        <v>99231</v>
      </c>
      <c r="F11129">
        <v>99211</v>
      </c>
      <c r="G11129" t="s">
        <v>79</v>
      </c>
      <c r="H11129" s="34">
        <v>87077</v>
      </c>
      <c r="I11129" s="7">
        <v>56600</v>
      </c>
      <c r="J11129" s="7">
        <v>49808</v>
      </c>
      <c r="K11129" s="7">
        <v>0</v>
      </c>
      <c r="L11129" s="7">
        <v>6792</v>
      </c>
      <c r="M11129" s="5">
        <v>0.12</v>
      </c>
      <c r="N11129" t="s">
        <v>46</v>
      </c>
      <c r="O11129" t="s">
        <v>17</v>
      </c>
      <c r="P11129" t="s">
        <v>97</v>
      </c>
      <c r="Q11129" t="s">
        <v>32</v>
      </c>
      <c r="R11129" t="s">
        <v>38</v>
      </c>
      <c r="S11129" t="s">
        <v>21</v>
      </c>
      <c r="T11129" t="s">
        <v>13312</v>
      </c>
      <c r="U11129" s="1">
        <v>45478</v>
      </c>
      <c r="V11129">
        <v>149</v>
      </c>
      <c r="W11129" t="str">
        <f t="shared" si="220"/>
        <v>120-149</v>
      </c>
    </row>
    <row r="11130" spans="1:23" x14ac:dyDescent="0.25">
      <c r="A11130" t="s">
        <v>11379</v>
      </c>
      <c r="B11130">
        <v>7111736232</v>
      </c>
      <c r="C11130">
        <v>6873027009</v>
      </c>
      <c r="D11130" s="1">
        <v>45585</v>
      </c>
      <c r="E11130">
        <v>99214</v>
      </c>
      <c r="F11130">
        <v>99204</v>
      </c>
      <c r="G11130" t="s">
        <v>42</v>
      </c>
      <c r="H11130" s="34">
        <v>52802</v>
      </c>
      <c r="I11130" s="7">
        <v>34321</v>
      </c>
      <c r="J11130" s="7">
        <v>17559.48</v>
      </c>
      <c r="K11130" s="7">
        <v>12643</v>
      </c>
      <c r="L11130" s="7">
        <v>4118.5200000000004</v>
      </c>
      <c r="M11130" s="5">
        <v>0.12</v>
      </c>
      <c r="N11130" t="s">
        <v>46</v>
      </c>
      <c r="O11130" t="s">
        <v>27</v>
      </c>
      <c r="P11130" t="s">
        <v>31</v>
      </c>
      <c r="Q11130" t="s">
        <v>32</v>
      </c>
      <c r="R11130" t="s">
        <v>26</v>
      </c>
      <c r="S11130" t="s">
        <v>17</v>
      </c>
      <c r="T11130" t="s">
        <v>13311</v>
      </c>
      <c r="U11130" s="1">
        <v>45711</v>
      </c>
      <c r="V11130">
        <v>126</v>
      </c>
      <c r="W11130" t="str">
        <f t="shared" si="220"/>
        <v>120-149</v>
      </c>
    </row>
    <row r="11131" spans="1:23" x14ac:dyDescent="0.25">
      <c r="A11131" t="s">
        <v>11380</v>
      </c>
      <c r="B11131">
        <v>5326852097</v>
      </c>
      <c r="C11131">
        <v>8803057878</v>
      </c>
      <c r="D11131" s="1">
        <v>45803</v>
      </c>
      <c r="E11131">
        <v>99238</v>
      </c>
      <c r="F11131">
        <v>97110</v>
      </c>
      <c r="G11131" t="s">
        <v>3223</v>
      </c>
      <c r="H11131" s="34">
        <v>6973</v>
      </c>
      <c r="I11131" s="7">
        <v>5927</v>
      </c>
      <c r="J11131" s="7">
        <v>5808.46</v>
      </c>
      <c r="K11131" s="7">
        <v>0</v>
      </c>
      <c r="L11131" s="7">
        <v>118.54</v>
      </c>
      <c r="M11131" s="5">
        <v>0.02</v>
      </c>
      <c r="N11131" t="s">
        <v>16</v>
      </c>
      <c r="O11131" t="s">
        <v>17</v>
      </c>
      <c r="P11131" t="s">
        <v>31</v>
      </c>
      <c r="Q11131" t="s">
        <v>32</v>
      </c>
      <c r="R11131" t="s">
        <v>20</v>
      </c>
      <c r="S11131" t="s">
        <v>17</v>
      </c>
      <c r="T11131" t="s">
        <v>13310</v>
      </c>
      <c r="U11131" s="1">
        <v>45907</v>
      </c>
      <c r="V11131">
        <v>104</v>
      </c>
      <c r="W11131" t="str">
        <f t="shared" si="220"/>
        <v>90-119</v>
      </c>
    </row>
    <row r="11132" spans="1:23" x14ac:dyDescent="0.25">
      <c r="A11132" t="s">
        <v>11381</v>
      </c>
      <c r="B11132">
        <v>439722852</v>
      </c>
      <c r="C11132">
        <v>8288864533</v>
      </c>
      <c r="D11132" s="1">
        <v>45304</v>
      </c>
      <c r="E11132">
        <v>99215</v>
      </c>
      <c r="F11132">
        <v>99282</v>
      </c>
      <c r="G11132" t="s">
        <v>3242</v>
      </c>
      <c r="H11132" s="34">
        <v>71812</v>
      </c>
      <c r="I11132" s="7">
        <v>57450</v>
      </c>
      <c r="J11132" s="7">
        <v>33947</v>
      </c>
      <c r="K11132" s="7">
        <v>15460</v>
      </c>
      <c r="L11132" s="7">
        <v>8043</v>
      </c>
      <c r="M11132" s="5">
        <v>0.14000000000000001</v>
      </c>
      <c r="N11132" t="s">
        <v>1135</v>
      </c>
      <c r="O11132" t="s">
        <v>27</v>
      </c>
      <c r="P11132" t="s">
        <v>97</v>
      </c>
      <c r="Q11132" t="s">
        <v>19</v>
      </c>
      <c r="R11132" t="s">
        <v>20</v>
      </c>
      <c r="S11132" t="s">
        <v>21</v>
      </c>
      <c r="T11132" t="s">
        <v>13312</v>
      </c>
      <c r="U11132" s="1">
        <v>45442</v>
      </c>
      <c r="V11132">
        <v>138</v>
      </c>
      <c r="W11132" t="str">
        <f t="shared" si="220"/>
        <v>120-149</v>
      </c>
    </row>
    <row r="11133" spans="1:23" x14ac:dyDescent="0.25">
      <c r="A11133" t="s">
        <v>11382</v>
      </c>
      <c r="B11133">
        <v>5857584570</v>
      </c>
      <c r="C11133">
        <v>315675942</v>
      </c>
      <c r="D11133" s="1">
        <v>45773</v>
      </c>
      <c r="E11133">
        <v>99221</v>
      </c>
      <c r="F11133">
        <v>90834</v>
      </c>
      <c r="G11133" t="s">
        <v>237</v>
      </c>
      <c r="H11133" s="34">
        <v>51873</v>
      </c>
      <c r="I11133" s="7">
        <v>40980</v>
      </c>
      <c r="J11133" s="7">
        <v>34423.199999999997</v>
      </c>
      <c r="K11133" s="7">
        <v>0</v>
      </c>
      <c r="L11133" s="7">
        <v>6556.8</v>
      </c>
      <c r="M11133" s="5">
        <v>0.16</v>
      </c>
      <c r="N11133" t="s">
        <v>1138</v>
      </c>
      <c r="O11133" t="s">
        <v>17</v>
      </c>
      <c r="P11133" t="s">
        <v>3150</v>
      </c>
      <c r="Q11133" t="s">
        <v>32</v>
      </c>
      <c r="R11133" t="s">
        <v>38</v>
      </c>
      <c r="S11133" t="s">
        <v>27</v>
      </c>
      <c r="T11133" t="s">
        <v>13310</v>
      </c>
      <c r="U11133" s="1">
        <v>45876</v>
      </c>
      <c r="V11133">
        <v>103</v>
      </c>
      <c r="W11133" t="str">
        <f t="shared" si="220"/>
        <v>90-119</v>
      </c>
    </row>
    <row r="11134" spans="1:23" x14ac:dyDescent="0.25">
      <c r="A11134" t="s">
        <v>11383</v>
      </c>
      <c r="B11134">
        <v>1978540397</v>
      </c>
      <c r="C11134">
        <v>1020271100</v>
      </c>
      <c r="D11134" s="1">
        <v>45505</v>
      </c>
      <c r="E11134">
        <v>99238</v>
      </c>
      <c r="F11134">
        <v>99285</v>
      </c>
      <c r="G11134" t="s">
        <v>3158</v>
      </c>
      <c r="H11134" s="34">
        <v>67554</v>
      </c>
      <c r="I11134" s="7">
        <v>43910</v>
      </c>
      <c r="J11134" s="7">
        <v>24963.8</v>
      </c>
      <c r="K11134" s="7">
        <v>13677</v>
      </c>
      <c r="L11134" s="7">
        <v>5269.2</v>
      </c>
      <c r="M11134" s="5">
        <v>0.12</v>
      </c>
      <c r="N11134" t="s">
        <v>46</v>
      </c>
      <c r="O11134" t="s">
        <v>27</v>
      </c>
      <c r="P11134" t="s">
        <v>40</v>
      </c>
      <c r="Q11134" t="s">
        <v>32</v>
      </c>
      <c r="R11134" t="s">
        <v>26</v>
      </c>
      <c r="S11134" t="s">
        <v>27</v>
      </c>
      <c r="T11134" t="s">
        <v>13311</v>
      </c>
      <c r="U11134" s="1">
        <v>45575</v>
      </c>
      <c r="V11134">
        <v>70</v>
      </c>
      <c r="W11134" t="str">
        <f t="shared" si="220"/>
        <v>60-89</v>
      </c>
    </row>
    <row r="11135" spans="1:23" x14ac:dyDescent="0.25">
      <c r="A11135" t="s">
        <v>11384</v>
      </c>
      <c r="B11135">
        <v>6420058183</v>
      </c>
      <c r="C11135">
        <v>4733346272</v>
      </c>
      <c r="D11135" s="1">
        <v>45678</v>
      </c>
      <c r="E11135">
        <v>99232</v>
      </c>
      <c r="F11135">
        <v>99214</v>
      </c>
      <c r="G11135" t="s">
        <v>3279</v>
      </c>
      <c r="H11135" s="34">
        <v>86442</v>
      </c>
      <c r="I11135" s="7">
        <v>68289</v>
      </c>
      <c r="J11135" s="7">
        <v>45492.76</v>
      </c>
      <c r="K11135" s="7">
        <v>11870</v>
      </c>
      <c r="L11135" s="7">
        <v>10926.24</v>
      </c>
      <c r="M11135" s="5">
        <v>0.16</v>
      </c>
      <c r="N11135" t="s">
        <v>1138</v>
      </c>
      <c r="O11135" t="s">
        <v>27</v>
      </c>
      <c r="P11135" t="s">
        <v>3146</v>
      </c>
      <c r="Q11135" t="s">
        <v>32</v>
      </c>
      <c r="R11135" t="s">
        <v>20</v>
      </c>
      <c r="S11135" t="s">
        <v>21</v>
      </c>
      <c r="T11135" t="s">
        <v>13312</v>
      </c>
      <c r="U11135" s="1">
        <v>45777</v>
      </c>
      <c r="V11135">
        <v>99</v>
      </c>
      <c r="W11135" t="str">
        <f t="shared" si="220"/>
        <v>90-119</v>
      </c>
    </row>
    <row r="11136" spans="1:23" x14ac:dyDescent="0.25">
      <c r="A11136" t="s">
        <v>11385</v>
      </c>
      <c r="B11136">
        <v>8859877293</v>
      </c>
      <c r="C11136">
        <v>2884073275</v>
      </c>
      <c r="D11136" s="1">
        <v>45536</v>
      </c>
      <c r="E11136">
        <v>99222</v>
      </c>
      <c r="F11136">
        <v>99285</v>
      </c>
      <c r="G11136" t="s">
        <v>263</v>
      </c>
      <c r="H11136" s="34">
        <v>96358</v>
      </c>
      <c r="I11136" s="7">
        <v>77086</v>
      </c>
      <c r="J11136" s="7">
        <v>60726.96</v>
      </c>
      <c r="K11136" s="7">
        <v>5567</v>
      </c>
      <c r="L11136" s="7">
        <v>10792.04</v>
      </c>
      <c r="M11136" s="5">
        <v>0.14000000000000001</v>
      </c>
      <c r="N11136" t="s">
        <v>1135</v>
      </c>
      <c r="O11136" t="s">
        <v>30</v>
      </c>
      <c r="P11136" t="s">
        <v>97</v>
      </c>
      <c r="Q11136" t="s">
        <v>19</v>
      </c>
      <c r="R11136" t="s">
        <v>27</v>
      </c>
      <c r="S11136" t="s">
        <v>21</v>
      </c>
      <c r="T11136" t="s">
        <v>13310</v>
      </c>
      <c r="U11136" s="1">
        <v>45704</v>
      </c>
      <c r="V11136">
        <v>169</v>
      </c>
      <c r="W11136" t="str">
        <f t="shared" si="220"/>
        <v>150-179</v>
      </c>
    </row>
    <row r="11137" spans="1:23" x14ac:dyDescent="0.25">
      <c r="A11137" t="s">
        <v>11386</v>
      </c>
      <c r="B11137">
        <v>6416108621</v>
      </c>
      <c r="C11137">
        <v>2943380768</v>
      </c>
      <c r="D11137" s="1">
        <v>45377</v>
      </c>
      <c r="E11137">
        <v>99231</v>
      </c>
      <c r="F11137">
        <v>80053</v>
      </c>
      <c r="G11137" t="s">
        <v>112</v>
      </c>
      <c r="H11137" s="34">
        <v>27623</v>
      </c>
      <c r="I11137" s="7">
        <v>17955</v>
      </c>
      <c r="J11137" s="7">
        <v>14566.4</v>
      </c>
      <c r="K11137" s="7">
        <v>1234</v>
      </c>
      <c r="L11137" s="7">
        <v>2154.6</v>
      </c>
      <c r="M11137" s="5">
        <v>0.12</v>
      </c>
      <c r="N11137" t="s">
        <v>46</v>
      </c>
      <c r="O11137" t="s">
        <v>30</v>
      </c>
      <c r="P11137" t="s">
        <v>3149</v>
      </c>
      <c r="Q11137" t="s">
        <v>19</v>
      </c>
      <c r="R11137" t="s">
        <v>38</v>
      </c>
      <c r="S11137" t="s">
        <v>21</v>
      </c>
      <c r="T11137" t="s">
        <v>13310</v>
      </c>
      <c r="U11137" s="1">
        <v>45465</v>
      </c>
      <c r="V11137">
        <v>88</v>
      </c>
      <c r="W11137" t="str">
        <f t="shared" si="220"/>
        <v>60-89</v>
      </c>
    </row>
    <row r="11138" spans="1:23" x14ac:dyDescent="0.25">
      <c r="A11138" t="s">
        <v>11387</v>
      </c>
      <c r="B11138">
        <v>3682678006</v>
      </c>
      <c r="C11138">
        <v>9055661007</v>
      </c>
      <c r="D11138" s="1">
        <v>45928</v>
      </c>
      <c r="E11138">
        <v>99233</v>
      </c>
      <c r="F11138">
        <v>99201</v>
      </c>
      <c r="G11138" t="s">
        <v>3400</v>
      </c>
      <c r="H11138" s="34">
        <v>25623</v>
      </c>
      <c r="I11138" s="7">
        <v>16655</v>
      </c>
      <c r="J11138" s="7">
        <v>14656.4</v>
      </c>
      <c r="K11138" s="7">
        <v>0</v>
      </c>
      <c r="L11138" s="7">
        <v>1998.6</v>
      </c>
      <c r="M11138" s="5">
        <v>0.12</v>
      </c>
      <c r="N11138" t="s">
        <v>46</v>
      </c>
      <c r="O11138" t="s">
        <v>17</v>
      </c>
      <c r="P11138" t="s">
        <v>3149</v>
      </c>
      <c r="Q11138" t="s">
        <v>32</v>
      </c>
      <c r="R11138" t="s">
        <v>21</v>
      </c>
      <c r="S11138" t="s">
        <v>21</v>
      </c>
      <c r="T11138" t="s">
        <v>13312</v>
      </c>
      <c r="U11138" s="1">
        <v>46068</v>
      </c>
      <c r="V11138">
        <v>141</v>
      </c>
      <c r="W11138" t="str">
        <f t="shared" si="220"/>
        <v>120-149</v>
      </c>
    </row>
    <row r="11139" spans="1:23" x14ac:dyDescent="0.25">
      <c r="A11139" t="s">
        <v>11388</v>
      </c>
      <c r="B11139">
        <v>9027750744</v>
      </c>
      <c r="C11139">
        <v>9667676334</v>
      </c>
      <c r="D11139" s="1">
        <v>45796</v>
      </c>
      <c r="E11139">
        <v>99223</v>
      </c>
      <c r="F11139">
        <v>99282</v>
      </c>
      <c r="G11139" t="s">
        <v>142</v>
      </c>
      <c r="H11139" s="34">
        <v>44039</v>
      </c>
      <c r="I11139" s="7">
        <v>37433</v>
      </c>
      <c r="J11139" s="7">
        <v>36684.339999999997</v>
      </c>
      <c r="K11139" s="7">
        <v>0</v>
      </c>
      <c r="L11139" s="7">
        <v>748.66</v>
      </c>
      <c r="M11139" s="5">
        <v>0.02</v>
      </c>
      <c r="N11139" t="s">
        <v>16</v>
      </c>
      <c r="O11139" t="s">
        <v>17</v>
      </c>
      <c r="P11139" t="s">
        <v>3148</v>
      </c>
      <c r="Q11139" t="s">
        <v>19</v>
      </c>
      <c r="R11139" t="s">
        <v>27</v>
      </c>
      <c r="S11139" t="s">
        <v>17</v>
      </c>
      <c r="T11139" t="s">
        <v>13310</v>
      </c>
      <c r="U11139" s="1">
        <v>45853</v>
      </c>
      <c r="V11139">
        <v>57</v>
      </c>
      <c r="W11139" t="str">
        <f t="shared" ref="W11139:W11202" si="221">IF(V11139="","",IF(V11139&lt;30,"0-29",IF(V11139&lt;60,"30-59",IF(V11139&lt;90,"60-89",IF(V11139&lt;120,"90-119",IF(V11139&lt;150,"120-149",IF(V11139&lt;180,"150-179",IF(V11139&lt;210,"180-209",IF(V11139&lt;240,"210-239",IF(V11139&lt;270,"240-269",IF(V11139&lt;300,"270-299",IF(V11139&lt;330,"300-329",IF(V11139&lt;360,"330-359","360+")))))))))))))</f>
        <v>30-59</v>
      </c>
    </row>
    <row r="11140" spans="1:23" x14ac:dyDescent="0.25">
      <c r="A11140" t="s">
        <v>11389</v>
      </c>
      <c r="B11140">
        <v>8246569086</v>
      </c>
      <c r="C11140">
        <v>8493800130</v>
      </c>
      <c r="D11140" s="1">
        <v>45810</v>
      </c>
      <c r="E11140">
        <v>99238</v>
      </c>
      <c r="F11140">
        <v>99213</v>
      </c>
      <c r="G11140" t="s">
        <v>3537</v>
      </c>
      <c r="H11140" s="34">
        <v>87740</v>
      </c>
      <c r="I11140" s="7">
        <v>65805</v>
      </c>
      <c r="J11140" s="7">
        <v>49955.25</v>
      </c>
      <c r="K11140" s="7">
        <v>5979</v>
      </c>
      <c r="L11140" s="7">
        <v>9870.75</v>
      </c>
      <c r="M11140" s="5">
        <v>0.15</v>
      </c>
      <c r="N11140" t="s">
        <v>1139</v>
      </c>
      <c r="O11140" t="s">
        <v>30</v>
      </c>
      <c r="P11140" t="s">
        <v>3150</v>
      </c>
      <c r="Q11140" t="s">
        <v>19</v>
      </c>
      <c r="R11140" t="s">
        <v>43</v>
      </c>
      <c r="S11140" t="s">
        <v>17</v>
      </c>
      <c r="T11140" t="s">
        <v>13310</v>
      </c>
      <c r="U11140" s="1">
        <v>45921</v>
      </c>
      <c r="V11140">
        <v>111</v>
      </c>
      <c r="W11140" t="str">
        <f t="shared" si="221"/>
        <v>90-119</v>
      </c>
    </row>
    <row r="11141" spans="1:23" x14ac:dyDescent="0.25">
      <c r="A11141" t="s">
        <v>11390</v>
      </c>
      <c r="B11141">
        <v>7417961509</v>
      </c>
      <c r="C11141">
        <v>3561466614</v>
      </c>
      <c r="D11141" s="1">
        <v>45889</v>
      </c>
      <c r="E11141">
        <v>99233</v>
      </c>
      <c r="F11141">
        <v>99215</v>
      </c>
      <c r="G11141" t="s">
        <v>3482</v>
      </c>
      <c r="H11141" s="34">
        <v>74633</v>
      </c>
      <c r="I11141" s="7">
        <v>55975</v>
      </c>
      <c r="J11141" s="7">
        <v>47578.75</v>
      </c>
      <c r="K11141" s="7">
        <v>0</v>
      </c>
      <c r="L11141" s="7">
        <v>8396.25</v>
      </c>
      <c r="M11141" s="5">
        <v>0.15</v>
      </c>
      <c r="N11141" t="s">
        <v>1139</v>
      </c>
      <c r="O11141" t="s">
        <v>17</v>
      </c>
      <c r="P11141" t="s">
        <v>40</v>
      </c>
      <c r="Q11141" t="s">
        <v>19</v>
      </c>
      <c r="R11141" t="s">
        <v>26</v>
      </c>
      <c r="S11141" t="s">
        <v>17</v>
      </c>
      <c r="T11141" t="s">
        <v>13311</v>
      </c>
      <c r="U11141" s="1">
        <v>45945</v>
      </c>
      <c r="V11141">
        <v>56</v>
      </c>
      <c r="W11141" t="str">
        <f t="shared" si="221"/>
        <v>30-59</v>
      </c>
    </row>
    <row r="11142" spans="1:23" x14ac:dyDescent="0.25">
      <c r="A11142" t="s">
        <v>11391</v>
      </c>
      <c r="B11142">
        <v>2783936109</v>
      </c>
      <c r="C11142">
        <v>1435061849</v>
      </c>
      <c r="D11142" s="1">
        <v>45551</v>
      </c>
      <c r="E11142">
        <v>99213</v>
      </c>
      <c r="F11142">
        <v>99205</v>
      </c>
      <c r="G11142" t="s">
        <v>3240</v>
      </c>
      <c r="H11142" s="34">
        <v>46447</v>
      </c>
      <c r="I11142" s="7">
        <v>38087</v>
      </c>
      <c r="J11142" s="7">
        <v>19240.34</v>
      </c>
      <c r="K11142" s="7">
        <v>11991</v>
      </c>
      <c r="L11142" s="7">
        <v>6855.66</v>
      </c>
      <c r="M11142" s="5">
        <v>0.18</v>
      </c>
      <c r="N11142" t="s">
        <v>3141</v>
      </c>
      <c r="O11142" t="s">
        <v>27</v>
      </c>
      <c r="P11142" t="s">
        <v>31</v>
      </c>
      <c r="Q11142" t="s">
        <v>19</v>
      </c>
      <c r="R11142" t="s">
        <v>20</v>
      </c>
      <c r="S11142" t="s">
        <v>21</v>
      </c>
      <c r="T11142" t="s">
        <v>13312</v>
      </c>
      <c r="U11142" s="1">
        <v>45615</v>
      </c>
      <c r="V11142">
        <v>64</v>
      </c>
      <c r="W11142" t="str">
        <f t="shared" si="221"/>
        <v>60-89</v>
      </c>
    </row>
    <row r="11143" spans="1:23" x14ac:dyDescent="0.25">
      <c r="A11143" t="s">
        <v>11392</v>
      </c>
      <c r="B11143">
        <v>4483322312</v>
      </c>
      <c r="C11143">
        <v>5454615762</v>
      </c>
      <c r="D11143" s="1">
        <v>45598</v>
      </c>
      <c r="E11143">
        <v>99231</v>
      </c>
      <c r="F11143">
        <v>99283</v>
      </c>
      <c r="G11143" t="s">
        <v>3202</v>
      </c>
      <c r="H11143" s="34">
        <v>58243</v>
      </c>
      <c r="I11143" s="7">
        <v>49507</v>
      </c>
      <c r="J11143" s="7">
        <v>48516.86</v>
      </c>
      <c r="K11143" s="7">
        <v>0</v>
      </c>
      <c r="L11143" s="7">
        <v>990.14</v>
      </c>
      <c r="M11143" s="5">
        <v>0.02</v>
      </c>
      <c r="N11143" t="s">
        <v>16</v>
      </c>
      <c r="O11143" t="s">
        <v>17</v>
      </c>
      <c r="P11143" t="s">
        <v>3150</v>
      </c>
      <c r="Q11143" t="s">
        <v>19</v>
      </c>
      <c r="R11143" t="s">
        <v>21</v>
      </c>
      <c r="S11143" t="s">
        <v>17</v>
      </c>
      <c r="T11143" t="s">
        <v>13311</v>
      </c>
      <c r="U11143" s="1">
        <v>45725</v>
      </c>
      <c r="V11143">
        <v>127</v>
      </c>
      <c r="W11143" t="str">
        <f t="shared" si="221"/>
        <v>120-149</v>
      </c>
    </row>
    <row r="11144" spans="1:23" x14ac:dyDescent="0.25">
      <c r="A11144" t="s">
        <v>11393</v>
      </c>
      <c r="B11144">
        <v>9111594814</v>
      </c>
      <c r="C11144">
        <v>3350880159</v>
      </c>
      <c r="D11144" s="1">
        <v>45656</v>
      </c>
      <c r="E11144">
        <v>99231</v>
      </c>
      <c r="F11144">
        <v>99213</v>
      </c>
      <c r="G11144" t="s">
        <v>3202</v>
      </c>
      <c r="H11144" s="34">
        <v>39153</v>
      </c>
      <c r="I11144" s="7">
        <v>32105</v>
      </c>
      <c r="J11144" s="7">
        <v>23982.1</v>
      </c>
      <c r="K11144" s="7">
        <v>2344</v>
      </c>
      <c r="L11144" s="7">
        <v>5778.9</v>
      </c>
      <c r="M11144" s="5">
        <v>0.18</v>
      </c>
      <c r="N11144" t="s">
        <v>3141</v>
      </c>
      <c r="O11144" t="s">
        <v>30</v>
      </c>
      <c r="P11144" t="s">
        <v>40</v>
      </c>
      <c r="Q11144" t="s">
        <v>19</v>
      </c>
      <c r="R11144" t="s">
        <v>21</v>
      </c>
      <c r="S11144" t="s">
        <v>27</v>
      </c>
      <c r="T11144" t="s">
        <v>13312</v>
      </c>
      <c r="U11144" s="1">
        <v>45729</v>
      </c>
      <c r="V11144">
        <v>72</v>
      </c>
      <c r="W11144" t="str">
        <f t="shared" si="221"/>
        <v>60-89</v>
      </c>
    </row>
    <row r="11145" spans="1:23" x14ac:dyDescent="0.25">
      <c r="A11145" t="s">
        <v>11394</v>
      </c>
      <c r="B11145">
        <v>2996703611</v>
      </c>
      <c r="C11145">
        <v>6000383537</v>
      </c>
      <c r="D11145" s="1">
        <v>45347</v>
      </c>
      <c r="E11145">
        <v>99232</v>
      </c>
      <c r="F11145">
        <v>93000</v>
      </c>
      <c r="G11145" t="s">
        <v>3335</v>
      </c>
      <c r="H11145" s="34">
        <v>64884</v>
      </c>
      <c r="I11145" s="7">
        <v>50610</v>
      </c>
      <c r="J11145" s="7">
        <v>35488</v>
      </c>
      <c r="K11145" s="7">
        <v>5000</v>
      </c>
      <c r="L11145" s="7">
        <v>10122</v>
      </c>
      <c r="M11145" s="5">
        <v>0.2</v>
      </c>
      <c r="N11145" t="s">
        <v>3140</v>
      </c>
      <c r="O11145" t="s">
        <v>30</v>
      </c>
      <c r="P11145" t="s">
        <v>35</v>
      </c>
      <c r="Q11145" t="s">
        <v>19</v>
      </c>
      <c r="R11145" t="s">
        <v>21</v>
      </c>
      <c r="S11145" t="s">
        <v>21</v>
      </c>
      <c r="T11145" t="s">
        <v>13310</v>
      </c>
      <c r="U11145" s="1">
        <v>45503</v>
      </c>
      <c r="V11145">
        <v>156</v>
      </c>
      <c r="W11145" t="str">
        <f t="shared" si="221"/>
        <v>150-179</v>
      </c>
    </row>
    <row r="11146" spans="1:23" x14ac:dyDescent="0.25">
      <c r="A11146" t="s">
        <v>11395</v>
      </c>
      <c r="B11146">
        <v>8491971526</v>
      </c>
      <c r="C11146">
        <v>953804666</v>
      </c>
      <c r="D11146" s="1">
        <v>45851</v>
      </c>
      <c r="E11146">
        <v>99233</v>
      </c>
      <c r="F11146">
        <v>90834</v>
      </c>
      <c r="G11146" t="s">
        <v>3309</v>
      </c>
      <c r="H11146" s="34">
        <v>93890</v>
      </c>
      <c r="I11146" s="7">
        <v>75112</v>
      </c>
      <c r="J11146" s="7">
        <v>42382.32</v>
      </c>
      <c r="K11146" s="7">
        <v>22214</v>
      </c>
      <c r="L11146" s="7">
        <v>10515.68</v>
      </c>
      <c r="M11146" s="5">
        <v>0.14000000000000001</v>
      </c>
      <c r="N11146" t="s">
        <v>1135</v>
      </c>
      <c r="O11146" t="s">
        <v>27</v>
      </c>
      <c r="P11146" t="s">
        <v>31</v>
      </c>
      <c r="Q11146" t="s">
        <v>19</v>
      </c>
      <c r="R11146" t="s">
        <v>21</v>
      </c>
      <c r="S11146" t="s">
        <v>17</v>
      </c>
      <c r="T11146" t="s">
        <v>13312</v>
      </c>
      <c r="U11146" s="1">
        <v>46025</v>
      </c>
      <c r="V11146">
        <v>174</v>
      </c>
      <c r="W11146" t="str">
        <f t="shared" si="221"/>
        <v>150-179</v>
      </c>
    </row>
    <row r="11147" spans="1:23" x14ac:dyDescent="0.25">
      <c r="A11147" t="s">
        <v>11396</v>
      </c>
      <c r="B11147">
        <v>2938884050</v>
      </c>
      <c r="C11147">
        <v>4369804803</v>
      </c>
      <c r="D11147" s="1">
        <v>45585</v>
      </c>
      <c r="E11147">
        <v>99238</v>
      </c>
      <c r="F11147">
        <v>99292</v>
      </c>
      <c r="G11147" t="s">
        <v>3355</v>
      </c>
      <c r="H11147" s="34">
        <v>40022</v>
      </c>
      <c r="I11147" s="7">
        <v>30017</v>
      </c>
      <c r="J11147" s="7">
        <v>14425.45</v>
      </c>
      <c r="K11147" s="7">
        <v>11089</v>
      </c>
      <c r="L11147" s="7">
        <v>4502.55</v>
      </c>
      <c r="M11147" s="5">
        <v>0.15</v>
      </c>
      <c r="N11147" t="s">
        <v>1139</v>
      </c>
      <c r="O11147" t="s">
        <v>27</v>
      </c>
      <c r="P11147" t="s">
        <v>25</v>
      </c>
      <c r="Q11147" t="s">
        <v>19</v>
      </c>
      <c r="R11147" t="s">
        <v>43</v>
      </c>
      <c r="S11147" t="s">
        <v>27</v>
      </c>
      <c r="T11147" t="s">
        <v>13310</v>
      </c>
      <c r="U11147" s="1">
        <v>45753</v>
      </c>
      <c r="V11147">
        <v>168</v>
      </c>
      <c r="W11147" t="str">
        <f t="shared" si="221"/>
        <v>150-179</v>
      </c>
    </row>
    <row r="11148" spans="1:23" x14ac:dyDescent="0.25">
      <c r="A11148" t="s">
        <v>11397</v>
      </c>
      <c r="B11148">
        <v>5632963742</v>
      </c>
      <c r="C11148">
        <v>5214243098</v>
      </c>
      <c r="D11148" s="1">
        <v>45939</v>
      </c>
      <c r="E11148">
        <v>99233</v>
      </c>
      <c r="F11148">
        <v>99212</v>
      </c>
      <c r="G11148" t="s">
        <v>240</v>
      </c>
      <c r="H11148" s="34">
        <v>82477</v>
      </c>
      <c r="I11148" s="7">
        <v>70105</v>
      </c>
      <c r="J11148" s="7">
        <v>68702.899999999994</v>
      </c>
      <c r="K11148" s="7">
        <v>0</v>
      </c>
      <c r="L11148" s="7">
        <v>1402.1</v>
      </c>
      <c r="M11148" s="5">
        <v>0.02</v>
      </c>
      <c r="N11148" t="s">
        <v>16</v>
      </c>
      <c r="O11148" t="s">
        <v>17</v>
      </c>
      <c r="P11148" t="s">
        <v>3146</v>
      </c>
      <c r="Q11148" t="s">
        <v>19</v>
      </c>
      <c r="R11148" t="s">
        <v>20</v>
      </c>
      <c r="S11148" t="s">
        <v>21</v>
      </c>
      <c r="T11148" t="s">
        <v>13312</v>
      </c>
      <c r="U11148" s="1">
        <v>46094</v>
      </c>
      <c r="V11148">
        <v>155</v>
      </c>
      <c r="W11148" t="str">
        <f t="shared" si="221"/>
        <v>150-179</v>
      </c>
    </row>
    <row r="11149" spans="1:23" x14ac:dyDescent="0.25">
      <c r="A11149" t="s">
        <v>11398</v>
      </c>
      <c r="B11149">
        <v>7983591701</v>
      </c>
      <c r="C11149">
        <v>8591842992</v>
      </c>
      <c r="D11149" s="1">
        <v>45334</v>
      </c>
      <c r="E11149">
        <v>99238</v>
      </c>
      <c r="F11149">
        <v>93000</v>
      </c>
      <c r="G11149" t="s">
        <v>3412</v>
      </c>
      <c r="H11149" s="34">
        <v>95299</v>
      </c>
      <c r="I11149" s="7">
        <v>78145</v>
      </c>
      <c r="J11149" s="7">
        <v>56703.9</v>
      </c>
      <c r="K11149" s="7">
        <v>7375</v>
      </c>
      <c r="L11149" s="7">
        <v>14066.1</v>
      </c>
      <c r="M11149" s="5">
        <v>0.18</v>
      </c>
      <c r="N11149" t="s">
        <v>3141</v>
      </c>
      <c r="O11149" t="s">
        <v>30</v>
      </c>
      <c r="P11149" t="s">
        <v>55</v>
      </c>
      <c r="Q11149" t="s">
        <v>32</v>
      </c>
      <c r="R11149" t="s">
        <v>26</v>
      </c>
      <c r="S11149" t="s">
        <v>17</v>
      </c>
      <c r="T11149" t="s">
        <v>13310</v>
      </c>
      <c r="U11149" s="1">
        <v>45466</v>
      </c>
      <c r="V11149">
        <v>132</v>
      </c>
      <c r="W11149" t="str">
        <f t="shared" si="221"/>
        <v>120-149</v>
      </c>
    </row>
    <row r="11150" spans="1:23" x14ac:dyDescent="0.25">
      <c r="A11150" t="s">
        <v>11399</v>
      </c>
      <c r="B11150">
        <v>4621947187</v>
      </c>
      <c r="C11150">
        <v>2752876637</v>
      </c>
      <c r="D11150" s="1">
        <v>45716</v>
      </c>
      <c r="E11150">
        <v>99221</v>
      </c>
      <c r="F11150">
        <v>97110</v>
      </c>
      <c r="G11150" t="s">
        <v>122</v>
      </c>
      <c r="H11150" s="34">
        <v>74226</v>
      </c>
      <c r="I11150" s="7">
        <v>53443</v>
      </c>
      <c r="J11150" s="7">
        <v>49167.56</v>
      </c>
      <c r="K11150" s="7">
        <v>0</v>
      </c>
      <c r="L11150" s="7">
        <v>4275.4399999999996</v>
      </c>
      <c r="M11150" s="5">
        <v>0.08</v>
      </c>
      <c r="N11150" t="s">
        <v>24</v>
      </c>
      <c r="O11150" t="s">
        <v>17</v>
      </c>
      <c r="P11150" t="s">
        <v>3146</v>
      </c>
      <c r="Q11150" t="s">
        <v>32</v>
      </c>
      <c r="R11150" t="s">
        <v>38</v>
      </c>
      <c r="S11150" t="s">
        <v>17</v>
      </c>
      <c r="T11150" t="s">
        <v>13311</v>
      </c>
      <c r="U11150" s="1">
        <v>45848</v>
      </c>
      <c r="V11150">
        <v>132</v>
      </c>
      <c r="W11150" t="str">
        <f t="shared" si="221"/>
        <v>120-149</v>
      </c>
    </row>
    <row r="11151" spans="1:23" x14ac:dyDescent="0.25">
      <c r="A11151" t="s">
        <v>11400</v>
      </c>
      <c r="B11151">
        <v>364117570</v>
      </c>
      <c r="C11151">
        <v>6326819810</v>
      </c>
      <c r="D11151" s="1">
        <v>45312</v>
      </c>
      <c r="E11151">
        <v>99231</v>
      </c>
      <c r="F11151">
        <v>99201</v>
      </c>
      <c r="G11151" t="s">
        <v>96</v>
      </c>
      <c r="H11151" s="34">
        <v>72633</v>
      </c>
      <c r="I11151" s="7">
        <v>54475</v>
      </c>
      <c r="J11151" s="7">
        <v>38680.75</v>
      </c>
      <c r="K11151" s="7">
        <v>7623</v>
      </c>
      <c r="L11151" s="7">
        <v>8171.25</v>
      </c>
      <c r="M11151" s="5">
        <v>0.15</v>
      </c>
      <c r="N11151" t="s">
        <v>1139</v>
      </c>
      <c r="O11151" t="s">
        <v>30</v>
      </c>
      <c r="P11151" t="s">
        <v>3148</v>
      </c>
      <c r="Q11151" t="s">
        <v>32</v>
      </c>
      <c r="R11151" t="s">
        <v>43</v>
      </c>
      <c r="S11151" t="s">
        <v>21</v>
      </c>
      <c r="T11151" t="s">
        <v>13311</v>
      </c>
      <c r="U11151" s="1">
        <v>45457</v>
      </c>
      <c r="V11151">
        <v>145</v>
      </c>
      <c r="W11151" t="str">
        <f t="shared" si="221"/>
        <v>120-149</v>
      </c>
    </row>
    <row r="11152" spans="1:23" x14ac:dyDescent="0.25">
      <c r="A11152" t="s">
        <v>11401</v>
      </c>
      <c r="B11152">
        <v>6468854454</v>
      </c>
      <c r="C11152">
        <v>4397131804</v>
      </c>
      <c r="D11152" s="1">
        <v>45416</v>
      </c>
      <c r="E11152">
        <v>99214</v>
      </c>
      <c r="F11152">
        <v>80053</v>
      </c>
      <c r="G11152" t="s">
        <v>3225</v>
      </c>
      <c r="H11152" s="34">
        <v>94239</v>
      </c>
      <c r="I11152" s="7">
        <v>80103</v>
      </c>
      <c r="J11152" s="7">
        <v>58730.94</v>
      </c>
      <c r="K11152" s="7">
        <v>19770</v>
      </c>
      <c r="L11152" s="7">
        <v>1602.06</v>
      </c>
      <c r="M11152" s="5">
        <v>0.02</v>
      </c>
      <c r="N11152" t="s">
        <v>16</v>
      </c>
      <c r="O11152" t="s">
        <v>27</v>
      </c>
      <c r="P11152" t="s">
        <v>25</v>
      </c>
      <c r="Q11152" t="s">
        <v>32</v>
      </c>
      <c r="R11152" t="s">
        <v>26</v>
      </c>
      <c r="S11152" t="s">
        <v>21</v>
      </c>
      <c r="T11152" t="s">
        <v>13311</v>
      </c>
      <c r="U11152" s="1">
        <v>45456</v>
      </c>
      <c r="V11152">
        <v>40</v>
      </c>
      <c r="W11152" t="str">
        <f t="shared" si="221"/>
        <v>30-59</v>
      </c>
    </row>
    <row r="11153" spans="1:23" x14ac:dyDescent="0.25">
      <c r="A11153" t="s">
        <v>11402</v>
      </c>
      <c r="B11153">
        <v>5685909238</v>
      </c>
      <c r="C11153">
        <v>5389364178</v>
      </c>
      <c r="D11153" s="1">
        <v>45445</v>
      </c>
      <c r="E11153">
        <v>99223</v>
      </c>
      <c r="F11153">
        <v>99291</v>
      </c>
      <c r="G11153" t="s">
        <v>307</v>
      </c>
      <c r="H11153" s="34">
        <v>76477</v>
      </c>
      <c r="I11153" s="7">
        <v>60417</v>
      </c>
      <c r="J11153" s="7">
        <v>43674.28</v>
      </c>
      <c r="K11153" s="7">
        <v>7076</v>
      </c>
      <c r="L11153" s="7">
        <v>9666.7199999999993</v>
      </c>
      <c r="M11153" s="5">
        <v>0.16</v>
      </c>
      <c r="N11153" t="s">
        <v>1138</v>
      </c>
      <c r="O11153" t="s">
        <v>30</v>
      </c>
      <c r="P11153" t="s">
        <v>58</v>
      </c>
      <c r="Q11153" t="s">
        <v>32</v>
      </c>
      <c r="R11153" t="s">
        <v>27</v>
      </c>
      <c r="S11153" t="s">
        <v>21</v>
      </c>
      <c r="T11153" t="s">
        <v>13311</v>
      </c>
      <c r="U11153" s="1">
        <v>45504</v>
      </c>
      <c r="V11153">
        <v>59</v>
      </c>
      <c r="W11153" t="str">
        <f t="shared" si="221"/>
        <v>30-59</v>
      </c>
    </row>
    <row r="11154" spans="1:23" x14ac:dyDescent="0.25">
      <c r="A11154" t="s">
        <v>11403</v>
      </c>
      <c r="B11154">
        <v>7536276466</v>
      </c>
      <c r="C11154">
        <v>7821071835</v>
      </c>
      <c r="D11154" s="1">
        <v>45438</v>
      </c>
      <c r="E11154">
        <v>99233</v>
      </c>
      <c r="F11154">
        <v>36415</v>
      </c>
      <c r="G11154" t="s">
        <v>77</v>
      </c>
      <c r="H11154" s="34">
        <v>78611</v>
      </c>
      <c r="I11154" s="7">
        <v>56600</v>
      </c>
      <c r="J11154" s="7">
        <v>29662</v>
      </c>
      <c r="K11154" s="7">
        <v>22410</v>
      </c>
      <c r="L11154" s="7">
        <v>4528</v>
      </c>
      <c r="M11154" s="5">
        <v>0.08</v>
      </c>
      <c r="N11154" t="s">
        <v>24</v>
      </c>
      <c r="O11154" t="s">
        <v>27</v>
      </c>
      <c r="P11154" t="s">
        <v>35</v>
      </c>
      <c r="Q11154" t="s">
        <v>32</v>
      </c>
      <c r="R11154" t="s">
        <v>38</v>
      </c>
      <c r="S11154" t="s">
        <v>21</v>
      </c>
      <c r="T11154" t="s">
        <v>13312</v>
      </c>
      <c r="U11154" s="1">
        <v>45555</v>
      </c>
      <c r="V11154">
        <v>117</v>
      </c>
      <c r="W11154" t="str">
        <f t="shared" si="221"/>
        <v>90-119</v>
      </c>
    </row>
    <row r="11155" spans="1:23" x14ac:dyDescent="0.25">
      <c r="A11155" t="s">
        <v>11404</v>
      </c>
      <c r="B11155">
        <v>3399984714</v>
      </c>
      <c r="C11155">
        <v>9827267330</v>
      </c>
      <c r="D11155" s="1">
        <v>45445</v>
      </c>
      <c r="E11155">
        <v>99214</v>
      </c>
      <c r="F11155">
        <v>99211</v>
      </c>
      <c r="G11155" t="s">
        <v>3208</v>
      </c>
      <c r="H11155" s="34">
        <v>65124</v>
      </c>
      <c r="I11155" s="7">
        <v>52099</v>
      </c>
      <c r="J11155" s="7">
        <v>38844.14</v>
      </c>
      <c r="K11155" s="7">
        <v>5961</v>
      </c>
      <c r="L11155" s="7">
        <v>7293.86</v>
      </c>
      <c r="M11155" s="5">
        <v>0.14000000000000001</v>
      </c>
      <c r="N11155" t="s">
        <v>1135</v>
      </c>
      <c r="O11155" t="s">
        <v>30</v>
      </c>
      <c r="P11155" t="s">
        <v>3147</v>
      </c>
      <c r="Q11155" t="s">
        <v>19</v>
      </c>
      <c r="R11155" t="s">
        <v>26</v>
      </c>
      <c r="S11155" t="s">
        <v>21</v>
      </c>
      <c r="T11155" t="s">
        <v>13312</v>
      </c>
      <c r="U11155" s="1">
        <v>45612</v>
      </c>
      <c r="V11155">
        <v>167</v>
      </c>
      <c r="W11155" t="str">
        <f t="shared" si="221"/>
        <v>150-179</v>
      </c>
    </row>
    <row r="11156" spans="1:23" x14ac:dyDescent="0.25">
      <c r="A11156" t="s">
        <v>11405</v>
      </c>
      <c r="B11156">
        <v>318094646</v>
      </c>
      <c r="C11156">
        <v>2749889107</v>
      </c>
      <c r="D11156" s="1">
        <v>45733</v>
      </c>
      <c r="E11156">
        <v>99215</v>
      </c>
      <c r="F11156">
        <v>99211</v>
      </c>
      <c r="G11156" t="s">
        <v>3202</v>
      </c>
      <c r="H11156" s="34">
        <v>81125</v>
      </c>
      <c r="I11156" s="7">
        <v>64900</v>
      </c>
      <c r="J11156" s="7">
        <v>28899</v>
      </c>
      <c r="K11156" s="7">
        <v>26915</v>
      </c>
      <c r="L11156" s="7">
        <v>9086</v>
      </c>
      <c r="M11156" s="5">
        <v>0.14000000000000001</v>
      </c>
      <c r="N11156" t="s">
        <v>1135</v>
      </c>
      <c r="O11156" t="s">
        <v>27</v>
      </c>
      <c r="P11156" t="s">
        <v>3147</v>
      </c>
      <c r="Q11156" t="s">
        <v>19</v>
      </c>
      <c r="R11156" t="s">
        <v>20</v>
      </c>
      <c r="S11156" t="s">
        <v>17</v>
      </c>
      <c r="T11156" t="s">
        <v>13311</v>
      </c>
      <c r="U11156" s="1">
        <v>45913</v>
      </c>
      <c r="V11156">
        <v>180</v>
      </c>
      <c r="W11156" t="str">
        <f t="shared" si="221"/>
        <v>180-209</v>
      </c>
    </row>
    <row r="11157" spans="1:23" x14ac:dyDescent="0.25">
      <c r="A11157" t="s">
        <v>11406</v>
      </c>
      <c r="B11157">
        <v>6871207754</v>
      </c>
      <c r="C11157">
        <v>1231962718</v>
      </c>
      <c r="D11157" s="1">
        <v>45795</v>
      </c>
      <c r="E11157">
        <v>99215</v>
      </c>
      <c r="F11157">
        <v>99205</v>
      </c>
      <c r="G11157" t="s">
        <v>4083</v>
      </c>
      <c r="H11157" s="34">
        <v>80262</v>
      </c>
      <c r="I11157" s="7">
        <v>57789</v>
      </c>
      <c r="J11157" s="7">
        <v>49509.88</v>
      </c>
      <c r="K11157" s="7">
        <v>3656</v>
      </c>
      <c r="L11157" s="7">
        <v>4623.12</v>
      </c>
      <c r="M11157" s="5">
        <v>0.08</v>
      </c>
      <c r="N11157" t="s">
        <v>24</v>
      </c>
      <c r="O11157" t="s">
        <v>30</v>
      </c>
      <c r="P11157" t="s">
        <v>3150</v>
      </c>
      <c r="Q11157" t="s">
        <v>19</v>
      </c>
      <c r="R11157" t="s">
        <v>38</v>
      </c>
      <c r="S11157" t="s">
        <v>21</v>
      </c>
      <c r="T11157" t="s">
        <v>13311</v>
      </c>
      <c r="U11157" s="1">
        <v>45859</v>
      </c>
      <c r="V11157">
        <v>64</v>
      </c>
      <c r="W11157" t="str">
        <f t="shared" si="221"/>
        <v>60-89</v>
      </c>
    </row>
    <row r="11158" spans="1:23" x14ac:dyDescent="0.25">
      <c r="A11158" t="s">
        <v>11407</v>
      </c>
      <c r="B11158">
        <v>3309380722</v>
      </c>
      <c r="C11158">
        <v>1495073721</v>
      </c>
      <c r="D11158" s="1">
        <v>45898</v>
      </c>
      <c r="E11158">
        <v>99221</v>
      </c>
      <c r="F11158">
        <v>99291</v>
      </c>
      <c r="G11158" t="s">
        <v>81</v>
      </c>
      <c r="H11158" s="34">
        <v>83268</v>
      </c>
      <c r="I11158" s="7">
        <v>68280</v>
      </c>
      <c r="J11158" s="7">
        <v>55989.599999999999</v>
      </c>
      <c r="K11158" s="7">
        <v>0</v>
      </c>
      <c r="L11158" s="7">
        <v>12290.4</v>
      </c>
      <c r="M11158" s="5">
        <v>0.18</v>
      </c>
      <c r="N11158" t="s">
        <v>3141</v>
      </c>
      <c r="O11158" t="s">
        <v>17</v>
      </c>
      <c r="P11158" t="s">
        <v>3148</v>
      </c>
      <c r="Q11158" t="s">
        <v>32</v>
      </c>
      <c r="R11158" t="s">
        <v>43</v>
      </c>
      <c r="S11158" t="s">
        <v>27</v>
      </c>
      <c r="T11158" t="s">
        <v>13310</v>
      </c>
      <c r="U11158" s="1">
        <v>45995</v>
      </c>
      <c r="V11158">
        <v>97</v>
      </c>
      <c r="W11158" t="str">
        <f t="shared" si="221"/>
        <v>90-119</v>
      </c>
    </row>
    <row r="11159" spans="1:23" x14ac:dyDescent="0.25">
      <c r="A11159" t="s">
        <v>11408</v>
      </c>
      <c r="B11159">
        <v>2589362288</v>
      </c>
      <c r="C11159">
        <v>8487673136</v>
      </c>
      <c r="D11159" s="1">
        <v>45859</v>
      </c>
      <c r="E11159">
        <v>99223</v>
      </c>
      <c r="F11159">
        <v>85025</v>
      </c>
      <c r="G11159" t="s">
        <v>3331</v>
      </c>
      <c r="H11159" s="34">
        <v>50711</v>
      </c>
      <c r="I11159" s="7">
        <v>40569</v>
      </c>
      <c r="J11159" s="7">
        <v>34889.339999999997</v>
      </c>
      <c r="K11159" s="7">
        <v>0</v>
      </c>
      <c r="L11159" s="7">
        <v>5679.66</v>
      </c>
      <c r="M11159" s="5">
        <v>0.14000000000000001</v>
      </c>
      <c r="N11159" t="s">
        <v>1135</v>
      </c>
      <c r="O11159" t="s">
        <v>17</v>
      </c>
      <c r="P11159" t="s">
        <v>35</v>
      </c>
      <c r="Q11159" t="s">
        <v>32</v>
      </c>
      <c r="R11159" t="s">
        <v>21</v>
      </c>
      <c r="S11159" t="s">
        <v>17</v>
      </c>
      <c r="T11159" t="s">
        <v>13310</v>
      </c>
      <c r="U11159" s="1">
        <v>46025</v>
      </c>
      <c r="V11159">
        <v>166</v>
      </c>
      <c r="W11159" t="str">
        <f t="shared" si="221"/>
        <v>150-179</v>
      </c>
    </row>
    <row r="11160" spans="1:23" x14ac:dyDescent="0.25">
      <c r="A11160" t="s">
        <v>11409</v>
      </c>
      <c r="B11160">
        <v>3037146120</v>
      </c>
      <c r="C11160">
        <v>7693652753</v>
      </c>
      <c r="D11160" s="1">
        <v>45812</v>
      </c>
      <c r="E11160">
        <v>99233</v>
      </c>
      <c r="F11160">
        <v>90834</v>
      </c>
      <c r="G11160" t="s">
        <v>89</v>
      </c>
      <c r="H11160" s="34">
        <v>76447</v>
      </c>
      <c r="I11160" s="7">
        <v>61158</v>
      </c>
      <c r="J11160" s="7">
        <v>26334.880000000001</v>
      </c>
      <c r="K11160" s="7">
        <v>26261</v>
      </c>
      <c r="L11160" s="7">
        <v>8562.1200000000008</v>
      </c>
      <c r="M11160" s="5">
        <v>0.14000000000000001</v>
      </c>
      <c r="N11160" t="s">
        <v>1135</v>
      </c>
      <c r="O11160" t="s">
        <v>27</v>
      </c>
      <c r="P11160" t="s">
        <v>3150</v>
      </c>
      <c r="Q11160" t="s">
        <v>19</v>
      </c>
      <c r="R11160" t="s">
        <v>27</v>
      </c>
      <c r="S11160" t="s">
        <v>27</v>
      </c>
      <c r="T11160" t="s">
        <v>13311</v>
      </c>
      <c r="U11160" s="1">
        <v>45894</v>
      </c>
      <c r="V11160">
        <v>82</v>
      </c>
      <c r="W11160" t="str">
        <f t="shared" si="221"/>
        <v>60-89</v>
      </c>
    </row>
    <row r="11161" spans="1:23" x14ac:dyDescent="0.25">
      <c r="A11161" t="s">
        <v>11410</v>
      </c>
      <c r="B11161">
        <v>172177339</v>
      </c>
      <c r="C11161">
        <v>3137721872</v>
      </c>
      <c r="D11161" s="1">
        <v>45941</v>
      </c>
      <c r="E11161">
        <v>99238</v>
      </c>
      <c r="F11161">
        <v>99204</v>
      </c>
      <c r="G11161" t="s">
        <v>29</v>
      </c>
      <c r="H11161" s="34">
        <v>28927</v>
      </c>
      <c r="I11161" s="7">
        <v>20827</v>
      </c>
      <c r="J11161" s="7">
        <v>10200.84</v>
      </c>
      <c r="K11161" s="7">
        <v>8960</v>
      </c>
      <c r="L11161" s="7">
        <v>1666.16</v>
      </c>
      <c r="M11161" s="5">
        <v>0.08</v>
      </c>
      <c r="N11161" t="s">
        <v>24</v>
      </c>
      <c r="O11161" t="s">
        <v>27</v>
      </c>
      <c r="P11161" t="s">
        <v>40</v>
      </c>
      <c r="Q11161" t="s">
        <v>32</v>
      </c>
      <c r="R11161" t="s">
        <v>21</v>
      </c>
      <c r="S11161" t="s">
        <v>27</v>
      </c>
      <c r="T11161" t="s">
        <v>13310</v>
      </c>
      <c r="U11161" s="1">
        <v>46107</v>
      </c>
      <c r="V11161">
        <v>166</v>
      </c>
      <c r="W11161" t="str">
        <f t="shared" si="221"/>
        <v>150-179</v>
      </c>
    </row>
    <row r="11162" spans="1:23" x14ac:dyDescent="0.25">
      <c r="A11162" t="s">
        <v>11411</v>
      </c>
      <c r="B11162">
        <v>8705624336</v>
      </c>
      <c r="C11162">
        <v>119702746</v>
      </c>
      <c r="D11162" s="1">
        <v>45538</v>
      </c>
      <c r="E11162">
        <v>99215</v>
      </c>
      <c r="F11162">
        <v>99211</v>
      </c>
      <c r="G11162" t="s">
        <v>270</v>
      </c>
      <c r="H11162" s="34">
        <v>49283</v>
      </c>
      <c r="I11162" s="7">
        <v>36962</v>
      </c>
      <c r="J11162" s="7">
        <v>31417.7</v>
      </c>
      <c r="K11162" s="7">
        <v>0</v>
      </c>
      <c r="L11162" s="7">
        <v>5544.3</v>
      </c>
      <c r="M11162" s="5">
        <v>0.15</v>
      </c>
      <c r="N11162" t="s">
        <v>1139</v>
      </c>
      <c r="O11162" t="s">
        <v>17</v>
      </c>
      <c r="P11162" t="s">
        <v>25</v>
      </c>
      <c r="Q11162" t="s">
        <v>19</v>
      </c>
      <c r="R11162" t="s">
        <v>38</v>
      </c>
      <c r="S11162" t="s">
        <v>17</v>
      </c>
      <c r="T11162" t="s">
        <v>13311</v>
      </c>
      <c r="U11162" s="1">
        <v>45615</v>
      </c>
      <c r="V11162">
        <v>77</v>
      </c>
      <c r="W11162" t="str">
        <f t="shared" si="221"/>
        <v>60-89</v>
      </c>
    </row>
    <row r="11163" spans="1:23" x14ac:dyDescent="0.25">
      <c r="A11163" t="s">
        <v>11412</v>
      </c>
      <c r="B11163">
        <v>8715370250</v>
      </c>
      <c r="C11163">
        <v>9531481966</v>
      </c>
      <c r="D11163" s="1">
        <v>45588</v>
      </c>
      <c r="E11163">
        <v>99231</v>
      </c>
      <c r="F11163">
        <v>99204</v>
      </c>
      <c r="G11163" t="s">
        <v>244</v>
      </c>
      <c r="H11163" s="34">
        <v>82604</v>
      </c>
      <c r="I11163" s="7">
        <v>65257</v>
      </c>
      <c r="J11163" s="7">
        <v>54815.88</v>
      </c>
      <c r="K11163" s="7">
        <v>0</v>
      </c>
      <c r="L11163" s="7">
        <v>10441.120000000001</v>
      </c>
      <c r="M11163" s="5">
        <v>0.16</v>
      </c>
      <c r="N11163" t="s">
        <v>1138</v>
      </c>
      <c r="O11163" t="s">
        <v>17</v>
      </c>
      <c r="P11163" t="s">
        <v>18</v>
      </c>
      <c r="Q11163" t="s">
        <v>19</v>
      </c>
      <c r="R11163" t="s">
        <v>27</v>
      </c>
      <c r="S11163" t="s">
        <v>21</v>
      </c>
      <c r="T11163" t="s">
        <v>13310</v>
      </c>
      <c r="U11163" s="1">
        <v>45630</v>
      </c>
      <c r="V11163">
        <v>42</v>
      </c>
      <c r="W11163" t="str">
        <f t="shared" si="221"/>
        <v>30-59</v>
      </c>
    </row>
    <row r="11164" spans="1:23" x14ac:dyDescent="0.25">
      <c r="A11164" t="s">
        <v>11413</v>
      </c>
      <c r="B11164">
        <v>6606027947</v>
      </c>
      <c r="C11164">
        <v>9455043004</v>
      </c>
      <c r="D11164" s="1">
        <v>45751</v>
      </c>
      <c r="E11164">
        <v>99232</v>
      </c>
      <c r="F11164">
        <v>99205</v>
      </c>
      <c r="G11164" t="s">
        <v>85</v>
      </c>
      <c r="H11164" s="34">
        <v>85645</v>
      </c>
      <c r="I11164" s="7">
        <v>70229</v>
      </c>
      <c r="J11164" s="7">
        <v>57587.78</v>
      </c>
      <c r="K11164" s="7">
        <v>0</v>
      </c>
      <c r="L11164" s="7">
        <v>12641.22</v>
      </c>
      <c r="M11164" s="5">
        <v>0.18</v>
      </c>
      <c r="N11164" t="s">
        <v>3141</v>
      </c>
      <c r="O11164" t="s">
        <v>17</v>
      </c>
      <c r="P11164" t="s">
        <v>35</v>
      </c>
      <c r="Q11164" t="s">
        <v>32</v>
      </c>
      <c r="R11164" t="s">
        <v>20</v>
      </c>
      <c r="S11164" t="s">
        <v>27</v>
      </c>
      <c r="T11164" t="s">
        <v>13311</v>
      </c>
      <c r="U11164" s="1">
        <v>45895</v>
      </c>
      <c r="V11164">
        <v>144</v>
      </c>
      <c r="W11164" t="str">
        <f t="shared" si="221"/>
        <v>120-149</v>
      </c>
    </row>
    <row r="11165" spans="1:23" x14ac:dyDescent="0.25">
      <c r="A11165" t="s">
        <v>11414</v>
      </c>
      <c r="B11165">
        <v>5751659425</v>
      </c>
      <c r="C11165">
        <v>6938498889</v>
      </c>
      <c r="D11165" s="1">
        <v>45917</v>
      </c>
      <c r="E11165">
        <v>99222</v>
      </c>
      <c r="F11165">
        <v>99213</v>
      </c>
      <c r="G11165" t="s">
        <v>3438</v>
      </c>
      <c r="H11165" s="34">
        <v>61100</v>
      </c>
      <c r="I11165" s="7">
        <v>39715</v>
      </c>
      <c r="J11165" s="7">
        <v>27264.2</v>
      </c>
      <c r="K11165" s="7">
        <v>7685</v>
      </c>
      <c r="L11165" s="7">
        <v>4765.8</v>
      </c>
      <c r="M11165" s="5">
        <v>0.12</v>
      </c>
      <c r="N11165" t="s">
        <v>46</v>
      </c>
      <c r="O11165" t="s">
        <v>27</v>
      </c>
      <c r="P11165" t="s">
        <v>31</v>
      </c>
      <c r="Q11165" t="s">
        <v>32</v>
      </c>
      <c r="R11165" t="s">
        <v>43</v>
      </c>
      <c r="S11165" t="s">
        <v>17</v>
      </c>
      <c r="T11165" t="s">
        <v>13311</v>
      </c>
      <c r="U11165" s="1">
        <v>46052</v>
      </c>
      <c r="V11165">
        <v>135</v>
      </c>
      <c r="W11165" t="str">
        <f t="shared" si="221"/>
        <v>120-149</v>
      </c>
    </row>
    <row r="11166" spans="1:23" x14ac:dyDescent="0.25">
      <c r="A11166" t="s">
        <v>11415</v>
      </c>
      <c r="B11166">
        <v>2217004968</v>
      </c>
      <c r="C11166">
        <v>4424856477</v>
      </c>
      <c r="D11166" s="1">
        <v>45472</v>
      </c>
      <c r="E11166">
        <v>99232</v>
      </c>
      <c r="F11166">
        <v>99281</v>
      </c>
      <c r="G11166" t="s">
        <v>42</v>
      </c>
      <c r="H11166" s="34">
        <v>28611</v>
      </c>
      <c r="I11166" s="7">
        <v>24319</v>
      </c>
      <c r="J11166" s="7">
        <v>15895.62</v>
      </c>
      <c r="K11166" s="7">
        <v>7937</v>
      </c>
      <c r="L11166" s="7">
        <v>486.38</v>
      </c>
      <c r="M11166" s="5">
        <v>0.02</v>
      </c>
      <c r="N11166" t="s">
        <v>16</v>
      </c>
      <c r="O11166" t="s">
        <v>27</v>
      </c>
      <c r="P11166" t="s">
        <v>40</v>
      </c>
      <c r="Q11166" t="s">
        <v>19</v>
      </c>
      <c r="R11166" t="s">
        <v>27</v>
      </c>
      <c r="S11166" t="s">
        <v>21</v>
      </c>
      <c r="T11166" t="s">
        <v>13312</v>
      </c>
      <c r="U11166" s="1">
        <v>45615</v>
      </c>
      <c r="V11166">
        <v>143</v>
      </c>
      <c r="W11166" t="str">
        <f t="shared" si="221"/>
        <v>120-149</v>
      </c>
    </row>
    <row r="11167" spans="1:23" x14ac:dyDescent="0.25">
      <c r="A11167" t="s">
        <v>11416</v>
      </c>
      <c r="B11167">
        <v>326245746</v>
      </c>
      <c r="C11167">
        <v>6407245444</v>
      </c>
      <c r="D11167" s="1">
        <v>45834</v>
      </c>
      <c r="E11167">
        <v>99223</v>
      </c>
      <c r="F11167">
        <v>99292</v>
      </c>
      <c r="G11167" t="s">
        <v>83</v>
      </c>
      <c r="H11167" s="34">
        <v>56155</v>
      </c>
      <c r="I11167" s="7">
        <v>44924</v>
      </c>
      <c r="J11167" s="7">
        <v>35636.639999999999</v>
      </c>
      <c r="K11167" s="7">
        <v>2998</v>
      </c>
      <c r="L11167" s="7">
        <v>6289.36</v>
      </c>
      <c r="M11167" s="5">
        <v>0.14000000000000001</v>
      </c>
      <c r="N11167" t="s">
        <v>1135</v>
      </c>
      <c r="O11167" t="s">
        <v>30</v>
      </c>
      <c r="P11167" t="s">
        <v>3148</v>
      </c>
      <c r="Q11167" t="s">
        <v>19</v>
      </c>
      <c r="R11167" t="s">
        <v>38</v>
      </c>
      <c r="S11167" t="s">
        <v>27</v>
      </c>
      <c r="T11167" t="s">
        <v>13312</v>
      </c>
      <c r="U11167" s="1">
        <v>45880</v>
      </c>
      <c r="V11167">
        <v>46</v>
      </c>
      <c r="W11167" t="str">
        <f t="shared" si="221"/>
        <v>30-59</v>
      </c>
    </row>
    <row r="11168" spans="1:23" x14ac:dyDescent="0.25">
      <c r="A11168" t="s">
        <v>11417</v>
      </c>
      <c r="B11168">
        <v>2298770727</v>
      </c>
      <c r="C11168">
        <v>1621780685</v>
      </c>
      <c r="D11168" s="1">
        <v>45446</v>
      </c>
      <c r="E11168">
        <v>99232</v>
      </c>
      <c r="F11168">
        <v>99201</v>
      </c>
      <c r="G11168" t="s">
        <v>3449</v>
      </c>
      <c r="H11168" s="34">
        <v>96849</v>
      </c>
      <c r="I11168" s="7">
        <v>79416</v>
      </c>
      <c r="J11168" s="7">
        <v>65121.120000000003</v>
      </c>
      <c r="K11168" s="7">
        <v>0</v>
      </c>
      <c r="L11168" s="7">
        <v>14294.88</v>
      </c>
      <c r="M11168" s="5">
        <v>0.18</v>
      </c>
      <c r="N11168" t="s">
        <v>3141</v>
      </c>
      <c r="O11168" t="s">
        <v>17</v>
      </c>
      <c r="P11168" t="s">
        <v>35</v>
      </c>
      <c r="Q11168" t="s">
        <v>32</v>
      </c>
      <c r="R11168" t="s">
        <v>43</v>
      </c>
      <c r="S11168" t="s">
        <v>21</v>
      </c>
      <c r="T11168" t="s">
        <v>13312</v>
      </c>
      <c r="U11168" s="1">
        <v>45566</v>
      </c>
      <c r="V11168">
        <v>120</v>
      </c>
      <c r="W11168" t="str">
        <f t="shared" si="221"/>
        <v>120-149</v>
      </c>
    </row>
    <row r="11169" spans="1:23" x14ac:dyDescent="0.25">
      <c r="A11169" t="s">
        <v>11418</v>
      </c>
      <c r="B11169">
        <v>4654905379</v>
      </c>
      <c r="C11169">
        <v>3224227004</v>
      </c>
      <c r="D11169" s="1">
        <v>45931</v>
      </c>
      <c r="E11169">
        <v>99232</v>
      </c>
      <c r="F11169">
        <v>99292</v>
      </c>
      <c r="G11169" t="s">
        <v>159</v>
      </c>
      <c r="H11169" s="34">
        <v>46206</v>
      </c>
      <c r="I11169" s="7">
        <v>39275</v>
      </c>
      <c r="J11169" s="7">
        <v>21577.5</v>
      </c>
      <c r="K11169" s="7">
        <v>16912</v>
      </c>
      <c r="L11169" s="7">
        <v>785.5</v>
      </c>
      <c r="M11169" s="5">
        <v>0.02</v>
      </c>
      <c r="N11169" t="s">
        <v>16</v>
      </c>
      <c r="O11169" t="s">
        <v>27</v>
      </c>
      <c r="P11169" t="s">
        <v>40</v>
      </c>
      <c r="Q11169" t="s">
        <v>19</v>
      </c>
      <c r="R11169" t="s">
        <v>43</v>
      </c>
      <c r="S11169" t="s">
        <v>21</v>
      </c>
      <c r="T11169" t="s">
        <v>13312</v>
      </c>
      <c r="U11169" s="1">
        <v>46074</v>
      </c>
      <c r="V11169">
        <v>143</v>
      </c>
      <c r="W11169" t="str">
        <f t="shared" si="221"/>
        <v>120-149</v>
      </c>
    </row>
    <row r="11170" spans="1:23" x14ac:dyDescent="0.25">
      <c r="A11170" t="s">
        <v>11419</v>
      </c>
      <c r="B11170">
        <v>1195530339</v>
      </c>
      <c r="C11170">
        <v>253613480</v>
      </c>
      <c r="D11170" s="1">
        <v>45511</v>
      </c>
      <c r="E11170">
        <v>99232</v>
      </c>
      <c r="F11170">
        <v>97110</v>
      </c>
      <c r="G11170" t="s">
        <v>142</v>
      </c>
      <c r="H11170" s="34">
        <v>16616</v>
      </c>
      <c r="I11170" s="7">
        <v>13127</v>
      </c>
      <c r="J11170" s="7">
        <v>11026.68</v>
      </c>
      <c r="K11170" s="7">
        <v>0</v>
      </c>
      <c r="L11170" s="7">
        <v>2100.3200000000002</v>
      </c>
      <c r="M11170" s="5">
        <v>0.16</v>
      </c>
      <c r="N11170" t="s">
        <v>1138</v>
      </c>
      <c r="O11170" t="s">
        <v>17</v>
      </c>
      <c r="P11170" t="s">
        <v>3148</v>
      </c>
      <c r="Q11170" t="s">
        <v>32</v>
      </c>
      <c r="R11170" t="s">
        <v>26</v>
      </c>
      <c r="S11170" t="s">
        <v>27</v>
      </c>
      <c r="T11170" t="s">
        <v>13311</v>
      </c>
      <c r="U11170" s="1">
        <v>45591</v>
      </c>
      <c r="V11170">
        <v>80</v>
      </c>
      <c r="W11170" t="str">
        <f t="shared" si="221"/>
        <v>60-89</v>
      </c>
    </row>
    <row r="11171" spans="1:23" x14ac:dyDescent="0.25">
      <c r="A11171" t="s">
        <v>11420</v>
      </c>
      <c r="B11171">
        <v>9550989630</v>
      </c>
      <c r="C11171">
        <v>175839395</v>
      </c>
      <c r="D11171" s="1">
        <v>45627</v>
      </c>
      <c r="E11171">
        <v>99231</v>
      </c>
      <c r="F11171">
        <v>99283</v>
      </c>
      <c r="G11171" t="s">
        <v>148</v>
      </c>
      <c r="H11171" s="34">
        <v>23170</v>
      </c>
      <c r="I11171" s="7">
        <v>18999</v>
      </c>
      <c r="J11171" s="7">
        <v>15579.18</v>
      </c>
      <c r="K11171" s="7">
        <v>0</v>
      </c>
      <c r="L11171" s="7">
        <v>3419.82</v>
      </c>
      <c r="M11171" s="5">
        <v>0.18</v>
      </c>
      <c r="N11171" t="s">
        <v>3141</v>
      </c>
      <c r="O11171" t="s">
        <v>17</v>
      </c>
      <c r="P11171" t="s">
        <v>3149</v>
      </c>
      <c r="Q11171" t="s">
        <v>32</v>
      </c>
      <c r="R11171" t="s">
        <v>38</v>
      </c>
      <c r="S11171" t="s">
        <v>27</v>
      </c>
      <c r="T11171" t="s">
        <v>13312</v>
      </c>
      <c r="U11171" s="1">
        <v>45807</v>
      </c>
      <c r="V11171">
        <v>179</v>
      </c>
      <c r="W11171" t="str">
        <f t="shared" si="221"/>
        <v>150-179</v>
      </c>
    </row>
    <row r="11172" spans="1:23" x14ac:dyDescent="0.25">
      <c r="A11172" t="s">
        <v>11421</v>
      </c>
      <c r="B11172">
        <v>7675096263</v>
      </c>
      <c r="C11172">
        <v>8856644244</v>
      </c>
      <c r="D11172" s="1">
        <v>45877</v>
      </c>
      <c r="E11172">
        <v>99232</v>
      </c>
      <c r="F11172">
        <v>71046</v>
      </c>
      <c r="G11172" t="s">
        <v>3215</v>
      </c>
      <c r="H11172" s="34">
        <v>46538</v>
      </c>
      <c r="I11172" s="7">
        <v>37230</v>
      </c>
      <c r="J11172" s="7">
        <v>32017.8</v>
      </c>
      <c r="K11172" s="7">
        <v>0</v>
      </c>
      <c r="L11172" s="7">
        <v>5212.2</v>
      </c>
      <c r="M11172" s="5">
        <v>0.14000000000000001</v>
      </c>
      <c r="N11172" t="s">
        <v>1135</v>
      </c>
      <c r="O11172" t="s">
        <v>17</v>
      </c>
      <c r="P11172" t="s">
        <v>58</v>
      </c>
      <c r="Q11172" t="s">
        <v>19</v>
      </c>
      <c r="R11172" t="s">
        <v>21</v>
      </c>
      <c r="S11172" t="s">
        <v>27</v>
      </c>
      <c r="T11172" t="s">
        <v>13310</v>
      </c>
      <c r="U11172" s="1">
        <v>46010</v>
      </c>
      <c r="V11172">
        <v>133</v>
      </c>
      <c r="W11172" t="str">
        <f t="shared" si="221"/>
        <v>120-149</v>
      </c>
    </row>
    <row r="11173" spans="1:23" x14ac:dyDescent="0.25">
      <c r="A11173" t="s">
        <v>11422</v>
      </c>
      <c r="B11173">
        <v>2234802561</v>
      </c>
      <c r="C11173">
        <v>4308818888</v>
      </c>
      <c r="D11173" s="1">
        <v>45491</v>
      </c>
      <c r="E11173">
        <v>99221</v>
      </c>
      <c r="F11173">
        <v>99201</v>
      </c>
      <c r="G11173" t="s">
        <v>83</v>
      </c>
      <c r="H11173" s="34">
        <v>47799</v>
      </c>
      <c r="I11173" s="7">
        <v>40629</v>
      </c>
      <c r="J11173" s="7">
        <v>35457.42</v>
      </c>
      <c r="K11173" s="7">
        <v>4359</v>
      </c>
      <c r="L11173" s="7">
        <v>812.58</v>
      </c>
      <c r="M11173" s="5">
        <v>0.02</v>
      </c>
      <c r="N11173" t="s">
        <v>16</v>
      </c>
      <c r="O11173" t="s">
        <v>30</v>
      </c>
      <c r="P11173" t="s">
        <v>3150</v>
      </c>
      <c r="Q11173" t="s">
        <v>32</v>
      </c>
      <c r="R11173" t="s">
        <v>20</v>
      </c>
      <c r="S11173" t="s">
        <v>27</v>
      </c>
      <c r="T11173" t="s">
        <v>13310</v>
      </c>
      <c r="U11173" s="1">
        <v>45657</v>
      </c>
      <c r="V11173">
        <v>167</v>
      </c>
      <c r="W11173" t="str">
        <f t="shared" si="221"/>
        <v>150-179</v>
      </c>
    </row>
    <row r="11174" spans="1:23" x14ac:dyDescent="0.25">
      <c r="A11174" t="s">
        <v>11423</v>
      </c>
      <c r="B11174">
        <v>2206974509</v>
      </c>
      <c r="C11174">
        <v>4289898451</v>
      </c>
      <c r="D11174" s="1">
        <v>45607</v>
      </c>
      <c r="E11174">
        <v>99232</v>
      </c>
      <c r="F11174">
        <v>97110</v>
      </c>
      <c r="G11174" t="s">
        <v>593</v>
      </c>
      <c r="H11174" s="34">
        <v>72482</v>
      </c>
      <c r="I11174" s="7">
        <v>52187</v>
      </c>
      <c r="J11174" s="7">
        <v>41138.04</v>
      </c>
      <c r="K11174" s="7">
        <v>6874</v>
      </c>
      <c r="L11174" s="7">
        <v>4174.96</v>
      </c>
      <c r="M11174" s="5">
        <v>0.08</v>
      </c>
      <c r="N11174" t="s">
        <v>24</v>
      </c>
      <c r="O11174" t="s">
        <v>30</v>
      </c>
      <c r="P11174" t="s">
        <v>55</v>
      </c>
      <c r="Q11174" t="s">
        <v>19</v>
      </c>
      <c r="R11174" t="s">
        <v>26</v>
      </c>
      <c r="S11174" t="s">
        <v>21</v>
      </c>
      <c r="T11174" t="s">
        <v>13310</v>
      </c>
      <c r="U11174" s="1">
        <v>45645</v>
      </c>
      <c r="V11174">
        <v>38</v>
      </c>
      <c r="W11174" t="str">
        <f t="shared" si="221"/>
        <v>30-59</v>
      </c>
    </row>
    <row r="11175" spans="1:23" x14ac:dyDescent="0.25">
      <c r="A11175" t="s">
        <v>11424</v>
      </c>
      <c r="B11175">
        <v>295559309</v>
      </c>
      <c r="C11175">
        <v>4788632687</v>
      </c>
      <c r="D11175" s="1">
        <v>45381</v>
      </c>
      <c r="E11175">
        <v>99238</v>
      </c>
      <c r="F11175">
        <v>71046</v>
      </c>
      <c r="G11175" t="s">
        <v>3490</v>
      </c>
      <c r="H11175" s="34">
        <v>52388</v>
      </c>
      <c r="I11175" s="7">
        <v>34052</v>
      </c>
      <c r="J11175" s="7">
        <v>26285.759999999998</v>
      </c>
      <c r="K11175" s="7">
        <v>3680</v>
      </c>
      <c r="L11175" s="7">
        <v>4086.24</v>
      </c>
      <c r="M11175" s="5">
        <v>0.12</v>
      </c>
      <c r="N11175" t="s">
        <v>46</v>
      </c>
      <c r="O11175" t="s">
        <v>30</v>
      </c>
      <c r="P11175" t="s">
        <v>3150</v>
      </c>
      <c r="Q11175" t="s">
        <v>19</v>
      </c>
      <c r="R11175" t="s">
        <v>27</v>
      </c>
      <c r="S11175" t="s">
        <v>27</v>
      </c>
      <c r="T11175" t="s">
        <v>13310</v>
      </c>
      <c r="U11175" s="1">
        <v>45507</v>
      </c>
      <c r="V11175">
        <v>126</v>
      </c>
      <c r="W11175" t="str">
        <f t="shared" si="221"/>
        <v>120-149</v>
      </c>
    </row>
    <row r="11176" spans="1:23" x14ac:dyDescent="0.25">
      <c r="A11176" t="s">
        <v>11425</v>
      </c>
      <c r="B11176">
        <v>1670291012</v>
      </c>
      <c r="C11176">
        <v>1438479454</v>
      </c>
      <c r="D11176" s="1">
        <v>45958</v>
      </c>
      <c r="E11176">
        <v>99221</v>
      </c>
      <c r="F11176">
        <v>99284</v>
      </c>
      <c r="G11176" t="s">
        <v>3360</v>
      </c>
      <c r="H11176" s="34">
        <v>91993</v>
      </c>
      <c r="I11176" s="7">
        <v>75434</v>
      </c>
      <c r="J11176" s="7">
        <v>50869.88</v>
      </c>
      <c r="K11176" s="7">
        <v>10986</v>
      </c>
      <c r="L11176" s="7">
        <v>13578.12</v>
      </c>
      <c r="M11176" s="5">
        <v>0.18</v>
      </c>
      <c r="N11176" t="s">
        <v>3141</v>
      </c>
      <c r="O11176" t="s">
        <v>30</v>
      </c>
      <c r="P11176" t="s">
        <v>31</v>
      </c>
      <c r="Q11176" t="s">
        <v>32</v>
      </c>
      <c r="R11176" t="s">
        <v>21</v>
      </c>
      <c r="S11176" t="s">
        <v>27</v>
      </c>
      <c r="T11176" t="s">
        <v>13310</v>
      </c>
      <c r="U11176" s="1">
        <v>46104</v>
      </c>
      <c r="V11176">
        <v>146</v>
      </c>
      <c r="W11176" t="str">
        <f t="shared" si="221"/>
        <v>120-149</v>
      </c>
    </row>
    <row r="11177" spans="1:23" x14ac:dyDescent="0.25">
      <c r="A11177" t="s">
        <v>11426</v>
      </c>
      <c r="B11177">
        <v>3636009830</v>
      </c>
      <c r="C11177">
        <v>4053095314</v>
      </c>
      <c r="D11177" s="1">
        <v>45666</v>
      </c>
      <c r="E11177">
        <v>99232</v>
      </c>
      <c r="F11177">
        <v>99291</v>
      </c>
      <c r="G11177" t="s">
        <v>3716</v>
      </c>
      <c r="H11177" s="34">
        <v>92823</v>
      </c>
      <c r="I11177" s="7">
        <v>73330</v>
      </c>
      <c r="J11177" s="7">
        <v>54257.2</v>
      </c>
      <c r="K11177" s="7">
        <v>7340</v>
      </c>
      <c r="L11177" s="7">
        <v>11732.8</v>
      </c>
      <c r="M11177" s="5">
        <v>0.16</v>
      </c>
      <c r="N11177" t="s">
        <v>1138</v>
      </c>
      <c r="O11177" t="s">
        <v>30</v>
      </c>
      <c r="P11177" t="s">
        <v>97</v>
      </c>
      <c r="Q11177" t="s">
        <v>19</v>
      </c>
      <c r="R11177" t="s">
        <v>20</v>
      </c>
      <c r="S11177" t="s">
        <v>17</v>
      </c>
      <c r="T11177" t="s">
        <v>13312</v>
      </c>
      <c r="U11177" s="1">
        <v>45803</v>
      </c>
      <c r="V11177">
        <v>137</v>
      </c>
      <c r="W11177" t="str">
        <f t="shared" si="221"/>
        <v>120-149</v>
      </c>
    </row>
    <row r="11178" spans="1:23" x14ac:dyDescent="0.25">
      <c r="A11178" t="s">
        <v>11427</v>
      </c>
      <c r="B11178">
        <v>1648157440</v>
      </c>
      <c r="C11178">
        <v>6600648002</v>
      </c>
      <c r="D11178" s="1">
        <v>45570</v>
      </c>
      <c r="E11178">
        <v>99238</v>
      </c>
      <c r="F11178">
        <v>90834</v>
      </c>
      <c r="G11178" t="s">
        <v>296</v>
      </c>
      <c r="H11178" s="34">
        <v>16297</v>
      </c>
      <c r="I11178" s="7">
        <v>10593</v>
      </c>
      <c r="J11178" s="7">
        <v>9321.84</v>
      </c>
      <c r="K11178" s="7">
        <v>0</v>
      </c>
      <c r="L11178" s="7">
        <v>1271.1600000000001</v>
      </c>
      <c r="M11178" s="5">
        <v>0.12</v>
      </c>
      <c r="N11178" t="s">
        <v>46</v>
      </c>
      <c r="O11178" t="s">
        <v>17</v>
      </c>
      <c r="P11178" t="s">
        <v>3150</v>
      </c>
      <c r="Q11178" t="s">
        <v>32</v>
      </c>
      <c r="R11178" t="s">
        <v>20</v>
      </c>
      <c r="S11178" t="s">
        <v>27</v>
      </c>
      <c r="T11178" t="s">
        <v>13311</v>
      </c>
      <c r="U11178" s="1">
        <v>45685</v>
      </c>
      <c r="V11178">
        <v>115</v>
      </c>
      <c r="W11178" t="str">
        <f t="shared" si="221"/>
        <v>90-119</v>
      </c>
    </row>
    <row r="11179" spans="1:23" x14ac:dyDescent="0.25">
      <c r="A11179" t="s">
        <v>11428</v>
      </c>
      <c r="B11179">
        <v>4269007403</v>
      </c>
      <c r="C11179">
        <v>6872356660</v>
      </c>
      <c r="D11179" s="1">
        <v>45763</v>
      </c>
      <c r="E11179">
        <v>99233</v>
      </c>
      <c r="F11179">
        <v>99284</v>
      </c>
      <c r="G11179" t="s">
        <v>3428</v>
      </c>
      <c r="H11179" s="34">
        <v>95149</v>
      </c>
      <c r="I11179" s="7">
        <v>78022</v>
      </c>
      <c r="J11179" s="7">
        <v>56750.04</v>
      </c>
      <c r="K11179" s="7">
        <v>7228</v>
      </c>
      <c r="L11179" s="7">
        <v>14043.96</v>
      </c>
      <c r="M11179" s="5">
        <v>0.18</v>
      </c>
      <c r="N11179" t="s">
        <v>3141</v>
      </c>
      <c r="O11179" t="s">
        <v>30</v>
      </c>
      <c r="P11179" t="s">
        <v>3147</v>
      </c>
      <c r="Q11179" t="s">
        <v>19</v>
      </c>
      <c r="R11179" t="s">
        <v>21</v>
      </c>
      <c r="S11179" t="s">
        <v>27</v>
      </c>
      <c r="T11179" t="s">
        <v>13312</v>
      </c>
      <c r="U11179" s="1">
        <v>45926</v>
      </c>
      <c r="V11179">
        <v>163</v>
      </c>
      <c r="W11179" t="str">
        <f t="shared" si="221"/>
        <v>150-179</v>
      </c>
    </row>
    <row r="11180" spans="1:23" x14ac:dyDescent="0.25">
      <c r="A11180" t="s">
        <v>11429</v>
      </c>
      <c r="B11180">
        <v>3587853479</v>
      </c>
      <c r="C11180">
        <v>980193329</v>
      </c>
      <c r="D11180" s="1">
        <v>45730</v>
      </c>
      <c r="E11180">
        <v>99221</v>
      </c>
      <c r="F11180">
        <v>99203</v>
      </c>
      <c r="G11180" t="s">
        <v>3548</v>
      </c>
      <c r="H11180" s="34">
        <v>57310</v>
      </c>
      <c r="I11180" s="7">
        <v>45848</v>
      </c>
      <c r="J11180" s="7">
        <v>33848.28</v>
      </c>
      <c r="K11180" s="7">
        <v>5581</v>
      </c>
      <c r="L11180" s="7">
        <v>6418.72</v>
      </c>
      <c r="M11180" s="5">
        <v>0.14000000000000001</v>
      </c>
      <c r="N11180" t="s">
        <v>1135</v>
      </c>
      <c r="O11180" t="s">
        <v>30</v>
      </c>
      <c r="P11180" t="s">
        <v>31</v>
      </c>
      <c r="Q11180" t="s">
        <v>32</v>
      </c>
      <c r="R11180" t="s">
        <v>43</v>
      </c>
      <c r="S11180" t="s">
        <v>27</v>
      </c>
      <c r="T11180" t="s">
        <v>13312</v>
      </c>
      <c r="U11180" s="1">
        <v>45826</v>
      </c>
      <c r="V11180">
        <v>96</v>
      </c>
      <c r="W11180" t="str">
        <f t="shared" si="221"/>
        <v>90-119</v>
      </c>
    </row>
    <row r="11181" spans="1:23" x14ac:dyDescent="0.25">
      <c r="A11181" t="s">
        <v>11430</v>
      </c>
      <c r="B11181">
        <v>4538111256</v>
      </c>
      <c r="C11181">
        <v>2424537846</v>
      </c>
      <c r="D11181" s="1">
        <v>45759</v>
      </c>
      <c r="E11181">
        <v>99213</v>
      </c>
      <c r="F11181">
        <v>99204</v>
      </c>
      <c r="G11181" t="s">
        <v>3204</v>
      </c>
      <c r="H11181" s="34">
        <v>85834</v>
      </c>
      <c r="I11181" s="7">
        <v>68667</v>
      </c>
      <c r="J11181" s="7">
        <v>48708.62</v>
      </c>
      <c r="K11181" s="7">
        <v>10345</v>
      </c>
      <c r="L11181" s="7">
        <v>9613.3799999999992</v>
      </c>
      <c r="M11181" s="5">
        <v>0.14000000000000001</v>
      </c>
      <c r="N11181" t="s">
        <v>1135</v>
      </c>
      <c r="O11181" t="s">
        <v>27</v>
      </c>
      <c r="P11181" t="s">
        <v>18</v>
      </c>
      <c r="Q11181" t="s">
        <v>32</v>
      </c>
      <c r="R11181" t="s">
        <v>26</v>
      </c>
      <c r="S11181" t="s">
        <v>27</v>
      </c>
      <c r="T11181" t="s">
        <v>13311</v>
      </c>
      <c r="U11181" s="1">
        <v>45930</v>
      </c>
      <c r="V11181">
        <v>171</v>
      </c>
      <c r="W11181" t="str">
        <f t="shared" si="221"/>
        <v>150-179</v>
      </c>
    </row>
    <row r="11182" spans="1:23" x14ac:dyDescent="0.25">
      <c r="A11182" t="s">
        <v>11431</v>
      </c>
      <c r="B11182">
        <v>192833782</v>
      </c>
      <c r="C11182">
        <v>4740617889</v>
      </c>
      <c r="D11182" s="1">
        <v>45831</v>
      </c>
      <c r="E11182">
        <v>99221</v>
      </c>
      <c r="F11182">
        <v>36415</v>
      </c>
      <c r="G11182" t="s">
        <v>593</v>
      </c>
      <c r="H11182" s="34">
        <v>76693</v>
      </c>
      <c r="I11182" s="7">
        <v>65189</v>
      </c>
      <c r="J11182" s="7">
        <v>56932.22</v>
      </c>
      <c r="K11182" s="7">
        <v>6953</v>
      </c>
      <c r="L11182" s="7">
        <v>1303.78</v>
      </c>
      <c r="M11182" s="5">
        <v>0.02</v>
      </c>
      <c r="N11182" t="s">
        <v>16</v>
      </c>
      <c r="O11182" t="s">
        <v>30</v>
      </c>
      <c r="P11182" t="s">
        <v>3149</v>
      </c>
      <c r="Q11182" t="s">
        <v>32</v>
      </c>
      <c r="R11182" t="s">
        <v>20</v>
      </c>
      <c r="S11182" t="s">
        <v>17</v>
      </c>
      <c r="T11182" t="s">
        <v>13312</v>
      </c>
      <c r="U11182" s="1">
        <v>45992</v>
      </c>
      <c r="V11182">
        <v>161</v>
      </c>
      <c r="W11182" t="str">
        <f t="shared" si="221"/>
        <v>150-179</v>
      </c>
    </row>
    <row r="11183" spans="1:23" x14ac:dyDescent="0.25">
      <c r="A11183" t="s">
        <v>11432</v>
      </c>
      <c r="B11183">
        <v>8525721593</v>
      </c>
      <c r="C11183">
        <v>291974108</v>
      </c>
      <c r="D11183" s="1">
        <v>45467</v>
      </c>
      <c r="E11183">
        <v>99215</v>
      </c>
      <c r="F11183">
        <v>97110</v>
      </c>
      <c r="G11183" t="s">
        <v>142</v>
      </c>
      <c r="H11183" s="34">
        <v>26057</v>
      </c>
      <c r="I11183" s="7">
        <v>20324</v>
      </c>
      <c r="J11183" s="7">
        <v>8196.2000000000007</v>
      </c>
      <c r="K11183" s="7">
        <v>8063</v>
      </c>
      <c r="L11183" s="7">
        <v>4064.8</v>
      </c>
      <c r="M11183" s="5">
        <v>0.2</v>
      </c>
      <c r="N11183" t="s">
        <v>3140</v>
      </c>
      <c r="O11183" t="s">
        <v>27</v>
      </c>
      <c r="P11183" t="s">
        <v>31</v>
      </c>
      <c r="Q11183" t="s">
        <v>32</v>
      </c>
      <c r="R11183" t="s">
        <v>38</v>
      </c>
      <c r="S11183" t="s">
        <v>21</v>
      </c>
      <c r="T11183" t="s">
        <v>13312</v>
      </c>
      <c r="U11183" s="1">
        <v>45499</v>
      </c>
      <c r="V11183">
        <v>32</v>
      </c>
      <c r="W11183" t="str">
        <f t="shared" si="221"/>
        <v>30-59</v>
      </c>
    </row>
    <row r="11184" spans="1:23" x14ac:dyDescent="0.25">
      <c r="A11184" t="s">
        <v>11433</v>
      </c>
      <c r="B11184">
        <v>2683230617</v>
      </c>
      <c r="C11184">
        <v>1860553309</v>
      </c>
      <c r="D11184" s="1">
        <v>45526</v>
      </c>
      <c r="E11184">
        <v>99213</v>
      </c>
      <c r="F11184">
        <v>99291</v>
      </c>
      <c r="G11184" t="s">
        <v>3394</v>
      </c>
      <c r="H11184" s="34">
        <v>59764</v>
      </c>
      <c r="I11184" s="7">
        <v>50799</v>
      </c>
      <c r="J11184" s="7">
        <v>44493.02</v>
      </c>
      <c r="K11184" s="7">
        <v>5290</v>
      </c>
      <c r="L11184" s="7">
        <v>1015.98</v>
      </c>
      <c r="M11184" s="5">
        <v>0.02</v>
      </c>
      <c r="N11184" t="s">
        <v>16</v>
      </c>
      <c r="O11184" t="s">
        <v>30</v>
      </c>
      <c r="P11184" t="s">
        <v>58</v>
      </c>
      <c r="Q11184" t="s">
        <v>19</v>
      </c>
      <c r="R11184" t="s">
        <v>38</v>
      </c>
      <c r="S11184" t="s">
        <v>21</v>
      </c>
      <c r="T11184" t="s">
        <v>13310</v>
      </c>
      <c r="U11184" s="1">
        <v>45640</v>
      </c>
      <c r="V11184">
        <v>114</v>
      </c>
      <c r="W11184" t="str">
        <f t="shared" si="221"/>
        <v>90-119</v>
      </c>
    </row>
    <row r="11185" spans="1:23" x14ac:dyDescent="0.25">
      <c r="A11185" t="s">
        <v>11434</v>
      </c>
      <c r="B11185">
        <v>1388219808</v>
      </c>
      <c r="C11185">
        <v>4065619763</v>
      </c>
      <c r="D11185" s="1">
        <v>45662</v>
      </c>
      <c r="E11185">
        <v>99222</v>
      </c>
      <c r="F11185">
        <v>99292</v>
      </c>
      <c r="G11185" t="s">
        <v>3170</v>
      </c>
      <c r="H11185" s="34">
        <v>65989</v>
      </c>
      <c r="I11185" s="7">
        <v>49492</v>
      </c>
      <c r="J11185" s="7">
        <v>42068.2</v>
      </c>
      <c r="K11185" s="7">
        <v>0</v>
      </c>
      <c r="L11185" s="7">
        <v>7423.8</v>
      </c>
      <c r="M11185" s="5">
        <v>0.15</v>
      </c>
      <c r="N11185" t="s">
        <v>1139</v>
      </c>
      <c r="O11185" t="s">
        <v>17</v>
      </c>
      <c r="P11185" t="s">
        <v>3150</v>
      </c>
      <c r="Q11185" t="s">
        <v>19</v>
      </c>
      <c r="R11185" t="s">
        <v>38</v>
      </c>
      <c r="S11185" t="s">
        <v>21</v>
      </c>
      <c r="T11185" t="s">
        <v>13311</v>
      </c>
      <c r="U11185" s="1">
        <v>45702</v>
      </c>
      <c r="V11185">
        <v>40</v>
      </c>
      <c r="W11185" t="str">
        <f t="shared" si="221"/>
        <v>30-59</v>
      </c>
    </row>
    <row r="11186" spans="1:23" x14ac:dyDescent="0.25">
      <c r="A11186" t="s">
        <v>11435</v>
      </c>
      <c r="B11186">
        <v>7128969439</v>
      </c>
      <c r="C11186">
        <v>9167988099</v>
      </c>
      <c r="D11186" s="1">
        <v>45867</v>
      </c>
      <c r="E11186">
        <v>99231</v>
      </c>
      <c r="F11186">
        <v>99201</v>
      </c>
      <c r="G11186" t="s">
        <v>237</v>
      </c>
      <c r="H11186" s="34">
        <v>77746</v>
      </c>
      <c r="I11186" s="7">
        <v>55977</v>
      </c>
      <c r="J11186" s="7">
        <v>34670.839999999997</v>
      </c>
      <c r="K11186" s="7">
        <v>16828</v>
      </c>
      <c r="L11186" s="7">
        <v>4478.16</v>
      </c>
      <c r="M11186" s="5">
        <v>0.08</v>
      </c>
      <c r="N11186" t="s">
        <v>24</v>
      </c>
      <c r="O11186" t="s">
        <v>27</v>
      </c>
      <c r="P11186" t="s">
        <v>58</v>
      </c>
      <c r="Q11186" t="s">
        <v>32</v>
      </c>
      <c r="R11186" t="s">
        <v>38</v>
      </c>
      <c r="S11186" t="s">
        <v>17</v>
      </c>
      <c r="T11186" t="s">
        <v>13311</v>
      </c>
      <c r="U11186" s="1">
        <v>45976</v>
      </c>
      <c r="V11186">
        <v>109</v>
      </c>
      <c r="W11186" t="str">
        <f t="shared" si="221"/>
        <v>90-119</v>
      </c>
    </row>
    <row r="11187" spans="1:23" x14ac:dyDescent="0.25">
      <c r="A11187" t="s">
        <v>11436</v>
      </c>
      <c r="B11187">
        <v>9520232097</v>
      </c>
      <c r="C11187">
        <v>2426317628</v>
      </c>
      <c r="D11187" s="1">
        <v>45483</v>
      </c>
      <c r="E11187">
        <v>99223</v>
      </c>
      <c r="F11187">
        <v>99212</v>
      </c>
      <c r="G11187" t="s">
        <v>222</v>
      </c>
      <c r="H11187" s="34">
        <v>90384</v>
      </c>
      <c r="I11187" s="7">
        <v>71403</v>
      </c>
      <c r="J11187" s="7">
        <v>49174.52</v>
      </c>
      <c r="K11187" s="7">
        <v>10804</v>
      </c>
      <c r="L11187" s="7">
        <v>11424.48</v>
      </c>
      <c r="M11187" s="5">
        <v>0.16</v>
      </c>
      <c r="N11187" t="s">
        <v>1138</v>
      </c>
      <c r="O11187" t="s">
        <v>30</v>
      </c>
      <c r="P11187" t="s">
        <v>25</v>
      </c>
      <c r="Q11187" t="s">
        <v>32</v>
      </c>
      <c r="R11187" t="s">
        <v>43</v>
      </c>
      <c r="S11187" t="s">
        <v>27</v>
      </c>
      <c r="T11187" t="s">
        <v>13310</v>
      </c>
      <c r="U11187" s="1">
        <v>45530</v>
      </c>
      <c r="V11187">
        <v>47</v>
      </c>
      <c r="W11187" t="str">
        <f t="shared" si="221"/>
        <v>30-59</v>
      </c>
    </row>
    <row r="11188" spans="1:23" x14ac:dyDescent="0.25">
      <c r="A11188" t="s">
        <v>11437</v>
      </c>
      <c r="B11188">
        <v>3176499439</v>
      </c>
      <c r="C11188">
        <v>1469860987</v>
      </c>
      <c r="D11188" s="1">
        <v>45769</v>
      </c>
      <c r="E11188">
        <v>99232</v>
      </c>
      <c r="F11188">
        <v>99202</v>
      </c>
      <c r="G11188" t="s">
        <v>3598</v>
      </c>
      <c r="H11188" s="34">
        <v>96634</v>
      </c>
      <c r="I11188" s="7">
        <v>75375</v>
      </c>
      <c r="J11188" s="7">
        <v>34167</v>
      </c>
      <c r="K11188" s="7">
        <v>26133</v>
      </c>
      <c r="L11188" s="7">
        <v>15075</v>
      </c>
      <c r="M11188" s="5">
        <v>0.2</v>
      </c>
      <c r="N11188" t="s">
        <v>3140</v>
      </c>
      <c r="O11188" t="s">
        <v>27</v>
      </c>
      <c r="P11188" t="s">
        <v>31</v>
      </c>
      <c r="Q11188" t="s">
        <v>32</v>
      </c>
      <c r="R11188" t="s">
        <v>43</v>
      </c>
      <c r="S11188" t="s">
        <v>17</v>
      </c>
      <c r="T11188" t="s">
        <v>13312</v>
      </c>
      <c r="U11188" s="1">
        <v>45906</v>
      </c>
      <c r="V11188">
        <v>137</v>
      </c>
      <c r="W11188" t="str">
        <f t="shared" si="221"/>
        <v>120-149</v>
      </c>
    </row>
    <row r="11189" spans="1:23" x14ac:dyDescent="0.25">
      <c r="A11189" t="s">
        <v>11438</v>
      </c>
      <c r="B11189">
        <v>3025148326</v>
      </c>
      <c r="C11189">
        <v>4780273449</v>
      </c>
      <c r="D11189" s="1">
        <v>45930</v>
      </c>
      <c r="E11189">
        <v>99213</v>
      </c>
      <c r="F11189">
        <v>99201</v>
      </c>
      <c r="G11189" t="s">
        <v>3265</v>
      </c>
      <c r="H11189" s="34">
        <v>30869</v>
      </c>
      <c r="I11189" s="7">
        <v>24387</v>
      </c>
      <c r="J11189" s="7">
        <v>17875.080000000002</v>
      </c>
      <c r="K11189" s="7">
        <v>2610</v>
      </c>
      <c r="L11189" s="7">
        <v>3901.92</v>
      </c>
      <c r="M11189" s="5">
        <v>0.16</v>
      </c>
      <c r="N11189" t="s">
        <v>1138</v>
      </c>
      <c r="O11189" t="s">
        <v>27</v>
      </c>
      <c r="P11189" t="s">
        <v>18</v>
      </c>
      <c r="Q11189" t="s">
        <v>19</v>
      </c>
      <c r="R11189" t="s">
        <v>27</v>
      </c>
      <c r="S11189" t="s">
        <v>21</v>
      </c>
      <c r="T11189" t="s">
        <v>13310</v>
      </c>
      <c r="U11189" s="1">
        <v>45990</v>
      </c>
      <c r="V11189">
        <v>60</v>
      </c>
      <c r="W11189" t="str">
        <f t="shared" si="221"/>
        <v>60-89</v>
      </c>
    </row>
    <row r="11190" spans="1:23" x14ac:dyDescent="0.25">
      <c r="A11190" t="s">
        <v>11439</v>
      </c>
      <c r="B11190">
        <v>4962554119</v>
      </c>
      <c r="C11190">
        <v>8715248205</v>
      </c>
      <c r="D11190" s="1">
        <v>45533</v>
      </c>
      <c r="E11190">
        <v>99232</v>
      </c>
      <c r="F11190">
        <v>80053</v>
      </c>
      <c r="G11190" t="s">
        <v>171</v>
      </c>
      <c r="H11190" s="34">
        <v>41245</v>
      </c>
      <c r="I11190" s="7">
        <v>33821</v>
      </c>
      <c r="J11190" s="7">
        <v>24187.22</v>
      </c>
      <c r="K11190" s="7">
        <v>3546</v>
      </c>
      <c r="L11190" s="7">
        <v>6087.78</v>
      </c>
      <c r="M11190" s="5">
        <v>0.18</v>
      </c>
      <c r="N11190" t="s">
        <v>3141</v>
      </c>
      <c r="O11190" t="s">
        <v>30</v>
      </c>
      <c r="P11190" t="s">
        <v>3150</v>
      </c>
      <c r="Q11190" t="s">
        <v>19</v>
      </c>
      <c r="R11190" t="s">
        <v>27</v>
      </c>
      <c r="S11190" t="s">
        <v>21</v>
      </c>
      <c r="T11190" t="s">
        <v>13310</v>
      </c>
      <c r="U11190" s="1">
        <v>45588</v>
      </c>
      <c r="V11190">
        <v>55</v>
      </c>
      <c r="W11190" t="str">
        <f t="shared" si="221"/>
        <v>30-59</v>
      </c>
    </row>
    <row r="11191" spans="1:23" x14ac:dyDescent="0.25">
      <c r="A11191" t="s">
        <v>11440</v>
      </c>
      <c r="B11191">
        <v>4653182836</v>
      </c>
      <c r="C11191">
        <v>8108425717</v>
      </c>
      <c r="D11191" s="1">
        <v>45614</v>
      </c>
      <c r="E11191">
        <v>99214</v>
      </c>
      <c r="F11191">
        <v>80053</v>
      </c>
      <c r="G11191" t="s">
        <v>3702</v>
      </c>
      <c r="H11191" s="34">
        <v>59233</v>
      </c>
      <c r="I11191" s="7">
        <v>47386</v>
      </c>
      <c r="J11191" s="7">
        <v>36008.959999999999</v>
      </c>
      <c r="K11191" s="7">
        <v>4743</v>
      </c>
      <c r="L11191" s="7">
        <v>6634.04</v>
      </c>
      <c r="M11191" s="5">
        <v>0.14000000000000001</v>
      </c>
      <c r="N11191" t="s">
        <v>1135</v>
      </c>
      <c r="O11191" t="s">
        <v>30</v>
      </c>
      <c r="P11191" t="s">
        <v>40</v>
      </c>
      <c r="Q11191" t="s">
        <v>32</v>
      </c>
      <c r="R11191" t="s">
        <v>43</v>
      </c>
      <c r="S11191" t="s">
        <v>17</v>
      </c>
      <c r="T11191" t="s">
        <v>13310</v>
      </c>
      <c r="U11191" s="1">
        <v>45694</v>
      </c>
      <c r="V11191">
        <v>80</v>
      </c>
      <c r="W11191" t="str">
        <f t="shared" si="221"/>
        <v>60-89</v>
      </c>
    </row>
    <row r="11192" spans="1:23" x14ac:dyDescent="0.25">
      <c r="A11192" t="s">
        <v>11441</v>
      </c>
      <c r="B11192">
        <v>2088235590</v>
      </c>
      <c r="C11192">
        <v>8172808981</v>
      </c>
      <c r="D11192" s="1">
        <v>45346</v>
      </c>
      <c r="E11192">
        <v>99214</v>
      </c>
      <c r="F11192">
        <v>99201</v>
      </c>
      <c r="G11192" t="s">
        <v>3328</v>
      </c>
      <c r="H11192" s="34">
        <v>93819</v>
      </c>
      <c r="I11192" s="7">
        <v>75055</v>
      </c>
      <c r="J11192" s="7">
        <v>44237.3</v>
      </c>
      <c r="K11192" s="7">
        <v>20310</v>
      </c>
      <c r="L11192" s="7">
        <v>10507.7</v>
      </c>
      <c r="M11192" s="5">
        <v>0.14000000000000001</v>
      </c>
      <c r="N11192" t="s">
        <v>1135</v>
      </c>
      <c r="O11192" t="s">
        <v>27</v>
      </c>
      <c r="P11192" t="s">
        <v>35</v>
      </c>
      <c r="Q11192" t="s">
        <v>19</v>
      </c>
      <c r="R11192" t="s">
        <v>21</v>
      </c>
      <c r="S11192" t="s">
        <v>21</v>
      </c>
      <c r="T11192" t="s">
        <v>13310</v>
      </c>
      <c r="U11192" s="1">
        <v>45422</v>
      </c>
      <c r="V11192">
        <v>76</v>
      </c>
      <c r="W11192" t="str">
        <f t="shared" si="221"/>
        <v>60-89</v>
      </c>
    </row>
    <row r="11193" spans="1:23" x14ac:dyDescent="0.25">
      <c r="A11193" t="s">
        <v>11442</v>
      </c>
      <c r="B11193">
        <v>6172552840</v>
      </c>
      <c r="C11193">
        <v>1553437367</v>
      </c>
      <c r="D11193" s="1">
        <v>45389</v>
      </c>
      <c r="E11193">
        <v>99221</v>
      </c>
      <c r="F11193">
        <v>80053</v>
      </c>
      <c r="G11193" t="s">
        <v>99</v>
      </c>
      <c r="H11193" s="34">
        <v>94842</v>
      </c>
      <c r="I11193" s="7">
        <v>61647</v>
      </c>
      <c r="J11193" s="7">
        <v>54249.36</v>
      </c>
      <c r="K11193" s="7">
        <v>0</v>
      </c>
      <c r="L11193" s="7">
        <v>7397.64</v>
      </c>
      <c r="M11193" s="5">
        <v>0.12</v>
      </c>
      <c r="N11193" t="s">
        <v>46</v>
      </c>
      <c r="O11193" t="s">
        <v>17</v>
      </c>
      <c r="P11193" t="s">
        <v>31</v>
      </c>
      <c r="Q11193" t="s">
        <v>19</v>
      </c>
      <c r="R11193" t="s">
        <v>20</v>
      </c>
      <c r="S11193" t="s">
        <v>17</v>
      </c>
      <c r="T11193" t="s">
        <v>13311</v>
      </c>
      <c r="U11193" s="1">
        <v>45545</v>
      </c>
      <c r="V11193">
        <v>156</v>
      </c>
      <c r="W11193" t="str">
        <f t="shared" si="221"/>
        <v>150-179</v>
      </c>
    </row>
    <row r="11194" spans="1:23" x14ac:dyDescent="0.25">
      <c r="A11194" t="s">
        <v>11443</v>
      </c>
      <c r="B11194">
        <v>9362834309</v>
      </c>
      <c r="C11194">
        <v>6158985242</v>
      </c>
      <c r="D11194" s="1">
        <v>45855</v>
      </c>
      <c r="E11194">
        <v>99221</v>
      </c>
      <c r="F11194">
        <v>36415</v>
      </c>
      <c r="G11194" t="s">
        <v>291</v>
      </c>
      <c r="H11194" s="34">
        <v>51289</v>
      </c>
      <c r="I11194" s="7">
        <v>38467</v>
      </c>
      <c r="J11194" s="7">
        <v>18551.95</v>
      </c>
      <c r="K11194" s="7">
        <v>14145</v>
      </c>
      <c r="L11194" s="7">
        <v>5770.05</v>
      </c>
      <c r="M11194" s="5">
        <v>0.15</v>
      </c>
      <c r="N11194" t="s">
        <v>1139</v>
      </c>
      <c r="O11194" t="s">
        <v>27</v>
      </c>
      <c r="P11194" t="s">
        <v>3146</v>
      </c>
      <c r="Q11194" t="s">
        <v>32</v>
      </c>
      <c r="R11194" t="s">
        <v>21</v>
      </c>
      <c r="S11194" t="s">
        <v>21</v>
      </c>
      <c r="T11194" t="s">
        <v>13312</v>
      </c>
      <c r="U11194" s="1">
        <v>45909</v>
      </c>
      <c r="V11194">
        <v>54</v>
      </c>
      <c r="W11194" t="str">
        <f t="shared" si="221"/>
        <v>30-59</v>
      </c>
    </row>
    <row r="11195" spans="1:23" x14ac:dyDescent="0.25">
      <c r="A11195" t="s">
        <v>11444</v>
      </c>
      <c r="B11195">
        <v>4384248409</v>
      </c>
      <c r="C11195">
        <v>4090708919</v>
      </c>
      <c r="D11195" s="1">
        <v>45391</v>
      </c>
      <c r="E11195">
        <v>99231</v>
      </c>
      <c r="F11195">
        <v>93000</v>
      </c>
      <c r="G11195" t="s">
        <v>4092</v>
      </c>
      <c r="H11195" s="34">
        <v>5880</v>
      </c>
      <c r="I11195" s="7">
        <v>4645</v>
      </c>
      <c r="J11195" s="7">
        <v>3461.8</v>
      </c>
      <c r="K11195" s="7">
        <v>440</v>
      </c>
      <c r="L11195" s="7">
        <v>743.2</v>
      </c>
      <c r="M11195" s="5">
        <v>0.16</v>
      </c>
      <c r="N11195" t="s">
        <v>1138</v>
      </c>
      <c r="O11195" t="s">
        <v>30</v>
      </c>
      <c r="P11195" t="s">
        <v>40</v>
      </c>
      <c r="Q11195" t="s">
        <v>19</v>
      </c>
      <c r="R11195" t="s">
        <v>20</v>
      </c>
      <c r="S11195" t="s">
        <v>27</v>
      </c>
      <c r="T11195" t="s">
        <v>13312</v>
      </c>
      <c r="U11195" s="1">
        <v>45499</v>
      </c>
      <c r="V11195">
        <v>108</v>
      </c>
      <c r="W11195" t="str">
        <f t="shared" si="221"/>
        <v>90-119</v>
      </c>
    </row>
    <row r="11196" spans="1:23" x14ac:dyDescent="0.25">
      <c r="A11196" t="s">
        <v>11445</v>
      </c>
      <c r="B11196">
        <v>9706221686</v>
      </c>
      <c r="C11196">
        <v>2281721581</v>
      </c>
      <c r="D11196" s="1">
        <v>45796</v>
      </c>
      <c r="E11196">
        <v>99215</v>
      </c>
      <c r="F11196">
        <v>99201</v>
      </c>
      <c r="G11196" t="s">
        <v>99</v>
      </c>
      <c r="H11196" s="34">
        <v>47587</v>
      </c>
      <c r="I11196" s="7">
        <v>40449</v>
      </c>
      <c r="J11196" s="7">
        <v>39640.019999999997</v>
      </c>
      <c r="K11196" s="7">
        <v>0</v>
      </c>
      <c r="L11196" s="7">
        <v>808.98</v>
      </c>
      <c r="M11196" s="5">
        <v>0.02</v>
      </c>
      <c r="N11196" t="s">
        <v>16</v>
      </c>
      <c r="O11196" t="s">
        <v>17</v>
      </c>
      <c r="P11196" t="s">
        <v>3146</v>
      </c>
      <c r="Q11196" t="s">
        <v>32</v>
      </c>
      <c r="R11196" t="s">
        <v>26</v>
      </c>
      <c r="S11196" t="s">
        <v>21</v>
      </c>
      <c r="T11196" t="s">
        <v>13312</v>
      </c>
      <c r="U11196" s="1">
        <v>45879</v>
      </c>
      <c r="V11196">
        <v>83</v>
      </c>
      <c r="W11196" t="str">
        <f t="shared" si="221"/>
        <v>60-89</v>
      </c>
    </row>
    <row r="11197" spans="1:23" x14ac:dyDescent="0.25">
      <c r="A11197" t="s">
        <v>11446</v>
      </c>
      <c r="B11197">
        <v>5767935738</v>
      </c>
      <c r="C11197">
        <v>2831861410</v>
      </c>
      <c r="D11197" s="1">
        <v>45498</v>
      </c>
      <c r="E11197">
        <v>99221</v>
      </c>
      <c r="F11197">
        <v>99292</v>
      </c>
      <c r="G11197" t="s">
        <v>3548</v>
      </c>
      <c r="H11197" s="34">
        <v>64947</v>
      </c>
      <c r="I11197" s="7">
        <v>53257</v>
      </c>
      <c r="J11197" s="7">
        <v>35087.74</v>
      </c>
      <c r="K11197" s="7">
        <v>8583</v>
      </c>
      <c r="L11197" s="7">
        <v>9586.26</v>
      </c>
      <c r="M11197" s="5">
        <v>0.18</v>
      </c>
      <c r="N11197" t="s">
        <v>3141</v>
      </c>
      <c r="O11197" t="s">
        <v>27</v>
      </c>
      <c r="P11197" t="s">
        <v>3149</v>
      </c>
      <c r="Q11197" t="s">
        <v>19</v>
      </c>
      <c r="R11197" t="s">
        <v>21</v>
      </c>
      <c r="S11197" t="s">
        <v>21</v>
      </c>
      <c r="T11197" t="s">
        <v>13312</v>
      </c>
      <c r="U11197" s="1">
        <v>45565</v>
      </c>
      <c r="V11197">
        <v>67</v>
      </c>
      <c r="W11197" t="str">
        <f t="shared" si="221"/>
        <v>60-89</v>
      </c>
    </row>
    <row r="11198" spans="1:23" x14ac:dyDescent="0.25">
      <c r="A11198" t="s">
        <v>11447</v>
      </c>
      <c r="B11198">
        <v>1333247513</v>
      </c>
      <c r="C11198">
        <v>2361351157</v>
      </c>
      <c r="D11198" s="1">
        <v>45366</v>
      </c>
      <c r="E11198">
        <v>99213</v>
      </c>
      <c r="F11198">
        <v>99202</v>
      </c>
      <c r="G11198" t="s">
        <v>3306</v>
      </c>
      <c r="H11198" s="34">
        <v>66094</v>
      </c>
      <c r="I11198" s="7">
        <v>49571</v>
      </c>
      <c r="J11198" s="7">
        <v>36991.35</v>
      </c>
      <c r="K11198" s="7">
        <v>5144</v>
      </c>
      <c r="L11198" s="7">
        <v>7435.65</v>
      </c>
      <c r="M11198" s="5">
        <v>0.15</v>
      </c>
      <c r="N11198" t="s">
        <v>1139</v>
      </c>
      <c r="O11198" t="s">
        <v>27</v>
      </c>
      <c r="P11198" t="s">
        <v>3150</v>
      </c>
      <c r="Q11198" t="s">
        <v>19</v>
      </c>
      <c r="R11198" t="s">
        <v>38</v>
      </c>
      <c r="S11198" t="s">
        <v>21</v>
      </c>
      <c r="T11198" t="s">
        <v>13312</v>
      </c>
      <c r="U11198" s="1">
        <v>45441</v>
      </c>
      <c r="V11198">
        <v>75</v>
      </c>
      <c r="W11198" t="str">
        <f t="shared" si="221"/>
        <v>60-89</v>
      </c>
    </row>
    <row r="11199" spans="1:23" x14ac:dyDescent="0.25">
      <c r="A11199" t="s">
        <v>11448</v>
      </c>
      <c r="B11199">
        <v>2375045336</v>
      </c>
      <c r="C11199">
        <v>821969333</v>
      </c>
      <c r="D11199" s="1">
        <v>45330</v>
      </c>
      <c r="E11199">
        <v>99221</v>
      </c>
      <c r="F11199">
        <v>85025</v>
      </c>
      <c r="G11199" t="s">
        <v>3552</v>
      </c>
      <c r="H11199" s="34">
        <v>47561</v>
      </c>
      <c r="I11199" s="7">
        <v>40427</v>
      </c>
      <c r="J11199" s="7">
        <v>37100.46</v>
      </c>
      <c r="K11199" s="7">
        <v>2518</v>
      </c>
      <c r="L11199" s="7">
        <v>808.54</v>
      </c>
      <c r="M11199" s="5">
        <v>0.02</v>
      </c>
      <c r="N11199" t="s">
        <v>16</v>
      </c>
      <c r="O11199" t="s">
        <v>30</v>
      </c>
      <c r="P11199" t="s">
        <v>58</v>
      </c>
      <c r="Q11199" t="s">
        <v>32</v>
      </c>
      <c r="R11199" t="s">
        <v>43</v>
      </c>
      <c r="S11199" t="s">
        <v>27</v>
      </c>
      <c r="T11199" t="s">
        <v>13311</v>
      </c>
      <c r="U11199" s="1">
        <v>45449</v>
      </c>
      <c r="V11199">
        <v>119</v>
      </c>
      <c r="W11199" t="str">
        <f t="shared" si="221"/>
        <v>90-119</v>
      </c>
    </row>
    <row r="11200" spans="1:23" x14ac:dyDescent="0.25">
      <c r="A11200" t="s">
        <v>11449</v>
      </c>
      <c r="B11200">
        <v>5580407726</v>
      </c>
      <c r="C11200">
        <v>2734915983</v>
      </c>
      <c r="D11200" s="1">
        <v>45301</v>
      </c>
      <c r="E11200">
        <v>99233</v>
      </c>
      <c r="F11200">
        <v>99283</v>
      </c>
      <c r="G11200" t="s">
        <v>4092</v>
      </c>
      <c r="H11200" s="34">
        <v>50970</v>
      </c>
      <c r="I11200" s="7">
        <v>40776</v>
      </c>
      <c r="J11200" s="7">
        <v>25062.36</v>
      </c>
      <c r="K11200" s="7">
        <v>10005</v>
      </c>
      <c r="L11200" s="7">
        <v>5708.64</v>
      </c>
      <c r="M11200" s="5">
        <v>0.14000000000000001</v>
      </c>
      <c r="N11200" t="s">
        <v>1135</v>
      </c>
      <c r="O11200" t="s">
        <v>27</v>
      </c>
      <c r="P11200" t="s">
        <v>58</v>
      </c>
      <c r="Q11200" t="s">
        <v>19</v>
      </c>
      <c r="R11200" t="s">
        <v>20</v>
      </c>
      <c r="S11200" t="s">
        <v>17</v>
      </c>
      <c r="T11200" t="s">
        <v>13310</v>
      </c>
      <c r="U11200" s="1">
        <v>45471</v>
      </c>
      <c r="V11200">
        <v>169</v>
      </c>
      <c r="W11200" t="str">
        <f t="shared" si="221"/>
        <v>150-179</v>
      </c>
    </row>
    <row r="11201" spans="1:23" x14ac:dyDescent="0.25">
      <c r="A11201" t="s">
        <v>11450</v>
      </c>
      <c r="B11201">
        <v>9851147469</v>
      </c>
      <c r="C11201">
        <v>1381760753</v>
      </c>
      <c r="D11201" s="1">
        <v>45796</v>
      </c>
      <c r="E11201">
        <v>99222</v>
      </c>
      <c r="F11201">
        <v>97110</v>
      </c>
      <c r="G11201" t="s">
        <v>237</v>
      </c>
      <c r="H11201" s="34">
        <v>53626</v>
      </c>
      <c r="I11201" s="7">
        <v>34857</v>
      </c>
      <c r="J11201" s="7">
        <v>30674.16</v>
      </c>
      <c r="K11201" s="7">
        <v>0</v>
      </c>
      <c r="L11201" s="7">
        <v>4182.84</v>
      </c>
      <c r="M11201" s="5">
        <v>0.12</v>
      </c>
      <c r="N11201" t="s">
        <v>46</v>
      </c>
      <c r="O11201" t="s">
        <v>17</v>
      </c>
      <c r="P11201" t="s">
        <v>3146</v>
      </c>
      <c r="Q11201" t="s">
        <v>19</v>
      </c>
      <c r="R11201" t="s">
        <v>43</v>
      </c>
      <c r="S11201" t="s">
        <v>17</v>
      </c>
      <c r="T11201" t="s">
        <v>13310</v>
      </c>
      <c r="U11201" s="1">
        <v>45868</v>
      </c>
      <c r="V11201">
        <v>72</v>
      </c>
      <c r="W11201" t="str">
        <f t="shared" si="221"/>
        <v>60-89</v>
      </c>
    </row>
    <row r="11202" spans="1:23" x14ac:dyDescent="0.25">
      <c r="A11202" t="s">
        <v>11451</v>
      </c>
      <c r="B11202">
        <v>1599332789</v>
      </c>
      <c r="C11202">
        <v>1545398849</v>
      </c>
      <c r="D11202" s="1">
        <v>45750</v>
      </c>
      <c r="E11202">
        <v>99213</v>
      </c>
      <c r="F11202">
        <v>99212</v>
      </c>
      <c r="G11202" t="s">
        <v>118</v>
      </c>
      <c r="H11202" s="34">
        <v>59368</v>
      </c>
      <c r="I11202" s="7">
        <v>44526</v>
      </c>
      <c r="J11202" s="7">
        <v>37847.1</v>
      </c>
      <c r="K11202" s="7">
        <v>0</v>
      </c>
      <c r="L11202" s="7">
        <v>6678.9</v>
      </c>
      <c r="M11202" s="5">
        <v>0.15</v>
      </c>
      <c r="N11202" t="s">
        <v>1139</v>
      </c>
      <c r="O11202" t="s">
        <v>17</v>
      </c>
      <c r="P11202" t="s">
        <v>35</v>
      </c>
      <c r="Q11202" t="s">
        <v>32</v>
      </c>
      <c r="R11202" t="s">
        <v>43</v>
      </c>
      <c r="S11202" t="s">
        <v>21</v>
      </c>
      <c r="T11202" t="s">
        <v>13310</v>
      </c>
      <c r="U11202" s="1">
        <v>45821</v>
      </c>
      <c r="V11202">
        <v>71</v>
      </c>
      <c r="W11202" t="str">
        <f t="shared" si="221"/>
        <v>60-89</v>
      </c>
    </row>
    <row r="11203" spans="1:23" x14ac:dyDescent="0.25">
      <c r="A11203" t="s">
        <v>11452</v>
      </c>
      <c r="B11203">
        <v>4602894323</v>
      </c>
      <c r="C11203">
        <v>6490782361</v>
      </c>
      <c r="D11203" s="1">
        <v>45432</v>
      </c>
      <c r="E11203">
        <v>99222</v>
      </c>
      <c r="F11203">
        <v>99283</v>
      </c>
      <c r="G11203" t="s">
        <v>3365</v>
      </c>
      <c r="H11203" s="34">
        <v>28587</v>
      </c>
      <c r="I11203" s="7">
        <v>21440</v>
      </c>
      <c r="J11203" s="7">
        <v>15821</v>
      </c>
      <c r="K11203" s="7">
        <v>2403</v>
      </c>
      <c r="L11203" s="7">
        <v>3216</v>
      </c>
      <c r="M11203" s="5">
        <v>0.15</v>
      </c>
      <c r="N11203" t="s">
        <v>1139</v>
      </c>
      <c r="O11203" t="s">
        <v>30</v>
      </c>
      <c r="P11203" t="s">
        <v>3149</v>
      </c>
      <c r="Q11203" t="s">
        <v>19</v>
      </c>
      <c r="R11203" t="s">
        <v>43</v>
      </c>
      <c r="S11203" t="s">
        <v>27</v>
      </c>
      <c r="T11203" t="s">
        <v>13310</v>
      </c>
      <c r="U11203" s="1">
        <v>45466</v>
      </c>
      <c r="V11203">
        <v>34</v>
      </c>
      <c r="W11203" t="str">
        <f t="shared" ref="W11203:W11266" si="222">IF(V11203="","",IF(V11203&lt;30,"0-29",IF(V11203&lt;60,"30-59",IF(V11203&lt;90,"60-89",IF(V11203&lt;120,"90-119",IF(V11203&lt;150,"120-149",IF(V11203&lt;180,"150-179",IF(V11203&lt;210,"180-209",IF(V11203&lt;240,"210-239",IF(V11203&lt;270,"240-269",IF(V11203&lt;300,"270-299",IF(V11203&lt;330,"300-329",IF(V11203&lt;360,"330-359","360+")))))))))))))</f>
        <v>30-59</v>
      </c>
    </row>
    <row r="11204" spans="1:23" x14ac:dyDescent="0.25">
      <c r="A11204" t="s">
        <v>11453</v>
      </c>
      <c r="B11204">
        <v>8065650627</v>
      </c>
      <c r="C11204">
        <v>5697061661</v>
      </c>
      <c r="D11204" s="1">
        <v>45945</v>
      </c>
      <c r="E11204">
        <v>99223</v>
      </c>
      <c r="F11204">
        <v>99205</v>
      </c>
      <c r="G11204" t="s">
        <v>52</v>
      </c>
      <c r="H11204" s="34">
        <v>37585</v>
      </c>
      <c r="I11204" s="7">
        <v>30820</v>
      </c>
      <c r="J11204" s="7">
        <v>16630.400000000001</v>
      </c>
      <c r="K11204" s="7">
        <v>8642</v>
      </c>
      <c r="L11204" s="7">
        <v>5547.6</v>
      </c>
      <c r="M11204" s="5">
        <v>0.18</v>
      </c>
      <c r="N11204" t="s">
        <v>3141</v>
      </c>
      <c r="O11204" t="s">
        <v>27</v>
      </c>
      <c r="P11204" t="s">
        <v>18</v>
      </c>
      <c r="Q11204" t="s">
        <v>32</v>
      </c>
      <c r="R11204" t="s">
        <v>21</v>
      </c>
      <c r="S11204" t="s">
        <v>27</v>
      </c>
      <c r="T11204" t="s">
        <v>13311</v>
      </c>
      <c r="U11204" s="1">
        <v>46075</v>
      </c>
      <c r="V11204">
        <v>130</v>
      </c>
      <c r="W11204" t="str">
        <f t="shared" si="222"/>
        <v>120-149</v>
      </c>
    </row>
    <row r="11205" spans="1:23" x14ac:dyDescent="0.25">
      <c r="A11205" t="s">
        <v>11454</v>
      </c>
      <c r="B11205">
        <v>7753305087</v>
      </c>
      <c r="C11205">
        <v>8750841749</v>
      </c>
      <c r="D11205" s="1">
        <v>45414</v>
      </c>
      <c r="E11205">
        <v>99231</v>
      </c>
      <c r="F11205">
        <v>99212</v>
      </c>
      <c r="G11205" t="s">
        <v>3301</v>
      </c>
      <c r="H11205" s="34">
        <v>67558</v>
      </c>
      <c r="I11205" s="7">
        <v>57424</v>
      </c>
      <c r="J11205" s="7">
        <v>49915.519999999997</v>
      </c>
      <c r="K11205" s="7">
        <v>6360</v>
      </c>
      <c r="L11205" s="7">
        <v>1148.48</v>
      </c>
      <c r="M11205" s="5">
        <v>0.02</v>
      </c>
      <c r="N11205" t="s">
        <v>16</v>
      </c>
      <c r="O11205" t="s">
        <v>30</v>
      </c>
      <c r="P11205" t="s">
        <v>55</v>
      </c>
      <c r="Q11205" t="s">
        <v>32</v>
      </c>
      <c r="R11205" t="s">
        <v>26</v>
      </c>
      <c r="S11205" t="s">
        <v>27</v>
      </c>
      <c r="T11205" t="s">
        <v>13311</v>
      </c>
      <c r="U11205" s="1">
        <v>45576</v>
      </c>
      <c r="V11205">
        <v>162</v>
      </c>
      <c r="W11205" t="str">
        <f t="shared" si="222"/>
        <v>150-179</v>
      </c>
    </row>
    <row r="11206" spans="1:23" x14ac:dyDescent="0.25">
      <c r="A11206" t="s">
        <v>11455</v>
      </c>
      <c r="B11206">
        <v>4297060065</v>
      </c>
      <c r="C11206">
        <v>8711600978</v>
      </c>
      <c r="D11206" s="1">
        <v>45811</v>
      </c>
      <c r="E11206">
        <v>99222</v>
      </c>
      <c r="F11206">
        <v>90834</v>
      </c>
      <c r="G11206" t="s">
        <v>3265</v>
      </c>
      <c r="H11206" s="34">
        <v>91251</v>
      </c>
      <c r="I11206" s="7">
        <v>59313</v>
      </c>
      <c r="J11206" s="7">
        <v>52195.44</v>
      </c>
      <c r="K11206" s="7">
        <v>0</v>
      </c>
      <c r="L11206" s="7">
        <v>7117.56</v>
      </c>
      <c r="M11206" s="5">
        <v>0.12</v>
      </c>
      <c r="N11206" t="s">
        <v>46</v>
      </c>
      <c r="O11206" t="s">
        <v>17</v>
      </c>
      <c r="P11206" t="s">
        <v>3146</v>
      </c>
      <c r="Q11206" t="s">
        <v>32</v>
      </c>
      <c r="R11206" t="s">
        <v>26</v>
      </c>
      <c r="S11206" t="s">
        <v>21</v>
      </c>
      <c r="T11206" t="s">
        <v>13312</v>
      </c>
      <c r="U11206" s="1">
        <v>45916</v>
      </c>
      <c r="V11206">
        <v>105</v>
      </c>
      <c r="W11206" t="str">
        <f t="shared" si="222"/>
        <v>90-119</v>
      </c>
    </row>
    <row r="11207" spans="1:23" x14ac:dyDescent="0.25">
      <c r="A11207" t="s">
        <v>11456</v>
      </c>
      <c r="B11207">
        <v>7697676349</v>
      </c>
      <c r="C11207">
        <v>5997785584</v>
      </c>
      <c r="D11207" s="1">
        <v>45843</v>
      </c>
      <c r="E11207">
        <v>99222</v>
      </c>
      <c r="F11207">
        <v>99282</v>
      </c>
      <c r="G11207" t="s">
        <v>3335</v>
      </c>
      <c r="H11207" s="34">
        <v>84405</v>
      </c>
      <c r="I11207" s="7">
        <v>66680</v>
      </c>
      <c r="J11207" s="7">
        <v>47513.2</v>
      </c>
      <c r="K11207" s="7">
        <v>8498</v>
      </c>
      <c r="L11207" s="7">
        <v>10668.8</v>
      </c>
      <c r="M11207" s="5">
        <v>0.16</v>
      </c>
      <c r="N11207" t="s">
        <v>1138</v>
      </c>
      <c r="O11207" t="s">
        <v>30</v>
      </c>
      <c r="P11207" t="s">
        <v>3148</v>
      </c>
      <c r="Q11207" t="s">
        <v>19</v>
      </c>
      <c r="R11207" t="s">
        <v>27</v>
      </c>
      <c r="S11207" t="s">
        <v>27</v>
      </c>
      <c r="T11207" t="s">
        <v>13311</v>
      </c>
      <c r="U11207" s="1">
        <v>45974</v>
      </c>
      <c r="V11207">
        <v>131</v>
      </c>
      <c r="W11207" t="str">
        <f t="shared" si="222"/>
        <v>120-149</v>
      </c>
    </row>
    <row r="11208" spans="1:23" x14ac:dyDescent="0.25">
      <c r="A11208" t="s">
        <v>11457</v>
      </c>
      <c r="B11208">
        <v>8177820764</v>
      </c>
      <c r="C11208">
        <v>3909678367</v>
      </c>
      <c r="D11208" s="1">
        <v>45590</v>
      </c>
      <c r="E11208">
        <v>99238</v>
      </c>
      <c r="F11208">
        <v>99213</v>
      </c>
      <c r="G11208" t="s">
        <v>3843</v>
      </c>
      <c r="H11208" s="34">
        <v>56686</v>
      </c>
      <c r="I11208" s="7">
        <v>36846</v>
      </c>
      <c r="J11208" s="7">
        <v>17513.48</v>
      </c>
      <c r="K11208" s="7">
        <v>14911</v>
      </c>
      <c r="L11208" s="7">
        <v>4421.5200000000004</v>
      </c>
      <c r="M11208" s="5">
        <v>0.12</v>
      </c>
      <c r="N11208" t="s">
        <v>46</v>
      </c>
      <c r="O11208" t="s">
        <v>27</v>
      </c>
      <c r="P11208" t="s">
        <v>58</v>
      </c>
      <c r="Q11208" t="s">
        <v>32</v>
      </c>
      <c r="R11208" t="s">
        <v>26</v>
      </c>
      <c r="S11208" t="s">
        <v>27</v>
      </c>
      <c r="T11208" t="s">
        <v>13312</v>
      </c>
      <c r="U11208" s="1">
        <v>45735</v>
      </c>
      <c r="V11208">
        <v>145</v>
      </c>
      <c r="W11208" t="str">
        <f t="shared" si="222"/>
        <v>120-149</v>
      </c>
    </row>
    <row r="11209" spans="1:23" x14ac:dyDescent="0.25">
      <c r="A11209" t="s">
        <v>11458</v>
      </c>
      <c r="B11209">
        <v>9018731912</v>
      </c>
      <c r="C11209">
        <v>9974489176</v>
      </c>
      <c r="D11209" s="1">
        <v>45780</v>
      </c>
      <c r="E11209">
        <v>99231</v>
      </c>
      <c r="F11209">
        <v>99281</v>
      </c>
      <c r="G11209" t="s">
        <v>3262</v>
      </c>
      <c r="H11209" s="34">
        <v>44002</v>
      </c>
      <c r="I11209" s="7">
        <v>35202</v>
      </c>
      <c r="J11209" s="7">
        <v>27186.720000000001</v>
      </c>
      <c r="K11209" s="7">
        <v>3087</v>
      </c>
      <c r="L11209" s="7">
        <v>4928.28</v>
      </c>
      <c r="M11209" s="5">
        <v>0.14000000000000001</v>
      </c>
      <c r="N11209" t="s">
        <v>1135</v>
      </c>
      <c r="O11209" t="s">
        <v>30</v>
      </c>
      <c r="P11209" t="s">
        <v>3149</v>
      </c>
      <c r="Q11209" t="s">
        <v>19</v>
      </c>
      <c r="R11209" t="s">
        <v>43</v>
      </c>
      <c r="S11209" t="s">
        <v>21</v>
      </c>
      <c r="T11209" t="s">
        <v>13310</v>
      </c>
      <c r="U11209" s="1">
        <v>45876</v>
      </c>
      <c r="V11209">
        <v>96</v>
      </c>
      <c r="W11209" t="str">
        <f t="shared" si="222"/>
        <v>90-119</v>
      </c>
    </row>
    <row r="11210" spans="1:23" x14ac:dyDescent="0.25">
      <c r="A11210" t="s">
        <v>11459</v>
      </c>
      <c r="B11210">
        <v>1302575151</v>
      </c>
      <c r="C11210">
        <v>8320607052</v>
      </c>
      <c r="D11210" s="1">
        <v>45550</v>
      </c>
      <c r="E11210">
        <v>99222</v>
      </c>
      <c r="F11210">
        <v>99212</v>
      </c>
      <c r="G11210" t="s">
        <v>286</v>
      </c>
      <c r="H11210" s="34">
        <v>82010</v>
      </c>
      <c r="I11210" s="7">
        <v>65608</v>
      </c>
      <c r="J11210" s="7">
        <v>38778.879999999997</v>
      </c>
      <c r="K11210" s="7">
        <v>17644</v>
      </c>
      <c r="L11210" s="7">
        <v>9185.1200000000008</v>
      </c>
      <c r="M11210" s="5">
        <v>0.14000000000000001</v>
      </c>
      <c r="N11210" t="s">
        <v>1135</v>
      </c>
      <c r="O11210" t="s">
        <v>27</v>
      </c>
      <c r="P11210" t="s">
        <v>18</v>
      </c>
      <c r="Q11210" t="s">
        <v>32</v>
      </c>
      <c r="R11210" t="s">
        <v>43</v>
      </c>
      <c r="S11210" t="s">
        <v>17</v>
      </c>
      <c r="T11210" t="s">
        <v>13312</v>
      </c>
      <c r="U11210" s="1">
        <v>45706</v>
      </c>
      <c r="V11210">
        <v>156</v>
      </c>
      <c r="W11210" t="str">
        <f t="shared" si="222"/>
        <v>150-179</v>
      </c>
    </row>
    <row r="11211" spans="1:23" x14ac:dyDescent="0.25">
      <c r="A11211" t="s">
        <v>11460</v>
      </c>
      <c r="B11211">
        <v>8267182009</v>
      </c>
      <c r="C11211">
        <v>7124759090</v>
      </c>
      <c r="D11211" s="1">
        <v>45692</v>
      </c>
      <c r="E11211">
        <v>99221</v>
      </c>
      <c r="F11211">
        <v>99205</v>
      </c>
      <c r="G11211" t="s">
        <v>75</v>
      </c>
      <c r="H11211" s="34">
        <v>92317</v>
      </c>
      <c r="I11211" s="7">
        <v>75700</v>
      </c>
      <c r="J11211" s="7">
        <v>49812</v>
      </c>
      <c r="K11211" s="7">
        <v>12262</v>
      </c>
      <c r="L11211" s="7">
        <v>13626</v>
      </c>
      <c r="M11211" s="5">
        <v>0.18</v>
      </c>
      <c r="N11211" t="s">
        <v>3141</v>
      </c>
      <c r="O11211" t="s">
        <v>27</v>
      </c>
      <c r="P11211" t="s">
        <v>3148</v>
      </c>
      <c r="Q11211" t="s">
        <v>32</v>
      </c>
      <c r="R11211" t="s">
        <v>27</v>
      </c>
      <c r="S11211" t="s">
        <v>17</v>
      </c>
      <c r="T11211" t="s">
        <v>13312</v>
      </c>
      <c r="U11211" s="1">
        <v>45862</v>
      </c>
      <c r="V11211">
        <v>170</v>
      </c>
      <c r="W11211" t="str">
        <f t="shared" si="222"/>
        <v>150-179</v>
      </c>
    </row>
    <row r="11212" spans="1:23" x14ac:dyDescent="0.25">
      <c r="A11212" t="s">
        <v>11461</v>
      </c>
      <c r="B11212">
        <v>4952445712</v>
      </c>
      <c r="C11212">
        <v>7388304592</v>
      </c>
      <c r="D11212" s="1">
        <v>45573</v>
      </c>
      <c r="E11212">
        <v>99214</v>
      </c>
      <c r="F11212">
        <v>90834</v>
      </c>
      <c r="G11212" t="s">
        <v>3365</v>
      </c>
      <c r="H11212" s="34">
        <v>47638</v>
      </c>
      <c r="I11212" s="7">
        <v>40492</v>
      </c>
      <c r="J11212" s="7">
        <v>32879.160000000003</v>
      </c>
      <c r="K11212" s="7">
        <v>6803</v>
      </c>
      <c r="L11212" s="7">
        <v>809.84</v>
      </c>
      <c r="M11212" s="5">
        <v>0.02</v>
      </c>
      <c r="N11212" t="s">
        <v>16</v>
      </c>
      <c r="O11212" t="s">
        <v>30</v>
      </c>
      <c r="P11212" t="s">
        <v>3148</v>
      </c>
      <c r="Q11212" t="s">
        <v>19</v>
      </c>
      <c r="R11212" t="s">
        <v>20</v>
      </c>
      <c r="S11212" t="s">
        <v>21</v>
      </c>
      <c r="T11212" t="s">
        <v>13310</v>
      </c>
      <c r="U11212" s="1">
        <v>45691</v>
      </c>
      <c r="V11212">
        <v>118</v>
      </c>
      <c r="W11212" t="str">
        <f t="shared" si="222"/>
        <v>90-119</v>
      </c>
    </row>
    <row r="11213" spans="1:23" x14ac:dyDescent="0.25">
      <c r="A11213" t="s">
        <v>11462</v>
      </c>
      <c r="B11213">
        <v>5803914526</v>
      </c>
      <c r="C11213">
        <v>4042716629</v>
      </c>
      <c r="D11213" s="1">
        <v>45574</v>
      </c>
      <c r="E11213">
        <v>99221</v>
      </c>
      <c r="F11213">
        <v>99201</v>
      </c>
      <c r="G11213" t="s">
        <v>148</v>
      </c>
      <c r="H11213" s="34">
        <v>67750</v>
      </c>
      <c r="I11213" s="7">
        <v>53523</v>
      </c>
      <c r="J11213" s="7">
        <v>26844.32</v>
      </c>
      <c r="K11213" s="7">
        <v>18115</v>
      </c>
      <c r="L11213" s="7">
        <v>8563.68</v>
      </c>
      <c r="M11213" s="5">
        <v>0.16</v>
      </c>
      <c r="N11213" t="s">
        <v>1138</v>
      </c>
      <c r="O11213" t="s">
        <v>27</v>
      </c>
      <c r="P11213" t="s">
        <v>40</v>
      </c>
      <c r="Q11213" t="s">
        <v>32</v>
      </c>
      <c r="R11213" t="s">
        <v>20</v>
      </c>
      <c r="S11213" t="s">
        <v>21</v>
      </c>
      <c r="T11213" t="s">
        <v>13310</v>
      </c>
      <c r="U11213" s="1">
        <v>45669</v>
      </c>
      <c r="V11213">
        <v>95</v>
      </c>
      <c r="W11213" t="str">
        <f t="shared" si="222"/>
        <v>90-119</v>
      </c>
    </row>
    <row r="11214" spans="1:23" x14ac:dyDescent="0.25">
      <c r="A11214" t="s">
        <v>11463</v>
      </c>
      <c r="B11214">
        <v>5027737805</v>
      </c>
      <c r="C11214">
        <v>7093317891</v>
      </c>
      <c r="D11214" s="1">
        <v>45644</v>
      </c>
      <c r="E11214">
        <v>99213</v>
      </c>
      <c r="F11214">
        <v>99282</v>
      </c>
      <c r="G11214" t="s">
        <v>293</v>
      </c>
      <c r="H11214" s="34">
        <v>76586</v>
      </c>
      <c r="I11214" s="7">
        <v>55142</v>
      </c>
      <c r="J11214" s="7">
        <v>32422.639999999999</v>
      </c>
      <c r="K11214" s="7">
        <v>18308</v>
      </c>
      <c r="L11214" s="7">
        <v>4411.3599999999997</v>
      </c>
      <c r="M11214" s="5">
        <v>0.08</v>
      </c>
      <c r="N11214" t="s">
        <v>24</v>
      </c>
      <c r="O11214" t="s">
        <v>27</v>
      </c>
      <c r="P11214" t="s">
        <v>3147</v>
      </c>
      <c r="Q11214" t="s">
        <v>32</v>
      </c>
      <c r="R11214" t="s">
        <v>43</v>
      </c>
      <c r="S11214" t="s">
        <v>27</v>
      </c>
      <c r="T11214" t="s">
        <v>13310</v>
      </c>
      <c r="U11214" s="1">
        <v>45676</v>
      </c>
      <c r="V11214">
        <v>32</v>
      </c>
      <c r="W11214" t="str">
        <f t="shared" si="222"/>
        <v>30-59</v>
      </c>
    </row>
    <row r="11215" spans="1:23" x14ac:dyDescent="0.25">
      <c r="A11215" t="s">
        <v>11464</v>
      </c>
      <c r="B11215">
        <v>4902006206</v>
      </c>
      <c r="C11215">
        <v>9122267995</v>
      </c>
      <c r="D11215" s="1">
        <v>45896</v>
      </c>
      <c r="E11215">
        <v>99238</v>
      </c>
      <c r="F11215">
        <v>80053</v>
      </c>
      <c r="G11215" t="s">
        <v>3247</v>
      </c>
      <c r="H11215" s="34">
        <v>94080</v>
      </c>
      <c r="I11215" s="7">
        <v>70560</v>
      </c>
      <c r="J11215" s="7">
        <v>35928</v>
      </c>
      <c r="K11215" s="7">
        <v>24048</v>
      </c>
      <c r="L11215" s="7">
        <v>10584</v>
      </c>
      <c r="M11215" s="5">
        <v>0.15</v>
      </c>
      <c r="N11215" t="s">
        <v>1139</v>
      </c>
      <c r="O11215" t="s">
        <v>27</v>
      </c>
      <c r="P11215" t="s">
        <v>97</v>
      </c>
      <c r="Q11215" t="s">
        <v>19</v>
      </c>
      <c r="R11215" t="s">
        <v>21</v>
      </c>
      <c r="S11215" t="s">
        <v>21</v>
      </c>
      <c r="T11215" t="s">
        <v>13311</v>
      </c>
      <c r="U11215" s="1">
        <v>46009</v>
      </c>
      <c r="V11215">
        <v>113</v>
      </c>
      <c r="W11215" t="str">
        <f t="shared" si="222"/>
        <v>90-119</v>
      </c>
    </row>
    <row r="11216" spans="1:23" x14ac:dyDescent="0.25">
      <c r="A11216" t="s">
        <v>11465</v>
      </c>
      <c r="B11216">
        <v>4223981752</v>
      </c>
      <c r="C11216">
        <v>8395819279</v>
      </c>
      <c r="D11216" s="1">
        <v>45895</v>
      </c>
      <c r="E11216">
        <v>99223</v>
      </c>
      <c r="F11216">
        <v>99281</v>
      </c>
      <c r="G11216" t="s">
        <v>3286</v>
      </c>
      <c r="H11216" s="34">
        <v>60153</v>
      </c>
      <c r="I11216" s="7">
        <v>45115</v>
      </c>
      <c r="J11216" s="7">
        <v>35760.75</v>
      </c>
      <c r="K11216" s="7">
        <v>2587</v>
      </c>
      <c r="L11216" s="7">
        <v>6767.25</v>
      </c>
      <c r="M11216" s="5">
        <v>0.15</v>
      </c>
      <c r="N11216" t="s">
        <v>1139</v>
      </c>
      <c r="O11216" t="s">
        <v>30</v>
      </c>
      <c r="P11216" t="s">
        <v>3146</v>
      </c>
      <c r="Q11216" t="s">
        <v>19</v>
      </c>
      <c r="R11216" t="s">
        <v>38</v>
      </c>
      <c r="S11216" t="s">
        <v>17</v>
      </c>
      <c r="T11216" t="s">
        <v>13310</v>
      </c>
      <c r="U11216" s="1">
        <v>45969</v>
      </c>
      <c r="V11216">
        <v>74</v>
      </c>
      <c r="W11216" t="str">
        <f t="shared" si="222"/>
        <v>60-89</v>
      </c>
    </row>
    <row r="11217" spans="1:23" x14ac:dyDescent="0.25">
      <c r="A11217" t="s">
        <v>11466</v>
      </c>
      <c r="B11217">
        <v>4310116001</v>
      </c>
      <c r="C11217">
        <v>9183687021</v>
      </c>
      <c r="D11217" s="1">
        <v>45402</v>
      </c>
      <c r="E11217">
        <v>99232</v>
      </c>
      <c r="F11217">
        <v>81000</v>
      </c>
      <c r="G11217" t="s">
        <v>77</v>
      </c>
      <c r="H11217" s="34">
        <v>85474</v>
      </c>
      <c r="I11217" s="7">
        <v>68379</v>
      </c>
      <c r="J11217" s="7">
        <v>48809.94</v>
      </c>
      <c r="K11217" s="7">
        <v>9996</v>
      </c>
      <c r="L11217" s="7">
        <v>9573.06</v>
      </c>
      <c r="M11217" s="5">
        <v>0.14000000000000001</v>
      </c>
      <c r="N11217" t="s">
        <v>1135</v>
      </c>
      <c r="O11217" t="s">
        <v>27</v>
      </c>
      <c r="P11217" t="s">
        <v>35</v>
      </c>
      <c r="Q11217" t="s">
        <v>32</v>
      </c>
      <c r="R11217" t="s">
        <v>20</v>
      </c>
      <c r="S11217" t="s">
        <v>27</v>
      </c>
      <c r="T11217" t="s">
        <v>13311</v>
      </c>
      <c r="U11217" s="1">
        <v>45498</v>
      </c>
      <c r="V11217">
        <v>96</v>
      </c>
      <c r="W11217" t="str">
        <f t="shared" si="222"/>
        <v>90-119</v>
      </c>
    </row>
    <row r="11218" spans="1:23" x14ac:dyDescent="0.25">
      <c r="A11218" t="s">
        <v>11467</v>
      </c>
      <c r="B11218">
        <v>6824194253</v>
      </c>
      <c r="C11218">
        <v>9327956575</v>
      </c>
      <c r="D11218" s="1">
        <v>45693</v>
      </c>
      <c r="E11218">
        <v>99233</v>
      </c>
      <c r="F11218">
        <v>99211</v>
      </c>
      <c r="G11218" t="s">
        <v>347</v>
      </c>
      <c r="H11218" s="34">
        <v>34289</v>
      </c>
      <c r="I11218" s="7">
        <v>26745</v>
      </c>
      <c r="J11218" s="7">
        <v>19731</v>
      </c>
      <c r="K11218" s="7">
        <v>1665</v>
      </c>
      <c r="L11218" s="7">
        <v>5349</v>
      </c>
      <c r="M11218" s="5">
        <v>0.2</v>
      </c>
      <c r="N11218" t="s">
        <v>3140</v>
      </c>
      <c r="O11218" t="s">
        <v>30</v>
      </c>
      <c r="P11218" t="s">
        <v>3148</v>
      </c>
      <c r="Q11218" t="s">
        <v>32</v>
      </c>
      <c r="R11218" t="s">
        <v>43</v>
      </c>
      <c r="S11218" t="s">
        <v>27</v>
      </c>
      <c r="T11218" t="s">
        <v>13311</v>
      </c>
      <c r="U11218" s="1">
        <v>45846</v>
      </c>
      <c r="V11218">
        <v>153</v>
      </c>
      <c r="W11218" t="str">
        <f t="shared" si="222"/>
        <v>150-179</v>
      </c>
    </row>
    <row r="11219" spans="1:23" x14ac:dyDescent="0.25">
      <c r="A11219" t="s">
        <v>11468</v>
      </c>
      <c r="B11219">
        <v>4937389677</v>
      </c>
      <c r="C11219">
        <v>2771107050</v>
      </c>
      <c r="D11219" s="1">
        <v>45959</v>
      </c>
      <c r="E11219">
        <v>99215</v>
      </c>
      <c r="F11219">
        <v>90834</v>
      </c>
      <c r="G11219" t="s">
        <v>142</v>
      </c>
      <c r="H11219" s="34">
        <v>49969</v>
      </c>
      <c r="I11219" s="7">
        <v>35978</v>
      </c>
      <c r="J11219" s="7">
        <v>33099.760000000002</v>
      </c>
      <c r="K11219" s="7">
        <v>0</v>
      </c>
      <c r="L11219" s="7">
        <v>2878.24</v>
      </c>
      <c r="M11219" s="5">
        <v>0.08</v>
      </c>
      <c r="N11219" t="s">
        <v>24</v>
      </c>
      <c r="O11219" t="s">
        <v>17</v>
      </c>
      <c r="P11219" t="s">
        <v>3150</v>
      </c>
      <c r="Q11219" t="s">
        <v>19</v>
      </c>
      <c r="R11219" t="s">
        <v>20</v>
      </c>
      <c r="S11219" t="s">
        <v>21</v>
      </c>
      <c r="T11219" t="s">
        <v>13311</v>
      </c>
      <c r="U11219" s="1">
        <v>46083</v>
      </c>
      <c r="V11219">
        <v>124</v>
      </c>
      <c r="W11219" t="str">
        <f t="shared" si="222"/>
        <v>120-149</v>
      </c>
    </row>
    <row r="11220" spans="1:23" x14ac:dyDescent="0.25">
      <c r="A11220" t="s">
        <v>11469</v>
      </c>
      <c r="B11220">
        <v>4353206209</v>
      </c>
      <c r="C11220">
        <v>7621519595</v>
      </c>
      <c r="D11220" s="1">
        <v>45297</v>
      </c>
      <c r="E11220">
        <v>99214</v>
      </c>
      <c r="F11220">
        <v>99284</v>
      </c>
      <c r="G11220" t="s">
        <v>52</v>
      </c>
      <c r="H11220" s="34">
        <v>78787</v>
      </c>
      <c r="I11220" s="7">
        <v>62242</v>
      </c>
      <c r="J11220" s="7">
        <v>52283.28</v>
      </c>
      <c r="K11220" s="7">
        <v>0</v>
      </c>
      <c r="L11220" s="7">
        <v>9958.7199999999993</v>
      </c>
      <c r="M11220" s="5">
        <v>0.16</v>
      </c>
      <c r="N11220" t="s">
        <v>1138</v>
      </c>
      <c r="O11220" t="s">
        <v>17</v>
      </c>
      <c r="P11220" t="s">
        <v>3149</v>
      </c>
      <c r="Q11220" t="s">
        <v>19</v>
      </c>
      <c r="R11220" t="s">
        <v>20</v>
      </c>
      <c r="S11220" t="s">
        <v>27</v>
      </c>
      <c r="T11220" t="s">
        <v>13312</v>
      </c>
      <c r="U11220" s="1">
        <v>45353</v>
      </c>
      <c r="V11220">
        <v>56</v>
      </c>
      <c r="W11220" t="str">
        <f t="shared" si="222"/>
        <v>30-59</v>
      </c>
    </row>
    <row r="11221" spans="1:23" x14ac:dyDescent="0.25">
      <c r="A11221" t="s">
        <v>11470</v>
      </c>
      <c r="B11221">
        <v>2086515673</v>
      </c>
      <c r="C11221">
        <v>2557462266</v>
      </c>
      <c r="D11221" s="1">
        <v>45901</v>
      </c>
      <c r="E11221">
        <v>99231</v>
      </c>
      <c r="F11221">
        <v>80053</v>
      </c>
      <c r="G11221" t="s">
        <v>3412</v>
      </c>
      <c r="H11221" s="34">
        <v>97309</v>
      </c>
      <c r="I11221" s="7">
        <v>70062</v>
      </c>
      <c r="J11221" s="7">
        <v>64457.04</v>
      </c>
      <c r="K11221" s="7">
        <v>0</v>
      </c>
      <c r="L11221" s="7">
        <v>5604.96</v>
      </c>
      <c r="M11221" s="5">
        <v>0.08</v>
      </c>
      <c r="N11221" t="s">
        <v>24</v>
      </c>
      <c r="O11221" t="s">
        <v>17</v>
      </c>
      <c r="P11221" t="s">
        <v>3146</v>
      </c>
      <c r="Q11221" t="s">
        <v>32</v>
      </c>
      <c r="R11221" t="s">
        <v>26</v>
      </c>
      <c r="S11221" t="s">
        <v>21</v>
      </c>
      <c r="T11221" t="s">
        <v>13310</v>
      </c>
      <c r="U11221" s="1">
        <v>46021</v>
      </c>
      <c r="V11221">
        <v>120</v>
      </c>
      <c r="W11221" t="str">
        <f t="shared" si="222"/>
        <v>120-149</v>
      </c>
    </row>
    <row r="11222" spans="1:23" x14ac:dyDescent="0.25">
      <c r="A11222" t="s">
        <v>11471</v>
      </c>
      <c r="B11222">
        <v>7936346246</v>
      </c>
      <c r="C11222">
        <v>5978473371</v>
      </c>
      <c r="D11222" s="1">
        <v>45873</v>
      </c>
      <c r="E11222">
        <v>99213</v>
      </c>
      <c r="F11222">
        <v>71046</v>
      </c>
      <c r="G11222" t="s">
        <v>351</v>
      </c>
      <c r="H11222" s="34">
        <v>87546</v>
      </c>
      <c r="I11222" s="7">
        <v>56905</v>
      </c>
      <c r="J11222" s="7">
        <v>41653.4</v>
      </c>
      <c r="K11222" s="7">
        <v>8423</v>
      </c>
      <c r="L11222" s="7">
        <v>6828.6</v>
      </c>
      <c r="M11222" s="5">
        <v>0.12</v>
      </c>
      <c r="N11222" t="s">
        <v>46</v>
      </c>
      <c r="O11222" t="s">
        <v>30</v>
      </c>
      <c r="P11222" t="s">
        <v>3146</v>
      </c>
      <c r="Q11222" t="s">
        <v>32</v>
      </c>
      <c r="R11222" t="s">
        <v>26</v>
      </c>
      <c r="S11222" t="s">
        <v>21</v>
      </c>
      <c r="T11222" t="s">
        <v>13311</v>
      </c>
      <c r="U11222" s="1">
        <v>45950</v>
      </c>
      <c r="V11222">
        <v>77</v>
      </c>
      <c r="W11222" t="str">
        <f t="shared" si="222"/>
        <v>60-89</v>
      </c>
    </row>
    <row r="11223" spans="1:23" x14ac:dyDescent="0.25">
      <c r="A11223" t="s">
        <v>11472</v>
      </c>
      <c r="B11223">
        <v>4057058462</v>
      </c>
      <c r="C11223">
        <v>1689913632</v>
      </c>
      <c r="D11223" s="1">
        <v>45933</v>
      </c>
      <c r="E11223">
        <v>99223</v>
      </c>
      <c r="F11223">
        <v>93000</v>
      </c>
      <c r="G11223" t="s">
        <v>127</v>
      </c>
      <c r="H11223" s="34">
        <v>99998</v>
      </c>
      <c r="I11223" s="7">
        <v>71999</v>
      </c>
      <c r="J11223" s="7">
        <v>57990.080000000002</v>
      </c>
      <c r="K11223" s="7">
        <v>8249</v>
      </c>
      <c r="L11223" s="7">
        <v>5759.92</v>
      </c>
      <c r="M11223" s="5">
        <v>0.08</v>
      </c>
      <c r="N11223" t="s">
        <v>24</v>
      </c>
      <c r="O11223" t="s">
        <v>30</v>
      </c>
      <c r="P11223" t="s">
        <v>97</v>
      </c>
      <c r="Q11223" t="s">
        <v>32</v>
      </c>
      <c r="R11223" t="s">
        <v>43</v>
      </c>
      <c r="S11223" t="s">
        <v>27</v>
      </c>
      <c r="T11223" t="s">
        <v>13312</v>
      </c>
      <c r="U11223" s="1">
        <v>46005</v>
      </c>
      <c r="V11223">
        <v>72</v>
      </c>
      <c r="W11223" t="str">
        <f t="shared" si="222"/>
        <v>60-89</v>
      </c>
    </row>
    <row r="11224" spans="1:23" x14ac:dyDescent="0.25">
      <c r="A11224" t="s">
        <v>11473</v>
      </c>
      <c r="B11224">
        <v>889073498</v>
      </c>
      <c r="C11224">
        <v>9062200640</v>
      </c>
      <c r="D11224" s="1">
        <v>45842</v>
      </c>
      <c r="E11224">
        <v>99214</v>
      </c>
      <c r="F11224">
        <v>99284</v>
      </c>
      <c r="G11224" t="s">
        <v>3154</v>
      </c>
      <c r="H11224" s="34">
        <v>51337</v>
      </c>
      <c r="I11224" s="7">
        <v>41070</v>
      </c>
      <c r="J11224" s="7">
        <v>31439.199999999997</v>
      </c>
      <c r="K11224" s="7">
        <v>3881</v>
      </c>
      <c r="L11224" s="7">
        <v>5749.8</v>
      </c>
      <c r="M11224" s="5">
        <v>0.14000000000000001</v>
      </c>
      <c r="N11224" t="s">
        <v>1135</v>
      </c>
      <c r="O11224" t="s">
        <v>30</v>
      </c>
      <c r="P11224" t="s">
        <v>58</v>
      </c>
      <c r="Q11224" t="s">
        <v>32</v>
      </c>
      <c r="R11224" t="s">
        <v>21</v>
      </c>
      <c r="S11224" t="s">
        <v>21</v>
      </c>
      <c r="T11224" t="s">
        <v>13312</v>
      </c>
      <c r="U11224" s="1">
        <v>45978</v>
      </c>
      <c r="V11224">
        <v>136</v>
      </c>
      <c r="W11224" t="str">
        <f t="shared" si="222"/>
        <v>120-149</v>
      </c>
    </row>
    <row r="11225" spans="1:23" x14ac:dyDescent="0.25">
      <c r="A11225" t="s">
        <v>11474</v>
      </c>
      <c r="B11225">
        <v>2033370621</v>
      </c>
      <c r="C11225">
        <v>1795312159</v>
      </c>
      <c r="D11225" s="1">
        <v>45371</v>
      </c>
      <c r="E11225">
        <v>99223</v>
      </c>
      <c r="F11225">
        <v>99215</v>
      </c>
      <c r="G11225" t="s">
        <v>23</v>
      </c>
      <c r="H11225" s="34">
        <v>26583</v>
      </c>
      <c r="I11225" s="7">
        <v>17279</v>
      </c>
      <c r="J11225" s="7">
        <v>9869.52</v>
      </c>
      <c r="K11225" s="7">
        <v>5336</v>
      </c>
      <c r="L11225" s="7">
        <v>2073.48</v>
      </c>
      <c r="M11225" s="5">
        <v>0.12</v>
      </c>
      <c r="N11225" t="s">
        <v>46</v>
      </c>
      <c r="O11225" t="s">
        <v>27</v>
      </c>
      <c r="P11225" t="s">
        <v>97</v>
      </c>
      <c r="Q11225" t="s">
        <v>32</v>
      </c>
      <c r="R11225" t="s">
        <v>43</v>
      </c>
      <c r="S11225" t="s">
        <v>17</v>
      </c>
      <c r="T11225" t="s">
        <v>13312</v>
      </c>
      <c r="U11225" s="1">
        <v>45497</v>
      </c>
      <c r="V11225">
        <v>126</v>
      </c>
      <c r="W11225" t="str">
        <f t="shared" si="222"/>
        <v>120-149</v>
      </c>
    </row>
    <row r="11226" spans="1:23" x14ac:dyDescent="0.25">
      <c r="A11226" t="s">
        <v>11475</v>
      </c>
      <c r="B11226">
        <v>7455809496</v>
      </c>
      <c r="C11226">
        <v>5687305009</v>
      </c>
      <c r="D11226" s="1">
        <v>45543</v>
      </c>
      <c r="E11226">
        <v>99215</v>
      </c>
      <c r="F11226">
        <v>99285</v>
      </c>
      <c r="G11226" t="s">
        <v>263</v>
      </c>
      <c r="H11226" s="34">
        <v>66863</v>
      </c>
      <c r="I11226" s="7">
        <v>50147</v>
      </c>
      <c r="J11226" s="7">
        <v>26033.95</v>
      </c>
      <c r="K11226" s="7">
        <v>16591</v>
      </c>
      <c r="L11226" s="7">
        <v>7522.05</v>
      </c>
      <c r="M11226" s="5">
        <v>0.15</v>
      </c>
      <c r="N11226" t="s">
        <v>1139</v>
      </c>
      <c r="O11226" t="s">
        <v>27</v>
      </c>
      <c r="P11226" t="s">
        <v>3147</v>
      </c>
      <c r="Q11226" t="s">
        <v>19</v>
      </c>
      <c r="R11226" t="s">
        <v>26</v>
      </c>
      <c r="S11226" t="s">
        <v>27</v>
      </c>
      <c r="T11226" t="s">
        <v>13312</v>
      </c>
      <c r="U11226" s="1">
        <v>45615</v>
      </c>
      <c r="V11226">
        <v>72</v>
      </c>
      <c r="W11226" t="str">
        <f t="shared" si="222"/>
        <v>60-89</v>
      </c>
    </row>
    <row r="11227" spans="1:23" x14ac:dyDescent="0.25">
      <c r="A11227" t="s">
        <v>11476</v>
      </c>
      <c r="B11227">
        <v>2241271585</v>
      </c>
      <c r="C11227">
        <v>1726448651</v>
      </c>
      <c r="D11227" s="1">
        <v>45690</v>
      </c>
      <c r="E11227">
        <v>99232</v>
      </c>
      <c r="F11227">
        <v>99203</v>
      </c>
      <c r="G11227" t="s">
        <v>3306</v>
      </c>
      <c r="H11227" s="34">
        <v>50223</v>
      </c>
      <c r="I11227" s="7">
        <v>40178</v>
      </c>
      <c r="J11227" s="7">
        <v>24128.080000000002</v>
      </c>
      <c r="K11227" s="7">
        <v>10425</v>
      </c>
      <c r="L11227" s="7">
        <v>5624.92</v>
      </c>
      <c r="M11227" s="5">
        <v>0.14000000000000001</v>
      </c>
      <c r="N11227" t="s">
        <v>1135</v>
      </c>
      <c r="O11227" t="s">
        <v>27</v>
      </c>
      <c r="P11227" t="s">
        <v>58</v>
      </c>
      <c r="Q11227" t="s">
        <v>32</v>
      </c>
      <c r="R11227" t="s">
        <v>26</v>
      </c>
      <c r="S11227" t="s">
        <v>17</v>
      </c>
      <c r="T11227" t="s">
        <v>13310</v>
      </c>
      <c r="U11227" s="1">
        <v>45861</v>
      </c>
      <c r="V11227">
        <v>171</v>
      </c>
      <c r="W11227" t="str">
        <f t="shared" si="222"/>
        <v>150-179</v>
      </c>
    </row>
    <row r="11228" spans="1:23" x14ac:dyDescent="0.25">
      <c r="A11228" t="s">
        <v>11477</v>
      </c>
      <c r="B11228">
        <v>6434846959</v>
      </c>
      <c r="C11228">
        <v>1950290121</v>
      </c>
      <c r="D11228" s="1">
        <v>45748</v>
      </c>
      <c r="E11228">
        <v>99215</v>
      </c>
      <c r="F11228">
        <v>99281</v>
      </c>
      <c r="G11228" t="s">
        <v>3641</v>
      </c>
      <c r="H11228" s="34">
        <v>58103</v>
      </c>
      <c r="I11228" s="7">
        <v>45320</v>
      </c>
      <c r="J11228" s="7">
        <v>36256</v>
      </c>
      <c r="K11228" s="7">
        <v>0</v>
      </c>
      <c r="L11228" s="7">
        <v>9064</v>
      </c>
      <c r="M11228" s="5">
        <v>0.2</v>
      </c>
      <c r="N11228" t="s">
        <v>3140</v>
      </c>
      <c r="O11228" t="s">
        <v>17</v>
      </c>
      <c r="P11228" t="s">
        <v>40</v>
      </c>
      <c r="Q11228" t="s">
        <v>19</v>
      </c>
      <c r="R11228" t="s">
        <v>20</v>
      </c>
      <c r="S11228" t="s">
        <v>27</v>
      </c>
      <c r="T11228" t="s">
        <v>13312</v>
      </c>
      <c r="U11228" s="1">
        <v>45785</v>
      </c>
      <c r="V11228">
        <v>37</v>
      </c>
      <c r="W11228" t="str">
        <f t="shared" si="222"/>
        <v>30-59</v>
      </c>
    </row>
    <row r="11229" spans="1:23" x14ac:dyDescent="0.25">
      <c r="A11229" t="s">
        <v>11478</v>
      </c>
      <c r="B11229">
        <v>3203202136</v>
      </c>
      <c r="C11229">
        <v>7908675050</v>
      </c>
      <c r="D11229" s="1">
        <v>45334</v>
      </c>
      <c r="E11229">
        <v>99213</v>
      </c>
      <c r="F11229">
        <v>81000</v>
      </c>
      <c r="G11229" t="s">
        <v>75</v>
      </c>
      <c r="H11229" s="34">
        <v>84573</v>
      </c>
      <c r="I11229" s="7">
        <v>60893</v>
      </c>
      <c r="J11229" s="7">
        <v>56021.56</v>
      </c>
      <c r="K11229" s="7">
        <v>0</v>
      </c>
      <c r="L11229" s="7">
        <v>4871.4399999999996</v>
      </c>
      <c r="M11229" s="5">
        <v>0.08</v>
      </c>
      <c r="N11229" t="s">
        <v>24</v>
      </c>
      <c r="O11229" t="s">
        <v>17</v>
      </c>
      <c r="P11229" t="s">
        <v>3150</v>
      </c>
      <c r="Q11229" t="s">
        <v>32</v>
      </c>
      <c r="R11229" t="s">
        <v>27</v>
      </c>
      <c r="S11229" t="s">
        <v>21</v>
      </c>
      <c r="T11229" t="s">
        <v>13312</v>
      </c>
      <c r="U11229" s="1">
        <v>45369</v>
      </c>
      <c r="V11229">
        <v>35</v>
      </c>
      <c r="W11229" t="str">
        <f t="shared" si="222"/>
        <v>30-59</v>
      </c>
    </row>
    <row r="11230" spans="1:23" x14ac:dyDescent="0.25">
      <c r="A11230" t="s">
        <v>11479</v>
      </c>
      <c r="B11230">
        <v>7340141636</v>
      </c>
      <c r="C11230">
        <v>868272104</v>
      </c>
      <c r="D11230" s="1">
        <v>45420</v>
      </c>
      <c r="E11230">
        <v>99222</v>
      </c>
      <c r="F11230">
        <v>90834</v>
      </c>
      <c r="G11230" t="s">
        <v>3570</v>
      </c>
      <c r="H11230" s="34">
        <v>72654</v>
      </c>
      <c r="I11230" s="7">
        <v>58123</v>
      </c>
      <c r="J11230" s="7">
        <v>49985.78</v>
      </c>
      <c r="K11230" s="7">
        <v>0</v>
      </c>
      <c r="L11230" s="7">
        <v>8137.22</v>
      </c>
      <c r="M11230" s="5">
        <v>0.14000000000000001</v>
      </c>
      <c r="N11230" t="s">
        <v>1135</v>
      </c>
      <c r="O11230" t="s">
        <v>17</v>
      </c>
      <c r="P11230" t="s">
        <v>40</v>
      </c>
      <c r="Q11230" t="s">
        <v>32</v>
      </c>
      <c r="R11230" t="s">
        <v>26</v>
      </c>
      <c r="S11230" t="s">
        <v>17</v>
      </c>
      <c r="T11230" t="s">
        <v>13312</v>
      </c>
      <c r="U11230" s="1">
        <v>45536</v>
      </c>
      <c r="V11230">
        <v>116</v>
      </c>
      <c r="W11230" t="str">
        <f t="shared" si="222"/>
        <v>90-119</v>
      </c>
    </row>
    <row r="11231" spans="1:23" x14ac:dyDescent="0.25">
      <c r="A11231" t="s">
        <v>11480</v>
      </c>
      <c r="B11231">
        <v>6078615888</v>
      </c>
      <c r="C11231">
        <v>6452416996</v>
      </c>
      <c r="D11231" s="1">
        <v>45488</v>
      </c>
      <c r="E11231">
        <v>99233</v>
      </c>
      <c r="F11231">
        <v>99213</v>
      </c>
      <c r="G11231" t="s">
        <v>3355</v>
      </c>
      <c r="H11231" s="34">
        <v>50744</v>
      </c>
      <c r="I11231" s="7">
        <v>38058</v>
      </c>
      <c r="J11231" s="7">
        <v>27462.3</v>
      </c>
      <c r="K11231" s="7">
        <v>4887</v>
      </c>
      <c r="L11231" s="7">
        <v>5708.7</v>
      </c>
      <c r="M11231" s="5">
        <v>0.15</v>
      </c>
      <c r="N11231" t="s">
        <v>1139</v>
      </c>
      <c r="O11231" t="s">
        <v>30</v>
      </c>
      <c r="P11231" t="s">
        <v>25</v>
      </c>
      <c r="Q11231" t="s">
        <v>19</v>
      </c>
      <c r="R11231" t="s">
        <v>26</v>
      </c>
      <c r="S11231" t="s">
        <v>21</v>
      </c>
      <c r="T11231" t="s">
        <v>13310</v>
      </c>
      <c r="U11231" s="1">
        <v>45650</v>
      </c>
      <c r="V11231">
        <v>162</v>
      </c>
      <c r="W11231" t="str">
        <f t="shared" si="222"/>
        <v>150-179</v>
      </c>
    </row>
    <row r="11232" spans="1:23" x14ac:dyDescent="0.25">
      <c r="A11232" t="s">
        <v>11481</v>
      </c>
      <c r="B11232">
        <v>2964583334</v>
      </c>
      <c r="C11232">
        <v>1799009836</v>
      </c>
      <c r="D11232" s="1">
        <v>45770</v>
      </c>
      <c r="E11232">
        <v>99231</v>
      </c>
      <c r="F11232">
        <v>99215</v>
      </c>
      <c r="G11232" t="s">
        <v>69</v>
      </c>
      <c r="H11232" s="34">
        <v>94859</v>
      </c>
      <c r="I11232" s="7">
        <v>77784</v>
      </c>
      <c r="J11232" s="7">
        <v>63782.879999999997</v>
      </c>
      <c r="K11232" s="7">
        <v>0</v>
      </c>
      <c r="L11232" s="7">
        <v>14001.12</v>
      </c>
      <c r="M11232" s="5">
        <v>0.18</v>
      </c>
      <c r="N11232" t="s">
        <v>3141</v>
      </c>
      <c r="O11232" t="s">
        <v>17</v>
      </c>
      <c r="P11232" t="s">
        <v>25</v>
      </c>
      <c r="Q11232" t="s">
        <v>32</v>
      </c>
      <c r="R11232" t="s">
        <v>43</v>
      </c>
      <c r="S11232" t="s">
        <v>21</v>
      </c>
      <c r="T11232" t="s">
        <v>13311</v>
      </c>
      <c r="U11232" s="1">
        <v>45803</v>
      </c>
      <c r="V11232">
        <v>33</v>
      </c>
      <c r="W11232" t="str">
        <f t="shared" si="222"/>
        <v>30-59</v>
      </c>
    </row>
    <row r="11233" spans="1:23" x14ac:dyDescent="0.25">
      <c r="A11233" t="s">
        <v>11482</v>
      </c>
      <c r="B11233">
        <v>4501150611</v>
      </c>
      <c r="C11233">
        <v>1920977422</v>
      </c>
      <c r="D11233" s="1">
        <v>45552</v>
      </c>
      <c r="E11233">
        <v>99238</v>
      </c>
      <c r="F11233">
        <v>99291</v>
      </c>
      <c r="G11233" t="s">
        <v>593</v>
      </c>
      <c r="H11233" s="34">
        <v>60524</v>
      </c>
      <c r="I11233" s="7">
        <v>39341</v>
      </c>
      <c r="J11233" s="7">
        <v>31784.080000000002</v>
      </c>
      <c r="K11233" s="7">
        <v>2836</v>
      </c>
      <c r="L11233" s="7">
        <v>4720.92</v>
      </c>
      <c r="M11233" s="5">
        <v>0.12</v>
      </c>
      <c r="N11233" t="s">
        <v>46</v>
      </c>
      <c r="O11233" t="s">
        <v>30</v>
      </c>
      <c r="P11233" t="s">
        <v>3148</v>
      </c>
      <c r="Q11233" t="s">
        <v>32</v>
      </c>
      <c r="R11233" t="s">
        <v>20</v>
      </c>
      <c r="S11233" t="s">
        <v>21</v>
      </c>
      <c r="T11233" t="s">
        <v>13312</v>
      </c>
      <c r="U11233" s="1">
        <v>45686</v>
      </c>
      <c r="V11233">
        <v>134</v>
      </c>
      <c r="W11233" t="str">
        <f t="shared" si="222"/>
        <v>120-149</v>
      </c>
    </row>
    <row r="11234" spans="1:23" x14ac:dyDescent="0.25">
      <c r="A11234" t="s">
        <v>11483</v>
      </c>
      <c r="B11234">
        <v>3667288238</v>
      </c>
      <c r="C11234">
        <v>7992998144</v>
      </c>
      <c r="D11234" s="1">
        <v>45296</v>
      </c>
      <c r="E11234">
        <v>99231</v>
      </c>
      <c r="F11234">
        <v>99201</v>
      </c>
      <c r="G11234" t="s">
        <v>3192</v>
      </c>
      <c r="H11234" s="34">
        <v>65053</v>
      </c>
      <c r="I11234" s="7">
        <v>50741</v>
      </c>
      <c r="J11234" s="7">
        <v>37746.800000000003</v>
      </c>
      <c r="K11234" s="7">
        <v>2846</v>
      </c>
      <c r="L11234" s="7">
        <v>10148.200000000001</v>
      </c>
      <c r="M11234" s="5">
        <v>0.2</v>
      </c>
      <c r="N11234" t="s">
        <v>3140</v>
      </c>
      <c r="O11234" t="s">
        <v>30</v>
      </c>
      <c r="P11234" t="s">
        <v>25</v>
      </c>
      <c r="Q11234" t="s">
        <v>19</v>
      </c>
      <c r="R11234" t="s">
        <v>43</v>
      </c>
      <c r="S11234" t="s">
        <v>21</v>
      </c>
      <c r="T11234" t="s">
        <v>13311</v>
      </c>
      <c r="U11234" s="1">
        <v>45337</v>
      </c>
      <c r="V11234">
        <v>41</v>
      </c>
      <c r="W11234" t="str">
        <f t="shared" si="222"/>
        <v>30-59</v>
      </c>
    </row>
    <row r="11235" spans="1:23" x14ac:dyDescent="0.25">
      <c r="A11235" t="s">
        <v>11484</v>
      </c>
      <c r="B11235">
        <v>1852716570</v>
      </c>
      <c r="C11235">
        <v>1436711859</v>
      </c>
      <c r="D11235" s="1">
        <v>45552</v>
      </c>
      <c r="E11235">
        <v>99238</v>
      </c>
      <c r="F11235">
        <v>99283</v>
      </c>
      <c r="G11235" t="s">
        <v>131</v>
      </c>
      <c r="H11235" s="34">
        <v>77023</v>
      </c>
      <c r="I11235" s="7">
        <v>60848</v>
      </c>
      <c r="J11235" s="7">
        <v>51112.32</v>
      </c>
      <c r="K11235" s="7">
        <v>0</v>
      </c>
      <c r="L11235" s="7">
        <v>9735.68</v>
      </c>
      <c r="M11235" s="5">
        <v>0.16</v>
      </c>
      <c r="N11235" t="s">
        <v>1138</v>
      </c>
      <c r="O11235" t="s">
        <v>17</v>
      </c>
      <c r="P11235" t="s">
        <v>40</v>
      </c>
      <c r="Q11235" t="s">
        <v>32</v>
      </c>
      <c r="R11235" t="s">
        <v>21</v>
      </c>
      <c r="S11235" t="s">
        <v>27</v>
      </c>
      <c r="T11235" t="s">
        <v>13311</v>
      </c>
      <c r="U11235" s="1">
        <v>45685</v>
      </c>
      <c r="V11235">
        <v>133</v>
      </c>
      <c r="W11235" t="str">
        <f t="shared" si="222"/>
        <v>120-149</v>
      </c>
    </row>
    <row r="11236" spans="1:23" x14ac:dyDescent="0.25">
      <c r="A11236" t="s">
        <v>11485</v>
      </c>
      <c r="B11236">
        <v>1490046508</v>
      </c>
      <c r="C11236">
        <v>6909915506</v>
      </c>
      <c r="D11236" s="1">
        <v>45462</v>
      </c>
      <c r="E11236">
        <v>99232</v>
      </c>
      <c r="F11236">
        <v>81000</v>
      </c>
      <c r="G11236" t="s">
        <v>3391</v>
      </c>
      <c r="H11236" s="34">
        <v>88110</v>
      </c>
      <c r="I11236" s="7">
        <v>72250</v>
      </c>
      <c r="J11236" s="7">
        <v>32412</v>
      </c>
      <c r="K11236" s="7">
        <v>26833</v>
      </c>
      <c r="L11236" s="7">
        <v>13005</v>
      </c>
      <c r="M11236" s="5">
        <v>0.18</v>
      </c>
      <c r="N11236" t="s">
        <v>3141</v>
      </c>
      <c r="O11236" t="s">
        <v>27</v>
      </c>
      <c r="P11236" t="s">
        <v>3149</v>
      </c>
      <c r="Q11236" t="s">
        <v>32</v>
      </c>
      <c r="R11236" t="s">
        <v>38</v>
      </c>
      <c r="S11236" t="s">
        <v>21</v>
      </c>
      <c r="T11236" t="s">
        <v>13311</v>
      </c>
      <c r="U11236" s="1">
        <v>45635</v>
      </c>
      <c r="V11236">
        <v>173</v>
      </c>
      <c r="W11236" t="str">
        <f t="shared" si="222"/>
        <v>150-179</v>
      </c>
    </row>
    <row r="11237" spans="1:23" x14ac:dyDescent="0.25">
      <c r="A11237" t="s">
        <v>11486</v>
      </c>
      <c r="B11237">
        <v>2428641921</v>
      </c>
      <c r="C11237">
        <v>5654792286</v>
      </c>
      <c r="D11237" s="1">
        <v>45605</v>
      </c>
      <c r="E11237">
        <v>99231</v>
      </c>
      <c r="F11237">
        <v>99215</v>
      </c>
      <c r="G11237" t="s">
        <v>3669</v>
      </c>
      <c r="H11237" s="34">
        <v>53996</v>
      </c>
      <c r="I11237" s="7">
        <v>35097</v>
      </c>
      <c r="J11237" s="7">
        <v>30885.360000000001</v>
      </c>
      <c r="K11237" s="7">
        <v>0</v>
      </c>
      <c r="L11237" s="7">
        <v>4211.6400000000003</v>
      </c>
      <c r="M11237" s="5">
        <v>0.12</v>
      </c>
      <c r="N11237" t="s">
        <v>46</v>
      </c>
      <c r="O11237" t="s">
        <v>17</v>
      </c>
      <c r="P11237" t="s">
        <v>55</v>
      </c>
      <c r="Q11237" t="s">
        <v>19</v>
      </c>
      <c r="R11237" t="s">
        <v>20</v>
      </c>
      <c r="S11237" t="s">
        <v>21</v>
      </c>
      <c r="T11237" t="s">
        <v>13312</v>
      </c>
      <c r="U11237" s="1">
        <v>45654</v>
      </c>
      <c r="V11237">
        <v>49</v>
      </c>
      <c r="W11237" t="str">
        <f t="shared" si="222"/>
        <v>30-59</v>
      </c>
    </row>
    <row r="11238" spans="1:23" x14ac:dyDescent="0.25">
      <c r="A11238" t="s">
        <v>11487</v>
      </c>
      <c r="B11238">
        <v>5303521175</v>
      </c>
      <c r="C11238">
        <v>5700705263</v>
      </c>
      <c r="D11238" s="1">
        <v>45881</v>
      </c>
      <c r="E11238">
        <v>99215</v>
      </c>
      <c r="F11238">
        <v>99212</v>
      </c>
      <c r="G11238" t="s">
        <v>3288</v>
      </c>
      <c r="H11238" s="34">
        <v>25259</v>
      </c>
      <c r="I11238" s="7">
        <v>16418</v>
      </c>
      <c r="J11238" s="7">
        <v>14447.84</v>
      </c>
      <c r="K11238" s="7">
        <v>0</v>
      </c>
      <c r="L11238" s="7">
        <v>1970.16</v>
      </c>
      <c r="M11238" s="5">
        <v>0.12</v>
      </c>
      <c r="N11238" t="s">
        <v>46</v>
      </c>
      <c r="O11238" t="s">
        <v>17</v>
      </c>
      <c r="P11238" t="s">
        <v>25</v>
      </c>
      <c r="Q11238" t="s">
        <v>19</v>
      </c>
      <c r="R11238" t="s">
        <v>43</v>
      </c>
      <c r="S11238" t="s">
        <v>21</v>
      </c>
      <c r="T11238" t="s">
        <v>13311</v>
      </c>
      <c r="U11238" s="1">
        <v>45913</v>
      </c>
      <c r="V11238">
        <v>32</v>
      </c>
      <c r="W11238" t="str">
        <f t="shared" si="222"/>
        <v>30-59</v>
      </c>
    </row>
    <row r="11239" spans="1:23" x14ac:dyDescent="0.25">
      <c r="A11239" t="s">
        <v>11488</v>
      </c>
      <c r="B11239">
        <v>6833996276</v>
      </c>
      <c r="C11239">
        <v>1740105062</v>
      </c>
      <c r="D11239" s="1">
        <v>45880</v>
      </c>
      <c r="E11239">
        <v>99214</v>
      </c>
      <c r="F11239">
        <v>81000</v>
      </c>
      <c r="G11239" t="s">
        <v>347</v>
      </c>
      <c r="H11239" s="34">
        <v>54163</v>
      </c>
      <c r="I11239" s="7">
        <v>43330</v>
      </c>
      <c r="J11239" s="7">
        <v>34110.800000000003</v>
      </c>
      <c r="K11239" s="7">
        <v>3153</v>
      </c>
      <c r="L11239" s="7">
        <v>6066.2</v>
      </c>
      <c r="M11239" s="5">
        <v>0.14000000000000001</v>
      </c>
      <c r="N11239" t="s">
        <v>1135</v>
      </c>
      <c r="O11239" t="s">
        <v>30</v>
      </c>
      <c r="P11239" t="s">
        <v>3150</v>
      </c>
      <c r="Q11239" t="s">
        <v>19</v>
      </c>
      <c r="R11239" t="s">
        <v>43</v>
      </c>
      <c r="S11239" t="s">
        <v>21</v>
      </c>
      <c r="T11239" t="s">
        <v>13312</v>
      </c>
      <c r="U11239" s="1">
        <v>45973</v>
      </c>
      <c r="V11239">
        <v>93</v>
      </c>
      <c r="W11239" t="str">
        <f t="shared" si="222"/>
        <v>90-119</v>
      </c>
    </row>
    <row r="11240" spans="1:23" x14ac:dyDescent="0.25">
      <c r="A11240" t="s">
        <v>11489</v>
      </c>
      <c r="B11240">
        <v>9944556551</v>
      </c>
      <c r="C11240">
        <v>1128469595</v>
      </c>
      <c r="D11240" s="1">
        <v>45640</v>
      </c>
      <c r="E11240">
        <v>99223</v>
      </c>
      <c r="F11240">
        <v>93000</v>
      </c>
      <c r="G11240" t="s">
        <v>120</v>
      </c>
      <c r="H11240" s="34">
        <v>70305</v>
      </c>
      <c r="I11240" s="7">
        <v>57650</v>
      </c>
      <c r="J11240" s="7">
        <v>47273</v>
      </c>
      <c r="K11240" s="7">
        <v>0</v>
      </c>
      <c r="L11240" s="7">
        <v>10377</v>
      </c>
      <c r="M11240" s="5">
        <v>0.18</v>
      </c>
      <c r="N11240" t="s">
        <v>3141</v>
      </c>
      <c r="O11240" t="s">
        <v>17</v>
      </c>
      <c r="P11240" t="s">
        <v>31</v>
      </c>
      <c r="Q11240" t="s">
        <v>19</v>
      </c>
      <c r="R11240" t="s">
        <v>21</v>
      </c>
      <c r="S11240" t="s">
        <v>21</v>
      </c>
      <c r="T11240" t="s">
        <v>13310</v>
      </c>
      <c r="U11240" s="1">
        <v>45690</v>
      </c>
      <c r="V11240">
        <v>50</v>
      </c>
      <c r="W11240" t="str">
        <f t="shared" si="222"/>
        <v>30-59</v>
      </c>
    </row>
    <row r="11241" spans="1:23" x14ac:dyDescent="0.25">
      <c r="A11241" t="s">
        <v>11490</v>
      </c>
      <c r="B11241">
        <v>7183041636</v>
      </c>
      <c r="C11241">
        <v>1372782467</v>
      </c>
      <c r="D11241" s="1">
        <v>45439</v>
      </c>
      <c r="E11241">
        <v>99221</v>
      </c>
      <c r="F11241">
        <v>99202</v>
      </c>
      <c r="G11241" t="s">
        <v>3331</v>
      </c>
      <c r="H11241" s="34">
        <v>33314</v>
      </c>
      <c r="I11241" s="7">
        <v>26318</v>
      </c>
      <c r="J11241" s="7">
        <v>22107.119999999999</v>
      </c>
      <c r="K11241" s="7">
        <v>0</v>
      </c>
      <c r="L11241" s="7">
        <v>4210.88</v>
      </c>
      <c r="M11241" s="5">
        <v>0.16</v>
      </c>
      <c r="N11241" t="s">
        <v>1138</v>
      </c>
      <c r="O11241" t="s">
        <v>17</v>
      </c>
      <c r="P11241" t="s">
        <v>3147</v>
      </c>
      <c r="Q11241" t="s">
        <v>19</v>
      </c>
      <c r="R11241" t="s">
        <v>21</v>
      </c>
      <c r="S11241" t="s">
        <v>21</v>
      </c>
      <c r="T11241" t="s">
        <v>13310</v>
      </c>
      <c r="U11241" s="1">
        <v>45502</v>
      </c>
      <c r="V11241">
        <v>63</v>
      </c>
      <c r="W11241" t="str">
        <f t="shared" si="222"/>
        <v>60-89</v>
      </c>
    </row>
    <row r="11242" spans="1:23" x14ac:dyDescent="0.25">
      <c r="A11242" t="s">
        <v>11491</v>
      </c>
      <c r="B11242">
        <v>5024181699</v>
      </c>
      <c r="C11242">
        <v>2450973180</v>
      </c>
      <c r="D11242" s="1">
        <v>45828</v>
      </c>
      <c r="E11242">
        <v>99238</v>
      </c>
      <c r="F11242">
        <v>71046</v>
      </c>
      <c r="G11242" t="s">
        <v>118</v>
      </c>
      <c r="H11242" s="34">
        <v>60942</v>
      </c>
      <c r="I11242" s="7">
        <v>45707</v>
      </c>
      <c r="J11242" s="7">
        <v>38850.949999999997</v>
      </c>
      <c r="K11242" s="7">
        <v>0</v>
      </c>
      <c r="L11242" s="7">
        <v>6856.05</v>
      </c>
      <c r="M11242" s="5">
        <v>0.15</v>
      </c>
      <c r="N11242" t="s">
        <v>1139</v>
      </c>
      <c r="O11242" t="s">
        <v>17</v>
      </c>
      <c r="P11242" t="s">
        <v>25</v>
      </c>
      <c r="Q11242" t="s">
        <v>32</v>
      </c>
      <c r="R11242" t="s">
        <v>21</v>
      </c>
      <c r="S11242" t="s">
        <v>21</v>
      </c>
      <c r="T11242" t="s">
        <v>13312</v>
      </c>
      <c r="U11242" s="1">
        <v>45885</v>
      </c>
      <c r="V11242">
        <v>57</v>
      </c>
      <c r="W11242" t="str">
        <f t="shared" si="222"/>
        <v>30-59</v>
      </c>
    </row>
    <row r="11243" spans="1:23" x14ac:dyDescent="0.25">
      <c r="A11243" t="s">
        <v>11492</v>
      </c>
      <c r="B11243">
        <v>5101710191</v>
      </c>
      <c r="C11243">
        <v>2160170196</v>
      </c>
      <c r="D11243" s="1">
        <v>45377</v>
      </c>
      <c r="E11243">
        <v>99238</v>
      </c>
      <c r="F11243">
        <v>80053</v>
      </c>
      <c r="G11243" t="s">
        <v>240</v>
      </c>
      <c r="H11243" s="34">
        <v>59618</v>
      </c>
      <c r="I11243" s="7">
        <v>50675</v>
      </c>
      <c r="J11243" s="7">
        <v>42428.5</v>
      </c>
      <c r="K11243" s="7">
        <v>7233</v>
      </c>
      <c r="L11243" s="7">
        <v>1013.5</v>
      </c>
      <c r="M11243" s="5">
        <v>0.02</v>
      </c>
      <c r="N11243" t="s">
        <v>16</v>
      </c>
      <c r="O11243" t="s">
        <v>30</v>
      </c>
      <c r="P11243" t="s">
        <v>31</v>
      </c>
      <c r="Q11243" t="s">
        <v>32</v>
      </c>
      <c r="R11243" t="s">
        <v>21</v>
      </c>
      <c r="S11243" t="s">
        <v>17</v>
      </c>
      <c r="T11243" t="s">
        <v>13310</v>
      </c>
      <c r="U11243" s="1">
        <v>45450</v>
      </c>
      <c r="V11243">
        <v>73</v>
      </c>
      <c r="W11243" t="str">
        <f t="shared" si="222"/>
        <v>60-89</v>
      </c>
    </row>
    <row r="11244" spans="1:23" x14ac:dyDescent="0.25">
      <c r="A11244" t="s">
        <v>11493</v>
      </c>
      <c r="B11244">
        <v>7896187513</v>
      </c>
      <c r="C11244">
        <v>3903295594</v>
      </c>
      <c r="D11244" s="1">
        <v>45913</v>
      </c>
      <c r="E11244">
        <v>99231</v>
      </c>
      <c r="F11244">
        <v>99283</v>
      </c>
      <c r="G11244" t="s">
        <v>3548</v>
      </c>
      <c r="H11244" s="34">
        <v>71154</v>
      </c>
      <c r="I11244" s="7">
        <v>56212</v>
      </c>
      <c r="J11244" s="7">
        <v>47218.080000000002</v>
      </c>
      <c r="K11244" s="7">
        <v>0</v>
      </c>
      <c r="L11244" s="7">
        <v>8993.92</v>
      </c>
      <c r="M11244" s="5">
        <v>0.16</v>
      </c>
      <c r="N11244" t="s">
        <v>1138</v>
      </c>
      <c r="O11244" t="s">
        <v>17</v>
      </c>
      <c r="P11244" t="s">
        <v>97</v>
      </c>
      <c r="Q11244" t="s">
        <v>19</v>
      </c>
      <c r="R11244" t="s">
        <v>21</v>
      </c>
      <c r="S11244" t="s">
        <v>27</v>
      </c>
      <c r="T11244" t="s">
        <v>13312</v>
      </c>
      <c r="U11244" s="1">
        <v>46087</v>
      </c>
      <c r="V11244">
        <v>174</v>
      </c>
      <c r="W11244" t="str">
        <f t="shared" si="222"/>
        <v>150-179</v>
      </c>
    </row>
    <row r="11245" spans="1:23" x14ac:dyDescent="0.25">
      <c r="A11245" t="s">
        <v>11494</v>
      </c>
      <c r="B11245">
        <v>9400841157</v>
      </c>
      <c r="C11245">
        <v>1932507973</v>
      </c>
      <c r="D11245" s="1">
        <v>45320</v>
      </c>
      <c r="E11245">
        <v>99232</v>
      </c>
      <c r="F11245">
        <v>99284</v>
      </c>
      <c r="G11245" t="s">
        <v>3598</v>
      </c>
      <c r="H11245" s="34">
        <v>90357</v>
      </c>
      <c r="I11245" s="7">
        <v>74093</v>
      </c>
      <c r="J11245" s="7">
        <v>53242.26</v>
      </c>
      <c r="K11245" s="7">
        <v>7514</v>
      </c>
      <c r="L11245" s="7">
        <v>13336.74</v>
      </c>
      <c r="M11245" s="5">
        <v>0.18</v>
      </c>
      <c r="N11245" t="s">
        <v>3141</v>
      </c>
      <c r="O11245" t="s">
        <v>30</v>
      </c>
      <c r="P11245" t="s">
        <v>3147</v>
      </c>
      <c r="Q11245" t="s">
        <v>32</v>
      </c>
      <c r="R11245" t="s">
        <v>26</v>
      </c>
      <c r="S11245" t="s">
        <v>21</v>
      </c>
      <c r="T11245" t="s">
        <v>13311</v>
      </c>
      <c r="U11245" s="1">
        <v>45427</v>
      </c>
      <c r="V11245">
        <v>107</v>
      </c>
      <c r="W11245" t="str">
        <f t="shared" si="222"/>
        <v>90-119</v>
      </c>
    </row>
    <row r="11246" spans="1:23" x14ac:dyDescent="0.25">
      <c r="A11246" t="s">
        <v>11495</v>
      </c>
      <c r="B11246">
        <v>3483107753</v>
      </c>
      <c r="C11246">
        <v>8670240820</v>
      </c>
      <c r="D11246" s="1">
        <v>45626</v>
      </c>
      <c r="E11246">
        <v>99213</v>
      </c>
      <c r="F11246">
        <v>71046</v>
      </c>
      <c r="G11246" t="s">
        <v>37</v>
      </c>
      <c r="H11246" s="34">
        <v>36602</v>
      </c>
      <c r="I11246" s="7">
        <v>29282</v>
      </c>
      <c r="J11246" s="7">
        <v>22273.52</v>
      </c>
      <c r="K11246" s="7">
        <v>2909</v>
      </c>
      <c r="L11246" s="7">
        <v>4099.4799999999996</v>
      </c>
      <c r="M11246" s="5">
        <v>0.14000000000000001</v>
      </c>
      <c r="N11246" t="s">
        <v>1135</v>
      </c>
      <c r="O11246" t="s">
        <v>30</v>
      </c>
      <c r="P11246" t="s">
        <v>97</v>
      </c>
      <c r="Q11246" t="s">
        <v>32</v>
      </c>
      <c r="R11246" t="s">
        <v>26</v>
      </c>
      <c r="S11246" t="s">
        <v>27</v>
      </c>
      <c r="T11246" t="s">
        <v>13311</v>
      </c>
      <c r="U11246" s="1">
        <v>45795</v>
      </c>
      <c r="V11246">
        <v>169</v>
      </c>
      <c r="W11246" t="str">
        <f t="shared" si="222"/>
        <v>150-179</v>
      </c>
    </row>
    <row r="11247" spans="1:23" x14ac:dyDescent="0.25">
      <c r="A11247" t="s">
        <v>11496</v>
      </c>
      <c r="B11247">
        <v>8623771521</v>
      </c>
      <c r="C11247">
        <v>9098655888</v>
      </c>
      <c r="D11247" s="1">
        <v>45427</v>
      </c>
      <c r="E11247">
        <v>99238</v>
      </c>
      <c r="F11247">
        <v>99291</v>
      </c>
      <c r="G11247" t="s">
        <v>3371</v>
      </c>
      <c r="H11247" s="34">
        <v>42785</v>
      </c>
      <c r="I11247" s="7">
        <v>35084</v>
      </c>
      <c r="J11247" s="7">
        <v>26498.880000000001</v>
      </c>
      <c r="K11247" s="7">
        <v>2270</v>
      </c>
      <c r="L11247" s="7">
        <v>6315.12</v>
      </c>
      <c r="M11247" s="5">
        <v>0.18</v>
      </c>
      <c r="N11247" t="s">
        <v>3141</v>
      </c>
      <c r="O11247" t="s">
        <v>30</v>
      </c>
      <c r="P11247" t="s">
        <v>3148</v>
      </c>
      <c r="Q11247" t="s">
        <v>32</v>
      </c>
      <c r="R11247" t="s">
        <v>27</v>
      </c>
      <c r="S11247" t="s">
        <v>17</v>
      </c>
      <c r="T11247" t="s">
        <v>13310</v>
      </c>
      <c r="U11247" s="1">
        <v>45483</v>
      </c>
      <c r="V11247">
        <v>56</v>
      </c>
      <c r="W11247" t="str">
        <f t="shared" si="222"/>
        <v>30-59</v>
      </c>
    </row>
    <row r="11248" spans="1:23" x14ac:dyDescent="0.25">
      <c r="A11248" t="s">
        <v>11497</v>
      </c>
      <c r="B11248">
        <v>3402833809</v>
      </c>
      <c r="C11248">
        <v>9265610971</v>
      </c>
      <c r="D11248" s="1">
        <v>45841</v>
      </c>
      <c r="E11248">
        <v>99215</v>
      </c>
      <c r="F11248">
        <v>85025</v>
      </c>
      <c r="G11248" t="s">
        <v>112</v>
      </c>
      <c r="H11248" s="34">
        <v>41135</v>
      </c>
      <c r="I11248" s="7">
        <v>32908</v>
      </c>
      <c r="J11248" s="7">
        <v>24856.880000000001</v>
      </c>
      <c r="K11248" s="7">
        <v>3444</v>
      </c>
      <c r="L11248" s="7">
        <v>4607.12</v>
      </c>
      <c r="M11248" s="5">
        <v>0.14000000000000001</v>
      </c>
      <c r="N11248" t="s">
        <v>1135</v>
      </c>
      <c r="O11248" t="s">
        <v>30</v>
      </c>
      <c r="P11248" t="s">
        <v>35</v>
      </c>
      <c r="Q11248" t="s">
        <v>32</v>
      </c>
      <c r="R11248" t="s">
        <v>21</v>
      </c>
      <c r="S11248" t="s">
        <v>17</v>
      </c>
      <c r="T11248" t="s">
        <v>13311</v>
      </c>
      <c r="U11248" s="1">
        <v>45986</v>
      </c>
      <c r="V11248">
        <v>145</v>
      </c>
      <c r="W11248" t="str">
        <f t="shared" si="222"/>
        <v>120-149</v>
      </c>
    </row>
    <row r="11249" spans="1:23" x14ac:dyDescent="0.25">
      <c r="A11249" t="s">
        <v>11498</v>
      </c>
      <c r="B11249">
        <v>6665356078</v>
      </c>
      <c r="C11249">
        <v>8772597164</v>
      </c>
      <c r="D11249" s="1">
        <v>45827</v>
      </c>
      <c r="E11249">
        <v>99223</v>
      </c>
      <c r="F11249">
        <v>93000</v>
      </c>
      <c r="G11249" t="s">
        <v>3548</v>
      </c>
      <c r="H11249" s="34">
        <v>68536</v>
      </c>
      <c r="I11249" s="7">
        <v>56200</v>
      </c>
      <c r="J11249" s="7">
        <v>40086</v>
      </c>
      <c r="K11249" s="7">
        <v>5998</v>
      </c>
      <c r="L11249" s="7">
        <v>10116</v>
      </c>
      <c r="M11249" s="5">
        <v>0.18</v>
      </c>
      <c r="N11249" t="s">
        <v>3141</v>
      </c>
      <c r="O11249" t="s">
        <v>30</v>
      </c>
      <c r="P11249" t="s">
        <v>18</v>
      </c>
      <c r="Q11249" t="s">
        <v>19</v>
      </c>
      <c r="R11249" t="s">
        <v>20</v>
      </c>
      <c r="S11249" t="s">
        <v>21</v>
      </c>
      <c r="T11249" t="s">
        <v>13311</v>
      </c>
      <c r="U11249" s="1">
        <v>45953</v>
      </c>
      <c r="V11249">
        <v>126</v>
      </c>
      <c r="W11249" t="str">
        <f t="shared" si="222"/>
        <v>120-149</v>
      </c>
    </row>
    <row r="11250" spans="1:23" x14ac:dyDescent="0.25">
      <c r="A11250" t="s">
        <v>11499</v>
      </c>
      <c r="B11250">
        <v>3121143427</v>
      </c>
      <c r="C11250">
        <v>100430738</v>
      </c>
      <c r="D11250" s="1">
        <v>45628</v>
      </c>
      <c r="E11250">
        <v>99215</v>
      </c>
      <c r="F11250">
        <v>99213</v>
      </c>
      <c r="G11250" t="s">
        <v>191</v>
      </c>
      <c r="H11250" s="34">
        <v>75337</v>
      </c>
      <c r="I11250" s="7">
        <v>59516</v>
      </c>
      <c r="J11250" s="7">
        <v>49993.440000000002</v>
      </c>
      <c r="K11250" s="7">
        <v>0</v>
      </c>
      <c r="L11250" s="7">
        <v>9522.56</v>
      </c>
      <c r="M11250" s="5">
        <v>0.16</v>
      </c>
      <c r="N11250" t="s">
        <v>1138</v>
      </c>
      <c r="O11250" t="s">
        <v>17</v>
      </c>
      <c r="P11250" t="s">
        <v>58</v>
      </c>
      <c r="Q11250" t="s">
        <v>32</v>
      </c>
      <c r="R11250" t="s">
        <v>43</v>
      </c>
      <c r="S11250" t="s">
        <v>17</v>
      </c>
      <c r="T11250" t="s">
        <v>13312</v>
      </c>
      <c r="U11250" s="1">
        <v>45672</v>
      </c>
      <c r="V11250">
        <v>44</v>
      </c>
      <c r="W11250" t="str">
        <f t="shared" si="222"/>
        <v>30-59</v>
      </c>
    </row>
    <row r="11251" spans="1:23" x14ac:dyDescent="0.25">
      <c r="A11251" t="s">
        <v>11500</v>
      </c>
      <c r="B11251">
        <v>2590545437</v>
      </c>
      <c r="C11251">
        <v>3508038916</v>
      </c>
      <c r="D11251" s="1">
        <v>45466</v>
      </c>
      <c r="E11251">
        <v>99233</v>
      </c>
      <c r="F11251">
        <v>99285</v>
      </c>
      <c r="G11251" t="s">
        <v>3394</v>
      </c>
      <c r="H11251" s="34">
        <v>38387</v>
      </c>
      <c r="I11251" s="7">
        <v>32629</v>
      </c>
      <c r="J11251" s="7">
        <v>31976.42</v>
      </c>
      <c r="K11251" s="7">
        <v>0</v>
      </c>
      <c r="L11251" s="7">
        <v>652.58000000000004</v>
      </c>
      <c r="M11251" s="5">
        <v>0.02</v>
      </c>
      <c r="N11251" t="s">
        <v>16</v>
      </c>
      <c r="O11251" t="s">
        <v>17</v>
      </c>
      <c r="P11251" t="s">
        <v>55</v>
      </c>
      <c r="Q11251" t="s">
        <v>19</v>
      </c>
      <c r="R11251" t="s">
        <v>26</v>
      </c>
      <c r="S11251" t="s">
        <v>27</v>
      </c>
      <c r="T11251" t="s">
        <v>13310</v>
      </c>
      <c r="U11251" s="1">
        <v>45555</v>
      </c>
      <c r="V11251">
        <v>89</v>
      </c>
      <c r="W11251" t="str">
        <f t="shared" si="222"/>
        <v>60-89</v>
      </c>
    </row>
    <row r="11252" spans="1:23" x14ac:dyDescent="0.25">
      <c r="A11252" t="s">
        <v>11501</v>
      </c>
      <c r="B11252">
        <v>8393284658</v>
      </c>
      <c r="C11252">
        <v>3608108589</v>
      </c>
      <c r="D11252" s="1">
        <v>45859</v>
      </c>
      <c r="E11252">
        <v>99232</v>
      </c>
      <c r="F11252">
        <v>99204</v>
      </c>
      <c r="G11252" t="s">
        <v>3537</v>
      </c>
      <c r="H11252" s="34">
        <v>13410</v>
      </c>
      <c r="I11252" s="7">
        <v>9655</v>
      </c>
      <c r="J11252" s="7">
        <v>8882.6</v>
      </c>
      <c r="K11252" s="7">
        <v>0</v>
      </c>
      <c r="L11252" s="7">
        <v>772.4</v>
      </c>
      <c r="M11252" s="5">
        <v>0.08</v>
      </c>
      <c r="N11252" t="s">
        <v>24</v>
      </c>
      <c r="O11252" t="s">
        <v>17</v>
      </c>
      <c r="P11252" t="s">
        <v>40</v>
      </c>
      <c r="Q11252" t="s">
        <v>32</v>
      </c>
      <c r="R11252" t="s">
        <v>43</v>
      </c>
      <c r="S11252" t="s">
        <v>21</v>
      </c>
      <c r="T11252" t="s">
        <v>13310</v>
      </c>
      <c r="U11252" s="1">
        <v>45943</v>
      </c>
      <c r="V11252">
        <v>84</v>
      </c>
      <c r="W11252" t="str">
        <f t="shared" si="222"/>
        <v>60-89</v>
      </c>
    </row>
    <row r="11253" spans="1:23" x14ac:dyDescent="0.25">
      <c r="A11253" t="s">
        <v>11502</v>
      </c>
      <c r="B11253">
        <v>2467787149</v>
      </c>
      <c r="C11253">
        <v>1600762318</v>
      </c>
      <c r="D11253" s="1">
        <v>45532</v>
      </c>
      <c r="E11253">
        <v>99215</v>
      </c>
      <c r="F11253">
        <v>99212</v>
      </c>
      <c r="G11253" t="s">
        <v>3320</v>
      </c>
      <c r="H11253" s="34">
        <v>49560</v>
      </c>
      <c r="I11253" s="7">
        <v>37170</v>
      </c>
      <c r="J11253" s="7">
        <v>19828.5</v>
      </c>
      <c r="K11253" s="7">
        <v>11766</v>
      </c>
      <c r="L11253" s="7">
        <v>5575.5</v>
      </c>
      <c r="M11253" s="5">
        <v>0.15</v>
      </c>
      <c r="N11253" t="s">
        <v>1139</v>
      </c>
      <c r="O11253" t="s">
        <v>27</v>
      </c>
      <c r="P11253" t="s">
        <v>18</v>
      </c>
      <c r="Q11253" t="s">
        <v>19</v>
      </c>
      <c r="R11253" t="s">
        <v>21</v>
      </c>
      <c r="S11253" t="s">
        <v>17</v>
      </c>
      <c r="T11253" t="s">
        <v>13311</v>
      </c>
      <c r="U11253" s="1">
        <v>45682</v>
      </c>
      <c r="V11253">
        <v>150</v>
      </c>
      <c r="W11253" t="str">
        <f t="shared" si="222"/>
        <v>150-179</v>
      </c>
    </row>
    <row r="11254" spans="1:23" x14ac:dyDescent="0.25">
      <c r="A11254" t="s">
        <v>11503</v>
      </c>
      <c r="B11254">
        <v>2988085387</v>
      </c>
      <c r="C11254">
        <v>9269000302</v>
      </c>
      <c r="D11254" s="1">
        <v>45514</v>
      </c>
      <c r="E11254">
        <v>99213</v>
      </c>
      <c r="F11254">
        <v>99211</v>
      </c>
      <c r="G11254" t="s">
        <v>3250</v>
      </c>
      <c r="H11254" s="34">
        <v>74868</v>
      </c>
      <c r="I11254" s="7">
        <v>53905</v>
      </c>
      <c r="J11254" s="7">
        <v>40814.6</v>
      </c>
      <c r="K11254" s="7">
        <v>8778</v>
      </c>
      <c r="L11254" s="7">
        <v>4312.3999999999996</v>
      </c>
      <c r="M11254" s="5">
        <v>0.08</v>
      </c>
      <c r="N11254" t="s">
        <v>24</v>
      </c>
      <c r="O11254" t="s">
        <v>30</v>
      </c>
      <c r="P11254" t="s">
        <v>25</v>
      </c>
      <c r="Q11254" t="s">
        <v>32</v>
      </c>
      <c r="R11254" t="s">
        <v>27</v>
      </c>
      <c r="S11254" t="s">
        <v>17</v>
      </c>
      <c r="T11254" t="s">
        <v>13312</v>
      </c>
      <c r="U11254" s="1">
        <v>45603</v>
      </c>
      <c r="V11254">
        <v>89</v>
      </c>
      <c r="W11254" t="str">
        <f t="shared" si="222"/>
        <v>60-89</v>
      </c>
    </row>
    <row r="11255" spans="1:23" x14ac:dyDescent="0.25">
      <c r="A11255" t="s">
        <v>11504</v>
      </c>
      <c r="B11255">
        <v>9645344169</v>
      </c>
      <c r="C11255">
        <v>4539497939</v>
      </c>
      <c r="D11255" s="1">
        <v>45303</v>
      </c>
      <c r="E11255">
        <v>99221</v>
      </c>
      <c r="F11255">
        <v>99204</v>
      </c>
      <c r="G11255" t="s">
        <v>209</v>
      </c>
      <c r="H11255" s="34">
        <v>62733</v>
      </c>
      <c r="I11255" s="7">
        <v>50186</v>
      </c>
      <c r="J11255" s="7">
        <v>43159.96</v>
      </c>
      <c r="K11255" s="7">
        <v>0</v>
      </c>
      <c r="L11255" s="7">
        <v>7026.04</v>
      </c>
      <c r="M11255" s="5">
        <v>0.14000000000000001</v>
      </c>
      <c r="N11255" t="s">
        <v>1135</v>
      </c>
      <c r="O11255" t="s">
        <v>17</v>
      </c>
      <c r="P11255" t="s">
        <v>3149</v>
      </c>
      <c r="Q11255" t="s">
        <v>19</v>
      </c>
      <c r="R11255" t="s">
        <v>38</v>
      </c>
      <c r="S11255" t="s">
        <v>27</v>
      </c>
      <c r="T11255" t="s">
        <v>13312</v>
      </c>
      <c r="U11255" s="1">
        <v>45393</v>
      </c>
      <c r="V11255">
        <v>90</v>
      </c>
      <c r="W11255" t="str">
        <f t="shared" si="222"/>
        <v>90-119</v>
      </c>
    </row>
    <row r="11256" spans="1:23" x14ac:dyDescent="0.25">
      <c r="A11256" t="s">
        <v>11505</v>
      </c>
      <c r="B11256">
        <v>1749694765</v>
      </c>
      <c r="C11256">
        <v>2983175823</v>
      </c>
      <c r="D11256" s="1">
        <v>45348</v>
      </c>
      <c r="E11256">
        <v>99222</v>
      </c>
      <c r="F11256">
        <v>97110</v>
      </c>
      <c r="G11256" t="s">
        <v>3371</v>
      </c>
      <c r="H11256" s="34">
        <v>33332</v>
      </c>
      <c r="I11256" s="7">
        <v>25999</v>
      </c>
      <c r="J11256" s="7">
        <v>20799.2</v>
      </c>
      <c r="K11256" s="7">
        <v>0</v>
      </c>
      <c r="L11256" s="7">
        <v>5199.8</v>
      </c>
      <c r="M11256" s="5">
        <v>0.2</v>
      </c>
      <c r="N11256" t="s">
        <v>3140</v>
      </c>
      <c r="O11256" t="s">
        <v>17</v>
      </c>
      <c r="P11256" t="s">
        <v>97</v>
      </c>
      <c r="Q11256" t="s">
        <v>32</v>
      </c>
      <c r="R11256" t="s">
        <v>43</v>
      </c>
      <c r="S11256" t="s">
        <v>27</v>
      </c>
      <c r="T11256" t="s">
        <v>13310</v>
      </c>
      <c r="U11256" s="1">
        <v>45390</v>
      </c>
      <c r="V11256">
        <v>42</v>
      </c>
      <c r="W11256" t="str">
        <f t="shared" si="222"/>
        <v>30-59</v>
      </c>
    </row>
    <row r="11257" spans="1:23" x14ac:dyDescent="0.25">
      <c r="A11257" t="s">
        <v>11506</v>
      </c>
      <c r="B11257">
        <v>3940046840</v>
      </c>
      <c r="C11257">
        <v>7660649038</v>
      </c>
      <c r="D11257" s="1">
        <v>45637</v>
      </c>
      <c r="E11257">
        <v>99213</v>
      </c>
      <c r="F11257">
        <v>99211</v>
      </c>
      <c r="G11257" t="s">
        <v>75</v>
      </c>
      <c r="H11257" s="34">
        <v>43390</v>
      </c>
      <c r="I11257" s="7">
        <v>28204</v>
      </c>
      <c r="J11257" s="7">
        <v>21384.52</v>
      </c>
      <c r="K11257" s="7">
        <v>3435</v>
      </c>
      <c r="L11257" s="7">
        <v>3384.48</v>
      </c>
      <c r="M11257" s="5">
        <v>0.12</v>
      </c>
      <c r="N11257" t="s">
        <v>46</v>
      </c>
      <c r="O11257" t="s">
        <v>27</v>
      </c>
      <c r="P11257" t="s">
        <v>3147</v>
      </c>
      <c r="Q11257" t="s">
        <v>32</v>
      </c>
      <c r="R11257" t="s">
        <v>21</v>
      </c>
      <c r="S11257" t="s">
        <v>27</v>
      </c>
      <c r="T11257" t="s">
        <v>13311</v>
      </c>
      <c r="U11257" s="1">
        <v>45784</v>
      </c>
      <c r="V11257">
        <v>147</v>
      </c>
      <c r="W11257" t="str">
        <f t="shared" si="222"/>
        <v>120-149</v>
      </c>
    </row>
    <row r="11258" spans="1:23" x14ac:dyDescent="0.25">
      <c r="A11258" t="s">
        <v>11507</v>
      </c>
      <c r="B11258">
        <v>7681025669</v>
      </c>
      <c r="C11258">
        <v>3619847723</v>
      </c>
      <c r="D11258" s="1">
        <v>45603</v>
      </c>
      <c r="E11258">
        <v>99214</v>
      </c>
      <c r="F11258">
        <v>80053</v>
      </c>
      <c r="G11258" t="s">
        <v>48</v>
      </c>
      <c r="H11258" s="34">
        <v>85694</v>
      </c>
      <c r="I11258" s="7">
        <v>61700</v>
      </c>
      <c r="J11258" s="7">
        <v>56764</v>
      </c>
      <c r="K11258" s="7">
        <v>0</v>
      </c>
      <c r="L11258" s="7">
        <v>4936</v>
      </c>
      <c r="M11258" s="5">
        <v>0.08</v>
      </c>
      <c r="N11258" t="s">
        <v>24</v>
      </c>
      <c r="O11258" t="s">
        <v>17</v>
      </c>
      <c r="P11258" t="s">
        <v>58</v>
      </c>
      <c r="Q11258" t="s">
        <v>32</v>
      </c>
      <c r="R11258" t="s">
        <v>21</v>
      </c>
      <c r="S11258" t="s">
        <v>21</v>
      </c>
      <c r="T11258" t="s">
        <v>13311</v>
      </c>
      <c r="U11258" s="1">
        <v>45736</v>
      </c>
      <c r="V11258">
        <v>133</v>
      </c>
      <c r="W11258" t="str">
        <f t="shared" si="222"/>
        <v>120-149</v>
      </c>
    </row>
    <row r="11259" spans="1:23" x14ac:dyDescent="0.25">
      <c r="A11259" t="s">
        <v>11508</v>
      </c>
      <c r="B11259">
        <v>2266964419</v>
      </c>
      <c r="C11259">
        <v>6470408803</v>
      </c>
      <c r="D11259" s="1">
        <v>45891</v>
      </c>
      <c r="E11259">
        <v>99213</v>
      </c>
      <c r="F11259">
        <v>99202</v>
      </c>
      <c r="G11259" t="s">
        <v>3262</v>
      </c>
      <c r="H11259" s="34">
        <v>14782</v>
      </c>
      <c r="I11259" s="7">
        <v>10643</v>
      </c>
      <c r="J11259" s="7">
        <v>9791.56</v>
      </c>
      <c r="K11259" s="7">
        <v>0</v>
      </c>
      <c r="L11259" s="7">
        <v>851.44</v>
      </c>
      <c r="M11259" s="5">
        <v>0.08</v>
      </c>
      <c r="N11259" t="s">
        <v>24</v>
      </c>
      <c r="O11259" t="s">
        <v>17</v>
      </c>
      <c r="P11259" t="s">
        <v>18</v>
      </c>
      <c r="Q11259" t="s">
        <v>32</v>
      </c>
      <c r="R11259" t="s">
        <v>27</v>
      </c>
      <c r="S11259" t="s">
        <v>21</v>
      </c>
      <c r="T11259" t="s">
        <v>13310</v>
      </c>
      <c r="U11259" s="1">
        <v>46026</v>
      </c>
      <c r="V11259">
        <v>135</v>
      </c>
      <c r="W11259" t="str">
        <f t="shared" si="222"/>
        <v>120-149</v>
      </c>
    </row>
    <row r="11260" spans="1:23" x14ac:dyDescent="0.25">
      <c r="A11260" t="s">
        <v>11509</v>
      </c>
      <c r="B11260">
        <v>459424550</v>
      </c>
      <c r="C11260">
        <v>4060277001</v>
      </c>
      <c r="D11260" s="1">
        <v>45924</v>
      </c>
      <c r="E11260">
        <v>99231</v>
      </c>
      <c r="F11260">
        <v>99291</v>
      </c>
      <c r="G11260" t="s">
        <v>187</v>
      </c>
      <c r="H11260" s="34">
        <v>67837</v>
      </c>
      <c r="I11260" s="7">
        <v>52913</v>
      </c>
      <c r="J11260" s="7">
        <v>33683.4</v>
      </c>
      <c r="K11260" s="7">
        <v>8647</v>
      </c>
      <c r="L11260" s="7">
        <v>10582.6</v>
      </c>
      <c r="M11260" s="5">
        <v>0.2</v>
      </c>
      <c r="N11260" t="s">
        <v>3140</v>
      </c>
      <c r="O11260" t="s">
        <v>27</v>
      </c>
      <c r="P11260" t="s">
        <v>35</v>
      </c>
      <c r="Q11260" t="s">
        <v>32</v>
      </c>
      <c r="R11260" t="s">
        <v>43</v>
      </c>
      <c r="S11260" t="s">
        <v>21</v>
      </c>
      <c r="T11260" t="s">
        <v>13312</v>
      </c>
      <c r="U11260" s="1">
        <v>46044</v>
      </c>
      <c r="V11260">
        <v>120</v>
      </c>
      <c r="W11260" t="str">
        <f t="shared" si="222"/>
        <v>120-149</v>
      </c>
    </row>
    <row r="11261" spans="1:23" x14ac:dyDescent="0.25">
      <c r="A11261" t="s">
        <v>11510</v>
      </c>
      <c r="B11261">
        <v>4576266743</v>
      </c>
      <c r="C11261">
        <v>4282078803</v>
      </c>
      <c r="D11261" s="1">
        <v>45642</v>
      </c>
      <c r="E11261">
        <v>99232</v>
      </c>
      <c r="F11261">
        <v>36415</v>
      </c>
      <c r="G11261" t="s">
        <v>3412</v>
      </c>
      <c r="H11261" s="34">
        <v>62749</v>
      </c>
      <c r="I11261" s="7">
        <v>51454</v>
      </c>
      <c r="J11261" s="7">
        <v>37808.28</v>
      </c>
      <c r="K11261" s="7">
        <v>4384</v>
      </c>
      <c r="L11261" s="7">
        <v>9261.7199999999993</v>
      </c>
      <c r="M11261" s="5">
        <v>0.18</v>
      </c>
      <c r="N11261" t="s">
        <v>3141</v>
      </c>
      <c r="O11261" t="s">
        <v>30</v>
      </c>
      <c r="P11261" t="s">
        <v>3149</v>
      </c>
      <c r="Q11261" t="s">
        <v>32</v>
      </c>
      <c r="R11261" t="s">
        <v>43</v>
      </c>
      <c r="S11261" t="s">
        <v>21</v>
      </c>
      <c r="T11261" t="s">
        <v>13312</v>
      </c>
      <c r="U11261" s="1">
        <v>45695</v>
      </c>
      <c r="V11261">
        <v>53</v>
      </c>
      <c r="W11261" t="str">
        <f t="shared" si="222"/>
        <v>30-59</v>
      </c>
    </row>
    <row r="11262" spans="1:23" x14ac:dyDescent="0.25">
      <c r="A11262" t="s">
        <v>11511</v>
      </c>
      <c r="B11262">
        <v>2827221366</v>
      </c>
      <c r="C11262">
        <v>7913143700</v>
      </c>
      <c r="D11262" s="1">
        <v>45656</v>
      </c>
      <c r="E11262">
        <v>99213</v>
      </c>
      <c r="F11262">
        <v>99283</v>
      </c>
      <c r="G11262" t="s">
        <v>286</v>
      </c>
      <c r="H11262" s="34">
        <v>82024</v>
      </c>
      <c r="I11262" s="7">
        <v>67260</v>
      </c>
      <c r="J11262" s="7">
        <v>55153.2</v>
      </c>
      <c r="K11262" s="7">
        <v>0</v>
      </c>
      <c r="L11262" s="7">
        <v>12106.8</v>
      </c>
      <c r="M11262" s="5">
        <v>0.18</v>
      </c>
      <c r="N11262" t="s">
        <v>3141</v>
      </c>
      <c r="O11262" t="s">
        <v>17</v>
      </c>
      <c r="P11262" t="s">
        <v>3150</v>
      </c>
      <c r="Q11262" t="s">
        <v>19</v>
      </c>
      <c r="R11262" t="s">
        <v>20</v>
      </c>
      <c r="S11262" t="s">
        <v>27</v>
      </c>
      <c r="T11262" t="s">
        <v>13310</v>
      </c>
      <c r="U11262" s="1">
        <v>45752</v>
      </c>
      <c r="V11262">
        <v>96</v>
      </c>
      <c r="W11262" t="str">
        <f t="shared" si="222"/>
        <v>90-119</v>
      </c>
    </row>
    <row r="11263" spans="1:23" x14ac:dyDescent="0.25">
      <c r="A11263" t="s">
        <v>11512</v>
      </c>
      <c r="B11263">
        <v>914438157</v>
      </c>
      <c r="C11263">
        <v>6989582211</v>
      </c>
      <c r="D11263" s="1">
        <v>45442</v>
      </c>
      <c r="E11263">
        <v>99221</v>
      </c>
      <c r="F11263">
        <v>36415</v>
      </c>
      <c r="G11263" t="s">
        <v>3244</v>
      </c>
      <c r="H11263" s="34">
        <v>79463</v>
      </c>
      <c r="I11263" s="7">
        <v>63570</v>
      </c>
      <c r="J11263" s="7">
        <v>33605.199999999997</v>
      </c>
      <c r="K11263" s="7">
        <v>21065</v>
      </c>
      <c r="L11263" s="7">
        <v>8899.7999999999993</v>
      </c>
      <c r="M11263" s="5">
        <v>0.14000000000000001</v>
      </c>
      <c r="N11263" t="s">
        <v>1135</v>
      </c>
      <c r="O11263" t="s">
        <v>27</v>
      </c>
      <c r="P11263" t="s">
        <v>3146</v>
      </c>
      <c r="Q11263" t="s">
        <v>19</v>
      </c>
      <c r="R11263" t="s">
        <v>26</v>
      </c>
      <c r="S11263" t="s">
        <v>27</v>
      </c>
      <c r="T11263" t="s">
        <v>13312</v>
      </c>
      <c r="U11263" s="1">
        <v>45616</v>
      </c>
      <c r="V11263">
        <v>174</v>
      </c>
      <c r="W11263" t="str">
        <f t="shared" si="222"/>
        <v>150-179</v>
      </c>
    </row>
    <row r="11264" spans="1:23" x14ac:dyDescent="0.25">
      <c r="A11264" t="s">
        <v>11513</v>
      </c>
      <c r="B11264">
        <v>9795658034</v>
      </c>
      <c r="C11264">
        <v>9165755978</v>
      </c>
      <c r="D11264" s="1">
        <v>45333</v>
      </c>
      <c r="E11264">
        <v>99214</v>
      </c>
      <c r="F11264">
        <v>99205</v>
      </c>
      <c r="G11264" t="s">
        <v>3412</v>
      </c>
      <c r="H11264" s="34">
        <v>93852</v>
      </c>
      <c r="I11264" s="7">
        <v>70389</v>
      </c>
      <c r="J11264" s="7">
        <v>51639.65</v>
      </c>
      <c r="K11264" s="7">
        <v>8191</v>
      </c>
      <c r="L11264" s="7">
        <v>10558.35</v>
      </c>
      <c r="M11264" s="5">
        <v>0.15</v>
      </c>
      <c r="N11264" t="s">
        <v>1139</v>
      </c>
      <c r="O11264" t="s">
        <v>30</v>
      </c>
      <c r="P11264" t="s">
        <v>3148</v>
      </c>
      <c r="Q11264" t="s">
        <v>19</v>
      </c>
      <c r="R11264" t="s">
        <v>21</v>
      </c>
      <c r="S11264" t="s">
        <v>17</v>
      </c>
      <c r="T11264" t="s">
        <v>13310</v>
      </c>
      <c r="U11264" s="1">
        <v>45366</v>
      </c>
      <c r="V11264">
        <v>33</v>
      </c>
      <c r="W11264" t="str">
        <f t="shared" si="222"/>
        <v>30-59</v>
      </c>
    </row>
    <row r="11265" spans="1:23" x14ac:dyDescent="0.25">
      <c r="A11265" t="s">
        <v>11514</v>
      </c>
      <c r="B11265">
        <v>3361158686</v>
      </c>
      <c r="C11265">
        <v>6597337216</v>
      </c>
      <c r="D11265" s="1">
        <v>45316</v>
      </c>
      <c r="E11265">
        <v>99223</v>
      </c>
      <c r="F11265">
        <v>99202</v>
      </c>
      <c r="G11265" t="s">
        <v>114</v>
      </c>
      <c r="H11265" s="34">
        <v>78627</v>
      </c>
      <c r="I11265" s="7">
        <v>61329</v>
      </c>
      <c r="J11265" s="7">
        <v>46022.2</v>
      </c>
      <c r="K11265" s="7">
        <v>3041</v>
      </c>
      <c r="L11265" s="7">
        <v>12265.8</v>
      </c>
      <c r="M11265" s="5">
        <v>0.2</v>
      </c>
      <c r="N11265" t="s">
        <v>3140</v>
      </c>
      <c r="O11265" t="s">
        <v>30</v>
      </c>
      <c r="P11265" t="s">
        <v>18</v>
      </c>
      <c r="Q11265" t="s">
        <v>32</v>
      </c>
      <c r="R11265" t="s">
        <v>38</v>
      </c>
      <c r="S11265" t="s">
        <v>17</v>
      </c>
      <c r="T11265" t="s">
        <v>13312</v>
      </c>
      <c r="U11265" s="1">
        <v>45477</v>
      </c>
      <c r="V11265">
        <v>161</v>
      </c>
      <c r="W11265" t="str">
        <f t="shared" si="222"/>
        <v>150-179</v>
      </c>
    </row>
    <row r="11266" spans="1:23" x14ac:dyDescent="0.25">
      <c r="A11266" t="s">
        <v>11515</v>
      </c>
      <c r="B11266">
        <v>7420946834</v>
      </c>
      <c r="C11266">
        <v>2860646295</v>
      </c>
      <c r="D11266" s="1">
        <v>45623</v>
      </c>
      <c r="E11266">
        <v>99238</v>
      </c>
      <c r="F11266">
        <v>99214</v>
      </c>
      <c r="G11266" t="s">
        <v>99</v>
      </c>
      <c r="H11266" s="34">
        <v>86557</v>
      </c>
      <c r="I11266" s="7">
        <v>69246</v>
      </c>
      <c r="J11266" s="7">
        <v>59551.56</v>
      </c>
      <c r="K11266" s="7">
        <v>0</v>
      </c>
      <c r="L11266" s="7">
        <v>9694.44</v>
      </c>
      <c r="M11266" s="5">
        <v>0.14000000000000001</v>
      </c>
      <c r="N11266" t="s">
        <v>1135</v>
      </c>
      <c r="O11266" t="s">
        <v>17</v>
      </c>
      <c r="P11266" t="s">
        <v>58</v>
      </c>
      <c r="Q11266" t="s">
        <v>19</v>
      </c>
      <c r="R11266" t="s">
        <v>21</v>
      </c>
      <c r="S11266" t="s">
        <v>17</v>
      </c>
      <c r="T11266" t="s">
        <v>13312</v>
      </c>
      <c r="U11266" s="1">
        <v>45757</v>
      </c>
      <c r="V11266">
        <v>134</v>
      </c>
      <c r="W11266" t="str">
        <f t="shared" si="222"/>
        <v>120-149</v>
      </c>
    </row>
    <row r="11267" spans="1:23" x14ac:dyDescent="0.25">
      <c r="A11267" t="s">
        <v>11516</v>
      </c>
      <c r="B11267">
        <v>7984012261</v>
      </c>
      <c r="C11267">
        <v>9414792299</v>
      </c>
      <c r="D11267" s="1">
        <v>45724</v>
      </c>
      <c r="E11267">
        <v>99233</v>
      </c>
      <c r="F11267">
        <v>99284</v>
      </c>
      <c r="G11267" t="s">
        <v>593</v>
      </c>
      <c r="H11267" s="34">
        <v>19172</v>
      </c>
      <c r="I11267" s="7">
        <v>13804</v>
      </c>
      <c r="J11267" s="7">
        <v>8380.68</v>
      </c>
      <c r="K11267" s="7">
        <v>4319</v>
      </c>
      <c r="L11267" s="7">
        <v>1104.32</v>
      </c>
      <c r="M11267" s="5">
        <v>0.08</v>
      </c>
      <c r="N11267" t="s">
        <v>24</v>
      </c>
      <c r="O11267" t="s">
        <v>27</v>
      </c>
      <c r="P11267" t="s">
        <v>18</v>
      </c>
      <c r="Q11267" t="s">
        <v>19</v>
      </c>
      <c r="R11267" t="s">
        <v>26</v>
      </c>
      <c r="S11267" t="s">
        <v>21</v>
      </c>
      <c r="T11267" t="s">
        <v>13312</v>
      </c>
      <c r="U11267" s="1">
        <v>45904</v>
      </c>
      <c r="V11267">
        <v>180</v>
      </c>
      <c r="W11267" t="str">
        <f t="shared" ref="W11267:W11330" si="223">IF(V11267="","",IF(V11267&lt;30,"0-29",IF(V11267&lt;60,"30-59",IF(V11267&lt;90,"60-89",IF(V11267&lt;120,"90-119",IF(V11267&lt;150,"120-149",IF(V11267&lt;180,"150-179",IF(V11267&lt;210,"180-209",IF(V11267&lt;240,"210-239",IF(V11267&lt;270,"240-269",IF(V11267&lt;300,"270-299",IF(V11267&lt;330,"300-329",IF(V11267&lt;360,"330-359","360+")))))))))))))</f>
        <v>180-209</v>
      </c>
    </row>
    <row r="11268" spans="1:23" x14ac:dyDescent="0.25">
      <c r="A11268" t="s">
        <v>11517</v>
      </c>
      <c r="B11268">
        <v>6227884841</v>
      </c>
      <c r="C11268">
        <v>3243382722</v>
      </c>
      <c r="D11268" s="1">
        <v>45323</v>
      </c>
      <c r="E11268">
        <v>99213</v>
      </c>
      <c r="F11268">
        <v>71046</v>
      </c>
      <c r="G11268" t="s">
        <v>3412</v>
      </c>
      <c r="H11268" s="34">
        <v>93688</v>
      </c>
      <c r="I11268" s="7">
        <v>79635</v>
      </c>
      <c r="J11268" s="7">
        <v>68388.3</v>
      </c>
      <c r="K11268" s="7">
        <v>9654</v>
      </c>
      <c r="L11268" s="7">
        <v>1592.7</v>
      </c>
      <c r="M11268" s="5">
        <v>0.02</v>
      </c>
      <c r="N11268" t="s">
        <v>16</v>
      </c>
      <c r="O11268" t="s">
        <v>27</v>
      </c>
      <c r="P11268" t="s">
        <v>3146</v>
      </c>
      <c r="Q11268" t="s">
        <v>32</v>
      </c>
      <c r="R11268" t="s">
        <v>38</v>
      </c>
      <c r="S11268" t="s">
        <v>27</v>
      </c>
      <c r="T11268" t="s">
        <v>13311</v>
      </c>
      <c r="U11268" s="1">
        <v>45359</v>
      </c>
      <c r="V11268">
        <v>36</v>
      </c>
      <c r="W11268" t="str">
        <f t="shared" si="223"/>
        <v>30-59</v>
      </c>
    </row>
    <row r="11269" spans="1:23" x14ac:dyDescent="0.25">
      <c r="A11269" t="s">
        <v>11518</v>
      </c>
      <c r="B11269">
        <v>5035251096</v>
      </c>
      <c r="C11269">
        <v>1203791739</v>
      </c>
      <c r="D11269" s="1">
        <v>45870</v>
      </c>
      <c r="E11269">
        <v>99233</v>
      </c>
      <c r="F11269">
        <v>99282</v>
      </c>
      <c r="G11269" t="s">
        <v>3438</v>
      </c>
      <c r="H11269" s="34">
        <v>38298</v>
      </c>
      <c r="I11269" s="7">
        <v>28724</v>
      </c>
      <c r="J11269" s="7">
        <v>13197.4</v>
      </c>
      <c r="K11269" s="7">
        <v>11218</v>
      </c>
      <c r="L11269" s="7">
        <v>4308.6000000000004</v>
      </c>
      <c r="M11269" s="5">
        <v>0.15</v>
      </c>
      <c r="N11269" t="s">
        <v>1139</v>
      </c>
      <c r="O11269" t="s">
        <v>27</v>
      </c>
      <c r="P11269" t="s">
        <v>35</v>
      </c>
      <c r="Q11269" t="s">
        <v>19</v>
      </c>
      <c r="R11269" t="s">
        <v>43</v>
      </c>
      <c r="S11269" t="s">
        <v>27</v>
      </c>
      <c r="T11269" t="s">
        <v>13311</v>
      </c>
      <c r="U11269" s="1">
        <v>46036</v>
      </c>
      <c r="V11269">
        <v>166</v>
      </c>
      <c r="W11269" t="str">
        <f t="shared" si="223"/>
        <v>150-179</v>
      </c>
    </row>
    <row r="11270" spans="1:23" x14ac:dyDescent="0.25">
      <c r="A11270" t="s">
        <v>11519</v>
      </c>
      <c r="B11270">
        <v>1935162547</v>
      </c>
      <c r="C11270">
        <v>5612910069</v>
      </c>
      <c r="D11270" s="1">
        <v>45777</v>
      </c>
      <c r="E11270">
        <v>99231</v>
      </c>
      <c r="F11270">
        <v>90834</v>
      </c>
      <c r="G11270" t="s">
        <v>3562</v>
      </c>
      <c r="H11270" s="34">
        <v>51233</v>
      </c>
      <c r="I11270" s="7">
        <v>38425</v>
      </c>
      <c r="J11270" s="7">
        <v>29323.25</v>
      </c>
      <c r="K11270" s="7">
        <v>3338</v>
      </c>
      <c r="L11270" s="7">
        <v>5763.75</v>
      </c>
      <c r="M11270" s="5">
        <v>0.15</v>
      </c>
      <c r="N11270" t="s">
        <v>1139</v>
      </c>
      <c r="O11270" t="s">
        <v>30</v>
      </c>
      <c r="P11270" t="s">
        <v>58</v>
      </c>
      <c r="Q11270" t="s">
        <v>32</v>
      </c>
      <c r="R11270" t="s">
        <v>20</v>
      </c>
      <c r="S11270" t="s">
        <v>27</v>
      </c>
      <c r="T11270" t="s">
        <v>13311</v>
      </c>
      <c r="U11270" s="1">
        <v>45911</v>
      </c>
      <c r="V11270">
        <v>134</v>
      </c>
      <c r="W11270" t="str">
        <f t="shared" si="223"/>
        <v>120-149</v>
      </c>
    </row>
    <row r="11271" spans="1:23" x14ac:dyDescent="0.25">
      <c r="A11271" t="s">
        <v>11520</v>
      </c>
      <c r="B11271">
        <v>2723033865</v>
      </c>
      <c r="C11271">
        <v>8960024937</v>
      </c>
      <c r="D11271" s="1">
        <v>45527</v>
      </c>
      <c r="E11271">
        <v>99215</v>
      </c>
      <c r="F11271">
        <v>99281</v>
      </c>
      <c r="G11271" t="s">
        <v>3225</v>
      </c>
      <c r="H11271" s="34">
        <v>59759</v>
      </c>
      <c r="I11271" s="7">
        <v>49002</v>
      </c>
      <c r="J11271" s="7">
        <v>28581.64</v>
      </c>
      <c r="K11271" s="7">
        <v>11600</v>
      </c>
      <c r="L11271" s="7">
        <v>8820.36</v>
      </c>
      <c r="M11271" s="5">
        <v>0.18</v>
      </c>
      <c r="N11271" t="s">
        <v>3141</v>
      </c>
      <c r="O11271" t="s">
        <v>27</v>
      </c>
      <c r="P11271" t="s">
        <v>3147</v>
      </c>
      <c r="Q11271" t="s">
        <v>32</v>
      </c>
      <c r="R11271" t="s">
        <v>38</v>
      </c>
      <c r="S11271" t="s">
        <v>17</v>
      </c>
      <c r="T11271" t="s">
        <v>13310</v>
      </c>
      <c r="U11271" s="1">
        <v>45623</v>
      </c>
      <c r="V11271">
        <v>96</v>
      </c>
      <c r="W11271" t="str">
        <f t="shared" si="223"/>
        <v>90-119</v>
      </c>
    </row>
    <row r="11272" spans="1:23" x14ac:dyDescent="0.25">
      <c r="A11272" t="s">
        <v>11521</v>
      </c>
      <c r="B11272">
        <v>711389118</v>
      </c>
      <c r="C11272">
        <v>3905494940</v>
      </c>
      <c r="D11272" s="1">
        <v>45469</v>
      </c>
      <c r="E11272">
        <v>99233</v>
      </c>
      <c r="F11272">
        <v>99282</v>
      </c>
      <c r="G11272" t="s">
        <v>3215</v>
      </c>
      <c r="H11272" s="34">
        <v>26205</v>
      </c>
      <c r="I11272" s="7">
        <v>19654</v>
      </c>
      <c r="J11272" s="7">
        <v>15392.9</v>
      </c>
      <c r="K11272" s="7">
        <v>1313</v>
      </c>
      <c r="L11272" s="7">
        <v>2948.1</v>
      </c>
      <c r="M11272" s="5">
        <v>0.15</v>
      </c>
      <c r="N11272" t="s">
        <v>1139</v>
      </c>
      <c r="O11272" t="s">
        <v>30</v>
      </c>
      <c r="P11272" t="s">
        <v>97</v>
      </c>
      <c r="Q11272" t="s">
        <v>19</v>
      </c>
      <c r="R11272" t="s">
        <v>38</v>
      </c>
      <c r="S11272" t="s">
        <v>17</v>
      </c>
      <c r="T11272" t="s">
        <v>13310</v>
      </c>
      <c r="U11272" s="1">
        <v>45629</v>
      </c>
      <c r="V11272">
        <v>160</v>
      </c>
      <c r="W11272" t="str">
        <f t="shared" si="223"/>
        <v>150-179</v>
      </c>
    </row>
    <row r="11273" spans="1:23" x14ac:dyDescent="0.25">
      <c r="A11273" t="s">
        <v>11522</v>
      </c>
      <c r="B11273">
        <v>5557227062</v>
      </c>
      <c r="C11273">
        <v>9526362355</v>
      </c>
      <c r="D11273" s="1">
        <v>45706</v>
      </c>
      <c r="E11273">
        <v>99214</v>
      </c>
      <c r="F11273">
        <v>99203</v>
      </c>
      <c r="G11273" t="s">
        <v>3283</v>
      </c>
      <c r="H11273" s="34">
        <v>22031</v>
      </c>
      <c r="I11273" s="7">
        <v>18065</v>
      </c>
      <c r="J11273" s="7">
        <v>14813.3</v>
      </c>
      <c r="K11273" s="7">
        <v>0</v>
      </c>
      <c r="L11273" s="7">
        <v>3251.7</v>
      </c>
      <c r="M11273" s="5">
        <v>0.18</v>
      </c>
      <c r="N11273" t="s">
        <v>3141</v>
      </c>
      <c r="O11273" t="s">
        <v>17</v>
      </c>
      <c r="P11273" t="s">
        <v>40</v>
      </c>
      <c r="Q11273" t="s">
        <v>32</v>
      </c>
      <c r="R11273" t="s">
        <v>20</v>
      </c>
      <c r="S11273" t="s">
        <v>27</v>
      </c>
      <c r="T11273" t="s">
        <v>13310</v>
      </c>
      <c r="U11273" s="1">
        <v>45777</v>
      </c>
      <c r="V11273">
        <v>71</v>
      </c>
      <c r="W11273" t="str">
        <f t="shared" si="223"/>
        <v>60-89</v>
      </c>
    </row>
    <row r="11274" spans="1:23" x14ac:dyDescent="0.25">
      <c r="A11274" t="s">
        <v>11523</v>
      </c>
      <c r="B11274">
        <v>6387496365</v>
      </c>
      <c r="C11274">
        <v>9096296860</v>
      </c>
      <c r="D11274" s="1">
        <v>45775</v>
      </c>
      <c r="E11274">
        <v>99233</v>
      </c>
      <c r="F11274">
        <v>85025</v>
      </c>
      <c r="G11274" t="s">
        <v>4314</v>
      </c>
      <c r="H11274" s="34">
        <v>38915</v>
      </c>
      <c r="I11274" s="7">
        <v>25295</v>
      </c>
      <c r="J11274" s="7">
        <v>22259.599999999999</v>
      </c>
      <c r="K11274" s="7">
        <v>0</v>
      </c>
      <c r="L11274" s="7">
        <v>3035.4</v>
      </c>
      <c r="M11274" s="5">
        <v>0.12</v>
      </c>
      <c r="N11274" t="s">
        <v>46</v>
      </c>
      <c r="O11274" t="s">
        <v>17</v>
      </c>
      <c r="P11274" t="s">
        <v>25</v>
      </c>
      <c r="Q11274" t="s">
        <v>32</v>
      </c>
      <c r="R11274" t="s">
        <v>27</v>
      </c>
      <c r="S11274" t="s">
        <v>21</v>
      </c>
      <c r="T11274" t="s">
        <v>13311</v>
      </c>
      <c r="U11274" s="1">
        <v>45868</v>
      </c>
      <c r="V11274">
        <v>93</v>
      </c>
      <c r="W11274" t="str">
        <f t="shared" si="223"/>
        <v>90-119</v>
      </c>
    </row>
    <row r="11275" spans="1:23" x14ac:dyDescent="0.25">
      <c r="A11275" t="s">
        <v>11524</v>
      </c>
      <c r="B11275">
        <v>8701115389</v>
      </c>
      <c r="C11275">
        <v>1118317255</v>
      </c>
      <c r="D11275" s="1">
        <v>45517</v>
      </c>
      <c r="E11275">
        <v>99213</v>
      </c>
      <c r="F11275">
        <v>99281</v>
      </c>
      <c r="G11275" t="s">
        <v>194</v>
      </c>
      <c r="H11275" s="34">
        <v>81963</v>
      </c>
      <c r="I11275" s="7">
        <v>65570</v>
      </c>
      <c r="J11275" s="7">
        <v>46731.199999999997</v>
      </c>
      <c r="K11275" s="7">
        <v>9659</v>
      </c>
      <c r="L11275" s="7">
        <v>9179.7999999999993</v>
      </c>
      <c r="M11275" s="5">
        <v>0.14000000000000001</v>
      </c>
      <c r="N11275" t="s">
        <v>1135</v>
      </c>
      <c r="O11275" t="s">
        <v>27</v>
      </c>
      <c r="P11275" t="s">
        <v>31</v>
      </c>
      <c r="Q11275" t="s">
        <v>19</v>
      </c>
      <c r="R11275" t="s">
        <v>20</v>
      </c>
      <c r="S11275" t="s">
        <v>27</v>
      </c>
      <c r="T11275" t="s">
        <v>13312</v>
      </c>
      <c r="U11275" s="1">
        <v>45552</v>
      </c>
      <c r="V11275">
        <v>35</v>
      </c>
      <c r="W11275" t="str">
        <f t="shared" si="223"/>
        <v>30-59</v>
      </c>
    </row>
    <row r="11276" spans="1:23" x14ac:dyDescent="0.25">
      <c r="A11276" t="s">
        <v>11525</v>
      </c>
      <c r="B11276">
        <v>2221961078</v>
      </c>
      <c r="C11276">
        <v>8663419145</v>
      </c>
      <c r="D11276" s="1">
        <v>45579</v>
      </c>
      <c r="E11276">
        <v>99238</v>
      </c>
      <c r="F11276">
        <v>99203</v>
      </c>
      <c r="G11276" t="s">
        <v>347</v>
      </c>
      <c r="H11276" s="34">
        <v>78606</v>
      </c>
      <c r="I11276" s="7">
        <v>64457</v>
      </c>
      <c r="J11276" s="7">
        <v>47473.74</v>
      </c>
      <c r="K11276" s="7">
        <v>5381</v>
      </c>
      <c r="L11276" s="7">
        <v>11602.26</v>
      </c>
      <c r="M11276" s="5">
        <v>0.18</v>
      </c>
      <c r="N11276" t="s">
        <v>3141</v>
      </c>
      <c r="O11276" t="s">
        <v>30</v>
      </c>
      <c r="P11276" t="s">
        <v>40</v>
      </c>
      <c r="Q11276" t="s">
        <v>19</v>
      </c>
      <c r="R11276" t="s">
        <v>26</v>
      </c>
      <c r="S11276" t="s">
        <v>27</v>
      </c>
      <c r="T11276" t="s">
        <v>13311</v>
      </c>
      <c r="U11276" s="1">
        <v>45632</v>
      </c>
      <c r="V11276">
        <v>53</v>
      </c>
      <c r="W11276" t="str">
        <f t="shared" si="223"/>
        <v>30-59</v>
      </c>
    </row>
    <row r="11277" spans="1:23" x14ac:dyDescent="0.25">
      <c r="A11277" t="s">
        <v>11526</v>
      </c>
      <c r="B11277">
        <v>6067957378</v>
      </c>
      <c r="C11277">
        <v>1584031138</v>
      </c>
      <c r="D11277" s="1">
        <v>45357</v>
      </c>
      <c r="E11277">
        <v>99238</v>
      </c>
      <c r="F11277">
        <v>99281</v>
      </c>
      <c r="G11277" t="s">
        <v>320</v>
      </c>
      <c r="H11277" s="34">
        <v>71796</v>
      </c>
      <c r="I11277" s="7">
        <v>51693</v>
      </c>
      <c r="J11277" s="7">
        <v>43206.559999999998</v>
      </c>
      <c r="K11277" s="7">
        <v>4351</v>
      </c>
      <c r="L11277" s="7">
        <v>4135.4399999999996</v>
      </c>
      <c r="M11277" s="5">
        <v>0.08</v>
      </c>
      <c r="N11277" t="s">
        <v>24</v>
      </c>
      <c r="O11277" t="s">
        <v>30</v>
      </c>
      <c r="P11277" t="s">
        <v>58</v>
      </c>
      <c r="Q11277" t="s">
        <v>19</v>
      </c>
      <c r="R11277" t="s">
        <v>26</v>
      </c>
      <c r="S11277" t="s">
        <v>17</v>
      </c>
      <c r="T11277" t="s">
        <v>13311</v>
      </c>
      <c r="U11277" s="1">
        <v>45534</v>
      </c>
      <c r="V11277">
        <v>177</v>
      </c>
      <c r="W11277" t="str">
        <f t="shared" si="223"/>
        <v>150-179</v>
      </c>
    </row>
    <row r="11278" spans="1:23" x14ac:dyDescent="0.25">
      <c r="A11278" t="s">
        <v>11527</v>
      </c>
      <c r="B11278">
        <v>6555056538</v>
      </c>
      <c r="C11278">
        <v>8589252295</v>
      </c>
      <c r="D11278" s="1">
        <v>45475</v>
      </c>
      <c r="E11278">
        <v>99221</v>
      </c>
      <c r="F11278">
        <v>99284</v>
      </c>
      <c r="G11278" t="s">
        <v>3431</v>
      </c>
      <c r="H11278" s="34">
        <v>49055</v>
      </c>
      <c r="I11278" s="7">
        <v>41697</v>
      </c>
      <c r="J11278" s="7">
        <v>21020.06</v>
      </c>
      <c r="K11278" s="7">
        <v>19843</v>
      </c>
      <c r="L11278" s="7">
        <v>833.94</v>
      </c>
      <c r="M11278" s="5">
        <v>0.02</v>
      </c>
      <c r="N11278" t="s">
        <v>16</v>
      </c>
      <c r="O11278" t="s">
        <v>27</v>
      </c>
      <c r="P11278" t="s">
        <v>3149</v>
      </c>
      <c r="Q11278" t="s">
        <v>19</v>
      </c>
      <c r="R11278" t="s">
        <v>27</v>
      </c>
      <c r="S11278" t="s">
        <v>17</v>
      </c>
      <c r="T11278" t="s">
        <v>13310</v>
      </c>
      <c r="U11278" s="1">
        <v>45611</v>
      </c>
      <c r="V11278">
        <v>136</v>
      </c>
      <c r="W11278" t="str">
        <f t="shared" si="223"/>
        <v>120-149</v>
      </c>
    </row>
    <row r="11279" spans="1:23" x14ac:dyDescent="0.25">
      <c r="A11279" t="s">
        <v>11528</v>
      </c>
      <c r="B11279">
        <v>7152193148</v>
      </c>
      <c r="C11279">
        <v>8655211613</v>
      </c>
      <c r="D11279" s="1">
        <v>45339</v>
      </c>
      <c r="E11279">
        <v>99213</v>
      </c>
      <c r="F11279">
        <v>99212</v>
      </c>
      <c r="G11279" t="s">
        <v>3394</v>
      </c>
      <c r="H11279" s="34">
        <v>46400</v>
      </c>
      <c r="I11279" s="7">
        <v>38048</v>
      </c>
      <c r="J11279" s="7">
        <v>25967.360000000001</v>
      </c>
      <c r="K11279" s="7">
        <v>5232</v>
      </c>
      <c r="L11279" s="7">
        <v>6848.64</v>
      </c>
      <c r="M11279" s="5">
        <v>0.18</v>
      </c>
      <c r="N11279" t="s">
        <v>3141</v>
      </c>
      <c r="O11279" t="s">
        <v>30</v>
      </c>
      <c r="P11279" t="s">
        <v>31</v>
      </c>
      <c r="Q11279" t="s">
        <v>32</v>
      </c>
      <c r="R11279" t="s">
        <v>26</v>
      </c>
      <c r="S11279" t="s">
        <v>27</v>
      </c>
      <c r="T11279" t="s">
        <v>13310</v>
      </c>
      <c r="U11279" s="1">
        <v>45519</v>
      </c>
      <c r="V11279">
        <v>180</v>
      </c>
      <c r="W11279" t="str">
        <f t="shared" si="223"/>
        <v>180-209</v>
      </c>
    </row>
    <row r="11280" spans="1:23" x14ac:dyDescent="0.25">
      <c r="A11280" t="s">
        <v>11529</v>
      </c>
      <c r="B11280">
        <v>8320844752</v>
      </c>
      <c r="C11280">
        <v>6240934159</v>
      </c>
      <c r="D11280" s="1">
        <v>45855</v>
      </c>
      <c r="E11280">
        <v>99221</v>
      </c>
      <c r="F11280">
        <v>99291</v>
      </c>
      <c r="G11280" t="s">
        <v>3428</v>
      </c>
      <c r="H11280" s="34">
        <v>38565</v>
      </c>
      <c r="I11280" s="7">
        <v>30081</v>
      </c>
      <c r="J11280" s="7">
        <v>15091.8</v>
      </c>
      <c r="K11280" s="7">
        <v>8973</v>
      </c>
      <c r="L11280" s="7">
        <v>6016.2</v>
      </c>
      <c r="M11280" s="5">
        <v>0.2</v>
      </c>
      <c r="N11280" t="s">
        <v>3140</v>
      </c>
      <c r="O11280" t="s">
        <v>27</v>
      </c>
      <c r="P11280" t="s">
        <v>3146</v>
      </c>
      <c r="Q11280" t="s">
        <v>19</v>
      </c>
      <c r="R11280" t="s">
        <v>43</v>
      </c>
      <c r="S11280" t="s">
        <v>17</v>
      </c>
      <c r="T11280" t="s">
        <v>13312</v>
      </c>
      <c r="U11280" s="1">
        <v>45935</v>
      </c>
      <c r="V11280">
        <v>80</v>
      </c>
      <c r="W11280" t="str">
        <f t="shared" si="223"/>
        <v>60-89</v>
      </c>
    </row>
    <row r="11281" spans="1:23" x14ac:dyDescent="0.25">
      <c r="A11281" t="s">
        <v>11530</v>
      </c>
      <c r="B11281">
        <v>3482265579</v>
      </c>
      <c r="C11281">
        <v>1033973682</v>
      </c>
      <c r="D11281" s="1">
        <v>45732</v>
      </c>
      <c r="E11281">
        <v>99231</v>
      </c>
      <c r="F11281">
        <v>80053</v>
      </c>
      <c r="G11281" t="s">
        <v>3337</v>
      </c>
      <c r="H11281" s="34">
        <v>63070</v>
      </c>
      <c r="I11281" s="7">
        <v>47303</v>
      </c>
      <c r="J11281" s="7">
        <v>21555.55</v>
      </c>
      <c r="K11281" s="7">
        <v>18652</v>
      </c>
      <c r="L11281" s="7">
        <v>7095.45</v>
      </c>
      <c r="M11281" s="5">
        <v>0.15</v>
      </c>
      <c r="N11281" t="s">
        <v>1139</v>
      </c>
      <c r="O11281" t="s">
        <v>27</v>
      </c>
      <c r="P11281" t="s">
        <v>31</v>
      </c>
      <c r="Q11281" t="s">
        <v>32</v>
      </c>
      <c r="R11281" t="s">
        <v>38</v>
      </c>
      <c r="S11281" t="s">
        <v>17</v>
      </c>
      <c r="T11281" t="s">
        <v>13312</v>
      </c>
      <c r="U11281" s="1">
        <v>45799</v>
      </c>
      <c r="V11281">
        <v>67</v>
      </c>
      <c r="W11281" t="str">
        <f t="shared" si="223"/>
        <v>60-89</v>
      </c>
    </row>
    <row r="11282" spans="1:23" x14ac:dyDescent="0.25">
      <c r="A11282" t="s">
        <v>11531</v>
      </c>
      <c r="B11282">
        <v>6859305013</v>
      </c>
      <c r="C11282">
        <v>7558288142</v>
      </c>
      <c r="D11282" s="1">
        <v>45950</v>
      </c>
      <c r="E11282">
        <v>99213</v>
      </c>
      <c r="F11282">
        <v>90834</v>
      </c>
      <c r="G11282" t="s">
        <v>48</v>
      </c>
      <c r="H11282" s="34">
        <v>88903</v>
      </c>
      <c r="I11282" s="7">
        <v>70233</v>
      </c>
      <c r="J11282" s="7">
        <v>30902.720000000001</v>
      </c>
      <c r="K11282" s="7">
        <v>28093</v>
      </c>
      <c r="L11282" s="7">
        <v>11237.28</v>
      </c>
      <c r="M11282" s="5">
        <v>0.16</v>
      </c>
      <c r="N11282" t="s">
        <v>1138</v>
      </c>
      <c r="O11282" t="s">
        <v>27</v>
      </c>
      <c r="P11282" t="s">
        <v>3146</v>
      </c>
      <c r="Q11282" t="s">
        <v>19</v>
      </c>
      <c r="R11282" t="s">
        <v>26</v>
      </c>
      <c r="S11282" t="s">
        <v>27</v>
      </c>
      <c r="T11282" t="s">
        <v>13310</v>
      </c>
      <c r="U11282" s="1">
        <v>46112</v>
      </c>
      <c r="V11282">
        <v>162</v>
      </c>
      <c r="W11282" t="str">
        <f t="shared" si="223"/>
        <v>150-179</v>
      </c>
    </row>
    <row r="11283" spans="1:23" x14ac:dyDescent="0.25">
      <c r="A11283" t="s">
        <v>11532</v>
      </c>
      <c r="B11283">
        <v>9248043354</v>
      </c>
      <c r="C11283">
        <v>6773465677</v>
      </c>
      <c r="D11283" s="1">
        <v>45480</v>
      </c>
      <c r="E11283">
        <v>99233</v>
      </c>
      <c r="F11283">
        <v>90834</v>
      </c>
      <c r="G11283" t="s">
        <v>3283</v>
      </c>
      <c r="H11283" s="34">
        <v>64120</v>
      </c>
      <c r="I11283" s="7">
        <v>41678</v>
      </c>
      <c r="J11283" s="7">
        <v>33599.64</v>
      </c>
      <c r="K11283" s="7">
        <v>3077</v>
      </c>
      <c r="L11283" s="7">
        <v>5001.3599999999997</v>
      </c>
      <c r="M11283" s="5">
        <v>0.12</v>
      </c>
      <c r="N11283" t="s">
        <v>46</v>
      </c>
      <c r="O11283" t="s">
        <v>30</v>
      </c>
      <c r="P11283" t="s">
        <v>31</v>
      </c>
      <c r="Q11283" t="s">
        <v>32</v>
      </c>
      <c r="R11283" t="s">
        <v>27</v>
      </c>
      <c r="S11283" t="s">
        <v>21</v>
      </c>
      <c r="T11283" t="s">
        <v>13311</v>
      </c>
      <c r="U11283" s="1">
        <v>45576</v>
      </c>
      <c r="V11283">
        <v>96</v>
      </c>
      <c r="W11283" t="str">
        <f t="shared" si="223"/>
        <v>90-119</v>
      </c>
    </row>
    <row r="11284" spans="1:23" x14ac:dyDescent="0.25">
      <c r="A11284" t="s">
        <v>11533</v>
      </c>
      <c r="B11284">
        <v>4488255297</v>
      </c>
      <c r="C11284">
        <v>8907411788</v>
      </c>
      <c r="D11284" s="1">
        <v>45482</v>
      </c>
      <c r="E11284">
        <v>99221</v>
      </c>
      <c r="F11284">
        <v>99284</v>
      </c>
      <c r="G11284" t="s">
        <v>3377</v>
      </c>
      <c r="H11284" s="34">
        <v>61495</v>
      </c>
      <c r="I11284" s="7">
        <v>39972</v>
      </c>
      <c r="J11284" s="7">
        <v>32872.36</v>
      </c>
      <c r="K11284" s="7">
        <v>2303</v>
      </c>
      <c r="L11284" s="7">
        <v>4796.6400000000003</v>
      </c>
      <c r="M11284" s="5">
        <v>0.12</v>
      </c>
      <c r="N11284" t="s">
        <v>46</v>
      </c>
      <c r="O11284" t="s">
        <v>30</v>
      </c>
      <c r="P11284" t="s">
        <v>18</v>
      </c>
      <c r="Q11284" t="s">
        <v>19</v>
      </c>
      <c r="R11284" t="s">
        <v>43</v>
      </c>
      <c r="S11284" t="s">
        <v>21</v>
      </c>
      <c r="T11284" t="s">
        <v>13311</v>
      </c>
      <c r="U11284" s="1">
        <v>45660</v>
      </c>
      <c r="V11284">
        <v>178</v>
      </c>
      <c r="W11284" t="str">
        <f t="shared" si="223"/>
        <v>150-179</v>
      </c>
    </row>
    <row r="11285" spans="1:23" x14ac:dyDescent="0.25">
      <c r="A11285" t="s">
        <v>11534</v>
      </c>
      <c r="B11285">
        <v>2526275257</v>
      </c>
      <c r="C11285">
        <v>479249048</v>
      </c>
      <c r="D11285" s="1">
        <v>45499</v>
      </c>
      <c r="E11285">
        <v>99233</v>
      </c>
      <c r="F11285">
        <v>99284</v>
      </c>
      <c r="G11285" t="s">
        <v>48</v>
      </c>
      <c r="H11285" s="34">
        <v>20201</v>
      </c>
      <c r="I11285" s="7">
        <v>16565</v>
      </c>
      <c r="J11285" s="7">
        <v>11352.3</v>
      </c>
      <c r="K11285" s="7">
        <v>2231</v>
      </c>
      <c r="L11285" s="7">
        <v>2981.7</v>
      </c>
      <c r="M11285" s="5">
        <v>0.18</v>
      </c>
      <c r="N11285" t="s">
        <v>3141</v>
      </c>
      <c r="O11285" t="s">
        <v>30</v>
      </c>
      <c r="P11285" t="s">
        <v>3148</v>
      </c>
      <c r="Q11285" t="s">
        <v>19</v>
      </c>
      <c r="R11285" t="s">
        <v>38</v>
      </c>
      <c r="S11285" t="s">
        <v>21</v>
      </c>
      <c r="T11285" t="s">
        <v>13312</v>
      </c>
      <c r="U11285" s="1">
        <v>45603</v>
      </c>
      <c r="V11285">
        <v>104</v>
      </c>
      <c r="W11285" t="str">
        <f t="shared" si="223"/>
        <v>90-119</v>
      </c>
    </row>
    <row r="11286" spans="1:23" x14ac:dyDescent="0.25">
      <c r="A11286" t="s">
        <v>11535</v>
      </c>
      <c r="B11286">
        <v>4893646347</v>
      </c>
      <c r="C11286">
        <v>2588336776</v>
      </c>
      <c r="D11286" s="1">
        <v>45851</v>
      </c>
      <c r="E11286">
        <v>99223</v>
      </c>
      <c r="F11286">
        <v>99215</v>
      </c>
      <c r="G11286" t="s">
        <v>118</v>
      </c>
      <c r="H11286" s="34">
        <v>24519</v>
      </c>
      <c r="I11286" s="7">
        <v>19615</v>
      </c>
      <c r="J11286" s="7">
        <v>14035.9</v>
      </c>
      <c r="K11286" s="7">
        <v>2833</v>
      </c>
      <c r="L11286" s="7">
        <v>2746.1</v>
      </c>
      <c r="M11286" s="5">
        <v>0.14000000000000001</v>
      </c>
      <c r="N11286" t="s">
        <v>1135</v>
      </c>
      <c r="O11286" t="s">
        <v>30</v>
      </c>
      <c r="P11286" t="s">
        <v>35</v>
      </c>
      <c r="Q11286" t="s">
        <v>19</v>
      </c>
      <c r="R11286" t="s">
        <v>43</v>
      </c>
      <c r="S11286" t="s">
        <v>21</v>
      </c>
      <c r="T11286" t="s">
        <v>13312</v>
      </c>
      <c r="U11286" s="1">
        <v>45908</v>
      </c>
      <c r="V11286">
        <v>57</v>
      </c>
      <c r="W11286" t="str">
        <f t="shared" si="223"/>
        <v>30-59</v>
      </c>
    </row>
    <row r="11287" spans="1:23" x14ac:dyDescent="0.25">
      <c r="A11287" t="s">
        <v>11536</v>
      </c>
      <c r="B11287">
        <v>2585144995</v>
      </c>
      <c r="C11287">
        <v>1421735216</v>
      </c>
      <c r="D11287" s="1">
        <v>45467</v>
      </c>
      <c r="E11287">
        <v>99213</v>
      </c>
      <c r="F11287">
        <v>93000</v>
      </c>
      <c r="G11287" t="s">
        <v>3309</v>
      </c>
      <c r="H11287" s="34">
        <v>47375</v>
      </c>
      <c r="I11287" s="7">
        <v>37426</v>
      </c>
      <c r="J11287" s="7">
        <v>27075.84</v>
      </c>
      <c r="K11287" s="7">
        <v>4362</v>
      </c>
      <c r="L11287" s="7">
        <v>5988.16</v>
      </c>
      <c r="M11287" s="5">
        <v>0.16</v>
      </c>
      <c r="N11287" t="s">
        <v>1138</v>
      </c>
      <c r="O11287" t="s">
        <v>30</v>
      </c>
      <c r="P11287" t="s">
        <v>3149</v>
      </c>
      <c r="Q11287" t="s">
        <v>32</v>
      </c>
      <c r="R11287" t="s">
        <v>38</v>
      </c>
      <c r="S11287" t="s">
        <v>21</v>
      </c>
      <c r="T11287" t="s">
        <v>13310</v>
      </c>
      <c r="U11287" s="1">
        <v>45537</v>
      </c>
      <c r="V11287">
        <v>70</v>
      </c>
      <c r="W11287" t="str">
        <f t="shared" si="223"/>
        <v>60-89</v>
      </c>
    </row>
    <row r="11288" spans="1:23" x14ac:dyDescent="0.25">
      <c r="A11288" t="s">
        <v>11537</v>
      </c>
      <c r="B11288">
        <v>3120952714</v>
      </c>
      <c r="C11288">
        <v>1405011251</v>
      </c>
      <c r="D11288" s="1">
        <v>45443</v>
      </c>
      <c r="E11288">
        <v>99232</v>
      </c>
      <c r="F11288">
        <v>99201</v>
      </c>
      <c r="G11288" t="s">
        <v>3199</v>
      </c>
      <c r="H11288" s="34">
        <v>76948</v>
      </c>
      <c r="I11288" s="7">
        <v>63097</v>
      </c>
      <c r="J11288" s="7">
        <v>46836.54</v>
      </c>
      <c r="K11288" s="7">
        <v>4903</v>
      </c>
      <c r="L11288" s="7">
        <v>11357.46</v>
      </c>
      <c r="M11288" s="5">
        <v>0.18</v>
      </c>
      <c r="N11288" t="s">
        <v>3141</v>
      </c>
      <c r="O11288" t="s">
        <v>30</v>
      </c>
      <c r="P11288" t="s">
        <v>3147</v>
      </c>
      <c r="Q11288" t="s">
        <v>32</v>
      </c>
      <c r="R11288" t="s">
        <v>26</v>
      </c>
      <c r="S11288" t="s">
        <v>21</v>
      </c>
      <c r="T11288" t="s">
        <v>13311</v>
      </c>
      <c r="U11288" s="1">
        <v>45619</v>
      </c>
      <c r="V11288">
        <v>176</v>
      </c>
      <c r="W11288" t="str">
        <f t="shared" si="223"/>
        <v>150-179</v>
      </c>
    </row>
    <row r="11289" spans="1:23" x14ac:dyDescent="0.25">
      <c r="A11289" t="s">
        <v>11538</v>
      </c>
      <c r="B11289">
        <v>8390396668</v>
      </c>
      <c r="C11289">
        <v>9457670354</v>
      </c>
      <c r="D11289" s="1">
        <v>45496</v>
      </c>
      <c r="E11289">
        <v>99231</v>
      </c>
      <c r="F11289">
        <v>99215</v>
      </c>
      <c r="G11289" t="s">
        <v>75</v>
      </c>
      <c r="H11289" s="34">
        <v>99149</v>
      </c>
      <c r="I11289" s="7">
        <v>74362</v>
      </c>
      <c r="J11289" s="7">
        <v>55079.7</v>
      </c>
      <c r="K11289" s="7">
        <v>8128</v>
      </c>
      <c r="L11289" s="7">
        <v>11154.3</v>
      </c>
      <c r="M11289" s="5">
        <v>0.15</v>
      </c>
      <c r="N11289" t="s">
        <v>1139</v>
      </c>
      <c r="O11289" t="s">
        <v>30</v>
      </c>
      <c r="P11289" t="s">
        <v>3148</v>
      </c>
      <c r="Q11289" t="s">
        <v>19</v>
      </c>
      <c r="R11289" t="s">
        <v>43</v>
      </c>
      <c r="S11289" t="s">
        <v>17</v>
      </c>
      <c r="T11289" t="s">
        <v>13312</v>
      </c>
      <c r="U11289" s="1">
        <v>45676</v>
      </c>
      <c r="V11289">
        <v>180</v>
      </c>
      <c r="W11289" t="str">
        <f t="shared" si="223"/>
        <v>180-209</v>
      </c>
    </row>
    <row r="11290" spans="1:23" x14ac:dyDescent="0.25">
      <c r="A11290" t="s">
        <v>11539</v>
      </c>
      <c r="B11290">
        <v>9249635681</v>
      </c>
      <c r="C11290">
        <v>2884181509</v>
      </c>
      <c r="D11290" s="1">
        <v>45590</v>
      </c>
      <c r="E11290">
        <v>99238</v>
      </c>
      <c r="F11290">
        <v>99215</v>
      </c>
      <c r="G11290" t="s">
        <v>89</v>
      </c>
      <c r="H11290" s="34">
        <v>72033</v>
      </c>
      <c r="I11290" s="7">
        <v>54025</v>
      </c>
      <c r="J11290" s="7">
        <v>39433.25</v>
      </c>
      <c r="K11290" s="7">
        <v>6488</v>
      </c>
      <c r="L11290" s="7">
        <v>8103.75</v>
      </c>
      <c r="M11290" s="5">
        <v>0.15</v>
      </c>
      <c r="N11290" t="s">
        <v>1139</v>
      </c>
      <c r="O11290" t="s">
        <v>30</v>
      </c>
      <c r="P11290" t="s">
        <v>58</v>
      </c>
      <c r="Q11290" t="s">
        <v>32</v>
      </c>
      <c r="R11290" t="s">
        <v>21</v>
      </c>
      <c r="S11290" t="s">
        <v>17</v>
      </c>
      <c r="T11290" t="s">
        <v>13311</v>
      </c>
      <c r="U11290" s="1">
        <v>45667</v>
      </c>
      <c r="V11290">
        <v>77</v>
      </c>
      <c r="W11290" t="str">
        <f t="shared" si="223"/>
        <v>60-89</v>
      </c>
    </row>
    <row r="11291" spans="1:23" x14ac:dyDescent="0.25">
      <c r="A11291" t="s">
        <v>11540</v>
      </c>
      <c r="B11291">
        <v>7169075915</v>
      </c>
      <c r="C11291">
        <v>7528154124</v>
      </c>
      <c r="D11291" s="1">
        <v>45408</v>
      </c>
      <c r="E11291">
        <v>99232</v>
      </c>
      <c r="F11291">
        <v>99285</v>
      </c>
      <c r="G11291" t="s">
        <v>3320</v>
      </c>
      <c r="H11291" s="34">
        <v>58247</v>
      </c>
      <c r="I11291" s="7">
        <v>43685</v>
      </c>
      <c r="J11291" s="7">
        <v>31998.25</v>
      </c>
      <c r="K11291" s="7">
        <v>5134</v>
      </c>
      <c r="L11291" s="7">
        <v>6552.75</v>
      </c>
      <c r="M11291" s="5">
        <v>0.15</v>
      </c>
      <c r="N11291" t="s">
        <v>1139</v>
      </c>
      <c r="O11291" t="s">
        <v>30</v>
      </c>
      <c r="P11291" t="s">
        <v>97</v>
      </c>
      <c r="Q11291" t="s">
        <v>32</v>
      </c>
      <c r="R11291" t="s">
        <v>26</v>
      </c>
      <c r="S11291" t="s">
        <v>17</v>
      </c>
      <c r="T11291" t="s">
        <v>13310</v>
      </c>
      <c r="U11291" s="1">
        <v>45539</v>
      </c>
      <c r="V11291">
        <v>131</v>
      </c>
      <c r="W11291" t="str">
        <f t="shared" si="223"/>
        <v>120-149</v>
      </c>
    </row>
    <row r="11292" spans="1:23" x14ac:dyDescent="0.25">
      <c r="A11292" t="s">
        <v>11541</v>
      </c>
      <c r="B11292">
        <v>4526139272</v>
      </c>
      <c r="C11292">
        <v>1956300545</v>
      </c>
      <c r="D11292" s="1">
        <v>45568</v>
      </c>
      <c r="E11292">
        <v>99222</v>
      </c>
      <c r="F11292">
        <v>99285</v>
      </c>
      <c r="G11292" t="s">
        <v>296</v>
      </c>
      <c r="H11292" s="34">
        <v>91935</v>
      </c>
      <c r="I11292" s="7">
        <v>59758</v>
      </c>
      <c r="J11292" s="7">
        <v>33017.040000000001</v>
      </c>
      <c r="K11292" s="7">
        <v>19570</v>
      </c>
      <c r="L11292" s="7">
        <v>7170.96</v>
      </c>
      <c r="M11292" s="5">
        <v>0.12</v>
      </c>
      <c r="N11292" t="s">
        <v>46</v>
      </c>
      <c r="O11292" t="s">
        <v>27</v>
      </c>
      <c r="P11292" t="s">
        <v>40</v>
      </c>
      <c r="Q11292" t="s">
        <v>19</v>
      </c>
      <c r="R11292" t="s">
        <v>20</v>
      </c>
      <c r="S11292" t="s">
        <v>21</v>
      </c>
      <c r="T11292" t="s">
        <v>13311</v>
      </c>
      <c r="U11292" s="1">
        <v>45677</v>
      </c>
      <c r="V11292">
        <v>110</v>
      </c>
      <c r="W11292" t="str">
        <f t="shared" si="223"/>
        <v>90-119</v>
      </c>
    </row>
    <row r="11293" spans="1:23" x14ac:dyDescent="0.25">
      <c r="A11293" t="s">
        <v>11542</v>
      </c>
      <c r="B11293">
        <v>3492074326</v>
      </c>
      <c r="C11293">
        <v>5830082413</v>
      </c>
      <c r="D11293" s="1">
        <v>45602</v>
      </c>
      <c r="E11293">
        <v>99231</v>
      </c>
      <c r="F11293">
        <v>99202</v>
      </c>
      <c r="G11293" t="s">
        <v>3523</v>
      </c>
      <c r="H11293" s="34">
        <v>37973</v>
      </c>
      <c r="I11293" s="7">
        <v>29999</v>
      </c>
      <c r="J11293" s="7">
        <v>21974.16</v>
      </c>
      <c r="K11293" s="7">
        <v>3225</v>
      </c>
      <c r="L11293" s="7">
        <v>4799.84</v>
      </c>
      <c r="M11293" s="5">
        <v>0.16</v>
      </c>
      <c r="N11293" t="s">
        <v>1138</v>
      </c>
      <c r="O11293" t="s">
        <v>27</v>
      </c>
      <c r="P11293" t="s">
        <v>3149</v>
      </c>
      <c r="Q11293" t="s">
        <v>19</v>
      </c>
      <c r="R11293" t="s">
        <v>27</v>
      </c>
      <c r="S11293" t="s">
        <v>17</v>
      </c>
      <c r="T11293" t="s">
        <v>13310</v>
      </c>
      <c r="U11293" s="1">
        <v>45757</v>
      </c>
      <c r="V11293">
        <v>155</v>
      </c>
      <c r="W11293" t="str">
        <f t="shared" si="223"/>
        <v>150-179</v>
      </c>
    </row>
    <row r="11294" spans="1:23" x14ac:dyDescent="0.25">
      <c r="A11294" t="s">
        <v>11543</v>
      </c>
      <c r="B11294">
        <v>8971587332</v>
      </c>
      <c r="C11294">
        <v>6524623601</v>
      </c>
      <c r="D11294" s="1">
        <v>45884</v>
      </c>
      <c r="E11294">
        <v>99223</v>
      </c>
      <c r="F11294">
        <v>99202</v>
      </c>
      <c r="G11294" t="s">
        <v>3316</v>
      </c>
      <c r="H11294" s="34">
        <v>74933</v>
      </c>
      <c r="I11294" s="7">
        <v>56200</v>
      </c>
      <c r="J11294" s="7">
        <v>44965</v>
      </c>
      <c r="K11294" s="7">
        <v>2805</v>
      </c>
      <c r="L11294" s="7">
        <v>8430</v>
      </c>
      <c r="M11294" s="5">
        <v>0.15</v>
      </c>
      <c r="N11294" t="s">
        <v>1139</v>
      </c>
      <c r="O11294" t="s">
        <v>30</v>
      </c>
      <c r="P11294" t="s">
        <v>97</v>
      </c>
      <c r="Q11294" t="s">
        <v>32</v>
      </c>
      <c r="R11294" t="s">
        <v>21</v>
      </c>
      <c r="S11294" t="s">
        <v>17</v>
      </c>
      <c r="T11294" t="s">
        <v>13312</v>
      </c>
      <c r="U11294" s="1">
        <v>46054</v>
      </c>
      <c r="V11294">
        <v>170</v>
      </c>
      <c r="W11294" t="str">
        <f t="shared" si="223"/>
        <v>150-179</v>
      </c>
    </row>
    <row r="11295" spans="1:23" x14ac:dyDescent="0.25">
      <c r="A11295" t="s">
        <v>11544</v>
      </c>
      <c r="B11295">
        <v>9576787858</v>
      </c>
      <c r="C11295">
        <v>6442082528</v>
      </c>
      <c r="D11295" s="1">
        <v>45738</v>
      </c>
      <c r="E11295">
        <v>99214</v>
      </c>
      <c r="F11295">
        <v>99285</v>
      </c>
      <c r="G11295" t="s">
        <v>347</v>
      </c>
      <c r="H11295" s="34">
        <v>31064</v>
      </c>
      <c r="I11295" s="7">
        <v>25472</v>
      </c>
      <c r="J11295" s="7">
        <v>18075.04</v>
      </c>
      <c r="K11295" s="7">
        <v>2812</v>
      </c>
      <c r="L11295" s="7">
        <v>4584.96</v>
      </c>
      <c r="M11295" s="5">
        <v>0.18</v>
      </c>
      <c r="N11295" t="s">
        <v>3141</v>
      </c>
      <c r="O11295" t="s">
        <v>30</v>
      </c>
      <c r="P11295" t="s">
        <v>3146</v>
      </c>
      <c r="Q11295" t="s">
        <v>32</v>
      </c>
      <c r="R11295" t="s">
        <v>21</v>
      </c>
      <c r="S11295" t="s">
        <v>17</v>
      </c>
      <c r="T11295" t="s">
        <v>13311</v>
      </c>
      <c r="U11295" s="1">
        <v>45818</v>
      </c>
      <c r="V11295">
        <v>80</v>
      </c>
      <c r="W11295" t="str">
        <f t="shared" si="223"/>
        <v>60-89</v>
      </c>
    </row>
    <row r="11296" spans="1:23" x14ac:dyDescent="0.25">
      <c r="A11296" t="s">
        <v>11545</v>
      </c>
      <c r="B11296">
        <v>7267294605</v>
      </c>
      <c r="C11296">
        <v>786654159</v>
      </c>
      <c r="D11296" s="1">
        <v>45524</v>
      </c>
      <c r="E11296">
        <v>99213</v>
      </c>
      <c r="F11296">
        <v>90834</v>
      </c>
      <c r="G11296" t="s">
        <v>3373</v>
      </c>
      <c r="H11296" s="34">
        <v>85392</v>
      </c>
      <c r="I11296" s="7">
        <v>70021</v>
      </c>
      <c r="J11296" s="7">
        <v>50737.22</v>
      </c>
      <c r="K11296" s="7">
        <v>6680</v>
      </c>
      <c r="L11296" s="7">
        <v>12603.78</v>
      </c>
      <c r="M11296" s="5">
        <v>0.18</v>
      </c>
      <c r="N11296" t="s">
        <v>3141</v>
      </c>
      <c r="O11296" t="s">
        <v>27</v>
      </c>
      <c r="P11296" t="s">
        <v>3148</v>
      </c>
      <c r="Q11296" t="s">
        <v>19</v>
      </c>
      <c r="R11296" t="s">
        <v>21</v>
      </c>
      <c r="S11296" t="s">
        <v>27</v>
      </c>
      <c r="T11296" t="s">
        <v>13310</v>
      </c>
      <c r="U11296" s="1">
        <v>45624</v>
      </c>
      <c r="V11296">
        <v>100</v>
      </c>
      <c r="W11296" t="str">
        <f t="shared" si="223"/>
        <v>90-119</v>
      </c>
    </row>
    <row r="11297" spans="1:23" x14ac:dyDescent="0.25">
      <c r="A11297" t="s">
        <v>11546</v>
      </c>
      <c r="B11297">
        <v>352858991</v>
      </c>
      <c r="C11297">
        <v>2287003223</v>
      </c>
      <c r="D11297" s="1">
        <v>45880</v>
      </c>
      <c r="E11297">
        <v>99222</v>
      </c>
      <c r="F11297">
        <v>99281</v>
      </c>
      <c r="G11297" t="s">
        <v>3537</v>
      </c>
      <c r="H11297" s="34">
        <v>65314</v>
      </c>
      <c r="I11297" s="7">
        <v>52251</v>
      </c>
      <c r="J11297" s="7">
        <v>44935.86</v>
      </c>
      <c r="K11297" s="7">
        <v>0</v>
      </c>
      <c r="L11297" s="7">
        <v>7315.14</v>
      </c>
      <c r="M11297" s="5">
        <v>0.14000000000000001</v>
      </c>
      <c r="N11297" t="s">
        <v>1135</v>
      </c>
      <c r="O11297" t="s">
        <v>17</v>
      </c>
      <c r="P11297" t="s">
        <v>25</v>
      </c>
      <c r="Q11297" t="s">
        <v>32</v>
      </c>
      <c r="R11297" t="s">
        <v>38</v>
      </c>
      <c r="S11297" t="s">
        <v>21</v>
      </c>
      <c r="T11297" t="s">
        <v>13310</v>
      </c>
      <c r="U11297" s="1">
        <v>45923</v>
      </c>
      <c r="V11297">
        <v>43</v>
      </c>
      <c r="W11297" t="str">
        <f t="shared" si="223"/>
        <v>30-59</v>
      </c>
    </row>
    <row r="11298" spans="1:23" x14ac:dyDescent="0.25">
      <c r="A11298" t="s">
        <v>11547</v>
      </c>
      <c r="B11298">
        <v>3606602122</v>
      </c>
      <c r="C11298">
        <v>6027337727</v>
      </c>
      <c r="D11298" s="1">
        <v>45936</v>
      </c>
      <c r="E11298">
        <v>99233</v>
      </c>
      <c r="F11298">
        <v>99202</v>
      </c>
      <c r="G11298" t="s">
        <v>3490</v>
      </c>
      <c r="H11298" s="34">
        <v>30608</v>
      </c>
      <c r="I11298" s="7">
        <v>25099</v>
      </c>
      <c r="J11298" s="7">
        <v>16741.18</v>
      </c>
      <c r="K11298" s="7">
        <v>3840</v>
      </c>
      <c r="L11298" s="7">
        <v>4517.82</v>
      </c>
      <c r="M11298" s="5">
        <v>0.18</v>
      </c>
      <c r="N11298" t="s">
        <v>3141</v>
      </c>
      <c r="O11298" t="s">
        <v>27</v>
      </c>
      <c r="P11298" t="s">
        <v>3146</v>
      </c>
      <c r="Q11298" t="s">
        <v>32</v>
      </c>
      <c r="R11298" t="s">
        <v>27</v>
      </c>
      <c r="S11298" t="s">
        <v>17</v>
      </c>
      <c r="T11298" t="s">
        <v>13311</v>
      </c>
      <c r="U11298" s="1">
        <v>46022</v>
      </c>
      <c r="V11298">
        <v>86</v>
      </c>
      <c r="W11298" t="str">
        <f t="shared" si="223"/>
        <v>60-89</v>
      </c>
    </row>
    <row r="11299" spans="1:23" x14ac:dyDescent="0.25">
      <c r="A11299" t="s">
        <v>11548</v>
      </c>
      <c r="B11299">
        <v>5686186418</v>
      </c>
      <c r="C11299">
        <v>9855051285</v>
      </c>
      <c r="D11299" s="1">
        <v>45592</v>
      </c>
      <c r="E11299">
        <v>99215</v>
      </c>
      <c r="F11299">
        <v>99284</v>
      </c>
      <c r="G11299" t="s">
        <v>3183</v>
      </c>
      <c r="H11299" s="34">
        <v>37838</v>
      </c>
      <c r="I11299" s="7">
        <v>29514</v>
      </c>
      <c r="J11299" s="7">
        <v>23611.200000000001</v>
      </c>
      <c r="K11299" s="7">
        <v>0</v>
      </c>
      <c r="L11299" s="7">
        <v>5902.8</v>
      </c>
      <c r="M11299" s="5">
        <v>0.2</v>
      </c>
      <c r="N11299" t="s">
        <v>3140</v>
      </c>
      <c r="O11299" t="s">
        <v>17</v>
      </c>
      <c r="P11299" t="s">
        <v>40</v>
      </c>
      <c r="Q11299" t="s">
        <v>32</v>
      </c>
      <c r="R11299" t="s">
        <v>27</v>
      </c>
      <c r="S11299" t="s">
        <v>21</v>
      </c>
      <c r="T11299" t="s">
        <v>13310</v>
      </c>
      <c r="U11299" s="1">
        <v>45770</v>
      </c>
      <c r="V11299">
        <v>178</v>
      </c>
      <c r="W11299" t="str">
        <f t="shared" si="223"/>
        <v>150-179</v>
      </c>
    </row>
    <row r="11300" spans="1:23" x14ac:dyDescent="0.25">
      <c r="A11300" t="s">
        <v>11549</v>
      </c>
      <c r="B11300">
        <v>4247070576</v>
      </c>
      <c r="C11300">
        <v>5581614038</v>
      </c>
      <c r="D11300" s="1">
        <v>45856</v>
      </c>
      <c r="E11300">
        <v>99223</v>
      </c>
      <c r="F11300">
        <v>99283</v>
      </c>
      <c r="G11300" t="s">
        <v>3669</v>
      </c>
      <c r="H11300" s="34">
        <v>58903</v>
      </c>
      <c r="I11300" s="7">
        <v>42410</v>
      </c>
      <c r="J11300" s="7">
        <v>39017.199999999997</v>
      </c>
      <c r="K11300" s="7">
        <v>0</v>
      </c>
      <c r="L11300" s="7">
        <v>3392.8</v>
      </c>
      <c r="M11300" s="5">
        <v>0.08</v>
      </c>
      <c r="N11300" t="s">
        <v>24</v>
      </c>
      <c r="O11300" t="s">
        <v>17</v>
      </c>
      <c r="P11300" t="s">
        <v>3148</v>
      </c>
      <c r="Q11300" t="s">
        <v>19</v>
      </c>
      <c r="R11300" t="s">
        <v>20</v>
      </c>
      <c r="S11300" t="s">
        <v>21</v>
      </c>
      <c r="T11300" t="s">
        <v>13311</v>
      </c>
      <c r="U11300" s="1">
        <v>46022</v>
      </c>
      <c r="V11300">
        <v>166</v>
      </c>
      <c r="W11300" t="str">
        <f t="shared" si="223"/>
        <v>150-179</v>
      </c>
    </row>
    <row r="11301" spans="1:23" x14ac:dyDescent="0.25">
      <c r="A11301" t="s">
        <v>11550</v>
      </c>
      <c r="B11301">
        <v>4382713851</v>
      </c>
      <c r="C11301">
        <v>3416859624</v>
      </c>
      <c r="D11301" s="1">
        <v>45646</v>
      </c>
      <c r="E11301">
        <v>99213</v>
      </c>
      <c r="F11301">
        <v>99213</v>
      </c>
      <c r="G11301" t="s">
        <v>4083</v>
      </c>
      <c r="H11301" s="34">
        <v>16533</v>
      </c>
      <c r="I11301" s="7">
        <v>14053</v>
      </c>
      <c r="J11301" s="7">
        <v>13771.94</v>
      </c>
      <c r="K11301" s="7">
        <v>0</v>
      </c>
      <c r="L11301" s="7">
        <v>281.06</v>
      </c>
      <c r="M11301" s="5">
        <v>0.02</v>
      </c>
      <c r="N11301" t="s">
        <v>16</v>
      </c>
      <c r="O11301" t="s">
        <v>17</v>
      </c>
      <c r="P11301" t="s">
        <v>55</v>
      </c>
      <c r="Q11301" t="s">
        <v>32</v>
      </c>
      <c r="R11301" t="s">
        <v>26</v>
      </c>
      <c r="S11301" t="s">
        <v>17</v>
      </c>
      <c r="T11301" t="s">
        <v>13310</v>
      </c>
      <c r="U11301" s="1">
        <v>45717</v>
      </c>
      <c r="V11301">
        <v>71</v>
      </c>
      <c r="W11301" t="str">
        <f t="shared" si="223"/>
        <v>60-89</v>
      </c>
    </row>
    <row r="11302" spans="1:23" x14ac:dyDescent="0.25">
      <c r="A11302" t="s">
        <v>11551</v>
      </c>
      <c r="B11302">
        <v>9642273774</v>
      </c>
      <c r="C11302">
        <v>1402969216</v>
      </c>
      <c r="D11302" s="1">
        <v>45759</v>
      </c>
      <c r="E11302">
        <v>99233</v>
      </c>
      <c r="F11302">
        <v>90834</v>
      </c>
      <c r="G11302" t="s">
        <v>3281</v>
      </c>
      <c r="H11302" s="34">
        <v>43778</v>
      </c>
      <c r="I11302" s="7">
        <v>37211</v>
      </c>
      <c r="J11302" s="7">
        <v>36466.78</v>
      </c>
      <c r="K11302" s="7">
        <v>0</v>
      </c>
      <c r="L11302" s="7">
        <v>744.22</v>
      </c>
      <c r="M11302" s="5">
        <v>0.02</v>
      </c>
      <c r="N11302" t="s">
        <v>16</v>
      </c>
      <c r="O11302" t="s">
        <v>17</v>
      </c>
      <c r="P11302" t="s">
        <v>3146</v>
      </c>
      <c r="Q11302" t="s">
        <v>32</v>
      </c>
      <c r="R11302" t="s">
        <v>21</v>
      </c>
      <c r="S11302" t="s">
        <v>21</v>
      </c>
      <c r="T11302" t="s">
        <v>13312</v>
      </c>
      <c r="U11302" s="1">
        <v>45935</v>
      </c>
      <c r="V11302">
        <v>176</v>
      </c>
      <c r="W11302" t="str">
        <f t="shared" si="223"/>
        <v>150-179</v>
      </c>
    </row>
    <row r="11303" spans="1:23" x14ac:dyDescent="0.25">
      <c r="A11303" t="s">
        <v>11552</v>
      </c>
      <c r="B11303">
        <v>4619352206</v>
      </c>
      <c r="C11303">
        <v>6399387139</v>
      </c>
      <c r="D11303" s="1">
        <v>45427</v>
      </c>
      <c r="E11303">
        <v>99223</v>
      </c>
      <c r="F11303">
        <v>99282</v>
      </c>
      <c r="G11303" t="s">
        <v>3494</v>
      </c>
      <c r="H11303" s="34">
        <v>91508</v>
      </c>
      <c r="I11303" s="7">
        <v>73206</v>
      </c>
      <c r="J11303" s="7">
        <v>52740.160000000003</v>
      </c>
      <c r="K11303" s="7">
        <v>10217</v>
      </c>
      <c r="L11303" s="7">
        <v>10248.84</v>
      </c>
      <c r="M11303" s="5">
        <v>0.14000000000000001</v>
      </c>
      <c r="N11303" t="s">
        <v>1135</v>
      </c>
      <c r="O11303" t="s">
        <v>30</v>
      </c>
      <c r="P11303" t="s">
        <v>3149</v>
      </c>
      <c r="Q11303" t="s">
        <v>19</v>
      </c>
      <c r="R11303" t="s">
        <v>43</v>
      </c>
      <c r="S11303" t="s">
        <v>17</v>
      </c>
      <c r="T11303" t="s">
        <v>13312</v>
      </c>
      <c r="U11303" s="1">
        <v>45498</v>
      </c>
      <c r="V11303">
        <v>71</v>
      </c>
      <c r="W11303" t="str">
        <f t="shared" si="223"/>
        <v>60-89</v>
      </c>
    </row>
    <row r="11304" spans="1:23" x14ac:dyDescent="0.25">
      <c r="A11304" t="s">
        <v>11553</v>
      </c>
      <c r="B11304">
        <v>4463421924</v>
      </c>
      <c r="C11304">
        <v>3895079641</v>
      </c>
      <c r="D11304" s="1">
        <v>45920</v>
      </c>
      <c r="E11304">
        <v>99238</v>
      </c>
      <c r="F11304">
        <v>99291</v>
      </c>
      <c r="G11304" t="s">
        <v>3176</v>
      </c>
      <c r="H11304" s="34">
        <v>86087</v>
      </c>
      <c r="I11304" s="7">
        <v>73174</v>
      </c>
      <c r="J11304" s="7">
        <v>55701.52</v>
      </c>
      <c r="K11304" s="7">
        <v>16009</v>
      </c>
      <c r="L11304" s="7">
        <v>1463.48</v>
      </c>
      <c r="M11304" s="5">
        <v>0.02</v>
      </c>
      <c r="N11304" t="s">
        <v>16</v>
      </c>
      <c r="O11304" t="s">
        <v>27</v>
      </c>
      <c r="P11304" t="s">
        <v>3146</v>
      </c>
      <c r="Q11304" t="s">
        <v>19</v>
      </c>
      <c r="R11304" t="s">
        <v>27</v>
      </c>
      <c r="S11304" t="s">
        <v>21</v>
      </c>
      <c r="T11304" t="s">
        <v>13311</v>
      </c>
      <c r="U11304" s="1">
        <v>46033</v>
      </c>
      <c r="V11304">
        <v>113</v>
      </c>
      <c r="W11304" t="str">
        <f t="shared" si="223"/>
        <v>90-119</v>
      </c>
    </row>
    <row r="11305" spans="1:23" x14ac:dyDescent="0.25">
      <c r="A11305" t="s">
        <v>11554</v>
      </c>
      <c r="B11305">
        <v>3372297285</v>
      </c>
      <c r="C11305">
        <v>4642187785</v>
      </c>
      <c r="D11305" s="1">
        <v>45298</v>
      </c>
      <c r="E11305">
        <v>99223</v>
      </c>
      <c r="F11305">
        <v>80053</v>
      </c>
      <c r="G11305" t="s">
        <v>3365</v>
      </c>
      <c r="H11305" s="34">
        <v>71668</v>
      </c>
      <c r="I11305" s="7">
        <v>56618</v>
      </c>
      <c r="J11305" s="7">
        <v>47559.12</v>
      </c>
      <c r="K11305" s="7">
        <v>0</v>
      </c>
      <c r="L11305" s="7">
        <v>9058.8799999999992</v>
      </c>
      <c r="M11305" s="5">
        <v>0.16</v>
      </c>
      <c r="N11305" t="s">
        <v>1138</v>
      </c>
      <c r="O11305" t="s">
        <v>17</v>
      </c>
      <c r="P11305" t="s">
        <v>25</v>
      </c>
      <c r="Q11305" t="s">
        <v>32</v>
      </c>
      <c r="R11305" t="s">
        <v>43</v>
      </c>
      <c r="S11305" t="s">
        <v>27</v>
      </c>
      <c r="T11305" t="s">
        <v>13311</v>
      </c>
      <c r="U11305" s="1">
        <v>45462</v>
      </c>
      <c r="V11305">
        <v>164</v>
      </c>
      <c r="W11305" t="str">
        <f t="shared" si="223"/>
        <v>150-179</v>
      </c>
    </row>
    <row r="11306" spans="1:23" x14ac:dyDescent="0.25">
      <c r="A11306" t="s">
        <v>11555</v>
      </c>
      <c r="B11306">
        <v>9159303319</v>
      </c>
      <c r="C11306">
        <v>1716951209</v>
      </c>
      <c r="D11306" s="1">
        <v>45642</v>
      </c>
      <c r="E11306">
        <v>99231</v>
      </c>
      <c r="F11306">
        <v>99282</v>
      </c>
      <c r="G11306" t="s">
        <v>3161</v>
      </c>
      <c r="H11306" s="34">
        <v>21987</v>
      </c>
      <c r="I11306" s="7">
        <v>15831</v>
      </c>
      <c r="J11306" s="7">
        <v>10834.52</v>
      </c>
      <c r="K11306" s="7">
        <v>3730</v>
      </c>
      <c r="L11306" s="7">
        <v>1266.48</v>
      </c>
      <c r="M11306" s="5">
        <v>0.08</v>
      </c>
      <c r="N11306" t="s">
        <v>24</v>
      </c>
      <c r="O11306" t="s">
        <v>27</v>
      </c>
      <c r="P11306" t="s">
        <v>55</v>
      </c>
      <c r="Q11306" t="s">
        <v>19</v>
      </c>
      <c r="R11306" t="s">
        <v>21</v>
      </c>
      <c r="S11306" t="s">
        <v>27</v>
      </c>
      <c r="T11306" t="s">
        <v>13310</v>
      </c>
      <c r="U11306" s="1">
        <v>45804</v>
      </c>
      <c r="V11306">
        <v>162</v>
      </c>
      <c r="W11306" t="str">
        <f t="shared" si="223"/>
        <v>150-179</v>
      </c>
    </row>
    <row r="11307" spans="1:23" x14ac:dyDescent="0.25">
      <c r="A11307" t="s">
        <v>11556</v>
      </c>
      <c r="B11307">
        <v>601278883</v>
      </c>
      <c r="C11307">
        <v>215744814</v>
      </c>
      <c r="D11307" s="1">
        <v>45375</v>
      </c>
      <c r="E11307">
        <v>99221</v>
      </c>
      <c r="F11307">
        <v>99202</v>
      </c>
      <c r="G11307" t="s">
        <v>3269</v>
      </c>
      <c r="H11307" s="34">
        <v>49308</v>
      </c>
      <c r="I11307" s="7">
        <v>40433</v>
      </c>
      <c r="J11307" s="7">
        <v>29084.06</v>
      </c>
      <c r="K11307" s="7">
        <v>4071</v>
      </c>
      <c r="L11307" s="7">
        <v>7277.94</v>
      </c>
      <c r="M11307" s="5">
        <v>0.18</v>
      </c>
      <c r="N11307" t="s">
        <v>3141</v>
      </c>
      <c r="O11307" t="s">
        <v>30</v>
      </c>
      <c r="P11307" t="s">
        <v>3146</v>
      </c>
      <c r="Q11307" t="s">
        <v>32</v>
      </c>
      <c r="R11307" t="s">
        <v>27</v>
      </c>
      <c r="S11307" t="s">
        <v>21</v>
      </c>
      <c r="T11307" t="s">
        <v>13310</v>
      </c>
      <c r="U11307" s="1">
        <v>45515</v>
      </c>
      <c r="V11307">
        <v>140</v>
      </c>
      <c r="W11307" t="str">
        <f t="shared" si="223"/>
        <v>120-149</v>
      </c>
    </row>
    <row r="11308" spans="1:23" x14ac:dyDescent="0.25">
      <c r="A11308" t="s">
        <v>11557</v>
      </c>
      <c r="B11308">
        <v>7713699013</v>
      </c>
      <c r="C11308">
        <v>5639155454</v>
      </c>
      <c r="D11308" s="1">
        <v>45331</v>
      </c>
      <c r="E11308">
        <v>99233</v>
      </c>
      <c r="F11308">
        <v>85025</v>
      </c>
      <c r="G11308" t="s">
        <v>45</v>
      </c>
      <c r="H11308" s="34">
        <v>80705</v>
      </c>
      <c r="I11308" s="7">
        <v>68599</v>
      </c>
      <c r="J11308" s="7">
        <v>67227.02</v>
      </c>
      <c r="K11308" s="7">
        <v>0</v>
      </c>
      <c r="L11308" s="7">
        <v>1371.98</v>
      </c>
      <c r="M11308" s="5">
        <v>0.02</v>
      </c>
      <c r="N11308" t="s">
        <v>16</v>
      </c>
      <c r="O11308" t="s">
        <v>17</v>
      </c>
      <c r="P11308" t="s">
        <v>40</v>
      </c>
      <c r="Q11308" t="s">
        <v>32</v>
      </c>
      <c r="R11308" t="s">
        <v>20</v>
      </c>
      <c r="S11308" t="s">
        <v>17</v>
      </c>
      <c r="T11308" t="s">
        <v>13311</v>
      </c>
      <c r="U11308" s="1">
        <v>45468</v>
      </c>
      <c r="V11308">
        <v>137</v>
      </c>
      <c r="W11308" t="str">
        <f t="shared" si="223"/>
        <v>120-149</v>
      </c>
    </row>
    <row r="11309" spans="1:23" x14ac:dyDescent="0.25">
      <c r="A11309" t="s">
        <v>11558</v>
      </c>
      <c r="B11309">
        <v>934998113</v>
      </c>
      <c r="C11309">
        <v>5946417862</v>
      </c>
      <c r="D11309" s="1">
        <v>45667</v>
      </c>
      <c r="E11309">
        <v>99222</v>
      </c>
      <c r="F11309">
        <v>99283</v>
      </c>
      <c r="G11309" t="s">
        <v>3320</v>
      </c>
      <c r="H11309" s="34">
        <v>65731</v>
      </c>
      <c r="I11309" s="7">
        <v>55871</v>
      </c>
      <c r="J11309" s="7">
        <v>49880.58</v>
      </c>
      <c r="K11309" s="7">
        <v>4873</v>
      </c>
      <c r="L11309" s="7">
        <v>1117.42</v>
      </c>
      <c r="M11309" s="5">
        <v>0.02</v>
      </c>
      <c r="N11309" t="s">
        <v>16</v>
      </c>
      <c r="O11309" t="s">
        <v>30</v>
      </c>
      <c r="P11309" t="s">
        <v>58</v>
      </c>
      <c r="Q11309" t="s">
        <v>19</v>
      </c>
      <c r="R11309" t="s">
        <v>21</v>
      </c>
      <c r="S11309" t="s">
        <v>21</v>
      </c>
      <c r="T11309" t="s">
        <v>13310</v>
      </c>
      <c r="U11309" s="1">
        <v>45796</v>
      </c>
      <c r="V11309">
        <v>129</v>
      </c>
      <c r="W11309" t="str">
        <f t="shared" si="223"/>
        <v>120-149</v>
      </c>
    </row>
    <row r="11310" spans="1:23" x14ac:dyDescent="0.25">
      <c r="A11310" t="s">
        <v>11559</v>
      </c>
      <c r="B11310">
        <v>9623178248</v>
      </c>
      <c r="C11310">
        <v>967674788</v>
      </c>
      <c r="D11310" s="1">
        <v>45845</v>
      </c>
      <c r="E11310">
        <v>99222</v>
      </c>
      <c r="F11310">
        <v>99215</v>
      </c>
      <c r="G11310" t="s">
        <v>3373</v>
      </c>
      <c r="H11310" s="34">
        <v>91608</v>
      </c>
      <c r="I11310" s="7">
        <v>75119</v>
      </c>
      <c r="J11310" s="7">
        <v>61597.58</v>
      </c>
      <c r="K11310" s="7">
        <v>0</v>
      </c>
      <c r="L11310" s="7">
        <v>13521.42</v>
      </c>
      <c r="M11310" s="5">
        <v>0.18</v>
      </c>
      <c r="N11310" t="s">
        <v>3141</v>
      </c>
      <c r="O11310" t="s">
        <v>17</v>
      </c>
      <c r="P11310" t="s">
        <v>3149</v>
      </c>
      <c r="Q11310" t="s">
        <v>32</v>
      </c>
      <c r="R11310" t="s">
        <v>38</v>
      </c>
      <c r="S11310" t="s">
        <v>21</v>
      </c>
      <c r="T11310" t="s">
        <v>13312</v>
      </c>
      <c r="U11310" s="1">
        <v>45988</v>
      </c>
      <c r="V11310">
        <v>143</v>
      </c>
      <c r="W11310" t="str">
        <f t="shared" si="223"/>
        <v>120-149</v>
      </c>
    </row>
    <row r="11311" spans="1:23" x14ac:dyDescent="0.25">
      <c r="A11311" t="s">
        <v>11560</v>
      </c>
      <c r="B11311">
        <v>5399521278</v>
      </c>
      <c r="C11311">
        <v>9235826866</v>
      </c>
      <c r="D11311" s="1">
        <v>45540</v>
      </c>
      <c r="E11311">
        <v>99215</v>
      </c>
      <c r="F11311">
        <v>99204</v>
      </c>
      <c r="G11311" t="s">
        <v>136</v>
      </c>
      <c r="H11311" s="34">
        <v>26503</v>
      </c>
      <c r="I11311" s="7">
        <v>17227</v>
      </c>
      <c r="J11311" s="7">
        <v>13478.76</v>
      </c>
      <c r="K11311" s="7">
        <v>1681</v>
      </c>
      <c r="L11311" s="7">
        <v>2067.2399999999998</v>
      </c>
      <c r="M11311" s="5">
        <v>0.12</v>
      </c>
      <c r="N11311" t="s">
        <v>46</v>
      </c>
      <c r="O11311" t="s">
        <v>30</v>
      </c>
      <c r="P11311" t="s">
        <v>3147</v>
      </c>
      <c r="Q11311" t="s">
        <v>19</v>
      </c>
      <c r="R11311" t="s">
        <v>43</v>
      </c>
      <c r="S11311" t="s">
        <v>17</v>
      </c>
      <c r="T11311" t="s">
        <v>13311</v>
      </c>
      <c r="U11311" s="1">
        <v>45695</v>
      </c>
      <c r="V11311">
        <v>155</v>
      </c>
      <c r="W11311" t="str">
        <f t="shared" si="223"/>
        <v>150-179</v>
      </c>
    </row>
    <row r="11312" spans="1:23" x14ac:dyDescent="0.25">
      <c r="A11312" t="s">
        <v>11561</v>
      </c>
      <c r="B11312">
        <v>8952275302</v>
      </c>
      <c r="C11312">
        <v>1084877039</v>
      </c>
      <c r="D11312" s="1">
        <v>45741</v>
      </c>
      <c r="E11312">
        <v>99233</v>
      </c>
      <c r="F11312">
        <v>99204</v>
      </c>
      <c r="G11312" t="s">
        <v>3269</v>
      </c>
      <c r="H11312" s="34">
        <v>18818</v>
      </c>
      <c r="I11312" s="7">
        <v>14866</v>
      </c>
      <c r="J11312" s="7">
        <v>11193.44</v>
      </c>
      <c r="K11312" s="7">
        <v>1294</v>
      </c>
      <c r="L11312" s="7">
        <v>2378.56</v>
      </c>
      <c r="M11312" s="5">
        <v>0.16</v>
      </c>
      <c r="N11312" t="s">
        <v>1138</v>
      </c>
      <c r="O11312" t="s">
        <v>27</v>
      </c>
      <c r="P11312" t="s">
        <v>97</v>
      </c>
      <c r="Q11312" t="s">
        <v>32</v>
      </c>
      <c r="R11312" t="s">
        <v>38</v>
      </c>
      <c r="S11312" t="s">
        <v>21</v>
      </c>
      <c r="T11312" t="s">
        <v>13311</v>
      </c>
      <c r="U11312" s="1">
        <v>45865</v>
      </c>
      <c r="V11312">
        <v>124</v>
      </c>
      <c r="W11312" t="str">
        <f t="shared" si="223"/>
        <v>120-149</v>
      </c>
    </row>
    <row r="11313" spans="1:23" x14ac:dyDescent="0.25">
      <c r="A11313" t="s">
        <v>11562</v>
      </c>
      <c r="B11313">
        <v>4805953918</v>
      </c>
      <c r="C11313">
        <v>2721591118</v>
      </c>
      <c r="D11313" s="1">
        <v>45876</v>
      </c>
      <c r="E11313">
        <v>99221</v>
      </c>
      <c r="F11313">
        <v>99282</v>
      </c>
      <c r="G11313" t="s">
        <v>3312</v>
      </c>
      <c r="H11313" s="34">
        <v>95557</v>
      </c>
      <c r="I11313" s="7">
        <v>74534</v>
      </c>
      <c r="J11313" s="7">
        <v>48597.2</v>
      </c>
      <c r="K11313" s="7">
        <v>11030</v>
      </c>
      <c r="L11313" s="7">
        <v>14906.8</v>
      </c>
      <c r="M11313" s="5">
        <v>0.2</v>
      </c>
      <c r="N11313" t="s">
        <v>3140</v>
      </c>
      <c r="O11313" t="s">
        <v>27</v>
      </c>
      <c r="P11313" t="s">
        <v>35</v>
      </c>
      <c r="Q11313" t="s">
        <v>19</v>
      </c>
      <c r="R11313" t="s">
        <v>26</v>
      </c>
      <c r="S11313" t="s">
        <v>17</v>
      </c>
      <c r="T11313" t="s">
        <v>13312</v>
      </c>
      <c r="U11313" s="1">
        <v>45960</v>
      </c>
      <c r="V11313">
        <v>84</v>
      </c>
      <c r="W11313" t="str">
        <f t="shared" si="223"/>
        <v>60-89</v>
      </c>
    </row>
    <row r="11314" spans="1:23" x14ac:dyDescent="0.25">
      <c r="A11314" t="s">
        <v>11563</v>
      </c>
      <c r="B11314">
        <v>3608978594</v>
      </c>
      <c r="C11314">
        <v>1269436353</v>
      </c>
      <c r="D11314" s="1">
        <v>45536</v>
      </c>
      <c r="E11314">
        <v>99238</v>
      </c>
      <c r="F11314">
        <v>99284</v>
      </c>
      <c r="G11314" t="s">
        <v>3508</v>
      </c>
      <c r="H11314" s="34">
        <v>88419</v>
      </c>
      <c r="I11314" s="7">
        <v>66314</v>
      </c>
      <c r="J11314" s="7">
        <v>56366.9</v>
      </c>
      <c r="K11314" s="7">
        <v>0</v>
      </c>
      <c r="L11314" s="7">
        <v>9947.1</v>
      </c>
      <c r="M11314" s="5">
        <v>0.15</v>
      </c>
      <c r="N11314" t="s">
        <v>1139</v>
      </c>
      <c r="O11314" t="s">
        <v>17</v>
      </c>
      <c r="P11314" t="s">
        <v>18</v>
      </c>
      <c r="Q11314" t="s">
        <v>32</v>
      </c>
      <c r="R11314" t="s">
        <v>43</v>
      </c>
      <c r="S11314" t="s">
        <v>17</v>
      </c>
      <c r="T11314" t="s">
        <v>13312</v>
      </c>
      <c r="U11314" s="1">
        <v>45619</v>
      </c>
      <c r="V11314">
        <v>83</v>
      </c>
      <c r="W11314" t="str">
        <f t="shared" si="223"/>
        <v>60-89</v>
      </c>
    </row>
    <row r="11315" spans="1:23" x14ac:dyDescent="0.25">
      <c r="A11315" t="s">
        <v>11564</v>
      </c>
      <c r="B11315">
        <v>6146160197</v>
      </c>
      <c r="C11315">
        <v>2482912398</v>
      </c>
      <c r="D11315" s="1">
        <v>45674</v>
      </c>
      <c r="E11315">
        <v>99214</v>
      </c>
      <c r="F11315">
        <v>99283</v>
      </c>
      <c r="G11315" t="s">
        <v>3283</v>
      </c>
      <c r="H11315" s="34">
        <v>10738</v>
      </c>
      <c r="I11315" s="7">
        <v>8483</v>
      </c>
      <c r="J11315" s="7">
        <v>7125.72</v>
      </c>
      <c r="K11315" s="7">
        <v>0</v>
      </c>
      <c r="L11315" s="7">
        <v>1357.28</v>
      </c>
      <c r="M11315" s="5">
        <v>0.16</v>
      </c>
      <c r="N11315" t="s">
        <v>1138</v>
      </c>
      <c r="O11315" t="s">
        <v>17</v>
      </c>
      <c r="P11315" t="s">
        <v>3149</v>
      </c>
      <c r="Q11315" t="s">
        <v>32</v>
      </c>
      <c r="R11315" t="s">
        <v>21</v>
      </c>
      <c r="S11315" t="s">
        <v>17</v>
      </c>
      <c r="T11315" t="s">
        <v>13312</v>
      </c>
      <c r="U11315" s="1">
        <v>45776</v>
      </c>
      <c r="V11315">
        <v>102</v>
      </c>
      <c r="W11315" t="str">
        <f t="shared" si="223"/>
        <v>90-119</v>
      </c>
    </row>
    <row r="11316" spans="1:23" x14ac:dyDescent="0.25">
      <c r="A11316" t="s">
        <v>11565</v>
      </c>
      <c r="B11316">
        <v>9399841268</v>
      </c>
      <c r="C11316">
        <v>1078875421</v>
      </c>
      <c r="D11316" s="1">
        <v>45933</v>
      </c>
      <c r="E11316">
        <v>99232</v>
      </c>
      <c r="F11316">
        <v>99205</v>
      </c>
      <c r="G11316" t="s">
        <v>52</v>
      </c>
      <c r="H11316" s="34">
        <v>90494</v>
      </c>
      <c r="I11316" s="7">
        <v>67871</v>
      </c>
      <c r="J11316" s="7">
        <v>50109.35</v>
      </c>
      <c r="K11316" s="7">
        <v>7581</v>
      </c>
      <c r="L11316" s="7">
        <v>10180.65</v>
      </c>
      <c r="M11316" s="5">
        <v>0.15</v>
      </c>
      <c r="N11316" t="s">
        <v>1139</v>
      </c>
      <c r="O11316" t="s">
        <v>30</v>
      </c>
      <c r="P11316" t="s">
        <v>3148</v>
      </c>
      <c r="Q11316" t="s">
        <v>32</v>
      </c>
      <c r="R11316" t="s">
        <v>20</v>
      </c>
      <c r="S11316" t="s">
        <v>27</v>
      </c>
      <c r="T11316" t="s">
        <v>13311</v>
      </c>
      <c r="U11316" s="1">
        <v>45997</v>
      </c>
      <c r="V11316">
        <v>64</v>
      </c>
      <c r="W11316" t="str">
        <f t="shared" si="223"/>
        <v>60-89</v>
      </c>
    </row>
    <row r="11317" spans="1:23" x14ac:dyDescent="0.25">
      <c r="A11317" t="s">
        <v>11566</v>
      </c>
      <c r="B11317">
        <v>7388765884</v>
      </c>
      <c r="C11317">
        <v>4162470711</v>
      </c>
      <c r="D11317" s="1">
        <v>45504</v>
      </c>
      <c r="E11317">
        <v>99232</v>
      </c>
      <c r="F11317">
        <v>99202</v>
      </c>
      <c r="G11317" t="s">
        <v>279</v>
      </c>
      <c r="H11317" s="34">
        <v>37629</v>
      </c>
      <c r="I11317" s="7">
        <v>24459</v>
      </c>
      <c r="J11317" s="7">
        <v>18284.919999999998</v>
      </c>
      <c r="K11317" s="7">
        <v>3239</v>
      </c>
      <c r="L11317" s="7">
        <v>2935.08</v>
      </c>
      <c r="M11317" s="5">
        <v>0.12</v>
      </c>
      <c r="N11317" t="s">
        <v>46</v>
      </c>
      <c r="O11317" t="s">
        <v>30</v>
      </c>
      <c r="P11317" t="s">
        <v>3148</v>
      </c>
      <c r="Q11317" t="s">
        <v>19</v>
      </c>
      <c r="R11317" t="s">
        <v>38</v>
      </c>
      <c r="S11317" t="s">
        <v>27</v>
      </c>
      <c r="T11317" t="s">
        <v>13311</v>
      </c>
      <c r="U11317" s="1">
        <v>45578</v>
      </c>
      <c r="V11317">
        <v>74</v>
      </c>
      <c r="W11317" t="str">
        <f t="shared" si="223"/>
        <v>60-89</v>
      </c>
    </row>
    <row r="11318" spans="1:23" x14ac:dyDescent="0.25">
      <c r="A11318" t="s">
        <v>11567</v>
      </c>
      <c r="B11318">
        <v>1576139443</v>
      </c>
      <c r="C11318">
        <v>3747068165</v>
      </c>
      <c r="D11318" s="1">
        <v>45714</v>
      </c>
      <c r="E11318">
        <v>99232</v>
      </c>
      <c r="F11318">
        <v>80053</v>
      </c>
      <c r="G11318" t="s">
        <v>178</v>
      </c>
      <c r="H11318" s="34">
        <v>71618</v>
      </c>
      <c r="I11318" s="7">
        <v>55862</v>
      </c>
      <c r="J11318" s="7">
        <v>37766.6</v>
      </c>
      <c r="K11318" s="7">
        <v>6923</v>
      </c>
      <c r="L11318" s="7">
        <v>11172.4</v>
      </c>
      <c r="M11318" s="5">
        <v>0.2</v>
      </c>
      <c r="N11318" t="s">
        <v>3140</v>
      </c>
      <c r="O11318" t="s">
        <v>30</v>
      </c>
      <c r="P11318" t="s">
        <v>97</v>
      </c>
      <c r="Q11318" t="s">
        <v>32</v>
      </c>
      <c r="R11318" t="s">
        <v>20</v>
      </c>
      <c r="S11318" t="s">
        <v>17</v>
      </c>
      <c r="T11318" t="s">
        <v>13312</v>
      </c>
      <c r="U11318" s="1">
        <v>45820</v>
      </c>
      <c r="V11318">
        <v>105</v>
      </c>
      <c r="W11318" t="str">
        <f t="shared" si="223"/>
        <v>90-119</v>
      </c>
    </row>
    <row r="11319" spans="1:23" x14ac:dyDescent="0.25">
      <c r="A11319" t="s">
        <v>11568</v>
      </c>
      <c r="B11319">
        <v>7372821918</v>
      </c>
      <c r="C11319">
        <v>3846192076</v>
      </c>
      <c r="D11319" s="1">
        <v>45952</v>
      </c>
      <c r="E11319">
        <v>99231</v>
      </c>
      <c r="F11319">
        <v>81000</v>
      </c>
      <c r="G11319" t="s">
        <v>3158</v>
      </c>
      <c r="H11319" s="34">
        <v>94563</v>
      </c>
      <c r="I11319" s="7">
        <v>77542</v>
      </c>
      <c r="J11319" s="7">
        <v>63584.44</v>
      </c>
      <c r="K11319" s="7">
        <v>0</v>
      </c>
      <c r="L11319" s="7">
        <v>13957.56</v>
      </c>
      <c r="M11319" s="5">
        <v>0.18</v>
      </c>
      <c r="N11319" t="s">
        <v>3141</v>
      </c>
      <c r="O11319" t="s">
        <v>17</v>
      </c>
      <c r="P11319" t="s">
        <v>3148</v>
      </c>
      <c r="Q11319" t="s">
        <v>19</v>
      </c>
      <c r="R11319" t="s">
        <v>26</v>
      </c>
      <c r="S11319" t="s">
        <v>27</v>
      </c>
      <c r="T11319" t="s">
        <v>13310</v>
      </c>
      <c r="U11319" s="1">
        <v>46033</v>
      </c>
      <c r="V11319">
        <v>81</v>
      </c>
      <c r="W11319" t="str">
        <f t="shared" si="223"/>
        <v>60-89</v>
      </c>
    </row>
    <row r="11320" spans="1:23" x14ac:dyDescent="0.25">
      <c r="A11320" t="s">
        <v>11569</v>
      </c>
      <c r="B11320">
        <v>5154701867</v>
      </c>
      <c r="C11320">
        <v>7972050211</v>
      </c>
      <c r="D11320" s="1">
        <v>45331</v>
      </c>
      <c r="E11320">
        <v>99215</v>
      </c>
      <c r="F11320">
        <v>93000</v>
      </c>
      <c r="G11320" t="s">
        <v>3279</v>
      </c>
      <c r="H11320" s="34">
        <v>93714</v>
      </c>
      <c r="I11320" s="7">
        <v>73097</v>
      </c>
      <c r="J11320" s="7">
        <v>58477.599999999999</v>
      </c>
      <c r="K11320" s="7">
        <v>0</v>
      </c>
      <c r="L11320" s="7">
        <v>14619.4</v>
      </c>
      <c r="M11320" s="5">
        <v>0.2</v>
      </c>
      <c r="N11320" t="s">
        <v>3140</v>
      </c>
      <c r="O11320" t="s">
        <v>17</v>
      </c>
      <c r="P11320" t="s">
        <v>58</v>
      </c>
      <c r="Q11320" t="s">
        <v>19</v>
      </c>
      <c r="R11320" t="s">
        <v>20</v>
      </c>
      <c r="S11320" t="s">
        <v>17</v>
      </c>
      <c r="T11320" t="s">
        <v>13311</v>
      </c>
      <c r="U11320" s="1">
        <v>45417</v>
      </c>
      <c r="V11320">
        <v>86</v>
      </c>
      <c r="W11320" t="str">
        <f t="shared" si="223"/>
        <v>60-89</v>
      </c>
    </row>
    <row r="11321" spans="1:23" x14ac:dyDescent="0.25">
      <c r="A11321" t="s">
        <v>11570</v>
      </c>
      <c r="B11321">
        <v>2481403263</v>
      </c>
      <c r="C11321">
        <v>6935902061</v>
      </c>
      <c r="D11321" s="1">
        <v>45904</v>
      </c>
      <c r="E11321">
        <v>99232</v>
      </c>
      <c r="F11321">
        <v>90834</v>
      </c>
      <c r="G11321" t="s">
        <v>3449</v>
      </c>
      <c r="H11321" s="34">
        <v>62797</v>
      </c>
      <c r="I11321" s="7">
        <v>50238</v>
      </c>
      <c r="J11321" s="7">
        <v>25577.68</v>
      </c>
      <c r="K11321" s="7">
        <v>17627</v>
      </c>
      <c r="L11321" s="7">
        <v>7033.32</v>
      </c>
      <c r="M11321" s="5">
        <v>0.14000000000000001</v>
      </c>
      <c r="N11321" t="s">
        <v>1135</v>
      </c>
      <c r="O11321" t="s">
        <v>27</v>
      </c>
      <c r="P11321" t="s">
        <v>55</v>
      </c>
      <c r="Q11321" t="s">
        <v>32</v>
      </c>
      <c r="R11321" t="s">
        <v>21</v>
      </c>
      <c r="S11321" t="s">
        <v>27</v>
      </c>
      <c r="T11321" t="s">
        <v>13311</v>
      </c>
      <c r="U11321" s="1">
        <v>45985</v>
      </c>
      <c r="V11321">
        <v>81</v>
      </c>
      <c r="W11321" t="str">
        <f t="shared" si="223"/>
        <v>60-89</v>
      </c>
    </row>
    <row r="11322" spans="1:23" x14ac:dyDescent="0.25">
      <c r="A11322" t="s">
        <v>11571</v>
      </c>
      <c r="B11322">
        <v>8836264020</v>
      </c>
      <c r="C11322">
        <v>1342891138</v>
      </c>
      <c r="D11322" s="1">
        <v>45457</v>
      </c>
      <c r="E11322">
        <v>99232</v>
      </c>
      <c r="F11322">
        <v>99285</v>
      </c>
      <c r="G11322" t="s">
        <v>445</v>
      </c>
      <c r="H11322" s="34">
        <v>49574</v>
      </c>
      <c r="I11322" s="7">
        <v>39163</v>
      </c>
      <c r="J11322" s="7">
        <v>29430.92</v>
      </c>
      <c r="K11322" s="7">
        <v>3466</v>
      </c>
      <c r="L11322" s="7">
        <v>6266.08</v>
      </c>
      <c r="M11322" s="5">
        <v>0.16</v>
      </c>
      <c r="N11322" t="s">
        <v>1138</v>
      </c>
      <c r="O11322" t="s">
        <v>30</v>
      </c>
      <c r="P11322" t="s">
        <v>3150</v>
      </c>
      <c r="Q11322" t="s">
        <v>19</v>
      </c>
      <c r="R11322" t="s">
        <v>38</v>
      </c>
      <c r="S11322" t="s">
        <v>21</v>
      </c>
      <c r="T11322" t="s">
        <v>13311</v>
      </c>
      <c r="U11322" s="1">
        <v>45598</v>
      </c>
      <c r="V11322">
        <v>141</v>
      </c>
      <c r="W11322" t="str">
        <f t="shared" si="223"/>
        <v>120-149</v>
      </c>
    </row>
    <row r="11323" spans="1:23" x14ac:dyDescent="0.25">
      <c r="A11323" t="s">
        <v>11572</v>
      </c>
      <c r="B11323">
        <v>5953166913</v>
      </c>
      <c r="C11323">
        <v>523725992</v>
      </c>
      <c r="D11323" s="1">
        <v>45770</v>
      </c>
      <c r="E11323">
        <v>99213</v>
      </c>
      <c r="F11323">
        <v>99284</v>
      </c>
      <c r="G11323" t="s">
        <v>291</v>
      </c>
      <c r="H11323" s="34">
        <v>47741</v>
      </c>
      <c r="I11323" s="7">
        <v>40580</v>
      </c>
      <c r="J11323" s="7">
        <v>39768.400000000001</v>
      </c>
      <c r="K11323" s="7">
        <v>0</v>
      </c>
      <c r="L11323" s="7">
        <v>811.6</v>
      </c>
      <c r="M11323" s="5">
        <v>0.02</v>
      </c>
      <c r="N11323" t="s">
        <v>16</v>
      </c>
      <c r="O11323" t="s">
        <v>17</v>
      </c>
      <c r="P11323" t="s">
        <v>55</v>
      </c>
      <c r="Q11323" t="s">
        <v>32</v>
      </c>
      <c r="R11323" t="s">
        <v>38</v>
      </c>
      <c r="S11323" t="s">
        <v>17</v>
      </c>
      <c r="T11323" t="s">
        <v>13311</v>
      </c>
      <c r="U11323" s="1">
        <v>45943</v>
      </c>
      <c r="V11323">
        <v>173</v>
      </c>
      <c r="W11323" t="str">
        <f t="shared" si="223"/>
        <v>150-179</v>
      </c>
    </row>
    <row r="11324" spans="1:23" x14ac:dyDescent="0.25">
      <c r="A11324" t="s">
        <v>11573</v>
      </c>
      <c r="B11324">
        <v>9081952377</v>
      </c>
      <c r="C11324">
        <v>9992055905</v>
      </c>
      <c r="D11324" s="1">
        <v>45388</v>
      </c>
      <c r="E11324">
        <v>99232</v>
      </c>
      <c r="F11324">
        <v>99215</v>
      </c>
      <c r="G11324" t="s">
        <v>3453</v>
      </c>
      <c r="H11324" s="34">
        <v>62643</v>
      </c>
      <c r="I11324" s="7">
        <v>40718</v>
      </c>
      <c r="J11324" s="7">
        <v>35831.839999999997</v>
      </c>
      <c r="K11324" s="7">
        <v>0</v>
      </c>
      <c r="L11324" s="7">
        <v>4886.16</v>
      </c>
      <c r="M11324" s="5">
        <v>0.12</v>
      </c>
      <c r="N11324" t="s">
        <v>46</v>
      </c>
      <c r="O11324" t="s">
        <v>17</v>
      </c>
      <c r="P11324" t="s">
        <v>58</v>
      </c>
      <c r="Q11324" t="s">
        <v>19</v>
      </c>
      <c r="R11324" t="s">
        <v>20</v>
      </c>
      <c r="S11324" t="s">
        <v>21</v>
      </c>
      <c r="T11324" t="s">
        <v>13310</v>
      </c>
      <c r="U11324" s="1">
        <v>45433</v>
      </c>
      <c r="V11324">
        <v>45</v>
      </c>
      <c r="W11324" t="str">
        <f t="shared" si="223"/>
        <v>30-59</v>
      </c>
    </row>
    <row r="11325" spans="1:23" x14ac:dyDescent="0.25">
      <c r="A11325" t="s">
        <v>11574</v>
      </c>
      <c r="B11325">
        <v>5734516735</v>
      </c>
      <c r="C11325">
        <v>6874278858</v>
      </c>
      <c r="D11325" s="1">
        <v>45953</v>
      </c>
      <c r="E11325">
        <v>99223</v>
      </c>
      <c r="F11325">
        <v>90834</v>
      </c>
      <c r="G11325" t="s">
        <v>174</v>
      </c>
      <c r="H11325" s="34">
        <v>77054</v>
      </c>
      <c r="I11325" s="7">
        <v>57791</v>
      </c>
      <c r="J11325" s="7">
        <v>39794.35</v>
      </c>
      <c r="K11325" s="7">
        <v>9328</v>
      </c>
      <c r="L11325" s="7">
        <v>8668.65</v>
      </c>
      <c r="M11325" s="5">
        <v>0.15</v>
      </c>
      <c r="N11325" t="s">
        <v>1139</v>
      </c>
      <c r="O11325" t="s">
        <v>27</v>
      </c>
      <c r="P11325" t="s">
        <v>25</v>
      </c>
      <c r="Q11325" t="s">
        <v>19</v>
      </c>
      <c r="R11325" t="s">
        <v>38</v>
      </c>
      <c r="S11325" t="s">
        <v>21</v>
      </c>
      <c r="T11325" t="s">
        <v>13312</v>
      </c>
      <c r="U11325" s="1">
        <v>46122</v>
      </c>
      <c r="V11325">
        <v>169</v>
      </c>
      <c r="W11325" t="str">
        <f t="shared" si="223"/>
        <v>150-179</v>
      </c>
    </row>
    <row r="11326" spans="1:23" x14ac:dyDescent="0.25">
      <c r="A11326" t="s">
        <v>11575</v>
      </c>
      <c r="B11326">
        <v>5161404961</v>
      </c>
      <c r="C11326">
        <v>2873163123</v>
      </c>
      <c r="D11326" s="1">
        <v>45434</v>
      </c>
      <c r="E11326">
        <v>99221</v>
      </c>
      <c r="F11326">
        <v>99292</v>
      </c>
      <c r="G11326" t="s">
        <v>3412</v>
      </c>
      <c r="H11326" s="34">
        <v>75531</v>
      </c>
      <c r="I11326" s="7">
        <v>56648</v>
      </c>
      <c r="J11326" s="7">
        <v>29734.799999999999</v>
      </c>
      <c r="K11326" s="7">
        <v>18416</v>
      </c>
      <c r="L11326" s="7">
        <v>8497.2000000000007</v>
      </c>
      <c r="M11326" s="5">
        <v>0.15</v>
      </c>
      <c r="N11326" t="s">
        <v>1139</v>
      </c>
      <c r="O11326" t="s">
        <v>27</v>
      </c>
      <c r="P11326" t="s">
        <v>35</v>
      </c>
      <c r="Q11326" t="s">
        <v>19</v>
      </c>
      <c r="R11326" t="s">
        <v>26</v>
      </c>
      <c r="S11326" t="s">
        <v>17</v>
      </c>
      <c r="T11326" t="s">
        <v>13310</v>
      </c>
      <c r="U11326" s="1">
        <v>45563</v>
      </c>
      <c r="V11326">
        <v>129</v>
      </c>
      <c r="W11326" t="str">
        <f t="shared" si="223"/>
        <v>120-149</v>
      </c>
    </row>
    <row r="11327" spans="1:23" x14ac:dyDescent="0.25">
      <c r="A11327" t="s">
        <v>11576</v>
      </c>
      <c r="B11327">
        <v>2869922305</v>
      </c>
      <c r="C11327">
        <v>5990685801</v>
      </c>
      <c r="D11327" s="1">
        <v>45469</v>
      </c>
      <c r="E11327">
        <v>99213</v>
      </c>
      <c r="F11327">
        <v>93000</v>
      </c>
      <c r="G11327" t="s">
        <v>3218</v>
      </c>
      <c r="H11327" s="34">
        <v>26966</v>
      </c>
      <c r="I11327" s="7">
        <v>21573</v>
      </c>
      <c r="J11327" s="7">
        <v>18552.78</v>
      </c>
      <c r="K11327" s="7">
        <v>0</v>
      </c>
      <c r="L11327" s="7">
        <v>3020.22</v>
      </c>
      <c r="M11327" s="5">
        <v>0.14000000000000001</v>
      </c>
      <c r="N11327" t="s">
        <v>1135</v>
      </c>
      <c r="O11327" t="s">
        <v>17</v>
      </c>
      <c r="P11327" t="s">
        <v>25</v>
      </c>
      <c r="Q11327" t="s">
        <v>19</v>
      </c>
      <c r="R11327" t="s">
        <v>21</v>
      </c>
      <c r="S11327" t="s">
        <v>17</v>
      </c>
      <c r="T11327" t="s">
        <v>13312</v>
      </c>
      <c r="U11327" s="1">
        <v>45528</v>
      </c>
      <c r="V11327">
        <v>59</v>
      </c>
      <c r="W11327" t="str">
        <f t="shared" si="223"/>
        <v>30-59</v>
      </c>
    </row>
    <row r="11328" spans="1:23" x14ac:dyDescent="0.25">
      <c r="A11328" t="s">
        <v>11577</v>
      </c>
      <c r="B11328">
        <v>4923366965</v>
      </c>
      <c r="C11328">
        <v>3847591857</v>
      </c>
      <c r="D11328" s="1">
        <v>45816</v>
      </c>
      <c r="E11328">
        <v>99223</v>
      </c>
      <c r="F11328">
        <v>36415</v>
      </c>
      <c r="G11328" t="s">
        <v>15</v>
      </c>
      <c r="H11328" s="34">
        <v>86703</v>
      </c>
      <c r="I11328" s="7">
        <v>67628</v>
      </c>
      <c r="J11328" s="7">
        <v>49185.4</v>
      </c>
      <c r="K11328" s="7">
        <v>4917</v>
      </c>
      <c r="L11328" s="7">
        <v>13525.6</v>
      </c>
      <c r="M11328" s="5">
        <v>0.2</v>
      </c>
      <c r="N11328" t="s">
        <v>3140</v>
      </c>
      <c r="O11328" t="s">
        <v>30</v>
      </c>
      <c r="P11328" t="s">
        <v>97</v>
      </c>
      <c r="Q11328" t="s">
        <v>19</v>
      </c>
      <c r="R11328" t="s">
        <v>21</v>
      </c>
      <c r="S11328" t="s">
        <v>27</v>
      </c>
      <c r="T11328" t="s">
        <v>13312</v>
      </c>
      <c r="U11328" s="1">
        <v>45933</v>
      </c>
      <c r="V11328">
        <v>117</v>
      </c>
      <c r="W11328" t="str">
        <f t="shared" si="223"/>
        <v>90-119</v>
      </c>
    </row>
    <row r="11329" spans="1:23" x14ac:dyDescent="0.25">
      <c r="A11329" t="s">
        <v>11578</v>
      </c>
      <c r="B11329">
        <v>1684669804</v>
      </c>
      <c r="C11329">
        <v>5285928595</v>
      </c>
      <c r="D11329" s="1">
        <v>45815</v>
      </c>
      <c r="E11329">
        <v>99223</v>
      </c>
      <c r="F11329">
        <v>99214</v>
      </c>
      <c r="G11329" t="s">
        <v>574</v>
      </c>
      <c r="H11329" s="34">
        <v>98646</v>
      </c>
      <c r="I11329" s="7">
        <v>77930</v>
      </c>
      <c r="J11329" s="7">
        <v>55642.2</v>
      </c>
      <c r="K11329" s="7">
        <v>9819</v>
      </c>
      <c r="L11329" s="7">
        <v>12468.8</v>
      </c>
      <c r="M11329" s="5">
        <v>0.16</v>
      </c>
      <c r="N11329" t="s">
        <v>1138</v>
      </c>
      <c r="O11329" t="s">
        <v>30</v>
      </c>
      <c r="P11329" t="s">
        <v>35</v>
      </c>
      <c r="Q11329" t="s">
        <v>19</v>
      </c>
      <c r="R11329" t="s">
        <v>26</v>
      </c>
      <c r="S11329" t="s">
        <v>17</v>
      </c>
      <c r="T11329" t="s">
        <v>13312</v>
      </c>
      <c r="U11329" s="1">
        <v>45952</v>
      </c>
      <c r="V11329">
        <v>137</v>
      </c>
      <c r="W11329" t="str">
        <f t="shared" si="223"/>
        <v>120-149</v>
      </c>
    </row>
    <row r="11330" spans="1:23" x14ac:dyDescent="0.25">
      <c r="A11330" t="s">
        <v>11579</v>
      </c>
      <c r="B11330">
        <v>2828215314</v>
      </c>
      <c r="C11330">
        <v>4750650091</v>
      </c>
      <c r="D11330" s="1">
        <v>45817</v>
      </c>
      <c r="E11330">
        <v>99233</v>
      </c>
      <c r="F11330">
        <v>99292</v>
      </c>
      <c r="G11330" t="s">
        <v>171</v>
      </c>
      <c r="H11330" s="34">
        <v>76073</v>
      </c>
      <c r="I11330" s="7">
        <v>59337</v>
      </c>
      <c r="J11330" s="7">
        <v>47469.599999999999</v>
      </c>
      <c r="K11330" s="7">
        <v>0</v>
      </c>
      <c r="L11330" s="7">
        <v>11867.4</v>
      </c>
      <c r="M11330" s="5">
        <v>0.2</v>
      </c>
      <c r="N11330" t="s">
        <v>3140</v>
      </c>
      <c r="O11330" t="s">
        <v>17</v>
      </c>
      <c r="P11330" t="s">
        <v>31</v>
      </c>
      <c r="Q11330" t="s">
        <v>19</v>
      </c>
      <c r="R11330" t="s">
        <v>43</v>
      </c>
      <c r="S11330" t="s">
        <v>17</v>
      </c>
      <c r="T11330" t="s">
        <v>13310</v>
      </c>
      <c r="U11330" s="1">
        <v>45938</v>
      </c>
      <c r="V11330">
        <v>121</v>
      </c>
      <c r="W11330" t="str">
        <f t="shared" si="223"/>
        <v>120-149</v>
      </c>
    </row>
    <row r="11331" spans="1:23" x14ac:dyDescent="0.25">
      <c r="A11331" t="s">
        <v>11580</v>
      </c>
      <c r="B11331">
        <v>4195114256</v>
      </c>
      <c r="C11331">
        <v>1004597667</v>
      </c>
      <c r="D11331" s="1">
        <v>45574</v>
      </c>
      <c r="E11331">
        <v>99233</v>
      </c>
      <c r="F11331">
        <v>85025</v>
      </c>
      <c r="G11331" t="s">
        <v>194</v>
      </c>
      <c r="H11331" s="34">
        <v>38329</v>
      </c>
      <c r="I11331" s="7">
        <v>31430</v>
      </c>
      <c r="J11331" s="7">
        <v>25772.6</v>
      </c>
      <c r="K11331" s="7">
        <v>0</v>
      </c>
      <c r="L11331" s="7">
        <v>5657.4</v>
      </c>
      <c r="M11331" s="5">
        <v>0.18</v>
      </c>
      <c r="N11331" t="s">
        <v>3141</v>
      </c>
      <c r="O11331" t="s">
        <v>17</v>
      </c>
      <c r="P11331" t="s">
        <v>25</v>
      </c>
      <c r="Q11331" t="s">
        <v>32</v>
      </c>
      <c r="R11331" t="s">
        <v>38</v>
      </c>
      <c r="S11331" t="s">
        <v>21</v>
      </c>
      <c r="T11331" t="s">
        <v>13312</v>
      </c>
      <c r="U11331" s="1">
        <v>45713</v>
      </c>
      <c r="V11331">
        <v>139</v>
      </c>
      <c r="W11331" t="str">
        <f t="shared" ref="W11331:W11394" si="224">IF(V11331="","",IF(V11331&lt;30,"0-29",IF(V11331&lt;60,"30-59",IF(V11331&lt;90,"60-89",IF(V11331&lt;120,"90-119",IF(V11331&lt;150,"120-149",IF(V11331&lt;180,"150-179",IF(V11331&lt;210,"180-209",IF(V11331&lt;240,"210-239",IF(V11331&lt;270,"240-269",IF(V11331&lt;300,"270-299",IF(V11331&lt;330,"300-329",IF(V11331&lt;360,"330-359","360+")))))))))))))</f>
        <v>120-149</v>
      </c>
    </row>
    <row r="11332" spans="1:23" x14ac:dyDescent="0.25">
      <c r="A11332" t="s">
        <v>11581</v>
      </c>
      <c r="B11332">
        <v>7922579646</v>
      </c>
      <c r="C11332">
        <v>2051539135</v>
      </c>
      <c r="D11332" s="1">
        <v>45509</v>
      </c>
      <c r="E11332">
        <v>99231</v>
      </c>
      <c r="F11332">
        <v>97110</v>
      </c>
      <c r="G11332" t="s">
        <v>3152</v>
      </c>
      <c r="H11332" s="34">
        <v>64555</v>
      </c>
      <c r="I11332" s="7">
        <v>52935</v>
      </c>
      <c r="J11332" s="7">
        <v>43406.7</v>
      </c>
      <c r="K11332" s="7">
        <v>0</v>
      </c>
      <c r="L11332" s="7">
        <v>9528.2999999999993</v>
      </c>
      <c r="M11332" s="5">
        <v>0.18</v>
      </c>
      <c r="N11332" t="s">
        <v>3141</v>
      </c>
      <c r="O11332" t="s">
        <v>17</v>
      </c>
      <c r="P11332" t="s">
        <v>25</v>
      </c>
      <c r="Q11332" t="s">
        <v>19</v>
      </c>
      <c r="R11332" t="s">
        <v>20</v>
      </c>
      <c r="S11332" t="s">
        <v>17</v>
      </c>
      <c r="T11332" t="s">
        <v>13312</v>
      </c>
      <c r="U11332" s="1">
        <v>45595</v>
      </c>
      <c r="V11332">
        <v>86</v>
      </c>
      <c r="W11332" t="str">
        <f t="shared" si="224"/>
        <v>60-89</v>
      </c>
    </row>
    <row r="11333" spans="1:23" x14ac:dyDescent="0.25">
      <c r="A11333" t="s">
        <v>11582</v>
      </c>
      <c r="B11333">
        <v>6270127337</v>
      </c>
      <c r="C11333">
        <v>6451490760</v>
      </c>
      <c r="D11333" s="1">
        <v>45667</v>
      </c>
      <c r="E11333">
        <v>99221</v>
      </c>
      <c r="F11333">
        <v>99201</v>
      </c>
      <c r="G11333" t="s">
        <v>559</v>
      </c>
      <c r="H11333" s="34">
        <v>73664</v>
      </c>
      <c r="I11333" s="7">
        <v>53038</v>
      </c>
      <c r="J11333" s="7">
        <v>44357.96</v>
      </c>
      <c r="K11333" s="7">
        <v>4437</v>
      </c>
      <c r="L11333" s="7">
        <v>4243.04</v>
      </c>
      <c r="M11333" s="5">
        <v>0.08</v>
      </c>
      <c r="N11333" t="s">
        <v>24</v>
      </c>
      <c r="O11333" t="s">
        <v>30</v>
      </c>
      <c r="P11333" t="s">
        <v>3150</v>
      </c>
      <c r="Q11333" t="s">
        <v>19</v>
      </c>
      <c r="R11333" t="s">
        <v>27</v>
      </c>
      <c r="S11333" t="s">
        <v>27</v>
      </c>
      <c r="T11333" t="s">
        <v>13310</v>
      </c>
      <c r="U11333" s="1">
        <v>45713</v>
      </c>
      <c r="V11333">
        <v>46</v>
      </c>
      <c r="W11333" t="str">
        <f t="shared" si="224"/>
        <v>30-59</v>
      </c>
    </row>
    <row r="11334" spans="1:23" x14ac:dyDescent="0.25">
      <c r="A11334" t="s">
        <v>11583</v>
      </c>
      <c r="B11334">
        <v>2143437871</v>
      </c>
      <c r="C11334">
        <v>3766400140</v>
      </c>
      <c r="D11334" s="1">
        <v>45873</v>
      </c>
      <c r="E11334">
        <v>99233</v>
      </c>
      <c r="F11334">
        <v>99203</v>
      </c>
      <c r="G11334" t="s">
        <v>154</v>
      </c>
      <c r="H11334" s="34">
        <v>95681</v>
      </c>
      <c r="I11334" s="7">
        <v>81329</v>
      </c>
      <c r="J11334" s="7">
        <v>51734.42</v>
      </c>
      <c r="K11334" s="7">
        <v>27968</v>
      </c>
      <c r="L11334" s="7">
        <v>1626.58</v>
      </c>
      <c r="M11334" s="5">
        <v>0.02</v>
      </c>
      <c r="N11334" t="s">
        <v>16</v>
      </c>
      <c r="O11334" t="s">
        <v>27</v>
      </c>
      <c r="P11334" t="s">
        <v>25</v>
      </c>
      <c r="Q11334" t="s">
        <v>19</v>
      </c>
      <c r="R11334" t="s">
        <v>21</v>
      </c>
      <c r="S11334" t="s">
        <v>27</v>
      </c>
      <c r="T11334" t="s">
        <v>13312</v>
      </c>
      <c r="U11334" s="1">
        <v>45911</v>
      </c>
      <c r="V11334">
        <v>38</v>
      </c>
      <c r="W11334" t="str">
        <f t="shared" si="224"/>
        <v>30-59</v>
      </c>
    </row>
    <row r="11335" spans="1:23" x14ac:dyDescent="0.25">
      <c r="A11335" t="s">
        <v>11584</v>
      </c>
      <c r="B11335">
        <v>7932637183</v>
      </c>
      <c r="C11335">
        <v>978997941</v>
      </c>
      <c r="D11335" s="1">
        <v>45752</v>
      </c>
      <c r="E11335">
        <v>99233</v>
      </c>
      <c r="F11335">
        <v>99285</v>
      </c>
      <c r="G11335" t="s">
        <v>110</v>
      </c>
      <c r="H11335" s="34">
        <v>80191</v>
      </c>
      <c r="I11335" s="7">
        <v>68162</v>
      </c>
      <c r="J11335" s="7">
        <v>66798.759999999995</v>
      </c>
      <c r="K11335" s="7">
        <v>0</v>
      </c>
      <c r="L11335" s="7">
        <v>1363.24</v>
      </c>
      <c r="M11335" s="5">
        <v>0.02</v>
      </c>
      <c r="N11335" t="s">
        <v>16</v>
      </c>
      <c r="O11335" t="s">
        <v>17</v>
      </c>
      <c r="P11335" t="s">
        <v>58</v>
      </c>
      <c r="Q11335" t="s">
        <v>32</v>
      </c>
      <c r="R11335" t="s">
        <v>38</v>
      </c>
      <c r="S11335" t="s">
        <v>27</v>
      </c>
      <c r="T11335" t="s">
        <v>13311</v>
      </c>
      <c r="U11335" s="1">
        <v>45916</v>
      </c>
      <c r="V11335">
        <v>164</v>
      </c>
      <c r="W11335" t="str">
        <f t="shared" si="224"/>
        <v>150-179</v>
      </c>
    </row>
    <row r="11336" spans="1:23" x14ac:dyDescent="0.25">
      <c r="A11336" t="s">
        <v>11585</v>
      </c>
      <c r="B11336">
        <v>905162447</v>
      </c>
      <c r="C11336">
        <v>5279306233</v>
      </c>
      <c r="D11336" s="1">
        <v>45958</v>
      </c>
      <c r="E11336">
        <v>99223</v>
      </c>
      <c r="F11336">
        <v>80053</v>
      </c>
      <c r="G11336" t="s">
        <v>4083</v>
      </c>
      <c r="H11336" s="34">
        <v>66532</v>
      </c>
      <c r="I11336" s="7">
        <v>51895</v>
      </c>
      <c r="J11336" s="7">
        <v>41516</v>
      </c>
      <c r="K11336" s="7">
        <v>0</v>
      </c>
      <c r="L11336" s="7">
        <v>10379</v>
      </c>
      <c r="M11336" s="5">
        <v>0.2</v>
      </c>
      <c r="N11336" t="s">
        <v>3140</v>
      </c>
      <c r="O11336" t="s">
        <v>17</v>
      </c>
      <c r="P11336" t="s">
        <v>18</v>
      </c>
      <c r="Q11336" t="s">
        <v>19</v>
      </c>
      <c r="R11336" t="s">
        <v>27</v>
      </c>
      <c r="S11336" t="s">
        <v>27</v>
      </c>
      <c r="T11336" t="s">
        <v>13310</v>
      </c>
      <c r="U11336" s="1">
        <v>46107</v>
      </c>
      <c r="V11336">
        <v>149</v>
      </c>
      <c r="W11336" t="str">
        <f t="shared" si="224"/>
        <v>120-149</v>
      </c>
    </row>
    <row r="11337" spans="1:23" x14ac:dyDescent="0.25">
      <c r="A11337" t="s">
        <v>11586</v>
      </c>
      <c r="B11337">
        <v>3110374028</v>
      </c>
      <c r="C11337">
        <v>3622213455</v>
      </c>
      <c r="D11337" s="1">
        <v>45416</v>
      </c>
      <c r="E11337">
        <v>99238</v>
      </c>
      <c r="F11337">
        <v>99201</v>
      </c>
      <c r="G11337" t="s">
        <v>3449</v>
      </c>
      <c r="H11337" s="34">
        <v>94603</v>
      </c>
      <c r="I11337" s="7">
        <v>77574</v>
      </c>
      <c r="J11337" s="7">
        <v>56091.68</v>
      </c>
      <c r="K11337" s="7">
        <v>7519</v>
      </c>
      <c r="L11337" s="7">
        <v>13963.32</v>
      </c>
      <c r="M11337" s="5">
        <v>0.18</v>
      </c>
      <c r="N11337" t="s">
        <v>3141</v>
      </c>
      <c r="O11337" t="s">
        <v>30</v>
      </c>
      <c r="P11337" t="s">
        <v>35</v>
      </c>
      <c r="Q11337" t="s">
        <v>19</v>
      </c>
      <c r="R11337" t="s">
        <v>38</v>
      </c>
      <c r="S11337" t="s">
        <v>27</v>
      </c>
      <c r="T11337" t="s">
        <v>13310</v>
      </c>
      <c r="U11337" s="1">
        <v>45446</v>
      </c>
      <c r="V11337">
        <v>30</v>
      </c>
      <c r="W11337" t="str">
        <f t="shared" si="224"/>
        <v>30-59</v>
      </c>
    </row>
    <row r="11338" spans="1:23" x14ac:dyDescent="0.25">
      <c r="A11338" t="s">
        <v>11587</v>
      </c>
      <c r="B11338">
        <v>7916806989</v>
      </c>
      <c r="C11338">
        <v>2800806947</v>
      </c>
      <c r="D11338" s="1">
        <v>45919</v>
      </c>
      <c r="E11338">
        <v>99213</v>
      </c>
      <c r="F11338">
        <v>99281</v>
      </c>
      <c r="G11338" t="s">
        <v>102</v>
      </c>
      <c r="H11338" s="34">
        <v>86926</v>
      </c>
      <c r="I11338" s="7">
        <v>73887</v>
      </c>
      <c r="J11338" s="7">
        <v>37171.26</v>
      </c>
      <c r="K11338" s="7">
        <v>35238</v>
      </c>
      <c r="L11338" s="7">
        <v>1477.74</v>
      </c>
      <c r="M11338" s="5">
        <v>0.02</v>
      </c>
      <c r="N11338" t="s">
        <v>16</v>
      </c>
      <c r="O11338" t="s">
        <v>27</v>
      </c>
      <c r="P11338" t="s">
        <v>97</v>
      </c>
      <c r="Q11338" t="s">
        <v>32</v>
      </c>
      <c r="R11338" t="s">
        <v>20</v>
      </c>
      <c r="S11338" t="s">
        <v>17</v>
      </c>
      <c r="T11338" t="s">
        <v>13310</v>
      </c>
      <c r="U11338" s="1">
        <v>46034</v>
      </c>
      <c r="V11338">
        <v>115</v>
      </c>
      <c r="W11338" t="str">
        <f t="shared" si="224"/>
        <v>90-119</v>
      </c>
    </row>
    <row r="11339" spans="1:23" x14ac:dyDescent="0.25">
      <c r="A11339" t="s">
        <v>11588</v>
      </c>
      <c r="B11339">
        <v>7054404245</v>
      </c>
      <c r="C11339">
        <v>7300011249</v>
      </c>
      <c r="D11339" s="1">
        <v>45515</v>
      </c>
      <c r="E11339">
        <v>99231</v>
      </c>
      <c r="F11339">
        <v>71046</v>
      </c>
      <c r="G11339" t="s">
        <v>166</v>
      </c>
      <c r="H11339" s="34">
        <v>68493</v>
      </c>
      <c r="I11339" s="7">
        <v>54109</v>
      </c>
      <c r="J11339" s="7">
        <v>45451.56</v>
      </c>
      <c r="K11339" s="7">
        <v>0</v>
      </c>
      <c r="L11339" s="7">
        <v>8657.44</v>
      </c>
      <c r="M11339" s="5">
        <v>0.16</v>
      </c>
      <c r="N11339" t="s">
        <v>1138</v>
      </c>
      <c r="O11339" t="s">
        <v>17</v>
      </c>
      <c r="P11339" t="s">
        <v>97</v>
      </c>
      <c r="Q11339" t="s">
        <v>32</v>
      </c>
      <c r="R11339" t="s">
        <v>38</v>
      </c>
      <c r="S11339" t="s">
        <v>21</v>
      </c>
      <c r="T11339" t="s">
        <v>13310</v>
      </c>
      <c r="U11339" s="1">
        <v>45609</v>
      </c>
      <c r="V11339">
        <v>94</v>
      </c>
      <c r="W11339" t="str">
        <f t="shared" si="224"/>
        <v>90-119</v>
      </c>
    </row>
    <row r="11340" spans="1:23" x14ac:dyDescent="0.25">
      <c r="A11340" t="s">
        <v>11589</v>
      </c>
      <c r="B11340">
        <v>5292341535</v>
      </c>
      <c r="C11340">
        <v>2595060504</v>
      </c>
      <c r="D11340" s="1">
        <v>45850</v>
      </c>
      <c r="E11340">
        <v>99221</v>
      </c>
      <c r="F11340">
        <v>99213</v>
      </c>
      <c r="G11340" t="s">
        <v>3505</v>
      </c>
      <c r="H11340" s="34">
        <v>33055</v>
      </c>
      <c r="I11340" s="7">
        <v>24791</v>
      </c>
      <c r="J11340" s="7">
        <v>21072.35</v>
      </c>
      <c r="K11340" s="7">
        <v>0</v>
      </c>
      <c r="L11340" s="7">
        <v>3718.65</v>
      </c>
      <c r="M11340" s="5">
        <v>0.15</v>
      </c>
      <c r="N11340" t="s">
        <v>1139</v>
      </c>
      <c r="O11340" t="s">
        <v>17</v>
      </c>
      <c r="P11340" t="s">
        <v>25</v>
      </c>
      <c r="Q11340" t="s">
        <v>32</v>
      </c>
      <c r="R11340" t="s">
        <v>21</v>
      </c>
      <c r="S11340" t="s">
        <v>27</v>
      </c>
      <c r="T11340" t="s">
        <v>13312</v>
      </c>
      <c r="U11340" s="1">
        <v>45898</v>
      </c>
      <c r="V11340">
        <v>48</v>
      </c>
      <c r="W11340" t="str">
        <f t="shared" si="224"/>
        <v>30-59</v>
      </c>
    </row>
    <row r="11341" spans="1:23" x14ac:dyDescent="0.25">
      <c r="A11341" t="s">
        <v>11590</v>
      </c>
      <c r="B11341">
        <v>4292094928</v>
      </c>
      <c r="C11341">
        <v>4309303571</v>
      </c>
      <c r="D11341" s="1">
        <v>45715</v>
      </c>
      <c r="E11341">
        <v>99238</v>
      </c>
      <c r="F11341">
        <v>99203</v>
      </c>
      <c r="G11341" t="s">
        <v>3306</v>
      </c>
      <c r="H11341" s="34">
        <v>19701</v>
      </c>
      <c r="I11341" s="7">
        <v>15367</v>
      </c>
      <c r="J11341" s="7">
        <v>10961.6</v>
      </c>
      <c r="K11341" s="7">
        <v>1332</v>
      </c>
      <c r="L11341" s="7">
        <v>3073.4</v>
      </c>
      <c r="M11341" s="5">
        <v>0.2</v>
      </c>
      <c r="N11341" t="s">
        <v>3140</v>
      </c>
      <c r="O11341" t="s">
        <v>30</v>
      </c>
      <c r="P11341" t="s">
        <v>40</v>
      </c>
      <c r="Q11341" t="s">
        <v>32</v>
      </c>
      <c r="R11341" t="s">
        <v>26</v>
      </c>
      <c r="S11341" t="s">
        <v>17</v>
      </c>
      <c r="T11341" t="s">
        <v>13312</v>
      </c>
      <c r="U11341" s="1">
        <v>45784</v>
      </c>
      <c r="V11341">
        <v>69</v>
      </c>
      <c r="W11341" t="str">
        <f t="shared" si="224"/>
        <v>60-89</v>
      </c>
    </row>
    <row r="11342" spans="1:23" x14ac:dyDescent="0.25">
      <c r="A11342" t="s">
        <v>11591</v>
      </c>
      <c r="B11342">
        <v>2102956683</v>
      </c>
      <c r="C11342">
        <v>7117789091</v>
      </c>
      <c r="D11342" s="1">
        <v>45841</v>
      </c>
      <c r="E11342">
        <v>99231</v>
      </c>
      <c r="F11342">
        <v>99215</v>
      </c>
      <c r="G11342" t="s">
        <v>3410</v>
      </c>
      <c r="H11342" s="34">
        <v>33613</v>
      </c>
      <c r="I11342" s="7">
        <v>27563</v>
      </c>
      <c r="J11342" s="7">
        <v>17550.66</v>
      </c>
      <c r="K11342" s="7">
        <v>5051</v>
      </c>
      <c r="L11342" s="7">
        <v>4961.34</v>
      </c>
      <c r="M11342" s="5">
        <v>0.18</v>
      </c>
      <c r="N11342" t="s">
        <v>3141</v>
      </c>
      <c r="O11342" t="s">
        <v>27</v>
      </c>
      <c r="P11342" t="s">
        <v>35</v>
      </c>
      <c r="Q11342" t="s">
        <v>32</v>
      </c>
      <c r="R11342" t="s">
        <v>26</v>
      </c>
      <c r="S11342" t="s">
        <v>21</v>
      </c>
      <c r="T11342" t="s">
        <v>13311</v>
      </c>
      <c r="U11342" s="1">
        <v>45923</v>
      </c>
      <c r="V11342">
        <v>82</v>
      </c>
      <c r="W11342" t="str">
        <f t="shared" si="224"/>
        <v>60-89</v>
      </c>
    </row>
    <row r="11343" spans="1:23" x14ac:dyDescent="0.25">
      <c r="A11343" t="s">
        <v>11592</v>
      </c>
      <c r="B11343">
        <v>5393761614</v>
      </c>
      <c r="C11343">
        <v>9806457000</v>
      </c>
      <c r="D11343" s="1">
        <v>45680</v>
      </c>
      <c r="E11343">
        <v>99214</v>
      </c>
      <c r="F11343">
        <v>99213</v>
      </c>
      <c r="G11343" t="s">
        <v>65</v>
      </c>
      <c r="H11343" s="34">
        <v>58515</v>
      </c>
      <c r="I11343" s="7">
        <v>46227</v>
      </c>
      <c r="J11343" s="7">
        <v>34727.68</v>
      </c>
      <c r="K11343" s="7">
        <v>4103</v>
      </c>
      <c r="L11343" s="7">
        <v>7396.32</v>
      </c>
      <c r="M11343" s="5">
        <v>0.16</v>
      </c>
      <c r="N11343" t="s">
        <v>1138</v>
      </c>
      <c r="O11343" t="s">
        <v>30</v>
      </c>
      <c r="P11343" t="s">
        <v>3146</v>
      </c>
      <c r="Q11343" t="s">
        <v>19</v>
      </c>
      <c r="R11343" t="s">
        <v>43</v>
      </c>
      <c r="S11343" t="s">
        <v>17</v>
      </c>
      <c r="T11343" t="s">
        <v>13310</v>
      </c>
      <c r="U11343" s="1">
        <v>45852</v>
      </c>
      <c r="V11343">
        <v>172</v>
      </c>
      <c r="W11343" t="str">
        <f t="shared" si="224"/>
        <v>150-179</v>
      </c>
    </row>
    <row r="11344" spans="1:23" x14ac:dyDescent="0.25">
      <c r="A11344" t="s">
        <v>11593</v>
      </c>
      <c r="B11344">
        <v>2140401158</v>
      </c>
      <c r="C11344">
        <v>2885712836</v>
      </c>
      <c r="D11344" s="1">
        <v>45513</v>
      </c>
      <c r="E11344">
        <v>99221</v>
      </c>
      <c r="F11344">
        <v>81000</v>
      </c>
      <c r="G11344" t="s">
        <v>52</v>
      </c>
      <c r="H11344" s="34">
        <v>39693</v>
      </c>
      <c r="I11344" s="7">
        <v>31754</v>
      </c>
      <c r="J11344" s="7">
        <v>27308.44</v>
      </c>
      <c r="K11344" s="7">
        <v>0</v>
      </c>
      <c r="L11344" s="7">
        <v>4445.5600000000004</v>
      </c>
      <c r="M11344" s="5">
        <v>0.14000000000000001</v>
      </c>
      <c r="N11344" t="s">
        <v>1135</v>
      </c>
      <c r="O11344" t="s">
        <v>17</v>
      </c>
      <c r="P11344" t="s">
        <v>58</v>
      </c>
      <c r="Q11344" t="s">
        <v>32</v>
      </c>
      <c r="R11344" t="s">
        <v>27</v>
      </c>
      <c r="S11344" t="s">
        <v>21</v>
      </c>
      <c r="T11344" t="s">
        <v>13311</v>
      </c>
      <c r="U11344" s="1">
        <v>45666</v>
      </c>
      <c r="V11344">
        <v>153</v>
      </c>
      <c r="W11344" t="str">
        <f t="shared" si="224"/>
        <v>150-179</v>
      </c>
    </row>
    <row r="11345" spans="1:23" x14ac:dyDescent="0.25">
      <c r="A11345" t="s">
        <v>11594</v>
      </c>
      <c r="B11345">
        <v>1188955699</v>
      </c>
      <c r="C11345">
        <v>5114672481</v>
      </c>
      <c r="D11345" s="1">
        <v>45596</v>
      </c>
      <c r="E11345">
        <v>99223</v>
      </c>
      <c r="F11345">
        <v>85025</v>
      </c>
      <c r="G11345" t="s">
        <v>136</v>
      </c>
      <c r="H11345" s="34">
        <v>21574</v>
      </c>
      <c r="I11345" s="7">
        <v>16181</v>
      </c>
      <c r="J11345" s="7">
        <v>11147.85</v>
      </c>
      <c r="K11345" s="7">
        <v>2606</v>
      </c>
      <c r="L11345" s="7">
        <v>2427.15</v>
      </c>
      <c r="M11345" s="5">
        <v>0.15</v>
      </c>
      <c r="N11345" t="s">
        <v>1139</v>
      </c>
      <c r="O11345" t="s">
        <v>27</v>
      </c>
      <c r="P11345" t="s">
        <v>58</v>
      </c>
      <c r="Q11345" t="s">
        <v>19</v>
      </c>
      <c r="R11345" t="s">
        <v>26</v>
      </c>
      <c r="S11345" t="s">
        <v>27</v>
      </c>
      <c r="T11345" t="s">
        <v>13311</v>
      </c>
      <c r="U11345" s="1">
        <v>45633</v>
      </c>
      <c r="V11345">
        <v>37</v>
      </c>
      <c r="W11345" t="str">
        <f t="shared" si="224"/>
        <v>30-59</v>
      </c>
    </row>
    <row r="11346" spans="1:23" x14ac:dyDescent="0.25">
      <c r="A11346" t="s">
        <v>11595</v>
      </c>
      <c r="B11346">
        <v>8178695166</v>
      </c>
      <c r="C11346">
        <v>3495049624</v>
      </c>
      <c r="D11346" s="1">
        <v>45614</v>
      </c>
      <c r="E11346">
        <v>99222</v>
      </c>
      <c r="F11346">
        <v>97110</v>
      </c>
      <c r="G11346" t="s">
        <v>3355</v>
      </c>
      <c r="H11346" s="34">
        <v>39590</v>
      </c>
      <c r="I11346" s="7">
        <v>30880</v>
      </c>
      <c r="J11346" s="7">
        <v>24704</v>
      </c>
      <c r="K11346" s="7">
        <v>0</v>
      </c>
      <c r="L11346" s="7">
        <v>6176</v>
      </c>
      <c r="M11346" s="5">
        <v>0.2</v>
      </c>
      <c r="N11346" t="s">
        <v>3140</v>
      </c>
      <c r="O11346" t="s">
        <v>17</v>
      </c>
      <c r="P11346" t="s">
        <v>3149</v>
      </c>
      <c r="Q11346" t="s">
        <v>32</v>
      </c>
      <c r="R11346" t="s">
        <v>27</v>
      </c>
      <c r="S11346" t="s">
        <v>27</v>
      </c>
      <c r="T11346" t="s">
        <v>13312</v>
      </c>
      <c r="U11346" s="1">
        <v>45734</v>
      </c>
      <c r="V11346">
        <v>120</v>
      </c>
      <c r="W11346" t="str">
        <f t="shared" si="224"/>
        <v>120-149</v>
      </c>
    </row>
    <row r="11347" spans="1:23" x14ac:dyDescent="0.25">
      <c r="A11347" t="s">
        <v>11596</v>
      </c>
      <c r="B11347">
        <v>396866096</v>
      </c>
      <c r="C11347">
        <v>3931850305</v>
      </c>
      <c r="D11347" s="1">
        <v>45646</v>
      </c>
      <c r="E11347">
        <v>99213</v>
      </c>
      <c r="F11347">
        <v>99215</v>
      </c>
      <c r="G11347" t="s">
        <v>3220</v>
      </c>
      <c r="H11347" s="34">
        <v>74089</v>
      </c>
      <c r="I11347" s="7">
        <v>57789</v>
      </c>
      <c r="J11347" s="7">
        <v>28899.200000000001</v>
      </c>
      <c r="K11347" s="7">
        <v>17332</v>
      </c>
      <c r="L11347" s="7">
        <v>11557.8</v>
      </c>
      <c r="M11347" s="5">
        <v>0.2</v>
      </c>
      <c r="N11347" t="s">
        <v>3140</v>
      </c>
      <c r="O11347" t="s">
        <v>27</v>
      </c>
      <c r="P11347" t="s">
        <v>3147</v>
      </c>
      <c r="Q11347" t="s">
        <v>19</v>
      </c>
      <c r="R11347" t="s">
        <v>38</v>
      </c>
      <c r="S11347" t="s">
        <v>21</v>
      </c>
      <c r="T11347" t="s">
        <v>13312</v>
      </c>
      <c r="U11347" s="1">
        <v>45772</v>
      </c>
      <c r="V11347">
        <v>126</v>
      </c>
      <c r="W11347" t="str">
        <f t="shared" si="224"/>
        <v>120-149</v>
      </c>
    </row>
    <row r="11348" spans="1:23" x14ac:dyDescent="0.25">
      <c r="A11348" t="s">
        <v>11597</v>
      </c>
      <c r="B11348">
        <v>6383743751</v>
      </c>
      <c r="C11348">
        <v>5090207234</v>
      </c>
      <c r="D11348" s="1">
        <v>45837</v>
      </c>
      <c r="E11348">
        <v>99233</v>
      </c>
      <c r="F11348">
        <v>99204</v>
      </c>
      <c r="G11348" t="s">
        <v>34</v>
      </c>
      <c r="H11348" s="34">
        <v>72371</v>
      </c>
      <c r="I11348" s="7">
        <v>57897</v>
      </c>
      <c r="J11348" s="7">
        <v>34481.42</v>
      </c>
      <c r="K11348" s="7">
        <v>15310</v>
      </c>
      <c r="L11348" s="7">
        <v>8105.58</v>
      </c>
      <c r="M11348" s="5">
        <v>0.14000000000000001</v>
      </c>
      <c r="N11348" t="s">
        <v>1135</v>
      </c>
      <c r="O11348" t="s">
        <v>27</v>
      </c>
      <c r="P11348" t="s">
        <v>3146</v>
      </c>
      <c r="Q11348" t="s">
        <v>32</v>
      </c>
      <c r="R11348" t="s">
        <v>21</v>
      </c>
      <c r="S11348" t="s">
        <v>17</v>
      </c>
      <c r="T11348" t="s">
        <v>13311</v>
      </c>
      <c r="U11348" s="1">
        <v>45946</v>
      </c>
      <c r="V11348">
        <v>109</v>
      </c>
      <c r="W11348" t="str">
        <f t="shared" si="224"/>
        <v>90-119</v>
      </c>
    </row>
    <row r="11349" spans="1:23" x14ac:dyDescent="0.25">
      <c r="A11349" t="s">
        <v>11598</v>
      </c>
      <c r="B11349">
        <v>6335499407</v>
      </c>
      <c r="C11349">
        <v>3050948432</v>
      </c>
      <c r="D11349" s="1">
        <v>45351</v>
      </c>
      <c r="E11349">
        <v>99223</v>
      </c>
      <c r="F11349">
        <v>99283</v>
      </c>
      <c r="G11349" t="s">
        <v>362</v>
      </c>
      <c r="H11349" s="34">
        <v>68806</v>
      </c>
      <c r="I11349" s="7">
        <v>53669</v>
      </c>
      <c r="J11349" s="7">
        <v>42935.199999999997</v>
      </c>
      <c r="K11349" s="7">
        <v>0</v>
      </c>
      <c r="L11349" s="7">
        <v>10733.8</v>
      </c>
      <c r="M11349" s="5">
        <v>0.2</v>
      </c>
      <c r="N11349" t="s">
        <v>3140</v>
      </c>
      <c r="O11349" t="s">
        <v>17</v>
      </c>
      <c r="P11349" t="s">
        <v>3150</v>
      </c>
      <c r="Q11349" t="s">
        <v>19</v>
      </c>
      <c r="R11349" t="s">
        <v>27</v>
      </c>
      <c r="S11349" t="s">
        <v>27</v>
      </c>
      <c r="T11349" t="s">
        <v>13311</v>
      </c>
      <c r="U11349" s="1">
        <v>45471</v>
      </c>
      <c r="V11349">
        <v>120</v>
      </c>
      <c r="W11349" t="str">
        <f t="shared" si="224"/>
        <v>120-149</v>
      </c>
    </row>
    <row r="11350" spans="1:23" x14ac:dyDescent="0.25">
      <c r="A11350" t="s">
        <v>11599</v>
      </c>
      <c r="B11350">
        <v>9183348753</v>
      </c>
      <c r="C11350">
        <v>439190896</v>
      </c>
      <c r="D11350" s="1">
        <v>45311</v>
      </c>
      <c r="E11350">
        <v>99238</v>
      </c>
      <c r="F11350">
        <v>99211</v>
      </c>
      <c r="G11350" t="s">
        <v>114</v>
      </c>
      <c r="H11350" s="34">
        <v>94166</v>
      </c>
      <c r="I11350" s="7">
        <v>67800</v>
      </c>
      <c r="J11350" s="7">
        <v>35924</v>
      </c>
      <c r="K11350" s="7">
        <v>26452</v>
      </c>
      <c r="L11350" s="7">
        <v>5424</v>
      </c>
      <c r="M11350" s="5">
        <v>0.08</v>
      </c>
      <c r="N11350" t="s">
        <v>24</v>
      </c>
      <c r="O11350" t="s">
        <v>27</v>
      </c>
      <c r="P11350" t="s">
        <v>3146</v>
      </c>
      <c r="Q11350" t="s">
        <v>19</v>
      </c>
      <c r="R11350" t="s">
        <v>27</v>
      </c>
      <c r="S11350" t="s">
        <v>17</v>
      </c>
      <c r="T11350" t="s">
        <v>13312</v>
      </c>
      <c r="U11350" s="1">
        <v>45375</v>
      </c>
      <c r="V11350">
        <v>63</v>
      </c>
      <c r="W11350" t="str">
        <f t="shared" si="224"/>
        <v>60-89</v>
      </c>
    </row>
    <row r="11351" spans="1:23" x14ac:dyDescent="0.25">
      <c r="A11351" t="s">
        <v>11600</v>
      </c>
      <c r="B11351">
        <v>5102679599</v>
      </c>
      <c r="C11351">
        <v>4756110099</v>
      </c>
      <c r="D11351" s="1">
        <v>45806</v>
      </c>
      <c r="E11351">
        <v>99222</v>
      </c>
      <c r="F11351">
        <v>99285</v>
      </c>
      <c r="G11351" t="s">
        <v>3250</v>
      </c>
      <c r="H11351" s="34">
        <v>59425</v>
      </c>
      <c r="I11351" s="7">
        <v>48729</v>
      </c>
      <c r="J11351" s="7">
        <v>39957.78</v>
      </c>
      <c r="K11351" s="7">
        <v>0</v>
      </c>
      <c r="L11351" s="7">
        <v>8771.2199999999993</v>
      </c>
      <c r="M11351" s="5">
        <v>0.18</v>
      </c>
      <c r="N11351" t="s">
        <v>3141</v>
      </c>
      <c r="O11351" t="s">
        <v>17</v>
      </c>
      <c r="P11351" t="s">
        <v>58</v>
      </c>
      <c r="Q11351" t="s">
        <v>19</v>
      </c>
      <c r="R11351" t="s">
        <v>26</v>
      </c>
      <c r="S11351" t="s">
        <v>27</v>
      </c>
      <c r="T11351" t="s">
        <v>13310</v>
      </c>
      <c r="U11351" s="1">
        <v>45867</v>
      </c>
      <c r="V11351">
        <v>61</v>
      </c>
      <c r="W11351" t="str">
        <f t="shared" si="224"/>
        <v>60-89</v>
      </c>
    </row>
    <row r="11352" spans="1:23" x14ac:dyDescent="0.25">
      <c r="A11352" t="s">
        <v>11601</v>
      </c>
      <c r="B11352">
        <v>2864486306</v>
      </c>
      <c r="C11352">
        <v>241394281</v>
      </c>
      <c r="D11352" s="1">
        <v>45436</v>
      </c>
      <c r="E11352">
        <v>99213</v>
      </c>
      <c r="F11352">
        <v>99291</v>
      </c>
      <c r="G11352" t="s">
        <v>240</v>
      </c>
      <c r="H11352" s="34">
        <v>90027</v>
      </c>
      <c r="I11352" s="7">
        <v>72022</v>
      </c>
      <c r="J11352" s="7">
        <v>61938.92</v>
      </c>
      <c r="K11352" s="7">
        <v>0</v>
      </c>
      <c r="L11352" s="7">
        <v>10083.08</v>
      </c>
      <c r="M11352" s="5">
        <v>0.14000000000000001</v>
      </c>
      <c r="N11352" t="s">
        <v>1135</v>
      </c>
      <c r="O11352" t="s">
        <v>17</v>
      </c>
      <c r="P11352" t="s">
        <v>55</v>
      </c>
      <c r="Q11352" t="s">
        <v>32</v>
      </c>
      <c r="R11352" t="s">
        <v>38</v>
      </c>
      <c r="S11352" t="s">
        <v>17</v>
      </c>
      <c r="T11352" t="s">
        <v>13312</v>
      </c>
      <c r="U11352" s="1">
        <v>45585</v>
      </c>
      <c r="V11352">
        <v>149</v>
      </c>
      <c r="W11352" t="str">
        <f t="shared" si="224"/>
        <v>120-149</v>
      </c>
    </row>
    <row r="11353" spans="1:23" x14ac:dyDescent="0.25">
      <c r="A11353" t="s">
        <v>11602</v>
      </c>
      <c r="B11353">
        <v>5390680105</v>
      </c>
      <c r="C11353">
        <v>3349082493</v>
      </c>
      <c r="D11353" s="1">
        <v>45376</v>
      </c>
      <c r="E11353">
        <v>99215</v>
      </c>
      <c r="F11353">
        <v>97110</v>
      </c>
      <c r="G11353" t="s">
        <v>3309</v>
      </c>
      <c r="H11353" s="34">
        <v>87496</v>
      </c>
      <c r="I11353" s="7">
        <v>65622</v>
      </c>
      <c r="J11353" s="7">
        <v>52443.7</v>
      </c>
      <c r="K11353" s="7">
        <v>3335</v>
      </c>
      <c r="L11353" s="7">
        <v>9843.2999999999993</v>
      </c>
      <c r="M11353" s="5">
        <v>0.15</v>
      </c>
      <c r="N11353" t="s">
        <v>1139</v>
      </c>
      <c r="O11353" t="s">
        <v>30</v>
      </c>
      <c r="P11353" t="s">
        <v>25</v>
      </c>
      <c r="Q11353" t="s">
        <v>19</v>
      </c>
      <c r="R11353" t="s">
        <v>27</v>
      </c>
      <c r="S11353" t="s">
        <v>27</v>
      </c>
      <c r="T11353" t="s">
        <v>13311</v>
      </c>
      <c r="U11353" s="1">
        <v>45474</v>
      </c>
      <c r="V11353">
        <v>98</v>
      </c>
      <c r="W11353" t="str">
        <f t="shared" si="224"/>
        <v>90-119</v>
      </c>
    </row>
    <row r="11354" spans="1:23" x14ac:dyDescent="0.25">
      <c r="A11354" t="s">
        <v>11603</v>
      </c>
      <c r="B11354">
        <v>9994504085</v>
      </c>
      <c r="C11354">
        <v>2549851722</v>
      </c>
      <c r="D11354" s="1">
        <v>45496</v>
      </c>
      <c r="E11354">
        <v>99213</v>
      </c>
      <c r="F11354">
        <v>99285</v>
      </c>
      <c r="G11354" t="s">
        <v>3301</v>
      </c>
      <c r="H11354" s="34">
        <v>18462</v>
      </c>
      <c r="I11354" s="7">
        <v>14400</v>
      </c>
      <c r="J11354" s="7">
        <v>6503</v>
      </c>
      <c r="K11354" s="7">
        <v>5017</v>
      </c>
      <c r="L11354" s="7">
        <v>2880</v>
      </c>
      <c r="M11354" s="5">
        <v>0.2</v>
      </c>
      <c r="N11354" t="s">
        <v>3140</v>
      </c>
      <c r="O11354" t="s">
        <v>27</v>
      </c>
      <c r="P11354" t="s">
        <v>97</v>
      </c>
      <c r="Q11354" t="s">
        <v>32</v>
      </c>
      <c r="R11354" t="s">
        <v>21</v>
      </c>
      <c r="S11354" t="s">
        <v>17</v>
      </c>
      <c r="T11354" t="s">
        <v>13310</v>
      </c>
      <c r="U11354" s="1">
        <v>45583</v>
      </c>
      <c r="V11354">
        <v>87</v>
      </c>
      <c r="W11354" t="str">
        <f t="shared" si="224"/>
        <v>60-89</v>
      </c>
    </row>
    <row r="11355" spans="1:23" x14ac:dyDescent="0.25">
      <c r="A11355" t="s">
        <v>11604</v>
      </c>
      <c r="B11355">
        <v>2352352638</v>
      </c>
      <c r="C11355">
        <v>285286456</v>
      </c>
      <c r="D11355" s="1">
        <v>45815</v>
      </c>
      <c r="E11355">
        <v>99233</v>
      </c>
      <c r="F11355">
        <v>99292</v>
      </c>
      <c r="G11355" t="s">
        <v>3325</v>
      </c>
      <c r="H11355" s="34">
        <v>97830</v>
      </c>
      <c r="I11355" s="7">
        <v>80221</v>
      </c>
      <c r="J11355" s="7">
        <v>60305.22</v>
      </c>
      <c r="K11355" s="7">
        <v>5476</v>
      </c>
      <c r="L11355" s="7">
        <v>14439.78</v>
      </c>
      <c r="M11355" s="5">
        <v>0.18</v>
      </c>
      <c r="N11355" t="s">
        <v>3141</v>
      </c>
      <c r="O11355" t="s">
        <v>30</v>
      </c>
      <c r="P11355" t="s">
        <v>3150</v>
      </c>
      <c r="Q11355" t="s">
        <v>32</v>
      </c>
      <c r="R11355" t="s">
        <v>38</v>
      </c>
      <c r="S11355" t="s">
        <v>21</v>
      </c>
      <c r="T11355" t="s">
        <v>13310</v>
      </c>
      <c r="U11355" s="1">
        <v>45923</v>
      </c>
      <c r="V11355">
        <v>108</v>
      </c>
      <c r="W11355" t="str">
        <f t="shared" si="224"/>
        <v>90-119</v>
      </c>
    </row>
    <row r="11356" spans="1:23" x14ac:dyDescent="0.25">
      <c r="A11356" t="s">
        <v>11605</v>
      </c>
      <c r="B11356">
        <v>9697108045</v>
      </c>
      <c r="C11356">
        <v>5161171214</v>
      </c>
      <c r="D11356" s="1">
        <v>45880</v>
      </c>
      <c r="E11356">
        <v>99238</v>
      </c>
      <c r="F11356">
        <v>99205</v>
      </c>
      <c r="G11356" t="s">
        <v>3428</v>
      </c>
      <c r="H11356" s="34">
        <v>22681</v>
      </c>
      <c r="I11356" s="7">
        <v>18598</v>
      </c>
      <c r="J11356" s="7">
        <v>15250.36</v>
      </c>
      <c r="K11356" s="7">
        <v>0</v>
      </c>
      <c r="L11356" s="7">
        <v>3347.64</v>
      </c>
      <c r="M11356" s="5">
        <v>0.18</v>
      </c>
      <c r="N11356" t="s">
        <v>3141</v>
      </c>
      <c r="O11356" t="s">
        <v>17</v>
      </c>
      <c r="P11356" t="s">
        <v>3150</v>
      </c>
      <c r="Q11356" t="s">
        <v>32</v>
      </c>
      <c r="R11356" t="s">
        <v>43</v>
      </c>
      <c r="S11356" t="s">
        <v>17</v>
      </c>
      <c r="T11356" t="s">
        <v>13312</v>
      </c>
      <c r="U11356" s="1">
        <v>45913</v>
      </c>
      <c r="V11356">
        <v>33</v>
      </c>
      <c r="W11356" t="str">
        <f t="shared" si="224"/>
        <v>30-59</v>
      </c>
    </row>
    <row r="11357" spans="1:23" x14ac:dyDescent="0.25">
      <c r="A11357" t="s">
        <v>11606</v>
      </c>
      <c r="B11357">
        <v>7892888299</v>
      </c>
      <c r="C11357">
        <v>4726781728</v>
      </c>
      <c r="D11357" s="1">
        <v>45548</v>
      </c>
      <c r="E11357">
        <v>99215</v>
      </c>
      <c r="F11357">
        <v>99202</v>
      </c>
      <c r="G11357" t="s">
        <v>3673</v>
      </c>
      <c r="H11357" s="34">
        <v>97198</v>
      </c>
      <c r="I11357" s="7">
        <v>72899</v>
      </c>
      <c r="J11357" s="7">
        <v>61964.15</v>
      </c>
      <c r="K11357" s="7">
        <v>0</v>
      </c>
      <c r="L11357" s="7">
        <v>10934.85</v>
      </c>
      <c r="M11357" s="5">
        <v>0.15</v>
      </c>
      <c r="N11357" t="s">
        <v>1139</v>
      </c>
      <c r="O11357" t="s">
        <v>17</v>
      </c>
      <c r="P11357" t="s">
        <v>55</v>
      </c>
      <c r="Q11357" t="s">
        <v>19</v>
      </c>
      <c r="R11357" t="s">
        <v>26</v>
      </c>
      <c r="S11357" t="s">
        <v>17</v>
      </c>
      <c r="T11357" t="s">
        <v>13310</v>
      </c>
      <c r="U11357" s="1">
        <v>45728</v>
      </c>
      <c r="V11357">
        <v>180</v>
      </c>
      <c r="W11357" t="str">
        <f t="shared" si="224"/>
        <v>180-209</v>
      </c>
    </row>
    <row r="11358" spans="1:23" x14ac:dyDescent="0.25">
      <c r="A11358" t="s">
        <v>11607</v>
      </c>
      <c r="B11358">
        <v>5293853516</v>
      </c>
      <c r="C11358">
        <v>1712731156</v>
      </c>
      <c r="D11358" s="1">
        <v>45586</v>
      </c>
      <c r="E11358">
        <v>99238</v>
      </c>
      <c r="F11358">
        <v>99212</v>
      </c>
      <c r="G11358" t="s">
        <v>171</v>
      </c>
      <c r="H11358" s="34">
        <v>63464</v>
      </c>
      <c r="I11358" s="7">
        <v>52040</v>
      </c>
      <c r="J11358" s="7">
        <v>35814.800000000003</v>
      </c>
      <c r="K11358" s="7">
        <v>6858</v>
      </c>
      <c r="L11358" s="7">
        <v>9367.2000000000007</v>
      </c>
      <c r="M11358" s="5">
        <v>0.18</v>
      </c>
      <c r="N11358" t="s">
        <v>3141</v>
      </c>
      <c r="O11358" t="s">
        <v>30</v>
      </c>
      <c r="P11358" t="s">
        <v>3148</v>
      </c>
      <c r="Q11358" t="s">
        <v>32</v>
      </c>
      <c r="R11358" t="s">
        <v>43</v>
      </c>
      <c r="S11358" t="s">
        <v>27</v>
      </c>
      <c r="T11358" t="s">
        <v>13310</v>
      </c>
      <c r="U11358" s="1">
        <v>45709</v>
      </c>
      <c r="V11358">
        <v>123</v>
      </c>
      <c r="W11358" t="str">
        <f t="shared" si="224"/>
        <v>120-149</v>
      </c>
    </row>
    <row r="11359" spans="1:23" x14ac:dyDescent="0.25">
      <c r="A11359" t="s">
        <v>11608</v>
      </c>
      <c r="B11359">
        <v>3403840579</v>
      </c>
      <c r="C11359">
        <v>126723849</v>
      </c>
      <c r="D11359" s="1">
        <v>45668</v>
      </c>
      <c r="E11359">
        <v>99231</v>
      </c>
      <c r="F11359">
        <v>99205</v>
      </c>
      <c r="G11359" t="s">
        <v>224</v>
      </c>
      <c r="H11359" s="34">
        <v>93322</v>
      </c>
      <c r="I11359" s="7">
        <v>72791</v>
      </c>
      <c r="J11359" s="7">
        <v>58232.800000000003</v>
      </c>
      <c r="K11359" s="7">
        <v>0</v>
      </c>
      <c r="L11359" s="7">
        <v>14558.2</v>
      </c>
      <c r="M11359" s="5">
        <v>0.2</v>
      </c>
      <c r="N11359" t="s">
        <v>3140</v>
      </c>
      <c r="O11359" t="s">
        <v>17</v>
      </c>
      <c r="P11359" t="s">
        <v>55</v>
      </c>
      <c r="Q11359" t="s">
        <v>32</v>
      </c>
      <c r="R11359" t="s">
        <v>27</v>
      </c>
      <c r="S11359" t="s">
        <v>27</v>
      </c>
      <c r="T11359" t="s">
        <v>13312</v>
      </c>
      <c r="U11359" s="1">
        <v>45702</v>
      </c>
      <c r="V11359">
        <v>34</v>
      </c>
      <c r="W11359" t="str">
        <f t="shared" si="224"/>
        <v>30-59</v>
      </c>
    </row>
    <row r="11360" spans="1:23" x14ac:dyDescent="0.25">
      <c r="A11360" t="s">
        <v>11609</v>
      </c>
      <c r="B11360">
        <v>6497990545</v>
      </c>
      <c r="C11360">
        <v>4683897538</v>
      </c>
      <c r="D11360" s="1">
        <v>45884</v>
      </c>
      <c r="E11360">
        <v>99222</v>
      </c>
      <c r="F11360">
        <v>99292</v>
      </c>
      <c r="G11360" t="s">
        <v>150</v>
      </c>
      <c r="H11360" s="34">
        <v>53350</v>
      </c>
      <c r="I11360" s="7">
        <v>38412</v>
      </c>
      <c r="J11360" s="7">
        <v>30474.04</v>
      </c>
      <c r="K11360" s="7">
        <v>4865</v>
      </c>
      <c r="L11360" s="7">
        <v>3072.96</v>
      </c>
      <c r="M11360" s="5">
        <v>0.08</v>
      </c>
      <c r="N11360" t="s">
        <v>24</v>
      </c>
      <c r="O11360" t="s">
        <v>27</v>
      </c>
      <c r="P11360" t="s">
        <v>97</v>
      </c>
      <c r="Q11360" t="s">
        <v>32</v>
      </c>
      <c r="R11360" t="s">
        <v>26</v>
      </c>
      <c r="S11360" t="s">
        <v>17</v>
      </c>
      <c r="T11360" t="s">
        <v>13312</v>
      </c>
      <c r="U11360" s="1">
        <v>45959</v>
      </c>
      <c r="V11360">
        <v>75</v>
      </c>
      <c r="W11360" t="str">
        <f t="shared" si="224"/>
        <v>60-89</v>
      </c>
    </row>
    <row r="11361" spans="1:23" x14ac:dyDescent="0.25">
      <c r="A11361" t="s">
        <v>11610</v>
      </c>
      <c r="B11361">
        <v>7591887830</v>
      </c>
      <c r="C11361">
        <v>3560908207</v>
      </c>
      <c r="D11361" s="1">
        <v>45594</v>
      </c>
      <c r="E11361">
        <v>99214</v>
      </c>
      <c r="F11361">
        <v>99283</v>
      </c>
      <c r="G11361" t="s">
        <v>3453</v>
      </c>
      <c r="H11361" s="34">
        <v>89192</v>
      </c>
      <c r="I11361" s="7">
        <v>64218</v>
      </c>
      <c r="J11361" s="7">
        <v>53348.56</v>
      </c>
      <c r="K11361" s="7">
        <v>5732</v>
      </c>
      <c r="L11361" s="7">
        <v>5137.4399999999996</v>
      </c>
      <c r="M11361" s="5">
        <v>0.08</v>
      </c>
      <c r="N11361" t="s">
        <v>24</v>
      </c>
      <c r="O11361" t="s">
        <v>30</v>
      </c>
      <c r="P11361" t="s">
        <v>18</v>
      </c>
      <c r="Q11361" t="s">
        <v>19</v>
      </c>
      <c r="R11361" t="s">
        <v>20</v>
      </c>
      <c r="S11361" t="s">
        <v>27</v>
      </c>
      <c r="T11361" t="s">
        <v>13312</v>
      </c>
      <c r="U11361" s="1">
        <v>45641</v>
      </c>
      <c r="V11361">
        <v>47</v>
      </c>
      <c r="W11361" t="str">
        <f t="shared" si="224"/>
        <v>30-59</v>
      </c>
    </row>
    <row r="11362" spans="1:23" x14ac:dyDescent="0.25">
      <c r="A11362" t="s">
        <v>11611</v>
      </c>
      <c r="B11362">
        <v>5842529588</v>
      </c>
      <c r="C11362">
        <v>4893278394</v>
      </c>
      <c r="D11362" s="1">
        <v>45749</v>
      </c>
      <c r="E11362">
        <v>99215</v>
      </c>
      <c r="F11362">
        <v>97110</v>
      </c>
      <c r="G11362" t="s">
        <v>42</v>
      </c>
      <c r="H11362" s="34">
        <v>54798</v>
      </c>
      <c r="I11362" s="7">
        <v>43290</v>
      </c>
      <c r="J11362" s="7">
        <v>19041.599999999999</v>
      </c>
      <c r="K11362" s="7">
        <v>17322</v>
      </c>
      <c r="L11362" s="7">
        <v>6926.4</v>
      </c>
      <c r="M11362" s="5">
        <v>0.16</v>
      </c>
      <c r="N11362" t="s">
        <v>1138</v>
      </c>
      <c r="O11362" t="s">
        <v>27</v>
      </c>
      <c r="P11362" t="s">
        <v>31</v>
      </c>
      <c r="Q11362" t="s">
        <v>19</v>
      </c>
      <c r="R11362" t="s">
        <v>43</v>
      </c>
      <c r="S11362" t="s">
        <v>21</v>
      </c>
      <c r="T11362" t="s">
        <v>13311</v>
      </c>
      <c r="U11362" s="1">
        <v>45886</v>
      </c>
      <c r="V11362">
        <v>137</v>
      </c>
      <c r="W11362" t="str">
        <f t="shared" si="224"/>
        <v>120-149</v>
      </c>
    </row>
    <row r="11363" spans="1:23" x14ac:dyDescent="0.25">
      <c r="A11363" t="s">
        <v>11612</v>
      </c>
      <c r="B11363">
        <v>654741430</v>
      </c>
      <c r="C11363">
        <v>412676143</v>
      </c>
      <c r="D11363" s="1">
        <v>45842</v>
      </c>
      <c r="E11363">
        <v>99215</v>
      </c>
      <c r="F11363">
        <v>99284</v>
      </c>
      <c r="G11363" t="s">
        <v>237</v>
      </c>
      <c r="H11363" s="34">
        <v>75241</v>
      </c>
      <c r="I11363" s="7">
        <v>61698</v>
      </c>
      <c r="J11363" s="7">
        <v>45842.36</v>
      </c>
      <c r="K11363" s="7">
        <v>4750</v>
      </c>
      <c r="L11363" s="7">
        <v>11105.64</v>
      </c>
      <c r="M11363" s="5">
        <v>0.18</v>
      </c>
      <c r="N11363" t="s">
        <v>3141</v>
      </c>
      <c r="O11363" t="s">
        <v>30</v>
      </c>
      <c r="P11363" t="s">
        <v>3147</v>
      </c>
      <c r="Q11363" t="s">
        <v>32</v>
      </c>
      <c r="R11363" t="s">
        <v>21</v>
      </c>
      <c r="S11363" t="s">
        <v>27</v>
      </c>
      <c r="T11363" t="s">
        <v>13312</v>
      </c>
      <c r="U11363" s="1">
        <v>45922</v>
      </c>
      <c r="V11363">
        <v>80</v>
      </c>
      <c r="W11363" t="str">
        <f t="shared" si="224"/>
        <v>60-89</v>
      </c>
    </row>
    <row r="11364" spans="1:23" x14ac:dyDescent="0.25">
      <c r="A11364" t="s">
        <v>11613</v>
      </c>
      <c r="B11364">
        <v>4086635923</v>
      </c>
      <c r="C11364">
        <v>2146798569</v>
      </c>
      <c r="D11364" s="1">
        <v>45441</v>
      </c>
      <c r="E11364">
        <v>99215</v>
      </c>
      <c r="F11364">
        <v>71046</v>
      </c>
      <c r="G11364" t="s">
        <v>3253</v>
      </c>
      <c r="H11364" s="34">
        <v>71148</v>
      </c>
      <c r="I11364" s="7">
        <v>60476</v>
      </c>
      <c r="J11364" s="7">
        <v>35398.480000000003</v>
      </c>
      <c r="K11364" s="7">
        <v>23868</v>
      </c>
      <c r="L11364" s="7">
        <v>1209.52</v>
      </c>
      <c r="M11364" s="5">
        <v>0.02</v>
      </c>
      <c r="N11364" t="s">
        <v>16</v>
      </c>
      <c r="O11364" t="s">
        <v>27</v>
      </c>
      <c r="P11364" t="s">
        <v>25</v>
      </c>
      <c r="Q11364" t="s">
        <v>32</v>
      </c>
      <c r="R11364" t="s">
        <v>21</v>
      </c>
      <c r="S11364" t="s">
        <v>27</v>
      </c>
      <c r="T11364" t="s">
        <v>13311</v>
      </c>
      <c r="U11364" s="1">
        <v>45589</v>
      </c>
      <c r="V11364">
        <v>148</v>
      </c>
      <c r="W11364" t="str">
        <f t="shared" si="224"/>
        <v>120-149</v>
      </c>
    </row>
    <row r="11365" spans="1:23" x14ac:dyDescent="0.25">
      <c r="A11365" t="s">
        <v>11614</v>
      </c>
      <c r="B11365">
        <v>1832718379</v>
      </c>
      <c r="C11365">
        <v>7292424636</v>
      </c>
      <c r="D11365" s="1">
        <v>45842</v>
      </c>
      <c r="E11365">
        <v>99215</v>
      </c>
      <c r="F11365">
        <v>99205</v>
      </c>
      <c r="G11365" t="s">
        <v>106</v>
      </c>
      <c r="H11365" s="34">
        <v>72447</v>
      </c>
      <c r="I11365" s="7">
        <v>59407</v>
      </c>
      <c r="J11365" s="7">
        <v>36657.74</v>
      </c>
      <c r="K11365" s="7">
        <v>12056</v>
      </c>
      <c r="L11365" s="7">
        <v>10693.26</v>
      </c>
      <c r="M11365" s="5">
        <v>0.18</v>
      </c>
      <c r="N11365" t="s">
        <v>3141</v>
      </c>
      <c r="O11365" t="s">
        <v>27</v>
      </c>
      <c r="P11365" t="s">
        <v>3147</v>
      </c>
      <c r="Q11365" t="s">
        <v>19</v>
      </c>
      <c r="R11365" t="s">
        <v>20</v>
      </c>
      <c r="S11365" t="s">
        <v>27</v>
      </c>
      <c r="T11365" t="s">
        <v>13312</v>
      </c>
      <c r="U11365" s="1">
        <v>45907</v>
      </c>
      <c r="V11365">
        <v>65</v>
      </c>
      <c r="W11365" t="str">
        <f t="shared" si="224"/>
        <v>60-89</v>
      </c>
    </row>
    <row r="11366" spans="1:23" x14ac:dyDescent="0.25">
      <c r="A11366" t="s">
        <v>11615</v>
      </c>
      <c r="B11366">
        <v>8772078991</v>
      </c>
      <c r="C11366">
        <v>2787906801</v>
      </c>
      <c r="D11366" s="1">
        <v>45585</v>
      </c>
      <c r="E11366">
        <v>99233</v>
      </c>
      <c r="F11366">
        <v>99284</v>
      </c>
      <c r="G11366" t="s">
        <v>79</v>
      </c>
      <c r="H11366" s="34">
        <v>89722</v>
      </c>
      <c r="I11366" s="7">
        <v>70880</v>
      </c>
      <c r="J11366" s="7">
        <v>45188.2</v>
      </c>
      <c r="K11366" s="7">
        <v>14351</v>
      </c>
      <c r="L11366" s="7">
        <v>11340.8</v>
      </c>
      <c r="M11366" s="5">
        <v>0.16</v>
      </c>
      <c r="N11366" t="s">
        <v>1138</v>
      </c>
      <c r="O11366" t="s">
        <v>27</v>
      </c>
      <c r="P11366" t="s">
        <v>58</v>
      </c>
      <c r="Q11366" t="s">
        <v>32</v>
      </c>
      <c r="R11366" t="s">
        <v>38</v>
      </c>
      <c r="S11366" t="s">
        <v>27</v>
      </c>
      <c r="T11366" t="s">
        <v>13312</v>
      </c>
      <c r="U11366" s="1">
        <v>45677</v>
      </c>
      <c r="V11366">
        <v>92</v>
      </c>
      <c r="W11366" t="str">
        <f t="shared" si="224"/>
        <v>90-119</v>
      </c>
    </row>
    <row r="11367" spans="1:23" x14ac:dyDescent="0.25">
      <c r="A11367" t="s">
        <v>11616</v>
      </c>
      <c r="B11367">
        <v>6153233799</v>
      </c>
      <c r="C11367">
        <v>9930005230</v>
      </c>
      <c r="D11367" s="1">
        <v>45886</v>
      </c>
      <c r="E11367">
        <v>99233</v>
      </c>
      <c r="F11367">
        <v>80053</v>
      </c>
      <c r="G11367" t="s">
        <v>320</v>
      </c>
      <c r="H11367" s="34">
        <v>90506</v>
      </c>
      <c r="I11367" s="7">
        <v>74215</v>
      </c>
      <c r="J11367" s="7">
        <v>36677.300000000003</v>
      </c>
      <c r="K11367" s="7">
        <v>24179</v>
      </c>
      <c r="L11367" s="7">
        <v>13358.7</v>
      </c>
      <c r="M11367" s="5">
        <v>0.18</v>
      </c>
      <c r="N11367" t="s">
        <v>3141</v>
      </c>
      <c r="O11367" t="s">
        <v>27</v>
      </c>
      <c r="P11367" t="s">
        <v>31</v>
      </c>
      <c r="Q11367" t="s">
        <v>19</v>
      </c>
      <c r="R11367" t="s">
        <v>43</v>
      </c>
      <c r="S11367" t="s">
        <v>21</v>
      </c>
      <c r="T11367" t="s">
        <v>13312</v>
      </c>
      <c r="U11367" s="1">
        <v>45930</v>
      </c>
      <c r="V11367">
        <v>44</v>
      </c>
      <c r="W11367" t="str">
        <f t="shared" si="224"/>
        <v>30-59</v>
      </c>
    </row>
    <row r="11368" spans="1:23" x14ac:dyDescent="0.25">
      <c r="A11368" t="s">
        <v>11617</v>
      </c>
      <c r="B11368">
        <v>4531534052</v>
      </c>
      <c r="C11368">
        <v>9420996586</v>
      </c>
      <c r="D11368" s="1">
        <v>45482</v>
      </c>
      <c r="E11368">
        <v>99232</v>
      </c>
      <c r="F11368">
        <v>85025</v>
      </c>
      <c r="G11368" t="s">
        <v>54</v>
      </c>
      <c r="H11368" s="34">
        <v>96693</v>
      </c>
      <c r="I11368" s="7">
        <v>79288</v>
      </c>
      <c r="J11368" s="7">
        <v>51349.16</v>
      </c>
      <c r="K11368" s="7">
        <v>13667</v>
      </c>
      <c r="L11368" s="7">
        <v>14271.84</v>
      </c>
      <c r="M11368" s="5">
        <v>0.18</v>
      </c>
      <c r="N11368" t="s">
        <v>3141</v>
      </c>
      <c r="O11368" t="s">
        <v>27</v>
      </c>
      <c r="P11368" t="s">
        <v>3146</v>
      </c>
      <c r="Q11368" t="s">
        <v>19</v>
      </c>
      <c r="R11368" t="s">
        <v>21</v>
      </c>
      <c r="S11368" t="s">
        <v>27</v>
      </c>
      <c r="T11368" t="s">
        <v>13312</v>
      </c>
      <c r="U11368" s="1">
        <v>45608</v>
      </c>
      <c r="V11368">
        <v>126</v>
      </c>
      <c r="W11368" t="str">
        <f t="shared" si="224"/>
        <v>120-149</v>
      </c>
    </row>
    <row r="11369" spans="1:23" x14ac:dyDescent="0.25">
      <c r="A11369" t="s">
        <v>11618</v>
      </c>
      <c r="B11369">
        <v>9265892221</v>
      </c>
      <c r="C11369">
        <v>4678039836</v>
      </c>
      <c r="D11369" s="1">
        <v>45900</v>
      </c>
      <c r="E11369">
        <v>99223</v>
      </c>
      <c r="F11369">
        <v>99212</v>
      </c>
      <c r="G11369" t="s">
        <v>42</v>
      </c>
      <c r="H11369" s="34">
        <v>82943</v>
      </c>
      <c r="I11369" s="7">
        <v>70502</v>
      </c>
      <c r="J11369" s="7">
        <v>69091.960000000006</v>
      </c>
      <c r="K11369" s="7">
        <v>0</v>
      </c>
      <c r="L11369" s="7">
        <v>1410.04</v>
      </c>
      <c r="M11369" s="5">
        <v>0.02</v>
      </c>
      <c r="N11369" t="s">
        <v>16</v>
      </c>
      <c r="O11369" t="s">
        <v>17</v>
      </c>
      <c r="P11369" t="s">
        <v>3150</v>
      </c>
      <c r="Q11369" t="s">
        <v>32</v>
      </c>
      <c r="R11369" t="s">
        <v>38</v>
      </c>
      <c r="S11369" t="s">
        <v>27</v>
      </c>
      <c r="T11369" t="s">
        <v>13312</v>
      </c>
      <c r="U11369" s="1">
        <v>46025</v>
      </c>
      <c r="V11369">
        <v>125</v>
      </c>
      <c r="W11369" t="str">
        <f t="shared" si="224"/>
        <v>120-149</v>
      </c>
    </row>
    <row r="11370" spans="1:23" x14ac:dyDescent="0.25">
      <c r="A11370" t="s">
        <v>11619</v>
      </c>
      <c r="B11370">
        <v>6538495338</v>
      </c>
      <c r="C11370">
        <v>325020547</v>
      </c>
      <c r="D11370" s="1">
        <v>45456</v>
      </c>
      <c r="E11370">
        <v>99223</v>
      </c>
      <c r="F11370">
        <v>99284</v>
      </c>
      <c r="G11370" t="s">
        <v>3490</v>
      </c>
      <c r="H11370" s="34">
        <v>52394</v>
      </c>
      <c r="I11370" s="7">
        <v>39296</v>
      </c>
      <c r="J11370" s="7">
        <v>18844.599999999999</v>
      </c>
      <c r="K11370" s="7">
        <v>14557</v>
      </c>
      <c r="L11370" s="7">
        <v>5894.4</v>
      </c>
      <c r="M11370" s="5">
        <v>0.15</v>
      </c>
      <c r="N11370" t="s">
        <v>1139</v>
      </c>
      <c r="O11370" t="s">
        <v>27</v>
      </c>
      <c r="P11370" t="s">
        <v>3149</v>
      </c>
      <c r="Q11370" t="s">
        <v>32</v>
      </c>
      <c r="R11370" t="s">
        <v>26</v>
      </c>
      <c r="S11370" t="s">
        <v>27</v>
      </c>
      <c r="T11370" t="s">
        <v>13310</v>
      </c>
      <c r="U11370" s="1">
        <v>45505</v>
      </c>
      <c r="V11370">
        <v>49</v>
      </c>
      <c r="W11370" t="str">
        <f t="shared" si="224"/>
        <v>30-59</v>
      </c>
    </row>
    <row r="11371" spans="1:23" x14ac:dyDescent="0.25">
      <c r="A11371" t="s">
        <v>11620</v>
      </c>
      <c r="B11371">
        <v>1801993997</v>
      </c>
      <c r="C11371">
        <v>8260048369</v>
      </c>
      <c r="D11371" s="1">
        <v>45364</v>
      </c>
      <c r="E11371">
        <v>99221</v>
      </c>
      <c r="F11371">
        <v>90834</v>
      </c>
      <c r="G11371" t="s">
        <v>154</v>
      </c>
      <c r="H11371" s="34">
        <v>40421</v>
      </c>
      <c r="I11371" s="7">
        <v>32337</v>
      </c>
      <c r="J11371" s="7">
        <v>24959.82</v>
      </c>
      <c r="K11371" s="7">
        <v>2850</v>
      </c>
      <c r="L11371" s="7">
        <v>4527.18</v>
      </c>
      <c r="M11371" s="5">
        <v>0.14000000000000001</v>
      </c>
      <c r="N11371" t="s">
        <v>1135</v>
      </c>
      <c r="O11371" t="s">
        <v>30</v>
      </c>
      <c r="P11371" t="s">
        <v>25</v>
      </c>
      <c r="Q11371" t="s">
        <v>19</v>
      </c>
      <c r="R11371" t="s">
        <v>38</v>
      </c>
      <c r="S11371" t="s">
        <v>21</v>
      </c>
      <c r="T11371" t="s">
        <v>13311</v>
      </c>
      <c r="U11371" s="1">
        <v>45478</v>
      </c>
      <c r="V11371">
        <v>114</v>
      </c>
      <c r="W11371" t="str">
        <f t="shared" si="224"/>
        <v>90-119</v>
      </c>
    </row>
    <row r="11372" spans="1:23" x14ac:dyDescent="0.25">
      <c r="A11372" t="s">
        <v>11621</v>
      </c>
      <c r="B11372">
        <v>2935980685</v>
      </c>
      <c r="C11372">
        <v>507208893</v>
      </c>
      <c r="D11372" s="1">
        <v>45814</v>
      </c>
      <c r="E11372">
        <v>99214</v>
      </c>
      <c r="F11372">
        <v>99203</v>
      </c>
      <c r="G11372" t="s">
        <v>3365</v>
      </c>
      <c r="H11372" s="34">
        <v>42499</v>
      </c>
      <c r="I11372" s="7">
        <v>31874</v>
      </c>
      <c r="J11372" s="7">
        <v>23777.9</v>
      </c>
      <c r="K11372" s="7">
        <v>3315</v>
      </c>
      <c r="L11372" s="7">
        <v>4781.1000000000004</v>
      </c>
      <c r="M11372" s="5">
        <v>0.15</v>
      </c>
      <c r="N11372" t="s">
        <v>1139</v>
      </c>
      <c r="O11372" t="s">
        <v>30</v>
      </c>
      <c r="P11372" t="s">
        <v>3150</v>
      </c>
      <c r="Q11372" t="s">
        <v>32</v>
      </c>
      <c r="R11372" t="s">
        <v>20</v>
      </c>
      <c r="S11372" t="s">
        <v>17</v>
      </c>
      <c r="T11372" t="s">
        <v>13310</v>
      </c>
      <c r="U11372" s="1">
        <v>45870</v>
      </c>
      <c r="V11372">
        <v>56</v>
      </c>
      <c r="W11372" t="str">
        <f t="shared" si="224"/>
        <v>30-59</v>
      </c>
    </row>
    <row r="11373" spans="1:23" x14ac:dyDescent="0.25">
      <c r="A11373" t="s">
        <v>11622</v>
      </c>
      <c r="B11373">
        <v>3137521211</v>
      </c>
      <c r="C11373">
        <v>6692075064</v>
      </c>
      <c r="D11373" s="1">
        <v>45373</v>
      </c>
      <c r="E11373">
        <v>99231</v>
      </c>
      <c r="F11373">
        <v>99203</v>
      </c>
      <c r="G11373" t="s">
        <v>3240</v>
      </c>
      <c r="H11373" s="34">
        <v>76197</v>
      </c>
      <c r="I11373" s="7">
        <v>59434</v>
      </c>
      <c r="J11373" s="7">
        <v>39544.199999999997</v>
      </c>
      <c r="K11373" s="7">
        <v>8003</v>
      </c>
      <c r="L11373" s="7">
        <v>11886.8</v>
      </c>
      <c r="M11373" s="5">
        <v>0.2</v>
      </c>
      <c r="N11373" t="s">
        <v>3140</v>
      </c>
      <c r="O11373" t="s">
        <v>30</v>
      </c>
      <c r="P11373" t="s">
        <v>3149</v>
      </c>
      <c r="Q11373" t="s">
        <v>19</v>
      </c>
      <c r="R11373" t="s">
        <v>21</v>
      </c>
      <c r="S11373" t="s">
        <v>21</v>
      </c>
      <c r="T11373" t="s">
        <v>13310</v>
      </c>
      <c r="U11373" s="1">
        <v>45532</v>
      </c>
      <c r="V11373">
        <v>159</v>
      </c>
      <c r="W11373" t="str">
        <f t="shared" si="224"/>
        <v>150-179</v>
      </c>
    </row>
    <row r="11374" spans="1:23" x14ac:dyDescent="0.25">
      <c r="A11374" t="s">
        <v>11623</v>
      </c>
      <c r="B11374">
        <v>1542065021</v>
      </c>
      <c r="C11374">
        <v>4303697933</v>
      </c>
      <c r="D11374" s="1">
        <v>45440</v>
      </c>
      <c r="E11374">
        <v>99214</v>
      </c>
      <c r="F11374">
        <v>99205</v>
      </c>
      <c r="G11374" t="s">
        <v>166</v>
      </c>
      <c r="H11374" s="34">
        <v>52230</v>
      </c>
      <c r="I11374" s="7">
        <v>33950</v>
      </c>
      <c r="J11374" s="7">
        <v>29876</v>
      </c>
      <c r="K11374" s="7">
        <v>0</v>
      </c>
      <c r="L11374" s="7">
        <v>4074</v>
      </c>
      <c r="M11374" s="5">
        <v>0.12</v>
      </c>
      <c r="N11374" t="s">
        <v>46</v>
      </c>
      <c r="O11374" t="s">
        <v>17</v>
      </c>
      <c r="P11374" t="s">
        <v>18</v>
      </c>
      <c r="Q11374" t="s">
        <v>32</v>
      </c>
      <c r="R11374" t="s">
        <v>26</v>
      </c>
      <c r="S11374" t="s">
        <v>27</v>
      </c>
      <c r="T11374" t="s">
        <v>13312</v>
      </c>
      <c r="U11374" s="1">
        <v>45507</v>
      </c>
      <c r="V11374">
        <v>67</v>
      </c>
      <c r="W11374" t="str">
        <f t="shared" si="224"/>
        <v>60-89</v>
      </c>
    </row>
    <row r="11375" spans="1:23" x14ac:dyDescent="0.25">
      <c r="A11375" t="s">
        <v>11624</v>
      </c>
      <c r="B11375">
        <v>5785494874</v>
      </c>
      <c r="C11375">
        <v>7149669639</v>
      </c>
      <c r="D11375" s="1">
        <v>45377</v>
      </c>
      <c r="E11375">
        <v>99232</v>
      </c>
      <c r="F11375">
        <v>80053</v>
      </c>
      <c r="G11375" t="s">
        <v>3183</v>
      </c>
      <c r="H11375" s="34">
        <v>92129</v>
      </c>
      <c r="I11375" s="7">
        <v>69097</v>
      </c>
      <c r="J11375" s="7">
        <v>58732.45</v>
      </c>
      <c r="K11375" s="7">
        <v>0</v>
      </c>
      <c r="L11375" s="7">
        <v>10364.549999999999</v>
      </c>
      <c r="M11375" s="5">
        <v>0.15</v>
      </c>
      <c r="N11375" t="s">
        <v>1139</v>
      </c>
      <c r="O11375" t="s">
        <v>17</v>
      </c>
      <c r="P11375" t="s">
        <v>18</v>
      </c>
      <c r="Q11375" t="s">
        <v>19</v>
      </c>
      <c r="R11375" t="s">
        <v>38</v>
      </c>
      <c r="S11375" t="s">
        <v>17</v>
      </c>
      <c r="T11375" t="s">
        <v>13312</v>
      </c>
      <c r="U11375" s="1">
        <v>45518</v>
      </c>
      <c r="V11375">
        <v>141</v>
      </c>
      <c r="W11375" t="str">
        <f t="shared" si="224"/>
        <v>120-149</v>
      </c>
    </row>
    <row r="11376" spans="1:23" x14ac:dyDescent="0.25">
      <c r="A11376" t="s">
        <v>11625</v>
      </c>
      <c r="B11376">
        <v>2090877326</v>
      </c>
      <c r="C11376">
        <v>5935341039</v>
      </c>
      <c r="D11376" s="1">
        <v>45404</v>
      </c>
      <c r="E11376">
        <v>99221</v>
      </c>
      <c r="F11376">
        <v>99203</v>
      </c>
      <c r="G11376" t="s">
        <v>174</v>
      </c>
      <c r="H11376" s="34">
        <v>64642</v>
      </c>
      <c r="I11376" s="7">
        <v>50421</v>
      </c>
      <c r="J11376" s="7">
        <v>36151.800000000003</v>
      </c>
      <c r="K11376" s="7">
        <v>4185</v>
      </c>
      <c r="L11376" s="7">
        <v>10084.200000000001</v>
      </c>
      <c r="M11376" s="5">
        <v>0.2</v>
      </c>
      <c r="N11376" t="s">
        <v>3140</v>
      </c>
      <c r="O11376" t="s">
        <v>30</v>
      </c>
      <c r="P11376" t="s">
        <v>25</v>
      </c>
      <c r="Q11376" t="s">
        <v>32</v>
      </c>
      <c r="R11376" t="s">
        <v>27</v>
      </c>
      <c r="S11376" t="s">
        <v>27</v>
      </c>
      <c r="T11376" t="s">
        <v>13310</v>
      </c>
      <c r="U11376" s="1">
        <v>45526</v>
      </c>
      <c r="V11376">
        <v>122</v>
      </c>
      <c r="W11376" t="str">
        <f t="shared" si="224"/>
        <v>120-149</v>
      </c>
    </row>
    <row r="11377" spans="1:23" x14ac:dyDescent="0.25">
      <c r="A11377" t="s">
        <v>11626</v>
      </c>
      <c r="B11377">
        <v>4593102439</v>
      </c>
      <c r="C11377">
        <v>1462762387</v>
      </c>
      <c r="D11377" s="1">
        <v>45559</v>
      </c>
      <c r="E11377">
        <v>99233</v>
      </c>
      <c r="F11377">
        <v>99283</v>
      </c>
      <c r="G11377" t="s">
        <v>3537</v>
      </c>
      <c r="H11377" s="34">
        <v>28111</v>
      </c>
      <c r="I11377" s="7">
        <v>23051</v>
      </c>
      <c r="J11377" s="7">
        <v>16653.82</v>
      </c>
      <c r="K11377" s="7">
        <v>2248</v>
      </c>
      <c r="L11377" s="7">
        <v>4149.18</v>
      </c>
      <c r="M11377" s="5">
        <v>0.18</v>
      </c>
      <c r="N11377" t="s">
        <v>3141</v>
      </c>
      <c r="O11377" t="s">
        <v>30</v>
      </c>
      <c r="P11377" t="s">
        <v>55</v>
      </c>
      <c r="Q11377" t="s">
        <v>19</v>
      </c>
      <c r="R11377" t="s">
        <v>20</v>
      </c>
      <c r="S11377" t="s">
        <v>17</v>
      </c>
      <c r="T11377" t="s">
        <v>13311</v>
      </c>
      <c r="U11377" s="1">
        <v>45673</v>
      </c>
      <c r="V11377">
        <v>115</v>
      </c>
      <c r="W11377" t="str">
        <f t="shared" si="224"/>
        <v>90-119</v>
      </c>
    </row>
    <row r="11378" spans="1:23" x14ac:dyDescent="0.25">
      <c r="A11378" t="s">
        <v>11627</v>
      </c>
      <c r="B11378">
        <v>7514546731</v>
      </c>
      <c r="C11378">
        <v>1953028060</v>
      </c>
      <c r="D11378" s="1">
        <v>45628</v>
      </c>
      <c r="E11378">
        <v>99214</v>
      </c>
      <c r="F11378">
        <v>99292</v>
      </c>
      <c r="G11378" t="s">
        <v>3373</v>
      </c>
      <c r="H11378" s="34">
        <v>63395</v>
      </c>
      <c r="I11378" s="7">
        <v>47546</v>
      </c>
      <c r="J11378" s="7">
        <v>36400.1</v>
      </c>
      <c r="K11378" s="7">
        <v>4014</v>
      </c>
      <c r="L11378" s="7">
        <v>7131.9</v>
      </c>
      <c r="M11378" s="5">
        <v>0.15</v>
      </c>
      <c r="N11378" t="s">
        <v>1139</v>
      </c>
      <c r="O11378" t="s">
        <v>30</v>
      </c>
      <c r="P11378" t="s">
        <v>3149</v>
      </c>
      <c r="Q11378" t="s">
        <v>32</v>
      </c>
      <c r="R11378" t="s">
        <v>43</v>
      </c>
      <c r="S11378" t="s">
        <v>27</v>
      </c>
      <c r="T11378" t="s">
        <v>13311</v>
      </c>
      <c r="U11378" s="1">
        <v>45794</v>
      </c>
      <c r="V11378">
        <v>166</v>
      </c>
      <c r="W11378" t="str">
        <f t="shared" si="224"/>
        <v>150-179</v>
      </c>
    </row>
    <row r="11379" spans="1:23" x14ac:dyDescent="0.25">
      <c r="A11379" t="s">
        <v>11628</v>
      </c>
      <c r="B11379">
        <v>8851186174</v>
      </c>
      <c r="C11379">
        <v>1055234416</v>
      </c>
      <c r="D11379" s="1">
        <v>45720</v>
      </c>
      <c r="E11379">
        <v>99222</v>
      </c>
      <c r="F11379">
        <v>80053</v>
      </c>
      <c r="G11379" t="s">
        <v>174</v>
      </c>
      <c r="H11379" s="34">
        <v>73430</v>
      </c>
      <c r="I11379" s="7">
        <v>57275</v>
      </c>
      <c r="J11379" s="7">
        <v>45820</v>
      </c>
      <c r="K11379" s="7">
        <v>0</v>
      </c>
      <c r="L11379" s="7">
        <v>11455</v>
      </c>
      <c r="M11379" s="5">
        <v>0.2</v>
      </c>
      <c r="N11379" t="s">
        <v>3140</v>
      </c>
      <c r="O11379" t="s">
        <v>17</v>
      </c>
      <c r="P11379" t="s">
        <v>3147</v>
      </c>
      <c r="Q11379" t="s">
        <v>19</v>
      </c>
      <c r="R11379" t="s">
        <v>27</v>
      </c>
      <c r="S11379" t="s">
        <v>17</v>
      </c>
      <c r="T11379" t="s">
        <v>13311</v>
      </c>
      <c r="U11379" s="1">
        <v>45797</v>
      </c>
      <c r="V11379">
        <v>77</v>
      </c>
      <c r="W11379" t="str">
        <f t="shared" si="224"/>
        <v>60-89</v>
      </c>
    </row>
    <row r="11380" spans="1:23" x14ac:dyDescent="0.25">
      <c r="A11380" t="s">
        <v>11629</v>
      </c>
      <c r="B11380">
        <v>3656746772</v>
      </c>
      <c r="C11380">
        <v>6825823808</v>
      </c>
      <c r="D11380" s="1">
        <v>45431</v>
      </c>
      <c r="E11380">
        <v>99213</v>
      </c>
      <c r="F11380">
        <v>99211</v>
      </c>
      <c r="G11380" t="s">
        <v>3562</v>
      </c>
      <c r="H11380" s="34">
        <v>11429</v>
      </c>
      <c r="I11380" s="7">
        <v>9029</v>
      </c>
      <c r="J11380" s="7">
        <v>7584.36</v>
      </c>
      <c r="K11380" s="7">
        <v>0</v>
      </c>
      <c r="L11380" s="7">
        <v>1444.64</v>
      </c>
      <c r="M11380" s="5">
        <v>0.16</v>
      </c>
      <c r="N11380" t="s">
        <v>1138</v>
      </c>
      <c r="O11380" t="s">
        <v>17</v>
      </c>
      <c r="P11380" t="s">
        <v>58</v>
      </c>
      <c r="Q11380" t="s">
        <v>19</v>
      </c>
      <c r="R11380" t="s">
        <v>20</v>
      </c>
      <c r="S11380" t="s">
        <v>21</v>
      </c>
      <c r="T11380" t="s">
        <v>13310</v>
      </c>
      <c r="U11380" s="1">
        <v>45540</v>
      </c>
      <c r="V11380">
        <v>109</v>
      </c>
      <c r="W11380" t="str">
        <f t="shared" si="224"/>
        <v>90-119</v>
      </c>
    </row>
    <row r="11381" spans="1:23" x14ac:dyDescent="0.25">
      <c r="A11381" t="s">
        <v>11630</v>
      </c>
      <c r="B11381">
        <v>8917276845</v>
      </c>
      <c r="C11381">
        <v>3614844348</v>
      </c>
      <c r="D11381" s="1">
        <v>45897</v>
      </c>
      <c r="E11381">
        <v>99222</v>
      </c>
      <c r="F11381">
        <v>90834</v>
      </c>
      <c r="G11381" t="s">
        <v>159</v>
      </c>
      <c r="H11381" s="34">
        <v>99326</v>
      </c>
      <c r="I11381" s="7">
        <v>78468</v>
      </c>
      <c r="J11381" s="7">
        <v>59305.120000000003</v>
      </c>
      <c r="K11381" s="7">
        <v>6608</v>
      </c>
      <c r="L11381" s="7">
        <v>12554.88</v>
      </c>
      <c r="M11381" s="5">
        <v>0.16</v>
      </c>
      <c r="N11381" t="s">
        <v>1138</v>
      </c>
      <c r="O11381" t="s">
        <v>27</v>
      </c>
      <c r="P11381" t="s">
        <v>31</v>
      </c>
      <c r="Q11381" t="s">
        <v>32</v>
      </c>
      <c r="R11381" t="s">
        <v>21</v>
      </c>
      <c r="S11381" t="s">
        <v>21</v>
      </c>
      <c r="T11381" t="s">
        <v>13312</v>
      </c>
      <c r="U11381" s="1">
        <v>46060</v>
      </c>
      <c r="V11381">
        <v>163</v>
      </c>
      <c r="W11381" t="str">
        <f t="shared" si="224"/>
        <v>150-179</v>
      </c>
    </row>
    <row r="11382" spans="1:23" x14ac:dyDescent="0.25">
      <c r="A11382" t="s">
        <v>11631</v>
      </c>
      <c r="B11382">
        <v>4271293678</v>
      </c>
      <c r="C11382">
        <v>9283085509</v>
      </c>
      <c r="D11382" s="1">
        <v>45416</v>
      </c>
      <c r="E11382">
        <v>99215</v>
      </c>
      <c r="F11382">
        <v>99204</v>
      </c>
      <c r="G11382" t="s">
        <v>3176</v>
      </c>
      <c r="H11382" s="34">
        <v>98898</v>
      </c>
      <c r="I11382" s="7">
        <v>78129</v>
      </c>
      <c r="J11382" s="7">
        <v>65628.36</v>
      </c>
      <c r="K11382" s="7">
        <v>0</v>
      </c>
      <c r="L11382" s="7">
        <v>12500.64</v>
      </c>
      <c r="M11382" s="5">
        <v>0.16</v>
      </c>
      <c r="N11382" t="s">
        <v>1138</v>
      </c>
      <c r="O11382" t="s">
        <v>17</v>
      </c>
      <c r="P11382" t="s">
        <v>3150</v>
      </c>
      <c r="Q11382" t="s">
        <v>19</v>
      </c>
      <c r="R11382" t="s">
        <v>43</v>
      </c>
      <c r="S11382" t="s">
        <v>27</v>
      </c>
      <c r="T11382" t="s">
        <v>13310</v>
      </c>
      <c r="U11382" s="1">
        <v>45580</v>
      </c>
      <c r="V11382">
        <v>164</v>
      </c>
      <c r="W11382" t="str">
        <f t="shared" si="224"/>
        <v>150-179</v>
      </c>
    </row>
    <row r="11383" spans="1:23" x14ac:dyDescent="0.25">
      <c r="A11383" t="s">
        <v>11632</v>
      </c>
      <c r="B11383">
        <v>3988122181</v>
      </c>
      <c r="C11383">
        <v>8435326478</v>
      </c>
      <c r="D11383" s="1">
        <v>45383</v>
      </c>
      <c r="E11383">
        <v>99232</v>
      </c>
      <c r="F11383">
        <v>99212</v>
      </c>
      <c r="G11383" t="s">
        <v>593</v>
      </c>
      <c r="H11383" s="34">
        <v>92330</v>
      </c>
      <c r="I11383" s="7">
        <v>72941</v>
      </c>
      <c r="J11383" s="7">
        <v>52210.44</v>
      </c>
      <c r="K11383" s="7">
        <v>9060</v>
      </c>
      <c r="L11383" s="7">
        <v>11670.56</v>
      </c>
      <c r="M11383" s="5">
        <v>0.16</v>
      </c>
      <c r="N11383" t="s">
        <v>1138</v>
      </c>
      <c r="O11383" t="s">
        <v>27</v>
      </c>
      <c r="P11383" t="s">
        <v>25</v>
      </c>
      <c r="Q11383" t="s">
        <v>19</v>
      </c>
      <c r="R11383" t="s">
        <v>21</v>
      </c>
      <c r="S11383" t="s">
        <v>17</v>
      </c>
      <c r="T11383" t="s">
        <v>13310</v>
      </c>
      <c r="U11383" s="1">
        <v>45428</v>
      </c>
      <c r="V11383">
        <v>45</v>
      </c>
      <c r="W11383" t="str">
        <f t="shared" si="224"/>
        <v>30-59</v>
      </c>
    </row>
    <row r="11384" spans="1:23" x14ac:dyDescent="0.25">
      <c r="A11384" t="s">
        <v>11633</v>
      </c>
      <c r="B11384">
        <v>341548313</v>
      </c>
      <c r="C11384">
        <v>8354883251</v>
      </c>
      <c r="D11384" s="1">
        <v>45658</v>
      </c>
      <c r="E11384">
        <v>99238</v>
      </c>
      <c r="F11384">
        <v>99282</v>
      </c>
      <c r="G11384" t="s">
        <v>182</v>
      </c>
      <c r="H11384" s="34">
        <v>46780</v>
      </c>
      <c r="I11384" s="7">
        <v>35085</v>
      </c>
      <c r="J11384" s="7">
        <v>27781.25</v>
      </c>
      <c r="K11384" s="7">
        <v>2041</v>
      </c>
      <c r="L11384" s="7">
        <v>5262.75</v>
      </c>
      <c r="M11384" s="5">
        <v>0.15</v>
      </c>
      <c r="N11384" t="s">
        <v>1139</v>
      </c>
      <c r="O11384" t="s">
        <v>30</v>
      </c>
      <c r="P11384" t="s">
        <v>3149</v>
      </c>
      <c r="Q11384" t="s">
        <v>32</v>
      </c>
      <c r="R11384" t="s">
        <v>26</v>
      </c>
      <c r="S11384" t="s">
        <v>17</v>
      </c>
      <c r="T11384" t="s">
        <v>13310</v>
      </c>
      <c r="U11384" s="1">
        <v>45723</v>
      </c>
      <c r="V11384">
        <v>65</v>
      </c>
      <c r="W11384" t="str">
        <f t="shared" si="224"/>
        <v>60-89</v>
      </c>
    </row>
    <row r="11385" spans="1:23" x14ac:dyDescent="0.25">
      <c r="A11385" t="s">
        <v>11634</v>
      </c>
      <c r="B11385">
        <v>7710348513</v>
      </c>
      <c r="C11385">
        <v>6613495922</v>
      </c>
      <c r="D11385" s="1">
        <v>45556</v>
      </c>
      <c r="E11385">
        <v>99215</v>
      </c>
      <c r="F11385">
        <v>36415</v>
      </c>
      <c r="G11385" t="s">
        <v>3164</v>
      </c>
      <c r="H11385" s="34">
        <v>69883</v>
      </c>
      <c r="I11385" s="7">
        <v>57304</v>
      </c>
      <c r="J11385" s="7">
        <v>46989.279999999999</v>
      </c>
      <c r="K11385" s="7">
        <v>0</v>
      </c>
      <c r="L11385" s="7">
        <v>10314.719999999999</v>
      </c>
      <c r="M11385" s="5">
        <v>0.18</v>
      </c>
      <c r="N11385" t="s">
        <v>3141</v>
      </c>
      <c r="O11385" t="s">
        <v>17</v>
      </c>
      <c r="P11385" t="s">
        <v>35</v>
      </c>
      <c r="Q11385" t="s">
        <v>32</v>
      </c>
      <c r="R11385" t="s">
        <v>38</v>
      </c>
      <c r="S11385" t="s">
        <v>17</v>
      </c>
      <c r="T11385" t="s">
        <v>13312</v>
      </c>
      <c r="U11385" s="1">
        <v>45731</v>
      </c>
      <c r="V11385">
        <v>175</v>
      </c>
      <c r="W11385" t="str">
        <f t="shared" si="224"/>
        <v>150-179</v>
      </c>
    </row>
    <row r="11386" spans="1:23" x14ac:dyDescent="0.25">
      <c r="A11386" t="s">
        <v>11635</v>
      </c>
      <c r="B11386">
        <v>9544740525</v>
      </c>
      <c r="C11386">
        <v>3216343269</v>
      </c>
      <c r="D11386" s="1">
        <v>45540</v>
      </c>
      <c r="E11386">
        <v>99238</v>
      </c>
      <c r="F11386">
        <v>99215</v>
      </c>
      <c r="G11386" t="s">
        <v>69</v>
      </c>
      <c r="H11386" s="34">
        <v>91526</v>
      </c>
      <c r="I11386" s="7">
        <v>77797</v>
      </c>
      <c r="J11386" s="7">
        <v>76241.06</v>
      </c>
      <c r="K11386" s="7">
        <v>0</v>
      </c>
      <c r="L11386" s="7">
        <v>1555.94</v>
      </c>
      <c r="M11386" s="5">
        <v>0.02</v>
      </c>
      <c r="N11386" t="s">
        <v>16</v>
      </c>
      <c r="O11386" t="s">
        <v>17</v>
      </c>
      <c r="P11386" t="s">
        <v>3149</v>
      </c>
      <c r="Q11386" t="s">
        <v>32</v>
      </c>
      <c r="R11386" t="s">
        <v>38</v>
      </c>
      <c r="S11386" t="s">
        <v>27</v>
      </c>
      <c r="T11386" t="s">
        <v>13310</v>
      </c>
      <c r="U11386" s="1">
        <v>45672</v>
      </c>
      <c r="V11386">
        <v>132</v>
      </c>
      <c r="W11386" t="str">
        <f t="shared" si="224"/>
        <v>120-149</v>
      </c>
    </row>
    <row r="11387" spans="1:23" x14ac:dyDescent="0.25">
      <c r="A11387" t="s">
        <v>11636</v>
      </c>
      <c r="B11387">
        <v>6978650955</v>
      </c>
      <c r="C11387">
        <v>9644495098</v>
      </c>
      <c r="D11387" s="1">
        <v>45323</v>
      </c>
      <c r="E11387">
        <v>99223</v>
      </c>
      <c r="F11387">
        <v>99203</v>
      </c>
      <c r="G11387" t="s">
        <v>3218</v>
      </c>
      <c r="H11387" s="34">
        <v>51475</v>
      </c>
      <c r="I11387" s="7">
        <v>43754</v>
      </c>
      <c r="J11387" s="7">
        <v>23767.919999999998</v>
      </c>
      <c r="K11387" s="7">
        <v>19111</v>
      </c>
      <c r="L11387" s="7">
        <v>875.08</v>
      </c>
      <c r="M11387" s="5">
        <v>0.02</v>
      </c>
      <c r="N11387" t="s">
        <v>16</v>
      </c>
      <c r="O11387" t="s">
        <v>27</v>
      </c>
      <c r="P11387" t="s">
        <v>18</v>
      </c>
      <c r="Q11387" t="s">
        <v>32</v>
      </c>
      <c r="R11387" t="s">
        <v>38</v>
      </c>
      <c r="S11387" t="s">
        <v>21</v>
      </c>
      <c r="T11387" t="s">
        <v>13312</v>
      </c>
      <c r="U11387" s="1">
        <v>45461</v>
      </c>
      <c r="V11387">
        <v>138</v>
      </c>
      <c r="W11387" t="str">
        <f t="shared" si="224"/>
        <v>120-149</v>
      </c>
    </row>
    <row r="11388" spans="1:23" x14ac:dyDescent="0.25">
      <c r="A11388" t="s">
        <v>11637</v>
      </c>
      <c r="B11388">
        <v>5992865883</v>
      </c>
      <c r="C11388">
        <v>4277348144</v>
      </c>
      <c r="D11388" s="1">
        <v>45403</v>
      </c>
      <c r="E11388">
        <v>99231</v>
      </c>
      <c r="F11388">
        <v>99212</v>
      </c>
      <c r="G11388" t="s">
        <v>3158</v>
      </c>
      <c r="H11388" s="34">
        <v>58592</v>
      </c>
      <c r="I11388" s="7">
        <v>49803</v>
      </c>
      <c r="J11388" s="7">
        <v>48806.94</v>
      </c>
      <c r="K11388" s="7">
        <v>0</v>
      </c>
      <c r="L11388" s="7">
        <v>996.06</v>
      </c>
      <c r="M11388" s="5">
        <v>0.02</v>
      </c>
      <c r="N11388" t="s">
        <v>16</v>
      </c>
      <c r="O11388" t="s">
        <v>17</v>
      </c>
      <c r="P11388" t="s">
        <v>3149</v>
      </c>
      <c r="Q11388" t="s">
        <v>19</v>
      </c>
      <c r="R11388" t="s">
        <v>43</v>
      </c>
      <c r="S11388" t="s">
        <v>27</v>
      </c>
      <c r="T11388" t="s">
        <v>13311</v>
      </c>
      <c r="U11388" s="1">
        <v>45577</v>
      </c>
      <c r="V11388">
        <v>174</v>
      </c>
      <c r="W11388" t="str">
        <f t="shared" si="224"/>
        <v>150-179</v>
      </c>
    </row>
    <row r="11389" spans="1:23" x14ac:dyDescent="0.25">
      <c r="A11389" t="s">
        <v>11638</v>
      </c>
      <c r="B11389">
        <v>3774154505</v>
      </c>
      <c r="C11389">
        <v>6419443023</v>
      </c>
      <c r="D11389" s="1">
        <v>45849</v>
      </c>
      <c r="E11389">
        <v>99222</v>
      </c>
      <c r="F11389">
        <v>85025</v>
      </c>
      <c r="G11389" t="s">
        <v>365</v>
      </c>
      <c r="H11389" s="34">
        <v>31428</v>
      </c>
      <c r="I11389" s="7">
        <v>20428</v>
      </c>
      <c r="J11389" s="7">
        <v>17976.64</v>
      </c>
      <c r="K11389" s="7">
        <v>0</v>
      </c>
      <c r="L11389" s="7">
        <v>2451.36</v>
      </c>
      <c r="M11389" s="5">
        <v>0.12</v>
      </c>
      <c r="N11389" t="s">
        <v>46</v>
      </c>
      <c r="O11389" t="s">
        <v>17</v>
      </c>
      <c r="P11389" t="s">
        <v>31</v>
      </c>
      <c r="Q11389" t="s">
        <v>32</v>
      </c>
      <c r="R11389" t="s">
        <v>20</v>
      </c>
      <c r="S11389" t="s">
        <v>17</v>
      </c>
      <c r="T11389" t="s">
        <v>13312</v>
      </c>
      <c r="U11389" s="1">
        <v>45956</v>
      </c>
      <c r="V11389">
        <v>107</v>
      </c>
      <c r="W11389" t="str">
        <f t="shared" si="224"/>
        <v>90-119</v>
      </c>
    </row>
    <row r="11390" spans="1:23" x14ac:dyDescent="0.25">
      <c r="A11390" t="s">
        <v>11639</v>
      </c>
      <c r="B11390">
        <v>9415250852</v>
      </c>
      <c r="C11390">
        <v>1254583848</v>
      </c>
      <c r="D11390" s="1">
        <v>45421</v>
      </c>
      <c r="E11390">
        <v>99222</v>
      </c>
      <c r="F11390">
        <v>36415</v>
      </c>
      <c r="G11390" t="s">
        <v>203</v>
      </c>
      <c r="H11390" s="34">
        <v>37965</v>
      </c>
      <c r="I11390" s="7">
        <v>32270</v>
      </c>
      <c r="J11390" s="7">
        <v>31624.6</v>
      </c>
      <c r="K11390" s="7">
        <v>0</v>
      </c>
      <c r="L11390" s="7">
        <v>645.4</v>
      </c>
      <c r="M11390" s="5">
        <v>0.02</v>
      </c>
      <c r="N11390" t="s">
        <v>16</v>
      </c>
      <c r="O11390" t="s">
        <v>17</v>
      </c>
      <c r="P11390" t="s">
        <v>31</v>
      </c>
      <c r="Q11390" t="s">
        <v>32</v>
      </c>
      <c r="R11390" t="s">
        <v>21</v>
      </c>
      <c r="S11390" t="s">
        <v>17</v>
      </c>
      <c r="T11390" t="s">
        <v>13312</v>
      </c>
      <c r="U11390" s="1">
        <v>45597</v>
      </c>
      <c r="V11390">
        <v>176</v>
      </c>
      <c r="W11390" t="str">
        <f t="shared" si="224"/>
        <v>150-179</v>
      </c>
    </row>
    <row r="11391" spans="1:23" x14ac:dyDescent="0.25">
      <c r="A11391" t="s">
        <v>11640</v>
      </c>
      <c r="B11391">
        <v>7497754114</v>
      </c>
      <c r="C11391">
        <v>1817781501</v>
      </c>
      <c r="D11391" s="1">
        <v>45669</v>
      </c>
      <c r="E11391">
        <v>99223</v>
      </c>
      <c r="F11391">
        <v>90834</v>
      </c>
      <c r="G11391" t="s">
        <v>48</v>
      </c>
      <c r="H11391" s="34">
        <v>50986</v>
      </c>
      <c r="I11391" s="7">
        <v>36710</v>
      </c>
      <c r="J11391" s="7">
        <v>30065.200000000001</v>
      </c>
      <c r="K11391" s="7">
        <v>3708</v>
      </c>
      <c r="L11391" s="7">
        <v>2936.8</v>
      </c>
      <c r="M11391" s="5">
        <v>0.08</v>
      </c>
      <c r="N11391" t="s">
        <v>24</v>
      </c>
      <c r="O11391" t="s">
        <v>30</v>
      </c>
      <c r="P11391" t="s">
        <v>3150</v>
      </c>
      <c r="Q11391" t="s">
        <v>32</v>
      </c>
      <c r="R11391" t="s">
        <v>27</v>
      </c>
      <c r="S11391" t="s">
        <v>27</v>
      </c>
      <c r="T11391" t="s">
        <v>13310</v>
      </c>
      <c r="U11391" s="1">
        <v>45780</v>
      </c>
      <c r="V11391">
        <v>110</v>
      </c>
      <c r="W11391" t="str">
        <f t="shared" si="224"/>
        <v>90-119</v>
      </c>
    </row>
    <row r="11392" spans="1:23" x14ac:dyDescent="0.25">
      <c r="A11392" t="s">
        <v>11641</v>
      </c>
      <c r="B11392">
        <v>6020355182</v>
      </c>
      <c r="C11392">
        <v>8750028657</v>
      </c>
      <c r="D11392" s="1">
        <v>45543</v>
      </c>
      <c r="E11392">
        <v>99231</v>
      </c>
      <c r="F11392">
        <v>99212</v>
      </c>
      <c r="G11392" t="s">
        <v>3227</v>
      </c>
      <c r="H11392" s="34">
        <v>92730</v>
      </c>
      <c r="I11392" s="7">
        <v>73257</v>
      </c>
      <c r="J11392" s="7">
        <v>34575.879999999997</v>
      </c>
      <c r="K11392" s="7">
        <v>26960</v>
      </c>
      <c r="L11392" s="7">
        <v>11721.12</v>
      </c>
      <c r="M11392" s="5">
        <v>0.16</v>
      </c>
      <c r="N11392" t="s">
        <v>1138</v>
      </c>
      <c r="O11392" t="s">
        <v>27</v>
      </c>
      <c r="P11392" t="s">
        <v>58</v>
      </c>
      <c r="Q11392" t="s">
        <v>19</v>
      </c>
      <c r="R11392" t="s">
        <v>21</v>
      </c>
      <c r="S11392" t="s">
        <v>27</v>
      </c>
      <c r="T11392" t="s">
        <v>13312</v>
      </c>
      <c r="U11392" s="1">
        <v>45633</v>
      </c>
      <c r="V11392">
        <v>90</v>
      </c>
      <c r="W11392" t="str">
        <f t="shared" si="224"/>
        <v>90-119</v>
      </c>
    </row>
    <row r="11393" spans="1:23" x14ac:dyDescent="0.25">
      <c r="A11393" t="s">
        <v>11642</v>
      </c>
      <c r="B11393">
        <v>7493968791</v>
      </c>
      <c r="C11393">
        <v>199599130</v>
      </c>
      <c r="D11393" s="1">
        <v>45570</v>
      </c>
      <c r="E11393">
        <v>99231</v>
      </c>
      <c r="F11393">
        <v>99284</v>
      </c>
      <c r="G11393" t="s">
        <v>3306</v>
      </c>
      <c r="H11393" s="34">
        <v>95469</v>
      </c>
      <c r="I11393" s="7">
        <v>68738</v>
      </c>
      <c r="J11393" s="7">
        <v>54812.959999999999</v>
      </c>
      <c r="K11393" s="7">
        <v>8426</v>
      </c>
      <c r="L11393" s="7">
        <v>5499.04</v>
      </c>
      <c r="M11393" s="5">
        <v>0.08</v>
      </c>
      <c r="N11393" t="s">
        <v>24</v>
      </c>
      <c r="O11393" t="s">
        <v>27</v>
      </c>
      <c r="P11393" t="s">
        <v>35</v>
      </c>
      <c r="Q11393" t="s">
        <v>32</v>
      </c>
      <c r="R11393" t="s">
        <v>43</v>
      </c>
      <c r="S11393" t="s">
        <v>17</v>
      </c>
      <c r="T11393" t="s">
        <v>13312</v>
      </c>
      <c r="U11393" s="1">
        <v>45697</v>
      </c>
      <c r="V11393">
        <v>127</v>
      </c>
      <c r="W11393" t="str">
        <f t="shared" si="224"/>
        <v>120-149</v>
      </c>
    </row>
    <row r="11394" spans="1:23" x14ac:dyDescent="0.25">
      <c r="A11394" t="s">
        <v>11643</v>
      </c>
      <c r="B11394">
        <v>6744684111</v>
      </c>
      <c r="C11394">
        <v>5990194691</v>
      </c>
      <c r="D11394" s="1">
        <v>45782</v>
      </c>
      <c r="E11394">
        <v>99215</v>
      </c>
      <c r="F11394">
        <v>81000</v>
      </c>
      <c r="G11394" t="s">
        <v>3269</v>
      </c>
      <c r="H11394" s="34">
        <v>90976</v>
      </c>
      <c r="I11394" s="7">
        <v>77330</v>
      </c>
      <c r="J11394" s="7">
        <v>75783.399999999994</v>
      </c>
      <c r="K11394" s="7">
        <v>0</v>
      </c>
      <c r="L11394" s="7">
        <v>1546.6</v>
      </c>
      <c r="M11394" s="5">
        <v>0.02</v>
      </c>
      <c r="N11394" t="s">
        <v>16</v>
      </c>
      <c r="O11394" t="s">
        <v>17</v>
      </c>
      <c r="P11394" t="s">
        <v>55</v>
      </c>
      <c r="Q11394" t="s">
        <v>19</v>
      </c>
      <c r="R11394" t="s">
        <v>43</v>
      </c>
      <c r="S11394" t="s">
        <v>27</v>
      </c>
      <c r="T11394" t="s">
        <v>13311</v>
      </c>
      <c r="U11394" s="1">
        <v>45826</v>
      </c>
      <c r="V11394">
        <v>44</v>
      </c>
      <c r="W11394" t="str">
        <f t="shared" si="224"/>
        <v>30-59</v>
      </c>
    </row>
    <row r="11395" spans="1:23" x14ac:dyDescent="0.25">
      <c r="A11395" t="s">
        <v>11644</v>
      </c>
      <c r="B11395">
        <v>2176089930</v>
      </c>
      <c r="C11395">
        <v>8243452217</v>
      </c>
      <c r="D11395" s="1">
        <v>45336</v>
      </c>
      <c r="E11395">
        <v>99233</v>
      </c>
      <c r="F11395">
        <v>99202</v>
      </c>
      <c r="G11395" t="s">
        <v>3170</v>
      </c>
      <c r="H11395" s="34">
        <v>82524</v>
      </c>
      <c r="I11395" s="7">
        <v>53641</v>
      </c>
      <c r="J11395" s="7">
        <v>47204.08</v>
      </c>
      <c r="K11395" s="7">
        <v>0</v>
      </c>
      <c r="L11395" s="7">
        <v>6436.92</v>
      </c>
      <c r="M11395" s="5">
        <v>0.12</v>
      </c>
      <c r="N11395" t="s">
        <v>46</v>
      </c>
      <c r="O11395" t="s">
        <v>17</v>
      </c>
      <c r="P11395" t="s">
        <v>55</v>
      </c>
      <c r="Q11395" t="s">
        <v>32</v>
      </c>
      <c r="R11395" t="s">
        <v>43</v>
      </c>
      <c r="S11395" t="s">
        <v>27</v>
      </c>
      <c r="T11395" t="s">
        <v>13310</v>
      </c>
      <c r="U11395" s="1">
        <v>45506</v>
      </c>
      <c r="V11395">
        <v>170</v>
      </c>
      <c r="W11395" t="str">
        <f t="shared" ref="W11395:W11458" si="225">IF(V11395="","",IF(V11395&lt;30,"0-29",IF(V11395&lt;60,"30-59",IF(V11395&lt;90,"60-89",IF(V11395&lt;120,"90-119",IF(V11395&lt;150,"120-149",IF(V11395&lt;180,"150-179",IF(V11395&lt;210,"180-209",IF(V11395&lt;240,"210-239",IF(V11395&lt;270,"240-269",IF(V11395&lt;300,"270-299",IF(V11395&lt;330,"300-329",IF(V11395&lt;360,"330-359","360+")))))))))))))</f>
        <v>150-179</v>
      </c>
    </row>
    <row r="11396" spans="1:23" x14ac:dyDescent="0.25">
      <c r="A11396" t="s">
        <v>11645</v>
      </c>
      <c r="B11396">
        <v>1151553122</v>
      </c>
      <c r="C11396">
        <v>4310381020</v>
      </c>
      <c r="D11396" s="1">
        <v>45813</v>
      </c>
      <c r="E11396">
        <v>99222</v>
      </c>
      <c r="F11396">
        <v>99205</v>
      </c>
      <c r="G11396" t="s">
        <v>3232</v>
      </c>
      <c r="H11396" s="34">
        <v>71632</v>
      </c>
      <c r="I11396" s="7">
        <v>46561</v>
      </c>
      <c r="J11396" s="7">
        <v>40973.68</v>
      </c>
      <c r="K11396" s="7">
        <v>0</v>
      </c>
      <c r="L11396" s="7">
        <v>5587.32</v>
      </c>
      <c r="M11396" s="5">
        <v>0.12</v>
      </c>
      <c r="N11396" t="s">
        <v>46</v>
      </c>
      <c r="O11396" t="s">
        <v>17</v>
      </c>
      <c r="P11396" t="s">
        <v>3147</v>
      </c>
      <c r="Q11396" t="s">
        <v>19</v>
      </c>
      <c r="R11396" t="s">
        <v>27</v>
      </c>
      <c r="S11396" t="s">
        <v>21</v>
      </c>
      <c r="T11396" t="s">
        <v>13310</v>
      </c>
      <c r="U11396" s="1">
        <v>45951</v>
      </c>
      <c r="V11396">
        <v>138</v>
      </c>
      <c r="W11396" t="str">
        <f t="shared" si="225"/>
        <v>120-149</v>
      </c>
    </row>
    <row r="11397" spans="1:23" x14ac:dyDescent="0.25">
      <c r="A11397" t="s">
        <v>11646</v>
      </c>
      <c r="B11397">
        <v>7565073080</v>
      </c>
      <c r="C11397">
        <v>122415655</v>
      </c>
      <c r="D11397" s="1">
        <v>45933</v>
      </c>
      <c r="E11397">
        <v>99214</v>
      </c>
      <c r="F11397">
        <v>90834</v>
      </c>
      <c r="G11397" t="s">
        <v>3281</v>
      </c>
      <c r="H11397" s="34">
        <v>38219</v>
      </c>
      <c r="I11397" s="7">
        <v>27518</v>
      </c>
      <c r="J11397" s="7">
        <v>25316.560000000001</v>
      </c>
      <c r="K11397" s="7">
        <v>0</v>
      </c>
      <c r="L11397" s="7">
        <v>2201.44</v>
      </c>
      <c r="M11397" s="5">
        <v>0.08</v>
      </c>
      <c r="N11397" t="s">
        <v>24</v>
      </c>
      <c r="O11397" t="s">
        <v>17</v>
      </c>
      <c r="P11397" t="s">
        <v>3150</v>
      </c>
      <c r="Q11397" t="s">
        <v>19</v>
      </c>
      <c r="R11397" t="s">
        <v>27</v>
      </c>
      <c r="S11397" t="s">
        <v>27</v>
      </c>
      <c r="T11397" t="s">
        <v>13312</v>
      </c>
      <c r="U11397" s="1">
        <v>46092</v>
      </c>
      <c r="V11397">
        <v>159</v>
      </c>
      <c r="W11397" t="str">
        <f t="shared" si="225"/>
        <v>150-179</v>
      </c>
    </row>
    <row r="11398" spans="1:23" x14ac:dyDescent="0.25">
      <c r="A11398" t="s">
        <v>11647</v>
      </c>
      <c r="B11398">
        <v>7017679036</v>
      </c>
      <c r="C11398">
        <v>6283831677</v>
      </c>
      <c r="D11398" s="1">
        <v>45904</v>
      </c>
      <c r="E11398">
        <v>99215</v>
      </c>
      <c r="F11398">
        <v>99281</v>
      </c>
      <c r="G11398" t="s">
        <v>106</v>
      </c>
      <c r="H11398" s="34">
        <v>49650</v>
      </c>
      <c r="I11398" s="7">
        <v>38727</v>
      </c>
      <c r="J11398" s="7">
        <v>30981.599999999999</v>
      </c>
      <c r="K11398" s="7">
        <v>0</v>
      </c>
      <c r="L11398" s="7">
        <v>7745.4</v>
      </c>
      <c r="M11398" s="5">
        <v>0.2</v>
      </c>
      <c r="N11398" t="s">
        <v>3140</v>
      </c>
      <c r="O11398" t="s">
        <v>17</v>
      </c>
      <c r="P11398" t="s">
        <v>58</v>
      </c>
      <c r="Q11398" t="s">
        <v>32</v>
      </c>
      <c r="R11398" t="s">
        <v>26</v>
      </c>
      <c r="S11398" t="s">
        <v>17</v>
      </c>
      <c r="T11398" t="s">
        <v>13310</v>
      </c>
      <c r="U11398" s="1">
        <v>45997</v>
      </c>
      <c r="V11398">
        <v>93</v>
      </c>
      <c r="W11398" t="str">
        <f t="shared" si="225"/>
        <v>90-119</v>
      </c>
    </row>
    <row r="11399" spans="1:23" x14ac:dyDescent="0.25">
      <c r="A11399" t="s">
        <v>11648</v>
      </c>
      <c r="B11399">
        <v>6895493933</v>
      </c>
      <c r="C11399">
        <v>2638720811</v>
      </c>
      <c r="D11399" s="1">
        <v>45551</v>
      </c>
      <c r="E11399">
        <v>99233</v>
      </c>
      <c r="F11399">
        <v>99212</v>
      </c>
      <c r="G11399" t="s">
        <v>94</v>
      </c>
      <c r="H11399" s="34">
        <v>90983</v>
      </c>
      <c r="I11399" s="7">
        <v>59139</v>
      </c>
      <c r="J11399" s="7">
        <v>47140.32</v>
      </c>
      <c r="K11399" s="7">
        <v>4902</v>
      </c>
      <c r="L11399" s="7">
        <v>7096.68</v>
      </c>
      <c r="M11399" s="5">
        <v>0.12</v>
      </c>
      <c r="N11399" t="s">
        <v>46</v>
      </c>
      <c r="O11399" t="s">
        <v>30</v>
      </c>
      <c r="P11399" t="s">
        <v>31</v>
      </c>
      <c r="Q11399" t="s">
        <v>32</v>
      </c>
      <c r="R11399" t="s">
        <v>20</v>
      </c>
      <c r="S11399" t="s">
        <v>21</v>
      </c>
      <c r="T11399" t="s">
        <v>13310</v>
      </c>
      <c r="U11399" s="1">
        <v>45651</v>
      </c>
      <c r="V11399">
        <v>100</v>
      </c>
      <c r="W11399" t="str">
        <f t="shared" si="225"/>
        <v>90-119</v>
      </c>
    </row>
    <row r="11400" spans="1:23" x14ac:dyDescent="0.25">
      <c r="A11400" t="s">
        <v>11649</v>
      </c>
      <c r="B11400">
        <v>6573101277</v>
      </c>
      <c r="C11400">
        <v>1870612243</v>
      </c>
      <c r="D11400" s="1">
        <v>45299</v>
      </c>
      <c r="E11400">
        <v>99231</v>
      </c>
      <c r="F11400">
        <v>99201</v>
      </c>
      <c r="G11400" t="s">
        <v>3449</v>
      </c>
      <c r="H11400" s="34">
        <v>93986</v>
      </c>
      <c r="I11400" s="7">
        <v>79888</v>
      </c>
      <c r="J11400" s="7">
        <v>78290.240000000005</v>
      </c>
      <c r="K11400" s="7">
        <v>0</v>
      </c>
      <c r="L11400" s="7">
        <v>1597.76</v>
      </c>
      <c r="M11400" s="5">
        <v>0.02</v>
      </c>
      <c r="N11400" t="s">
        <v>16</v>
      </c>
      <c r="O11400" t="s">
        <v>17</v>
      </c>
      <c r="P11400" t="s">
        <v>25</v>
      </c>
      <c r="Q11400" t="s">
        <v>32</v>
      </c>
      <c r="R11400" t="s">
        <v>27</v>
      </c>
      <c r="S11400" t="s">
        <v>17</v>
      </c>
      <c r="T11400" t="s">
        <v>13311</v>
      </c>
      <c r="U11400" s="1">
        <v>45381</v>
      </c>
      <c r="V11400">
        <v>82</v>
      </c>
      <c r="W11400" t="str">
        <f t="shared" si="225"/>
        <v>60-89</v>
      </c>
    </row>
    <row r="11401" spans="1:23" x14ac:dyDescent="0.25">
      <c r="A11401" t="s">
        <v>11650</v>
      </c>
      <c r="B11401">
        <v>763196239</v>
      </c>
      <c r="C11401">
        <v>825014732</v>
      </c>
      <c r="D11401" s="1">
        <v>45705</v>
      </c>
      <c r="E11401">
        <v>99222</v>
      </c>
      <c r="F11401">
        <v>99284</v>
      </c>
      <c r="G11401" t="s">
        <v>3355</v>
      </c>
      <c r="H11401" s="34">
        <v>76008</v>
      </c>
      <c r="I11401" s="7">
        <v>59286</v>
      </c>
      <c r="J11401" s="7">
        <v>38340.800000000003</v>
      </c>
      <c r="K11401" s="7">
        <v>9088</v>
      </c>
      <c r="L11401" s="7">
        <v>11857.2</v>
      </c>
      <c r="M11401" s="5">
        <v>0.2</v>
      </c>
      <c r="N11401" t="s">
        <v>3140</v>
      </c>
      <c r="O11401" t="s">
        <v>27</v>
      </c>
      <c r="P11401" t="s">
        <v>25</v>
      </c>
      <c r="Q11401" t="s">
        <v>32</v>
      </c>
      <c r="R11401" t="s">
        <v>21</v>
      </c>
      <c r="S11401" t="s">
        <v>17</v>
      </c>
      <c r="T11401" t="s">
        <v>13310</v>
      </c>
      <c r="U11401" s="1">
        <v>45740</v>
      </c>
      <c r="V11401">
        <v>35</v>
      </c>
      <c r="W11401" t="str">
        <f t="shared" si="225"/>
        <v>30-59</v>
      </c>
    </row>
    <row r="11402" spans="1:23" x14ac:dyDescent="0.25">
      <c r="A11402" t="s">
        <v>11651</v>
      </c>
      <c r="B11402">
        <v>4905635719</v>
      </c>
      <c r="C11402">
        <v>6614841062</v>
      </c>
      <c r="D11402" s="1">
        <v>45600</v>
      </c>
      <c r="E11402">
        <v>99213</v>
      </c>
      <c r="F11402">
        <v>99202</v>
      </c>
      <c r="G11402" t="s">
        <v>3161</v>
      </c>
      <c r="H11402" s="34">
        <v>74136</v>
      </c>
      <c r="I11402" s="7">
        <v>63016</v>
      </c>
      <c r="J11402" s="7">
        <v>61755.68</v>
      </c>
      <c r="K11402" s="7">
        <v>0</v>
      </c>
      <c r="L11402" s="7">
        <v>1260.32</v>
      </c>
      <c r="M11402" s="5">
        <v>0.02</v>
      </c>
      <c r="N11402" t="s">
        <v>16</v>
      </c>
      <c r="O11402" t="s">
        <v>17</v>
      </c>
      <c r="P11402" t="s">
        <v>58</v>
      </c>
      <c r="Q11402" t="s">
        <v>32</v>
      </c>
      <c r="R11402" t="s">
        <v>26</v>
      </c>
      <c r="S11402" t="s">
        <v>17</v>
      </c>
      <c r="T11402" t="s">
        <v>13310</v>
      </c>
      <c r="U11402" s="1">
        <v>45659</v>
      </c>
      <c r="V11402">
        <v>59</v>
      </c>
      <c r="W11402" t="str">
        <f t="shared" si="225"/>
        <v>30-59</v>
      </c>
    </row>
    <row r="11403" spans="1:23" x14ac:dyDescent="0.25">
      <c r="A11403" t="s">
        <v>11652</v>
      </c>
      <c r="B11403">
        <v>1967921960</v>
      </c>
      <c r="C11403">
        <v>9405746842</v>
      </c>
      <c r="D11403" s="1">
        <v>45829</v>
      </c>
      <c r="E11403">
        <v>99221</v>
      </c>
      <c r="F11403">
        <v>99202</v>
      </c>
      <c r="G11403" t="s">
        <v>23</v>
      </c>
      <c r="H11403" s="34">
        <v>68164</v>
      </c>
      <c r="I11403" s="7">
        <v>54531</v>
      </c>
      <c r="J11403" s="7">
        <v>37292.660000000003</v>
      </c>
      <c r="K11403" s="7">
        <v>9604</v>
      </c>
      <c r="L11403" s="7">
        <v>7634.34</v>
      </c>
      <c r="M11403" s="5">
        <v>0.14000000000000001</v>
      </c>
      <c r="N11403" t="s">
        <v>1135</v>
      </c>
      <c r="O11403" t="s">
        <v>27</v>
      </c>
      <c r="P11403" t="s">
        <v>35</v>
      </c>
      <c r="Q11403" t="s">
        <v>19</v>
      </c>
      <c r="R11403" t="s">
        <v>20</v>
      </c>
      <c r="S11403" t="s">
        <v>21</v>
      </c>
      <c r="T11403" t="s">
        <v>13312</v>
      </c>
      <c r="U11403" s="1">
        <v>45973</v>
      </c>
      <c r="V11403">
        <v>144</v>
      </c>
      <c r="W11403" t="str">
        <f t="shared" si="225"/>
        <v>120-149</v>
      </c>
    </row>
    <row r="11404" spans="1:23" x14ac:dyDescent="0.25">
      <c r="A11404" t="s">
        <v>11653</v>
      </c>
      <c r="B11404">
        <v>4312218779</v>
      </c>
      <c r="C11404">
        <v>9278456511</v>
      </c>
      <c r="D11404" s="1">
        <v>45500</v>
      </c>
      <c r="E11404">
        <v>99233</v>
      </c>
      <c r="F11404">
        <v>99203</v>
      </c>
      <c r="G11404" t="s">
        <v>3202</v>
      </c>
      <c r="H11404" s="34">
        <v>42487</v>
      </c>
      <c r="I11404" s="7">
        <v>34839</v>
      </c>
      <c r="J11404" s="7">
        <v>25561.98</v>
      </c>
      <c r="K11404" s="7">
        <v>3006</v>
      </c>
      <c r="L11404" s="7">
        <v>6271.02</v>
      </c>
      <c r="M11404" s="5">
        <v>0.18</v>
      </c>
      <c r="N11404" t="s">
        <v>3141</v>
      </c>
      <c r="O11404" t="s">
        <v>30</v>
      </c>
      <c r="P11404" t="s">
        <v>25</v>
      </c>
      <c r="Q11404" t="s">
        <v>32</v>
      </c>
      <c r="R11404" t="s">
        <v>27</v>
      </c>
      <c r="S11404" t="s">
        <v>17</v>
      </c>
      <c r="T11404" t="s">
        <v>13311</v>
      </c>
      <c r="U11404" s="1">
        <v>45666</v>
      </c>
      <c r="V11404">
        <v>166</v>
      </c>
      <c r="W11404" t="str">
        <f t="shared" si="225"/>
        <v>150-179</v>
      </c>
    </row>
    <row r="11405" spans="1:23" x14ac:dyDescent="0.25">
      <c r="A11405" t="s">
        <v>11654</v>
      </c>
      <c r="B11405">
        <v>4323921267</v>
      </c>
      <c r="C11405">
        <v>6790735077</v>
      </c>
      <c r="D11405" s="1">
        <v>45639</v>
      </c>
      <c r="E11405">
        <v>99214</v>
      </c>
      <c r="F11405">
        <v>99213</v>
      </c>
      <c r="G11405" t="s">
        <v>187</v>
      </c>
      <c r="H11405" s="34">
        <v>48075</v>
      </c>
      <c r="I11405" s="7">
        <v>38460</v>
      </c>
      <c r="J11405" s="7">
        <v>28839.599999999999</v>
      </c>
      <c r="K11405" s="7">
        <v>4236</v>
      </c>
      <c r="L11405" s="7">
        <v>5384.4</v>
      </c>
      <c r="M11405" s="5">
        <v>0.14000000000000001</v>
      </c>
      <c r="N11405" t="s">
        <v>1135</v>
      </c>
      <c r="O11405" t="s">
        <v>30</v>
      </c>
      <c r="P11405" t="s">
        <v>3146</v>
      </c>
      <c r="Q11405" t="s">
        <v>32</v>
      </c>
      <c r="R11405" t="s">
        <v>27</v>
      </c>
      <c r="S11405" t="s">
        <v>21</v>
      </c>
      <c r="T11405" t="s">
        <v>13312</v>
      </c>
      <c r="U11405" s="1">
        <v>45733</v>
      </c>
      <c r="V11405">
        <v>94</v>
      </c>
      <c r="W11405" t="str">
        <f t="shared" si="225"/>
        <v>90-119</v>
      </c>
    </row>
    <row r="11406" spans="1:23" x14ac:dyDescent="0.25">
      <c r="A11406" t="s">
        <v>11655</v>
      </c>
      <c r="B11406">
        <v>2006629379</v>
      </c>
      <c r="C11406">
        <v>2451071151</v>
      </c>
      <c r="D11406" s="1">
        <v>45756</v>
      </c>
      <c r="E11406">
        <v>99213</v>
      </c>
      <c r="F11406">
        <v>99282</v>
      </c>
      <c r="G11406" t="s">
        <v>3309</v>
      </c>
      <c r="H11406" s="34">
        <v>63708</v>
      </c>
      <c r="I11406" s="7">
        <v>50329</v>
      </c>
      <c r="J11406" s="7">
        <v>42276.36</v>
      </c>
      <c r="K11406" s="7">
        <v>0</v>
      </c>
      <c r="L11406" s="7">
        <v>8052.64</v>
      </c>
      <c r="M11406" s="5">
        <v>0.16</v>
      </c>
      <c r="N11406" t="s">
        <v>1138</v>
      </c>
      <c r="O11406" t="s">
        <v>17</v>
      </c>
      <c r="P11406" t="s">
        <v>3146</v>
      </c>
      <c r="Q11406" t="s">
        <v>19</v>
      </c>
      <c r="R11406" t="s">
        <v>21</v>
      </c>
      <c r="S11406" t="s">
        <v>21</v>
      </c>
      <c r="T11406" t="s">
        <v>13312</v>
      </c>
      <c r="U11406" s="1">
        <v>45891</v>
      </c>
      <c r="V11406">
        <v>135</v>
      </c>
      <c r="W11406" t="str">
        <f t="shared" si="225"/>
        <v>120-149</v>
      </c>
    </row>
    <row r="11407" spans="1:23" x14ac:dyDescent="0.25">
      <c r="A11407" t="s">
        <v>11656</v>
      </c>
      <c r="B11407">
        <v>2509751127</v>
      </c>
      <c r="C11407">
        <v>8163450268</v>
      </c>
      <c r="D11407" s="1">
        <v>45452</v>
      </c>
      <c r="E11407">
        <v>99232</v>
      </c>
      <c r="F11407">
        <v>93000</v>
      </c>
      <c r="G11407" t="s">
        <v>159</v>
      </c>
      <c r="H11407" s="34">
        <v>29173</v>
      </c>
      <c r="I11407" s="7">
        <v>23338</v>
      </c>
      <c r="J11407" s="7">
        <v>20070.68</v>
      </c>
      <c r="K11407" s="7">
        <v>0</v>
      </c>
      <c r="L11407" s="7">
        <v>3267.32</v>
      </c>
      <c r="M11407" s="5">
        <v>0.14000000000000001</v>
      </c>
      <c r="N11407" t="s">
        <v>1135</v>
      </c>
      <c r="O11407" t="s">
        <v>17</v>
      </c>
      <c r="P11407" t="s">
        <v>35</v>
      </c>
      <c r="Q11407" t="s">
        <v>19</v>
      </c>
      <c r="R11407" t="s">
        <v>20</v>
      </c>
      <c r="S11407" t="s">
        <v>21</v>
      </c>
      <c r="T11407" t="s">
        <v>13312</v>
      </c>
      <c r="U11407" s="1">
        <v>45489</v>
      </c>
      <c r="V11407">
        <v>37</v>
      </c>
      <c r="W11407" t="str">
        <f t="shared" si="225"/>
        <v>30-59</v>
      </c>
    </row>
    <row r="11408" spans="1:23" x14ac:dyDescent="0.25">
      <c r="A11408" t="s">
        <v>11657</v>
      </c>
      <c r="B11408">
        <v>5749242972</v>
      </c>
      <c r="C11408">
        <v>6652906762</v>
      </c>
      <c r="D11408" s="1">
        <v>45726</v>
      </c>
      <c r="E11408">
        <v>99233</v>
      </c>
      <c r="F11408">
        <v>99212</v>
      </c>
      <c r="G11408" t="s">
        <v>244</v>
      </c>
      <c r="H11408" s="34">
        <v>93321</v>
      </c>
      <c r="I11408" s="7">
        <v>72790</v>
      </c>
      <c r="J11408" s="7">
        <v>52204</v>
      </c>
      <c r="K11408" s="7">
        <v>6028</v>
      </c>
      <c r="L11408" s="7">
        <v>14558</v>
      </c>
      <c r="M11408" s="5">
        <v>0.2</v>
      </c>
      <c r="N11408" t="s">
        <v>3140</v>
      </c>
      <c r="O11408" t="s">
        <v>30</v>
      </c>
      <c r="P11408" t="s">
        <v>55</v>
      </c>
      <c r="Q11408" t="s">
        <v>32</v>
      </c>
      <c r="R11408" t="s">
        <v>21</v>
      </c>
      <c r="S11408" t="s">
        <v>21</v>
      </c>
      <c r="T11408" t="s">
        <v>13312</v>
      </c>
      <c r="U11408" s="1">
        <v>45872</v>
      </c>
      <c r="V11408">
        <v>146</v>
      </c>
      <c r="W11408" t="str">
        <f t="shared" si="225"/>
        <v>120-149</v>
      </c>
    </row>
    <row r="11409" spans="1:23" x14ac:dyDescent="0.25">
      <c r="A11409" t="s">
        <v>11658</v>
      </c>
      <c r="B11409">
        <v>3559003138</v>
      </c>
      <c r="C11409">
        <v>913303976</v>
      </c>
      <c r="D11409" s="1">
        <v>45855</v>
      </c>
      <c r="E11409">
        <v>99238</v>
      </c>
      <c r="F11409">
        <v>99211</v>
      </c>
      <c r="G11409" t="s">
        <v>200</v>
      </c>
      <c r="H11409" s="34">
        <v>75406</v>
      </c>
      <c r="I11409" s="7">
        <v>49014</v>
      </c>
      <c r="J11409" s="7">
        <v>43132.32</v>
      </c>
      <c r="K11409" s="7">
        <v>0</v>
      </c>
      <c r="L11409" s="7">
        <v>5881.68</v>
      </c>
      <c r="M11409" s="5">
        <v>0.12</v>
      </c>
      <c r="N11409" t="s">
        <v>46</v>
      </c>
      <c r="O11409" t="s">
        <v>17</v>
      </c>
      <c r="P11409" t="s">
        <v>3149</v>
      </c>
      <c r="Q11409" t="s">
        <v>19</v>
      </c>
      <c r="R11409" t="s">
        <v>26</v>
      </c>
      <c r="S11409" t="s">
        <v>21</v>
      </c>
      <c r="T11409" t="s">
        <v>13312</v>
      </c>
      <c r="U11409" s="1">
        <v>45979</v>
      </c>
      <c r="V11409">
        <v>124</v>
      </c>
      <c r="W11409" t="str">
        <f t="shared" si="225"/>
        <v>120-149</v>
      </c>
    </row>
    <row r="11410" spans="1:23" x14ac:dyDescent="0.25">
      <c r="A11410" t="s">
        <v>11659</v>
      </c>
      <c r="B11410">
        <v>8440199455</v>
      </c>
      <c r="C11410">
        <v>4970774049</v>
      </c>
      <c r="D11410" s="1">
        <v>45588</v>
      </c>
      <c r="E11410">
        <v>99213</v>
      </c>
      <c r="F11410">
        <v>99202</v>
      </c>
      <c r="G11410" t="s">
        <v>3204</v>
      </c>
      <c r="H11410" s="34">
        <v>94139</v>
      </c>
      <c r="I11410" s="7">
        <v>75311</v>
      </c>
      <c r="J11410" s="7">
        <v>41944.46</v>
      </c>
      <c r="K11410" s="7">
        <v>22823</v>
      </c>
      <c r="L11410" s="7">
        <v>10543.54</v>
      </c>
      <c r="M11410" s="5">
        <v>0.14000000000000001</v>
      </c>
      <c r="N11410" t="s">
        <v>1135</v>
      </c>
      <c r="O11410" t="s">
        <v>27</v>
      </c>
      <c r="P11410" t="s">
        <v>3148</v>
      </c>
      <c r="Q11410" t="s">
        <v>32</v>
      </c>
      <c r="R11410" t="s">
        <v>27</v>
      </c>
      <c r="S11410" t="s">
        <v>27</v>
      </c>
      <c r="T11410" t="s">
        <v>13311</v>
      </c>
      <c r="U11410" s="1">
        <v>45643</v>
      </c>
      <c r="V11410">
        <v>55</v>
      </c>
      <c r="W11410" t="str">
        <f t="shared" si="225"/>
        <v>30-59</v>
      </c>
    </row>
    <row r="11411" spans="1:23" x14ac:dyDescent="0.25">
      <c r="A11411" t="s">
        <v>11660</v>
      </c>
      <c r="B11411">
        <v>4011951073</v>
      </c>
      <c r="C11411">
        <v>1603225028</v>
      </c>
      <c r="D11411" s="1">
        <v>45954</v>
      </c>
      <c r="E11411">
        <v>99223</v>
      </c>
      <c r="F11411">
        <v>99285</v>
      </c>
      <c r="G11411" t="s">
        <v>3355</v>
      </c>
      <c r="H11411" s="34">
        <v>86634</v>
      </c>
      <c r="I11411" s="7">
        <v>73639</v>
      </c>
      <c r="J11411" s="7">
        <v>43637.22</v>
      </c>
      <c r="K11411" s="7">
        <v>28529</v>
      </c>
      <c r="L11411" s="7">
        <v>1472.78</v>
      </c>
      <c r="M11411" s="5">
        <v>0.02</v>
      </c>
      <c r="N11411" t="s">
        <v>16</v>
      </c>
      <c r="O11411" t="s">
        <v>27</v>
      </c>
      <c r="P11411" t="s">
        <v>31</v>
      </c>
      <c r="Q11411" t="s">
        <v>19</v>
      </c>
      <c r="R11411" t="s">
        <v>21</v>
      </c>
      <c r="S11411" t="s">
        <v>17</v>
      </c>
      <c r="T11411" t="s">
        <v>13311</v>
      </c>
      <c r="U11411" s="1">
        <v>46030</v>
      </c>
      <c r="V11411">
        <v>76</v>
      </c>
      <c r="W11411" t="str">
        <f t="shared" si="225"/>
        <v>60-89</v>
      </c>
    </row>
    <row r="11412" spans="1:23" x14ac:dyDescent="0.25">
      <c r="A11412" t="s">
        <v>11661</v>
      </c>
      <c r="B11412">
        <v>4539576669</v>
      </c>
      <c r="C11412">
        <v>2759674578</v>
      </c>
      <c r="D11412" s="1">
        <v>45922</v>
      </c>
      <c r="E11412">
        <v>99223</v>
      </c>
      <c r="F11412">
        <v>99281</v>
      </c>
      <c r="G11412" t="s">
        <v>42</v>
      </c>
      <c r="H11412" s="34">
        <v>93537</v>
      </c>
      <c r="I11412" s="7">
        <v>79506</v>
      </c>
      <c r="J11412" s="7">
        <v>66863.88</v>
      </c>
      <c r="K11412" s="7">
        <v>11052</v>
      </c>
      <c r="L11412" s="7">
        <v>1590.12</v>
      </c>
      <c r="M11412" s="5">
        <v>0.02</v>
      </c>
      <c r="N11412" t="s">
        <v>16</v>
      </c>
      <c r="O11412" t="s">
        <v>30</v>
      </c>
      <c r="P11412" t="s">
        <v>3147</v>
      </c>
      <c r="Q11412" t="s">
        <v>19</v>
      </c>
      <c r="R11412" t="s">
        <v>43</v>
      </c>
      <c r="S11412" t="s">
        <v>21</v>
      </c>
      <c r="T11412" t="s">
        <v>13312</v>
      </c>
      <c r="U11412" s="1">
        <v>46044</v>
      </c>
      <c r="V11412">
        <v>123</v>
      </c>
      <c r="W11412" t="str">
        <f t="shared" si="225"/>
        <v>120-149</v>
      </c>
    </row>
    <row r="11413" spans="1:23" x14ac:dyDescent="0.25">
      <c r="A11413" t="s">
        <v>11662</v>
      </c>
      <c r="B11413">
        <v>375579901</v>
      </c>
      <c r="C11413">
        <v>7502435968</v>
      </c>
      <c r="D11413" s="1">
        <v>45728</v>
      </c>
      <c r="E11413">
        <v>99214</v>
      </c>
      <c r="F11413">
        <v>99285</v>
      </c>
      <c r="G11413" t="s">
        <v>54</v>
      </c>
      <c r="H11413" s="34">
        <v>65700</v>
      </c>
      <c r="I11413" s="7">
        <v>49275</v>
      </c>
      <c r="J11413" s="7">
        <v>26348.75</v>
      </c>
      <c r="K11413" s="7">
        <v>15535</v>
      </c>
      <c r="L11413" s="7">
        <v>7391.25</v>
      </c>
      <c r="M11413" s="5">
        <v>0.15</v>
      </c>
      <c r="N11413" t="s">
        <v>1139</v>
      </c>
      <c r="O11413" t="s">
        <v>27</v>
      </c>
      <c r="P11413" t="s">
        <v>31</v>
      </c>
      <c r="Q11413" t="s">
        <v>19</v>
      </c>
      <c r="R11413" t="s">
        <v>21</v>
      </c>
      <c r="S11413" t="s">
        <v>17</v>
      </c>
      <c r="T11413" t="s">
        <v>13311</v>
      </c>
      <c r="U11413" s="1">
        <v>45869</v>
      </c>
      <c r="V11413">
        <v>141</v>
      </c>
      <c r="W11413" t="str">
        <f t="shared" si="225"/>
        <v>120-149</v>
      </c>
    </row>
    <row r="11414" spans="1:23" x14ac:dyDescent="0.25">
      <c r="A11414" t="s">
        <v>11663</v>
      </c>
      <c r="B11414">
        <v>8674461112</v>
      </c>
      <c r="C11414">
        <v>4110894911</v>
      </c>
      <c r="D11414" s="1">
        <v>45345</v>
      </c>
      <c r="E11414">
        <v>99232</v>
      </c>
      <c r="F11414">
        <v>99212</v>
      </c>
      <c r="G11414" t="s">
        <v>99</v>
      </c>
      <c r="H11414" s="34">
        <v>88306</v>
      </c>
      <c r="I11414" s="7">
        <v>66230</v>
      </c>
      <c r="J11414" s="7">
        <v>56295.5</v>
      </c>
      <c r="K11414" s="7">
        <v>0</v>
      </c>
      <c r="L11414" s="7">
        <v>9934.5</v>
      </c>
      <c r="M11414" s="5">
        <v>0.15</v>
      </c>
      <c r="N11414" t="s">
        <v>1139</v>
      </c>
      <c r="O11414" t="s">
        <v>17</v>
      </c>
      <c r="P11414" t="s">
        <v>3149</v>
      </c>
      <c r="Q11414" t="s">
        <v>32</v>
      </c>
      <c r="R11414" t="s">
        <v>21</v>
      </c>
      <c r="S11414" t="s">
        <v>21</v>
      </c>
      <c r="T11414" t="s">
        <v>13312</v>
      </c>
      <c r="U11414" s="1">
        <v>45499</v>
      </c>
      <c r="V11414">
        <v>154</v>
      </c>
      <c r="W11414" t="str">
        <f t="shared" si="225"/>
        <v>150-179</v>
      </c>
    </row>
    <row r="11415" spans="1:23" x14ac:dyDescent="0.25">
      <c r="A11415" t="s">
        <v>11664</v>
      </c>
      <c r="B11415">
        <v>3320017579</v>
      </c>
      <c r="C11415">
        <v>6064849264</v>
      </c>
      <c r="D11415" s="1">
        <v>45724</v>
      </c>
      <c r="E11415">
        <v>99232</v>
      </c>
      <c r="F11415">
        <v>99284</v>
      </c>
      <c r="G11415" t="s">
        <v>178</v>
      </c>
      <c r="H11415" s="34">
        <v>33619</v>
      </c>
      <c r="I11415" s="7">
        <v>28576</v>
      </c>
      <c r="J11415" s="7">
        <v>28004.48</v>
      </c>
      <c r="K11415" s="7">
        <v>0</v>
      </c>
      <c r="L11415" s="7">
        <v>571.52</v>
      </c>
      <c r="M11415" s="5">
        <v>0.02</v>
      </c>
      <c r="N11415" t="s">
        <v>16</v>
      </c>
      <c r="O11415" t="s">
        <v>17</v>
      </c>
      <c r="P11415" t="s">
        <v>3150</v>
      </c>
      <c r="Q11415" t="s">
        <v>19</v>
      </c>
      <c r="R11415" t="s">
        <v>20</v>
      </c>
      <c r="S11415" t="s">
        <v>21</v>
      </c>
      <c r="T11415" t="s">
        <v>13312</v>
      </c>
      <c r="U11415" s="1">
        <v>45754</v>
      </c>
      <c r="V11415">
        <v>30</v>
      </c>
      <c r="W11415" t="str">
        <f t="shared" si="225"/>
        <v>30-59</v>
      </c>
    </row>
    <row r="11416" spans="1:23" x14ac:dyDescent="0.25">
      <c r="A11416" t="s">
        <v>11665</v>
      </c>
      <c r="B11416">
        <v>3791197358</v>
      </c>
      <c r="C11416">
        <v>164279739</v>
      </c>
      <c r="D11416" s="1">
        <v>45541</v>
      </c>
      <c r="E11416">
        <v>99223</v>
      </c>
      <c r="F11416">
        <v>99213</v>
      </c>
      <c r="G11416" t="s">
        <v>42</v>
      </c>
      <c r="H11416" s="34">
        <v>84696</v>
      </c>
      <c r="I11416" s="7">
        <v>55052</v>
      </c>
      <c r="J11416" s="7">
        <v>48445.760000000002</v>
      </c>
      <c r="K11416" s="7">
        <v>0</v>
      </c>
      <c r="L11416" s="7">
        <v>6606.24</v>
      </c>
      <c r="M11416" s="5">
        <v>0.12</v>
      </c>
      <c r="N11416" t="s">
        <v>46</v>
      </c>
      <c r="O11416" t="s">
        <v>17</v>
      </c>
      <c r="P11416" t="s">
        <v>3146</v>
      </c>
      <c r="Q11416" t="s">
        <v>19</v>
      </c>
      <c r="R11416" t="s">
        <v>38</v>
      </c>
      <c r="S11416" t="s">
        <v>27</v>
      </c>
      <c r="T11416" t="s">
        <v>13311</v>
      </c>
      <c r="U11416" s="1">
        <v>45608</v>
      </c>
      <c r="V11416">
        <v>67</v>
      </c>
      <c r="W11416" t="str">
        <f t="shared" si="225"/>
        <v>60-89</v>
      </c>
    </row>
    <row r="11417" spans="1:23" x14ac:dyDescent="0.25">
      <c r="A11417" t="s">
        <v>11666</v>
      </c>
      <c r="B11417">
        <v>903805002</v>
      </c>
      <c r="C11417">
        <v>5811778984</v>
      </c>
      <c r="D11417" s="1">
        <v>45428</v>
      </c>
      <c r="E11417">
        <v>99214</v>
      </c>
      <c r="F11417">
        <v>99285</v>
      </c>
      <c r="G11417" t="s">
        <v>244</v>
      </c>
      <c r="H11417" s="34">
        <v>90388</v>
      </c>
      <c r="I11417" s="7">
        <v>76830</v>
      </c>
      <c r="J11417" s="7">
        <v>42796.4</v>
      </c>
      <c r="K11417" s="7">
        <v>32497</v>
      </c>
      <c r="L11417" s="7">
        <v>1536.6</v>
      </c>
      <c r="M11417" s="5">
        <v>0.02</v>
      </c>
      <c r="N11417" t="s">
        <v>16</v>
      </c>
      <c r="O11417" t="s">
        <v>27</v>
      </c>
      <c r="P11417" t="s">
        <v>31</v>
      </c>
      <c r="Q11417" t="s">
        <v>32</v>
      </c>
      <c r="R11417" t="s">
        <v>27</v>
      </c>
      <c r="S11417" t="s">
        <v>21</v>
      </c>
      <c r="T11417" t="s">
        <v>13311</v>
      </c>
      <c r="U11417" s="1">
        <v>45565</v>
      </c>
      <c r="V11417">
        <v>137</v>
      </c>
      <c r="W11417" t="str">
        <f t="shared" si="225"/>
        <v>120-149</v>
      </c>
    </row>
    <row r="11418" spans="1:23" x14ac:dyDescent="0.25">
      <c r="A11418" t="s">
        <v>11667</v>
      </c>
      <c r="B11418">
        <v>9127311094</v>
      </c>
      <c r="C11418">
        <v>1299782157</v>
      </c>
      <c r="D11418" s="1">
        <v>45345</v>
      </c>
      <c r="E11418">
        <v>99232</v>
      </c>
      <c r="F11418">
        <v>99204</v>
      </c>
      <c r="G11418" t="s">
        <v>169</v>
      </c>
      <c r="H11418" s="34">
        <v>76514</v>
      </c>
      <c r="I11418" s="7">
        <v>62741</v>
      </c>
      <c r="J11418" s="7">
        <v>37731.620000000003</v>
      </c>
      <c r="K11418" s="7">
        <v>13716</v>
      </c>
      <c r="L11418" s="7">
        <v>11293.38</v>
      </c>
      <c r="M11418" s="5">
        <v>0.18</v>
      </c>
      <c r="N11418" t="s">
        <v>3141</v>
      </c>
      <c r="O11418" t="s">
        <v>27</v>
      </c>
      <c r="P11418" t="s">
        <v>3149</v>
      </c>
      <c r="Q11418" t="s">
        <v>32</v>
      </c>
      <c r="R11418" t="s">
        <v>27</v>
      </c>
      <c r="S11418" t="s">
        <v>27</v>
      </c>
      <c r="T11418" t="s">
        <v>13311</v>
      </c>
      <c r="U11418" s="1">
        <v>45436</v>
      </c>
      <c r="V11418">
        <v>91</v>
      </c>
      <c r="W11418" t="str">
        <f t="shared" si="225"/>
        <v>90-119</v>
      </c>
    </row>
    <row r="11419" spans="1:23" x14ac:dyDescent="0.25">
      <c r="A11419" t="s">
        <v>11668</v>
      </c>
      <c r="B11419">
        <v>4916375520</v>
      </c>
      <c r="C11419">
        <v>9434818120</v>
      </c>
      <c r="D11419" s="1">
        <v>45825</v>
      </c>
      <c r="E11419">
        <v>99215</v>
      </c>
      <c r="F11419">
        <v>99282</v>
      </c>
      <c r="G11419" t="s">
        <v>140</v>
      </c>
      <c r="H11419" s="34">
        <v>66992</v>
      </c>
      <c r="I11419" s="7">
        <v>53594</v>
      </c>
      <c r="J11419" s="7">
        <v>35393.839999999997</v>
      </c>
      <c r="K11419" s="7">
        <v>10697</v>
      </c>
      <c r="L11419" s="7">
        <v>7503.16</v>
      </c>
      <c r="M11419" s="5">
        <v>0.14000000000000001</v>
      </c>
      <c r="N11419" t="s">
        <v>1135</v>
      </c>
      <c r="O11419" t="s">
        <v>27</v>
      </c>
      <c r="P11419" t="s">
        <v>58</v>
      </c>
      <c r="Q11419" t="s">
        <v>19</v>
      </c>
      <c r="R11419" t="s">
        <v>21</v>
      </c>
      <c r="S11419" t="s">
        <v>17</v>
      </c>
      <c r="T11419" t="s">
        <v>13312</v>
      </c>
      <c r="U11419" s="1">
        <v>45946</v>
      </c>
      <c r="V11419">
        <v>121</v>
      </c>
      <c r="W11419" t="str">
        <f t="shared" si="225"/>
        <v>120-149</v>
      </c>
    </row>
    <row r="11420" spans="1:23" x14ac:dyDescent="0.25">
      <c r="A11420" t="s">
        <v>11669</v>
      </c>
      <c r="B11420">
        <v>299318417</v>
      </c>
      <c r="C11420">
        <v>5229220947</v>
      </c>
      <c r="D11420" s="1">
        <v>45507</v>
      </c>
      <c r="E11420">
        <v>99221</v>
      </c>
      <c r="F11420">
        <v>90834</v>
      </c>
      <c r="G11420" t="s">
        <v>362</v>
      </c>
      <c r="H11420" s="34">
        <v>97690</v>
      </c>
      <c r="I11420" s="7">
        <v>80106</v>
      </c>
      <c r="J11420" s="7">
        <v>57359.92</v>
      </c>
      <c r="K11420" s="7">
        <v>8327</v>
      </c>
      <c r="L11420" s="7">
        <v>14419.08</v>
      </c>
      <c r="M11420" s="5">
        <v>0.18</v>
      </c>
      <c r="N11420" t="s">
        <v>3141</v>
      </c>
      <c r="O11420" t="s">
        <v>30</v>
      </c>
      <c r="P11420" t="s">
        <v>97</v>
      </c>
      <c r="Q11420" t="s">
        <v>32</v>
      </c>
      <c r="R11420" t="s">
        <v>43</v>
      </c>
      <c r="S11420" t="s">
        <v>27</v>
      </c>
      <c r="T11420" t="s">
        <v>13311</v>
      </c>
      <c r="U11420" s="1">
        <v>45657</v>
      </c>
      <c r="V11420">
        <v>150</v>
      </c>
      <c r="W11420" t="str">
        <f t="shared" si="225"/>
        <v>150-179</v>
      </c>
    </row>
    <row r="11421" spans="1:23" x14ac:dyDescent="0.25">
      <c r="A11421" t="s">
        <v>11670</v>
      </c>
      <c r="B11421">
        <v>5300854280</v>
      </c>
      <c r="C11421">
        <v>858897560</v>
      </c>
      <c r="D11421" s="1">
        <v>45715</v>
      </c>
      <c r="E11421">
        <v>99232</v>
      </c>
      <c r="F11421">
        <v>99213</v>
      </c>
      <c r="G11421" t="s">
        <v>85</v>
      </c>
      <c r="H11421" s="34">
        <v>16040</v>
      </c>
      <c r="I11421" s="7">
        <v>12832</v>
      </c>
      <c r="J11421" s="7">
        <v>7891.52</v>
      </c>
      <c r="K11421" s="7">
        <v>3144</v>
      </c>
      <c r="L11421" s="7">
        <v>1796.48</v>
      </c>
      <c r="M11421" s="5">
        <v>0.14000000000000001</v>
      </c>
      <c r="N11421" t="s">
        <v>1135</v>
      </c>
      <c r="O11421" t="s">
        <v>27</v>
      </c>
      <c r="P11421" t="s">
        <v>25</v>
      </c>
      <c r="Q11421" t="s">
        <v>32</v>
      </c>
      <c r="R11421" t="s">
        <v>38</v>
      </c>
      <c r="S11421" t="s">
        <v>17</v>
      </c>
      <c r="T11421" t="s">
        <v>13310</v>
      </c>
      <c r="U11421" s="1">
        <v>45759</v>
      </c>
      <c r="V11421">
        <v>44</v>
      </c>
      <c r="W11421" t="str">
        <f t="shared" si="225"/>
        <v>30-59</v>
      </c>
    </row>
    <row r="11422" spans="1:23" x14ac:dyDescent="0.25">
      <c r="A11422" t="s">
        <v>11671</v>
      </c>
      <c r="B11422">
        <v>4380931124</v>
      </c>
      <c r="C11422">
        <v>538771480</v>
      </c>
      <c r="D11422" s="1">
        <v>45909</v>
      </c>
      <c r="E11422">
        <v>99221</v>
      </c>
      <c r="F11422">
        <v>99291</v>
      </c>
      <c r="G11422" t="s">
        <v>3494</v>
      </c>
      <c r="H11422" s="34">
        <v>84529</v>
      </c>
      <c r="I11422" s="7">
        <v>67623</v>
      </c>
      <c r="J11422" s="7">
        <v>41527.78</v>
      </c>
      <c r="K11422" s="7">
        <v>16628</v>
      </c>
      <c r="L11422" s="7">
        <v>9467.2199999999993</v>
      </c>
      <c r="M11422" s="5">
        <v>0.14000000000000001</v>
      </c>
      <c r="N11422" t="s">
        <v>1135</v>
      </c>
      <c r="O11422" t="s">
        <v>27</v>
      </c>
      <c r="P11422" t="s">
        <v>3147</v>
      </c>
      <c r="Q11422" t="s">
        <v>32</v>
      </c>
      <c r="R11422" t="s">
        <v>27</v>
      </c>
      <c r="S11422" t="s">
        <v>17</v>
      </c>
      <c r="T11422" t="s">
        <v>13312</v>
      </c>
      <c r="U11422" s="1">
        <v>45960</v>
      </c>
      <c r="V11422">
        <v>51</v>
      </c>
      <c r="W11422" t="str">
        <f t="shared" si="225"/>
        <v>30-59</v>
      </c>
    </row>
    <row r="11423" spans="1:23" x14ac:dyDescent="0.25">
      <c r="A11423" t="s">
        <v>11672</v>
      </c>
      <c r="B11423">
        <v>6683091830</v>
      </c>
      <c r="C11423">
        <v>8067626969</v>
      </c>
      <c r="D11423" s="1">
        <v>45391</v>
      </c>
      <c r="E11423">
        <v>99221</v>
      </c>
      <c r="F11423">
        <v>99281</v>
      </c>
      <c r="G11423" t="s">
        <v>3170</v>
      </c>
      <c r="H11423" s="34">
        <v>98864</v>
      </c>
      <c r="I11423" s="7">
        <v>71182</v>
      </c>
      <c r="J11423" s="7">
        <v>60932.44</v>
      </c>
      <c r="K11423" s="7">
        <v>4555</v>
      </c>
      <c r="L11423" s="7">
        <v>5694.56</v>
      </c>
      <c r="M11423" s="5">
        <v>0.08</v>
      </c>
      <c r="N11423" t="s">
        <v>24</v>
      </c>
      <c r="O11423" t="s">
        <v>30</v>
      </c>
      <c r="P11423" t="s">
        <v>97</v>
      </c>
      <c r="Q11423" t="s">
        <v>19</v>
      </c>
      <c r="R11423" t="s">
        <v>43</v>
      </c>
      <c r="S11423" t="s">
        <v>21</v>
      </c>
      <c r="T11423" t="s">
        <v>13311</v>
      </c>
      <c r="U11423" s="1">
        <v>45496</v>
      </c>
      <c r="V11423">
        <v>105</v>
      </c>
      <c r="W11423" t="str">
        <f t="shared" si="225"/>
        <v>90-119</v>
      </c>
    </row>
    <row r="11424" spans="1:23" x14ac:dyDescent="0.25">
      <c r="A11424" t="s">
        <v>11673</v>
      </c>
      <c r="B11424">
        <v>6092716441</v>
      </c>
      <c r="C11424">
        <v>7724384820</v>
      </c>
      <c r="D11424" s="1">
        <v>45755</v>
      </c>
      <c r="E11424">
        <v>99222</v>
      </c>
      <c r="F11424">
        <v>81000</v>
      </c>
      <c r="G11424" t="s">
        <v>50</v>
      </c>
      <c r="H11424" s="34">
        <v>61033</v>
      </c>
      <c r="I11424" s="7">
        <v>48826</v>
      </c>
      <c r="J11424" s="7">
        <v>27706.36</v>
      </c>
      <c r="K11424" s="7">
        <v>14284</v>
      </c>
      <c r="L11424" s="7">
        <v>6835.64</v>
      </c>
      <c r="M11424" s="5">
        <v>0.14000000000000001</v>
      </c>
      <c r="N11424" t="s">
        <v>1135</v>
      </c>
      <c r="O11424" t="s">
        <v>27</v>
      </c>
      <c r="P11424" t="s">
        <v>97</v>
      </c>
      <c r="Q11424" t="s">
        <v>32</v>
      </c>
      <c r="R11424" t="s">
        <v>38</v>
      </c>
      <c r="S11424" t="s">
        <v>17</v>
      </c>
      <c r="T11424" t="s">
        <v>13312</v>
      </c>
      <c r="U11424" s="1">
        <v>45853</v>
      </c>
      <c r="V11424">
        <v>98</v>
      </c>
      <c r="W11424" t="str">
        <f t="shared" si="225"/>
        <v>90-119</v>
      </c>
    </row>
    <row r="11425" spans="1:23" x14ac:dyDescent="0.25">
      <c r="A11425" t="s">
        <v>11674</v>
      </c>
      <c r="B11425">
        <v>6675190659</v>
      </c>
      <c r="C11425">
        <v>8883228334</v>
      </c>
      <c r="D11425" s="1">
        <v>45734</v>
      </c>
      <c r="E11425">
        <v>99214</v>
      </c>
      <c r="F11425">
        <v>99211</v>
      </c>
      <c r="G11425" t="s">
        <v>272</v>
      </c>
      <c r="H11425" s="34">
        <v>7893</v>
      </c>
      <c r="I11425" s="7">
        <v>5683</v>
      </c>
      <c r="J11425" s="7">
        <v>4759.3599999999997</v>
      </c>
      <c r="K11425" s="7">
        <v>469</v>
      </c>
      <c r="L11425" s="7">
        <v>454.64</v>
      </c>
      <c r="M11425" s="5">
        <v>0.08</v>
      </c>
      <c r="N11425" t="s">
        <v>24</v>
      </c>
      <c r="O11425" t="s">
        <v>30</v>
      </c>
      <c r="P11425" t="s">
        <v>35</v>
      </c>
      <c r="Q11425" t="s">
        <v>32</v>
      </c>
      <c r="R11425" t="s">
        <v>43</v>
      </c>
      <c r="S11425" t="s">
        <v>21</v>
      </c>
      <c r="T11425" t="s">
        <v>13312</v>
      </c>
      <c r="U11425" s="1">
        <v>45861</v>
      </c>
      <c r="V11425">
        <v>127</v>
      </c>
      <c r="W11425" t="str">
        <f t="shared" si="225"/>
        <v>120-149</v>
      </c>
    </row>
    <row r="11426" spans="1:23" x14ac:dyDescent="0.25">
      <c r="A11426" t="s">
        <v>11675</v>
      </c>
      <c r="B11426">
        <v>6204271613</v>
      </c>
      <c r="C11426">
        <v>5054750246</v>
      </c>
      <c r="D11426" s="1">
        <v>45800</v>
      </c>
      <c r="E11426">
        <v>99222</v>
      </c>
      <c r="F11426">
        <v>97110</v>
      </c>
      <c r="G11426" t="s">
        <v>3373</v>
      </c>
      <c r="H11426" s="34">
        <v>78339</v>
      </c>
      <c r="I11426" s="7">
        <v>64238</v>
      </c>
      <c r="J11426" s="7">
        <v>52675.16</v>
      </c>
      <c r="K11426" s="7">
        <v>0</v>
      </c>
      <c r="L11426" s="7">
        <v>11562.84</v>
      </c>
      <c r="M11426" s="5">
        <v>0.18</v>
      </c>
      <c r="N11426" t="s">
        <v>3141</v>
      </c>
      <c r="O11426" t="s">
        <v>17</v>
      </c>
      <c r="P11426" t="s">
        <v>25</v>
      </c>
      <c r="Q11426" t="s">
        <v>32</v>
      </c>
      <c r="R11426" t="s">
        <v>20</v>
      </c>
      <c r="S11426" t="s">
        <v>17</v>
      </c>
      <c r="T11426" t="s">
        <v>13311</v>
      </c>
      <c r="U11426" s="1">
        <v>45850</v>
      </c>
      <c r="V11426">
        <v>50</v>
      </c>
      <c r="W11426" t="str">
        <f t="shared" si="225"/>
        <v>30-59</v>
      </c>
    </row>
    <row r="11427" spans="1:23" x14ac:dyDescent="0.25">
      <c r="A11427" t="s">
        <v>11676</v>
      </c>
      <c r="B11427">
        <v>5072083080</v>
      </c>
      <c r="C11427">
        <v>8592902142</v>
      </c>
      <c r="D11427" s="1">
        <v>45430</v>
      </c>
      <c r="E11427">
        <v>99233</v>
      </c>
      <c r="F11427">
        <v>97110</v>
      </c>
      <c r="G11427" t="s">
        <v>148</v>
      </c>
      <c r="H11427" s="34">
        <v>18505</v>
      </c>
      <c r="I11427" s="7">
        <v>13879</v>
      </c>
      <c r="J11427" s="7">
        <v>10413.15</v>
      </c>
      <c r="K11427" s="7">
        <v>1384</v>
      </c>
      <c r="L11427" s="7">
        <v>2081.85</v>
      </c>
      <c r="M11427" s="5">
        <v>0.15</v>
      </c>
      <c r="N11427" t="s">
        <v>1139</v>
      </c>
      <c r="O11427" t="s">
        <v>30</v>
      </c>
      <c r="P11427" t="s">
        <v>3146</v>
      </c>
      <c r="Q11427" t="s">
        <v>19</v>
      </c>
      <c r="R11427" t="s">
        <v>21</v>
      </c>
      <c r="S11427" t="s">
        <v>17</v>
      </c>
      <c r="T11427" t="s">
        <v>13311</v>
      </c>
      <c r="U11427" s="1">
        <v>45515</v>
      </c>
      <c r="V11427">
        <v>85</v>
      </c>
      <c r="W11427" t="str">
        <f t="shared" si="225"/>
        <v>60-89</v>
      </c>
    </row>
    <row r="11428" spans="1:23" x14ac:dyDescent="0.25">
      <c r="A11428" t="s">
        <v>11677</v>
      </c>
      <c r="B11428">
        <v>4903582352</v>
      </c>
      <c r="C11428">
        <v>8313544758</v>
      </c>
      <c r="D11428" s="1">
        <v>45852</v>
      </c>
      <c r="E11428">
        <v>99213</v>
      </c>
      <c r="F11428">
        <v>80053</v>
      </c>
      <c r="G11428" t="s">
        <v>3301</v>
      </c>
      <c r="H11428" s="34">
        <v>41960</v>
      </c>
      <c r="I11428" s="7">
        <v>31470</v>
      </c>
      <c r="J11428" s="7">
        <v>21941.5</v>
      </c>
      <c r="K11428" s="7">
        <v>4808</v>
      </c>
      <c r="L11428" s="7">
        <v>4720.5</v>
      </c>
      <c r="M11428" s="5">
        <v>0.15</v>
      </c>
      <c r="N11428" t="s">
        <v>1139</v>
      </c>
      <c r="O11428" t="s">
        <v>27</v>
      </c>
      <c r="P11428" t="s">
        <v>97</v>
      </c>
      <c r="Q11428" t="s">
        <v>32</v>
      </c>
      <c r="R11428" t="s">
        <v>26</v>
      </c>
      <c r="S11428" t="s">
        <v>21</v>
      </c>
      <c r="T11428" t="s">
        <v>13312</v>
      </c>
      <c r="U11428" s="1">
        <v>45991</v>
      </c>
      <c r="V11428">
        <v>139</v>
      </c>
      <c r="W11428" t="str">
        <f t="shared" si="225"/>
        <v>120-149</v>
      </c>
    </row>
    <row r="11429" spans="1:23" x14ac:dyDescent="0.25">
      <c r="A11429" t="s">
        <v>11678</v>
      </c>
      <c r="B11429">
        <v>517441720</v>
      </c>
      <c r="C11429">
        <v>4826472496</v>
      </c>
      <c r="D11429" s="1">
        <v>45923</v>
      </c>
      <c r="E11429">
        <v>99231</v>
      </c>
      <c r="F11429">
        <v>90834</v>
      </c>
      <c r="G11429" t="s">
        <v>3265</v>
      </c>
      <c r="H11429" s="34">
        <v>74047</v>
      </c>
      <c r="I11429" s="7">
        <v>57757</v>
      </c>
      <c r="J11429" s="7">
        <v>42594.6</v>
      </c>
      <c r="K11429" s="7">
        <v>3611</v>
      </c>
      <c r="L11429" s="7">
        <v>11551.4</v>
      </c>
      <c r="M11429" s="5">
        <v>0.2</v>
      </c>
      <c r="N11429" t="s">
        <v>3140</v>
      </c>
      <c r="O11429" t="s">
        <v>30</v>
      </c>
      <c r="P11429" t="s">
        <v>3147</v>
      </c>
      <c r="Q11429" t="s">
        <v>32</v>
      </c>
      <c r="R11429" t="s">
        <v>27</v>
      </c>
      <c r="S11429" t="s">
        <v>27</v>
      </c>
      <c r="T11429" t="s">
        <v>13310</v>
      </c>
      <c r="U11429" s="1">
        <v>45998</v>
      </c>
      <c r="V11429">
        <v>75</v>
      </c>
      <c r="W11429" t="str">
        <f t="shared" si="225"/>
        <v>60-89</v>
      </c>
    </row>
    <row r="11430" spans="1:23" x14ac:dyDescent="0.25">
      <c r="A11430" t="s">
        <v>11679</v>
      </c>
      <c r="B11430">
        <v>9983146028</v>
      </c>
      <c r="C11430">
        <v>9434012606</v>
      </c>
      <c r="D11430" s="1">
        <v>45514</v>
      </c>
      <c r="E11430">
        <v>99223</v>
      </c>
      <c r="F11430">
        <v>99281</v>
      </c>
      <c r="G11430" t="s">
        <v>83</v>
      </c>
      <c r="H11430" s="34">
        <v>34256</v>
      </c>
      <c r="I11430" s="7">
        <v>27062</v>
      </c>
      <c r="J11430" s="7">
        <v>16314.08</v>
      </c>
      <c r="K11430" s="7">
        <v>6418</v>
      </c>
      <c r="L11430" s="7">
        <v>4329.92</v>
      </c>
      <c r="M11430" s="5">
        <v>0.16</v>
      </c>
      <c r="N11430" t="s">
        <v>1138</v>
      </c>
      <c r="O11430" t="s">
        <v>27</v>
      </c>
      <c r="P11430" t="s">
        <v>25</v>
      </c>
      <c r="Q11430" t="s">
        <v>19</v>
      </c>
      <c r="R11430" t="s">
        <v>26</v>
      </c>
      <c r="S11430" t="s">
        <v>17</v>
      </c>
      <c r="T11430" t="s">
        <v>13311</v>
      </c>
      <c r="U11430" s="1">
        <v>45582</v>
      </c>
      <c r="V11430">
        <v>68</v>
      </c>
      <c r="W11430" t="str">
        <f t="shared" si="225"/>
        <v>60-89</v>
      </c>
    </row>
    <row r="11431" spans="1:23" x14ac:dyDescent="0.25">
      <c r="A11431" t="s">
        <v>11680</v>
      </c>
      <c r="B11431">
        <v>3544090031</v>
      </c>
      <c r="C11431">
        <v>2866623045</v>
      </c>
      <c r="D11431" s="1">
        <v>45835</v>
      </c>
      <c r="E11431">
        <v>99232</v>
      </c>
      <c r="F11431">
        <v>99213</v>
      </c>
      <c r="G11431" t="s">
        <v>3453</v>
      </c>
      <c r="H11431" s="34">
        <v>29295</v>
      </c>
      <c r="I11431" s="7">
        <v>19042</v>
      </c>
      <c r="J11431" s="7">
        <v>14378.96</v>
      </c>
      <c r="K11431" s="7">
        <v>2378</v>
      </c>
      <c r="L11431" s="7">
        <v>2285.04</v>
      </c>
      <c r="M11431" s="5">
        <v>0.12</v>
      </c>
      <c r="N11431" t="s">
        <v>46</v>
      </c>
      <c r="O11431" t="s">
        <v>30</v>
      </c>
      <c r="P11431" t="s">
        <v>35</v>
      </c>
      <c r="Q11431" t="s">
        <v>32</v>
      </c>
      <c r="R11431" t="s">
        <v>27</v>
      </c>
      <c r="S11431" t="s">
        <v>17</v>
      </c>
      <c r="T11431" t="s">
        <v>13312</v>
      </c>
      <c r="U11431" s="1">
        <v>45891</v>
      </c>
      <c r="V11431">
        <v>56</v>
      </c>
      <c r="W11431" t="str">
        <f t="shared" si="225"/>
        <v>30-59</v>
      </c>
    </row>
    <row r="11432" spans="1:23" x14ac:dyDescent="0.25">
      <c r="A11432" t="s">
        <v>11681</v>
      </c>
      <c r="B11432">
        <v>5455818803</v>
      </c>
      <c r="C11432">
        <v>372881038</v>
      </c>
      <c r="D11432" s="1">
        <v>45648</v>
      </c>
      <c r="E11432">
        <v>99238</v>
      </c>
      <c r="F11432">
        <v>99292</v>
      </c>
      <c r="G11432" t="s">
        <v>3412</v>
      </c>
      <c r="H11432" s="34">
        <v>61278</v>
      </c>
      <c r="I11432" s="7">
        <v>47797</v>
      </c>
      <c r="J11432" s="7">
        <v>38237.599999999999</v>
      </c>
      <c r="K11432" s="7">
        <v>0</v>
      </c>
      <c r="L11432" s="7">
        <v>9559.4</v>
      </c>
      <c r="M11432" s="5">
        <v>0.2</v>
      </c>
      <c r="N11432" t="s">
        <v>3140</v>
      </c>
      <c r="O11432" t="s">
        <v>17</v>
      </c>
      <c r="P11432" t="s">
        <v>31</v>
      </c>
      <c r="Q11432" t="s">
        <v>19</v>
      </c>
      <c r="R11432" t="s">
        <v>26</v>
      </c>
      <c r="S11432" t="s">
        <v>21</v>
      </c>
      <c r="T11432" t="s">
        <v>13310</v>
      </c>
      <c r="U11432" s="1">
        <v>45763</v>
      </c>
      <c r="V11432">
        <v>115</v>
      </c>
      <c r="W11432" t="str">
        <f t="shared" si="225"/>
        <v>90-119</v>
      </c>
    </row>
    <row r="11433" spans="1:23" x14ac:dyDescent="0.25">
      <c r="A11433" t="s">
        <v>11682</v>
      </c>
      <c r="B11433">
        <v>3739429927</v>
      </c>
      <c r="C11433">
        <v>8861799351</v>
      </c>
      <c r="D11433" s="1">
        <v>45475</v>
      </c>
      <c r="E11433">
        <v>99238</v>
      </c>
      <c r="F11433">
        <v>99281</v>
      </c>
      <c r="G11433" t="s">
        <v>3741</v>
      </c>
      <c r="H11433" s="34">
        <v>67482</v>
      </c>
      <c r="I11433" s="7">
        <v>48587</v>
      </c>
      <c r="J11433" s="7">
        <v>44700.04</v>
      </c>
      <c r="K11433" s="7">
        <v>0</v>
      </c>
      <c r="L11433" s="7">
        <v>3886.96</v>
      </c>
      <c r="M11433" s="5">
        <v>0.08</v>
      </c>
      <c r="N11433" t="s">
        <v>24</v>
      </c>
      <c r="O11433" t="s">
        <v>17</v>
      </c>
      <c r="P11433" t="s">
        <v>97</v>
      </c>
      <c r="Q11433" t="s">
        <v>19</v>
      </c>
      <c r="R11433" t="s">
        <v>21</v>
      </c>
      <c r="S11433" t="s">
        <v>21</v>
      </c>
      <c r="T11433" t="s">
        <v>13310</v>
      </c>
      <c r="U11433" s="1">
        <v>45534</v>
      </c>
      <c r="V11433">
        <v>59</v>
      </c>
      <c r="W11433" t="str">
        <f t="shared" si="225"/>
        <v>30-59</v>
      </c>
    </row>
    <row r="11434" spans="1:23" x14ac:dyDescent="0.25">
      <c r="A11434" t="s">
        <v>11683</v>
      </c>
      <c r="B11434">
        <v>4314368098</v>
      </c>
      <c r="C11434">
        <v>9202119666</v>
      </c>
      <c r="D11434" s="1">
        <v>45714</v>
      </c>
      <c r="E11434">
        <v>99238</v>
      </c>
      <c r="F11434">
        <v>99214</v>
      </c>
      <c r="G11434" t="s">
        <v>3227</v>
      </c>
      <c r="H11434" s="34">
        <v>61120</v>
      </c>
      <c r="I11434" s="7">
        <v>44006</v>
      </c>
      <c r="J11434" s="7">
        <v>35760.519999999997</v>
      </c>
      <c r="K11434" s="7">
        <v>4725</v>
      </c>
      <c r="L11434" s="7">
        <v>3520.48</v>
      </c>
      <c r="M11434" s="5">
        <v>0.08</v>
      </c>
      <c r="N11434" t="s">
        <v>24</v>
      </c>
      <c r="O11434" t="s">
        <v>30</v>
      </c>
      <c r="P11434" t="s">
        <v>3149</v>
      </c>
      <c r="Q11434" t="s">
        <v>19</v>
      </c>
      <c r="R11434" t="s">
        <v>27</v>
      </c>
      <c r="S11434" t="s">
        <v>17</v>
      </c>
      <c r="T11434" t="s">
        <v>13312</v>
      </c>
      <c r="U11434" s="1">
        <v>45883</v>
      </c>
      <c r="V11434">
        <v>169</v>
      </c>
      <c r="W11434" t="str">
        <f t="shared" si="225"/>
        <v>150-179</v>
      </c>
    </row>
    <row r="11435" spans="1:23" x14ac:dyDescent="0.25">
      <c r="A11435" t="s">
        <v>11684</v>
      </c>
      <c r="B11435">
        <v>8604147708</v>
      </c>
      <c r="C11435">
        <v>2425468030</v>
      </c>
      <c r="D11435" s="1">
        <v>45526</v>
      </c>
      <c r="E11435">
        <v>99232</v>
      </c>
      <c r="F11435">
        <v>99292</v>
      </c>
      <c r="G11435" t="s">
        <v>3562</v>
      </c>
      <c r="H11435" s="34">
        <v>27430</v>
      </c>
      <c r="I11435" s="7">
        <v>17830</v>
      </c>
      <c r="J11435" s="7">
        <v>13168.4</v>
      </c>
      <c r="K11435" s="7">
        <v>2522</v>
      </c>
      <c r="L11435" s="7">
        <v>2139.6</v>
      </c>
      <c r="M11435" s="5">
        <v>0.12</v>
      </c>
      <c r="N11435" t="s">
        <v>46</v>
      </c>
      <c r="O11435" t="s">
        <v>30</v>
      </c>
      <c r="P11435" t="s">
        <v>3149</v>
      </c>
      <c r="Q11435" t="s">
        <v>19</v>
      </c>
      <c r="R11435" t="s">
        <v>27</v>
      </c>
      <c r="S11435" t="s">
        <v>21</v>
      </c>
      <c r="T11435" t="s">
        <v>13310</v>
      </c>
      <c r="U11435" s="1">
        <v>45655</v>
      </c>
      <c r="V11435">
        <v>130</v>
      </c>
      <c r="W11435" t="str">
        <f t="shared" si="225"/>
        <v>120-149</v>
      </c>
    </row>
    <row r="11436" spans="1:23" x14ac:dyDescent="0.25">
      <c r="A11436" t="s">
        <v>11685</v>
      </c>
      <c r="B11436">
        <v>2502305920</v>
      </c>
      <c r="C11436">
        <v>2838168898</v>
      </c>
      <c r="D11436" s="1">
        <v>45651</v>
      </c>
      <c r="E11436">
        <v>99213</v>
      </c>
      <c r="F11436">
        <v>71046</v>
      </c>
      <c r="G11436" t="s">
        <v>3225</v>
      </c>
      <c r="H11436" s="34">
        <v>87865</v>
      </c>
      <c r="I11436" s="7">
        <v>72049</v>
      </c>
      <c r="J11436" s="7">
        <v>51638.18</v>
      </c>
      <c r="K11436" s="7">
        <v>7442</v>
      </c>
      <c r="L11436" s="7">
        <v>12968.82</v>
      </c>
      <c r="M11436" s="5">
        <v>0.18</v>
      </c>
      <c r="N11436" t="s">
        <v>3141</v>
      </c>
      <c r="O11436" t="s">
        <v>30</v>
      </c>
      <c r="P11436" t="s">
        <v>40</v>
      </c>
      <c r="Q11436" t="s">
        <v>19</v>
      </c>
      <c r="R11436" t="s">
        <v>20</v>
      </c>
      <c r="S11436" t="s">
        <v>27</v>
      </c>
      <c r="T11436" t="s">
        <v>13310</v>
      </c>
      <c r="U11436" s="1">
        <v>45687</v>
      </c>
      <c r="V11436">
        <v>36</v>
      </c>
      <c r="W11436" t="str">
        <f t="shared" si="225"/>
        <v>30-59</v>
      </c>
    </row>
    <row r="11437" spans="1:23" x14ac:dyDescent="0.25">
      <c r="A11437" t="s">
        <v>11686</v>
      </c>
      <c r="B11437">
        <v>9813950061</v>
      </c>
      <c r="C11437">
        <v>8598568768</v>
      </c>
      <c r="D11437" s="1">
        <v>45542</v>
      </c>
      <c r="E11437">
        <v>99214</v>
      </c>
      <c r="F11437">
        <v>97110</v>
      </c>
      <c r="G11437" t="s">
        <v>3365</v>
      </c>
      <c r="H11437" s="34">
        <v>55962</v>
      </c>
      <c r="I11437" s="7">
        <v>41972</v>
      </c>
      <c r="J11437" s="7">
        <v>29668.2</v>
      </c>
      <c r="K11437" s="7">
        <v>6008</v>
      </c>
      <c r="L11437" s="7">
        <v>6295.8</v>
      </c>
      <c r="M11437" s="5">
        <v>0.15</v>
      </c>
      <c r="N11437" t="s">
        <v>1139</v>
      </c>
      <c r="O11437" t="s">
        <v>27</v>
      </c>
      <c r="P11437" t="s">
        <v>3146</v>
      </c>
      <c r="Q11437" t="s">
        <v>19</v>
      </c>
      <c r="R11437" t="s">
        <v>43</v>
      </c>
      <c r="S11437" t="s">
        <v>27</v>
      </c>
      <c r="T11437" t="s">
        <v>13311</v>
      </c>
      <c r="U11437" s="1">
        <v>45665</v>
      </c>
      <c r="V11437">
        <v>123</v>
      </c>
      <c r="W11437" t="str">
        <f t="shared" si="225"/>
        <v>120-149</v>
      </c>
    </row>
    <row r="11438" spans="1:23" x14ac:dyDescent="0.25">
      <c r="A11438" t="s">
        <v>11687</v>
      </c>
      <c r="B11438">
        <v>1752823427</v>
      </c>
      <c r="C11438">
        <v>9516895167</v>
      </c>
      <c r="D11438" s="1">
        <v>45736</v>
      </c>
      <c r="E11438">
        <v>99221</v>
      </c>
      <c r="F11438">
        <v>99291</v>
      </c>
      <c r="G11438" t="s">
        <v>171</v>
      </c>
      <c r="H11438" s="34">
        <v>60552</v>
      </c>
      <c r="I11438" s="7">
        <v>45414</v>
      </c>
      <c r="J11438" s="7">
        <v>34411.9</v>
      </c>
      <c r="K11438" s="7">
        <v>4190</v>
      </c>
      <c r="L11438" s="7">
        <v>6812.1</v>
      </c>
      <c r="M11438" s="5">
        <v>0.15</v>
      </c>
      <c r="N11438" t="s">
        <v>1139</v>
      </c>
      <c r="O11438" t="s">
        <v>30</v>
      </c>
      <c r="P11438" t="s">
        <v>55</v>
      </c>
      <c r="Q11438" t="s">
        <v>19</v>
      </c>
      <c r="R11438" t="s">
        <v>20</v>
      </c>
      <c r="S11438" t="s">
        <v>27</v>
      </c>
      <c r="T11438" t="s">
        <v>13311</v>
      </c>
      <c r="U11438" s="1">
        <v>45915</v>
      </c>
      <c r="V11438">
        <v>179</v>
      </c>
      <c r="W11438" t="str">
        <f t="shared" si="225"/>
        <v>150-179</v>
      </c>
    </row>
    <row r="11439" spans="1:23" x14ac:dyDescent="0.25">
      <c r="A11439" t="s">
        <v>11688</v>
      </c>
      <c r="B11439">
        <v>4809421443</v>
      </c>
      <c r="C11439">
        <v>7772853109</v>
      </c>
      <c r="D11439" s="1">
        <v>45467</v>
      </c>
      <c r="E11439">
        <v>99222</v>
      </c>
      <c r="F11439">
        <v>99215</v>
      </c>
      <c r="G11439" t="s">
        <v>3342</v>
      </c>
      <c r="H11439" s="34">
        <v>69583</v>
      </c>
      <c r="I11439" s="7">
        <v>50100</v>
      </c>
      <c r="J11439" s="7">
        <v>23354</v>
      </c>
      <c r="K11439" s="7">
        <v>22738</v>
      </c>
      <c r="L11439" s="7">
        <v>4008</v>
      </c>
      <c r="M11439" s="5">
        <v>0.08</v>
      </c>
      <c r="N11439" t="s">
        <v>24</v>
      </c>
      <c r="O11439" t="s">
        <v>27</v>
      </c>
      <c r="P11439" t="s">
        <v>3149</v>
      </c>
      <c r="Q11439" t="s">
        <v>32</v>
      </c>
      <c r="R11439" t="s">
        <v>38</v>
      </c>
      <c r="S11439" t="s">
        <v>17</v>
      </c>
      <c r="T11439" t="s">
        <v>13310</v>
      </c>
      <c r="U11439" s="1">
        <v>45554</v>
      </c>
      <c r="V11439">
        <v>87</v>
      </c>
      <c r="W11439" t="str">
        <f t="shared" si="225"/>
        <v>60-89</v>
      </c>
    </row>
    <row r="11440" spans="1:23" x14ac:dyDescent="0.25">
      <c r="A11440" t="s">
        <v>11689</v>
      </c>
      <c r="B11440">
        <v>7463330506</v>
      </c>
      <c r="C11440">
        <v>6405043644</v>
      </c>
      <c r="D11440" s="1">
        <v>45625</v>
      </c>
      <c r="E11440">
        <v>99214</v>
      </c>
      <c r="F11440">
        <v>99291</v>
      </c>
      <c r="G11440" t="s">
        <v>351</v>
      </c>
      <c r="H11440" s="34">
        <v>36640</v>
      </c>
      <c r="I11440" s="7">
        <v>28946</v>
      </c>
      <c r="J11440" s="7">
        <v>14552.64</v>
      </c>
      <c r="K11440" s="7">
        <v>9762</v>
      </c>
      <c r="L11440" s="7">
        <v>4631.3599999999997</v>
      </c>
      <c r="M11440" s="5">
        <v>0.16</v>
      </c>
      <c r="N11440" t="s">
        <v>1138</v>
      </c>
      <c r="O11440" t="s">
        <v>27</v>
      </c>
      <c r="P11440" t="s">
        <v>3150</v>
      </c>
      <c r="Q11440" t="s">
        <v>32</v>
      </c>
      <c r="R11440" t="s">
        <v>21</v>
      </c>
      <c r="S11440" t="s">
        <v>21</v>
      </c>
      <c r="T11440" t="s">
        <v>13311</v>
      </c>
      <c r="U11440" s="1">
        <v>45663</v>
      </c>
      <c r="V11440">
        <v>38</v>
      </c>
      <c r="W11440" t="str">
        <f t="shared" si="225"/>
        <v>30-59</v>
      </c>
    </row>
    <row r="11441" spans="1:23" x14ac:dyDescent="0.25">
      <c r="A11441" t="s">
        <v>11690</v>
      </c>
      <c r="B11441">
        <v>1121188014</v>
      </c>
      <c r="C11441">
        <v>5655052939</v>
      </c>
      <c r="D11441" s="1">
        <v>45615</v>
      </c>
      <c r="E11441">
        <v>99223</v>
      </c>
      <c r="F11441">
        <v>99202</v>
      </c>
      <c r="G11441" t="s">
        <v>3598</v>
      </c>
      <c r="H11441" s="34">
        <v>13082</v>
      </c>
      <c r="I11441" s="7">
        <v>10204</v>
      </c>
      <c r="J11441" s="7">
        <v>8163.2</v>
      </c>
      <c r="K11441" s="7">
        <v>0</v>
      </c>
      <c r="L11441" s="7">
        <v>2040.8</v>
      </c>
      <c r="M11441" s="5">
        <v>0.2</v>
      </c>
      <c r="N11441" t="s">
        <v>3140</v>
      </c>
      <c r="O11441" t="s">
        <v>17</v>
      </c>
      <c r="P11441" t="s">
        <v>18</v>
      </c>
      <c r="Q11441" t="s">
        <v>32</v>
      </c>
      <c r="R11441" t="s">
        <v>26</v>
      </c>
      <c r="S11441" t="s">
        <v>27</v>
      </c>
      <c r="T11441" t="s">
        <v>13312</v>
      </c>
      <c r="U11441" s="1">
        <v>45715</v>
      </c>
      <c r="V11441">
        <v>100</v>
      </c>
      <c r="W11441" t="str">
        <f t="shared" si="225"/>
        <v>90-119</v>
      </c>
    </row>
    <row r="11442" spans="1:23" x14ac:dyDescent="0.25">
      <c r="A11442" t="s">
        <v>11691</v>
      </c>
      <c r="B11442">
        <v>6694268377</v>
      </c>
      <c r="C11442">
        <v>921852023</v>
      </c>
      <c r="D11442" s="1">
        <v>45749</v>
      </c>
      <c r="E11442">
        <v>99213</v>
      </c>
      <c r="F11442">
        <v>99212</v>
      </c>
      <c r="G11442" t="s">
        <v>89</v>
      </c>
      <c r="H11442" s="34">
        <v>70465</v>
      </c>
      <c r="I11442" s="7">
        <v>59895</v>
      </c>
      <c r="J11442" s="7">
        <v>58697.1</v>
      </c>
      <c r="K11442" s="7">
        <v>0</v>
      </c>
      <c r="L11442" s="7">
        <v>1197.9000000000001</v>
      </c>
      <c r="M11442" s="5">
        <v>0.02</v>
      </c>
      <c r="N11442" t="s">
        <v>16</v>
      </c>
      <c r="O11442" t="s">
        <v>17</v>
      </c>
      <c r="P11442" t="s">
        <v>40</v>
      </c>
      <c r="Q11442" t="s">
        <v>19</v>
      </c>
      <c r="R11442" t="s">
        <v>20</v>
      </c>
      <c r="S11442" t="s">
        <v>27</v>
      </c>
      <c r="T11442" t="s">
        <v>13310</v>
      </c>
      <c r="U11442" s="1">
        <v>45827</v>
      </c>
      <c r="V11442">
        <v>78</v>
      </c>
      <c r="W11442" t="str">
        <f t="shared" si="225"/>
        <v>60-89</v>
      </c>
    </row>
    <row r="11443" spans="1:23" x14ac:dyDescent="0.25">
      <c r="A11443" t="s">
        <v>11692</v>
      </c>
      <c r="B11443">
        <v>7223577158</v>
      </c>
      <c r="C11443">
        <v>1396089681</v>
      </c>
      <c r="D11443" s="1">
        <v>45758</v>
      </c>
      <c r="E11443">
        <v>99223</v>
      </c>
      <c r="F11443">
        <v>99291</v>
      </c>
      <c r="G11443" t="s">
        <v>3301</v>
      </c>
      <c r="H11443" s="34">
        <v>47311</v>
      </c>
      <c r="I11443" s="7">
        <v>36903</v>
      </c>
      <c r="J11443" s="7">
        <v>25537.4</v>
      </c>
      <c r="K11443" s="7">
        <v>3985</v>
      </c>
      <c r="L11443" s="7">
        <v>7380.6</v>
      </c>
      <c r="M11443" s="5">
        <v>0.2</v>
      </c>
      <c r="N11443" t="s">
        <v>3140</v>
      </c>
      <c r="O11443" t="s">
        <v>30</v>
      </c>
      <c r="P11443" t="s">
        <v>3150</v>
      </c>
      <c r="Q11443" t="s">
        <v>19</v>
      </c>
      <c r="R11443" t="s">
        <v>27</v>
      </c>
      <c r="S11443" t="s">
        <v>21</v>
      </c>
      <c r="T11443" t="s">
        <v>13311</v>
      </c>
      <c r="U11443" s="1">
        <v>45800</v>
      </c>
      <c r="V11443">
        <v>42</v>
      </c>
      <c r="W11443" t="str">
        <f t="shared" si="225"/>
        <v>30-59</v>
      </c>
    </row>
    <row r="11444" spans="1:23" x14ac:dyDescent="0.25">
      <c r="A11444" t="s">
        <v>11693</v>
      </c>
      <c r="B11444">
        <v>9901561611</v>
      </c>
      <c r="C11444">
        <v>8491674796</v>
      </c>
      <c r="D11444" s="1">
        <v>45844</v>
      </c>
      <c r="E11444">
        <v>99213</v>
      </c>
      <c r="F11444">
        <v>99201</v>
      </c>
      <c r="G11444" t="s">
        <v>77</v>
      </c>
      <c r="H11444" s="34">
        <v>23329</v>
      </c>
      <c r="I11444" s="7">
        <v>15164</v>
      </c>
      <c r="J11444" s="7">
        <v>11447.32</v>
      </c>
      <c r="K11444" s="7">
        <v>1897</v>
      </c>
      <c r="L11444" s="7">
        <v>1819.68</v>
      </c>
      <c r="M11444" s="5">
        <v>0.12</v>
      </c>
      <c r="N11444" t="s">
        <v>46</v>
      </c>
      <c r="O11444" t="s">
        <v>30</v>
      </c>
      <c r="P11444" t="s">
        <v>3149</v>
      </c>
      <c r="Q11444" t="s">
        <v>32</v>
      </c>
      <c r="R11444" t="s">
        <v>20</v>
      </c>
      <c r="S11444" t="s">
        <v>27</v>
      </c>
      <c r="T11444" t="s">
        <v>13310</v>
      </c>
      <c r="U11444" s="1">
        <v>45922</v>
      </c>
      <c r="V11444">
        <v>78</v>
      </c>
      <c r="W11444" t="str">
        <f t="shared" si="225"/>
        <v>60-89</v>
      </c>
    </row>
    <row r="11445" spans="1:23" x14ac:dyDescent="0.25">
      <c r="A11445" t="s">
        <v>11694</v>
      </c>
      <c r="B11445">
        <v>9565526270</v>
      </c>
      <c r="C11445">
        <v>3207079751</v>
      </c>
      <c r="D11445" s="1">
        <v>45765</v>
      </c>
      <c r="E11445">
        <v>99221</v>
      </c>
      <c r="F11445">
        <v>81000</v>
      </c>
      <c r="G11445" t="s">
        <v>71</v>
      </c>
      <c r="H11445" s="34">
        <v>57700</v>
      </c>
      <c r="I11445" s="7">
        <v>41544</v>
      </c>
      <c r="J11445" s="7">
        <v>32378.480000000003</v>
      </c>
      <c r="K11445" s="7">
        <v>5842</v>
      </c>
      <c r="L11445" s="7">
        <v>3323.52</v>
      </c>
      <c r="M11445" s="5">
        <v>0.08</v>
      </c>
      <c r="N11445" t="s">
        <v>24</v>
      </c>
      <c r="O11445" t="s">
        <v>30</v>
      </c>
      <c r="P11445" t="s">
        <v>97</v>
      </c>
      <c r="Q11445" t="s">
        <v>19</v>
      </c>
      <c r="R11445" t="s">
        <v>20</v>
      </c>
      <c r="S11445" t="s">
        <v>27</v>
      </c>
      <c r="T11445" t="s">
        <v>13312</v>
      </c>
      <c r="U11445" s="1">
        <v>45851</v>
      </c>
      <c r="V11445">
        <v>86</v>
      </c>
      <c r="W11445" t="str">
        <f t="shared" si="225"/>
        <v>60-89</v>
      </c>
    </row>
    <row r="11446" spans="1:23" x14ac:dyDescent="0.25">
      <c r="A11446" t="s">
        <v>11695</v>
      </c>
      <c r="B11446">
        <v>1034395203</v>
      </c>
      <c r="C11446">
        <v>9597158466</v>
      </c>
      <c r="D11446" s="1">
        <v>45901</v>
      </c>
      <c r="E11446">
        <v>99213</v>
      </c>
      <c r="F11446">
        <v>99284</v>
      </c>
      <c r="G11446" t="s">
        <v>237</v>
      </c>
      <c r="H11446" s="34">
        <v>79991</v>
      </c>
      <c r="I11446" s="7">
        <v>62393</v>
      </c>
      <c r="J11446" s="7">
        <v>46584.4</v>
      </c>
      <c r="K11446" s="7">
        <v>3330</v>
      </c>
      <c r="L11446" s="7">
        <v>12478.6</v>
      </c>
      <c r="M11446" s="5">
        <v>0.2</v>
      </c>
      <c r="N11446" t="s">
        <v>3140</v>
      </c>
      <c r="O11446" t="s">
        <v>30</v>
      </c>
      <c r="P11446" t="s">
        <v>3148</v>
      </c>
      <c r="Q11446" t="s">
        <v>32</v>
      </c>
      <c r="R11446" t="s">
        <v>20</v>
      </c>
      <c r="S11446" t="s">
        <v>27</v>
      </c>
      <c r="T11446" t="s">
        <v>13311</v>
      </c>
      <c r="U11446" s="1">
        <v>45959</v>
      </c>
      <c r="V11446">
        <v>58</v>
      </c>
      <c r="W11446" t="str">
        <f t="shared" si="225"/>
        <v>30-59</v>
      </c>
    </row>
    <row r="11447" spans="1:23" x14ac:dyDescent="0.25">
      <c r="A11447" t="s">
        <v>11696</v>
      </c>
      <c r="B11447">
        <v>4944727096</v>
      </c>
      <c r="C11447">
        <v>7596972351</v>
      </c>
      <c r="D11447" s="1">
        <v>45726</v>
      </c>
      <c r="E11447">
        <v>99215</v>
      </c>
      <c r="F11447">
        <v>81000</v>
      </c>
      <c r="G11447" t="s">
        <v>65</v>
      </c>
      <c r="H11447" s="34">
        <v>71068</v>
      </c>
      <c r="I11447" s="7">
        <v>53301</v>
      </c>
      <c r="J11447" s="7">
        <v>39539.85</v>
      </c>
      <c r="K11447" s="7">
        <v>5766</v>
      </c>
      <c r="L11447" s="7">
        <v>7995.15</v>
      </c>
      <c r="M11447" s="5">
        <v>0.15</v>
      </c>
      <c r="N11447" t="s">
        <v>1139</v>
      </c>
      <c r="O11447" t="s">
        <v>30</v>
      </c>
      <c r="P11447" t="s">
        <v>3146</v>
      </c>
      <c r="Q11447" t="s">
        <v>19</v>
      </c>
      <c r="R11447" t="s">
        <v>38</v>
      </c>
      <c r="S11447" t="s">
        <v>21</v>
      </c>
      <c r="T11447" t="s">
        <v>13312</v>
      </c>
      <c r="U11447" s="1">
        <v>45786</v>
      </c>
      <c r="V11447">
        <v>60</v>
      </c>
      <c r="W11447" t="str">
        <f t="shared" si="225"/>
        <v>60-89</v>
      </c>
    </row>
    <row r="11448" spans="1:23" x14ac:dyDescent="0.25">
      <c r="A11448" t="s">
        <v>11697</v>
      </c>
      <c r="B11448">
        <v>6769251317</v>
      </c>
      <c r="C11448">
        <v>8189675044</v>
      </c>
      <c r="D11448" s="1">
        <v>45911</v>
      </c>
      <c r="E11448">
        <v>99233</v>
      </c>
      <c r="F11448">
        <v>71046</v>
      </c>
      <c r="G11448" t="s">
        <v>79</v>
      </c>
      <c r="H11448" s="34">
        <v>85336</v>
      </c>
      <c r="I11448" s="7">
        <v>67415</v>
      </c>
      <c r="J11448" s="7">
        <v>48463.6</v>
      </c>
      <c r="K11448" s="7">
        <v>8165</v>
      </c>
      <c r="L11448" s="7">
        <v>10786.4</v>
      </c>
      <c r="M11448" s="5">
        <v>0.16</v>
      </c>
      <c r="N11448" t="s">
        <v>1138</v>
      </c>
      <c r="O11448" t="s">
        <v>27</v>
      </c>
      <c r="P11448" t="s">
        <v>31</v>
      </c>
      <c r="Q11448" t="s">
        <v>32</v>
      </c>
      <c r="R11448" t="s">
        <v>20</v>
      </c>
      <c r="S11448" t="s">
        <v>27</v>
      </c>
      <c r="T11448" t="s">
        <v>13311</v>
      </c>
      <c r="U11448" s="1">
        <v>46034</v>
      </c>
      <c r="V11448">
        <v>123</v>
      </c>
      <c r="W11448" t="str">
        <f t="shared" si="225"/>
        <v>120-149</v>
      </c>
    </row>
    <row r="11449" spans="1:23" x14ac:dyDescent="0.25">
      <c r="A11449" t="s">
        <v>11698</v>
      </c>
      <c r="B11449">
        <v>8859710920</v>
      </c>
      <c r="C11449">
        <v>9631271791</v>
      </c>
      <c r="D11449" s="1">
        <v>45838</v>
      </c>
      <c r="E11449">
        <v>99233</v>
      </c>
      <c r="F11449">
        <v>99281</v>
      </c>
      <c r="G11449" t="s">
        <v>81</v>
      </c>
      <c r="H11449" s="34">
        <v>70006</v>
      </c>
      <c r="I11449" s="7">
        <v>56005</v>
      </c>
      <c r="J11449" s="7">
        <v>25718.3</v>
      </c>
      <c r="K11449" s="7">
        <v>22446</v>
      </c>
      <c r="L11449" s="7">
        <v>7840.7</v>
      </c>
      <c r="M11449" s="5">
        <v>0.14000000000000001</v>
      </c>
      <c r="N11449" t="s">
        <v>1135</v>
      </c>
      <c r="O11449" t="s">
        <v>27</v>
      </c>
      <c r="P11449" t="s">
        <v>3146</v>
      </c>
      <c r="Q11449" t="s">
        <v>32</v>
      </c>
      <c r="R11449" t="s">
        <v>26</v>
      </c>
      <c r="S11449" t="s">
        <v>17</v>
      </c>
      <c r="T11449" t="s">
        <v>13310</v>
      </c>
      <c r="U11449" s="1">
        <v>45962</v>
      </c>
      <c r="V11449">
        <v>124</v>
      </c>
      <c r="W11449" t="str">
        <f t="shared" si="225"/>
        <v>120-149</v>
      </c>
    </row>
    <row r="11450" spans="1:23" x14ac:dyDescent="0.25">
      <c r="A11450" t="s">
        <v>11699</v>
      </c>
      <c r="B11450">
        <v>3023456379</v>
      </c>
      <c r="C11450">
        <v>6969520376</v>
      </c>
      <c r="D11450" s="1">
        <v>45733</v>
      </c>
      <c r="E11450">
        <v>99214</v>
      </c>
      <c r="F11450">
        <v>99204</v>
      </c>
      <c r="G11450" t="s">
        <v>79</v>
      </c>
      <c r="H11450" s="34">
        <v>91428</v>
      </c>
      <c r="I11450" s="7">
        <v>71314</v>
      </c>
      <c r="J11450" s="7">
        <v>57051.199999999997</v>
      </c>
      <c r="K11450" s="7">
        <v>0</v>
      </c>
      <c r="L11450" s="7">
        <v>14262.8</v>
      </c>
      <c r="M11450" s="5">
        <v>0.2</v>
      </c>
      <c r="N11450" t="s">
        <v>3140</v>
      </c>
      <c r="O11450" t="s">
        <v>17</v>
      </c>
      <c r="P11450" t="s">
        <v>3149</v>
      </c>
      <c r="Q11450" t="s">
        <v>19</v>
      </c>
      <c r="R11450" t="s">
        <v>20</v>
      </c>
      <c r="S11450" t="s">
        <v>17</v>
      </c>
      <c r="T11450" t="s">
        <v>13311</v>
      </c>
      <c r="U11450" s="1">
        <v>45801</v>
      </c>
      <c r="V11450">
        <v>68</v>
      </c>
      <c r="W11450" t="str">
        <f t="shared" si="225"/>
        <v>60-89</v>
      </c>
    </row>
    <row r="11451" spans="1:23" x14ac:dyDescent="0.25">
      <c r="A11451" t="s">
        <v>11700</v>
      </c>
      <c r="B11451">
        <v>6629952319</v>
      </c>
      <c r="C11451">
        <v>2997433004</v>
      </c>
      <c r="D11451" s="1">
        <v>45534</v>
      </c>
      <c r="E11451">
        <v>99214</v>
      </c>
      <c r="F11451">
        <v>99203</v>
      </c>
      <c r="G11451" t="s">
        <v>3537</v>
      </c>
      <c r="H11451" s="34">
        <v>57399</v>
      </c>
      <c r="I11451" s="7">
        <v>41327</v>
      </c>
      <c r="J11451" s="7">
        <v>38020.839999999997</v>
      </c>
      <c r="K11451" s="7">
        <v>0</v>
      </c>
      <c r="L11451" s="7">
        <v>3306.16</v>
      </c>
      <c r="M11451" s="5">
        <v>0.08</v>
      </c>
      <c r="N11451" t="s">
        <v>24</v>
      </c>
      <c r="O11451" t="s">
        <v>17</v>
      </c>
      <c r="P11451" t="s">
        <v>97</v>
      </c>
      <c r="Q11451" t="s">
        <v>32</v>
      </c>
      <c r="R11451" t="s">
        <v>21</v>
      </c>
      <c r="S11451" t="s">
        <v>17</v>
      </c>
      <c r="T11451" t="s">
        <v>13312</v>
      </c>
      <c r="U11451" s="1">
        <v>45630</v>
      </c>
      <c r="V11451">
        <v>96</v>
      </c>
      <c r="W11451" t="str">
        <f t="shared" si="225"/>
        <v>90-119</v>
      </c>
    </row>
    <row r="11452" spans="1:23" x14ac:dyDescent="0.25">
      <c r="A11452" t="s">
        <v>11701</v>
      </c>
      <c r="B11452">
        <v>7474562804</v>
      </c>
      <c r="C11452">
        <v>5590341151</v>
      </c>
      <c r="D11452" s="1">
        <v>45737</v>
      </c>
      <c r="E11452">
        <v>99232</v>
      </c>
      <c r="F11452">
        <v>99204</v>
      </c>
      <c r="G11452" t="s">
        <v>365</v>
      </c>
      <c r="H11452" s="34">
        <v>42779</v>
      </c>
      <c r="I11452" s="7">
        <v>33368</v>
      </c>
      <c r="J11452" s="7">
        <v>23142.400000000001</v>
      </c>
      <c r="K11452" s="7">
        <v>3552</v>
      </c>
      <c r="L11452" s="7">
        <v>6673.6</v>
      </c>
      <c r="M11452" s="5">
        <v>0.2</v>
      </c>
      <c r="N11452" t="s">
        <v>3140</v>
      </c>
      <c r="O11452" t="s">
        <v>27</v>
      </c>
      <c r="P11452" t="s">
        <v>58</v>
      </c>
      <c r="Q11452" t="s">
        <v>32</v>
      </c>
      <c r="R11452" t="s">
        <v>27</v>
      </c>
      <c r="S11452" t="s">
        <v>27</v>
      </c>
      <c r="T11452" t="s">
        <v>13310</v>
      </c>
      <c r="U11452" s="1">
        <v>45914</v>
      </c>
      <c r="V11452">
        <v>177</v>
      </c>
      <c r="W11452" t="str">
        <f t="shared" si="225"/>
        <v>150-179</v>
      </c>
    </row>
    <row r="11453" spans="1:23" x14ac:dyDescent="0.25">
      <c r="A11453" t="s">
        <v>11702</v>
      </c>
      <c r="B11453">
        <v>1224571931</v>
      </c>
      <c r="C11453">
        <v>9589148365</v>
      </c>
      <c r="D11453" s="1">
        <v>45528</v>
      </c>
      <c r="E11453">
        <v>99232</v>
      </c>
      <c r="F11453">
        <v>85025</v>
      </c>
      <c r="G11453" t="s">
        <v>3598</v>
      </c>
      <c r="H11453" s="34">
        <v>94461</v>
      </c>
      <c r="I11453" s="7">
        <v>77458</v>
      </c>
      <c r="J11453" s="7">
        <v>63515.56</v>
      </c>
      <c r="K11453" s="7">
        <v>0</v>
      </c>
      <c r="L11453" s="7">
        <v>13942.44</v>
      </c>
      <c r="M11453" s="5">
        <v>0.18</v>
      </c>
      <c r="N11453" t="s">
        <v>3141</v>
      </c>
      <c r="O11453" t="s">
        <v>17</v>
      </c>
      <c r="P11453" t="s">
        <v>18</v>
      </c>
      <c r="Q11453" t="s">
        <v>19</v>
      </c>
      <c r="R11453" t="s">
        <v>21</v>
      </c>
      <c r="S11453" t="s">
        <v>21</v>
      </c>
      <c r="T11453" t="s">
        <v>13311</v>
      </c>
      <c r="U11453" s="1">
        <v>45638</v>
      </c>
      <c r="V11453">
        <v>110</v>
      </c>
      <c r="W11453" t="str">
        <f t="shared" si="225"/>
        <v>90-119</v>
      </c>
    </row>
    <row r="11454" spans="1:23" x14ac:dyDescent="0.25">
      <c r="A11454" t="s">
        <v>11703</v>
      </c>
      <c r="B11454">
        <v>9027259683</v>
      </c>
      <c r="C11454">
        <v>4481703914</v>
      </c>
      <c r="D11454" s="1">
        <v>45827</v>
      </c>
      <c r="E11454">
        <v>99232</v>
      </c>
      <c r="F11454">
        <v>99215</v>
      </c>
      <c r="G11454" t="s">
        <v>445</v>
      </c>
      <c r="H11454" s="34">
        <v>49541</v>
      </c>
      <c r="I11454" s="7">
        <v>38642</v>
      </c>
      <c r="J11454" s="7">
        <v>24330.6</v>
      </c>
      <c r="K11454" s="7">
        <v>6583</v>
      </c>
      <c r="L11454" s="7">
        <v>7728.4</v>
      </c>
      <c r="M11454" s="5">
        <v>0.2</v>
      </c>
      <c r="N11454" t="s">
        <v>3140</v>
      </c>
      <c r="O11454" t="s">
        <v>27</v>
      </c>
      <c r="P11454" t="s">
        <v>55</v>
      </c>
      <c r="Q11454" t="s">
        <v>32</v>
      </c>
      <c r="R11454" t="s">
        <v>43</v>
      </c>
      <c r="S11454" t="s">
        <v>21</v>
      </c>
      <c r="T11454" t="s">
        <v>13310</v>
      </c>
      <c r="U11454" s="1">
        <v>45890</v>
      </c>
      <c r="V11454">
        <v>63</v>
      </c>
      <c r="W11454" t="str">
        <f t="shared" si="225"/>
        <v>60-89</v>
      </c>
    </row>
    <row r="11455" spans="1:23" x14ac:dyDescent="0.25">
      <c r="A11455" t="s">
        <v>11704</v>
      </c>
      <c r="B11455">
        <v>4083134710</v>
      </c>
      <c r="C11455">
        <v>6124829655</v>
      </c>
      <c r="D11455" s="1">
        <v>45584</v>
      </c>
      <c r="E11455">
        <v>99223</v>
      </c>
      <c r="F11455">
        <v>85025</v>
      </c>
      <c r="G11455" t="s">
        <v>3360</v>
      </c>
      <c r="H11455" s="34">
        <v>65581</v>
      </c>
      <c r="I11455" s="7">
        <v>52465</v>
      </c>
      <c r="J11455" s="7">
        <v>40108.9</v>
      </c>
      <c r="K11455" s="7">
        <v>5011</v>
      </c>
      <c r="L11455" s="7">
        <v>7345.1</v>
      </c>
      <c r="M11455" s="5">
        <v>0.14000000000000001</v>
      </c>
      <c r="N11455" t="s">
        <v>1135</v>
      </c>
      <c r="O11455" t="s">
        <v>30</v>
      </c>
      <c r="P11455" t="s">
        <v>58</v>
      </c>
      <c r="Q11455" t="s">
        <v>19</v>
      </c>
      <c r="R11455" t="s">
        <v>26</v>
      </c>
      <c r="S11455" t="s">
        <v>21</v>
      </c>
      <c r="T11455" t="s">
        <v>13310</v>
      </c>
      <c r="U11455" s="1">
        <v>45754</v>
      </c>
      <c r="V11455">
        <v>170</v>
      </c>
      <c r="W11455" t="str">
        <f t="shared" si="225"/>
        <v>150-179</v>
      </c>
    </row>
    <row r="11456" spans="1:23" x14ac:dyDescent="0.25">
      <c r="A11456" t="s">
        <v>11705</v>
      </c>
      <c r="B11456">
        <v>5064341621</v>
      </c>
      <c r="C11456">
        <v>4934141172</v>
      </c>
      <c r="D11456" s="1">
        <v>45642</v>
      </c>
      <c r="E11456">
        <v>99231</v>
      </c>
      <c r="F11456">
        <v>81000</v>
      </c>
      <c r="G11456" t="s">
        <v>3523</v>
      </c>
      <c r="H11456" s="34">
        <v>28063</v>
      </c>
      <c r="I11456" s="7">
        <v>22170</v>
      </c>
      <c r="J11456" s="7">
        <v>15495.8</v>
      </c>
      <c r="K11456" s="7">
        <v>3127</v>
      </c>
      <c r="L11456" s="7">
        <v>3547.2</v>
      </c>
      <c r="M11456" s="5">
        <v>0.16</v>
      </c>
      <c r="N11456" t="s">
        <v>1138</v>
      </c>
      <c r="O11456" t="s">
        <v>30</v>
      </c>
      <c r="P11456" t="s">
        <v>55</v>
      </c>
      <c r="Q11456" t="s">
        <v>19</v>
      </c>
      <c r="R11456" t="s">
        <v>20</v>
      </c>
      <c r="S11456" t="s">
        <v>27</v>
      </c>
      <c r="T11456" t="s">
        <v>13312</v>
      </c>
      <c r="U11456" s="1">
        <v>45767</v>
      </c>
      <c r="V11456">
        <v>125</v>
      </c>
      <c r="W11456" t="str">
        <f t="shared" si="225"/>
        <v>120-149</v>
      </c>
    </row>
    <row r="11457" spans="1:23" x14ac:dyDescent="0.25">
      <c r="A11457" t="s">
        <v>11706</v>
      </c>
      <c r="B11457">
        <v>2144779858</v>
      </c>
      <c r="C11457">
        <v>4051250469</v>
      </c>
      <c r="D11457" s="1">
        <v>45315</v>
      </c>
      <c r="E11457">
        <v>99215</v>
      </c>
      <c r="F11457">
        <v>99284</v>
      </c>
      <c r="G11457" t="s">
        <v>198</v>
      </c>
      <c r="H11457" s="34">
        <v>57070</v>
      </c>
      <c r="I11457" s="7">
        <v>45656</v>
      </c>
      <c r="J11457" s="7">
        <v>35488.160000000003</v>
      </c>
      <c r="K11457" s="7">
        <v>3776</v>
      </c>
      <c r="L11457" s="7">
        <v>6391.84</v>
      </c>
      <c r="M11457" s="5">
        <v>0.14000000000000001</v>
      </c>
      <c r="N11457" t="s">
        <v>1135</v>
      </c>
      <c r="O11457" t="s">
        <v>30</v>
      </c>
      <c r="P11457" t="s">
        <v>3148</v>
      </c>
      <c r="Q11457" t="s">
        <v>32</v>
      </c>
      <c r="R11457" t="s">
        <v>20</v>
      </c>
      <c r="S11457" t="s">
        <v>27</v>
      </c>
      <c r="T11457" t="s">
        <v>13310</v>
      </c>
      <c r="U11457" s="1">
        <v>45407</v>
      </c>
      <c r="V11457">
        <v>92</v>
      </c>
      <c r="W11457" t="str">
        <f t="shared" si="225"/>
        <v>90-119</v>
      </c>
    </row>
    <row r="11458" spans="1:23" x14ac:dyDescent="0.25">
      <c r="A11458" t="s">
        <v>11707</v>
      </c>
      <c r="B11458">
        <v>2954746165</v>
      </c>
      <c r="C11458">
        <v>8978425256</v>
      </c>
      <c r="D11458" s="1">
        <v>45702</v>
      </c>
      <c r="E11458">
        <v>99222</v>
      </c>
      <c r="F11458">
        <v>97110</v>
      </c>
      <c r="G11458" t="s">
        <v>122</v>
      </c>
      <c r="H11458" s="34">
        <v>80523</v>
      </c>
      <c r="I11458" s="7">
        <v>66029</v>
      </c>
      <c r="J11458" s="7">
        <v>49377.78</v>
      </c>
      <c r="K11458" s="7">
        <v>4766</v>
      </c>
      <c r="L11458" s="7">
        <v>11885.22</v>
      </c>
      <c r="M11458" s="5">
        <v>0.18</v>
      </c>
      <c r="N11458" t="s">
        <v>3141</v>
      </c>
      <c r="O11458" t="s">
        <v>30</v>
      </c>
      <c r="P11458" t="s">
        <v>35</v>
      </c>
      <c r="Q11458" t="s">
        <v>19</v>
      </c>
      <c r="R11458" t="s">
        <v>20</v>
      </c>
      <c r="S11458" t="s">
        <v>17</v>
      </c>
      <c r="T11458" t="s">
        <v>13311</v>
      </c>
      <c r="U11458" s="1">
        <v>45786</v>
      </c>
      <c r="V11458">
        <v>84</v>
      </c>
      <c r="W11458" t="str">
        <f t="shared" si="225"/>
        <v>60-89</v>
      </c>
    </row>
    <row r="11459" spans="1:23" x14ac:dyDescent="0.25">
      <c r="A11459" t="s">
        <v>11708</v>
      </c>
      <c r="B11459">
        <v>5158133009</v>
      </c>
      <c r="C11459">
        <v>9602191936</v>
      </c>
      <c r="D11459" s="1">
        <v>45669</v>
      </c>
      <c r="E11459">
        <v>99214</v>
      </c>
      <c r="F11459">
        <v>99211</v>
      </c>
      <c r="G11459" t="s">
        <v>146</v>
      </c>
      <c r="H11459" s="34">
        <v>41239</v>
      </c>
      <c r="I11459" s="7">
        <v>26805</v>
      </c>
      <c r="J11459" s="7">
        <v>23588.400000000001</v>
      </c>
      <c r="K11459" s="7">
        <v>0</v>
      </c>
      <c r="L11459" s="7">
        <v>3216.6</v>
      </c>
      <c r="M11459" s="5">
        <v>0.12</v>
      </c>
      <c r="N11459" t="s">
        <v>46</v>
      </c>
      <c r="O11459" t="s">
        <v>17</v>
      </c>
      <c r="P11459" t="s">
        <v>25</v>
      </c>
      <c r="Q11459" t="s">
        <v>32</v>
      </c>
      <c r="R11459" t="s">
        <v>21</v>
      </c>
      <c r="S11459" t="s">
        <v>17</v>
      </c>
      <c r="T11459" t="s">
        <v>13311</v>
      </c>
      <c r="U11459" s="1">
        <v>45837</v>
      </c>
      <c r="V11459">
        <v>168</v>
      </c>
      <c r="W11459" t="str">
        <f t="shared" ref="W11459:W11522" si="226">IF(V11459="","",IF(V11459&lt;30,"0-29",IF(V11459&lt;60,"30-59",IF(V11459&lt;90,"60-89",IF(V11459&lt;120,"90-119",IF(V11459&lt;150,"120-149",IF(V11459&lt;180,"150-179",IF(V11459&lt;210,"180-209",IF(V11459&lt;240,"210-239",IF(V11459&lt;270,"240-269",IF(V11459&lt;300,"270-299",IF(V11459&lt;330,"300-329",IF(V11459&lt;360,"330-359","360+")))))))))))))</f>
        <v>150-179</v>
      </c>
    </row>
    <row r="11460" spans="1:23" x14ac:dyDescent="0.25">
      <c r="A11460" t="s">
        <v>11709</v>
      </c>
      <c r="B11460">
        <v>531277691</v>
      </c>
      <c r="C11460">
        <v>853905550</v>
      </c>
      <c r="D11460" s="1">
        <v>45657</v>
      </c>
      <c r="E11460">
        <v>99223</v>
      </c>
      <c r="F11460">
        <v>71046</v>
      </c>
      <c r="G11460" t="s">
        <v>3309</v>
      </c>
      <c r="H11460" s="34">
        <v>74715</v>
      </c>
      <c r="I11460" s="7">
        <v>59025</v>
      </c>
      <c r="J11460" s="7">
        <v>26193</v>
      </c>
      <c r="K11460" s="7">
        <v>23388</v>
      </c>
      <c r="L11460" s="7">
        <v>9444</v>
      </c>
      <c r="M11460" s="5">
        <v>0.16</v>
      </c>
      <c r="N11460" t="s">
        <v>1138</v>
      </c>
      <c r="O11460" t="s">
        <v>27</v>
      </c>
      <c r="P11460" t="s">
        <v>31</v>
      </c>
      <c r="Q11460" t="s">
        <v>19</v>
      </c>
      <c r="R11460" t="s">
        <v>21</v>
      </c>
      <c r="S11460" t="s">
        <v>21</v>
      </c>
      <c r="T11460" t="s">
        <v>13312</v>
      </c>
      <c r="U11460" s="1">
        <v>45702</v>
      </c>
      <c r="V11460">
        <v>45</v>
      </c>
      <c r="W11460" t="str">
        <f t="shared" si="226"/>
        <v>30-59</v>
      </c>
    </row>
    <row r="11461" spans="1:23" x14ac:dyDescent="0.25">
      <c r="A11461" t="s">
        <v>11710</v>
      </c>
      <c r="B11461">
        <v>8988411450</v>
      </c>
      <c r="C11461">
        <v>194380649</v>
      </c>
      <c r="D11461" s="1">
        <v>45722</v>
      </c>
      <c r="E11461">
        <v>99215</v>
      </c>
      <c r="F11461">
        <v>99284</v>
      </c>
      <c r="G11461" t="s">
        <v>244</v>
      </c>
      <c r="H11461" s="34">
        <v>52499</v>
      </c>
      <c r="I11461" s="7">
        <v>41999</v>
      </c>
      <c r="J11461" s="7">
        <v>31025.14</v>
      </c>
      <c r="K11461" s="7">
        <v>5094</v>
      </c>
      <c r="L11461" s="7">
        <v>5879.86</v>
      </c>
      <c r="M11461" s="5">
        <v>0.14000000000000001</v>
      </c>
      <c r="N11461" t="s">
        <v>1135</v>
      </c>
      <c r="O11461" t="s">
        <v>30</v>
      </c>
      <c r="P11461" t="s">
        <v>40</v>
      </c>
      <c r="Q11461" t="s">
        <v>19</v>
      </c>
      <c r="R11461" t="s">
        <v>27</v>
      </c>
      <c r="S11461" t="s">
        <v>21</v>
      </c>
      <c r="T11461" t="s">
        <v>13310</v>
      </c>
      <c r="U11461" s="1">
        <v>45792</v>
      </c>
      <c r="V11461">
        <v>70</v>
      </c>
      <c r="W11461" t="str">
        <f t="shared" si="226"/>
        <v>60-89</v>
      </c>
    </row>
    <row r="11462" spans="1:23" x14ac:dyDescent="0.25">
      <c r="A11462" t="s">
        <v>11711</v>
      </c>
      <c r="B11462">
        <v>183626187</v>
      </c>
      <c r="C11462">
        <v>1348261797</v>
      </c>
      <c r="D11462" s="1">
        <v>45801</v>
      </c>
      <c r="E11462">
        <v>99213</v>
      </c>
      <c r="F11462">
        <v>80053</v>
      </c>
      <c r="G11462" t="s">
        <v>3843</v>
      </c>
      <c r="H11462" s="34">
        <v>58122</v>
      </c>
      <c r="I11462" s="7">
        <v>37779</v>
      </c>
      <c r="J11462" s="7">
        <v>27648.52</v>
      </c>
      <c r="K11462" s="7">
        <v>5597</v>
      </c>
      <c r="L11462" s="7">
        <v>4533.4799999999996</v>
      </c>
      <c r="M11462" s="5">
        <v>0.12</v>
      </c>
      <c r="N11462" t="s">
        <v>46</v>
      </c>
      <c r="O11462" t="s">
        <v>27</v>
      </c>
      <c r="P11462" t="s">
        <v>3149</v>
      </c>
      <c r="Q11462" t="s">
        <v>32</v>
      </c>
      <c r="R11462" t="s">
        <v>20</v>
      </c>
      <c r="S11462" t="s">
        <v>27</v>
      </c>
      <c r="T11462" t="s">
        <v>13312</v>
      </c>
      <c r="U11462" s="1">
        <v>45882</v>
      </c>
      <c r="V11462">
        <v>81</v>
      </c>
      <c r="W11462" t="str">
        <f t="shared" si="226"/>
        <v>60-89</v>
      </c>
    </row>
    <row r="11463" spans="1:23" x14ac:dyDescent="0.25">
      <c r="A11463" t="s">
        <v>11712</v>
      </c>
      <c r="B11463">
        <v>1344600506</v>
      </c>
      <c r="C11463">
        <v>5730254457</v>
      </c>
      <c r="D11463" s="1">
        <v>45798</v>
      </c>
      <c r="E11463">
        <v>99223</v>
      </c>
      <c r="F11463">
        <v>90834</v>
      </c>
      <c r="G11463" t="s">
        <v>3331</v>
      </c>
      <c r="H11463" s="34">
        <v>53127</v>
      </c>
      <c r="I11463" s="7">
        <v>42502</v>
      </c>
      <c r="J11463" s="7">
        <v>32330.720000000001</v>
      </c>
      <c r="K11463" s="7">
        <v>4221</v>
      </c>
      <c r="L11463" s="7">
        <v>5950.28</v>
      </c>
      <c r="M11463" s="5">
        <v>0.14000000000000001</v>
      </c>
      <c r="N11463" t="s">
        <v>1135</v>
      </c>
      <c r="O11463" t="s">
        <v>30</v>
      </c>
      <c r="P11463" t="s">
        <v>18</v>
      </c>
      <c r="Q11463" t="s">
        <v>19</v>
      </c>
      <c r="R11463" t="s">
        <v>20</v>
      </c>
      <c r="S11463" t="s">
        <v>27</v>
      </c>
      <c r="T11463" t="s">
        <v>13312</v>
      </c>
      <c r="U11463" s="1">
        <v>45911</v>
      </c>
      <c r="V11463">
        <v>113</v>
      </c>
      <c r="W11463" t="str">
        <f t="shared" si="226"/>
        <v>90-119</v>
      </c>
    </row>
    <row r="11464" spans="1:23" x14ac:dyDescent="0.25">
      <c r="A11464" t="s">
        <v>11713</v>
      </c>
      <c r="B11464">
        <v>4298780464</v>
      </c>
      <c r="C11464">
        <v>6255877580</v>
      </c>
      <c r="D11464" s="1">
        <v>45421</v>
      </c>
      <c r="E11464">
        <v>99232</v>
      </c>
      <c r="F11464">
        <v>99281</v>
      </c>
      <c r="G11464" t="s">
        <v>150</v>
      </c>
      <c r="H11464" s="34">
        <v>67458</v>
      </c>
      <c r="I11464" s="7">
        <v>43848</v>
      </c>
      <c r="J11464" s="7">
        <v>38586.239999999998</v>
      </c>
      <c r="K11464" s="7">
        <v>0</v>
      </c>
      <c r="L11464" s="7">
        <v>5261.76</v>
      </c>
      <c r="M11464" s="5">
        <v>0.12</v>
      </c>
      <c r="N11464" t="s">
        <v>46</v>
      </c>
      <c r="O11464" t="s">
        <v>17</v>
      </c>
      <c r="P11464" t="s">
        <v>3147</v>
      </c>
      <c r="Q11464" t="s">
        <v>19</v>
      </c>
      <c r="R11464" t="s">
        <v>21</v>
      </c>
      <c r="S11464" t="s">
        <v>21</v>
      </c>
      <c r="T11464" t="s">
        <v>13310</v>
      </c>
      <c r="U11464" s="1">
        <v>45592</v>
      </c>
      <c r="V11464">
        <v>171</v>
      </c>
      <c r="W11464" t="str">
        <f t="shared" si="226"/>
        <v>150-179</v>
      </c>
    </row>
    <row r="11465" spans="1:23" x14ac:dyDescent="0.25">
      <c r="A11465" t="s">
        <v>11714</v>
      </c>
      <c r="B11465">
        <v>4144627371</v>
      </c>
      <c r="C11465">
        <v>1795008322</v>
      </c>
      <c r="D11465" s="1">
        <v>45749</v>
      </c>
      <c r="E11465">
        <v>99233</v>
      </c>
      <c r="F11465">
        <v>97110</v>
      </c>
      <c r="G11465" t="s">
        <v>3316</v>
      </c>
      <c r="H11465" s="34">
        <v>61721</v>
      </c>
      <c r="I11465" s="7">
        <v>49377</v>
      </c>
      <c r="J11465" s="7">
        <v>36987.22</v>
      </c>
      <c r="K11465" s="7">
        <v>5477</v>
      </c>
      <c r="L11465" s="7">
        <v>6912.78</v>
      </c>
      <c r="M11465" s="5">
        <v>0.14000000000000001</v>
      </c>
      <c r="N11465" t="s">
        <v>1135</v>
      </c>
      <c r="O11465" t="s">
        <v>30</v>
      </c>
      <c r="P11465" t="s">
        <v>3147</v>
      </c>
      <c r="Q11465" t="s">
        <v>19</v>
      </c>
      <c r="R11465" t="s">
        <v>20</v>
      </c>
      <c r="S11465" t="s">
        <v>27</v>
      </c>
      <c r="T11465" t="s">
        <v>13312</v>
      </c>
      <c r="U11465" s="1">
        <v>45858</v>
      </c>
      <c r="V11465">
        <v>109</v>
      </c>
      <c r="W11465" t="str">
        <f t="shared" si="226"/>
        <v>90-119</v>
      </c>
    </row>
    <row r="11466" spans="1:23" x14ac:dyDescent="0.25">
      <c r="A11466" t="s">
        <v>11715</v>
      </c>
      <c r="B11466">
        <v>4674094117</v>
      </c>
      <c r="C11466">
        <v>5695379950</v>
      </c>
      <c r="D11466" s="1">
        <v>45700</v>
      </c>
      <c r="E11466">
        <v>99223</v>
      </c>
      <c r="F11466">
        <v>85025</v>
      </c>
      <c r="G11466" t="s">
        <v>127</v>
      </c>
      <c r="H11466" s="34">
        <v>54979</v>
      </c>
      <c r="I11466" s="7">
        <v>46732</v>
      </c>
      <c r="J11466" s="7">
        <v>28821.360000000001</v>
      </c>
      <c r="K11466" s="7">
        <v>16976</v>
      </c>
      <c r="L11466" s="7">
        <v>934.64</v>
      </c>
      <c r="M11466" s="5">
        <v>0.02</v>
      </c>
      <c r="N11466" t="s">
        <v>16</v>
      </c>
      <c r="O11466" t="s">
        <v>27</v>
      </c>
      <c r="P11466" t="s">
        <v>25</v>
      </c>
      <c r="Q11466" t="s">
        <v>19</v>
      </c>
      <c r="R11466" t="s">
        <v>26</v>
      </c>
      <c r="S11466" t="s">
        <v>21</v>
      </c>
      <c r="T11466" t="s">
        <v>13311</v>
      </c>
      <c r="U11466" s="1">
        <v>45775</v>
      </c>
      <c r="V11466">
        <v>75</v>
      </c>
      <c r="W11466" t="str">
        <f t="shared" si="226"/>
        <v>60-89</v>
      </c>
    </row>
    <row r="11467" spans="1:23" x14ac:dyDescent="0.25">
      <c r="A11467" t="s">
        <v>11716</v>
      </c>
      <c r="B11467">
        <v>3767443536</v>
      </c>
      <c r="C11467">
        <v>436636242</v>
      </c>
      <c r="D11467" s="1">
        <v>45533</v>
      </c>
      <c r="E11467">
        <v>99233</v>
      </c>
      <c r="F11467">
        <v>99213</v>
      </c>
      <c r="G11467" t="s">
        <v>3552</v>
      </c>
      <c r="H11467" s="34">
        <v>65053</v>
      </c>
      <c r="I11467" s="7">
        <v>42284</v>
      </c>
      <c r="J11467" s="7">
        <v>20498.919999999998</v>
      </c>
      <c r="K11467" s="7">
        <v>16711</v>
      </c>
      <c r="L11467" s="7">
        <v>5074.08</v>
      </c>
      <c r="M11467" s="5">
        <v>0.12</v>
      </c>
      <c r="N11467" t="s">
        <v>46</v>
      </c>
      <c r="O11467" t="s">
        <v>27</v>
      </c>
      <c r="P11467" t="s">
        <v>55</v>
      </c>
      <c r="Q11467" t="s">
        <v>19</v>
      </c>
      <c r="R11467" t="s">
        <v>38</v>
      </c>
      <c r="S11467" t="s">
        <v>21</v>
      </c>
      <c r="T11467" t="s">
        <v>13311</v>
      </c>
      <c r="U11467" s="1">
        <v>45586</v>
      </c>
      <c r="V11467">
        <v>53</v>
      </c>
      <c r="W11467" t="str">
        <f t="shared" si="226"/>
        <v>30-59</v>
      </c>
    </row>
    <row r="11468" spans="1:23" x14ac:dyDescent="0.25">
      <c r="A11468" t="s">
        <v>11717</v>
      </c>
      <c r="B11468">
        <v>5626021809</v>
      </c>
      <c r="C11468">
        <v>5832342802</v>
      </c>
      <c r="D11468" s="1">
        <v>45335</v>
      </c>
      <c r="E11468">
        <v>99231</v>
      </c>
      <c r="F11468">
        <v>99292</v>
      </c>
      <c r="G11468" t="s">
        <v>296</v>
      </c>
      <c r="H11468" s="34">
        <v>70980</v>
      </c>
      <c r="I11468" s="7">
        <v>55364</v>
      </c>
      <c r="J11468" s="7">
        <v>28159.200000000001</v>
      </c>
      <c r="K11468" s="7">
        <v>16132</v>
      </c>
      <c r="L11468" s="7">
        <v>11072.8</v>
      </c>
      <c r="M11468" s="5">
        <v>0.2</v>
      </c>
      <c r="N11468" t="s">
        <v>3140</v>
      </c>
      <c r="O11468" t="s">
        <v>27</v>
      </c>
      <c r="P11468" t="s">
        <v>55</v>
      </c>
      <c r="Q11468" t="s">
        <v>32</v>
      </c>
      <c r="R11468" t="s">
        <v>21</v>
      </c>
      <c r="S11468" t="s">
        <v>17</v>
      </c>
      <c r="T11468" t="s">
        <v>13311</v>
      </c>
      <c r="U11468" s="1">
        <v>45477</v>
      </c>
      <c r="V11468">
        <v>142</v>
      </c>
      <c r="W11468" t="str">
        <f t="shared" si="226"/>
        <v>120-149</v>
      </c>
    </row>
    <row r="11469" spans="1:23" x14ac:dyDescent="0.25">
      <c r="A11469" t="s">
        <v>11718</v>
      </c>
      <c r="B11469">
        <v>2185363287</v>
      </c>
      <c r="C11469">
        <v>2331407836</v>
      </c>
      <c r="D11469" s="1">
        <v>45610</v>
      </c>
      <c r="E11469">
        <v>99231</v>
      </c>
      <c r="F11469">
        <v>99215</v>
      </c>
      <c r="G11469" t="s">
        <v>3174</v>
      </c>
      <c r="H11469" s="34">
        <v>64737</v>
      </c>
      <c r="I11469" s="7">
        <v>46611</v>
      </c>
      <c r="J11469" s="7">
        <v>21760.12</v>
      </c>
      <c r="K11469" s="7">
        <v>21122</v>
      </c>
      <c r="L11469" s="7">
        <v>3728.88</v>
      </c>
      <c r="M11469" s="5">
        <v>0.08</v>
      </c>
      <c r="N11469" t="s">
        <v>24</v>
      </c>
      <c r="O11469" t="s">
        <v>27</v>
      </c>
      <c r="P11469" t="s">
        <v>3149</v>
      </c>
      <c r="Q11469" t="s">
        <v>32</v>
      </c>
      <c r="R11469" t="s">
        <v>43</v>
      </c>
      <c r="S11469" t="s">
        <v>27</v>
      </c>
      <c r="T11469" t="s">
        <v>13312</v>
      </c>
      <c r="U11469" s="1">
        <v>45649</v>
      </c>
      <c r="V11469">
        <v>39</v>
      </c>
      <c r="W11469" t="str">
        <f t="shared" si="226"/>
        <v>30-59</v>
      </c>
    </row>
    <row r="11470" spans="1:23" x14ac:dyDescent="0.25">
      <c r="A11470" t="s">
        <v>11719</v>
      </c>
      <c r="B11470">
        <v>8154630532</v>
      </c>
      <c r="C11470">
        <v>102019427</v>
      </c>
      <c r="D11470" s="1">
        <v>45929</v>
      </c>
      <c r="E11470">
        <v>99213</v>
      </c>
      <c r="F11470">
        <v>99211</v>
      </c>
      <c r="G11470" t="s">
        <v>3320</v>
      </c>
      <c r="H11470" s="34">
        <v>31356</v>
      </c>
      <c r="I11470" s="7">
        <v>25085</v>
      </c>
      <c r="J11470" s="7">
        <v>20299.099999999999</v>
      </c>
      <c r="K11470" s="7">
        <v>1274</v>
      </c>
      <c r="L11470" s="7">
        <v>3511.9</v>
      </c>
      <c r="M11470" s="5">
        <v>0.14000000000000001</v>
      </c>
      <c r="N11470" t="s">
        <v>1135</v>
      </c>
      <c r="O11470" t="s">
        <v>30</v>
      </c>
      <c r="P11470" t="s">
        <v>25</v>
      </c>
      <c r="Q11470" t="s">
        <v>32</v>
      </c>
      <c r="R11470" t="s">
        <v>26</v>
      </c>
      <c r="S11470" t="s">
        <v>21</v>
      </c>
      <c r="T11470" t="s">
        <v>13311</v>
      </c>
      <c r="U11470" s="1">
        <v>46021</v>
      </c>
      <c r="V11470">
        <v>92</v>
      </c>
      <c r="W11470" t="str">
        <f t="shared" si="226"/>
        <v>90-119</v>
      </c>
    </row>
    <row r="11471" spans="1:23" x14ac:dyDescent="0.25">
      <c r="A11471" t="s">
        <v>11720</v>
      </c>
      <c r="B11471">
        <v>2978185158</v>
      </c>
      <c r="C11471">
        <v>3564510746</v>
      </c>
      <c r="D11471" s="1">
        <v>45513</v>
      </c>
      <c r="E11471">
        <v>99231</v>
      </c>
      <c r="F11471">
        <v>81000</v>
      </c>
      <c r="G11471" t="s">
        <v>248</v>
      </c>
      <c r="H11471" s="34">
        <v>59534</v>
      </c>
      <c r="I11471" s="7">
        <v>38697</v>
      </c>
      <c r="J11471" s="7">
        <v>30634.36</v>
      </c>
      <c r="K11471" s="7">
        <v>3419</v>
      </c>
      <c r="L11471" s="7">
        <v>4643.6400000000003</v>
      </c>
      <c r="M11471" s="5">
        <v>0.12</v>
      </c>
      <c r="N11471" t="s">
        <v>46</v>
      </c>
      <c r="O11471" t="s">
        <v>30</v>
      </c>
      <c r="P11471" t="s">
        <v>18</v>
      </c>
      <c r="Q11471" t="s">
        <v>19</v>
      </c>
      <c r="R11471" t="s">
        <v>43</v>
      </c>
      <c r="S11471" t="s">
        <v>27</v>
      </c>
      <c r="T11471" t="s">
        <v>13311</v>
      </c>
      <c r="U11471" s="1">
        <v>45638</v>
      </c>
      <c r="V11471">
        <v>125</v>
      </c>
      <c r="W11471" t="str">
        <f t="shared" si="226"/>
        <v>120-149</v>
      </c>
    </row>
    <row r="11472" spans="1:23" x14ac:dyDescent="0.25">
      <c r="A11472" t="s">
        <v>11721</v>
      </c>
      <c r="B11472">
        <v>1897947158</v>
      </c>
      <c r="C11472">
        <v>5705717348</v>
      </c>
      <c r="D11472" s="1">
        <v>45371</v>
      </c>
      <c r="E11472">
        <v>99231</v>
      </c>
      <c r="F11472">
        <v>80053</v>
      </c>
      <c r="G11472" t="s">
        <v>3394</v>
      </c>
      <c r="H11472" s="34">
        <v>64841</v>
      </c>
      <c r="I11472" s="7">
        <v>48631</v>
      </c>
      <c r="J11472" s="7">
        <v>22423.35</v>
      </c>
      <c r="K11472" s="7">
        <v>18913</v>
      </c>
      <c r="L11472" s="7">
        <v>7294.65</v>
      </c>
      <c r="M11472" s="5">
        <v>0.15</v>
      </c>
      <c r="N11472" t="s">
        <v>1139</v>
      </c>
      <c r="O11472" t="s">
        <v>27</v>
      </c>
      <c r="P11472" t="s">
        <v>3149</v>
      </c>
      <c r="Q11472" t="s">
        <v>32</v>
      </c>
      <c r="R11472" t="s">
        <v>38</v>
      </c>
      <c r="S11472" t="s">
        <v>17</v>
      </c>
      <c r="T11472" t="s">
        <v>13310</v>
      </c>
      <c r="U11472" s="1">
        <v>45546</v>
      </c>
      <c r="V11472">
        <v>175</v>
      </c>
      <c r="W11472" t="str">
        <f t="shared" si="226"/>
        <v>150-179</v>
      </c>
    </row>
    <row r="11473" spans="1:23" x14ac:dyDescent="0.25">
      <c r="A11473" t="s">
        <v>11722</v>
      </c>
      <c r="B11473">
        <v>8382162197</v>
      </c>
      <c r="C11473">
        <v>5857815894</v>
      </c>
      <c r="D11473" s="1">
        <v>45486</v>
      </c>
      <c r="E11473">
        <v>99232</v>
      </c>
      <c r="F11473">
        <v>36415</v>
      </c>
      <c r="G11473" t="s">
        <v>3669</v>
      </c>
      <c r="H11473" s="34">
        <v>60581</v>
      </c>
      <c r="I11473" s="7">
        <v>43618</v>
      </c>
      <c r="J11473" s="7">
        <v>34994.559999999998</v>
      </c>
      <c r="K11473" s="7">
        <v>5134</v>
      </c>
      <c r="L11473" s="7">
        <v>3489.44</v>
      </c>
      <c r="M11473" s="5">
        <v>0.08</v>
      </c>
      <c r="N11473" t="s">
        <v>24</v>
      </c>
      <c r="O11473" t="s">
        <v>30</v>
      </c>
      <c r="P11473" t="s">
        <v>35</v>
      </c>
      <c r="Q11473" t="s">
        <v>32</v>
      </c>
      <c r="R11473" t="s">
        <v>21</v>
      </c>
      <c r="S11473" t="s">
        <v>27</v>
      </c>
      <c r="T11473" t="s">
        <v>13312</v>
      </c>
      <c r="U11473" s="1">
        <v>45584</v>
      </c>
      <c r="V11473">
        <v>98</v>
      </c>
      <c r="W11473" t="str">
        <f t="shared" si="226"/>
        <v>90-119</v>
      </c>
    </row>
    <row r="11474" spans="1:23" x14ac:dyDescent="0.25">
      <c r="A11474" t="s">
        <v>11723</v>
      </c>
      <c r="B11474">
        <v>8171172010</v>
      </c>
      <c r="C11474">
        <v>5344428597</v>
      </c>
      <c r="D11474" s="1">
        <v>45346</v>
      </c>
      <c r="E11474">
        <v>99214</v>
      </c>
      <c r="F11474">
        <v>90834</v>
      </c>
      <c r="G11474" t="s">
        <v>3490</v>
      </c>
      <c r="H11474" s="34">
        <v>91235</v>
      </c>
      <c r="I11474" s="7">
        <v>72988</v>
      </c>
      <c r="J11474" s="7">
        <v>54161.68</v>
      </c>
      <c r="K11474" s="7">
        <v>8608</v>
      </c>
      <c r="L11474" s="7">
        <v>10218.32</v>
      </c>
      <c r="M11474" s="5">
        <v>0.14000000000000001</v>
      </c>
      <c r="N11474" t="s">
        <v>1135</v>
      </c>
      <c r="O11474" t="s">
        <v>30</v>
      </c>
      <c r="P11474" t="s">
        <v>25</v>
      </c>
      <c r="Q11474" t="s">
        <v>19</v>
      </c>
      <c r="R11474" t="s">
        <v>20</v>
      </c>
      <c r="S11474" t="s">
        <v>17</v>
      </c>
      <c r="T11474" t="s">
        <v>13310</v>
      </c>
      <c r="U11474" s="1">
        <v>45516</v>
      </c>
      <c r="V11474">
        <v>170</v>
      </c>
      <c r="W11474" t="str">
        <f t="shared" si="226"/>
        <v>150-179</v>
      </c>
    </row>
    <row r="11475" spans="1:23" x14ac:dyDescent="0.25">
      <c r="A11475" t="s">
        <v>11724</v>
      </c>
      <c r="B11475">
        <v>4307401996</v>
      </c>
      <c r="C11475">
        <v>9501415444</v>
      </c>
      <c r="D11475" s="1">
        <v>45507</v>
      </c>
      <c r="E11475">
        <v>99238</v>
      </c>
      <c r="F11475">
        <v>99201</v>
      </c>
      <c r="G11475" t="s">
        <v>3279</v>
      </c>
      <c r="H11475" s="34">
        <v>13621</v>
      </c>
      <c r="I11475" s="7">
        <v>10897</v>
      </c>
      <c r="J11475" s="7">
        <v>7912.42</v>
      </c>
      <c r="K11475" s="7">
        <v>1459</v>
      </c>
      <c r="L11475" s="7">
        <v>1525.58</v>
      </c>
      <c r="M11475" s="5">
        <v>0.14000000000000001</v>
      </c>
      <c r="N11475" t="s">
        <v>1135</v>
      </c>
      <c r="O11475" t="s">
        <v>27</v>
      </c>
      <c r="P11475" t="s">
        <v>35</v>
      </c>
      <c r="Q11475" t="s">
        <v>32</v>
      </c>
      <c r="R11475" t="s">
        <v>20</v>
      </c>
      <c r="S11475" t="s">
        <v>17</v>
      </c>
      <c r="T11475" t="s">
        <v>13310</v>
      </c>
      <c r="U11475" s="1">
        <v>45562</v>
      </c>
      <c r="V11475">
        <v>55</v>
      </c>
      <c r="W11475" t="str">
        <f t="shared" si="226"/>
        <v>30-59</v>
      </c>
    </row>
    <row r="11476" spans="1:23" x14ac:dyDescent="0.25">
      <c r="A11476" t="s">
        <v>11725</v>
      </c>
      <c r="B11476">
        <v>5967579465</v>
      </c>
      <c r="C11476">
        <v>9305158314</v>
      </c>
      <c r="D11476" s="1">
        <v>45597</v>
      </c>
      <c r="E11476">
        <v>99222</v>
      </c>
      <c r="F11476">
        <v>99281</v>
      </c>
      <c r="G11476" t="s">
        <v>3309</v>
      </c>
      <c r="H11476" s="34">
        <v>11780</v>
      </c>
      <c r="I11476" s="7">
        <v>7657</v>
      </c>
      <c r="J11476" s="7">
        <v>5576.16</v>
      </c>
      <c r="K11476" s="7">
        <v>1162</v>
      </c>
      <c r="L11476" s="7">
        <v>918.84</v>
      </c>
      <c r="M11476" s="5">
        <v>0.12</v>
      </c>
      <c r="N11476" t="s">
        <v>46</v>
      </c>
      <c r="O11476" t="s">
        <v>27</v>
      </c>
      <c r="P11476" t="s">
        <v>31</v>
      </c>
      <c r="Q11476" t="s">
        <v>32</v>
      </c>
      <c r="R11476" t="s">
        <v>43</v>
      </c>
      <c r="S11476" t="s">
        <v>21</v>
      </c>
      <c r="T11476" t="s">
        <v>13312</v>
      </c>
      <c r="U11476" s="1">
        <v>45672</v>
      </c>
      <c r="V11476">
        <v>75</v>
      </c>
      <c r="W11476" t="str">
        <f t="shared" si="226"/>
        <v>60-89</v>
      </c>
    </row>
    <row r="11477" spans="1:23" x14ac:dyDescent="0.25">
      <c r="A11477" t="s">
        <v>11726</v>
      </c>
      <c r="B11477">
        <v>3902031836</v>
      </c>
      <c r="C11477">
        <v>8531149018</v>
      </c>
      <c r="D11477" s="1">
        <v>45827</v>
      </c>
      <c r="E11477">
        <v>99214</v>
      </c>
      <c r="F11477">
        <v>80053</v>
      </c>
      <c r="G11477" t="s">
        <v>73</v>
      </c>
      <c r="H11477" s="34">
        <v>49793</v>
      </c>
      <c r="I11477" s="7">
        <v>40830</v>
      </c>
      <c r="J11477" s="7">
        <v>33480.6</v>
      </c>
      <c r="K11477" s="7">
        <v>0</v>
      </c>
      <c r="L11477" s="7">
        <v>7349.4</v>
      </c>
      <c r="M11477" s="5">
        <v>0.18</v>
      </c>
      <c r="N11477" t="s">
        <v>3141</v>
      </c>
      <c r="O11477" t="s">
        <v>17</v>
      </c>
      <c r="P11477" t="s">
        <v>3146</v>
      </c>
      <c r="Q11477" t="s">
        <v>32</v>
      </c>
      <c r="R11477" t="s">
        <v>27</v>
      </c>
      <c r="S11477" t="s">
        <v>21</v>
      </c>
      <c r="T11477" t="s">
        <v>13310</v>
      </c>
      <c r="U11477" s="1">
        <v>45978</v>
      </c>
      <c r="V11477">
        <v>151</v>
      </c>
      <c r="W11477" t="str">
        <f t="shared" si="226"/>
        <v>150-179</v>
      </c>
    </row>
    <row r="11478" spans="1:23" x14ac:dyDescent="0.25">
      <c r="A11478" t="s">
        <v>11727</v>
      </c>
      <c r="B11478">
        <v>9478755945</v>
      </c>
      <c r="C11478">
        <v>6599413054</v>
      </c>
      <c r="D11478" s="1">
        <v>45523</v>
      </c>
      <c r="E11478">
        <v>99221</v>
      </c>
      <c r="F11478">
        <v>99284</v>
      </c>
      <c r="G11478" t="s">
        <v>3187</v>
      </c>
      <c r="H11478" s="34">
        <v>82003</v>
      </c>
      <c r="I11478" s="7">
        <v>69703</v>
      </c>
      <c r="J11478" s="7">
        <v>68308.94</v>
      </c>
      <c r="K11478" s="7">
        <v>0</v>
      </c>
      <c r="L11478" s="7">
        <v>1394.06</v>
      </c>
      <c r="M11478" s="5">
        <v>0.02</v>
      </c>
      <c r="N11478" t="s">
        <v>16</v>
      </c>
      <c r="O11478" t="s">
        <v>17</v>
      </c>
      <c r="P11478" t="s">
        <v>3146</v>
      </c>
      <c r="Q11478" t="s">
        <v>32</v>
      </c>
      <c r="R11478" t="s">
        <v>20</v>
      </c>
      <c r="S11478" t="s">
        <v>21</v>
      </c>
      <c r="T11478" t="s">
        <v>13310</v>
      </c>
      <c r="U11478" s="1">
        <v>45671</v>
      </c>
      <c r="V11478">
        <v>148</v>
      </c>
      <c r="W11478" t="str">
        <f t="shared" si="226"/>
        <v>120-149</v>
      </c>
    </row>
    <row r="11479" spans="1:23" x14ac:dyDescent="0.25">
      <c r="A11479" t="s">
        <v>11728</v>
      </c>
      <c r="B11479">
        <v>9796709768</v>
      </c>
      <c r="C11479">
        <v>7190127429</v>
      </c>
      <c r="D11479" s="1">
        <v>45830</v>
      </c>
      <c r="E11479">
        <v>99232</v>
      </c>
      <c r="F11479">
        <v>99212</v>
      </c>
      <c r="G11479" t="s">
        <v>362</v>
      </c>
      <c r="H11479" s="34">
        <v>67111</v>
      </c>
      <c r="I11479" s="7">
        <v>50333</v>
      </c>
      <c r="J11479" s="7">
        <v>35157.050000000003</v>
      </c>
      <c r="K11479" s="7">
        <v>7626</v>
      </c>
      <c r="L11479" s="7">
        <v>7549.95</v>
      </c>
      <c r="M11479" s="5">
        <v>0.15</v>
      </c>
      <c r="N11479" t="s">
        <v>1139</v>
      </c>
      <c r="O11479" t="s">
        <v>30</v>
      </c>
      <c r="P11479" t="s">
        <v>31</v>
      </c>
      <c r="Q11479" t="s">
        <v>32</v>
      </c>
      <c r="R11479" t="s">
        <v>20</v>
      </c>
      <c r="S11479" t="s">
        <v>21</v>
      </c>
      <c r="T11479" t="s">
        <v>13312</v>
      </c>
      <c r="U11479" s="1">
        <v>45886</v>
      </c>
      <c r="V11479">
        <v>56</v>
      </c>
      <c r="W11479" t="str">
        <f t="shared" si="226"/>
        <v>30-59</v>
      </c>
    </row>
    <row r="11480" spans="1:23" x14ac:dyDescent="0.25">
      <c r="A11480" t="s">
        <v>11729</v>
      </c>
      <c r="B11480">
        <v>9361594134</v>
      </c>
      <c r="C11480">
        <v>9739082442</v>
      </c>
      <c r="D11480" s="1">
        <v>45326</v>
      </c>
      <c r="E11480">
        <v>99213</v>
      </c>
      <c r="F11480">
        <v>99211</v>
      </c>
      <c r="G11480" t="s">
        <v>61</v>
      </c>
      <c r="H11480" s="34">
        <v>52050</v>
      </c>
      <c r="I11480" s="7">
        <v>41640</v>
      </c>
      <c r="J11480" s="7">
        <v>32725.4</v>
      </c>
      <c r="K11480" s="7">
        <v>3085</v>
      </c>
      <c r="L11480" s="7">
        <v>5829.6</v>
      </c>
      <c r="M11480" s="5">
        <v>0.14000000000000001</v>
      </c>
      <c r="N11480" t="s">
        <v>1135</v>
      </c>
      <c r="O11480" t="s">
        <v>30</v>
      </c>
      <c r="P11480" t="s">
        <v>31</v>
      </c>
      <c r="Q11480" t="s">
        <v>32</v>
      </c>
      <c r="R11480" t="s">
        <v>20</v>
      </c>
      <c r="S11480" t="s">
        <v>17</v>
      </c>
      <c r="T11480" t="s">
        <v>13311</v>
      </c>
      <c r="U11480" s="1">
        <v>45484</v>
      </c>
      <c r="V11480">
        <v>158</v>
      </c>
      <c r="W11480" t="str">
        <f t="shared" si="226"/>
        <v>150-179</v>
      </c>
    </row>
    <row r="11481" spans="1:23" x14ac:dyDescent="0.25">
      <c r="A11481" t="s">
        <v>11730</v>
      </c>
      <c r="B11481">
        <v>9628200263</v>
      </c>
      <c r="C11481">
        <v>4618840915</v>
      </c>
      <c r="D11481" s="1">
        <v>45327</v>
      </c>
      <c r="E11481">
        <v>99231</v>
      </c>
      <c r="F11481">
        <v>97110</v>
      </c>
      <c r="G11481" t="s">
        <v>54</v>
      </c>
      <c r="H11481" s="34">
        <v>63027</v>
      </c>
      <c r="I11481" s="7">
        <v>47270</v>
      </c>
      <c r="J11481" s="7">
        <v>40179.5</v>
      </c>
      <c r="K11481" s="7">
        <v>0</v>
      </c>
      <c r="L11481" s="7">
        <v>7090.5</v>
      </c>
      <c r="M11481" s="5">
        <v>0.15</v>
      </c>
      <c r="N11481" t="s">
        <v>1139</v>
      </c>
      <c r="O11481" t="s">
        <v>17</v>
      </c>
      <c r="P11481" t="s">
        <v>3149</v>
      </c>
      <c r="Q11481" t="s">
        <v>32</v>
      </c>
      <c r="R11481" t="s">
        <v>38</v>
      </c>
      <c r="S11481" t="s">
        <v>17</v>
      </c>
      <c r="T11481" t="s">
        <v>13311</v>
      </c>
      <c r="U11481" s="1">
        <v>45400</v>
      </c>
      <c r="V11481">
        <v>73</v>
      </c>
      <c r="W11481" t="str">
        <f t="shared" si="226"/>
        <v>60-89</v>
      </c>
    </row>
    <row r="11482" spans="1:23" x14ac:dyDescent="0.25">
      <c r="A11482" t="s">
        <v>11731</v>
      </c>
      <c r="B11482">
        <v>4835887772</v>
      </c>
      <c r="C11482">
        <v>6004953794</v>
      </c>
      <c r="D11482" s="1">
        <v>45492</v>
      </c>
      <c r="E11482">
        <v>99233</v>
      </c>
      <c r="F11482">
        <v>85025</v>
      </c>
      <c r="G11482" t="s">
        <v>136</v>
      </c>
      <c r="H11482" s="34">
        <v>80789</v>
      </c>
      <c r="I11482" s="7">
        <v>64631</v>
      </c>
      <c r="J11482" s="7">
        <v>43995.66</v>
      </c>
      <c r="K11482" s="7">
        <v>11587</v>
      </c>
      <c r="L11482" s="7">
        <v>9048.34</v>
      </c>
      <c r="M11482" s="5">
        <v>0.14000000000000001</v>
      </c>
      <c r="N11482" t="s">
        <v>1135</v>
      </c>
      <c r="O11482" t="s">
        <v>27</v>
      </c>
      <c r="P11482" t="s">
        <v>25</v>
      </c>
      <c r="Q11482" t="s">
        <v>19</v>
      </c>
      <c r="R11482" t="s">
        <v>43</v>
      </c>
      <c r="S11482" t="s">
        <v>17</v>
      </c>
      <c r="T11482" t="s">
        <v>13312</v>
      </c>
      <c r="U11482" s="1">
        <v>45615</v>
      </c>
      <c r="V11482">
        <v>123</v>
      </c>
      <c r="W11482" t="str">
        <f t="shared" si="226"/>
        <v>120-149</v>
      </c>
    </row>
    <row r="11483" spans="1:23" x14ac:dyDescent="0.25">
      <c r="A11483" t="s">
        <v>11732</v>
      </c>
      <c r="B11483">
        <v>2605906817</v>
      </c>
      <c r="C11483">
        <v>4386408619</v>
      </c>
      <c r="D11483" s="1">
        <v>45431</v>
      </c>
      <c r="E11483">
        <v>99222</v>
      </c>
      <c r="F11483">
        <v>99211</v>
      </c>
      <c r="G11483" t="s">
        <v>34</v>
      </c>
      <c r="H11483" s="34">
        <v>94983</v>
      </c>
      <c r="I11483" s="7">
        <v>75986</v>
      </c>
      <c r="J11483" s="7">
        <v>58587.96</v>
      </c>
      <c r="K11483" s="7">
        <v>6760</v>
      </c>
      <c r="L11483" s="7">
        <v>10638.04</v>
      </c>
      <c r="M11483" s="5">
        <v>0.14000000000000001</v>
      </c>
      <c r="N11483" t="s">
        <v>1135</v>
      </c>
      <c r="O11483" t="s">
        <v>30</v>
      </c>
      <c r="P11483" t="s">
        <v>25</v>
      </c>
      <c r="Q11483" t="s">
        <v>19</v>
      </c>
      <c r="R11483" t="s">
        <v>26</v>
      </c>
      <c r="S11483" t="s">
        <v>27</v>
      </c>
      <c r="T11483" t="s">
        <v>13311</v>
      </c>
      <c r="U11483" s="1">
        <v>45487</v>
      </c>
      <c r="V11483">
        <v>56</v>
      </c>
      <c r="W11483" t="str">
        <f t="shared" si="226"/>
        <v>30-59</v>
      </c>
    </row>
    <row r="11484" spans="1:23" x14ac:dyDescent="0.25">
      <c r="A11484" t="s">
        <v>11733</v>
      </c>
      <c r="B11484">
        <v>6670497436</v>
      </c>
      <c r="C11484">
        <v>3460292258</v>
      </c>
      <c r="D11484" s="1">
        <v>45351</v>
      </c>
      <c r="E11484">
        <v>99222</v>
      </c>
      <c r="F11484">
        <v>99284</v>
      </c>
      <c r="G11484" t="s">
        <v>3187</v>
      </c>
      <c r="H11484" s="34">
        <v>96715</v>
      </c>
      <c r="I11484" s="7">
        <v>79306</v>
      </c>
      <c r="J11484" s="7">
        <v>39574.92</v>
      </c>
      <c r="K11484" s="7">
        <v>25456</v>
      </c>
      <c r="L11484" s="7">
        <v>14275.08</v>
      </c>
      <c r="M11484" s="5">
        <v>0.18</v>
      </c>
      <c r="N11484" t="s">
        <v>3141</v>
      </c>
      <c r="O11484" t="s">
        <v>27</v>
      </c>
      <c r="P11484" t="s">
        <v>3148</v>
      </c>
      <c r="Q11484" t="s">
        <v>32</v>
      </c>
      <c r="R11484" t="s">
        <v>26</v>
      </c>
      <c r="S11484" t="s">
        <v>21</v>
      </c>
      <c r="T11484" t="s">
        <v>13311</v>
      </c>
      <c r="U11484" s="1">
        <v>45431</v>
      </c>
      <c r="V11484">
        <v>80</v>
      </c>
      <c r="W11484" t="str">
        <f t="shared" si="226"/>
        <v>60-89</v>
      </c>
    </row>
    <row r="11485" spans="1:23" x14ac:dyDescent="0.25">
      <c r="A11485" t="s">
        <v>11734</v>
      </c>
      <c r="B11485">
        <v>4197488072</v>
      </c>
      <c r="C11485">
        <v>9216965895</v>
      </c>
      <c r="D11485" s="1">
        <v>45394</v>
      </c>
      <c r="E11485">
        <v>99232</v>
      </c>
      <c r="F11485">
        <v>97110</v>
      </c>
      <c r="G11485" t="s">
        <v>3438</v>
      </c>
      <c r="H11485" s="34">
        <v>87939</v>
      </c>
      <c r="I11485" s="7">
        <v>65954</v>
      </c>
      <c r="J11485" s="7">
        <v>56060.9</v>
      </c>
      <c r="K11485" s="7">
        <v>0</v>
      </c>
      <c r="L11485" s="7">
        <v>9893.1</v>
      </c>
      <c r="M11485" s="5">
        <v>0.15</v>
      </c>
      <c r="N11485" t="s">
        <v>1139</v>
      </c>
      <c r="O11485" t="s">
        <v>17</v>
      </c>
      <c r="P11485" t="s">
        <v>3150</v>
      </c>
      <c r="Q11485" t="s">
        <v>19</v>
      </c>
      <c r="R11485" t="s">
        <v>43</v>
      </c>
      <c r="S11485" t="s">
        <v>21</v>
      </c>
      <c r="T11485" t="s">
        <v>13310</v>
      </c>
      <c r="U11485" s="1">
        <v>45542</v>
      </c>
      <c r="V11485">
        <v>148</v>
      </c>
      <c r="W11485" t="str">
        <f t="shared" si="226"/>
        <v>120-149</v>
      </c>
    </row>
    <row r="11486" spans="1:23" x14ac:dyDescent="0.25">
      <c r="A11486" t="s">
        <v>11735</v>
      </c>
      <c r="B11486">
        <v>4915990275</v>
      </c>
      <c r="C11486">
        <v>2044935176</v>
      </c>
      <c r="D11486" s="1">
        <v>45906</v>
      </c>
      <c r="E11486">
        <v>99215</v>
      </c>
      <c r="F11486">
        <v>99282</v>
      </c>
      <c r="G11486" t="s">
        <v>219</v>
      </c>
      <c r="H11486" s="34">
        <v>28479</v>
      </c>
      <c r="I11486" s="7">
        <v>20505</v>
      </c>
      <c r="J11486" s="7">
        <v>17006.599999999999</v>
      </c>
      <c r="K11486" s="7">
        <v>1858</v>
      </c>
      <c r="L11486" s="7">
        <v>1640.4</v>
      </c>
      <c r="M11486" s="5">
        <v>0.08</v>
      </c>
      <c r="N11486" t="s">
        <v>24</v>
      </c>
      <c r="O11486" t="s">
        <v>30</v>
      </c>
      <c r="P11486" t="s">
        <v>25</v>
      </c>
      <c r="Q11486" t="s">
        <v>32</v>
      </c>
      <c r="R11486" t="s">
        <v>26</v>
      </c>
      <c r="S11486" t="s">
        <v>17</v>
      </c>
      <c r="T11486" t="s">
        <v>13312</v>
      </c>
      <c r="U11486" s="1">
        <v>45945</v>
      </c>
      <c r="V11486">
        <v>39</v>
      </c>
      <c r="W11486" t="str">
        <f t="shared" si="226"/>
        <v>30-59</v>
      </c>
    </row>
    <row r="11487" spans="1:23" x14ac:dyDescent="0.25">
      <c r="A11487" t="s">
        <v>11736</v>
      </c>
      <c r="B11487">
        <v>395472317</v>
      </c>
      <c r="C11487">
        <v>4930855706</v>
      </c>
      <c r="D11487" s="1">
        <v>45847</v>
      </c>
      <c r="E11487">
        <v>99238</v>
      </c>
      <c r="F11487">
        <v>81000</v>
      </c>
      <c r="G11487" t="s">
        <v>3164</v>
      </c>
      <c r="H11487" s="34">
        <v>46653</v>
      </c>
      <c r="I11487" s="7">
        <v>30324</v>
      </c>
      <c r="J11487" s="7">
        <v>19635.12</v>
      </c>
      <c r="K11487" s="7">
        <v>7050</v>
      </c>
      <c r="L11487" s="7">
        <v>3638.88</v>
      </c>
      <c r="M11487" s="5">
        <v>0.12</v>
      </c>
      <c r="N11487" t="s">
        <v>46</v>
      </c>
      <c r="O11487" t="s">
        <v>27</v>
      </c>
      <c r="P11487" t="s">
        <v>31</v>
      </c>
      <c r="Q11487" t="s">
        <v>19</v>
      </c>
      <c r="R11487" t="s">
        <v>20</v>
      </c>
      <c r="S11487" t="s">
        <v>21</v>
      </c>
      <c r="T11487" t="s">
        <v>13310</v>
      </c>
      <c r="U11487" s="1">
        <v>45988</v>
      </c>
      <c r="V11487">
        <v>141</v>
      </c>
      <c r="W11487" t="str">
        <f t="shared" si="226"/>
        <v>120-149</v>
      </c>
    </row>
    <row r="11488" spans="1:23" x14ac:dyDescent="0.25">
      <c r="A11488" t="s">
        <v>11737</v>
      </c>
      <c r="B11488">
        <v>1238909079</v>
      </c>
      <c r="C11488">
        <v>9777289309</v>
      </c>
      <c r="D11488" s="1">
        <v>45491</v>
      </c>
      <c r="E11488">
        <v>99221</v>
      </c>
      <c r="F11488">
        <v>85025</v>
      </c>
      <c r="G11488" t="s">
        <v>3451</v>
      </c>
      <c r="H11488" s="34">
        <v>98454</v>
      </c>
      <c r="I11488" s="7">
        <v>83686</v>
      </c>
      <c r="J11488" s="7">
        <v>74315.28</v>
      </c>
      <c r="K11488" s="7">
        <v>7697</v>
      </c>
      <c r="L11488" s="7">
        <v>1673.72</v>
      </c>
      <c r="M11488" s="5">
        <v>0.02</v>
      </c>
      <c r="N11488" t="s">
        <v>16</v>
      </c>
      <c r="O11488" t="s">
        <v>30</v>
      </c>
      <c r="P11488" t="s">
        <v>40</v>
      </c>
      <c r="Q11488" t="s">
        <v>19</v>
      </c>
      <c r="R11488" t="s">
        <v>26</v>
      </c>
      <c r="S11488" t="s">
        <v>17</v>
      </c>
      <c r="T11488" t="s">
        <v>13312</v>
      </c>
      <c r="U11488" s="1">
        <v>45612</v>
      </c>
      <c r="V11488">
        <v>121</v>
      </c>
      <c r="W11488" t="str">
        <f t="shared" si="226"/>
        <v>120-149</v>
      </c>
    </row>
    <row r="11489" spans="1:23" x14ac:dyDescent="0.25">
      <c r="A11489" t="s">
        <v>11738</v>
      </c>
      <c r="B11489">
        <v>7692321456</v>
      </c>
      <c r="C11489">
        <v>1685680675</v>
      </c>
      <c r="D11489" s="1">
        <v>45950</v>
      </c>
      <c r="E11489">
        <v>99238</v>
      </c>
      <c r="F11489">
        <v>99202</v>
      </c>
      <c r="G11489" t="s">
        <v>3508</v>
      </c>
      <c r="H11489" s="34">
        <v>97897</v>
      </c>
      <c r="I11489" s="7">
        <v>80276</v>
      </c>
      <c r="J11489" s="7">
        <v>65826.320000000007</v>
      </c>
      <c r="K11489" s="7">
        <v>0</v>
      </c>
      <c r="L11489" s="7">
        <v>14449.68</v>
      </c>
      <c r="M11489" s="5">
        <v>0.18</v>
      </c>
      <c r="N11489" t="s">
        <v>3141</v>
      </c>
      <c r="O11489" t="s">
        <v>17</v>
      </c>
      <c r="P11489" t="s">
        <v>25</v>
      </c>
      <c r="Q11489" t="s">
        <v>32</v>
      </c>
      <c r="R11489" t="s">
        <v>20</v>
      </c>
      <c r="S11489" t="s">
        <v>17</v>
      </c>
      <c r="T11489" t="s">
        <v>13310</v>
      </c>
      <c r="U11489" s="1">
        <v>46045</v>
      </c>
      <c r="V11489">
        <v>95</v>
      </c>
      <c r="W11489" t="str">
        <f t="shared" si="226"/>
        <v>90-119</v>
      </c>
    </row>
    <row r="11490" spans="1:23" x14ac:dyDescent="0.25">
      <c r="A11490" t="s">
        <v>11739</v>
      </c>
      <c r="B11490">
        <v>7723192820</v>
      </c>
      <c r="C11490">
        <v>480907155</v>
      </c>
      <c r="D11490" s="1">
        <v>45951</v>
      </c>
      <c r="E11490">
        <v>99213</v>
      </c>
      <c r="F11490">
        <v>93000</v>
      </c>
      <c r="G11490" t="s">
        <v>37</v>
      </c>
      <c r="H11490" s="34">
        <v>34299</v>
      </c>
      <c r="I11490" s="7">
        <v>28125</v>
      </c>
      <c r="J11490" s="7">
        <v>23062.5</v>
      </c>
      <c r="K11490" s="7">
        <v>0</v>
      </c>
      <c r="L11490" s="7">
        <v>5062.5</v>
      </c>
      <c r="M11490" s="5">
        <v>0.18</v>
      </c>
      <c r="N11490" t="s">
        <v>3141</v>
      </c>
      <c r="O11490" t="s">
        <v>17</v>
      </c>
      <c r="P11490" t="s">
        <v>40</v>
      </c>
      <c r="Q11490" t="s">
        <v>32</v>
      </c>
      <c r="R11490" t="s">
        <v>27</v>
      </c>
      <c r="S11490" t="s">
        <v>27</v>
      </c>
      <c r="T11490" t="s">
        <v>13312</v>
      </c>
      <c r="U11490" s="1">
        <v>46050</v>
      </c>
      <c r="V11490">
        <v>99</v>
      </c>
      <c r="W11490" t="str">
        <f t="shared" si="226"/>
        <v>90-119</v>
      </c>
    </row>
    <row r="11491" spans="1:23" x14ac:dyDescent="0.25">
      <c r="A11491" t="s">
        <v>11740</v>
      </c>
      <c r="B11491">
        <v>4874915427</v>
      </c>
      <c r="C11491">
        <v>2929544534</v>
      </c>
      <c r="D11491" s="1">
        <v>45410</v>
      </c>
      <c r="E11491">
        <v>99238</v>
      </c>
      <c r="F11491">
        <v>99215</v>
      </c>
      <c r="G11491" t="s">
        <v>3490</v>
      </c>
      <c r="H11491" s="34">
        <v>49555</v>
      </c>
      <c r="I11491" s="7">
        <v>39644</v>
      </c>
      <c r="J11491" s="7">
        <v>30330.84</v>
      </c>
      <c r="K11491" s="7">
        <v>3763</v>
      </c>
      <c r="L11491" s="7">
        <v>5550.16</v>
      </c>
      <c r="M11491" s="5">
        <v>0.14000000000000001</v>
      </c>
      <c r="N11491" t="s">
        <v>1135</v>
      </c>
      <c r="O11491" t="s">
        <v>30</v>
      </c>
      <c r="P11491" t="s">
        <v>35</v>
      </c>
      <c r="Q11491" t="s">
        <v>19</v>
      </c>
      <c r="R11491" t="s">
        <v>21</v>
      </c>
      <c r="S11491" t="s">
        <v>21</v>
      </c>
      <c r="T11491" t="s">
        <v>13311</v>
      </c>
      <c r="U11491" s="1">
        <v>45525</v>
      </c>
      <c r="V11491">
        <v>115</v>
      </c>
      <c r="W11491" t="str">
        <f t="shared" si="226"/>
        <v>90-119</v>
      </c>
    </row>
    <row r="11492" spans="1:23" x14ac:dyDescent="0.25">
      <c r="A11492" t="s">
        <v>11741</v>
      </c>
      <c r="B11492">
        <v>9961075968</v>
      </c>
      <c r="C11492">
        <v>6626686724</v>
      </c>
      <c r="D11492" s="1">
        <v>45907</v>
      </c>
      <c r="E11492">
        <v>99215</v>
      </c>
      <c r="F11492">
        <v>99201</v>
      </c>
      <c r="G11492" t="s">
        <v>3192</v>
      </c>
      <c r="H11492" s="34">
        <v>95906</v>
      </c>
      <c r="I11492" s="7">
        <v>62339</v>
      </c>
      <c r="J11492" s="7">
        <v>54858.32</v>
      </c>
      <c r="K11492" s="7">
        <v>0</v>
      </c>
      <c r="L11492" s="7">
        <v>7480.68</v>
      </c>
      <c r="M11492" s="5">
        <v>0.12</v>
      </c>
      <c r="N11492" t="s">
        <v>46</v>
      </c>
      <c r="O11492" t="s">
        <v>17</v>
      </c>
      <c r="P11492" t="s">
        <v>40</v>
      </c>
      <c r="Q11492" t="s">
        <v>32</v>
      </c>
      <c r="R11492" t="s">
        <v>20</v>
      </c>
      <c r="S11492" t="s">
        <v>17</v>
      </c>
      <c r="T11492" t="s">
        <v>13312</v>
      </c>
      <c r="U11492" s="1">
        <v>45953</v>
      </c>
      <c r="V11492">
        <v>46</v>
      </c>
      <c r="W11492" t="str">
        <f t="shared" si="226"/>
        <v>30-59</v>
      </c>
    </row>
    <row r="11493" spans="1:23" x14ac:dyDescent="0.25">
      <c r="A11493" t="s">
        <v>11742</v>
      </c>
      <c r="B11493">
        <v>4565034359</v>
      </c>
      <c r="C11493">
        <v>5564920367</v>
      </c>
      <c r="D11493" s="1">
        <v>45473</v>
      </c>
      <c r="E11493">
        <v>99214</v>
      </c>
      <c r="F11493">
        <v>99285</v>
      </c>
      <c r="G11493" t="s">
        <v>593</v>
      </c>
      <c r="H11493" s="34">
        <v>43201</v>
      </c>
      <c r="I11493" s="7">
        <v>34129</v>
      </c>
      <c r="J11493" s="7">
        <v>25504.36</v>
      </c>
      <c r="K11493" s="7">
        <v>3164</v>
      </c>
      <c r="L11493" s="7">
        <v>5460.64</v>
      </c>
      <c r="M11493" s="5">
        <v>0.16</v>
      </c>
      <c r="N11493" t="s">
        <v>1138</v>
      </c>
      <c r="O11493" t="s">
        <v>27</v>
      </c>
      <c r="P11493" t="s">
        <v>40</v>
      </c>
      <c r="Q11493" t="s">
        <v>19</v>
      </c>
      <c r="R11493" t="s">
        <v>43</v>
      </c>
      <c r="S11493" t="s">
        <v>17</v>
      </c>
      <c r="T11493" t="s">
        <v>13311</v>
      </c>
      <c r="U11493" s="1">
        <v>45584</v>
      </c>
      <c r="V11493">
        <v>111</v>
      </c>
      <c r="W11493" t="str">
        <f t="shared" si="226"/>
        <v>90-119</v>
      </c>
    </row>
    <row r="11494" spans="1:23" x14ac:dyDescent="0.25">
      <c r="A11494" t="s">
        <v>11743</v>
      </c>
      <c r="B11494">
        <v>4512642474</v>
      </c>
      <c r="C11494">
        <v>1669244903</v>
      </c>
      <c r="D11494" s="1">
        <v>45369</v>
      </c>
      <c r="E11494">
        <v>99221</v>
      </c>
      <c r="F11494">
        <v>36415</v>
      </c>
      <c r="G11494" t="s">
        <v>296</v>
      </c>
      <c r="H11494" s="34">
        <v>48534</v>
      </c>
      <c r="I11494" s="7">
        <v>39798</v>
      </c>
      <c r="J11494" s="7">
        <v>29225.360000000001</v>
      </c>
      <c r="K11494" s="7">
        <v>3409</v>
      </c>
      <c r="L11494" s="7">
        <v>7163.64</v>
      </c>
      <c r="M11494" s="5">
        <v>0.18</v>
      </c>
      <c r="N11494" t="s">
        <v>3141</v>
      </c>
      <c r="O11494" t="s">
        <v>30</v>
      </c>
      <c r="P11494" t="s">
        <v>18</v>
      </c>
      <c r="Q11494" t="s">
        <v>32</v>
      </c>
      <c r="R11494" t="s">
        <v>38</v>
      </c>
      <c r="S11494" t="s">
        <v>17</v>
      </c>
      <c r="T11494" t="s">
        <v>13311</v>
      </c>
      <c r="U11494" s="1">
        <v>45408</v>
      </c>
      <c r="V11494">
        <v>39</v>
      </c>
      <c r="W11494" t="str">
        <f t="shared" si="226"/>
        <v>30-59</v>
      </c>
    </row>
    <row r="11495" spans="1:23" x14ac:dyDescent="0.25">
      <c r="A11495" t="s">
        <v>11744</v>
      </c>
      <c r="B11495">
        <v>3454092140</v>
      </c>
      <c r="C11495">
        <v>4601383676</v>
      </c>
      <c r="D11495" s="1">
        <v>45736</v>
      </c>
      <c r="E11495">
        <v>99221</v>
      </c>
      <c r="F11495">
        <v>85025</v>
      </c>
      <c r="G11495" t="s">
        <v>85</v>
      </c>
      <c r="H11495" s="34">
        <v>12976</v>
      </c>
      <c r="I11495" s="7">
        <v>10640</v>
      </c>
      <c r="J11495" s="7">
        <v>8724.7999999999993</v>
      </c>
      <c r="K11495" s="7">
        <v>0</v>
      </c>
      <c r="L11495" s="7">
        <v>1915.2</v>
      </c>
      <c r="M11495" s="5">
        <v>0.18</v>
      </c>
      <c r="N11495" t="s">
        <v>3141</v>
      </c>
      <c r="O11495" t="s">
        <v>17</v>
      </c>
      <c r="P11495" t="s">
        <v>31</v>
      </c>
      <c r="Q11495" t="s">
        <v>19</v>
      </c>
      <c r="R11495" t="s">
        <v>43</v>
      </c>
      <c r="S11495" t="s">
        <v>17</v>
      </c>
      <c r="T11495" t="s">
        <v>13312</v>
      </c>
      <c r="U11495" s="1">
        <v>45909</v>
      </c>
      <c r="V11495">
        <v>173</v>
      </c>
      <c r="W11495" t="str">
        <f t="shared" si="226"/>
        <v>150-179</v>
      </c>
    </row>
    <row r="11496" spans="1:23" x14ac:dyDescent="0.25">
      <c r="A11496" t="s">
        <v>11745</v>
      </c>
      <c r="B11496">
        <v>9427900314</v>
      </c>
      <c r="C11496">
        <v>1604828374</v>
      </c>
      <c r="D11496" s="1">
        <v>45881</v>
      </c>
      <c r="E11496">
        <v>99221</v>
      </c>
      <c r="F11496">
        <v>99204</v>
      </c>
      <c r="G11496" t="s">
        <v>45</v>
      </c>
      <c r="H11496" s="34">
        <v>74508</v>
      </c>
      <c r="I11496" s="7">
        <v>53646</v>
      </c>
      <c r="J11496" s="7">
        <v>49354.32</v>
      </c>
      <c r="K11496" s="7">
        <v>0</v>
      </c>
      <c r="L11496" s="7">
        <v>4291.68</v>
      </c>
      <c r="M11496" s="5">
        <v>0.08</v>
      </c>
      <c r="N11496" t="s">
        <v>24</v>
      </c>
      <c r="O11496" t="s">
        <v>17</v>
      </c>
      <c r="P11496" t="s">
        <v>40</v>
      </c>
      <c r="Q11496" t="s">
        <v>19</v>
      </c>
      <c r="R11496" t="s">
        <v>27</v>
      </c>
      <c r="S11496" t="s">
        <v>21</v>
      </c>
      <c r="T11496" t="s">
        <v>13312</v>
      </c>
      <c r="U11496" s="1">
        <v>46061</v>
      </c>
      <c r="V11496">
        <v>180</v>
      </c>
      <c r="W11496" t="str">
        <f t="shared" si="226"/>
        <v>180-209</v>
      </c>
    </row>
    <row r="11497" spans="1:23" x14ac:dyDescent="0.25">
      <c r="A11497" t="s">
        <v>11746</v>
      </c>
      <c r="B11497">
        <v>1571552821</v>
      </c>
      <c r="C11497">
        <v>7372714453</v>
      </c>
      <c r="D11497" s="1">
        <v>45497</v>
      </c>
      <c r="E11497">
        <v>99223</v>
      </c>
      <c r="F11497">
        <v>99281</v>
      </c>
      <c r="G11497" t="s">
        <v>3244</v>
      </c>
      <c r="H11497" s="34">
        <v>72187</v>
      </c>
      <c r="I11497" s="7">
        <v>56306</v>
      </c>
      <c r="J11497" s="7">
        <v>29221.8</v>
      </c>
      <c r="K11497" s="7">
        <v>15823</v>
      </c>
      <c r="L11497" s="7">
        <v>11261.2</v>
      </c>
      <c r="M11497" s="5">
        <v>0.2</v>
      </c>
      <c r="N11497" t="s">
        <v>3140</v>
      </c>
      <c r="O11497" t="s">
        <v>27</v>
      </c>
      <c r="P11497" t="s">
        <v>40</v>
      </c>
      <c r="Q11497" t="s">
        <v>32</v>
      </c>
      <c r="R11497" t="s">
        <v>26</v>
      </c>
      <c r="S11497" t="s">
        <v>27</v>
      </c>
      <c r="T11497" t="s">
        <v>13310</v>
      </c>
      <c r="U11497" s="1">
        <v>45578</v>
      </c>
      <c r="V11497">
        <v>81</v>
      </c>
      <c r="W11497" t="str">
        <f t="shared" si="226"/>
        <v>60-89</v>
      </c>
    </row>
    <row r="11498" spans="1:23" x14ac:dyDescent="0.25">
      <c r="A11498" t="s">
        <v>11747</v>
      </c>
      <c r="B11498">
        <v>1780585431</v>
      </c>
      <c r="C11498">
        <v>4432920018</v>
      </c>
      <c r="D11498" s="1">
        <v>45796</v>
      </c>
      <c r="E11498">
        <v>99215</v>
      </c>
      <c r="F11498">
        <v>71046</v>
      </c>
      <c r="G11498" t="s">
        <v>207</v>
      </c>
      <c r="H11498" s="34">
        <v>92429</v>
      </c>
      <c r="I11498" s="7">
        <v>72095</v>
      </c>
      <c r="J11498" s="7">
        <v>30662</v>
      </c>
      <c r="K11498" s="7">
        <v>27014</v>
      </c>
      <c r="L11498" s="7">
        <v>14419</v>
      </c>
      <c r="M11498" s="5">
        <v>0.2</v>
      </c>
      <c r="N11498" t="s">
        <v>3140</v>
      </c>
      <c r="O11498" t="s">
        <v>27</v>
      </c>
      <c r="P11498" t="s">
        <v>58</v>
      </c>
      <c r="Q11498" t="s">
        <v>32</v>
      </c>
      <c r="R11498" t="s">
        <v>20</v>
      </c>
      <c r="S11498" t="s">
        <v>27</v>
      </c>
      <c r="T11498" t="s">
        <v>13310</v>
      </c>
      <c r="U11498" s="1">
        <v>45863</v>
      </c>
      <c r="V11498">
        <v>67</v>
      </c>
      <c r="W11498" t="str">
        <f t="shared" si="226"/>
        <v>60-89</v>
      </c>
    </row>
    <row r="11499" spans="1:23" x14ac:dyDescent="0.25">
      <c r="A11499" t="s">
        <v>11748</v>
      </c>
      <c r="B11499">
        <v>9048535863</v>
      </c>
      <c r="C11499">
        <v>6761248041</v>
      </c>
      <c r="D11499" s="1">
        <v>45295</v>
      </c>
      <c r="E11499">
        <v>99213</v>
      </c>
      <c r="F11499">
        <v>99281</v>
      </c>
      <c r="G11499" t="s">
        <v>85</v>
      </c>
      <c r="H11499" s="34">
        <v>98450</v>
      </c>
      <c r="I11499" s="7">
        <v>63993</v>
      </c>
      <c r="J11499" s="7">
        <v>39830.839999999997</v>
      </c>
      <c r="K11499" s="7">
        <v>16483</v>
      </c>
      <c r="L11499" s="7">
        <v>7679.16</v>
      </c>
      <c r="M11499" s="5">
        <v>0.12</v>
      </c>
      <c r="N11499" t="s">
        <v>46</v>
      </c>
      <c r="O11499" t="s">
        <v>27</v>
      </c>
      <c r="P11499" t="s">
        <v>3146</v>
      </c>
      <c r="Q11499" t="s">
        <v>19</v>
      </c>
      <c r="R11499" t="s">
        <v>26</v>
      </c>
      <c r="S11499" t="s">
        <v>21</v>
      </c>
      <c r="T11499" t="s">
        <v>13311</v>
      </c>
      <c r="U11499" s="1">
        <v>45446</v>
      </c>
      <c r="V11499">
        <v>150</v>
      </c>
      <c r="W11499" t="str">
        <f t="shared" si="226"/>
        <v>150-179</v>
      </c>
    </row>
    <row r="11500" spans="1:23" x14ac:dyDescent="0.25">
      <c r="A11500" t="s">
        <v>11749</v>
      </c>
      <c r="B11500">
        <v>1663388473</v>
      </c>
      <c r="C11500">
        <v>2066406869</v>
      </c>
      <c r="D11500" s="1">
        <v>45816</v>
      </c>
      <c r="E11500">
        <v>99233</v>
      </c>
      <c r="F11500">
        <v>99284</v>
      </c>
      <c r="G11500" t="s">
        <v>559</v>
      </c>
      <c r="H11500" s="34">
        <v>69640</v>
      </c>
      <c r="I11500" s="7">
        <v>45266</v>
      </c>
      <c r="J11500" s="7">
        <v>27839.08</v>
      </c>
      <c r="K11500" s="7">
        <v>11995</v>
      </c>
      <c r="L11500" s="7">
        <v>5431.92</v>
      </c>
      <c r="M11500" s="5">
        <v>0.12</v>
      </c>
      <c r="N11500" t="s">
        <v>46</v>
      </c>
      <c r="O11500" t="s">
        <v>27</v>
      </c>
      <c r="P11500" t="s">
        <v>18</v>
      </c>
      <c r="Q11500" t="s">
        <v>19</v>
      </c>
      <c r="R11500" t="s">
        <v>20</v>
      </c>
      <c r="S11500" t="s">
        <v>17</v>
      </c>
      <c r="T11500" t="s">
        <v>13311</v>
      </c>
      <c r="U11500" s="1">
        <v>45960</v>
      </c>
      <c r="V11500">
        <v>144</v>
      </c>
      <c r="W11500" t="str">
        <f t="shared" si="226"/>
        <v>120-149</v>
      </c>
    </row>
    <row r="11501" spans="1:23" x14ac:dyDescent="0.25">
      <c r="A11501" t="s">
        <v>11750</v>
      </c>
      <c r="B11501">
        <v>839733274</v>
      </c>
      <c r="C11501">
        <v>9228527685</v>
      </c>
      <c r="D11501" s="1">
        <v>45308</v>
      </c>
      <c r="E11501">
        <v>99214</v>
      </c>
      <c r="F11501">
        <v>99213</v>
      </c>
      <c r="G11501" t="s">
        <v>150</v>
      </c>
      <c r="H11501" s="34">
        <v>18630</v>
      </c>
      <c r="I11501" s="7">
        <v>12110</v>
      </c>
      <c r="J11501" s="7">
        <v>10656.8</v>
      </c>
      <c r="K11501" s="7">
        <v>0</v>
      </c>
      <c r="L11501" s="7">
        <v>1453.2</v>
      </c>
      <c r="M11501" s="5">
        <v>0.12</v>
      </c>
      <c r="N11501" t="s">
        <v>46</v>
      </c>
      <c r="O11501" t="s">
        <v>17</v>
      </c>
      <c r="P11501" t="s">
        <v>97</v>
      </c>
      <c r="Q11501" t="s">
        <v>19</v>
      </c>
      <c r="R11501" t="s">
        <v>38</v>
      </c>
      <c r="S11501" t="s">
        <v>17</v>
      </c>
      <c r="T11501" t="s">
        <v>13311</v>
      </c>
      <c r="U11501" s="1">
        <v>45433</v>
      </c>
      <c r="V11501">
        <v>125</v>
      </c>
      <c r="W11501" t="str">
        <f t="shared" si="226"/>
        <v>120-149</v>
      </c>
    </row>
    <row r="11502" spans="1:23" x14ac:dyDescent="0.25">
      <c r="A11502" t="s">
        <v>11751</v>
      </c>
      <c r="B11502">
        <v>4212714558</v>
      </c>
      <c r="C11502">
        <v>3402574540</v>
      </c>
      <c r="D11502" s="1">
        <v>45770</v>
      </c>
      <c r="E11502">
        <v>99233</v>
      </c>
      <c r="F11502">
        <v>99205</v>
      </c>
      <c r="G11502" t="s">
        <v>4314</v>
      </c>
      <c r="H11502" s="34">
        <v>67539</v>
      </c>
      <c r="I11502" s="7">
        <v>57408</v>
      </c>
      <c r="J11502" s="7">
        <v>49547.839999999997</v>
      </c>
      <c r="K11502" s="7">
        <v>6712</v>
      </c>
      <c r="L11502" s="7">
        <v>1148.1600000000001</v>
      </c>
      <c r="M11502" s="5">
        <v>0.02</v>
      </c>
      <c r="N11502" t="s">
        <v>16</v>
      </c>
      <c r="O11502" t="s">
        <v>30</v>
      </c>
      <c r="P11502" t="s">
        <v>35</v>
      </c>
      <c r="Q11502" t="s">
        <v>19</v>
      </c>
      <c r="R11502" t="s">
        <v>21</v>
      </c>
      <c r="S11502" t="s">
        <v>21</v>
      </c>
      <c r="T11502" t="s">
        <v>13311</v>
      </c>
      <c r="U11502" s="1">
        <v>45811</v>
      </c>
      <c r="V11502">
        <v>41</v>
      </c>
      <c r="W11502" t="str">
        <f t="shared" si="226"/>
        <v>30-59</v>
      </c>
    </row>
    <row r="11503" spans="1:23" x14ac:dyDescent="0.25">
      <c r="A11503" t="s">
        <v>11752</v>
      </c>
      <c r="B11503">
        <v>8761636638</v>
      </c>
      <c r="C11503">
        <v>3508625284</v>
      </c>
      <c r="D11503" s="1">
        <v>45466</v>
      </c>
      <c r="E11503">
        <v>99221</v>
      </c>
      <c r="F11503">
        <v>99204</v>
      </c>
      <c r="G11503" t="s">
        <v>3508</v>
      </c>
      <c r="H11503" s="34">
        <v>28882</v>
      </c>
      <c r="I11503" s="7">
        <v>21662</v>
      </c>
      <c r="J11503" s="7">
        <v>13850.7</v>
      </c>
      <c r="K11503" s="7">
        <v>4562</v>
      </c>
      <c r="L11503" s="7">
        <v>3249.3</v>
      </c>
      <c r="M11503" s="5">
        <v>0.15</v>
      </c>
      <c r="N11503" t="s">
        <v>1139</v>
      </c>
      <c r="O11503" t="s">
        <v>27</v>
      </c>
      <c r="P11503" t="s">
        <v>25</v>
      </c>
      <c r="Q11503" t="s">
        <v>32</v>
      </c>
      <c r="R11503" t="s">
        <v>26</v>
      </c>
      <c r="S11503" t="s">
        <v>27</v>
      </c>
      <c r="T11503" t="s">
        <v>13311</v>
      </c>
      <c r="U11503" s="1">
        <v>45545</v>
      </c>
      <c r="V11503">
        <v>79</v>
      </c>
      <c r="W11503" t="str">
        <f t="shared" si="226"/>
        <v>60-89</v>
      </c>
    </row>
    <row r="11504" spans="1:23" x14ac:dyDescent="0.25">
      <c r="A11504" t="s">
        <v>11753</v>
      </c>
      <c r="B11504">
        <v>5475720751</v>
      </c>
      <c r="C11504">
        <v>9108097915</v>
      </c>
      <c r="D11504" s="1">
        <v>45360</v>
      </c>
      <c r="E11504">
        <v>99238</v>
      </c>
      <c r="F11504">
        <v>99213</v>
      </c>
      <c r="G11504" t="s">
        <v>75</v>
      </c>
      <c r="H11504" s="34">
        <v>33499</v>
      </c>
      <c r="I11504" s="7">
        <v>21774</v>
      </c>
      <c r="J11504" s="7">
        <v>14177.12</v>
      </c>
      <c r="K11504" s="7">
        <v>4984</v>
      </c>
      <c r="L11504" s="7">
        <v>2612.88</v>
      </c>
      <c r="M11504" s="5">
        <v>0.12</v>
      </c>
      <c r="N11504" t="s">
        <v>46</v>
      </c>
      <c r="O11504" t="s">
        <v>27</v>
      </c>
      <c r="P11504" t="s">
        <v>55</v>
      </c>
      <c r="Q11504" t="s">
        <v>32</v>
      </c>
      <c r="R11504" t="s">
        <v>43</v>
      </c>
      <c r="S11504" t="s">
        <v>21</v>
      </c>
      <c r="T11504" t="s">
        <v>13310</v>
      </c>
      <c r="U11504" s="1">
        <v>45503</v>
      </c>
      <c r="V11504">
        <v>143</v>
      </c>
      <c r="W11504" t="str">
        <f t="shared" si="226"/>
        <v>120-149</v>
      </c>
    </row>
    <row r="11505" spans="1:23" x14ac:dyDescent="0.25">
      <c r="A11505" t="s">
        <v>11754</v>
      </c>
      <c r="B11505">
        <v>8743152617</v>
      </c>
      <c r="C11505">
        <v>6679663338</v>
      </c>
      <c r="D11505" s="1">
        <v>45429</v>
      </c>
      <c r="E11505">
        <v>99222</v>
      </c>
      <c r="F11505">
        <v>99202</v>
      </c>
      <c r="G11505" t="s">
        <v>307</v>
      </c>
      <c r="H11505" s="34">
        <v>97701</v>
      </c>
      <c r="I11505" s="7">
        <v>73276</v>
      </c>
      <c r="J11505" s="7">
        <v>62284.6</v>
      </c>
      <c r="K11505" s="7">
        <v>0</v>
      </c>
      <c r="L11505" s="7">
        <v>10991.4</v>
      </c>
      <c r="M11505" s="5">
        <v>0.15</v>
      </c>
      <c r="N11505" t="s">
        <v>1139</v>
      </c>
      <c r="O11505" t="s">
        <v>17</v>
      </c>
      <c r="P11505" t="s">
        <v>3147</v>
      </c>
      <c r="Q11505" t="s">
        <v>19</v>
      </c>
      <c r="R11505" t="s">
        <v>43</v>
      </c>
      <c r="S11505" t="s">
        <v>21</v>
      </c>
      <c r="T11505" t="s">
        <v>13311</v>
      </c>
      <c r="U11505" s="1">
        <v>45503</v>
      </c>
      <c r="V11505">
        <v>74</v>
      </c>
      <c r="W11505" t="str">
        <f t="shared" si="226"/>
        <v>60-89</v>
      </c>
    </row>
    <row r="11506" spans="1:23" x14ac:dyDescent="0.25">
      <c r="A11506" t="s">
        <v>11755</v>
      </c>
      <c r="B11506">
        <v>8887062131</v>
      </c>
      <c r="C11506">
        <v>3317034627</v>
      </c>
      <c r="D11506" s="1">
        <v>45293</v>
      </c>
      <c r="E11506">
        <v>99214</v>
      </c>
      <c r="F11506">
        <v>90834</v>
      </c>
      <c r="G11506" t="s">
        <v>187</v>
      </c>
      <c r="H11506" s="34">
        <v>39938</v>
      </c>
      <c r="I11506" s="7">
        <v>28755</v>
      </c>
      <c r="J11506" s="7">
        <v>22888.6</v>
      </c>
      <c r="K11506" s="7">
        <v>3566</v>
      </c>
      <c r="L11506" s="7">
        <v>2300.4</v>
      </c>
      <c r="M11506" s="5">
        <v>0.08</v>
      </c>
      <c r="N11506" t="s">
        <v>24</v>
      </c>
      <c r="O11506" t="s">
        <v>30</v>
      </c>
      <c r="P11506" t="s">
        <v>97</v>
      </c>
      <c r="Q11506" t="s">
        <v>32</v>
      </c>
      <c r="R11506" t="s">
        <v>43</v>
      </c>
      <c r="S11506" t="s">
        <v>27</v>
      </c>
      <c r="T11506" t="s">
        <v>13311</v>
      </c>
      <c r="U11506" s="1">
        <v>45446</v>
      </c>
      <c r="V11506">
        <v>153</v>
      </c>
      <c r="W11506" t="str">
        <f t="shared" si="226"/>
        <v>150-179</v>
      </c>
    </row>
    <row r="11507" spans="1:23" x14ac:dyDescent="0.25">
      <c r="A11507" t="s">
        <v>11756</v>
      </c>
      <c r="B11507">
        <v>455872733</v>
      </c>
      <c r="C11507">
        <v>8088685914</v>
      </c>
      <c r="D11507" s="1">
        <v>45313</v>
      </c>
      <c r="E11507">
        <v>99222</v>
      </c>
      <c r="F11507">
        <v>99214</v>
      </c>
      <c r="G11507" t="s">
        <v>3281</v>
      </c>
      <c r="H11507" s="34">
        <v>93098</v>
      </c>
      <c r="I11507" s="7">
        <v>79133</v>
      </c>
      <c r="J11507" s="7">
        <v>66723.34</v>
      </c>
      <c r="K11507" s="7">
        <v>10827</v>
      </c>
      <c r="L11507" s="7">
        <v>1582.66</v>
      </c>
      <c r="M11507" s="5">
        <v>0.02</v>
      </c>
      <c r="N11507" t="s">
        <v>16</v>
      </c>
      <c r="O11507" t="s">
        <v>30</v>
      </c>
      <c r="P11507" t="s">
        <v>31</v>
      </c>
      <c r="Q11507" t="s">
        <v>32</v>
      </c>
      <c r="R11507" t="s">
        <v>21</v>
      </c>
      <c r="S11507" t="s">
        <v>27</v>
      </c>
      <c r="T11507" t="s">
        <v>13311</v>
      </c>
      <c r="U11507" s="1">
        <v>45430</v>
      </c>
      <c r="V11507">
        <v>117</v>
      </c>
      <c r="W11507" t="str">
        <f t="shared" si="226"/>
        <v>90-119</v>
      </c>
    </row>
    <row r="11508" spans="1:23" x14ac:dyDescent="0.25">
      <c r="A11508" t="s">
        <v>11757</v>
      </c>
      <c r="B11508">
        <v>3314277106</v>
      </c>
      <c r="C11508">
        <v>5965540033</v>
      </c>
      <c r="D11508" s="1">
        <v>45726</v>
      </c>
      <c r="E11508">
        <v>99233</v>
      </c>
      <c r="F11508">
        <v>99203</v>
      </c>
      <c r="G11508" t="s">
        <v>3371</v>
      </c>
      <c r="H11508" s="34">
        <v>47071</v>
      </c>
      <c r="I11508" s="7">
        <v>38598</v>
      </c>
      <c r="J11508" s="7">
        <v>28170.36</v>
      </c>
      <c r="K11508" s="7">
        <v>3480</v>
      </c>
      <c r="L11508" s="7">
        <v>6947.64</v>
      </c>
      <c r="M11508" s="5">
        <v>0.18</v>
      </c>
      <c r="N11508" t="s">
        <v>3141</v>
      </c>
      <c r="O11508" t="s">
        <v>30</v>
      </c>
      <c r="P11508" t="s">
        <v>31</v>
      </c>
      <c r="Q11508" t="s">
        <v>32</v>
      </c>
      <c r="R11508" t="s">
        <v>26</v>
      </c>
      <c r="S11508" t="s">
        <v>21</v>
      </c>
      <c r="T11508" t="s">
        <v>13310</v>
      </c>
      <c r="U11508" s="1">
        <v>45783</v>
      </c>
      <c r="V11508">
        <v>57</v>
      </c>
      <c r="W11508" t="str">
        <f t="shared" si="226"/>
        <v>30-59</v>
      </c>
    </row>
    <row r="11509" spans="1:23" x14ac:dyDescent="0.25">
      <c r="A11509" t="s">
        <v>11758</v>
      </c>
      <c r="B11509">
        <v>1837220182</v>
      </c>
      <c r="C11509">
        <v>9408434685</v>
      </c>
      <c r="D11509" s="1">
        <v>45843</v>
      </c>
      <c r="E11509">
        <v>99238</v>
      </c>
      <c r="F11509">
        <v>99213</v>
      </c>
      <c r="G11509" t="s">
        <v>593</v>
      </c>
      <c r="H11509" s="34">
        <v>99901</v>
      </c>
      <c r="I11509" s="7">
        <v>79921</v>
      </c>
      <c r="J11509" s="7">
        <v>47596.06</v>
      </c>
      <c r="K11509" s="7">
        <v>21136</v>
      </c>
      <c r="L11509" s="7">
        <v>11188.94</v>
      </c>
      <c r="M11509" s="5">
        <v>0.14000000000000001</v>
      </c>
      <c r="N11509" t="s">
        <v>1135</v>
      </c>
      <c r="O11509" t="s">
        <v>27</v>
      </c>
      <c r="P11509" t="s">
        <v>40</v>
      </c>
      <c r="Q11509" t="s">
        <v>32</v>
      </c>
      <c r="R11509" t="s">
        <v>26</v>
      </c>
      <c r="S11509" t="s">
        <v>17</v>
      </c>
      <c r="T11509" t="s">
        <v>13312</v>
      </c>
      <c r="U11509" s="1">
        <v>45926</v>
      </c>
      <c r="V11509">
        <v>83</v>
      </c>
      <c r="W11509" t="str">
        <f t="shared" si="226"/>
        <v>60-89</v>
      </c>
    </row>
    <row r="11510" spans="1:23" x14ac:dyDescent="0.25">
      <c r="A11510" t="s">
        <v>11759</v>
      </c>
      <c r="B11510">
        <v>3603328069</v>
      </c>
      <c r="C11510">
        <v>6360529541</v>
      </c>
      <c r="D11510" s="1">
        <v>45875</v>
      </c>
      <c r="E11510">
        <v>99221</v>
      </c>
      <c r="F11510">
        <v>99202</v>
      </c>
      <c r="G11510" t="s">
        <v>140</v>
      </c>
      <c r="H11510" s="34">
        <v>76792</v>
      </c>
      <c r="I11510" s="7">
        <v>49915</v>
      </c>
      <c r="J11510" s="7">
        <v>37728.199999999997</v>
      </c>
      <c r="K11510" s="7">
        <v>6197</v>
      </c>
      <c r="L11510" s="7">
        <v>5989.8</v>
      </c>
      <c r="M11510" s="5">
        <v>0.12</v>
      </c>
      <c r="N11510" t="s">
        <v>46</v>
      </c>
      <c r="O11510" t="s">
        <v>27</v>
      </c>
      <c r="P11510" t="s">
        <v>58</v>
      </c>
      <c r="Q11510" t="s">
        <v>19</v>
      </c>
      <c r="R11510" t="s">
        <v>21</v>
      </c>
      <c r="S11510" t="s">
        <v>17</v>
      </c>
      <c r="T11510" t="s">
        <v>13311</v>
      </c>
      <c r="U11510" s="1">
        <v>46017</v>
      </c>
      <c r="V11510">
        <v>142</v>
      </c>
      <c r="W11510" t="str">
        <f t="shared" si="226"/>
        <v>120-149</v>
      </c>
    </row>
    <row r="11511" spans="1:23" x14ac:dyDescent="0.25">
      <c r="A11511" t="s">
        <v>11760</v>
      </c>
      <c r="B11511">
        <v>2164697116</v>
      </c>
      <c r="C11511">
        <v>1947293803</v>
      </c>
      <c r="D11511" s="1">
        <v>45856</v>
      </c>
      <c r="E11511">
        <v>99231</v>
      </c>
      <c r="F11511">
        <v>99204</v>
      </c>
      <c r="G11511" t="s">
        <v>3253</v>
      </c>
      <c r="H11511" s="34">
        <v>45964</v>
      </c>
      <c r="I11511" s="7">
        <v>29877</v>
      </c>
      <c r="J11511" s="7">
        <v>26291.759999999998</v>
      </c>
      <c r="K11511" s="7">
        <v>0</v>
      </c>
      <c r="L11511" s="7">
        <v>3585.24</v>
      </c>
      <c r="M11511" s="5">
        <v>0.12</v>
      </c>
      <c r="N11511" t="s">
        <v>46</v>
      </c>
      <c r="O11511" t="s">
        <v>17</v>
      </c>
      <c r="P11511" t="s">
        <v>35</v>
      </c>
      <c r="Q11511" t="s">
        <v>19</v>
      </c>
      <c r="R11511" t="s">
        <v>20</v>
      </c>
      <c r="S11511" t="s">
        <v>21</v>
      </c>
      <c r="T11511" t="s">
        <v>13310</v>
      </c>
      <c r="U11511" s="1">
        <v>45908</v>
      </c>
      <c r="V11511">
        <v>52</v>
      </c>
      <c r="W11511" t="str">
        <f t="shared" si="226"/>
        <v>30-59</v>
      </c>
    </row>
    <row r="11512" spans="1:23" x14ac:dyDescent="0.25">
      <c r="A11512" t="s">
        <v>11761</v>
      </c>
      <c r="B11512">
        <v>955887539</v>
      </c>
      <c r="C11512">
        <v>555511317</v>
      </c>
      <c r="D11512" s="1">
        <v>45950</v>
      </c>
      <c r="E11512">
        <v>99221</v>
      </c>
      <c r="F11512">
        <v>97110</v>
      </c>
      <c r="G11512" t="s">
        <v>61</v>
      </c>
      <c r="H11512" s="34">
        <v>18756</v>
      </c>
      <c r="I11512" s="7">
        <v>15380</v>
      </c>
      <c r="J11512" s="7">
        <v>10623.6</v>
      </c>
      <c r="K11512" s="7">
        <v>1988</v>
      </c>
      <c r="L11512" s="7">
        <v>2768.4</v>
      </c>
      <c r="M11512" s="5">
        <v>0.18</v>
      </c>
      <c r="N11512" t="s">
        <v>3141</v>
      </c>
      <c r="O11512" t="s">
        <v>27</v>
      </c>
      <c r="P11512" t="s">
        <v>3148</v>
      </c>
      <c r="Q11512" t="s">
        <v>19</v>
      </c>
      <c r="R11512" t="s">
        <v>21</v>
      </c>
      <c r="S11512" t="s">
        <v>27</v>
      </c>
      <c r="T11512" t="s">
        <v>13310</v>
      </c>
      <c r="U11512" s="1">
        <v>46084</v>
      </c>
      <c r="V11512">
        <v>134</v>
      </c>
      <c r="W11512" t="str">
        <f t="shared" si="226"/>
        <v>120-149</v>
      </c>
    </row>
    <row r="11513" spans="1:23" x14ac:dyDescent="0.25">
      <c r="A11513" t="s">
        <v>11762</v>
      </c>
      <c r="B11513">
        <v>8347145159</v>
      </c>
      <c r="C11513">
        <v>2933544115</v>
      </c>
      <c r="D11513" s="1">
        <v>45380</v>
      </c>
      <c r="E11513">
        <v>99215</v>
      </c>
      <c r="F11513">
        <v>99291</v>
      </c>
      <c r="G11513" t="s">
        <v>37</v>
      </c>
      <c r="H11513" s="34">
        <v>22013</v>
      </c>
      <c r="I11513" s="7">
        <v>17610</v>
      </c>
      <c r="J11513" s="7">
        <v>8104.6</v>
      </c>
      <c r="K11513" s="7">
        <v>7040</v>
      </c>
      <c r="L11513" s="7">
        <v>2465.4</v>
      </c>
      <c r="M11513" s="5">
        <v>0.14000000000000001</v>
      </c>
      <c r="N11513" t="s">
        <v>1135</v>
      </c>
      <c r="O11513" t="s">
        <v>27</v>
      </c>
      <c r="P11513" t="s">
        <v>55</v>
      </c>
      <c r="Q11513" t="s">
        <v>32</v>
      </c>
      <c r="R11513" t="s">
        <v>27</v>
      </c>
      <c r="S11513" t="s">
        <v>27</v>
      </c>
      <c r="T11513" t="s">
        <v>13311</v>
      </c>
      <c r="U11513" s="1">
        <v>45538</v>
      </c>
      <c r="V11513">
        <v>158</v>
      </c>
      <c r="W11513" t="str">
        <f t="shared" si="226"/>
        <v>150-179</v>
      </c>
    </row>
    <row r="11514" spans="1:23" x14ac:dyDescent="0.25">
      <c r="A11514" t="s">
        <v>11763</v>
      </c>
      <c r="B11514">
        <v>5121739100</v>
      </c>
      <c r="C11514">
        <v>7617898939</v>
      </c>
      <c r="D11514" s="1">
        <v>45347</v>
      </c>
      <c r="E11514">
        <v>99233</v>
      </c>
      <c r="F11514">
        <v>81000</v>
      </c>
      <c r="G11514" t="s">
        <v>3754</v>
      </c>
      <c r="H11514" s="34">
        <v>81914</v>
      </c>
      <c r="I11514" s="7">
        <v>58978</v>
      </c>
      <c r="J11514" s="7">
        <v>54259.76</v>
      </c>
      <c r="K11514" s="7">
        <v>0</v>
      </c>
      <c r="L11514" s="7">
        <v>4718.24</v>
      </c>
      <c r="M11514" s="5">
        <v>0.08</v>
      </c>
      <c r="N11514" t="s">
        <v>24</v>
      </c>
      <c r="O11514" t="s">
        <v>17</v>
      </c>
      <c r="P11514" t="s">
        <v>3146</v>
      </c>
      <c r="Q11514" t="s">
        <v>32</v>
      </c>
      <c r="R11514" t="s">
        <v>27</v>
      </c>
      <c r="S11514" t="s">
        <v>27</v>
      </c>
      <c r="T11514" t="s">
        <v>13312</v>
      </c>
      <c r="U11514" s="1">
        <v>45440</v>
      </c>
      <c r="V11514">
        <v>93</v>
      </c>
      <c r="W11514" t="str">
        <f t="shared" si="226"/>
        <v>90-119</v>
      </c>
    </row>
    <row r="11515" spans="1:23" x14ac:dyDescent="0.25">
      <c r="A11515" t="s">
        <v>11764</v>
      </c>
      <c r="B11515">
        <v>4313529877</v>
      </c>
      <c r="C11515">
        <v>8043548108</v>
      </c>
      <c r="D11515" s="1">
        <v>45412</v>
      </c>
      <c r="E11515">
        <v>99231</v>
      </c>
      <c r="F11515">
        <v>99285</v>
      </c>
      <c r="G11515" t="s">
        <v>3531</v>
      </c>
      <c r="H11515" s="34">
        <v>72036</v>
      </c>
      <c r="I11515" s="7">
        <v>56908</v>
      </c>
      <c r="J11515" s="7">
        <v>42007.72</v>
      </c>
      <c r="K11515" s="7">
        <v>5795</v>
      </c>
      <c r="L11515" s="7">
        <v>9105.2800000000007</v>
      </c>
      <c r="M11515" s="5">
        <v>0.16</v>
      </c>
      <c r="N11515" t="s">
        <v>1138</v>
      </c>
      <c r="O11515" t="s">
        <v>30</v>
      </c>
      <c r="P11515" t="s">
        <v>35</v>
      </c>
      <c r="Q11515" t="s">
        <v>19</v>
      </c>
      <c r="R11515" t="s">
        <v>43</v>
      </c>
      <c r="S11515" t="s">
        <v>17</v>
      </c>
      <c r="T11515" t="s">
        <v>13312</v>
      </c>
      <c r="U11515" s="1">
        <v>45528</v>
      </c>
      <c r="V11515">
        <v>116</v>
      </c>
      <c r="W11515" t="str">
        <f t="shared" si="226"/>
        <v>90-119</v>
      </c>
    </row>
    <row r="11516" spans="1:23" x14ac:dyDescent="0.25">
      <c r="A11516" t="s">
        <v>11765</v>
      </c>
      <c r="B11516">
        <v>1569860160</v>
      </c>
      <c r="C11516">
        <v>2634526037</v>
      </c>
      <c r="D11516" s="1">
        <v>45439</v>
      </c>
      <c r="E11516">
        <v>99223</v>
      </c>
      <c r="F11516">
        <v>36415</v>
      </c>
      <c r="G11516" t="s">
        <v>3215</v>
      </c>
      <c r="H11516" s="34">
        <v>61733</v>
      </c>
      <c r="I11516" s="7">
        <v>49386</v>
      </c>
      <c r="J11516" s="7">
        <v>42471.96</v>
      </c>
      <c r="K11516" s="7">
        <v>0</v>
      </c>
      <c r="L11516" s="7">
        <v>6914.04</v>
      </c>
      <c r="M11516" s="5">
        <v>0.14000000000000001</v>
      </c>
      <c r="N11516" t="s">
        <v>1135</v>
      </c>
      <c r="O11516" t="s">
        <v>17</v>
      </c>
      <c r="P11516" t="s">
        <v>55</v>
      </c>
      <c r="Q11516" t="s">
        <v>32</v>
      </c>
      <c r="R11516" t="s">
        <v>43</v>
      </c>
      <c r="S11516" t="s">
        <v>27</v>
      </c>
      <c r="T11516" t="s">
        <v>13311</v>
      </c>
      <c r="U11516" s="1">
        <v>45538</v>
      </c>
      <c r="V11516">
        <v>99</v>
      </c>
      <c r="W11516" t="str">
        <f t="shared" si="226"/>
        <v>90-119</v>
      </c>
    </row>
    <row r="11517" spans="1:23" x14ac:dyDescent="0.25">
      <c r="A11517" t="s">
        <v>11766</v>
      </c>
      <c r="B11517">
        <v>3110880314</v>
      </c>
      <c r="C11517">
        <v>3785069062</v>
      </c>
      <c r="D11517" s="1">
        <v>45888</v>
      </c>
      <c r="E11517">
        <v>99231</v>
      </c>
      <c r="F11517">
        <v>99205</v>
      </c>
      <c r="G11517" t="s">
        <v>124</v>
      </c>
      <c r="H11517" s="34">
        <v>93630</v>
      </c>
      <c r="I11517" s="7">
        <v>67414</v>
      </c>
      <c r="J11517" s="7">
        <v>62020.88</v>
      </c>
      <c r="K11517" s="7">
        <v>0</v>
      </c>
      <c r="L11517" s="7">
        <v>5393.12</v>
      </c>
      <c r="M11517" s="5">
        <v>0.08</v>
      </c>
      <c r="N11517" t="s">
        <v>24</v>
      </c>
      <c r="O11517" t="s">
        <v>17</v>
      </c>
      <c r="P11517" t="s">
        <v>58</v>
      </c>
      <c r="Q11517" t="s">
        <v>19</v>
      </c>
      <c r="R11517" t="s">
        <v>38</v>
      </c>
      <c r="S11517" t="s">
        <v>17</v>
      </c>
      <c r="T11517" t="s">
        <v>13312</v>
      </c>
      <c r="U11517" s="1">
        <v>45935</v>
      </c>
      <c r="V11517">
        <v>47</v>
      </c>
      <c r="W11517" t="str">
        <f t="shared" si="226"/>
        <v>30-59</v>
      </c>
    </row>
    <row r="11518" spans="1:23" x14ac:dyDescent="0.25">
      <c r="A11518" t="s">
        <v>11767</v>
      </c>
      <c r="B11518">
        <v>4127704305</v>
      </c>
      <c r="C11518">
        <v>2708052689</v>
      </c>
      <c r="D11518" s="1">
        <v>45589</v>
      </c>
      <c r="E11518">
        <v>99223</v>
      </c>
      <c r="F11518">
        <v>99212</v>
      </c>
      <c r="G11518" t="s">
        <v>593</v>
      </c>
      <c r="H11518" s="34">
        <v>87508</v>
      </c>
      <c r="I11518" s="7">
        <v>70006</v>
      </c>
      <c r="J11518" s="7">
        <v>55189.16</v>
      </c>
      <c r="K11518" s="7">
        <v>5016</v>
      </c>
      <c r="L11518" s="7">
        <v>9800.84</v>
      </c>
      <c r="M11518" s="5">
        <v>0.14000000000000001</v>
      </c>
      <c r="N11518" t="s">
        <v>1135</v>
      </c>
      <c r="O11518" t="s">
        <v>30</v>
      </c>
      <c r="P11518" t="s">
        <v>97</v>
      </c>
      <c r="Q11518" t="s">
        <v>19</v>
      </c>
      <c r="R11518" t="s">
        <v>43</v>
      </c>
      <c r="S11518" t="s">
        <v>21</v>
      </c>
      <c r="T11518" t="s">
        <v>13312</v>
      </c>
      <c r="U11518" s="1">
        <v>45706</v>
      </c>
      <c r="V11518">
        <v>117</v>
      </c>
      <c r="W11518" t="str">
        <f t="shared" si="226"/>
        <v>90-119</v>
      </c>
    </row>
    <row r="11519" spans="1:23" x14ac:dyDescent="0.25">
      <c r="A11519" t="s">
        <v>11768</v>
      </c>
      <c r="B11519">
        <v>752552993</v>
      </c>
      <c r="C11519">
        <v>9082177285</v>
      </c>
      <c r="D11519" s="1">
        <v>45299</v>
      </c>
      <c r="E11519">
        <v>99215</v>
      </c>
      <c r="F11519">
        <v>99211</v>
      </c>
      <c r="G11519" t="s">
        <v>3242</v>
      </c>
      <c r="H11519" s="34">
        <v>87537</v>
      </c>
      <c r="I11519" s="7">
        <v>70030</v>
      </c>
      <c r="J11519" s="7">
        <v>56041.8</v>
      </c>
      <c r="K11519" s="7">
        <v>4184</v>
      </c>
      <c r="L11519" s="7">
        <v>9804.2000000000007</v>
      </c>
      <c r="M11519" s="5">
        <v>0.14000000000000001</v>
      </c>
      <c r="N11519" t="s">
        <v>1135</v>
      </c>
      <c r="O11519" t="s">
        <v>30</v>
      </c>
      <c r="P11519" t="s">
        <v>3146</v>
      </c>
      <c r="Q11519" t="s">
        <v>19</v>
      </c>
      <c r="R11519" t="s">
        <v>21</v>
      </c>
      <c r="S11519" t="s">
        <v>17</v>
      </c>
      <c r="T11519" t="s">
        <v>13311</v>
      </c>
      <c r="U11519" s="1">
        <v>45377</v>
      </c>
      <c r="V11519">
        <v>78</v>
      </c>
      <c r="W11519" t="str">
        <f t="shared" si="226"/>
        <v>60-89</v>
      </c>
    </row>
    <row r="11520" spans="1:23" x14ac:dyDescent="0.25">
      <c r="A11520" t="s">
        <v>11769</v>
      </c>
      <c r="B11520">
        <v>4369303313</v>
      </c>
      <c r="C11520">
        <v>9784827519</v>
      </c>
      <c r="D11520" s="1">
        <v>45473</v>
      </c>
      <c r="E11520">
        <v>99215</v>
      </c>
      <c r="F11520">
        <v>36415</v>
      </c>
      <c r="G11520" t="s">
        <v>365</v>
      </c>
      <c r="H11520" s="34">
        <v>42884</v>
      </c>
      <c r="I11520" s="7">
        <v>36451</v>
      </c>
      <c r="J11520" s="7">
        <v>35721.980000000003</v>
      </c>
      <c r="K11520" s="7">
        <v>0</v>
      </c>
      <c r="L11520" s="7">
        <v>729.02</v>
      </c>
      <c r="M11520" s="5">
        <v>0.02</v>
      </c>
      <c r="N11520" t="s">
        <v>16</v>
      </c>
      <c r="O11520" t="s">
        <v>17</v>
      </c>
      <c r="P11520" t="s">
        <v>35</v>
      </c>
      <c r="Q11520" t="s">
        <v>32</v>
      </c>
      <c r="R11520" t="s">
        <v>38</v>
      </c>
      <c r="S11520" t="s">
        <v>21</v>
      </c>
      <c r="T11520" t="s">
        <v>13312</v>
      </c>
      <c r="U11520" s="1">
        <v>45627</v>
      </c>
      <c r="V11520">
        <v>154</v>
      </c>
      <c r="W11520" t="str">
        <f t="shared" si="226"/>
        <v>150-179</v>
      </c>
    </row>
    <row r="11521" spans="1:23" x14ac:dyDescent="0.25">
      <c r="A11521" t="s">
        <v>11770</v>
      </c>
      <c r="B11521">
        <v>8026664778</v>
      </c>
      <c r="C11521">
        <v>5067439735</v>
      </c>
      <c r="D11521" s="1">
        <v>45573</v>
      </c>
      <c r="E11521">
        <v>99233</v>
      </c>
      <c r="F11521">
        <v>90834</v>
      </c>
      <c r="G11521" t="s">
        <v>3262</v>
      </c>
      <c r="H11521" s="34">
        <v>37104</v>
      </c>
      <c r="I11521" s="7">
        <v>30425</v>
      </c>
      <c r="J11521" s="7">
        <v>24948.5</v>
      </c>
      <c r="K11521" s="7">
        <v>0</v>
      </c>
      <c r="L11521" s="7">
        <v>5476.5</v>
      </c>
      <c r="M11521" s="5">
        <v>0.18</v>
      </c>
      <c r="N11521" t="s">
        <v>3141</v>
      </c>
      <c r="O11521" t="s">
        <v>17</v>
      </c>
      <c r="P11521" t="s">
        <v>3150</v>
      </c>
      <c r="Q11521" t="s">
        <v>19</v>
      </c>
      <c r="R11521" t="s">
        <v>21</v>
      </c>
      <c r="S11521" t="s">
        <v>17</v>
      </c>
      <c r="T11521" t="s">
        <v>13312</v>
      </c>
      <c r="U11521" s="1">
        <v>45685</v>
      </c>
      <c r="V11521">
        <v>112</v>
      </c>
      <c r="W11521" t="str">
        <f t="shared" si="226"/>
        <v>90-119</v>
      </c>
    </row>
    <row r="11522" spans="1:23" x14ac:dyDescent="0.25">
      <c r="A11522" t="s">
        <v>11771</v>
      </c>
      <c r="B11522">
        <v>7979601873</v>
      </c>
      <c r="C11522">
        <v>3358668958</v>
      </c>
      <c r="D11522" s="1">
        <v>45467</v>
      </c>
      <c r="E11522">
        <v>99238</v>
      </c>
      <c r="F11522">
        <v>99285</v>
      </c>
      <c r="G11522" t="s">
        <v>45</v>
      </c>
      <c r="H11522" s="34">
        <v>59383</v>
      </c>
      <c r="I11522" s="7">
        <v>48694</v>
      </c>
      <c r="J11522" s="7">
        <v>39929.08</v>
      </c>
      <c r="K11522" s="7">
        <v>0</v>
      </c>
      <c r="L11522" s="7">
        <v>8764.92</v>
      </c>
      <c r="M11522" s="5">
        <v>0.18</v>
      </c>
      <c r="N11522" t="s">
        <v>3141</v>
      </c>
      <c r="O11522" t="s">
        <v>17</v>
      </c>
      <c r="P11522" t="s">
        <v>97</v>
      </c>
      <c r="Q11522" t="s">
        <v>32</v>
      </c>
      <c r="R11522" t="s">
        <v>21</v>
      </c>
      <c r="S11522" t="s">
        <v>27</v>
      </c>
      <c r="T11522" t="s">
        <v>13312</v>
      </c>
      <c r="U11522" s="1">
        <v>45537</v>
      </c>
      <c r="V11522">
        <v>70</v>
      </c>
      <c r="W11522" t="str">
        <f t="shared" si="226"/>
        <v>60-89</v>
      </c>
    </row>
    <row r="11523" spans="1:23" x14ac:dyDescent="0.25">
      <c r="A11523" t="s">
        <v>11772</v>
      </c>
      <c r="B11523">
        <v>1946651910</v>
      </c>
      <c r="C11523">
        <v>5824039780</v>
      </c>
      <c r="D11523" s="1">
        <v>45526</v>
      </c>
      <c r="E11523">
        <v>99223</v>
      </c>
      <c r="F11523">
        <v>99285</v>
      </c>
      <c r="G11523" t="s">
        <v>71</v>
      </c>
      <c r="H11523" s="34">
        <v>35993</v>
      </c>
      <c r="I11523" s="7">
        <v>28794</v>
      </c>
      <c r="J11523" s="7">
        <v>21871.84</v>
      </c>
      <c r="K11523" s="7">
        <v>2891</v>
      </c>
      <c r="L11523" s="7">
        <v>4031.16</v>
      </c>
      <c r="M11523" s="5">
        <v>0.14000000000000001</v>
      </c>
      <c r="N11523" t="s">
        <v>1135</v>
      </c>
      <c r="O11523" t="s">
        <v>30</v>
      </c>
      <c r="P11523" t="s">
        <v>3147</v>
      </c>
      <c r="Q11523" t="s">
        <v>32</v>
      </c>
      <c r="R11523" t="s">
        <v>26</v>
      </c>
      <c r="S11523" t="s">
        <v>27</v>
      </c>
      <c r="T11523" t="s">
        <v>13311</v>
      </c>
      <c r="U11523" s="1">
        <v>45602</v>
      </c>
      <c r="V11523">
        <v>76</v>
      </c>
      <c r="W11523" t="str">
        <f t="shared" ref="W11523:W11586" si="227">IF(V11523="","",IF(V11523&lt;30,"0-29",IF(V11523&lt;60,"30-59",IF(V11523&lt;90,"60-89",IF(V11523&lt;120,"90-119",IF(V11523&lt;150,"120-149",IF(V11523&lt;180,"150-179",IF(V11523&lt;210,"180-209",IF(V11523&lt;240,"210-239",IF(V11523&lt;270,"240-269",IF(V11523&lt;300,"270-299",IF(V11523&lt;330,"300-329",IF(V11523&lt;360,"330-359","360+")))))))))))))</f>
        <v>60-89</v>
      </c>
    </row>
    <row r="11524" spans="1:23" x14ac:dyDescent="0.25">
      <c r="A11524" t="s">
        <v>11773</v>
      </c>
      <c r="B11524">
        <v>8917470585</v>
      </c>
      <c r="C11524">
        <v>6661303243</v>
      </c>
      <c r="D11524" s="1">
        <v>45716</v>
      </c>
      <c r="E11524">
        <v>99222</v>
      </c>
      <c r="F11524">
        <v>99281</v>
      </c>
      <c r="G11524" t="s">
        <v>3562</v>
      </c>
      <c r="H11524" s="34">
        <v>55238</v>
      </c>
      <c r="I11524" s="7">
        <v>35905</v>
      </c>
      <c r="J11524" s="7">
        <v>27883.4</v>
      </c>
      <c r="K11524" s="7">
        <v>3713</v>
      </c>
      <c r="L11524" s="7">
        <v>4308.6000000000004</v>
      </c>
      <c r="M11524" s="5">
        <v>0.12</v>
      </c>
      <c r="N11524" t="s">
        <v>46</v>
      </c>
      <c r="O11524" t="s">
        <v>30</v>
      </c>
      <c r="P11524" t="s">
        <v>31</v>
      </c>
      <c r="Q11524" t="s">
        <v>19</v>
      </c>
      <c r="R11524" t="s">
        <v>20</v>
      </c>
      <c r="S11524" t="s">
        <v>21</v>
      </c>
      <c r="T11524" t="s">
        <v>13312</v>
      </c>
      <c r="U11524" s="1">
        <v>45857</v>
      </c>
      <c r="V11524">
        <v>141</v>
      </c>
      <c r="W11524" t="str">
        <f t="shared" si="227"/>
        <v>120-149</v>
      </c>
    </row>
    <row r="11525" spans="1:23" x14ac:dyDescent="0.25">
      <c r="A11525" t="s">
        <v>11774</v>
      </c>
      <c r="B11525">
        <v>2326039903</v>
      </c>
      <c r="C11525">
        <v>2600509977</v>
      </c>
      <c r="D11525" s="1">
        <v>45610</v>
      </c>
      <c r="E11525">
        <v>99214</v>
      </c>
      <c r="F11525">
        <v>99205</v>
      </c>
      <c r="G11525" t="s">
        <v>3202</v>
      </c>
      <c r="H11525" s="34">
        <v>2874</v>
      </c>
      <c r="I11525" s="7">
        <v>2069</v>
      </c>
      <c r="J11525" s="7">
        <v>1903.48</v>
      </c>
      <c r="K11525" s="7">
        <v>0</v>
      </c>
      <c r="L11525" s="7">
        <v>165.52</v>
      </c>
      <c r="M11525" s="5">
        <v>0.08</v>
      </c>
      <c r="N11525" t="s">
        <v>24</v>
      </c>
      <c r="O11525" t="s">
        <v>17</v>
      </c>
      <c r="P11525" t="s">
        <v>35</v>
      </c>
      <c r="Q11525" t="s">
        <v>19</v>
      </c>
      <c r="R11525" t="s">
        <v>43</v>
      </c>
      <c r="S11525" t="s">
        <v>27</v>
      </c>
      <c r="T11525" t="s">
        <v>13310</v>
      </c>
      <c r="U11525" s="1">
        <v>45727</v>
      </c>
      <c r="V11525">
        <v>117</v>
      </c>
      <c r="W11525" t="str">
        <f t="shared" si="227"/>
        <v>90-119</v>
      </c>
    </row>
    <row r="11526" spans="1:23" x14ac:dyDescent="0.25">
      <c r="A11526" t="s">
        <v>11775</v>
      </c>
      <c r="B11526">
        <v>7630742280</v>
      </c>
      <c r="C11526">
        <v>9724070412</v>
      </c>
      <c r="D11526" s="1">
        <v>45419</v>
      </c>
      <c r="E11526">
        <v>99238</v>
      </c>
      <c r="F11526">
        <v>80053</v>
      </c>
      <c r="G11526" t="s">
        <v>116</v>
      </c>
      <c r="H11526" s="34">
        <v>51829</v>
      </c>
      <c r="I11526" s="7">
        <v>44055</v>
      </c>
      <c r="J11526" s="7">
        <v>31918.9</v>
      </c>
      <c r="K11526" s="7">
        <v>11255</v>
      </c>
      <c r="L11526" s="7">
        <v>881.1</v>
      </c>
      <c r="M11526" s="5">
        <v>0.02</v>
      </c>
      <c r="N11526" t="s">
        <v>16</v>
      </c>
      <c r="O11526" t="s">
        <v>27</v>
      </c>
      <c r="P11526" t="s">
        <v>31</v>
      </c>
      <c r="Q11526" t="s">
        <v>32</v>
      </c>
      <c r="R11526" t="s">
        <v>20</v>
      </c>
      <c r="S11526" t="s">
        <v>17</v>
      </c>
      <c r="T11526" t="s">
        <v>13310</v>
      </c>
      <c r="U11526" s="1">
        <v>45450</v>
      </c>
      <c r="V11526">
        <v>31</v>
      </c>
      <c r="W11526" t="str">
        <f t="shared" si="227"/>
        <v>30-59</v>
      </c>
    </row>
    <row r="11527" spans="1:23" x14ac:dyDescent="0.25">
      <c r="A11527" t="s">
        <v>11776</v>
      </c>
      <c r="B11527">
        <v>907184697</v>
      </c>
      <c r="C11527">
        <v>2940108944</v>
      </c>
      <c r="D11527" s="1">
        <v>45669</v>
      </c>
      <c r="E11527">
        <v>99213</v>
      </c>
      <c r="F11527">
        <v>99201</v>
      </c>
      <c r="G11527" t="s">
        <v>318</v>
      </c>
      <c r="H11527" s="34">
        <v>60015</v>
      </c>
      <c r="I11527" s="7">
        <v>47412</v>
      </c>
      <c r="J11527" s="7">
        <v>25968.080000000002</v>
      </c>
      <c r="K11527" s="7">
        <v>13858</v>
      </c>
      <c r="L11527" s="7">
        <v>7585.92</v>
      </c>
      <c r="M11527" s="5">
        <v>0.16</v>
      </c>
      <c r="N11527" t="s">
        <v>1138</v>
      </c>
      <c r="O11527" t="s">
        <v>27</v>
      </c>
      <c r="P11527" t="s">
        <v>25</v>
      </c>
      <c r="Q11527" t="s">
        <v>19</v>
      </c>
      <c r="R11527" t="s">
        <v>27</v>
      </c>
      <c r="S11527" t="s">
        <v>27</v>
      </c>
      <c r="T11527" t="s">
        <v>13312</v>
      </c>
      <c r="U11527" s="1">
        <v>45728</v>
      </c>
      <c r="V11527">
        <v>59</v>
      </c>
      <c r="W11527" t="str">
        <f t="shared" si="227"/>
        <v>30-59</v>
      </c>
    </row>
    <row r="11528" spans="1:23" x14ac:dyDescent="0.25">
      <c r="A11528" t="s">
        <v>11777</v>
      </c>
      <c r="B11528">
        <v>3024948718</v>
      </c>
      <c r="C11528">
        <v>3023871953</v>
      </c>
      <c r="D11528" s="1">
        <v>45900</v>
      </c>
      <c r="E11528">
        <v>99238</v>
      </c>
      <c r="F11528">
        <v>93000</v>
      </c>
      <c r="G11528" t="s">
        <v>71</v>
      </c>
      <c r="H11528" s="34">
        <v>86250</v>
      </c>
      <c r="I11528" s="7">
        <v>62100</v>
      </c>
      <c r="J11528" s="7">
        <v>49905</v>
      </c>
      <c r="K11528" s="7">
        <v>7227</v>
      </c>
      <c r="L11528" s="7">
        <v>4968</v>
      </c>
      <c r="M11528" s="5">
        <v>0.08</v>
      </c>
      <c r="N11528" t="s">
        <v>24</v>
      </c>
      <c r="O11528" t="s">
        <v>30</v>
      </c>
      <c r="P11528" t="s">
        <v>3146</v>
      </c>
      <c r="Q11528" t="s">
        <v>32</v>
      </c>
      <c r="R11528" t="s">
        <v>20</v>
      </c>
      <c r="S11528" t="s">
        <v>17</v>
      </c>
      <c r="T11528" t="s">
        <v>13311</v>
      </c>
      <c r="U11528" s="1">
        <v>46009</v>
      </c>
      <c r="V11528">
        <v>109</v>
      </c>
      <c r="W11528" t="str">
        <f t="shared" si="227"/>
        <v>90-119</v>
      </c>
    </row>
    <row r="11529" spans="1:23" x14ac:dyDescent="0.25">
      <c r="A11529" t="s">
        <v>11778</v>
      </c>
      <c r="B11529">
        <v>9475753267</v>
      </c>
      <c r="C11529">
        <v>3821341865</v>
      </c>
      <c r="D11529" s="1">
        <v>45809</v>
      </c>
      <c r="E11529">
        <v>99238</v>
      </c>
      <c r="F11529">
        <v>99291</v>
      </c>
      <c r="G11529" t="s">
        <v>75</v>
      </c>
      <c r="H11529" s="34">
        <v>48410</v>
      </c>
      <c r="I11529" s="7">
        <v>36308</v>
      </c>
      <c r="J11529" s="7">
        <v>30861.8</v>
      </c>
      <c r="K11529" s="7">
        <v>0</v>
      </c>
      <c r="L11529" s="7">
        <v>5446.2</v>
      </c>
      <c r="M11529" s="5">
        <v>0.15</v>
      </c>
      <c r="N11529" t="s">
        <v>1139</v>
      </c>
      <c r="O11529" t="s">
        <v>17</v>
      </c>
      <c r="P11529" t="s">
        <v>3146</v>
      </c>
      <c r="Q11529" t="s">
        <v>19</v>
      </c>
      <c r="R11529" t="s">
        <v>27</v>
      </c>
      <c r="S11529" t="s">
        <v>27</v>
      </c>
      <c r="T11529" t="s">
        <v>13312</v>
      </c>
      <c r="U11529" s="1">
        <v>45873</v>
      </c>
      <c r="V11529">
        <v>64</v>
      </c>
      <c r="W11529" t="str">
        <f t="shared" si="227"/>
        <v>60-89</v>
      </c>
    </row>
    <row r="11530" spans="1:23" x14ac:dyDescent="0.25">
      <c r="A11530" t="s">
        <v>11779</v>
      </c>
      <c r="B11530">
        <v>4819713088</v>
      </c>
      <c r="C11530">
        <v>447667523</v>
      </c>
      <c r="D11530" s="1">
        <v>45517</v>
      </c>
      <c r="E11530">
        <v>99213</v>
      </c>
      <c r="F11530">
        <v>93000</v>
      </c>
      <c r="G11530" t="s">
        <v>3490</v>
      </c>
      <c r="H11530" s="34">
        <v>76053</v>
      </c>
      <c r="I11530" s="7">
        <v>49434</v>
      </c>
      <c r="J11530" s="7">
        <v>40467.919999999998</v>
      </c>
      <c r="K11530" s="7">
        <v>3034</v>
      </c>
      <c r="L11530" s="7">
        <v>5932.08</v>
      </c>
      <c r="M11530" s="5">
        <v>0.12</v>
      </c>
      <c r="N11530" t="s">
        <v>46</v>
      </c>
      <c r="O11530" t="s">
        <v>30</v>
      </c>
      <c r="P11530" t="s">
        <v>97</v>
      </c>
      <c r="Q11530" t="s">
        <v>32</v>
      </c>
      <c r="R11530" t="s">
        <v>38</v>
      </c>
      <c r="S11530" t="s">
        <v>27</v>
      </c>
      <c r="T11530" t="s">
        <v>13310</v>
      </c>
      <c r="U11530" s="1">
        <v>45629</v>
      </c>
      <c r="V11530">
        <v>112</v>
      </c>
      <c r="W11530" t="str">
        <f t="shared" si="227"/>
        <v>90-119</v>
      </c>
    </row>
    <row r="11531" spans="1:23" x14ac:dyDescent="0.25">
      <c r="A11531" t="s">
        <v>11780</v>
      </c>
      <c r="B11531">
        <v>7265130160</v>
      </c>
      <c r="C11531">
        <v>625816906</v>
      </c>
      <c r="D11531" s="1">
        <v>45334</v>
      </c>
      <c r="E11531">
        <v>99233</v>
      </c>
      <c r="F11531">
        <v>99211</v>
      </c>
      <c r="G11531" t="s">
        <v>3373</v>
      </c>
      <c r="H11531" s="34">
        <v>89359</v>
      </c>
      <c r="I11531" s="7">
        <v>75955</v>
      </c>
      <c r="J11531" s="7">
        <v>51087.9</v>
      </c>
      <c r="K11531" s="7">
        <v>23348</v>
      </c>
      <c r="L11531" s="7">
        <v>1519.1</v>
      </c>
      <c r="M11531" s="5">
        <v>0.02</v>
      </c>
      <c r="N11531" t="s">
        <v>16</v>
      </c>
      <c r="O11531" t="s">
        <v>27</v>
      </c>
      <c r="P11531" t="s">
        <v>97</v>
      </c>
      <c r="Q11531" t="s">
        <v>32</v>
      </c>
      <c r="R11531" t="s">
        <v>26</v>
      </c>
      <c r="S11531" t="s">
        <v>21</v>
      </c>
      <c r="T11531" t="s">
        <v>13312</v>
      </c>
      <c r="U11531" s="1">
        <v>45493</v>
      </c>
      <c r="V11531">
        <v>159</v>
      </c>
      <c r="W11531" t="str">
        <f t="shared" si="227"/>
        <v>150-179</v>
      </c>
    </row>
    <row r="11532" spans="1:23" x14ac:dyDescent="0.25">
      <c r="A11532" t="s">
        <v>11781</v>
      </c>
      <c r="B11532">
        <v>5670619559</v>
      </c>
      <c r="C11532">
        <v>5778192316</v>
      </c>
      <c r="D11532" s="1">
        <v>45451</v>
      </c>
      <c r="E11532">
        <v>99215</v>
      </c>
      <c r="F11532">
        <v>99201</v>
      </c>
      <c r="G11532" t="s">
        <v>3843</v>
      </c>
      <c r="H11532" s="34">
        <v>17786</v>
      </c>
      <c r="I11532" s="7">
        <v>15118</v>
      </c>
      <c r="J11532" s="7">
        <v>14815.64</v>
      </c>
      <c r="K11532" s="7">
        <v>0</v>
      </c>
      <c r="L11532" s="7">
        <v>302.36</v>
      </c>
      <c r="M11532" s="5">
        <v>0.02</v>
      </c>
      <c r="N11532" t="s">
        <v>16</v>
      </c>
      <c r="O11532" t="s">
        <v>17</v>
      </c>
      <c r="P11532" t="s">
        <v>31</v>
      </c>
      <c r="Q11532" t="s">
        <v>32</v>
      </c>
      <c r="R11532" t="s">
        <v>27</v>
      </c>
      <c r="S11532" t="s">
        <v>21</v>
      </c>
      <c r="T11532" t="s">
        <v>13311</v>
      </c>
      <c r="U11532" s="1">
        <v>45518</v>
      </c>
      <c r="V11532">
        <v>67</v>
      </c>
      <c r="W11532" t="str">
        <f t="shared" si="227"/>
        <v>60-89</v>
      </c>
    </row>
    <row r="11533" spans="1:23" x14ac:dyDescent="0.25">
      <c r="A11533" t="s">
        <v>11782</v>
      </c>
      <c r="B11533">
        <v>8459696109</v>
      </c>
      <c r="C11533">
        <v>3679616719</v>
      </c>
      <c r="D11533" s="1">
        <v>45949</v>
      </c>
      <c r="E11533">
        <v>99222</v>
      </c>
      <c r="F11533">
        <v>99205</v>
      </c>
      <c r="G11533" t="s">
        <v>77</v>
      </c>
      <c r="H11533" s="34">
        <v>55642</v>
      </c>
      <c r="I11533" s="7">
        <v>36167</v>
      </c>
      <c r="J11533" s="7">
        <v>27987.96</v>
      </c>
      <c r="K11533" s="7">
        <v>3839</v>
      </c>
      <c r="L11533" s="7">
        <v>4340.04</v>
      </c>
      <c r="M11533" s="5">
        <v>0.12</v>
      </c>
      <c r="N11533" t="s">
        <v>46</v>
      </c>
      <c r="O11533" t="s">
        <v>30</v>
      </c>
      <c r="P11533" t="s">
        <v>3146</v>
      </c>
      <c r="Q11533" t="s">
        <v>19</v>
      </c>
      <c r="R11533" t="s">
        <v>20</v>
      </c>
      <c r="S11533" t="s">
        <v>21</v>
      </c>
      <c r="T11533" t="s">
        <v>13310</v>
      </c>
      <c r="U11533" s="1">
        <v>46081</v>
      </c>
      <c r="V11533">
        <v>132</v>
      </c>
      <c r="W11533" t="str">
        <f t="shared" si="227"/>
        <v>120-149</v>
      </c>
    </row>
    <row r="11534" spans="1:23" x14ac:dyDescent="0.25">
      <c r="A11534" t="s">
        <v>11783</v>
      </c>
      <c r="B11534">
        <v>454692564</v>
      </c>
      <c r="C11534">
        <v>6644395880</v>
      </c>
      <c r="D11534" s="1">
        <v>45308</v>
      </c>
      <c r="E11534">
        <v>99238</v>
      </c>
      <c r="F11534">
        <v>80053</v>
      </c>
      <c r="G11534" t="s">
        <v>240</v>
      </c>
      <c r="H11534" s="34">
        <v>44657</v>
      </c>
      <c r="I11534" s="7">
        <v>34832</v>
      </c>
      <c r="J11534" s="7">
        <v>14960.6</v>
      </c>
      <c r="K11534" s="7">
        <v>12905</v>
      </c>
      <c r="L11534" s="7">
        <v>6966.4</v>
      </c>
      <c r="M11534" s="5">
        <v>0.2</v>
      </c>
      <c r="N11534" t="s">
        <v>3140</v>
      </c>
      <c r="O11534" t="s">
        <v>27</v>
      </c>
      <c r="P11534" t="s">
        <v>3149</v>
      </c>
      <c r="Q11534" t="s">
        <v>19</v>
      </c>
      <c r="R11534" t="s">
        <v>20</v>
      </c>
      <c r="S11534" t="s">
        <v>27</v>
      </c>
      <c r="T11534" t="s">
        <v>13312</v>
      </c>
      <c r="U11534" s="1">
        <v>45466</v>
      </c>
      <c r="V11534">
        <v>158</v>
      </c>
      <c r="W11534" t="str">
        <f t="shared" si="227"/>
        <v>150-179</v>
      </c>
    </row>
    <row r="11535" spans="1:23" x14ac:dyDescent="0.25">
      <c r="A11535" t="s">
        <v>11784</v>
      </c>
      <c r="B11535">
        <v>9639435306</v>
      </c>
      <c r="C11535">
        <v>2219158183</v>
      </c>
      <c r="D11535" s="1">
        <v>45586</v>
      </c>
      <c r="E11535">
        <v>99223</v>
      </c>
      <c r="F11535">
        <v>99214</v>
      </c>
      <c r="G11535" t="s">
        <v>106</v>
      </c>
      <c r="H11535" s="34">
        <v>50819</v>
      </c>
      <c r="I11535" s="7">
        <v>39639</v>
      </c>
      <c r="J11535" s="7">
        <v>29925.200000000001</v>
      </c>
      <c r="K11535" s="7">
        <v>1786</v>
      </c>
      <c r="L11535" s="7">
        <v>7927.8</v>
      </c>
      <c r="M11535" s="5">
        <v>0.2</v>
      </c>
      <c r="N11535" t="s">
        <v>3140</v>
      </c>
      <c r="O11535" t="s">
        <v>30</v>
      </c>
      <c r="P11535" t="s">
        <v>3150</v>
      </c>
      <c r="Q11535" t="s">
        <v>19</v>
      </c>
      <c r="R11535" t="s">
        <v>20</v>
      </c>
      <c r="S11535" t="s">
        <v>21</v>
      </c>
      <c r="T11535" t="s">
        <v>13310</v>
      </c>
      <c r="U11535" s="1">
        <v>45684</v>
      </c>
      <c r="V11535">
        <v>98</v>
      </c>
      <c r="W11535" t="str">
        <f t="shared" si="227"/>
        <v>90-119</v>
      </c>
    </row>
    <row r="11536" spans="1:23" x14ac:dyDescent="0.25">
      <c r="A11536" t="s">
        <v>11785</v>
      </c>
      <c r="B11536">
        <v>5222923235</v>
      </c>
      <c r="C11536">
        <v>2240142044</v>
      </c>
      <c r="D11536" s="1">
        <v>45571</v>
      </c>
      <c r="E11536">
        <v>99238</v>
      </c>
      <c r="F11536">
        <v>36415</v>
      </c>
      <c r="G11536" t="s">
        <v>3531</v>
      </c>
      <c r="H11536" s="34">
        <v>77366</v>
      </c>
      <c r="I11536" s="7">
        <v>65761</v>
      </c>
      <c r="J11536" s="7">
        <v>64445.78</v>
      </c>
      <c r="K11536" s="7">
        <v>0</v>
      </c>
      <c r="L11536" s="7">
        <v>1315.22</v>
      </c>
      <c r="M11536" s="5">
        <v>0.02</v>
      </c>
      <c r="N11536" t="s">
        <v>16</v>
      </c>
      <c r="O11536" t="s">
        <v>17</v>
      </c>
      <c r="P11536" t="s">
        <v>40</v>
      </c>
      <c r="Q11536" t="s">
        <v>19</v>
      </c>
      <c r="R11536" t="s">
        <v>26</v>
      </c>
      <c r="S11536" t="s">
        <v>17</v>
      </c>
      <c r="T11536" t="s">
        <v>13310</v>
      </c>
      <c r="U11536" s="1">
        <v>45695</v>
      </c>
      <c r="V11536">
        <v>124</v>
      </c>
      <c r="W11536" t="str">
        <f t="shared" si="227"/>
        <v>120-149</v>
      </c>
    </row>
    <row r="11537" spans="1:23" x14ac:dyDescent="0.25">
      <c r="A11537" t="s">
        <v>11786</v>
      </c>
      <c r="B11537">
        <v>3214432558</v>
      </c>
      <c r="C11537">
        <v>6805941459</v>
      </c>
      <c r="D11537" s="1">
        <v>45760</v>
      </c>
      <c r="E11537">
        <v>99222</v>
      </c>
      <c r="F11537">
        <v>99213</v>
      </c>
      <c r="G11537" t="s">
        <v>3199</v>
      </c>
      <c r="H11537" s="34">
        <v>45502</v>
      </c>
      <c r="I11537" s="7">
        <v>35492</v>
      </c>
      <c r="J11537" s="7">
        <v>15923.6</v>
      </c>
      <c r="K11537" s="7">
        <v>12470</v>
      </c>
      <c r="L11537" s="7">
        <v>7098.4</v>
      </c>
      <c r="M11537" s="5">
        <v>0.2</v>
      </c>
      <c r="N11537" t="s">
        <v>3140</v>
      </c>
      <c r="O11537" t="s">
        <v>27</v>
      </c>
      <c r="P11537" t="s">
        <v>97</v>
      </c>
      <c r="Q11537" t="s">
        <v>32</v>
      </c>
      <c r="R11537" t="s">
        <v>20</v>
      </c>
      <c r="S11537" t="s">
        <v>17</v>
      </c>
      <c r="T11537" t="s">
        <v>13310</v>
      </c>
      <c r="U11537" s="1">
        <v>45841</v>
      </c>
      <c r="V11537">
        <v>81</v>
      </c>
      <c r="W11537" t="str">
        <f t="shared" si="227"/>
        <v>60-89</v>
      </c>
    </row>
    <row r="11538" spans="1:23" x14ac:dyDescent="0.25">
      <c r="A11538" t="s">
        <v>11787</v>
      </c>
      <c r="B11538">
        <v>2086944025</v>
      </c>
      <c r="C11538">
        <v>1083484906</v>
      </c>
      <c r="D11538" s="1">
        <v>45306</v>
      </c>
      <c r="E11538">
        <v>99238</v>
      </c>
      <c r="F11538">
        <v>99212</v>
      </c>
      <c r="G11538" t="s">
        <v>3419</v>
      </c>
      <c r="H11538" s="34">
        <v>67108</v>
      </c>
      <c r="I11538" s="7">
        <v>53015</v>
      </c>
      <c r="J11538" s="7">
        <v>28380.6</v>
      </c>
      <c r="K11538" s="7">
        <v>16152</v>
      </c>
      <c r="L11538" s="7">
        <v>8482.4</v>
      </c>
      <c r="M11538" s="5">
        <v>0.16</v>
      </c>
      <c r="N11538" t="s">
        <v>1138</v>
      </c>
      <c r="O11538" t="s">
        <v>27</v>
      </c>
      <c r="P11538" t="s">
        <v>3146</v>
      </c>
      <c r="Q11538" t="s">
        <v>32</v>
      </c>
      <c r="R11538" t="s">
        <v>43</v>
      </c>
      <c r="S11538" t="s">
        <v>17</v>
      </c>
      <c r="T11538" t="s">
        <v>13312</v>
      </c>
      <c r="U11538" s="1">
        <v>45365</v>
      </c>
      <c r="V11538">
        <v>59</v>
      </c>
      <c r="W11538" t="str">
        <f t="shared" si="227"/>
        <v>30-59</v>
      </c>
    </row>
    <row r="11539" spans="1:23" x14ac:dyDescent="0.25">
      <c r="A11539" t="s">
        <v>11788</v>
      </c>
      <c r="B11539">
        <v>9698726281</v>
      </c>
      <c r="C11539">
        <v>7994591438</v>
      </c>
      <c r="D11539" s="1">
        <v>45509</v>
      </c>
      <c r="E11539">
        <v>99214</v>
      </c>
      <c r="F11539">
        <v>99202</v>
      </c>
      <c r="G11539" t="s">
        <v>166</v>
      </c>
      <c r="H11539" s="34">
        <v>83886</v>
      </c>
      <c r="I11539" s="7">
        <v>54526</v>
      </c>
      <c r="J11539" s="7">
        <v>47982.879999999997</v>
      </c>
      <c r="K11539" s="7">
        <v>0</v>
      </c>
      <c r="L11539" s="7">
        <v>6543.12</v>
      </c>
      <c r="M11539" s="5">
        <v>0.12</v>
      </c>
      <c r="N11539" t="s">
        <v>46</v>
      </c>
      <c r="O11539" t="s">
        <v>17</v>
      </c>
      <c r="P11539" t="s">
        <v>55</v>
      </c>
      <c r="Q11539" t="s">
        <v>32</v>
      </c>
      <c r="R11539" t="s">
        <v>26</v>
      </c>
      <c r="S11539" t="s">
        <v>21</v>
      </c>
      <c r="T11539" t="s">
        <v>13312</v>
      </c>
      <c r="U11539" s="1">
        <v>45542</v>
      </c>
      <c r="V11539">
        <v>33</v>
      </c>
      <c r="W11539" t="str">
        <f t="shared" si="227"/>
        <v>30-59</v>
      </c>
    </row>
    <row r="11540" spans="1:23" x14ac:dyDescent="0.25">
      <c r="A11540" t="s">
        <v>11789</v>
      </c>
      <c r="B11540">
        <v>9710705412</v>
      </c>
      <c r="C11540">
        <v>5785898289</v>
      </c>
      <c r="D11540" s="1">
        <v>45882</v>
      </c>
      <c r="E11540">
        <v>99221</v>
      </c>
      <c r="F11540">
        <v>71046</v>
      </c>
      <c r="G11540" t="s">
        <v>57</v>
      </c>
      <c r="H11540" s="34">
        <v>31263</v>
      </c>
      <c r="I11540" s="7">
        <v>25636</v>
      </c>
      <c r="J11540" s="7">
        <v>17487.52</v>
      </c>
      <c r="K11540" s="7">
        <v>3534</v>
      </c>
      <c r="L11540" s="7">
        <v>4614.4799999999996</v>
      </c>
      <c r="M11540" s="5">
        <v>0.18</v>
      </c>
      <c r="N11540" t="s">
        <v>3141</v>
      </c>
      <c r="O11540" t="s">
        <v>30</v>
      </c>
      <c r="P11540" t="s">
        <v>58</v>
      </c>
      <c r="Q11540" t="s">
        <v>32</v>
      </c>
      <c r="R11540" t="s">
        <v>27</v>
      </c>
      <c r="S11540" t="s">
        <v>21</v>
      </c>
      <c r="T11540" t="s">
        <v>13310</v>
      </c>
      <c r="U11540" s="1">
        <v>45964</v>
      </c>
      <c r="V11540">
        <v>82</v>
      </c>
      <c r="W11540" t="str">
        <f t="shared" si="227"/>
        <v>60-89</v>
      </c>
    </row>
    <row r="11541" spans="1:23" x14ac:dyDescent="0.25">
      <c r="A11541" t="s">
        <v>11790</v>
      </c>
      <c r="B11541">
        <v>7439383083</v>
      </c>
      <c r="C11541">
        <v>4041431283</v>
      </c>
      <c r="D11541" s="1">
        <v>45555</v>
      </c>
      <c r="E11541">
        <v>99221</v>
      </c>
      <c r="F11541">
        <v>71046</v>
      </c>
      <c r="G11541" t="s">
        <v>3164</v>
      </c>
      <c r="H11541" s="34">
        <v>52462</v>
      </c>
      <c r="I11541" s="7">
        <v>43019</v>
      </c>
      <c r="J11541" s="7">
        <v>17758.580000000002</v>
      </c>
      <c r="K11541" s="7">
        <v>17517</v>
      </c>
      <c r="L11541" s="7">
        <v>7743.42</v>
      </c>
      <c r="M11541" s="5">
        <v>0.18</v>
      </c>
      <c r="N11541" t="s">
        <v>3141</v>
      </c>
      <c r="O11541" t="s">
        <v>27</v>
      </c>
      <c r="P11541" t="s">
        <v>97</v>
      </c>
      <c r="Q11541" t="s">
        <v>19</v>
      </c>
      <c r="R11541" t="s">
        <v>43</v>
      </c>
      <c r="S11541" t="s">
        <v>21</v>
      </c>
      <c r="T11541" t="s">
        <v>13311</v>
      </c>
      <c r="U11541" s="1">
        <v>45656</v>
      </c>
      <c r="V11541">
        <v>101</v>
      </c>
      <c r="W11541" t="str">
        <f t="shared" si="227"/>
        <v>90-119</v>
      </c>
    </row>
    <row r="11542" spans="1:23" x14ac:dyDescent="0.25">
      <c r="A11542" t="s">
        <v>11791</v>
      </c>
      <c r="B11542">
        <v>2216899866</v>
      </c>
      <c r="C11542">
        <v>1484793886</v>
      </c>
      <c r="D11542" s="1">
        <v>45567</v>
      </c>
      <c r="E11542">
        <v>99231</v>
      </c>
      <c r="F11542">
        <v>36415</v>
      </c>
      <c r="G11542" t="s">
        <v>3562</v>
      </c>
      <c r="H11542" s="34">
        <v>94661</v>
      </c>
      <c r="I11542" s="7">
        <v>77622</v>
      </c>
      <c r="J11542" s="7">
        <v>63650.04</v>
      </c>
      <c r="K11542" s="7">
        <v>0</v>
      </c>
      <c r="L11542" s="7">
        <v>13971.96</v>
      </c>
      <c r="M11542" s="5">
        <v>0.18</v>
      </c>
      <c r="N11542" t="s">
        <v>3141</v>
      </c>
      <c r="O11542" t="s">
        <v>17</v>
      </c>
      <c r="P11542" t="s">
        <v>3149</v>
      </c>
      <c r="Q11542" t="s">
        <v>19</v>
      </c>
      <c r="R11542" t="s">
        <v>27</v>
      </c>
      <c r="S11542" t="s">
        <v>21</v>
      </c>
      <c r="T11542" t="s">
        <v>13310</v>
      </c>
      <c r="U11542" s="1">
        <v>45687</v>
      </c>
      <c r="V11542">
        <v>120</v>
      </c>
      <c r="W11542" t="str">
        <f t="shared" si="227"/>
        <v>120-149</v>
      </c>
    </row>
    <row r="11543" spans="1:23" x14ac:dyDescent="0.25">
      <c r="A11543" t="s">
        <v>11792</v>
      </c>
      <c r="B11543">
        <v>7029339300</v>
      </c>
      <c r="C11543">
        <v>5584915460</v>
      </c>
      <c r="D11543" s="1">
        <v>45907</v>
      </c>
      <c r="E11543">
        <v>99214</v>
      </c>
      <c r="F11543">
        <v>90834</v>
      </c>
      <c r="G11543" t="s">
        <v>3355</v>
      </c>
      <c r="H11543" s="34">
        <v>30969</v>
      </c>
      <c r="I11543" s="7">
        <v>24775</v>
      </c>
      <c r="J11543" s="7">
        <v>14329.5</v>
      </c>
      <c r="K11543" s="7">
        <v>6977</v>
      </c>
      <c r="L11543" s="7">
        <v>3468.5</v>
      </c>
      <c r="M11543" s="5">
        <v>0.14000000000000001</v>
      </c>
      <c r="N11543" t="s">
        <v>1135</v>
      </c>
      <c r="O11543" t="s">
        <v>27</v>
      </c>
      <c r="P11543" t="s">
        <v>3150</v>
      </c>
      <c r="Q11543" t="s">
        <v>32</v>
      </c>
      <c r="R11543" t="s">
        <v>27</v>
      </c>
      <c r="S11543" t="s">
        <v>27</v>
      </c>
      <c r="T11543" t="s">
        <v>13311</v>
      </c>
      <c r="U11543" s="1">
        <v>46019</v>
      </c>
      <c r="V11543">
        <v>113</v>
      </c>
      <c r="W11543" t="str">
        <f t="shared" si="227"/>
        <v>90-119</v>
      </c>
    </row>
    <row r="11544" spans="1:23" x14ac:dyDescent="0.25">
      <c r="A11544" t="s">
        <v>11793</v>
      </c>
      <c r="B11544">
        <v>9631916133</v>
      </c>
      <c r="C11544">
        <v>7141430946</v>
      </c>
      <c r="D11544" s="1">
        <v>45471</v>
      </c>
      <c r="E11544">
        <v>99214</v>
      </c>
      <c r="F11544">
        <v>99292</v>
      </c>
      <c r="G11544" t="s">
        <v>237</v>
      </c>
      <c r="H11544" s="34">
        <v>86018</v>
      </c>
      <c r="I11544" s="7">
        <v>67094</v>
      </c>
      <c r="J11544" s="7">
        <v>47353.2</v>
      </c>
      <c r="K11544" s="7">
        <v>6322</v>
      </c>
      <c r="L11544" s="7">
        <v>13418.8</v>
      </c>
      <c r="M11544" s="5">
        <v>0.2</v>
      </c>
      <c r="N11544" t="s">
        <v>3140</v>
      </c>
      <c r="O11544" t="s">
        <v>30</v>
      </c>
      <c r="P11544" t="s">
        <v>3149</v>
      </c>
      <c r="Q11544" t="s">
        <v>32</v>
      </c>
      <c r="R11544" t="s">
        <v>38</v>
      </c>
      <c r="S11544" t="s">
        <v>17</v>
      </c>
      <c r="T11544" t="s">
        <v>13311</v>
      </c>
      <c r="U11544" s="1">
        <v>45595</v>
      </c>
      <c r="V11544">
        <v>124</v>
      </c>
      <c r="W11544" t="str">
        <f t="shared" si="227"/>
        <v>120-149</v>
      </c>
    </row>
    <row r="11545" spans="1:23" x14ac:dyDescent="0.25">
      <c r="A11545" t="s">
        <v>11794</v>
      </c>
      <c r="B11545">
        <v>1659680669</v>
      </c>
      <c r="C11545">
        <v>6802032293</v>
      </c>
      <c r="D11545" s="1">
        <v>45777</v>
      </c>
      <c r="E11545">
        <v>99233</v>
      </c>
      <c r="F11545">
        <v>99291</v>
      </c>
      <c r="G11545" t="s">
        <v>3283</v>
      </c>
      <c r="H11545" s="34">
        <v>70748</v>
      </c>
      <c r="I11545" s="7">
        <v>55183</v>
      </c>
      <c r="J11545" s="7">
        <v>30508.400000000001</v>
      </c>
      <c r="K11545" s="7">
        <v>13638</v>
      </c>
      <c r="L11545" s="7">
        <v>11036.6</v>
      </c>
      <c r="M11545" s="5">
        <v>0.2</v>
      </c>
      <c r="N11545" t="s">
        <v>3140</v>
      </c>
      <c r="O11545" t="s">
        <v>27</v>
      </c>
      <c r="P11545" t="s">
        <v>58</v>
      </c>
      <c r="Q11545" t="s">
        <v>19</v>
      </c>
      <c r="R11545" t="s">
        <v>20</v>
      </c>
      <c r="S11545" t="s">
        <v>17</v>
      </c>
      <c r="T11545" t="s">
        <v>13310</v>
      </c>
      <c r="U11545" s="1">
        <v>45925</v>
      </c>
      <c r="V11545">
        <v>148</v>
      </c>
      <c r="W11545" t="str">
        <f t="shared" si="227"/>
        <v>120-149</v>
      </c>
    </row>
    <row r="11546" spans="1:23" x14ac:dyDescent="0.25">
      <c r="A11546" t="s">
        <v>11795</v>
      </c>
      <c r="B11546">
        <v>7279067336</v>
      </c>
      <c r="C11546">
        <v>6749047644</v>
      </c>
      <c r="D11546" s="1">
        <v>45360</v>
      </c>
      <c r="E11546">
        <v>99233</v>
      </c>
      <c r="F11546">
        <v>93000</v>
      </c>
      <c r="G11546" t="s">
        <v>127</v>
      </c>
      <c r="H11546" s="34">
        <v>82252</v>
      </c>
      <c r="I11546" s="7">
        <v>65802</v>
      </c>
      <c r="J11546" s="7">
        <v>49442.720000000001</v>
      </c>
      <c r="K11546" s="7">
        <v>7147</v>
      </c>
      <c r="L11546" s="7">
        <v>9212.2800000000007</v>
      </c>
      <c r="M11546" s="5">
        <v>0.14000000000000001</v>
      </c>
      <c r="N11546" t="s">
        <v>1135</v>
      </c>
      <c r="O11546" t="s">
        <v>30</v>
      </c>
      <c r="P11546" t="s">
        <v>55</v>
      </c>
      <c r="Q11546" t="s">
        <v>19</v>
      </c>
      <c r="R11546" t="s">
        <v>38</v>
      </c>
      <c r="S11546" t="s">
        <v>21</v>
      </c>
      <c r="T11546" t="s">
        <v>13312</v>
      </c>
      <c r="U11546" s="1">
        <v>45484</v>
      </c>
      <c r="V11546">
        <v>124</v>
      </c>
      <c r="W11546" t="str">
        <f t="shared" si="227"/>
        <v>120-149</v>
      </c>
    </row>
    <row r="11547" spans="1:23" x14ac:dyDescent="0.25">
      <c r="A11547" t="s">
        <v>11796</v>
      </c>
      <c r="B11547">
        <v>7992711655</v>
      </c>
      <c r="C11547">
        <v>4184268087</v>
      </c>
      <c r="D11547" s="1">
        <v>45598</v>
      </c>
      <c r="E11547">
        <v>99215</v>
      </c>
      <c r="F11547">
        <v>99213</v>
      </c>
      <c r="G11547" t="s">
        <v>365</v>
      </c>
      <c r="H11547" s="34">
        <v>77127</v>
      </c>
      <c r="I11547" s="7">
        <v>55531</v>
      </c>
      <c r="J11547" s="7">
        <v>37272.519999999997</v>
      </c>
      <c r="K11547" s="7">
        <v>13816</v>
      </c>
      <c r="L11547" s="7">
        <v>4442.4799999999996</v>
      </c>
      <c r="M11547" s="5">
        <v>0.08</v>
      </c>
      <c r="N11547" t="s">
        <v>24</v>
      </c>
      <c r="O11547" t="s">
        <v>27</v>
      </c>
      <c r="P11547" t="s">
        <v>3148</v>
      </c>
      <c r="Q11547" t="s">
        <v>19</v>
      </c>
      <c r="R11547" t="s">
        <v>43</v>
      </c>
      <c r="S11547" t="s">
        <v>21</v>
      </c>
      <c r="T11547" t="s">
        <v>13310</v>
      </c>
      <c r="U11547" s="1">
        <v>45650</v>
      </c>
      <c r="V11547">
        <v>52</v>
      </c>
      <c r="W11547" t="str">
        <f t="shared" si="227"/>
        <v>30-59</v>
      </c>
    </row>
    <row r="11548" spans="1:23" x14ac:dyDescent="0.25">
      <c r="A11548" t="s">
        <v>11797</v>
      </c>
      <c r="B11548">
        <v>2125642969</v>
      </c>
      <c r="C11548">
        <v>7402864453</v>
      </c>
      <c r="D11548" s="1">
        <v>45344</v>
      </c>
      <c r="E11548">
        <v>99231</v>
      </c>
      <c r="F11548">
        <v>99203</v>
      </c>
      <c r="G11548" t="s">
        <v>222</v>
      </c>
      <c r="H11548" s="34">
        <v>24092</v>
      </c>
      <c r="I11548" s="7">
        <v>19274</v>
      </c>
      <c r="J11548" s="7">
        <v>14659.64</v>
      </c>
      <c r="K11548" s="7">
        <v>1916</v>
      </c>
      <c r="L11548" s="7">
        <v>2698.36</v>
      </c>
      <c r="M11548" s="5">
        <v>0.14000000000000001</v>
      </c>
      <c r="N11548" t="s">
        <v>1135</v>
      </c>
      <c r="O11548" t="s">
        <v>30</v>
      </c>
      <c r="P11548" t="s">
        <v>31</v>
      </c>
      <c r="Q11548" t="s">
        <v>32</v>
      </c>
      <c r="R11548" t="s">
        <v>20</v>
      </c>
      <c r="S11548" t="s">
        <v>17</v>
      </c>
      <c r="T11548" t="s">
        <v>13310</v>
      </c>
      <c r="U11548" s="1">
        <v>45404</v>
      </c>
      <c r="V11548">
        <v>60</v>
      </c>
      <c r="W11548" t="str">
        <f t="shared" si="227"/>
        <v>60-89</v>
      </c>
    </row>
    <row r="11549" spans="1:23" x14ac:dyDescent="0.25">
      <c r="A11549" t="s">
        <v>11798</v>
      </c>
      <c r="B11549">
        <v>9479589396</v>
      </c>
      <c r="C11549">
        <v>1461122429</v>
      </c>
      <c r="D11549" s="1">
        <v>45748</v>
      </c>
      <c r="E11549">
        <v>99222</v>
      </c>
      <c r="F11549">
        <v>99215</v>
      </c>
      <c r="G11549" t="s">
        <v>3164</v>
      </c>
      <c r="H11549" s="34">
        <v>86842</v>
      </c>
      <c r="I11549" s="7">
        <v>62526</v>
      </c>
      <c r="J11549" s="7">
        <v>49374.92</v>
      </c>
      <c r="K11549" s="7">
        <v>8149</v>
      </c>
      <c r="L11549" s="7">
        <v>5002.08</v>
      </c>
      <c r="M11549" s="5">
        <v>0.08</v>
      </c>
      <c r="N11549" t="s">
        <v>24</v>
      </c>
      <c r="O11549" t="s">
        <v>30</v>
      </c>
      <c r="P11549" t="s">
        <v>3150</v>
      </c>
      <c r="Q11549" t="s">
        <v>19</v>
      </c>
      <c r="R11549" t="s">
        <v>20</v>
      </c>
      <c r="S11549" t="s">
        <v>17</v>
      </c>
      <c r="T11549" t="s">
        <v>13312</v>
      </c>
      <c r="U11549" s="1">
        <v>45833</v>
      </c>
      <c r="V11549">
        <v>85</v>
      </c>
      <c r="W11549" t="str">
        <f t="shared" si="227"/>
        <v>60-89</v>
      </c>
    </row>
    <row r="11550" spans="1:23" x14ac:dyDescent="0.25">
      <c r="A11550" t="s">
        <v>11799</v>
      </c>
      <c r="B11550">
        <v>9667131238</v>
      </c>
      <c r="C11550">
        <v>2719438823</v>
      </c>
      <c r="D11550" s="1">
        <v>45302</v>
      </c>
      <c r="E11550">
        <v>99232</v>
      </c>
      <c r="F11550">
        <v>36415</v>
      </c>
      <c r="G11550" t="s">
        <v>3331</v>
      </c>
      <c r="H11550" s="34">
        <v>57732</v>
      </c>
      <c r="I11550" s="7">
        <v>43299</v>
      </c>
      <c r="J11550" s="7">
        <v>31315.15</v>
      </c>
      <c r="K11550" s="7">
        <v>5489</v>
      </c>
      <c r="L11550" s="7">
        <v>6494.85</v>
      </c>
      <c r="M11550" s="5">
        <v>0.15</v>
      </c>
      <c r="N11550" t="s">
        <v>1139</v>
      </c>
      <c r="O11550" t="s">
        <v>30</v>
      </c>
      <c r="P11550" t="s">
        <v>40</v>
      </c>
      <c r="Q11550" t="s">
        <v>32</v>
      </c>
      <c r="R11550" t="s">
        <v>20</v>
      </c>
      <c r="S11550" t="s">
        <v>17</v>
      </c>
      <c r="T11550" t="s">
        <v>13311</v>
      </c>
      <c r="U11550" s="1">
        <v>45354</v>
      </c>
      <c r="V11550">
        <v>52</v>
      </c>
      <c r="W11550" t="str">
        <f t="shared" si="227"/>
        <v>30-59</v>
      </c>
    </row>
    <row r="11551" spans="1:23" x14ac:dyDescent="0.25">
      <c r="A11551" t="s">
        <v>11800</v>
      </c>
      <c r="B11551">
        <v>1207902158</v>
      </c>
      <c r="C11551">
        <v>3774818410</v>
      </c>
      <c r="D11551" s="1">
        <v>45713</v>
      </c>
      <c r="E11551">
        <v>99233</v>
      </c>
      <c r="F11551">
        <v>99201</v>
      </c>
      <c r="G11551" t="s">
        <v>148</v>
      </c>
      <c r="H11551" s="34">
        <v>83402</v>
      </c>
      <c r="I11551" s="7">
        <v>65054</v>
      </c>
      <c r="J11551" s="7">
        <v>29058.2</v>
      </c>
      <c r="K11551" s="7">
        <v>22985</v>
      </c>
      <c r="L11551" s="7">
        <v>13010.8</v>
      </c>
      <c r="M11551" s="5">
        <v>0.2</v>
      </c>
      <c r="N11551" t="s">
        <v>3140</v>
      </c>
      <c r="O11551" t="s">
        <v>27</v>
      </c>
      <c r="P11551" t="s">
        <v>31</v>
      </c>
      <c r="Q11551" t="s">
        <v>19</v>
      </c>
      <c r="R11551" t="s">
        <v>26</v>
      </c>
      <c r="S11551" t="s">
        <v>27</v>
      </c>
      <c r="T11551" t="s">
        <v>13312</v>
      </c>
      <c r="U11551" s="1">
        <v>45880</v>
      </c>
      <c r="V11551">
        <v>167</v>
      </c>
      <c r="W11551" t="str">
        <f t="shared" si="227"/>
        <v>150-179</v>
      </c>
    </row>
    <row r="11552" spans="1:23" x14ac:dyDescent="0.25">
      <c r="A11552" t="s">
        <v>11801</v>
      </c>
      <c r="B11552">
        <v>9226258638</v>
      </c>
      <c r="C11552">
        <v>9731278066</v>
      </c>
      <c r="D11552" s="1">
        <v>45379</v>
      </c>
      <c r="E11552">
        <v>99232</v>
      </c>
      <c r="F11552">
        <v>99204</v>
      </c>
      <c r="G11552" t="s">
        <v>240</v>
      </c>
      <c r="H11552" s="34">
        <v>56449</v>
      </c>
      <c r="I11552" s="7">
        <v>47982</v>
      </c>
      <c r="J11552" s="7">
        <v>32485.360000000001</v>
      </c>
      <c r="K11552" s="7">
        <v>14537</v>
      </c>
      <c r="L11552" s="7">
        <v>959.64</v>
      </c>
      <c r="M11552" s="5">
        <v>0.02</v>
      </c>
      <c r="N11552" t="s">
        <v>16</v>
      </c>
      <c r="O11552" t="s">
        <v>27</v>
      </c>
      <c r="P11552" t="s">
        <v>97</v>
      </c>
      <c r="Q11552" t="s">
        <v>19</v>
      </c>
      <c r="R11552" t="s">
        <v>27</v>
      </c>
      <c r="S11552" t="s">
        <v>27</v>
      </c>
      <c r="T11552" t="s">
        <v>13312</v>
      </c>
      <c r="U11552" s="1">
        <v>45431</v>
      </c>
      <c r="V11552">
        <v>52</v>
      </c>
      <c r="W11552" t="str">
        <f t="shared" si="227"/>
        <v>30-59</v>
      </c>
    </row>
    <row r="11553" spans="1:23" x14ac:dyDescent="0.25">
      <c r="A11553" t="s">
        <v>11802</v>
      </c>
      <c r="B11553">
        <v>7195791750</v>
      </c>
      <c r="C11553">
        <v>1198380170</v>
      </c>
      <c r="D11553" s="1">
        <v>45831</v>
      </c>
      <c r="E11553">
        <v>99238</v>
      </c>
      <c r="F11553">
        <v>99214</v>
      </c>
      <c r="G11553" t="s">
        <v>3218</v>
      </c>
      <c r="H11553" s="34">
        <v>67346</v>
      </c>
      <c r="I11553" s="7">
        <v>55224</v>
      </c>
      <c r="J11553" s="7">
        <v>45283.68</v>
      </c>
      <c r="K11553" s="7">
        <v>0</v>
      </c>
      <c r="L11553" s="7">
        <v>9940.32</v>
      </c>
      <c r="M11553" s="5">
        <v>0.18</v>
      </c>
      <c r="N11553" t="s">
        <v>3141</v>
      </c>
      <c r="O11553" t="s">
        <v>17</v>
      </c>
      <c r="P11553" t="s">
        <v>18</v>
      </c>
      <c r="Q11553" t="s">
        <v>32</v>
      </c>
      <c r="R11553" t="s">
        <v>20</v>
      </c>
      <c r="S11553" t="s">
        <v>17</v>
      </c>
      <c r="T11553" t="s">
        <v>13312</v>
      </c>
      <c r="U11553" s="1">
        <v>45874</v>
      </c>
      <c r="V11553">
        <v>43</v>
      </c>
      <c r="W11553" t="str">
        <f t="shared" si="227"/>
        <v>30-59</v>
      </c>
    </row>
    <row r="11554" spans="1:23" x14ac:dyDescent="0.25">
      <c r="A11554" t="s">
        <v>11803</v>
      </c>
      <c r="B11554">
        <v>4041006254</v>
      </c>
      <c r="C11554">
        <v>2928889291</v>
      </c>
      <c r="D11554" s="1">
        <v>45515</v>
      </c>
      <c r="E11554">
        <v>99238</v>
      </c>
      <c r="F11554">
        <v>99282</v>
      </c>
      <c r="G11554" t="s">
        <v>136</v>
      </c>
      <c r="H11554" s="34">
        <v>70788</v>
      </c>
      <c r="I11554" s="7">
        <v>58046</v>
      </c>
      <c r="J11554" s="7">
        <v>39692.720000000001</v>
      </c>
      <c r="K11554" s="7">
        <v>7905</v>
      </c>
      <c r="L11554" s="7">
        <v>10448.280000000001</v>
      </c>
      <c r="M11554" s="5">
        <v>0.18</v>
      </c>
      <c r="N11554" t="s">
        <v>3141</v>
      </c>
      <c r="O11554" t="s">
        <v>27</v>
      </c>
      <c r="P11554" t="s">
        <v>3147</v>
      </c>
      <c r="Q11554" t="s">
        <v>32</v>
      </c>
      <c r="R11554" t="s">
        <v>21</v>
      </c>
      <c r="S11554" t="s">
        <v>17</v>
      </c>
      <c r="T11554" t="s">
        <v>13310</v>
      </c>
      <c r="U11554" s="1">
        <v>45636</v>
      </c>
      <c r="V11554">
        <v>121</v>
      </c>
      <c r="W11554" t="str">
        <f t="shared" si="227"/>
        <v>120-149</v>
      </c>
    </row>
    <row r="11555" spans="1:23" x14ac:dyDescent="0.25">
      <c r="A11555" t="s">
        <v>11804</v>
      </c>
      <c r="B11555">
        <v>8699387906</v>
      </c>
      <c r="C11555">
        <v>6548883853</v>
      </c>
      <c r="D11555" s="1">
        <v>45930</v>
      </c>
      <c r="E11555">
        <v>99233</v>
      </c>
      <c r="F11555">
        <v>99211</v>
      </c>
      <c r="G11555" t="s">
        <v>3373</v>
      </c>
      <c r="H11555" s="34">
        <v>36635</v>
      </c>
      <c r="I11555" s="7">
        <v>28575</v>
      </c>
      <c r="J11555" s="7">
        <v>21241</v>
      </c>
      <c r="K11555" s="7">
        <v>1619</v>
      </c>
      <c r="L11555" s="7">
        <v>5715</v>
      </c>
      <c r="M11555" s="5">
        <v>0.2</v>
      </c>
      <c r="N11555" t="s">
        <v>3140</v>
      </c>
      <c r="O11555" t="s">
        <v>30</v>
      </c>
      <c r="P11555" t="s">
        <v>35</v>
      </c>
      <c r="Q11555" t="s">
        <v>32</v>
      </c>
      <c r="R11555" t="s">
        <v>26</v>
      </c>
      <c r="S11555" t="s">
        <v>17</v>
      </c>
      <c r="T11555" t="s">
        <v>13312</v>
      </c>
      <c r="U11555" s="1">
        <v>46055</v>
      </c>
      <c r="V11555">
        <v>125</v>
      </c>
      <c r="W11555" t="str">
        <f t="shared" si="227"/>
        <v>120-149</v>
      </c>
    </row>
    <row r="11556" spans="1:23" x14ac:dyDescent="0.25">
      <c r="A11556" t="s">
        <v>11805</v>
      </c>
      <c r="B11556">
        <v>858358312</v>
      </c>
      <c r="C11556">
        <v>7543744820</v>
      </c>
      <c r="D11556" s="1">
        <v>45401</v>
      </c>
      <c r="E11556">
        <v>99221</v>
      </c>
      <c r="F11556">
        <v>97110</v>
      </c>
      <c r="G11556" t="s">
        <v>3218</v>
      </c>
      <c r="H11556" s="34">
        <v>66013</v>
      </c>
      <c r="I11556" s="7">
        <v>52150</v>
      </c>
      <c r="J11556" s="7">
        <v>43806</v>
      </c>
      <c r="K11556" s="7">
        <v>0</v>
      </c>
      <c r="L11556" s="7">
        <v>8344</v>
      </c>
      <c r="M11556" s="5">
        <v>0.16</v>
      </c>
      <c r="N11556" t="s">
        <v>1138</v>
      </c>
      <c r="O11556" t="s">
        <v>17</v>
      </c>
      <c r="P11556" t="s">
        <v>3147</v>
      </c>
      <c r="Q11556" t="s">
        <v>32</v>
      </c>
      <c r="R11556" t="s">
        <v>43</v>
      </c>
      <c r="S11556" t="s">
        <v>21</v>
      </c>
      <c r="T11556" t="s">
        <v>13311</v>
      </c>
      <c r="U11556" s="1">
        <v>45472</v>
      </c>
      <c r="V11556">
        <v>71</v>
      </c>
      <c r="W11556" t="str">
        <f t="shared" si="227"/>
        <v>60-89</v>
      </c>
    </row>
    <row r="11557" spans="1:23" x14ac:dyDescent="0.25">
      <c r="A11557" t="s">
        <v>11806</v>
      </c>
      <c r="B11557">
        <v>4883083725</v>
      </c>
      <c r="C11557">
        <v>3859971285</v>
      </c>
      <c r="D11557" s="1">
        <v>45459</v>
      </c>
      <c r="E11557">
        <v>99221</v>
      </c>
      <c r="F11557">
        <v>99215</v>
      </c>
      <c r="G11557" t="s">
        <v>3232</v>
      </c>
      <c r="H11557" s="34">
        <v>28180</v>
      </c>
      <c r="I11557" s="7">
        <v>22262</v>
      </c>
      <c r="J11557" s="7">
        <v>16529.080000000002</v>
      </c>
      <c r="K11557" s="7">
        <v>2171</v>
      </c>
      <c r="L11557" s="7">
        <v>3561.92</v>
      </c>
      <c r="M11557" s="5">
        <v>0.16</v>
      </c>
      <c r="N11557" t="s">
        <v>1138</v>
      </c>
      <c r="O11557" t="s">
        <v>30</v>
      </c>
      <c r="P11557" t="s">
        <v>3149</v>
      </c>
      <c r="Q11557" t="s">
        <v>32</v>
      </c>
      <c r="R11557" t="s">
        <v>26</v>
      </c>
      <c r="S11557" t="s">
        <v>27</v>
      </c>
      <c r="T11557" t="s">
        <v>13311</v>
      </c>
      <c r="U11557" s="1">
        <v>45537</v>
      </c>
      <c r="V11557">
        <v>78</v>
      </c>
      <c r="W11557" t="str">
        <f t="shared" si="227"/>
        <v>60-89</v>
      </c>
    </row>
    <row r="11558" spans="1:23" x14ac:dyDescent="0.25">
      <c r="A11558" t="s">
        <v>11807</v>
      </c>
      <c r="B11558">
        <v>759903417</v>
      </c>
      <c r="C11558">
        <v>8997057999</v>
      </c>
      <c r="D11558" s="1">
        <v>45732</v>
      </c>
      <c r="E11558">
        <v>99221</v>
      </c>
      <c r="F11558">
        <v>99291</v>
      </c>
      <c r="G11558" t="s">
        <v>187</v>
      </c>
      <c r="H11558" s="34">
        <v>40960</v>
      </c>
      <c r="I11558" s="7">
        <v>30720</v>
      </c>
      <c r="J11558" s="7">
        <v>26112</v>
      </c>
      <c r="K11558" s="7">
        <v>0</v>
      </c>
      <c r="L11558" s="7">
        <v>4608</v>
      </c>
      <c r="M11558" s="5">
        <v>0.15</v>
      </c>
      <c r="N11558" t="s">
        <v>1139</v>
      </c>
      <c r="O11558" t="s">
        <v>17</v>
      </c>
      <c r="P11558" t="s">
        <v>55</v>
      </c>
      <c r="Q11558" t="s">
        <v>32</v>
      </c>
      <c r="R11558" t="s">
        <v>21</v>
      </c>
      <c r="S11558" t="s">
        <v>17</v>
      </c>
      <c r="T11558" t="s">
        <v>13311</v>
      </c>
      <c r="U11558" s="1">
        <v>45872</v>
      </c>
      <c r="V11558">
        <v>140</v>
      </c>
      <c r="W11558" t="str">
        <f t="shared" si="227"/>
        <v>120-149</v>
      </c>
    </row>
    <row r="11559" spans="1:23" x14ac:dyDescent="0.25">
      <c r="A11559" t="s">
        <v>11808</v>
      </c>
      <c r="B11559">
        <v>5281412482</v>
      </c>
      <c r="C11559">
        <v>6510109100</v>
      </c>
      <c r="D11559" s="1">
        <v>45466</v>
      </c>
      <c r="E11559">
        <v>99215</v>
      </c>
      <c r="F11559">
        <v>99283</v>
      </c>
      <c r="G11559" t="s">
        <v>3360</v>
      </c>
      <c r="H11559" s="34">
        <v>53491</v>
      </c>
      <c r="I11559" s="7">
        <v>43863</v>
      </c>
      <c r="J11559" s="7">
        <v>31531.660000000003</v>
      </c>
      <c r="K11559" s="7">
        <v>4436</v>
      </c>
      <c r="L11559" s="7">
        <v>7895.34</v>
      </c>
      <c r="M11559" s="5">
        <v>0.18</v>
      </c>
      <c r="N11559" t="s">
        <v>3141</v>
      </c>
      <c r="O11559" t="s">
        <v>30</v>
      </c>
      <c r="P11559" t="s">
        <v>3147</v>
      </c>
      <c r="Q11559" t="s">
        <v>32</v>
      </c>
      <c r="R11559" t="s">
        <v>43</v>
      </c>
      <c r="S11559" t="s">
        <v>27</v>
      </c>
      <c r="T11559" t="s">
        <v>13312</v>
      </c>
      <c r="U11559" s="1">
        <v>45587</v>
      </c>
      <c r="V11559">
        <v>121</v>
      </c>
      <c r="W11559" t="str">
        <f t="shared" si="227"/>
        <v>120-149</v>
      </c>
    </row>
    <row r="11560" spans="1:23" x14ac:dyDescent="0.25">
      <c r="A11560" t="s">
        <v>11809</v>
      </c>
      <c r="B11560">
        <v>3721571635</v>
      </c>
      <c r="C11560">
        <v>7489724495</v>
      </c>
      <c r="D11560" s="1">
        <v>45950</v>
      </c>
      <c r="E11560">
        <v>99213</v>
      </c>
      <c r="F11560">
        <v>99211</v>
      </c>
      <c r="G11560" t="s">
        <v>91</v>
      </c>
      <c r="H11560" s="34">
        <v>21566</v>
      </c>
      <c r="I11560" s="7">
        <v>16175</v>
      </c>
      <c r="J11560" s="7">
        <v>11737.75</v>
      </c>
      <c r="K11560" s="7">
        <v>2011</v>
      </c>
      <c r="L11560" s="7">
        <v>2426.25</v>
      </c>
      <c r="M11560" s="5">
        <v>0.15</v>
      </c>
      <c r="N11560" t="s">
        <v>1139</v>
      </c>
      <c r="O11560" t="s">
        <v>30</v>
      </c>
      <c r="P11560" t="s">
        <v>97</v>
      </c>
      <c r="Q11560" t="s">
        <v>19</v>
      </c>
      <c r="R11560" t="s">
        <v>38</v>
      </c>
      <c r="S11560" t="s">
        <v>17</v>
      </c>
      <c r="T11560" t="s">
        <v>13311</v>
      </c>
      <c r="U11560" s="1">
        <v>46000</v>
      </c>
      <c r="V11560">
        <v>50</v>
      </c>
      <c r="W11560" t="str">
        <f t="shared" si="227"/>
        <v>30-59</v>
      </c>
    </row>
    <row r="11561" spans="1:23" x14ac:dyDescent="0.25">
      <c r="A11561" t="s">
        <v>11810</v>
      </c>
      <c r="B11561">
        <v>4026729479</v>
      </c>
      <c r="C11561">
        <v>4279084834</v>
      </c>
      <c r="D11561" s="1">
        <v>45915</v>
      </c>
      <c r="E11561">
        <v>99233</v>
      </c>
      <c r="F11561">
        <v>99202</v>
      </c>
      <c r="G11561" t="s">
        <v>3716</v>
      </c>
      <c r="H11561" s="34">
        <v>79712</v>
      </c>
      <c r="I11561" s="7">
        <v>57393</v>
      </c>
      <c r="J11561" s="7">
        <v>37042.559999999998</v>
      </c>
      <c r="K11561" s="7">
        <v>15759</v>
      </c>
      <c r="L11561" s="7">
        <v>4591.4399999999996</v>
      </c>
      <c r="M11561" s="5">
        <v>0.08</v>
      </c>
      <c r="N11561" t="s">
        <v>24</v>
      </c>
      <c r="O11561" t="s">
        <v>27</v>
      </c>
      <c r="P11561" t="s">
        <v>35</v>
      </c>
      <c r="Q11561" t="s">
        <v>32</v>
      </c>
      <c r="R11561" t="s">
        <v>26</v>
      </c>
      <c r="S11561" t="s">
        <v>27</v>
      </c>
      <c r="T11561" t="s">
        <v>13310</v>
      </c>
      <c r="U11561" s="1">
        <v>46089</v>
      </c>
      <c r="V11561">
        <v>174</v>
      </c>
      <c r="W11561" t="str">
        <f t="shared" si="227"/>
        <v>150-179</v>
      </c>
    </row>
    <row r="11562" spans="1:23" x14ac:dyDescent="0.25">
      <c r="A11562" t="s">
        <v>11811</v>
      </c>
      <c r="B11562">
        <v>4897078298</v>
      </c>
      <c r="C11562">
        <v>7117461232</v>
      </c>
      <c r="D11562" s="1">
        <v>45908</v>
      </c>
      <c r="E11562">
        <v>99215</v>
      </c>
      <c r="F11562">
        <v>36415</v>
      </c>
      <c r="G11562" t="s">
        <v>65</v>
      </c>
      <c r="H11562" s="34">
        <v>59567</v>
      </c>
      <c r="I11562" s="7">
        <v>38719</v>
      </c>
      <c r="J11562" s="7">
        <v>34072.720000000001</v>
      </c>
      <c r="K11562" s="7">
        <v>0</v>
      </c>
      <c r="L11562" s="7">
        <v>4646.28</v>
      </c>
      <c r="M11562" s="5">
        <v>0.12</v>
      </c>
      <c r="N11562" t="s">
        <v>46</v>
      </c>
      <c r="O11562" t="s">
        <v>17</v>
      </c>
      <c r="P11562" t="s">
        <v>3146</v>
      </c>
      <c r="Q11562" t="s">
        <v>32</v>
      </c>
      <c r="R11562" t="s">
        <v>26</v>
      </c>
      <c r="S11562" t="s">
        <v>17</v>
      </c>
      <c r="T11562" t="s">
        <v>13310</v>
      </c>
      <c r="U11562" s="1">
        <v>46015</v>
      </c>
      <c r="V11562">
        <v>107</v>
      </c>
      <c r="W11562" t="str">
        <f t="shared" si="227"/>
        <v>90-119</v>
      </c>
    </row>
    <row r="11563" spans="1:23" x14ac:dyDescent="0.25">
      <c r="A11563" t="s">
        <v>11812</v>
      </c>
      <c r="B11563">
        <v>3401963423</v>
      </c>
      <c r="C11563">
        <v>4234386750</v>
      </c>
      <c r="D11563" s="1">
        <v>45316</v>
      </c>
      <c r="E11563">
        <v>99221</v>
      </c>
      <c r="F11563">
        <v>99281</v>
      </c>
      <c r="G11563" t="s">
        <v>87</v>
      </c>
      <c r="H11563" s="34">
        <v>72663</v>
      </c>
      <c r="I11563" s="7">
        <v>59584</v>
      </c>
      <c r="J11563" s="7">
        <v>42078.879999999997</v>
      </c>
      <c r="K11563" s="7">
        <v>6780</v>
      </c>
      <c r="L11563" s="7">
        <v>10725.12</v>
      </c>
      <c r="M11563" s="5">
        <v>0.18</v>
      </c>
      <c r="N11563" t="s">
        <v>3141</v>
      </c>
      <c r="O11563" t="s">
        <v>30</v>
      </c>
      <c r="P11563" t="s">
        <v>40</v>
      </c>
      <c r="Q11563" t="s">
        <v>19</v>
      </c>
      <c r="R11563" t="s">
        <v>21</v>
      </c>
      <c r="S11563" t="s">
        <v>21</v>
      </c>
      <c r="T11563" t="s">
        <v>13311</v>
      </c>
      <c r="U11563" s="1">
        <v>45473</v>
      </c>
      <c r="V11563">
        <v>157</v>
      </c>
      <c r="W11563" t="str">
        <f t="shared" si="227"/>
        <v>150-179</v>
      </c>
    </row>
    <row r="11564" spans="1:23" x14ac:dyDescent="0.25">
      <c r="A11564" t="s">
        <v>11813</v>
      </c>
      <c r="B11564">
        <v>3109187233</v>
      </c>
      <c r="C11564">
        <v>886667279</v>
      </c>
      <c r="D11564" s="1">
        <v>45880</v>
      </c>
      <c r="E11564">
        <v>99221</v>
      </c>
      <c r="F11564">
        <v>99213</v>
      </c>
      <c r="G11564" t="s">
        <v>3570</v>
      </c>
      <c r="H11564" s="34">
        <v>28609</v>
      </c>
      <c r="I11564" s="7">
        <v>23459</v>
      </c>
      <c r="J11564" s="7">
        <v>19236.38</v>
      </c>
      <c r="K11564" s="7">
        <v>0</v>
      </c>
      <c r="L11564" s="7">
        <v>4222.62</v>
      </c>
      <c r="M11564" s="5">
        <v>0.18</v>
      </c>
      <c r="N11564" t="s">
        <v>3141</v>
      </c>
      <c r="O11564" t="s">
        <v>17</v>
      </c>
      <c r="P11564" t="s">
        <v>25</v>
      </c>
      <c r="Q11564" t="s">
        <v>32</v>
      </c>
      <c r="R11564" t="s">
        <v>27</v>
      </c>
      <c r="S11564" t="s">
        <v>27</v>
      </c>
      <c r="T11564" t="s">
        <v>13311</v>
      </c>
      <c r="U11564" s="1">
        <v>46033</v>
      </c>
      <c r="V11564">
        <v>153</v>
      </c>
      <c r="W11564" t="str">
        <f t="shared" si="227"/>
        <v>150-179</v>
      </c>
    </row>
    <row r="11565" spans="1:23" x14ac:dyDescent="0.25">
      <c r="A11565" t="s">
        <v>11814</v>
      </c>
      <c r="B11565">
        <v>7785956661</v>
      </c>
      <c r="C11565">
        <v>8163528323</v>
      </c>
      <c r="D11565" s="1">
        <v>45645</v>
      </c>
      <c r="E11565">
        <v>99213</v>
      </c>
      <c r="F11565">
        <v>99281</v>
      </c>
      <c r="G11565" t="s">
        <v>154</v>
      </c>
      <c r="H11565" s="34">
        <v>83494</v>
      </c>
      <c r="I11565" s="7">
        <v>62621</v>
      </c>
      <c r="J11565" s="7">
        <v>45442.85</v>
      </c>
      <c r="K11565" s="7">
        <v>7785</v>
      </c>
      <c r="L11565" s="7">
        <v>9393.15</v>
      </c>
      <c r="M11565" s="5">
        <v>0.15</v>
      </c>
      <c r="N11565" t="s">
        <v>1139</v>
      </c>
      <c r="O11565" t="s">
        <v>30</v>
      </c>
      <c r="P11565" t="s">
        <v>97</v>
      </c>
      <c r="Q11565" t="s">
        <v>32</v>
      </c>
      <c r="R11565" t="s">
        <v>43</v>
      </c>
      <c r="S11565" t="s">
        <v>27</v>
      </c>
      <c r="T11565" t="s">
        <v>13310</v>
      </c>
      <c r="U11565" s="1">
        <v>45823</v>
      </c>
      <c r="V11565">
        <v>178</v>
      </c>
      <c r="W11565" t="str">
        <f t="shared" si="227"/>
        <v>150-179</v>
      </c>
    </row>
    <row r="11566" spans="1:23" x14ac:dyDescent="0.25">
      <c r="A11566" t="s">
        <v>11815</v>
      </c>
      <c r="B11566">
        <v>8566749065</v>
      </c>
      <c r="C11566">
        <v>5925395658</v>
      </c>
      <c r="D11566" s="1">
        <v>45421</v>
      </c>
      <c r="E11566">
        <v>99213</v>
      </c>
      <c r="F11566">
        <v>99203</v>
      </c>
      <c r="G11566" t="s">
        <v>279</v>
      </c>
      <c r="H11566" s="34">
        <v>33506</v>
      </c>
      <c r="I11566" s="7">
        <v>26470</v>
      </c>
      <c r="J11566" s="7">
        <v>19488.8</v>
      </c>
      <c r="K11566" s="7">
        <v>2746</v>
      </c>
      <c r="L11566" s="7">
        <v>4235.2</v>
      </c>
      <c r="M11566" s="5">
        <v>0.16</v>
      </c>
      <c r="N11566" t="s">
        <v>1138</v>
      </c>
      <c r="O11566" t="s">
        <v>30</v>
      </c>
      <c r="P11566" t="s">
        <v>3146</v>
      </c>
      <c r="Q11566" t="s">
        <v>32</v>
      </c>
      <c r="R11566" t="s">
        <v>38</v>
      </c>
      <c r="S11566" t="s">
        <v>27</v>
      </c>
      <c r="T11566" t="s">
        <v>13312</v>
      </c>
      <c r="U11566" s="1">
        <v>45477</v>
      </c>
      <c r="V11566">
        <v>56</v>
      </c>
      <c r="W11566" t="str">
        <f t="shared" si="227"/>
        <v>30-59</v>
      </c>
    </row>
    <row r="11567" spans="1:23" x14ac:dyDescent="0.25">
      <c r="A11567" t="s">
        <v>11816</v>
      </c>
      <c r="B11567">
        <v>8247433367</v>
      </c>
      <c r="C11567">
        <v>5427347491</v>
      </c>
      <c r="D11567" s="1">
        <v>45791</v>
      </c>
      <c r="E11567">
        <v>99238</v>
      </c>
      <c r="F11567">
        <v>71046</v>
      </c>
      <c r="G11567" t="s">
        <v>37</v>
      </c>
      <c r="H11567" s="34">
        <v>73862</v>
      </c>
      <c r="I11567" s="7">
        <v>62783</v>
      </c>
      <c r="J11567" s="7">
        <v>39087.339999999997</v>
      </c>
      <c r="K11567" s="7">
        <v>22440</v>
      </c>
      <c r="L11567" s="7">
        <v>1255.6600000000001</v>
      </c>
      <c r="M11567" s="5">
        <v>0.02</v>
      </c>
      <c r="N11567" t="s">
        <v>16</v>
      </c>
      <c r="O11567" t="s">
        <v>27</v>
      </c>
      <c r="P11567" t="s">
        <v>3146</v>
      </c>
      <c r="Q11567" t="s">
        <v>32</v>
      </c>
      <c r="R11567" t="s">
        <v>26</v>
      </c>
      <c r="S11567" t="s">
        <v>21</v>
      </c>
      <c r="T11567" t="s">
        <v>13311</v>
      </c>
      <c r="U11567" s="1">
        <v>45869</v>
      </c>
      <c r="V11567">
        <v>78</v>
      </c>
      <c r="W11567" t="str">
        <f t="shared" si="227"/>
        <v>60-89</v>
      </c>
    </row>
    <row r="11568" spans="1:23" x14ac:dyDescent="0.25">
      <c r="A11568" t="s">
        <v>11817</v>
      </c>
      <c r="B11568">
        <v>3865550237</v>
      </c>
      <c r="C11568">
        <v>9046214694</v>
      </c>
      <c r="D11568" s="1">
        <v>45466</v>
      </c>
      <c r="E11568">
        <v>99223</v>
      </c>
      <c r="F11568">
        <v>99284</v>
      </c>
      <c r="G11568" t="s">
        <v>3309</v>
      </c>
      <c r="H11568" s="34">
        <v>89521</v>
      </c>
      <c r="I11568" s="7">
        <v>71617</v>
      </c>
      <c r="J11568" s="7">
        <v>61590.62</v>
      </c>
      <c r="K11568" s="7">
        <v>0</v>
      </c>
      <c r="L11568" s="7">
        <v>10026.379999999999</v>
      </c>
      <c r="M11568" s="5">
        <v>0.14000000000000001</v>
      </c>
      <c r="N11568" t="s">
        <v>1135</v>
      </c>
      <c r="O11568" t="s">
        <v>17</v>
      </c>
      <c r="P11568" t="s">
        <v>58</v>
      </c>
      <c r="Q11568" t="s">
        <v>19</v>
      </c>
      <c r="R11568" t="s">
        <v>43</v>
      </c>
      <c r="S11568" t="s">
        <v>21</v>
      </c>
      <c r="T11568" t="s">
        <v>13310</v>
      </c>
      <c r="U11568" s="1">
        <v>45624</v>
      </c>
      <c r="V11568">
        <v>158</v>
      </c>
      <c r="W11568" t="str">
        <f t="shared" si="227"/>
        <v>150-179</v>
      </c>
    </row>
    <row r="11569" spans="1:23" x14ac:dyDescent="0.25">
      <c r="A11569" t="s">
        <v>11818</v>
      </c>
      <c r="B11569">
        <v>9893704232</v>
      </c>
      <c r="C11569">
        <v>9257506202</v>
      </c>
      <c r="D11569" s="1">
        <v>45389</v>
      </c>
      <c r="E11569">
        <v>99215</v>
      </c>
      <c r="F11569">
        <v>93000</v>
      </c>
      <c r="G11569" t="s">
        <v>171</v>
      </c>
      <c r="H11569" s="34">
        <v>62601</v>
      </c>
      <c r="I11569" s="7">
        <v>49455</v>
      </c>
      <c r="J11569" s="7">
        <v>41542.199999999997</v>
      </c>
      <c r="K11569" s="7">
        <v>0</v>
      </c>
      <c r="L11569" s="7">
        <v>7912.8</v>
      </c>
      <c r="M11569" s="5">
        <v>0.16</v>
      </c>
      <c r="N11569" t="s">
        <v>1138</v>
      </c>
      <c r="O11569" t="s">
        <v>17</v>
      </c>
      <c r="P11569" t="s">
        <v>97</v>
      </c>
      <c r="Q11569" t="s">
        <v>19</v>
      </c>
      <c r="R11569" t="s">
        <v>38</v>
      </c>
      <c r="S11569" t="s">
        <v>21</v>
      </c>
      <c r="T11569" t="s">
        <v>13310</v>
      </c>
      <c r="U11569" s="1">
        <v>45528</v>
      </c>
      <c r="V11569">
        <v>139</v>
      </c>
      <c r="W11569" t="str">
        <f t="shared" si="227"/>
        <v>120-149</v>
      </c>
    </row>
    <row r="11570" spans="1:23" x14ac:dyDescent="0.25">
      <c r="A11570" t="s">
        <v>11819</v>
      </c>
      <c r="B11570">
        <v>1806433875</v>
      </c>
      <c r="C11570">
        <v>7761078739</v>
      </c>
      <c r="D11570" s="1">
        <v>45611</v>
      </c>
      <c r="E11570">
        <v>99233</v>
      </c>
      <c r="F11570">
        <v>99285</v>
      </c>
      <c r="G11570" t="s">
        <v>3283</v>
      </c>
      <c r="H11570" s="34">
        <v>82361</v>
      </c>
      <c r="I11570" s="7">
        <v>64242</v>
      </c>
      <c r="J11570" s="7">
        <v>51393.599999999999</v>
      </c>
      <c r="K11570" s="7">
        <v>0</v>
      </c>
      <c r="L11570" s="7">
        <v>12848.4</v>
      </c>
      <c r="M11570" s="5">
        <v>0.2</v>
      </c>
      <c r="N11570" t="s">
        <v>3140</v>
      </c>
      <c r="O11570" t="s">
        <v>17</v>
      </c>
      <c r="P11570" t="s">
        <v>3148</v>
      </c>
      <c r="Q11570" t="s">
        <v>32</v>
      </c>
      <c r="R11570" t="s">
        <v>38</v>
      </c>
      <c r="S11570" t="s">
        <v>21</v>
      </c>
      <c r="T11570" t="s">
        <v>13312</v>
      </c>
      <c r="U11570" s="1">
        <v>45721</v>
      </c>
      <c r="V11570">
        <v>110</v>
      </c>
      <c r="W11570" t="str">
        <f t="shared" si="227"/>
        <v>90-119</v>
      </c>
    </row>
    <row r="11571" spans="1:23" x14ac:dyDescent="0.25">
      <c r="A11571" t="s">
        <v>11820</v>
      </c>
      <c r="B11571">
        <v>9703631980</v>
      </c>
      <c r="C11571">
        <v>9979059022</v>
      </c>
      <c r="D11571" s="1">
        <v>45544</v>
      </c>
      <c r="E11571">
        <v>99232</v>
      </c>
      <c r="F11571">
        <v>99285</v>
      </c>
      <c r="G11571" t="s">
        <v>23</v>
      </c>
      <c r="H11571" s="34">
        <v>39128</v>
      </c>
      <c r="I11571" s="7">
        <v>30520</v>
      </c>
      <c r="J11571" s="7">
        <v>21882</v>
      </c>
      <c r="K11571" s="7">
        <v>2534</v>
      </c>
      <c r="L11571" s="7">
        <v>6104</v>
      </c>
      <c r="M11571" s="5">
        <v>0.2</v>
      </c>
      <c r="N11571" t="s">
        <v>3140</v>
      </c>
      <c r="O11571" t="s">
        <v>30</v>
      </c>
      <c r="P11571" t="s">
        <v>3146</v>
      </c>
      <c r="Q11571" t="s">
        <v>19</v>
      </c>
      <c r="R11571" t="s">
        <v>43</v>
      </c>
      <c r="S11571" t="s">
        <v>27</v>
      </c>
      <c r="T11571" t="s">
        <v>13310</v>
      </c>
      <c r="U11571" s="1">
        <v>45707</v>
      </c>
      <c r="V11571">
        <v>163</v>
      </c>
      <c r="W11571" t="str">
        <f t="shared" si="227"/>
        <v>150-179</v>
      </c>
    </row>
    <row r="11572" spans="1:23" x14ac:dyDescent="0.25">
      <c r="A11572" t="s">
        <v>11821</v>
      </c>
      <c r="B11572">
        <v>9149391273</v>
      </c>
      <c r="C11572">
        <v>9935316062</v>
      </c>
      <c r="D11572" s="1">
        <v>45324</v>
      </c>
      <c r="E11572">
        <v>99214</v>
      </c>
      <c r="F11572">
        <v>99292</v>
      </c>
      <c r="G11572" t="s">
        <v>3352</v>
      </c>
      <c r="H11572" s="34">
        <v>95752</v>
      </c>
      <c r="I11572" s="7">
        <v>62239</v>
      </c>
      <c r="J11572" s="7">
        <v>48008.32</v>
      </c>
      <c r="K11572" s="7">
        <v>6762</v>
      </c>
      <c r="L11572" s="7">
        <v>7468.68</v>
      </c>
      <c r="M11572" s="5">
        <v>0.12</v>
      </c>
      <c r="N11572" t="s">
        <v>46</v>
      </c>
      <c r="O11572" t="s">
        <v>30</v>
      </c>
      <c r="P11572" t="s">
        <v>3150</v>
      </c>
      <c r="Q11572" t="s">
        <v>19</v>
      </c>
      <c r="R11572" t="s">
        <v>20</v>
      </c>
      <c r="S11572" t="s">
        <v>21</v>
      </c>
      <c r="T11572" t="s">
        <v>13311</v>
      </c>
      <c r="U11572" s="1">
        <v>45407</v>
      </c>
      <c r="V11572">
        <v>83</v>
      </c>
      <c r="W11572" t="str">
        <f t="shared" si="227"/>
        <v>60-89</v>
      </c>
    </row>
    <row r="11573" spans="1:23" x14ac:dyDescent="0.25">
      <c r="A11573" t="s">
        <v>11822</v>
      </c>
      <c r="B11573">
        <v>4737014783</v>
      </c>
      <c r="C11573">
        <v>9349792604</v>
      </c>
      <c r="D11573" s="1">
        <v>45494</v>
      </c>
      <c r="E11573">
        <v>99214</v>
      </c>
      <c r="F11573">
        <v>99203</v>
      </c>
      <c r="G11573" t="s">
        <v>3373</v>
      </c>
      <c r="H11573" s="34">
        <v>75511</v>
      </c>
      <c r="I11573" s="7">
        <v>54368</v>
      </c>
      <c r="J11573" s="7">
        <v>27973.56</v>
      </c>
      <c r="K11573" s="7">
        <v>22045</v>
      </c>
      <c r="L11573" s="7">
        <v>4349.4399999999996</v>
      </c>
      <c r="M11573" s="5">
        <v>0.08</v>
      </c>
      <c r="N11573" t="s">
        <v>24</v>
      </c>
      <c r="O11573" t="s">
        <v>27</v>
      </c>
      <c r="P11573" t="s">
        <v>35</v>
      </c>
      <c r="Q11573" t="s">
        <v>32</v>
      </c>
      <c r="R11573" t="s">
        <v>26</v>
      </c>
      <c r="S11573" t="s">
        <v>17</v>
      </c>
      <c r="T11573" t="s">
        <v>13310</v>
      </c>
      <c r="U11573" s="1">
        <v>45590</v>
      </c>
      <c r="V11573">
        <v>96</v>
      </c>
      <c r="W11573" t="str">
        <f t="shared" si="227"/>
        <v>90-119</v>
      </c>
    </row>
    <row r="11574" spans="1:23" x14ac:dyDescent="0.25">
      <c r="A11574" t="s">
        <v>11823</v>
      </c>
      <c r="B11574">
        <v>3063287007</v>
      </c>
      <c r="C11574">
        <v>5618102743</v>
      </c>
      <c r="D11574" s="1">
        <v>45678</v>
      </c>
      <c r="E11574">
        <v>99215</v>
      </c>
      <c r="F11574">
        <v>99291</v>
      </c>
      <c r="G11574" t="s">
        <v>99</v>
      </c>
      <c r="H11574" s="34">
        <v>45027</v>
      </c>
      <c r="I11574" s="7">
        <v>38273</v>
      </c>
      <c r="J11574" s="7">
        <v>26083.54</v>
      </c>
      <c r="K11574" s="7">
        <v>11424</v>
      </c>
      <c r="L11574" s="7">
        <v>765.46</v>
      </c>
      <c r="M11574" s="5">
        <v>0.02</v>
      </c>
      <c r="N11574" t="s">
        <v>16</v>
      </c>
      <c r="O11574" t="s">
        <v>27</v>
      </c>
      <c r="P11574" t="s">
        <v>31</v>
      </c>
      <c r="Q11574" t="s">
        <v>32</v>
      </c>
      <c r="R11574" t="s">
        <v>26</v>
      </c>
      <c r="S11574" t="s">
        <v>17</v>
      </c>
      <c r="T11574" t="s">
        <v>13311</v>
      </c>
      <c r="U11574" s="1">
        <v>45764</v>
      </c>
      <c r="V11574">
        <v>86</v>
      </c>
      <c r="W11574" t="str">
        <f t="shared" si="227"/>
        <v>60-89</v>
      </c>
    </row>
    <row r="11575" spans="1:23" x14ac:dyDescent="0.25">
      <c r="A11575" t="s">
        <v>11824</v>
      </c>
      <c r="B11575">
        <v>9980718467</v>
      </c>
      <c r="C11575">
        <v>5541522278</v>
      </c>
      <c r="D11575" s="1">
        <v>45749</v>
      </c>
      <c r="E11575">
        <v>99222</v>
      </c>
      <c r="F11575">
        <v>99204</v>
      </c>
      <c r="G11575" t="s">
        <v>171</v>
      </c>
      <c r="H11575" s="34">
        <v>93111</v>
      </c>
      <c r="I11575" s="7">
        <v>74489</v>
      </c>
      <c r="J11575" s="7">
        <v>64060.54</v>
      </c>
      <c r="K11575" s="7">
        <v>0</v>
      </c>
      <c r="L11575" s="7">
        <v>10428.459999999999</v>
      </c>
      <c r="M11575" s="5">
        <v>0.14000000000000001</v>
      </c>
      <c r="N11575" t="s">
        <v>1135</v>
      </c>
      <c r="O11575" t="s">
        <v>17</v>
      </c>
      <c r="P11575" t="s">
        <v>58</v>
      </c>
      <c r="Q11575" t="s">
        <v>32</v>
      </c>
      <c r="R11575" t="s">
        <v>43</v>
      </c>
      <c r="S11575" t="s">
        <v>27</v>
      </c>
      <c r="T11575" t="s">
        <v>13312</v>
      </c>
      <c r="U11575" s="1">
        <v>45785</v>
      </c>
      <c r="V11575">
        <v>36</v>
      </c>
      <c r="W11575" t="str">
        <f t="shared" si="227"/>
        <v>30-59</v>
      </c>
    </row>
    <row r="11576" spans="1:23" x14ac:dyDescent="0.25">
      <c r="A11576" t="s">
        <v>11825</v>
      </c>
      <c r="B11576">
        <v>5684093011</v>
      </c>
      <c r="C11576">
        <v>4360701136</v>
      </c>
      <c r="D11576" s="1">
        <v>45807</v>
      </c>
      <c r="E11576">
        <v>99232</v>
      </c>
      <c r="F11576">
        <v>99215</v>
      </c>
      <c r="G11576" t="s">
        <v>3250</v>
      </c>
      <c r="H11576" s="34">
        <v>87942</v>
      </c>
      <c r="I11576" s="7">
        <v>70354</v>
      </c>
      <c r="J11576" s="7">
        <v>33388.44</v>
      </c>
      <c r="K11576" s="7">
        <v>27116</v>
      </c>
      <c r="L11576" s="7">
        <v>9849.56</v>
      </c>
      <c r="M11576" s="5">
        <v>0.14000000000000001</v>
      </c>
      <c r="N11576" t="s">
        <v>1135</v>
      </c>
      <c r="O11576" t="s">
        <v>27</v>
      </c>
      <c r="P11576" t="s">
        <v>55</v>
      </c>
      <c r="Q11576" t="s">
        <v>32</v>
      </c>
      <c r="R11576" t="s">
        <v>26</v>
      </c>
      <c r="S11576" t="s">
        <v>21</v>
      </c>
      <c r="T11576" t="s">
        <v>13310</v>
      </c>
      <c r="U11576" s="1">
        <v>45846</v>
      </c>
      <c r="V11576">
        <v>39</v>
      </c>
      <c r="W11576" t="str">
        <f t="shared" si="227"/>
        <v>30-59</v>
      </c>
    </row>
    <row r="11577" spans="1:23" x14ac:dyDescent="0.25">
      <c r="A11577" t="s">
        <v>11826</v>
      </c>
      <c r="B11577">
        <v>3380797277</v>
      </c>
      <c r="C11577">
        <v>5287627317</v>
      </c>
      <c r="D11577" s="1">
        <v>45791</v>
      </c>
      <c r="E11577">
        <v>99233</v>
      </c>
      <c r="F11577">
        <v>99284</v>
      </c>
      <c r="G11577" t="s">
        <v>3405</v>
      </c>
      <c r="H11577" s="34">
        <v>81788</v>
      </c>
      <c r="I11577" s="7">
        <v>61341</v>
      </c>
      <c r="J11577" s="7">
        <v>44277.85</v>
      </c>
      <c r="K11577" s="7">
        <v>7862</v>
      </c>
      <c r="L11577" s="7">
        <v>9201.15</v>
      </c>
      <c r="M11577" s="5">
        <v>0.15</v>
      </c>
      <c r="N11577" t="s">
        <v>1139</v>
      </c>
      <c r="O11577" t="s">
        <v>30</v>
      </c>
      <c r="P11577" t="s">
        <v>35</v>
      </c>
      <c r="Q11577" t="s">
        <v>32</v>
      </c>
      <c r="R11577" t="s">
        <v>20</v>
      </c>
      <c r="S11577" t="s">
        <v>17</v>
      </c>
      <c r="T11577" t="s">
        <v>13311</v>
      </c>
      <c r="U11577" s="1">
        <v>45874</v>
      </c>
      <c r="V11577">
        <v>83</v>
      </c>
      <c r="W11577" t="str">
        <f t="shared" si="227"/>
        <v>60-89</v>
      </c>
    </row>
    <row r="11578" spans="1:23" x14ac:dyDescent="0.25">
      <c r="A11578" t="s">
        <v>11827</v>
      </c>
      <c r="B11578">
        <v>358452522</v>
      </c>
      <c r="C11578">
        <v>674102648</v>
      </c>
      <c r="D11578" s="1">
        <v>45853</v>
      </c>
      <c r="E11578">
        <v>99215</v>
      </c>
      <c r="F11578">
        <v>36415</v>
      </c>
      <c r="G11578" t="s">
        <v>3494</v>
      </c>
      <c r="H11578" s="34">
        <v>80829</v>
      </c>
      <c r="I11578" s="7">
        <v>52539</v>
      </c>
      <c r="J11578" s="7">
        <v>46234.32</v>
      </c>
      <c r="K11578" s="7">
        <v>0</v>
      </c>
      <c r="L11578" s="7">
        <v>6304.68</v>
      </c>
      <c r="M11578" s="5">
        <v>0.12</v>
      </c>
      <c r="N11578" t="s">
        <v>46</v>
      </c>
      <c r="O11578" t="s">
        <v>17</v>
      </c>
      <c r="P11578" t="s">
        <v>3148</v>
      </c>
      <c r="Q11578" t="s">
        <v>32</v>
      </c>
      <c r="R11578" t="s">
        <v>21</v>
      </c>
      <c r="S11578" t="s">
        <v>27</v>
      </c>
      <c r="T11578" t="s">
        <v>13311</v>
      </c>
      <c r="U11578" s="1">
        <v>45941</v>
      </c>
      <c r="V11578">
        <v>88</v>
      </c>
      <c r="W11578" t="str">
        <f t="shared" si="227"/>
        <v>60-89</v>
      </c>
    </row>
    <row r="11579" spans="1:23" x14ac:dyDescent="0.25">
      <c r="A11579" t="s">
        <v>11828</v>
      </c>
      <c r="B11579">
        <v>5796382201</v>
      </c>
      <c r="C11579">
        <v>9817866156</v>
      </c>
      <c r="D11579" s="1">
        <v>45850</v>
      </c>
      <c r="E11579">
        <v>99215</v>
      </c>
      <c r="F11579">
        <v>80053</v>
      </c>
      <c r="G11579" t="s">
        <v>3192</v>
      </c>
      <c r="H11579" s="34">
        <v>94506</v>
      </c>
      <c r="I11579" s="7">
        <v>80330</v>
      </c>
      <c r="J11579" s="7">
        <v>71390.399999999994</v>
      </c>
      <c r="K11579" s="7">
        <v>7333</v>
      </c>
      <c r="L11579" s="7">
        <v>1606.6</v>
      </c>
      <c r="M11579" s="5">
        <v>0.02</v>
      </c>
      <c r="N11579" t="s">
        <v>16</v>
      </c>
      <c r="O11579" t="s">
        <v>30</v>
      </c>
      <c r="P11579" t="s">
        <v>3146</v>
      </c>
      <c r="Q11579" t="s">
        <v>32</v>
      </c>
      <c r="R11579" t="s">
        <v>38</v>
      </c>
      <c r="S11579" t="s">
        <v>21</v>
      </c>
      <c r="T11579" t="s">
        <v>13311</v>
      </c>
      <c r="U11579" s="1">
        <v>45883</v>
      </c>
      <c r="V11579">
        <v>33</v>
      </c>
      <c r="W11579" t="str">
        <f t="shared" si="227"/>
        <v>30-59</v>
      </c>
    </row>
    <row r="11580" spans="1:23" x14ac:dyDescent="0.25">
      <c r="A11580" t="s">
        <v>11829</v>
      </c>
      <c r="B11580">
        <v>9445791049</v>
      </c>
      <c r="C11580">
        <v>1965216653</v>
      </c>
      <c r="D11580" s="1">
        <v>45548</v>
      </c>
      <c r="E11580">
        <v>99223</v>
      </c>
      <c r="F11580">
        <v>99281</v>
      </c>
      <c r="G11580" t="s">
        <v>3669</v>
      </c>
      <c r="H11580" s="34">
        <v>94315</v>
      </c>
      <c r="I11580" s="7">
        <v>67907</v>
      </c>
      <c r="J11580" s="7">
        <v>54369.440000000002</v>
      </c>
      <c r="K11580" s="7">
        <v>8105</v>
      </c>
      <c r="L11580" s="7">
        <v>5432.56</v>
      </c>
      <c r="M11580" s="5">
        <v>0.08</v>
      </c>
      <c r="N11580" t="s">
        <v>24</v>
      </c>
      <c r="O11580" t="s">
        <v>30</v>
      </c>
      <c r="P11580" t="s">
        <v>3149</v>
      </c>
      <c r="Q11580" t="s">
        <v>32</v>
      </c>
      <c r="R11580" t="s">
        <v>27</v>
      </c>
      <c r="S11580" t="s">
        <v>27</v>
      </c>
      <c r="T11580" t="s">
        <v>13311</v>
      </c>
      <c r="U11580" s="1">
        <v>45662</v>
      </c>
      <c r="V11580">
        <v>114</v>
      </c>
      <c r="W11580" t="str">
        <f t="shared" si="227"/>
        <v>90-119</v>
      </c>
    </row>
    <row r="11581" spans="1:23" x14ac:dyDescent="0.25">
      <c r="A11581" t="s">
        <v>11830</v>
      </c>
      <c r="B11581">
        <v>8708010941</v>
      </c>
      <c r="C11581">
        <v>9966497704</v>
      </c>
      <c r="D11581" s="1">
        <v>45494</v>
      </c>
      <c r="E11581">
        <v>99213</v>
      </c>
      <c r="F11581">
        <v>99204</v>
      </c>
      <c r="G11581" t="s">
        <v>37</v>
      </c>
      <c r="H11581" s="34">
        <v>48123</v>
      </c>
      <c r="I11581" s="7">
        <v>34649</v>
      </c>
      <c r="J11581" s="7">
        <v>23400.080000000002</v>
      </c>
      <c r="K11581" s="7">
        <v>8477</v>
      </c>
      <c r="L11581" s="7">
        <v>2771.92</v>
      </c>
      <c r="M11581" s="5">
        <v>0.08</v>
      </c>
      <c r="N11581" t="s">
        <v>24</v>
      </c>
      <c r="O11581" t="s">
        <v>27</v>
      </c>
      <c r="P11581" t="s">
        <v>40</v>
      </c>
      <c r="Q11581" t="s">
        <v>32</v>
      </c>
      <c r="R11581" t="s">
        <v>27</v>
      </c>
      <c r="S11581" t="s">
        <v>21</v>
      </c>
      <c r="T11581" t="s">
        <v>13311</v>
      </c>
      <c r="U11581" s="1">
        <v>45612</v>
      </c>
      <c r="V11581">
        <v>118</v>
      </c>
      <c r="W11581" t="str">
        <f t="shared" si="227"/>
        <v>90-119</v>
      </c>
    </row>
    <row r="11582" spans="1:23" x14ac:dyDescent="0.25">
      <c r="A11582" t="s">
        <v>11831</v>
      </c>
      <c r="B11582">
        <v>7191533859</v>
      </c>
      <c r="C11582">
        <v>7518997193</v>
      </c>
      <c r="D11582" s="1">
        <v>45556</v>
      </c>
      <c r="E11582">
        <v>99214</v>
      </c>
      <c r="F11582">
        <v>99201</v>
      </c>
      <c r="G11582" t="s">
        <v>3242</v>
      </c>
      <c r="H11582" s="34">
        <v>50731</v>
      </c>
      <c r="I11582" s="7">
        <v>41599</v>
      </c>
      <c r="J11582" s="7">
        <v>25341.18</v>
      </c>
      <c r="K11582" s="7">
        <v>8770</v>
      </c>
      <c r="L11582" s="7">
        <v>7487.82</v>
      </c>
      <c r="M11582" s="5">
        <v>0.18</v>
      </c>
      <c r="N11582" t="s">
        <v>3141</v>
      </c>
      <c r="O11582" t="s">
        <v>27</v>
      </c>
      <c r="P11582" t="s">
        <v>3147</v>
      </c>
      <c r="Q11582" t="s">
        <v>32</v>
      </c>
      <c r="R11582" t="s">
        <v>38</v>
      </c>
      <c r="S11582" t="s">
        <v>27</v>
      </c>
      <c r="T11582" t="s">
        <v>13310</v>
      </c>
      <c r="U11582" s="1">
        <v>45587</v>
      </c>
      <c r="V11582">
        <v>31</v>
      </c>
      <c r="W11582" t="str">
        <f t="shared" si="227"/>
        <v>30-59</v>
      </c>
    </row>
    <row r="11583" spans="1:23" x14ac:dyDescent="0.25">
      <c r="A11583" t="s">
        <v>11832</v>
      </c>
      <c r="B11583">
        <v>420848013</v>
      </c>
      <c r="C11583">
        <v>3002246142</v>
      </c>
      <c r="D11583" s="1">
        <v>45750</v>
      </c>
      <c r="E11583">
        <v>99213</v>
      </c>
      <c r="F11583">
        <v>99285</v>
      </c>
      <c r="G11583" t="s">
        <v>3323</v>
      </c>
      <c r="H11583" s="34">
        <v>44249</v>
      </c>
      <c r="I11583" s="7">
        <v>34957</v>
      </c>
      <c r="J11583" s="7">
        <v>26197.88</v>
      </c>
      <c r="K11583" s="7">
        <v>3166</v>
      </c>
      <c r="L11583" s="7">
        <v>5593.12</v>
      </c>
      <c r="M11583" s="5">
        <v>0.16</v>
      </c>
      <c r="N11583" t="s">
        <v>1138</v>
      </c>
      <c r="O11583" t="s">
        <v>30</v>
      </c>
      <c r="P11583" t="s">
        <v>3146</v>
      </c>
      <c r="Q11583" t="s">
        <v>19</v>
      </c>
      <c r="R11583" t="s">
        <v>43</v>
      </c>
      <c r="S11583" t="s">
        <v>21</v>
      </c>
      <c r="T11583" t="s">
        <v>13310</v>
      </c>
      <c r="U11583" s="1">
        <v>45925</v>
      </c>
      <c r="V11583">
        <v>175</v>
      </c>
      <c r="W11583" t="str">
        <f t="shared" si="227"/>
        <v>150-179</v>
      </c>
    </row>
    <row r="11584" spans="1:23" x14ac:dyDescent="0.25">
      <c r="A11584" t="s">
        <v>11833</v>
      </c>
      <c r="B11584">
        <v>9415201115</v>
      </c>
      <c r="C11584">
        <v>1255162189</v>
      </c>
      <c r="D11584" s="1">
        <v>45555</v>
      </c>
      <c r="E11584">
        <v>99222</v>
      </c>
      <c r="F11584">
        <v>99281</v>
      </c>
      <c r="G11584" t="s">
        <v>203</v>
      </c>
      <c r="H11584" s="34">
        <v>40461</v>
      </c>
      <c r="I11584" s="7">
        <v>31560</v>
      </c>
      <c r="J11584" s="7">
        <v>25248</v>
      </c>
      <c r="K11584" s="7">
        <v>0</v>
      </c>
      <c r="L11584" s="7">
        <v>6312</v>
      </c>
      <c r="M11584" s="5">
        <v>0.2</v>
      </c>
      <c r="N11584" t="s">
        <v>3140</v>
      </c>
      <c r="O11584" t="s">
        <v>17</v>
      </c>
      <c r="P11584" t="s">
        <v>3149</v>
      </c>
      <c r="Q11584" t="s">
        <v>19</v>
      </c>
      <c r="R11584" t="s">
        <v>21</v>
      </c>
      <c r="S11584" t="s">
        <v>27</v>
      </c>
      <c r="T11584" t="s">
        <v>13311</v>
      </c>
      <c r="U11584" s="1">
        <v>45674</v>
      </c>
      <c r="V11584">
        <v>119</v>
      </c>
      <c r="W11584" t="str">
        <f t="shared" si="227"/>
        <v>90-119</v>
      </c>
    </row>
    <row r="11585" spans="1:23" x14ac:dyDescent="0.25">
      <c r="A11585" t="s">
        <v>11834</v>
      </c>
      <c r="B11585">
        <v>6452500701</v>
      </c>
      <c r="C11585">
        <v>2534608954</v>
      </c>
      <c r="D11585" s="1">
        <v>45689</v>
      </c>
      <c r="E11585">
        <v>99215</v>
      </c>
      <c r="F11585">
        <v>97110</v>
      </c>
      <c r="G11585" t="s">
        <v>291</v>
      </c>
      <c r="H11585" s="34">
        <v>21797</v>
      </c>
      <c r="I11585" s="7">
        <v>17874</v>
      </c>
      <c r="J11585" s="7">
        <v>14656.68</v>
      </c>
      <c r="K11585" s="7">
        <v>0</v>
      </c>
      <c r="L11585" s="7">
        <v>3217.32</v>
      </c>
      <c r="M11585" s="5">
        <v>0.18</v>
      </c>
      <c r="N11585" t="s">
        <v>3141</v>
      </c>
      <c r="O11585" t="s">
        <v>17</v>
      </c>
      <c r="P11585" t="s">
        <v>58</v>
      </c>
      <c r="Q11585" t="s">
        <v>19</v>
      </c>
      <c r="R11585" t="s">
        <v>21</v>
      </c>
      <c r="S11585" t="s">
        <v>27</v>
      </c>
      <c r="T11585" t="s">
        <v>13310</v>
      </c>
      <c r="U11585" s="1">
        <v>45857</v>
      </c>
      <c r="V11585">
        <v>168</v>
      </c>
      <c r="W11585" t="str">
        <f t="shared" si="227"/>
        <v>150-179</v>
      </c>
    </row>
    <row r="11586" spans="1:23" x14ac:dyDescent="0.25">
      <c r="A11586" t="s">
        <v>11835</v>
      </c>
      <c r="B11586">
        <v>9855585570</v>
      </c>
      <c r="C11586">
        <v>9343583905</v>
      </c>
      <c r="D11586" s="1">
        <v>45335</v>
      </c>
      <c r="E11586">
        <v>99221</v>
      </c>
      <c r="F11586">
        <v>99203</v>
      </c>
      <c r="G11586" t="s">
        <v>3412</v>
      </c>
      <c r="H11586" s="34">
        <v>83087</v>
      </c>
      <c r="I11586" s="7">
        <v>68131</v>
      </c>
      <c r="J11586" s="7">
        <v>55867.42</v>
      </c>
      <c r="K11586" s="7">
        <v>0</v>
      </c>
      <c r="L11586" s="7">
        <v>12263.58</v>
      </c>
      <c r="M11586" s="5">
        <v>0.18</v>
      </c>
      <c r="N11586" t="s">
        <v>3141</v>
      </c>
      <c r="O11586" t="s">
        <v>17</v>
      </c>
      <c r="P11586" t="s">
        <v>3147</v>
      </c>
      <c r="Q11586" t="s">
        <v>32</v>
      </c>
      <c r="R11586" t="s">
        <v>21</v>
      </c>
      <c r="S11586" t="s">
        <v>21</v>
      </c>
      <c r="T11586" t="s">
        <v>13312</v>
      </c>
      <c r="U11586" s="1">
        <v>45446</v>
      </c>
      <c r="V11586">
        <v>111</v>
      </c>
      <c r="W11586" t="str">
        <f t="shared" si="227"/>
        <v>90-119</v>
      </c>
    </row>
    <row r="11587" spans="1:23" x14ac:dyDescent="0.25">
      <c r="A11587" t="s">
        <v>11836</v>
      </c>
      <c r="B11587">
        <v>2377445409</v>
      </c>
      <c r="C11587">
        <v>6462061890</v>
      </c>
      <c r="D11587" s="1">
        <v>45464</v>
      </c>
      <c r="E11587">
        <v>99231</v>
      </c>
      <c r="F11587">
        <v>90834</v>
      </c>
      <c r="G11587" t="s">
        <v>3357</v>
      </c>
      <c r="H11587" s="34">
        <v>52842</v>
      </c>
      <c r="I11587" s="7">
        <v>43330</v>
      </c>
      <c r="J11587" s="7">
        <v>32828.6</v>
      </c>
      <c r="K11587" s="7">
        <v>2702</v>
      </c>
      <c r="L11587" s="7">
        <v>7799.4</v>
      </c>
      <c r="M11587" s="5">
        <v>0.18</v>
      </c>
      <c r="N11587" t="s">
        <v>3141</v>
      </c>
      <c r="O11587" t="s">
        <v>30</v>
      </c>
      <c r="P11587" t="s">
        <v>3148</v>
      </c>
      <c r="Q11587" t="s">
        <v>32</v>
      </c>
      <c r="R11587" t="s">
        <v>20</v>
      </c>
      <c r="S11587" t="s">
        <v>27</v>
      </c>
      <c r="T11587" t="s">
        <v>13310</v>
      </c>
      <c r="U11587" s="1">
        <v>45565</v>
      </c>
      <c r="V11587">
        <v>101</v>
      </c>
      <c r="W11587" t="str">
        <f t="shared" ref="W11587:W11650" si="228">IF(V11587="","",IF(V11587&lt;30,"0-29",IF(V11587&lt;60,"30-59",IF(V11587&lt;90,"60-89",IF(V11587&lt;120,"90-119",IF(V11587&lt;150,"120-149",IF(V11587&lt;180,"150-179",IF(V11587&lt;210,"180-209",IF(V11587&lt;240,"210-239",IF(V11587&lt;270,"240-269",IF(V11587&lt;300,"270-299",IF(V11587&lt;330,"300-329",IF(V11587&lt;360,"330-359","360+")))))))))))))</f>
        <v>90-119</v>
      </c>
    </row>
    <row r="11588" spans="1:23" x14ac:dyDescent="0.25">
      <c r="A11588" t="s">
        <v>11837</v>
      </c>
      <c r="B11588">
        <v>1052842450</v>
      </c>
      <c r="C11588">
        <v>7487921721</v>
      </c>
      <c r="D11588" s="1">
        <v>45822</v>
      </c>
      <c r="E11588">
        <v>99213</v>
      </c>
      <c r="F11588">
        <v>99203</v>
      </c>
      <c r="G11588" t="s">
        <v>3537</v>
      </c>
      <c r="H11588" s="34">
        <v>64068</v>
      </c>
      <c r="I11588" s="7">
        <v>46129</v>
      </c>
      <c r="J11588" s="7">
        <v>31819.68</v>
      </c>
      <c r="K11588" s="7">
        <v>10619</v>
      </c>
      <c r="L11588" s="7">
        <v>3690.32</v>
      </c>
      <c r="M11588" s="5">
        <v>0.08</v>
      </c>
      <c r="N11588" t="s">
        <v>24</v>
      </c>
      <c r="O11588" t="s">
        <v>27</v>
      </c>
      <c r="P11588" t="s">
        <v>40</v>
      </c>
      <c r="Q11588" t="s">
        <v>19</v>
      </c>
      <c r="R11588" t="s">
        <v>27</v>
      </c>
      <c r="S11588" t="s">
        <v>27</v>
      </c>
      <c r="T11588" t="s">
        <v>13312</v>
      </c>
      <c r="U11588" s="1">
        <v>45983</v>
      </c>
      <c r="V11588">
        <v>161</v>
      </c>
      <c r="W11588" t="str">
        <f t="shared" si="228"/>
        <v>150-179</v>
      </c>
    </row>
    <row r="11589" spans="1:23" x14ac:dyDescent="0.25">
      <c r="A11589" t="s">
        <v>11838</v>
      </c>
      <c r="B11589">
        <v>3526581319</v>
      </c>
      <c r="C11589">
        <v>7895399544</v>
      </c>
      <c r="D11589" s="1">
        <v>45741</v>
      </c>
      <c r="E11589">
        <v>99233</v>
      </c>
      <c r="F11589">
        <v>99282</v>
      </c>
      <c r="G11589" t="s">
        <v>3570</v>
      </c>
      <c r="H11589" s="34">
        <v>62950</v>
      </c>
      <c r="I11589" s="7">
        <v>53508</v>
      </c>
      <c r="J11589" s="7">
        <v>37416.839999999997</v>
      </c>
      <c r="K11589" s="7">
        <v>15021</v>
      </c>
      <c r="L11589" s="7">
        <v>1070.1600000000001</v>
      </c>
      <c r="M11589" s="5">
        <v>0.02</v>
      </c>
      <c r="N11589" t="s">
        <v>16</v>
      </c>
      <c r="O11589" t="s">
        <v>27</v>
      </c>
      <c r="P11589" t="s">
        <v>3146</v>
      </c>
      <c r="Q11589" t="s">
        <v>19</v>
      </c>
      <c r="R11589" t="s">
        <v>43</v>
      </c>
      <c r="S11589" t="s">
        <v>27</v>
      </c>
      <c r="T11589" t="s">
        <v>13312</v>
      </c>
      <c r="U11589" s="1">
        <v>45880</v>
      </c>
      <c r="V11589">
        <v>139</v>
      </c>
      <c r="W11589" t="str">
        <f t="shared" si="228"/>
        <v>120-149</v>
      </c>
    </row>
    <row r="11590" spans="1:23" x14ac:dyDescent="0.25">
      <c r="A11590" t="s">
        <v>11839</v>
      </c>
      <c r="B11590">
        <v>4776042900</v>
      </c>
      <c r="C11590">
        <v>4872287273</v>
      </c>
      <c r="D11590" s="1">
        <v>45387</v>
      </c>
      <c r="E11590">
        <v>99231</v>
      </c>
      <c r="F11590">
        <v>99292</v>
      </c>
      <c r="G11590" t="s">
        <v>3258</v>
      </c>
      <c r="H11590" s="34">
        <v>67231</v>
      </c>
      <c r="I11590" s="7">
        <v>53112</v>
      </c>
      <c r="J11590" s="7">
        <v>39448.080000000002</v>
      </c>
      <c r="K11590" s="7">
        <v>5166</v>
      </c>
      <c r="L11590" s="7">
        <v>8497.92</v>
      </c>
      <c r="M11590" s="5">
        <v>0.16</v>
      </c>
      <c r="N11590" t="s">
        <v>1138</v>
      </c>
      <c r="O11590" t="s">
        <v>30</v>
      </c>
      <c r="P11590" t="s">
        <v>31</v>
      </c>
      <c r="Q11590" t="s">
        <v>32</v>
      </c>
      <c r="R11590" t="s">
        <v>26</v>
      </c>
      <c r="S11590" t="s">
        <v>27</v>
      </c>
      <c r="T11590" t="s">
        <v>13311</v>
      </c>
      <c r="U11590" s="1">
        <v>45488</v>
      </c>
      <c r="V11590">
        <v>101</v>
      </c>
      <c r="W11590" t="str">
        <f t="shared" si="228"/>
        <v>90-119</v>
      </c>
    </row>
    <row r="11591" spans="1:23" x14ac:dyDescent="0.25">
      <c r="A11591" t="s">
        <v>11840</v>
      </c>
      <c r="B11591">
        <v>4183994950</v>
      </c>
      <c r="C11591">
        <v>8345407911</v>
      </c>
      <c r="D11591" s="1">
        <v>45530</v>
      </c>
      <c r="E11591">
        <v>99221</v>
      </c>
      <c r="F11591">
        <v>99281</v>
      </c>
      <c r="G11591" t="s">
        <v>81</v>
      </c>
      <c r="H11591" s="34">
        <v>56912</v>
      </c>
      <c r="I11591" s="7">
        <v>42684</v>
      </c>
      <c r="J11591" s="7">
        <v>22151.4</v>
      </c>
      <c r="K11591" s="7">
        <v>14130</v>
      </c>
      <c r="L11591" s="7">
        <v>6402.6</v>
      </c>
      <c r="M11591" s="5">
        <v>0.15</v>
      </c>
      <c r="N11591" t="s">
        <v>1139</v>
      </c>
      <c r="O11591" t="s">
        <v>27</v>
      </c>
      <c r="P11591" t="s">
        <v>3147</v>
      </c>
      <c r="Q11591" t="s">
        <v>19</v>
      </c>
      <c r="R11591" t="s">
        <v>26</v>
      </c>
      <c r="S11591" t="s">
        <v>27</v>
      </c>
      <c r="T11591" t="s">
        <v>13311</v>
      </c>
      <c r="U11591" s="1">
        <v>45707</v>
      </c>
      <c r="V11591">
        <v>177</v>
      </c>
      <c r="W11591" t="str">
        <f t="shared" si="228"/>
        <v>150-179</v>
      </c>
    </row>
    <row r="11592" spans="1:23" x14ac:dyDescent="0.25">
      <c r="A11592" t="s">
        <v>11841</v>
      </c>
      <c r="B11592">
        <v>7997153573</v>
      </c>
      <c r="C11592">
        <v>3754660606</v>
      </c>
      <c r="D11592" s="1">
        <v>45902</v>
      </c>
      <c r="E11592">
        <v>99238</v>
      </c>
      <c r="F11592">
        <v>93000</v>
      </c>
      <c r="G11592" t="s">
        <v>3494</v>
      </c>
      <c r="H11592" s="34">
        <v>75892</v>
      </c>
      <c r="I11592" s="7">
        <v>60714</v>
      </c>
      <c r="J11592" s="7">
        <v>48496.04</v>
      </c>
      <c r="K11592" s="7">
        <v>3718</v>
      </c>
      <c r="L11592" s="7">
        <v>8499.9599999999991</v>
      </c>
      <c r="M11592" s="5">
        <v>0.14000000000000001</v>
      </c>
      <c r="N11592" t="s">
        <v>1135</v>
      </c>
      <c r="O11592" t="s">
        <v>30</v>
      </c>
      <c r="P11592" t="s">
        <v>25</v>
      </c>
      <c r="Q11592" t="s">
        <v>32</v>
      </c>
      <c r="R11592" t="s">
        <v>20</v>
      </c>
      <c r="S11592" t="s">
        <v>27</v>
      </c>
      <c r="T11592" t="s">
        <v>13310</v>
      </c>
      <c r="U11592" s="1">
        <v>46036</v>
      </c>
      <c r="V11592">
        <v>134</v>
      </c>
      <c r="W11592" t="str">
        <f t="shared" si="228"/>
        <v>120-149</v>
      </c>
    </row>
    <row r="11593" spans="1:23" x14ac:dyDescent="0.25">
      <c r="A11593" t="s">
        <v>11842</v>
      </c>
      <c r="B11593">
        <v>9681091150</v>
      </c>
      <c r="C11593">
        <v>6687466270</v>
      </c>
      <c r="D11593" s="1">
        <v>45611</v>
      </c>
      <c r="E11593">
        <v>99232</v>
      </c>
      <c r="F11593">
        <v>99201</v>
      </c>
      <c r="G11593" t="s">
        <v>318</v>
      </c>
      <c r="H11593" s="34">
        <v>52717</v>
      </c>
      <c r="I11593" s="7">
        <v>44809</v>
      </c>
      <c r="J11593" s="7">
        <v>34625.82</v>
      </c>
      <c r="K11593" s="7">
        <v>9287</v>
      </c>
      <c r="L11593" s="7">
        <v>896.18</v>
      </c>
      <c r="M11593" s="5">
        <v>0.02</v>
      </c>
      <c r="N11593" t="s">
        <v>16</v>
      </c>
      <c r="O11593" t="s">
        <v>27</v>
      </c>
      <c r="P11593" t="s">
        <v>3148</v>
      </c>
      <c r="Q11593" t="s">
        <v>32</v>
      </c>
      <c r="R11593" t="s">
        <v>26</v>
      </c>
      <c r="S11593" t="s">
        <v>21</v>
      </c>
      <c r="T11593" t="s">
        <v>13310</v>
      </c>
      <c r="U11593" s="1">
        <v>45690</v>
      </c>
      <c r="V11593">
        <v>79</v>
      </c>
      <c r="W11593" t="str">
        <f t="shared" si="228"/>
        <v>60-89</v>
      </c>
    </row>
    <row r="11594" spans="1:23" x14ac:dyDescent="0.25">
      <c r="A11594" t="s">
        <v>11843</v>
      </c>
      <c r="B11594">
        <v>9154074721</v>
      </c>
      <c r="C11594">
        <v>7466384873</v>
      </c>
      <c r="D11594" s="1">
        <v>45826</v>
      </c>
      <c r="E11594">
        <v>99223</v>
      </c>
      <c r="F11594">
        <v>99201</v>
      </c>
      <c r="G11594" t="s">
        <v>3170</v>
      </c>
      <c r="H11594" s="34">
        <v>35114</v>
      </c>
      <c r="I11594" s="7">
        <v>28793</v>
      </c>
      <c r="J11594" s="7">
        <v>23610.26</v>
      </c>
      <c r="K11594" s="7">
        <v>0</v>
      </c>
      <c r="L11594" s="7">
        <v>5182.74</v>
      </c>
      <c r="M11594" s="5">
        <v>0.18</v>
      </c>
      <c r="N11594" t="s">
        <v>3141</v>
      </c>
      <c r="O11594" t="s">
        <v>17</v>
      </c>
      <c r="P11594" t="s">
        <v>35</v>
      </c>
      <c r="Q11594" t="s">
        <v>32</v>
      </c>
      <c r="R11594" t="s">
        <v>38</v>
      </c>
      <c r="S11594" t="s">
        <v>21</v>
      </c>
      <c r="T11594" t="s">
        <v>13310</v>
      </c>
      <c r="U11594" s="1">
        <v>45928</v>
      </c>
      <c r="V11594">
        <v>102</v>
      </c>
      <c r="W11594" t="str">
        <f t="shared" si="228"/>
        <v>90-119</v>
      </c>
    </row>
    <row r="11595" spans="1:23" x14ac:dyDescent="0.25">
      <c r="A11595" t="s">
        <v>11844</v>
      </c>
      <c r="B11595">
        <v>5214712088</v>
      </c>
      <c r="C11595">
        <v>8086493923</v>
      </c>
      <c r="D11595" s="1">
        <v>45814</v>
      </c>
      <c r="E11595">
        <v>99214</v>
      </c>
      <c r="F11595">
        <v>99284</v>
      </c>
      <c r="G11595" t="s">
        <v>187</v>
      </c>
      <c r="H11595" s="34">
        <v>69454</v>
      </c>
      <c r="I11595" s="7">
        <v>45145</v>
      </c>
      <c r="J11595" s="7">
        <v>26700.6</v>
      </c>
      <c r="K11595" s="7">
        <v>13027</v>
      </c>
      <c r="L11595" s="7">
        <v>5417.4</v>
      </c>
      <c r="M11595" s="5">
        <v>0.12</v>
      </c>
      <c r="N11595" t="s">
        <v>46</v>
      </c>
      <c r="O11595" t="s">
        <v>27</v>
      </c>
      <c r="P11595" t="s">
        <v>3148</v>
      </c>
      <c r="Q11595" t="s">
        <v>32</v>
      </c>
      <c r="R11595" t="s">
        <v>38</v>
      </c>
      <c r="S11595" t="s">
        <v>21</v>
      </c>
      <c r="T11595" t="s">
        <v>13310</v>
      </c>
      <c r="U11595" s="1">
        <v>45978</v>
      </c>
      <c r="V11595">
        <v>164</v>
      </c>
      <c r="W11595" t="str">
        <f t="shared" si="228"/>
        <v>150-179</v>
      </c>
    </row>
    <row r="11596" spans="1:23" x14ac:dyDescent="0.25">
      <c r="A11596" t="s">
        <v>11845</v>
      </c>
      <c r="B11596">
        <v>4172464704</v>
      </c>
      <c r="C11596">
        <v>4219636312</v>
      </c>
      <c r="D11596" s="1">
        <v>45884</v>
      </c>
      <c r="E11596">
        <v>99221</v>
      </c>
      <c r="F11596">
        <v>90834</v>
      </c>
      <c r="G11596" t="s">
        <v>3843</v>
      </c>
      <c r="H11596" s="34">
        <v>90239</v>
      </c>
      <c r="I11596" s="7">
        <v>73996</v>
      </c>
      <c r="J11596" s="7">
        <v>52013.72</v>
      </c>
      <c r="K11596" s="7">
        <v>8663</v>
      </c>
      <c r="L11596" s="7">
        <v>13319.28</v>
      </c>
      <c r="M11596" s="5">
        <v>0.18</v>
      </c>
      <c r="N11596" t="s">
        <v>3141</v>
      </c>
      <c r="O11596" t="s">
        <v>30</v>
      </c>
      <c r="P11596" t="s">
        <v>97</v>
      </c>
      <c r="Q11596" t="s">
        <v>19</v>
      </c>
      <c r="R11596" t="s">
        <v>20</v>
      </c>
      <c r="S11596" t="s">
        <v>21</v>
      </c>
      <c r="T11596" t="s">
        <v>13311</v>
      </c>
      <c r="U11596" s="1">
        <v>45932</v>
      </c>
      <c r="V11596">
        <v>48</v>
      </c>
      <c r="W11596" t="str">
        <f t="shared" si="228"/>
        <v>30-59</v>
      </c>
    </row>
    <row r="11597" spans="1:23" x14ac:dyDescent="0.25">
      <c r="A11597" t="s">
        <v>11846</v>
      </c>
      <c r="B11597">
        <v>6815272965</v>
      </c>
      <c r="C11597">
        <v>2964951829</v>
      </c>
      <c r="D11597" s="1">
        <v>45599</v>
      </c>
      <c r="E11597">
        <v>99233</v>
      </c>
      <c r="F11597">
        <v>99291</v>
      </c>
      <c r="G11597" t="s">
        <v>3312</v>
      </c>
      <c r="H11597" s="34">
        <v>99737</v>
      </c>
      <c r="I11597" s="7">
        <v>74803</v>
      </c>
      <c r="J11597" s="7">
        <v>57818.55</v>
      </c>
      <c r="K11597" s="7">
        <v>5764</v>
      </c>
      <c r="L11597" s="7">
        <v>11220.45</v>
      </c>
      <c r="M11597" s="5">
        <v>0.15</v>
      </c>
      <c r="N11597" t="s">
        <v>1139</v>
      </c>
      <c r="O11597" t="s">
        <v>30</v>
      </c>
      <c r="P11597" t="s">
        <v>25</v>
      </c>
      <c r="Q11597" t="s">
        <v>32</v>
      </c>
      <c r="R11597" t="s">
        <v>27</v>
      </c>
      <c r="S11597" t="s">
        <v>21</v>
      </c>
      <c r="T11597" t="s">
        <v>13310</v>
      </c>
      <c r="U11597" s="1">
        <v>45711</v>
      </c>
      <c r="V11597">
        <v>112</v>
      </c>
      <c r="W11597" t="str">
        <f t="shared" si="228"/>
        <v>90-119</v>
      </c>
    </row>
    <row r="11598" spans="1:23" x14ac:dyDescent="0.25">
      <c r="A11598" t="s">
        <v>11847</v>
      </c>
      <c r="B11598">
        <v>9723162375</v>
      </c>
      <c r="C11598">
        <v>8718048375</v>
      </c>
      <c r="D11598" s="1">
        <v>45681</v>
      </c>
      <c r="E11598">
        <v>99232</v>
      </c>
      <c r="F11598">
        <v>99291</v>
      </c>
      <c r="G11598" t="s">
        <v>415</v>
      </c>
      <c r="H11598" s="34">
        <v>58034</v>
      </c>
      <c r="I11598" s="7">
        <v>43526</v>
      </c>
      <c r="J11598" s="7">
        <v>24531.1</v>
      </c>
      <c r="K11598" s="7">
        <v>12466</v>
      </c>
      <c r="L11598" s="7">
        <v>6528.9</v>
      </c>
      <c r="M11598" s="5">
        <v>0.15</v>
      </c>
      <c r="N11598" t="s">
        <v>1139</v>
      </c>
      <c r="O11598" t="s">
        <v>27</v>
      </c>
      <c r="P11598" t="s">
        <v>3146</v>
      </c>
      <c r="Q11598" t="s">
        <v>32</v>
      </c>
      <c r="R11598" t="s">
        <v>27</v>
      </c>
      <c r="S11598" t="s">
        <v>21</v>
      </c>
      <c r="T11598" t="s">
        <v>13312</v>
      </c>
      <c r="U11598" s="1">
        <v>45731</v>
      </c>
      <c r="V11598">
        <v>50</v>
      </c>
      <c r="W11598" t="str">
        <f t="shared" si="228"/>
        <v>30-59</v>
      </c>
    </row>
    <row r="11599" spans="1:23" x14ac:dyDescent="0.25">
      <c r="A11599" t="s">
        <v>11848</v>
      </c>
      <c r="B11599">
        <v>4499277918</v>
      </c>
      <c r="C11599">
        <v>6076284697</v>
      </c>
      <c r="D11599" s="1">
        <v>45609</v>
      </c>
      <c r="E11599">
        <v>99223</v>
      </c>
      <c r="F11599">
        <v>99292</v>
      </c>
      <c r="G11599" t="s">
        <v>3265</v>
      </c>
      <c r="H11599" s="34">
        <v>36224</v>
      </c>
      <c r="I11599" s="7">
        <v>26081</v>
      </c>
      <c r="J11599" s="7">
        <v>20072.52</v>
      </c>
      <c r="K11599" s="7">
        <v>3922</v>
      </c>
      <c r="L11599" s="7">
        <v>2086.48</v>
      </c>
      <c r="M11599" s="5">
        <v>0.08</v>
      </c>
      <c r="N11599" t="s">
        <v>24</v>
      </c>
      <c r="O11599" t="s">
        <v>30</v>
      </c>
      <c r="P11599" t="s">
        <v>3149</v>
      </c>
      <c r="Q11599" t="s">
        <v>19</v>
      </c>
      <c r="R11599" t="s">
        <v>20</v>
      </c>
      <c r="S11599" t="s">
        <v>27</v>
      </c>
      <c r="T11599" t="s">
        <v>13312</v>
      </c>
      <c r="U11599" s="1">
        <v>45681</v>
      </c>
      <c r="V11599">
        <v>72</v>
      </c>
      <c r="W11599" t="str">
        <f t="shared" si="228"/>
        <v>60-89</v>
      </c>
    </row>
    <row r="11600" spans="1:23" x14ac:dyDescent="0.25">
      <c r="A11600" t="s">
        <v>11849</v>
      </c>
      <c r="B11600">
        <v>5863059317</v>
      </c>
      <c r="C11600">
        <v>6522742337</v>
      </c>
      <c r="D11600" s="1">
        <v>45309</v>
      </c>
      <c r="E11600">
        <v>99238</v>
      </c>
      <c r="F11600">
        <v>99215</v>
      </c>
      <c r="G11600" t="s">
        <v>124</v>
      </c>
      <c r="H11600" s="34">
        <v>75854</v>
      </c>
      <c r="I11600" s="7">
        <v>62200</v>
      </c>
      <c r="J11600" s="7">
        <v>51004</v>
      </c>
      <c r="K11600" s="7">
        <v>0</v>
      </c>
      <c r="L11600" s="7">
        <v>11196</v>
      </c>
      <c r="M11600" s="5">
        <v>0.18</v>
      </c>
      <c r="N11600" t="s">
        <v>3141</v>
      </c>
      <c r="O11600" t="s">
        <v>17</v>
      </c>
      <c r="P11600" t="s">
        <v>58</v>
      </c>
      <c r="Q11600" t="s">
        <v>19</v>
      </c>
      <c r="R11600" t="s">
        <v>26</v>
      </c>
      <c r="S11600" t="s">
        <v>27</v>
      </c>
      <c r="T11600" t="s">
        <v>13312</v>
      </c>
      <c r="U11600" s="1">
        <v>45363</v>
      </c>
      <c r="V11600">
        <v>53</v>
      </c>
      <c r="W11600" t="str">
        <f t="shared" si="228"/>
        <v>30-59</v>
      </c>
    </row>
    <row r="11601" spans="1:23" x14ac:dyDescent="0.25">
      <c r="A11601" t="s">
        <v>11850</v>
      </c>
      <c r="B11601">
        <v>4653300560</v>
      </c>
      <c r="C11601">
        <v>5003197586</v>
      </c>
      <c r="D11601" s="1">
        <v>45383</v>
      </c>
      <c r="E11601">
        <v>99221</v>
      </c>
      <c r="F11601">
        <v>99211</v>
      </c>
      <c r="G11601" t="s">
        <v>244</v>
      </c>
      <c r="H11601" s="34">
        <v>83983</v>
      </c>
      <c r="I11601" s="7">
        <v>54589</v>
      </c>
      <c r="J11601" s="7">
        <v>48038.32</v>
      </c>
      <c r="K11601" s="7">
        <v>0</v>
      </c>
      <c r="L11601" s="7">
        <v>6550.68</v>
      </c>
      <c r="M11601" s="5">
        <v>0.12</v>
      </c>
      <c r="N11601" t="s">
        <v>46</v>
      </c>
      <c r="O11601" t="s">
        <v>17</v>
      </c>
      <c r="P11601" t="s">
        <v>31</v>
      </c>
      <c r="Q11601" t="s">
        <v>19</v>
      </c>
      <c r="R11601" t="s">
        <v>27</v>
      </c>
      <c r="S11601" t="s">
        <v>21</v>
      </c>
      <c r="T11601" t="s">
        <v>13311</v>
      </c>
      <c r="U11601" s="1">
        <v>45504</v>
      </c>
      <c r="V11601">
        <v>121</v>
      </c>
      <c r="W11601" t="str">
        <f t="shared" si="228"/>
        <v>120-149</v>
      </c>
    </row>
    <row r="11602" spans="1:23" x14ac:dyDescent="0.25">
      <c r="A11602" t="s">
        <v>11851</v>
      </c>
      <c r="B11602">
        <v>3443104868</v>
      </c>
      <c r="C11602">
        <v>7375176762</v>
      </c>
      <c r="D11602" s="1">
        <v>45327</v>
      </c>
      <c r="E11602">
        <v>99213</v>
      </c>
      <c r="F11602">
        <v>99284</v>
      </c>
      <c r="G11602" t="s">
        <v>320</v>
      </c>
      <c r="H11602" s="34">
        <v>64627</v>
      </c>
      <c r="I11602" s="7">
        <v>48470</v>
      </c>
      <c r="J11602" s="7">
        <v>41199.5</v>
      </c>
      <c r="K11602" s="7">
        <v>0</v>
      </c>
      <c r="L11602" s="7">
        <v>7270.5</v>
      </c>
      <c r="M11602" s="5">
        <v>0.15</v>
      </c>
      <c r="N11602" t="s">
        <v>1139</v>
      </c>
      <c r="O11602" t="s">
        <v>17</v>
      </c>
      <c r="P11602" t="s">
        <v>3148</v>
      </c>
      <c r="Q11602" t="s">
        <v>19</v>
      </c>
      <c r="R11602" t="s">
        <v>20</v>
      </c>
      <c r="S11602" t="s">
        <v>27</v>
      </c>
      <c r="T11602" t="s">
        <v>13310</v>
      </c>
      <c r="U11602" s="1">
        <v>45419</v>
      </c>
      <c r="V11602">
        <v>92</v>
      </c>
      <c r="W11602" t="str">
        <f t="shared" si="228"/>
        <v>90-119</v>
      </c>
    </row>
    <row r="11603" spans="1:23" x14ac:dyDescent="0.25">
      <c r="A11603" t="s">
        <v>11852</v>
      </c>
      <c r="B11603">
        <v>5027338474</v>
      </c>
      <c r="C11603">
        <v>574722767</v>
      </c>
      <c r="D11603" s="1">
        <v>45896</v>
      </c>
      <c r="E11603">
        <v>99215</v>
      </c>
      <c r="F11603">
        <v>99214</v>
      </c>
      <c r="G11603" t="s">
        <v>65</v>
      </c>
      <c r="H11603" s="34">
        <v>60812</v>
      </c>
      <c r="I11603" s="7">
        <v>51690</v>
      </c>
      <c r="J11603" s="7">
        <v>50656.2</v>
      </c>
      <c r="K11603" s="7">
        <v>0</v>
      </c>
      <c r="L11603" s="7">
        <v>1033.8</v>
      </c>
      <c r="M11603" s="5">
        <v>0.02</v>
      </c>
      <c r="N11603" t="s">
        <v>16</v>
      </c>
      <c r="O11603" t="s">
        <v>17</v>
      </c>
      <c r="P11603" t="s">
        <v>25</v>
      </c>
      <c r="Q11603" t="s">
        <v>32</v>
      </c>
      <c r="R11603" t="s">
        <v>20</v>
      </c>
      <c r="S11603" t="s">
        <v>21</v>
      </c>
      <c r="T11603" t="s">
        <v>13311</v>
      </c>
      <c r="U11603" s="1">
        <v>46059</v>
      </c>
      <c r="V11603">
        <v>163</v>
      </c>
      <c r="W11603" t="str">
        <f t="shared" si="228"/>
        <v>150-179</v>
      </c>
    </row>
    <row r="11604" spans="1:23" x14ac:dyDescent="0.25">
      <c r="A11604" t="s">
        <v>11853</v>
      </c>
      <c r="B11604">
        <v>342550542</v>
      </c>
      <c r="C11604">
        <v>1349744101</v>
      </c>
      <c r="D11604" s="1">
        <v>45670</v>
      </c>
      <c r="E11604">
        <v>99232</v>
      </c>
      <c r="F11604">
        <v>99213</v>
      </c>
      <c r="G11604" t="s">
        <v>3428</v>
      </c>
      <c r="H11604" s="34">
        <v>57881</v>
      </c>
      <c r="I11604" s="7">
        <v>37623</v>
      </c>
      <c r="J11604" s="7">
        <v>33108.239999999998</v>
      </c>
      <c r="K11604" s="7">
        <v>0</v>
      </c>
      <c r="L11604" s="7">
        <v>4514.76</v>
      </c>
      <c r="M11604" s="5">
        <v>0.12</v>
      </c>
      <c r="N11604" t="s">
        <v>46</v>
      </c>
      <c r="O11604" t="s">
        <v>17</v>
      </c>
      <c r="P11604" t="s">
        <v>25</v>
      </c>
      <c r="Q11604" t="s">
        <v>32</v>
      </c>
      <c r="R11604" t="s">
        <v>38</v>
      </c>
      <c r="S11604" t="s">
        <v>17</v>
      </c>
      <c r="T11604" t="s">
        <v>13310</v>
      </c>
      <c r="U11604" s="1">
        <v>45805</v>
      </c>
      <c r="V11604">
        <v>135</v>
      </c>
      <c r="W11604" t="str">
        <f t="shared" si="228"/>
        <v>120-149</v>
      </c>
    </row>
    <row r="11605" spans="1:23" x14ac:dyDescent="0.25">
      <c r="A11605" t="s">
        <v>11854</v>
      </c>
      <c r="B11605">
        <v>7957941984</v>
      </c>
      <c r="C11605">
        <v>2824857880</v>
      </c>
      <c r="D11605" s="1">
        <v>45688</v>
      </c>
      <c r="E11605">
        <v>99214</v>
      </c>
      <c r="F11605">
        <v>99204</v>
      </c>
      <c r="G11605" t="s">
        <v>3154</v>
      </c>
      <c r="H11605" s="34">
        <v>42065</v>
      </c>
      <c r="I11605" s="7">
        <v>31549</v>
      </c>
      <c r="J11605" s="7">
        <v>22365.65</v>
      </c>
      <c r="K11605" s="7">
        <v>4451</v>
      </c>
      <c r="L11605" s="7">
        <v>4732.3500000000004</v>
      </c>
      <c r="M11605" s="5">
        <v>0.15</v>
      </c>
      <c r="N11605" t="s">
        <v>1139</v>
      </c>
      <c r="O11605" t="s">
        <v>27</v>
      </c>
      <c r="P11605" t="s">
        <v>3146</v>
      </c>
      <c r="Q11605" t="s">
        <v>32</v>
      </c>
      <c r="R11605" t="s">
        <v>43</v>
      </c>
      <c r="S11605" t="s">
        <v>17</v>
      </c>
      <c r="T11605" t="s">
        <v>13310</v>
      </c>
      <c r="U11605" s="1">
        <v>45774</v>
      </c>
      <c r="V11605">
        <v>86</v>
      </c>
      <c r="W11605" t="str">
        <f t="shared" si="228"/>
        <v>60-89</v>
      </c>
    </row>
    <row r="11606" spans="1:23" x14ac:dyDescent="0.25">
      <c r="A11606" t="s">
        <v>11855</v>
      </c>
      <c r="B11606">
        <v>2130184822</v>
      </c>
      <c r="C11606">
        <v>1486537021</v>
      </c>
      <c r="D11606" s="1">
        <v>45772</v>
      </c>
      <c r="E11606">
        <v>99231</v>
      </c>
      <c r="F11606">
        <v>99292</v>
      </c>
      <c r="G11606" t="s">
        <v>3494</v>
      </c>
      <c r="H11606" s="34">
        <v>14363</v>
      </c>
      <c r="I11606" s="7">
        <v>11490</v>
      </c>
      <c r="J11606" s="7">
        <v>7418.4</v>
      </c>
      <c r="K11606" s="7">
        <v>2463</v>
      </c>
      <c r="L11606" s="7">
        <v>1608.6</v>
      </c>
      <c r="M11606" s="5">
        <v>0.14000000000000001</v>
      </c>
      <c r="N11606" t="s">
        <v>1135</v>
      </c>
      <c r="O11606" t="s">
        <v>27</v>
      </c>
      <c r="P11606" t="s">
        <v>40</v>
      </c>
      <c r="Q11606" t="s">
        <v>19</v>
      </c>
      <c r="R11606" t="s">
        <v>26</v>
      </c>
      <c r="S11606" t="s">
        <v>17</v>
      </c>
      <c r="T11606" t="s">
        <v>13311</v>
      </c>
      <c r="U11606" s="1">
        <v>45950</v>
      </c>
      <c r="V11606">
        <v>178</v>
      </c>
      <c r="W11606" t="str">
        <f t="shared" si="228"/>
        <v>150-179</v>
      </c>
    </row>
    <row r="11607" spans="1:23" x14ac:dyDescent="0.25">
      <c r="A11607" t="s">
        <v>11856</v>
      </c>
      <c r="B11607">
        <v>1614048789</v>
      </c>
      <c r="C11607">
        <v>878505731</v>
      </c>
      <c r="D11607" s="1">
        <v>45428</v>
      </c>
      <c r="E11607">
        <v>99215</v>
      </c>
      <c r="F11607">
        <v>81000</v>
      </c>
      <c r="G11607" t="s">
        <v>3410</v>
      </c>
      <c r="H11607" s="34">
        <v>97085</v>
      </c>
      <c r="I11607" s="7">
        <v>76697</v>
      </c>
      <c r="J11607" s="7">
        <v>59331.48</v>
      </c>
      <c r="K11607" s="7">
        <v>5094</v>
      </c>
      <c r="L11607" s="7">
        <v>12271.52</v>
      </c>
      <c r="M11607" s="5">
        <v>0.16</v>
      </c>
      <c r="N11607" t="s">
        <v>1138</v>
      </c>
      <c r="O11607" t="s">
        <v>30</v>
      </c>
      <c r="P11607" t="s">
        <v>18</v>
      </c>
      <c r="Q11607" t="s">
        <v>32</v>
      </c>
      <c r="R11607" t="s">
        <v>21</v>
      </c>
      <c r="S11607" t="s">
        <v>17</v>
      </c>
      <c r="T11607" t="s">
        <v>13311</v>
      </c>
      <c r="U11607" s="1">
        <v>45546</v>
      </c>
      <c r="V11607">
        <v>118</v>
      </c>
      <c r="W11607" t="str">
        <f t="shared" si="228"/>
        <v>90-119</v>
      </c>
    </row>
    <row r="11608" spans="1:23" x14ac:dyDescent="0.25">
      <c r="A11608" t="s">
        <v>11857</v>
      </c>
      <c r="B11608">
        <v>8734000141</v>
      </c>
      <c r="C11608">
        <v>4257605690</v>
      </c>
      <c r="D11608" s="1">
        <v>45581</v>
      </c>
      <c r="E11608">
        <v>99223</v>
      </c>
      <c r="F11608">
        <v>99285</v>
      </c>
      <c r="G11608" t="s">
        <v>140</v>
      </c>
      <c r="H11608" s="34">
        <v>96420</v>
      </c>
      <c r="I11608" s="7">
        <v>69422</v>
      </c>
      <c r="J11608" s="7">
        <v>33886.239999999998</v>
      </c>
      <c r="K11608" s="7">
        <v>29982</v>
      </c>
      <c r="L11608" s="7">
        <v>5553.76</v>
      </c>
      <c r="M11608" s="5">
        <v>0.08</v>
      </c>
      <c r="N11608" t="s">
        <v>24</v>
      </c>
      <c r="O11608" t="s">
        <v>27</v>
      </c>
      <c r="P11608" t="s">
        <v>3149</v>
      </c>
      <c r="Q11608" t="s">
        <v>32</v>
      </c>
      <c r="R11608" t="s">
        <v>27</v>
      </c>
      <c r="S11608" t="s">
        <v>21</v>
      </c>
      <c r="T11608" t="s">
        <v>13310</v>
      </c>
      <c r="U11608" s="1">
        <v>45685</v>
      </c>
      <c r="V11608">
        <v>104</v>
      </c>
      <c r="W11608" t="str">
        <f t="shared" si="228"/>
        <v>90-119</v>
      </c>
    </row>
    <row r="11609" spans="1:23" x14ac:dyDescent="0.25">
      <c r="A11609" t="s">
        <v>11858</v>
      </c>
      <c r="B11609">
        <v>8007313426</v>
      </c>
      <c r="C11609">
        <v>4570641327</v>
      </c>
      <c r="D11609" s="1">
        <v>45559</v>
      </c>
      <c r="E11609">
        <v>99221</v>
      </c>
      <c r="F11609">
        <v>99211</v>
      </c>
      <c r="G11609" t="s">
        <v>140</v>
      </c>
      <c r="H11609" s="34">
        <v>46613</v>
      </c>
      <c r="I11609" s="7">
        <v>38223</v>
      </c>
      <c r="J11609" s="7">
        <v>31342.86</v>
      </c>
      <c r="K11609" s="7">
        <v>0</v>
      </c>
      <c r="L11609" s="7">
        <v>6880.14</v>
      </c>
      <c r="M11609" s="5">
        <v>0.18</v>
      </c>
      <c r="N11609" t="s">
        <v>3141</v>
      </c>
      <c r="O11609" t="s">
        <v>17</v>
      </c>
      <c r="P11609" t="s">
        <v>3150</v>
      </c>
      <c r="Q11609" t="s">
        <v>19</v>
      </c>
      <c r="R11609" t="s">
        <v>38</v>
      </c>
      <c r="S11609" t="s">
        <v>27</v>
      </c>
      <c r="T11609" t="s">
        <v>13312</v>
      </c>
      <c r="U11609" s="1">
        <v>45658</v>
      </c>
      <c r="V11609">
        <v>99</v>
      </c>
      <c r="W11609" t="str">
        <f t="shared" si="228"/>
        <v>90-119</v>
      </c>
    </row>
    <row r="11610" spans="1:23" x14ac:dyDescent="0.25">
      <c r="A11610" t="s">
        <v>11859</v>
      </c>
      <c r="B11610">
        <v>4902182696</v>
      </c>
      <c r="C11610">
        <v>4900107436</v>
      </c>
      <c r="D11610" s="1">
        <v>45901</v>
      </c>
      <c r="E11610">
        <v>99214</v>
      </c>
      <c r="F11610">
        <v>99281</v>
      </c>
      <c r="G11610" t="s">
        <v>3419</v>
      </c>
      <c r="H11610" s="34">
        <v>88077</v>
      </c>
      <c r="I11610" s="7">
        <v>72223</v>
      </c>
      <c r="J11610" s="7">
        <v>47427.86</v>
      </c>
      <c r="K11610" s="7">
        <v>11795</v>
      </c>
      <c r="L11610" s="7">
        <v>13000.14</v>
      </c>
      <c r="M11610" s="5">
        <v>0.18</v>
      </c>
      <c r="N11610" t="s">
        <v>3141</v>
      </c>
      <c r="O11610" t="s">
        <v>27</v>
      </c>
      <c r="P11610" t="s">
        <v>35</v>
      </c>
      <c r="Q11610" t="s">
        <v>32</v>
      </c>
      <c r="R11610" t="s">
        <v>43</v>
      </c>
      <c r="S11610" t="s">
        <v>21</v>
      </c>
      <c r="T11610" t="s">
        <v>13310</v>
      </c>
      <c r="U11610" s="1">
        <v>45991</v>
      </c>
      <c r="V11610">
        <v>90</v>
      </c>
      <c r="W11610" t="str">
        <f t="shared" si="228"/>
        <v>90-119</v>
      </c>
    </row>
    <row r="11611" spans="1:23" x14ac:dyDescent="0.25">
      <c r="A11611" t="s">
        <v>11860</v>
      </c>
      <c r="B11611">
        <v>3617251470</v>
      </c>
      <c r="C11611">
        <v>3111952546</v>
      </c>
      <c r="D11611" s="1">
        <v>45723</v>
      </c>
      <c r="E11611">
        <v>99231</v>
      </c>
      <c r="F11611">
        <v>93000</v>
      </c>
      <c r="G11611" t="s">
        <v>3223</v>
      </c>
      <c r="H11611" s="34">
        <v>75634</v>
      </c>
      <c r="I11611" s="7">
        <v>58995</v>
      </c>
      <c r="J11611" s="7">
        <v>39120</v>
      </c>
      <c r="K11611" s="7">
        <v>8076</v>
      </c>
      <c r="L11611" s="7">
        <v>11799</v>
      </c>
      <c r="M11611" s="5">
        <v>0.2</v>
      </c>
      <c r="N11611" t="s">
        <v>3140</v>
      </c>
      <c r="O11611" t="s">
        <v>30</v>
      </c>
      <c r="P11611" t="s">
        <v>3147</v>
      </c>
      <c r="Q11611" t="s">
        <v>19</v>
      </c>
      <c r="R11611" t="s">
        <v>26</v>
      </c>
      <c r="S11611" t="s">
        <v>17</v>
      </c>
      <c r="T11611" t="s">
        <v>13311</v>
      </c>
      <c r="U11611" s="1">
        <v>45848</v>
      </c>
      <c r="V11611">
        <v>125</v>
      </c>
      <c r="W11611" t="str">
        <f t="shared" si="228"/>
        <v>120-149</v>
      </c>
    </row>
    <row r="11612" spans="1:23" x14ac:dyDescent="0.25">
      <c r="A11612" t="s">
        <v>11861</v>
      </c>
      <c r="B11612">
        <v>5918029464</v>
      </c>
      <c r="C11612">
        <v>2272555620</v>
      </c>
      <c r="D11612" s="1">
        <v>45687</v>
      </c>
      <c r="E11612">
        <v>99221</v>
      </c>
      <c r="F11612">
        <v>99292</v>
      </c>
      <c r="G11612" t="s">
        <v>129</v>
      </c>
      <c r="H11612" s="34">
        <v>28498</v>
      </c>
      <c r="I11612" s="7">
        <v>21374</v>
      </c>
      <c r="J11612" s="7">
        <v>13814.9</v>
      </c>
      <c r="K11612" s="7">
        <v>4353</v>
      </c>
      <c r="L11612" s="7">
        <v>3206.1</v>
      </c>
      <c r="M11612" s="5">
        <v>0.15</v>
      </c>
      <c r="N11612" t="s">
        <v>1139</v>
      </c>
      <c r="O11612" t="s">
        <v>27</v>
      </c>
      <c r="P11612" t="s">
        <v>25</v>
      </c>
      <c r="Q11612" t="s">
        <v>19</v>
      </c>
      <c r="R11612" t="s">
        <v>43</v>
      </c>
      <c r="S11612" t="s">
        <v>27</v>
      </c>
      <c r="T11612" t="s">
        <v>13312</v>
      </c>
      <c r="U11612" s="1">
        <v>45739</v>
      </c>
      <c r="V11612">
        <v>52</v>
      </c>
      <c r="W11612" t="str">
        <f t="shared" si="228"/>
        <v>30-59</v>
      </c>
    </row>
    <row r="11613" spans="1:23" x14ac:dyDescent="0.25">
      <c r="A11613" t="s">
        <v>11862</v>
      </c>
      <c r="B11613">
        <v>6109585434</v>
      </c>
      <c r="C11613">
        <v>6580837002</v>
      </c>
      <c r="D11613" s="1">
        <v>45626</v>
      </c>
      <c r="E11613">
        <v>99221</v>
      </c>
      <c r="F11613">
        <v>99212</v>
      </c>
      <c r="G11613" t="s">
        <v>106</v>
      </c>
      <c r="H11613" s="34">
        <v>3626</v>
      </c>
      <c r="I11613" s="7">
        <v>2901</v>
      </c>
      <c r="J11613" s="7">
        <v>2494.86</v>
      </c>
      <c r="K11613" s="7">
        <v>0</v>
      </c>
      <c r="L11613" s="7">
        <v>406.14</v>
      </c>
      <c r="M11613" s="5">
        <v>0.14000000000000001</v>
      </c>
      <c r="N11613" t="s">
        <v>1135</v>
      </c>
      <c r="O11613" t="s">
        <v>17</v>
      </c>
      <c r="P11613" t="s">
        <v>25</v>
      </c>
      <c r="Q11613" t="s">
        <v>19</v>
      </c>
      <c r="R11613" t="s">
        <v>27</v>
      </c>
      <c r="S11613" t="s">
        <v>21</v>
      </c>
      <c r="T11613" t="s">
        <v>13312</v>
      </c>
      <c r="U11613" s="1">
        <v>45687</v>
      </c>
      <c r="V11613">
        <v>61</v>
      </c>
      <c r="W11613" t="str">
        <f t="shared" si="228"/>
        <v>60-89</v>
      </c>
    </row>
    <row r="11614" spans="1:23" x14ac:dyDescent="0.25">
      <c r="A11614" t="s">
        <v>11863</v>
      </c>
      <c r="B11614">
        <v>710477335</v>
      </c>
      <c r="C11614">
        <v>4518571881</v>
      </c>
      <c r="D11614" s="1">
        <v>45907</v>
      </c>
      <c r="E11614">
        <v>99231</v>
      </c>
      <c r="F11614">
        <v>99281</v>
      </c>
      <c r="G11614" t="s">
        <v>3508</v>
      </c>
      <c r="H11614" s="34">
        <v>71116</v>
      </c>
      <c r="I11614" s="7">
        <v>46225</v>
      </c>
      <c r="J11614" s="7">
        <v>34030</v>
      </c>
      <c r="K11614" s="7">
        <v>6648</v>
      </c>
      <c r="L11614" s="7">
        <v>5547</v>
      </c>
      <c r="M11614" s="5">
        <v>0.12</v>
      </c>
      <c r="N11614" t="s">
        <v>46</v>
      </c>
      <c r="O11614" t="s">
        <v>27</v>
      </c>
      <c r="P11614" t="s">
        <v>18</v>
      </c>
      <c r="Q11614" t="s">
        <v>32</v>
      </c>
      <c r="R11614" t="s">
        <v>21</v>
      </c>
      <c r="S11614" t="s">
        <v>21</v>
      </c>
      <c r="T11614" t="s">
        <v>13310</v>
      </c>
      <c r="U11614" s="1">
        <v>46032</v>
      </c>
      <c r="V11614">
        <v>125</v>
      </c>
      <c r="W11614" t="str">
        <f t="shared" si="228"/>
        <v>120-149</v>
      </c>
    </row>
    <row r="11615" spans="1:23" x14ac:dyDescent="0.25">
      <c r="A11615" t="s">
        <v>11864</v>
      </c>
      <c r="B11615">
        <v>3764184275</v>
      </c>
      <c r="C11615">
        <v>3458875507</v>
      </c>
      <c r="D11615" s="1">
        <v>45339</v>
      </c>
      <c r="E11615">
        <v>99223</v>
      </c>
      <c r="F11615">
        <v>99202</v>
      </c>
      <c r="G11615" t="s">
        <v>3170</v>
      </c>
      <c r="H11615" s="34">
        <v>82735</v>
      </c>
      <c r="I11615" s="7">
        <v>59569</v>
      </c>
      <c r="J11615" s="7">
        <v>54803.48</v>
      </c>
      <c r="K11615" s="7">
        <v>0</v>
      </c>
      <c r="L11615" s="7">
        <v>4765.5200000000004</v>
      </c>
      <c r="M11615" s="5">
        <v>0.08</v>
      </c>
      <c r="N11615" t="s">
        <v>24</v>
      </c>
      <c r="O11615" t="s">
        <v>17</v>
      </c>
      <c r="P11615" t="s">
        <v>97</v>
      </c>
      <c r="Q11615" t="s">
        <v>19</v>
      </c>
      <c r="R11615" t="s">
        <v>27</v>
      </c>
      <c r="S11615" t="s">
        <v>17</v>
      </c>
      <c r="T11615" t="s">
        <v>13311</v>
      </c>
      <c r="U11615" s="1">
        <v>45396</v>
      </c>
      <c r="V11615">
        <v>57</v>
      </c>
      <c r="W11615" t="str">
        <f t="shared" si="228"/>
        <v>30-59</v>
      </c>
    </row>
    <row r="11616" spans="1:23" x14ac:dyDescent="0.25">
      <c r="A11616" t="s">
        <v>11865</v>
      </c>
      <c r="B11616">
        <v>9816449078</v>
      </c>
      <c r="C11616">
        <v>3185958179</v>
      </c>
      <c r="D11616" s="1">
        <v>45666</v>
      </c>
      <c r="E11616">
        <v>99214</v>
      </c>
      <c r="F11616">
        <v>99291</v>
      </c>
      <c r="G11616" t="s">
        <v>3488</v>
      </c>
      <c r="H11616" s="34">
        <v>73394</v>
      </c>
      <c r="I11616" s="7">
        <v>52844</v>
      </c>
      <c r="J11616" s="7">
        <v>41389.480000000003</v>
      </c>
      <c r="K11616" s="7">
        <v>7227</v>
      </c>
      <c r="L11616" s="7">
        <v>4227.5200000000004</v>
      </c>
      <c r="M11616" s="5">
        <v>0.08</v>
      </c>
      <c r="N11616" t="s">
        <v>24</v>
      </c>
      <c r="O11616" t="s">
        <v>30</v>
      </c>
      <c r="P11616" t="s">
        <v>18</v>
      </c>
      <c r="Q11616" t="s">
        <v>32</v>
      </c>
      <c r="R11616" t="s">
        <v>27</v>
      </c>
      <c r="S11616" t="s">
        <v>21</v>
      </c>
      <c r="T11616" t="s">
        <v>13312</v>
      </c>
      <c r="U11616" s="1">
        <v>45696</v>
      </c>
      <c r="V11616">
        <v>30</v>
      </c>
      <c r="W11616" t="str">
        <f t="shared" si="228"/>
        <v>30-59</v>
      </c>
    </row>
    <row r="11617" spans="1:23" x14ac:dyDescent="0.25">
      <c r="A11617" t="s">
        <v>11866</v>
      </c>
      <c r="B11617">
        <v>8690385944</v>
      </c>
      <c r="C11617">
        <v>9063652761</v>
      </c>
      <c r="D11617" s="1">
        <v>45796</v>
      </c>
      <c r="E11617">
        <v>99214</v>
      </c>
      <c r="F11617">
        <v>99204</v>
      </c>
      <c r="G11617" t="s">
        <v>3412</v>
      </c>
      <c r="H11617" s="34">
        <v>29954</v>
      </c>
      <c r="I11617" s="7">
        <v>24562</v>
      </c>
      <c r="J11617" s="7">
        <v>17601.84</v>
      </c>
      <c r="K11617" s="7">
        <v>2539</v>
      </c>
      <c r="L11617" s="7">
        <v>4421.16</v>
      </c>
      <c r="M11617" s="5">
        <v>0.18</v>
      </c>
      <c r="N11617" t="s">
        <v>3141</v>
      </c>
      <c r="O11617" t="s">
        <v>30</v>
      </c>
      <c r="P11617" t="s">
        <v>35</v>
      </c>
      <c r="Q11617" t="s">
        <v>32</v>
      </c>
      <c r="R11617" t="s">
        <v>38</v>
      </c>
      <c r="S11617" t="s">
        <v>21</v>
      </c>
      <c r="T11617" t="s">
        <v>13311</v>
      </c>
      <c r="U11617" s="1">
        <v>45864</v>
      </c>
      <c r="V11617">
        <v>68</v>
      </c>
      <c r="W11617" t="str">
        <f t="shared" si="228"/>
        <v>60-89</v>
      </c>
    </row>
    <row r="11618" spans="1:23" x14ac:dyDescent="0.25">
      <c r="A11618" t="s">
        <v>11867</v>
      </c>
      <c r="B11618">
        <v>4928638577</v>
      </c>
      <c r="C11618">
        <v>2020301982</v>
      </c>
      <c r="D11618" s="1">
        <v>45844</v>
      </c>
      <c r="E11618">
        <v>99222</v>
      </c>
      <c r="F11618">
        <v>99291</v>
      </c>
      <c r="G11618" t="s">
        <v>3391</v>
      </c>
      <c r="H11618" s="34">
        <v>50533</v>
      </c>
      <c r="I11618" s="7">
        <v>40426</v>
      </c>
      <c r="J11618" s="7">
        <v>30879.360000000001</v>
      </c>
      <c r="K11618" s="7">
        <v>3887</v>
      </c>
      <c r="L11618" s="7">
        <v>5659.64</v>
      </c>
      <c r="M11618" s="5">
        <v>0.14000000000000001</v>
      </c>
      <c r="N11618" t="s">
        <v>1135</v>
      </c>
      <c r="O11618" t="s">
        <v>30</v>
      </c>
      <c r="P11618" t="s">
        <v>25</v>
      </c>
      <c r="Q11618" t="s">
        <v>19</v>
      </c>
      <c r="R11618" t="s">
        <v>43</v>
      </c>
      <c r="S11618" t="s">
        <v>21</v>
      </c>
      <c r="T11618" t="s">
        <v>13312</v>
      </c>
      <c r="U11618" s="1">
        <v>45875</v>
      </c>
      <c r="V11618">
        <v>31</v>
      </c>
      <c r="W11618" t="str">
        <f t="shared" si="228"/>
        <v>30-59</v>
      </c>
    </row>
    <row r="11619" spans="1:23" x14ac:dyDescent="0.25">
      <c r="A11619" t="s">
        <v>11868</v>
      </c>
      <c r="B11619">
        <v>9984344002</v>
      </c>
      <c r="C11619">
        <v>4082978603</v>
      </c>
      <c r="D11619" s="1">
        <v>45542</v>
      </c>
      <c r="E11619">
        <v>99215</v>
      </c>
      <c r="F11619">
        <v>99214</v>
      </c>
      <c r="G11619" t="s">
        <v>240</v>
      </c>
      <c r="H11619" s="34">
        <v>97975</v>
      </c>
      <c r="I11619" s="7">
        <v>73481</v>
      </c>
      <c r="J11619" s="7">
        <v>47357.85</v>
      </c>
      <c r="K11619" s="7">
        <v>15101</v>
      </c>
      <c r="L11619" s="7">
        <v>11022.15</v>
      </c>
      <c r="M11619" s="5">
        <v>0.15</v>
      </c>
      <c r="N11619" t="s">
        <v>1139</v>
      </c>
      <c r="O11619" t="s">
        <v>27</v>
      </c>
      <c r="P11619" t="s">
        <v>3146</v>
      </c>
      <c r="Q11619" t="s">
        <v>19</v>
      </c>
      <c r="R11619" t="s">
        <v>27</v>
      </c>
      <c r="S11619" t="s">
        <v>21</v>
      </c>
      <c r="T11619" t="s">
        <v>13310</v>
      </c>
      <c r="U11619" s="1">
        <v>45601</v>
      </c>
      <c r="V11619">
        <v>59</v>
      </c>
      <c r="W11619" t="str">
        <f t="shared" si="228"/>
        <v>30-59</v>
      </c>
    </row>
    <row r="11620" spans="1:23" x14ac:dyDescent="0.25">
      <c r="A11620" t="s">
        <v>11869</v>
      </c>
      <c r="B11620">
        <v>7008801465</v>
      </c>
      <c r="C11620">
        <v>1574975983</v>
      </c>
      <c r="D11620" s="1">
        <v>45447</v>
      </c>
      <c r="E11620">
        <v>99232</v>
      </c>
      <c r="F11620">
        <v>99215</v>
      </c>
      <c r="G11620" t="s">
        <v>23</v>
      </c>
      <c r="H11620" s="34">
        <v>60361</v>
      </c>
      <c r="I11620" s="7">
        <v>39235</v>
      </c>
      <c r="J11620" s="7">
        <v>25454.799999999999</v>
      </c>
      <c r="K11620" s="7">
        <v>9072</v>
      </c>
      <c r="L11620" s="7">
        <v>4708.2</v>
      </c>
      <c r="M11620" s="5">
        <v>0.12</v>
      </c>
      <c r="N11620" t="s">
        <v>46</v>
      </c>
      <c r="O11620" t="s">
        <v>27</v>
      </c>
      <c r="P11620" t="s">
        <v>31</v>
      </c>
      <c r="Q11620" t="s">
        <v>19</v>
      </c>
      <c r="R11620" t="s">
        <v>26</v>
      </c>
      <c r="S11620" t="s">
        <v>21</v>
      </c>
      <c r="T11620" t="s">
        <v>13310</v>
      </c>
      <c r="U11620" s="1">
        <v>45624</v>
      </c>
      <c r="V11620">
        <v>177</v>
      </c>
      <c r="W11620" t="str">
        <f t="shared" si="228"/>
        <v>150-179</v>
      </c>
    </row>
    <row r="11621" spans="1:23" x14ac:dyDescent="0.25">
      <c r="A11621" t="s">
        <v>11870</v>
      </c>
      <c r="B11621">
        <v>3376036378</v>
      </c>
      <c r="C11621">
        <v>9195807128</v>
      </c>
      <c r="D11621" s="1">
        <v>45593</v>
      </c>
      <c r="E11621">
        <v>99233</v>
      </c>
      <c r="F11621">
        <v>99282</v>
      </c>
      <c r="G11621" t="s">
        <v>118</v>
      </c>
      <c r="H11621" s="34">
        <v>77282</v>
      </c>
      <c r="I11621" s="7">
        <v>55643</v>
      </c>
      <c r="J11621" s="7">
        <v>44833.56</v>
      </c>
      <c r="K11621" s="7">
        <v>6358</v>
      </c>
      <c r="L11621" s="7">
        <v>4451.4399999999996</v>
      </c>
      <c r="M11621" s="5">
        <v>0.08</v>
      </c>
      <c r="N11621" t="s">
        <v>24</v>
      </c>
      <c r="O11621" t="s">
        <v>30</v>
      </c>
      <c r="P11621" t="s">
        <v>18</v>
      </c>
      <c r="Q11621" t="s">
        <v>32</v>
      </c>
      <c r="R11621" t="s">
        <v>38</v>
      </c>
      <c r="S11621" t="s">
        <v>27</v>
      </c>
      <c r="T11621" t="s">
        <v>13310</v>
      </c>
      <c r="U11621" s="1">
        <v>45756</v>
      </c>
      <c r="V11621">
        <v>163</v>
      </c>
      <c r="W11621" t="str">
        <f t="shared" si="228"/>
        <v>150-179</v>
      </c>
    </row>
    <row r="11622" spans="1:23" x14ac:dyDescent="0.25">
      <c r="A11622" t="s">
        <v>11871</v>
      </c>
      <c r="B11622">
        <v>5851539189</v>
      </c>
      <c r="C11622">
        <v>2032924005</v>
      </c>
      <c r="D11622" s="1">
        <v>45595</v>
      </c>
      <c r="E11622">
        <v>99214</v>
      </c>
      <c r="F11622">
        <v>99281</v>
      </c>
      <c r="G11622" t="s">
        <v>3482</v>
      </c>
      <c r="H11622" s="34">
        <v>59914</v>
      </c>
      <c r="I11622" s="7">
        <v>43138</v>
      </c>
      <c r="J11622" s="7">
        <v>39686.959999999999</v>
      </c>
      <c r="K11622" s="7">
        <v>0</v>
      </c>
      <c r="L11622" s="7">
        <v>3451.04</v>
      </c>
      <c r="M11622" s="5">
        <v>0.08</v>
      </c>
      <c r="N11622" t="s">
        <v>24</v>
      </c>
      <c r="O11622" t="s">
        <v>17</v>
      </c>
      <c r="P11622" t="s">
        <v>40</v>
      </c>
      <c r="Q11622" t="s">
        <v>32</v>
      </c>
      <c r="R11622" t="s">
        <v>21</v>
      </c>
      <c r="S11622" t="s">
        <v>27</v>
      </c>
      <c r="T11622" t="s">
        <v>13311</v>
      </c>
      <c r="U11622" s="1">
        <v>45726</v>
      </c>
      <c r="V11622">
        <v>131</v>
      </c>
      <c r="W11622" t="str">
        <f t="shared" si="228"/>
        <v>120-149</v>
      </c>
    </row>
    <row r="11623" spans="1:23" x14ac:dyDescent="0.25">
      <c r="A11623" t="s">
        <v>11872</v>
      </c>
      <c r="B11623">
        <v>6935597353</v>
      </c>
      <c r="C11623">
        <v>140877718</v>
      </c>
      <c r="D11623" s="1">
        <v>45577</v>
      </c>
      <c r="E11623">
        <v>99215</v>
      </c>
      <c r="F11623">
        <v>99285</v>
      </c>
      <c r="G11623" t="s">
        <v>559</v>
      </c>
      <c r="H11623" s="34">
        <v>69751</v>
      </c>
      <c r="I11623" s="7">
        <v>55801</v>
      </c>
      <c r="J11623" s="7">
        <v>47988.86</v>
      </c>
      <c r="K11623" s="7">
        <v>0</v>
      </c>
      <c r="L11623" s="7">
        <v>7812.14</v>
      </c>
      <c r="M11623" s="5">
        <v>0.14000000000000001</v>
      </c>
      <c r="N11623" t="s">
        <v>1135</v>
      </c>
      <c r="O11623" t="s">
        <v>17</v>
      </c>
      <c r="P11623" t="s">
        <v>35</v>
      </c>
      <c r="Q11623" t="s">
        <v>32</v>
      </c>
      <c r="R11623" t="s">
        <v>26</v>
      </c>
      <c r="S11623" t="s">
        <v>21</v>
      </c>
      <c r="T11623" t="s">
        <v>13311</v>
      </c>
      <c r="U11623" s="1">
        <v>45631</v>
      </c>
      <c r="V11623">
        <v>54</v>
      </c>
      <c r="W11623" t="str">
        <f t="shared" si="228"/>
        <v>30-59</v>
      </c>
    </row>
    <row r="11624" spans="1:23" x14ac:dyDescent="0.25">
      <c r="A11624" t="s">
        <v>11873</v>
      </c>
      <c r="B11624">
        <v>1248507667</v>
      </c>
      <c r="C11624">
        <v>8651950324</v>
      </c>
      <c r="D11624" s="1">
        <v>45537</v>
      </c>
      <c r="E11624">
        <v>99231</v>
      </c>
      <c r="F11624">
        <v>71046</v>
      </c>
      <c r="G11624" t="s">
        <v>3673</v>
      </c>
      <c r="H11624" s="34">
        <v>61931</v>
      </c>
      <c r="I11624" s="7">
        <v>49545</v>
      </c>
      <c r="J11624" s="7">
        <v>28564.7</v>
      </c>
      <c r="K11624" s="7">
        <v>14044</v>
      </c>
      <c r="L11624" s="7">
        <v>6936.3</v>
      </c>
      <c r="M11624" s="5">
        <v>0.14000000000000001</v>
      </c>
      <c r="N11624" t="s">
        <v>1135</v>
      </c>
      <c r="O11624" t="s">
        <v>27</v>
      </c>
      <c r="P11624" t="s">
        <v>3150</v>
      </c>
      <c r="Q11624" t="s">
        <v>32</v>
      </c>
      <c r="R11624" t="s">
        <v>26</v>
      </c>
      <c r="S11624" t="s">
        <v>17</v>
      </c>
      <c r="T11624" t="s">
        <v>13311</v>
      </c>
      <c r="U11624" s="1">
        <v>45703</v>
      </c>
      <c r="V11624">
        <v>166</v>
      </c>
      <c r="W11624" t="str">
        <f t="shared" si="228"/>
        <v>150-179</v>
      </c>
    </row>
    <row r="11625" spans="1:23" x14ac:dyDescent="0.25">
      <c r="A11625" t="s">
        <v>11874</v>
      </c>
      <c r="B11625">
        <v>2753324832</v>
      </c>
      <c r="C11625">
        <v>9140912636</v>
      </c>
      <c r="D11625" s="1">
        <v>45945</v>
      </c>
      <c r="E11625">
        <v>99232</v>
      </c>
      <c r="F11625">
        <v>99282</v>
      </c>
      <c r="G11625" t="s">
        <v>365</v>
      </c>
      <c r="H11625" s="34">
        <v>32270</v>
      </c>
      <c r="I11625" s="7">
        <v>25816</v>
      </c>
      <c r="J11625" s="7">
        <v>17555.759999999998</v>
      </c>
      <c r="K11625" s="7">
        <v>4646</v>
      </c>
      <c r="L11625" s="7">
        <v>3614.24</v>
      </c>
      <c r="M11625" s="5">
        <v>0.14000000000000001</v>
      </c>
      <c r="N11625" t="s">
        <v>1135</v>
      </c>
      <c r="O11625" t="s">
        <v>27</v>
      </c>
      <c r="P11625" t="s">
        <v>35</v>
      </c>
      <c r="Q11625" t="s">
        <v>32</v>
      </c>
      <c r="R11625" t="s">
        <v>20</v>
      </c>
      <c r="S11625" t="s">
        <v>27</v>
      </c>
      <c r="T11625" t="s">
        <v>13312</v>
      </c>
      <c r="U11625" s="1">
        <v>46011</v>
      </c>
      <c r="V11625">
        <v>66</v>
      </c>
      <c r="W11625" t="str">
        <f t="shared" si="228"/>
        <v>60-89</v>
      </c>
    </row>
    <row r="11626" spans="1:23" x14ac:dyDescent="0.25">
      <c r="A11626" t="s">
        <v>11875</v>
      </c>
      <c r="B11626">
        <v>4815696528</v>
      </c>
      <c r="C11626">
        <v>6569447820</v>
      </c>
      <c r="D11626" s="1">
        <v>45710</v>
      </c>
      <c r="E11626">
        <v>99213</v>
      </c>
      <c r="F11626">
        <v>99285</v>
      </c>
      <c r="G11626" t="s">
        <v>3312</v>
      </c>
      <c r="H11626" s="34">
        <v>90862</v>
      </c>
      <c r="I11626" s="7">
        <v>70872</v>
      </c>
      <c r="J11626" s="7">
        <v>42417.599999999999</v>
      </c>
      <c r="K11626" s="7">
        <v>14280</v>
      </c>
      <c r="L11626" s="7">
        <v>14174.4</v>
      </c>
      <c r="M11626" s="5">
        <v>0.2</v>
      </c>
      <c r="N11626" t="s">
        <v>3140</v>
      </c>
      <c r="O11626" t="s">
        <v>27</v>
      </c>
      <c r="P11626" t="s">
        <v>3148</v>
      </c>
      <c r="Q11626" t="s">
        <v>32</v>
      </c>
      <c r="R11626" t="s">
        <v>27</v>
      </c>
      <c r="S11626" t="s">
        <v>27</v>
      </c>
      <c r="T11626" t="s">
        <v>13311</v>
      </c>
      <c r="U11626" s="1">
        <v>45872</v>
      </c>
      <c r="V11626">
        <v>162</v>
      </c>
      <c r="W11626" t="str">
        <f t="shared" si="228"/>
        <v>150-179</v>
      </c>
    </row>
    <row r="11627" spans="1:23" x14ac:dyDescent="0.25">
      <c r="A11627" t="s">
        <v>11876</v>
      </c>
      <c r="B11627">
        <v>9601240532</v>
      </c>
      <c r="C11627">
        <v>4248191714</v>
      </c>
      <c r="D11627" s="1">
        <v>45565</v>
      </c>
      <c r="E11627">
        <v>99231</v>
      </c>
      <c r="F11627">
        <v>99213</v>
      </c>
      <c r="G11627" t="s">
        <v>3716</v>
      </c>
      <c r="H11627" s="34">
        <v>44986</v>
      </c>
      <c r="I11627" s="7">
        <v>35089</v>
      </c>
      <c r="J11627" s="7">
        <v>24510.2</v>
      </c>
      <c r="K11627" s="7">
        <v>3561</v>
      </c>
      <c r="L11627" s="7">
        <v>7017.8</v>
      </c>
      <c r="M11627" s="5">
        <v>0.2</v>
      </c>
      <c r="N11627" t="s">
        <v>3140</v>
      </c>
      <c r="O11627" t="s">
        <v>30</v>
      </c>
      <c r="P11627" t="s">
        <v>55</v>
      </c>
      <c r="Q11627" t="s">
        <v>19</v>
      </c>
      <c r="R11627" t="s">
        <v>21</v>
      </c>
      <c r="S11627" t="s">
        <v>27</v>
      </c>
      <c r="T11627" t="s">
        <v>13310</v>
      </c>
      <c r="U11627" s="1">
        <v>45744</v>
      </c>
      <c r="V11627">
        <v>179</v>
      </c>
      <c r="W11627" t="str">
        <f t="shared" si="228"/>
        <v>150-179</v>
      </c>
    </row>
    <row r="11628" spans="1:23" x14ac:dyDescent="0.25">
      <c r="A11628" t="s">
        <v>11877</v>
      </c>
      <c r="B11628">
        <v>835102053</v>
      </c>
      <c r="C11628">
        <v>5910775602</v>
      </c>
      <c r="D11628" s="1">
        <v>45684</v>
      </c>
      <c r="E11628">
        <v>99238</v>
      </c>
      <c r="F11628">
        <v>93000</v>
      </c>
      <c r="G11628" t="s">
        <v>83</v>
      </c>
      <c r="H11628" s="34">
        <v>60038</v>
      </c>
      <c r="I11628" s="7">
        <v>49231</v>
      </c>
      <c r="J11628" s="7">
        <v>36635.42</v>
      </c>
      <c r="K11628" s="7">
        <v>3734</v>
      </c>
      <c r="L11628" s="7">
        <v>8861.58</v>
      </c>
      <c r="M11628" s="5">
        <v>0.18</v>
      </c>
      <c r="N11628" t="s">
        <v>3141</v>
      </c>
      <c r="O11628" t="s">
        <v>30</v>
      </c>
      <c r="P11628" t="s">
        <v>3149</v>
      </c>
      <c r="Q11628" t="s">
        <v>19</v>
      </c>
      <c r="R11628" t="s">
        <v>43</v>
      </c>
      <c r="S11628" t="s">
        <v>27</v>
      </c>
      <c r="T11628" t="s">
        <v>13311</v>
      </c>
      <c r="U11628" s="1">
        <v>45739</v>
      </c>
      <c r="V11628">
        <v>55</v>
      </c>
      <c r="W11628" t="str">
        <f t="shared" si="228"/>
        <v>30-59</v>
      </c>
    </row>
    <row r="11629" spans="1:23" x14ac:dyDescent="0.25">
      <c r="A11629" t="s">
        <v>11878</v>
      </c>
      <c r="B11629">
        <v>7285765326</v>
      </c>
      <c r="C11629">
        <v>3871197174</v>
      </c>
      <c r="D11629" s="1">
        <v>45727</v>
      </c>
      <c r="E11629">
        <v>99215</v>
      </c>
      <c r="F11629">
        <v>99292</v>
      </c>
      <c r="G11629" t="s">
        <v>142</v>
      </c>
      <c r="H11629" s="34">
        <v>81407</v>
      </c>
      <c r="I11629" s="7">
        <v>66754</v>
      </c>
      <c r="J11629" s="7">
        <v>47220.28</v>
      </c>
      <c r="K11629" s="7">
        <v>7518</v>
      </c>
      <c r="L11629" s="7">
        <v>12015.72</v>
      </c>
      <c r="M11629" s="5">
        <v>0.18</v>
      </c>
      <c r="N11629" t="s">
        <v>3141</v>
      </c>
      <c r="O11629" t="s">
        <v>30</v>
      </c>
      <c r="P11629" t="s">
        <v>31</v>
      </c>
      <c r="Q11629" t="s">
        <v>19</v>
      </c>
      <c r="R11629" t="s">
        <v>27</v>
      </c>
      <c r="S11629" t="s">
        <v>27</v>
      </c>
      <c r="T11629" t="s">
        <v>13310</v>
      </c>
      <c r="U11629" s="1">
        <v>45852</v>
      </c>
      <c r="V11629">
        <v>125</v>
      </c>
      <c r="W11629" t="str">
        <f t="shared" si="228"/>
        <v>120-149</v>
      </c>
    </row>
    <row r="11630" spans="1:23" x14ac:dyDescent="0.25">
      <c r="A11630" t="s">
        <v>11879</v>
      </c>
      <c r="B11630">
        <v>7856359100</v>
      </c>
      <c r="C11630">
        <v>7606124210</v>
      </c>
      <c r="D11630" s="1">
        <v>45891</v>
      </c>
      <c r="E11630">
        <v>99213</v>
      </c>
      <c r="F11630">
        <v>99285</v>
      </c>
      <c r="G11630" t="s">
        <v>3357</v>
      </c>
      <c r="H11630" s="34">
        <v>68493</v>
      </c>
      <c r="I11630" s="7">
        <v>58219</v>
      </c>
      <c r="J11630" s="7">
        <v>50980.62</v>
      </c>
      <c r="K11630" s="7">
        <v>6074</v>
      </c>
      <c r="L11630" s="7">
        <v>1164.3800000000001</v>
      </c>
      <c r="M11630" s="5">
        <v>0.02</v>
      </c>
      <c r="N11630" t="s">
        <v>16</v>
      </c>
      <c r="O11630" t="s">
        <v>27</v>
      </c>
      <c r="P11630" t="s">
        <v>35</v>
      </c>
      <c r="Q11630" t="s">
        <v>32</v>
      </c>
      <c r="R11630" t="s">
        <v>20</v>
      </c>
      <c r="S11630" t="s">
        <v>17</v>
      </c>
      <c r="T11630" t="s">
        <v>13312</v>
      </c>
      <c r="U11630" s="1">
        <v>45972</v>
      </c>
      <c r="V11630">
        <v>81</v>
      </c>
      <c r="W11630" t="str">
        <f t="shared" si="228"/>
        <v>60-89</v>
      </c>
    </row>
    <row r="11631" spans="1:23" x14ac:dyDescent="0.25">
      <c r="A11631" t="s">
        <v>11880</v>
      </c>
      <c r="B11631">
        <v>2477937129</v>
      </c>
      <c r="C11631">
        <v>3185844146</v>
      </c>
      <c r="D11631" s="1">
        <v>45474</v>
      </c>
      <c r="E11631">
        <v>99233</v>
      </c>
      <c r="F11631">
        <v>99284</v>
      </c>
      <c r="G11631" t="s">
        <v>108</v>
      </c>
      <c r="H11631" s="34">
        <v>24463</v>
      </c>
      <c r="I11631" s="7">
        <v>15901</v>
      </c>
      <c r="J11631" s="7">
        <v>13992.88</v>
      </c>
      <c r="K11631" s="7">
        <v>0</v>
      </c>
      <c r="L11631" s="7">
        <v>1908.12</v>
      </c>
      <c r="M11631" s="5">
        <v>0.12</v>
      </c>
      <c r="N11631" t="s">
        <v>46</v>
      </c>
      <c r="O11631" t="s">
        <v>17</v>
      </c>
      <c r="P11631" t="s">
        <v>3149</v>
      </c>
      <c r="Q11631" t="s">
        <v>32</v>
      </c>
      <c r="R11631" t="s">
        <v>20</v>
      </c>
      <c r="S11631" t="s">
        <v>21</v>
      </c>
      <c r="T11631" t="s">
        <v>13312</v>
      </c>
      <c r="U11631" s="1">
        <v>45510</v>
      </c>
      <c r="V11631">
        <v>36</v>
      </c>
      <c r="W11631" t="str">
        <f t="shared" si="228"/>
        <v>30-59</v>
      </c>
    </row>
    <row r="11632" spans="1:23" x14ac:dyDescent="0.25">
      <c r="A11632" t="s">
        <v>11881</v>
      </c>
      <c r="B11632">
        <v>9117506324</v>
      </c>
      <c r="C11632">
        <v>1397083723</v>
      </c>
      <c r="D11632" s="1">
        <v>45960</v>
      </c>
      <c r="E11632">
        <v>99233</v>
      </c>
      <c r="F11632">
        <v>99204</v>
      </c>
      <c r="G11632" t="s">
        <v>365</v>
      </c>
      <c r="H11632" s="34">
        <v>62307</v>
      </c>
      <c r="I11632" s="7">
        <v>48599</v>
      </c>
      <c r="J11632" s="7">
        <v>33042.199999999997</v>
      </c>
      <c r="K11632" s="7">
        <v>5837</v>
      </c>
      <c r="L11632" s="7">
        <v>9719.7999999999993</v>
      </c>
      <c r="M11632" s="5">
        <v>0.2</v>
      </c>
      <c r="N11632" t="s">
        <v>3140</v>
      </c>
      <c r="O11632" t="s">
        <v>30</v>
      </c>
      <c r="P11632" t="s">
        <v>25</v>
      </c>
      <c r="Q11632" t="s">
        <v>19</v>
      </c>
      <c r="R11632" t="s">
        <v>20</v>
      </c>
      <c r="S11632" t="s">
        <v>27</v>
      </c>
      <c r="T11632" t="s">
        <v>13310</v>
      </c>
      <c r="U11632" s="1">
        <v>46032</v>
      </c>
      <c r="V11632">
        <v>72</v>
      </c>
      <c r="W11632" t="str">
        <f t="shared" si="228"/>
        <v>60-89</v>
      </c>
    </row>
    <row r="11633" spans="1:23" x14ac:dyDescent="0.25">
      <c r="A11633" t="s">
        <v>11882</v>
      </c>
      <c r="B11633">
        <v>1821498412</v>
      </c>
      <c r="C11633">
        <v>6729487981</v>
      </c>
      <c r="D11633" s="1">
        <v>45570</v>
      </c>
      <c r="E11633">
        <v>99221</v>
      </c>
      <c r="F11633">
        <v>99285</v>
      </c>
      <c r="G11633" t="s">
        <v>69</v>
      </c>
      <c r="H11633" s="34">
        <v>37635</v>
      </c>
      <c r="I11633" s="7">
        <v>28226</v>
      </c>
      <c r="J11633" s="7">
        <v>20613.099999999999</v>
      </c>
      <c r="K11633" s="7">
        <v>3379</v>
      </c>
      <c r="L11633" s="7">
        <v>4233.8999999999996</v>
      </c>
      <c r="M11633" s="5">
        <v>0.15</v>
      </c>
      <c r="N11633" t="s">
        <v>1139</v>
      </c>
      <c r="O11633" t="s">
        <v>27</v>
      </c>
      <c r="P11633" t="s">
        <v>3149</v>
      </c>
      <c r="Q11633" t="s">
        <v>32</v>
      </c>
      <c r="R11633" t="s">
        <v>43</v>
      </c>
      <c r="S11633" t="s">
        <v>17</v>
      </c>
      <c r="T11633" t="s">
        <v>13310</v>
      </c>
      <c r="U11633" s="1">
        <v>45745</v>
      </c>
      <c r="V11633">
        <v>175</v>
      </c>
      <c r="W11633" t="str">
        <f t="shared" si="228"/>
        <v>150-179</v>
      </c>
    </row>
    <row r="11634" spans="1:23" x14ac:dyDescent="0.25">
      <c r="A11634" t="s">
        <v>11883</v>
      </c>
      <c r="B11634">
        <v>7199719352</v>
      </c>
      <c r="C11634">
        <v>2247491488</v>
      </c>
      <c r="D11634" s="1">
        <v>45754</v>
      </c>
      <c r="E11634">
        <v>99232</v>
      </c>
      <c r="F11634">
        <v>99201</v>
      </c>
      <c r="G11634" t="s">
        <v>75</v>
      </c>
      <c r="H11634" s="34">
        <v>75894</v>
      </c>
      <c r="I11634" s="7">
        <v>60715</v>
      </c>
      <c r="J11634" s="7">
        <v>52214.9</v>
      </c>
      <c r="K11634" s="7">
        <v>0</v>
      </c>
      <c r="L11634" s="7">
        <v>8500.1</v>
      </c>
      <c r="M11634" s="5">
        <v>0.14000000000000001</v>
      </c>
      <c r="N11634" t="s">
        <v>1135</v>
      </c>
      <c r="O11634" t="s">
        <v>17</v>
      </c>
      <c r="P11634" t="s">
        <v>3147</v>
      </c>
      <c r="Q11634" t="s">
        <v>32</v>
      </c>
      <c r="R11634" t="s">
        <v>38</v>
      </c>
      <c r="S11634" t="s">
        <v>27</v>
      </c>
      <c r="T11634" t="s">
        <v>13312</v>
      </c>
      <c r="U11634" s="1">
        <v>45918</v>
      </c>
      <c r="V11634">
        <v>164</v>
      </c>
      <c r="W11634" t="str">
        <f t="shared" si="228"/>
        <v>150-179</v>
      </c>
    </row>
    <row r="11635" spans="1:23" x14ac:dyDescent="0.25">
      <c r="A11635" t="s">
        <v>11884</v>
      </c>
      <c r="B11635">
        <v>6880318902</v>
      </c>
      <c r="C11635">
        <v>9461834384</v>
      </c>
      <c r="D11635" s="1">
        <v>45418</v>
      </c>
      <c r="E11635">
        <v>99232</v>
      </c>
      <c r="F11635">
        <v>99214</v>
      </c>
      <c r="G11635" t="s">
        <v>134</v>
      </c>
      <c r="H11635" s="34">
        <v>81619</v>
      </c>
      <c r="I11635" s="7">
        <v>58766</v>
      </c>
      <c r="J11635" s="7">
        <v>54064.72</v>
      </c>
      <c r="K11635" s="7">
        <v>0</v>
      </c>
      <c r="L11635" s="7">
        <v>4701.28</v>
      </c>
      <c r="M11635" s="5">
        <v>0.08</v>
      </c>
      <c r="N11635" t="s">
        <v>24</v>
      </c>
      <c r="O11635" t="s">
        <v>17</v>
      </c>
      <c r="P11635" t="s">
        <v>25</v>
      </c>
      <c r="Q11635" t="s">
        <v>19</v>
      </c>
      <c r="R11635" t="s">
        <v>38</v>
      </c>
      <c r="S11635" t="s">
        <v>21</v>
      </c>
      <c r="T11635" t="s">
        <v>13310</v>
      </c>
      <c r="U11635" s="1">
        <v>45456</v>
      </c>
      <c r="V11635">
        <v>38</v>
      </c>
      <c r="W11635" t="str">
        <f t="shared" si="228"/>
        <v>30-59</v>
      </c>
    </row>
    <row r="11636" spans="1:23" x14ac:dyDescent="0.25">
      <c r="A11636" t="s">
        <v>11885</v>
      </c>
      <c r="B11636">
        <v>605963431</v>
      </c>
      <c r="C11636">
        <v>2378784952</v>
      </c>
      <c r="D11636" s="1">
        <v>45883</v>
      </c>
      <c r="E11636">
        <v>99215</v>
      </c>
      <c r="F11636">
        <v>99202</v>
      </c>
      <c r="G11636" t="s">
        <v>3309</v>
      </c>
      <c r="H11636" s="34">
        <v>88061</v>
      </c>
      <c r="I11636" s="7">
        <v>72210</v>
      </c>
      <c r="J11636" s="7">
        <v>38950.199999999997</v>
      </c>
      <c r="K11636" s="7">
        <v>20262</v>
      </c>
      <c r="L11636" s="7">
        <v>12997.8</v>
      </c>
      <c r="M11636" s="5">
        <v>0.18</v>
      </c>
      <c r="N11636" t="s">
        <v>3141</v>
      </c>
      <c r="O11636" t="s">
        <v>27</v>
      </c>
      <c r="P11636" t="s">
        <v>31</v>
      </c>
      <c r="Q11636" t="s">
        <v>32</v>
      </c>
      <c r="R11636" t="s">
        <v>26</v>
      </c>
      <c r="S11636" t="s">
        <v>17</v>
      </c>
      <c r="T11636" t="s">
        <v>13311</v>
      </c>
      <c r="U11636" s="1">
        <v>46017</v>
      </c>
      <c r="V11636">
        <v>134</v>
      </c>
      <c r="W11636" t="str">
        <f t="shared" si="228"/>
        <v>120-149</v>
      </c>
    </row>
    <row r="11637" spans="1:23" x14ac:dyDescent="0.25">
      <c r="A11637" t="s">
        <v>11886</v>
      </c>
      <c r="B11637">
        <v>2458284484</v>
      </c>
      <c r="C11637">
        <v>8507940331</v>
      </c>
      <c r="D11637" s="1">
        <v>45825</v>
      </c>
      <c r="E11637">
        <v>99215</v>
      </c>
      <c r="F11637">
        <v>99211</v>
      </c>
      <c r="G11637" t="s">
        <v>3365</v>
      </c>
      <c r="H11637" s="34">
        <v>70961</v>
      </c>
      <c r="I11637" s="7">
        <v>53221</v>
      </c>
      <c r="J11637" s="7">
        <v>24041.85</v>
      </c>
      <c r="K11637" s="7">
        <v>21196</v>
      </c>
      <c r="L11637" s="7">
        <v>7983.15</v>
      </c>
      <c r="M11637" s="5">
        <v>0.15</v>
      </c>
      <c r="N11637" t="s">
        <v>1139</v>
      </c>
      <c r="O11637" t="s">
        <v>27</v>
      </c>
      <c r="P11637" t="s">
        <v>25</v>
      </c>
      <c r="Q11637" t="s">
        <v>19</v>
      </c>
      <c r="R11637" t="s">
        <v>26</v>
      </c>
      <c r="S11637" t="s">
        <v>27</v>
      </c>
      <c r="T11637" t="s">
        <v>13310</v>
      </c>
      <c r="U11637" s="1">
        <v>45970</v>
      </c>
      <c r="V11637">
        <v>145</v>
      </c>
      <c r="W11637" t="str">
        <f t="shared" si="228"/>
        <v>120-149</v>
      </c>
    </row>
    <row r="11638" spans="1:23" x14ac:dyDescent="0.25">
      <c r="A11638" t="s">
        <v>11887</v>
      </c>
      <c r="B11638">
        <v>8986849572</v>
      </c>
      <c r="C11638">
        <v>5376192222</v>
      </c>
      <c r="D11638" s="1">
        <v>45784</v>
      </c>
      <c r="E11638">
        <v>99223</v>
      </c>
      <c r="F11638">
        <v>93000</v>
      </c>
      <c r="G11638" t="s">
        <v>171</v>
      </c>
      <c r="H11638" s="34">
        <v>77340</v>
      </c>
      <c r="I11638" s="7">
        <v>50271</v>
      </c>
      <c r="J11638" s="7">
        <v>29379.48</v>
      </c>
      <c r="K11638" s="7">
        <v>14859</v>
      </c>
      <c r="L11638" s="7">
        <v>6032.52</v>
      </c>
      <c r="M11638" s="5">
        <v>0.12</v>
      </c>
      <c r="N11638" t="s">
        <v>46</v>
      </c>
      <c r="O11638" t="s">
        <v>27</v>
      </c>
      <c r="P11638" t="s">
        <v>18</v>
      </c>
      <c r="Q11638" t="s">
        <v>19</v>
      </c>
      <c r="R11638" t="s">
        <v>43</v>
      </c>
      <c r="S11638" t="s">
        <v>17</v>
      </c>
      <c r="T11638" t="s">
        <v>13312</v>
      </c>
      <c r="U11638" s="1">
        <v>45930</v>
      </c>
      <c r="V11638">
        <v>146</v>
      </c>
      <c r="W11638" t="str">
        <f t="shared" si="228"/>
        <v>120-149</v>
      </c>
    </row>
    <row r="11639" spans="1:23" x14ac:dyDescent="0.25">
      <c r="A11639" t="s">
        <v>11888</v>
      </c>
      <c r="B11639">
        <v>7287294411</v>
      </c>
      <c r="C11639">
        <v>8717325812</v>
      </c>
      <c r="D11639" s="1">
        <v>45350</v>
      </c>
      <c r="E11639">
        <v>99213</v>
      </c>
      <c r="F11639">
        <v>99203</v>
      </c>
      <c r="G11639" t="s">
        <v>171</v>
      </c>
      <c r="H11639" s="34">
        <v>34550</v>
      </c>
      <c r="I11639" s="7">
        <v>22458</v>
      </c>
      <c r="J11639" s="7">
        <v>17201.04</v>
      </c>
      <c r="K11639" s="7">
        <v>2562</v>
      </c>
      <c r="L11639" s="7">
        <v>2694.96</v>
      </c>
      <c r="M11639" s="5">
        <v>0.12</v>
      </c>
      <c r="N11639" t="s">
        <v>46</v>
      </c>
      <c r="O11639" t="s">
        <v>30</v>
      </c>
      <c r="P11639" t="s">
        <v>40</v>
      </c>
      <c r="Q11639" t="s">
        <v>19</v>
      </c>
      <c r="R11639" t="s">
        <v>20</v>
      </c>
      <c r="S11639" t="s">
        <v>21</v>
      </c>
      <c r="T11639" t="s">
        <v>13312</v>
      </c>
      <c r="U11639" s="1">
        <v>45514</v>
      </c>
      <c r="V11639">
        <v>164</v>
      </c>
      <c r="W11639" t="str">
        <f t="shared" si="228"/>
        <v>150-179</v>
      </c>
    </row>
    <row r="11640" spans="1:23" x14ac:dyDescent="0.25">
      <c r="A11640" t="s">
        <v>11889</v>
      </c>
      <c r="B11640">
        <v>9223835701</v>
      </c>
      <c r="C11640">
        <v>2617145074</v>
      </c>
      <c r="D11640" s="1">
        <v>45354</v>
      </c>
      <c r="E11640">
        <v>99231</v>
      </c>
      <c r="F11640">
        <v>99213</v>
      </c>
      <c r="G11640" t="s">
        <v>89</v>
      </c>
      <c r="H11640" s="34">
        <v>80700</v>
      </c>
      <c r="I11640" s="7">
        <v>66174</v>
      </c>
      <c r="J11640" s="7">
        <v>54262.68</v>
      </c>
      <c r="K11640" s="7">
        <v>0</v>
      </c>
      <c r="L11640" s="7">
        <v>11911.32</v>
      </c>
      <c r="M11640" s="5">
        <v>0.18</v>
      </c>
      <c r="N11640" t="s">
        <v>3141</v>
      </c>
      <c r="O11640" t="s">
        <v>17</v>
      </c>
      <c r="P11640" t="s">
        <v>97</v>
      </c>
      <c r="Q11640" t="s">
        <v>19</v>
      </c>
      <c r="R11640" t="s">
        <v>21</v>
      </c>
      <c r="S11640" t="s">
        <v>17</v>
      </c>
      <c r="T11640" t="s">
        <v>13312</v>
      </c>
      <c r="U11640" s="1">
        <v>45437</v>
      </c>
      <c r="V11640">
        <v>83</v>
      </c>
      <c r="W11640" t="str">
        <f t="shared" si="228"/>
        <v>60-89</v>
      </c>
    </row>
    <row r="11641" spans="1:23" x14ac:dyDescent="0.25">
      <c r="A11641" t="s">
        <v>11890</v>
      </c>
      <c r="B11641">
        <v>9933984986</v>
      </c>
      <c r="C11641">
        <v>7170143846</v>
      </c>
      <c r="D11641" s="1">
        <v>45425</v>
      </c>
      <c r="E11641">
        <v>99231</v>
      </c>
      <c r="F11641">
        <v>99213</v>
      </c>
      <c r="G11641" t="s">
        <v>120</v>
      </c>
      <c r="H11641" s="34">
        <v>73930</v>
      </c>
      <c r="I11641" s="7">
        <v>60623</v>
      </c>
      <c r="J11641" s="7">
        <v>49710.86</v>
      </c>
      <c r="K11641" s="7">
        <v>0</v>
      </c>
      <c r="L11641" s="7">
        <v>10912.14</v>
      </c>
      <c r="M11641" s="5">
        <v>0.18</v>
      </c>
      <c r="N11641" t="s">
        <v>3141</v>
      </c>
      <c r="O11641" t="s">
        <v>17</v>
      </c>
      <c r="P11641" t="s">
        <v>31</v>
      </c>
      <c r="Q11641" t="s">
        <v>19</v>
      </c>
      <c r="R11641" t="s">
        <v>20</v>
      </c>
      <c r="S11641" t="s">
        <v>17</v>
      </c>
      <c r="T11641" t="s">
        <v>13312</v>
      </c>
      <c r="U11641" s="1">
        <v>45503</v>
      </c>
      <c r="V11641">
        <v>78</v>
      </c>
      <c r="W11641" t="str">
        <f t="shared" si="228"/>
        <v>60-89</v>
      </c>
    </row>
    <row r="11642" spans="1:23" x14ac:dyDescent="0.25">
      <c r="A11642" t="s">
        <v>11891</v>
      </c>
      <c r="B11642">
        <v>2028398304</v>
      </c>
      <c r="C11642">
        <v>5335673915</v>
      </c>
      <c r="D11642" s="1">
        <v>45696</v>
      </c>
      <c r="E11642">
        <v>99213</v>
      </c>
      <c r="F11642">
        <v>80053</v>
      </c>
      <c r="G11642" t="s">
        <v>3279</v>
      </c>
      <c r="H11642" s="34">
        <v>78008</v>
      </c>
      <c r="I11642" s="7">
        <v>60846</v>
      </c>
      <c r="J11642" s="7">
        <v>25612.799999999999</v>
      </c>
      <c r="K11642" s="7">
        <v>23064</v>
      </c>
      <c r="L11642" s="7">
        <v>12169.2</v>
      </c>
      <c r="M11642" s="5">
        <v>0.2</v>
      </c>
      <c r="N11642" t="s">
        <v>3140</v>
      </c>
      <c r="O11642" t="s">
        <v>27</v>
      </c>
      <c r="P11642" t="s">
        <v>55</v>
      </c>
      <c r="Q11642" t="s">
        <v>19</v>
      </c>
      <c r="R11642" t="s">
        <v>43</v>
      </c>
      <c r="S11642" t="s">
        <v>17</v>
      </c>
      <c r="T11642" t="s">
        <v>13310</v>
      </c>
      <c r="U11642" s="1">
        <v>45758</v>
      </c>
      <c r="V11642">
        <v>62</v>
      </c>
      <c r="W11642" t="str">
        <f t="shared" si="228"/>
        <v>60-89</v>
      </c>
    </row>
    <row r="11643" spans="1:23" x14ac:dyDescent="0.25">
      <c r="A11643" t="s">
        <v>11892</v>
      </c>
      <c r="B11643">
        <v>2424082690</v>
      </c>
      <c r="C11643">
        <v>233052206</v>
      </c>
      <c r="D11643" s="1">
        <v>45842</v>
      </c>
      <c r="E11643">
        <v>99223</v>
      </c>
      <c r="F11643">
        <v>99213</v>
      </c>
      <c r="G11643" t="s">
        <v>174</v>
      </c>
      <c r="H11643" s="34">
        <v>67458</v>
      </c>
      <c r="I11643" s="7">
        <v>48570</v>
      </c>
      <c r="J11643" s="7">
        <v>39235.4</v>
      </c>
      <c r="K11643" s="7">
        <v>5449</v>
      </c>
      <c r="L11643" s="7">
        <v>3885.6</v>
      </c>
      <c r="M11643" s="5">
        <v>0.08</v>
      </c>
      <c r="N11643" t="s">
        <v>24</v>
      </c>
      <c r="O11643" t="s">
        <v>30</v>
      </c>
      <c r="P11643" t="s">
        <v>25</v>
      </c>
      <c r="Q11643" t="s">
        <v>32</v>
      </c>
      <c r="R11643" t="s">
        <v>21</v>
      </c>
      <c r="S11643" t="s">
        <v>17</v>
      </c>
      <c r="T11643" t="s">
        <v>13312</v>
      </c>
      <c r="U11643" s="1">
        <v>45991</v>
      </c>
      <c r="V11643">
        <v>149</v>
      </c>
      <c r="W11643" t="str">
        <f t="shared" si="228"/>
        <v>120-149</v>
      </c>
    </row>
    <row r="11644" spans="1:23" x14ac:dyDescent="0.25">
      <c r="A11644" t="s">
        <v>11893</v>
      </c>
      <c r="B11644">
        <v>2774140109</v>
      </c>
      <c r="C11644">
        <v>5691337511</v>
      </c>
      <c r="D11644" s="1">
        <v>45483</v>
      </c>
      <c r="E11644">
        <v>99221</v>
      </c>
      <c r="F11644">
        <v>81000</v>
      </c>
      <c r="G11644" t="s">
        <v>3244</v>
      </c>
      <c r="H11644" s="34">
        <v>72505</v>
      </c>
      <c r="I11644" s="7">
        <v>58004</v>
      </c>
      <c r="J11644" s="7">
        <v>39198.44</v>
      </c>
      <c r="K11644" s="7">
        <v>10685</v>
      </c>
      <c r="L11644" s="7">
        <v>8120.56</v>
      </c>
      <c r="M11644" s="5">
        <v>0.14000000000000001</v>
      </c>
      <c r="N11644" t="s">
        <v>1135</v>
      </c>
      <c r="O11644" t="s">
        <v>27</v>
      </c>
      <c r="P11644" t="s">
        <v>97</v>
      </c>
      <c r="Q11644" t="s">
        <v>32</v>
      </c>
      <c r="R11644" t="s">
        <v>27</v>
      </c>
      <c r="S11644" t="s">
        <v>21</v>
      </c>
      <c r="T11644" t="s">
        <v>13312</v>
      </c>
      <c r="U11644" s="1">
        <v>45612</v>
      </c>
      <c r="V11644">
        <v>129</v>
      </c>
      <c r="W11644" t="str">
        <f t="shared" si="228"/>
        <v>120-149</v>
      </c>
    </row>
    <row r="11645" spans="1:23" x14ac:dyDescent="0.25">
      <c r="A11645" t="s">
        <v>11894</v>
      </c>
      <c r="B11645">
        <v>5411587502</v>
      </c>
      <c r="C11645">
        <v>7234954298</v>
      </c>
      <c r="D11645" s="1">
        <v>45876</v>
      </c>
      <c r="E11645">
        <v>99238</v>
      </c>
      <c r="F11645">
        <v>71046</v>
      </c>
      <c r="G11645" t="s">
        <v>65</v>
      </c>
      <c r="H11645" s="34">
        <v>48549</v>
      </c>
      <c r="I11645" s="7">
        <v>38839</v>
      </c>
      <c r="J11645" s="7">
        <v>33401.54</v>
      </c>
      <c r="K11645" s="7">
        <v>0</v>
      </c>
      <c r="L11645" s="7">
        <v>5437.46</v>
      </c>
      <c r="M11645" s="5">
        <v>0.14000000000000001</v>
      </c>
      <c r="N11645" t="s">
        <v>1135</v>
      </c>
      <c r="O11645" t="s">
        <v>17</v>
      </c>
      <c r="P11645" t="s">
        <v>58</v>
      </c>
      <c r="Q11645" t="s">
        <v>19</v>
      </c>
      <c r="R11645" t="s">
        <v>26</v>
      </c>
      <c r="S11645" t="s">
        <v>21</v>
      </c>
      <c r="T11645" t="s">
        <v>13311</v>
      </c>
      <c r="U11645" s="1">
        <v>45964</v>
      </c>
      <c r="V11645">
        <v>88</v>
      </c>
      <c r="W11645" t="str">
        <f t="shared" si="228"/>
        <v>60-89</v>
      </c>
    </row>
    <row r="11646" spans="1:23" x14ac:dyDescent="0.25">
      <c r="A11646" t="s">
        <v>11895</v>
      </c>
      <c r="B11646">
        <v>4646680268</v>
      </c>
      <c r="C11646">
        <v>6587027457</v>
      </c>
      <c r="D11646" s="1">
        <v>45785</v>
      </c>
      <c r="E11646">
        <v>99231</v>
      </c>
      <c r="F11646">
        <v>80053</v>
      </c>
      <c r="G11646" t="s">
        <v>67</v>
      </c>
      <c r="H11646" s="34">
        <v>63700</v>
      </c>
      <c r="I11646" s="7">
        <v>50960</v>
      </c>
      <c r="J11646" s="7">
        <v>43825.599999999999</v>
      </c>
      <c r="K11646" s="7">
        <v>0</v>
      </c>
      <c r="L11646" s="7">
        <v>7134.4</v>
      </c>
      <c r="M11646" s="5">
        <v>0.14000000000000001</v>
      </c>
      <c r="N11646" t="s">
        <v>1135</v>
      </c>
      <c r="O11646" t="s">
        <v>17</v>
      </c>
      <c r="P11646" t="s">
        <v>31</v>
      </c>
      <c r="Q11646" t="s">
        <v>19</v>
      </c>
      <c r="R11646" t="s">
        <v>43</v>
      </c>
      <c r="S11646" t="s">
        <v>27</v>
      </c>
      <c r="T11646" t="s">
        <v>13310</v>
      </c>
      <c r="U11646" s="1">
        <v>45856</v>
      </c>
      <c r="V11646">
        <v>71</v>
      </c>
      <c r="W11646" t="str">
        <f t="shared" si="228"/>
        <v>60-89</v>
      </c>
    </row>
    <row r="11647" spans="1:23" x14ac:dyDescent="0.25">
      <c r="A11647" t="s">
        <v>11896</v>
      </c>
      <c r="B11647">
        <v>1798610986</v>
      </c>
      <c r="C11647">
        <v>7360504284</v>
      </c>
      <c r="D11647" s="1">
        <v>45349</v>
      </c>
      <c r="E11647">
        <v>99214</v>
      </c>
      <c r="F11647">
        <v>81000</v>
      </c>
      <c r="G11647" t="s">
        <v>3702</v>
      </c>
      <c r="H11647" s="34">
        <v>81716</v>
      </c>
      <c r="I11647" s="7">
        <v>58836</v>
      </c>
      <c r="J11647" s="7">
        <v>42295.12</v>
      </c>
      <c r="K11647" s="7">
        <v>11834</v>
      </c>
      <c r="L11647" s="7">
        <v>4706.88</v>
      </c>
      <c r="M11647" s="5">
        <v>0.08</v>
      </c>
      <c r="N11647" t="s">
        <v>24</v>
      </c>
      <c r="O11647" t="s">
        <v>27</v>
      </c>
      <c r="P11647" t="s">
        <v>35</v>
      </c>
      <c r="Q11647" t="s">
        <v>32</v>
      </c>
      <c r="R11647" t="s">
        <v>43</v>
      </c>
      <c r="S11647" t="s">
        <v>27</v>
      </c>
      <c r="T11647" t="s">
        <v>13310</v>
      </c>
      <c r="U11647" s="1">
        <v>45528</v>
      </c>
      <c r="V11647">
        <v>179</v>
      </c>
      <c r="W11647" t="str">
        <f t="shared" si="228"/>
        <v>150-179</v>
      </c>
    </row>
    <row r="11648" spans="1:23" x14ac:dyDescent="0.25">
      <c r="A11648" t="s">
        <v>11897</v>
      </c>
      <c r="B11648">
        <v>2142889589</v>
      </c>
      <c r="C11648">
        <v>1875789016</v>
      </c>
      <c r="D11648" s="1">
        <v>45830</v>
      </c>
      <c r="E11648">
        <v>99233</v>
      </c>
      <c r="F11648">
        <v>99282</v>
      </c>
      <c r="G11648" t="s">
        <v>3244</v>
      </c>
      <c r="H11648" s="34">
        <v>79337</v>
      </c>
      <c r="I11648" s="7">
        <v>67436</v>
      </c>
      <c r="J11648" s="7">
        <v>66087.28</v>
      </c>
      <c r="K11648" s="7">
        <v>0</v>
      </c>
      <c r="L11648" s="7">
        <v>1348.72</v>
      </c>
      <c r="M11648" s="5">
        <v>0.02</v>
      </c>
      <c r="N11648" t="s">
        <v>16</v>
      </c>
      <c r="O11648" t="s">
        <v>17</v>
      </c>
      <c r="P11648" t="s">
        <v>3147</v>
      </c>
      <c r="Q11648" t="s">
        <v>19</v>
      </c>
      <c r="R11648" t="s">
        <v>27</v>
      </c>
      <c r="S11648" t="s">
        <v>21</v>
      </c>
      <c r="T11648" t="s">
        <v>13312</v>
      </c>
      <c r="U11648" s="1">
        <v>45938</v>
      </c>
      <c r="V11648">
        <v>108</v>
      </c>
      <c r="W11648" t="str">
        <f t="shared" si="228"/>
        <v>90-119</v>
      </c>
    </row>
    <row r="11649" spans="1:23" x14ac:dyDescent="0.25">
      <c r="A11649" t="s">
        <v>11898</v>
      </c>
      <c r="B11649">
        <v>8894589042</v>
      </c>
      <c r="C11649">
        <v>5991961867</v>
      </c>
      <c r="D11649" s="1">
        <v>45878</v>
      </c>
      <c r="E11649">
        <v>99233</v>
      </c>
      <c r="F11649">
        <v>71046</v>
      </c>
      <c r="G11649" t="s">
        <v>23</v>
      </c>
      <c r="H11649" s="34">
        <v>90885</v>
      </c>
      <c r="I11649" s="7">
        <v>77252</v>
      </c>
      <c r="J11649" s="7">
        <v>41827.96</v>
      </c>
      <c r="K11649" s="7">
        <v>33879</v>
      </c>
      <c r="L11649" s="7">
        <v>1545.04</v>
      </c>
      <c r="M11649" s="5">
        <v>0.02</v>
      </c>
      <c r="N11649" t="s">
        <v>16</v>
      </c>
      <c r="O11649" t="s">
        <v>27</v>
      </c>
      <c r="P11649" t="s">
        <v>18</v>
      </c>
      <c r="Q11649" t="s">
        <v>19</v>
      </c>
      <c r="R11649" t="s">
        <v>43</v>
      </c>
      <c r="S11649" t="s">
        <v>27</v>
      </c>
      <c r="T11649" t="s">
        <v>13310</v>
      </c>
      <c r="U11649" s="1">
        <v>46046</v>
      </c>
      <c r="V11649">
        <v>168</v>
      </c>
      <c r="W11649" t="str">
        <f t="shared" si="228"/>
        <v>150-179</v>
      </c>
    </row>
    <row r="11650" spans="1:23" x14ac:dyDescent="0.25">
      <c r="A11650" t="s">
        <v>11899</v>
      </c>
      <c r="B11650">
        <v>3567510518</v>
      </c>
      <c r="C11650">
        <v>1178160728</v>
      </c>
      <c r="D11650" s="1">
        <v>45292</v>
      </c>
      <c r="E11650">
        <v>99221</v>
      </c>
      <c r="F11650">
        <v>99204</v>
      </c>
      <c r="G11650" t="s">
        <v>131</v>
      </c>
      <c r="H11650" s="34">
        <v>83393</v>
      </c>
      <c r="I11650" s="7">
        <v>65047</v>
      </c>
      <c r="J11650" s="7">
        <v>27189.599999999999</v>
      </c>
      <c r="K11650" s="7">
        <v>24848</v>
      </c>
      <c r="L11650" s="7">
        <v>13009.4</v>
      </c>
      <c r="M11650" s="5">
        <v>0.2</v>
      </c>
      <c r="N11650" t="s">
        <v>3140</v>
      </c>
      <c r="O11650" t="s">
        <v>27</v>
      </c>
      <c r="P11650" t="s">
        <v>40</v>
      </c>
      <c r="Q11650" t="s">
        <v>32</v>
      </c>
      <c r="R11650" t="s">
        <v>21</v>
      </c>
      <c r="S11650" t="s">
        <v>17</v>
      </c>
      <c r="T11650" t="s">
        <v>13311</v>
      </c>
      <c r="U11650" s="1">
        <v>45364</v>
      </c>
      <c r="V11650">
        <v>72</v>
      </c>
      <c r="W11650" t="str">
        <f t="shared" si="228"/>
        <v>60-89</v>
      </c>
    </row>
    <row r="11651" spans="1:23" x14ac:dyDescent="0.25">
      <c r="A11651" t="s">
        <v>11900</v>
      </c>
      <c r="B11651">
        <v>5495283254</v>
      </c>
      <c r="C11651">
        <v>5086644266</v>
      </c>
      <c r="D11651" s="1">
        <v>45811</v>
      </c>
      <c r="E11651">
        <v>99214</v>
      </c>
      <c r="F11651">
        <v>97110</v>
      </c>
      <c r="G11651" t="s">
        <v>3400</v>
      </c>
      <c r="H11651" s="34">
        <v>40838</v>
      </c>
      <c r="I11651" s="7">
        <v>29403</v>
      </c>
      <c r="J11651" s="7">
        <v>27050.76</v>
      </c>
      <c r="K11651" s="7">
        <v>0</v>
      </c>
      <c r="L11651" s="7">
        <v>2352.2399999999998</v>
      </c>
      <c r="M11651" s="5">
        <v>0.08</v>
      </c>
      <c r="N11651" t="s">
        <v>24</v>
      </c>
      <c r="O11651" t="s">
        <v>17</v>
      </c>
      <c r="P11651" t="s">
        <v>25</v>
      </c>
      <c r="Q11651" t="s">
        <v>32</v>
      </c>
      <c r="R11651" t="s">
        <v>20</v>
      </c>
      <c r="S11651" t="s">
        <v>17</v>
      </c>
      <c r="T11651" t="s">
        <v>13310</v>
      </c>
      <c r="U11651" s="1">
        <v>45973</v>
      </c>
      <c r="V11651">
        <v>162</v>
      </c>
      <c r="W11651" t="str">
        <f t="shared" ref="W11651:W11714" si="229">IF(V11651="","",IF(V11651&lt;30,"0-29",IF(V11651&lt;60,"30-59",IF(V11651&lt;90,"60-89",IF(V11651&lt;120,"90-119",IF(V11651&lt;150,"120-149",IF(V11651&lt;180,"150-179",IF(V11651&lt;210,"180-209",IF(V11651&lt;240,"210-239",IF(V11651&lt;270,"240-269",IF(V11651&lt;300,"270-299",IF(V11651&lt;330,"300-329",IF(V11651&lt;360,"330-359","360+")))))))))))))</f>
        <v>150-179</v>
      </c>
    </row>
    <row r="11652" spans="1:23" x14ac:dyDescent="0.25">
      <c r="A11652" t="s">
        <v>11901</v>
      </c>
      <c r="B11652">
        <v>8033901035</v>
      </c>
      <c r="C11652">
        <v>8218167184</v>
      </c>
      <c r="D11652" s="1">
        <v>45490</v>
      </c>
      <c r="E11652">
        <v>99231</v>
      </c>
      <c r="F11652">
        <v>85025</v>
      </c>
      <c r="G11652" t="s">
        <v>3754</v>
      </c>
      <c r="H11652" s="34">
        <v>86020</v>
      </c>
      <c r="I11652" s="7">
        <v>67956</v>
      </c>
      <c r="J11652" s="7">
        <v>57083.040000000001</v>
      </c>
      <c r="K11652" s="7">
        <v>0</v>
      </c>
      <c r="L11652" s="7">
        <v>10872.96</v>
      </c>
      <c r="M11652" s="5">
        <v>0.16</v>
      </c>
      <c r="N11652" t="s">
        <v>1138</v>
      </c>
      <c r="O11652" t="s">
        <v>17</v>
      </c>
      <c r="P11652" t="s">
        <v>40</v>
      </c>
      <c r="Q11652" t="s">
        <v>32</v>
      </c>
      <c r="R11652" t="s">
        <v>21</v>
      </c>
      <c r="S11652" t="s">
        <v>27</v>
      </c>
      <c r="T11652" t="s">
        <v>13311</v>
      </c>
      <c r="U11652" s="1">
        <v>45642</v>
      </c>
      <c r="V11652">
        <v>152</v>
      </c>
      <c r="W11652" t="str">
        <f t="shared" si="229"/>
        <v>150-179</v>
      </c>
    </row>
    <row r="11653" spans="1:23" x14ac:dyDescent="0.25">
      <c r="A11653" t="s">
        <v>11902</v>
      </c>
      <c r="B11653">
        <v>9200213916</v>
      </c>
      <c r="C11653">
        <v>9959276427</v>
      </c>
      <c r="D11653" s="1">
        <v>45679</v>
      </c>
      <c r="E11653">
        <v>99231</v>
      </c>
      <c r="F11653">
        <v>99215</v>
      </c>
      <c r="G11653" t="s">
        <v>347</v>
      </c>
      <c r="H11653" s="34">
        <v>90756</v>
      </c>
      <c r="I11653" s="7">
        <v>72605</v>
      </c>
      <c r="J11653" s="7">
        <v>62440.3</v>
      </c>
      <c r="K11653" s="7">
        <v>0</v>
      </c>
      <c r="L11653" s="7">
        <v>10164.700000000001</v>
      </c>
      <c r="M11653" s="5">
        <v>0.14000000000000001</v>
      </c>
      <c r="N11653" t="s">
        <v>1135</v>
      </c>
      <c r="O11653" t="s">
        <v>17</v>
      </c>
      <c r="P11653" t="s">
        <v>55</v>
      </c>
      <c r="Q11653" t="s">
        <v>32</v>
      </c>
      <c r="R11653" t="s">
        <v>21</v>
      </c>
      <c r="S11653" t="s">
        <v>21</v>
      </c>
      <c r="T11653" t="s">
        <v>13311</v>
      </c>
      <c r="U11653" s="1">
        <v>45734</v>
      </c>
      <c r="V11653">
        <v>54</v>
      </c>
      <c r="W11653" t="str">
        <f t="shared" si="229"/>
        <v>30-59</v>
      </c>
    </row>
    <row r="11654" spans="1:23" x14ac:dyDescent="0.25">
      <c r="A11654" t="s">
        <v>11903</v>
      </c>
      <c r="B11654">
        <v>3301095846</v>
      </c>
      <c r="C11654">
        <v>8957287434</v>
      </c>
      <c r="D11654" s="1">
        <v>45525</v>
      </c>
      <c r="E11654">
        <v>99238</v>
      </c>
      <c r="F11654">
        <v>81000</v>
      </c>
      <c r="G11654" t="s">
        <v>3225</v>
      </c>
      <c r="H11654" s="34">
        <v>75227</v>
      </c>
      <c r="I11654" s="7">
        <v>58677</v>
      </c>
      <c r="J11654" s="7">
        <v>40686.6</v>
      </c>
      <c r="K11654" s="7">
        <v>6255</v>
      </c>
      <c r="L11654" s="7">
        <v>11735.4</v>
      </c>
      <c r="M11654" s="5">
        <v>0.2</v>
      </c>
      <c r="N11654" t="s">
        <v>3140</v>
      </c>
      <c r="O11654" t="s">
        <v>27</v>
      </c>
      <c r="P11654" t="s">
        <v>40</v>
      </c>
      <c r="Q11654" t="s">
        <v>19</v>
      </c>
      <c r="R11654" t="s">
        <v>26</v>
      </c>
      <c r="S11654" t="s">
        <v>21</v>
      </c>
      <c r="T11654" t="s">
        <v>13311</v>
      </c>
      <c r="U11654" s="1">
        <v>45650</v>
      </c>
      <c r="V11654">
        <v>125</v>
      </c>
      <c r="W11654" t="str">
        <f t="shared" si="229"/>
        <v>120-149</v>
      </c>
    </row>
    <row r="11655" spans="1:23" x14ac:dyDescent="0.25">
      <c r="A11655" t="s">
        <v>11904</v>
      </c>
      <c r="B11655">
        <v>1042675832</v>
      </c>
      <c r="C11655">
        <v>7483900013</v>
      </c>
      <c r="D11655" s="1">
        <v>45390</v>
      </c>
      <c r="E11655">
        <v>99214</v>
      </c>
      <c r="F11655">
        <v>99284</v>
      </c>
      <c r="G11655" t="s">
        <v>415</v>
      </c>
      <c r="H11655" s="34">
        <v>84433</v>
      </c>
      <c r="I11655" s="7">
        <v>63325</v>
      </c>
      <c r="J11655" s="7">
        <v>27371.25</v>
      </c>
      <c r="K11655" s="7">
        <v>26455</v>
      </c>
      <c r="L11655" s="7">
        <v>9498.75</v>
      </c>
      <c r="M11655" s="5">
        <v>0.15</v>
      </c>
      <c r="N11655" t="s">
        <v>1139</v>
      </c>
      <c r="O11655" t="s">
        <v>27</v>
      </c>
      <c r="P11655" t="s">
        <v>3146</v>
      </c>
      <c r="Q11655" t="s">
        <v>32</v>
      </c>
      <c r="R11655" t="s">
        <v>27</v>
      </c>
      <c r="S11655" t="s">
        <v>21</v>
      </c>
      <c r="T11655" t="s">
        <v>13311</v>
      </c>
      <c r="U11655" s="1">
        <v>45475</v>
      </c>
      <c r="V11655">
        <v>85</v>
      </c>
      <c r="W11655" t="str">
        <f t="shared" si="229"/>
        <v>60-89</v>
      </c>
    </row>
    <row r="11656" spans="1:23" x14ac:dyDescent="0.25">
      <c r="A11656" t="s">
        <v>11905</v>
      </c>
      <c r="B11656">
        <v>9933590407</v>
      </c>
      <c r="C11656">
        <v>1647219618</v>
      </c>
      <c r="D11656" s="1">
        <v>45672</v>
      </c>
      <c r="E11656">
        <v>99222</v>
      </c>
      <c r="F11656">
        <v>36415</v>
      </c>
      <c r="G11656" t="s">
        <v>75</v>
      </c>
      <c r="H11656" s="34">
        <v>61517</v>
      </c>
      <c r="I11656" s="7">
        <v>46138</v>
      </c>
      <c r="J11656" s="7">
        <v>34226.300000000003</v>
      </c>
      <c r="K11656" s="7">
        <v>4991</v>
      </c>
      <c r="L11656" s="7">
        <v>6920.7</v>
      </c>
      <c r="M11656" s="5">
        <v>0.15</v>
      </c>
      <c r="N11656" t="s">
        <v>1139</v>
      </c>
      <c r="O11656" t="s">
        <v>30</v>
      </c>
      <c r="P11656" t="s">
        <v>25</v>
      </c>
      <c r="Q11656" t="s">
        <v>32</v>
      </c>
      <c r="R11656" t="s">
        <v>21</v>
      </c>
      <c r="S11656" t="s">
        <v>17</v>
      </c>
      <c r="T11656" t="s">
        <v>13310</v>
      </c>
      <c r="U11656" s="1">
        <v>45742</v>
      </c>
      <c r="V11656">
        <v>70</v>
      </c>
      <c r="W11656" t="str">
        <f t="shared" si="229"/>
        <v>60-89</v>
      </c>
    </row>
    <row r="11657" spans="1:23" x14ac:dyDescent="0.25">
      <c r="A11657" t="s">
        <v>11906</v>
      </c>
      <c r="B11657">
        <v>329031182</v>
      </c>
      <c r="C11657">
        <v>8080641574</v>
      </c>
      <c r="D11657" s="1">
        <v>45680</v>
      </c>
      <c r="E11657">
        <v>99231</v>
      </c>
      <c r="F11657">
        <v>99283</v>
      </c>
      <c r="G11657" t="s">
        <v>3152</v>
      </c>
      <c r="H11657" s="34">
        <v>77624</v>
      </c>
      <c r="I11657" s="7">
        <v>55889</v>
      </c>
      <c r="J11657" s="7">
        <v>35388.879999999997</v>
      </c>
      <c r="K11657" s="7">
        <v>16029</v>
      </c>
      <c r="L11657" s="7">
        <v>4471.12</v>
      </c>
      <c r="M11657" s="5">
        <v>0.08</v>
      </c>
      <c r="N11657" t="s">
        <v>24</v>
      </c>
      <c r="O11657" t="s">
        <v>27</v>
      </c>
      <c r="P11657" t="s">
        <v>40</v>
      </c>
      <c r="Q11657" t="s">
        <v>32</v>
      </c>
      <c r="R11657" t="s">
        <v>27</v>
      </c>
      <c r="S11657" t="s">
        <v>17</v>
      </c>
      <c r="T11657" t="s">
        <v>13311</v>
      </c>
      <c r="U11657" s="1">
        <v>45771</v>
      </c>
      <c r="V11657">
        <v>91</v>
      </c>
      <c r="W11657" t="str">
        <f t="shared" si="229"/>
        <v>90-119</v>
      </c>
    </row>
    <row r="11658" spans="1:23" x14ac:dyDescent="0.25">
      <c r="A11658" t="s">
        <v>11907</v>
      </c>
      <c r="B11658">
        <v>5923180456</v>
      </c>
      <c r="C11658">
        <v>3621034394</v>
      </c>
      <c r="D11658" s="1">
        <v>45459</v>
      </c>
      <c r="E11658">
        <v>99232</v>
      </c>
      <c r="F11658">
        <v>99201</v>
      </c>
      <c r="G11658" t="s">
        <v>4092</v>
      </c>
      <c r="H11658" s="34">
        <v>90818</v>
      </c>
      <c r="I11658" s="7">
        <v>65389</v>
      </c>
      <c r="J11658" s="7">
        <v>53680.88</v>
      </c>
      <c r="K11658" s="7">
        <v>6477</v>
      </c>
      <c r="L11658" s="7">
        <v>5231.12</v>
      </c>
      <c r="M11658" s="5">
        <v>0.08</v>
      </c>
      <c r="N11658" t="s">
        <v>24</v>
      </c>
      <c r="O11658" t="s">
        <v>30</v>
      </c>
      <c r="P11658" t="s">
        <v>3148</v>
      </c>
      <c r="Q11658" t="s">
        <v>32</v>
      </c>
      <c r="R11658" t="s">
        <v>20</v>
      </c>
      <c r="S11658" t="s">
        <v>21</v>
      </c>
      <c r="T11658" t="s">
        <v>13312</v>
      </c>
      <c r="U11658" s="1">
        <v>45581</v>
      </c>
      <c r="V11658">
        <v>122</v>
      </c>
      <c r="W11658" t="str">
        <f t="shared" si="229"/>
        <v>120-149</v>
      </c>
    </row>
    <row r="11659" spans="1:23" x14ac:dyDescent="0.25">
      <c r="A11659" t="s">
        <v>11908</v>
      </c>
      <c r="B11659">
        <v>3053123685</v>
      </c>
      <c r="C11659">
        <v>8709131263</v>
      </c>
      <c r="D11659" s="1">
        <v>45899</v>
      </c>
      <c r="E11659">
        <v>99231</v>
      </c>
      <c r="F11659">
        <v>99284</v>
      </c>
      <c r="G11659" t="s">
        <v>3276</v>
      </c>
      <c r="H11659" s="34">
        <v>82691</v>
      </c>
      <c r="I11659" s="7">
        <v>67807</v>
      </c>
      <c r="J11659" s="7">
        <v>49144.74</v>
      </c>
      <c r="K11659" s="7">
        <v>6457</v>
      </c>
      <c r="L11659" s="7">
        <v>12205.26</v>
      </c>
      <c r="M11659" s="5">
        <v>0.18</v>
      </c>
      <c r="N11659" t="s">
        <v>3141</v>
      </c>
      <c r="O11659" t="s">
        <v>30</v>
      </c>
      <c r="P11659" t="s">
        <v>3147</v>
      </c>
      <c r="Q11659" t="s">
        <v>32</v>
      </c>
      <c r="R11659" t="s">
        <v>43</v>
      </c>
      <c r="S11659" t="s">
        <v>17</v>
      </c>
      <c r="T11659" t="s">
        <v>13310</v>
      </c>
      <c r="U11659" s="1">
        <v>45953</v>
      </c>
      <c r="V11659">
        <v>54</v>
      </c>
      <c r="W11659" t="str">
        <f t="shared" si="229"/>
        <v>30-59</v>
      </c>
    </row>
    <row r="11660" spans="1:23" x14ac:dyDescent="0.25">
      <c r="A11660" t="s">
        <v>11909</v>
      </c>
      <c r="B11660">
        <v>1453680309</v>
      </c>
      <c r="C11660">
        <v>3125990159</v>
      </c>
      <c r="D11660" s="1">
        <v>45571</v>
      </c>
      <c r="E11660">
        <v>99223</v>
      </c>
      <c r="F11660">
        <v>99214</v>
      </c>
      <c r="G11660" t="s">
        <v>174</v>
      </c>
      <c r="H11660" s="34">
        <v>90368</v>
      </c>
      <c r="I11660" s="7">
        <v>70487</v>
      </c>
      <c r="J11660" s="7">
        <v>56389.599999999999</v>
      </c>
      <c r="K11660" s="7">
        <v>0</v>
      </c>
      <c r="L11660" s="7">
        <v>14097.4</v>
      </c>
      <c r="M11660" s="5">
        <v>0.2</v>
      </c>
      <c r="N11660" t="s">
        <v>3140</v>
      </c>
      <c r="O11660" t="s">
        <v>17</v>
      </c>
      <c r="P11660" t="s">
        <v>18</v>
      </c>
      <c r="Q11660" t="s">
        <v>32</v>
      </c>
      <c r="R11660" t="s">
        <v>21</v>
      </c>
      <c r="S11660" t="s">
        <v>27</v>
      </c>
      <c r="T11660" t="s">
        <v>13310</v>
      </c>
      <c r="U11660" s="1">
        <v>45751</v>
      </c>
      <c r="V11660">
        <v>180</v>
      </c>
      <c r="W11660" t="str">
        <f t="shared" si="229"/>
        <v>180-209</v>
      </c>
    </row>
    <row r="11661" spans="1:23" x14ac:dyDescent="0.25">
      <c r="A11661" t="s">
        <v>11910</v>
      </c>
      <c r="B11661">
        <v>5303814441</v>
      </c>
      <c r="C11661">
        <v>3310239690</v>
      </c>
      <c r="D11661" s="1">
        <v>45378</v>
      </c>
      <c r="E11661">
        <v>99223</v>
      </c>
      <c r="F11661">
        <v>99212</v>
      </c>
      <c r="G11661" t="s">
        <v>146</v>
      </c>
      <c r="H11661" s="34">
        <v>39231</v>
      </c>
      <c r="I11661" s="7">
        <v>28246</v>
      </c>
      <c r="J11661" s="7">
        <v>25986.32</v>
      </c>
      <c r="K11661" s="7">
        <v>0</v>
      </c>
      <c r="L11661" s="7">
        <v>2259.6799999999998</v>
      </c>
      <c r="M11661" s="5">
        <v>0.08</v>
      </c>
      <c r="N11661" t="s">
        <v>24</v>
      </c>
      <c r="O11661" t="s">
        <v>17</v>
      </c>
      <c r="P11661" t="s">
        <v>3149</v>
      </c>
      <c r="Q11661" t="s">
        <v>32</v>
      </c>
      <c r="R11661" t="s">
        <v>20</v>
      </c>
      <c r="S11661" t="s">
        <v>27</v>
      </c>
      <c r="T11661" t="s">
        <v>13312</v>
      </c>
      <c r="U11661" s="1">
        <v>45531</v>
      </c>
      <c r="V11661">
        <v>153</v>
      </c>
      <c r="W11661" t="str">
        <f t="shared" si="229"/>
        <v>150-179</v>
      </c>
    </row>
    <row r="11662" spans="1:23" x14ac:dyDescent="0.25">
      <c r="A11662" t="s">
        <v>11911</v>
      </c>
      <c r="B11662">
        <v>3383297432</v>
      </c>
      <c r="C11662">
        <v>4957263594</v>
      </c>
      <c r="D11662" s="1">
        <v>45607</v>
      </c>
      <c r="E11662">
        <v>99213</v>
      </c>
      <c r="F11662">
        <v>36415</v>
      </c>
      <c r="G11662" t="s">
        <v>3256</v>
      </c>
      <c r="H11662" s="34">
        <v>60446</v>
      </c>
      <c r="I11662" s="7">
        <v>48357</v>
      </c>
      <c r="J11662" s="7">
        <v>41587.019999999997</v>
      </c>
      <c r="K11662" s="7">
        <v>0</v>
      </c>
      <c r="L11662" s="7">
        <v>6769.98</v>
      </c>
      <c r="M11662" s="5">
        <v>0.14000000000000001</v>
      </c>
      <c r="N11662" t="s">
        <v>1135</v>
      </c>
      <c r="O11662" t="s">
        <v>17</v>
      </c>
      <c r="P11662" t="s">
        <v>31</v>
      </c>
      <c r="Q11662" t="s">
        <v>32</v>
      </c>
      <c r="R11662" t="s">
        <v>20</v>
      </c>
      <c r="S11662" t="s">
        <v>17</v>
      </c>
      <c r="T11662" t="s">
        <v>13310</v>
      </c>
      <c r="U11662" s="1">
        <v>45666</v>
      </c>
      <c r="V11662">
        <v>59</v>
      </c>
      <c r="W11662" t="str">
        <f t="shared" si="229"/>
        <v>30-59</v>
      </c>
    </row>
    <row r="11663" spans="1:23" x14ac:dyDescent="0.25">
      <c r="A11663" t="s">
        <v>11912</v>
      </c>
      <c r="B11663">
        <v>1440679383</v>
      </c>
      <c r="C11663">
        <v>6390479627</v>
      </c>
      <c r="D11663" s="1">
        <v>45327</v>
      </c>
      <c r="E11663">
        <v>99223</v>
      </c>
      <c r="F11663">
        <v>99282</v>
      </c>
      <c r="G11663" t="s">
        <v>3320</v>
      </c>
      <c r="H11663" s="34">
        <v>58098</v>
      </c>
      <c r="I11663" s="7">
        <v>45897</v>
      </c>
      <c r="J11663" s="7">
        <v>28478.48</v>
      </c>
      <c r="K11663" s="7">
        <v>10075</v>
      </c>
      <c r="L11663" s="7">
        <v>7343.52</v>
      </c>
      <c r="M11663" s="5">
        <v>0.16</v>
      </c>
      <c r="N11663" t="s">
        <v>1138</v>
      </c>
      <c r="O11663" t="s">
        <v>27</v>
      </c>
      <c r="P11663" t="s">
        <v>35</v>
      </c>
      <c r="Q11663" t="s">
        <v>32</v>
      </c>
      <c r="R11663" t="s">
        <v>21</v>
      </c>
      <c r="S11663" t="s">
        <v>21</v>
      </c>
      <c r="T11663" t="s">
        <v>13311</v>
      </c>
      <c r="U11663" s="1">
        <v>45502</v>
      </c>
      <c r="V11663">
        <v>175</v>
      </c>
      <c r="W11663" t="str">
        <f t="shared" si="229"/>
        <v>150-179</v>
      </c>
    </row>
    <row r="11664" spans="1:23" x14ac:dyDescent="0.25">
      <c r="A11664" t="s">
        <v>11913</v>
      </c>
      <c r="B11664">
        <v>9613152419</v>
      </c>
      <c r="C11664">
        <v>6135320425</v>
      </c>
      <c r="D11664" s="1">
        <v>45740</v>
      </c>
      <c r="E11664">
        <v>99232</v>
      </c>
      <c r="F11664">
        <v>99202</v>
      </c>
      <c r="G11664" t="s">
        <v>268</v>
      </c>
      <c r="H11664" s="34">
        <v>71025</v>
      </c>
      <c r="I11664" s="7">
        <v>58241</v>
      </c>
      <c r="J11664" s="7">
        <v>40565.620000000003</v>
      </c>
      <c r="K11664" s="7">
        <v>7192</v>
      </c>
      <c r="L11664" s="7">
        <v>10483.379999999999</v>
      </c>
      <c r="M11664" s="5">
        <v>0.18</v>
      </c>
      <c r="N11664" t="s">
        <v>3141</v>
      </c>
      <c r="O11664" t="s">
        <v>27</v>
      </c>
      <c r="P11664" t="s">
        <v>3147</v>
      </c>
      <c r="Q11664" t="s">
        <v>19</v>
      </c>
      <c r="R11664" t="s">
        <v>38</v>
      </c>
      <c r="S11664" t="s">
        <v>27</v>
      </c>
      <c r="T11664" t="s">
        <v>13310</v>
      </c>
      <c r="U11664" s="1">
        <v>45916</v>
      </c>
      <c r="V11664">
        <v>176</v>
      </c>
      <c r="W11664" t="str">
        <f t="shared" si="229"/>
        <v>150-179</v>
      </c>
    </row>
    <row r="11665" spans="1:23" x14ac:dyDescent="0.25">
      <c r="A11665" t="s">
        <v>11914</v>
      </c>
      <c r="B11665">
        <v>7476690476</v>
      </c>
      <c r="C11665">
        <v>6930770317</v>
      </c>
      <c r="D11665" s="1">
        <v>45935</v>
      </c>
      <c r="E11665">
        <v>99231</v>
      </c>
      <c r="F11665">
        <v>99202</v>
      </c>
      <c r="G11665" t="s">
        <v>85</v>
      </c>
      <c r="H11665" s="34">
        <v>14777</v>
      </c>
      <c r="I11665" s="7">
        <v>11083</v>
      </c>
      <c r="J11665" s="7">
        <v>8029.55</v>
      </c>
      <c r="K11665" s="7">
        <v>1391</v>
      </c>
      <c r="L11665" s="7">
        <v>1662.45</v>
      </c>
      <c r="M11665" s="5">
        <v>0.15</v>
      </c>
      <c r="N11665" t="s">
        <v>1139</v>
      </c>
      <c r="O11665" t="s">
        <v>27</v>
      </c>
      <c r="P11665" t="s">
        <v>3147</v>
      </c>
      <c r="Q11665" t="s">
        <v>32</v>
      </c>
      <c r="R11665" t="s">
        <v>43</v>
      </c>
      <c r="S11665" t="s">
        <v>21</v>
      </c>
      <c r="T11665" t="s">
        <v>13310</v>
      </c>
      <c r="U11665" s="1">
        <v>46058</v>
      </c>
      <c r="V11665">
        <v>123</v>
      </c>
      <c r="W11665" t="str">
        <f t="shared" si="229"/>
        <v>120-149</v>
      </c>
    </row>
    <row r="11666" spans="1:23" x14ac:dyDescent="0.25">
      <c r="A11666" t="s">
        <v>11915</v>
      </c>
      <c r="B11666">
        <v>1968113093</v>
      </c>
      <c r="C11666">
        <v>628705741</v>
      </c>
      <c r="D11666" s="1">
        <v>45405</v>
      </c>
      <c r="E11666">
        <v>99233</v>
      </c>
      <c r="F11666">
        <v>81000</v>
      </c>
      <c r="G11666" t="s">
        <v>3598</v>
      </c>
      <c r="H11666" s="34">
        <v>25694</v>
      </c>
      <c r="I11666" s="7">
        <v>18500</v>
      </c>
      <c r="J11666" s="7">
        <v>15856</v>
      </c>
      <c r="K11666" s="7">
        <v>1164</v>
      </c>
      <c r="L11666" s="7">
        <v>1480</v>
      </c>
      <c r="M11666" s="5">
        <v>0.08</v>
      </c>
      <c r="N11666" t="s">
        <v>24</v>
      </c>
      <c r="O11666" t="s">
        <v>30</v>
      </c>
      <c r="P11666" t="s">
        <v>31</v>
      </c>
      <c r="Q11666" t="s">
        <v>32</v>
      </c>
      <c r="R11666" t="s">
        <v>43</v>
      </c>
      <c r="S11666" t="s">
        <v>21</v>
      </c>
      <c r="T11666" t="s">
        <v>13310</v>
      </c>
      <c r="U11666" s="1">
        <v>45455</v>
      </c>
      <c r="V11666">
        <v>50</v>
      </c>
      <c r="W11666" t="str">
        <f t="shared" si="229"/>
        <v>30-59</v>
      </c>
    </row>
    <row r="11667" spans="1:23" x14ac:dyDescent="0.25">
      <c r="A11667" t="s">
        <v>11916</v>
      </c>
      <c r="B11667">
        <v>1309130792</v>
      </c>
      <c r="C11667">
        <v>189419006</v>
      </c>
      <c r="D11667" s="1">
        <v>45629</v>
      </c>
      <c r="E11667">
        <v>99222</v>
      </c>
      <c r="F11667">
        <v>99202</v>
      </c>
      <c r="G11667" t="s">
        <v>87</v>
      </c>
      <c r="H11667" s="34">
        <v>63452</v>
      </c>
      <c r="I11667" s="7">
        <v>53934</v>
      </c>
      <c r="J11667" s="7">
        <v>29763.32</v>
      </c>
      <c r="K11667" s="7">
        <v>23092</v>
      </c>
      <c r="L11667" s="7">
        <v>1078.68</v>
      </c>
      <c r="M11667" s="5">
        <v>0.02</v>
      </c>
      <c r="N11667" t="s">
        <v>16</v>
      </c>
      <c r="O11667" t="s">
        <v>27</v>
      </c>
      <c r="P11667" t="s">
        <v>3148</v>
      </c>
      <c r="Q11667" t="s">
        <v>19</v>
      </c>
      <c r="R11667" t="s">
        <v>26</v>
      </c>
      <c r="S11667" t="s">
        <v>21</v>
      </c>
      <c r="T11667" t="s">
        <v>13311</v>
      </c>
      <c r="U11667" s="1">
        <v>45667</v>
      </c>
      <c r="V11667">
        <v>38</v>
      </c>
      <c r="W11667" t="str">
        <f t="shared" si="229"/>
        <v>30-59</v>
      </c>
    </row>
    <row r="11668" spans="1:23" x14ac:dyDescent="0.25">
      <c r="A11668" t="s">
        <v>11917</v>
      </c>
      <c r="B11668">
        <v>6671977009</v>
      </c>
      <c r="C11668">
        <v>3297451505</v>
      </c>
      <c r="D11668" s="1">
        <v>45529</v>
      </c>
      <c r="E11668">
        <v>99213</v>
      </c>
      <c r="F11668">
        <v>71046</v>
      </c>
      <c r="G11668" t="s">
        <v>42</v>
      </c>
      <c r="H11668" s="34">
        <v>98184</v>
      </c>
      <c r="I11668" s="7">
        <v>70692</v>
      </c>
      <c r="J11668" s="7">
        <v>65036.639999999999</v>
      </c>
      <c r="K11668" s="7">
        <v>0</v>
      </c>
      <c r="L11668" s="7">
        <v>5655.36</v>
      </c>
      <c r="M11668" s="5">
        <v>0.08</v>
      </c>
      <c r="N11668" t="s">
        <v>24</v>
      </c>
      <c r="O11668" t="s">
        <v>17</v>
      </c>
      <c r="P11668" t="s">
        <v>18</v>
      </c>
      <c r="Q11668" t="s">
        <v>19</v>
      </c>
      <c r="R11668" t="s">
        <v>26</v>
      </c>
      <c r="S11668" t="s">
        <v>27</v>
      </c>
      <c r="T11668" t="s">
        <v>13312</v>
      </c>
      <c r="U11668" s="1">
        <v>45625</v>
      </c>
      <c r="V11668">
        <v>96</v>
      </c>
      <c r="W11668" t="str">
        <f t="shared" si="229"/>
        <v>90-119</v>
      </c>
    </row>
    <row r="11669" spans="1:23" x14ac:dyDescent="0.25">
      <c r="A11669" t="s">
        <v>11918</v>
      </c>
      <c r="B11669">
        <v>6646537398</v>
      </c>
      <c r="C11669">
        <v>3702737025</v>
      </c>
      <c r="D11669" s="1">
        <v>45898</v>
      </c>
      <c r="E11669">
        <v>99213</v>
      </c>
      <c r="F11669">
        <v>99211</v>
      </c>
      <c r="G11669" t="s">
        <v>3342</v>
      </c>
      <c r="H11669" s="34">
        <v>46577</v>
      </c>
      <c r="I11669" s="7">
        <v>33535</v>
      </c>
      <c r="J11669" s="7">
        <v>15968.2</v>
      </c>
      <c r="K11669" s="7">
        <v>14884</v>
      </c>
      <c r="L11669" s="7">
        <v>2682.8</v>
      </c>
      <c r="M11669" s="5">
        <v>0.08</v>
      </c>
      <c r="N11669" t="s">
        <v>24</v>
      </c>
      <c r="O11669" t="s">
        <v>27</v>
      </c>
      <c r="P11669" t="s">
        <v>25</v>
      </c>
      <c r="Q11669" t="s">
        <v>19</v>
      </c>
      <c r="R11669" t="s">
        <v>26</v>
      </c>
      <c r="S11669" t="s">
        <v>21</v>
      </c>
      <c r="T11669" t="s">
        <v>13310</v>
      </c>
      <c r="U11669" s="1">
        <v>45931</v>
      </c>
      <c r="V11669">
        <v>33</v>
      </c>
      <c r="W11669" t="str">
        <f t="shared" si="229"/>
        <v>30-59</v>
      </c>
    </row>
    <row r="11670" spans="1:23" x14ac:dyDescent="0.25">
      <c r="A11670" t="s">
        <v>11919</v>
      </c>
      <c r="B11670">
        <v>7269947438</v>
      </c>
      <c r="C11670">
        <v>4956874574</v>
      </c>
      <c r="D11670" s="1">
        <v>45908</v>
      </c>
      <c r="E11670">
        <v>99214</v>
      </c>
      <c r="F11670">
        <v>99213</v>
      </c>
      <c r="G11670" t="s">
        <v>3152</v>
      </c>
      <c r="H11670" s="34">
        <v>95110</v>
      </c>
      <c r="I11670" s="7">
        <v>74186</v>
      </c>
      <c r="J11670" s="7">
        <v>52047.8</v>
      </c>
      <c r="K11670" s="7">
        <v>7301</v>
      </c>
      <c r="L11670" s="7">
        <v>14837.2</v>
      </c>
      <c r="M11670" s="5">
        <v>0.2</v>
      </c>
      <c r="N11670" t="s">
        <v>3140</v>
      </c>
      <c r="O11670" t="s">
        <v>30</v>
      </c>
      <c r="P11670" t="s">
        <v>18</v>
      </c>
      <c r="Q11670" t="s">
        <v>32</v>
      </c>
      <c r="R11670" t="s">
        <v>38</v>
      </c>
      <c r="S11670" t="s">
        <v>27</v>
      </c>
      <c r="T11670" t="s">
        <v>13311</v>
      </c>
      <c r="U11670" s="1">
        <v>45984</v>
      </c>
      <c r="V11670">
        <v>76</v>
      </c>
      <c r="W11670" t="str">
        <f t="shared" si="229"/>
        <v>60-89</v>
      </c>
    </row>
    <row r="11671" spans="1:23" x14ac:dyDescent="0.25">
      <c r="A11671" t="s">
        <v>11920</v>
      </c>
      <c r="B11671">
        <v>8056484243</v>
      </c>
      <c r="C11671">
        <v>6361203030</v>
      </c>
      <c r="D11671" s="1">
        <v>45863</v>
      </c>
      <c r="E11671">
        <v>99221</v>
      </c>
      <c r="F11671">
        <v>99292</v>
      </c>
      <c r="G11671" t="s">
        <v>270</v>
      </c>
      <c r="H11671" s="34">
        <v>93595</v>
      </c>
      <c r="I11671" s="7">
        <v>67388</v>
      </c>
      <c r="J11671" s="7">
        <v>54298.96</v>
      </c>
      <c r="K11671" s="7">
        <v>7698</v>
      </c>
      <c r="L11671" s="7">
        <v>5391.04</v>
      </c>
      <c r="M11671" s="5">
        <v>0.08</v>
      </c>
      <c r="N11671" t="s">
        <v>24</v>
      </c>
      <c r="O11671" t="s">
        <v>27</v>
      </c>
      <c r="P11671" t="s">
        <v>3149</v>
      </c>
      <c r="Q11671" t="s">
        <v>19</v>
      </c>
      <c r="R11671" t="s">
        <v>27</v>
      </c>
      <c r="S11671" t="s">
        <v>27</v>
      </c>
      <c r="T11671" t="s">
        <v>13310</v>
      </c>
      <c r="U11671" s="1">
        <v>45990</v>
      </c>
      <c r="V11671">
        <v>127</v>
      </c>
      <c r="W11671" t="str">
        <f t="shared" si="229"/>
        <v>120-149</v>
      </c>
    </row>
    <row r="11672" spans="1:23" x14ac:dyDescent="0.25">
      <c r="A11672" t="s">
        <v>11921</v>
      </c>
      <c r="B11672">
        <v>1239081841</v>
      </c>
      <c r="C11672">
        <v>6613496178</v>
      </c>
      <c r="D11672" s="1">
        <v>45801</v>
      </c>
      <c r="E11672">
        <v>99233</v>
      </c>
      <c r="F11672">
        <v>71046</v>
      </c>
      <c r="G11672" t="s">
        <v>3215</v>
      </c>
      <c r="H11672" s="34">
        <v>42341</v>
      </c>
      <c r="I11672" s="7">
        <v>27522</v>
      </c>
      <c r="J11672" s="7">
        <v>15421.36</v>
      </c>
      <c r="K11672" s="7">
        <v>8798</v>
      </c>
      <c r="L11672" s="7">
        <v>3302.64</v>
      </c>
      <c r="M11672" s="5">
        <v>0.12</v>
      </c>
      <c r="N11672" t="s">
        <v>46</v>
      </c>
      <c r="O11672" t="s">
        <v>27</v>
      </c>
      <c r="P11672" t="s">
        <v>3149</v>
      </c>
      <c r="Q11672" t="s">
        <v>32</v>
      </c>
      <c r="R11672" t="s">
        <v>38</v>
      </c>
      <c r="S11672" t="s">
        <v>27</v>
      </c>
      <c r="T11672" t="s">
        <v>13311</v>
      </c>
      <c r="U11672" s="1">
        <v>45924</v>
      </c>
      <c r="V11672">
        <v>123</v>
      </c>
      <c r="W11672" t="str">
        <f t="shared" si="229"/>
        <v>120-149</v>
      </c>
    </row>
    <row r="11673" spans="1:23" x14ac:dyDescent="0.25">
      <c r="A11673" t="s">
        <v>11922</v>
      </c>
      <c r="B11673">
        <v>1184132982</v>
      </c>
      <c r="C11673">
        <v>1025405421</v>
      </c>
      <c r="D11673" s="1">
        <v>45737</v>
      </c>
      <c r="E11673">
        <v>99215</v>
      </c>
      <c r="F11673">
        <v>80053</v>
      </c>
      <c r="G11673" t="s">
        <v>347</v>
      </c>
      <c r="H11673" s="34">
        <v>77088</v>
      </c>
      <c r="I11673" s="7">
        <v>63212</v>
      </c>
      <c r="J11673" s="7">
        <v>45293.84</v>
      </c>
      <c r="K11673" s="7">
        <v>6540</v>
      </c>
      <c r="L11673" s="7">
        <v>11378.16</v>
      </c>
      <c r="M11673" s="5">
        <v>0.18</v>
      </c>
      <c r="N11673" t="s">
        <v>3141</v>
      </c>
      <c r="O11673" t="s">
        <v>30</v>
      </c>
      <c r="P11673" t="s">
        <v>55</v>
      </c>
      <c r="Q11673" t="s">
        <v>32</v>
      </c>
      <c r="R11673" t="s">
        <v>43</v>
      </c>
      <c r="S11673" t="s">
        <v>17</v>
      </c>
      <c r="T11673" t="s">
        <v>13312</v>
      </c>
      <c r="U11673" s="1">
        <v>45790</v>
      </c>
      <c r="V11673">
        <v>53</v>
      </c>
      <c r="W11673" t="str">
        <f t="shared" si="229"/>
        <v>30-59</v>
      </c>
    </row>
    <row r="11674" spans="1:23" x14ac:dyDescent="0.25">
      <c r="A11674" t="s">
        <v>11923</v>
      </c>
      <c r="B11674">
        <v>3721269339</v>
      </c>
      <c r="C11674">
        <v>9717505774</v>
      </c>
      <c r="D11674" s="1">
        <v>45575</v>
      </c>
      <c r="E11674">
        <v>99213</v>
      </c>
      <c r="F11674">
        <v>99201</v>
      </c>
      <c r="G11674" t="s">
        <v>178</v>
      </c>
      <c r="H11674" s="34">
        <v>24456</v>
      </c>
      <c r="I11674" s="7">
        <v>18342</v>
      </c>
      <c r="J11674" s="7">
        <v>11413.7</v>
      </c>
      <c r="K11674" s="7">
        <v>4177</v>
      </c>
      <c r="L11674" s="7">
        <v>2751.3</v>
      </c>
      <c r="M11674" s="5">
        <v>0.15</v>
      </c>
      <c r="N11674" t="s">
        <v>1139</v>
      </c>
      <c r="O11674" t="s">
        <v>27</v>
      </c>
      <c r="P11674" t="s">
        <v>3147</v>
      </c>
      <c r="Q11674" t="s">
        <v>32</v>
      </c>
      <c r="R11674" t="s">
        <v>38</v>
      </c>
      <c r="S11674" t="s">
        <v>17</v>
      </c>
      <c r="T11674" t="s">
        <v>13310</v>
      </c>
      <c r="U11674" s="1">
        <v>45649</v>
      </c>
      <c r="V11674">
        <v>74</v>
      </c>
      <c r="W11674" t="str">
        <f t="shared" si="229"/>
        <v>60-89</v>
      </c>
    </row>
    <row r="11675" spans="1:23" x14ac:dyDescent="0.25">
      <c r="A11675" t="s">
        <v>11924</v>
      </c>
      <c r="B11675">
        <v>4487273871</v>
      </c>
      <c r="C11675">
        <v>4017800557</v>
      </c>
      <c r="D11675" s="1">
        <v>45881</v>
      </c>
      <c r="E11675">
        <v>99232</v>
      </c>
      <c r="F11675">
        <v>99203</v>
      </c>
      <c r="G11675" t="s">
        <v>3225</v>
      </c>
      <c r="H11675" s="34">
        <v>50709</v>
      </c>
      <c r="I11675" s="7">
        <v>40567</v>
      </c>
      <c r="J11675" s="7">
        <v>34887.620000000003</v>
      </c>
      <c r="K11675" s="7">
        <v>0</v>
      </c>
      <c r="L11675" s="7">
        <v>5679.38</v>
      </c>
      <c r="M11675" s="5">
        <v>0.14000000000000001</v>
      </c>
      <c r="N11675" t="s">
        <v>1135</v>
      </c>
      <c r="O11675" t="s">
        <v>17</v>
      </c>
      <c r="P11675" t="s">
        <v>25</v>
      </c>
      <c r="Q11675" t="s">
        <v>19</v>
      </c>
      <c r="R11675" t="s">
        <v>38</v>
      </c>
      <c r="S11675" t="s">
        <v>17</v>
      </c>
      <c r="T11675" t="s">
        <v>13311</v>
      </c>
      <c r="U11675" s="1">
        <v>45958</v>
      </c>
      <c r="V11675">
        <v>77</v>
      </c>
      <c r="W11675" t="str">
        <f t="shared" si="229"/>
        <v>60-89</v>
      </c>
    </row>
    <row r="11676" spans="1:23" x14ac:dyDescent="0.25">
      <c r="A11676" t="s">
        <v>11925</v>
      </c>
      <c r="B11676">
        <v>3540154498</v>
      </c>
      <c r="C11676">
        <v>4049547921</v>
      </c>
      <c r="D11676" s="1">
        <v>45713</v>
      </c>
      <c r="E11676">
        <v>99238</v>
      </c>
      <c r="F11676">
        <v>99202</v>
      </c>
      <c r="G11676" t="s">
        <v>3412</v>
      </c>
      <c r="H11676" s="34">
        <v>31003</v>
      </c>
      <c r="I11676" s="7">
        <v>24802</v>
      </c>
      <c r="J11676" s="7">
        <v>12647.72</v>
      </c>
      <c r="K11676" s="7">
        <v>8682</v>
      </c>
      <c r="L11676" s="7">
        <v>3472.28</v>
      </c>
      <c r="M11676" s="5">
        <v>0.14000000000000001</v>
      </c>
      <c r="N11676" t="s">
        <v>1135</v>
      </c>
      <c r="O11676" t="s">
        <v>27</v>
      </c>
      <c r="P11676" t="s">
        <v>55</v>
      </c>
      <c r="Q11676" t="s">
        <v>19</v>
      </c>
      <c r="R11676" t="s">
        <v>26</v>
      </c>
      <c r="S11676" t="s">
        <v>27</v>
      </c>
      <c r="T11676" t="s">
        <v>13312</v>
      </c>
      <c r="U11676" s="1">
        <v>45757</v>
      </c>
      <c r="V11676">
        <v>44</v>
      </c>
      <c r="W11676" t="str">
        <f t="shared" si="229"/>
        <v>30-59</v>
      </c>
    </row>
    <row r="11677" spans="1:23" x14ac:dyDescent="0.25">
      <c r="A11677" t="s">
        <v>11926</v>
      </c>
      <c r="B11677">
        <v>9861585853</v>
      </c>
      <c r="C11677">
        <v>179385256</v>
      </c>
      <c r="D11677" s="1">
        <v>45425</v>
      </c>
      <c r="E11677">
        <v>99231</v>
      </c>
      <c r="F11677">
        <v>99215</v>
      </c>
      <c r="G11677" t="s">
        <v>207</v>
      </c>
      <c r="H11677" s="34">
        <v>80677</v>
      </c>
      <c r="I11677" s="7">
        <v>62928</v>
      </c>
      <c r="J11677" s="7">
        <v>50342.400000000001</v>
      </c>
      <c r="K11677" s="7">
        <v>0</v>
      </c>
      <c r="L11677" s="7">
        <v>12585.6</v>
      </c>
      <c r="M11677" s="5">
        <v>0.2</v>
      </c>
      <c r="N11677" t="s">
        <v>3140</v>
      </c>
      <c r="O11677" t="s">
        <v>17</v>
      </c>
      <c r="P11677" t="s">
        <v>3148</v>
      </c>
      <c r="Q11677" t="s">
        <v>19</v>
      </c>
      <c r="R11677" t="s">
        <v>43</v>
      </c>
      <c r="S11677" t="s">
        <v>27</v>
      </c>
      <c r="T11677" t="s">
        <v>13310</v>
      </c>
      <c r="U11677" s="1">
        <v>45568</v>
      </c>
      <c r="V11677">
        <v>143</v>
      </c>
      <c r="W11677" t="str">
        <f t="shared" si="229"/>
        <v>120-149</v>
      </c>
    </row>
    <row r="11678" spans="1:23" x14ac:dyDescent="0.25">
      <c r="A11678" t="s">
        <v>11927</v>
      </c>
      <c r="B11678">
        <v>7002704670</v>
      </c>
      <c r="C11678">
        <v>7655009868</v>
      </c>
      <c r="D11678" s="1">
        <v>45814</v>
      </c>
      <c r="E11678">
        <v>99233</v>
      </c>
      <c r="F11678">
        <v>99283</v>
      </c>
      <c r="G11678" t="s">
        <v>3320</v>
      </c>
      <c r="H11678" s="34">
        <v>25343</v>
      </c>
      <c r="I11678" s="7">
        <v>20781</v>
      </c>
      <c r="J11678" s="7">
        <v>10470.42</v>
      </c>
      <c r="K11678" s="7">
        <v>6570</v>
      </c>
      <c r="L11678" s="7">
        <v>3740.58</v>
      </c>
      <c r="M11678" s="5">
        <v>0.18</v>
      </c>
      <c r="N11678" t="s">
        <v>3141</v>
      </c>
      <c r="O11678" t="s">
        <v>27</v>
      </c>
      <c r="P11678" t="s">
        <v>35</v>
      </c>
      <c r="Q11678" t="s">
        <v>19</v>
      </c>
      <c r="R11678" t="s">
        <v>27</v>
      </c>
      <c r="S11678" t="s">
        <v>21</v>
      </c>
      <c r="T11678" t="s">
        <v>13312</v>
      </c>
      <c r="U11678" s="1">
        <v>45888</v>
      </c>
      <c r="V11678">
        <v>74</v>
      </c>
      <c r="W11678" t="str">
        <f t="shared" si="229"/>
        <v>60-89</v>
      </c>
    </row>
    <row r="11679" spans="1:23" x14ac:dyDescent="0.25">
      <c r="A11679" t="s">
        <v>11928</v>
      </c>
      <c r="B11679">
        <v>5560554521</v>
      </c>
      <c r="C11679">
        <v>2385285686</v>
      </c>
      <c r="D11679" s="1">
        <v>45608</v>
      </c>
      <c r="E11679">
        <v>99222</v>
      </c>
      <c r="F11679">
        <v>99282</v>
      </c>
      <c r="G11679" t="s">
        <v>67</v>
      </c>
      <c r="H11679" s="34">
        <v>92111</v>
      </c>
      <c r="I11679" s="7">
        <v>78294</v>
      </c>
      <c r="J11679" s="7">
        <v>63502.119999999995</v>
      </c>
      <c r="K11679" s="7">
        <v>13226</v>
      </c>
      <c r="L11679" s="7">
        <v>1565.88</v>
      </c>
      <c r="M11679" s="5">
        <v>0.02</v>
      </c>
      <c r="N11679" t="s">
        <v>16</v>
      </c>
      <c r="O11679" t="s">
        <v>30</v>
      </c>
      <c r="P11679" t="s">
        <v>31</v>
      </c>
      <c r="Q11679" t="s">
        <v>32</v>
      </c>
      <c r="R11679" t="s">
        <v>27</v>
      </c>
      <c r="S11679" t="s">
        <v>27</v>
      </c>
      <c r="T11679" t="s">
        <v>13310</v>
      </c>
      <c r="U11679" s="1">
        <v>45768</v>
      </c>
      <c r="V11679">
        <v>160</v>
      </c>
      <c r="W11679" t="str">
        <f t="shared" si="229"/>
        <v>150-179</v>
      </c>
    </row>
    <row r="11680" spans="1:23" x14ac:dyDescent="0.25">
      <c r="A11680" t="s">
        <v>11929</v>
      </c>
      <c r="B11680">
        <v>5948089152</v>
      </c>
      <c r="C11680">
        <v>9246506327</v>
      </c>
      <c r="D11680" s="1">
        <v>45624</v>
      </c>
      <c r="E11680">
        <v>99233</v>
      </c>
      <c r="F11680">
        <v>99203</v>
      </c>
      <c r="G11680" t="s">
        <v>3158</v>
      </c>
      <c r="H11680" s="34">
        <v>43163</v>
      </c>
      <c r="I11680" s="7">
        <v>35394</v>
      </c>
      <c r="J11680" s="7">
        <v>29023.08</v>
      </c>
      <c r="K11680" s="7">
        <v>0</v>
      </c>
      <c r="L11680" s="7">
        <v>6370.92</v>
      </c>
      <c r="M11680" s="5">
        <v>0.18</v>
      </c>
      <c r="N11680" t="s">
        <v>3141</v>
      </c>
      <c r="O11680" t="s">
        <v>17</v>
      </c>
      <c r="P11680" t="s">
        <v>35</v>
      </c>
      <c r="Q11680" t="s">
        <v>32</v>
      </c>
      <c r="R11680" t="s">
        <v>27</v>
      </c>
      <c r="S11680" t="s">
        <v>27</v>
      </c>
      <c r="T11680" t="s">
        <v>13311</v>
      </c>
      <c r="U11680" s="1">
        <v>45670</v>
      </c>
      <c r="V11680">
        <v>46</v>
      </c>
      <c r="W11680" t="str">
        <f t="shared" si="229"/>
        <v>30-59</v>
      </c>
    </row>
    <row r="11681" spans="1:23" x14ac:dyDescent="0.25">
      <c r="A11681" t="s">
        <v>11930</v>
      </c>
      <c r="B11681">
        <v>3832231022</v>
      </c>
      <c r="C11681">
        <v>6611188424</v>
      </c>
      <c r="D11681" s="1">
        <v>45355</v>
      </c>
      <c r="E11681">
        <v>99214</v>
      </c>
      <c r="F11681">
        <v>93000</v>
      </c>
      <c r="G11681" t="s">
        <v>574</v>
      </c>
      <c r="H11681" s="34">
        <v>84995</v>
      </c>
      <c r="I11681" s="7">
        <v>69696</v>
      </c>
      <c r="J11681" s="7">
        <v>29574.720000000001</v>
      </c>
      <c r="K11681" s="7">
        <v>27576</v>
      </c>
      <c r="L11681" s="7">
        <v>12545.28</v>
      </c>
      <c r="M11681" s="5">
        <v>0.18</v>
      </c>
      <c r="N11681" t="s">
        <v>3141</v>
      </c>
      <c r="O11681" t="s">
        <v>27</v>
      </c>
      <c r="P11681" t="s">
        <v>31</v>
      </c>
      <c r="Q11681" t="s">
        <v>19</v>
      </c>
      <c r="R11681" t="s">
        <v>27</v>
      </c>
      <c r="S11681" t="s">
        <v>17</v>
      </c>
      <c r="T11681" t="s">
        <v>13311</v>
      </c>
      <c r="U11681" s="1">
        <v>45416</v>
      </c>
      <c r="V11681">
        <v>61</v>
      </c>
      <c r="W11681" t="str">
        <f t="shared" si="229"/>
        <v>60-89</v>
      </c>
    </row>
    <row r="11682" spans="1:23" x14ac:dyDescent="0.25">
      <c r="A11682" t="s">
        <v>11931</v>
      </c>
      <c r="B11682">
        <v>8281161399</v>
      </c>
      <c r="C11682">
        <v>4380636458</v>
      </c>
      <c r="D11682" s="1">
        <v>45915</v>
      </c>
      <c r="E11682">
        <v>99215</v>
      </c>
      <c r="F11682">
        <v>99282</v>
      </c>
      <c r="G11682" t="s">
        <v>96</v>
      </c>
      <c r="H11682" s="34">
        <v>94456</v>
      </c>
      <c r="I11682" s="7">
        <v>73676</v>
      </c>
      <c r="J11682" s="7">
        <v>45772.800000000003</v>
      </c>
      <c r="K11682" s="7">
        <v>13168</v>
      </c>
      <c r="L11682" s="7">
        <v>14735.2</v>
      </c>
      <c r="M11682" s="5">
        <v>0.2</v>
      </c>
      <c r="N11682" t="s">
        <v>3140</v>
      </c>
      <c r="O11682" t="s">
        <v>27</v>
      </c>
      <c r="P11682" t="s">
        <v>3150</v>
      </c>
      <c r="Q11682" t="s">
        <v>19</v>
      </c>
      <c r="R11682" t="s">
        <v>43</v>
      </c>
      <c r="S11682" t="s">
        <v>17</v>
      </c>
      <c r="T11682" t="s">
        <v>13310</v>
      </c>
      <c r="U11682" s="1">
        <v>46050</v>
      </c>
      <c r="V11682">
        <v>135</v>
      </c>
      <c r="W11682" t="str">
        <f t="shared" si="229"/>
        <v>120-149</v>
      </c>
    </row>
    <row r="11683" spans="1:23" x14ac:dyDescent="0.25">
      <c r="A11683" t="s">
        <v>11932</v>
      </c>
      <c r="B11683">
        <v>9528911608</v>
      </c>
      <c r="C11683">
        <v>1013385746</v>
      </c>
      <c r="D11683" s="1">
        <v>45482</v>
      </c>
      <c r="E11683">
        <v>99222</v>
      </c>
      <c r="F11683">
        <v>36415</v>
      </c>
      <c r="G11683" t="s">
        <v>263</v>
      </c>
      <c r="H11683" s="34">
        <v>59640</v>
      </c>
      <c r="I11683" s="7">
        <v>47712</v>
      </c>
      <c r="J11683" s="7">
        <v>41032.32</v>
      </c>
      <c r="K11683" s="7">
        <v>0</v>
      </c>
      <c r="L11683" s="7">
        <v>6679.68</v>
      </c>
      <c r="M11683" s="5">
        <v>0.14000000000000001</v>
      </c>
      <c r="N11683" t="s">
        <v>1135</v>
      </c>
      <c r="O11683" t="s">
        <v>17</v>
      </c>
      <c r="P11683" t="s">
        <v>3148</v>
      </c>
      <c r="Q11683" t="s">
        <v>32</v>
      </c>
      <c r="R11683" t="s">
        <v>20</v>
      </c>
      <c r="S11683" t="s">
        <v>17</v>
      </c>
      <c r="T11683" t="s">
        <v>13310</v>
      </c>
      <c r="U11683" s="1">
        <v>45578</v>
      </c>
      <c r="V11683">
        <v>96</v>
      </c>
      <c r="W11683" t="str">
        <f t="shared" si="229"/>
        <v>90-119</v>
      </c>
    </row>
    <row r="11684" spans="1:23" x14ac:dyDescent="0.25">
      <c r="A11684" t="s">
        <v>11933</v>
      </c>
      <c r="B11684">
        <v>3699791544</v>
      </c>
      <c r="C11684">
        <v>4037784819</v>
      </c>
      <c r="D11684" s="1">
        <v>45863</v>
      </c>
      <c r="E11684">
        <v>99223</v>
      </c>
      <c r="F11684">
        <v>99291</v>
      </c>
      <c r="G11684" t="s">
        <v>222</v>
      </c>
      <c r="H11684" s="34">
        <v>88037</v>
      </c>
      <c r="I11684" s="7">
        <v>72190</v>
      </c>
      <c r="J11684" s="7">
        <v>59195.8</v>
      </c>
      <c r="K11684" s="7">
        <v>0</v>
      </c>
      <c r="L11684" s="7">
        <v>12994.2</v>
      </c>
      <c r="M11684" s="5">
        <v>0.18</v>
      </c>
      <c r="N11684" t="s">
        <v>3141</v>
      </c>
      <c r="O11684" t="s">
        <v>17</v>
      </c>
      <c r="P11684" t="s">
        <v>25</v>
      </c>
      <c r="Q11684" t="s">
        <v>32</v>
      </c>
      <c r="R11684" t="s">
        <v>20</v>
      </c>
      <c r="S11684" t="s">
        <v>27</v>
      </c>
      <c r="T11684" t="s">
        <v>13310</v>
      </c>
      <c r="U11684" s="1">
        <v>45925</v>
      </c>
      <c r="V11684">
        <v>62</v>
      </c>
      <c r="W11684" t="str">
        <f t="shared" si="229"/>
        <v>60-89</v>
      </c>
    </row>
    <row r="11685" spans="1:23" x14ac:dyDescent="0.25">
      <c r="A11685" t="s">
        <v>11934</v>
      </c>
      <c r="B11685">
        <v>6571890510</v>
      </c>
      <c r="C11685">
        <v>9157853351</v>
      </c>
      <c r="D11685" s="1">
        <v>45525</v>
      </c>
      <c r="E11685">
        <v>99221</v>
      </c>
      <c r="F11685">
        <v>99212</v>
      </c>
      <c r="G11685" t="s">
        <v>154</v>
      </c>
      <c r="H11685" s="34">
        <v>21889</v>
      </c>
      <c r="I11685" s="7">
        <v>17292</v>
      </c>
      <c r="J11685" s="7">
        <v>10955.28</v>
      </c>
      <c r="K11685" s="7">
        <v>3570</v>
      </c>
      <c r="L11685" s="7">
        <v>2766.72</v>
      </c>
      <c r="M11685" s="5">
        <v>0.16</v>
      </c>
      <c r="N11685" t="s">
        <v>1138</v>
      </c>
      <c r="O11685" t="s">
        <v>27</v>
      </c>
      <c r="P11685" t="s">
        <v>58</v>
      </c>
      <c r="Q11685" t="s">
        <v>19</v>
      </c>
      <c r="R11685" t="s">
        <v>20</v>
      </c>
      <c r="S11685" t="s">
        <v>21</v>
      </c>
      <c r="T11685" t="s">
        <v>13311</v>
      </c>
      <c r="U11685" s="1">
        <v>45671</v>
      </c>
      <c r="V11685">
        <v>146</v>
      </c>
      <c r="W11685" t="str">
        <f t="shared" si="229"/>
        <v>120-149</v>
      </c>
    </row>
    <row r="11686" spans="1:23" x14ac:dyDescent="0.25">
      <c r="A11686" t="s">
        <v>11935</v>
      </c>
      <c r="B11686">
        <v>7310383458</v>
      </c>
      <c r="C11686">
        <v>5675591708</v>
      </c>
      <c r="D11686" s="1">
        <v>45560</v>
      </c>
      <c r="E11686">
        <v>99231</v>
      </c>
      <c r="F11686">
        <v>85025</v>
      </c>
      <c r="G11686" t="s">
        <v>3256</v>
      </c>
      <c r="H11686" s="34">
        <v>95522</v>
      </c>
      <c r="I11686" s="7">
        <v>78328</v>
      </c>
      <c r="J11686" s="7">
        <v>64228.959999999999</v>
      </c>
      <c r="K11686" s="7">
        <v>0</v>
      </c>
      <c r="L11686" s="7">
        <v>14099.04</v>
      </c>
      <c r="M11686" s="5">
        <v>0.18</v>
      </c>
      <c r="N11686" t="s">
        <v>3141</v>
      </c>
      <c r="O11686" t="s">
        <v>17</v>
      </c>
      <c r="P11686" t="s">
        <v>55</v>
      </c>
      <c r="Q11686" t="s">
        <v>32</v>
      </c>
      <c r="R11686" t="s">
        <v>20</v>
      </c>
      <c r="S11686" t="s">
        <v>17</v>
      </c>
      <c r="T11686" t="s">
        <v>13310</v>
      </c>
      <c r="U11686" s="1">
        <v>45664</v>
      </c>
      <c r="V11686">
        <v>104</v>
      </c>
      <c r="W11686" t="str">
        <f t="shared" si="229"/>
        <v>90-119</v>
      </c>
    </row>
    <row r="11687" spans="1:23" x14ac:dyDescent="0.25">
      <c r="A11687" t="s">
        <v>11936</v>
      </c>
      <c r="B11687">
        <v>3733315357</v>
      </c>
      <c r="C11687">
        <v>1578950754</v>
      </c>
      <c r="D11687" s="1">
        <v>45415</v>
      </c>
      <c r="E11687">
        <v>99238</v>
      </c>
      <c r="F11687">
        <v>99291</v>
      </c>
      <c r="G11687" t="s">
        <v>3265</v>
      </c>
      <c r="H11687" s="34">
        <v>99394</v>
      </c>
      <c r="I11687" s="7">
        <v>77527</v>
      </c>
      <c r="J11687" s="7">
        <v>55755.6</v>
      </c>
      <c r="K11687" s="7">
        <v>6266</v>
      </c>
      <c r="L11687" s="7">
        <v>15505.4</v>
      </c>
      <c r="M11687" s="5">
        <v>0.2</v>
      </c>
      <c r="N11687" t="s">
        <v>3140</v>
      </c>
      <c r="O11687" t="s">
        <v>30</v>
      </c>
      <c r="P11687" t="s">
        <v>3149</v>
      </c>
      <c r="Q11687" t="s">
        <v>32</v>
      </c>
      <c r="R11687" t="s">
        <v>38</v>
      </c>
      <c r="S11687" t="s">
        <v>21</v>
      </c>
      <c r="T11687" t="s">
        <v>13312</v>
      </c>
      <c r="U11687" s="1">
        <v>45474</v>
      </c>
      <c r="V11687">
        <v>59</v>
      </c>
      <c r="W11687" t="str">
        <f t="shared" si="229"/>
        <v>30-59</v>
      </c>
    </row>
    <row r="11688" spans="1:23" x14ac:dyDescent="0.25">
      <c r="A11688" t="s">
        <v>11937</v>
      </c>
      <c r="B11688">
        <v>8279264165</v>
      </c>
      <c r="C11688">
        <v>7003119087</v>
      </c>
      <c r="D11688" s="1">
        <v>45327</v>
      </c>
      <c r="E11688">
        <v>99231</v>
      </c>
      <c r="F11688">
        <v>99212</v>
      </c>
      <c r="G11688" t="s">
        <v>3342</v>
      </c>
      <c r="H11688" s="34">
        <v>78762</v>
      </c>
      <c r="I11688" s="7">
        <v>59072</v>
      </c>
      <c r="J11688" s="7">
        <v>50211.199999999997</v>
      </c>
      <c r="K11688" s="7">
        <v>0</v>
      </c>
      <c r="L11688" s="7">
        <v>8860.7999999999993</v>
      </c>
      <c r="M11688" s="5">
        <v>0.15</v>
      </c>
      <c r="N11688" t="s">
        <v>1139</v>
      </c>
      <c r="O11688" t="s">
        <v>17</v>
      </c>
      <c r="P11688" t="s">
        <v>40</v>
      </c>
      <c r="Q11688" t="s">
        <v>19</v>
      </c>
      <c r="R11688" t="s">
        <v>20</v>
      </c>
      <c r="S11688" t="s">
        <v>21</v>
      </c>
      <c r="T11688" t="s">
        <v>13312</v>
      </c>
      <c r="U11688" s="1">
        <v>45357</v>
      </c>
      <c r="V11688">
        <v>30</v>
      </c>
      <c r="W11688" t="str">
        <f t="shared" si="229"/>
        <v>30-59</v>
      </c>
    </row>
    <row r="11689" spans="1:23" x14ac:dyDescent="0.25">
      <c r="A11689" t="s">
        <v>11938</v>
      </c>
      <c r="B11689">
        <v>1817000858</v>
      </c>
      <c r="C11689">
        <v>6849335419</v>
      </c>
      <c r="D11689" s="1">
        <v>45632</v>
      </c>
      <c r="E11689">
        <v>99222</v>
      </c>
      <c r="F11689">
        <v>99281</v>
      </c>
      <c r="G11689" t="s">
        <v>3250</v>
      </c>
      <c r="H11689" s="34">
        <v>36171</v>
      </c>
      <c r="I11689" s="7">
        <v>29660</v>
      </c>
      <c r="J11689" s="7">
        <v>17210.2</v>
      </c>
      <c r="K11689" s="7">
        <v>7111</v>
      </c>
      <c r="L11689" s="7">
        <v>5338.8</v>
      </c>
      <c r="M11689" s="5">
        <v>0.18</v>
      </c>
      <c r="N11689" t="s">
        <v>3141</v>
      </c>
      <c r="O11689" t="s">
        <v>27</v>
      </c>
      <c r="P11689" t="s">
        <v>25</v>
      </c>
      <c r="Q11689" t="s">
        <v>32</v>
      </c>
      <c r="R11689" t="s">
        <v>26</v>
      </c>
      <c r="S11689" t="s">
        <v>17</v>
      </c>
      <c r="T11689" t="s">
        <v>13312</v>
      </c>
      <c r="U11689" s="1">
        <v>45766</v>
      </c>
      <c r="V11689">
        <v>134</v>
      </c>
      <c r="W11689" t="str">
        <f t="shared" si="229"/>
        <v>120-149</v>
      </c>
    </row>
    <row r="11690" spans="1:23" x14ac:dyDescent="0.25">
      <c r="A11690" t="s">
        <v>11939</v>
      </c>
      <c r="B11690">
        <v>5056214888</v>
      </c>
      <c r="C11690">
        <v>1212333771</v>
      </c>
      <c r="D11690" s="1">
        <v>45450</v>
      </c>
      <c r="E11690">
        <v>99231</v>
      </c>
      <c r="F11690">
        <v>99292</v>
      </c>
      <c r="G11690" t="s">
        <v>99</v>
      </c>
      <c r="H11690" s="34">
        <v>59906</v>
      </c>
      <c r="I11690" s="7">
        <v>47925</v>
      </c>
      <c r="J11690" s="7">
        <v>34968.5</v>
      </c>
      <c r="K11690" s="7">
        <v>6247</v>
      </c>
      <c r="L11690" s="7">
        <v>6709.5</v>
      </c>
      <c r="M11690" s="5">
        <v>0.14000000000000001</v>
      </c>
      <c r="N11690" t="s">
        <v>1135</v>
      </c>
      <c r="O11690" t="s">
        <v>30</v>
      </c>
      <c r="P11690" t="s">
        <v>3146</v>
      </c>
      <c r="Q11690" t="s">
        <v>32</v>
      </c>
      <c r="R11690" t="s">
        <v>21</v>
      </c>
      <c r="S11690" t="s">
        <v>27</v>
      </c>
      <c r="T11690" t="s">
        <v>13311</v>
      </c>
      <c r="U11690" s="1">
        <v>45485</v>
      </c>
      <c r="V11690">
        <v>35</v>
      </c>
      <c r="W11690" t="str">
        <f t="shared" si="229"/>
        <v>30-59</v>
      </c>
    </row>
    <row r="11691" spans="1:23" x14ac:dyDescent="0.25">
      <c r="A11691" t="s">
        <v>11940</v>
      </c>
      <c r="B11691">
        <v>4025269926</v>
      </c>
      <c r="C11691">
        <v>4655080288</v>
      </c>
      <c r="D11691" s="1">
        <v>45891</v>
      </c>
      <c r="E11691">
        <v>99223</v>
      </c>
      <c r="F11691">
        <v>97110</v>
      </c>
      <c r="G11691" t="s">
        <v>3360</v>
      </c>
      <c r="H11691" s="34">
        <v>52535</v>
      </c>
      <c r="I11691" s="7">
        <v>40977</v>
      </c>
      <c r="J11691" s="7">
        <v>32781.599999999999</v>
      </c>
      <c r="K11691" s="7">
        <v>0</v>
      </c>
      <c r="L11691" s="7">
        <v>8195.4</v>
      </c>
      <c r="M11691" s="5">
        <v>0.2</v>
      </c>
      <c r="N11691" t="s">
        <v>3140</v>
      </c>
      <c r="O11691" t="s">
        <v>17</v>
      </c>
      <c r="P11691" t="s">
        <v>58</v>
      </c>
      <c r="Q11691" t="s">
        <v>19</v>
      </c>
      <c r="R11691" t="s">
        <v>43</v>
      </c>
      <c r="S11691" t="s">
        <v>27</v>
      </c>
      <c r="T11691" t="s">
        <v>13310</v>
      </c>
      <c r="U11691" s="1">
        <v>45995</v>
      </c>
      <c r="V11691">
        <v>104</v>
      </c>
      <c r="W11691" t="str">
        <f t="shared" si="229"/>
        <v>90-119</v>
      </c>
    </row>
    <row r="11692" spans="1:23" x14ac:dyDescent="0.25">
      <c r="A11692" t="s">
        <v>11941</v>
      </c>
      <c r="B11692">
        <v>2348566498</v>
      </c>
      <c r="C11692">
        <v>8975926832</v>
      </c>
      <c r="D11692" s="1">
        <v>45559</v>
      </c>
      <c r="E11692">
        <v>99213</v>
      </c>
      <c r="F11692">
        <v>99205</v>
      </c>
      <c r="G11692" t="s">
        <v>3325</v>
      </c>
      <c r="H11692" s="34">
        <v>62910</v>
      </c>
      <c r="I11692" s="7">
        <v>53474</v>
      </c>
      <c r="J11692" s="7">
        <v>30025.52</v>
      </c>
      <c r="K11692" s="7">
        <v>22379</v>
      </c>
      <c r="L11692" s="7">
        <v>1069.48</v>
      </c>
      <c r="M11692" s="5">
        <v>0.02</v>
      </c>
      <c r="N11692" t="s">
        <v>16</v>
      </c>
      <c r="O11692" t="s">
        <v>27</v>
      </c>
      <c r="P11692" t="s">
        <v>3150</v>
      </c>
      <c r="Q11692" t="s">
        <v>19</v>
      </c>
      <c r="R11692" t="s">
        <v>38</v>
      </c>
      <c r="S11692" t="s">
        <v>17</v>
      </c>
      <c r="T11692" t="s">
        <v>13310</v>
      </c>
      <c r="U11692" s="1">
        <v>45611</v>
      </c>
      <c r="V11692">
        <v>52</v>
      </c>
      <c r="W11692" t="str">
        <f t="shared" si="229"/>
        <v>30-59</v>
      </c>
    </row>
    <row r="11693" spans="1:23" x14ac:dyDescent="0.25">
      <c r="A11693" t="s">
        <v>11942</v>
      </c>
      <c r="B11693">
        <v>4046780367</v>
      </c>
      <c r="C11693">
        <v>929508645</v>
      </c>
      <c r="D11693" s="1">
        <v>45945</v>
      </c>
      <c r="E11693">
        <v>99214</v>
      </c>
      <c r="F11693">
        <v>93000</v>
      </c>
      <c r="G11693" t="s">
        <v>224</v>
      </c>
      <c r="H11693" s="34">
        <v>50086</v>
      </c>
      <c r="I11693" s="7">
        <v>32556</v>
      </c>
      <c r="J11693" s="7">
        <v>25207.279999999999</v>
      </c>
      <c r="K11693" s="7">
        <v>3442</v>
      </c>
      <c r="L11693" s="7">
        <v>3906.72</v>
      </c>
      <c r="M11693" s="5">
        <v>0.12</v>
      </c>
      <c r="N11693" t="s">
        <v>46</v>
      </c>
      <c r="O11693" t="s">
        <v>30</v>
      </c>
      <c r="P11693" t="s">
        <v>3149</v>
      </c>
      <c r="Q11693" t="s">
        <v>32</v>
      </c>
      <c r="R11693" t="s">
        <v>21</v>
      </c>
      <c r="S11693" t="s">
        <v>21</v>
      </c>
      <c r="T11693" t="s">
        <v>13311</v>
      </c>
      <c r="U11693" s="1">
        <v>46097</v>
      </c>
      <c r="V11693">
        <v>152</v>
      </c>
      <c r="W11693" t="str">
        <f t="shared" si="229"/>
        <v>150-179</v>
      </c>
    </row>
    <row r="11694" spans="1:23" x14ac:dyDescent="0.25">
      <c r="A11694" t="s">
        <v>11943</v>
      </c>
      <c r="B11694">
        <v>9463788283</v>
      </c>
      <c r="C11694">
        <v>3525890251</v>
      </c>
      <c r="D11694" s="1">
        <v>45905</v>
      </c>
      <c r="E11694">
        <v>99222</v>
      </c>
      <c r="F11694">
        <v>99291</v>
      </c>
      <c r="G11694" t="s">
        <v>3391</v>
      </c>
      <c r="H11694" s="34">
        <v>43788</v>
      </c>
      <c r="I11694" s="7">
        <v>35906</v>
      </c>
      <c r="J11694" s="7">
        <v>26311.919999999998</v>
      </c>
      <c r="K11694" s="7">
        <v>3131</v>
      </c>
      <c r="L11694" s="7">
        <v>6463.08</v>
      </c>
      <c r="M11694" s="5">
        <v>0.18</v>
      </c>
      <c r="N11694" t="s">
        <v>3141</v>
      </c>
      <c r="O11694" t="s">
        <v>30</v>
      </c>
      <c r="P11694" t="s">
        <v>3147</v>
      </c>
      <c r="Q11694" t="s">
        <v>32</v>
      </c>
      <c r="R11694" t="s">
        <v>26</v>
      </c>
      <c r="S11694" t="s">
        <v>17</v>
      </c>
      <c r="T11694" t="s">
        <v>13312</v>
      </c>
      <c r="U11694" s="1">
        <v>46061</v>
      </c>
      <c r="V11694">
        <v>156</v>
      </c>
      <c r="W11694" t="str">
        <f t="shared" si="229"/>
        <v>150-179</v>
      </c>
    </row>
    <row r="11695" spans="1:23" x14ac:dyDescent="0.25">
      <c r="A11695" t="s">
        <v>11944</v>
      </c>
      <c r="B11695">
        <v>283862753</v>
      </c>
      <c r="C11695">
        <v>3187311833</v>
      </c>
      <c r="D11695" s="1">
        <v>45852</v>
      </c>
      <c r="E11695">
        <v>99223</v>
      </c>
      <c r="F11695">
        <v>99282</v>
      </c>
      <c r="G11695" t="s">
        <v>3183</v>
      </c>
      <c r="H11695" s="34">
        <v>96779</v>
      </c>
      <c r="I11695" s="7">
        <v>77423</v>
      </c>
      <c r="J11695" s="7">
        <v>62418.78</v>
      </c>
      <c r="K11695" s="7">
        <v>4165</v>
      </c>
      <c r="L11695" s="7">
        <v>10839.22</v>
      </c>
      <c r="M11695" s="5">
        <v>0.14000000000000001</v>
      </c>
      <c r="N11695" t="s">
        <v>1135</v>
      </c>
      <c r="O11695" t="s">
        <v>30</v>
      </c>
      <c r="P11695" t="s">
        <v>3146</v>
      </c>
      <c r="Q11695" t="s">
        <v>32</v>
      </c>
      <c r="R11695" t="s">
        <v>27</v>
      </c>
      <c r="S11695" t="s">
        <v>17</v>
      </c>
      <c r="T11695" t="s">
        <v>13311</v>
      </c>
      <c r="U11695" s="1">
        <v>45889</v>
      </c>
      <c r="V11695">
        <v>37</v>
      </c>
      <c r="W11695" t="str">
        <f t="shared" si="229"/>
        <v>30-59</v>
      </c>
    </row>
    <row r="11696" spans="1:23" x14ac:dyDescent="0.25">
      <c r="A11696" t="s">
        <v>11945</v>
      </c>
      <c r="B11696">
        <v>7593425043</v>
      </c>
      <c r="C11696">
        <v>9855203868</v>
      </c>
      <c r="D11696" s="1">
        <v>45466</v>
      </c>
      <c r="E11696">
        <v>99213</v>
      </c>
      <c r="F11696">
        <v>99214</v>
      </c>
      <c r="G11696" t="s">
        <v>3306</v>
      </c>
      <c r="H11696" s="34">
        <v>67945</v>
      </c>
      <c r="I11696" s="7">
        <v>44164</v>
      </c>
      <c r="J11696" s="7">
        <v>30455.32</v>
      </c>
      <c r="K11696" s="7">
        <v>8409</v>
      </c>
      <c r="L11696" s="7">
        <v>5299.68</v>
      </c>
      <c r="M11696" s="5">
        <v>0.12</v>
      </c>
      <c r="N11696" t="s">
        <v>46</v>
      </c>
      <c r="O11696" t="s">
        <v>27</v>
      </c>
      <c r="P11696" t="s">
        <v>3150</v>
      </c>
      <c r="Q11696" t="s">
        <v>32</v>
      </c>
      <c r="R11696" t="s">
        <v>38</v>
      </c>
      <c r="S11696" t="s">
        <v>27</v>
      </c>
      <c r="T11696" t="s">
        <v>13310</v>
      </c>
      <c r="U11696" s="1">
        <v>45640</v>
      </c>
      <c r="V11696">
        <v>174</v>
      </c>
      <c r="W11696" t="str">
        <f t="shared" si="229"/>
        <v>150-179</v>
      </c>
    </row>
    <row r="11697" spans="1:23" x14ac:dyDescent="0.25">
      <c r="A11697" t="s">
        <v>11946</v>
      </c>
      <c r="B11697">
        <v>8364077626</v>
      </c>
      <c r="C11697">
        <v>7569070116</v>
      </c>
      <c r="D11697" s="1">
        <v>45388</v>
      </c>
      <c r="E11697">
        <v>99222</v>
      </c>
      <c r="F11697">
        <v>93000</v>
      </c>
      <c r="G11697" t="s">
        <v>3337</v>
      </c>
      <c r="H11697" s="34">
        <v>60173</v>
      </c>
      <c r="I11697" s="7">
        <v>43325</v>
      </c>
      <c r="J11697" s="7">
        <v>34584</v>
      </c>
      <c r="K11697" s="7">
        <v>5275</v>
      </c>
      <c r="L11697" s="7">
        <v>3466</v>
      </c>
      <c r="M11697" s="5">
        <v>0.08</v>
      </c>
      <c r="N11697" t="s">
        <v>24</v>
      </c>
      <c r="O11697" t="s">
        <v>30</v>
      </c>
      <c r="P11697" t="s">
        <v>31</v>
      </c>
      <c r="Q11697" t="s">
        <v>32</v>
      </c>
      <c r="R11697" t="s">
        <v>20</v>
      </c>
      <c r="S11697" t="s">
        <v>27</v>
      </c>
      <c r="T11697" t="s">
        <v>13311</v>
      </c>
      <c r="U11697" s="1">
        <v>45494</v>
      </c>
      <c r="V11697">
        <v>106</v>
      </c>
      <c r="W11697" t="str">
        <f t="shared" si="229"/>
        <v>90-119</v>
      </c>
    </row>
    <row r="11698" spans="1:23" x14ac:dyDescent="0.25">
      <c r="A11698" t="s">
        <v>11947</v>
      </c>
      <c r="B11698">
        <v>9003343757</v>
      </c>
      <c r="C11698">
        <v>3330991380</v>
      </c>
      <c r="D11698" s="1">
        <v>45367</v>
      </c>
      <c r="E11698">
        <v>99214</v>
      </c>
      <c r="F11698">
        <v>36415</v>
      </c>
      <c r="G11698" t="s">
        <v>362</v>
      </c>
      <c r="H11698" s="34">
        <v>54908</v>
      </c>
      <c r="I11698" s="7">
        <v>45025</v>
      </c>
      <c r="J11698" s="7">
        <v>28525.5</v>
      </c>
      <c r="K11698" s="7">
        <v>8395</v>
      </c>
      <c r="L11698" s="7">
        <v>8104.5</v>
      </c>
      <c r="M11698" s="5">
        <v>0.18</v>
      </c>
      <c r="N11698" t="s">
        <v>3141</v>
      </c>
      <c r="O11698" t="s">
        <v>27</v>
      </c>
      <c r="P11698" t="s">
        <v>31</v>
      </c>
      <c r="Q11698" t="s">
        <v>32</v>
      </c>
      <c r="R11698" t="s">
        <v>27</v>
      </c>
      <c r="S11698" t="s">
        <v>21</v>
      </c>
      <c r="T11698" t="s">
        <v>13311</v>
      </c>
      <c r="U11698" s="1">
        <v>45498</v>
      </c>
      <c r="V11698">
        <v>131</v>
      </c>
      <c r="W11698" t="str">
        <f t="shared" si="229"/>
        <v>120-149</v>
      </c>
    </row>
    <row r="11699" spans="1:23" x14ac:dyDescent="0.25">
      <c r="A11699" t="s">
        <v>11948</v>
      </c>
      <c r="B11699">
        <v>8380793916</v>
      </c>
      <c r="C11699">
        <v>7286917981</v>
      </c>
      <c r="D11699" s="1">
        <v>45382</v>
      </c>
      <c r="E11699">
        <v>99215</v>
      </c>
      <c r="F11699">
        <v>99291</v>
      </c>
      <c r="G11699" t="s">
        <v>71</v>
      </c>
      <c r="H11699" s="34">
        <v>94500</v>
      </c>
      <c r="I11699" s="7">
        <v>77490</v>
      </c>
      <c r="J11699" s="7">
        <v>63541.8</v>
      </c>
      <c r="K11699" s="7">
        <v>0</v>
      </c>
      <c r="L11699" s="7">
        <v>13948.2</v>
      </c>
      <c r="M11699" s="5">
        <v>0.18</v>
      </c>
      <c r="N11699" t="s">
        <v>3141</v>
      </c>
      <c r="O11699" t="s">
        <v>17</v>
      </c>
      <c r="P11699" t="s">
        <v>3148</v>
      </c>
      <c r="Q11699" t="s">
        <v>19</v>
      </c>
      <c r="R11699" t="s">
        <v>27</v>
      </c>
      <c r="S11699" t="s">
        <v>21</v>
      </c>
      <c r="T11699" t="s">
        <v>13312</v>
      </c>
      <c r="U11699" s="1">
        <v>45533</v>
      </c>
      <c r="V11699">
        <v>151</v>
      </c>
      <c r="W11699" t="str">
        <f t="shared" si="229"/>
        <v>150-179</v>
      </c>
    </row>
    <row r="11700" spans="1:23" x14ac:dyDescent="0.25">
      <c r="A11700" t="s">
        <v>11949</v>
      </c>
      <c r="B11700">
        <v>197375436</v>
      </c>
      <c r="C11700">
        <v>2890311222</v>
      </c>
      <c r="D11700" s="1">
        <v>45938</v>
      </c>
      <c r="E11700">
        <v>99222</v>
      </c>
      <c r="F11700">
        <v>99291</v>
      </c>
      <c r="G11700" t="s">
        <v>3412</v>
      </c>
      <c r="H11700" s="34">
        <v>74378</v>
      </c>
      <c r="I11700" s="7">
        <v>48346</v>
      </c>
      <c r="J11700" s="7">
        <v>37139.480000000003</v>
      </c>
      <c r="K11700" s="7">
        <v>5405</v>
      </c>
      <c r="L11700" s="7">
        <v>5801.52</v>
      </c>
      <c r="M11700" s="5">
        <v>0.12</v>
      </c>
      <c r="N11700" t="s">
        <v>46</v>
      </c>
      <c r="O11700" t="s">
        <v>30</v>
      </c>
      <c r="P11700" t="s">
        <v>18</v>
      </c>
      <c r="Q11700" t="s">
        <v>32</v>
      </c>
      <c r="R11700" t="s">
        <v>26</v>
      </c>
      <c r="S11700" t="s">
        <v>27</v>
      </c>
      <c r="T11700" t="s">
        <v>13312</v>
      </c>
      <c r="U11700" s="1">
        <v>46011</v>
      </c>
      <c r="V11700">
        <v>73</v>
      </c>
      <c r="W11700" t="str">
        <f t="shared" si="229"/>
        <v>60-89</v>
      </c>
    </row>
    <row r="11701" spans="1:23" x14ac:dyDescent="0.25">
      <c r="A11701" t="s">
        <v>11950</v>
      </c>
      <c r="B11701">
        <v>4292345710</v>
      </c>
      <c r="C11701">
        <v>1649348117</v>
      </c>
      <c r="D11701" s="1">
        <v>45462</v>
      </c>
      <c r="E11701">
        <v>99221</v>
      </c>
      <c r="F11701">
        <v>99203</v>
      </c>
      <c r="G11701" t="s">
        <v>122</v>
      </c>
      <c r="H11701" s="34">
        <v>74454</v>
      </c>
      <c r="I11701" s="7">
        <v>58819</v>
      </c>
      <c r="J11701" s="7">
        <v>49407.96</v>
      </c>
      <c r="K11701" s="7">
        <v>0</v>
      </c>
      <c r="L11701" s="7">
        <v>9411.0400000000009</v>
      </c>
      <c r="M11701" s="5">
        <v>0.16</v>
      </c>
      <c r="N11701" t="s">
        <v>1138</v>
      </c>
      <c r="O11701" t="s">
        <v>17</v>
      </c>
      <c r="P11701" t="s">
        <v>25</v>
      </c>
      <c r="Q11701" t="s">
        <v>32</v>
      </c>
      <c r="R11701" t="s">
        <v>27</v>
      </c>
      <c r="S11701" t="s">
        <v>21</v>
      </c>
      <c r="T11701" t="s">
        <v>13310</v>
      </c>
      <c r="U11701" s="1">
        <v>45609</v>
      </c>
      <c r="V11701">
        <v>147</v>
      </c>
      <c r="W11701" t="str">
        <f t="shared" si="229"/>
        <v>120-149</v>
      </c>
    </row>
    <row r="11702" spans="1:23" x14ac:dyDescent="0.25">
      <c r="A11702" t="s">
        <v>11951</v>
      </c>
      <c r="B11702">
        <v>5946217954</v>
      </c>
      <c r="C11702">
        <v>8223901823</v>
      </c>
      <c r="D11702" s="1">
        <v>45592</v>
      </c>
      <c r="E11702">
        <v>99223</v>
      </c>
      <c r="F11702">
        <v>90834</v>
      </c>
      <c r="G11702" t="s">
        <v>3373</v>
      </c>
      <c r="H11702" s="34">
        <v>96886</v>
      </c>
      <c r="I11702" s="7">
        <v>77509</v>
      </c>
      <c r="J11702" s="7">
        <v>61633.74</v>
      </c>
      <c r="K11702" s="7">
        <v>5024</v>
      </c>
      <c r="L11702" s="7">
        <v>10851.26</v>
      </c>
      <c r="M11702" s="5">
        <v>0.14000000000000001</v>
      </c>
      <c r="N11702" t="s">
        <v>1135</v>
      </c>
      <c r="O11702" t="s">
        <v>30</v>
      </c>
      <c r="P11702" t="s">
        <v>3147</v>
      </c>
      <c r="Q11702" t="s">
        <v>19</v>
      </c>
      <c r="R11702" t="s">
        <v>27</v>
      </c>
      <c r="S11702" t="s">
        <v>17</v>
      </c>
      <c r="T11702" t="s">
        <v>13312</v>
      </c>
      <c r="U11702" s="1">
        <v>45686</v>
      </c>
      <c r="V11702">
        <v>94</v>
      </c>
      <c r="W11702" t="str">
        <f t="shared" si="229"/>
        <v>90-119</v>
      </c>
    </row>
    <row r="11703" spans="1:23" x14ac:dyDescent="0.25">
      <c r="A11703" t="s">
        <v>11952</v>
      </c>
      <c r="B11703">
        <v>6989640432</v>
      </c>
      <c r="C11703">
        <v>7569148022</v>
      </c>
      <c r="D11703" s="1">
        <v>45444</v>
      </c>
      <c r="E11703">
        <v>99221</v>
      </c>
      <c r="F11703">
        <v>99202</v>
      </c>
      <c r="G11703" t="s">
        <v>131</v>
      </c>
      <c r="H11703" s="34">
        <v>85966</v>
      </c>
      <c r="I11703" s="7">
        <v>55878</v>
      </c>
      <c r="J11703" s="7">
        <v>32340.639999999999</v>
      </c>
      <c r="K11703" s="7">
        <v>16832</v>
      </c>
      <c r="L11703" s="7">
        <v>6705.36</v>
      </c>
      <c r="M11703" s="5">
        <v>0.12</v>
      </c>
      <c r="N11703" t="s">
        <v>46</v>
      </c>
      <c r="O11703" t="s">
        <v>27</v>
      </c>
      <c r="P11703" t="s">
        <v>3146</v>
      </c>
      <c r="Q11703" t="s">
        <v>19</v>
      </c>
      <c r="R11703" t="s">
        <v>26</v>
      </c>
      <c r="S11703" t="s">
        <v>27</v>
      </c>
      <c r="T11703" t="s">
        <v>13310</v>
      </c>
      <c r="U11703" s="1">
        <v>45543</v>
      </c>
      <c r="V11703">
        <v>99</v>
      </c>
      <c r="W11703" t="str">
        <f t="shared" si="229"/>
        <v>90-119</v>
      </c>
    </row>
    <row r="11704" spans="1:23" x14ac:dyDescent="0.25">
      <c r="A11704" t="s">
        <v>11953</v>
      </c>
      <c r="B11704">
        <v>5840632536</v>
      </c>
      <c r="C11704">
        <v>6107376890</v>
      </c>
      <c r="D11704" s="1">
        <v>45865</v>
      </c>
      <c r="E11704">
        <v>99233</v>
      </c>
      <c r="F11704">
        <v>99281</v>
      </c>
      <c r="G11704" t="s">
        <v>272</v>
      </c>
      <c r="H11704" s="34">
        <v>36371</v>
      </c>
      <c r="I11704" s="7">
        <v>23641</v>
      </c>
      <c r="J11704" s="7">
        <v>18569.080000000002</v>
      </c>
      <c r="K11704" s="7">
        <v>2235</v>
      </c>
      <c r="L11704" s="7">
        <v>2836.92</v>
      </c>
      <c r="M11704" s="5">
        <v>0.12</v>
      </c>
      <c r="N11704" t="s">
        <v>46</v>
      </c>
      <c r="O11704" t="s">
        <v>30</v>
      </c>
      <c r="P11704" t="s">
        <v>18</v>
      </c>
      <c r="Q11704" t="s">
        <v>32</v>
      </c>
      <c r="R11704" t="s">
        <v>38</v>
      </c>
      <c r="S11704" t="s">
        <v>27</v>
      </c>
      <c r="T11704" t="s">
        <v>13312</v>
      </c>
      <c r="U11704" s="1">
        <v>46007</v>
      </c>
      <c r="V11704">
        <v>142</v>
      </c>
      <c r="W11704" t="str">
        <f t="shared" si="229"/>
        <v>120-149</v>
      </c>
    </row>
    <row r="11705" spans="1:23" x14ac:dyDescent="0.25">
      <c r="A11705" t="s">
        <v>11954</v>
      </c>
      <c r="B11705">
        <v>2342651309</v>
      </c>
      <c r="C11705">
        <v>8335145617</v>
      </c>
      <c r="D11705" s="1">
        <v>45555</v>
      </c>
      <c r="E11705">
        <v>99221</v>
      </c>
      <c r="F11705">
        <v>99203</v>
      </c>
      <c r="G11705" t="s">
        <v>347</v>
      </c>
      <c r="H11705" s="34">
        <v>79501</v>
      </c>
      <c r="I11705" s="7">
        <v>67576</v>
      </c>
      <c r="J11705" s="7">
        <v>66224.479999999996</v>
      </c>
      <c r="K11705" s="7">
        <v>0</v>
      </c>
      <c r="L11705" s="7">
        <v>1351.52</v>
      </c>
      <c r="M11705" s="5">
        <v>0.02</v>
      </c>
      <c r="N11705" t="s">
        <v>16</v>
      </c>
      <c r="O11705" t="s">
        <v>17</v>
      </c>
      <c r="P11705" t="s">
        <v>40</v>
      </c>
      <c r="Q11705" t="s">
        <v>32</v>
      </c>
      <c r="R11705" t="s">
        <v>26</v>
      </c>
      <c r="S11705" t="s">
        <v>17</v>
      </c>
      <c r="T11705" t="s">
        <v>13311</v>
      </c>
      <c r="U11705" s="1">
        <v>45639</v>
      </c>
      <c r="V11705">
        <v>84</v>
      </c>
      <c r="W11705" t="str">
        <f t="shared" si="229"/>
        <v>60-89</v>
      </c>
    </row>
    <row r="11706" spans="1:23" x14ac:dyDescent="0.25">
      <c r="A11706" t="s">
        <v>11955</v>
      </c>
      <c r="B11706">
        <v>2229463241</v>
      </c>
      <c r="C11706">
        <v>7623808485</v>
      </c>
      <c r="D11706" s="1">
        <v>45761</v>
      </c>
      <c r="E11706">
        <v>99215</v>
      </c>
      <c r="F11706">
        <v>99213</v>
      </c>
      <c r="G11706" t="s">
        <v>3240</v>
      </c>
      <c r="H11706" s="34">
        <v>42189</v>
      </c>
      <c r="I11706" s="7">
        <v>30376</v>
      </c>
      <c r="J11706" s="7">
        <v>21528.92</v>
      </c>
      <c r="K11706" s="7">
        <v>6417</v>
      </c>
      <c r="L11706" s="7">
        <v>2430.08</v>
      </c>
      <c r="M11706" s="5">
        <v>0.08</v>
      </c>
      <c r="N11706" t="s">
        <v>24</v>
      </c>
      <c r="O11706" t="s">
        <v>27</v>
      </c>
      <c r="P11706" t="s">
        <v>18</v>
      </c>
      <c r="Q11706" t="s">
        <v>32</v>
      </c>
      <c r="R11706" t="s">
        <v>20</v>
      </c>
      <c r="S11706" t="s">
        <v>21</v>
      </c>
      <c r="T11706" t="s">
        <v>13311</v>
      </c>
      <c r="U11706" s="1">
        <v>45928</v>
      </c>
      <c r="V11706">
        <v>167</v>
      </c>
      <c r="W11706" t="str">
        <f t="shared" si="229"/>
        <v>150-179</v>
      </c>
    </row>
    <row r="11707" spans="1:23" x14ac:dyDescent="0.25">
      <c r="A11707" t="s">
        <v>11956</v>
      </c>
      <c r="B11707">
        <v>7534583568</v>
      </c>
      <c r="C11707">
        <v>5644571780</v>
      </c>
      <c r="D11707" s="1">
        <v>45888</v>
      </c>
      <c r="E11707">
        <v>99231</v>
      </c>
      <c r="F11707">
        <v>99204</v>
      </c>
      <c r="G11707" t="s">
        <v>106</v>
      </c>
      <c r="H11707" s="34">
        <v>89506</v>
      </c>
      <c r="I11707" s="7">
        <v>69815</v>
      </c>
      <c r="J11707" s="7">
        <v>35071</v>
      </c>
      <c r="K11707" s="7">
        <v>20781</v>
      </c>
      <c r="L11707" s="7">
        <v>13963</v>
      </c>
      <c r="M11707" s="5">
        <v>0.2</v>
      </c>
      <c r="N11707" t="s">
        <v>3140</v>
      </c>
      <c r="O11707" t="s">
        <v>27</v>
      </c>
      <c r="P11707" t="s">
        <v>40</v>
      </c>
      <c r="Q11707" t="s">
        <v>32</v>
      </c>
      <c r="R11707" t="s">
        <v>20</v>
      </c>
      <c r="S11707" t="s">
        <v>21</v>
      </c>
      <c r="T11707" t="s">
        <v>13310</v>
      </c>
      <c r="U11707" s="1">
        <v>45973</v>
      </c>
      <c r="V11707">
        <v>85</v>
      </c>
      <c r="W11707" t="str">
        <f t="shared" si="229"/>
        <v>60-89</v>
      </c>
    </row>
    <row r="11708" spans="1:23" x14ac:dyDescent="0.25">
      <c r="A11708" t="s">
        <v>11957</v>
      </c>
      <c r="B11708">
        <v>2712104921</v>
      </c>
      <c r="C11708">
        <v>1135877626</v>
      </c>
      <c r="D11708" s="1">
        <v>45676</v>
      </c>
      <c r="E11708">
        <v>99221</v>
      </c>
      <c r="F11708">
        <v>99214</v>
      </c>
      <c r="G11708" t="s">
        <v>129</v>
      </c>
      <c r="H11708" s="34">
        <v>47369</v>
      </c>
      <c r="I11708" s="7">
        <v>40264</v>
      </c>
      <c r="J11708" s="7">
        <v>30629.72</v>
      </c>
      <c r="K11708" s="7">
        <v>8829</v>
      </c>
      <c r="L11708" s="7">
        <v>805.28</v>
      </c>
      <c r="M11708" s="5">
        <v>0.02</v>
      </c>
      <c r="N11708" t="s">
        <v>16</v>
      </c>
      <c r="O11708" t="s">
        <v>27</v>
      </c>
      <c r="P11708" t="s">
        <v>3146</v>
      </c>
      <c r="Q11708" t="s">
        <v>19</v>
      </c>
      <c r="R11708" t="s">
        <v>43</v>
      </c>
      <c r="S11708" t="s">
        <v>21</v>
      </c>
      <c r="T11708" t="s">
        <v>13310</v>
      </c>
      <c r="U11708" s="1">
        <v>45738</v>
      </c>
      <c r="V11708">
        <v>62</v>
      </c>
      <c r="W11708" t="str">
        <f t="shared" si="229"/>
        <v>60-89</v>
      </c>
    </row>
    <row r="11709" spans="1:23" x14ac:dyDescent="0.25">
      <c r="A11709" t="s">
        <v>11958</v>
      </c>
      <c r="B11709">
        <v>3137790449</v>
      </c>
      <c r="C11709">
        <v>9746723839</v>
      </c>
      <c r="D11709" s="1">
        <v>45478</v>
      </c>
      <c r="E11709">
        <v>99223</v>
      </c>
      <c r="F11709">
        <v>99285</v>
      </c>
      <c r="G11709" t="s">
        <v>270</v>
      </c>
      <c r="H11709" s="34">
        <v>44419</v>
      </c>
      <c r="I11709" s="7">
        <v>35091</v>
      </c>
      <c r="J11709" s="7">
        <v>19416.439999999999</v>
      </c>
      <c r="K11709" s="7">
        <v>10060</v>
      </c>
      <c r="L11709" s="7">
        <v>5614.56</v>
      </c>
      <c r="M11709" s="5">
        <v>0.16</v>
      </c>
      <c r="N11709" t="s">
        <v>1138</v>
      </c>
      <c r="O11709" t="s">
        <v>27</v>
      </c>
      <c r="P11709" t="s">
        <v>3150</v>
      </c>
      <c r="Q11709" t="s">
        <v>19</v>
      </c>
      <c r="R11709" t="s">
        <v>27</v>
      </c>
      <c r="S11709" t="s">
        <v>27</v>
      </c>
      <c r="T11709" t="s">
        <v>13310</v>
      </c>
      <c r="U11709" s="1">
        <v>45585</v>
      </c>
      <c r="V11709">
        <v>107</v>
      </c>
      <c r="W11709" t="str">
        <f t="shared" si="229"/>
        <v>90-119</v>
      </c>
    </row>
    <row r="11710" spans="1:23" x14ac:dyDescent="0.25">
      <c r="A11710" t="s">
        <v>11959</v>
      </c>
      <c r="B11710">
        <v>8365027609</v>
      </c>
      <c r="C11710">
        <v>1265330855</v>
      </c>
      <c r="D11710" s="1">
        <v>45891</v>
      </c>
      <c r="E11710">
        <v>99232</v>
      </c>
      <c r="F11710">
        <v>99213</v>
      </c>
      <c r="G11710" t="s">
        <v>320</v>
      </c>
      <c r="H11710" s="34">
        <v>32625</v>
      </c>
      <c r="I11710" s="7">
        <v>26100</v>
      </c>
      <c r="J11710" s="7">
        <v>18995</v>
      </c>
      <c r="K11710" s="7">
        <v>3451</v>
      </c>
      <c r="L11710" s="7">
        <v>3654</v>
      </c>
      <c r="M11710" s="5">
        <v>0.14000000000000001</v>
      </c>
      <c r="N11710" t="s">
        <v>1135</v>
      </c>
      <c r="O11710" t="s">
        <v>30</v>
      </c>
      <c r="P11710" t="s">
        <v>25</v>
      </c>
      <c r="Q11710" t="s">
        <v>19</v>
      </c>
      <c r="R11710" t="s">
        <v>43</v>
      </c>
      <c r="S11710" t="s">
        <v>17</v>
      </c>
      <c r="T11710" t="s">
        <v>13310</v>
      </c>
      <c r="U11710" s="1">
        <v>45931</v>
      </c>
      <c r="V11710">
        <v>40</v>
      </c>
      <c r="W11710" t="str">
        <f t="shared" si="229"/>
        <v>30-59</v>
      </c>
    </row>
    <row r="11711" spans="1:23" x14ac:dyDescent="0.25">
      <c r="A11711" t="s">
        <v>11960</v>
      </c>
      <c r="B11711">
        <v>6183744212</v>
      </c>
      <c r="C11711">
        <v>8268317539</v>
      </c>
      <c r="D11711" s="1">
        <v>45506</v>
      </c>
      <c r="E11711">
        <v>99232</v>
      </c>
      <c r="F11711">
        <v>93000</v>
      </c>
      <c r="G11711" t="s">
        <v>87</v>
      </c>
      <c r="H11711" s="34">
        <v>81868</v>
      </c>
      <c r="I11711" s="7">
        <v>67132</v>
      </c>
      <c r="J11711" s="7">
        <v>55048.24</v>
      </c>
      <c r="K11711" s="7">
        <v>0</v>
      </c>
      <c r="L11711" s="7">
        <v>12083.76</v>
      </c>
      <c r="M11711" s="5">
        <v>0.18</v>
      </c>
      <c r="N11711" t="s">
        <v>3141</v>
      </c>
      <c r="O11711" t="s">
        <v>17</v>
      </c>
      <c r="P11711" t="s">
        <v>3149</v>
      </c>
      <c r="Q11711" t="s">
        <v>19</v>
      </c>
      <c r="R11711" t="s">
        <v>27</v>
      </c>
      <c r="S11711" t="s">
        <v>27</v>
      </c>
      <c r="T11711" t="s">
        <v>13311</v>
      </c>
      <c r="U11711" s="1">
        <v>45669</v>
      </c>
      <c r="V11711">
        <v>163</v>
      </c>
      <c r="W11711" t="str">
        <f t="shared" si="229"/>
        <v>150-179</v>
      </c>
    </row>
    <row r="11712" spans="1:23" x14ac:dyDescent="0.25">
      <c r="A11712" t="s">
        <v>11961</v>
      </c>
      <c r="B11712">
        <v>2169628933</v>
      </c>
      <c r="C11712">
        <v>5376260894</v>
      </c>
      <c r="D11712" s="1">
        <v>45485</v>
      </c>
      <c r="E11712">
        <v>99221</v>
      </c>
      <c r="F11712">
        <v>99213</v>
      </c>
      <c r="G11712" t="s">
        <v>3286</v>
      </c>
      <c r="H11712" s="34">
        <v>68504</v>
      </c>
      <c r="I11712" s="7">
        <v>54803</v>
      </c>
      <c r="J11712" s="7">
        <v>42339.58</v>
      </c>
      <c r="K11712" s="7">
        <v>4791</v>
      </c>
      <c r="L11712" s="7">
        <v>7672.42</v>
      </c>
      <c r="M11712" s="5">
        <v>0.14000000000000001</v>
      </c>
      <c r="N11712" t="s">
        <v>1135</v>
      </c>
      <c r="O11712" t="s">
        <v>30</v>
      </c>
      <c r="P11712" t="s">
        <v>3148</v>
      </c>
      <c r="Q11712" t="s">
        <v>32</v>
      </c>
      <c r="R11712" t="s">
        <v>38</v>
      </c>
      <c r="S11712" t="s">
        <v>27</v>
      </c>
      <c r="T11712" t="s">
        <v>13311</v>
      </c>
      <c r="U11712" s="1">
        <v>45537</v>
      </c>
      <c r="V11712">
        <v>52</v>
      </c>
      <c r="W11712" t="str">
        <f t="shared" si="229"/>
        <v>30-59</v>
      </c>
    </row>
    <row r="11713" spans="1:23" x14ac:dyDescent="0.25">
      <c r="A11713" t="s">
        <v>11962</v>
      </c>
      <c r="B11713">
        <v>7498744313</v>
      </c>
      <c r="C11713">
        <v>6788439986</v>
      </c>
      <c r="D11713" s="1">
        <v>45559</v>
      </c>
      <c r="E11713">
        <v>99223</v>
      </c>
      <c r="F11713">
        <v>99291</v>
      </c>
      <c r="G11713" t="s">
        <v>3158</v>
      </c>
      <c r="H11713" s="34">
        <v>98019</v>
      </c>
      <c r="I11713" s="7">
        <v>80376</v>
      </c>
      <c r="J11713" s="7">
        <v>65908.320000000007</v>
      </c>
      <c r="K11713" s="7">
        <v>0</v>
      </c>
      <c r="L11713" s="7">
        <v>14467.68</v>
      </c>
      <c r="M11713" s="5">
        <v>0.18</v>
      </c>
      <c r="N11713" t="s">
        <v>3141</v>
      </c>
      <c r="O11713" t="s">
        <v>17</v>
      </c>
      <c r="P11713" t="s">
        <v>3146</v>
      </c>
      <c r="Q11713" t="s">
        <v>32</v>
      </c>
      <c r="R11713" t="s">
        <v>20</v>
      </c>
      <c r="S11713" t="s">
        <v>27</v>
      </c>
      <c r="T11713" t="s">
        <v>13311</v>
      </c>
      <c r="U11713" s="1">
        <v>45641</v>
      </c>
      <c r="V11713">
        <v>82</v>
      </c>
      <c r="W11713" t="str">
        <f t="shared" si="229"/>
        <v>60-89</v>
      </c>
    </row>
    <row r="11714" spans="1:23" x14ac:dyDescent="0.25">
      <c r="A11714" t="s">
        <v>11963</v>
      </c>
      <c r="B11714">
        <v>701328359</v>
      </c>
      <c r="C11714">
        <v>8231639355</v>
      </c>
      <c r="D11714" s="1">
        <v>45735</v>
      </c>
      <c r="E11714">
        <v>99222</v>
      </c>
      <c r="F11714">
        <v>99281</v>
      </c>
      <c r="G11714" t="s">
        <v>3360</v>
      </c>
      <c r="H11714" s="34">
        <v>80527</v>
      </c>
      <c r="I11714" s="7">
        <v>57979</v>
      </c>
      <c r="J11714" s="7">
        <v>47473.68</v>
      </c>
      <c r="K11714" s="7">
        <v>5867</v>
      </c>
      <c r="L11714" s="7">
        <v>4638.32</v>
      </c>
      <c r="M11714" s="5">
        <v>0.08</v>
      </c>
      <c r="N11714" t="s">
        <v>24</v>
      </c>
      <c r="O11714" t="s">
        <v>30</v>
      </c>
      <c r="P11714" t="s">
        <v>18</v>
      </c>
      <c r="Q11714" t="s">
        <v>32</v>
      </c>
      <c r="R11714" t="s">
        <v>20</v>
      </c>
      <c r="S11714" t="s">
        <v>27</v>
      </c>
      <c r="T11714" t="s">
        <v>13312</v>
      </c>
      <c r="U11714" s="1">
        <v>45885</v>
      </c>
      <c r="V11714">
        <v>150</v>
      </c>
      <c r="W11714" t="str">
        <f t="shared" si="229"/>
        <v>150-179</v>
      </c>
    </row>
    <row r="11715" spans="1:23" x14ac:dyDescent="0.25">
      <c r="A11715" t="s">
        <v>11964</v>
      </c>
      <c r="B11715">
        <v>4524439212</v>
      </c>
      <c r="C11715">
        <v>2862018545</v>
      </c>
      <c r="D11715" s="1">
        <v>45902</v>
      </c>
      <c r="E11715">
        <v>99213</v>
      </c>
      <c r="F11715">
        <v>99283</v>
      </c>
      <c r="G11715" t="s">
        <v>3562</v>
      </c>
      <c r="H11715" s="34">
        <v>85047</v>
      </c>
      <c r="I11715" s="7">
        <v>63785</v>
      </c>
      <c r="J11715" s="7">
        <v>50819.25</v>
      </c>
      <c r="K11715" s="7">
        <v>3398</v>
      </c>
      <c r="L11715" s="7">
        <v>9567.75</v>
      </c>
      <c r="M11715" s="5">
        <v>0.15</v>
      </c>
      <c r="N11715" t="s">
        <v>1139</v>
      </c>
      <c r="O11715" t="s">
        <v>30</v>
      </c>
      <c r="P11715" t="s">
        <v>58</v>
      </c>
      <c r="Q11715" t="s">
        <v>19</v>
      </c>
      <c r="R11715" t="s">
        <v>21</v>
      </c>
      <c r="S11715" t="s">
        <v>17</v>
      </c>
      <c r="T11715" t="s">
        <v>13311</v>
      </c>
      <c r="U11715" s="1">
        <v>45981</v>
      </c>
      <c r="V11715">
        <v>79</v>
      </c>
      <c r="W11715" t="str">
        <f t="shared" ref="W11715:W11778" si="230">IF(V11715="","",IF(V11715&lt;30,"0-29",IF(V11715&lt;60,"30-59",IF(V11715&lt;90,"60-89",IF(V11715&lt;120,"90-119",IF(V11715&lt;150,"120-149",IF(V11715&lt;180,"150-179",IF(V11715&lt;210,"180-209",IF(V11715&lt;240,"210-239",IF(V11715&lt;270,"240-269",IF(V11715&lt;300,"270-299",IF(V11715&lt;330,"300-329",IF(V11715&lt;360,"330-359","360+")))))))))))))</f>
        <v>60-89</v>
      </c>
    </row>
    <row r="11716" spans="1:23" x14ac:dyDescent="0.25">
      <c r="A11716" t="s">
        <v>11965</v>
      </c>
      <c r="B11716">
        <v>2067260230</v>
      </c>
      <c r="C11716">
        <v>3522558602</v>
      </c>
      <c r="D11716" s="1">
        <v>45432</v>
      </c>
      <c r="E11716">
        <v>99222</v>
      </c>
      <c r="F11716">
        <v>99212</v>
      </c>
      <c r="G11716" t="s">
        <v>3288</v>
      </c>
      <c r="H11716" s="34">
        <v>42157</v>
      </c>
      <c r="I11716" s="7">
        <v>32882</v>
      </c>
      <c r="J11716" s="7">
        <v>26305.599999999999</v>
      </c>
      <c r="K11716" s="7">
        <v>0</v>
      </c>
      <c r="L11716" s="7">
        <v>6576.4</v>
      </c>
      <c r="M11716" s="5">
        <v>0.2</v>
      </c>
      <c r="N11716" t="s">
        <v>3140</v>
      </c>
      <c r="O11716" t="s">
        <v>17</v>
      </c>
      <c r="P11716" t="s">
        <v>3150</v>
      </c>
      <c r="Q11716" t="s">
        <v>19</v>
      </c>
      <c r="R11716" t="s">
        <v>20</v>
      </c>
      <c r="S11716" t="s">
        <v>27</v>
      </c>
      <c r="T11716" t="s">
        <v>13310</v>
      </c>
      <c r="U11716" s="1">
        <v>45534</v>
      </c>
      <c r="V11716">
        <v>102</v>
      </c>
      <c r="W11716" t="str">
        <f t="shared" si="230"/>
        <v>90-119</v>
      </c>
    </row>
    <row r="11717" spans="1:23" x14ac:dyDescent="0.25">
      <c r="A11717" t="s">
        <v>11966</v>
      </c>
      <c r="B11717">
        <v>4657843169</v>
      </c>
      <c r="C11717">
        <v>4377302604</v>
      </c>
      <c r="D11717" s="1">
        <v>45882</v>
      </c>
      <c r="E11717">
        <v>99233</v>
      </c>
      <c r="F11717">
        <v>81000</v>
      </c>
      <c r="G11717" t="s">
        <v>198</v>
      </c>
      <c r="H11717" s="34">
        <v>43107</v>
      </c>
      <c r="I11717" s="7">
        <v>34486</v>
      </c>
      <c r="J11717" s="7">
        <v>21213.96</v>
      </c>
      <c r="K11717" s="7">
        <v>8444</v>
      </c>
      <c r="L11717" s="7">
        <v>4828.04</v>
      </c>
      <c r="M11717" s="5">
        <v>0.14000000000000001</v>
      </c>
      <c r="N11717" t="s">
        <v>1135</v>
      </c>
      <c r="O11717" t="s">
        <v>27</v>
      </c>
      <c r="P11717" t="s">
        <v>58</v>
      </c>
      <c r="Q11717" t="s">
        <v>19</v>
      </c>
      <c r="R11717" t="s">
        <v>43</v>
      </c>
      <c r="S11717" t="s">
        <v>21</v>
      </c>
      <c r="T11717" t="s">
        <v>13311</v>
      </c>
      <c r="U11717" s="1">
        <v>46043</v>
      </c>
      <c r="V11717">
        <v>161</v>
      </c>
      <c r="W11717" t="str">
        <f t="shared" si="230"/>
        <v>150-179</v>
      </c>
    </row>
    <row r="11718" spans="1:23" x14ac:dyDescent="0.25">
      <c r="A11718" t="s">
        <v>11967</v>
      </c>
      <c r="B11718">
        <v>7862917733</v>
      </c>
      <c r="C11718">
        <v>6347666531</v>
      </c>
      <c r="D11718" s="1">
        <v>45340</v>
      </c>
      <c r="E11718">
        <v>99233</v>
      </c>
      <c r="F11718">
        <v>99203</v>
      </c>
      <c r="G11718" t="s">
        <v>3232</v>
      </c>
      <c r="H11718" s="34">
        <v>11447</v>
      </c>
      <c r="I11718" s="7">
        <v>7441</v>
      </c>
      <c r="J11718" s="7">
        <v>5377.08</v>
      </c>
      <c r="K11718" s="7">
        <v>1171</v>
      </c>
      <c r="L11718" s="7">
        <v>892.92</v>
      </c>
      <c r="M11718" s="5">
        <v>0.12</v>
      </c>
      <c r="N11718" t="s">
        <v>46</v>
      </c>
      <c r="O11718" t="s">
        <v>27</v>
      </c>
      <c r="P11718" t="s">
        <v>31</v>
      </c>
      <c r="Q11718" t="s">
        <v>19</v>
      </c>
      <c r="R11718" t="s">
        <v>27</v>
      </c>
      <c r="S11718" t="s">
        <v>27</v>
      </c>
      <c r="T11718" t="s">
        <v>13312</v>
      </c>
      <c r="U11718" s="1">
        <v>45445</v>
      </c>
      <c r="V11718">
        <v>105</v>
      </c>
      <c r="W11718" t="str">
        <f t="shared" si="230"/>
        <v>90-119</v>
      </c>
    </row>
    <row r="11719" spans="1:23" x14ac:dyDescent="0.25">
      <c r="A11719" t="s">
        <v>11968</v>
      </c>
      <c r="B11719">
        <v>689808318</v>
      </c>
      <c r="C11719">
        <v>2707664252</v>
      </c>
      <c r="D11719" s="1">
        <v>45337</v>
      </c>
      <c r="E11719">
        <v>99233</v>
      </c>
      <c r="F11719">
        <v>99212</v>
      </c>
      <c r="G11719" t="s">
        <v>102</v>
      </c>
      <c r="H11719" s="34">
        <v>42083</v>
      </c>
      <c r="I11719" s="7">
        <v>27354</v>
      </c>
      <c r="J11719" s="7">
        <v>24071.52</v>
      </c>
      <c r="K11719" s="7">
        <v>0</v>
      </c>
      <c r="L11719" s="7">
        <v>3282.48</v>
      </c>
      <c r="M11719" s="5">
        <v>0.12</v>
      </c>
      <c r="N11719" t="s">
        <v>46</v>
      </c>
      <c r="O11719" t="s">
        <v>17</v>
      </c>
      <c r="P11719" t="s">
        <v>35</v>
      </c>
      <c r="Q11719" t="s">
        <v>19</v>
      </c>
      <c r="R11719" t="s">
        <v>21</v>
      </c>
      <c r="S11719" t="s">
        <v>21</v>
      </c>
      <c r="T11719" t="s">
        <v>13310</v>
      </c>
      <c r="U11719" s="1">
        <v>45477</v>
      </c>
      <c r="V11719">
        <v>140</v>
      </c>
      <c r="W11719" t="str">
        <f t="shared" si="230"/>
        <v>120-149</v>
      </c>
    </row>
    <row r="11720" spans="1:23" x14ac:dyDescent="0.25">
      <c r="A11720" t="s">
        <v>11969</v>
      </c>
      <c r="B11720">
        <v>6989869292</v>
      </c>
      <c r="C11720">
        <v>9565575249</v>
      </c>
      <c r="D11720" s="1">
        <v>45664</v>
      </c>
      <c r="E11720">
        <v>99233</v>
      </c>
      <c r="F11720">
        <v>99292</v>
      </c>
      <c r="G11720" t="s">
        <v>3312</v>
      </c>
      <c r="H11720" s="34">
        <v>28610</v>
      </c>
      <c r="I11720" s="7">
        <v>20599</v>
      </c>
      <c r="J11720" s="7">
        <v>18951.080000000002</v>
      </c>
      <c r="K11720" s="7">
        <v>0</v>
      </c>
      <c r="L11720" s="7">
        <v>1647.92</v>
      </c>
      <c r="M11720" s="5">
        <v>0.08</v>
      </c>
      <c r="N11720" t="s">
        <v>24</v>
      </c>
      <c r="O11720" t="s">
        <v>17</v>
      </c>
      <c r="P11720" t="s">
        <v>58</v>
      </c>
      <c r="Q11720" t="s">
        <v>19</v>
      </c>
      <c r="R11720" t="s">
        <v>26</v>
      </c>
      <c r="S11720" t="s">
        <v>27</v>
      </c>
      <c r="T11720" t="s">
        <v>13312</v>
      </c>
      <c r="U11720" s="1">
        <v>45730</v>
      </c>
      <c r="V11720">
        <v>66</v>
      </c>
      <c r="W11720" t="str">
        <f t="shared" si="230"/>
        <v>60-89</v>
      </c>
    </row>
    <row r="11721" spans="1:23" x14ac:dyDescent="0.25">
      <c r="A11721" t="s">
        <v>11970</v>
      </c>
      <c r="B11721">
        <v>1293700654</v>
      </c>
      <c r="C11721">
        <v>4654664699</v>
      </c>
      <c r="D11721" s="1">
        <v>45818</v>
      </c>
      <c r="E11721">
        <v>99238</v>
      </c>
      <c r="F11721">
        <v>99213</v>
      </c>
      <c r="G11721" t="s">
        <v>96</v>
      </c>
      <c r="H11721" s="34">
        <v>17289</v>
      </c>
      <c r="I11721" s="7">
        <v>14696</v>
      </c>
      <c r="J11721" s="7">
        <v>8111.08</v>
      </c>
      <c r="K11721" s="7">
        <v>6291</v>
      </c>
      <c r="L11721" s="7">
        <v>293.92</v>
      </c>
      <c r="M11721" s="5">
        <v>0.02</v>
      </c>
      <c r="N11721" t="s">
        <v>16</v>
      </c>
      <c r="O11721" t="s">
        <v>27</v>
      </c>
      <c r="P11721" t="s">
        <v>3146</v>
      </c>
      <c r="Q11721" t="s">
        <v>32</v>
      </c>
      <c r="R11721" t="s">
        <v>43</v>
      </c>
      <c r="S11721" t="s">
        <v>21</v>
      </c>
      <c r="T11721" t="s">
        <v>13310</v>
      </c>
      <c r="U11721" s="1">
        <v>45891</v>
      </c>
      <c r="V11721">
        <v>73</v>
      </c>
      <c r="W11721" t="str">
        <f t="shared" si="230"/>
        <v>60-89</v>
      </c>
    </row>
    <row r="11722" spans="1:23" x14ac:dyDescent="0.25">
      <c r="A11722" t="s">
        <v>11971</v>
      </c>
      <c r="B11722">
        <v>4933486746</v>
      </c>
      <c r="C11722">
        <v>8980456209</v>
      </c>
      <c r="D11722" s="1">
        <v>45527</v>
      </c>
      <c r="E11722">
        <v>99222</v>
      </c>
      <c r="F11722">
        <v>99213</v>
      </c>
      <c r="G11722" t="s">
        <v>3531</v>
      </c>
      <c r="H11722" s="34">
        <v>78465</v>
      </c>
      <c r="I11722" s="7">
        <v>66695</v>
      </c>
      <c r="J11722" s="7">
        <v>61822.1</v>
      </c>
      <c r="K11722" s="7">
        <v>3539</v>
      </c>
      <c r="L11722" s="7">
        <v>1333.9</v>
      </c>
      <c r="M11722" s="5">
        <v>0.02</v>
      </c>
      <c r="N11722" t="s">
        <v>16</v>
      </c>
      <c r="O11722" t="s">
        <v>30</v>
      </c>
      <c r="P11722" t="s">
        <v>55</v>
      </c>
      <c r="Q11722" t="s">
        <v>32</v>
      </c>
      <c r="R11722" t="s">
        <v>20</v>
      </c>
      <c r="S11722" t="s">
        <v>21</v>
      </c>
      <c r="T11722" t="s">
        <v>13312</v>
      </c>
      <c r="U11722" s="1">
        <v>45617</v>
      </c>
      <c r="V11722">
        <v>90</v>
      </c>
      <c r="W11722" t="str">
        <f t="shared" si="230"/>
        <v>90-119</v>
      </c>
    </row>
    <row r="11723" spans="1:23" x14ac:dyDescent="0.25">
      <c r="A11723" t="s">
        <v>11972</v>
      </c>
      <c r="B11723">
        <v>1383434627</v>
      </c>
      <c r="C11723">
        <v>470269809</v>
      </c>
      <c r="D11723" s="1">
        <v>45315</v>
      </c>
      <c r="E11723">
        <v>99221</v>
      </c>
      <c r="F11723">
        <v>90834</v>
      </c>
      <c r="G11723" t="s">
        <v>77</v>
      </c>
      <c r="H11723" s="34">
        <v>52972</v>
      </c>
      <c r="I11723" s="7">
        <v>34432</v>
      </c>
      <c r="J11723" s="7">
        <v>30300.16</v>
      </c>
      <c r="K11723" s="7">
        <v>0</v>
      </c>
      <c r="L11723" s="7">
        <v>4131.84</v>
      </c>
      <c r="M11723" s="5">
        <v>0.12</v>
      </c>
      <c r="N11723" t="s">
        <v>46</v>
      </c>
      <c r="O11723" t="s">
        <v>17</v>
      </c>
      <c r="P11723" t="s">
        <v>3149</v>
      </c>
      <c r="Q11723" t="s">
        <v>32</v>
      </c>
      <c r="R11723" t="s">
        <v>27</v>
      </c>
      <c r="S11723" t="s">
        <v>21</v>
      </c>
      <c r="T11723" t="s">
        <v>13312</v>
      </c>
      <c r="U11723" s="1">
        <v>45400</v>
      </c>
      <c r="V11723">
        <v>85</v>
      </c>
      <c r="W11723" t="str">
        <f t="shared" si="230"/>
        <v>60-89</v>
      </c>
    </row>
    <row r="11724" spans="1:23" x14ac:dyDescent="0.25">
      <c r="A11724" t="s">
        <v>11973</v>
      </c>
      <c r="B11724">
        <v>9501908834</v>
      </c>
      <c r="C11724">
        <v>5987518784</v>
      </c>
      <c r="D11724" s="1">
        <v>45800</v>
      </c>
      <c r="E11724">
        <v>99223</v>
      </c>
      <c r="F11724">
        <v>81000</v>
      </c>
      <c r="G11724" t="s">
        <v>207</v>
      </c>
      <c r="H11724" s="34">
        <v>58754</v>
      </c>
      <c r="I11724" s="7">
        <v>42303</v>
      </c>
      <c r="J11724" s="7">
        <v>32536.76</v>
      </c>
      <c r="K11724" s="7">
        <v>6382</v>
      </c>
      <c r="L11724" s="7">
        <v>3384.24</v>
      </c>
      <c r="M11724" s="5">
        <v>0.08</v>
      </c>
      <c r="N11724" t="s">
        <v>24</v>
      </c>
      <c r="O11724" t="s">
        <v>27</v>
      </c>
      <c r="P11724" t="s">
        <v>18</v>
      </c>
      <c r="Q11724" t="s">
        <v>32</v>
      </c>
      <c r="R11724" t="s">
        <v>26</v>
      </c>
      <c r="S11724" t="s">
        <v>17</v>
      </c>
      <c r="T11724" t="s">
        <v>13310</v>
      </c>
      <c r="U11724" s="1">
        <v>45957</v>
      </c>
      <c r="V11724">
        <v>157</v>
      </c>
      <c r="W11724" t="str">
        <f t="shared" si="230"/>
        <v>150-179</v>
      </c>
    </row>
    <row r="11725" spans="1:23" x14ac:dyDescent="0.25">
      <c r="A11725" t="s">
        <v>11974</v>
      </c>
      <c r="B11725">
        <v>8780509144</v>
      </c>
      <c r="C11725">
        <v>1328475563</v>
      </c>
      <c r="D11725" s="1">
        <v>45543</v>
      </c>
      <c r="E11725">
        <v>99233</v>
      </c>
      <c r="F11725">
        <v>99204</v>
      </c>
      <c r="G11725" t="s">
        <v>45</v>
      </c>
      <c r="H11725" s="34">
        <v>56534</v>
      </c>
      <c r="I11725" s="7">
        <v>46358</v>
      </c>
      <c r="J11725" s="7">
        <v>38013.56</v>
      </c>
      <c r="K11725" s="7">
        <v>0</v>
      </c>
      <c r="L11725" s="7">
        <v>8344.44</v>
      </c>
      <c r="M11725" s="5">
        <v>0.18</v>
      </c>
      <c r="N11725" t="s">
        <v>3141</v>
      </c>
      <c r="O11725" t="s">
        <v>17</v>
      </c>
      <c r="P11725" t="s">
        <v>18</v>
      </c>
      <c r="Q11725" t="s">
        <v>32</v>
      </c>
      <c r="R11725" t="s">
        <v>43</v>
      </c>
      <c r="S11725" t="s">
        <v>27</v>
      </c>
      <c r="T11725" t="s">
        <v>13311</v>
      </c>
      <c r="U11725" s="1">
        <v>45686</v>
      </c>
      <c r="V11725">
        <v>143</v>
      </c>
      <c r="W11725" t="str">
        <f t="shared" si="230"/>
        <v>120-149</v>
      </c>
    </row>
    <row r="11726" spans="1:23" x14ac:dyDescent="0.25">
      <c r="A11726" t="s">
        <v>11975</v>
      </c>
      <c r="B11726">
        <v>906215592</v>
      </c>
      <c r="C11726">
        <v>7240442042</v>
      </c>
      <c r="D11726" s="1">
        <v>45513</v>
      </c>
      <c r="E11726">
        <v>99232</v>
      </c>
      <c r="F11726">
        <v>99285</v>
      </c>
      <c r="G11726" t="s">
        <v>3357</v>
      </c>
      <c r="H11726" s="34">
        <v>82636</v>
      </c>
      <c r="I11726" s="7">
        <v>70241</v>
      </c>
      <c r="J11726" s="7">
        <v>65112.179999999993</v>
      </c>
      <c r="K11726" s="7">
        <v>3724</v>
      </c>
      <c r="L11726" s="7">
        <v>1404.82</v>
      </c>
      <c r="M11726" s="5">
        <v>0.02</v>
      </c>
      <c r="N11726" t="s">
        <v>16</v>
      </c>
      <c r="O11726" t="s">
        <v>30</v>
      </c>
      <c r="P11726" t="s">
        <v>3147</v>
      </c>
      <c r="Q11726" t="s">
        <v>32</v>
      </c>
      <c r="R11726" t="s">
        <v>38</v>
      </c>
      <c r="S11726" t="s">
        <v>21</v>
      </c>
      <c r="T11726" t="s">
        <v>13312</v>
      </c>
      <c r="U11726" s="1">
        <v>45628</v>
      </c>
      <c r="V11726">
        <v>116</v>
      </c>
      <c r="W11726" t="str">
        <f t="shared" si="230"/>
        <v>90-119</v>
      </c>
    </row>
    <row r="11727" spans="1:23" x14ac:dyDescent="0.25">
      <c r="A11727" t="s">
        <v>11976</v>
      </c>
      <c r="B11727">
        <v>1435691655</v>
      </c>
      <c r="C11727">
        <v>5677998851</v>
      </c>
      <c r="D11727" s="1">
        <v>45449</v>
      </c>
      <c r="E11727">
        <v>99221</v>
      </c>
      <c r="F11727">
        <v>93000</v>
      </c>
      <c r="G11727" t="s">
        <v>61</v>
      </c>
      <c r="H11727" s="34">
        <v>70469</v>
      </c>
      <c r="I11727" s="7">
        <v>45805</v>
      </c>
      <c r="J11727" s="7">
        <v>25864.400000000001</v>
      </c>
      <c r="K11727" s="7">
        <v>14444</v>
      </c>
      <c r="L11727" s="7">
        <v>5496.6</v>
      </c>
      <c r="M11727" s="5">
        <v>0.12</v>
      </c>
      <c r="N11727" t="s">
        <v>46</v>
      </c>
      <c r="O11727" t="s">
        <v>27</v>
      </c>
      <c r="P11727" t="s">
        <v>55</v>
      </c>
      <c r="Q11727" t="s">
        <v>19</v>
      </c>
      <c r="R11727" t="s">
        <v>27</v>
      </c>
      <c r="S11727" t="s">
        <v>27</v>
      </c>
      <c r="T11727" t="s">
        <v>13311</v>
      </c>
      <c r="U11727" s="1">
        <v>45481</v>
      </c>
      <c r="V11727">
        <v>32</v>
      </c>
      <c r="W11727" t="str">
        <f t="shared" si="230"/>
        <v>30-59</v>
      </c>
    </row>
    <row r="11728" spans="1:23" x14ac:dyDescent="0.25">
      <c r="A11728" t="s">
        <v>11977</v>
      </c>
      <c r="B11728">
        <v>6765671738</v>
      </c>
      <c r="C11728">
        <v>2712014073</v>
      </c>
      <c r="D11728" s="1">
        <v>45658</v>
      </c>
      <c r="E11728">
        <v>99232</v>
      </c>
      <c r="F11728">
        <v>97110</v>
      </c>
      <c r="G11728" t="s">
        <v>224</v>
      </c>
      <c r="H11728" s="34">
        <v>88066</v>
      </c>
      <c r="I11728" s="7">
        <v>70453</v>
      </c>
      <c r="J11728" s="7">
        <v>43019.58</v>
      </c>
      <c r="K11728" s="7">
        <v>17570</v>
      </c>
      <c r="L11728" s="7">
        <v>9863.42</v>
      </c>
      <c r="M11728" s="5">
        <v>0.14000000000000001</v>
      </c>
      <c r="N11728" t="s">
        <v>1135</v>
      </c>
      <c r="O11728" t="s">
        <v>27</v>
      </c>
      <c r="P11728" t="s">
        <v>3146</v>
      </c>
      <c r="Q11728" t="s">
        <v>32</v>
      </c>
      <c r="R11728" t="s">
        <v>26</v>
      </c>
      <c r="S11728" t="s">
        <v>27</v>
      </c>
      <c r="T11728" t="s">
        <v>13312</v>
      </c>
      <c r="U11728" s="1">
        <v>45709</v>
      </c>
      <c r="V11728">
        <v>51</v>
      </c>
      <c r="W11728" t="str">
        <f t="shared" si="230"/>
        <v>30-59</v>
      </c>
    </row>
    <row r="11729" spans="1:23" x14ac:dyDescent="0.25">
      <c r="A11729" t="s">
        <v>11978</v>
      </c>
      <c r="B11729">
        <v>2098317252</v>
      </c>
      <c r="C11729">
        <v>6369956189</v>
      </c>
      <c r="D11729" s="1">
        <v>45429</v>
      </c>
      <c r="E11729">
        <v>99215</v>
      </c>
      <c r="F11729">
        <v>97110</v>
      </c>
      <c r="G11729" t="s">
        <v>3488</v>
      </c>
      <c r="H11729" s="34">
        <v>74711</v>
      </c>
      <c r="I11729" s="7">
        <v>59769</v>
      </c>
      <c r="J11729" s="7">
        <v>51401.34</v>
      </c>
      <c r="K11729" s="7">
        <v>0</v>
      </c>
      <c r="L11729" s="7">
        <v>8367.66</v>
      </c>
      <c r="M11729" s="5">
        <v>0.14000000000000001</v>
      </c>
      <c r="N11729" t="s">
        <v>1135</v>
      </c>
      <c r="O11729" t="s">
        <v>17</v>
      </c>
      <c r="P11729" t="s">
        <v>3150</v>
      </c>
      <c r="Q11729" t="s">
        <v>32</v>
      </c>
      <c r="R11729" t="s">
        <v>20</v>
      </c>
      <c r="S11729" t="s">
        <v>17</v>
      </c>
      <c r="T11729" t="s">
        <v>13312</v>
      </c>
      <c r="U11729" s="1">
        <v>45601</v>
      </c>
      <c r="V11729">
        <v>172</v>
      </c>
      <c r="W11729" t="str">
        <f t="shared" si="230"/>
        <v>150-179</v>
      </c>
    </row>
    <row r="11730" spans="1:23" x14ac:dyDescent="0.25">
      <c r="A11730" t="s">
        <v>11979</v>
      </c>
      <c r="B11730">
        <v>2986496380</v>
      </c>
      <c r="C11730">
        <v>2351335371</v>
      </c>
      <c r="D11730" s="1">
        <v>45947</v>
      </c>
      <c r="E11730">
        <v>99231</v>
      </c>
      <c r="F11730">
        <v>71046</v>
      </c>
      <c r="G11730" t="s">
        <v>291</v>
      </c>
      <c r="H11730" s="34">
        <v>37225</v>
      </c>
      <c r="I11730" s="7">
        <v>26802</v>
      </c>
      <c r="J11730" s="7">
        <v>12590.84</v>
      </c>
      <c r="K11730" s="7">
        <v>12067</v>
      </c>
      <c r="L11730" s="7">
        <v>2144.16</v>
      </c>
      <c r="M11730" s="5">
        <v>0.08</v>
      </c>
      <c r="N11730" t="s">
        <v>24</v>
      </c>
      <c r="O11730" t="s">
        <v>27</v>
      </c>
      <c r="P11730" t="s">
        <v>18</v>
      </c>
      <c r="Q11730" t="s">
        <v>19</v>
      </c>
      <c r="R11730" t="s">
        <v>38</v>
      </c>
      <c r="S11730" t="s">
        <v>27</v>
      </c>
      <c r="T11730" t="s">
        <v>13312</v>
      </c>
      <c r="U11730" s="1">
        <v>46120</v>
      </c>
      <c r="V11730">
        <v>173</v>
      </c>
      <c r="W11730" t="str">
        <f t="shared" si="230"/>
        <v>150-179</v>
      </c>
    </row>
    <row r="11731" spans="1:23" x14ac:dyDescent="0.25">
      <c r="A11731" t="s">
        <v>11980</v>
      </c>
      <c r="B11731">
        <v>3821015958</v>
      </c>
      <c r="C11731">
        <v>7360366713</v>
      </c>
      <c r="D11731" s="1">
        <v>45463</v>
      </c>
      <c r="E11731">
        <v>99231</v>
      </c>
      <c r="F11731">
        <v>99291</v>
      </c>
      <c r="G11731" t="s">
        <v>3202</v>
      </c>
      <c r="H11731" s="34">
        <v>94633</v>
      </c>
      <c r="I11731" s="7">
        <v>70975</v>
      </c>
      <c r="J11731" s="7">
        <v>60328.75</v>
      </c>
      <c r="K11731" s="7">
        <v>0</v>
      </c>
      <c r="L11731" s="7">
        <v>10646.25</v>
      </c>
      <c r="M11731" s="5">
        <v>0.15</v>
      </c>
      <c r="N11731" t="s">
        <v>1139</v>
      </c>
      <c r="O11731" t="s">
        <v>17</v>
      </c>
      <c r="P11731" t="s">
        <v>3150</v>
      </c>
      <c r="Q11731" t="s">
        <v>19</v>
      </c>
      <c r="R11731" t="s">
        <v>27</v>
      </c>
      <c r="S11731" t="s">
        <v>27</v>
      </c>
      <c r="T11731" t="s">
        <v>13311</v>
      </c>
      <c r="U11731" s="1">
        <v>45519</v>
      </c>
      <c r="V11731">
        <v>56</v>
      </c>
      <c r="W11731" t="str">
        <f t="shared" si="230"/>
        <v>30-59</v>
      </c>
    </row>
    <row r="11732" spans="1:23" x14ac:dyDescent="0.25">
      <c r="A11732" t="s">
        <v>11981</v>
      </c>
      <c r="B11732">
        <v>1139397306</v>
      </c>
      <c r="C11732">
        <v>692095637</v>
      </c>
      <c r="D11732" s="1">
        <v>45472</v>
      </c>
      <c r="E11732">
        <v>99231</v>
      </c>
      <c r="F11732">
        <v>99283</v>
      </c>
      <c r="G11732" t="s">
        <v>150</v>
      </c>
      <c r="H11732" s="34">
        <v>47988</v>
      </c>
      <c r="I11732" s="7">
        <v>31192</v>
      </c>
      <c r="J11732" s="7">
        <v>27448.959999999999</v>
      </c>
      <c r="K11732" s="7">
        <v>0</v>
      </c>
      <c r="L11732" s="7">
        <v>3743.04</v>
      </c>
      <c r="M11732" s="5">
        <v>0.12</v>
      </c>
      <c r="N11732" t="s">
        <v>46</v>
      </c>
      <c r="O11732" t="s">
        <v>17</v>
      </c>
      <c r="P11732" t="s">
        <v>3147</v>
      </c>
      <c r="Q11732" t="s">
        <v>32</v>
      </c>
      <c r="R11732" t="s">
        <v>21</v>
      </c>
      <c r="S11732" t="s">
        <v>17</v>
      </c>
      <c r="T11732" t="s">
        <v>13310</v>
      </c>
      <c r="U11732" s="1">
        <v>45615</v>
      </c>
      <c r="V11732">
        <v>143</v>
      </c>
      <c r="W11732" t="str">
        <f t="shared" si="230"/>
        <v>120-149</v>
      </c>
    </row>
    <row r="11733" spans="1:23" x14ac:dyDescent="0.25">
      <c r="A11733" t="s">
        <v>11982</v>
      </c>
      <c r="B11733">
        <v>2421604797</v>
      </c>
      <c r="C11733">
        <v>2363618028</v>
      </c>
      <c r="D11733" s="1">
        <v>45804</v>
      </c>
      <c r="E11733">
        <v>99215</v>
      </c>
      <c r="F11733">
        <v>99281</v>
      </c>
      <c r="G11733" t="s">
        <v>127</v>
      </c>
      <c r="H11733" s="34">
        <v>80779</v>
      </c>
      <c r="I11733" s="7">
        <v>64623</v>
      </c>
      <c r="J11733" s="7">
        <v>55575.78</v>
      </c>
      <c r="K11733" s="7">
        <v>0</v>
      </c>
      <c r="L11733" s="7">
        <v>9047.2199999999993</v>
      </c>
      <c r="M11733" s="5">
        <v>0.14000000000000001</v>
      </c>
      <c r="N11733" t="s">
        <v>1135</v>
      </c>
      <c r="O11733" t="s">
        <v>17</v>
      </c>
      <c r="P11733" t="s">
        <v>35</v>
      </c>
      <c r="Q11733" t="s">
        <v>32</v>
      </c>
      <c r="R11733" t="s">
        <v>27</v>
      </c>
      <c r="S11733" t="s">
        <v>17</v>
      </c>
      <c r="T11733" t="s">
        <v>13310</v>
      </c>
      <c r="U11733" s="1">
        <v>45838</v>
      </c>
      <c r="V11733">
        <v>34</v>
      </c>
      <c r="W11733" t="str">
        <f t="shared" si="230"/>
        <v>30-59</v>
      </c>
    </row>
    <row r="11734" spans="1:23" x14ac:dyDescent="0.25">
      <c r="A11734" t="s">
        <v>11983</v>
      </c>
      <c r="B11734">
        <v>2212602126</v>
      </c>
      <c r="C11734">
        <v>7622160662</v>
      </c>
      <c r="D11734" s="1">
        <v>45774</v>
      </c>
      <c r="E11734">
        <v>99215</v>
      </c>
      <c r="F11734">
        <v>99214</v>
      </c>
      <c r="G11734" t="s">
        <v>87</v>
      </c>
      <c r="H11734" s="34">
        <v>95085</v>
      </c>
      <c r="I11734" s="7">
        <v>80822</v>
      </c>
      <c r="J11734" s="7">
        <v>71600.56</v>
      </c>
      <c r="K11734" s="7">
        <v>7605</v>
      </c>
      <c r="L11734" s="7">
        <v>1616.44</v>
      </c>
      <c r="M11734" s="5">
        <v>0.02</v>
      </c>
      <c r="N11734" t="s">
        <v>16</v>
      </c>
      <c r="O11734" t="s">
        <v>30</v>
      </c>
      <c r="P11734" t="s">
        <v>40</v>
      </c>
      <c r="Q11734" t="s">
        <v>19</v>
      </c>
      <c r="R11734" t="s">
        <v>38</v>
      </c>
      <c r="S11734" t="s">
        <v>17</v>
      </c>
      <c r="T11734" t="s">
        <v>13310</v>
      </c>
      <c r="U11734" s="1">
        <v>45900</v>
      </c>
      <c r="V11734">
        <v>126</v>
      </c>
      <c r="W11734" t="str">
        <f t="shared" si="230"/>
        <v>120-149</v>
      </c>
    </row>
    <row r="11735" spans="1:23" x14ac:dyDescent="0.25">
      <c r="A11735" t="s">
        <v>11984</v>
      </c>
      <c r="B11735">
        <v>9697907045</v>
      </c>
      <c r="C11735">
        <v>9894369064</v>
      </c>
      <c r="D11735" s="1">
        <v>45787</v>
      </c>
      <c r="E11735">
        <v>99214</v>
      </c>
      <c r="F11735">
        <v>99205</v>
      </c>
      <c r="G11735" t="s">
        <v>3279</v>
      </c>
      <c r="H11735" s="34">
        <v>48521</v>
      </c>
      <c r="I11735" s="7">
        <v>41243</v>
      </c>
      <c r="J11735" s="7">
        <v>35803.14</v>
      </c>
      <c r="K11735" s="7">
        <v>4615</v>
      </c>
      <c r="L11735" s="7">
        <v>824.86</v>
      </c>
      <c r="M11735" s="5">
        <v>0.02</v>
      </c>
      <c r="N11735" t="s">
        <v>16</v>
      </c>
      <c r="O11735" t="s">
        <v>30</v>
      </c>
      <c r="P11735" t="s">
        <v>40</v>
      </c>
      <c r="Q11735" t="s">
        <v>19</v>
      </c>
      <c r="R11735" t="s">
        <v>21</v>
      </c>
      <c r="S11735" t="s">
        <v>21</v>
      </c>
      <c r="T11735" t="s">
        <v>13312</v>
      </c>
      <c r="U11735" s="1">
        <v>45858</v>
      </c>
      <c r="V11735">
        <v>71</v>
      </c>
      <c r="W11735" t="str">
        <f t="shared" si="230"/>
        <v>60-89</v>
      </c>
    </row>
    <row r="11736" spans="1:23" x14ac:dyDescent="0.25">
      <c r="A11736" t="s">
        <v>11985</v>
      </c>
      <c r="B11736">
        <v>3365607515</v>
      </c>
      <c r="C11736">
        <v>8420067184</v>
      </c>
      <c r="D11736" s="1">
        <v>45894</v>
      </c>
      <c r="E11736">
        <v>99231</v>
      </c>
      <c r="F11736">
        <v>99212</v>
      </c>
      <c r="G11736" t="s">
        <v>574</v>
      </c>
      <c r="H11736" s="34">
        <v>50312</v>
      </c>
      <c r="I11736" s="7">
        <v>37734</v>
      </c>
      <c r="J11736" s="7">
        <v>23645.9</v>
      </c>
      <c r="K11736" s="7">
        <v>8428</v>
      </c>
      <c r="L11736" s="7">
        <v>5660.1</v>
      </c>
      <c r="M11736" s="5">
        <v>0.15</v>
      </c>
      <c r="N11736" t="s">
        <v>1139</v>
      </c>
      <c r="O11736" t="s">
        <v>27</v>
      </c>
      <c r="P11736" t="s">
        <v>40</v>
      </c>
      <c r="Q11736" t="s">
        <v>19</v>
      </c>
      <c r="R11736" t="s">
        <v>43</v>
      </c>
      <c r="S11736" t="s">
        <v>21</v>
      </c>
      <c r="T11736" t="s">
        <v>13311</v>
      </c>
      <c r="U11736" s="1">
        <v>45955</v>
      </c>
      <c r="V11736">
        <v>61</v>
      </c>
      <c r="W11736" t="str">
        <f t="shared" si="230"/>
        <v>60-89</v>
      </c>
    </row>
    <row r="11737" spans="1:23" x14ac:dyDescent="0.25">
      <c r="A11737" t="s">
        <v>11986</v>
      </c>
      <c r="B11737">
        <v>8965539910</v>
      </c>
      <c r="C11737">
        <v>8563734153</v>
      </c>
      <c r="D11737" s="1">
        <v>45955</v>
      </c>
      <c r="E11737">
        <v>99238</v>
      </c>
      <c r="F11737">
        <v>99291</v>
      </c>
      <c r="G11737" t="s">
        <v>362</v>
      </c>
      <c r="H11737" s="34">
        <v>42419</v>
      </c>
      <c r="I11737" s="7">
        <v>34784</v>
      </c>
      <c r="J11737" s="7">
        <v>24828.880000000001</v>
      </c>
      <c r="K11737" s="7">
        <v>3694</v>
      </c>
      <c r="L11737" s="7">
        <v>6261.12</v>
      </c>
      <c r="M11737" s="5">
        <v>0.18</v>
      </c>
      <c r="N11737" t="s">
        <v>3141</v>
      </c>
      <c r="O11737" t="s">
        <v>27</v>
      </c>
      <c r="P11737" t="s">
        <v>97</v>
      </c>
      <c r="Q11737" t="s">
        <v>32</v>
      </c>
      <c r="R11737" t="s">
        <v>26</v>
      </c>
      <c r="S11737" t="s">
        <v>27</v>
      </c>
      <c r="T11737" t="s">
        <v>13310</v>
      </c>
      <c r="U11737" s="1">
        <v>46027</v>
      </c>
      <c r="V11737">
        <v>72</v>
      </c>
      <c r="W11737" t="str">
        <f t="shared" si="230"/>
        <v>60-89</v>
      </c>
    </row>
    <row r="11738" spans="1:23" x14ac:dyDescent="0.25">
      <c r="A11738" t="s">
        <v>11987</v>
      </c>
      <c r="B11738">
        <v>6343904120</v>
      </c>
      <c r="C11738">
        <v>6485651187</v>
      </c>
      <c r="D11738" s="1">
        <v>45325</v>
      </c>
      <c r="E11738">
        <v>99223</v>
      </c>
      <c r="F11738">
        <v>99203</v>
      </c>
      <c r="G11738" t="s">
        <v>3548</v>
      </c>
      <c r="H11738" s="34">
        <v>73383</v>
      </c>
      <c r="I11738" s="7">
        <v>62376</v>
      </c>
      <c r="J11738" s="7">
        <v>44668.480000000003</v>
      </c>
      <c r="K11738" s="7">
        <v>16460</v>
      </c>
      <c r="L11738" s="7">
        <v>1247.52</v>
      </c>
      <c r="M11738" s="5">
        <v>0.02</v>
      </c>
      <c r="N11738" t="s">
        <v>16</v>
      </c>
      <c r="O11738" t="s">
        <v>27</v>
      </c>
      <c r="P11738" t="s">
        <v>55</v>
      </c>
      <c r="Q11738" t="s">
        <v>32</v>
      </c>
      <c r="R11738" t="s">
        <v>26</v>
      </c>
      <c r="S11738" t="s">
        <v>27</v>
      </c>
      <c r="T11738" t="s">
        <v>13312</v>
      </c>
      <c r="U11738" s="1">
        <v>45423</v>
      </c>
      <c r="V11738">
        <v>98</v>
      </c>
      <c r="W11738" t="str">
        <f t="shared" si="230"/>
        <v>90-119</v>
      </c>
    </row>
    <row r="11739" spans="1:23" x14ac:dyDescent="0.25">
      <c r="A11739" t="s">
        <v>11988</v>
      </c>
      <c r="B11739">
        <v>1812848136</v>
      </c>
      <c r="C11739">
        <v>3177046242</v>
      </c>
      <c r="D11739" s="1">
        <v>45712</v>
      </c>
      <c r="E11739">
        <v>99214</v>
      </c>
      <c r="F11739">
        <v>81000</v>
      </c>
      <c r="G11739" t="s">
        <v>3371</v>
      </c>
      <c r="H11739" s="34">
        <v>50131</v>
      </c>
      <c r="I11739" s="7">
        <v>40105</v>
      </c>
      <c r="J11739" s="7">
        <v>31994.300000000003</v>
      </c>
      <c r="K11739" s="7">
        <v>2496</v>
      </c>
      <c r="L11739" s="7">
        <v>5614.7</v>
      </c>
      <c r="M11739" s="5">
        <v>0.14000000000000001</v>
      </c>
      <c r="N11739" t="s">
        <v>1135</v>
      </c>
      <c r="O11739" t="s">
        <v>30</v>
      </c>
      <c r="P11739" t="s">
        <v>58</v>
      </c>
      <c r="Q11739" t="s">
        <v>32</v>
      </c>
      <c r="R11739" t="s">
        <v>27</v>
      </c>
      <c r="S11739" t="s">
        <v>27</v>
      </c>
      <c r="T11739" t="s">
        <v>13312</v>
      </c>
      <c r="U11739" s="1">
        <v>45763</v>
      </c>
      <c r="V11739">
        <v>51</v>
      </c>
      <c r="W11739" t="str">
        <f t="shared" si="230"/>
        <v>30-59</v>
      </c>
    </row>
    <row r="11740" spans="1:23" x14ac:dyDescent="0.25">
      <c r="A11740" t="s">
        <v>11989</v>
      </c>
      <c r="B11740">
        <v>677850785</v>
      </c>
      <c r="C11740">
        <v>7147685648</v>
      </c>
      <c r="D11740" s="1">
        <v>45709</v>
      </c>
      <c r="E11740">
        <v>99213</v>
      </c>
      <c r="F11740">
        <v>99202</v>
      </c>
      <c r="G11740" t="s">
        <v>142</v>
      </c>
      <c r="H11740" s="34">
        <v>99590</v>
      </c>
      <c r="I11740" s="7">
        <v>64734</v>
      </c>
      <c r="J11740" s="7">
        <v>49465.919999999998</v>
      </c>
      <c r="K11740" s="7">
        <v>7500</v>
      </c>
      <c r="L11740" s="7">
        <v>7768.08</v>
      </c>
      <c r="M11740" s="5">
        <v>0.12</v>
      </c>
      <c r="N11740" t="s">
        <v>46</v>
      </c>
      <c r="O11740" t="s">
        <v>30</v>
      </c>
      <c r="P11740" t="s">
        <v>55</v>
      </c>
      <c r="Q11740" t="s">
        <v>32</v>
      </c>
      <c r="R11740" t="s">
        <v>43</v>
      </c>
      <c r="S11740" t="s">
        <v>21</v>
      </c>
      <c r="T11740" t="s">
        <v>13312</v>
      </c>
      <c r="U11740" s="1">
        <v>45866</v>
      </c>
      <c r="V11740">
        <v>157</v>
      </c>
      <c r="W11740" t="str">
        <f t="shared" si="230"/>
        <v>150-179</v>
      </c>
    </row>
    <row r="11741" spans="1:23" x14ac:dyDescent="0.25">
      <c r="A11741" t="s">
        <v>11990</v>
      </c>
      <c r="B11741">
        <v>7273454135</v>
      </c>
      <c r="C11741">
        <v>3469445415</v>
      </c>
      <c r="D11741" s="1">
        <v>45650</v>
      </c>
      <c r="E11741">
        <v>99233</v>
      </c>
      <c r="F11741">
        <v>99283</v>
      </c>
      <c r="G11741" t="s">
        <v>79</v>
      </c>
      <c r="H11741" s="34">
        <v>31412</v>
      </c>
      <c r="I11741" s="7">
        <v>20418</v>
      </c>
      <c r="J11741" s="7">
        <v>9821.84</v>
      </c>
      <c r="K11741" s="7">
        <v>8146</v>
      </c>
      <c r="L11741" s="7">
        <v>2450.16</v>
      </c>
      <c r="M11741" s="5">
        <v>0.12</v>
      </c>
      <c r="N11741" t="s">
        <v>46</v>
      </c>
      <c r="O11741" t="s">
        <v>27</v>
      </c>
      <c r="P11741" t="s">
        <v>31</v>
      </c>
      <c r="Q11741" t="s">
        <v>19</v>
      </c>
      <c r="R11741" t="s">
        <v>21</v>
      </c>
      <c r="S11741" t="s">
        <v>21</v>
      </c>
      <c r="T11741" t="s">
        <v>13310</v>
      </c>
      <c r="U11741" s="1">
        <v>45782</v>
      </c>
      <c r="V11741">
        <v>132</v>
      </c>
      <c r="W11741" t="str">
        <f t="shared" si="230"/>
        <v>120-149</v>
      </c>
    </row>
    <row r="11742" spans="1:23" x14ac:dyDescent="0.25">
      <c r="A11742" t="s">
        <v>11991</v>
      </c>
      <c r="B11742">
        <v>4713682088</v>
      </c>
      <c r="C11742">
        <v>7320302435</v>
      </c>
      <c r="D11742" s="1">
        <v>45391</v>
      </c>
      <c r="E11742">
        <v>99223</v>
      </c>
      <c r="F11742">
        <v>99284</v>
      </c>
      <c r="G11742" t="s">
        <v>3152</v>
      </c>
      <c r="H11742" s="34">
        <v>38260</v>
      </c>
      <c r="I11742" s="7">
        <v>24869</v>
      </c>
      <c r="J11742" s="7">
        <v>18891.72</v>
      </c>
      <c r="K11742" s="7">
        <v>2993</v>
      </c>
      <c r="L11742" s="7">
        <v>2984.28</v>
      </c>
      <c r="M11742" s="5">
        <v>0.12</v>
      </c>
      <c r="N11742" t="s">
        <v>46</v>
      </c>
      <c r="O11742" t="s">
        <v>27</v>
      </c>
      <c r="P11742" t="s">
        <v>58</v>
      </c>
      <c r="Q11742" t="s">
        <v>19</v>
      </c>
      <c r="R11742" t="s">
        <v>26</v>
      </c>
      <c r="S11742" t="s">
        <v>21</v>
      </c>
      <c r="T11742" t="s">
        <v>13312</v>
      </c>
      <c r="U11742" s="1">
        <v>45516</v>
      </c>
      <c r="V11742">
        <v>125</v>
      </c>
      <c r="W11742" t="str">
        <f t="shared" si="230"/>
        <v>120-149</v>
      </c>
    </row>
    <row r="11743" spans="1:23" x14ac:dyDescent="0.25">
      <c r="A11743" t="s">
        <v>11992</v>
      </c>
      <c r="B11743">
        <v>6301320038</v>
      </c>
      <c r="C11743">
        <v>570019153</v>
      </c>
      <c r="D11743" s="1">
        <v>45370</v>
      </c>
      <c r="E11743">
        <v>99215</v>
      </c>
      <c r="F11743">
        <v>90834</v>
      </c>
      <c r="G11743" t="s">
        <v>3174</v>
      </c>
      <c r="H11743" s="34">
        <v>58383</v>
      </c>
      <c r="I11743" s="7">
        <v>46706</v>
      </c>
      <c r="J11743" s="7">
        <v>29505.16</v>
      </c>
      <c r="K11743" s="7">
        <v>10662</v>
      </c>
      <c r="L11743" s="7">
        <v>6538.84</v>
      </c>
      <c r="M11743" s="5">
        <v>0.14000000000000001</v>
      </c>
      <c r="N11743" t="s">
        <v>1135</v>
      </c>
      <c r="O11743" t="s">
        <v>27</v>
      </c>
      <c r="P11743" t="s">
        <v>97</v>
      </c>
      <c r="Q11743" t="s">
        <v>32</v>
      </c>
      <c r="R11743" t="s">
        <v>20</v>
      </c>
      <c r="S11743" t="s">
        <v>21</v>
      </c>
      <c r="T11743" t="s">
        <v>13312</v>
      </c>
      <c r="U11743" s="1">
        <v>45444</v>
      </c>
      <c r="V11743">
        <v>74</v>
      </c>
      <c r="W11743" t="str">
        <f t="shared" si="230"/>
        <v>60-89</v>
      </c>
    </row>
    <row r="11744" spans="1:23" x14ac:dyDescent="0.25">
      <c r="A11744" t="s">
        <v>11993</v>
      </c>
      <c r="B11744">
        <v>5092559124</v>
      </c>
      <c r="C11744">
        <v>2905762061</v>
      </c>
      <c r="D11744" s="1">
        <v>45443</v>
      </c>
      <c r="E11744">
        <v>99214</v>
      </c>
      <c r="F11744">
        <v>97110</v>
      </c>
      <c r="G11744" t="s">
        <v>209</v>
      </c>
      <c r="H11744" s="34">
        <v>16890</v>
      </c>
      <c r="I11744" s="7">
        <v>13512</v>
      </c>
      <c r="J11744" s="7">
        <v>10761.32</v>
      </c>
      <c r="K11744" s="7">
        <v>859</v>
      </c>
      <c r="L11744" s="7">
        <v>1891.68</v>
      </c>
      <c r="M11744" s="5">
        <v>0.14000000000000001</v>
      </c>
      <c r="N11744" t="s">
        <v>1135</v>
      </c>
      <c r="O11744" t="s">
        <v>30</v>
      </c>
      <c r="P11744" t="s">
        <v>25</v>
      </c>
      <c r="Q11744" t="s">
        <v>32</v>
      </c>
      <c r="R11744" t="s">
        <v>21</v>
      </c>
      <c r="S11744" t="s">
        <v>21</v>
      </c>
      <c r="T11744" t="s">
        <v>13312</v>
      </c>
      <c r="U11744" s="1">
        <v>45474</v>
      </c>
      <c r="V11744">
        <v>31</v>
      </c>
      <c r="W11744" t="str">
        <f t="shared" si="230"/>
        <v>30-59</v>
      </c>
    </row>
    <row r="11745" spans="1:23" x14ac:dyDescent="0.25">
      <c r="A11745" t="s">
        <v>11994</v>
      </c>
      <c r="B11745">
        <v>2383085545</v>
      </c>
      <c r="C11745">
        <v>5617092300</v>
      </c>
      <c r="D11745" s="1">
        <v>45474</v>
      </c>
      <c r="E11745">
        <v>99214</v>
      </c>
      <c r="F11745">
        <v>99202</v>
      </c>
      <c r="G11745" t="s">
        <v>79</v>
      </c>
      <c r="H11745" s="34">
        <v>46849</v>
      </c>
      <c r="I11745" s="7">
        <v>36542</v>
      </c>
      <c r="J11745" s="7">
        <v>27020.6</v>
      </c>
      <c r="K11745" s="7">
        <v>2213</v>
      </c>
      <c r="L11745" s="7">
        <v>7308.4</v>
      </c>
      <c r="M11745" s="5">
        <v>0.2</v>
      </c>
      <c r="N11745" t="s">
        <v>3140</v>
      </c>
      <c r="O11745" t="s">
        <v>30</v>
      </c>
      <c r="P11745" t="s">
        <v>97</v>
      </c>
      <c r="Q11745" t="s">
        <v>19</v>
      </c>
      <c r="R11745" t="s">
        <v>27</v>
      </c>
      <c r="S11745" t="s">
        <v>27</v>
      </c>
      <c r="T11745" t="s">
        <v>13311</v>
      </c>
      <c r="U11745" s="1">
        <v>45527</v>
      </c>
      <c r="V11745">
        <v>53</v>
      </c>
      <c r="W11745" t="str">
        <f t="shared" si="230"/>
        <v>30-59</v>
      </c>
    </row>
    <row r="11746" spans="1:23" x14ac:dyDescent="0.25">
      <c r="A11746" t="s">
        <v>11995</v>
      </c>
      <c r="B11746">
        <v>9184922158</v>
      </c>
      <c r="C11746">
        <v>3964522281</v>
      </c>
      <c r="D11746" s="1">
        <v>45335</v>
      </c>
      <c r="E11746">
        <v>99223</v>
      </c>
      <c r="F11746">
        <v>71046</v>
      </c>
      <c r="G11746" t="s">
        <v>3360</v>
      </c>
      <c r="H11746" s="34">
        <v>66417</v>
      </c>
      <c r="I11746" s="7">
        <v>51805</v>
      </c>
      <c r="J11746" s="7">
        <v>21744</v>
      </c>
      <c r="K11746" s="7">
        <v>19700</v>
      </c>
      <c r="L11746" s="7">
        <v>10361</v>
      </c>
      <c r="M11746" s="5">
        <v>0.2</v>
      </c>
      <c r="N11746" t="s">
        <v>3140</v>
      </c>
      <c r="O11746" t="s">
        <v>27</v>
      </c>
      <c r="P11746" t="s">
        <v>40</v>
      </c>
      <c r="Q11746" t="s">
        <v>32</v>
      </c>
      <c r="R11746" t="s">
        <v>26</v>
      </c>
      <c r="S11746" t="s">
        <v>27</v>
      </c>
      <c r="T11746" t="s">
        <v>13312</v>
      </c>
      <c r="U11746" s="1">
        <v>45374</v>
      </c>
      <c r="V11746">
        <v>39</v>
      </c>
      <c r="W11746" t="str">
        <f t="shared" si="230"/>
        <v>30-59</v>
      </c>
    </row>
    <row r="11747" spans="1:23" x14ac:dyDescent="0.25">
      <c r="A11747" t="s">
        <v>11996</v>
      </c>
      <c r="B11747">
        <v>7362588800</v>
      </c>
      <c r="C11747">
        <v>4573795765</v>
      </c>
      <c r="D11747" s="1">
        <v>45944</v>
      </c>
      <c r="E11747">
        <v>99214</v>
      </c>
      <c r="F11747">
        <v>99281</v>
      </c>
      <c r="G11747" t="s">
        <v>3258</v>
      </c>
      <c r="H11747" s="34">
        <v>97217</v>
      </c>
      <c r="I11747" s="7">
        <v>63191</v>
      </c>
      <c r="J11747" s="7">
        <v>48178.080000000002</v>
      </c>
      <c r="K11747" s="7">
        <v>7430</v>
      </c>
      <c r="L11747" s="7">
        <v>7582.92</v>
      </c>
      <c r="M11747" s="5">
        <v>0.12</v>
      </c>
      <c r="N11747" t="s">
        <v>46</v>
      </c>
      <c r="O11747" t="s">
        <v>30</v>
      </c>
      <c r="P11747" t="s">
        <v>55</v>
      </c>
      <c r="Q11747" t="s">
        <v>19</v>
      </c>
      <c r="R11747" t="s">
        <v>38</v>
      </c>
      <c r="S11747" t="s">
        <v>27</v>
      </c>
      <c r="T11747" t="s">
        <v>13311</v>
      </c>
      <c r="U11747" s="1">
        <v>45980</v>
      </c>
      <c r="V11747">
        <v>36</v>
      </c>
      <c r="W11747" t="str">
        <f t="shared" si="230"/>
        <v>30-59</v>
      </c>
    </row>
    <row r="11748" spans="1:23" x14ac:dyDescent="0.25">
      <c r="A11748" t="s">
        <v>11997</v>
      </c>
      <c r="B11748">
        <v>864091249</v>
      </c>
      <c r="C11748">
        <v>4176812127</v>
      </c>
      <c r="D11748" s="1">
        <v>45468</v>
      </c>
      <c r="E11748">
        <v>99221</v>
      </c>
      <c r="F11748">
        <v>71046</v>
      </c>
      <c r="G11748" t="s">
        <v>3449</v>
      </c>
      <c r="H11748" s="34">
        <v>29257</v>
      </c>
      <c r="I11748" s="7">
        <v>21065</v>
      </c>
      <c r="J11748" s="7">
        <v>9985.7999999999993</v>
      </c>
      <c r="K11748" s="7">
        <v>9394</v>
      </c>
      <c r="L11748" s="7">
        <v>1685.2</v>
      </c>
      <c r="M11748" s="5">
        <v>0.08</v>
      </c>
      <c r="N11748" t="s">
        <v>24</v>
      </c>
      <c r="O11748" t="s">
        <v>27</v>
      </c>
      <c r="P11748" t="s">
        <v>55</v>
      </c>
      <c r="Q11748" t="s">
        <v>32</v>
      </c>
      <c r="R11748" t="s">
        <v>21</v>
      </c>
      <c r="S11748" t="s">
        <v>27</v>
      </c>
      <c r="T11748" t="s">
        <v>13310</v>
      </c>
      <c r="U11748" s="1">
        <v>45629</v>
      </c>
      <c r="V11748">
        <v>161</v>
      </c>
      <c r="W11748" t="str">
        <f t="shared" si="230"/>
        <v>150-179</v>
      </c>
    </row>
    <row r="11749" spans="1:23" x14ac:dyDescent="0.25">
      <c r="A11749" t="s">
        <v>11998</v>
      </c>
      <c r="B11749">
        <v>303667049</v>
      </c>
      <c r="C11749">
        <v>5820446376</v>
      </c>
      <c r="D11749" s="1">
        <v>45328</v>
      </c>
      <c r="E11749">
        <v>99222</v>
      </c>
      <c r="F11749">
        <v>99282</v>
      </c>
      <c r="G11749" t="s">
        <v>3154</v>
      </c>
      <c r="H11749" s="34">
        <v>97163</v>
      </c>
      <c r="I11749" s="7">
        <v>82589</v>
      </c>
      <c r="J11749" s="7">
        <v>80937.22</v>
      </c>
      <c r="K11749" s="7">
        <v>0</v>
      </c>
      <c r="L11749" s="7">
        <v>1651.78</v>
      </c>
      <c r="M11749" s="5">
        <v>0.02</v>
      </c>
      <c r="N11749" t="s">
        <v>16</v>
      </c>
      <c r="O11749" t="s">
        <v>17</v>
      </c>
      <c r="P11749" t="s">
        <v>3148</v>
      </c>
      <c r="Q11749" t="s">
        <v>19</v>
      </c>
      <c r="R11749" t="s">
        <v>21</v>
      </c>
      <c r="S11749" t="s">
        <v>27</v>
      </c>
      <c r="T11749" t="s">
        <v>13311</v>
      </c>
      <c r="U11749" s="1">
        <v>45408</v>
      </c>
      <c r="V11749">
        <v>80</v>
      </c>
      <c r="W11749" t="str">
        <f t="shared" si="230"/>
        <v>60-89</v>
      </c>
    </row>
    <row r="11750" spans="1:23" x14ac:dyDescent="0.25">
      <c r="A11750" t="s">
        <v>11999</v>
      </c>
      <c r="B11750">
        <v>9142178432</v>
      </c>
      <c r="C11750">
        <v>2009595436</v>
      </c>
      <c r="D11750" s="1">
        <v>45882</v>
      </c>
      <c r="E11750">
        <v>99231</v>
      </c>
      <c r="F11750">
        <v>99281</v>
      </c>
      <c r="G11750" t="s">
        <v>3716</v>
      </c>
      <c r="H11750" s="34">
        <v>76797</v>
      </c>
      <c r="I11750" s="7">
        <v>60670</v>
      </c>
      <c r="J11750" s="7">
        <v>50962.8</v>
      </c>
      <c r="K11750" s="7">
        <v>0</v>
      </c>
      <c r="L11750" s="7">
        <v>9707.2000000000007</v>
      </c>
      <c r="M11750" s="5">
        <v>0.16</v>
      </c>
      <c r="N11750" t="s">
        <v>1138</v>
      </c>
      <c r="O11750" t="s">
        <v>17</v>
      </c>
      <c r="P11750" t="s">
        <v>3147</v>
      </c>
      <c r="Q11750" t="s">
        <v>19</v>
      </c>
      <c r="R11750" t="s">
        <v>27</v>
      </c>
      <c r="S11750" t="s">
        <v>17</v>
      </c>
      <c r="T11750" t="s">
        <v>13311</v>
      </c>
      <c r="U11750" s="1">
        <v>46040</v>
      </c>
      <c r="V11750">
        <v>158</v>
      </c>
      <c r="W11750" t="str">
        <f t="shared" si="230"/>
        <v>150-179</v>
      </c>
    </row>
    <row r="11751" spans="1:23" x14ac:dyDescent="0.25">
      <c r="A11751" t="s">
        <v>12000</v>
      </c>
      <c r="B11751">
        <v>4198277105</v>
      </c>
      <c r="C11751">
        <v>4996747829</v>
      </c>
      <c r="D11751" s="1">
        <v>45553</v>
      </c>
      <c r="E11751">
        <v>99213</v>
      </c>
      <c r="F11751">
        <v>99203</v>
      </c>
      <c r="G11751" t="s">
        <v>178</v>
      </c>
      <c r="H11751" s="34">
        <v>45479</v>
      </c>
      <c r="I11751" s="7">
        <v>37293</v>
      </c>
      <c r="J11751" s="7">
        <v>28167.26</v>
      </c>
      <c r="K11751" s="7">
        <v>2413</v>
      </c>
      <c r="L11751" s="7">
        <v>6712.74</v>
      </c>
      <c r="M11751" s="5">
        <v>0.18</v>
      </c>
      <c r="N11751" t="s">
        <v>3141</v>
      </c>
      <c r="O11751" t="s">
        <v>30</v>
      </c>
      <c r="P11751" t="s">
        <v>18</v>
      </c>
      <c r="Q11751" t="s">
        <v>32</v>
      </c>
      <c r="R11751" t="s">
        <v>21</v>
      </c>
      <c r="S11751" t="s">
        <v>27</v>
      </c>
      <c r="T11751" t="s">
        <v>13312</v>
      </c>
      <c r="U11751" s="1">
        <v>45603</v>
      </c>
      <c r="V11751">
        <v>50</v>
      </c>
      <c r="W11751" t="str">
        <f t="shared" si="230"/>
        <v>30-59</v>
      </c>
    </row>
    <row r="11752" spans="1:23" x14ac:dyDescent="0.25">
      <c r="A11752" t="s">
        <v>12001</v>
      </c>
      <c r="B11752">
        <v>3299065084</v>
      </c>
      <c r="C11752">
        <v>313904683</v>
      </c>
      <c r="D11752" s="1">
        <v>45557</v>
      </c>
      <c r="E11752">
        <v>99238</v>
      </c>
      <c r="F11752">
        <v>99205</v>
      </c>
      <c r="G11752" t="s">
        <v>3301</v>
      </c>
      <c r="H11752" s="34">
        <v>57533</v>
      </c>
      <c r="I11752" s="7">
        <v>37396</v>
      </c>
      <c r="J11752" s="7">
        <v>20851.48</v>
      </c>
      <c r="K11752" s="7">
        <v>12057</v>
      </c>
      <c r="L11752" s="7">
        <v>4487.5200000000004</v>
      </c>
      <c r="M11752" s="5">
        <v>0.12</v>
      </c>
      <c r="N11752" t="s">
        <v>46</v>
      </c>
      <c r="O11752" t="s">
        <v>27</v>
      </c>
      <c r="P11752" t="s">
        <v>3148</v>
      </c>
      <c r="Q11752" t="s">
        <v>19</v>
      </c>
      <c r="R11752" t="s">
        <v>26</v>
      </c>
      <c r="S11752" t="s">
        <v>21</v>
      </c>
      <c r="T11752" t="s">
        <v>13311</v>
      </c>
      <c r="U11752" s="1">
        <v>45602</v>
      </c>
      <c r="V11752">
        <v>45</v>
      </c>
      <c r="W11752" t="str">
        <f t="shared" si="230"/>
        <v>30-59</v>
      </c>
    </row>
    <row r="11753" spans="1:23" x14ac:dyDescent="0.25">
      <c r="A11753" t="s">
        <v>12002</v>
      </c>
      <c r="B11753">
        <v>3474747180</v>
      </c>
      <c r="C11753">
        <v>2987487001</v>
      </c>
      <c r="D11753" s="1">
        <v>45778</v>
      </c>
      <c r="E11753">
        <v>99223</v>
      </c>
      <c r="F11753">
        <v>85025</v>
      </c>
      <c r="G11753" t="s">
        <v>77</v>
      </c>
      <c r="H11753" s="34">
        <v>13092</v>
      </c>
      <c r="I11753" s="7">
        <v>10474</v>
      </c>
      <c r="J11753" s="7">
        <v>5848.64</v>
      </c>
      <c r="K11753" s="7">
        <v>3159</v>
      </c>
      <c r="L11753" s="7">
        <v>1466.36</v>
      </c>
      <c r="M11753" s="5">
        <v>0.14000000000000001</v>
      </c>
      <c r="N11753" t="s">
        <v>1135</v>
      </c>
      <c r="O11753" t="s">
        <v>27</v>
      </c>
      <c r="P11753" t="s">
        <v>97</v>
      </c>
      <c r="Q11753" t="s">
        <v>32</v>
      </c>
      <c r="R11753" t="s">
        <v>27</v>
      </c>
      <c r="S11753" t="s">
        <v>17</v>
      </c>
      <c r="T11753" t="s">
        <v>13310</v>
      </c>
      <c r="U11753" s="1">
        <v>45906</v>
      </c>
      <c r="V11753">
        <v>128</v>
      </c>
      <c r="W11753" t="str">
        <f t="shared" si="230"/>
        <v>120-149</v>
      </c>
    </row>
    <row r="11754" spans="1:23" x14ac:dyDescent="0.25">
      <c r="A11754" t="s">
        <v>12003</v>
      </c>
      <c r="B11754">
        <v>5376655601</v>
      </c>
      <c r="C11754">
        <v>6603620318</v>
      </c>
      <c r="D11754" s="1">
        <v>45851</v>
      </c>
      <c r="E11754">
        <v>99238</v>
      </c>
      <c r="F11754">
        <v>85025</v>
      </c>
      <c r="G11754" t="s">
        <v>3552</v>
      </c>
      <c r="H11754" s="34">
        <v>62625</v>
      </c>
      <c r="I11754" s="7">
        <v>40706</v>
      </c>
      <c r="J11754" s="7">
        <v>35821.279999999999</v>
      </c>
      <c r="K11754" s="7">
        <v>0</v>
      </c>
      <c r="L11754" s="7">
        <v>4884.72</v>
      </c>
      <c r="M11754" s="5">
        <v>0.12</v>
      </c>
      <c r="N11754" t="s">
        <v>46</v>
      </c>
      <c r="O11754" t="s">
        <v>17</v>
      </c>
      <c r="P11754" t="s">
        <v>3147</v>
      </c>
      <c r="Q11754" t="s">
        <v>19</v>
      </c>
      <c r="R11754" t="s">
        <v>43</v>
      </c>
      <c r="S11754" t="s">
        <v>27</v>
      </c>
      <c r="T11754" t="s">
        <v>13310</v>
      </c>
      <c r="U11754" s="1">
        <v>45956</v>
      </c>
      <c r="V11754">
        <v>105</v>
      </c>
      <c r="W11754" t="str">
        <f t="shared" si="230"/>
        <v>90-119</v>
      </c>
    </row>
    <row r="11755" spans="1:23" x14ac:dyDescent="0.25">
      <c r="A11755" t="s">
        <v>12004</v>
      </c>
      <c r="B11755">
        <v>2161261876</v>
      </c>
      <c r="C11755">
        <v>671438847</v>
      </c>
      <c r="D11755" s="1">
        <v>45439</v>
      </c>
      <c r="E11755">
        <v>99223</v>
      </c>
      <c r="F11755">
        <v>80053</v>
      </c>
      <c r="G11755" t="s">
        <v>3276</v>
      </c>
      <c r="H11755" s="34">
        <v>95625</v>
      </c>
      <c r="I11755" s="7">
        <v>81281</v>
      </c>
      <c r="J11755" s="7">
        <v>79655.38</v>
      </c>
      <c r="K11755" s="7">
        <v>0</v>
      </c>
      <c r="L11755" s="7">
        <v>1625.62</v>
      </c>
      <c r="M11755" s="5">
        <v>0.02</v>
      </c>
      <c r="N11755" t="s">
        <v>16</v>
      </c>
      <c r="O11755" t="s">
        <v>17</v>
      </c>
      <c r="P11755" t="s">
        <v>58</v>
      </c>
      <c r="Q11755" t="s">
        <v>19</v>
      </c>
      <c r="R11755" t="s">
        <v>38</v>
      </c>
      <c r="S11755" t="s">
        <v>21</v>
      </c>
      <c r="T11755" t="s">
        <v>13311</v>
      </c>
      <c r="U11755" s="1">
        <v>45501</v>
      </c>
      <c r="V11755">
        <v>62</v>
      </c>
      <c r="W11755" t="str">
        <f t="shared" si="230"/>
        <v>60-89</v>
      </c>
    </row>
    <row r="11756" spans="1:23" x14ac:dyDescent="0.25">
      <c r="A11756" t="s">
        <v>12005</v>
      </c>
      <c r="B11756">
        <v>332129456</v>
      </c>
      <c r="C11756">
        <v>3245837577</v>
      </c>
      <c r="D11756" s="1">
        <v>45532</v>
      </c>
      <c r="E11756">
        <v>99214</v>
      </c>
      <c r="F11756">
        <v>36415</v>
      </c>
      <c r="G11756" t="s">
        <v>320</v>
      </c>
      <c r="H11756" s="34">
        <v>50957</v>
      </c>
      <c r="I11756" s="7">
        <v>39746</v>
      </c>
      <c r="J11756" s="7">
        <v>29054.799999999999</v>
      </c>
      <c r="K11756" s="7">
        <v>2742</v>
      </c>
      <c r="L11756" s="7">
        <v>7949.2</v>
      </c>
      <c r="M11756" s="5">
        <v>0.2</v>
      </c>
      <c r="N11756" t="s">
        <v>3140</v>
      </c>
      <c r="O11756" t="s">
        <v>30</v>
      </c>
      <c r="P11756" t="s">
        <v>31</v>
      </c>
      <c r="Q11756" t="s">
        <v>32</v>
      </c>
      <c r="R11756" t="s">
        <v>26</v>
      </c>
      <c r="S11756" t="s">
        <v>17</v>
      </c>
      <c r="T11756" t="s">
        <v>13310</v>
      </c>
      <c r="U11756" s="1">
        <v>45680</v>
      </c>
      <c r="V11756">
        <v>148</v>
      </c>
      <c r="W11756" t="str">
        <f t="shared" si="230"/>
        <v>120-149</v>
      </c>
    </row>
    <row r="11757" spans="1:23" x14ac:dyDescent="0.25">
      <c r="A11757" t="s">
        <v>12006</v>
      </c>
      <c r="B11757">
        <v>4084045485</v>
      </c>
      <c r="C11757">
        <v>9932694703</v>
      </c>
      <c r="D11757" s="1">
        <v>45797</v>
      </c>
      <c r="E11757">
        <v>99222</v>
      </c>
      <c r="F11757">
        <v>99213</v>
      </c>
      <c r="G11757" t="s">
        <v>112</v>
      </c>
      <c r="H11757" s="34">
        <v>85362</v>
      </c>
      <c r="I11757" s="7">
        <v>66582</v>
      </c>
      <c r="J11757" s="7">
        <v>53265.599999999999</v>
      </c>
      <c r="K11757" s="7">
        <v>0</v>
      </c>
      <c r="L11757" s="7">
        <v>13316.4</v>
      </c>
      <c r="M11757" s="5">
        <v>0.2</v>
      </c>
      <c r="N11757" t="s">
        <v>3140</v>
      </c>
      <c r="O11757" t="s">
        <v>17</v>
      </c>
      <c r="P11757" t="s">
        <v>55</v>
      </c>
      <c r="Q11757" t="s">
        <v>19</v>
      </c>
      <c r="R11757" t="s">
        <v>26</v>
      </c>
      <c r="S11757" t="s">
        <v>27</v>
      </c>
      <c r="T11757" t="s">
        <v>13311</v>
      </c>
      <c r="U11757" s="1">
        <v>45926</v>
      </c>
      <c r="V11757">
        <v>129</v>
      </c>
      <c r="W11757" t="str">
        <f t="shared" si="230"/>
        <v>120-149</v>
      </c>
    </row>
    <row r="11758" spans="1:23" x14ac:dyDescent="0.25">
      <c r="A11758" t="s">
        <v>12007</v>
      </c>
      <c r="B11758">
        <v>242640144</v>
      </c>
      <c r="C11758">
        <v>2565671032</v>
      </c>
      <c r="D11758" s="1">
        <v>45436</v>
      </c>
      <c r="E11758">
        <v>99238</v>
      </c>
      <c r="F11758">
        <v>36415</v>
      </c>
      <c r="G11758" t="s">
        <v>37</v>
      </c>
      <c r="H11758" s="34">
        <v>61559</v>
      </c>
      <c r="I11758" s="7">
        <v>48632</v>
      </c>
      <c r="J11758" s="7">
        <v>35410.879999999997</v>
      </c>
      <c r="K11758" s="7">
        <v>5440</v>
      </c>
      <c r="L11758" s="7">
        <v>7781.12</v>
      </c>
      <c r="M11758" s="5">
        <v>0.16</v>
      </c>
      <c r="N11758" t="s">
        <v>1138</v>
      </c>
      <c r="O11758" t="s">
        <v>30</v>
      </c>
      <c r="P11758" t="s">
        <v>35</v>
      </c>
      <c r="Q11758" t="s">
        <v>19</v>
      </c>
      <c r="R11758" t="s">
        <v>21</v>
      </c>
      <c r="S11758" t="s">
        <v>21</v>
      </c>
      <c r="T11758" t="s">
        <v>13311</v>
      </c>
      <c r="U11758" s="1">
        <v>45566</v>
      </c>
      <c r="V11758">
        <v>130</v>
      </c>
      <c r="W11758" t="str">
        <f t="shared" si="230"/>
        <v>120-149</v>
      </c>
    </row>
    <row r="11759" spans="1:23" x14ac:dyDescent="0.25">
      <c r="A11759" t="s">
        <v>12008</v>
      </c>
      <c r="B11759">
        <v>827800423</v>
      </c>
      <c r="C11759">
        <v>6605714657</v>
      </c>
      <c r="D11759" s="1">
        <v>45892</v>
      </c>
      <c r="E11759">
        <v>99238</v>
      </c>
      <c r="F11759">
        <v>99285</v>
      </c>
      <c r="G11759" t="s">
        <v>110</v>
      </c>
      <c r="H11759" s="34">
        <v>30156</v>
      </c>
      <c r="I11759" s="7">
        <v>22617</v>
      </c>
      <c r="J11759" s="7">
        <v>16235.45</v>
      </c>
      <c r="K11759" s="7">
        <v>2989</v>
      </c>
      <c r="L11759" s="7">
        <v>3392.55</v>
      </c>
      <c r="M11759" s="5">
        <v>0.15</v>
      </c>
      <c r="N11759" t="s">
        <v>1139</v>
      </c>
      <c r="O11759" t="s">
        <v>30</v>
      </c>
      <c r="P11759" t="s">
        <v>25</v>
      </c>
      <c r="Q11759" t="s">
        <v>32</v>
      </c>
      <c r="R11759" t="s">
        <v>27</v>
      </c>
      <c r="S11759" t="s">
        <v>17</v>
      </c>
      <c r="T11759" t="s">
        <v>13311</v>
      </c>
      <c r="U11759" s="1">
        <v>46011</v>
      </c>
      <c r="V11759">
        <v>119</v>
      </c>
      <c r="W11759" t="str">
        <f t="shared" si="230"/>
        <v>90-119</v>
      </c>
    </row>
    <row r="11760" spans="1:23" x14ac:dyDescent="0.25">
      <c r="A11760" t="s">
        <v>12009</v>
      </c>
      <c r="B11760">
        <v>6333216086</v>
      </c>
      <c r="C11760">
        <v>9475637597</v>
      </c>
      <c r="D11760" s="1">
        <v>45334</v>
      </c>
      <c r="E11760">
        <v>99214</v>
      </c>
      <c r="F11760">
        <v>90834</v>
      </c>
      <c r="G11760" t="s">
        <v>3410</v>
      </c>
      <c r="H11760" s="34">
        <v>76563</v>
      </c>
      <c r="I11760" s="7">
        <v>57422</v>
      </c>
      <c r="J11760" s="7">
        <v>27223.7</v>
      </c>
      <c r="K11760" s="7">
        <v>21585</v>
      </c>
      <c r="L11760" s="7">
        <v>8613.2999999999993</v>
      </c>
      <c r="M11760" s="5">
        <v>0.15</v>
      </c>
      <c r="N11760" t="s">
        <v>1139</v>
      </c>
      <c r="O11760" t="s">
        <v>27</v>
      </c>
      <c r="P11760" t="s">
        <v>3147</v>
      </c>
      <c r="Q11760" t="s">
        <v>32</v>
      </c>
      <c r="R11760" t="s">
        <v>26</v>
      </c>
      <c r="S11760" t="s">
        <v>21</v>
      </c>
      <c r="T11760" t="s">
        <v>13312</v>
      </c>
      <c r="U11760" s="1">
        <v>45395</v>
      </c>
      <c r="V11760">
        <v>61</v>
      </c>
      <c r="W11760" t="str">
        <f t="shared" si="230"/>
        <v>60-89</v>
      </c>
    </row>
    <row r="11761" spans="1:23" x14ac:dyDescent="0.25">
      <c r="A11761" t="s">
        <v>12010</v>
      </c>
      <c r="B11761">
        <v>9730842581</v>
      </c>
      <c r="C11761">
        <v>8497468663</v>
      </c>
      <c r="D11761" s="1">
        <v>45624</v>
      </c>
      <c r="E11761">
        <v>99233</v>
      </c>
      <c r="F11761">
        <v>99283</v>
      </c>
      <c r="G11761" t="s">
        <v>3424</v>
      </c>
      <c r="H11761" s="34">
        <v>68982</v>
      </c>
      <c r="I11761" s="7">
        <v>51737</v>
      </c>
      <c r="J11761" s="7">
        <v>43976.45</v>
      </c>
      <c r="K11761" s="7">
        <v>0</v>
      </c>
      <c r="L11761" s="7">
        <v>7760.55</v>
      </c>
      <c r="M11761" s="5">
        <v>0.15</v>
      </c>
      <c r="N11761" t="s">
        <v>1139</v>
      </c>
      <c r="O11761" t="s">
        <v>17</v>
      </c>
      <c r="P11761" t="s">
        <v>40</v>
      </c>
      <c r="Q11761" t="s">
        <v>19</v>
      </c>
      <c r="R11761" t="s">
        <v>38</v>
      </c>
      <c r="S11761" t="s">
        <v>27</v>
      </c>
      <c r="T11761" t="s">
        <v>13311</v>
      </c>
      <c r="U11761" s="1">
        <v>45663</v>
      </c>
      <c r="V11761">
        <v>39</v>
      </c>
      <c r="W11761" t="str">
        <f t="shared" si="230"/>
        <v>30-59</v>
      </c>
    </row>
    <row r="11762" spans="1:23" x14ac:dyDescent="0.25">
      <c r="A11762" t="s">
        <v>12011</v>
      </c>
      <c r="B11762">
        <v>2984345854</v>
      </c>
      <c r="C11762">
        <v>5381317419</v>
      </c>
      <c r="D11762" s="1">
        <v>45505</v>
      </c>
      <c r="E11762">
        <v>99233</v>
      </c>
      <c r="F11762">
        <v>81000</v>
      </c>
      <c r="G11762" t="s">
        <v>3523</v>
      </c>
      <c r="H11762" s="34">
        <v>39861</v>
      </c>
      <c r="I11762" s="7">
        <v>31490</v>
      </c>
      <c r="J11762" s="7">
        <v>26451.599999999999</v>
      </c>
      <c r="K11762" s="7">
        <v>0</v>
      </c>
      <c r="L11762" s="7">
        <v>5038.3999999999996</v>
      </c>
      <c r="M11762" s="5">
        <v>0.16</v>
      </c>
      <c r="N11762" t="s">
        <v>1138</v>
      </c>
      <c r="O11762" t="s">
        <v>17</v>
      </c>
      <c r="P11762" t="s">
        <v>31</v>
      </c>
      <c r="Q11762" t="s">
        <v>32</v>
      </c>
      <c r="R11762" t="s">
        <v>21</v>
      </c>
      <c r="S11762" t="s">
        <v>27</v>
      </c>
      <c r="T11762" t="s">
        <v>13312</v>
      </c>
      <c r="U11762" s="1">
        <v>45610</v>
      </c>
      <c r="V11762">
        <v>105</v>
      </c>
      <c r="W11762" t="str">
        <f t="shared" si="230"/>
        <v>90-119</v>
      </c>
    </row>
    <row r="11763" spans="1:23" x14ac:dyDescent="0.25">
      <c r="A11763" t="s">
        <v>12012</v>
      </c>
      <c r="B11763">
        <v>9792511076</v>
      </c>
      <c r="C11763">
        <v>7768610687</v>
      </c>
      <c r="D11763" s="1">
        <v>45580</v>
      </c>
      <c r="E11763">
        <v>99223</v>
      </c>
      <c r="F11763">
        <v>99215</v>
      </c>
      <c r="G11763" t="s">
        <v>3490</v>
      </c>
      <c r="H11763" s="34">
        <v>98214</v>
      </c>
      <c r="I11763" s="7">
        <v>80535</v>
      </c>
      <c r="J11763" s="7">
        <v>66038.7</v>
      </c>
      <c r="K11763" s="7">
        <v>0</v>
      </c>
      <c r="L11763" s="7">
        <v>14496.3</v>
      </c>
      <c r="M11763" s="5">
        <v>0.18</v>
      </c>
      <c r="N11763" t="s">
        <v>3141</v>
      </c>
      <c r="O11763" t="s">
        <v>17</v>
      </c>
      <c r="P11763" t="s">
        <v>40</v>
      </c>
      <c r="Q11763" t="s">
        <v>19</v>
      </c>
      <c r="R11763" t="s">
        <v>38</v>
      </c>
      <c r="S11763" t="s">
        <v>17</v>
      </c>
      <c r="T11763" t="s">
        <v>13312</v>
      </c>
      <c r="U11763" s="1">
        <v>45697</v>
      </c>
      <c r="V11763">
        <v>117</v>
      </c>
      <c r="W11763" t="str">
        <f t="shared" si="230"/>
        <v>90-119</v>
      </c>
    </row>
    <row r="11764" spans="1:23" x14ac:dyDescent="0.25">
      <c r="A11764" t="s">
        <v>12013</v>
      </c>
      <c r="B11764">
        <v>6061433965</v>
      </c>
      <c r="C11764">
        <v>9625752690</v>
      </c>
      <c r="D11764" s="1">
        <v>45468</v>
      </c>
      <c r="E11764">
        <v>99232</v>
      </c>
      <c r="F11764">
        <v>99281</v>
      </c>
      <c r="G11764" t="s">
        <v>3365</v>
      </c>
      <c r="H11764" s="34">
        <v>46187</v>
      </c>
      <c r="I11764" s="7">
        <v>36950</v>
      </c>
      <c r="J11764" s="7">
        <v>27545</v>
      </c>
      <c r="K11764" s="7">
        <v>4232</v>
      </c>
      <c r="L11764" s="7">
        <v>5173</v>
      </c>
      <c r="M11764" s="5">
        <v>0.14000000000000001</v>
      </c>
      <c r="N11764" t="s">
        <v>1135</v>
      </c>
      <c r="O11764" t="s">
        <v>30</v>
      </c>
      <c r="P11764" t="s">
        <v>25</v>
      </c>
      <c r="Q11764" t="s">
        <v>32</v>
      </c>
      <c r="R11764" t="s">
        <v>43</v>
      </c>
      <c r="S11764" t="s">
        <v>17</v>
      </c>
      <c r="T11764" t="s">
        <v>13310</v>
      </c>
      <c r="U11764" s="1">
        <v>45643</v>
      </c>
      <c r="V11764">
        <v>175</v>
      </c>
      <c r="W11764" t="str">
        <f t="shared" si="230"/>
        <v>150-179</v>
      </c>
    </row>
    <row r="11765" spans="1:23" x14ac:dyDescent="0.25">
      <c r="A11765" t="s">
        <v>12014</v>
      </c>
      <c r="B11765">
        <v>1338413311</v>
      </c>
      <c r="C11765">
        <v>8134081368</v>
      </c>
      <c r="D11765" s="1">
        <v>45897</v>
      </c>
      <c r="E11765">
        <v>99213</v>
      </c>
      <c r="F11765">
        <v>99284</v>
      </c>
      <c r="G11765" t="s">
        <v>3256</v>
      </c>
      <c r="H11765" s="34">
        <v>79524</v>
      </c>
      <c r="I11765" s="7">
        <v>65210</v>
      </c>
      <c r="J11765" s="7">
        <v>48477.2</v>
      </c>
      <c r="K11765" s="7">
        <v>4995</v>
      </c>
      <c r="L11765" s="7">
        <v>11737.8</v>
      </c>
      <c r="M11765" s="5">
        <v>0.18</v>
      </c>
      <c r="N11765" t="s">
        <v>3141</v>
      </c>
      <c r="O11765" t="s">
        <v>30</v>
      </c>
      <c r="P11765" t="s">
        <v>3150</v>
      </c>
      <c r="Q11765" t="s">
        <v>19</v>
      </c>
      <c r="R11765" t="s">
        <v>26</v>
      </c>
      <c r="S11765" t="s">
        <v>17</v>
      </c>
      <c r="T11765" t="s">
        <v>13312</v>
      </c>
      <c r="U11765" s="1">
        <v>45963</v>
      </c>
      <c r="V11765">
        <v>66</v>
      </c>
      <c r="W11765" t="str">
        <f t="shared" si="230"/>
        <v>60-89</v>
      </c>
    </row>
    <row r="11766" spans="1:23" x14ac:dyDescent="0.25">
      <c r="A11766" t="s">
        <v>12015</v>
      </c>
      <c r="B11766">
        <v>1723921870</v>
      </c>
      <c r="C11766">
        <v>3008898869</v>
      </c>
      <c r="D11766" s="1">
        <v>45765</v>
      </c>
      <c r="E11766">
        <v>99214</v>
      </c>
      <c r="F11766">
        <v>99211</v>
      </c>
      <c r="G11766" t="s">
        <v>3598</v>
      </c>
      <c r="H11766" s="34">
        <v>73654</v>
      </c>
      <c r="I11766" s="7">
        <v>60396</v>
      </c>
      <c r="J11766" s="7">
        <v>46089.72</v>
      </c>
      <c r="K11766" s="7">
        <v>3435</v>
      </c>
      <c r="L11766" s="7">
        <v>10871.28</v>
      </c>
      <c r="M11766" s="5">
        <v>0.18</v>
      </c>
      <c r="N11766" t="s">
        <v>3141</v>
      </c>
      <c r="O11766" t="s">
        <v>30</v>
      </c>
      <c r="P11766" t="s">
        <v>31</v>
      </c>
      <c r="Q11766" t="s">
        <v>19</v>
      </c>
      <c r="R11766" t="s">
        <v>26</v>
      </c>
      <c r="S11766" t="s">
        <v>27</v>
      </c>
      <c r="T11766" t="s">
        <v>13310</v>
      </c>
      <c r="U11766" s="1">
        <v>45882</v>
      </c>
      <c r="V11766">
        <v>117</v>
      </c>
      <c r="W11766" t="str">
        <f t="shared" si="230"/>
        <v>90-119</v>
      </c>
    </row>
    <row r="11767" spans="1:23" x14ac:dyDescent="0.25">
      <c r="A11767" t="s">
        <v>12016</v>
      </c>
      <c r="B11767">
        <v>6574162938</v>
      </c>
      <c r="C11767">
        <v>4330406714</v>
      </c>
      <c r="D11767" s="1">
        <v>45734</v>
      </c>
      <c r="E11767">
        <v>99232</v>
      </c>
      <c r="F11767">
        <v>99283</v>
      </c>
      <c r="G11767" t="s">
        <v>3262</v>
      </c>
      <c r="H11767" s="34">
        <v>37756</v>
      </c>
      <c r="I11767" s="7">
        <v>32093</v>
      </c>
      <c r="J11767" s="7">
        <v>27183.14</v>
      </c>
      <c r="K11767" s="7">
        <v>4268</v>
      </c>
      <c r="L11767" s="7">
        <v>641.86</v>
      </c>
      <c r="M11767" s="5">
        <v>0.02</v>
      </c>
      <c r="N11767" t="s">
        <v>16</v>
      </c>
      <c r="O11767" t="s">
        <v>30</v>
      </c>
      <c r="P11767" t="s">
        <v>3148</v>
      </c>
      <c r="Q11767" t="s">
        <v>19</v>
      </c>
      <c r="R11767" t="s">
        <v>21</v>
      </c>
      <c r="S11767" t="s">
        <v>27</v>
      </c>
      <c r="T11767" t="s">
        <v>13311</v>
      </c>
      <c r="U11767" s="1">
        <v>45911</v>
      </c>
      <c r="V11767">
        <v>177</v>
      </c>
      <c r="W11767" t="str">
        <f t="shared" si="230"/>
        <v>150-179</v>
      </c>
    </row>
    <row r="11768" spans="1:23" x14ac:dyDescent="0.25">
      <c r="A11768" t="s">
        <v>12017</v>
      </c>
      <c r="B11768">
        <v>5319486250</v>
      </c>
      <c r="C11768">
        <v>5908801376</v>
      </c>
      <c r="D11768" s="1">
        <v>45308</v>
      </c>
      <c r="E11768">
        <v>99238</v>
      </c>
      <c r="F11768">
        <v>99285</v>
      </c>
      <c r="G11768" t="s">
        <v>3192</v>
      </c>
      <c r="H11768" s="34">
        <v>73640</v>
      </c>
      <c r="I11768" s="7">
        <v>58176</v>
      </c>
      <c r="J11768" s="7">
        <v>43450.84</v>
      </c>
      <c r="K11768" s="7">
        <v>5417</v>
      </c>
      <c r="L11768" s="7">
        <v>9308.16</v>
      </c>
      <c r="M11768" s="5">
        <v>0.16</v>
      </c>
      <c r="N11768" t="s">
        <v>1138</v>
      </c>
      <c r="O11768" t="s">
        <v>30</v>
      </c>
      <c r="P11768" t="s">
        <v>31</v>
      </c>
      <c r="Q11768" t="s">
        <v>19</v>
      </c>
      <c r="R11768" t="s">
        <v>20</v>
      </c>
      <c r="S11768" t="s">
        <v>27</v>
      </c>
      <c r="T11768" t="s">
        <v>13312</v>
      </c>
      <c r="U11768" s="1">
        <v>45346</v>
      </c>
      <c r="V11768">
        <v>38</v>
      </c>
      <c r="W11768" t="str">
        <f t="shared" si="230"/>
        <v>30-59</v>
      </c>
    </row>
    <row r="11769" spans="1:23" x14ac:dyDescent="0.25">
      <c r="A11769" t="s">
        <v>12018</v>
      </c>
      <c r="B11769">
        <v>9603501883</v>
      </c>
      <c r="C11769">
        <v>2732901826</v>
      </c>
      <c r="D11769" s="1">
        <v>45398</v>
      </c>
      <c r="E11769">
        <v>99213</v>
      </c>
      <c r="F11769">
        <v>99203</v>
      </c>
      <c r="G11769" t="s">
        <v>124</v>
      </c>
      <c r="H11769" s="34">
        <v>28912</v>
      </c>
      <c r="I11769" s="7">
        <v>23130</v>
      </c>
      <c r="J11769" s="7">
        <v>19891.8</v>
      </c>
      <c r="K11769" s="7">
        <v>0</v>
      </c>
      <c r="L11769" s="7">
        <v>3238.2</v>
      </c>
      <c r="M11769" s="5">
        <v>0.14000000000000001</v>
      </c>
      <c r="N11769" t="s">
        <v>1135</v>
      </c>
      <c r="O11769" t="s">
        <v>17</v>
      </c>
      <c r="P11769" t="s">
        <v>35</v>
      </c>
      <c r="Q11769" t="s">
        <v>32</v>
      </c>
      <c r="R11769" t="s">
        <v>27</v>
      </c>
      <c r="S11769" t="s">
        <v>27</v>
      </c>
      <c r="T11769" t="s">
        <v>13312</v>
      </c>
      <c r="U11769" s="1">
        <v>45482</v>
      </c>
      <c r="V11769">
        <v>84</v>
      </c>
      <c r="W11769" t="str">
        <f t="shared" si="230"/>
        <v>60-89</v>
      </c>
    </row>
    <row r="11770" spans="1:23" x14ac:dyDescent="0.25">
      <c r="A11770" t="s">
        <v>12019</v>
      </c>
      <c r="B11770">
        <v>4088779231</v>
      </c>
      <c r="C11770">
        <v>5643582904</v>
      </c>
      <c r="D11770" s="1">
        <v>45681</v>
      </c>
      <c r="E11770">
        <v>99222</v>
      </c>
      <c r="F11770">
        <v>99211</v>
      </c>
      <c r="G11770" t="s">
        <v>3174</v>
      </c>
      <c r="H11770" s="34">
        <v>44018</v>
      </c>
      <c r="I11770" s="7">
        <v>35214</v>
      </c>
      <c r="J11770" s="7">
        <v>30284.04</v>
      </c>
      <c r="K11770" s="7">
        <v>0</v>
      </c>
      <c r="L11770" s="7">
        <v>4929.96</v>
      </c>
      <c r="M11770" s="5">
        <v>0.14000000000000001</v>
      </c>
      <c r="N11770" t="s">
        <v>1135</v>
      </c>
      <c r="O11770" t="s">
        <v>17</v>
      </c>
      <c r="P11770" t="s">
        <v>18</v>
      </c>
      <c r="Q11770" t="s">
        <v>19</v>
      </c>
      <c r="R11770" t="s">
        <v>27</v>
      </c>
      <c r="S11770" t="s">
        <v>27</v>
      </c>
      <c r="T11770" t="s">
        <v>13311</v>
      </c>
      <c r="U11770" s="1">
        <v>45777</v>
      </c>
      <c r="V11770">
        <v>96</v>
      </c>
      <c r="W11770" t="str">
        <f t="shared" si="230"/>
        <v>90-119</v>
      </c>
    </row>
    <row r="11771" spans="1:23" x14ac:dyDescent="0.25">
      <c r="A11771" t="s">
        <v>12020</v>
      </c>
      <c r="B11771">
        <v>7351275969</v>
      </c>
      <c r="C11771">
        <v>1571405382</v>
      </c>
      <c r="D11771" s="1">
        <v>45643</v>
      </c>
      <c r="E11771">
        <v>99222</v>
      </c>
      <c r="F11771">
        <v>99215</v>
      </c>
      <c r="G11771" t="s">
        <v>3286</v>
      </c>
      <c r="H11771" s="34">
        <v>64853</v>
      </c>
      <c r="I11771" s="7">
        <v>50585</v>
      </c>
      <c r="J11771" s="7">
        <v>35496</v>
      </c>
      <c r="K11771" s="7">
        <v>4972</v>
      </c>
      <c r="L11771" s="7">
        <v>10117</v>
      </c>
      <c r="M11771" s="5">
        <v>0.2</v>
      </c>
      <c r="N11771" t="s">
        <v>3140</v>
      </c>
      <c r="O11771" t="s">
        <v>27</v>
      </c>
      <c r="P11771" t="s">
        <v>35</v>
      </c>
      <c r="Q11771" t="s">
        <v>19</v>
      </c>
      <c r="R11771" t="s">
        <v>43</v>
      </c>
      <c r="S11771" t="s">
        <v>21</v>
      </c>
      <c r="T11771" t="s">
        <v>13311</v>
      </c>
      <c r="U11771" s="1">
        <v>45799</v>
      </c>
      <c r="V11771">
        <v>156</v>
      </c>
      <c r="W11771" t="str">
        <f t="shared" si="230"/>
        <v>150-179</v>
      </c>
    </row>
    <row r="11772" spans="1:23" x14ac:dyDescent="0.25">
      <c r="A11772" t="s">
        <v>12021</v>
      </c>
      <c r="B11772">
        <v>3833671762</v>
      </c>
      <c r="C11772">
        <v>3506558990</v>
      </c>
      <c r="D11772" s="1">
        <v>45546</v>
      </c>
      <c r="E11772">
        <v>99233</v>
      </c>
      <c r="F11772">
        <v>90834</v>
      </c>
      <c r="G11772" t="s">
        <v>3279</v>
      </c>
      <c r="H11772" s="34">
        <v>40952</v>
      </c>
      <c r="I11772" s="7">
        <v>30714</v>
      </c>
      <c r="J11772" s="7">
        <v>23010.9</v>
      </c>
      <c r="K11772" s="7">
        <v>3096</v>
      </c>
      <c r="L11772" s="7">
        <v>4607.1000000000004</v>
      </c>
      <c r="M11772" s="5">
        <v>0.15</v>
      </c>
      <c r="N11772" t="s">
        <v>1139</v>
      </c>
      <c r="O11772" t="s">
        <v>27</v>
      </c>
      <c r="P11772" t="s">
        <v>55</v>
      </c>
      <c r="Q11772" t="s">
        <v>32</v>
      </c>
      <c r="R11772" t="s">
        <v>20</v>
      </c>
      <c r="S11772" t="s">
        <v>17</v>
      </c>
      <c r="T11772" t="s">
        <v>13311</v>
      </c>
      <c r="U11772" s="1">
        <v>45652</v>
      </c>
      <c r="V11772">
        <v>106</v>
      </c>
      <c r="W11772" t="str">
        <f t="shared" si="230"/>
        <v>90-119</v>
      </c>
    </row>
    <row r="11773" spans="1:23" x14ac:dyDescent="0.25">
      <c r="A11773" t="s">
        <v>12022</v>
      </c>
      <c r="B11773">
        <v>2107282073</v>
      </c>
      <c r="C11773">
        <v>9260766016</v>
      </c>
      <c r="D11773" s="1">
        <v>45860</v>
      </c>
      <c r="E11773">
        <v>99215</v>
      </c>
      <c r="F11773">
        <v>99215</v>
      </c>
      <c r="G11773" t="s">
        <v>146</v>
      </c>
      <c r="H11773" s="34">
        <v>39743</v>
      </c>
      <c r="I11773" s="7">
        <v>28615</v>
      </c>
      <c r="J11773" s="7">
        <v>23126.799999999999</v>
      </c>
      <c r="K11773" s="7">
        <v>3199</v>
      </c>
      <c r="L11773" s="7">
        <v>2289.1999999999998</v>
      </c>
      <c r="M11773" s="5">
        <v>0.08</v>
      </c>
      <c r="N11773" t="s">
        <v>24</v>
      </c>
      <c r="O11773" t="s">
        <v>30</v>
      </c>
      <c r="P11773" t="s">
        <v>3147</v>
      </c>
      <c r="Q11773" t="s">
        <v>19</v>
      </c>
      <c r="R11773" t="s">
        <v>27</v>
      </c>
      <c r="S11773" t="s">
        <v>21</v>
      </c>
      <c r="T11773" t="s">
        <v>13312</v>
      </c>
      <c r="U11773" s="1">
        <v>45895</v>
      </c>
      <c r="V11773">
        <v>35</v>
      </c>
      <c r="W11773" t="str">
        <f t="shared" si="230"/>
        <v>30-59</v>
      </c>
    </row>
    <row r="11774" spans="1:23" x14ac:dyDescent="0.25">
      <c r="A11774" t="s">
        <v>12023</v>
      </c>
      <c r="B11774">
        <v>3468765414</v>
      </c>
      <c r="C11774">
        <v>8008369747</v>
      </c>
      <c r="D11774" s="1">
        <v>45474</v>
      </c>
      <c r="E11774">
        <v>99233</v>
      </c>
      <c r="F11774">
        <v>99291</v>
      </c>
      <c r="G11774" t="s">
        <v>307</v>
      </c>
      <c r="H11774" s="34">
        <v>54423</v>
      </c>
      <c r="I11774" s="7">
        <v>42994</v>
      </c>
      <c r="J11774" s="7">
        <v>23186.959999999999</v>
      </c>
      <c r="K11774" s="7">
        <v>12928</v>
      </c>
      <c r="L11774" s="7">
        <v>6879.04</v>
      </c>
      <c r="M11774" s="5">
        <v>0.16</v>
      </c>
      <c r="N11774" t="s">
        <v>1138</v>
      </c>
      <c r="O11774" t="s">
        <v>27</v>
      </c>
      <c r="P11774" t="s">
        <v>40</v>
      </c>
      <c r="Q11774" t="s">
        <v>32</v>
      </c>
      <c r="R11774" t="s">
        <v>43</v>
      </c>
      <c r="S11774" t="s">
        <v>17</v>
      </c>
      <c r="T11774" t="s">
        <v>13312</v>
      </c>
      <c r="U11774" s="1">
        <v>45534</v>
      </c>
      <c r="V11774">
        <v>60</v>
      </c>
      <c r="W11774" t="str">
        <f t="shared" si="230"/>
        <v>60-89</v>
      </c>
    </row>
    <row r="11775" spans="1:23" x14ac:dyDescent="0.25">
      <c r="A11775" t="s">
        <v>12024</v>
      </c>
      <c r="B11775">
        <v>403880808</v>
      </c>
      <c r="C11775">
        <v>6701890380</v>
      </c>
      <c r="D11775" s="1">
        <v>45663</v>
      </c>
      <c r="E11775">
        <v>99222</v>
      </c>
      <c r="F11775">
        <v>99213</v>
      </c>
      <c r="G11775" t="s">
        <v>3218</v>
      </c>
      <c r="H11775" s="34">
        <v>51365</v>
      </c>
      <c r="I11775" s="7">
        <v>41092</v>
      </c>
      <c r="J11775" s="7">
        <v>23137.119999999999</v>
      </c>
      <c r="K11775" s="7">
        <v>12202</v>
      </c>
      <c r="L11775" s="7">
        <v>5752.88</v>
      </c>
      <c r="M11775" s="5">
        <v>0.14000000000000001</v>
      </c>
      <c r="N11775" t="s">
        <v>1135</v>
      </c>
      <c r="O11775" t="s">
        <v>27</v>
      </c>
      <c r="P11775" t="s">
        <v>3149</v>
      </c>
      <c r="Q11775" t="s">
        <v>19</v>
      </c>
      <c r="R11775" t="s">
        <v>26</v>
      </c>
      <c r="S11775" t="s">
        <v>27</v>
      </c>
      <c r="T11775" t="s">
        <v>13311</v>
      </c>
      <c r="U11775" s="1">
        <v>45786</v>
      </c>
      <c r="V11775">
        <v>123</v>
      </c>
      <c r="W11775" t="str">
        <f t="shared" si="230"/>
        <v>120-149</v>
      </c>
    </row>
    <row r="11776" spans="1:23" x14ac:dyDescent="0.25">
      <c r="A11776" t="s">
        <v>12025</v>
      </c>
      <c r="B11776">
        <v>5272512697</v>
      </c>
      <c r="C11776">
        <v>5907556074</v>
      </c>
      <c r="D11776" s="1">
        <v>45315</v>
      </c>
      <c r="E11776">
        <v>99221</v>
      </c>
      <c r="F11776">
        <v>99202</v>
      </c>
      <c r="G11776" t="s">
        <v>240</v>
      </c>
      <c r="H11776" s="34">
        <v>79561</v>
      </c>
      <c r="I11776" s="7">
        <v>51715</v>
      </c>
      <c r="J11776" s="7">
        <v>40076.199999999997</v>
      </c>
      <c r="K11776" s="7">
        <v>5433</v>
      </c>
      <c r="L11776" s="7">
        <v>6205.8</v>
      </c>
      <c r="M11776" s="5">
        <v>0.12</v>
      </c>
      <c r="N11776" t="s">
        <v>46</v>
      </c>
      <c r="O11776" t="s">
        <v>30</v>
      </c>
      <c r="P11776" t="s">
        <v>55</v>
      </c>
      <c r="Q11776" t="s">
        <v>32</v>
      </c>
      <c r="R11776" t="s">
        <v>26</v>
      </c>
      <c r="S11776" t="s">
        <v>21</v>
      </c>
      <c r="T11776" t="s">
        <v>13311</v>
      </c>
      <c r="U11776" s="1">
        <v>45479</v>
      </c>
      <c r="V11776">
        <v>164</v>
      </c>
      <c r="W11776" t="str">
        <f t="shared" si="230"/>
        <v>150-179</v>
      </c>
    </row>
    <row r="11777" spans="1:23" x14ac:dyDescent="0.25">
      <c r="A11777" t="s">
        <v>12026</v>
      </c>
      <c r="B11777">
        <v>6078058782</v>
      </c>
      <c r="C11777">
        <v>5092811461</v>
      </c>
      <c r="D11777" s="1">
        <v>45752</v>
      </c>
      <c r="E11777">
        <v>99214</v>
      </c>
      <c r="F11777">
        <v>99202</v>
      </c>
      <c r="G11777" t="s">
        <v>3154</v>
      </c>
      <c r="H11777" s="34">
        <v>44483</v>
      </c>
      <c r="I11777" s="7">
        <v>36476</v>
      </c>
      <c r="J11777" s="7">
        <v>29910.32</v>
      </c>
      <c r="K11777" s="7">
        <v>0</v>
      </c>
      <c r="L11777" s="7">
        <v>6565.68</v>
      </c>
      <c r="M11777" s="5">
        <v>0.18</v>
      </c>
      <c r="N11777" t="s">
        <v>3141</v>
      </c>
      <c r="O11777" t="s">
        <v>17</v>
      </c>
      <c r="P11777" t="s">
        <v>35</v>
      </c>
      <c r="Q11777" t="s">
        <v>19</v>
      </c>
      <c r="R11777" t="s">
        <v>43</v>
      </c>
      <c r="S11777" t="s">
        <v>17</v>
      </c>
      <c r="T11777" t="s">
        <v>13310</v>
      </c>
      <c r="U11777" s="1">
        <v>45855</v>
      </c>
      <c r="V11777">
        <v>103</v>
      </c>
      <c r="W11777" t="str">
        <f t="shared" si="230"/>
        <v>90-119</v>
      </c>
    </row>
    <row r="11778" spans="1:23" x14ac:dyDescent="0.25">
      <c r="A11778" t="s">
        <v>12027</v>
      </c>
      <c r="B11778">
        <v>8889147862</v>
      </c>
      <c r="C11778">
        <v>5357597039</v>
      </c>
      <c r="D11778" s="1">
        <v>45572</v>
      </c>
      <c r="E11778">
        <v>99231</v>
      </c>
      <c r="F11778">
        <v>99205</v>
      </c>
      <c r="G11778" t="s">
        <v>268</v>
      </c>
      <c r="H11778" s="34">
        <v>35484</v>
      </c>
      <c r="I11778" s="7">
        <v>30161</v>
      </c>
      <c r="J11778" s="7">
        <v>29557.78</v>
      </c>
      <c r="K11778" s="7">
        <v>0</v>
      </c>
      <c r="L11778" s="7">
        <v>603.22</v>
      </c>
      <c r="M11778" s="5">
        <v>0.02</v>
      </c>
      <c r="N11778" t="s">
        <v>16</v>
      </c>
      <c r="O11778" t="s">
        <v>17</v>
      </c>
      <c r="P11778" t="s">
        <v>25</v>
      </c>
      <c r="Q11778" t="s">
        <v>19</v>
      </c>
      <c r="R11778" t="s">
        <v>26</v>
      </c>
      <c r="S11778" t="s">
        <v>17</v>
      </c>
      <c r="T11778" t="s">
        <v>13310</v>
      </c>
      <c r="U11778" s="1">
        <v>45672</v>
      </c>
      <c r="V11778">
        <v>100</v>
      </c>
      <c r="W11778" t="str">
        <f t="shared" si="230"/>
        <v>90-119</v>
      </c>
    </row>
    <row r="11779" spans="1:23" x14ac:dyDescent="0.25">
      <c r="A11779" t="s">
        <v>12028</v>
      </c>
      <c r="B11779">
        <v>6110068109</v>
      </c>
      <c r="C11779">
        <v>4272951362</v>
      </c>
      <c r="D11779" s="1">
        <v>45731</v>
      </c>
      <c r="E11779">
        <v>99238</v>
      </c>
      <c r="F11779">
        <v>36415</v>
      </c>
      <c r="G11779" t="s">
        <v>3161</v>
      </c>
      <c r="H11779" s="34">
        <v>74483</v>
      </c>
      <c r="I11779" s="7">
        <v>58842</v>
      </c>
      <c r="J11779" s="7">
        <v>43692.28</v>
      </c>
      <c r="K11779" s="7">
        <v>5735</v>
      </c>
      <c r="L11779" s="7">
        <v>9414.7199999999993</v>
      </c>
      <c r="M11779" s="5">
        <v>0.16</v>
      </c>
      <c r="N11779" t="s">
        <v>1138</v>
      </c>
      <c r="O11779" t="s">
        <v>30</v>
      </c>
      <c r="P11779" t="s">
        <v>3147</v>
      </c>
      <c r="Q11779" t="s">
        <v>19</v>
      </c>
      <c r="R11779" t="s">
        <v>26</v>
      </c>
      <c r="S11779" t="s">
        <v>21</v>
      </c>
      <c r="T11779" t="s">
        <v>13311</v>
      </c>
      <c r="U11779" s="1">
        <v>45911</v>
      </c>
      <c r="V11779">
        <v>180</v>
      </c>
      <c r="W11779" t="str">
        <f t="shared" ref="W11779:W11842" si="231">IF(V11779="","",IF(V11779&lt;30,"0-29",IF(V11779&lt;60,"30-59",IF(V11779&lt;90,"60-89",IF(V11779&lt;120,"90-119",IF(V11779&lt;150,"120-149",IF(V11779&lt;180,"150-179",IF(V11779&lt;210,"180-209",IF(V11779&lt;240,"210-239",IF(V11779&lt;270,"240-269",IF(V11779&lt;300,"270-299",IF(V11779&lt;330,"300-329",IF(V11779&lt;360,"330-359","360+")))))))))))))</f>
        <v>180-209</v>
      </c>
    </row>
    <row r="11780" spans="1:23" x14ac:dyDescent="0.25">
      <c r="A11780" t="s">
        <v>12029</v>
      </c>
      <c r="B11780">
        <v>4777698310</v>
      </c>
      <c r="C11780">
        <v>1967974130</v>
      </c>
      <c r="D11780" s="1">
        <v>45951</v>
      </c>
      <c r="E11780">
        <v>99221</v>
      </c>
      <c r="F11780">
        <v>99292</v>
      </c>
      <c r="G11780" t="s">
        <v>3431</v>
      </c>
      <c r="H11780" s="34">
        <v>94112</v>
      </c>
      <c r="I11780" s="7">
        <v>61173</v>
      </c>
      <c r="J11780" s="7">
        <v>53832.24</v>
      </c>
      <c r="K11780" s="7">
        <v>0</v>
      </c>
      <c r="L11780" s="7">
        <v>7340.76</v>
      </c>
      <c r="M11780" s="5">
        <v>0.12</v>
      </c>
      <c r="N11780" t="s">
        <v>46</v>
      </c>
      <c r="O11780" t="s">
        <v>17</v>
      </c>
      <c r="P11780" t="s">
        <v>31</v>
      </c>
      <c r="Q11780" t="s">
        <v>32</v>
      </c>
      <c r="R11780" t="s">
        <v>27</v>
      </c>
      <c r="S11780" t="s">
        <v>21</v>
      </c>
      <c r="T11780" t="s">
        <v>13310</v>
      </c>
      <c r="U11780" s="1">
        <v>46051</v>
      </c>
      <c r="V11780">
        <v>100</v>
      </c>
      <c r="W11780" t="str">
        <f t="shared" si="231"/>
        <v>90-119</v>
      </c>
    </row>
    <row r="11781" spans="1:23" x14ac:dyDescent="0.25">
      <c r="A11781" t="s">
        <v>12030</v>
      </c>
      <c r="B11781">
        <v>9553294164</v>
      </c>
      <c r="C11781">
        <v>139083902</v>
      </c>
      <c r="D11781" s="1">
        <v>45669</v>
      </c>
      <c r="E11781">
        <v>99223</v>
      </c>
      <c r="F11781">
        <v>81000</v>
      </c>
      <c r="G11781" t="s">
        <v>279</v>
      </c>
      <c r="H11781" s="34">
        <v>66360</v>
      </c>
      <c r="I11781" s="7">
        <v>49770</v>
      </c>
      <c r="J11781" s="7">
        <v>24584.5</v>
      </c>
      <c r="K11781" s="7">
        <v>17720</v>
      </c>
      <c r="L11781" s="7">
        <v>7465.5</v>
      </c>
      <c r="M11781" s="5">
        <v>0.15</v>
      </c>
      <c r="N11781" t="s">
        <v>1139</v>
      </c>
      <c r="O11781" t="s">
        <v>27</v>
      </c>
      <c r="P11781" t="s">
        <v>31</v>
      </c>
      <c r="Q11781" t="s">
        <v>32</v>
      </c>
      <c r="R11781" t="s">
        <v>38</v>
      </c>
      <c r="S11781" t="s">
        <v>21</v>
      </c>
      <c r="T11781" t="s">
        <v>13312</v>
      </c>
      <c r="U11781" s="1">
        <v>45792</v>
      </c>
      <c r="V11781">
        <v>123</v>
      </c>
      <c r="W11781" t="str">
        <f t="shared" si="231"/>
        <v>120-149</v>
      </c>
    </row>
    <row r="11782" spans="1:23" x14ac:dyDescent="0.25">
      <c r="A11782" t="s">
        <v>12031</v>
      </c>
      <c r="B11782">
        <v>9701193944</v>
      </c>
      <c r="C11782">
        <v>1086986124</v>
      </c>
      <c r="D11782" s="1">
        <v>45750</v>
      </c>
      <c r="E11782">
        <v>99238</v>
      </c>
      <c r="F11782">
        <v>85025</v>
      </c>
      <c r="G11782" t="s">
        <v>81</v>
      </c>
      <c r="H11782" s="34">
        <v>83610</v>
      </c>
      <c r="I11782" s="7">
        <v>65216</v>
      </c>
      <c r="J11782" s="7">
        <v>52172.800000000003</v>
      </c>
      <c r="K11782" s="7">
        <v>0</v>
      </c>
      <c r="L11782" s="7">
        <v>13043.2</v>
      </c>
      <c r="M11782" s="5">
        <v>0.2</v>
      </c>
      <c r="N11782" t="s">
        <v>3140</v>
      </c>
      <c r="O11782" t="s">
        <v>17</v>
      </c>
      <c r="P11782" t="s">
        <v>3146</v>
      </c>
      <c r="Q11782" t="s">
        <v>19</v>
      </c>
      <c r="R11782" t="s">
        <v>27</v>
      </c>
      <c r="S11782" t="s">
        <v>21</v>
      </c>
      <c r="T11782" t="s">
        <v>13310</v>
      </c>
      <c r="U11782" s="1">
        <v>45911</v>
      </c>
      <c r="V11782">
        <v>161</v>
      </c>
      <c r="W11782" t="str">
        <f t="shared" si="231"/>
        <v>150-179</v>
      </c>
    </row>
    <row r="11783" spans="1:23" x14ac:dyDescent="0.25">
      <c r="A11783" t="s">
        <v>12032</v>
      </c>
      <c r="B11783">
        <v>1558786117</v>
      </c>
      <c r="C11783">
        <v>7917970400</v>
      </c>
      <c r="D11783" s="1">
        <v>45384</v>
      </c>
      <c r="E11783">
        <v>99213</v>
      </c>
      <c r="F11783">
        <v>99291</v>
      </c>
      <c r="G11783" t="s">
        <v>77</v>
      </c>
      <c r="H11783" s="34">
        <v>84850</v>
      </c>
      <c r="I11783" s="7">
        <v>67032</v>
      </c>
      <c r="J11783" s="7">
        <v>30867.88</v>
      </c>
      <c r="K11783" s="7">
        <v>25439</v>
      </c>
      <c r="L11783" s="7">
        <v>10725.12</v>
      </c>
      <c r="M11783" s="5">
        <v>0.16</v>
      </c>
      <c r="N11783" t="s">
        <v>1138</v>
      </c>
      <c r="O11783" t="s">
        <v>27</v>
      </c>
      <c r="P11783" t="s">
        <v>18</v>
      </c>
      <c r="Q11783" t="s">
        <v>32</v>
      </c>
      <c r="R11783" t="s">
        <v>27</v>
      </c>
      <c r="S11783" t="s">
        <v>17</v>
      </c>
      <c r="T11783" t="s">
        <v>13312</v>
      </c>
      <c r="U11783" s="1">
        <v>45489</v>
      </c>
      <c r="V11783">
        <v>105</v>
      </c>
      <c r="W11783" t="str">
        <f t="shared" si="231"/>
        <v>90-119</v>
      </c>
    </row>
    <row r="11784" spans="1:23" x14ac:dyDescent="0.25">
      <c r="A11784" t="s">
        <v>12033</v>
      </c>
      <c r="B11784">
        <v>1498852807</v>
      </c>
      <c r="C11784">
        <v>6963108027</v>
      </c>
      <c r="D11784" s="1">
        <v>45599</v>
      </c>
      <c r="E11784">
        <v>99222</v>
      </c>
      <c r="F11784">
        <v>90834</v>
      </c>
      <c r="G11784" t="s">
        <v>65</v>
      </c>
      <c r="H11784" s="34">
        <v>98336</v>
      </c>
      <c r="I11784" s="7">
        <v>70802</v>
      </c>
      <c r="J11784" s="7">
        <v>49477.84</v>
      </c>
      <c r="K11784" s="7">
        <v>15660</v>
      </c>
      <c r="L11784" s="7">
        <v>5664.16</v>
      </c>
      <c r="M11784" s="5">
        <v>0.08</v>
      </c>
      <c r="N11784" t="s">
        <v>24</v>
      </c>
      <c r="O11784" t="s">
        <v>27</v>
      </c>
      <c r="P11784" t="s">
        <v>3148</v>
      </c>
      <c r="Q11784" t="s">
        <v>19</v>
      </c>
      <c r="R11784" t="s">
        <v>26</v>
      </c>
      <c r="S11784" t="s">
        <v>27</v>
      </c>
      <c r="T11784" t="s">
        <v>13311</v>
      </c>
      <c r="U11784" s="1">
        <v>45685</v>
      </c>
      <c r="V11784">
        <v>86</v>
      </c>
      <c r="W11784" t="str">
        <f t="shared" si="231"/>
        <v>60-89</v>
      </c>
    </row>
    <row r="11785" spans="1:23" x14ac:dyDescent="0.25">
      <c r="A11785" t="s">
        <v>12034</v>
      </c>
      <c r="B11785">
        <v>3290083302</v>
      </c>
      <c r="C11785">
        <v>2237806002</v>
      </c>
      <c r="D11785" s="1">
        <v>45628</v>
      </c>
      <c r="E11785">
        <v>99222</v>
      </c>
      <c r="F11785">
        <v>90834</v>
      </c>
      <c r="G11785" t="s">
        <v>48</v>
      </c>
      <c r="H11785" s="34">
        <v>58524</v>
      </c>
      <c r="I11785" s="7">
        <v>47990</v>
      </c>
      <c r="J11785" s="7">
        <v>39351.800000000003</v>
      </c>
      <c r="K11785" s="7">
        <v>0</v>
      </c>
      <c r="L11785" s="7">
        <v>8638.2000000000007</v>
      </c>
      <c r="M11785" s="5">
        <v>0.18</v>
      </c>
      <c r="N11785" t="s">
        <v>3141</v>
      </c>
      <c r="O11785" t="s">
        <v>17</v>
      </c>
      <c r="P11785" t="s">
        <v>3148</v>
      </c>
      <c r="Q11785" t="s">
        <v>19</v>
      </c>
      <c r="R11785" t="s">
        <v>20</v>
      </c>
      <c r="S11785" t="s">
        <v>21</v>
      </c>
      <c r="T11785" t="s">
        <v>13311</v>
      </c>
      <c r="U11785" s="1">
        <v>45671</v>
      </c>
      <c r="V11785">
        <v>43</v>
      </c>
      <c r="W11785" t="str">
        <f t="shared" si="231"/>
        <v>30-59</v>
      </c>
    </row>
    <row r="11786" spans="1:23" x14ac:dyDescent="0.25">
      <c r="A11786" t="s">
        <v>12035</v>
      </c>
      <c r="B11786">
        <v>6185462867</v>
      </c>
      <c r="C11786">
        <v>1426309867</v>
      </c>
      <c r="D11786" s="1">
        <v>45387</v>
      </c>
      <c r="E11786">
        <v>99221</v>
      </c>
      <c r="F11786">
        <v>99211</v>
      </c>
      <c r="G11786" t="s">
        <v>23</v>
      </c>
      <c r="H11786" s="34">
        <v>98689</v>
      </c>
      <c r="I11786" s="7">
        <v>74017</v>
      </c>
      <c r="J11786" s="7">
        <v>62914.45</v>
      </c>
      <c r="K11786" s="7">
        <v>0</v>
      </c>
      <c r="L11786" s="7">
        <v>11102.55</v>
      </c>
      <c r="M11786" s="5">
        <v>0.15</v>
      </c>
      <c r="N11786" t="s">
        <v>1139</v>
      </c>
      <c r="O11786" t="s">
        <v>17</v>
      </c>
      <c r="P11786" t="s">
        <v>3148</v>
      </c>
      <c r="Q11786" t="s">
        <v>19</v>
      </c>
      <c r="R11786" t="s">
        <v>26</v>
      </c>
      <c r="S11786" t="s">
        <v>17</v>
      </c>
      <c r="T11786" t="s">
        <v>13312</v>
      </c>
      <c r="U11786" s="1">
        <v>45523</v>
      </c>
      <c r="V11786">
        <v>136</v>
      </c>
      <c r="W11786" t="str">
        <f t="shared" si="231"/>
        <v>120-149</v>
      </c>
    </row>
    <row r="11787" spans="1:23" x14ac:dyDescent="0.25">
      <c r="A11787" t="s">
        <v>12036</v>
      </c>
      <c r="B11787">
        <v>6655202856</v>
      </c>
      <c r="C11787">
        <v>7891940501</v>
      </c>
      <c r="D11787" s="1">
        <v>45415</v>
      </c>
      <c r="E11787">
        <v>99231</v>
      </c>
      <c r="F11787">
        <v>99204</v>
      </c>
      <c r="G11787" t="s">
        <v>23</v>
      </c>
      <c r="H11787" s="34">
        <v>68853</v>
      </c>
      <c r="I11787" s="7">
        <v>51640</v>
      </c>
      <c r="J11787" s="7">
        <v>27379</v>
      </c>
      <c r="K11787" s="7">
        <v>16515</v>
      </c>
      <c r="L11787" s="7">
        <v>7746</v>
      </c>
      <c r="M11787" s="5">
        <v>0.15</v>
      </c>
      <c r="N11787" t="s">
        <v>1139</v>
      </c>
      <c r="O11787" t="s">
        <v>27</v>
      </c>
      <c r="P11787" t="s">
        <v>40</v>
      </c>
      <c r="Q11787" t="s">
        <v>19</v>
      </c>
      <c r="R11787" t="s">
        <v>20</v>
      </c>
      <c r="S11787" t="s">
        <v>17</v>
      </c>
      <c r="T11787" t="s">
        <v>13312</v>
      </c>
      <c r="U11787" s="1">
        <v>45503</v>
      </c>
      <c r="V11787">
        <v>88</v>
      </c>
      <c r="W11787" t="str">
        <f t="shared" si="231"/>
        <v>60-89</v>
      </c>
    </row>
    <row r="11788" spans="1:23" x14ac:dyDescent="0.25">
      <c r="A11788" t="s">
        <v>12037</v>
      </c>
      <c r="B11788">
        <v>6192767576</v>
      </c>
      <c r="C11788">
        <v>4881322817</v>
      </c>
      <c r="D11788" s="1">
        <v>45574</v>
      </c>
      <c r="E11788">
        <v>99213</v>
      </c>
      <c r="F11788">
        <v>99282</v>
      </c>
      <c r="G11788" t="s">
        <v>3410</v>
      </c>
      <c r="H11788" s="34">
        <v>34760</v>
      </c>
      <c r="I11788" s="7">
        <v>28503</v>
      </c>
      <c r="J11788" s="7">
        <v>20444.46</v>
      </c>
      <c r="K11788" s="7">
        <v>2928</v>
      </c>
      <c r="L11788" s="7">
        <v>5130.54</v>
      </c>
      <c r="M11788" s="5">
        <v>0.18</v>
      </c>
      <c r="N11788" t="s">
        <v>3141</v>
      </c>
      <c r="O11788" t="s">
        <v>30</v>
      </c>
      <c r="P11788" t="s">
        <v>58</v>
      </c>
      <c r="Q11788" t="s">
        <v>19</v>
      </c>
      <c r="R11788" t="s">
        <v>27</v>
      </c>
      <c r="S11788" t="s">
        <v>17</v>
      </c>
      <c r="T11788" t="s">
        <v>13312</v>
      </c>
      <c r="U11788" s="1">
        <v>45623</v>
      </c>
      <c r="V11788">
        <v>49</v>
      </c>
      <c r="W11788" t="str">
        <f t="shared" si="231"/>
        <v>30-59</v>
      </c>
    </row>
    <row r="11789" spans="1:23" x14ac:dyDescent="0.25">
      <c r="A11789" t="s">
        <v>12038</v>
      </c>
      <c r="B11789">
        <v>8469033063</v>
      </c>
      <c r="C11789">
        <v>3984058165</v>
      </c>
      <c r="D11789" s="1">
        <v>45933</v>
      </c>
      <c r="E11789">
        <v>99215</v>
      </c>
      <c r="F11789">
        <v>99201</v>
      </c>
      <c r="G11789" t="s">
        <v>4083</v>
      </c>
      <c r="H11789" s="34">
        <v>45422</v>
      </c>
      <c r="I11789" s="7">
        <v>35429</v>
      </c>
      <c r="J11789" s="7">
        <v>28343.200000000001</v>
      </c>
      <c r="K11789" s="7">
        <v>0</v>
      </c>
      <c r="L11789" s="7">
        <v>7085.8</v>
      </c>
      <c r="M11789" s="5">
        <v>0.2</v>
      </c>
      <c r="N11789" t="s">
        <v>3140</v>
      </c>
      <c r="O11789" t="s">
        <v>17</v>
      </c>
      <c r="P11789" t="s">
        <v>97</v>
      </c>
      <c r="Q11789" t="s">
        <v>19</v>
      </c>
      <c r="R11789" t="s">
        <v>38</v>
      </c>
      <c r="S11789" t="s">
        <v>21</v>
      </c>
      <c r="T11789" t="s">
        <v>13312</v>
      </c>
      <c r="U11789" s="1">
        <v>45971</v>
      </c>
      <c r="V11789">
        <v>38</v>
      </c>
      <c r="W11789" t="str">
        <f t="shared" si="231"/>
        <v>30-59</v>
      </c>
    </row>
    <row r="11790" spans="1:23" x14ac:dyDescent="0.25">
      <c r="A11790" t="s">
        <v>12039</v>
      </c>
      <c r="B11790">
        <v>8667686442</v>
      </c>
      <c r="C11790">
        <v>4392927741</v>
      </c>
      <c r="D11790" s="1">
        <v>45304</v>
      </c>
      <c r="E11790">
        <v>99222</v>
      </c>
      <c r="F11790">
        <v>99205</v>
      </c>
      <c r="G11790" t="s">
        <v>3158</v>
      </c>
      <c r="H11790" s="34">
        <v>75763</v>
      </c>
      <c r="I11790" s="7">
        <v>56822</v>
      </c>
      <c r="J11790" s="7">
        <v>41921.699999999997</v>
      </c>
      <c r="K11790" s="7">
        <v>6377</v>
      </c>
      <c r="L11790" s="7">
        <v>8523.2999999999993</v>
      </c>
      <c r="M11790" s="5">
        <v>0.15</v>
      </c>
      <c r="N11790" t="s">
        <v>1139</v>
      </c>
      <c r="O11790" t="s">
        <v>30</v>
      </c>
      <c r="P11790" t="s">
        <v>18</v>
      </c>
      <c r="Q11790" t="s">
        <v>32</v>
      </c>
      <c r="R11790" t="s">
        <v>43</v>
      </c>
      <c r="S11790" t="s">
        <v>17</v>
      </c>
      <c r="T11790" t="s">
        <v>13312</v>
      </c>
      <c r="U11790" s="1">
        <v>45482</v>
      </c>
      <c r="V11790">
        <v>178</v>
      </c>
      <c r="W11790" t="str">
        <f t="shared" si="231"/>
        <v>150-179</v>
      </c>
    </row>
    <row r="11791" spans="1:23" x14ac:dyDescent="0.25">
      <c r="A11791" t="s">
        <v>12040</v>
      </c>
      <c r="B11791">
        <v>4244953896</v>
      </c>
      <c r="C11791">
        <v>4801199515</v>
      </c>
      <c r="D11791" s="1">
        <v>45701</v>
      </c>
      <c r="E11791">
        <v>99213</v>
      </c>
      <c r="F11791">
        <v>93000</v>
      </c>
      <c r="G11791" t="s">
        <v>3453</v>
      </c>
      <c r="H11791" s="34">
        <v>67578</v>
      </c>
      <c r="I11791" s="7">
        <v>57441</v>
      </c>
      <c r="J11791" s="7">
        <v>34956.18</v>
      </c>
      <c r="K11791" s="7">
        <v>21336</v>
      </c>
      <c r="L11791" s="7">
        <v>1148.82</v>
      </c>
      <c r="M11791" s="5">
        <v>0.02</v>
      </c>
      <c r="N11791" t="s">
        <v>16</v>
      </c>
      <c r="O11791" t="s">
        <v>27</v>
      </c>
      <c r="P11791" t="s">
        <v>3149</v>
      </c>
      <c r="Q11791" t="s">
        <v>32</v>
      </c>
      <c r="R11791" t="s">
        <v>43</v>
      </c>
      <c r="S11791" t="s">
        <v>21</v>
      </c>
      <c r="T11791" t="s">
        <v>13310</v>
      </c>
      <c r="U11791" s="1">
        <v>45862</v>
      </c>
      <c r="V11791">
        <v>161</v>
      </c>
      <c r="W11791" t="str">
        <f t="shared" si="231"/>
        <v>150-179</v>
      </c>
    </row>
    <row r="11792" spans="1:23" x14ac:dyDescent="0.25">
      <c r="A11792" t="s">
        <v>12041</v>
      </c>
      <c r="B11792">
        <v>1210748595</v>
      </c>
      <c r="C11792">
        <v>8304018941</v>
      </c>
      <c r="D11792" s="1">
        <v>45830</v>
      </c>
      <c r="E11792">
        <v>99233</v>
      </c>
      <c r="F11792">
        <v>99211</v>
      </c>
      <c r="G11792" t="s">
        <v>129</v>
      </c>
      <c r="H11792" s="34">
        <v>50981</v>
      </c>
      <c r="I11792" s="7">
        <v>40275</v>
      </c>
      <c r="J11792" s="7">
        <v>30090</v>
      </c>
      <c r="K11792" s="7">
        <v>3741</v>
      </c>
      <c r="L11792" s="7">
        <v>6444</v>
      </c>
      <c r="M11792" s="5">
        <v>0.16</v>
      </c>
      <c r="N11792" t="s">
        <v>1138</v>
      </c>
      <c r="O11792" t="s">
        <v>30</v>
      </c>
      <c r="P11792" t="s">
        <v>55</v>
      </c>
      <c r="Q11792" t="s">
        <v>32</v>
      </c>
      <c r="R11792" t="s">
        <v>43</v>
      </c>
      <c r="S11792" t="s">
        <v>17</v>
      </c>
      <c r="T11792" t="s">
        <v>13310</v>
      </c>
      <c r="U11792" s="1">
        <v>45896</v>
      </c>
      <c r="V11792">
        <v>66</v>
      </c>
      <c r="W11792" t="str">
        <f t="shared" si="231"/>
        <v>60-89</v>
      </c>
    </row>
    <row r="11793" spans="1:23" x14ac:dyDescent="0.25">
      <c r="A11793" t="s">
        <v>12042</v>
      </c>
      <c r="B11793">
        <v>3855555539</v>
      </c>
      <c r="C11793">
        <v>7780206652</v>
      </c>
      <c r="D11793" s="1">
        <v>45527</v>
      </c>
      <c r="E11793">
        <v>99221</v>
      </c>
      <c r="F11793">
        <v>99203</v>
      </c>
      <c r="G11793" t="s">
        <v>351</v>
      </c>
      <c r="H11793" s="34">
        <v>51992</v>
      </c>
      <c r="I11793" s="7">
        <v>41594</v>
      </c>
      <c r="J11793" s="7">
        <v>27741.84</v>
      </c>
      <c r="K11793" s="7">
        <v>8029</v>
      </c>
      <c r="L11793" s="7">
        <v>5823.16</v>
      </c>
      <c r="M11793" s="5">
        <v>0.14000000000000001</v>
      </c>
      <c r="N11793" t="s">
        <v>1135</v>
      </c>
      <c r="O11793" t="s">
        <v>27</v>
      </c>
      <c r="P11793" t="s">
        <v>55</v>
      </c>
      <c r="Q11793" t="s">
        <v>32</v>
      </c>
      <c r="R11793" t="s">
        <v>21</v>
      </c>
      <c r="S11793" t="s">
        <v>27</v>
      </c>
      <c r="T11793" t="s">
        <v>13310</v>
      </c>
      <c r="U11793" s="1">
        <v>45676</v>
      </c>
      <c r="V11793">
        <v>149</v>
      </c>
      <c r="W11793" t="str">
        <f t="shared" si="231"/>
        <v>120-149</v>
      </c>
    </row>
    <row r="11794" spans="1:23" x14ac:dyDescent="0.25">
      <c r="A11794" t="s">
        <v>12043</v>
      </c>
      <c r="B11794">
        <v>4296411810</v>
      </c>
      <c r="C11794">
        <v>9684826926</v>
      </c>
      <c r="D11794" s="1">
        <v>45579</v>
      </c>
      <c r="E11794">
        <v>99214</v>
      </c>
      <c r="F11794">
        <v>99281</v>
      </c>
      <c r="G11794" t="s">
        <v>3428</v>
      </c>
      <c r="H11794" s="34">
        <v>79311</v>
      </c>
      <c r="I11794" s="7">
        <v>51552</v>
      </c>
      <c r="J11794" s="7">
        <v>39016.76</v>
      </c>
      <c r="K11794" s="7">
        <v>6349</v>
      </c>
      <c r="L11794" s="7">
        <v>6186.24</v>
      </c>
      <c r="M11794" s="5">
        <v>0.12</v>
      </c>
      <c r="N11794" t="s">
        <v>46</v>
      </c>
      <c r="O11794" t="s">
        <v>30</v>
      </c>
      <c r="P11794" t="s">
        <v>25</v>
      </c>
      <c r="Q11794" t="s">
        <v>19</v>
      </c>
      <c r="R11794" t="s">
        <v>43</v>
      </c>
      <c r="S11794" t="s">
        <v>17</v>
      </c>
      <c r="T11794" t="s">
        <v>13310</v>
      </c>
      <c r="U11794" s="1">
        <v>45656</v>
      </c>
      <c r="V11794">
        <v>78</v>
      </c>
      <c r="W11794" t="str">
        <f t="shared" si="231"/>
        <v>60-89</v>
      </c>
    </row>
    <row r="11795" spans="1:23" x14ac:dyDescent="0.25">
      <c r="A11795" t="s">
        <v>12044</v>
      </c>
      <c r="B11795">
        <v>8817259734</v>
      </c>
      <c r="C11795">
        <v>4503360544</v>
      </c>
      <c r="D11795" s="1">
        <v>45524</v>
      </c>
      <c r="E11795">
        <v>99233</v>
      </c>
      <c r="F11795">
        <v>81000</v>
      </c>
      <c r="G11795" t="s">
        <v>209</v>
      </c>
      <c r="H11795" s="34">
        <v>31609</v>
      </c>
      <c r="I11795" s="7">
        <v>24655</v>
      </c>
      <c r="J11795" s="7">
        <v>19724</v>
      </c>
      <c r="K11795" s="7">
        <v>0</v>
      </c>
      <c r="L11795" s="7">
        <v>4931</v>
      </c>
      <c r="M11795" s="5">
        <v>0.2</v>
      </c>
      <c r="N11795" t="s">
        <v>3140</v>
      </c>
      <c r="O11795" t="s">
        <v>17</v>
      </c>
      <c r="P11795" t="s">
        <v>31</v>
      </c>
      <c r="Q11795" t="s">
        <v>32</v>
      </c>
      <c r="R11795" t="s">
        <v>21</v>
      </c>
      <c r="S11795" t="s">
        <v>17</v>
      </c>
      <c r="T11795" t="s">
        <v>13311</v>
      </c>
      <c r="U11795" s="1">
        <v>45697</v>
      </c>
      <c r="V11795">
        <v>173</v>
      </c>
      <c r="W11795" t="str">
        <f t="shared" si="231"/>
        <v>150-179</v>
      </c>
    </row>
    <row r="11796" spans="1:23" x14ac:dyDescent="0.25">
      <c r="A11796" t="s">
        <v>12045</v>
      </c>
      <c r="B11796">
        <v>1471781093</v>
      </c>
      <c r="C11796">
        <v>9597789141</v>
      </c>
      <c r="D11796" s="1">
        <v>45731</v>
      </c>
      <c r="E11796">
        <v>99215</v>
      </c>
      <c r="F11796">
        <v>99282</v>
      </c>
      <c r="G11796" t="s">
        <v>3306</v>
      </c>
      <c r="H11796" s="34">
        <v>86556</v>
      </c>
      <c r="I11796" s="7">
        <v>73573</v>
      </c>
      <c r="J11796" s="7">
        <v>72101.539999999994</v>
      </c>
      <c r="K11796" s="7">
        <v>0</v>
      </c>
      <c r="L11796" s="7">
        <v>1471.46</v>
      </c>
      <c r="M11796" s="5">
        <v>0.02</v>
      </c>
      <c r="N11796" t="s">
        <v>16</v>
      </c>
      <c r="O11796" t="s">
        <v>17</v>
      </c>
      <c r="P11796" t="s">
        <v>35</v>
      </c>
      <c r="Q11796" t="s">
        <v>19</v>
      </c>
      <c r="R11796" t="s">
        <v>38</v>
      </c>
      <c r="S11796" t="s">
        <v>21</v>
      </c>
      <c r="T11796" t="s">
        <v>13310</v>
      </c>
      <c r="U11796" s="1">
        <v>45892</v>
      </c>
      <c r="V11796">
        <v>161</v>
      </c>
      <c r="W11796" t="str">
        <f t="shared" si="231"/>
        <v>150-179</v>
      </c>
    </row>
    <row r="11797" spans="1:23" x14ac:dyDescent="0.25">
      <c r="A11797" t="s">
        <v>12046</v>
      </c>
      <c r="B11797">
        <v>9630039096</v>
      </c>
      <c r="C11797">
        <v>6673920199</v>
      </c>
      <c r="D11797" s="1">
        <v>45783</v>
      </c>
      <c r="E11797">
        <v>99233</v>
      </c>
      <c r="F11797">
        <v>99203</v>
      </c>
      <c r="G11797" t="s">
        <v>3301</v>
      </c>
      <c r="H11797" s="34">
        <v>66562</v>
      </c>
      <c r="I11797" s="7">
        <v>52584</v>
      </c>
      <c r="J11797" s="7">
        <v>37257.56</v>
      </c>
      <c r="K11797" s="7">
        <v>6913</v>
      </c>
      <c r="L11797" s="7">
        <v>8413.44</v>
      </c>
      <c r="M11797" s="5">
        <v>0.16</v>
      </c>
      <c r="N11797" t="s">
        <v>1138</v>
      </c>
      <c r="O11797" t="s">
        <v>30</v>
      </c>
      <c r="P11797" t="s">
        <v>97</v>
      </c>
      <c r="Q11797" t="s">
        <v>19</v>
      </c>
      <c r="R11797" t="s">
        <v>27</v>
      </c>
      <c r="S11797" t="s">
        <v>27</v>
      </c>
      <c r="T11797" t="s">
        <v>13312</v>
      </c>
      <c r="U11797" s="1">
        <v>45917</v>
      </c>
      <c r="V11797">
        <v>134</v>
      </c>
      <c r="W11797" t="str">
        <f t="shared" si="231"/>
        <v>120-149</v>
      </c>
    </row>
    <row r="11798" spans="1:23" x14ac:dyDescent="0.25">
      <c r="A11798" t="s">
        <v>12047</v>
      </c>
      <c r="B11798">
        <v>8500134511</v>
      </c>
      <c r="C11798">
        <v>8028750821</v>
      </c>
      <c r="D11798" s="1">
        <v>45656</v>
      </c>
      <c r="E11798">
        <v>99215</v>
      </c>
      <c r="F11798">
        <v>99211</v>
      </c>
      <c r="G11798" t="s">
        <v>3192</v>
      </c>
      <c r="H11798" s="34">
        <v>98873</v>
      </c>
      <c r="I11798" s="7">
        <v>64267</v>
      </c>
      <c r="J11798" s="7">
        <v>56554.96</v>
      </c>
      <c r="K11798" s="7">
        <v>0</v>
      </c>
      <c r="L11798" s="7">
        <v>7712.04</v>
      </c>
      <c r="M11798" s="5">
        <v>0.12</v>
      </c>
      <c r="N11798" t="s">
        <v>46</v>
      </c>
      <c r="O11798" t="s">
        <v>17</v>
      </c>
      <c r="P11798" t="s">
        <v>3149</v>
      </c>
      <c r="Q11798" t="s">
        <v>32</v>
      </c>
      <c r="R11798" t="s">
        <v>26</v>
      </c>
      <c r="S11798" t="s">
        <v>21</v>
      </c>
      <c r="T11798" t="s">
        <v>13312</v>
      </c>
      <c r="U11798" s="1">
        <v>45754</v>
      </c>
      <c r="V11798">
        <v>98</v>
      </c>
      <c r="W11798" t="str">
        <f t="shared" si="231"/>
        <v>90-119</v>
      </c>
    </row>
    <row r="11799" spans="1:23" x14ac:dyDescent="0.25">
      <c r="A11799" t="s">
        <v>12048</v>
      </c>
      <c r="B11799">
        <v>5876729348</v>
      </c>
      <c r="C11799">
        <v>9230899906</v>
      </c>
      <c r="D11799" s="1">
        <v>45571</v>
      </c>
      <c r="E11799">
        <v>99223</v>
      </c>
      <c r="F11799">
        <v>99211</v>
      </c>
      <c r="G11799" t="s">
        <v>50</v>
      </c>
      <c r="H11799" s="34">
        <v>50949</v>
      </c>
      <c r="I11799" s="7">
        <v>41778</v>
      </c>
      <c r="J11799" s="7">
        <v>24049.96</v>
      </c>
      <c r="K11799" s="7">
        <v>10208</v>
      </c>
      <c r="L11799" s="7">
        <v>7520.04</v>
      </c>
      <c r="M11799" s="5">
        <v>0.18</v>
      </c>
      <c r="N11799" t="s">
        <v>3141</v>
      </c>
      <c r="O11799" t="s">
        <v>27</v>
      </c>
      <c r="P11799" t="s">
        <v>40</v>
      </c>
      <c r="Q11799" t="s">
        <v>19</v>
      </c>
      <c r="R11799" t="s">
        <v>26</v>
      </c>
      <c r="S11799" t="s">
        <v>21</v>
      </c>
      <c r="T11799" t="s">
        <v>13312</v>
      </c>
      <c r="U11799" s="1">
        <v>45661</v>
      </c>
      <c r="V11799">
        <v>90</v>
      </c>
      <c r="W11799" t="str">
        <f t="shared" si="231"/>
        <v>90-119</v>
      </c>
    </row>
    <row r="11800" spans="1:23" x14ac:dyDescent="0.25">
      <c r="A11800" t="s">
        <v>12049</v>
      </c>
      <c r="B11800">
        <v>5828513075</v>
      </c>
      <c r="C11800">
        <v>4960422700</v>
      </c>
      <c r="D11800" s="1">
        <v>45408</v>
      </c>
      <c r="E11800">
        <v>99233</v>
      </c>
      <c r="F11800">
        <v>99203</v>
      </c>
      <c r="G11800" t="s">
        <v>3641</v>
      </c>
      <c r="H11800" s="34">
        <v>82322</v>
      </c>
      <c r="I11800" s="7">
        <v>69974</v>
      </c>
      <c r="J11800" s="7">
        <v>47931.519999999997</v>
      </c>
      <c r="K11800" s="7">
        <v>20643</v>
      </c>
      <c r="L11800" s="7">
        <v>1399.48</v>
      </c>
      <c r="M11800" s="5">
        <v>0.02</v>
      </c>
      <c r="N11800" t="s">
        <v>16</v>
      </c>
      <c r="O11800" t="s">
        <v>27</v>
      </c>
      <c r="P11800" t="s">
        <v>3147</v>
      </c>
      <c r="Q11800" t="s">
        <v>32</v>
      </c>
      <c r="R11800" t="s">
        <v>21</v>
      </c>
      <c r="S11800" t="s">
        <v>17</v>
      </c>
      <c r="T11800" t="s">
        <v>13311</v>
      </c>
      <c r="U11800" s="1">
        <v>45440</v>
      </c>
      <c r="V11800">
        <v>32</v>
      </c>
      <c r="W11800" t="str">
        <f t="shared" si="231"/>
        <v>30-59</v>
      </c>
    </row>
    <row r="11801" spans="1:23" x14ac:dyDescent="0.25">
      <c r="A11801" t="s">
        <v>12050</v>
      </c>
      <c r="B11801">
        <v>872994044</v>
      </c>
      <c r="C11801">
        <v>8992991858</v>
      </c>
      <c r="D11801" s="1">
        <v>45567</v>
      </c>
      <c r="E11801">
        <v>99222</v>
      </c>
      <c r="F11801">
        <v>99205</v>
      </c>
      <c r="G11801" t="s">
        <v>3225</v>
      </c>
      <c r="H11801" s="34">
        <v>47373</v>
      </c>
      <c r="I11801" s="7">
        <v>40267</v>
      </c>
      <c r="J11801" s="7">
        <v>34407.660000000003</v>
      </c>
      <c r="K11801" s="7">
        <v>5054</v>
      </c>
      <c r="L11801" s="7">
        <v>805.34</v>
      </c>
      <c r="M11801" s="5">
        <v>0.02</v>
      </c>
      <c r="N11801" t="s">
        <v>16</v>
      </c>
      <c r="O11801" t="s">
        <v>30</v>
      </c>
      <c r="P11801" t="s">
        <v>3146</v>
      </c>
      <c r="Q11801" t="s">
        <v>19</v>
      </c>
      <c r="R11801" t="s">
        <v>27</v>
      </c>
      <c r="S11801" t="s">
        <v>21</v>
      </c>
      <c r="T11801" t="s">
        <v>13312</v>
      </c>
      <c r="U11801" s="1">
        <v>45607</v>
      </c>
      <c r="V11801">
        <v>40</v>
      </c>
      <c r="W11801" t="str">
        <f t="shared" si="231"/>
        <v>30-59</v>
      </c>
    </row>
    <row r="11802" spans="1:23" x14ac:dyDescent="0.25">
      <c r="A11802" t="s">
        <v>12051</v>
      </c>
      <c r="B11802">
        <v>3584898684</v>
      </c>
      <c r="C11802">
        <v>8283140248</v>
      </c>
      <c r="D11802" s="1">
        <v>45432</v>
      </c>
      <c r="E11802">
        <v>99223</v>
      </c>
      <c r="F11802">
        <v>99281</v>
      </c>
      <c r="G11802" t="s">
        <v>77</v>
      </c>
      <c r="H11802" s="34">
        <v>66489</v>
      </c>
      <c r="I11802" s="7">
        <v>56516</v>
      </c>
      <c r="J11802" s="7">
        <v>45963.68</v>
      </c>
      <c r="K11802" s="7">
        <v>9422</v>
      </c>
      <c r="L11802" s="7">
        <v>1130.32</v>
      </c>
      <c r="M11802" s="5">
        <v>0.02</v>
      </c>
      <c r="N11802" t="s">
        <v>16</v>
      </c>
      <c r="O11802" t="s">
        <v>30</v>
      </c>
      <c r="P11802" t="s">
        <v>97</v>
      </c>
      <c r="Q11802" t="s">
        <v>32</v>
      </c>
      <c r="R11802" t="s">
        <v>26</v>
      </c>
      <c r="S11802" t="s">
        <v>27</v>
      </c>
      <c r="T11802" t="s">
        <v>13310</v>
      </c>
      <c r="U11802" s="1">
        <v>45601</v>
      </c>
      <c r="V11802">
        <v>169</v>
      </c>
      <c r="W11802" t="str">
        <f t="shared" si="231"/>
        <v>150-179</v>
      </c>
    </row>
    <row r="11803" spans="1:23" x14ac:dyDescent="0.25">
      <c r="A11803" t="s">
        <v>12052</v>
      </c>
      <c r="B11803">
        <v>7489979267</v>
      </c>
      <c r="C11803">
        <v>3159124181</v>
      </c>
      <c r="D11803" s="1">
        <v>45760</v>
      </c>
      <c r="E11803">
        <v>99238</v>
      </c>
      <c r="F11803">
        <v>99205</v>
      </c>
      <c r="G11803" t="s">
        <v>3641</v>
      </c>
      <c r="H11803" s="34">
        <v>47580</v>
      </c>
      <c r="I11803" s="7">
        <v>30927</v>
      </c>
      <c r="J11803" s="7">
        <v>27215.759999999998</v>
      </c>
      <c r="K11803" s="7">
        <v>0</v>
      </c>
      <c r="L11803" s="7">
        <v>3711.24</v>
      </c>
      <c r="M11803" s="5">
        <v>0.12</v>
      </c>
      <c r="N11803" t="s">
        <v>46</v>
      </c>
      <c r="O11803" t="s">
        <v>17</v>
      </c>
      <c r="P11803" t="s">
        <v>18</v>
      </c>
      <c r="Q11803" t="s">
        <v>32</v>
      </c>
      <c r="R11803" t="s">
        <v>27</v>
      </c>
      <c r="S11803" t="s">
        <v>17</v>
      </c>
      <c r="T11803" t="s">
        <v>13312</v>
      </c>
      <c r="U11803" s="1">
        <v>45927</v>
      </c>
      <c r="V11803">
        <v>167</v>
      </c>
      <c r="W11803" t="str">
        <f t="shared" si="231"/>
        <v>150-179</v>
      </c>
    </row>
    <row r="11804" spans="1:23" x14ac:dyDescent="0.25">
      <c r="A11804" t="s">
        <v>12053</v>
      </c>
      <c r="B11804">
        <v>8420279340</v>
      </c>
      <c r="C11804">
        <v>7958657591</v>
      </c>
      <c r="D11804" s="1">
        <v>45789</v>
      </c>
      <c r="E11804">
        <v>99221</v>
      </c>
      <c r="F11804">
        <v>99283</v>
      </c>
      <c r="G11804" t="s">
        <v>136</v>
      </c>
      <c r="H11804" s="34">
        <v>38309</v>
      </c>
      <c r="I11804" s="7">
        <v>30647</v>
      </c>
      <c r="J11804" s="7">
        <v>26356.42</v>
      </c>
      <c r="K11804" s="7">
        <v>0</v>
      </c>
      <c r="L11804" s="7">
        <v>4290.58</v>
      </c>
      <c r="M11804" s="5">
        <v>0.14000000000000001</v>
      </c>
      <c r="N11804" t="s">
        <v>1135</v>
      </c>
      <c r="O11804" t="s">
        <v>17</v>
      </c>
      <c r="P11804" t="s">
        <v>3147</v>
      </c>
      <c r="Q11804" t="s">
        <v>32</v>
      </c>
      <c r="R11804" t="s">
        <v>20</v>
      </c>
      <c r="S11804" t="s">
        <v>27</v>
      </c>
      <c r="T11804" t="s">
        <v>13311</v>
      </c>
      <c r="U11804" s="1">
        <v>45879</v>
      </c>
      <c r="V11804">
        <v>90</v>
      </c>
      <c r="W11804" t="str">
        <f t="shared" si="231"/>
        <v>90-119</v>
      </c>
    </row>
    <row r="11805" spans="1:23" x14ac:dyDescent="0.25">
      <c r="A11805" t="s">
        <v>12054</v>
      </c>
      <c r="B11805">
        <v>9214439673</v>
      </c>
      <c r="C11805">
        <v>8251119461</v>
      </c>
      <c r="D11805" s="1">
        <v>45403</v>
      </c>
      <c r="E11805">
        <v>99214</v>
      </c>
      <c r="F11805">
        <v>99285</v>
      </c>
      <c r="G11805" t="s">
        <v>318</v>
      </c>
      <c r="H11805" s="34">
        <v>27221</v>
      </c>
      <c r="I11805" s="7">
        <v>22321</v>
      </c>
      <c r="J11805" s="7">
        <v>18303.22</v>
      </c>
      <c r="K11805" s="7">
        <v>0</v>
      </c>
      <c r="L11805" s="7">
        <v>4017.78</v>
      </c>
      <c r="M11805" s="5">
        <v>0.18</v>
      </c>
      <c r="N11805" t="s">
        <v>3141</v>
      </c>
      <c r="O11805" t="s">
        <v>17</v>
      </c>
      <c r="P11805" t="s">
        <v>3146</v>
      </c>
      <c r="Q11805" t="s">
        <v>19</v>
      </c>
      <c r="R11805" t="s">
        <v>27</v>
      </c>
      <c r="S11805" t="s">
        <v>27</v>
      </c>
      <c r="T11805" t="s">
        <v>13312</v>
      </c>
      <c r="U11805" s="1">
        <v>45463</v>
      </c>
      <c r="V11805">
        <v>60</v>
      </c>
      <c r="W11805" t="str">
        <f t="shared" si="231"/>
        <v>60-89</v>
      </c>
    </row>
    <row r="11806" spans="1:23" x14ac:dyDescent="0.25">
      <c r="A11806" t="s">
        <v>12055</v>
      </c>
      <c r="B11806">
        <v>8678656901</v>
      </c>
      <c r="C11806">
        <v>2514539031</v>
      </c>
      <c r="D11806" s="1">
        <v>45556</v>
      </c>
      <c r="E11806">
        <v>99233</v>
      </c>
      <c r="F11806">
        <v>81000</v>
      </c>
      <c r="G11806" t="s">
        <v>45</v>
      </c>
      <c r="H11806" s="34">
        <v>97259</v>
      </c>
      <c r="I11806" s="7">
        <v>72944</v>
      </c>
      <c r="J11806" s="7">
        <v>43924.4</v>
      </c>
      <c r="K11806" s="7">
        <v>18078</v>
      </c>
      <c r="L11806" s="7">
        <v>10941.6</v>
      </c>
      <c r="M11806" s="5">
        <v>0.15</v>
      </c>
      <c r="N11806" t="s">
        <v>1139</v>
      </c>
      <c r="O11806" t="s">
        <v>27</v>
      </c>
      <c r="P11806" t="s">
        <v>25</v>
      </c>
      <c r="Q11806" t="s">
        <v>19</v>
      </c>
      <c r="R11806" t="s">
        <v>20</v>
      </c>
      <c r="S11806" t="s">
        <v>17</v>
      </c>
      <c r="T11806" t="s">
        <v>13310</v>
      </c>
      <c r="U11806" s="1">
        <v>45669</v>
      </c>
      <c r="V11806">
        <v>113</v>
      </c>
      <c r="W11806" t="str">
        <f t="shared" si="231"/>
        <v>90-119</v>
      </c>
    </row>
    <row r="11807" spans="1:23" x14ac:dyDescent="0.25">
      <c r="A11807" t="s">
        <v>12056</v>
      </c>
      <c r="B11807">
        <v>9335598773</v>
      </c>
      <c r="C11807">
        <v>3333438638</v>
      </c>
      <c r="D11807" s="1">
        <v>45710</v>
      </c>
      <c r="E11807">
        <v>99221</v>
      </c>
      <c r="F11807">
        <v>99213</v>
      </c>
      <c r="G11807" t="s">
        <v>136</v>
      </c>
      <c r="H11807" s="34">
        <v>32664</v>
      </c>
      <c r="I11807" s="7">
        <v>26784</v>
      </c>
      <c r="J11807" s="7">
        <v>21962.880000000001</v>
      </c>
      <c r="K11807" s="7">
        <v>0</v>
      </c>
      <c r="L11807" s="7">
        <v>4821.12</v>
      </c>
      <c r="M11807" s="5">
        <v>0.18</v>
      </c>
      <c r="N11807" t="s">
        <v>3141</v>
      </c>
      <c r="O11807" t="s">
        <v>17</v>
      </c>
      <c r="P11807" t="s">
        <v>3150</v>
      </c>
      <c r="Q11807" t="s">
        <v>32</v>
      </c>
      <c r="R11807" t="s">
        <v>21</v>
      </c>
      <c r="S11807" t="s">
        <v>27</v>
      </c>
      <c r="T11807" t="s">
        <v>13312</v>
      </c>
      <c r="U11807" s="1">
        <v>45839</v>
      </c>
      <c r="V11807">
        <v>129</v>
      </c>
      <c r="W11807" t="str">
        <f t="shared" si="231"/>
        <v>120-149</v>
      </c>
    </row>
    <row r="11808" spans="1:23" x14ac:dyDescent="0.25">
      <c r="A11808" t="s">
        <v>12057</v>
      </c>
      <c r="B11808">
        <v>2298764025</v>
      </c>
      <c r="C11808">
        <v>9161548686</v>
      </c>
      <c r="D11808" s="1">
        <v>45580</v>
      </c>
      <c r="E11808">
        <v>99232</v>
      </c>
      <c r="F11808">
        <v>99205</v>
      </c>
      <c r="G11808" t="s">
        <v>3161</v>
      </c>
      <c r="H11808" s="34">
        <v>58853</v>
      </c>
      <c r="I11808" s="7">
        <v>42374</v>
      </c>
      <c r="J11808" s="7">
        <v>28460.080000000002</v>
      </c>
      <c r="K11808" s="7">
        <v>10524</v>
      </c>
      <c r="L11808" s="7">
        <v>3389.92</v>
      </c>
      <c r="M11808" s="5">
        <v>0.08</v>
      </c>
      <c r="N11808" t="s">
        <v>24</v>
      </c>
      <c r="O11808" t="s">
        <v>27</v>
      </c>
      <c r="P11808" t="s">
        <v>3149</v>
      </c>
      <c r="Q11808" t="s">
        <v>19</v>
      </c>
      <c r="R11808" t="s">
        <v>26</v>
      </c>
      <c r="S11808" t="s">
        <v>21</v>
      </c>
      <c r="T11808" t="s">
        <v>13311</v>
      </c>
      <c r="U11808" s="1">
        <v>45686</v>
      </c>
      <c r="V11808">
        <v>106</v>
      </c>
      <c r="W11808" t="str">
        <f t="shared" si="231"/>
        <v>90-119</v>
      </c>
    </row>
    <row r="11809" spans="1:23" x14ac:dyDescent="0.25">
      <c r="A11809" t="s">
        <v>12058</v>
      </c>
      <c r="B11809">
        <v>4557210801</v>
      </c>
      <c r="C11809">
        <v>1944877236</v>
      </c>
      <c r="D11809" s="1">
        <v>45356</v>
      </c>
      <c r="E11809">
        <v>99223</v>
      </c>
      <c r="F11809">
        <v>99212</v>
      </c>
      <c r="G11809" t="s">
        <v>495</v>
      </c>
      <c r="H11809" s="34">
        <v>69187</v>
      </c>
      <c r="I11809" s="7">
        <v>49815</v>
      </c>
      <c r="J11809" s="7">
        <v>37082.800000000003</v>
      </c>
      <c r="K11809" s="7">
        <v>8747</v>
      </c>
      <c r="L11809" s="7">
        <v>3985.2</v>
      </c>
      <c r="M11809" s="5">
        <v>0.08</v>
      </c>
      <c r="N11809" t="s">
        <v>24</v>
      </c>
      <c r="O11809" t="s">
        <v>27</v>
      </c>
      <c r="P11809" t="s">
        <v>3150</v>
      </c>
      <c r="Q11809" t="s">
        <v>19</v>
      </c>
      <c r="R11809" t="s">
        <v>27</v>
      </c>
      <c r="S11809" t="s">
        <v>27</v>
      </c>
      <c r="T11809" t="s">
        <v>13311</v>
      </c>
      <c r="U11809" s="1">
        <v>45451</v>
      </c>
      <c r="V11809">
        <v>95</v>
      </c>
      <c r="W11809" t="str">
        <f t="shared" si="231"/>
        <v>90-119</v>
      </c>
    </row>
    <row r="11810" spans="1:23" x14ac:dyDescent="0.25">
      <c r="A11810" t="s">
        <v>12059</v>
      </c>
      <c r="B11810">
        <v>3498545273</v>
      </c>
      <c r="C11810">
        <v>5258500950</v>
      </c>
      <c r="D11810" s="1">
        <v>45770</v>
      </c>
      <c r="E11810">
        <v>99232</v>
      </c>
      <c r="F11810">
        <v>99211</v>
      </c>
      <c r="G11810" t="s">
        <v>3312</v>
      </c>
      <c r="H11810" s="34">
        <v>8284</v>
      </c>
      <c r="I11810" s="7">
        <v>6544</v>
      </c>
      <c r="J11810" s="7">
        <v>5496.96</v>
      </c>
      <c r="K11810" s="7">
        <v>0</v>
      </c>
      <c r="L11810" s="7">
        <v>1047.04</v>
      </c>
      <c r="M11810" s="5">
        <v>0.16</v>
      </c>
      <c r="N11810" t="s">
        <v>1138</v>
      </c>
      <c r="O11810" t="s">
        <v>17</v>
      </c>
      <c r="P11810" t="s">
        <v>55</v>
      </c>
      <c r="Q11810" t="s">
        <v>32</v>
      </c>
      <c r="R11810" t="s">
        <v>27</v>
      </c>
      <c r="S11810" t="s">
        <v>17</v>
      </c>
      <c r="T11810" t="s">
        <v>13312</v>
      </c>
      <c r="U11810" s="1">
        <v>45893</v>
      </c>
      <c r="V11810">
        <v>123</v>
      </c>
      <c r="W11810" t="str">
        <f t="shared" si="231"/>
        <v>120-149</v>
      </c>
    </row>
    <row r="11811" spans="1:23" x14ac:dyDescent="0.25">
      <c r="A11811" t="s">
        <v>12060</v>
      </c>
      <c r="B11811">
        <v>3855266125</v>
      </c>
      <c r="C11811">
        <v>9655503219</v>
      </c>
      <c r="D11811" s="1">
        <v>45712</v>
      </c>
      <c r="E11811">
        <v>99233</v>
      </c>
      <c r="F11811">
        <v>71046</v>
      </c>
      <c r="G11811" t="s">
        <v>127</v>
      </c>
      <c r="H11811" s="34">
        <v>41634</v>
      </c>
      <c r="I11811" s="7">
        <v>33307</v>
      </c>
      <c r="J11811" s="7">
        <v>17557.02</v>
      </c>
      <c r="K11811" s="7">
        <v>11087</v>
      </c>
      <c r="L11811" s="7">
        <v>4662.9799999999996</v>
      </c>
      <c r="M11811" s="5">
        <v>0.14000000000000001</v>
      </c>
      <c r="N11811" t="s">
        <v>1135</v>
      </c>
      <c r="O11811" t="s">
        <v>27</v>
      </c>
      <c r="P11811" t="s">
        <v>3147</v>
      </c>
      <c r="Q11811" t="s">
        <v>19</v>
      </c>
      <c r="R11811" t="s">
        <v>27</v>
      </c>
      <c r="S11811" t="s">
        <v>17</v>
      </c>
      <c r="T11811" t="s">
        <v>13312</v>
      </c>
      <c r="U11811" s="1">
        <v>45807</v>
      </c>
      <c r="V11811">
        <v>95</v>
      </c>
      <c r="W11811" t="str">
        <f t="shared" si="231"/>
        <v>90-119</v>
      </c>
    </row>
    <row r="11812" spans="1:23" x14ac:dyDescent="0.25">
      <c r="A11812" t="s">
        <v>12061</v>
      </c>
      <c r="B11812">
        <v>4476322347</v>
      </c>
      <c r="C11812">
        <v>7533852039</v>
      </c>
      <c r="D11812" s="1">
        <v>45298</v>
      </c>
      <c r="E11812">
        <v>99213</v>
      </c>
      <c r="F11812">
        <v>81000</v>
      </c>
      <c r="G11812" t="s">
        <v>3256</v>
      </c>
      <c r="H11812" s="34">
        <v>34646</v>
      </c>
      <c r="I11812" s="7">
        <v>24945</v>
      </c>
      <c r="J11812" s="7">
        <v>22949.4</v>
      </c>
      <c r="K11812" s="7">
        <v>0</v>
      </c>
      <c r="L11812" s="7">
        <v>1995.6</v>
      </c>
      <c r="M11812" s="5">
        <v>0.08</v>
      </c>
      <c r="N11812" t="s">
        <v>24</v>
      </c>
      <c r="O11812" t="s">
        <v>17</v>
      </c>
      <c r="P11812" t="s">
        <v>3149</v>
      </c>
      <c r="Q11812" t="s">
        <v>32</v>
      </c>
      <c r="R11812" t="s">
        <v>43</v>
      </c>
      <c r="S11812" t="s">
        <v>27</v>
      </c>
      <c r="T11812" t="s">
        <v>13312</v>
      </c>
      <c r="U11812" s="1">
        <v>45388</v>
      </c>
      <c r="V11812">
        <v>90</v>
      </c>
      <c r="W11812" t="str">
        <f t="shared" si="231"/>
        <v>90-119</v>
      </c>
    </row>
    <row r="11813" spans="1:23" x14ac:dyDescent="0.25">
      <c r="A11813" t="s">
        <v>12062</v>
      </c>
      <c r="B11813">
        <v>1466292811</v>
      </c>
      <c r="C11813">
        <v>5051249175</v>
      </c>
      <c r="D11813" s="1">
        <v>45553</v>
      </c>
      <c r="E11813">
        <v>99221</v>
      </c>
      <c r="F11813">
        <v>80053</v>
      </c>
      <c r="G11813" t="s">
        <v>219</v>
      </c>
      <c r="H11813" s="34">
        <v>84064</v>
      </c>
      <c r="I11813" s="7">
        <v>68932</v>
      </c>
      <c r="J11813" s="7">
        <v>47672.24</v>
      </c>
      <c r="K11813" s="7">
        <v>8852</v>
      </c>
      <c r="L11813" s="7">
        <v>12407.76</v>
      </c>
      <c r="M11813" s="5">
        <v>0.18</v>
      </c>
      <c r="N11813" t="s">
        <v>3141</v>
      </c>
      <c r="O11813" t="s">
        <v>27</v>
      </c>
      <c r="P11813" t="s">
        <v>3150</v>
      </c>
      <c r="Q11813" t="s">
        <v>32</v>
      </c>
      <c r="R11813" t="s">
        <v>38</v>
      </c>
      <c r="S11813" t="s">
        <v>27</v>
      </c>
      <c r="T11813" t="s">
        <v>13311</v>
      </c>
      <c r="U11813" s="1">
        <v>45673</v>
      </c>
      <c r="V11813">
        <v>120</v>
      </c>
      <c r="W11813" t="str">
        <f t="shared" si="231"/>
        <v>120-149</v>
      </c>
    </row>
    <row r="11814" spans="1:23" x14ac:dyDescent="0.25">
      <c r="A11814" t="s">
        <v>12063</v>
      </c>
      <c r="B11814">
        <v>2280193210</v>
      </c>
      <c r="C11814">
        <v>7962280779</v>
      </c>
      <c r="D11814" s="1">
        <v>45682</v>
      </c>
      <c r="E11814">
        <v>99213</v>
      </c>
      <c r="F11814">
        <v>99213</v>
      </c>
      <c r="G11814" t="s">
        <v>3325</v>
      </c>
      <c r="H11814" s="34">
        <v>38747</v>
      </c>
      <c r="I11814" s="7">
        <v>25186</v>
      </c>
      <c r="J11814" s="7">
        <v>22163.68</v>
      </c>
      <c r="K11814" s="7">
        <v>0</v>
      </c>
      <c r="L11814" s="7">
        <v>3022.32</v>
      </c>
      <c r="M11814" s="5">
        <v>0.12</v>
      </c>
      <c r="N11814" t="s">
        <v>46</v>
      </c>
      <c r="O11814" t="s">
        <v>17</v>
      </c>
      <c r="P11814" t="s">
        <v>3147</v>
      </c>
      <c r="Q11814" t="s">
        <v>32</v>
      </c>
      <c r="R11814" t="s">
        <v>38</v>
      </c>
      <c r="S11814" t="s">
        <v>27</v>
      </c>
      <c r="T11814" t="s">
        <v>13311</v>
      </c>
      <c r="U11814" s="1">
        <v>45858</v>
      </c>
      <c r="V11814">
        <v>176</v>
      </c>
      <c r="W11814" t="str">
        <f t="shared" si="231"/>
        <v>150-179</v>
      </c>
    </row>
    <row r="11815" spans="1:23" x14ac:dyDescent="0.25">
      <c r="A11815" t="s">
        <v>12064</v>
      </c>
      <c r="B11815">
        <v>1918980508</v>
      </c>
      <c r="C11815">
        <v>9346188407</v>
      </c>
      <c r="D11815" s="1">
        <v>45305</v>
      </c>
      <c r="E11815">
        <v>99223</v>
      </c>
      <c r="F11815">
        <v>99204</v>
      </c>
      <c r="G11815" t="s">
        <v>102</v>
      </c>
      <c r="H11815" s="34">
        <v>96651</v>
      </c>
      <c r="I11815" s="7">
        <v>82153</v>
      </c>
      <c r="J11815" s="7">
        <v>68591.94</v>
      </c>
      <c r="K11815" s="7">
        <v>11918</v>
      </c>
      <c r="L11815" s="7">
        <v>1643.06</v>
      </c>
      <c r="M11815" s="5">
        <v>0.02</v>
      </c>
      <c r="N11815" t="s">
        <v>16</v>
      </c>
      <c r="O11815" t="s">
        <v>27</v>
      </c>
      <c r="P11815" t="s">
        <v>3146</v>
      </c>
      <c r="Q11815" t="s">
        <v>19</v>
      </c>
      <c r="R11815" t="s">
        <v>21</v>
      </c>
      <c r="S11815" t="s">
        <v>17</v>
      </c>
      <c r="T11815" t="s">
        <v>13311</v>
      </c>
      <c r="U11815" s="1">
        <v>45345</v>
      </c>
      <c r="V11815">
        <v>40</v>
      </c>
      <c r="W11815" t="str">
        <f t="shared" si="231"/>
        <v>30-59</v>
      </c>
    </row>
    <row r="11816" spans="1:23" x14ac:dyDescent="0.25">
      <c r="A11816" t="s">
        <v>12065</v>
      </c>
      <c r="B11816">
        <v>2252582137</v>
      </c>
      <c r="C11816">
        <v>7877251312</v>
      </c>
      <c r="D11816" s="1">
        <v>45718</v>
      </c>
      <c r="E11816">
        <v>99231</v>
      </c>
      <c r="F11816">
        <v>93000</v>
      </c>
      <c r="G11816" t="s">
        <v>3258</v>
      </c>
      <c r="H11816" s="34">
        <v>18868</v>
      </c>
      <c r="I11816" s="7">
        <v>14906</v>
      </c>
      <c r="J11816" s="7">
        <v>7310.04</v>
      </c>
      <c r="K11816" s="7">
        <v>5211</v>
      </c>
      <c r="L11816" s="7">
        <v>2384.96</v>
      </c>
      <c r="M11816" s="5">
        <v>0.16</v>
      </c>
      <c r="N11816" t="s">
        <v>1138</v>
      </c>
      <c r="O11816" t="s">
        <v>27</v>
      </c>
      <c r="P11816" t="s">
        <v>31</v>
      </c>
      <c r="Q11816" t="s">
        <v>19</v>
      </c>
      <c r="R11816" t="s">
        <v>20</v>
      </c>
      <c r="S11816" t="s">
        <v>27</v>
      </c>
      <c r="T11816" t="s">
        <v>13312</v>
      </c>
      <c r="U11816" s="1">
        <v>45788</v>
      </c>
      <c r="V11816">
        <v>69</v>
      </c>
      <c r="W11816" t="str">
        <f t="shared" si="231"/>
        <v>60-89</v>
      </c>
    </row>
    <row r="11817" spans="1:23" x14ac:dyDescent="0.25">
      <c r="A11817" t="s">
        <v>12066</v>
      </c>
      <c r="B11817">
        <v>2097228270</v>
      </c>
      <c r="C11817">
        <v>1421329575</v>
      </c>
      <c r="D11817" s="1">
        <v>45879</v>
      </c>
      <c r="E11817">
        <v>99221</v>
      </c>
      <c r="F11817">
        <v>99283</v>
      </c>
      <c r="G11817" t="s">
        <v>3161</v>
      </c>
      <c r="H11817" s="34">
        <v>52580</v>
      </c>
      <c r="I11817" s="7">
        <v>41538</v>
      </c>
      <c r="J11817" s="7">
        <v>30819.919999999998</v>
      </c>
      <c r="K11817" s="7">
        <v>4072</v>
      </c>
      <c r="L11817" s="7">
        <v>6646.08</v>
      </c>
      <c r="M11817" s="5">
        <v>0.16</v>
      </c>
      <c r="N11817" t="s">
        <v>1138</v>
      </c>
      <c r="O11817" t="s">
        <v>30</v>
      </c>
      <c r="P11817" t="s">
        <v>3148</v>
      </c>
      <c r="Q11817" t="s">
        <v>32</v>
      </c>
      <c r="R11817" t="s">
        <v>38</v>
      </c>
      <c r="S11817" t="s">
        <v>17</v>
      </c>
      <c r="T11817" t="s">
        <v>13311</v>
      </c>
      <c r="U11817" s="1">
        <v>45963</v>
      </c>
      <c r="V11817">
        <v>84</v>
      </c>
      <c r="W11817" t="str">
        <f t="shared" si="231"/>
        <v>60-89</v>
      </c>
    </row>
    <row r="11818" spans="1:23" x14ac:dyDescent="0.25">
      <c r="A11818" t="s">
        <v>12067</v>
      </c>
      <c r="B11818">
        <v>5848625800</v>
      </c>
      <c r="C11818">
        <v>8708692807</v>
      </c>
      <c r="D11818" s="1">
        <v>45311</v>
      </c>
      <c r="E11818">
        <v>99231</v>
      </c>
      <c r="F11818">
        <v>99202</v>
      </c>
      <c r="G11818" t="s">
        <v>3272</v>
      </c>
      <c r="H11818" s="34">
        <v>85002</v>
      </c>
      <c r="I11818" s="7">
        <v>68002</v>
      </c>
      <c r="J11818" s="7">
        <v>49534.720000000001</v>
      </c>
      <c r="K11818" s="7">
        <v>8947</v>
      </c>
      <c r="L11818" s="7">
        <v>9520.2800000000007</v>
      </c>
      <c r="M11818" s="5">
        <v>0.14000000000000001</v>
      </c>
      <c r="N11818" t="s">
        <v>1135</v>
      </c>
      <c r="O11818" t="s">
        <v>30</v>
      </c>
      <c r="P11818" t="s">
        <v>58</v>
      </c>
      <c r="Q11818" t="s">
        <v>32</v>
      </c>
      <c r="R11818" t="s">
        <v>21</v>
      </c>
      <c r="S11818" t="s">
        <v>17</v>
      </c>
      <c r="T11818" t="s">
        <v>13311</v>
      </c>
      <c r="U11818" s="1">
        <v>45367</v>
      </c>
      <c r="V11818">
        <v>56</v>
      </c>
      <c r="W11818" t="str">
        <f t="shared" si="231"/>
        <v>30-59</v>
      </c>
    </row>
    <row r="11819" spans="1:23" x14ac:dyDescent="0.25">
      <c r="A11819" t="s">
        <v>12068</v>
      </c>
      <c r="B11819">
        <v>4442540959</v>
      </c>
      <c r="C11819">
        <v>2868664415</v>
      </c>
      <c r="D11819" s="1">
        <v>45838</v>
      </c>
      <c r="E11819">
        <v>99232</v>
      </c>
      <c r="F11819">
        <v>90834</v>
      </c>
      <c r="G11819" t="s">
        <v>362</v>
      </c>
      <c r="H11819" s="34">
        <v>54304</v>
      </c>
      <c r="I11819" s="7">
        <v>42900</v>
      </c>
      <c r="J11819" s="7">
        <v>31664</v>
      </c>
      <c r="K11819" s="7">
        <v>4372</v>
      </c>
      <c r="L11819" s="7">
        <v>6864</v>
      </c>
      <c r="M11819" s="5">
        <v>0.16</v>
      </c>
      <c r="N11819" t="s">
        <v>1138</v>
      </c>
      <c r="O11819" t="s">
        <v>27</v>
      </c>
      <c r="P11819" t="s">
        <v>18</v>
      </c>
      <c r="Q11819" t="s">
        <v>19</v>
      </c>
      <c r="R11819" t="s">
        <v>21</v>
      </c>
      <c r="S11819" t="s">
        <v>21</v>
      </c>
      <c r="T11819" t="s">
        <v>13311</v>
      </c>
      <c r="U11819" s="1">
        <v>45911</v>
      </c>
      <c r="V11819">
        <v>73</v>
      </c>
      <c r="W11819" t="str">
        <f t="shared" si="231"/>
        <v>60-89</v>
      </c>
    </row>
    <row r="11820" spans="1:23" x14ac:dyDescent="0.25">
      <c r="A11820" t="s">
        <v>12069</v>
      </c>
      <c r="B11820">
        <v>4504653525</v>
      </c>
      <c r="C11820">
        <v>2159241764</v>
      </c>
      <c r="D11820" s="1">
        <v>45635</v>
      </c>
      <c r="E11820">
        <v>99222</v>
      </c>
      <c r="F11820">
        <v>99292</v>
      </c>
      <c r="G11820" t="s">
        <v>104</v>
      </c>
      <c r="H11820" s="34">
        <v>80082</v>
      </c>
      <c r="I11820" s="7">
        <v>52053</v>
      </c>
      <c r="J11820" s="7">
        <v>38421.64</v>
      </c>
      <c r="K11820" s="7">
        <v>7385</v>
      </c>
      <c r="L11820" s="7">
        <v>6246.36</v>
      </c>
      <c r="M11820" s="5">
        <v>0.12</v>
      </c>
      <c r="N11820" t="s">
        <v>46</v>
      </c>
      <c r="O11820" t="s">
        <v>30</v>
      </c>
      <c r="P11820" t="s">
        <v>55</v>
      </c>
      <c r="Q11820" t="s">
        <v>19</v>
      </c>
      <c r="R11820" t="s">
        <v>43</v>
      </c>
      <c r="S11820" t="s">
        <v>27</v>
      </c>
      <c r="T11820" t="s">
        <v>13310</v>
      </c>
      <c r="U11820" s="1">
        <v>45744</v>
      </c>
      <c r="V11820">
        <v>109</v>
      </c>
      <c r="W11820" t="str">
        <f t="shared" si="231"/>
        <v>90-119</v>
      </c>
    </row>
    <row r="11821" spans="1:23" x14ac:dyDescent="0.25">
      <c r="A11821" t="s">
        <v>12070</v>
      </c>
      <c r="B11821">
        <v>1143553305</v>
      </c>
      <c r="C11821">
        <v>7980809252</v>
      </c>
      <c r="D11821" s="1">
        <v>45712</v>
      </c>
      <c r="E11821">
        <v>99231</v>
      </c>
      <c r="F11821">
        <v>99291</v>
      </c>
      <c r="G11821" t="s">
        <v>288</v>
      </c>
      <c r="H11821" s="34">
        <v>66991</v>
      </c>
      <c r="I11821" s="7">
        <v>56942</v>
      </c>
      <c r="J11821" s="7">
        <v>47320.160000000003</v>
      </c>
      <c r="K11821" s="7">
        <v>8483</v>
      </c>
      <c r="L11821" s="7">
        <v>1138.8399999999999</v>
      </c>
      <c r="M11821" s="5">
        <v>0.02</v>
      </c>
      <c r="N11821" t="s">
        <v>16</v>
      </c>
      <c r="O11821" t="s">
        <v>30</v>
      </c>
      <c r="P11821" t="s">
        <v>18</v>
      </c>
      <c r="Q11821" t="s">
        <v>32</v>
      </c>
      <c r="R11821" t="s">
        <v>27</v>
      </c>
      <c r="S11821" t="s">
        <v>21</v>
      </c>
      <c r="T11821" t="s">
        <v>13312</v>
      </c>
      <c r="U11821" s="1">
        <v>45825</v>
      </c>
      <c r="V11821">
        <v>113</v>
      </c>
      <c r="W11821" t="str">
        <f t="shared" si="231"/>
        <v>90-119</v>
      </c>
    </row>
    <row r="11822" spans="1:23" x14ac:dyDescent="0.25">
      <c r="A11822" t="s">
        <v>12071</v>
      </c>
      <c r="B11822">
        <v>3292587616</v>
      </c>
      <c r="C11822">
        <v>1228113477</v>
      </c>
      <c r="D11822" s="1">
        <v>45666</v>
      </c>
      <c r="E11822">
        <v>99223</v>
      </c>
      <c r="F11822">
        <v>99205</v>
      </c>
      <c r="G11822" t="s">
        <v>89</v>
      </c>
      <c r="H11822" s="34">
        <v>72692</v>
      </c>
      <c r="I11822" s="7">
        <v>61788</v>
      </c>
      <c r="J11822" s="7">
        <v>47509.24</v>
      </c>
      <c r="K11822" s="7">
        <v>13043</v>
      </c>
      <c r="L11822" s="7">
        <v>1235.76</v>
      </c>
      <c r="M11822" s="5">
        <v>0.02</v>
      </c>
      <c r="N11822" t="s">
        <v>16</v>
      </c>
      <c r="O11822" t="s">
        <v>27</v>
      </c>
      <c r="P11822" t="s">
        <v>31</v>
      </c>
      <c r="Q11822" t="s">
        <v>32</v>
      </c>
      <c r="R11822" t="s">
        <v>27</v>
      </c>
      <c r="S11822" t="s">
        <v>17</v>
      </c>
      <c r="T11822" t="s">
        <v>13311</v>
      </c>
      <c r="U11822" s="1">
        <v>45744</v>
      </c>
      <c r="V11822">
        <v>78</v>
      </c>
      <c r="W11822" t="str">
        <f t="shared" si="231"/>
        <v>60-89</v>
      </c>
    </row>
    <row r="11823" spans="1:23" x14ac:dyDescent="0.25">
      <c r="A11823" t="s">
        <v>12072</v>
      </c>
      <c r="B11823">
        <v>3747783625</v>
      </c>
      <c r="C11823">
        <v>2649284437</v>
      </c>
      <c r="D11823" s="1">
        <v>45504</v>
      </c>
      <c r="E11823">
        <v>99222</v>
      </c>
      <c r="F11823">
        <v>99215</v>
      </c>
      <c r="G11823" t="s">
        <v>174</v>
      </c>
      <c r="H11823" s="34">
        <v>83567</v>
      </c>
      <c r="I11823" s="7">
        <v>71032</v>
      </c>
      <c r="J11823" s="7">
        <v>46135.360000000001</v>
      </c>
      <c r="K11823" s="7">
        <v>23476</v>
      </c>
      <c r="L11823" s="7">
        <v>1420.64</v>
      </c>
      <c r="M11823" s="5">
        <v>0.02</v>
      </c>
      <c r="N11823" t="s">
        <v>16</v>
      </c>
      <c r="O11823" t="s">
        <v>27</v>
      </c>
      <c r="P11823" t="s">
        <v>58</v>
      </c>
      <c r="Q11823" t="s">
        <v>32</v>
      </c>
      <c r="R11823" t="s">
        <v>21</v>
      </c>
      <c r="S11823" t="s">
        <v>27</v>
      </c>
      <c r="T11823" t="s">
        <v>13310</v>
      </c>
      <c r="U11823" s="1">
        <v>45593</v>
      </c>
      <c r="V11823">
        <v>89</v>
      </c>
      <c r="W11823" t="str">
        <f t="shared" si="231"/>
        <v>60-89</v>
      </c>
    </row>
    <row r="11824" spans="1:23" x14ac:dyDescent="0.25">
      <c r="A11824" t="s">
        <v>12073</v>
      </c>
      <c r="B11824">
        <v>2612314381</v>
      </c>
      <c r="C11824">
        <v>1290047322</v>
      </c>
      <c r="D11824" s="1">
        <v>45594</v>
      </c>
      <c r="E11824">
        <v>99238</v>
      </c>
      <c r="F11824">
        <v>99291</v>
      </c>
      <c r="G11824" t="s">
        <v>263</v>
      </c>
      <c r="H11824" s="34">
        <v>20242</v>
      </c>
      <c r="I11824" s="7">
        <v>17206</v>
      </c>
      <c r="J11824" s="7">
        <v>16861.88</v>
      </c>
      <c r="K11824" s="7">
        <v>0</v>
      </c>
      <c r="L11824" s="7">
        <v>344.12</v>
      </c>
      <c r="M11824" s="5">
        <v>0.02</v>
      </c>
      <c r="N11824" t="s">
        <v>16</v>
      </c>
      <c r="O11824" t="s">
        <v>17</v>
      </c>
      <c r="P11824" t="s">
        <v>40</v>
      </c>
      <c r="Q11824" t="s">
        <v>32</v>
      </c>
      <c r="R11824" t="s">
        <v>43</v>
      </c>
      <c r="S11824" t="s">
        <v>17</v>
      </c>
      <c r="T11824" t="s">
        <v>13311</v>
      </c>
      <c r="U11824" s="1">
        <v>45701</v>
      </c>
      <c r="V11824">
        <v>107</v>
      </c>
      <c r="W11824" t="str">
        <f t="shared" si="231"/>
        <v>90-119</v>
      </c>
    </row>
    <row r="11825" spans="1:23" x14ac:dyDescent="0.25">
      <c r="A11825" t="s">
        <v>12074</v>
      </c>
      <c r="B11825">
        <v>947956659</v>
      </c>
      <c r="C11825">
        <v>7615930983</v>
      </c>
      <c r="D11825" s="1">
        <v>45759</v>
      </c>
      <c r="E11825">
        <v>99238</v>
      </c>
      <c r="F11825">
        <v>99203</v>
      </c>
      <c r="G11825" t="s">
        <v>122</v>
      </c>
      <c r="H11825" s="34">
        <v>34736</v>
      </c>
      <c r="I11825" s="7">
        <v>27441</v>
      </c>
      <c r="J11825" s="7">
        <v>14321.44</v>
      </c>
      <c r="K11825" s="7">
        <v>8729</v>
      </c>
      <c r="L11825" s="7">
        <v>4390.5600000000004</v>
      </c>
      <c r="M11825" s="5">
        <v>0.16</v>
      </c>
      <c r="N11825" t="s">
        <v>1138</v>
      </c>
      <c r="O11825" t="s">
        <v>27</v>
      </c>
      <c r="P11825" t="s">
        <v>3149</v>
      </c>
      <c r="Q11825" t="s">
        <v>19</v>
      </c>
      <c r="R11825" t="s">
        <v>38</v>
      </c>
      <c r="S11825" t="s">
        <v>27</v>
      </c>
      <c r="T11825" t="s">
        <v>13312</v>
      </c>
      <c r="U11825" s="1">
        <v>45939</v>
      </c>
      <c r="V11825">
        <v>180</v>
      </c>
      <c r="W11825" t="str">
        <f t="shared" si="231"/>
        <v>180-209</v>
      </c>
    </row>
    <row r="11826" spans="1:23" x14ac:dyDescent="0.25">
      <c r="A11826" t="s">
        <v>12075</v>
      </c>
      <c r="B11826">
        <v>9860909111</v>
      </c>
      <c r="C11826">
        <v>2744064130</v>
      </c>
      <c r="D11826" s="1">
        <v>45722</v>
      </c>
      <c r="E11826">
        <v>99231</v>
      </c>
      <c r="F11826">
        <v>93000</v>
      </c>
      <c r="G11826" t="s">
        <v>54</v>
      </c>
      <c r="H11826" s="34">
        <v>34715</v>
      </c>
      <c r="I11826" s="7">
        <v>27425</v>
      </c>
      <c r="J11826" s="7">
        <v>18027</v>
      </c>
      <c r="K11826" s="7">
        <v>5010</v>
      </c>
      <c r="L11826" s="7">
        <v>4388</v>
      </c>
      <c r="M11826" s="5">
        <v>0.16</v>
      </c>
      <c r="N11826" t="s">
        <v>1138</v>
      </c>
      <c r="O11826" t="s">
        <v>27</v>
      </c>
      <c r="P11826" t="s">
        <v>18</v>
      </c>
      <c r="Q11826" t="s">
        <v>32</v>
      </c>
      <c r="R11826" t="s">
        <v>20</v>
      </c>
      <c r="S11826" t="s">
        <v>21</v>
      </c>
      <c r="T11826" t="s">
        <v>13312</v>
      </c>
      <c r="U11826" s="1">
        <v>45902</v>
      </c>
      <c r="V11826">
        <v>180</v>
      </c>
      <c r="W11826" t="str">
        <f t="shared" si="231"/>
        <v>180-209</v>
      </c>
    </row>
    <row r="11827" spans="1:23" x14ac:dyDescent="0.25">
      <c r="A11827" t="s">
        <v>12076</v>
      </c>
      <c r="B11827">
        <v>373090987</v>
      </c>
      <c r="C11827">
        <v>7089063081</v>
      </c>
      <c r="D11827" s="1">
        <v>45503</v>
      </c>
      <c r="E11827">
        <v>99238</v>
      </c>
      <c r="F11827">
        <v>99203</v>
      </c>
      <c r="G11827" t="s">
        <v>3669</v>
      </c>
      <c r="H11827" s="34">
        <v>63388</v>
      </c>
      <c r="I11827" s="7">
        <v>53880</v>
      </c>
      <c r="J11827" s="7">
        <v>52802.400000000001</v>
      </c>
      <c r="K11827" s="7">
        <v>0</v>
      </c>
      <c r="L11827" s="7">
        <v>1077.5999999999999</v>
      </c>
      <c r="M11827" s="5">
        <v>0.02</v>
      </c>
      <c r="N11827" t="s">
        <v>16</v>
      </c>
      <c r="O11827" t="s">
        <v>17</v>
      </c>
      <c r="P11827" t="s">
        <v>97</v>
      </c>
      <c r="Q11827" t="s">
        <v>19</v>
      </c>
      <c r="R11827" t="s">
        <v>26</v>
      </c>
      <c r="S11827" t="s">
        <v>17</v>
      </c>
      <c r="T11827" t="s">
        <v>13311</v>
      </c>
      <c r="U11827" s="1">
        <v>45683</v>
      </c>
      <c r="V11827">
        <v>180</v>
      </c>
      <c r="W11827" t="str">
        <f t="shared" si="231"/>
        <v>180-209</v>
      </c>
    </row>
    <row r="11828" spans="1:23" x14ac:dyDescent="0.25">
      <c r="A11828" t="s">
        <v>12077</v>
      </c>
      <c r="B11828">
        <v>2133330539</v>
      </c>
      <c r="C11828">
        <v>662758088</v>
      </c>
      <c r="D11828" s="1">
        <v>45647</v>
      </c>
      <c r="E11828">
        <v>99231</v>
      </c>
      <c r="F11828">
        <v>99211</v>
      </c>
      <c r="G11828" t="s">
        <v>3192</v>
      </c>
      <c r="H11828" s="34">
        <v>59098</v>
      </c>
      <c r="I11828" s="7">
        <v>38414</v>
      </c>
      <c r="J11828" s="7">
        <v>33804.32</v>
      </c>
      <c r="K11828" s="7">
        <v>0</v>
      </c>
      <c r="L11828" s="7">
        <v>4609.68</v>
      </c>
      <c r="M11828" s="5">
        <v>0.12</v>
      </c>
      <c r="N11828" t="s">
        <v>46</v>
      </c>
      <c r="O11828" t="s">
        <v>17</v>
      </c>
      <c r="P11828" t="s">
        <v>35</v>
      </c>
      <c r="Q11828" t="s">
        <v>32</v>
      </c>
      <c r="R11828" t="s">
        <v>38</v>
      </c>
      <c r="S11828" t="s">
        <v>17</v>
      </c>
      <c r="T11828" t="s">
        <v>13310</v>
      </c>
      <c r="U11828" s="1">
        <v>45714</v>
      </c>
      <c r="V11828">
        <v>67</v>
      </c>
      <c r="W11828" t="str">
        <f t="shared" si="231"/>
        <v>60-89</v>
      </c>
    </row>
    <row r="11829" spans="1:23" x14ac:dyDescent="0.25">
      <c r="A11829" t="s">
        <v>12078</v>
      </c>
      <c r="B11829">
        <v>5344754748</v>
      </c>
      <c r="C11829">
        <v>2285441899</v>
      </c>
      <c r="D11829" s="1">
        <v>45435</v>
      </c>
      <c r="E11829">
        <v>99231</v>
      </c>
      <c r="F11829">
        <v>99201</v>
      </c>
      <c r="G11829" t="s">
        <v>224</v>
      </c>
      <c r="H11829" s="34">
        <v>53623</v>
      </c>
      <c r="I11829" s="7">
        <v>38609</v>
      </c>
      <c r="J11829" s="7">
        <v>35520.28</v>
      </c>
      <c r="K11829" s="7">
        <v>0</v>
      </c>
      <c r="L11829" s="7">
        <v>3088.72</v>
      </c>
      <c r="M11829" s="5">
        <v>0.08</v>
      </c>
      <c r="N11829" t="s">
        <v>24</v>
      </c>
      <c r="O11829" t="s">
        <v>17</v>
      </c>
      <c r="P11829" t="s">
        <v>3150</v>
      </c>
      <c r="Q11829" t="s">
        <v>19</v>
      </c>
      <c r="R11829" t="s">
        <v>21</v>
      </c>
      <c r="S11829" t="s">
        <v>21</v>
      </c>
      <c r="T11829" t="s">
        <v>13312</v>
      </c>
      <c r="U11829" s="1">
        <v>45593</v>
      </c>
      <c r="V11829">
        <v>158</v>
      </c>
      <c r="W11829" t="str">
        <f t="shared" si="231"/>
        <v>150-179</v>
      </c>
    </row>
    <row r="11830" spans="1:23" x14ac:dyDescent="0.25">
      <c r="A11830" t="s">
        <v>12079</v>
      </c>
      <c r="B11830">
        <v>1178706529</v>
      </c>
      <c r="C11830">
        <v>6909075995</v>
      </c>
      <c r="D11830" s="1">
        <v>45553</v>
      </c>
      <c r="E11830">
        <v>99221</v>
      </c>
      <c r="F11830">
        <v>71046</v>
      </c>
      <c r="G11830" t="s">
        <v>268</v>
      </c>
      <c r="H11830" s="34">
        <v>45677</v>
      </c>
      <c r="I11830" s="7">
        <v>38825</v>
      </c>
      <c r="J11830" s="7">
        <v>26208.5</v>
      </c>
      <c r="K11830" s="7">
        <v>11840</v>
      </c>
      <c r="L11830" s="7">
        <v>776.5</v>
      </c>
      <c r="M11830" s="5">
        <v>0.02</v>
      </c>
      <c r="N11830" t="s">
        <v>16</v>
      </c>
      <c r="O11830" t="s">
        <v>27</v>
      </c>
      <c r="P11830" t="s">
        <v>3146</v>
      </c>
      <c r="Q11830" t="s">
        <v>32</v>
      </c>
      <c r="R11830" t="s">
        <v>26</v>
      </c>
      <c r="S11830" t="s">
        <v>21</v>
      </c>
      <c r="T11830" t="s">
        <v>13311</v>
      </c>
      <c r="U11830" s="1">
        <v>45597</v>
      </c>
      <c r="V11830">
        <v>44</v>
      </c>
      <c r="W11830" t="str">
        <f t="shared" si="231"/>
        <v>30-59</v>
      </c>
    </row>
    <row r="11831" spans="1:23" x14ac:dyDescent="0.25">
      <c r="A11831" t="s">
        <v>12080</v>
      </c>
      <c r="B11831">
        <v>390891473</v>
      </c>
      <c r="C11831">
        <v>6412747149</v>
      </c>
      <c r="D11831" s="1">
        <v>45957</v>
      </c>
      <c r="E11831">
        <v>99238</v>
      </c>
      <c r="F11831">
        <v>99284</v>
      </c>
      <c r="G11831" t="s">
        <v>63</v>
      </c>
      <c r="H11831" s="34">
        <v>76208</v>
      </c>
      <c r="I11831" s="7">
        <v>54870</v>
      </c>
      <c r="J11831" s="7">
        <v>41987.4</v>
      </c>
      <c r="K11831" s="7">
        <v>8493</v>
      </c>
      <c r="L11831" s="7">
        <v>4389.6000000000004</v>
      </c>
      <c r="M11831" s="5">
        <v>0.08</v>
      </c>
      <c r="N11831" t="s">
        <v>24</v>
      </c>
      <c r="O11831" t="s">
        <v>30</v>
      </c>
      <c r="P11831" t="s">
        <v>31</v>
      </c>
      <c r="Q11831" t="s">
        <v>19</v>
      </c>
      <c r="R11831" t="s">
        <v>27</v>
      </c>
      <c r="S11831" t="s">
        <v>17</v>
      </c>
      <c r="T11831" t="s">
        <v>13312</v>
      </c>
      <c r="U11831" s="1">
        <v>45987</v>
      </c>
      <c r="V11831">
        <v>30</v>
      </c>
      <c r="W11831" t="str">
        <f t="shared" si="231"/>
        <v>30-59</v>
      </c>
    </row>
    <row r="11832" spans="1:23" x14ac:dyDescent="0.25">
      <c r="A11832" t="s">
        <v>12081</v>
      </c>
      <c r="B11832">
        <v>4604615646</v>
      </c>
      <c r="C11832">
        <v>2070153820</v>
      </c>
      <c r="D11832" s="1">
        <v>45756</v>
      </c>
      <c r="E11832">
        <v>99233</v>
      </c>
      <c r="F11832">
        <v>99281</v>
      </c>
      <c r="G11832" t="s">
        <v>3352</v>
      </c>
      <c r="H11832" s="34">
        <v>63842</v>
      </c>
      <c r="I11832" s="7">
        <v>51074</v>
      </c>
      <c r="J11832" s="7">
        <v>22974.639999999999</v>
      </c>
      <c r="K11832" s="7">
        <v>20949</v>
      </c>
      <c r="L11832" s="7">
        <v>7150.36</v>
      </c>
      <c r="M11832" s="5">
        <v>0.14000000000000001</v>
      </c>
      <c r="N11832" t="s">
        <v>1135</v>
      </c>
      <c r="O11832" t="s">
        <v>27</v>
      </c>
      <c r="P11832" t="s">
        <v>35</v>
      </c>
      <c r="Q11832" t="s">
        <v>32</v>
      </c>
      <c r="R11832" t="s">
        <v>38</v>
      </c>
      <c r="S11832" t="s">
        <v>27</v>
      </c>
      <c r="T11832" t="s">
        <v>13311</v>
      </c>
      <c r="U11832" s="1">
        <v>45795</v>
      </c>
      <c r="V11832">
        <v>39</v>
      </c>
      <c r="W11832" t="str">
        <f t="shared" si="231"/>
        <v>30-59</v>
      </c>
    </row>
    <row r="11833" spans="1:23" x14ac:dyDescent="0.25">
      <c r="A11833" t="s">
        <v>12082</v>
      </c>
      <c r="B11833">
        <v>544174969</v>
      </c>
      <c r="C11833">
        <v>6280220859</v>
      </c>
      <c r="D11833" s="1">
        <v>45661</v>
      </c>
      <c r="E11833">
        <v>99231</v>
      </c>
      <c r="F11833">
        <v>36415</v>
      </c>
      <c r="G11833" t="s">
        <v>3373</v>
      </c>
      <c r="H11833" s="34">
        <v>43212</v>
      </c>
      <c r="I11833" s="7">
        <v>34570</v>
      </c>
      <c r="J11833" s="7">
        <v>22065.200000000001</v>
      </c>
      <c r="K11833" s="7">
        <v>7665</v>
      </c>
      <c r="L11833" s="7">
        <v>4839.8</v>
      </c>
      <c r="M11833" s="5">
        <v>0.14000000000000001</v>
      </c>
      <c r="N11833" t="s">
        <v>1135</v>
      </c>
      <c r="O11833" t="s">
        <v>27</v>
      </c>
      <c r="P11833" t="s">
        <v>3149</v>
      </c>
      <c r="Q11833" t="s">
        <v>32</v>
      </c>
      <c r="R11833" t="s">
        <v>26</v>
      </c>
      <c r="S11833" t="s">
        <v>17</v>
      </c>
      <c r="T11833" t="s">
        <v>13311</v>
      </c>
      <c r="U11833" s="1">
        <v>45801</v>
      </c>
      <c r="V11833">
        <v>140</v>
      </c>
      <c r="W11833" t="str">
        <f t="shared" si="231"/>
        <v>120-149</v>
      </c>
    </row>
    <row r="11834" spans="1:23" x14ac:dyDescent="0.25">
      <c r="A11834" t="s">
        <v>12083</v>
      </c>
      <c r="B11834">
        <v>7106614462</v>
      </c>
      <c r="C11834">
        <v>3024541183</v>
      </c>
      <c r="D11834" s="1">
        <v>45499</v>
      </c>
      <c r="E11834">
        <v>99221</v>
      </c>
      <c r="F11834">
        <v>99205</v>
      </c>
      <c r="G11834" t="s">
        <v>3449</v>
      </c>
      <c r="H11834" s="34">
        <v>53247</v>
      </c>
      <c r="I11834" s="7">
        <v>43663</v>
      </c>
      <c r="J11834" s="7">
        <v>22211.66</v>
      </c>
      <c r="K11834" s="7">
        <v>13592</v>
      </c>
      <c r="L11834" s="7">
        <v>7859.34</v>
      </c>
      <c r="M11834" s="5">
        <v>0.18</v>
      </c>
      <c r="N11834" t="s">
        <v>3141</v>
      </c>
      <c r="O11834" t="s">
        <v>27</v>
      </c>
      <c r="P11834" t="s">
        <v>58</v>
      </c>
      <c r="Q11834" t="s">
        <v>32</v>
      </c>
      <c r="R11834" t="s">
        <v>43</v>
      </c>
      <c r="S11834" t="s">
        <v>21</v>
      </c>
      <c r="T11834" t="s">
        <v>13310</v>
      </c>
      <c r="U11834" s="1">
        <v>45655</v>
      </c>
      <c r="V11834">
        <v>156</v>
      </c>
      <c r="W11834" t="str">
        <f t="shared" si="231"/>
        <v>150-179</v>
      </c>
    </row>
    <row r="11835" spans="1:23" x14ac:dyDescent="0.25">
      <c r="A11835" t="s">
        <v>12084</v>
      </c>
      <c r="B11835">
        <v>6205459746</v>
      </c>
      <c r="C11835">
        <v>4075033611</v>
      </c>
      <c r="D11835" s="1">
        <v>45829</v>
      </c>
      <c r="E11835">
        <v>99238</v>
      </c>
      <c r="F11835">
        <v>36415</v>
      </c>
      <c r="G11835" t="s">
        <v>87</v>
      </c>
      <c r="H11835" s="34">
        <v>99974</v>
      </c>
      <c r="I11835" s="7">
        <v>77980</v>
      </c>
      <c r="J11835" s="7">
        <v>54247</v>
      </c>
      <c r="K11835" s="7">
        <v>8137</v>
      </c>
      <c r="L11835" s="7">
        <v>15596</v>
      </c>
      <c r="M11835" s="5">
        <v>0.2</v>
      </c>
      <c r="N11835" t="s">
        <v>3140</v>
      </c>
      <c r="O11835" t="s">
        <v>30</v>
      </c>
      <c r="P11835" t="s">
        <v>18</v>
      </c>
      <c r="Q11835" t="s">
        <v>19</v>
      </c>
      <c r="R11835" t="s">
        <v>26</v>
      </c>
      <c r="S11835" t="s">
        <v>27</v>
      </c>
      <c r="T11835" t="s">
        <v>13312</v>
      </c>
      <c r="U11835" s="1">
        <v>45859</v>
      </c>
      <c r="V11835">
        <v>30</v>
      </c>
      <c r="W11835" t="str">
        <f t="shared" si="231"/>
        <v>30-59</v>
      </c>
    </row>
    <row r="11836" spans="1:23" x14ac:dyDescent="0.25">
      <c r="A11836" t="s">
        <v>12085</v>
      </c>
      <c r="B11836">
        <v>629929262</v>
      </c>
      <c r="C11836">
        <v>100485509</v>
      </c>
      <c r="D11836" s="1">
        <v>45416</v>
      </c>
      <c r="E11836">
        <v>99213</v>
      </c>
      <c r="F11836">
        <v>99285</v>
      </c>
      <c r="G11836" t="s">
        <v>3306</v>
      </c>
      <c r="H11836" s="34">
        <v>85960</v>
      </c>
      <c r="I11836" s="7">
        <v>68768</v>
      </c>
      <c r="J11836" s="7">
        <v>54466.48</v>
      </c>
      <c r="K11836" s="7">
        <v>4674</v>
      </c>
      <c r="L11836" s="7">
        <v>9627.52</v>
      </c>
      <c r="M11836" s="5">
        <v>0.14000000000000001</v>
      </c>
      <c r="N11836" t="s">
        <v>1135</v>
      </c>
      <c r="O11836" t="s">
        <v>30</v>
      </c>
      <c r="P11836" t="s">
        <v>97</v>
      </c>
      <c r="Q11836" t="s">
        <v>32</v>
      </c>
      <c r="R11836" t="s">
        <v>26</v>
      </c>
      <c r="S11836" t="s">
        <v>21</v>
      </c>
      <c r="T11836" t="s">
        <v>13310</v>
      </c>
      <c r="U11836" s="1">
        <v>45446</v>
      </c>
      <c r="V11836">
        <v>30</v>
      </c>
      <c r="W11836" t="str">
        <f t="shared" si="231"/>
        <v>30-59</v>
      </c>
    </row>
    <row r="11837" spans="1:23" x14ac:dyDescent="0.25">
      <c r="A11837" t="s">
        <v>12086</v>
      </c>
      <c r="B11837">
        <v>9610257246</v>
      </c>
      <c r="C11837">
        <v>8731271802</v>
      </c>
      <c r="D11837" s="1">
        <v>45836</v>
      </c>
      <c r="E11837">
        <v>99232</v>
      </c>
      <c r="F11837">
        <v>97110</v>
      </c>
      <c r="G11837" t="s">
        <v>3232</v>
      </c>
      <c r="H11837" s="34">
        <v>86121</v>
      </c>
      <c r="I11837" s="7">
        <v>68897</v>
      </c>
      <c r="J11837" s="7">
        <v>53152.42</v>
      </c>
      <c r="K11837" s="7">
        <v>6099</v>
      </c>
      <c r="L11837" s="7">
        <v>9645.58</v>
      </c>
      <c r="M11837" s="5">
        <v>0.14000000000000001</v>
      </c>
      <c r="N11837" t="s">
        <v>1135</v>
      </c>
      <c r="O11837" t="s">
        <v>30</v>
      </c>
      <c r="P11837" t="s">
        <v>3146</v>
      </c>
      <c r="Q11837" t="s">
        <v>19</v>
      </c>
      <c r="R11837" t="s">
        <v>27</v>
      </c>
      <c r="S11837" t="s">
        <v>21</v>
      </c>
      <c r="T11837" t="s">
        <v>13312</v>
      </c>
      <c r="U11837" s="1">
        <v>45924</v>
      </c>
      <c r="V11837">
        <v>88</v>
      </c>
      <c r="W11837" t="str">
        <f t="shared" si="231"/>
        <v>60-89</v>
      </c>
    </row>
    <row r="11838" spans="1:23" x14ac:dyDescent="0.25">
      <c r="A11838" t="s">
        <v>12087</v>
      </c>
      <c r="B11838">
        <v>4315288700</v>
      </c>
      <c r="C11838">
        <v>9770716734</v>
      </c>
      <c r="D11838" s="1">
        <v>45733</v>
      </c>
      <c r="E11838">
        <v>99238</v>
      </c>
      <c r="F11838">
        <v>90834</v>
      </c>
      <c r="G11838" t="s">
        <v>3843</v>
      </c>
      <c r="H11838" s="34">
        <v>48999</v>
      </c>
      <c r="I11838" s="7">
        <v>38219</v>
      </c>
      <c r="J11838" s="7">
        <v>30575.200000000001</v>
      </c>
      <c r="K11838" s="7">
        <v>0</v>
      </c>
      <c r="L11838" s="7">
        <v>7643.8</v>
      </c>
      <c r="M11838" s="5">
        <v>0.2</v>
      </c>
      <c r="N11838" t="s">
        <v>3140</v>
      </c>
      <c r="O11838" t="s">
        <v>17</v>
      </c>
      <c r="P11838" t="s">
        <v>3150</v>
      </c>
      <c r="Q11838" t="s">
        <v>32</v>
      </c>
      <c r="R11838" t="s">
        <v>43</v>
      </c>
      <c r="S11838" t="s">
        <v>21</v>
      </c>
      <c r="T11838" t="s">
        <v>13310</v>
      </c>
      <c r="U11838" s="1">
        <v>45796</v>
      </c>
      <c r="V11838">
        <v>63</v>
      </c>
      <c r="W11838" t="str">
        <f t="shared" si="231"/>
        <v>60-89</v>
      </c>
    </row>
    <row r="11839" spans="1:23" x14ac:dyDescent="0.25">
      <c r="A11839" t="s">
        <v>12088</v>
      </c>
      <c r="B11839">
        <v>8902093926</v>
      </c>
      <c r="C11839">
        <v>2519836248</v>
      </c>
      <c r="D11839" s="1">
        <v>45561</v>
      </c>
      <c r="E11839">
        <v>99213</v>
      </c>
      <c r="F11839">
        <v>85025</v>
      </c>
      <c r="G11839" t="s">
        <v>3281</v>
      </c>
      <c r="H11839" s="34">
        <v>43590</v>
      </c>
      <c r="I11839" s="7">
        <v>34000</v>
      </c>
      <c r="J11839" s="7">
        <v>24414</v>
      </c>
      <c r="K11839" s="7">
        <v>2786</v>
      </c>
      <c r="L11839" s="7">
        <v>6800</v>
      </c>
      <c r="M11839" s="5">
        <v>0.2</v>
      </c>
      <c r="N11839" t="s">
        <v>3140</v>
      </c>
      <c r="O11839" t="s">
        <v>27</v>
      </c>
      <c r="P11839" t="s">
        <v>3149</v>
      </c>
      <c r="Q11839" t="s">
        <v>19</v>
      </c>
      <c r="R11839" t="s">
        <v>27</v>
      </c>
      <c r="S11839" t="s">
        <v>21</v>
      </c>
      <c r="T11839" t="s">
        <v>13311</v>
      </c>
      <c r="U11839" s="1">
        <v>45655</v>
      </c>
      <c r="V11839">
        <v>94</v>
      </c>
      <c r="W11839" t="str">
        <f t="shared" si="231"/>
        <v>90-119</v>
      </c>
    </row>
    <row r="11840" spans="1:23" x14ac:dyDescent="0.25">
      <c r="A11840" t="s">
        <v>12089</v>
      </c>
      <c r="B11840">
        <v>7872258842</v>
      </c>
      <c r="C11840">
        <v>4203460655</v>
      </c>
      <c r="D11840" s="1">
        <v>45612</v>
      </c>
      <c r="E11840">
        <v>99232</v>
      </c>
      <c r="F11840">
        <v>99291</v>
      </c>
      <c r="G11840" t="s">
        <v>116</v>
      </c>
      <c r="H11840" s="34">
        <v>80800</v>
      </c>
      <c r="I11840" s="7">
        <v>60600</v>
      </c>
      <c r="J11840" s="7">
        <v>51510</v>
      </c>
      <c r="K11840" s="7">
        <v>0</v>
      </c>
      <c r="L11840" s="7">
        <v>9090</v>
      </c>
      <c r="M11840" s="5">
        <v>0.15</v>
      </c>
      <c r="N11840" t="s">
        <v>1139</v>
      </c>
      <c r="O11840" t="s">
        <v>17</v>
      </c>
      <c r="P11840" t="s">
        <v>58</v>
      </c>
      <c r="Q11840" t="s">
        <v>19</v>
      </c>
      <c r="R11840" t="s">
        <v>43</v>
      </c>
      <c r="S11840" t="s">
        <v>27</v>
      </c>
      <c r="T11840" t="s">
        <v>13311</v>
      </c>
      <c r="U11840" s="1">
        <v>45652</v>
      </c>
      <c r="V11840">
        <v>40</v>
      </c>
      <c r="W11840" t="str">
        <f t="shared" si="231"/>
        <v>30-59</v>
      </c>
    </row>
    <row r="11841" spans="1:23" x14ac:dyDescent="0.25">
      <c r="A11841" t="s">
        <v>12090</v>
      </c>
      <c r="B11841">
        <v>5583383465</v>
      </c>
      <c r="C11841">
        <v>3313535671</v>
      </c>
      <c r="D11841" s="1">
        <v>45380</v>
      </c>
      <c r="E11841">
        <v>99232</v>
      </c>
      <c r="F11841">
        <v>99214</v>
      </c>
      <c r="G11841" t="s">
        <v>3598</v>
      </c>
      <c r="H11841" s="34">
        <v>40326</v>
      </c>
      <c r="I11841" s="7">
        <v>34277</v>
      </c>
      <c r="J11841" s="7">
        <v>25870.46</v>
      </c>
      <c r="K11841" s="7">
        <v>7721</v>
      </c>
      <c r="L11841" s="7">
        <v>685.54</v>
      </c>
      <c r="M11841" s="5">
        <v>0.02</v>
      </c>
      <c r="N11841" t="s">
        <v>16</v>
      </c>
      <c r="O11841" t="s">
        <v>27</v>
      </c>
      <c r="P11841" t="s">
        <v>3148</v>
      </c>
      <c r="Q11841" t="s">
        <v>19</v>
      </c>
      <c r="R11841" t="s">
        <v>38</v>
      </c>
      <c r="S11841" t="s">
        <v>27</v>
      </c>
      <c r="T11841" t="s">
        <v>13312</v>
      </c>
      <c r="U11841" s="1">
        <v>45505</v>
      </c>
      <c r="V11841">
        <v>125</v>
      </c>
      <c r="W11841" t="str">
        <f t="shared" si="231"/>
        <v>120-149</v>
      </c>
    </row>
    <row r="11842" spans="1:23" x14ac:dyDescent="0.25">
      <c r="A11842" t="s">
        <v>12091</v>
      </c>
      <c r="B11842">
        <v>8078976367</v>
      </c>
      <c r="C11842">
        <v>1953726396</v>
      </c>
      <c r="D11842" s="1">
        <v>45590</v>
      </c>
      <c r="E11842">
        <v>99222</v>
      </c>
      <c r="F11842">
        <v>93000</v>
      </c>
      <c r="G11842" t="s">
        <v>112</v>
      </c>
      <c r="H11842" s="34">
        <v>75212</v>
      </c>
      <c r="I11842" s="7">
        <v>63930</v>
      </c>
      <c r="J11842" s="7">
        <v>40346.400000000001</v>
      </c>
      <c r="K11842" s="7">
        <v>22305</v>
      </c>
      <c r="L11842" s="7">
        <v>1278.5999999999999</v>
      </c>
      <c r="M11842" s="5">
        <v>0.02</v>
      </c>
      <c r="N11842" t="s">
        <v>16</v>
      </c>
      <c r="O11842" t="s">
        <v>27</v>
      </c>
      <c r="P11842" t="s">
        <v>3148</v>
      </c>
      <c r="Q11842" t="s">
        <v>19</v>
      </c>
      <c r="R11842" t="s">
        <v>26</v>
      </c>
      <c r="S11842" t="s">
        <v>27</v>
      </c>
      <c r="T11842" t="s">
        <v>13312</v>
      </c>
      <c r="U11842" s="1">
        <v>45682</v>
      </c>
      <c r="V11842">
        <v>92</v>
      </c>
      <c r="W11842" t="str">
        <f t="shared" si="231"/>
        <v>90-119</v>
      </c>
    </row>
    <row r="11843" spans="1:23" x14ac:dyDescent="0.25">
      <c r="A11843" t="s">
        <v>12092</v>
      </c>
      <c r="B11843">
        <v>6787957165</v>
      </c>
      <c r="C11843">
        <v>8657745120</v>
      </c>
      <c r="D11843" s="1">
        <v>45467</v>
      </c>
      <c r="E11843">
        <v>99238</v>
      </c>
      <c r="F11843">
        <v>71046</v>
      </c>
      <c r="G11843" t="s">
        <v>3754</v>
      </c>
      <c r="H11843" s="34">
        <v>43495</v>
      </c>
      <c r="I11843" s="7">
        <v>35666</v>
      </c>
      <c r="J11843" s="7">
        <v>25569.119999999999</v>
      </c>
      <c r="K11843" s="7">
        <v>3677</v>
      </c>
      <c r="L11843" s="7">
        <v>6419.88</v>
      </c>
      <c r="M11843" s="5">
        <v>0.18</v>
      </c>
      <c r="N11843" t="s">
        <v>3141</v>
      </c>
      <c r="O11843" t="s">
        <v>30</v>
      </c>
      <c r="P11843" t="s">
        <v>55</v>
      </c>
      <c r="Q11843" t="s">
        <v>32</v>
      </c>
      <c r="R11843" t="s">
        <v>21</v>
      </c>
      <c r="S11843" t="s">
        <v>21</v>
      </c>
      <c r="T11843" t="s">
        <v>13310</v>
      </c>
      <c r="U11843" s="1">
        <v>45552</v>
      </c>
      <c r="V11843">
        <v>85</v>
      </c>
      <c r="W11843" t="str">
        <f t="shared" ref="W11843:W11906" si="232">IF(V11843="","",IF(V11843&lt;30,"0-29",IF(V11843&lt;60,"30-59",IF(V11843&lt;90,"60-89",IF(V11843&lt;120,"90-119",IF(V11843&lt;150,"120-149",IF(V11843&lt;180,"150-179",IF(V11843&lt;210,"180-209",IF(V11843&lt;240,"210-239",IF(V11843&lt;270,"240-269",IF(V11843&lt;300,"270-299",IF(V11843&lt;330,"300-329",IF(V11843&lt;360,"330-359","360+")))))))))))))</f>
        <v>60-89</v>
      </c>
    </row>
    <row r="11844" spans="1:23" x14ac:dyDescent="0.25">
      <c r="A11844" t="s">
        <v>12093</v>
      </c>
      <c r="B11844">
        <v>9388563737</v>
      </c>
      <c r="C11844">
        <v>2075291360</v>
      </c>
      <c r="D11844" s="1">
        <v>45299</v>
      </c>
      <c r="E11844">
        <v>99238</v>
      </c>
      <c r="F11844">
        <v>99292</v>
      </c>
      <c r="G11844" t="s">
        <v>3309</v>
      </c>
      <c r="H11844" s="34">
        <v>66658</v>
      </c>
      <c r="I11844" s="7">
        <v>43328</v>
      </c>
      <c r="J11844" s="7">
        <v>34851.64</v>
      </c>
      <c r="K11844" s="7">
        <v>3277</v>
      </c>
      <c r="L11844" s="7">
        <v>5199.3599999999997</v>
      </c>
      <c r="M11844" s="5">
        <v>0.12</v>
      </c>
      <c r="N11844" t="s">
        <v>46</v>
      </c>
      <c r="O11844" t="s">
        <v>30</v>
      </c>
      <c r="P11844" t="s">
        <v>3147</v>
      </c>
      <c r="Q11844" t="s">
        <v>32</v>
      </c>
      <c r="R11844" t="s">
        <v>43</v>
      </c>
      <c r="S11844" t="s">
        <v>27</v>
      </c>
      <c r="T11844" t="s">
        <v>13312</v>
      </c>
      <c r="U11844" s="1">
        <v>45471</v>
      </c>
      <c r="V11844">
        <v>172</v>
      </c>
      <c r="W11844" t="str">
        <f t="shared" si="232"/>
        <v>150-179</v>
      </c>
    </row>
    <row r="11845" spans="1:23" x14ac:dyDescent="0.25">
      <c r="A11845" t="s">
        <v>12094</v>
      </c>
      <c r="B11845">
        <v>2152806525</v>
      </c>
      <c r="C11845">
        <v>681702879</v>
      </c>
      <c r="D11845" s="1">
        <v>45745</v>
      </c>
      <c r="E11845">
        <v>99215</v>
      </c>
      <c r="F11845">
        <v>99202</v>
      </c>
      <c r="G11845" t="s">
        <v>3494</v>
      </c>
      <c r="H11845" s="34">
        <v>60635</v>
      </c>
      <c r="I11845" s="7">
        <v>49721</v>
      </c>
      <c r="J11845" s="7">
        <v>40771.22</v>
      </c>
      <c r="K11845" s="7">
        <v>0</v>
      </c>
      <c r="L11845" s="7">
        <v>8949.7800000000007</v>
      </c>
      <c r="M11845" s="5">
        <v>0.18</v>
      </c>
      <c r="N11845" t="s">
        <v>3141</v>
      </c>
      <c r="O11845" t="s">
        <v>17</v>
      </c>
      <c r="P11845" t="s">
        <v>58</v>
      </c>
      <c r="Q11845" t="s">
        <v>32</v>
      </c>
      <c r="R11845" t="s">
        <v>21</v>
      </c>
      <c r="S11845" t="s">
        <v>17</v>
      </c>
      <c r="T11845" t="s">
        <v>13312</v>
      </c>
      <c r="U11845" s="1">
        <v>45809</v>
      </c>
      <c r="V11845">
        <v>64</v>
      </c>
      <c r="W11845" t="str">
        <f t="shared" si="232"/>
        <v>60-89</v>
      </c>
    </row>
    <row r="11846" spans="1:23" x14ac:dyDescent="0.25">
      <c r="A11846" t="s">
        <v>12095</v>
      </c>
      <c r="B11846">
        <v>3099697095</v>
      </c>
      <c r="C11846">
        <v>6600586816</v>
      </c>
      <c r="D11846" s="1">
        <v>45891</v>
      </c>
      <c r="E11846">
        <v>99233</v>
      </c>
      <c r="F11846">
        <v>97110</v>
      </c>
      <c r="G11846" t="s">
        <v>81</v>
      </c>
      <c r="H11846" s="34">
        <v>45793</v>
      </c>
      <c r="I11846" s="7">
        <v>36176</v>
      </c>
      <c r="J11846" s="7">
        <v>26815.84</v>
      </c>
      <c r="K11846" s="7">
        <v>3572</v>
      </c>
      <c r="L11846" s="7">
        <v>5788.16</v>
      </c>
      <c r="M11846" s="5">
        <v>0.16</v>
      </c>
      <c r="N11846" t="s">
        <v>1138</v>
      </c>
      <c r="O11846" t="s">
        <v>30</v>
      </c>
      <c r="P11846" t="s">
        <v>3146</v>
      </c>
      <c r="Q11846" t="s">
        <v>32</v>
      </c>
      <c r="R11846" t="s">
        <v>43</v>
      </c>
      <c r="S11846" t="s">
        <v>21</v>
      </c>
      <c r="T11846" t="s">
        <v>13311</v>
      </c>
      <c r="U11846" s="1">
        <v>45983</v>
      </c>
      <c r="V11846">
        <v>92</v>
      </c>
      <c r="W11846" t="str">
        <f t="shared" si="232"/>
        <v>90-119</v>
      </c>
    </row>
    <row r="11847" spans="1:23" x14ac:dyDescent="0.25">
      <c r="A11847" t="s">
        <v>12096</v>
      </c>
      <c r="B11847">
        <v>2241535924</v>
      </c>
      <c r="C11847">
        <v>7181251916</v>
      </c>
      <c r="D11847" s="1">
        <v>45581</v>
      </c>
      <c r="E11847">
        <v>99215</v>
      </c>
      <c r="F11847">
        <v>71046</v>
      </c>
      <c r="G11847" t="s">
        <v>3247</v>
      </c>
      <c r="H11847" s="34">
        <v>53195</v>
      </c>
      <c r="I11847" s="7">
        <v>42024</v>
      </c>
      <c r="J11847" s="7">
        <v>32661.160000000003</v>
      </c>
      <c r="K11847" s="7">
        <v>2639</v>
      </c>
      <c r="L11847" s="7">
        <v>6723.84</v>
      </c>
      <c r="M11847" s="5">
        <v>0.16</v>
      </c>
      <c r="N11847" t="s">
        <v>1138</v>
      </c>
      <c r="O11847" t="s">
        <v>30</v>
      </c>
      <c r="P11847" t="s">
        <v>3146</v>
      </c>
      <c r="Q11847" t="s">
        <v>19</v>
      </c>
      <c r="R11847" t="s">
        <v>27</v>
      </c>
      <c r="S11847" t="s">
        <v>17</v>
      </c>
      <c r="T11847" t="s">
        <v>13310</v>
      </c>
      <c r="U11847" s="1">
        <v>45666</v>
      </c>
      <c r="V11847">
        <v>85</v>
      </c>
      <c r="W11847" t="str">
        <f t="shared" si="232"/>
        <v>60-89</v>
      </c>
    </row>
    <row r="11848" spans="1:23" x14ac:dyDescent="0.25">
      <c r="A11848" t="s">
        <v>12097</v>
      </c>
      <c r="B11848">
        <v>803712168</v>
      </c>
      <c r="C11848">
        <v>6287922981</v>
      </c>
      <c r="D11848" s="1">
        <v>45923</v>
      </c>
      <c r="E11848">
        <v>99213</v>
      </c>
      <c r="F11848">
        <v>71046</v>
      </c>
      <c r="G11848" t="s">
        <v>71</v>
      </c>
      <c r="H11848" s="34">
        <v>49301</v>
      </c>
      <c r="I11848" s="7">
        <v>40427</v>
      </c>
      <c r="J11848" s="7">
        <v>28977.14</v>
      </c>
      <c r="K11848" s="7">
        <v>4173</v>
      </c>
      <c r="L11848" s="7">
        <v>7276.86</v>
      </c>
      <c r="M11848" s="5">
        <v>0.18</v>
      </c>
      <c r="N11848" t="s">
        <v>3141</v>
      </c>
      <c r="O11848" t="s">
        <v>30</v>
      </c>
      <c r="P11848" t="s">
        <v>58</v>
      </c>
      <c r="Q11848" t="s">
        <v>19</v>
      </c>
      <c r="R11848" t="s">
        <v>43</v>
      </c>
      <c r="S11848" t="s">
        <v>21</v>
      </c>
      <c r="T11848" t="s">
        <v>13310</v>
      </c>
      <c r="U11848" s="1">
        <v>46090</v>
      </c>
      <c r="V11848">
        <v>167</v>
      </c>
      <c r="W11848" t="str">
        <f t="shared" si="232"/>
        <v>150-179</v>
      </c>
    </row>
    <row r="11849" spans="1:23" x14ac:dyDescent="0.25">
      <c r="A11849" t="s">
        <v>12098</v>
      </c>
      <c r="B11849">
        <v>6687306574</v>
      </c>
      <c r="C11849">
        <v>3932309655</v>
      </c>
      <c r="D11849" s="1">
        <v>45902</v>
      </c>
      <c r="E11849">
        <v>99233</v>
      </c>
      <c r="F11849">
        <v>97110</v>
      </c>
      <c r="G11849" t="s">
        <v>3272</v>
      </c>
      <c r="H11849" s="34">
        <v>72611</v>
      </c>
      <c r="I11849" s="7">
        <v>56637</v>
      </c>
      <c r="J11849" s="7">
        <v>33292.6</v>
      </c>
      <c r="K11849" s="7">
        <v>12017</v>
      </c>
      <c r="L11849" s="7">
        <v>11327.4</v>
      </c>
      <c r="M11849" s="5">
        <v>0.2</v>
      </c>
      <c r="N11849" t="s">
        <v>3140</v>
      </c>
      <c r="O11849" t="s">
        <v>27</v>
      </c>
      <c r="P11849" t="s">
        <v>3148</v>
      </c>
      <c r="Q11849" t="s">
        <v>19</v>
      </c>
      <c r="R11849" t="s">
        <v>38</v>
      </c>
      <c r="S11849" t="s">
        <v>17</v>
      </c>
      <c r="T11849" t="s">
        <v>13310</v>
      </c>
      <c r="U11849" s="1">
        <v>45969</v>
      </c>
      <c r="V11849">
        <v>67</v>
      </c>
      <c r="W11849" t="str">
        <f t="shared" si="232"/>
        <v>60-89</v>
      </c>
    </row>
    <row r="11850" spans="1:23" x14ac:dyDescent="0.25">
      <c r="A11850" t="s">
        <v>12099</v>
      </c>
      <c r="B11850">
        <v>5362963509</v>
      </c>
      <c r="C11850">
        <v>2548306572</v>
      </c>
      <c r="D11850" s="1">
        <v>45506</v>
      </c>
      <c r="E11850">
        <v>99215</v>
      </c>
      <c r="F11850">
        <v>99281</v>
      </c>
      <c r="G11850" t="s">
        <v>3331</v>
      </c>
      <c r="H11850" s="34">
        <v>73244</v>
      </c>
      <c r="I11850" s="7">
        <v>60060</v>
      </c>
      <c r="J11850" s="7">
        <v>31720.2</v>
      </c>
      <c r="K11850" s="7">
        <v>17529</v>
      </c>
      <c r="L11850" s="7">
        <v>10810.8</v>
      </c>
      <c r="M11850" s="5">
        <v>0.18</v>
      </c>
      <c r="N11850" t="s">
        <v>3141</v>
      </c>
      <c r="O11850" t="s">
        <v>27</v>
      </c>
      <c r="P11850" t="s">
        <v>40</v>
      </c>
      <c r="Q11850" t="s">
        <v>32</v>
      </c>
      <c r="R11850" t="s">
        <v>20</v>
      </c>
      <c r="S11850" t="s">
        <v>27</v>
      </c>
      <c r="T11850" t="s">
        <v>13310</v>
      </c>
      <c r="U11850" s="1">
        <v>45573</v>
      </c>
      <c r="V11850">
        <v>67</v>
      </c>
      <c r="W11850" t="str">
        <f t="shared" si="232"/>
        <v>60-89</v>
      </c>
    </row>
    <row r="11851" spans="1:23" x14ac:dyDescent="0.25">
      <c r="A11851" t="s">
        <v>12100</v>
      </c>
      <c r="B11851">
        <v>7231829463</v>
      </c>
      <c r="C11851">
        <v>1235319108</v>
      </c>
      <c r="D11851" s="1">
        <v>45893</v>
      </c>
      <c r="E11851">
        <v>99232</v>
      </c>
      <c r="F11851">
        <v>80053</v>
      </c>
      <c r="G11851" t="s">
        <v>263</v>
      </c>
      <c r="H11851" s="34">
        <v>57683</v>
      </c>
      <c r="I11851" s="7">
        <v>44993</v>
      </c>
      <c r="J11851" s="7">
        <v>31397.4</v>
      </c>
      <c r="K11851" s="7">
        <v>4597</v>
      </c>
      <c r="L11851" s="7">
        <v>8998.6</v>
      </c>
      <c r="M11851" s="5">
        <v>0.2</v>
      </c>
      <c r="N11851" t="s">
        <v>3140</v>
      </c>
      <c r="O11851" t="s">
        <v>30</v>
      </c>
      <c r="P11851" t="s">
        <v>35</v>
      </c>
      <c r="Q11851" t="s">
        <v>19</v>
      </c>
      <c r="R11851" t="s">
        <v>20</v>
      </c>
      <c r="S11851" t="s">
        <v>17</v>
      </c>
      <c r="T11851" t="s">
        <v>13311</v>
      </c>
      <c r="U11851" s="1">
        <v>46009</v>
      </c>
      <c r="V11851">
        <v>116</v>
      </c>
      <c r="W11851" t="str">
        <f t="shared" si="232"/>
        <v>90-119</v>
      </c>
    </row>
    <row r="11852" spans="1:23" x14ac:dyDescent="0.25">
      <c r="A11852" t="s">
        <v>12101</v>
      </c>
      <c r="B11852">
        <v>4924550682</v>
      </c>
      <c r="C11852">
        <v>6353947994</v>
      </c>
      <c r="D11852" s="1">
        <v>45877</v>
      </c>
      <c r="E11852">
        <v>99214</v>
      </c>
      <c r="F11852">
        <v>99292</v>
      </c>
      <c r="G11852" t="s">
        <v>3204</v>
      </c>
      <c r="H11852" s="34">
        <v>55785</v>
      </c>
      <c r="I11852" s="7">
        <v>45744</v>
      </c>
      <c r="J11852" s="7">
        <v>34030.080000000002</v>
      </c>
      <c r="K11852" s="7">
        <v>3480</v>
      </c>
      <c r="L11852" s="7">
        <v>8233.92</v>
      </c>
      <c r="M11852" s="5">
        <v>0.18</v>
      </c>
      <c r="N11852" t="s">
        <v>3141</v>
      </c>
      <c r="O11852" t="s">
        <v>30</v>
      </c>
      <c r="P11852" t="s">
        <v>97</v>
      </c>
      <c r="Q11852" t="s">
        <v>32</v>
      </c>
      <c r="R11852" t="s">
        <v>26</v>
      </c>
      <c r="S11852" t="s">
        <v>17</v>
      </c>
      <c r="T11852" t="s">
        <v>13311</v>
      </c>
      <c r="U11852" s="1">
        <v>45957</v>
      </c>
      <c r="V11852">
        <v>80</v>
      </c>
      <c r="W11852" t="str">
        <f t="shared" si="232"/>
        <v>60-89</v>
      </c>
    </row>
    <row r="11853" spans="1:23" x14ac:dyDescent="0.25">
      <c r="A11853" t="s">
        <v>12102</v>
      </c>
      <c r="B11853">
        <v>3724563044</v>
      </c>
      <c r="C11853">
        <v>8114235582</v>
      </c>
      <c r="D11853" s="1">
        <v>45711</v>
      </c>
      <c r="E11853">
        <v>99221</v>
      </c>
      <c r="F11853">
        <v>99211</v>
      </c>
      <c r="G11853" t="s">
        <v>112</v>
      </c>
      <c r="H11853" s="34">
        <v>24930</v>
      </c>
      <c r="I11853" s="7">
        <v>20443</v>
      </c>
      <c r="J11853" s="7">
        <v>16763.259999999998</v>
      </c>
      <c r="K11853" s="7">
        <v>0</v>
      </c>
      <c r="L11853" s="7">
        <v>3679.74</v>
      </c>
      <c r="M11853" s="5">
        <v>0.18</v>
      </c>
      <c r="N11853" t="s">
        <v>3141</v>
      </c>
      <c r="O11853" t="s">
        <v>17</v>
      </c>
      <c r="P11853" t="s">
        <v>31</v>
      </c>
      <c r="Q11853" t="s">
        <v>19</v>
      </c>
      <c r="R11853" t="s">
        <v>43</v>
      </c>
      <c r="S11853" t="s">
        <v>21</v>
      </c>
      <c r="T11853" t="s">
        <v>13311</v>
      </c>
      <c r="U11853" s="1">
        <v>45759</v>
      </c>
      <c r="V11853">
        <v>48</v>
      </c>
      <c r="W11853" t="str">
        <f t="shared" si="232"/>
        <v>30-59</v>
      </c>
    </row>
    <row r="11854" spans="1:23" x14ac:dyDescent="0.25">
      <c r="A11854" t="s">
        <v>12103</v>
      </c>
      <c r="B11854">
        <v>9789515339</v>
      </c>
      <c r="C11854">
        <v>534853943</v>
      </c>
      <c r="D11854" s="1">
        <v>45887</v>
      </c>
      <c r="E11854">
        <v>99238</v>
      </c>
      <c r="F11854">
        <v>99213</v>
      </c>
      <c r="G11854" t="s">
        <v>63</v>
      </c>
      <c r="H11854" s="34">
        <v>61705</v>
      </c>
      <c r="I11854" s="7">
        <v>46279</v>
      </c>
      <c r="J11854" s="7">
        <v>35700.15</v>
      </c>
      <c r="K11854" s="7">
        <v>3637</v>
      </c>
      <c r="L11854" s="7">
        <v>6941.85</v>
      </c>
      <c r="M11854" s="5">
        <v>0.15</v>
      </c>
      <c r="N11854" t="s">
        <v>1139</v>
      </c>
      <c r="O11854" t="s">
        <v>30</v>
      </c>
      <c r="P11854" t="s">
        <v>58</v>
      </c>
      <c r="Q11854" t="s">
        <v>32</v>
      </c>
      <c r="R11854" t="s">
        <v>27</v>
      </c>
      <c r="S11854" t="s">
        <v>21</v>
      </c>
      <c r="T11854" t="s">
        <v>13310</v>
      </c>
      <c r="U11854" s="1">
        <v>46047</v>
      </c>
      <c r="V11854">
        <v>160</v>
      </c>
      <c r="W11854" t="str">
        <f t="shared" si="232"/>
        <v>150-179</v>
      </c>
    </row>
    <row r="11855" spans="1:23" x14ac:dyDescent="0.25">
      <c r="A11855" t="s">
        <v>12104</v>
      </c>
      <c r="B11855">
        <v>3740935898</v>
      </c>
      <c r="C11855">
        <v>6312121895</v>
      </c>
      <c r="D11855" s="1">
        <v>45587</v>
      </c>
      <c r="E11855">
        <v>99214</v>
      </c>
      <c r="F11855">
        <v>99204</v>
      </c>
      <c r="G11855" t="s">
        <v>106</v>
      </c>
      <c r="H11855" s="34">
        <v>35720</v>
      </c>
      <c r="I11855" s="7">
        <v>25718</v>
      </c>
      <c r="J11855" s="7">
        <v>17974.560000000001</v>
      </c>
      <c r="K11855" s="7">
        <v>5686</v>
      </c>
      <c r="L11855" s="7">
        <v>2057.44</v>
      </c>
      <c r="M11855" s="5">
        <v>0.08</v>
      </c>
      <c r="N11855" t="s">
        <v>24</v>
      </c>
      <c r="O11855" t="s">
        <v>27</v>
      </c>
      <c r="P11855" t="s">
        <v>35</v>
      </c>
      <c r="Q11855" t="s">
        <v>32</v>
      </c>
      <c r="R11855" t="s">
        <v>26</v>
      </c>
      <c r="S11855" t="s">
        <v>27</v>
      </c>
      <c r="T11855" t="s">
        <v>13312</v>
      </c>
      <c r="U11855" s="1">
        <v>45642</v>
      </c>
      <c r="V11855">
        <v>55</v>
      </c>
      <c r="W11855" t="str">
        <f t="shared" si="232"/>
        <v>30-59</v>
      </c>
    </row>
    <row r="11856" spans="1:23" x14ac:dyDescent="0.25">
      <c r="A11856" t="s">
        <v>12105</v>
      </c>
      <c r="B11856">
        <v>5146956306</v>
      </c>
      <c r="C11856">
        <v>9266975085</v>
      </c>
      <c r="D11856" s="1">
        <v>45360</v>
      </c>
      <c r="E11856">
        <v>99232</v>
      </c>
      <c r="F11856">
        <v>36415</v>
      </c>
      <c r="G11856" t="s">
        <v>3355</v>
      </c>
      <c r="H11856" s="34">
        <v>46434</v>
      </c>
      <c r="I11856" s="7">
        <v>37147</v>
      </c>
      <c r="J11856" s="7">
        <v>31946.42</v>
      </c>
      <c r="K11856" s="7">
        <v>0</v>
      </c>
      <c r="L11856" s="7">
        <v>5200.58</v>
      </c>
      <c r="M11856" s="5">
        <v>0.14000000000000001</v>
      </c>
      <c r="N11856" t="s">
        <v>1135</v>
      </c>
      <c r="O11856" t="s">
        <v>17</v>
      </c>
      <c r="P11856" t="s">
        <v>31</v>
      </c>
      <c r="Q11856" t="s">
        <v>19</v>
      </c>
      <c r="R11856" t="s">
        <v>38</v>
      </c>
      <c r="S11856" t="s">
        <v>21</v>
      </c>
      <c r="T11856" t="s">
        <v>13311</v>
      </c>
      <c r="U11856" s="1">
        <v>45509</v>
      </c>
      <c r="V11856">
        <v>149</v>
      </c>
      <c r="W11856" t="str">
        <f t="shared" si="232"/>
        <v>120-149</v>
      </c>
    </row>
    <row r="11857" spans="1:23" x14ac:dyDescent="0.25">
      <c r="A11857" t="s">
        <v>12106</v>
      </c>
      <c r="B11857">
        <v>5293480742</v>
      </c>
      <c r="C11857">
        <v>1355821205</v>
      </c>
      <c r="D11857" s="1">
        <v>45753</v>
      </c>
      <c r="E11857">
        <v>99232</v>
      </c>
      <c r="F11857">
        <v>99213</v>
      </c>
      <c r="G11857" t="s">
        <v>3306</v>
      </c>
      <c r="H11857" s="34">
        <v>58786</v>
      </c>
      <c r="I11857" s="7">
        <v>44090</v>
      </c>
      <c r="J11857" s="7">
        <v>31627.5</v>
      </c>
      <c r="K11857" s="7">
        <v>5849</v>
      </c>
      <c r="L11857" s="7">
        <v>6613.5</v>
      </c>
      <c r="M11857" s="5">
        <v>0.15</v>
      </c>
      <c r="N11857" t="s">
        <v>1139</v>
      </c>
      <c r="O11857" t="s">
        <v>30</v>
      </c>
      <c r="P11857" t="s">
        <v>3149</v>
      </c>
      <c r="Q11857" t="s">
        <v>19</v>
      </c>
      <c r="R11857" t="s">
        <v>43</v>
      </c>
      <c r="S11857" t="s">
        <v>27</v>
      </c>
      <c r="T11857" t="s">
        <v>13312</v>
      </c>
      <c r="U11857" s="1">
        <v>45784</v>
      </c>
      <c r="V11857">
        <v>31</v>
      </c>
      <c r="W11857" t="str">
        <f t="shared" si="232"/>
        <v>30-59</v>
      </c>
    </row>
    <row r="11858" spans="1:23" x14ac:dyDescent="0.25">
      <c r="A11858" t="s">
        <v>12107</v>
      </c>
      <c r="B11858">
        <v>8838961952</v>
      </c>
      <c r="C11858">
        <v>7202929448</v>
      </c>
      <c r="D11858" s="1">
        <v>45745</v>
      </c>
      <c r="E11858">
        <v>99222</v>
      </c>
      <c r="F11858">
        <v>99291</v>
      </c>
      <c r="G11858" t="s">
        <v>3154</v>
      </c>
      <c r="H11858" s="34">
        <v>74832</v>
      </c>
      <c r="I11858" s="7">
        <v>59117</v>
      </c>
      <c r="J11858" s="7">
        <v>28822.28</v>
      </c>
      <c r="K11858" s="7">
        <v>20836</v>
      </c>
      <c r="L11858" s="7">
        <v>9458.7199999999993</v>
      </c>
      <c r="M11858" s="5">
        <v>0.16</v>
      </c>
      <c r="N11858" t="s">
        <v>1138</v>
      </c>
      <c r="O11858" t="s">
        <v>27</v>
      </c>
      <c r="P11858" t="s">
        <v>3147</v>
      </c>
      <c r="Q11858" t="s">
        <v>19</v>
      </c>
      <c r="R11858" t="s">
        <v>27</v>
      </c>
      <c r="S11858" t="s">
        <v>21</v>
      </c>
      <c r="T11858" t="s">
        <v>13310</v>
      </c>
      <c r="U11858" s="1">
        <v>45847</v>
      </c>
      <c r="V11858">
        <v>102</v>
      </c>
      <c r="W11858" t="str">
        <f t="shared" si="232"/>
        <v>90-119</v>
      </c>
    </row>
    <row r="11859" spans="1:23" x14ac:dyDescent="0.25">
      <c r="A11859" t="s">
        <v>12108</v>
      </c>
      <c r="B11859">
        <v>4482968797</v>
      </c>
      <c r="C11859">
        <v>6167736656</v>
      </c>
      <c r="D11859" s="1">
        <v>45623</v>
      </c>
      <c r="E11859">
        <v>99215</v>
      </c>
      <c r="F11859">
        <v>99203</v>
      </c>
      <c r="G11859" t="s">
        <v>108</v>
      </c>
      <c r="H11859" s="34">
        <v>41136</v>
      </c>
      <c r="I11859" s="7">
        <v>29618</v>
      </c>
      <c r="J11859" s="7">
        <v>27248.560000000001</v>
      </c>
      <c r="K11859" s="7">
        <v>0</v>
      </c>
      <c r="L11859" s="7">
        <v>2369.44</v>
      </c>
      <c r="M11859" s="5">
        <v>0.08</v>
      </c>
      <c r="N11859" t="s">
        <v>24</v>
      </c>
      <c r="O11859" t="s">
        <v>17</v>
      </c>
      <c r="P11859" t="s">
        <v>55</v>
      </c>
      <c r="Q11859" t="s">
        <v>32</v>
      </c>
      <c r="R11859" t="s">
        <v>21</v>
      </c>
      <c r="S11859" t="s">
        <v>17</v>
      </c>
      <c r="T11859" t="s">
        <v>13310</v>
      </c>
      <c r="U11859" s="1">
        <v>45756</v>
      </c>
      <c r="V11859">
        <v>133</v>
      </c>
      <c r="W11859" t="str">
        <f t="shared" si="232"/>
        <v>120-149</v>
      </c>
    </row>
    <row r="11860" spans="1:23" x14ac:dyDescent="0.25">
      <c r="A11860" t="s">
        <v>12109</v>
      </c>
      <c r="B11860">
        <v>4395350260</v>
      </c>
      <c r="C11860">
        <v>3686007510</v>
      </c>
      <c r="D11860" s="1">
        <v>45711</v>
      </c>
      <c r="E11860">
        <v>99223</v>
      </c>
      <c r="F11860">
        <v>90834</v>
      </c>
      <c r="G11860" t="s">
        <v>96</v>
      </c>
      <c r="H11860" s="34">
        <v>84415</v>
      </c>
      <c r="I11860" s="7">
        <v>63311</v>
      </c>
      <c r="J11860" s="7">
        <v>53814.35</v>
      </c>
      <c r="K11860" s="7">
        <v>0</v>
      </c>
      <c r="L11860" s="7">
        <v>9496.65</v>
      </c>
      <c r="M11860" s="5">
        <v>0.15</v>
      </c>
      <c r="N11860" t="s">
        <v>1139</v>
      </c>
      <c r="O11860" t="s">
        <v>17</v>
      </c>
      <c r="P11860" t="s">
        <v>3150</v>
      </c>
      <c r="Q11860" t="s">
        <v>19</v>
      </c>
      <c r="R11860" t="s">
        <v>27</v>
      </c>
      <c r="S11860" t="s">
        <v>21</v>
      </c>
      <c r="T11860" t="s">
        <v>13312</v>
      </c>
      <c r="U11860" s="1">
        <v>45853</v>
      </c>
      <c r="V11860">
        <v>142</v>
      </c>
      <c r="W11860" t="str">
        <f t="shared" si="232"/>
        <v>120-149</v>
      </c>
    </row>
    <row r="11861" spans="1:23" x14ac:dyDescent="0.25">
      <c r="A11861" t="s">
        <v>12110</v>
      </c>
      <c r="B11861">
        <v>6049479778</v>
      </c>
      <c r="C11861">
        <v>6012970531</v>
      </c>
      <c r="D11861" s="1">
        <v>45761</v>
      </c>
      <c r="E11861">
        <v>99221</v>
      </c>
      <c r="F11861">
        <v>99204</v>
      </c>
      <c r="G11861" t="s">
        <v>37</v>
      </c>
      <c r="H11861" s="34">
        <v>73089</v>
      </c>
      <c r="I11861" s="7">
        <v>59933</v>
      </c>
      <c r="J11861" s="7">
        <v>40995.06</v>
      </c>
      <c r="K11861" s="7">
        <v>8150</v>
      </c>
      <c r="L11861" s="7">
        <v>10787.94</v>
      </c>
      <c r="M11861" s="5">
        <v>0.18</v>
      </c>
      <c r="N11861" t="s">
        <v>3141</v>
      </c>
      <c r="O11861" t="s">
        <v>30</v>
      </c>
      <c r="P11861" t="s">
        <v>3147</v>
      </c>
      <c r="Q11861" t="s">
        <v>32</v>
      </c>
      <c r="R11861" t="s">
        <v>38</v>
      </c>
      <c r="S11861" t="s">
        <v>17</v>
      </c>
      <c r="T11861" t="s">
        <v>13312</v>
      </c>
      <c r="U11861" s="1">
        <v>45909</v>
      </c>
      <c r="V11861">
        <v>148</v>
      </c>
      <c r="W11861" t="str">
        <f t="shared" si="232"/>
        <v>120-149</v>
      </c>
    </row>
    <row r="11862" spans="1:23" x14ac:dyDescent="0.25">
      <c r="A11862" t="s">
        <v>12111</v>
      </c>
      <c r="B11862">
        <v>2256163263</v>
      </c>
      <c r="C11862">
        <v>2470358546</v>
      </c>
      <c r="D11862" s="1">
        <v>45352</v>
      </c>
      <c r="E11862">
        <v>99221</v>
      </c>
      <c r="F11862">
        <v>85025</v>
      </c>
      <c r="G11862" t="s">
        <v>3208</v>
      </c>
      <c r="H11862" s="34">
        <v>72873</v>
      </c>
      <c r="I11862" s="7">
        <v>47367</v>
      </c>
      <c r="J11862" s="7">
        <v>41682.959999999999</v>
      </c>
      <c r="K11862" s="7">
        <v>0</v>
      </c>
      <c r="L11862" s="7">
        <v>5684.04</v>
      </c>
      <c r="M11862" s="5">
        <v>0.12</v>
      </c>
      <c r="N11862" t="s">
        <v>46</v>
      </c>
      <c r="O11862" t="s">
        <v>17</v>
      </c>
      <c r="P11862" t="s">
        <v>35</v>
      </c>
      <c r="Q11862" t="s">
        <v>32</v>
      </c>
      <c r="R11862" t="s">
        <v>27</v>
      </c>
      <c r="S11862" t="s">
        <v>17</v>
      </c>
      <c r="T11862" t="s">
        <v>13312</v>
      </c>
      <c r="U11862" s="1">
        <v>45481</v>
      </c>
      <c r="V11862">
        <v>129</v>
      </c>
      <c r="W11862" t="str">
        <f t="shared" si="232"/>
        <v>120-149</v>
      </c>
    </row>
    <row r="11863" spans="1:23" x14ac:dyDescent="0.25">
      <c r="A11863" t="s">
        <v>12112</v>
      </c>
      <c r="B11863">
        <v>9264075557</v>
      </c>
      <c r="C11863">
        <v>8566006700</v>
      </c>
      <c r="D11863" s="1">
        <v>45680</v>
      </c>
      <c r="E11863">
        <v>99215</v>
      </c>
      <c r="F11863">
        <v>99281</v>
      </c>
      <c r="G11863" t="s">
        <v>69</v>
      </c>
      <c r="H11863" s="34">
        <v>48554</v>
      </c>
      <c r="I11863" s="7">
        <v>37872</v>
      </c>
      <c r="J11863" s="7">
        <v>27730.6</v>
      </c>
      <c r="K11863" s="7">
        <v>2567</v>
      </c>
      <c r="L11863" s="7">
        <v>7574.4</v>
      </c>
      <c r="M11863" s="5">
        <v>0.2</v>
      </c>
      <c r="N11863" t="s">
        <v>3140</v>
      </c>
      <c r="O11863" t="s">
        <v>30</v>
      </c>
      <c r="P11863" t="s">
        <v>25</v>
      </c>
      <c r="Q11863" t="s">
        <v>32</v>
      </c>
      <c r="R11863" t="s">
        <v>38</v>
      </c>
      <c r="S11863" t="s">
        <v>17</v>
      </c>
      <c r="T11863" t="s">
        <v>13312</v>
      </c>
      <c r="U11863" s="1">
        <v>45763</v>
      </c>
      <c r="V11863">
        <v>83</v>
      </c>
      <c r="W11863" t="str">
        <f t="shared" si="232"/>
        <v>60-89</v>
      </c>
    </row>
    <row r="11864" spans="1:23" x14ac:dyDescent="0.25">
      <c r="A11864" t="s">
        <v>12113</v>
      </c>
      <c r="B11864">
        <v>2184977981</v>
      </c>
      <c r="C11864">
        <v>1129524687</v>
      </c>
      <c r="D11864" s="1">
        <v>45798</v>
      </c>
      <c r="E11864">
        <v>99214</v>
      </c>
      <c r="F11864">
        <v>99283</v>
      </c>
      <c r="G11864" t="s">
        <v>3242</v>
      </c>
      <c r="H11864" s="34">
        <v>59620</v>
      </c>
      <c r="I11864" s="7">
        <v>46504</v>
      </c>
      <c r="J11864" s="7">
        <v>28727.200000000001</v>
      </c>
      <c r="K11864" s="7">
        <v>8476</v>
      </c>
      <c r="L11864" s="7">
        <v>9300.7999999999993</v>
      </c>
      <c r="M11864" s="5">
        <v>0.2</v>
      </c>
      <c r="N11864" t="s">
        <v>3140</v>
      </c>
      <c r="O11864" t="s">
        <v>27</v>
      </c>
      <c r="P11864" t="s">
        <v>40</v>
      </c>
      <c r="Q11864" t="s">
        <v>19</v>
      </c>
      <c r="R11864" t="s">
        <v>43</v>
      </c>
      <c r="S11864" t="s">
        <v>17</v>
      </c>
      <c r="T11864" t="s">
        <v>13310</v>
      </c>
      <c r="U11864" s="1">
        <v>45969</v>
      </c>
      <c r="V11864">
        <v>171</v>
      </c>
      <c r="W11864" t="str">
        <f t="shared" si="232"/>
        <v>150-179</v>
      </c>
    </row>
    <row r="11865" spans="1:23" x14ac:dyDescent="0.25">
      <c r="A11865" t="s">
        <v>12114</v>
      </c>
      <c r="B11865">
        <v>5762454003</v>
      </c>
      <c r="C11865">
        <v>9570220265</v>
      </c>
      <c r="D11865" s="1">
        <v>45896</v>
      </c>
      <c r="E11865">
        <v>99223</v>
      </c>
      <c r="F11865">
        <v>81000</v>
      </c>
      <c r="G11865" t="s">
        <v>3187</v>
      </c>
      <c r="H11865" s="34">
        <v>50466</v>
      </c>
      <c r="I11865" s="7">
        <v>42896</v>
      </c>
      <c r="J11865" s="7">
        <v>24403.08</v>
      </c>
      <c r="K11865" s="7">
        <v>17635</v>
      </c>
      <c r="L11865" s="7">
        <v>857.92</v>
      </c>
      <c r="M11865" s="5">
        <v>0.02</v>
      </c>
      <c r="N11865" t="s">
        <v>16</v>
      </c>
      <c r="O11865" t="s">
        <v>27</v>
      </c>
      <c r="P11865" t="s">
        <v>97</v>
      </c>
      <c r="Q11865" t="s">
        <v>19</v>
      </c>
      <c r="R11865" t="s">
        <v>43</v>
      </c>
      <c r="S11865" t="s">
        <v>27</v>
      </c>
      <c r="T11865" t="s">
        <v>13312</v>
      </c>
      <c r="U11865" s="1">
        <v>46064</v>
      </c>
      <c r="V11865">
        <v>168</v>
      </c>
      <c r="W11865" t="str">
        <f t="shared" si="232"/>
        <v>150-179</v>
      </c>
    </row>
    <row r="11866" spans="1:23" x14ac:dyDescent="0.25">
      <c r="A11866" t="s">
        <v>12115</v>
      </c>
      <c r="B11866">
        <v>5507269949</v>
      </c>
      <c r="C11866">
        <v>3843289329</v>
      </c>
      <c r="D11866" s="1">
        <v>45449</v>
      </c>
      <c r="E11866">
        <v>99231</v>
      </c>
      <c r="F11866">
        <v>99203</v>
      </c>
      <c r="G11866" t="s">
        <v>159</v>
      </c>
      <c r="H11866" s="34">
        <v>52992</v>
      </c>
      <c r="I11866" s="7">
        <v>34445</v>
      </c>
      <c r="J11866" s="7">
        <v>21226.6</v>
      </c>
      <c r="K11866" s="7">
        <v>9085</v>
      </c>
      <c r="L11866" s="7">
        <v>4133.3999999999996</v>
      </c>
      <c r="M11866" s="5">
        <v>0.12</v>
      </c>
      <c r="N11866" t="s">
        <v>46</v>
      </c>
      <c r="O11866" t="s">
        <v>27</v>
      </c>
      <c r="P11866" t="s">
        <v>58</v>
      </c>
      <c r="Q11866" t="s">
        <v>32</v>
      </c>
      <c r="R11866" t="s">
        <v>27</v>
      </c>
      <c r="S11866" t="s">
        <v>21</v>
      </c>
      <c r="T11866" t="s">
        <v>13312</v>
      </c>
      <c r="U11866" s="1">
        <v>45603</v>
      </c>
      <c r="V11866">
        <v>154</v>
      </c>
      <c r="W11866" t="str">
        <f t="shared" si="232"/>
        <v>150-179</v>
      </c>
    </row>
    <row r="11867" spans="1:23" x14ac:dyDescent="0.25">
      <c r="A11867" t="s">
        <v>12116</v>
      </c>
      <c r="B11867">
        <v>9796976663</v>
      </c>
      <c r="C11867">
        <v>9447963149</v>
      </c>
      <c r="D11867" s="1">
        <v>45822</v>
      </c>
      <c r="E11867">
        <v>99238</v>
      </c>
      <c r="F11867">
        <v>71046</v>
      </c>
      <c r="G11867" t="s">
        <v>3490</v>
      </c>
      <c r="H11867" s="34">
        <v>50223</v>
      </c>
      <c r="I11867" s="7">
        <v>39174</v>
      </c>
      <c r="J11867" s="7">
        <v>26915.200000000001</v>
      </c>
      <c r="K11867" s="7">
        <v>4424</v>
      </c>
      <c r="L11867" s="7">
        <v>7834.8</v>
      </c>
      <c r="M11867" s="5">
        <v>0.2</v>
      </c>
      <c r="N11867" t="s">
        <v>3140</v>
      </c>
      <c r="O11867" t="s">
        <v>27</v>
      </c>
      <c r="P11867" t="s">
        <v>25</v>
      </c>
      <c r="Q11867" t="s">
        <v>19</v>
      </c>
      <c r="R11867" t="s">
        <v>21</v>
      </c>
      <c r="S11867" t="s">
        <v>21</v>
      </c>
      <c r="T11867" t="s">
        <v>13312</v>
      </c>
      <c r="U11867" s="1">
        <v>45958</v>
      </c>
      <c r="V11867">
        <v>136</v>
      </c>
      <c r="W11867" t="str">
        <f t="shared" si="232"/>
        <v>120-149</v>
      </c>
    </row>
    <row r="11868" spans="1:23" x14ac:dyDescent="0.25">
      <c r="A11868" t="s">
        <v>12117</v>
      </c>
      <c r="B11868">
        <v>339571648</v>
      </c>
      <c r="C11868">
        <v>5174330338</v>
      </c>
      <c r="D11868" s="1">
        <v>45928</v>
      </c>
      <c r="E11868">
        <v>99232</v>
      </c>
      <c r="F11868">
        <v>99282</v>
      </c>
      <c r="G11868" t="s">
        <v>3673</v>
      </c>
      <c r="H11868" s="34">
        <v>65399</v>
      </c>
      <c r="I11868" s="7">
        <v>55589</v>
      </c>
      <c r="J11868" s="7">
        <v>54477.22</v>
      </c>
      <c r="K11868" s="7">
        <v>0</v>
      </c>
      <c r="L11868" s="7">
        <v>1111.78</v>
      </c>
      <c r="M11868" s="5">
        <v>0.02</v>
      </c>
      <c r="N11868" t="s">
        <v>16</v>
      </c>
      <c r="O11868" t="s">
        <v>17</v>
      </c>
      <c r="P11868" t="s">
        <v>3149</v>
      </c>
      <c r="Q11868" t="s">
        <v>32</v>
      </c>
      <c r="R11868" t="s">
        <v>20</v>
      </c>
      <c r="S11868" t="s">
        <v>17</v>
      </c>
      <c r="T11868" t="s">
        <v>13311</v>
      </c>
      <c r="U11868" s="1">
        <v>45969</v>
      </c>
      <c r="V11868">
        <v>41</v>
      </c>
      <c r="W11868" t="str">
        <f t="shared" si="232"/>
        <v>30-59</v>
      </c>
    </row>
    <row r="11869" spans="1:23" x14ac:dyDescent="0.25">
      <c r="A11869" t="s">
        <v>12118</v>
      </c>
      <c r="B11869">
        <v>4453376036</v>
      </c>
      <c r="C11869">
        <v>7884553232</v>
      </c>
      <c r="D11869" s="1">
        <v>45330</v>
      </c>
      <c r="E11869">
        <v>99215</v>
      </c>
      <c r="F11869">
        <v>99201</v>
      </c>
      <c r="G11869" t="s">
        <v>187</v>
      </c>
      <c r="H11869" s="34">
        <v>28717</v>
      </c>
      <c r="I11869" s="7">
        <v>24409</v>
      </c>
      <c r="J11869" s="7">
        <v>17355.82</v>
      </c>
      <c r="K11869" s="7">
        <v>6565</v>
      </c>
      <c r="L11869" s="7">
        <v>488.18</v>
      </c>
      <c r="M11869" s="5">
        <v>0.02</v>
      </c>
      <c r="N11869" t="s">
        <v>16</v>
      </c>
      <c r="O11869" t="s">
        <v>27</v>
      </c>
      <c r="P11869" t="s">
        <v>3149</v>
      </c>
      <c r="Q11869" t="s">
        <v>19</v>
      </c>
      <c r="R11869" t="s">
        <v>27</v>
      </c>
      <c r="S11869" t="s">
        <v>21</v>
      </c>
      <c r="T11869" t="s">
        <v>13310</v>
      </c>
      <c r="U11869" s="1">
        <v>45426</v>
      </c>
      <c r="V11869">
        <v>96</v>
      </c>
      <c r="W11869" t="str">
        <f t="shared" si="232"/>
        <v>90-119</v>
      </c>
    </row>
    <row r="11870" spans="1:23" x14ac:dyDescent="0.25">
      <c r="A11870" t="s">
        <v>12119</v>
      </c>
      <c r="B11870">
        <v>4356683364</v>
      </c>
      <c r="C11870">
        <v>3346507203</v>
      </c>
      <c r="D11870" s="1">
        <v>45921</v>
      </c>
      <c r="E11870">
        <v>99221</v>
      </c>
      <c r="F11870">
        <v>99291</v>
      </c>
      <c r="G11870" t="s">
        <v>3451</v>
      </c>
      <c r="H11870" s="34">
        <v>38004</v>
      </c>
      <c r="I11870" s="7">
        <v>31163</v>
      </c>
      <c r="J11870" s="7">
        <v>25553.66</v>
      </c>
      <c r="K11870" s="7">
        <v>0</v>
      </c>
      <c r="L11870" s="7">
        <v>5609.34</v>
      </c>
      <c r="M11870" s="5">
        <v>0.18</v>
      </c>
      <c r="N11870" t="s">
        <v>3141</v>
      </c>
      <c r="O11870" t="s">
        <v>17</v>
      </c>
      <c r="P11870" t="s">
        <v>58</v>
      </c>
      <c r="Q11870" t="s">
        <v>19</v>
      </c>
      <c r="R11870" t="s">
        <v>43</v>
      </c>
      <c r="S11870" t="s">
        <v>21</v>
      </c>
      <c r="T11870" t="s">
        <v>13311</v>
      </c>
      <c r="U11870" s="1">
        <v>45997</v>
      </c>
      <c r="V11870">
        <v>76</v>
      </c>
      <c r="W11870" t="str">
        <f t="shared" si="232"/>
        <v>60-89</v>
      </c>
    </row>
    <row r="11871" spans="1:23" x14ac:dyDescent="0.25">
      <c r="A11871" t="s">
        <v>12120</v>
      </c>
      <c r="B11871">
        <v>546164473</v>
      </c>
      <c r="C11871">
        <v>3123714114</v>
      </c>
      <c r="D11871" s="1">
        <v>45881</v>
      </c>
      <c r="E11871">
        <v>99215</v>
      </c>
      <c r="F11871">
        <v>99211</v>
      </c>
      <c r="G11871" t="s">
        <v>3187</v>
      </c>
      <c r="H11871" s="34">
        <v>77408</v>
      </c>
      <c r="I11871" s="7">
        <v>50315</v>
      </c>
      <c r="J11871" s="7">
        <v>32542.2</v>
      </c>
      <c r="K11871" s="7">
        <v>11735</v>
      </c>
      <c r="L11871" s="7">
        <v>6037.8</v>
      </c>
      <c r="M11871" s="5">
        <v>0.12</v>
      </c>
      <c r="N11871" t="s">
        <v>46</v>
      </c>
      <c r="O11871" t="s">
        <v>27</v>
      </c>
      <c r="P11871" t="s">
        <v>97</v>
      </c>
      <c r="Q11871" t="s">
        <v>19</v>
      </c>
      <c r="R11871" t="s">
        <v>27</v>
      </c>
      <c r="S11871" t="s">
        <v>21</v>
      </c>
      <c r="T11871" t="s">
        <v>13312</v>
      </c>
      <c r="U11871" s="1">
        <v>46023</v>
      </c>
      <c r="V11871">
        <v>142</v>
      </c>
      <c r="W11871" t="str">
        <f t="shared" si="232"/>
        <v>120-149</v>
      </c>
    </row>
    <row r="11872" spans="1:23" x14ac:dyDescent="0.25">
      <c r="A11872" t="s">
        <v>12121</v>
      </c>
      <c r="B11872">
        <v>265842361</v>
      </c>
      <c r="C11872">
        <v>250235407</v>
      </c>
      <c r="D11872" s="1">
        <v>45556</v>
      </c>
      <c r="E11872">
        <v>99238</v>
      </c>
      <c r="F11872">
        <v>80053</v>
      </c>
      <c r="G11872" t="s">
        <v>3412</v>
      </c>
      <c r="H11872" s="34">
        <v>92375</v>
      </c>
      <c r="I11872" s="7">
        <v>78519</v>
      </c>
      <c r="J11872" s="7">
        <v>68338.62</v>
      </c>
      <c r="K11872" s="7">
        <v>8610</v>
      </c>
      <c r="L11872" s="7">
        <v>1570.38</v>
      </c>
      <c r="M11872" s="5">
        <v>0.02</v>
      </c>
      <c r="N11872" t="s">
        <v>16</v>
      </c>
      <c r="O11872" t="s">
        <v>30</v>
      </c>
      <c r="P11872" t="s">
        <v>58</v>
      </c>
      <c r="Q11872" t="s">
        <v>32</v>
      </c>
      <c r="R11872" t="s">
        <v>43</v>
      </c>
      <c r="S11872" t="s">
        <v>27</v>
      </c>
      <c r="T11872" t="s">
        <v>13310</v>
      </c>
      <c r="U11872" s="1">
        <v>45676</v>
      </c>
      <c r="V11872">
        <v>120</v>
      </c>
      <c r="W11872" t="str">
        <f t="shared" si="232"/>
        <v>120-149</v>
      </c>
    </row>
    <row r="11873" spans="1:23" x14ac:dyDescent="0.25">
      <c r="A11873" t="s">
        <v>12122</v>
      </c>
      <c r="B11873">
        <v>6194122227</v>
      </c>
      <c r="C11873">
        <v>2132623208</v>
      </c>
      <c r="D11873" s="1">
        <v>45638</v>
      </c>
      <c r="E11873">
        <v>99238</v>
      </c>
      <c r="F11873">
        <v>99284</v>
      </c>
      <c r="G11873" t="s">
        <v>73</v>
      </c>
      <c r="H11873" s="34">
        <v>27726</v>
      </c>
      <c r="I11873" s="7">
        <v>22735</v>
      </c>
      <c r="J11873" s="7">
        <v>16190.7</v>
      </c>
      <c r="K11873" s="7">
        <v>2452</v>
      </c>
      <c r="L11873" s="7">
        <v>4092.3</v>
      </c>
      <c r="M11873" s="5">
        <v>0.18</v>
      </c>
      <c r="N11873" t="s">
        <v>3141</v>
      </c>
      <c r="O11873" t="s">
        <v>30</v>
      </c>
      <c r="P11873" t="s">
        <v>40</v>
      </c>
      <c r="Q11873" t="s">
        <v>32</v>
      </c>
      <c r="R11873" t="s">
        <v>20</v>
      </c>
      <c r="S11873" t="s">
        <v>17</v>
      </c>
      <c r="T11873" t="s">
        <v>13312</v>
      </c>
      <c r="U11873" s="1">
        <v>45799</v>
      </c>
      <c r="V11873">
        <v>161</v>
      </c>
      <c r="W11873" t="str">
        <f t="shared" si="232"/>
        <v>150-179</v>
      </c>
    </row>
    <row r="11874" spans="1:23" x14ac:dyDescent="0.25">
      <c r="A11874" t="s">
        <v>12123</v>
      </c>
      <c r="B11874">
        <v>7135491561</v>
      </c>
      <c r="C11874">
        <v>5096770179</v>
      </c>
      <c r="D11874" s="1">
        <v>45955</v>
      </c>
      <c r="E11874">
        <v>99238</v>
      </c>
      <c r="F11874">
        <v>85025</v>
      </c>
      <c r="G11874" t="s">
        <v>3494</v>
      </c>
      <c r="H11874" s="34">
        <v>98661</v>
      </c>
      <c r="I11874" s="7">
        <v>71036</v>
      </c>
      <c r="J11874" s="7">
        <v>59448.12</v>
      </c>
      <c r="K11874" s="7">
        <v>5905</v>
      </c>
      <c r="L11874" s="7">
        <v>5682.88</v>
      </c>
      <c r="M11874" s="5">
        <v>0.08</v>
      </c>
      <c r="N11874" t="s">
        <v>24</v>
      </c>
      <c r="O11874" t="s">
        <v>30</v>
      </c>
      <c r="P11874" t="s">
        <v>3146</v>
      </c>
      <c r="Q11874" t="s">
        <v>19</v>
      </c>
      <c r="R11874" t="s">
        <v>43</v>
      </c>
      <c r="S11874" t="s">
        <v>17</v>
      </c>
      <c r="T11874" t="s">
        <v>13312</v>
      </c>
      <c r="U11874" s="1">
        <v>46046</v>
      </c>
      <c r="V11874">
        <v>91</v>
      </c>
      <c r="W11874" t="str">
        <f t="shared" si="232"/>
        <v>90-119</v>
      </c>
    </row>
    <row r="11875" spans="1:23" x14ac:dyDescent="0.25">
      <c r="A11875" t="s">
        <v>12124</v>
      </c>
      <c r="B11875">
        <v>3385284326</v>
      </c>
      <c r="C11875">
        <v>8262080670</v>
      </c>
      <c r="D11875" s="1">
        <v>45619</v>
      </c>
      <c r="E11875">
        <v>99232</v>
      </c>
      <c r="F11875">
        <v>99202</v>
      </c>
      <c r="G11875" t="s">
        <v>3754</v>
      </c>
      <c r="H11875" s="34">
        <v>40905</v>
      </c>
      <c r="I11875" s="7">
        <v>32724</v>
      </c>
      <c r="J11875" s="7">
        <v>24664.639999999999</v>
      </c>
      <c r="K11875" s="7">
        <v>3478</v>
      </c>
      <c r="L11875" s="7">
        <v>4581.3599999999997</v>
      </c>
      <c r="M11875" s="5">
        <v>0.14000000000000001</v>
      </c>
      <c r="N11875" t="s">
        <v>1135</v>
      </c>
      <c r="O11875" t="s">
        <v>30</v>
      </c>
      <c r="P11875" t="s">
        <v>97</v>
      </c>
      <c r="Q11875" t="s">
        <v>32</v>
      </c>
      <c r="R11875" t="s">
        <v>26</v>
      </c>
      <c r="S11875" t="s">
        <v>17</v>
      </c>
      <c r="T11875" t="s">
        <v>13312</v>
      </c>
      <c r="U11875" s="1">
        <v>45724</v>
      </c>
      <c r="V11875">
        <v>105</v>
      </c>
      <c r="W11875" t="str">
        <f t="shared" si="232"/>
        <v>90-119</v>
      </c>
    </row>
    <row r="11876" spans="1:23" x14ac:dyDescent="0.25">
      <c r="A11876" t="s">
        <v>12125</v>
      </c>
      <c r="B11876">
        <v>1115242075</v>
      </c>
      <c r="C11876">
        <v>6859421423</v>
      </c>
      <c r="D11876" s="1">
        <v>45466</v>
      </c>
      <c r="E11876">
        <v>99222</v>
      </c>
      <c r="F11876">
        <v>99283</v>
      </c>
      <c r="G11876" t="s">
        <v>3641</v>
      </c>
      <c r="H11876" s="34">
        <v>62908</v>
      </c>
      <c r="I11876" s="7">
        <v>47181</v>
      </c>
      <c r="J11876" s="7">
        <v>35990.85</v>
      </c>
      <c r="K11876" s="7">
        <v>4113</v>
      </c>
      <c r="L11876" s="7">
        <v>7077.15</v>
      </c>
      <c r="M11876" s="5">
        <v>0.15</v>
      </c>
      <c r="N11876" t="s">
        <v>1139</v>
      </c>
      <c r="O11876" t="s">
        <v>30</v>
      </c>
      <c r="P11876" t="s">
        <v>3147</v>
      </c>
      <c r="Q11876" t="s">
        <v>19</v>
      </c>
      <c r="R11876" t="s">
        <v>43</v>
      </c>
      <c r="S11876" t="s">
        <v>21</v>
      </c>
      <c r="T11876" t="s">
        <v>13312</v>
      </c>
      <c r="U11876" s="1">
        <v>45534</v>
      </c>
      <c r="V11876">
        <v>68</v>
      </c>
      <c r="W11876" t="str">
        <f t="shared" si="232"/>
        <v>60-89</v>
      </c>
    </row>
    <row r="11877" spans="1:23" x14ac:dyDescent="0.25">
      <c r="A11877" t="s">
        <v>12126</v>
      </c>
      <c r="B11877">
        <v>427627423</v>
      </c>
      <c r="C11877">
        <v>9785233402</v>
      </c>
      <c r="D11877" s="1">
        <v>45521</v>
      </c>
      <c r="E11877">
        <v>99232</v>
      </c>
      <c r="F11877">
        <v>81000</v>
      </c>
      <c r="G11877" t="s">
        <v>293</v>
      </c>
      <c r="H11877" s="34">
        <v>61763</v>
      </c>
      <c r="I11877" s="7">
        <v>50646</v>
      </c>
      <c r="J11877" s="7">
        <v>34023.72</v>
      </c>
      <c r="K11877" s="7">
        <v>7506</v>
      </c>
      <c r="L11877" s="7">
        <v>9116.2800000000007</v>
      </c>
      <c r="M11877" s="5">
        <v>0.18</v>
      </c>
      <c r="N11877" t="s">
        <v>3141</v>
      </c>
      <c r="O11877" t="s">
        <v>30</v>
      </c>
      <c r="P11877" t="s">
        <v>3147</v>
      </c>
      <c r="Q11877" t="s">
        <v>32</v>
      </c>
      <c r="R11877" t="s">
        <v>27</v>
      </c>
      <c r="S11877" t="s">
        <v>27</v>
      </c>
      <c r="T11877" t="s">
        <v>13311</v>
      </c>
      <c r="U11877" s="1">
        <v>45697</v>
      </c>
      <c r="V11877">
        <v>176</v>
      </c>
      <c r="W11877" t="str">
        <f t="shared" si="232"/>
        <v>150-179</v>
      </c>
    </row>
    <row r="11878" spans="1:23" x14ac:dyDescent="0.25">
      <c r="A11878" t="s">
        <v>12127</v>
      </c>
      <c r="B11878">
        <v>7587280229</v>
      </c>
      <c r="C11878">
        <v>6496912952</v>
      </c>
      <c r="D11878" s="1">
        <v>45832</v>
      </c>
      <c r="E11878">
        <v>99233</v>
      </c>
      <c r="F11878">
        <v>99202</v>
      </c>
      <c r="G11878" t="s">
        <v>365</v>
      </c>
      <c r="H11878" s="34">
        <v>82098</v>
      </c>
      <c r="I11878" s="7">
        <v>67320</v>
      </c>
      <c r="J11878" s="7">
        <v>42558.400000000001</v>
      </c>
      <c r="K11878" s="7">
        <v>12644</v>
      </c>
      <c r="L11878" s="7">
        <v>12117.6</v>
      </c>
      <c r="M11878" s="5">
        <v>0.18</v>
      </c>
      <c r="N11878" t="s">
        <v>3141</v>
      </c>
      <c r="O11878" t="s">
        <v>27</v>
      </c>
      <c r="P11878" t="s">
        <v>3150</v>
      </c>
      <c r="Q11878" t="s">
        <v>19</v>
      </c>
      <c r="R11878" t="s">
        <v>27</v>
      </c>
      <c r="S11878" t="s">
        <v>27</v>
      </c>
      <c r="T11878" t="s">
        <v>13311</v>
      </c>
      <c r="U11878" s="1">
        <v>45880</v>
      </c>
      <c r="V11878">
        <v>48</v>
      </c>
      <c r="W11878" t="str">
        <f t="shared" si="232"/>
        <v>30-59</v>
      </c>
    </row>
    <row r="11879" spans="1:23" x14ac:dyDescent="0.25">
      <c r="A11879" t="s">
        <v>12128</v>
      </c>
      <c r="B11879">
        <v>7101677069</v>
      </c>
      <c r="C11879">
        <v>1641656568</v>
      </c>
      <c r="D11879" s="1">
        <v>45694</v>
      </c>
      <c r="E11879">
        <v>99232</v>
      </c>
      <c r="F11879">
        <v>99213</v>
      </c>
      <c r="G11879" t="s">
        <v>3335</v>
      </c>
      <c r="H11879" s="34">
        <v>50400</v>
      </c>
      <c r="I11879" s="7">
        <v>41328</v>
      </c>
      <c r="J11879" s="7">
        <v>33888.959999999999</v>
      </c>
      <c r="K11879" s="7">
        <v>0</v>
      </c>
      <c r="L11879" s="7">
        <v>7439.04</v>
      </c>
      <c r="M11879" s="5">
        <v>0.18</v>
      </c>
      <c r="N11879" t="s">
        <v>3141</v>
      </c>
      <c r="O11879" t="s">
        <v>17</v>
      </c>
      <c r="P11879" t="s">
        <v>55</v>
      </c>
      <c r="Q11879" t="s">
        <v>32</v>
      </c>
      <c r="R11879" t="s">
        <v>21</v>
      </c>
      <c r="S11879" t="s">
        <v>17</v>
      </c>
      <c r="T11879" t="s">
        <v>13312</v>
      </c>
      <c r="U11879" s="1">
        <v>45826</v>
      </c>
      <c r="V11879">
        <v>131</v>
      </c>
      <c r="W11879" t="str">
        <f t="shared" si="232"/>
        <v>120-149</v>
      </c>
    </row>
    <row r="11880" spans="1:23" x14ac:dyDescent="0.25">
      <c r="A11880" t="s">
        <v>12129</v>
      </c>
      <c r="B11880">
        <v>8446946403</v>
      </c>
      <c r="C11880">
        <v>6567139325</v>
      </c>
      <c r="D11880" s="1">
        <v>45705</v>
      </c>
      <c r="E11880">
        <v>99233</v>
      </c>
      <c r="F11880">
        <v>99283</v>
      </c>
      <c r="G11880" t="s">
        <v>3170</v>
      </c>
      <c r="H11880" s="34">
        <v>98558</v>
      </c>
      <c r="I11880" s="7">
        <v>83774</v>
      </c>
      <c r="J11880" s="7">
        <v>76419.520000000004</v>
      </c>
      <c r="K11880" s="7">
        <v>5679</v>
      </c>
      <c r="L11880" s="7">
        <v>1675.48</v>
      </c>
      <c r="M11880" s="5">
        <v>0.02</v>
      </c>
      <c r="N11880" t="s">
        <v>16</v>
      </c>
      <c r="O11880" t="s">
        <v>30</v>
      </c>
      <c r="P11880" t="s">
        <v>40</v>
      </c>
      <c r="Q11880" t="s">
        <v>32</v>
      </c>
      <c r="R11880" t="s">
        <v>38</v>
      </c>
      <c r="S11880" t="s">
        <v>21</v>
      </c>
      <c r="T11880" t="s">
        <v>13311</v>
      </c>
      <c r="U11880" s="1">
        <v>45834</v>
      </c>
      <c r="V11880">
        <v>128</v>
      </c>
      <c r="W11880" t="str">
        <f t="shared" si="232"/>
        <v>120-149</v>
      </c>
    </row>
    <row r="11881" spans="1:23" x14ac:dyDescent="0.25">
      <c r="A11881" t="s">
        <v>12130</v>
      </c>
      <c r="B11881">
        <v>8957183637</v>
      </c>
      <c r="C11881">
        <v>1155923121</v>
      </c>
      <c r="D11881" s="1">
        <v>45456</v>
      </c>
      <c r="E11881">
        <v>99214</v>
      </c>
      <c r="F11881">
        <v>99213</v>
      </c>
      <c r="G11881" t="s">
        <v>79</v>
      </c>
      <c r="H11881" s="34">
        <v>78913</v>
      </c>
      <c r="I11881" s="7">
        <v>64709</v>
      </c>
      <c r="J11881" s="7">
        <v>53061.38</v>
      </c>
      <c r="K11881" s="7">
        <v>0</v>
      </c>
      <c r="L11881" s="7">
        <v>11647.62</v>
      </c>
      <c r="M11881" s="5">
        <v>0.18</v>
      </c>
      <c r="N11881" t="s">
        <v>3141</v>
      </c>
      <c r="O11881" t="s">
        <v>17</v>
      </c>
      <c r="P11881" t="s">
        <v>3149</v>
      </c>
      <c r="Q11881" t="s">
        <v>32</v>
      </c>
      <c r="R11881" t="s">
        <v>26</v>
      </c>
      <c r="S11881" t="s">
        <v>17</v>
      </c>
      <c r="T11881" t="s">
        <v>13311</v>
      </c>
      <c r="U11881" s="1">
        <v>45515</v>
      </c>
      <c r="V11881">
        <v>59</v>
      </c>
      <c r="W11881" t="str">
        <f t="shared" si="232"/>
        <v>30-59</v>
      </c>
    </row>
    <row r="11882" spans="1:23" x14ac:dyDescent="0.25">
      <c r="A11882" t="s">
        <v>12131</v>
      </c>
      <c r="B11882">
        <v>8632484338</v>
      </c>
      <c r="C11882">
        <v>6684190888</v>
      </c>
      <c r="D11882" s="1">
        <v>45474</v>
      </c>
      <c r="E11882">
        <v>99232</v>
      </c>
      <c r="F11882">
        <v>99205</v>
      </c>
      <c r="G11882" t="s">
        <v>559</v>
      </c>
      <c r="H11882" s="34">
        <v>69167</v>
      </c>
      <c r="I11882" s="7">
        <v>51875</v>
      </c>
      <c r="J11882" s="7">
        <v>39866.75</v>
      </c>
      <c r="K11882" s="7">
        <v>4227</v>
      </c>
      <c r="L11882" s="7">
        <v>7781.25</v>
      </c>
      <c r="M11882" s="5">
        <v>0.15</v>
      </c>
      <c r="N11882" t="s">
        <v>1139</v>
      </c>
      <c r="O11882" t="s">
        <v>30</v>
      </c>
      <c r="P11882" t="s">
        <v>40</v>
      </c>
      <c r="Q11882" t="s">
        <v>32</v>
      </c>
      <c r="R11882" t="s">
        <v>27</v>
      </c>
      <c r="S11882" t="s">
        <v>21</v>
      </c>
      <c r="T11882" t="s">
        <v>13311</v>
      </c>
      <c r="U11882" s="1">
        <v>45591</v>
      </c>
      <c r="V11882">
        <v>117</v>
      </c>
      <c r="W11882" t="str">
        <f t="shared" si="232"/>
        <v>90-119</v>
      </c>
    </row>
    <row r="11883" spans="1:23" x14ac:dyDescent="0.25">
      <c r="A11883" t="s">
        <v>12132</v>
      </c>
      <c r="B11883">
        <v>706512360</v>
      </c>
      <c r="C11883">
        <v>5486122816</v>
      </c>
      <c r="D11883" s="1">
        <v>45744</v>
      </c>
      <c r="E11883">
        <v>99213</v>
      </c>
      <c r="F11883">
        <v>93000</v>
      </c>
      <c r="G11883" t="s">
        <v>142</v>
      </c>
      <c r="H11883" s="34">
        <v>63254</v>
      </c>
      <c r="I11883" s="7">
        <v>49971</v>
      </c>
      <c r="J11883" s="7">
        <v>27415.64</v>
      </c>
      <c r="K11883" s="7">
        <v>14560</v>
      </c>
      <c r="L11883" s="7">
        <v>7995.36</v>
      </c>
      <c r="M11883" s="5">
        <v>0.16</v>
      </c>
      <c r="N11883" t="s">
        <v>1138</v>
      </c>
      <c r="O11883" t="s">
        <v>27</v>
      </c>
      <c r="P11883" t="s">
        <v>3150</v>
      </c>
      <c r="Q11883" t="s">
        <v>32</v>
      </c>
      <c r="R11883" t="s">
        <v>43</v>
      </c>
      <c r="S11883" t="s">
        <v>17</v>
      </c>
      <c r="T11883" t="s">
        <v>13310</v>
      </c>
      <c r="U11883" s="1">
        <v>45920</v>
      </c>
      <c r="V11883">
        <v>176</v>
      </c>
      <c r="W11883" t="str">
        <f t="shared" si="232"/>
        <v>150-179</v>
      </c>
    </row>
    <row r="11884" spans="1:23" x14ac:dyDescent="0.25">
      <c r="A11884" t="s">
        <v>12133</v>
      </c>
      <c r="B11884">
        <v>3120671637</v>
      </c>
      <c r="C11884">
        <v>365317594</v>
      </c>
      <c r="D11884" s="1">
        <v>45943</v>
      </c>
      <c r="E11884">
        <v>99214</v>
      </c>
      <c r="F11884">
        <v>81000</v>
      </c>
      <c r="G11884" t="s">
        <v>279</v>
      </c>
      <c r="H11884" s="34">
        <v>16555</v>
      </c>
      <c r="I11884" s="7">
        <v>12913</v>
      </c>
      <c r="J11884" s="7">
        <v>10330.4</v>
      </c>
      <c r="K11884" s="7">
        <v>0</v>
      </c>
      <c r="L11884" s="7">
        <v>2582.6</v>
      </c>
      <c r="M11884" s="5">
        <v>0.2</v>
      </c>
      <c r="N11884" t="s">
        <v>3140</v>
      </c>
      <c r="O11884" t="s">
        <v>17</v>
      </c>
      <c r="P11884" t="s">
        <v>3146</v>
      </c>
      <c r="Q11884" t="s">
        <v>32</v>
      </c>
      <c r="R11884" t="s">
        <v>26</v>
      </c>
      <c r="S11884" t="s">
        <v>21</v>
      </c>
      <c r="T11884" t="s">
        <v>13310</v>
      </c>
      <c r="U11884" s="1">
        <v>46074</v>
      </c>
      <c r="V11884">
        <v>131</v>
      </c>
      <c r="W11884" t="str">
        <f t="shared" si="232"/>
        <v>120-149</v>
      </c>
    </row>
    <row r="11885" spans="1:23" x14ac:dyDescent="0.25">
      <c r="A11885" t="s">
        <v>12134</v>
      </c>
      <c r="B11885">
        <v>5401446548</v>
      </c>
      <c r="C11885">
        <v>1293624099</v>
      </c>
      <c r="D11885" s="1">
        <v>45725</v>
      </c>
      <c r="E11885">
        <v>99231</v>
      </c>
      <c r="F11885">
        <v>71046</v>
      </c>
      <c r="G11885" t="s">
        <v>318</v>
      </c>
      <c r="H11885" s="34">
        <v>17681</v>
      </c>
      <c r="I11885" s="7">
        <v>13261</v>
      </c>
      <c r="J11885" s="7">
        <v>9784.85</v>
      </c>
      <c r="K11885" s="7">
        <v>1487</v>
      </c>
      <c r="L11885" s="7">
        <v>1989.15</v>
      </c>
      <c r="M11885" s="5">
        <v>0.15</v>
      </c>
      <c r="N11885" t="s">
        <v>1139</v>
      </c>
      <c r="O11885" t="s">
        <v>30</v>
      </c>
      <c r="P11885" t="s">
        <v>55</v>
      </c>
      <c r="Q11885" t="s">
        <v>19</v>
      </c>
      <c r="R11885" t="s">
        <v>26</v>
      </c>
      <c r="S11885" t="s">
        <v>17</v>
      </c>
      <c r="T11885" t="s">
        <v>13311</v>
      </c>
      <c r="U11885" s="1">
        <v>45891</v>
      </c>
      <c r="V11885">
        <v>166</v>
      </c>
      <c r="W11885" t="str">
        <f t="shared" si="232"/>
        <v>150-179</v>
      </c>
    </row>
    <row r="11886" spans="1:23" x14ac:dyDescent="0.25">
      <c r="A11886" t="s">
        <v>12135</v>
      </c>
      <c r="B11886">
        <v>266586126</v>
      </c>
      <c r="C11886">
        <v>7091569324</v>
      </c>
      <c r="D11886" s="1">
        <v>45678</v>
      </c>
      <c r="E11886">
        <v>99232</v>
      </c>
      <c r="F11886">
        <v>99211</v>
      </c>
      <c r="G11886" t="s">
        <v>3449</v>
      </c>
      <c r="H11886" s="34">
        <v>51404</v>
      </c>
      <c r="I11886" s="7">
        <v>43693</v>
      </c>
      <c r="J11886" s="7">
        <v>42819.14</v>
      </c>
      <c r="K11886" s="7">
        <v>0</v>
      </c>
      <c r="L11886" s="7">
        <v>873.86</v>
      </c>
      <c r="M11886" s="5">
        <v>0.02</v>
      </c>
      <c r="N11886" t="s">
        <v>16</v>
      </c>
      <c r="O11886" t="s">
        <v>17</v>
      </c>
      <c r="P11886" t="s">
        <v>55</v>
      </c>
      <c r="Q11886" t="s">
        <v>32</v>
      </c>
      <c r="R11886" t="s">
        <v>27</v>
      </c>
      <c r="S11886" t="s">
        <v>17</v>
      </c>
      <c r="T11886" t="s">
        <v>13311</v>
      </c>
      <c r="U11886" s="1">
        <v>45836</v>
      </c>
      <c r="V11886">
        <v>158</v>
      </c>
      <c r="W11886" t="str">
        <f t="shared" si="232"/>
        <v>150-179</v>
      </c>
    </row>
    <row r="11887" spans="1:23" x14ac:dyDescent="0.25">
      <c r="A11887" t="s">
        <v>12136</v>
      </c>
      <c r="B11887">
        <v>8445375170</v>
      </c>
      <c r="C11887">
        <v>4136773640</v>
      </c>
      <c r="D11887" s="1">
        <v>45538</v>
      </c>
      <c r="E11887">
        <v>99213</v>
      </c>
      <c r="F11887">
        <v>99285</v>
      </c>
      <c r="G11887" t="s">
        <v>3702</v>
      </c>
      <c r="H11887" s="34">
        <v>52827</v>
      </c>
      <c r="I11887" s="7">
        <v>39620</v>
      </c>
      <c r="J11887" s="7">
        <v>29652</v>
      </c>
      <c r="K11887" s="7">
        <v>4025</v>
      </c>
      <c r="L11887" s="7">
        <v>5943</v>
      </c>
      <c r="M11887" s="5">
        <v>0.15</v>
      </c>
      <c r="N11887" t="s">
        <v>1139</v>
      </c>
      <c r="O11887" t="s">
        <v>30</v>
      </c>
      <c r="P11887" t="s">
        <v>25</v>
      </c>
      <c r="Q11887" t="s">
        <v>19</v>
      </c>
      <c r="R11887" t="s">
        <v>21</v>
      </c>
      <c r="S11887" t="s">
        <v>17</v>
      </c>
      <c r="T11887" t="s">
        <v>13310</v>
      </c>
      <c r="U11887" s="1">
        <v>45657</v>
      </c>
      <c r="V11887">
        <v>119</v>
      </c>
      <c r="W11887" t="str">
        <f t="shared" si="232"/>
        <v>90-119</v>
      </c>
    </row>
    <row r="11888" spans="1:23" x14ac:dyDescent="0.25">
      <c r="A11888" t="s">
        <v>12137</v>
      </c>
      <c r="B11888">
        <v>4874272997</v>
      </c>
      <c r="C11888">
        <v>2160959499</v>
      </c>
      <c r="D11888" s="1">
        <v>45626</v>
      </c>
      <c r="E11888">
        <v>99221</v>
      </c>
      <c r="F11888">
        <v>99291</v>
      </c>
      <c r="G11888" t="s">
        <v>3702</v>
      </c>
      <c r="H11888" s="34">
        <v>89576</v>
      </c>
      <c r="I11888" s="7">
        <v>70765</v>
      </c>
      <c r="J11888" s="7">
        <v>43538.6</v>
      </c>
      <c r="K11888" s="7">
        <v>15904</v>
      </c>
      <c r="L11888" s="7">
        <v>11322.4</v>
      </c>
      <c r="M11888" s="5">
        <v>0.16</v>
      </c>
      <c r="N11888" t="s">
        <v>1138</v>
      </c>
      <c r="O11888" t="s">
        <v>27</v>
      </c>
      <c r="P11888" t="s">
        <v>3147</v>
      </c>
      <c r="Q11888" t="s">
        <v>32</v>
      </c>
      <c r="R11888" t="s">
        <v>21</v>
      </c>
      <c r="S11888" t="s">
        <v>17</v>
      </c>
      <c r="T11888" t="s">
        <v>13311</v>
      </c>
      <c r="U11888" s="1">
        <v>45785</v>
      </c>
      <c r="V11888">
        <v>159</v>
      </c>
      <c r="W11888" t="str">
        <f t="shared" si="232"/>
        <v>150-179</v>
      </c>
    </row>
    <row r="11889" spans="1:23" x14ac:dyDescent="0.25">
      <c r="A11889" t="s">
        <v>12138</v>
      </c>
      <c r="B11889">
        <v>5013481503</v>
      </c>
      <c r="C11889">
        <v>8788460782</v>
      </c>
      <c r="D11889" s="1">
        <v>45688</v>
      </c>
      <c r="E11889">
        <v>99223</v>
      </c>
      <c r="F11889">
        <v>99204</v>
      </c>
      <c r="G11889" t="s">
        <v>198</v>
      </c>
      <c r="H11889" s="34">
        <v>63141</v>
      </c>
      <c r="I11889" s="7">
        <v>53670</v>
      </c>
      <c r="J11889" s="7">
        <v>52596.6</v>
      </c>
      <c r="K11889" s="7">
        <v>0</v>
      </c>
      <c r="L11889" s="7">
        <v>1073.4000000000001</v>
      </c>
      <c r="M11889" s="5">
        <v>0.02</v>
      </c>
      <c r="N11889" t="s">
        <v>16</v>
      </c>
      <c r="O11889" t="s">
        <v>17</v>
      </c>
      <c r="P11889" t="s">
        <v>35</v>
      </c>
      <c r="Q11889" t="s">
        <v>19</v>
      </c>
      <c r="R11889" t="s">
        <v>27</v>
      </c>
      <c r="S11889" t="s">
        <v>27</v>
      </c>
      <c r="T11889" t="s">
        <v>13311</v>
      </c>
      <c r="U11889" s="1">
        <v>45818</v>
      </c>
      <c r="V11889">
        <v>130</v>
      </c>
      <c r="W11889" t="str">
        <f t="shared" si="232"/>
        <v>120-149</v>
      </c>
    </row>
    <row r="11890" spans="1:23" x14ac:dyDescent="0.25">
      <c r="A11890" t="s">
        <v>12139</v>
      </c>
      <c r="B11890">
        <v>8735867141</v>
      </c>
      <c r="C11890">
        <v>9890302798</v>
      </c>
      <c r="D11890" s="1">
        <v>45420</v>
      </c>
      <c r="E11890">
        <v>99223</v>
      </c>
      <c r="F11890">
        <v>99284</v>
      </c>
      <c r="G11890" t="s">
        <v>3371</v>
      </c>
      <c r="H11890" s="34">
        <v>98233</v>
      </c>
      <c r="I11890" s="7">
        <v>80551</v>
      </c>
      <c r="J11890" s="7">
        <v>37143.82</v>
      </c>
      <c r="K11890" s="7">
        <v>28908</v>
      </c>
      <c r="L11890" s="7">
        <v>14499.18</v>
      </c>
      <c r="M11890" s="5">
        <v>0.18</v>
      </c>
      <c r="N11890" t="s">
        <v>3141</v>
      </c>
      <c r="O11890" t="s">
        <v>27</v>
      </c>
      <c r="P11890" t="s">
        <v>18</v>
      </c>
      <c r="Q11890" t="s">
        <v>19</v>
      </c>
      <c r="R11890" t="s">
        <v>43</v>
      </c>
      <c r="S11890" t="s">
        <v>27</v>
      </c>
      <c r="T11890" t="s">
        <v>13311</v>
      </c>
      <c r="U11890" s="1">
        <v>45460</v>
      </c>
      <c r="V11890">
        <v>40</v>
      </c>
      <c r="W11890" t="str">
        <f t="shared" si="232"/>
        <v>30-59</v>
      </c>
    </row>
    <row r="11891" spans="1:23" x14ac:dyDescent="0.25">
      <c r="A11891" t="s">
        <v>12140</v>
      </c>
      <c r="B11891">
        <v>4656244550</v>
      </c>
      <c r="C11891">
        <v>3726992120</v>
      </c>
      <c r="D11891" s="1">
        <v>45305</v>
      </c>
      <c r="E11891">
        <v>99233</v>
      </c>
      <c r="F11891">
        <v>99292</v>
      </c>
      <c r="G11891" t="s">
        <v>3218</v>
      </c>
      <c r="H11891" s="34">
        <v>92772</v>
      </c>
      <c r="I11891" s="7">
        <v>60302</v>
      </c>
      <c r="J11891" s="7">
        <v>32604.76</v>
      </c>
      <c r="K11891" s="7">
        <v>20461</v>
      </c>
      <c r="L11891" s="7">
        <v>7236.24</v>
      </c>
      <c r="M11891" s="5">
        <v>0.12</v>
      </c>
      <c r="N11891" t="s">
        <v>46</v>
      </c>
      <c r="O11891" t="s">
        <v>27</v>
      </c>
      <c r="P11891" t="s">
        <v>3150</v>
      </c>
      <c r="Q11891" t="s">
        <v>32</v>
      </c>
      <c r="R11891" t="s">
        <v>38</v>
      </c>
      <c r="S11891" t="s">
        <v>21</v>
      </c>
      <c r="T11891" t="s">
        <v>13311</v>
      </c>
      <c r="U11891" s="1">
        <v>45474</v>
      </c>
      <c r="V11891">
        <v>169</v>
      </c>
      <c r="W11891" t="str">
        <f t="shared" si="232"/>
        <v>150-179</v>
      </c>
    </row>
    <row r="11892" spans="1:23" x14ac:dyDescent="0.25">
      <c r="A11892" t="s">
        <v>12141</v>
      </c>
      <c r="B11892">
        <v>4002795673</v>
      </c>
      <c r="C11892">
        <v>7410222314</v>
      </c>
      <c r="D11892" s="1">
        <v>45959</v>
      </c>
      <c r="E11892">
        <v>99213</v>
      </c>
      <c r="F11892">
        <v>93000</v>
      </c>
      <c r="G11892" t="s">
        <v>3641</v>
      </c>
      <c r="H11892" s="34">
        <v>36511</v>
      </c>
      <c r="I11892" s="7">
        <v>26288</v>
      </c>
      <c r="J11892" s="7">
        <v>24184.959999999999</v>
      </c>
      <c r="K11892" s="7">
        <v>0</v>
      </c>
      <c r="L11892" s="7">
        <v>2103.04</v>
      </c>
      <c r="M11892" s="5">
        <v>0.08</v>
      </c>
      <c r="N11892" t="s">
        <v>24</v>
      </c>
      <c r="O11892" t="s">
        <v>17</v>
      </c>
      <c r="P11892" t="s">
        <v>58</v>
      </c>
      <c r="Q11892" t="s">
        <v>32</v>
      </c>
      <c r="R11892" t="s">
        <v>27</v>
      </c>
      <c r="S11892" t="s">
        <v>27</v>
      </c>
      <c r="T11892" t="s">
        <v>13312</v>
      </c>
      <c r="U11892" s="1">
        <v>46084</v>
      </c>
      <c r="V11892">
        <v>126</v>
      </c>
      <c r="W11892" t="str">
        <f t="shared" si="232"/>
        <v>120-149</v>
      </c>
    </row>
    <row r="11893" spans="1:23" x14ac:dyDescent="0.25">
      <c r="A11893" t="s">
        <v>12142</v>
      </c>
      <c r="B11893">
        <v>8325830287</v>
      </c>
      <c r="C11893">
        <v>7170122611</v>
      </c>
      <c r="D11893" s="1">
        <v>45778</v>
      </c>
      <c r="E11893">
        <v>99233</v>
      </c>
      <c r="F11893">
        <v>99213</v>
      </c>
      <c r="G11893" t="s">
        <v>3405</v>
      </c>
      <c r="H11893" s="34">
        <v>57833</v>
      </c>
      <c r="I11893" s="7">
        <v>45110</v>
      </c>
      <c r="J11893" s="7">
        <v>32859</v>
      </c>
      <c r="K11893" s="7">
        <v>3229</v>
      </c>
      <c r="L11893" s="7">
        <v>9022</v>
      </c>
      <c r="M11893" s="5">
        <v>0.2</v>
      </c>
      <c r="N11893" t="s">
        <v>3140</v>
      </c>
      <c r="O11893" t="s">
        <v>30</v>
      </c>
      <c r="P11893" t="s">
        <v>3149</v>
      </c>
      <c r="Q11893" t="s">
        <v>32</v>
      </c>
      <c r="R11893" t="s">
        <v>21</v>
      </c>
      <c r="S11893" t="s">
        <v>27</v>
      </c>
      <c r="T11893" t="s">
        <v>13310</v>
      </c>
      <c r="U11893" s="1">
        <v>45951</v>
      </c>
      <c r="V11893">
        <v>173</v>
      </c>
      <c r="W11893" t="str">
        <f t="shared" si="232"/>
        <v>150-179</v>
      </c>
    </row>
    <row r="11894" spans="1:23" x14ac:dyDescent="0.25">
      <c r="A11894" t="s">
        <v>12143</v>
      </c>
      <c r="B11894">
        <v>3746858591</v>
      </c>
      <c r="C11894">
        <v>8053532690</v>
      </c>
      <c r="D11894" s="1">
        <v>45616</v>
      </c>
      <c r="E11894">
        <v>99213</v>
      </c>
      <c r="F11894">
        <v>99205</v>
      </c>
      <c r="G11894" t="s">
        <v>263</v>
      </c>
      <c r="H11894" s="34">
        <v>67463</v>
      </c>
      <c r="I11894" s="7">
        <v>55320</v>
      </c>
      <c r="J11894" s="7">
        <v>30585.4</v>
      </c>
      <c r="K11894" s="7">
        <v>14777</v>
      </c>
      <c r="L11894" s="7">
        <v>9957.6</v>
      </c>
      <c r="M11894" s="5">
        <v>0.18</v>
      </c>
      <c r="N11894" t="s">
        <v>3141</v>
      </c>
      <c r="O11894" t="s">
        <v>27</v>
      </c>
      <c r="P11894" t="s">
        <v>18</v>
      </c>
      <c r="Q11894" t="s">
        <v>32</v>
      </c>
      <c r="R11894" t="s">
        <v>21</v>
      </c>
      <c r="S11894" t="s">
        <v>27</v>
      </c>
      <c r="T11894" t="s">
        <v>13312</v>
      </c>
      <c r="U11894" s="1">
        <v>45746</v>
      </c>
      <c r="V11894">
        <v>130</v>
      </c>
      <c r="W11894" t="str">
        <f t="shared" si="232"/>
        <v>120-149</v>
      </c>
    </row>
    <row r="11895" spans="1:23" x14ac:dyDescent="0.25">
      <c r="A11895" t="s">
        <v>12144</v>
      </c>
      <c r="B11895">
        <v>5057916739</v>
      </c>
      <c r="C11895">
        <v>7586583684</v>
      </c>
      <c r="D11895" s="1">
        <v>45881</v>
      </c>
      <c r="E11895">
        <v>99214</v>
      </c>
      <c r="F11895">
        <v>99283</v>
      </c>
      <c r="G11895" t="s">
        <v>159</v>
      </c>
      <c r="H11895" s="34">
        <v>67234</v>
      </c>
      <c r="I11895" s="7">
        <v>52443</v>
      </c>
      <c r="J11895" s="7">
        <v>37877.4</v>
      </c>
      <c r="K11895" s="7">
        <v>4077</v>
      </c>
      <c r="L11895" s="7">
        <v>10488.6</v>
      </c>
      <c r="M11895" s="5">
        <v>0.2</v>
      </c>
      <c r="N11895" t="s">
        <v>3140</v>
      </c>
      <c r="O11895" t="s">
        <v>30</v>
      </c>
      <c r="P11895" t="s">
        <v>31</v>
      </c>
      <c r="Q11895" t="s">
        <v>32</v>
      </c>
      <c r="R11895" t="s">
        <v>26</v>
      </c>
      <c r="S11895" t="s">
        <v>17</v>
      </c>
      <c r="T11895" t="s">
        <v>13312</v>
      </c>
      <c r="U11895" s="1">
        <v>45927</v>
      </c>
      <c r="V11895">
        <v>46</v>
      </c>
      <c r="W11895" t="str">
        <f t="shared" si="232"/>
        <v>30-59</v>
      </c>
    </row>
    <row r="11896" spans="1:23" x14ac:dyDescent="0.25">
      <c r="A11896" t="s">
        <v>12145</v>
      </c>
      <c r="B11896">
        <v>5732610247</v>
      </c>
      <c r="C11896">
        <v>3287973677</v>
      </c>
      <c r="D11896" s="1">
        <v>45620</v>
      </c>
      <c r="E11896">
        <v>99231</v>
      </c>
      <c r="F11896">
        <v>99201</v>
      </c>
      <c r="G11896" t="s">
        <v>263</v>
      </c>
      <c r="H11896" s="34">
        <v>99133</v>
      </c>
      <c r="I11896" s="7">
        <v>64436</v>
      </c>
      <c r="J11896" s="7">
        <v>47833.68</v>
      </c>
      <c r="K11896" s="7">
        <v>8870</v>
      </c>
      <c r="L11896" s="7">
        <v>7732.32</v>
      </c>
      <c r="M11896" s="5">
        <v>0.12</v>
      </c>
      <c r="N11896" t="s">
        <v>46</v>
      </c>
      <c r="O11896" t="s">
        <v>30</v>
      </c>
      <c r="P11896" t="s">
        <v>35</v>
      </c>
      <c r="Q11896" t="s">
        <v>32</v>
      </c>
      <c r="R11896" t="s">
        <v>20</v>
      </c>
      <c r="S11896" t="s">
        <v>27</v>
      </c>
      <c r="T11896" t="s">
        <v>13310</v>
      </c>
      <c r="U11896" s="1">
        <v>45776</v>
      </c>
      <c r="V11896">
        <v>156</v>
      </c>
      <c r="W11896" t="str">
        <f t="shared" si="232"/>
        <v>150-179</v>
      </c>
    </row>
    <row r="11897" spans="1:23" x14ac:dyDescent="0.25">
      <c r="A11897" t="s">
        <v>12146</v>
      </c>
      <c r="B11897">
        <v>2475555916</v>
      </c>
      <c r="C11897">
        <v>250949850</v>
      </c>
      <c r="D11897" s="1">
        <v>45511</v>
      </c>
      <c r="E11897">
        <v>99214</v>
      </c>
      <c r="F11897">
        <v>99203</v>
      </c>
      <c r="G11897" t="s">
        <v>154</v>
      </c>
      <c r="H11897" s="34">
        <v>50926</v>
      </c>
      <c r="I11897" s="7">
        <v>39722</v>
      </c>
      <c r="J11897" s="7">
        <v>28635.599999999999</v>
      </c>
      <c r="K11897" s="7">
        <v>3142</v>
      </c>
      <c r="L11897" s="7">
        <v>7944.4</v>
      </c>
      <c r="M11897" s="5">
        <v>0.2</v>
      </c>
      <c r="N11897" t="s">
        <v>3140</v>
      </c>
      <c r="O11897" t="s">
        <v>30</v>
      </c>
      <c r="P11897" t="s">
        <v>40</v>
      </c>
      <c r="Q11897" t="s">
        <v>19</v>
      </c>
      <c r="R11897" t="s">
        <v>27</v>
      </c>
      <c r="S11897" t="s">
        <v>27</v>
      </c>
      <c r="T11897" t="s">
        <v>13311</v>
      </c>
      <c r="U11897" s="1">
        <v>45690</v>
      </c>
      <c r="V11897">
        <v>179</v>
      </c>
      <c r="W11897" t="str">
        <f t="shared" si="232"/>
        <v>150-179</v>
      </c>
    </row>
    <row r="11898" spans="1:23" x14ac:dyDescent="0.25">
      <c r="A11898" t="s">
        <v>12147</v>
      </c>
      <c r="B11898">
        <v>4708624972</v>
      </c>
      <c r="C11898">
        <v>2829854695</v>
      </c>
      <c r="D11898" s="1">
        <v>45786</v>
      </c>
      <c r="E11898">
        <v>99232</v>
      </c>
      <c r="F11898">
        <v>99291</v>
      </c>
      <c r="G11898" t="s">
        <v>3428</v>
      </c>
      <c r="H11898" s="34">
        <v>48011</v>
      </c>
      <c r="I11898" s="7">
        <v>40809</v>
      </c>
      <c r="J11898" s="7">
        <v>22599.82</v>
      </c>
      <c r="K11898" s="7">
        <v>17393</v>
      </c>
      <c r="L11898" s="7">
        <v>816.18</v>
      </c>
      <c r="M11898" s="5">
        <v>0.02</v>
      </c>
      <c r="N11898" t="s">
        <v>16</v>
      </c>
      <c r="O11898" t="s">
        <v>27</v>
      </c>
      <c r="P11898" t="s">
        <v>55</v>
      </c>
      <c r="Q11898" t="s">
        <v>19</v>
      </c>
      <c r="R11898" t="s">
        <v>43</v>
      </c>
      <c r="S11898" t="s">
        <v>17</v>
      </c>
      <c r="T11898" t="s">
        <v>13310</v>
      </c>
      <c r="U11898" s="1">
        <v>45965</v>
      </c>
      <c r="V11898">
        <v>179</v>
      </c>
      <c r="W11898" t="str">
        <f t="shared" si="232"/>
        <v>150-179</v>
      </c>
    </row>
    <row r="11899" spans="1:23" x14ac:dyDescent="0.25">
      <c r="A11899" t="s">
        <v>12148</v>
      </c>
      <c r="B11899">
        <v>8978708952</v>
      </c>
      <c r="C11899">
        <v>9344982182</v>
      </c>
      <c r="D11899" s="1">
        <v>45613</v>
      </c>
      <c r="E11899">
        <v>99214</v>
      </c>
      <c r="F11899">
        <v>99285</v>
      </c>
      <c r="G11899" t="s">
        <v>219</v>
      </c>
      <c r="H11899" s="34">
        <v>81459</v>
      </c>
      <c r="I11899" s="7">
        <v>64353</v>
      </c>
      <c r="J11899" s="7">
        <v>47559.519999999997</v>
      </c>
      <c r="K11899" s="7">
        <v>6497</v>
      </c>
      <c r="L11899" s="7">
        <v>10296.48</v>
      </c>
      <c r="M11899" s="5">
        <v>0.16</v>
      </c>
      <c r="N11899" t="s">
        <v>1138</v>
      </c>
      <c r="O11899" t="s">
        <v>30</v>
      </c>
      <c r="P11899" t="s">
        <v>3149</v>
      </c>
      <c r="Q11899" t="s">
        <v>32</v>
      </c>
      <c r="R11899" t="s">
        <v>27</v>
      </c>
      <c r="S11899" t="s">
        <v>21</v>
      </c>
      <c r="T11899" t="s">
        <v>13311</v>
      </c>
      <c r="U11899" s="1">
        <v>45749</v>
      </c>
      <c r="V11899">
        <v>136</v>
      </c>
      <c r="W11899" t="str">
        <f t="shared" si="232"/>
        <v>120-149</v>
      </c>
    </row>
    <row r="11900" spans="1:23" x14ac:dyDescent="0.25">
      <c r="A11900" t="s">
        <v>12149</v>
      </c>
      <c r="B11900">
        <v>2142551153</v>
      </c>
      <c r="C11900">
        <v>4862204354</v>
      </c>
      <c r="D11900" s="1">
        <v>45577</v>
      </c>
      <c r="E11900">
        <v>99222</v>
      </c>
      <c r="F11900">
        <v>99292</v>
      </c>
      <c r="G11900" t="s">
        <v>3272</v>
      </c>
      <c r="H11900" s="34">
        <v>70151</v>
      </c>
      <c r="I11900" s="7">
        <v>57524</v>
      </c>
      <c r="J11900" s="7">
        <v>43484.68</v>
      </c>
      <c r="K11900" s="7">
        <v>3685</v>
      </c>
      <c r="L11900" s="7">
        <v>10354.32</v>
      </c>
      <c r="M11900" s="5">
        <v>0.18</v>
      </c>
      <c r="N11900" t="s">
        <v>3141</v>
      </c>
      <c r="O11900" t="s">
        <v>30</v>
      </c>
      <c r="P11900" t="s">
        <v>18</v>
      </c>
      <c r="Q11900" t="s">
        <v>19</v>
      </c>
      <c r="R11900" t="s">
        <v>21</v>
      </c>
      <c r="S11900" t="s">
        <v>21</v>
      </c>
      <c r="T11900" t="s">
        <v>13310</v>
      </c>
      <c r="U11900" s="1">
        <v>45751</v>
      </c>
      <c r="V11900">
        <v>174</v>
      </c>
      <c r="W11900" t="str">
        <f t="shared" si="232"/>
        <v>150-179</v>
      </c>
    </row>
    <row r="11901" spans="1:23" x14ac:dyDescent="0.25">
      <c r="A11901" t="s">
        <v>12150</v>
      </c>
      <c r="B11901">
        <v>9282841036</v>
      </c>
      <c r="C11901">
        <v>4226378869</v>
      </c>
      <c r="D11901" s="1">
        <v>45411</v>
      </c>
      <c r="E11901">
        <v>99214</v>
      </c>
      <c r="F11901">
        <v>81000</v>
      </c>
      <c r="G11901" t="s">
        <v>3320</v>
      </c>
      <c r="H11901" s="34">
        <v>79839</v>
      </c>
      <c r="I11901" s="7">
        <v>67863</v>
      </c>
      <c r="J11901" s="7">
        <v>49363.74</v>
      </c>
      <c r="K11901" s="7">
        <v>17142</v>
      </c>
      <c r="L11901" s="7">
        <v>1357.26</v>
      </c>
      <c r="M11901" s="5">
        <v>0.02</v>
      </c>
      <c r="N11901" t="s">
        <v>16</v>
      </c>
      <c r="O11901" t="s">
        <v>27</v>
      </c>
      <c r="P11901" t="s">
        <v>97</v>
      </c>
      <c r="Q11901" t="s">
        <v>32</v>
      </c>
      <c r="R11901" t="s">
        <v>21</v>
      </c>
      <c r="S11901" t="s">
        <v>21</v>
      </c>
      <c r="T11901" t="s">
        <v>13310</v>
      </c>
      <c r="U11901" s="1">
        <v>45461</v>
      </c>
      <c r="V11901">
        <v>50</v>
      </c>
      <c r="W11901" t="str">
        <f t="shared" si="232"/>
        <v>30-59</v>
      </c>
    </row>
    <row r="11902" spans="1:23" x14ac:dyDescent="0.25">
      <c r="A11902" t="s">
        <v>12151</v>
      </c>
      <c r="B11902">
        <v>2909232117</v>
      </c>
      <c r="C11902">
        <v>8335148186</v>
      </c>
      <c r="D11902" s="1">
        <v>45723</v>
      </c>
      <c r="E11902">
        <v>99231</v>
      </c>
      <c r="F11902">
        <v>99201</v>
      </c>
      <c r="G11902" t="s">
        <v>45</v>
      </c>
      <c r="H11902" s="34">
        <v>85473</v>
      </c>
      <c r="I11902" s="7">
        <v>55557</v>
      </c>
      <c r="J11902" s="7">
        <v>44604.160000000003</v>
      </c>
      <c r="K11902" s="7">
        <v>4286</v>
      </c>
      <c r="L11902" s="7">
        <v>6666.84</v>
      </c>
      <c r="M11902" s="5">
        <v>0.12</v>
      </c>
      <c r="N11902" t="s">
        <v>46</v>
      </c>
      <c r="O11902" t="s">
        <v>30</v>
      </c>
      <c r="P11902" t="s">
        <v>3148</v>
      </c>
      <c r="Q11902" t="s">
        <v>32</v>
      </c>
      <c r="R11902" t="s">
        <v>27</v>
      </c>
      <c r="S11902" t="s">
        <v>27</v>
      </c>
      <c r="T11902" t="s">
        <v>13310</v>
      </c>
      <c r="U11902" s="1">
        <v>45757</v>
      </c>
      <c r="V11902">
        <v>34</v>
      </c>
      <c r="W11902" t="str">
        <f t="shared" si="232"/>
        <v>30-59</v>
      </c>
    </row>
    <row r="11903" spans="1:23" x14ac:dyDescent="0.25">
      <c r="A11903" t="s">
        <v>12152</v>
      </c>
      <c r="B11903">
        <v>8499212922</v>
      </c>
      <c r="C11903">
        <v>7853199489</v>
      </c>
      <c r="D11903" s="1">
        <v>45774</v>
      </c>
      <c r="E11903">
        <v>99214</v>
      </c>
      <c r="F11903">
        <v>97110</v>
      </c>
      <c r="G11903" t="s">
        <v>67</v>
      </c>
      <c r="H11903" s="34">
        <v>94705</v>
      </c>
      <c r="I11903" s="7">
        <v>61558</v>
      </c>
      <c r="J11903" s="7">
        <v>46361.04</v>
      </c>
      <c r="K11903" s="7">
        <v>7810</v>
      </c>
      <c r="L11903" s="7">
        <v>7386.96</v>
      </c>
      <c r="M11903" s="5">
        <v>0.12</v>
      </c>
      <c r="N11903" t="s">
        <v>46</v>
      </c>
      <c r="O11903" t="s">
        <v>27</v>
      </c>
      <c r="P11903" t="s">
        <v>18</v>
      </c>
      <c r="Q11903" t="s">
        <v>32</v>
      </c>
      <c r="R11903" t="s">
        <v>27</v>
      </c>
      <c r="S11903" t="s">
        <v>27</v>
      </c>
      <c r="T11903" t="s">
        <v>13312</v>
      </c>
      <c r="U11903" s="1">
        <v>45856</v>
      </c>
      <c r="V11903">
        <v>82</v>
      </c>
      <c r="W11903" t="str">
        <f t="shared" si="232"/>
        <v>60-89</v>
      </c>
    </row>
    <row r="11904" spans="1:23" x14ac:dyDescent="0.25">
      <c r="A11904" t="s">
        <v>12153</v>
      </c>
      <c r="B11904">
        <v>7813148450</v>
      </c>
      <c r="C11904">
        <v>9594743732</v>
      </c>
      <c r="D11904" s="1">
        <v>45624</v>
      </c>
      <c r="E11904">
        <v>99232</v>
      </c>
      <c r="F11904">
        <v>99203</v>
      </c>
      <c r="G11904" t="s">
        <v>3269</v>
      </c>
      <c r="H11904" s="34">
        <v>39257</v>
      </c>
      <c r="I11904" s="7">
        <v>33368</v>
      </c>
      <c r="J11904" s="7">
        <v>32700.639999999999</v>
      </c>
      <c r="K11904" s="7">
        <v>0</v>
      </c>
      <c r="L11904" s="7">
        <v>667.36</v>
      </c>
      <c r="M11904" s="5">
        <v>0.02</v>
      </c>
      <c r="N11904" t="s">
        <v>16</v>
      </c>
      <c r="O11904" t="s">
        <v>17</v>
      </c>
      <c r="P11904" t="s">
        <v>55</v>
      </c>
      <c r="Q11904" t="s">
        <v>32</v>
      </c>
      <c r="R11904" t="s">
        <v>21</v>
      </c>
      <c r="S11904" t="s">
        <v>27</v>
      </c>
      <c r="T11904" t="s">
        <v>13310</v>
      </c>
      <c r="U11904" s="1">
        <v>45766</v>
      </c>
      <c r="V11904">
        <v>142</v>
      </c>
      <c r="W11904" t="str">
        <f t="shared" si="232"/>
        <v>120-149</v>
      </c>
    </row>
    <row r="11905" spans="1:23" x14ac:dyDescent="0.25">
      <c r="A11905" t="s">
        <v>12154</v>
      </c>
      <c r="B11905">
        <v>9446534830</v>
      </c>
      <c r="C11905">
        <v>6301655024</v>
      </c>
      <c r="D11905" s="1">
        <v>45334</v>
      </c>
      <c r="E11905">
        <v>99221</v>
      </c>
      <c r="F11905">
        <v>99283</v>
      </c>
      <c r="G11905" t="s">
        <v>3154</v>
      </c>
      <c r="H11905" s="34">
        <v>80185</v>
      </c>
      <c r="I11905" s="7">
        <v>62544</v>
      </c>
      <c r="J11905" s="7">
        <v>33104.199999999997</v>
      </c>
      <c r="K11905" s="7">
        <v>16931</v>
      </c>
      <c r="L11905" s="7">
        <v>12508.8</v>
      </c>
      <c r="M11905" s="5">
        <v>0.2</v>
      </c>
      <c r="N11905" t="s">
        <v>3140</v>
      </c>
      <c r="O11905" t="s">
        <v>27</v>
      </c>
      <c r="P11905" t="s">
        <v>3150</v>
      </c>
      <c r="Q11905" t="s">
        <v>19</v>
      </c>
      <c r="R11905" t="s">
        <v>26</v>
      </c>
      <c r="S11905" t="s">
        <v>27</v>
      </c>
      <c r="T11905" t="s">
        <v>13310</v>
      </c>
      <c r="U11905" s="1">
        <v>45475</v>
      </c>
      <c r="V11905">
        <v>141</v>
      </c>
      <c r="W11905" t="str">
        <f t="shared" si="232"/>
        <v>120-149</v>
      </c>
    </row>
    <row r="11906" spans="1:23" x14ac:dyDescent="0.25">
      <c r="A11906" t="s">
        <v>12155</v>
      </c>
      <c r="B11906">
        <v>2725668723</v>
      </c>
      <c r="C11906">
        <v>1747629930</v>
      </c>
      <c r="D11906" s="1">
        <v>45805</v>
      </c>
      <c r="E11906">
        <v>99231</v>
      </c>
      <c r="F11906">
        <v>99204</v>
      </c>
      <c r="G11906" t="s">
        <v>272</v>
      </c>
      <c r="H11906" s="34">
        <v>75032</v>
      </c>
      <c r="I11906" s="7">
        <v>58525</v>
      </c>
      <c r="J11906" s="7">
        <v>46820</v>
      </c>
      <c r="K11906" s="7">
        <v>0</v>
      </c>
      <c r="L11906" s="7">
        <v>11705</v>
      </c>
      <c r="M11906" s="5">
        <v>0.2</v>
      </c>
      <c r="N11906" t="s">
        <v>3140</v>
      </c>
      <c r="O11906" t="s">
        <v>17</v>
      </c>
      <c r="P11906" t="s">
        <v>25</v>
      </c>
      <c r="Q11906" t="s">
        <v>19</v>
      </c>
      <c r="R11906" t="s">
        <v>26</v>
      </c>
      <c r="S11906" t="s">
        <v>17</v>
      </c>
      <c r="T11906" t="s">
        <v>13311</v>
      </c>
      <c r="U11906" s="1">
        <v>45941</v>
      </c>
      <c r="V11906">
        <v>136</v>
      </c>
      <c r="W11906" t="str">
        <f t="shared" si="232"/>
        <v>120-149</v>
      </c>
    </row>
    <row r="11907" spans="1:23" x14ac:dyDescent="0.25">
      <c r="A11907" t="s">
        <v>12156</v>
      </c>
      <c r="B11907">
        <v>5300942478</v>
      </c>
      <c r="C11907">
        <v>9257074143</v>
      </c>
      <c r="D11907" s="1">
        <v>45303</v>
      </c>
      <c r="E11907">
        <v>99213</v>
      </c>
      <c r="F11907">
        <v>99205</v>
      </c>
      <c r="G11907" t="s">
        <v>445</v>
      </c>
      <c r="H11907" s="34">
        <v>94384</v>
      </c>
      <c r="I11907" s="7">
        <v>77395</v>
      </c>
      <c r="J11907" s="7">
        <v>63463.9</v>
      </c>
      <c r="K11907" s="7">
        <v>0</v>
      </c>
      <c r="L11907" s="7">
        <v>13931.1</v>
      </c>
      <c r="M11907" s="5">
        <v>0.18</v>
      </c>
      <c r="N11907" t="s">
        <v>3141</v>
      </c>
      <c r="O11907" t="s">
        <v>17</v>
      </c>
      <c r="P11907" t="s">
        <v>3147</v>
      </c>
      <c r="Q11907" t="s">
        <v>32</v>
      </c>
      <c r="R11907" t="s">
        <v>20</v>
      </c>
      <c r="S11907" t="s">
        <v>21</v>
      </c>
      <c r="T11907" t="s">
        <v>13310</v>
      </c>
      <c r="U11907" s="1">
        <v>45455</v>
      </c>
      <c r="V11907">
        <v>152</v>
      </c>
      <c r="W11907" t="str">
        <f t="shared" ref="W11907:W11970" si="233">IF(V11907="","",IF(V11907&lt;30,"0-29",IF(V11907&lt;60,"30-59",IF(V11907&lt;90,"60-89",IF(V11907&lt;120,"90-119",IF(V11907&lt;150,"120-149",IF(V11907&lt;180,"150-179",IF(V11907&lt;210,"180-209",IF(V11907&lt;240,"210-239",IF(V11907&lt;270,"240-269",IF(V11907&lt;300,"270-299",IF(V11907&lt;330,"300-329",IF(V11907&lt;360,"330-359","360+")))))))))))))</f>
        <v>150-179</v>
      </c>
    </row>
    <row r="11908" spans="1:23" x14ac:dyDescent="0.25">
      <c r="A11908" t="s">
        <v>12157</v>
      </c>
      <c r="B11908">
        <v>2234285591</v>
      </c>
      <c r="C11908">
        <v>5997014739</v>
      </c>
      <c r="D11908" s="1">
        <v>45855</v>
      </c>
      <c r="E11908">
        <v>99232</v>
      </c>
      <c r="F11908">
        <v>93000</v>
      </c>
      <c r="G11908" t="s">
        <v>248</v>
      </c>
      <c r="H11908" s="34">
        <v>31226</v>
      </c>
      <c r="I11908" s="7">
        <v>23420</v>
      </c>
      <c r="J11908" s="7">
        <v>19907</v>
      </c>
      <c r="K11908" s="7">
        <v>0</v>
      </c>
      <c r="L11908" s="7">
        <v>3513</v>
      </c>
      <c r="M11908" s="5">
        <v>0.15</v>
      </c>
      <c r="N11908" t="s">
        <v>1139</v>
      </c>
      <c r="O11908" t="s">
        <v>17</v>
      </c>
      <c r="P11908" t="s">
        <v>35</v>
      </c>
      <c r="Q11908" t="s">
        <v>19</v>
      </c>
      <c r="R11908" t="s">
        <v>20</v>
      </c>
      <c r="S11908" t="s">
        <v>27</v>
      </c>
      <c r="T11908" t="s">
        <v>13311</v>
      </c>
      <c r="U11908" s="1">
        <v>46031</v>
      </c>
      <c r="V11908">
        <v>176</v>
      </c>
      <c r="W11908" t="str">
        <f t="shared" si="233"/>
        <v>150-179</v>
      </c>
    </row>
    <row r="11909" spans="1:23" x14ac:dyDescent="0.25">
      <c r="A11909" t="s">
        <v>12158</v>
      </c>
      <c r="B11909">
        <v>8228804867</v>
      </c>
      <c r="C11909">
        <v>2172888144</v>
      </c>
      <c r="D11909" s="1">
        <v>45931</v>
      </c>
      <c r="E11909">
        <v>99214</v>
      </c>
      <c r="F11909">
        <v>97110</v>
      </c>
      <c r="G11909" t="s">
        <v>3225</v>
      </c>
      <c r="H11909" s="34">
        <v>85745</v>
      </c>
      <c r="I11909" s="7">
        <v>68596</v>
      </c>
      <c r="J11909" s="7">
        <v>40559.56</v>
      </c>
      <c r="K11909" s="7">
        <v>18433</v>
      </c>
      <c r="L11909" s="7">
        <v>9603.44</v>
      </c>
      <c r="M11909" s="5">
        <v>0.14000000000000001</v>
      </c>
      <c r="N11909" t="s">
        <v>1135</v>
      </c>
      <c r="O11909" t="s">
        <v>27</v>
      </c>
      <c r="P11909" t="s">
        <v>55</v>
      </c>
      <c r="Q11909" t="s">
        <v>19</v>
      </c>
      <c r="R11909" t="s">
        <v>21</v>
      </c>
      <c r="S11909" t="s">
        <v>17</v>
      </c>
      <c r="T11909" t="s">
        <v>13310</v>
      </c>
      <c r="U11909" s="1">
        <v>46100</v>
      </c>
      <c r="V11909">
        <v>169</v>
      </c>
      <c r="W11909" t="str">
        <f t="shared" si="233"/>
        <v>150-179</v>
      </c>
    </row>
    <row r="11910" spans="1:23" x14ac:dyDescent="0.25">
      <c r="A11910" t="s">
        <v>12159</v>
      </c>
      <c r="B11910">
        <v>3213221139</v>
      </c>
      <c r="C11910">
        <v>8326123212</v>
      </c>
      <c r="D11910" s="1">
        <v>45893</v>
      </c>
      <c r="E11910">
        <v>99233</v>
      </c>
      <c r="F11910">
        <v>80053</v>
      </c>
      <c r="G11910" t="s">
        <v>171</v>
      </c>
      <c r="H11910" s="34">
        <v>83716</v>
      </c>
      <c r="I11910" s="7">
        <v>68647</v>
      </c>
      <c r="J11910" s="7">
        <v>48654.54</v>
      </c>
      <c r="K11910" s="7">
        <v>7636</v>
      </c>
      <c r="L11910" s="7">
        <v>12356.46</v>
      </c>
      <c r="M11910" s="5">
        <v>0.18</v>
      </c>
      <c r="N11910" t="s">
        <v>3141</v>
      </c>
      <c r="O11910" t="s">
        <v>30</v>
      </c>
      <c r="P11910" t="s">
        <v>18</v>
      </c>
      <c r="Q11910" t="s">
        <v>19</v>
      </c>
      <c r="R11910" t="s">
        <v>26</v>
      </c>
      <c r="S11910" t="s">
        <v>21</v>
      </c>
      <c r="T11910" t="s">
        <v>13310</v>
      </c>
      <c r="U11910" s="1">
        <v>46067</v>
      </c>
      <c r="V11910">
        <v>174</v>
      </c>
      <c r="W11910" t="str">
        <f t="shared" si="233"/>
        <v>150-179</v>
      </c>
    </row>
    <row r="11911" spans="1:23" x14ac:dyDescent="0.25">
      <c r="A11911" t="s">
        <v>12160</v>
      </c>
      <c r="B11911">
        <v>6643387030</v>
      </c>
      <c r="C11911">
        <v>4593253723</v>
      </c>
      <c r="D11911" s="1">
        <v>45711</v>
      </c>
      <c r="E11911">
        <v>99238</v>
      </c>
      <c r="F11911">
        <v>93000</v>
      </c>
      <c r="G11911" t="s">
        <v>104</v>
      </c>
      <c r="H11911" s="34">
        <v>47999</v>
      </c>
      <c r="I11911" s="7">
        <v>35999</v>
      </c>
      <c r="J11911" s="7">
        <v>25341.15</v>
      </c>
      <c r="K11911" s="7">
        <v>5258</v>
      </c>
      <c r="L11911" s="7">
        <v>5399.85</v>
      </c>
      <c r="M11911" s="5">
        <v>0.15</v>
      </c>
      <c r="N11911" t="s">
        <v>1139</v>
      </c>
      <c r="O11911" t="s">
        <v>30</v>
      </c>
      <c r="P11911" t="s">
        <v>3146</v>
      </c>
      <c r="Q11911" t="s">
        <v>32</v>
      </c>
      <c r="R11911" t="s">
        <v>20</v>
      </c>
      <c r="S11911" t="s">
        <v>17</v>
      </c>
      <c r="T11911" t="s">
        <v>13311</v>
      </c>
      <c r="U11911" s="1">
        <v>45867</v>
      </c>
      <c r="V11911">
        <v>156</v>
      </c>
      <c r="W11911" t="str">
        <f t="shared" si="233"/>
        <v>150-179</v>
      </c>
    </row>
    <row r="11912" spans="1:23" x14ac:dyDescent="0.25">
      <c r="A11912" t="s">
        <v>12161</v>
      </c>
      <c r="B11912">
        <v>7783426546</v>
      </c>
      <c r="C11912">
        <v>3662013680</v>
      </c>
      <c r="D11912" s="1">
        <v>45503</v>
      </c>
      <c r="E11912">
        <v>99232</v>
      </c>
      <c r="F11912">
        <v>85025</v>
      </c>
      <c r="G11912" t="s">
        <v>15</v>
      </c>
      <c r="H11912" s="34">
        <v>62414</v>
      </c>
      <c r="I11912" s="7">
        <v>48683</v>
      </c>
      <c r="J11912" s="7">
        <v>38946.400000000001</v>
      </c>
      <c r="K11912" s="7">
        <v>0</v>
      </c>
      <c r="L11912" s="7">
        <v>9736.6</v>
      </c>
      <c r="M11912" s="5">
        <v>0.2</v>
      </c>
      <c r="N11912" t="s">
        <v>3140</v>
      </c>
      <c r="O11912" t="s">
        <v>17</v>
      </c>
      <c r="P11912" t="s">
        <v>40</v>
      </c>
      <c r="Q11912" t="s">
        <v>32</v>
      </c>
      <c r="R11912" t="s">
        <v>20</v>
      </c>
      <c r="S11912" t="s">
        <v>21</v>
      </c>
      <c r="T11912" t="s">
        <v>13310</v>
      </c>
      <c r="U11912" s="1">
        <v>45614</v>
      </c>
      <c r="V11912">
        <v>111</v>
      </c>
      <c r="W11912" t="str">
        <f t="shared" si="233"/>
        <v>90-119</v>
      </c>
    </row>
    <row r="11913" spans="1:23" x14ac:dyDescent="0.25">
      <c r="A11913" t="s">
        <v>12162</v>
      </c>
      <c r="B11913">
        <v>5573846551</v>
      </c>
      <c r="C11913">
        <v>963334685</v>
      </c>
      <c r="D11913" s="1">
        <v>45634</v>
      </c>
      <c r="E11913">
        <v>99232</v>
      </c>
      <c r="F11913">
        <v>99291</v>
      </c>
      <c r="G11913" t="s">
        <v>171</v>
      </c>
      <c r="H11913" s="34">
        <v>66699</v>
      </c>
      <c r="I11913" s="7">
        <v>50024</v>
      </c>
      <c r="J11913" s="7">
        <v>29919.4</v>
      </c>
      <c r="K11913" s="7">
        <v>12601</v>
      </c>
      <c r="L11913" s="7">
        <v>7503.6</v>
      </c>
      <c r="M11913" s="5">
        <v>0.15</v>
      </c>
      <c r="N11913" t="s">
        <v>1139</v>
      </c>
      <c r="O11913" t="s">
        <v>27</v>
      </c>
      <c r="P11913" t="s">
        <v>97</v>
      </c>
      <c r="Q11913" t="s">
        <v>19</v>
      </c>
      <c r="R11913" t="s">
        <v>38</v>
      </c>
      <c r="S11913" t="s">
        <v>27</v>
      </c>
      <c r="T11913" t="s">
        <v>13311</v>
      </c>
      <c r="U11913" s="1">
        <v>45780</v>
      </c>
      <c r="V11913">
        <v>145</v>
      </c>
      <c r="W11913" t="str">
        <f t="shared" si="233"/>
        <v>120-149</v>
      </c>
    </row>
    <row r="11914" spans="1:23" x14ac:dyDescent="0.25">
      <c r="A11914" t="s">
        <v>12163</v>
      </c>
      <c r="B11914">
        <v>5453965189</v>
      </c>
      <c r="C11914">
        <v>906380317</v>
      </c>
      <c r="D11914" s="1">
        <v>45606</v>
      </c>
      <c r="E11914">
        <v>99232</v>
      </c>
      <c r="F11914">
        <v>85025</v>
      </c>
      <c r="G11914" t="s">
        <v>152</v>
      </c>
      <c r="H11914" s="34">
        <v>30606</v>
      </c>
      <c r="I11914" s="7">
        <v>22036</v>
      </c>
      <c r="J11914" s="7">
        <v>17638.12</v>
      </c>
      <c r="K11914" s="7">
        <v>2635</v>
      </c>
      <c r="L11914" s="7">
        <v>1762.88</v>
      </c>
      <c r="M11914" s="5">
        <v>0.08</v>
      </c>
      <c r="N11914" t="s">
        <v>24</v>
      </c>
      <c r="O11914" t="s">
        <v>30</v>
      </c>
      <c r="P11914" t="s">
        <v>35</v>
      </c>
      <c r="Q11914" t="s">
        <v>19</v>
      </c>
      <c r="R11914" t="s">
        <v>21</v>
      </c>
      <c r="S11914" t="s">
        <v>17</v>
      </c>
      <c r="T11914" t="s">
        <v>13311</v>
      </c>
      <c r="U11914" s="1">
        <v>45648</v>
      </c>
      <c r="V11914">
        <v>42</v>
      </c>
      <c r="W11914" t="str">
        <f t="shared" si="233"/>
        <v>30-59</v>
      </c>
    </row>
    <row r="11915" spans="1:23" x14ac:dyDescent="0.25">
      <c r="A11915" t="s">
        <v>12164</v>
      </c>
      <c r="B11915">
        <v>8306580926</v>
      </c>
      <c r="C11915">
        <v>7330879851</v>
      </c>
      <c r="D11915" s="1">
        <v>45867</v>
      </c>
      <c r="E11915">
        <v>99214</v>
      </c>
      <c r="F11915">
        <v>97110</v>
      </c>
      <c r="G11915" t="s">
        <v>99</v>
      </c>
      <c r="H11915" s="34">
        <v>43849</v>
      </c>
      <c r="I11915" s="7">
        <v>34641</v>
      </c>
      <c r="J11915" s="7">
        <v>29098.44</v>
      </c>
      <c r="K11915" s="7">
        <v>0</v>
      </c>
      <c r="L11915" s="7">
        <v>5542.56</v>
      </c>
      <c r="M11915" s="5">
        <v>0.16</v>
      </c>
      <c r="N11915" t="s">
        <v>1138</v>
      </c>
      <c r="O11915" t="s">
        <v>17</v>
      </c>
      <c r="P11915" t="s">
        <v>31</v>
      </c>
      <c r="Q11915" t="s">
        <v>32</v>
      </c>
      <c r="R11915" t="s">
        <v>38</v>
      </c>
      <c r="S11915" t="s">
        <v>17</v>
      </c>
      <c r="T11915" t="s">
        <v>13312</v>
      </c>
      <c r="U11915" s="1">
        <v>46031</v>
      </c>
      <c r="V11915">
        <v>164</v>
      </c>
      <c r="W11915" t="str">
        <f t="shared" si="233"/>
        <v>150-179</v>
      </c>
    </row>
    <row r="11916" spans="1:23" x14ac:dyDescent="0.25">
      <c r="A11916" t="s">
        <v>12165</v>
      </c>
      <c r="B11916">
        <v>5204764093</v>
      </c>
      <c r="C11916">
        <v>2181048877</v>
      </c>
      <c r="D11916" s="1">
        <v>45395</v>
      </c>
      <c r="E11916">
        <v>99214</v>
      </c>
      <c r="F11916">
        <v>71046</v>
      </c>
      <c r="G11916" t="s">
        <v>34</v>
      </c>
      <c r="H11916" s="34">
        <v>72715</v>
      </c>
      <c r="I11916" s="7">
        <v>52355</v>
      </c>
      <c r="J11916" s="7">
        <v>44522.6</v>
      </c>
      <c r="K11916" s="7">
        <v>3644</v>
      </c>
      <c r="L11916" s="7">
        <v>4188.3999999999996</v>
      </c>
      <c r="M11916" s="5">
        <v>0.08</v>
      </c>
      <c r="N11916" t="s">
        <v>24</v>
      </c>
      <c r="O11916" t="s">
        <v>30</v>
      </c>
      <c r="P11916" t="s">
        <v>55</v>
      </c>
      <c r="Q11916" t="s">
        <v>32</v>
      </c>
      <c r="R11916" t="s">
        <v>43</v>
      </c>
      <c r="S11916" t="s">
        <v>27</v>
      </c>
      <c r="T11916" t="s">
        <v>13311</v>
      </c>
      <c r="U11916" s="1">
        <v>45521</v>
      </c>
      <c r="V11916">
        <v>126</v>
      </c>
      <c r="W11916" t="str">
        <f t="shared" si="233"/>
        <v>120-149</v>
      </c>
    </row>
    <row r="11917" spans="1:23" x14ac:dyDescent="0.25">
      <c r="A11917" t="s">
        <v>12166</v>
      </c>
      <c r="B11917">
        <v>4554613778</v>
      </c>
      <c r="C11917">
        <v>7257416103</v>
      </c>
      <c r="D11917" s="1">
        <v>45539</v>
      </c>
      <c r="E11917">
        <v>99233</v>
      </c>
      <c r="F11917">
        <v>99204</v>
      </c>
      <c r="G11917" t="s">
        <v>3531</v>
      </c>
      <c r="H11917" s="34">
        <v>65113</v>
      </c>
      <c r="I11917" s="7">
        <v>51439</v>
      </c>
      <c r="J11917" s="7">
        <v>23557.759999999998</v>
      </c>
      <c r="K11917" s="7">
        <v>19651</v>
      </c>
      <c r="L11917" s="7">
        <v>8230.24</v>
      </c>
      <c r="M11917" s="5">
        <v>0.16</v>
      </c>
      <c r="N11917" t="s">
        <v>1138</v>
      </c>
      <c r="O11917" t="s">
        <v>27</v>
      </c>
      <c r="P11917" t="s">
        <v>40</v>
      </c>
      <c r="Q11917" t="s">
        <v>19</v>
      </c>
      <c r="R11917" t="s">
        <v>26</v>
      </c>
      <c r="S11917" t="s">
        <v>17</v>
      </c>
      <c r="T11917" t="s">
        <v>13311</v>
      </c>
      <c r="U11917" s="1">
        <v>45700</v>
      </c>
      <c r="V11917">
        <v>161</v>
      </c>
      <c r="W11917" t="str">
        <f t="shared" si="233"/>
        <v>150-179</v>
      </c>
    </row>
    <row r="11918" spans="1:23" x14ac:dyDescent="0.25">
      <c r="A11918" t="s">
        <v>12167</v>
      </c>
      <c r="B11918">
        <v>543010615</v>
      </c>
      <c r="C11918">
        <v>4629391956</v>
      </c>
      <c r="D11918" s="1">
        <v>45491</v>
      </c>
      <c r="E11918">
        <v>99232</v>
      </c>
      <c r="F11918">
        <v>99285</v>
      </c>
      <c r="G11918" t="s">
        <v>270</v>
      </c>
      <c r="H11918" s="34">
        <v>70349</v>
      </c>
      <c r="I11918" s="7">
        <v>59797</v>
      </c>
      <c r="J11918" s="7">
        <v>36420.06</v>
      </c>
      <c r="K11918" s="7">
        <v>22181</v>
      </c>
      <c r="L11918" s="7">
        <v>1195.94</v>
      </c>
      <c r="M11918" s="5">
        <v>0.02</v>
      </c>
      <c r="N11918" t="s">
        <v>16</v>
      </c>
      <c r="O11918" t="s">
        <v>27</v>
      </c>
      <c r="P11918" t="s">
        <v>3148</v>
      </c>
      <c r="Q11918" t="s">
        <v>32</v>
      </c>
      <c r="R11918" t="s">
        <v>20</v>
      </c>
      <c r="S11918" t="s">
        <v>21</v>
      </c>
      <c r="T11918" t="s">
        <v>13311</v>
      </c>
      <c r="U11918" s="1">
        <v>45670</v>
      </c>
      <c r="V11918">
        <v>179</v>
      </c>
      <c r="W11918" t="str">
        <f t="shared" si="233"/>
        <v>150-179</v>
      </c>
    </row>
    <row r="11919" spans="1:23" x14ac:dyDescent="0.25">
      <c r="A11919" t="s">
        <v>12168</v>
      </c>
      <c r="B11919">
        <v>8780635859</v>
      </c>
      <c r="C11919">
        <v>2141443445</v>
      </c>
      <c r="D11919" s="1">
        <v>45447</v>
      </c>
      <c r="E11919">
        <v>99238</v>
      </c>
      <c r="F11919">
        <v>99215</v>
      </c>
      <c r="G11919" t="s">
        <v>3451</v>
      </c>
      <c r="H11919" s="34">
        <v>62146</v>
      </c>
      <c r="I11919" s="7">
        <v>40395</v>
      </c>
      <c r="J11919" s="7">
        <v>27761.599999999999</v>
      </c>
      <c r="K11919" s="7">
        <v>7786</v>
      </c>
      <c r="L11919" s="7">
        <v>4847.3999999999996</v>
      </c>
      <c r="M11919" s="5">
        <v>0.12</v>
      </c>
      <c r="N11919" t="s">
        <v>46</v>
      </c>
      <c r="O11919" t="s">
        <v>27</v>
      </c>
      <c r="P11919" t="s">
        <v>55</v>
      </c>
      <c r="Q11919" t="s">
        <v>19</v>
      </c>
      <c r="R11919" t="s">
        <v>26</v>
      </c>
      <c r="S11919" t="s">
        <v>27</v>
      </c>
      <c r="T11919" t="s">
        <v>13310</v>
      </c>
      <c r="U11919" s="1">
        <v>45568</v>
      </c>
      <c r="V11919">
        <v>121</v>
      </c>
      <c r="W11919" t="str">
        <f t="shared" si="233"/>
        <v>120-149</v>
      </c>
    </row>
    <row r="11920" spans="1:23" x14ac:dyDescent="0.25">
      <c r="A11920" t="s">
        <v>12169</v>
      </c>
      <c r="B11920">
        <v>2570068346</v>
      </c>
      <c r="C11920">
        <v>705141102</v>
      </c>
      <c r="D11920" s="1">
        <v>45462</v>
      </c>
      <c r="E11920">
        <v>99233</v>
      </c>
      <c r="F11920">
        <v>99204</v>
      </c>
      <c r="G11920" t="s">
        <v>3187</v>
      </c>
      <c r="H11920" s="34">
        <v>20380</v>
      </c>
      <c r="I11920" s="7">
        <v>16304</v>
      </c>
      <c r="J11920" s="7">
        <v>7412.44</v>
      </c>
      <c r="K11920" s="7">
        <v>6609</v>
      </c>
      <c r="L11920" s="7">
        <v>2282.56</v>
      </c>
      <c r="M11920" s="5">
        <v>0.14000000000000001</v>
      </c>
      <c r="N11920" t="s">
        <v>1135</v>
      </c>
      <c r="O11920" t="s">
        <v>27</v>
      </c>
      <c r="P11920" t="s">
        <v>97</v>
      </c>
      <c r="Q11920" t="s">
        <v>19</v>
      </c>
      <c r="R11920" t="s">
        <v>43</v>
      </c>
      <c r="S11920" t="s">
        <v>17</v>
      </c>
      <c r="T11920" t="s">
        <v>13310</v>
      </c>
      <c r="U11920" s="1">
        <v>45594</v>
      </c>
      <c r="V11920">
        <v>132</v>
      </c>
      <c r="W11920" t="str">
        <f t="shared" si="233"/>
        <v>120-149</v>
      </c>
    </row>
    <row r="11921" spans="1:23" x14ac:dyDescent="0.25">
      <c r="A11921" t="s">
        <v>12170</v>
      </c>
      <c r="B11921">
        <v>5394027742</v>
      </c>
      <c r="C11921">
        <v>5389206371</v>
      </c>
      <c r="D11921" s="1">
        <v>45568</v>
      </c>
      <c r="E11921">
        <v>99238</v>
      </c>
      <c r="F11921">
        <v>99211</v>
      </c>
      <c r="G11921" t="s">
        <v>3276</v>
      </c>
      <c r="H11921" s="34">
        <v>54906</v>
      </c>
      <c r="I11921" s="7">
        <v>35689</v>
      </c>
      <c r="J11921" s="7">
        <v>26958.32</v>
      </c>
      <c r="K11921" s="7">
        <v>4448</v>
      </c>
      <c r="L11921" s="7">
        <v>4282.68</v>
      </c>
      <c r="M11921" s="5">
        <v>0.12</v>
      </c>
      <c r="N11921" t="s">
        <v>46</v>
      </c>
      <c r="O11921" t="s">
        <v>30</v>
      </c>
      <c r="P11921" t="s">
        <v>18</v>
      </c>
      <c r="Q11921" t="s">
        <v>32</v>
      </c>
      <c r="R11921" t="s">
        <v>38</v>
      </c>
      <c r="S11921" t="s">
        <v>21</v>
      </c>
      <c r="T11921" t="s">
        <v>13312</v>
      </c>
      <c r="U11921" s="1">
        <v>45607</v>
      </c>
      <c r="V11921">
        <v>39</v>
      </c>
      <c r="W11921" t="str">
        <f t="shared" si="233"/>
        <v>30-59</v>
      </c>
    </row>
    <row r="11922" spans="1:23" x14ac:dyDescent="0.25">
      <c r="A11922" t="s">
        <v>12171</v>
      </c>
      <c r="B11922">
        <v>1222014539</v>
      </c>
      <c r="C11922">
        <v>8441987006</v>
      </c>
      <c r="D11922" s="1">
        <v>45717</v>
      </c>
      <c r="E11922">
        <v>99221</v>
      </c>
      <c r="F11922">
        <v>71046</v>
      </c>
      <c r="G11922" t="s">
        <v>3218</v>
      </c>
      <c r="H11922" s="34">
        <v>79336</v>
      </c>
      <c r="I11922" s="7">
        <v>63469</v>
      </c>
      <c r="J11922" s="7">
        <v>33272.339999999997</v>
      </c>
      <c r="K11922" s="7">
        <v>21311</v>
      </c>
      <c r="L11922" s="7">
        <v>8885.66</v>
      </c>
      <c r="M11922" s="5">
        <v>0.14000000000000001</v>
      </c>
      <c r="N11922" t="s">
        <v>1135</v>
      </c>
      <c r="O11922" t="s">
        <v>27</v>
      </c>
      <c r="P11922" t="s">
        <v>25</v>
      </c>
      <c r="Q11922" t="s">
        <v>19</v>
      </c>
      <c r="R11922" t="s">
        <v>27</v>
      </c>
      <c r="S11922" t="s">
        <v>27</v>
      </c>
      <c r="T11922" t="s">
        <v>13311</v>
      </c>
      <c r="U11922" s="1">
        <v>45860</v>
      </c>
      <c r="V11922">
        <v>143</v>
      </c>
      <c r="W11922" t="str">
        <f t="shared" si="233"/>
        <v>120-149</v>
      </c>
    </row>
    <row r="11923" spans="1:23" x14ac:dyDescent="0.25">
      <c r="A11923" t="s">
        <v>12172</v>
      </c>
      <c r="B11923">
        <v>2319388160</v>
      </c>
      <c r="C11923">
        <v>9771379455</v>
      </c>
      <c r="D11923" s="1">
        <v>45845</v>
      </c>
      <c r="E11923">
        <v>99222</v>
      </c>
      <c r="F11923">
        <v>99215</v>
      </c>
      <c r="G11923" t="s">
        <v>3357</v>
      </c>
      <c r="H11923" s="34">
        <v>38127</v>
      </c>
      <c r="I11923" s="7">
        <v>24783</v>
      </c>
      <c r="J11923" s="7">
        <v>14114.04</v>
      </c>
      <c r="K11923" s="7">
        <v>7695</v>
      </c>
      <c r="L11923" s="7">
        <v>2973.96</v>
      </c>
      <c r="M11923" s="5">
        <v>0.12</v>
      </c>
      <c r="N11923" t="s">
        <v>46</v>
      </c>
      <c r="O11923" t="s">
        <v>27</v>
      </c>
      <c r="P11923" t="s">
        <v>40</v>
      </c>
      <c r="Q11923" t="s">
        <v>19</v>
      </c>
      <c r="R11923" t="s">
        <v>20</v>
      </c>
      <c r="S11923" t="s">
        <v>27</v>
      </c>
      <c r="T11923" t="s">
        <v>13311</v>
      </c>
      <c r="U11923" s="1">
        <v>45980</v>
      </c>
      <c r="V11923">
        <v>135</v>
      </c>
      <c r="W11923" t="str">
        <f t="shared" si="233"/>
        <v>120-149</v>
      </c>
    </row>
    <row r="11924" spans="1:23" x14ac:dyDescent="0.25">
      <c r="A11924" t="s">
        <v>12173</v>
      </c>
      <c r="B11924">
        <v>6786548390</v>
      </c>
      <c r="C11924">
        <v>6593279969</v>
      </c>
      <c r="D11924" s="1">
        <v>45297</v>
      </c>
      <c r="E11924">
        <v>99214</v>
      </c>
      <c r="F11924">
        <v>36415</v>
      </c>
      <c r="G11924" t="s">
        <v>89</v>
      </c>
      <c r="H11924" s="34">
        <v>94252</v>
      </c>
      <c r="I11924" s="7">
        <v>74459</v>
      </c>
      <c r="J11924" s="7">
        <v>62545.56</v>
      </c>
      <c r="K11924" s="7">
        <v>0</v>
      </c>
      <c r="L11924" s="7">
        <v>11913.44</v>
      </c>
      <c r="M11924" s="5">
        <v>0.16</v>
      </c>
      <c r="N11924" t="s">
        <v>1138</v>
      </c>
      <c r="O11924" t="s">
        <v>17</v>
      </c>
      <c r="P11924" t="s">
        <v>40</v>
      </c>
      <c r="Q11924" t="s">
        <v>19</v>
      </c>
      <c r="R11924" t="s">
        <v>20</v>
      </c>
      <c r="S11924" t="s">
        <v>27</v>
      </c>
      <c r="T11924" t="s">
        <v>13310</v>
      </c>
      <c r="U11924" s="1">
        <v>45390</v>
      </c>
      <c r="V11924">
        <v>93</v>
      </c>
      <c r="W11924" t="str">
        <f t="shared" si="233"/>
        <v>90-119</v>
      </c>
    </row>
    <row r="11925" spans="1:23" x14ac:dyDescent="0.25">
      <c r="A11925" t="s">
        <v>12174</v>
      </c>
      <c r="B11925">
        <v>307251072</v>
      </c>
      <c r="C11925">
        <v>5659042732</v>
      </c>
      <c r="D11925" s="1">
        <v>45789</v>
      </c>
      <c r="E11925">
        <v>99215</v>
      </c>
      <c r="F11925">
        <v>99281</v>
      </c>
      <c r="G11925" t="s">
        <v>3301</v>
      </c>
      <c r="H11925" s="34">
        <v>46967</v>
      </c>
      <c r="I11925" s="7">
        <v>36634</v>
      </c>
      <c r="J11925" s="7">
        <v>29307.200000000001</v>
      </c>
      <c r="K11925" s="7">
        <v>0</v>
      </c>
      <c r="L11925" s="7">
        <v>7326.8</v>
      </c>
      <c r="M11925" s="5">
        <v>0.2</v>
      </c>
      <c r="N11925" t="s">
        <v>3140</v>
      </c>
      <c r="O11925" t="s">
        <v>17</v>
      </c>
      <c r="P11925" t="s">
        <v>3148</v>
      </c>
      <c r="Q11925" t="s">
        <v>32</v>
      </c>
      <c r="R11925" t="s">
        <v>21</v>
      </c>
      <c r="S11925" t="s">
        <v>17</v>
      </c>
      <c r="T11925" t="s">
        <v>13310</v>
      </c>
      <c r="U11925" s="1">
        <v>45920</v>
      </c>
      <c r="V11925">
        <v>131</v>
      </c>
      <c r="W11925" t="str">
        <f t="shared" si="233"/>
        <v>120-149</v>
      </c>
    </row>
    <row r="11926" spans="1:23" x14ac:dyDescent="0.25">
      <c r="A11926" t="s">
        <v>12175</v>
      </c>
      <c r="B11926">
        <v>4491104350</v>
      </c>
      <c r="C11926">
        <v>6910856775</v>
      </c>
      <c r="D11926" s="1">
        <v>45559</v>
      </c>
      <c r="E11926">
        <v>99223</v>
      </c>
      <c r="F11926">
        <v>99284</v>
      </c>
      <c r="G11926" t="s">
        <v>96</v>
      </c>
      <c r="H11926" s="34">
        <v>56552</v>
      </c>
      <c r="I11926" s="7">
        <v>44111</v>
      </c>
      <c r="J11926" s="7">
        <v>31261.8</v>
      </c>
      <c r="K11926" s="7">
        <v>4027</v>
      </c>
      <c r="L11926" s="7">
        <v>8822.2000000000007</v>
      </c>
      <c r="M11926" s="5">
        <v>0.2</v>
      </c>
      <c r="N11926" t="s">
        <v>3140</v>
      </c>
      <c r="O11926" t="s">
        <v>30</v>
      </c>
      <c r="P11926" t="s">
        <v>55</v>
      </c>
      <c r="Q11926" t="s">
        <v>32</v>
      </c>
      <c r="R11926" t="s">
        <v>20</v>
      </c>
      <c r="S11926" t="s">
        <v>21</v>
      </c>
      <c r="T11926" t="s">
        <v>13311</v>
      </c>
      <c r="U11926" s="1">
        <v>45720</v>
      </c>
      <c r="V11926">
        <v>161</v>
      </c>
      <c r="W11926" t="str">
        <f t="shared" si="233"/>
        <v>150-179</v>
      </c>
    </row>
    <row r="11927" spans="1:23" x14ac:dyDescent="0.25">
      <c r="A11927" t="s">
        <v>12176</v>
      </c>
      <c r="B11927">
        <v>550542139</v>
      </c>
      <c r="C11927">
        <v>2220373716</v>
      </c>
      <c r="D11927" s="1">
        <v>45468</v>
      </c>
      <c r="E11927">
        <v>99231</v>
      </c>
      <c r="F11927">
        <v>93000</v>
      </c>
      <c r="G11927" t="s">
        <v>148</v>
      </c>
      <c r="H11927" s="34">
        <v>57224</v>
      </c>
      <c r="I11927" s="7">
        <v>41201</v>
      </c>
      <c r="J11927" s="7">
        <v>33129.919999999998</v>
      </c>
      <c r="K11927" s="7">
        <v>4775</v>
      </c>
      <c r="L11927" s="7">
        <v>3296.08</v>
      </c>
      <c r="M11927" s="5">
        <v>0.08</v>
      </c>
      <c r="N11927" t="s">
        <v>24</v>
      </c>
      <c r="O11927" t="s">
        <v>30</v>
      </c>
      <c r="P11927" t="s">
        <v>3147</v>
      </c>
      <c r="Q11927" t="s">
        <v>19</v>
      </c>
      <c r="R11927" t="s">
        <v>27</v>
      </c>
      <c r="S11927" t="s">
        <v>27</v>
      </c>
      <c r="T11927" t="s">
        <v>13312</v>
      </c>
      <c r="U11927" s="1">
        <v>45627</v>
      </c>
      <c r="V11927">
        <v>159</v>
      </c>
      <c r="W11927" t="str">
        <f t="shared" si="233"/>
        <v>150-179</v>
      </c>
    </row>
    <row r="11928" spans="1:23" x14ac:dyDescent="0.25">
      <c r="A11928" t="s">
        <v>12177</v>
      </c>
      <c r="B11928">
        <v>4401392358</v>
      </c>
      <c r="C11928">
        <v>5458483412</v>
      </c>
      <c r="D11928" s="1">
        <v>45849</v>
      </c>
      <c r="E11928">
        <v>99215</v>
      </c>
      <c r="F11928">
        <v>80053</v>
      </c>
      <c r="G11928" t="s">
        <v>3227</v>
      </c>
      <c r="H11928" s="34">
        <v>99812</v>
      </c>
      <c r="I11928" s="7">
        <v>78851</v>
      </c>
      <c r="J11928" s="7">
        <v>66234.84</v>
      </c>
      <c r="K11928" s="7">
        <v>0</v>
      </c>
      <c r="L11928" s="7">
        <v>12616.16</v>
      </c>
      <c r="M11928" s="5">
        <v>0.16</v>
      </c>
      <c r="N11928" t="s">
        <v>1138</v>
      </c>
      <c r="O11928" t="s">
        <v>17</v>
      </c>
      <c r="P11928" t="s">
        <v>3149</v>
      </c>
      <c r="Q11928" t="s">
        <v>32</v>
      </c>
      <c r="R11928" t="s">
        <v>20</v>
      </c>
      <c r="S11928" t="s">
        <v>27</v>
      </c>
      <c r="T11928" t="s">
        <v>13310</v>
      </c>
      <c r="U11928" s="1">
        <v>45965</v>
      </c>
      <c r="V11928">
        <v>116</v>
      </c>
      <c r="W11928" t="str">
        <f t="shared" si="233"/>
        <v>90-119</v>
      </c>
    </row>
    <row r="11929" spans="1:23" x14ac:dyDescent="0.25">
      <c r="A11929" t="s">
        <v>12178</v>
      </c>
      <c r="B11929">
        <v>7008124063</v>
      </c>
      <c r="C11929">
        <v>8144608317</v>
      </c>
      <c r="D11929" s="1">
        <v>45371</v>
      </c>
      <c r="E11929">
        <v>99233</v>
      </c>
      <c r="F11929">
        <v>71046</v>
      </c>
      <c r="G11929" t="s">
        <v>347</v>
      </c>
      <c r="H11929" s="34">
        <v>23199</v>
      </c>
      <c r="I11929" s="7">
        <v>16703</v>
      </c>
      <c r="J11929" s="7">
        <v>15366.76</v>
      </c>
      <c r="K11929" s="7">
        <v>0</v>
      </c>
      <c r="L11929" s="7">
        <v>1336.24</v>
      </c>
      <c r="M11929" s="5">
        <v>0.08</v>
      </c>
      <c r="N11929" t="s">
        <v>24</v>
      </c>
      <c r="O11929" t="s">
        <v>17</v>
      </c>
      <c r="P11929" t="s">
        <v>25</v>
      </c>
      <c r="Q11929" t="s">
        <v>19</v>
      </c>
      <c r="R11929" t="s">
        <v>21</v>
      </c>
      <c r="S11929" t="s">
        <v>27</v>
      </c>
      <c r="T11929" t="s">
        <v>13312</v>
      </c>
      <c r="U11929" s="1">
        <v>45503</v>
      </c>
      <c r="V11929">
        <v>132</v>
      </c>
      <c r="W11929" t="str">
        <f t="shared" si="233"/>
        <v>120-149</v>
      </c>
    </row>
    <row r="11930" spans="1:23" x14ac:dyDescent="0.25">
      <c r="A11930" t="s">
        <v>12179</v>
      </c>
      <c r="B11930">
        <v>4480924981</v>
      </c>
      <c r="C11930">
        <v>2859620375</v>
      </c>
      <c r="D11930" s="1">
        <v>45657</v>
      </c>
      <c r="E11930">
        <v>99214</v>
      </c>
      <c r="F11930">
        <v>99213</v>
      </c>
      <c r="G11930" t="s">
        <v>81</v>
      </c>
      <c r="H11930" s="34">
        <v>82358</v>
      </c>
      <c r="I11930" s="7">
        <v>65063</v>
      </c>
      <c r="J11930" s="7">
        <v>48795.92</v>
      </c>
      <c r="K11930" s="7">
        <v>5857</v>
      </c>
      <c r="L11930" s="7">
        <v>10410.08</v>
      </c>
      <c r="M11930" s="5">
        <v>0.16</v>
      </c>
      <c r="N11930" t="s">
        <v>1138</v>
      </c>
      <c r="O11930" t="s">
        <v>30</v>
      </c>
      <c r="P11930" t="s">
        <v>31</v>
      </c>
      <c r="Q11930" t="s">
        <v>19</v>
      </c>
      <c r="R11930" t="s">
        <v>43</v>
      </c>
      <c r="S11930" t="s">
        <v>27</v>
      </c>
      <c r="T11930" t="s">
        <v>13310</v>
      </c>
      <c r="U11930" s="1">
        <v>45733</v>
      </c>
      <c r="V11930">
        <v>76</v>
      </c>
      <c r="W11930" t="str">
        <f t="shared" si="233"/>
        <v>60-89</v>
      </c>
    </row>
    <row r="11931" spans="1:23" x14ac:dyDescent="0.25">
      <c r="A11931" t="s">
        <v>12180</v>
      </c>
      <c r="B11931">
        <v>238741559</v>
      </c>
      <c r="C11931">
        <v>174235658</v>
      </c>
      <c r="D11931" s="1">
        <v>45437</v>
      </c>
      <c r="E11931">
        <v>99232</v>
      </c>
      <c r="F11931">
        <v>99292</v>
      </c>
      <c r="G11931" t="s">
        <v>3490</v>
      </c>
      <c r="H11931" s="34">
        <v>60735</v>
      </c>
      <c r="I11931" s="7">
        <v>48588</v>
      </c>
      <c r="J11931" s="7">
        <v>20963.68</v>
      </c>
      <c r="K11931" s="7">
        <v>20822</v>
      </c>
      <c r="L11931" s="7">
        <v>6802.32</v>
      </c>
      <c r="M11931" s="5">
        <v>0.14000000000000001</v>
      </c>
      <c r="N11931" t="s">
        <v>1135</v>
      </c>
      <c r="O11931" t="s">
        <v>27</v>
      </c>
      <c r="P11931" t="s">
        <v>97</v>
      </c>
      <c r="Q11931" t="s">
        <v>19</v>
      </c>
      <c r="R11931" t="s">
        <v>26</v>
      </c>
      <c r="S11931" t="s">
        <v>27</v>
      </c>
      <c r="T11931" t="s">
        <v>13311</v>
      </c>
      <c r="U11931" s="1">
        <v>45478</v>
      </c>
      <c r="V11931">
        <v>41</v>
      </c>
      <c r="W11931" t="str">
        <f t="shared" si="233"/>
        <v>30-59</v>
      </c>
    </row>
    <row r="11932" spans="1:23" x14ac:dyDescent="0.25">
      <c r="A11932" t="s">
        <v>12181</v>
      </c>
      <c r="B11932">
        <v>4932305317</v>
      </c>
      <c r="C11932">
        <v>3561015363</v>
      </c>
      <c r="D11932" s="1">
        <v>45349</v>
      </c>
      <c r="E11932">
        <v>99222</v>
      </c>
      <c r="F11932">
        <v>99283</v>
      </c>
      <c r="G11932" t="s">
        <v>3355</v>
      </c>
      <c r="H11932" s="34">
        <v>71610</v>
      </c>
      <c r="I11932" s="7">
        <v>58720</v>
      </c>
      <c r="J11932" s="7">
        <v>48150.400000000001</v>
      </c>
      <c r="K11932" s="7">
        <v>0</v>
      </c>
      <c r="L11932" s="7">
        <v>10569.6</v>
      </c>
      <c r="M11932" s="5">
        <v>0.18</v>
      </c>
      <c r="N11932" t="s">
        <v>3141</v>
      </c>
      <c r="O11932" t="s">
        <v>17</v>
      </c>
      <c r="P11932" t="s">
        <v>40</v>
      </c>
      <c r="Q11932" t="s">
        <v>19</v>
      </c>
      <c r="R11932" t="s">
        <v>20</v>
      </c>
      <c r="S11932" t="s">
        <v>27</v>
      </c>
      <c r="T11932" t="s">
        <v>13310</v>
      </c>
      <c r="U11932" s="1">
        <v>45462</v>
      </c>
      <c r="V11932">
        <v>112</v>
      </c>
      <c r="W11932" t="str">
        <f t="shared" si="233"/>
        <v>90-119</v>
      </c>
    </row>
    <row r="11933" spans="1:23" x14ac:dyDescent="0.25">
      <c r="A11933" t="s">
        <v>12182</v>
      </c>
      <c r="B11933">
        <v>9046134656</v>
      </c>
      <c r="C11933">
        <v>3583502447</v>
      </c>
      <c r="D11933" s="1">
        <v>45478</v>
      </c>
      <c r="E11933">
        <v>99214</v>
      </c>
      <c r="F11933">
        <v>99215</v>
      </c>
      <c r="G11933" t="s">
        <v>83</v>
      </c>
      <c r="H11933" s="34">
        <v>5760</v>
      </c>
      <c r="I11933" s="7">
        <v>4493</v>
      </c>
      <c r="J11933" s="7">
        <v>3594.4</v>
      </c>
      <c r="K11933" s="7">
        <v>0</v>
      </c>
      <c r="L11933" s="7">
        <v>898.6</v>
      </c>
      <c r="M11933" s="5">
        <v>0.2</v>
      </c>
      <c r="N11933" t="s">
        <v>3140</v>
      </c>
      <c r="O11933" t="s">
        <v>17</v>
      </c>
      <c r="P11933" t="s">
        <v>3147</v>
      </c>
      <c r="Q11933" t="s">
        <v>19</v>
      </c>
      <c r="R11933" t="s">
        <v>26</v>
      </c>
      <c r="S11933" t="s">
        <v>27</v>
      </c>
      <c r="T11933" t="s">
        <v>13312</v>
      </c>
      <c r="U11933" s="1">
        <v>45519</v>
      </c>
      <c r="V11933">
        <v>41</v>
      </c>
      <c r="W11933" t="str">
        <f t="shared" si="233"/>
        <v>30-59</v>
      </c>
    </row>
    <row r="11934" spans="1:23" x14ac:dyDescent="0.25">
      <c r="A11934" t="s">
        <v>12183</v>
      </c>
      <c r="B11934">
        <v>5518431184</v>
      </c>
      <c r="C11934">
        <v>1811883848</v>
      </c>
      <c r="D11934" s="1">
        <v>45641</v>
      </c>
      <c r="E11934">
        <v>99221</v>
      </c>
      <c r="F11934">
        <v>99201</v>
      </c>
      <c r="G11934" t="s">
        <v>3331</v>
      </c>
      <c r="H11934" s="34">
        <v>99963</v>
      </c>
      <c r="I11934" s="7">
        <v>81970</v>
      </c>
      <c r="J11934" s="7">
        <v>54723.4</v>
      </c>
      <c r="K11934" s="7">
        <v>12492</v>
      </c>
      <c r="L11934" s="7">
        <v>14754.6</v>
      </c>
      <c r="M11934" s="5">
        <v>0.18</v>
      </c>
      <c r="N11934" t="s">
        <v>3141</v>
      </c>
      <c r="O11934" t="s">
        <v>30</v>
      </c>
      <c r="P11934" t="s">
        <v>58</v>
      </c>
      <c r="Q11934" t="s">
        <v>19</v>
      </c>
      <c r="R11934" t="s">
        <v>20</v>
      </c>
      <c r="S11934" t="s">
        <v>17</v>
      </c>
      <c r="T11934" t="s">
        <v>13310</v>
      </c>
      <c r="U11934" s="1">
        <v>45821</v>
      </c>
      <c r="V11934">
        <v>180</v>
      </c>
      <c r="W11934" t="str">
        <f t="shared" si="233"/>
        <v>180-209</v>
      </c>
    </row>
    <row r="11935" spans="1:23" x14ac:dyDescent="0.25">
      <c r="A11935" t="s">
        <v>12184</v>
      </c>
      <c r="B11935">
        <v>6017786377</v>
      </c>
      <c r="C11935">
        <v>2063055480</v>
      </c>
      <c r="D11935" s="1">
        <v>45323</v>
      </c>
      <c r="E11935">
        <v>99223</v>
      </c>
      <c r="F11935">
        <v>99281</v>
      </c>
      <c r="G11935" t="s">
        <v>136</v>
      </c>
      <c r="H11935" s="34">
        <v>44915</v>
      </c>
      <c r="I11935" s="7">
        <v>33686</v>
      </c>
      <c r="J11935" s="7">
        <v>28633.1</v>
      </c>
      <c r="K11935" s="7">
        <v>0</v>
      </c>
      <c r="L11935" s="7">
        <v>5052.8999999999996</v>
      </c>
      <c r="M11935" s="5">
        <v>0.15</v>
      </c>
      <c r="N11935" t="s">
        <v>1139</v>
      </c>
      <c r="O11935" t="s">
        <v>17</v>
      </c>
      <c r="P11935" t="s">
        <v>25</v>
      </c>
      <c r="Q11935" t="s">
        <v>32</v>
      </c>
      <c r="R11935" t="s">
        <v>20</v>
      </c>
      <c r="S11935" t="s">
        <v>27</v>
      </c>
      <c r="T11935" t="s">
        <v>13310</v>
      </c>
      <c r="U11935" s="1">
        <v>45355</v>
      </c>
      <c r="V11935">
        <v>32</v>
      </c>
      <c r="W11935" t="str">
        <f t="shared" si="233"/>
        <v>30-59</v>
      </c>
    </row>
    <row r="11936" spans="1:23" x14ac:dyDescent="0.25">
      <c r="A11936" t="s">
        <v>12185</v>
      </c>
      <c r="B11936">
        <v>9622364307</v>
      </c>
      <c r="C11936">
        <v>337768460</v>
      </c>
      <c r="D11936" s="1">
        <v>45605</v>
      </c>
      <c r="E11936">
        <v>99222</v>
      </c>
      <c r="F11936">
        <v>99282</v>
      </c>
      <c r="G11936" t="s">
        <v>42</v>
      </c>
      <c r="H11936" s="34">
        <v>28411</v>
      </c>
      <c r="I11936" s="7">
        <v>22445</v>
      </c>
      <c r="J11936" s="7">
        <v>18853.8</v>
      </c>
      <c r="K11936" s="7">
        <v>0</v>
      </c>
      <c r="L11936" s="7">
        <v>3591.2</v>
      </c>
      <c r="M11936" s="5">
        <v>0.16</v>
      </c>
      <c r="N11936" t="s">
        <v>1138</v>
      </c>
      <c r="O11936" t="s">
        <v>17</v>
      </c>
      <c r="P11936" t="s">
        <v>58</v>
      </c>
      <c r="Q11936" t="s">
        <v>19</v>
      </c>
      <c r="R11936" t="s">
        <v>20</v>
      </c>
      <c r="S11936" t="s">
        <v>21</v>
      </c>
      <c r="T11936" t="s">
        <v>13310</v>
      </c>
      <c r="U11936" s="1">
        <v>45724</v>
      </c>
      <c r="V11936">
        <v>119</v>
      </c>
      <c r="W11936" t="str">
        <f t="shared" si="233"/>
        <v>90-119</v>
      </c>
    </row>
    <row r="11937" spans="1:23" x14ac:dyDescent="0.25">
      <c r="A11937" t="s">
        <v>12186</v>
      </c>
      <c r="B11937">
        <v>5011045320</v>
      </c>
      <c r="C11937">
        <v>770043587</v>
      </c>
      <c r="D11937" s="1">
        <v>45552</v>
      </c>
      <c r="E11937">
        <v>99222</v>
      </c>
      <c r="F11937">
        <v>99291</v>
      </c>
      <c r="G11937" t="s">
        <v>104</v>
      </c>
      <c r="H11937" s="34">
        <v>64477</v>
      </c>
      <c r="I11937" s="7">
        <v>41910</v>
      </c>
      <c r="J11937" s="7">
        <v>36880.800000000003</v>
      </c>
      <c r="K11937" s="7">
        <v>0</v>
      </c>
      <c r="L11937" s="7">
        <v>5029.2</v>
      </c>
      <c r="M11937" s="5">
        <v>0.12</v>
      </c>
      <c r="N11937" t="s">
        <v>46</v>
      </c>
      <c r="O11937" t="s">
        <v>17</v>
      </c>
      <c r="P11937" t="s">
        <v>40</v>
      </c>
      <c r="Q11937" t="s">
        <v>19</v>
      </c>
      <c r="R11937" t="s">
        <v>21</v>
      </c>
      <c r="S11937" t="s">
        <v>17</v>
      </c>
      <c r="T11937" t="s">
        <v>13311</v>
      </c>
      <c r="U11937" s="1">
        <v>45588</v>
      </c>
      <c r="V11937">
        <v>36</v>
      </c>
      <c r="W11937" t="str">
        <f t="shared" si="233"/>
        <v>30-59</v>
      </c>
    </row>
    <row r="11938" spans="1:23" x14ac:dyDescent="0.25">
      <c r="A11938" t="s">
        <v>12187</v>
      </c>
      <c r="B11938">
        <v>9382220309</v>
      </c>
      <c r="C11938">
        <v>4982631814</v>
      </c>
      <c r="D11938" s="1">
        <v>45591</v>
      </c>
      <c r="E11938">
        <v>99222</v>
      </c>
      <c r="F11938">
        <v>85025</v>
      </c>
      <c r="G11938" t="s">
        <v>3741</v>
      </c>
      <c r="H11938" s="34">
        <v>52198</v>
      </c>
      <c r="I11938" s="7">
        <v>42802</v>
      </c>
      <c r="J11938" s="7">
        <v>35097.64</v>
      </c>
      <c r="K11938" s="7">
        <v>0</v>
      </c>
      <c r="L11938" s="7">
        <v>7704.36</v>
      </c>
      <c r="M11938" s="5">
        <v>0.18</v>
      </c>
      <c r="N11938" t="s">
        <v>3141</v>
      </c>
      <c r="O11938" t="s">
        <v>17</v>
      </c>
      <c r="P11938" t="s">
        <v>31</v>
      </c>
      <c r="Q11938" t="s">
        <v>32</v>
      </c>
      <c r="R11938" t="s">
        <v>26</v>
      </c>
      <c r="S11938" t="s">
        <v>21</v>
      </c>
      <c r="T11938" t="s">
        <v>13311</v>
      </c>
      <c r="U11938" s="1">
        <v>45664</v>
      </c>
      <c r="V11938">
        <v>73</v>
      </c>
      <c r="W11938" t="str">
        <f t="shared" si="233"/>
        <v>60-89</v>
      </c>
    </row>
    <row r="11939" spans="1:23" x14ac:dyDescent="0.25">
      <c r="A11939" t="s">
        <v>12188</v>
      </c>
      <c r="B11939">
        <v>9690849212</v>
      </c>
      <c r="C11939">
        <v>4053248266</v>
      </c>
      <c r="D11939" s="1">
        <v>45527</v>
      </c>
      <c r="E11939">
        <v>99221</v>
      </c>
      <c r="F11939">
        <v>99281</v>
      </c>
      <c r="G11939" t="s">
        <v>4083</v>
      </c>
      <c r="H11939" s="34">
        <v>81085</v>
      </c>
      <c r="I11939" s="7">
        <v>66490</v>
      </c>
      <c r="J11939" s="7">
        <v>49263.8</v>
      </c>
      <c r="K11939" s="7">
        <v>5258</v>
      </c>
      <c r="L11939" s="7">
        <v>11968.2</v>
      </c>
      <c r="M11939" s="5">
        <v>0.18</v>
      </c>
      <c r="N11939" t="s">
        <v>3141</v>
      </c>
      <c r="O11939" t="s">
        <v>30</v>
      </c>
      <c r="P11939" t="s">
        <v>97</v>
      </c>
      <c r="Q11939" t="s">
        <v>19</v>
      </c>
      <c r="R11939" t="s">
        <v>43</v>
      </c>
      <c r="S11939" t="s">
        <v>27</v>
      </c>
      <c r="T11939" t="s">
        <v>13312</v>
      </c>
      <c r="U11939" s="1">
        <v>45692</v>
      </c>
      <c r="V11939">
        <v>165</v>
      </c>
      <c r="W11939" t="str">
        <f t="shared" si="233"/>
        <v>150-179</v>
      </c>
    </row>
    <row r="11940" spans="1:23" x14ac:dyDescent="0.25">
      <c r="A11940" t="s">
        <v>12189</v>
      </c>
      <c r="B11940">
        <v>6602597529</v>
      </c>
      <c r="C11940">
        <v>7991380579</v>
      </c>
      <c r="D11940" s="1">
        <v>45856</v>
      </c>
      <c r="E11940">
        <v>99222</v>
      </c>
      <c r="F11940">
        <v>99204</v>
      </c>
      <c r="G11940" t="s">
        <v>118</v>
      </c>
      <c r="H11940" s="34">
        <v>77655</v>
      </c>
      <c r="I11940" s="7">
        <v>66007</v>
      </c>
      <c r="J11940" s="7">
        <v>59169.86</v>
      </c>
      <c r="K11940" s="7">
        <v>5517</v>
      </c>
      <c r="L11940" s="7">
        <v>1320.14</v>
      </c>
      <c r="M11940" s="5">
        <v>0.02</v>
      </c>
      <c r="N11940" t="s">
        <v>16</v>
      </c>
      <c r="O11940" t="s">
        <v>30</v>
      </c>
      <c r="P11940" t="s">
        <v>55</v>
      </c>
      <c r="Q11940" t="s">
        <v>32</v>
      </c>
      <c r="R11940" t="s">
        <v>38</v>
      </c>
      <c r="S11940" t="s">
        <v>17</v>
      </c>
      <c r="T11940" t="s">
        <v>13311</v>
      </c>
      <c r="U11940" s="1">
        <v>45954</v>
      </c>
      <c r="V11940">
        <v>98</v>
      </c>
      <c r="W11940" t="str">
        <f t="shared" si="233"/>
        <v>90-119</v>
      </c>
    </row>
    <row r="11941" spans="1:23" x14ac:dyDescent="0.25">
      <c r="A11941" t="s">
        <v>12190</v>
      </c>
      <c r="B11941">
        <v>7269410921</v>
      </c>
      <c r="C11941">
        <v>1658663691</v>
      </c>
      <c r="D11941" s="1">
        <v>45624</v>
      </c>
      <c r="E11941">
        <v>99214</v>
      </c>
      <c r="F11941">
        <v>99204</v>
      </c>
      <c r="G11941" t="s">
        <v>296</v>
      </c>
      <c r="H11941" s="34">
        <v>64864</v>
      </c>
      <c r="I11941" s="7">
        <v>48648</v>
      </c>
      <c r="J11941" s="7">
        <v>23143.8</v>
      </c>
      <c r="K11941" s="7">
        <v>18207</v>
      </c>
      <c r="L11941" s="7">
        <v>7297.2</v>
      </c>
      <c r="M11941" s="5">
        <v>0.15</v>
      </c>
      <c r="N11941" t="s">
        <v>1139</v>
      </c>
      <c r="O11941" t="s">
        <v>27</v>
      </c>
      <c r="P11941" t="s">
        <v>55</v>
      </c>
      <c r="Q11941" t="s">
        <v>32</v>
      </c>
      <c r="R11941" t="s">
        <v>20</v>
      </c>
      <c r="S11941" t="s">
        <v>21</v>
      </c>
      <c r="T11941" t="s">
        <v>13311</v>
      </c>
      <c r="U11941" s="1">
        <v>45675</v>
      </c>
      <c r="V11941">
        <v>51</v>
      </c>
      <c r="W11941" t="str">
        <f t="shared" si="233"/>
        <v>30-59</v>
      </c>
    </row>
    <row r="11942" spans="1:23" x14ac:dyDescent="0.25">
      <c r="A11942" t="s">
        <v>12191</v>
      </c>
      <c r="B11942">
        <v>7896373160</v>
      </c>
      <c r="C11942">
        <v>5421443995</v>
      </c>
      <c r="D11942" s="1">
        <v>45547</v>
      </c>
      <c r="E11942">
        <v>99214</v>
      </c>
      <c r="F11942">
        <v>99283</v>
      </c>
      <c r="G11942" t="s">
        <v>3204</v>
      </c>
      <c r="H11942" s="34">
        <v>94810</v>
      </c>
      <c r="I11942" s="7">
        <v>73952</v>
      </c>
      <c r="J11942" s="7">
        <v>53281.599999999999</v>
      </c>
      <c r="K11942" s="7">
        <v>5880</v>
      </c>
      <c r="L11942" s="7">
        <v>14790.4</v>
      </c>
      <c r="M11942" s="5">
        <v>0.2</v>
      </c>
      <c r="N11942" t="s">
        <v>3140</v>
      </c>
      <c r="O11942" t="s">
        <v>30</v>
      </c>
      <c r="P11942" t="s">
        <v>55</v>
      </c>
      <c r="Q11942" t="s">
        <v>19</v>
      </c>
      <c r="R11942" t="s">
        <v>21</v>
      </c>
      <c r="S11942" t="s">
        <v>21</v>
      </c>
      <c r="T11942" t="s">
        <v>13312</v>
      </c>
      <c r="U11942" s="1">
        <v>45717</v>
      </c>
      <c r="V11942">
        <v>170</v>
      </c>
      <c r="W11942" t="str">
        <f t="shared" si="233"/>
        <v>150-179</v>
      </c>
    </row>
    <row r="11943" spans="1:23" x14ac:dyDescent="0.25">
      <c r="A11943" t="s">
        <v>12192</v>
      </c>
      <c r="B11943">
        <v>9288129990</v>
      </c>
      <c r="C11943">
        <v>7550040788</v>
      </c>
      <c r="D11943" s="1">
        <v>45938</v>
      </c>
      <c r="E11943">
        <v>99214</v>
      </c>
      <c r="F11943">
        <v>99205</v>
      </c>
      <c r="G11943" t="s">
        <v>3669</v>
      </c>
      <c r="H11943" s="34">
        <v>65578</v>
      </c>
      <c r="I11943" s="7">
        <v>47216</v>
      </c>
      <c r="J11943" s="7">
        <v>43438.720000000001</v>
      </c>
      <c r="K11943" s="7">
        <v>0</v>
      </c>
      <c r="L11943" s="7">
        <v>3777.28</v>
      </c>
      <c r="M11943" s="5">
        <v>0.08</v>
      </c>
      <c r="N11943" t="s">
        <v>24</v>
      </c>
      <c r="O11943" t="s">
        <v>17</v>
      </c>
      <c r="P11943" t="s">
        <v>3148</v>
      </c>
      <c r="Q11943" t="s">
        <v>32</v>
      </c>
      <c r="R11943" t="s">
        <v>43</v>
      </c>
      <c r="S11943" t="s">
        <v>27</v>
      </c>
      <c r="T11943" t="s">
        <v>13311</v>
      </c>
      <c r="U11943" s="1">
        <v>46008</v>
      </c>
      <c r="V11943">
        <v>70</v>
      </c>
      <c r="W11943" t="str">
        <f t="shared" si="233"/>
        <v>60-89</v>
      </c>
    </row>
    <row r="11944" spans="1:23" x14ac:dyDescent="0.25">
      <c r="A11944" t="s">
        <v>12193</v>
      </c>
      <c r="B11944">
        <v>6888271174</v>
      </c>
      <c r="C11944">
        <v>7717127832</v>
      </c>
      <c r="D11944" s="1">
        <v>45552</v>
      </c>
      <c r="E11944">
        <v>99221</v>
      </c>
      <c r="F11944">
        <v>80053</v>
      </c>
      <c r="G11944" t="s">
        <v>559</v>
      </c>
      <c r="H11944" s="34">
        <v>94221</v>
      </c>
      <c r="I11944" s="7">
        <v>73492</v>
      </c>
      <c r="J11944" s="7">
        <v>52499.6</v>
      </c>
      <c r="K11944" s="7">
        <v>6294</v>
      </c>
      <c r="L11944" s="7">
        <v>14698.4</v>
      </c>
      <c r="M11944" s="5">
        <v>0.2</v>
      </c>
      <c r="N11944" t="s">
        <v>3140</v>
      </c>
      <c r="O11944" t="s">
        <v>30</v>
      </c>
      <c r="P11944" t="s">
        <v>3148</v>
      </c>
      <c r="Q11944" t="s">
        <v>19</v>
      </c>
      <c r="R11944" t="s">
        <v>21</v>
      </c>
      <c r="S11944" t="s">
        <v>21</v>
      </c>
      <c r="T11944" t="s">
        <v>13311</v>
      </c>
      <c r="U11944" s="1">
        <v>45641</v>
      </c>
      <c r="V11944">
        <v>89</v>
      </c>
      <c r="W11944" t="str">
        <f t="shared" si="233"/>
        <v>60-89</v>
      </c>
    </row>
    <row r="11945" spans="1:23" x14ac:dyDescent="0.25">
      <c r="A11945" t="s">
        <v>12194</v>
      </c>
      <c r="B11945">
        <v>1147813352</v>
      </c>
      <c r="C11945">
        <v>7559778493</v>
      </c>
      <c r="D11945" s="1">
        <v>45398</v>
      </c>
      <c r="E11945">
        <v>99213</v>
      </c>
      <c r="F11945">
        <v>99284</v>
      </c>
      <c r="G11945" t="s">
        <v>3562</v>
      </c>
      <c r="H11945" s="34">
        <v>78999</v>
      </c>
      <c r="I11945" s="7">
        <v>64779</v>
      </c>
      <c r="J11945" s="7">
        <v>38919.78</v>
      </c>
      <c r="K11945" s="7">
        <v>14199</v>
      </c>
      <c r="L11945" s="7">
        <v>11660.22</v>
      </c>
      <c r="M11945" s="5">
        <v>0.18</v>
      </c>
      <c r="N11945" t="s">
        <v>3141</v>
      </c>
      <c r="O11945" t="s">
        <v>27</v>
      </c>
      <c r="P11945" t="s">
        <v>3148</v>
      </c>
      <c r="Q11945" t="s">
        <v>32</v>
      </c>
      <c r="R11945" t="s">
        <v>27</v>
      </c>
      <c r="S11945" t="s">
        <v>17</v>
      </c>
      <c r="T11945" t="s">
        <v>13310</v>
      </c>
      <c r="U11945" s="1">
        <v>45441</v>
      </c>
      <c r="V11945">
        <v>43</v>
      </c>
      <c r="W11945" t="str">
        <f t="shared" si="233"/>
        <v>30-59</v>
      </c>
    </row>
    <row r="11946" spans="1:23" x14ac:dyDescent="0.25">
      <c r="A11946" t="s">
        <v>12195</v>
      </c>
      <c r="B11946">
        <v>4015484160</v>
      </c>
      <c r="C11946">
        <v>1648387759</v>
      </c>
      <c r="D11946" s="1">
        <v>45719</v>
      </c>
      <c r="E11946">
        <v>99215</v>
      </c>
      <c r="F11946">
        <v>99285</v>
      </c>
      <c r="G11946" t="s">
        <v>3325</v>
      </c>
      <c r="H11946" s="34">
        <v>10916</v>
      </c>
      <c r="I11946" s="7">
        <v>8733</v>
      </c>
      <c r="J11946" s="7">
        <v>6469.38</v>
      </c>
      <c r="K11946" s="7">
        <v>1041</v>
      </c>
      <c r="L11946" s="7">
        <v>1222.6199999999999</v>
      </c>
      <c r="M11946" s="5">
        <v>0.14000000000000001</v>
      </c>
      <c r="N11946" t="s">
        <v>1135</v>
      </c>
      <c r="O11946" t="s">
        <v>30</v>
      </c>
      <c r="P11946" t="s">
        <v>3149</v>
      </c>
      <c r="Q11946" t="s">
        <v>32</v>
      </c>
      <c r="R11946" t="s">
        <v>38</v>
      </c>
      <c r="S11946" t="s">
        <v>27</v>
      </c>
      <c r="T11946" t="s">
        <v>13312</v>
      </c>
      <c r="U11946" s="1">
        <v>45883</v>
      </c>
      <c r="V11946">
        <v>164</v>
      </c>
      <c r="W11946" t="str">
        <f t="shared" si="233"/>
        <v>150-179</v>
      </c>
    </row>
    <row r="11947" spans="1:23" x14ac:dyDescent="0.25">
      <c r="A11947" t="s">
        <v>12196</v>
      </c>
      <c r="B11947">
        <v>174881924</v>
      </c>
      <c r="C11947">
        <v>5743744573</v>
      </c>
      <c r="D11947" s="1">
        <v>45672</v>
      </c>
      <c r="E11947">
        <v>99223</v>
      </c>
      <c r="F11947">
        <v>36415</v>
      </c>
      <c r="G11947" t="s">
        <v>3400</v>
      </c>
      <c r="H11947" s="34">
        <v>83070</v>
      </c>
      <c r="I11947" s="7">
        <v>59810</v>
      </c>
      <c r="J11947" s="7">
        <v>55025.2</v>
      </c>
      <c r="K11947" s="7">
        <v>0</v>
      </c>
      <c r="L11947" s="7">
        <v>4784.8</v>
      </c>
      <c r="M11947" s="5">
        <v>0.08</v>
      </c>
      <c r="N11947" t="s">
        <v>24</v>
      </c>
      <c r="O11947" t="s">
        <v>17</v>
      </c>
      <c r="P11947" t="s">
        <v>40</v>
      </c>
      <c r="Q11947" t="s">
        <v>19</v>
      </c>
      <c r="R11947" t="s">
        <v>21</v>
      </c>
      <c r="S11947" t="s">
        <v>27</v>
      </c>
      <c r="T11947" t="s">
        <v>13310</v>
      </c>
      <c r="U11947" s="1">
        <v>45818</v>
      </c>
      <c r="V11947">
        <v>146</v>
      </c>
      <c r="W11947" t="str">
        <f t="shared" si="233"/>
        <v>120-149</v>
      </c>
    </row>
    <row r="11948" spans="1:23" x14ac:dyDescent="0.25">
      <c r="A11948" t="s">
        <v>12197</v>
      </c>
      <c r="B11948">
        <v>9503863138</v>
      </c>
      <c r="C11948">
        <v>9432140882</v>
      </c>
      <c r="D11948" s="1">
        <v>45921</v>
      </c>
      <c r="E11948">
        <v>99231</v>
      </c>
      <c r="F11948">
        <v>99211</v>
      </c>
      <c r="G11948" t="s">
        <v>351</v>
      </c>
      <c r="H11948" s="34">
        <v>41119</v>
      </c>
      <c r="I11948" s="7">
        <v>34951</v>
      </c>
      <c r="J11948" s="7">
        <v>28038.98</v>
      </c>
      <c r="K11948" s="7">
        <v>6213</v>
      </c>
      <c r="L11948" s="7">
        <v>699.02</v>
      </c>
      <c r="M11948" s="5">
        <v>0.02</v>
      </c>
      <c r="N11948" t="s">
        <v>16</v>
      </c>
      <c r="O11948" t="s">
        <v>27</v>
      </c>
      <c r="P11948" t="s">
        <v>35</v>
      </c>
      <c r="Q11948" t="s">
        <v>19</v>
      </c>
      <c r="R11948" t="s">
        <v>27</v>
      </c>
      <c r="S11948" t="s">
        <v>17</v>
      </c>
      <c r="T11948" t="s">
        <v>13310</v>
      </c>
      <c r="U11948" s="1">
        <v>46024</v>
      </c>
      <c r="V11948">
        <v>103</v>
      </c>
      <c r="W11948" t="str">
        <f t="shared" si="233"/>
        <v>90-119</v>
      </c>
    </row>
    <row r="11949" spans="1:23" x14ac:dyDescent="0.25">
      <c r="A11949" t="s">
        <v>12198</v>
      </c>
      <c r="B11949">
        <v>675061545</v>
      </c>
      <c r="C11949">
        <v>2006682952</v>
      </c>
      <c r="D11949" s="1">
        <v>45422</v>
      </c>
      <c r="E11949">
        <v>99233</v>
      </c>
      <c r="F11949">
        <v>85025</v>
      </c>
      <c r="G11949" t="s">
        <v>79</v>
      </c>
      <c r="H11949" s="34">
        <v>18714</v>
      </c>
      <c r="I11949" s="7">
        <v>14784</v>
      </c>
      <c r="J11949" s="7">
        <v>7657.56</v>
      </c>
      <c r="K11949" s="7">
        <v>4761</v>
      </c>
      <c r="L11949" s="7">
        <v>2365.44</v>
      </c>
      <c r="M11949" s="5">
        <v>0.16</v>
      </c>
      <c r="N11949" t="s">
        <v>1138</v>
      </c>
      <c r="O11949" t="s">
        <v>27</v>
      </c>
      <c r="P11949" t="s">
        <v>35</v>
      </c>
      <c r="Q11949" t="s">
        <v>32</v>
      </c>
      <c r="R11949" t="s">
        <v>20</v>
      </c>
      <c r="S11949" t="s">
        <v>21</v>
      </c>
      <c r="T11949" t="s">
        <v>13311</v>
      </c>
      <c r="U11949" s="1">
        <v>45500</v>
      </c>
      <c r="V11949">
        <v>78</v>
      </c>
      <c r="W11949" t="str">
        <f t="shared" si="233"/>
        <v>60-89</v>
      </c>
    </row>
    <row r="11950" spans="1:23" x14ac:dyDescent="0.25">
      <c r="A11950" t="s">
        <v>12199</v>
      </c>
      <c r="B11950">
        <v>7201833302</v>
      </c>
      <c r="C11950">
        <v>7548690094</v>
      </c>
      <c r="D11950" s="1">
        <v>45315</v>
      </c>
      <c r="E11950">
        <v>99215</v>
      </c>
      <c r="F11950">
        <v>99212</v>
      </c>
      <c r="G11950" t="s">
        <v>15</v>
      </c>
      <c r="H11950" s="34">
        <v>73173</v>
      </c>
      <c r="I11950" s="7">
        <v>62197</v>
      </c>
      <c r="J11950" s="7">
        <v>60953.06</v>
      </c>
      <c r="K11950" s="7">
        <v>0</v>
      </c>
      <c r="L11950" s="7">
        <v>1243.94</v>
      </c>
      <c r="M11950" s="5">
        <v>0.02</v>
      </c>
      <c r="N11950" t="s">
        <v>16</v>
      </c>
      <c r="O11950" t="s">
        <v>17</v>
      </c>
      <c r="P11950" t="s">
        <v>31</v>
      </c>
      <c r="Q11950" t="s">
        <v>19</v>
      </c>
      <c r="R11950" t="s">
        <v>20</v>
      </c>
      <c r="S11950" t="s">
        <v>27</v>
      </c>
      <c r="T11950" t="s">
        <v>13311</v>
      </c>
      <c r="U11950" s="1">
        <v>45481</v>
      </c>
      <c r="V11950">
        <v>165</v>
      </c>
      <c r="W11950" t="str">
        <f t="shared" si="233"/>
        <v>150-179</v>
      </c>
    </row>
    <row r="11951" spans="1:23" x14ac:dyDescent="0.25">
      <c r="A11951" t="s">
        <v>12200</v>
      </c>
      <c r="B11951">
        <v>7998583130</v>
      </c>
      <c r="C11951">
        <v>9236768615</v>
      </c>
      <c r="D11951" s="1">
        <v>45748</v>
      </c>
      <c r="E11951">
        <v>99232</v>
      </c>
      <c r="F11951">
        <v>99281</v>
      </c>
      <c r="G11951" t="s">
        <v>122</v>
      </c>
      <c r="H11951" s="34">
        <v>58769</v>
      </c>
      <c r="I11951" s="7">
        <v>46428</v>
      </c>
      <c r="J11951" s="7">
        <v>38999.519999999997</v>
      </c>
      <c r="K11951" s="7">
        <v>0</v>
      </c>
      <c r="L11951" s="7">
        <v>7428.48</v>
      </c>
      <c r="M11951" s="5">
        <v>0.16</v>
      </c>
      <c r="N11951" t="s">
        <v>1138</v>
      </c>
      <c r="O11951" t="s">
        <v>17</v>
      </c>
      <c r="P11951" t="s">
        <v>55</v>
      </c>
      <c r="Q11951" t="s">
        <v>32</v>
      </c>
      <c r="R11951" t="s">
        <v>43</v>
      </c>
      <c r="S11951" t="s">
        <v>17</v>
      </c>
      <c r="T11951" t="s">
        <v>13310</v>
      </c>
      <c r="U11951" s="1">
        <v>45856</v>
      </c>
      <c r="V11951">
        <v>108</v>
      </c>
      <c r="W11951" t="str">
        <f t="shared" si="233"/>
        <v>90-119</v>
      </c>
    </row>
    <row r="11952" spans="1:23" x14ac:dyDescent="0.25">
      <c r="A11952" t="s">
        <v>12201</v>
      </c>
      <c r="B11952">
        <v>4853550192</v>
      </c>
      <c r="C11952">
        <v>9138282673</v>
      </c>
      <c r="D11952" s="1">
        <v>45919</v>
      </c>
      <c r="E11952">
        <v>99215</v>
      </c>
      <c r="F11952">
        <v>99205</v>
      </c>
      <c r="G11952" t="s">
        <v>3152</v>
      </c>
      <c r="H11952" s="34">
        <v>64609</v>
      </c>
      <c r="I11952" s="7">
        <v>41996</v>
      </c>
      <c r="J11952" s="7">
        <v>25236.48</v>
      </c>
      <c r="K11952" s="7">
        <v>11720</v>
      </c>
      <c r="L11952" s="7">
        <v>5039.5200000000004</v>
      </c>
      <c r="M11952" s="5">
        <v>0.12</v>
      </c>
      <c r="N11952" t="s">
        <v>46</v>
      </c>
      <c r="O11952" t="s">
        <v>27</v>
      </c>
      <c r="P11952" t="s">
        <v>3146</v>
      </c>
      <c r="Q11952" t="s">
        <v>19</v>
      </c>
      <c r="R11952" t="s">
        <v>21</v>
      </c>
      <c r="S11952" t="s">
        <v>17</v>
      </c>
      <c r="T11952" t="s">
        <v>13311</v>
      </c>
      <c r="U11952" s="1">
        <v>46069</v>
      </c>
      <c r="V11952">
        <v>150</v>
      </c>
      <c r="W11952" t="str">
        <f t="shared" si="233"/>
        <v>150-179</v>
      </c>
    </row>
    <row r="11953" spans="1:23" x14ac:dyDescent="0.25">
      <c r="A11953" t="s">
        <v>12202</v>
      </c>
      <c r="B11953">
        <v>5434506591</v>
      </c>
      <c r="C11953">
        <v>5408679031</v>
      </c>
      <c r="D11953" s="1">
        <v>45447</v>
      </c>
      <c r="E11953">
        <v>99223</v>
      </c>
      <c r="F11953">
        <v>71046</v>
      </c>
      <c r="G11953" t="s">
        <v>296</v>
      </c>
      <c r="H11953" s="34">
        <v>60575</v>
      </c>
      <c r="I11953" s="7">
        <v>48460</v>
      </c>
      <c r="J11953" s="7">
        <v>27031.599999999999</v>
      </c>
      <c r="K11953" s="7">
        <v>14644</v>
      </c>
      <c r="L11953" s="7">
        <v>6784.4</v>
      </c>
      <c r="M11953" s="5">
        <v>0.14000000000000001</v>
      </c>
      <c r="N11953" t="s">
        <v>1135</v>
      </c>
      <c r="O11953" t="s">
        <v>27</v>
      </c>
      <c r="P11953" t="s">
        <v>3146</v>
      </c>
      <c r="Q11953" t="s">
        <v>32</v>
      </c>
      <c r="R11953" t="s">
        <v>38</v>
      </c>
      <c r="S11953" t="s">
        <v>17</v>
      </c>
      <c r="T11953" t="s">
        <v>13312</v>
      </c>
      <c r="U11953" s="1">
        <v>45622</v>
      </c>
      <c r="V11953">
        <v>175</v>
      </c>
      <c r="W11953" t="str">
        <f t="shared" si="233"/>
        <v>150-179</v>
      </c>
    </row>
    <row r="11954" spans="1:23" x14ac:dyDescent="0.25">
      <c r="A11954" t="s">
        <v>12203</v>
      </c>
      <c r="B11954">
        <v>624429400</v>
      </c>
      <c r="C11954">
        <v>5656046484</v>
      </c>
      <c r="D11954" s="1">
        <v>45633</v>
      </c>
      <c r="E11954">
        <v>99231</v>
      </c>
      <c r="F11954">
        <v>99211</v>
      </c>
      <c r="G11954" t="s">
        <v>362</v>
      </c>
      <c r="H11954" s="34">
        <v>81873</v>
      </c>
      <c r="I11954" s="7">
        <v>64680</v>
      </c>
      <c r="J11954" s="7">
        <v>39896.199999999997</v>
      </c>
      <c r="K11954" s="7">
        <v>14435</v>
      </c>
      <c r="L11954" s="7">
        <v>10348.799999999999</v>
      </c>
      <c r="M11954" s="5">
        <v>0.16</v>
      </c>
      <c r="N11954" t="s">
        <v>1138</v>
      </c>
      <c r="O11954" t="s">
        <v>27</v>
      </c>
      <c r="P11954" t="s">
        <v>55</v>
      </c>
      <c r="Q11954" t="s">
        <v>19</v>
      </c>
      <c r="R11954" t="s">
        <v>21</v>
      </c>
      <c r="S11954" t="s">
        <v>17</v>
      </c>
      <c r="T11954" t="s">
        <v>13311</v>
      </c>
      <c r="U11954" s="1">
        <v>45667</v>
      </c>
      <c r="V11954">
        <v>34</v>
      </c>
      <c r="W11954" t="str">
        <f t="shared" si="233"/>
        <v>30-59</v>
      </c>
    </row>
    <row r="11955" spans="1:23" x14ac:dyDescent="0.25">
      <c r="A11955" t="s">
        <v>12204</v>
      </c>
      <c r="B11955">
        <v>1566206916</v>
      </c>
      <c r="C11955">
        <v>2514278248</v>
      </c>
      <c r="D11955" s="1">
        <v>45914</v>
      </c>
      <c r="E11955">
        <v>99222</v>
      </c>
      <c r="F11955">
        <v>99211</v>
      </c>
      <c r="G11955" t="s">
        <v>307</v>
      </c>
      <c r="H11955" s="34">
        <v>97625</v>
      </c>
      <c r="I11955" s="7">
        <v>78100</v>
      </c>
      <c r="J11955" s="7">
        <v>54090</v>
      </c>
      <c r="K11955" s="7">
        <v>13076</v>
      </c>
      <c r="L11955" s="7">
        <v>10934</v>
      </c>
      <c r="M11955" s="5">
        <v>0.14000000000000001</v>
      </c>
      <c r="N11955" t="s">
        <v>1135</v>
      </c>
      <c r="O11955" t="s">
        <v>27</v>
      </c>
      <c r="P11955" t="s">
        <v>18</v>
      </c>
      <c r="Q11955" t="s">
        <v>32</v>
      </c>
      <c r="R11955" t="s">
        <v>21</v>
      </c>
      <c r="S11955" t="s">
        <v>17</v>
      </c>
      <c r="T11955" t="s">
        <v>13310</v>
      </c>
      <c r="U11955" s="1">
        <v>45956</v>
      </c>
      <c r="V11955">
        <v>42</v>
      </c>
      <c r="W11955" t="str">
        <f t="shared" si="233"/>
        <v>30-59</v>
      </c>
    </row>
    <row r="11956" spans="1:23" x14ac:dyDescent="0.25">
      <c r="A11956" t="s">
        <v>12205</v>
      </c>
      <c r="B11956">
        <v>1560083709</v>
      </c>
      <c r="C11956">
        <v>4624455756</v>
      </c>
      <c r="D11956" s="1">
        <v>45473</v>
      </c>
      <c r="E11956">
        <v>99213</v>
      </c>
      <c r="F11956">
        <v>99283</v>
      </c>
      <c r="G11956" t="s">
        <v>3283</v>
      </c>
      <c r="H11956" s="34">
        <v>53295</v>
      </c>
      <c r="I11956" s="7">
        <v>39971</v>
      </c>
      <c r="J11956" s="7">
        <v>33975.35</v>
      </c>
      <c r="K11956" s="7">
        <v>0</v>
      </c>
      <c r="L11956" s="7">
        <v>5995.65</v>
      </c>
      <c r="M11956" s="5">
        <v>0.15</v>
      </c>
      <c r="N11956" t="s">
        <v>1139</v>
      </c>
      <c r="O11956" t="s">
        <v>17</v>
      </c>
      <c r="P11956" t="s">
        <v>3148</v>
      </c>
      <c r="Q11956" t="s">
        <v>19</v>
      </c>
      <c r="R11956" t="s">
        <v>43</v>
      </c>
      <c r="S11956" t="s">
        <v>17</v>
      </c>
      <c r="T11956" t="s">
        <v>13311</v>
      </c>
      <c r="U11956" s="1">
        <v>45604</v>
      </c>
      <c r="V11956">
        <v>131</v>
      </c>
      <c r="W11956" t="str">
        <f t="shared" si="233"/>
        <v>120-149</v>
      </c>
    </row>
    <row r="11957" spans="1:23" x14ac:dyDescent="0.25">
      <c r="A11957" t="s">
        <v>12206</v>
      </c>
      <c r="B11957">
        <v>236100786</v>
      </c>
      <c r="C11957">
        <v>7007326244</v>
      </c>
      <c r="D11957" s="1">
        <v>45577</v>
      </c>
      <c r="E11957">
        <v>99214</v>
      </c>
      <c r="F11957">
        <v>99292</v>
      </c>
      <c r="G11957" t="s">
        <v>3202</v>
      </c>
      <c r="H11957" s="34">
        <v>58579</v>
      </c>
      <c r="I11957" s="7">
        <v>46277</v>
      </c>
      <c r="J11957" s="7">
        <v>38872.68</v>
      </c>
      <c r="K11957" s="7">
        <v>0</v>
      </c>
      <c r="L11957" s="7">
        <v>7404.32</v>
      </c>
      <c r="M11957" s="5">
        <v>0.16</v>
      </c>
      <c r="N11957" t="s">
        <v>1138</v>
      </c>
      <c r="O11957" t="s">
        <v>17</v>
      </c>
      <c r="P11957" t="s">
        <v>40</v>
      </c>
      <c r="Q11957" t="s">
        <v>32</v>
      </c>
      <c r="R11957" t="s">
        <v>21</v>
      </c>
      <c r="S11957" t="s">
        <v>21</v>
      </c>
      <c r="T11957" t="s">
        <v>13311</v>
      </c>
      <c r="U11957" s="1">
        <v>45733</v>
      </c>
      <c r="V11957">
        <v>156</v>
      </c>
      <c r="W11957" t="str">
        <f t="shared" si="233"/>
        <v>150-179</v>
      </c>
    </row>
    <row r="11958" spans="1:23" x14ac:dyDescent="0.25">
      <c r="A11958" t="s">
        <v>12207</v>
      </c>
      <c r="B11958">
        <v>770652084</v>
      </c>
      <c r="C11958">
        <v>8977489904</v>
      </c>
      <c r="D11958" s="1">
        <v>45330</v>
      </c>
      <c r="E11958">
        <v>99233</v>
      </c>
      <c r="F11958">
        <v>99203</v>
      </c>
      <c r="G11958" t="s">
        <v>248</v>
      </c>
      <c r="H11958" s="34">
        <v>68406</v>
      </c>
      <c r="I11958" s="7">
        <v>56093</v>
      </c>
      <c r="J11958" s="7">
        <v>31030.26</v>
      </c>
      <c r="K11958" s="7">
        <v>14966</v>
      </c>
      <c r="L11958" s="7">
        <v>10096.74</v>
      </c>
      <c r="M11958" s="5">
        <v>0.18</v>
      </c>
      <c r="N11958" t="s">
        <v>3141</v>
      </c>
      <c r="O11958" t="s">
        <v>27</v>
      </c>
      <c r="P11958" t="s">
        <v>3146</v>
      </c>
      <c r="Q11958" t="s">
        <v>19</v>
      </c>
      <c r="R11958" t="s">
        <v>43</v>
      </c>
      <c r="S11958" t="s">
        <v>21</v>
      </c>
      <c r="T11958" t="s">
        <v>13311</v>
      </c>
      <c r="U11958" s="1">
        <v>45365</v>
      </c>
      <c r="V11958">
        <v>35</v>
      </c>
      <c r="W11958" t="str">
        <f t="shared" si="233"/>
        <v>30-59</v>
      </c>
    </row>
    <row r="11959" spans="1:23" x14ac:dyDescent="0.25">
      <c r="A11959" t="s">
        <v>12208</v>
      </c>
      <c r="B11959">
        <v>3659560338</v>
      </c>
      <c r="C11959">
        <v>6609489514</v>
      </c>
      <c r="D11959" s="1">
        <v>45782</v>
      </c>
      <c r="E11959">
        <v>99223</v>
      </c>
      <c r="F11959">
        <v>80053</v>
      </c>
      <c r="G11959" t="s">
        <v>3250</v>
      </c>
      <c r="H11959" s="34">
        <v>35602</v>
      </c>
      <c r="I11959" s="7">
        <v>27770</v>
      </c>
      <c r="J11959" s="7">
        <v>19593</v>
      </c>
      <c r="K11959" s="7">
        <v>2623</v>
      </c>
      <c r="L11959" s="7">
        <v>5554</v>
      </c>
      <c r="M11959" s="5">
        <v>0.2</v>
      </c>
      <c r="N11959" t="s">
        <v>3140</v>
      </c>
      <c r="O11959" t="s">
        <v>27</v>
      </c>
      <c r="P11959" t="s">
        <v>40</v>
      </c>
      <c r="Q11959" t="s">
        <v>32</v>
      </c>
      <c r="R11959" t="s">
        <v>20</v>
      </c>
      <c r="S11959" t="s">
        <v>17</v>
      </c>
      <c r="T11959" t="s">
        <v>13311</v>
      </c>
      <c r="U11959" s="1">
        <v>45866</v>
      </c>
      <c r="V11959">
        <v>84</v>
      </c>
      <c r="W11959" t="str">
        <f t="shared" si="233"/>
        <v>60-89</v>
      </c>
    </row>
    <row r="11960" spans="1:23" x14ac:dyDescent="0.25">
      <c r="A11960" t="s">
        <v>12209</v>
      </c>
      <c r="B11960">
        <v>4139433502</v>
      </c>
      <c r="C11960">
        <v>4905929951</v>
      </c>
      <c r="D11960" s="1">
        <v>45517</v>
      </c>
      <c r="E11960">
        <v>99215</v>
      </c>
      <c r="F11960">
        <v>99291</v>
      </c>
      <c r="G11960" t="s">
        <v>3371</v>
      </c>
      <c r="H11960" s="34">
        <v>17389</v>
      </c>
      <c r="I11960" s="7">
        <v>11303</v>
      </c>
      <c r="J11960" s="7">
        <v>9946.64</v>
      </c>
      <c r="K11960" s="7">
        <v>0</v>
      </c>
      <c r="L11960" s="7">
        <v>1356.36</v>
      </c>
      <c r="M11960" s="5">
        <v>0.12</v>
      </c>
      <c r="N11960" t="s">
        <v>46</v>
      </c>
      <c r="O11960" t="s">
        <v>17</v>
      </c>
      <c r="P11960" t="s">
        <v>3150</v>
      </c>
      <c r="Q11960" t="s">
        <v>19</v>
      </c>
      <c r="R11960" t="s">
        <v>27</v>
      </c>
      <c r="S11960" t="s">
        <v>27</v>
      </c>
      <c r="T11960" t="s">
        <v>13312</v>
      </c>
      <c r="U11960" s="1">
        <v>45653</v>
      </c>
      <c r="V11960">
        <v>136</v>
      </c>
      <c r="W11960" t="str">
        <f t="shared" si="233"/>
        <v>120-149</v>
      </c>
    </row>
    <row r="11961" spans="1:23" x14ac:dyDescent="0.25">
      <c r="A11961" t="s">
        <v>12210</v>
      </c>
      <c r="B11961">
        <v>1084102337</v>
      </c>
      <c r="C11961">
        <v>3314605443</v>
      </c>
      <c r="D11961" s="1">
        <v>45612</v>
      </c>
      <c r="E11961">
        <v>99232</v>
      </c>
      <c r="F11961">
        <v>99205</v>
      </c>
      <c r="G11961" t="s">
        <v>3843</v>
      </c>
      <c r="H11961" s="34">
        <v>55879</v>
      </c>
      <c r="I11961" s="7">
        <v>47497</v>
      </c>
      <c r="J11961" s="7">
        <v>42446.06</v>
      </c>
      <c r="K11961" s="7">
        <v>4101</v>
      </c>
      <c r="L11961" s="7">
        <v>949.94</v>
      </c>
      <c r="M11961" s="5">
        <v>0.02</v>
      </c>
      <c r="N11961" t="s">
        <v>16</v>
      </c>
      <c r="O11961" t="s">
        <v>30</v>
      </c>
      <c r="P11961" t="s">
        <v>3147</v>
      </c>
      <c r="Q11961" t="s">
        <v>32</v>
      </c>
      <c r="R11961" t="s">
        <v>20</v>
      </c>
      <c r="S11961" t="s">
        <v>17</v>
      </c>
      <c r="T11961" t="s">
        <v>13310</v>
      </c>
      <c r="U11961" s="1">
        <v>45659</v>
      </c>
      <c r="V11961">
        <v>47</v>
      </c>
      <c r="W11961" t="str">
        <f t="shared" si="233"/>
        <v>30-59</v>
      </c>
    </row>
    <row r="11962" spans="1:23" x14ac:dyDescent="0.25">
      <c r="A11962" t="s">
        <v>12211</v>
      </c>
      <c r="B11962">
        <v>4632116942</v>
      </c>
      <c r="C11962">
        <v>5757939112</v>
      </c>
      <c r="D11962" s="1">
        <v>45795</v>
      </c>
      <c r="E11962">
        <v>99222</v>
      </c>
      <c r="F11962">
        <v>99283</v>
      </c>
      <c r="G11962" t="s">
        <v>3215</v>
      </c>
      <c r="H11962" s="34">
        <v>57310</v>
      </c>
      <c r="I11962" s="7">
        <v>37252</v>
      </c>
      <c r="J11962" s="7">
        <v>32781.760000000002</v>
      </c>
      <c r="K11962" s="7">
        <v>0</v>
      </c>
      <c r="L11962" s="7">
        <v>4470.24</v>
      </c>
      <c r="M11962" s="5">
        <v>0.12</v>
      </c>
      <c r="N11962" t="s">
        <v>46</v>
      </c>
      <c r="O11962" t="s">
        <v>17</v>
      </c>
      <c r="P11962" t="s">
        <v>3150</v>
      </c>
      <c r="Q11962" t="s">
        <v>19</v>
      </c>
      <c r="R11962" t="s">
        <v>26</v>
      </c>
      <c r="S11962" t="s">
        <v>27</v>
      </c>
      <c r="T11962" t="s">
        <v>13310</v>
      </c>
      <c r="U11962" s="1">
        <v>45934</v>
      </c>
      <c r="V11962">
        <v>139</v>
      </c>
      <c r="W11962" t="str">
        <f t="shared" si="233"/>
        <v>120-149</v>
      </c>
    </row>
    <row r="11963" spans="1:23" x14ac:dyDescent="0.25">
      <c r="A11963" t="s">
        <v>12212</v>
      </c>
      <c r="B11963">
        <v>7544952665</v>
      </c>
      <c r="C11963">
        <v>8747417200</v>
      </c>
      <c r="D11963" s="1">
        <v>45378</v>
      </c>
      <c r="E11963">
        <v>99238</v>
      </c>
      <c r="F11963">
        <v>93000</v>
      </c>
      <c r="G11963" t="s">
        <v>3405</v>
      </c>
      <c r="H11963" s="34">
        <v>48304</v>
      </c>
      <c r="I11963" s="7">
        <v>38643</v>
      </c>
      <c r="J11963" s="7">
        <v>30342.98</v>
      </c>
      <c r="K11963" s="7">
        <v>2890</v>
      </c>
      <c r="L11963" s="7">
        <v>5410.02</v>
      </c>
      <c r="M11963" s="5">
        <v>0.14000000000000001</v>
      </c>
      <c r="N11963" t="s">
        <v>1135</v>
      </c>
      <c r="O11963" t="s">
        <v>30</v>
      </c>
      <c r="P11963" t="s">
        <v>35</v>
      </c>
      <c r="Q11963" t="s">
        <v>32</v>
      </c>
      <c r="R11963" t="s">
        <v>20</v>
      </c>
      <c r="S11963" t="s">
        <v>21</v>
      </c>
      <c r="T11963" t="s">
        <v>13310</v>
      </c>
      <c r="U11963" s="1">
        <v>45497</v>
      </c>
      <c r="V11963">
        <v>119</v>
      </c>
      <c r="W11963" t="str">
        <f t="shared" si="233"/>
        <v>90-119</v>
      </c>
    </row>
    <row r="11964" spans="1:23" x14ac:dyDescent="0.25">
      <c r="A11964" t="s">
        <v>12213</v>
      </c>
      <c r="B11964">
        <v>2565033962</v>
      </c>
      <c r="C11964">
        <v>542607947</v>
      </c>
      <c r="D11964" s="1">
        <v>45899</v>
      </c>
      <c r="E11964">
        <v>99233</v>
      </c>
      <c r="F11964">
        <v>99205</v>
      </c>
      <c r="G11964" t="s">
        <v>3176</v>
      </c>
      <c r="H11964" s="34">
        <v>69845</v>
      </c>
      <c r="I11964" s="7">
        <v>55876</v>
      </c>
      <c r="J11964" s="7">
        <v>48053.36</v>
      </c>
      <c r="K11964" s="7">
        <v>0</v>
      </c>
      <c r="L11964" s="7">
        <v>7822.64</v>
      </c>
      <c r="M11964" s="5">
        <v>0.14000000000000001</v>
      </c>
      <c r="N11964" t="s">
        <v>1135</v>
      </c>
      <c r="O11964" t="s">
        <v>17</v>
      </c>
      <c r="P11964" t="s">
        <v>3147</v>
      </c>
      <c r="Q11964" t="s">
        <v>19</v>
      </c>
      <c r="R11964" t="s">
        <v>43</v>
      </c>
      <c r="S11964" t="s">
        <v>27</v>
      </c>
      <c r="T11964" t="s">
        <v>13311</v>
      </c>
      <c r="U11964" s="1">
        <v>45968</v>
      </c>
      <c r="V11964">
        <v>69</v>
      </c>
      <c r="W11964" t="str">
        <f t="shared" si="233"/>
        <v>60-89</v>
      </c>
    </row>
    <row r="11965" spans="1:23" x14ac:dyDescent="0.25">
      <c r="A11965" t="s">
        <v>12214</v>
      </c>
      <c r="B11965">
        <v>6965436965</v>
      </c>
      <c r="C11965">
        <v>3120992781</v>
      </c>
      <c r="D11965" s="1">
        <v>45402</v>
      </c>
      <c r="E11965">
        <v>99223</v>
      </c>
      <c r="F11965">
        <v>93000</v>
      </c>
      <c r="G11965" t="s">
        <v>110</v>
      </c>
      <c r="H11965" s="34">
        <v>80255</v>
      </c>
      <c r="I11965" s="7">
        <v>52166</v>
      </c>
      <c r="J11965" s="7">
        <v>41413.08</v>
      </c>
      <c r="K11965" s="7">
        <v>4493</v>
      </c>
      <c r="L11965" s="7">
        <v>6259.92</v>
      </c>
      <c r="M11965" s="5">
        <v>0.12</v>
      </c>
      <c r="N11965" t="s">
        <v>46</v>
      </c>
      <c r="O11965" t="s">
        <v>30</v>
      </c>
      <c r="P11965" t="s">
        <v>55</v>
      </c>
      <c r="Q11965" t="s">
        <v>19</v>
      </c>
      <c r="R11965" t="s">
        <v>26</v>
      </c>
      <c r="S11965" t="s">
        <v>21</v>
      </c>
      <c r="T11965" t="s">
        <v>13312</v>
      </c>
      <c r="U11965" s="1">
        <v>45436</v>
      </c>
      <c r="V11965">
        <v>34</v>
      </c>
      <c r="W11965" t="str">
        <f t="shared" si="233"/>
        <v>30-59</v>
      </c>
    </row>
    <row r="11966" spans="1:23" x14ac:dyDescent="0.25">
      <c r="A11966" t="s">
        <v>12215</v>
      </c>
      <c r="B11966">
        <v>8193396899</v>
      </c>
      <c r="C11966">
        <v>1820387481</v>
      </c>
      <c r="D11966" s="1">
        <v>45546</v>
      </c>
      <c r="E11966">
        <v>99213</v>
      </c>
      <c r="F11966">
        <v>99215</v>
      </c>
      <c r="G11966" t="s">
        <v>142</v>
      </c>
      <c r="H11966" s="34">
        <v>77954</v>
      </c>
      <c r="I11966" s="7">
        <v>56127</v>
      </c>
      <c r="J11966" s="7">
        <v>43820.84</v>
      </c>
      <c r="K11966" s="7">
        <v>7816</v>
      </c>
      <c r="L11966" s="7">
        <v>4490.16</v>
      </c>
      <c r="M11966" s="5">
        <v>0.08</v>
      </c>
      <c r="N11966" t="s">
        <v>24</v>
      </c>
      <c r="O11966" t="s">
        <v>27</v>
      </c>
      <c r="P11966" t="s">
        <v>3148</v>
      </c>
      <c r="Q11966" t="s">
        <v>32</v>
      </c>
      <c r="R11966" t="s">
        <v>43</v>
      </c>
      <c r="S11966" t="s">
        <v>27</v>
      </c>
      <c r="T11966" t="s">
        <v>13310</v>
      </c>
      <c r="U11966" s="1">
        <v>45619</v>
      </c>
      <c r="V11966">
        <v>73</v>
      </c>
      <c r="W11966" t="str">
        <f t="shared" si="233"/>
        <v>60-89</v>
      </c>
    </row>
    <row r="11967" spans="1:23" x14ac:dyDescent="0.25">
      <c r="A11967" t="s">
        <v>12216</v>
      </c>
      <c r="B11967">
        <v>7832858945</v>
      </c>
      <c r="C11967">
        <v>8680193148</v>
      </c>
      <c r="D11967" s="1">
        <v>45396</v>
      </c>
      <c r="E11967">
        <v>99231</v>
      </c>
      <c r="F11967">
        <v>99202</v>
      </c>
      <c r="G11967" t="s">
        <v>3598</v>
      </c>
      <c r="H11967" s="34">
        <v>15975</v>
      </c>
      <c r="I11967" s="7">
        <v>13579</v>
      </c>
      <c r="J11967" s="7">
        <v>13307.42</v>
      </c>
      <c r="K11967" s="7">
        <v>0</v>
      </c>
      <c r="L11967" s="7">
        <v>271.58</v>
      </c>
      <c r="M11967" s="5">
        <v>0.02</v>
      </c>
      <c r="N11967" t="s">
        <v>16</v>
      </c>
      <c r="O11967" t="s">
        <v>17</v>
      </c>
      <c r="P11967" t="s">
        <v>18</v>
      </c>
      <c r="Q11967" t="s">
        <v>19</v>
      </c>
      <c r="R11967" t="s">
        <v>21</v>
      </c>
      <c r="S11967" t="s">
        <v>21</v>
      </c>
      <c r="T11967" t="s">
        <v>13311</v>
      </c>
      <c r="U11967" s="1">
        <v>45544</v>
      </c>
      <c r="V11967">
        <v>148</v>
      </c>
      <c r="W11967" t="str">
        <f t="shared" si="233"/>
        <v>120-149</v>
      </c>
    </row>
    <row r="11968" spans="1:23" x14ac:dyDescent="0.25">
      <c r="A11968" t="s">
        <v>12217</v>
      </c>
      <c r="B11968">
        <v>5555429890</v>
      </c>
      <c r="C11968">
        <v>5458463083</v>
      </c>
      <c r="D11968" s="1">
        <v>45435</v>
      </c>
      <c r="E11968">
        <v>99223</v>
      </c>
      <c r="F11968">
        <v>99215</v>
      </c>
      <c r="G11968" t="s">
        <v>207</v>
      </c>
      <c r="H11968" s="34">
        <v>48556</v>
      </c>
      <c r="I11968" s="7">
        <v>34960</v>
      </c>
      <c r="J11968" s="7">
        <v>29987.200000000001</v>
      </c>
      <c r="K11968" s="7">
        <v>2176</v>
      </c>
      <c r="L11968" s="7">
        <v>2796.8</v>
      </c>
      <c r="M11968" s="5">
        <v>0.08</v>
      </c>
      <c r="N11968" t="s">
        <v>24</v>
      </c>
      <c r="O11968" t="s">
        <v>30</v>
      </c>
      <c r="P11968" t="s">
        <v>3149</v>
      </c>
      <c r="Q11968" t="s">
        <v>19</v>
      </c>
      <c r="R11968" t="s">
        <v>27</v>
      </c>
      <c r="S11968" t="s">
        <v>27</v>
      </c>
      <c r="T11968" t="s">
        <v>13310</v>
      </c>
      <c r="U11968" s="1">
        <v>45528</v>
      </c>
      <c r="V11968">
        <v>93</v>
      </c>
      <c r="W11968" t="str">
        <f t="shared" si="233"/>
        <v>90-119</v>
      </c>
    </row>
    <row r="11969" spans="1:23" x14ac:dyDescent="0.25">
      <c r="A11969" t="s">
        <v>12218</v>
      </c>
      <c r="B11969">
        <v>767699978</v>
      </c>
      <c r="C11969">
        <v>2527348263</v>
      </c>
      <c r="D11969" s="1">
        <v>45570</v>
      </c>
      <c r="E11969">
        <v>99215</v>
      </c>
      <c r="F11969">
        <v>99204</v>
      </c>
      <c r="G11969" t="s">
        <v>3548</v>
      </c>
      <c r="H11969" s="34">
        <v>80538</v>
      </c>
      <c r="I11969" s="7">
        <v>62820</v>
      </c>
      <c r="J11969" s="7">
        <v>46157</v>
      </c>
      <c r="K11969" s="7">
        <v>4099</v>
      </c>
      <c r="L11969" s="7">
        <v>12564</v>
      </c>
      <c r="M11969" s="5">
        <v>0.2</v>
      </c>
      <c r="N11969" t="s">
        <v>3140</v>
      </c>
      <c r="O11969" t="s">
        <v>30</v>
      </c>
      <c r="P11969" t="s">
        <v>25</v>
      </c>
      <c r="Q11969" t="s">
        <v>32</v>
      </c>
      <c r="R11969" t="s">
        <v>20</v>
      </c>
      <c r="S11969" t="s">
        <v>17</v>
      </c>
      <c r="T11969" t="s">
        <v>13310</v>
      </c>
      <c r="U11969" s="1">
        <v>45732</v>
      </c>
      <c r="V11969">
        <v>162</v>
      </c>
      <c r="W11969" t="str">
        <f t="shared" si="233"/>
        <v>150-179</v>
      </c>
    </row>
    <row r="11970" spans="1:23" x14ac:dyDescent="0.25">
      <c r="A11970" t="s">
        <v>12219</v>
      </c>
      <c r="B11970">
        <v>6335859867</v>
      </c>
      <c r="C11970">
        <v>208447827</v>
      </c>
      <c r="D11970" s="1">
        <v>45646</v>
      </c>
      <c r="E11970">
        <v>99215</v>
      </c>
      <c r="F11970">
        <v>99291</v>
      </c>
      <c r="G11970" t="s">
        <v>154</v>
      </c>
      <c r="H11970" s="34">
        <v>77215</v>
      </c>
      <c r="I11970" s="7">
        <v>63316</v>
      </c>
      <c r="J11970" s="7">
        <v>51919.12</v>
      </c>
      <c r="K11970" s="7">
        <v>0</v>
      </c>
      <c r="L11970" s="7">
        <v>11396.88</v>
      </c>
      <c r="M11970" s="5">
        <v>0.18</v>
      </c>
      <c r="N11970" t="s">
        <v>3141</v>
      </c>
      <c r="O11970" t="s">
        <v>17</v>
      </c>
      <c r="P11970" t="s">
        <v>40</v>
      </c>
      <c r="Q11970" t="s">
        <v>19</v>
      </c>
      <c r="R11970" t="s">
        <v>27</v>
      </c>
      <c r="S11970" t="s">
        <v>21</v>
      </c>
      <c r="T11970" t="s">
        <v>13312</v>
      </c>
      <c r="U11970" s="1">
        <v>45728</v>
      </c>
      <c r="V11970">
        <v>82</v>
      </c>
      <c r="W11970" t="str">
        <f t="shared" si="233"/>
        <v>60-89</v>
      </c>
    </row>
    <row r="11971" spans="1:23" x14ac:dyDescent="0.25">
      <c r="A11971" t="s">
        <v>12220</v>
      </c>
      <c r="B11971">
        <v>8800882933</v>
      </c>
      <c r="C11971">
        <v>9521022972</v>
      </c>
      <c r="D11971" s="1">
        <v>45950</v>
      </c>
      <c r="E11971">
        <v>99223</v>
      </c>
      <c r="F11971">
        <v>99282</v>
      </c>
      <c r="G11971" t="s">
        <v>87</v>
      </c>
      <c r="H11971" s="34">
        <v>27682</v>
      </c>
      <c r="I11971" s="7">
        <v>20762</v>
      </c>
      <c r="J11971" s="7">
        <v>17647.7</v>
      </c>
      <c r="K11971" s="7">
        <v>0</v>
      </c>
      <c r="L11971" s="7">
        <v>3114.3</v>
      </c>
      <c r="M11971" s="5">
        <v>0.15</v>
      </c>
      <c r="N11971" t="s">
        <v>1139</v>
      </c>
      <c r="O11971" t="s">
        <v>17</v>
      </c>
      <c r="P11971" t="s">
        <v>97</v>
      </c>
      <c r="Q11971" t="s">
        <v>19</v>
      </c>
      <c r="R11971" t="s">
        <v>21</v>
      </c>
      <c r="S11971" t="s">
        <v>17</v>
      </c>
      <c r="T11971" t="s">
        <v>13312</v>
      </c>
      <c r="U11971" s="1">
        <v>46009</v>
      </c>
      <c r="V11971">
        <v>59</v>
      </c>
      <c r="W11971" t="str">
        <f t="shared" ref="W11971:W12034" si="234">IF(V11971="","",IF(V11971&lt;30,"0-29",IF(V11971&lt;60,"30-59",IF(V11971&lt;90,"60-89",IF(V11971&lt;120,"90-119",IF(V11971&lt;150,"120-149",IF(V11971&lt;180,"150-179",IF(V11971&lt;210,"180-209",IF(V11971&lt;240,"210-239",IF(V11971&lt;270,"240-269",IF(V11971&lt;300,"270-299",IF(V11971&lt;330,"300-329",IF(V11971&lt;360,"330-359","360+")))))))))))))</f>
        <v>30-59</v>
      </c>
    </row>
    <row r="11972" spans="1:23" x14ac:dyDescent="0.25">
      <c r="A11972" t="s">
        <v>12221</v>
      </c>
      <c r="B11972">
        <v>671554796</v>
      </c>
      <c r="C11972">
        <v>2064964602</v>
      </c>
      <c r="D11972" s="1">
        <v>45678</v>
      </c>
      <c r="E11972">
        <v>99231</v>
      </c>
      <c r="F11972">
        <v>85025</v>
      </c>
      <c r="G11972" t="s">
        <v>120</v>
      </c>
      <c r="H11972" s="34">
        <v>26092</v>
      </c>
      <c r="I11972" s="7">
        <v>19569</v>
      </c>
      <c r="J11972" s="7">
        <v>14838.65</v>
      </c>
      <c r="K11972" s="7">
        <v>1795</v>
      </c>
      <c r="L11972" s="7">
        <v>2935.35</v>
      </c>
      <c r="M11972" s="5">
        <v>0.15</v>
      </c>
      <c r="N11972" t="s">
        <v>1139</v>
      </c>
      <c r="O11972" t="s">
        <v>27</v>
      </c>
      <c r="P11972" t="s">
        <v>31</v>
      </c>
      <c r="Q11972" t="s">
        <v>19</v>
      </c>
      <c r="R11972" t="s">
        <v>43</v>
      </c>
      <c r="S11972" t="s">
        <v>17</v>
      </c>
      <c r="T11972" t="s">
        <v>13311</v>
      </c>
      <c r="U11972" s="1">
        <v>45710</v>
      </c>
      <c r="V11972">
        <v>32</v>
      </c>
      <c r="W11972" t="str">
        <f t="shared" si="234"/>
        <v>30-59</v>
      </c>
    </row>
    <row r="11973" spans="1:23" x14ac:dyDescent="0.25">
      <c r="A11973" t="s">
        <v>12222</v>
      </c>
      <c r="B11973">
        <v>6152321132</v>
      </c>
      <c r="C11973">
        <v>7917584200</v>
      </c>
      <c r="D11973" s="1">
        <v>45325</v>
      </c>
      <c r="E11973">
        <v>99222</v>
      </c>
      <c r="F11973">
        <v>99205</v>
      </c>
      <c r="G11973" t="s">
        <v>194</v>
      </c>
      <c r="H11973" s="34">
        <v>94528</v>
      </c>
      <c r="I11973" s="7">
        <v>80349</v>
      </c>
      <c r="J11973" s="7">
        <v>69153.02</v>
      </c>
      <c r="K11973" s="7">
        <v>9589</v>
      </c>
      <c r="L11973" s="7">
        <v>1606.98</v>
      </c>
      <c r="M11973" s="5">
        <v>0.02</v>
      </c>
      <c r="N11973" t="s">
        <v>16</v>
      </c>
      <c r="O11973" t="s">
        <v>30</v>
      </c>
      <c r="P11973" t="s">
        <v>31</v>
      </c>
      <c r="Q11973" t="s">
        <v>32</v>
      </c>
      <c r="R11973" t="s">
        <v>20</v>
      </c>
      <c r="S11973" t="s">
        <v>17</v>
      </c>
      <c r="T11973" t="s">
        <v>13312</v>
      </c>
      <c r="U11973" s="1">
        <v>45396</v>
      </c>
      <c r="V11973">
        <v>71</v>
      </c>
      <c r="W11973" t="str">
        <f t="shared" si="234"/>
        <v>60-89</v>
      </c>
    </row>
    <row r="11974" spans="1:23" x14ac:dyDescent="0.25">
      <c r="A11974" t="s">
        <v>12223</v>
      </c>
      <c r="B11974">
        <v>9105069037</v>
      </c>
      <c r="C11974">
        <v>2379492966</v>
      </c>
      <c r="D11974" s="1">
        <v>45319</v>
      </c>
      <c r="E11974">
        <v>99213</v>
      </c>
      <c r="F11974">
        <v>81000</v>
      </c>
      <c r="G11974" t="s">
        <v>3242</v>
      </c>
      <c r="H11974" s="34">
        <v>73542</v>
      </c>
      <c r="I11974" s="7">
        <v>58098</v>
      </c>
      <c r="J11974" s="7">
        <v>48802.32</v>
      </c>
      <c r="K11974" s="7">
        <v>0</v>
      </c>
      <c r="L11974" s="7">
        <v>9295.68</v>
      </c>
      <c r="M11974" s="5">
        <v>0.16</v>
      </c>
      <c r="N11974" t="s">
        <v>1138</v>
      </c>
      <c r="O11974" t="s">
        <v>17</v>
      </c>
      <c r="P11974" t="s">
        <v>25</v>
      </c>
      <c r="Q11974" t="s">
        <v>19</v>
      </c>
      <c r="R11974" t="s">
        <v>38</v>
      </c>
      <c r="S11974" t="s">
        <v>27</v>
      </c>
      <c r="T11974" t="s">
        <v>13312</v>
      </c>
      <c r="U11974" s="1">
        <v>45418</v>
      </c>
      <c r="V11974">
        <v>99</v>
      </c>
      <c r="W11974" t="str">
        <f t="shared" si="234"/>
        <v>90-119</v>
      </c>
    </row>
    <row r="11975" spans="1:23" x14ac:dyDescent="0.25">
      <c r="A11975" t="s">
        <v>12224</v>
      </c>
      <c r="B11975">
        <v>3887012552</v>
      </c>
      <c r="C11975">
        <v>2626269161</v>
      </c>
      <c r="D11975" s="1">
        <v>45672</v>
      </c>
      <c r="E11975">
        <v>99222</v>
      </c>
      <c r="F11975">
        <v>81000</v>
      </c>
      <c r="G11975" t="s">
        <v>3337</v>
      </c>
      <c r="H11975" s="34">
        <v>96547</v>
      </c>
      <c r="I11975" s="7">
        <v>77238</v>
      </c>
      <c r="J11975" s="7">
        <v>66424.679999999993</v>
      </c>
      <c r="K11975" s="7">
        <v>0</v>
      </c>
      <c r="L11975" s="7">
        <v>10813.32</v>
      </c>
      <c r="M11975" s="5">
        <v>0.14000000000000001</v>
      </c>
      <c r="N11975" t="s">
        <v>1135</v>
      </c>
      <c r="O11975" t="s">
        <v>17</v>
      </c>
      <c r="P11975" t="s">
        <v>97</v>
      </c>
      <c r="Q11975" t="s">
        <v>19</v>
      </c>
      <c r="R11975" t="s">
        <v>38</v>
      </c>
      <c r="S11975" t="s">
        <v>17</v>
      </c>
      <c r="T11975" t="s">
        <v>13310</v>
      </c>
      <c r="U11975" s="1">
        <v>45790</v>
      </c>
      <c r="V11975">
        <v>118</v>
      </c>
      <c r="W11975" t="str">
        <f t="shared" si="234"/>
        <v>90-119</v>
      </c>
    </row>
    <row r="11976" spans="1:23" x14ac:dyDescent="0.25">
      <c r="A11976" t="s">
        <v>12225</v>
      </c>
      <c r="B11976">
        <v>4476195749</v>
      </c>
      <c r="C11976">
        <v>9954033941</v>
      </c>
      <c r="D11976" s="1">
        <v>45740</v>
      </c>
      <c r="E11976">
        <v>99213</v>
      </c>
      <c r="F11976">
        <v>85025</v>
      </c>
      <c r="G11976" t="s">
        <v>3494</v>
      </c>
      <c r="H11976" s="34">
        <v>18505</v>
      </c>
      <c r="I11976" s="7">
        <v>14804</v>
      </c>
      <c r="J11976" s="7">
        <v>11220.44</v>
      </c>
      <c r="K11976" s="7">
        <v>1511</v>
      </c>
      <c r="L11976" s="7">
        <v>2072.56</v>
      </c>
      <c r="M11976" s="5">
        <v>0.14000000000000001</v>
      </c>
      <c r="N11976" t="s">
        <v>1135</v>
      </c>
      <c r="O11976" t="s">
        <v>30</v>
      </c>
      <c r="P11976" t="s">
        <v>31</v>
      </c>
      <c r="Q11976" t="s">
        <v>32</v>
      </c>
      <c r="R11976" t="s">
        <v>20</v>
      </c>
      <c r="S11976" t="s">
        <v>27</v>
      </c>
      <c r="T11976" t="s">
        <v>13311</v>
      </c>
      <c r="U11976" s="1">
        <v>45824</v>
      </c>
      <c r="V11976">
        <v>84</v>
      </c>
      <c r="W11976" t="str">
        <f t="shared" si="234"/>
        <v>60-89</v>
      </c>
    </row>
    <row r="11977" spans="1:23" x14ac:dyDescent="0.25">
      <c r="A11977" t="s">
        <v>12226</v>
      </c>
      <c r="B11977">
        <v>2183878103</v>
      </c>
      <c r="C11977">
        <v>4616152793</v>
      </c>
      <c r="D11977" s="1">
        <v>45712</v>
      </c>
      <c r="E11977">
        <v>99232</v>
      </c>
      <c r="F11977">
        <v>99281</v>
      </c>
      <c r="G11977" t="s">
        <v>3394</v>
      </c>
      <c r="H11977" s="34">
        <v>17480</v>
      </c>
      <c r="I11977" s="7">
        <v>13110</v>
      </c>
      <c r="J11977" s="7">
        <v>9838.5</v>
      </c>
      <c r="K11977" s="7">
        <v>1305</v>
      </c>
      <c r="L11977" s="7">
        <v>1966.5</v>
      </c>
      <c r="M11977" s="5">
        <v>0.15</v>
      </c>
      <c r="N11977" t="s">
        <v>1139</v>
      </c>
      <c r="O11977" t="s">
        <v>30</v>
      </c>
      <c r="P11977" t="s">
        <v>58</v>
      </c>
      <c r="Q11977" t="s">
        <v>19</v>
      </c>
      <c r="R11977" t="s">
        <v>43</v>
      </c>
      <c r="S11977" t="s">
        <v>27</v>
      </c>
      <c r="T11977" t="s">
        <v>13310</v>
      </c>
      <c r="U11977" s="1">
        <v>45798</v>
      </c>
      <c r="V11977">
        <v>86</v>
      </c>
      <c r="W11977" t="str">
        <f t="shared" si="234"/>
        <v>60-89</v>
      </c>
    </row>
    <row r="11978" spans="1:23" x14ac:dyDescent="0.25">
      <c r="A11978" t="s">
        <v>12227</v>
      </c>
      <c r="B11978">
        <v>7656567398</v>
      </c>
      <c r="C11978">
        <v>9403588939</v>
      </c>
      <c r="D11978" s="1">
        <v>45569</v>
      </c>
      <c r="E11978">
        <v>99233</v>
      </c>
      <c r="F11978">
        <v>99215</v>
      </c>
      <c r="G11978" t="s">
        <v>3373</v>
      </c>
      <c r="H11978" s="34">
        <v>44167</v>
      </c>
      <c r="I11978" s="7">
        <v>31800</v>
      </c>
      <c r="J11978" s="7">
        <v>17373</v>
      </c>
      <c r="K11978" s="7">
        <v>11883</v>
      </c>
      <c r="L11978" s="7">
        <v>2544</v>
      </c>
      <c r="M11978" s="5">
        <v>0.08</v>
      </c>
      <c r="N11978" t="s">
        <v>24</v>
      </c>
      <c r="O11978" t="s">
        <v>27</v>
      </c>
      <c r="P11978" t="s">
        <v>3148</v>
      </c>
      <c r="Q11978" t="s">
        <v>19</v>
      </c>
      <c r="R11978" t="s">
        <v>21</v>
      </c>
      <c r="S11978" t="s">
        <v>21</v>
      </c>
      <c r="T11978" t="s">
        <v>13310</v>
      </c>
      <c r="U11978" s="1">
        <v>45692</v>
      </c>
      <c r="V11978">
        <v>123</v>
      </c>
      <c r="W11978" t="str">
        <f t="shared" si="234"/>
        <v>120-149</v>
      </c>
    </row>
    <row r="11979" spans="1:23" x14ac:dyDescent="0.25">
      <c r="A11979" t="s">
        <v>12228</v>
      </c>
      <c r="B11979">
        <v>7688374543</v>
      </c>
      <c r="C11979">
        <v>1991846888</v>
      </c>
      <c r="D11979" s="1">
        <v>45703</v>
      </c>
      <c r="E11979">
        <v>99213</v>
      </c>
      <c r="F11979">
        <v>99203</v>
      </c>
      <c r="G11979" t="s">
        <v>142</v>
      </c>
      <c r="H11979" s="34">
        <v>56099</v>
      </c>
      <c r="I11979" s="7">
        <v>44318</v>
      </c>
      <c r="J11979" s="7">
        <v>37227.120000000003</v>
      </c>
      <c r="K11979" s="7">
        <v>0</v>
      </c>
      <c r="L11979" s="7">
        <v>7090.88</v>
      </c>
      <c r="M11979" s="5">
        <v>0.16</v>
      </c>
      <c r="N11979" t="s">
        <v>1138</v>
      </c>
      <c r="O11979" t="s">
        <v>17</v>
      </c>
      <c r="P11979" t="s">
        <v>35</v>
      </c>
      <c r="Q11979" t="s">
        <v>32</v>
      </c>
      <c r="R11979" t="s">
        <v>26</v>
      </c>
      <c r="S11979" t="s">
        <v>17</v>
      </c>
      <c r="T11979" t="s">
        <v>13312</v>
      </c>
      <c r="U11979" s="1">
        <v>45806</v>
      </c>
      <c r="V11979">
        <v>103</v>
      </c>
      <c r="W11979" t="str">
        <f t="shared" si="234"/>
        <v>90-119</v>
      </c>
    </row>
    <row r="11980" spans="1:23" x14ac:dyDescent="0.25">
      <c r="A11980" t="s">
        <v>12229</v>
      </c>
      <c r="B11980">
        <v>3897663427</v>
      </c>
      <c r="C11980">
        <v>3620013433</v>
      </c>
      <c r="D11980" s="1">
        <v>45721</v>
      </c>
      <c r="E11980">
        <v>99232</v>
      </c>
      <c r="F11980">
        <v>99202</v>
      </c>
      <c r="G11980" t="s">
        <v>81</v>
      </c>
      <c r="H11980" s="34">
        <v>59205</v>
      </c>
      <c r="I11980" s="7">
        <v>50324</v>
      </c>
      <c r="J11980" s="7">
        <v>38231.519999999997</v>
      </c>
      <c r="K11980" s="7">
        <v>11086</v>
      </c>
      <c r="L11980" s="7">
        <v>1006.48</v>
      </c>
      <c r="M11980" s="5">
        <v>0.02</v>
      </c>
      <c r="N11980" t="s">
        <v>16</v>
      </c>
      <c r="O11980" t="s">
        <v>27</v>
      </c>
      <c r="P11980" t="s">
        <v>31</v>
      </c>
      <c r="Q11980" t="s">
        <v>32</v>
      </c>
      <c r="R11980" t="s">
        <v>21</v>
      </c>
      <c r="S11980" t="s">
        <v>27</v>
      </c>
      <c r="T11980" t="s">
        <v>13312</v>
      </c>
      <c r="U11980" s="1">
        <v>45850</v>
      </c>
      <c r="V11980">
        <v>129</v>
      </c>
      <c r="W11980" t="str">
        <f t="shared" si="234"/>
        <v>120-149</v>
      </c>
    </row>
    <row r="11981" spans="1:23" x14ac:dyDescent="0.25">
      <c r="A11981" t="s">
        <v>12230</v>
      </c>
      <c r="B11981">
        <v>2735486229</v>
      </c>
      <c r="C11981">
        <v>2634071063</v>
      </c>
      <c r="D11981" s="1">
        <v>45542</v>
      </c>
      <c r="E11981">
        <v>99232</v>
      </c>
      <c r="F11981">
        <v>99211</v>
      </c>
      <c r="G11981" t="s">
        <v>136</v>
      </c>
      <c r="H11981" s="34">
        <v>66819</v>
      </c>
      <c r="I11981" s="7">
        <v>50114</v>
      </c>
      <c r="J11981" s="7">
        <v>42596.9</v>
      </c>
      <c r="K11981" s="7">
        <v>0</v>
      </c>
      <c r="L11981" s="7">
        <v>7517.1</v>
      </c>
      <c r="M11981" s="5">
        <v>0.15</v>
      </c>
      <c r="N11981" t="s">
        <v>1139</v>
      </c>
      <c r="O11981" t="s">
        <v>17</v>
      </c>
      <c r="P11981" t="s">
        <v>55</v>
      </c>
      <c r="Q11981" t="s">
        <v>32</v>
      </c>
      <c r="R11981" t="s">
        <v>43</v>
      </c>
      <c r="S11981" t="s">
        <v>17</v>
      </c>
      <c r="T11981" t="s">
        <v>13310</v>
      </c>
      <c r="U11981" s="1">
        <v>45604</v>
      </c>
      <c r="V11981">
        <v>62</v>
      </c>
      <c r="W11981" t="str">
        <f t="shared" si="234"/>
        <v>60-89</v>
      </c>
    </row>
    <row r="11982" spans="1:23" x14ac:dyDescent="0.25">
      <c r="A11982" t="s">
        <v>12231</v>
      </c>
      <c r="B11982">
        <v>5188471156</v>
      </c>
      <c r="C11982">
        <v>5462065866</v>
      </c>
      <c r="D11982" s="1">
        <v>45431</v>
      </c>
      <c r="E11982">
        <v>99232</v>
      </c>
      <c r="F11982">
        <v>71046</v>
      </c>
      <c r="G11982" t="s">
        <v>248</v>
      </c>
      <c r="H11982" s="34">
        <v>64430</v>
      </c>
      <c r="I11982" s="7">
        <v>41880</v>
      </c>
      <c r="J11982" s="7">
        <v>24911.4</v>
      </c>
      <c r="K11982" s="7">
        <v>11943</v>
      </c>
      <c r="L11982" s="7">
        <v>5025.6000000000004</v>
      </c>
      <c r="M11982" s="5">
        <v>0.12</v>
      </c>
      <c r="N11982" t="s">
        <v>46</v>
      </c>
      <c r="O11982" t="s">
        <v>27</v>
      </c>
      <c r="P11982" t="s">
        <v>40</v>
      </c>
      <c r="Q11982" t="s">
        <v>19</v>
      </c>
      <c r="R11982" t="s">
        <v>38</v>
      </c>
      <c r="S11982" t="s">
        <v>27</v>
      </c>
      <c r="T11982" t="s">
        <v>13311</v>
      </c>
      <c r="U11982" s="1">
        <v>45510</v>
      </c>
      <c r="V11982">
        <v>79</v>
      </c>
      <c r="W11982" t="str">
        <f t="shared" si="234"/>
        <v>60-89</v>
      </c>
    </row>
    <row r="11983" spans="1:23" x14ac:dyDescent="0.25">
      <c r="A11983" t="s">
        <v>12232</v>
      </c>
      <c r="B11983">
        <v>563742759</v>
      </c>
      <c r="C11983">
        <v>4101742672</v>
      </c>
      <c r="D11983" s="1">
        <v>45485</v>
      </c>
      <c r="E11983">
        <v>99238</v>
      </c>
      <c r="F11983">
        <v>99202</v>
      </c>
      <c r="G11983" t="s">
        <v>4314</v>
      </c>
      <c r="H11983" s="34">
        <v>9522</v>
      </c>
      <c r="I11983" s="7">
        <v>7618</v>
      </c>
      <c r="J11983" s="7">
        <v>4130.4799999999996</v>
      </c>
      <c r="K11983" s="7">
        <v>2421</v>
      </c>
      <c r="L11983" s="7">
        <v>1066.52</v>
      </c>
      <c r="M11983" s="5">
        <v>0.14000000000000001</v>
      </c>
      <c r="N11983" t="s">
        <v>1135</v>
      </c>
      <c r="O11983" t="s">
        <v>27</v>
      </c>
      <c r="P11983" t="s">
        <v>3150</v>
      </c>
      <c r="Q11983" t="s">
        <v>32</v>
      </c>
      <c r="R11983" t="s">
        <v>26</v>
      </c>
      <c r="S11983" t="s">
        <v>17</v>
      </c>
      <c r="T11983" t="s">
        <v>13310</v>
      </c>
      <c r="U11983" s="1">
        <v>45529</v>
      </c>
      <c r="V11983">
        <v>44</v>
      </c>
      <c r="W11983" t="str">
        <f t="shared" si="234"/>
        <v>30-59</v>
      </c>
    </row>
    <row r="11984" spans="1:23" x14ac:dyDescent="0.25">
      <c r="A11984" t="s">
        <v>12233</v>
      </c>
      <c r="B11984">
        <v>7714448530</v>
      </c>
      <c r="C11984">
        <v>3454417873</v>
      </c>
      <c r="D11984" s="1">
        <v>45512</v>
      </c>
      <c r="E11984">
        <v>99233</v>
      </c>
      <c r="F11984">
        <v>99201</v>
      </c>
      <c r="G11984" t="s">
        <v>224</v>
      </c>
      <c r="H11984" s="34">
        <v>96723</v>
      </c>
      <c r="I11984" s="7">
        <v>62870</v>
      </c>
      <c r="J11984" s="7">
        <v>47761.599999999999</v>
      </c>
      <c r="K11984" s="7">
        <v>7564</v>
      </c>
      <c r="L11984" s="7">
        <v>7544.4</v>
      </c>
      <c r="M11984" s="5">
        <v>0.12</v>
      </c>
      <c r="N11984" t="s">
        <v>46</v>
      </c>
      <c r="O11984" t="s">
        <v>30</v>
      </c>
      <c r="P11984" t="s">
        <v>25</v>
      </c>
      <c r="Q11984" t="s">
        <v>19</v>
      </c>
      <c r="R11984" t="s">
        <v>38</v>
      </c>
      <c r="S11984" t="s">
        <v>17</v>
      </c>
      <c r="T11984" t="s">
        <v>13310</v>
      </c>
      <c r="U11984" s="1">
        <v>45670</v>
      </c>
      <c r="V11984">
        <v>158</v>
      </c>
      <c r="W11984" t="str">
        <f t="shared" si="234"/>
        <v>150-179</v>
      </c>
    </row>
    <row r="11985" spans="1:23" x14ac:dyDescent="0.25">
      <c r="A11985" t="s">
        <v>12234</v>
      </c>
      <c r="B11985">
        <v>6339541366</v>
      </c>
      <c r="C11985">
        <v>6038723107</v>
      </c>
      <c r="D11985" s="1">
        <v>45553</v>
      </c>
      <c r="E11985">
        <v>99221</v>
      </c>
      <c r="F11985">
        <v>71046</v>
      </c>
      <c r="G11985" t="s">
        <v>37</v>
      </c>
      <c r="H11985" s="34">
        <v>46555</v>
      </c>
      <c r="I11985" s="7">
        <v>39572</v>
      </c>
      <c r="J11985" s="7">
        <v>34272.559999999998</v>
      </c>
      <c r="K11985" s="7">
        <v>4508</v>
      </c>
      <c r="L11985" s="7">
        <v>791.44</v>
      </c>
      <c r="M11985" s="5">
        <v>0.02</v>
      </c>
      <c r="N11985" t="s">
        <v>16</v>
      </c>
      <c r="O11985" t="s">
        <v>30</v>
      </c>
      <c r="P11985" t="s">
        <v>25</v>
      </c>
      <c r="Q11985" t="s">
        <v>32</v>
      </c>
      <c r="R11985" t="s">
        <v>20</v>
      </c>
      <c r="S11985" t="s">
        <v>17</v>
      </c>
      <c r="T11985" t="s">
        <v>13310</v>
      </c>
      <c r="U11985" s="1">
        <v>45627</v>
      </c>
      <c r="V11985">
        <v>75</v>
      </c>
      <c r="W11985" t="str">
        <f t="shared" si="234"/>
        <v>60-89</v>
      </c>
    </row>
    <row r="11986" spans="1:23" x14ac:dyDescent="0.25">
      <c r="A11986" t="s">
        <v>12235</v>
      </c>
      <c r="B11986">
        <v>173144965</v>
      </c>
      <c r="C11986">
        <v>8756743398</v>
      </c>
      <c r="D11986" s="1">
        <v>45373</v>
      </c>
      <c r="E11986">
        <v>99221</v>
      </c>
      <c r="F11986">
        <v>36415</v>
      </c>
      <c r="G11986" t="s">
        <v>3215</v>
      </c>
      <c r="H11986" s="34">
        <v>71005</v>
      </c>
      <c r="I11986" s="7">
        <v>55384</v>
      </c>
      <c r="J11986" s="7">
        <v>32531.200000000001</v>
      </c>
      <c r="K11986" s="7">
        <v>11776</v>
      </c>
      <c r="L11986" s="7">
        <v>11076.8</v>
      </c>
      <c r="M11986" s="5">
        <v>0.2</v>
      </c>
      <c r="N11986" t="s">
        <v>3140</v>
      </c>
      <c r="O11986" t="s">
        <v>27</v>
      </c>
      <c r="P11986" t="s">
        <v>31</v>
      </c>
      <c r="Q11986" t="s">
        <v>32</v>
      </c>
      <c r="R11986" t="s">
        <v>43</v>
      </c>
      <c r="S11986" t="s">
        <v>17</v>
      </c>
      <c r="T11986" t="s">
        <v>13310</v>
      </c>
      <c r="U11986" s="1">
        <v>45485</v>
      </c>
      <c r="V11986">
        <v>112</v>
      </c>
      <c r="W11986" t="str">
        <f t="shared" si="234"/>
        <v>90-119</v>
      </c>
    </row>
    <row r="11987" spans="1:23" x14ac:dyDescent="0.25">
      <c r="A11987" t="s">
        <v>12236</v>
      </c>
      <c r="B11987">
        <v>465774127</v>
      </c>
      <c r="C11987">
        <v>3844215715</v>
      </c>
      <c r="D11987" s="1">
        <v>45376</v>
      </c>
      <c r="E11987">
        <v>99213</v>
      </c>
      <c r="F11987">
        <v>36415</v>
      </c>
      <c r="G11987" t="s">
        <v>69</v>
      </c>
      <c r="H11987" s="34">
        <v>85283</v>
      </c>
      <c r="I11987" s="7">
        <v>63962</v>
      </c>
      <c r="J11987" s="7">
        <v>45623.7</v>
      </c>
      <c r="K11987" s="7">
        <v>8744</v>
      </c>
      <c r="L11987" s="7">
        <v>9594.2999999999993</v>
      </c>
      <c r="M11987" s="5">
        <v>0.15</v>
      </c>
      <c r="N11987" t="s">
        <v>1139</v>
      </c>
      <c r="O11987" t="s">
        <v>30</v>
      </c>
      <c r="P11987" t="s">
        <v>55</v>
      </c>
      <c r="Q11987" t="s">
        <v>19</v>
      </c>
      <c r="R11987" t="s">
        <v>43</v>
      </c>
      <c r="S11987" t="s">
        <v>21</v>
      </c>
      <c r="T11987" t="s">
        <v>13310</v>
      </c>
      <c r="U11987" s="1">
        <v>45455</v>
      </c>
      <c r="V11987">
        <v>79</v>
      </c>
      <c r="W11987" t="str">
        <f t="shared" si="234"/>
        <v>60-89</v>
      </c>
    </row>
    <row r="11988" spans="1:23" x14ac:dyDescent="0.25">
      <c r="A11988" t="s">
        <v>12237</v>
      </c>
      <c r="B11988">
        <v>2277050643</v>
      </c>
      <c r="C11988">
        <v>7829504436</v>
      </c>
      <c r="D11988" s="1">
        <v>45563</v>
      </c>
      <c r="E11988">
        <v>99214</v>
      </c>
      <c r="F11988">
        <v>99211</v>
      </c>
      <c r="G11988" t="s">
        <v>593</v>
      </c>
      <c r="H11988" s="34">
        <v>54959</v>
      </c>
      <c r="I11988" s="7">
        <v>43418</v>
      </c>
      <c r="J11988" s="7">
        <v>27704.12</v>
      </c>
      <c r="K11988" s="7">
        <v>8767</v>
      </c>
      <c r="L11988" s="7">
        <v>6946.88</v>
      </c>
      <c r="M11988" s="5">
        <v>0.16</v>
      </c>
      <c r="N11988" t="s">
        <v>1138</v>
      </c>
      <c r="O11988" t="s">
        <v>27</v>
      </c>
      <c r="P11988" t="s">
        <v>58</v>
      </c>
      <c r="Q11988" t="s">
        <v>19</v>
      </c>
      <c r="R11988" t="s">
        <v>26</v>
      </c>
      <c r="S11988" t="s">
        <v>27</v>
      </c>
      <c r="T11988" t="s">
        <v>13310</v>
      </c>
      <c r="U11988" s="1">
        <v>45653</v>
      </c>
      <c r="V11988">
        <v>90</v>
      </c>
      <c r="W11988" t="str">
        <f t="shared" si="234"/>
        <v>90-119</v>
      </c>
    </row>
    <row r="11989" spans="1:23" x14ac:dyDescent="0.25">
      <c r="A11989" t="s">
        <v>12238</v>
      </c>
      <c r="B11989">
        <v>8572782585</v>
      </c>
      <c r="C11989">
        <v>7126238170</v>
      </c>
      <c r="D11989" s="1">
        <v>45518</v>
      </c>
      <c r="E11989">
        <v>99233</v>
      </c>
      <c r="F11989">
        <v>93000</v>
      </c>
      <c r="G11989" t="s">
        <v>198</v>
      </c>
      <c r="H11989" s="34">
        <v>50534</v>
      </c>
      <c r="I11989" s="7">
        <v>39922</v>
      </c>
      <c r="J11989" s="7">
        <v>29716.48</v>
      </c>
      <c r="K11989" s="7">
        <v>3818</v>
      </c>
      <c r="L11989" s="7">
        <v>6387.52</v>
      </c>
      <c r="M11989" s="5">
        <v>0.16</v>
      </c>
      <c r="N11989" t="s">
        <v>1138</v>
      </c>
      <c r="O11989" t="s">
        <v>30</v>
      </c>
      <c r="P11989" t="s">
        <v>3147</v>
      </c>
      <c r="Q11989" t="s">
        <v>32</v>
      </c>
      <c r="R11989" t="s">
        <v>27</v>
      </c>
      <c r="S11989" t="s">
        <v>21</v>
      </c>
      <c r="T11989" t="s">
        <v>13310</v>
      </c>
      <c r="U11989" s="1">
        <v>45660</v>
      </c>
      <c r="V11989">
        <v>142</v>
      </c>
      <c r="W11989" t="str">
        <f t="shared" si="234"/>
        <v>120-149</v>
      </c>
    </row>
    <row r="11990" spans="1:23" x14ac:dyDescent="0.25">
      <c r="A11990" t="s">
        <v>12239</v>
      </c>
      <c r="B11990">
        <v>5555933810</v>
      </c>
      <c r="C11990">
        <v>2462793382</v>
      </c>
      <c r="D11990" s="1">
        <v>45784</v>
      </c>
      <c r="E11990">
        <v>99232</v>
      </c>
      <c r="F11990">
        <v>99292</v>
      </c>
      <c r="G11990" t="s">
        <v>150</v>
      </c>
      <c r="H11990" s="34">
        <v>48315</v>
      </c>
      <c r="I11990" s="7">
        <v>34787</v>
      </c>
      <c r="J11990" s="7">
        <v>19726.04</v>
      </c>
      <c r="K11990" s="7">
        <v>12278</v>
      </c>
      <c r="L11990" s="7">
        <v>2782.96</v>
      </c>
      <c r="M11990" s="5">
        <v>0.08</v>
      </c>
      <c r="N11990" t="s">
        <v>24</v>
      </c>
      <c r="O11990" t="s">
        <v>27</v>
      </c>
      <c r="P11990" t="s">
        <v>97</v>
      </c>
      <c r="Q11990" t="s">
        <v>19</v>
      </c>
      <c r="R11990" t="s">
        <v>43</v>
      </c>
      <c r="S11990" t="s">
        <v>27</v>
      </c>
      <c r="T11990" t="s">
        <v>13311</v>
      </c>
      <c r="U11990" s="1">
        <v>45862</v>
      </c>
      <c r="V11990">
        <v>78</v>
      </c>
      <c r="W11990" t="str">
        <f t="shared" si="234"/>
        <v>60-89</v>
      </c>
    </row>
    <row r="11991" spans="1:23" x14ac:dyDescent="0.25">
      <c r="A11991" t="s">
        <v>12240</v>
      </c>
      <c r="B11991">
        <v>8181646059</v>
      </c>
      <c r="C11991">
        <v>5032557722</v>
      </c>
      <c r="D11991" s="1">
        <v>45529</v>
      </c>
      <c r="E11991">
        <v>99233</v>
      </c>
      <c r="F11991">
        <v>99213</v>
      </c>
      <c r="G11991" t="s">
        <v>3323</v>
      </c>
      <c r="H11991" s="34">
        <v>86312</v>
      </c>
      <c r="I11991" s="7">
        <v>67323</v>
      </c>
      <c r="J11991" s="7">
        <v>33641.4</v>
      </c>
      <c r="K11991" s="7">
        <v>20217</v>
      </c>
      <c r="L11991" s="7">
        <v>13464.6</v>
      </c>
      <c r="M11991" s="5">
        <v>0.2</v>
      </c>
      <c r="N11991" t="s">
        <v>3140</v>
      </c>
      <c r="O11991" t="s">
        <v>27</v>
      </c>
      <c r="P11991" t="s">
        <v>35</v>
      </c>
      <c r="Q11991" t="s">
        <v>19</v>
      </c>
      <c r="R11991" t="s">
        <v>43</v>
      </c>
      <c r="S11991" t="s">
        <v>21</v>
      </c>
      <c r="T11991" t="s">
        <v>13311</v>
      </c>
      <c r="U11991" s="1">
        <v>45631</v>
      </c>
      <c r="V11991">
        <v>103</v>
      </c>
      <c r="W11991" t="str">
        <f t="shared" si="234"/>
        <v>90-119</v>
      </c>
    </row>
    <row r="11992" spans="1:23" x14ac:dyDescent="0.25">
      <c r="A11992" t="s">
        <v>12241</v>
      </c>
      <c r="B11992">
        <v>6633777512</v>
      </c>
      <c r="C11992">
        <v>3959113526</v>
      </c>
      <c r="D11992" s="1">
        <v>45799</v>
      </c>
      <c r="E11992">
        <v>99232</v>
      </c>
      <c r="F11992">
        <v>99205</v>
      </c>
      <c r="G11992" t="s">
        <v>3419</v>
      </c>
      <c r="H11992" s="34">
        <v>98589</v>
      </c>
      <c r="I11992" s="7">
        <v>70984</v>
      </c>
      <c r="J11992" s="7">
        <v>54986.28</v>
      </c>
      <c r="K11992" s="7">
        <v>10319</v>
      </c>
      <c r="L11992" s="7">
        <v>5678.72</v>
      </c>
      <c r="M11992" s="5">
        <v>0.08</v>
      </c>
      <c r="N11992" t="s">
        <v>24</v>
      </c>
      <c r="O11992" t="s">
        <v>27</v>
      </c>
      <c r="P11992" t="s">
        <v>3150</v>
      </c>
      <c r="Q11992" t="s">
        <v>32</v>
      </c>
      <c r="R11992" t="s">
        <v>38</v>
      </c>
      <c r="S11992" t="s">
        <v>21</v>
      </c>
      <c r="T11992" t="s">
        <v>13311</v>
      </c>
      <c r="U11992" s="1">
        <v>45955</v>
      </c>
      <c r="V11992">
        <v>156</v>
      </c>
      <c r="W11992" t="str">
        <f t="shared" si="234"/>
        <v>150-179</v>
      </c>
    </row>
    <row r="11993" spans="1:23" x14ac:dyDescent="0.25">
      <c r="A11993" t="s">
        <v>12242</v>
      </c>
      <c r="B11993">
        <v>3244968754</v>
      </c>
      <c r="C11993">
        <v>3077344807</v>
      </c>
      <c r="D11993" s="1">
        <v>45854</v>
      </c>
      <c r="E11993">
        <v>99238</v>
      </c>
      <c r="F11993">
        <v>81000</v>
      </c>
      <c r="G11993" t="s">
        <v>3183</v>
      </c>
      <c r="H11993" s="34">
        <v>73604</v>
      </c>
      <c r="I11993" s="7">
        <v>47843</v>
      </c>
      <c r="J11993" s="7">
        <v>38131.839999999997</v>
      </c>
      <c r="K11993" s="7">
        <v>3970</v>
      </c>
      <c r="L11993" s="7">
        <v>5741.16</v>
      </c>
      <c r="M11993" s="5">
        <v>0.12</v>
      </c>
      <c r="N11993" t="s">
        <v>46</v>
      </c>
      <c r="O11993" t="s">
        <v>30</v>
      </c>
      <c r="P11993" t="s">
        <v>55</v>
      </c>
      <c r="Q11993" t="s">
        <v>19</v>
      </c>
      <c r="R11993" t="s">
        <v>27</v>
      </c>
      <c r="S11993" t="s">
        <v>21</v>
      </c>
      <c r="T11993" t="s">
        <v>13310</v>
      </c>
      <c r="U11993" s="1">
        <v>45897</v>
      </c>
      <c r="V11993">
        <v>43</v>
      </c>
      <c r="W11993" t="str">
        <f t="shared" si="234"/>
        <v>30-59</v>
      </c>
    </row>
    <row r="11994" spans="1:23" x14ac:dyDescent="0.25">
      <c r="A11994" t="s">
        <v>12243</v>
      </c>
      <c r="B11994">
        <v>3727121582</v>
      </c>
      <c r="C11994">
        <v>8747853483</v>
      </c>
      <c r="D11994" s="1">
        <v>45580</v>
      </c>
      <c r="E11994">
        <v>99223</v>
      </c>
      <c r="F11994">
        <v>71046</v>
      </c>
      <c r="G11994" t="s">
        <v>3170</v>
      </c>
      <c r="H11994" s="34">
        <v>88676</v>
      </c>
      <c r="I11994" s="7">
        <v>70054</v>
      </c>
      <c r="J11994" s="7">
        <v>58845.36</v>
      </c>
      <c r="K11994" s="7">
        <v>0</v>
      </c>
      <c r="L11994" s="7">
        <v>11208.64</v>
      </c>
      <c r="M11994" s="5">
        <v>0.16</v>
      </c>
      <c r="N11994" t="s">
        <v>1138</v>
      </c>
      <c r="O11994" t="s">
        <v>17</v>
      </c>
      <c r="P11994" t="s">
        <v>3148</v>
      </c>
      <c r="Q11994" t="s">
        <v>19</v>
      </c>
      <c r="R11994" t="s">
        <v>20</v>
      </c>
      <c r="S11994" t="s">
        <v>27</v>
      </c>
      <c r="T11994" t="s">
        <v>13312</v>
      </c>
      <c r="U11994" s="1">
        <v>45698</v>
      </c>
      <c r="V11994">
        <v>118</v>
      </c>
      <c r="W11994" t="str">
        <f t="shared" si="234"/>
        <v>90-119</v>
      </c>
    </row>
    <row r="11995" spans="1:23" x14ac:dyDescent="0.25">
      <c r="A11995" t="s">
        <v>12244</v>
      </c>
      <c r="B11995">
        <v>9587205416</v>
      </c>
      <c r="C11995">
        <v>6210941746</v>
      </c>
      <c r="D11995" s="1">
        <v>45481</v>
      </c>
      <c r="E11995">
        <v>99222</v>
      </c>
      <c r="F11995">
        <v>99205</v>
      </c>
      <c r="G11995" t="s">
        <v>42</v>
      </c>
      <c r="H11995" s="34">
        <v>58719</v>
      </c>
      <c r="I11995" s="7">
        <v>44039</v>
      </c>
      <c r="J11995" s="7">
        <v>37433.15</v>
      </c>
      <c r="K11995" s="7">
        <v>0</v>
      </c>
      <c r="L11995" s="7">
        <v>6605.85</v>
      </c>
      <c r="M11995" s="5">
        <v>0.15</v>
      </c>
      <c r="N11995" t="s">
        <v>1139</v>
      </c>
      <c r="O11995" t="s">
        <v>17</v>
      </c>
      <c r="P11995" t="s">
        <v>97</v>
      </c>
      <c r="Q11995" t="s">
        <v>19</v>
      </c>
      <c r="R11995" t="s">
        <v>20</v>
      </c>
      <c r="S11995" t="s">
        <v>17</v>
      </c>
      <c r="T11995" t="s">
        <v>13310</v>
      </c>
      <c r="U11995" s="1">
        <v>45588</v>
      </c>
      <c r="V11995">
        <v>107</v>
      </c>
      <c r="W11995" t="str">
        <f t="shared" si="234"/>
        <v>90-119</v>
      </c>
    </row>
    <row r="11996" spans="1:23" x14ac:dyDescent="0.25">
      <c r="A11996" t="s">
        <v>12245</v>
      </c>
      <c r="B11996">
        <v>5861142051</v>
      </c>
      <c r="C11996">
        <v>9880516139</v>
      </c>
      <c r="D11996" s="1">
        <v>45431</v>
      </c>
      <c r="E11996">
        <v>99232</v>
      </c>
      <c r="F11996">
        <v>99202</v>
      </c>
      <c r="G11996" t="s">
        <v>3428</v>
      </c>
      <c r="H11996" s="34">
        <v>44228</v>
      </c>
      <c r="I11996" s="7">
        <v>37594</v>
      </c>
      <c r="J11996" s="7">
        <v>32268.120000000003</v>
      </c>
      <c r="K11996" s="7">
        <v>4574</v>
      </c>
      <c r="L11996" s="7">
        <v>751.88</v>
      </c>
      <c r="M11996" s="5">
        <v>0.02</v>
      </c>
      <c r="N11996" t="s">
        <v>16</v>
      </c>
      <c r="O11996" t="s">
        <v>30</v>
      </c>
      <c r="P11996" t="s">
        <v>3146</v>
      </c>
      <c r="Q11996" t="s">
        <v>19</v>
      </c>
      <c r="R11996" t="s">
        <v>43</v>
      </c>
      <c r="S11996" t="s">
        <v>17</v>
      </c>
      <c r="T11996" t="s">
        <v>13312</v>
      </c>
      <c r="U11996" s="1">
        <v>45471</v>
      </c>
      <c r="V11996">
        <v>40</v>
      </c>
      <c r="W11996" t="str">
        <f t="shared" si="234"/>
        <v>30-59</v>
      </c>
    </row>
    <row r="11997" spans="1:23" x14ac:dyDescent="0.25">
      <c r="A11997" t="s">
        <v>12246</v>
      </c>
      <c r="B11997">
        <v>7693588347</v>
      </c>
      <c r="C11997">
        <v>4272258759</v>
      </c>
      <c r="D11997" s="1">
        <v>45348</v>
      </c>
      <c r="E11997">
        <v>99221</v>
      </c>
      <c r="F11997">
        <v>99211</v>
      </c>
      <c r="G11997" t="s">
        <v>3548</v>
      </c>
      <c r="H11997" s="34">
        <v>46309</v>
      </c>
      <c r="I11997" s="7">
        <v>36121</v>
      </c>
      <c r="J11997" s="7">
        <v>14673.8</v>
      </c>
      <c r="K11997" s="7">
        <v>14223</v>
      </c>
      <c r="L11997" s="7">
        <v>7224.2</v>
      </c>
      <c r="M11997" s="5">
        <v>0.2</v>
      </c>
      <c r="N11997" t="s">
        <v>3140</v>
      </c>
      <c r="O11997" t="s">
        <v>27</v>
      </c>
      <c r="P11997" t="s">
        <v>55</v>
      </c>
      <c r="Q11997" t="s">
        <v>32</v>
      </c>
      <c r="R11997" t="s">
        <v>21</v>
      </c>
      <c r="S11997" t="s">
        <v>27</v>
      </c>
      <c r="T11997" t="s">
        <v>13311</v>
      </c>
      <c r="U11997" s="1">
        <v>45453</v>
      </c>
      <c r="V11997">
        <v>105</v>
      </c>
      <c r="W11997" t="str">
        <f t="shared" si="234"/>
        <v>90-119</v>
      </c>
    </row>
    <row r="11998" spans="1:23" x14ac:dyDescent="0.25">
      <c r="A11998" t="s">
        <v>12247</v>
      </c>
      <c r="B11998">
        <v>1348868067</v>
      </c>
      <c r="C11998">
        <v>4497530647</v>
      </c>
      <c r="D11998" s="1">
        <v>45344</v>
      </c>
      <c r="E11998">
        <v>99213</v>
      </c>
      <c r="F11998">
        <v>36415</v>
      </c>
      <c r="G11998" t="s">
        <v>71</v>
      </c>
      <c r="H11998" s="34">
        <v>65696</v>
      </c>
      <c r="I11998" s="7">
        <v>51900</v>
      </c>
      <c r="J11998" s="7">
        <v>36327</v>
      </c>
      <c r="K11998" s="7">
        <v>7269</v>
      </c>
      <c r="L11998" s="7">
        <v>8304</v>
      </c>
      <c r="M11998" s="5">
        <v>0.16</v>
      </c>
      <c r="N11998" t="s">
        <v>1138</v>
      </c>
      <c r="O11998" t="s">
        <v>30</v>
      </c>
      <c r="P11998" t="s">
        <v>40</v>
      </c>
      <c r="Q11998" t="s">
        <v>19</v>
      </c>
      <c r="R11998" t="s">
        <v>27</v>
      </c>
      <c r="S11998" t="s">
        <v>17</v>
      </c>
      <c r="T11998" t="s">
        <v>13310</v>
      </c>
      <c r="U11998" s="1">
        <v>45405</v>
      </c>
      <c r="V11998">
        <v>61</v>
      </c>
      <c r="W11998" t="str">
        <f t="shared" si="234"/>
        <v>60-89</v>
      </c>
    </row>
    <row r="11999" spans="1:23" x14ac:dyDescent="0.25">
      <c r="A11999" t="s">
        <v>12248</v>
      </c>
      <c r="B11999">
        <v>1017466293</v>
      </c>
      <c r="C11999">
        <v>6652688198</v>
      </c>
      <c r="D11999" s="1">
        <v>45371</v>
      </c>
      <c r="E11999">
        <v>99215</v>
      </c>
      <c r="F11999">
        <v>99292</v>
      </c>
      <c r="G11999" t="s">
        <v>3256</v>
      </c>
      <c r="H11999" s="34">
        <v>17321</v>
      </c>
      <c r="I11999" s="7">
        <v>14203</v>
      </c>
      <c r="J11999" s="7">
        <v>10332.459999999999</v>
      </c>
      <c r="K11999" s="7">
        <v>1314</v>
      </c>
      <c r="L11999" s="7">
        <v>2556.54</v>
      </c>
      <c r="M11999" s="5">
        <v>0.18</v>
      </c>
      <c r="N11999" t="s">
        <v>3141</v>
      </c>
      <c r="O11999" t="s">
        <v>30</v>
      </c>
      <c r="P11999" t="s">
        <v>40</v>
      </c>
      <c r="Q11999" t="s">
        <v>19</v>
      </c>
      <c r="R11999" t="s">
        <v>26</v>
      </c>
      <c r="S11999" t="s">
        <v>21</v>
      </c>
      <c r="T11999" t="s">
        <v>13311</v>
      </c>
      <c r="U11999" s="1">
        <v>45453</v>
      </c>
      <c r="V11999">
        <v>82</v>
      </c>
      <c r="W11999" t="str">
        <f t="shared" si="234"/>
        <v>60-89</v>
      </c>
    </row>
    <row r="12000" spans="1:23" x14ac:dyDescent="0.25">
      <c r="A12000" t="s">
        <v>12249</v>
      </c>
      <c r="B12000">
        <v>3419877017</v>
      </c>
      <c r="C12000">
        <v>5548195561</v>
      </c>
      <c r="D12000" s="1">
        <v>45942</v>
      </c>
      <c r="E12000">
        <v>99213</v>
      </c>
      <c r="F12000">
        <v>99201</v>
      </c>
      <c r="G12000" t="s">
        <v>3716</v>
      </c>
      <c r="H12000" s="34">
        <v>68719</v>
      </c>
      <c r="I12000" s="7">
        <v>56350</v>
      </c>
      <c r="J12000" s="7">
        <v>46207</v>
      </c>
      <c r="K12000" s="7">
        <v>0</v>
      </c>
      <c r="L12000" s="7">
        <v>10143</v>
      </c>
      <c r="M12000" s="5">
        <v>0.18</v>
      </c>
      <c r="N12000" t="s">
        <v>3141</v>
      </c>
      <c r="O12000" t="s">
        <v>17</v>
      </c>
      <c r="P12000" t="s">
        <v>25</v>
      </c>
      <c r="Q12000" t="s">
        <v>19</v>
      </c>
      <c r="R12000" t="s">
        <v>20</v>
      </c>
      <c r="S12000" t="s">
        <v>17</v>
      </c>
      <c r="T12000" t="s">
        <v>13310</v>
      </c>
      <c r="U12000" s="1">
        <v>46089</v>
      </c>
      <c r="V12000">
        <v>147</v>
      </c>
      <c r="W12000" t="str">
        <f t="shared" si="234"/>
        <v>120-149</v>
      </c>
    </row>
    <row r="12001" spans="1:23" x14ac:dyDescent="0.25">
      <c r="A12001" t="s">
        <v>12250</v>
      </c>
      <c r="B12001">
        <v>8856314987</v>
      </c>
      <c r="C12001">
        <v>7199450600</v>
      </c>
      <c r="D12001" s="1">
        <v>45323</v>
      </c>
      <c r="E12001">
        <v>99215</v>
      </c>
      <c r="F12001">
        <v>90834</v>
      </c>
      <c r="G12001" t="s">
        <v>272</v>
      </c>
      <c r="H12001" s="34">
        <v>59665</v>
      </c>
      <c r="I12001" s="7">
        <v>42959</v>
      </c>
      <c r="J12001" s="7">
        <v>34876.28</v>
      </c>
      <c r="K12001" s="7">
        <v>4646</v>
      </c>
      <c r="L12001" s="7">
        <v>3436.72</v>
      </c>
      <c r="M12001" s="5">
        <v>0.08</v>
      </c>
      <c r="N12001" t="s">
        <v>24</v>
      </c>
      <c r="O12001" t="s">
        <v>30</v>
      </c>
      <c r="P12001" t="s">
        <v>25</v>
      </c>
      <c r="Q12001" t="s">
        <v>19</v>
      </c>
      <c r="R12001" t="s">
        <v>21</v>
      </c>
      <c r="S12001" t="s">
        <v>21</v>
      </c>
      <c r="T12001" t="s">
        <v>13310</v>
      </c>
      <c r="U12001" s="1">
        <v>45496</v>
      </c>
      <c r="V12001">
        <v>173</v>
      </c>
      <c r="W12001" t="str">
        <f t="shared" si="234"/>
        <v>150-179</v>
      </c>
    </row>
    <row r="12002" spans="1:23" x14ac:dyDescent="0.25">
      <c r="A12002" t="s">
        <v>12251</v>
      </c>
      <c r="B12002">
        <v>2312545229</v>
      </c>
      <c r="C12002">
        <v>5457520846</v>
      </c>
      <c r="D12002" s="1">
        <v>45772</v>
      </c>
      <c r="E12002">
        <v>99232</v>
      </c>
      <c r="F12002">
        <v>99203</v>
      </c>
      <c r="G12002" t="s">
        <v>3199</v>
      </c>
      <c r="H12002" s="34">
        <v>46327</v>
      </c>
      <c r="I12002" s="7">
        <v>30113</v>
      </c>
      <c r="J12002" s="7">
        <v>24064.44</v>
      </c>
      <c r="K12002" s="7">
        <v>2435</v>
      </c>
      <c r="L12002" s="7">
        <v>3613.56</v>
      </c>
      <c r="M12002" s="5">
        <v>0.12</v>
      </c>
      <c r="N12002" t="s">
        <v>46</v>
      </c>
      <c r="O12002" t="s">
        <v>30</v>
      </c>
      <c r="P12002" t="s">
        <v>25</v>
      </c>
      <c r="Q12002" t="s">
        <v>19</v>
      </c>
      <c r="R12002" t="s">
        <v>21</v>
      </c>
      <c r="S12002" t="s">
        <v>21</v>
      </c>
      <c r="T12002" t="s">
        <v>13312</v>
      </c>
      <c r="U12002" s="1">
        <v>45817</v>
      </c>
      <c r="V12002">
        <v>45</v>
      </c>
      <c r="W12002" t="str">
        <f t="shared" si="234"/>
        <v>30-59</v>
      </c>
    </row>
    <row r="12003" spans="1:23" x14ac:dyDescent="0.25">
      <c r="A12003" t="s">
        <v>12252</v>
      </c>
      <c r="B12003">
        <v>1998066776</v>
      </c>
      <c r="C12003">
        <v>618917094</v>
      </c>
      <c r="D12003" s="1">
        <v>45821</v>
      </c>
      <c r="E12003">
        <v>99213</v>
      </c>
      <c r="F12003">
        <v>99203</v>
      </c>
      <c r="G12003" t="s">
        <v>3453</v>
      </c>
      <c r="H12003" s="34">
        <v>26373</v>
      </c>
      <c r="I12003" s="7">
        <v>21098</v>
      </c>
      <c r="J12003" s="7">
        <v>18144.28</v>
      </c>
      <c r="K12003" s="7">
        <v>0</v>
      </c>
      <c r="L12003" s="7">
        <v>2953.72</v>
      </c>
      <c r="M12003" s="5">
        <v>0.14000000000000001</v>
      </c>
      <c r="N12003" t="s">
        <v>1135</v>
      </c>
      <c r="O12003" t="s">
        <v>17</v>
      </c>
      <c r="P12003" t="s">
        <v>40</v>
      </c>
      <c r="Q12003" t="s">
        <v>19</v>
      </c>
      <c r="R12003" t="s">
        <v>27</v>
      </c>
      <c r="S12003" t="s">
        <v>27</v>
      </c>
      <c r="T12003" t="s">
        <v>13312</v>
      </c>
      <c r="U12003" s="1">
        <v>45972</v>
      </c>
      <c r="V12003">
        <v>151</v>
      </c>
      <c r="W12003" t="str">
        <f t="shared" si="234"/>
        <v>150-179</v>
      </c>
    </row>
    <row r="12004" spans="1:23" x14ac:dyDescent="0.25">
      <c r="A12004" t="s">
        <v>12253</v>
      </c>
      <c r="B12004">
        <v>159381488</v>
      </c>
      <c r="C12004">
        <v>1149764575</v>
      </c>
      <c r="D12004" s="1">
        <v>45728</v>
      </c>
      <c r="E12004">
        <v>99215</v>
      </c>
      <c r="F12004">
        <v>85025</v>
      </c>
      <c r="G12004" t="s">
        <v>3412</v>
      </c>
      <c r="H12004" s="34">
        <v>74058</v>
      </c>
      <c r="I12004" s="7">
        <v>53322</v>
      </c>
      <c r="J12004" s="7">
        <v>49056.24</v>
      </c>
      <c r="K12004" s="7">
        <v>0</v>
      </c>
      <c r="L12004" s="7">
        <v>4265.76</v>
      </c>
      <c r="M12004" s="5">
        <v>0.08</v>
      </c>
      <c r="N12004" t="s">
        <v>24</v>
      </c>
      <c r="O12004" t="s">
        <v>17</v>
      </c>
      <c r="P12004" t="s">
        <v>31</v>
      </c>
      <c r="Q12004" t="s">
        <v>19</v>
      </c>
      <c r="R12004" t="s">
        <v>43</v>
      </c>
      <c r="S12004" t="s">
        <v>17</v>
      </c>
      <c r="T12004" t="s">
        <v>13310</v>
      </c>
      <c r="U12004" s="1">
        <v>45846</v>
      </c>
      <c r="V12004">
        <v>118</v>
      </c>
      <c r="W12004" t="str">
        <f t="shared" si="234"/>
        <v>90-119</v>
      </c>
    </row>
    <row r="12005" spans="1:23" x14ac:dyDescent="0.25">
      <c r="A12005" t="s">
        <v>12254</v>
      </c>
      <c r="B12005">
        <v>5169278361</v>
      </c>
      <c r="C12005">
        <v>9340377917</v>
      </c>
      <c r="D12005" s="1">
        <v>45667</v>
      </c>
      <c r="E12005">
        <v>99231</v>
      </c>
      <c r="F12005">
        <v>99214</v>
      </c>
      <c r="G12005" t="s">
        <v>34</v>
      </c>
      <c r="H12005" s="34">
        <v>63147</v>
      </c>
      <c r="I12005" s="7">
        <v>50518</v>
      </c>
      <c r="J12005" s="7">
        <v>32958.480000000003</v>
      </c>
      <c r="K12005" s="7">
        <v>10487</v>
      </c>
      <c r="L12005" s="7">
        <v>7072.52</v>
      </c>
      <c r="M12005" s="5">
        <v>0.14000000000000001</v>
      </c>
      <c r="N12005" t="s">
        <v>1135</v>
      </c>
      <c r="O12005" t="s">
        <v>27</v>
      </c>
      <c r="P12005" t="s">
        <v>18</v>
      </c>
      <c r="Q12005" t="s">
        <v>19</v>
      </c>
      <c r="R12005" t="s">
        <v>21</v>
      </c>
      <c r="S12005" t="s">
        <v>27</v>
      </c>
      <c r="T12005" t="s">
        <v>13312</v>
      </c>
      <c r="U12005" s="1">
        <v>45761</v>
      </c>
      <c r="V12005">
        <v>94</v>
      </c>
      <c r="W12005" t="str">
        <f t="shared" si="234"/>
        <v>90-119</v>
      </c>
    </row>
    <row r="12006" spans="1:23" x14ac:dyDescent="0.25">
      <c r="A12006" t="s">
        <v>12255</v>
      </c>
      <c r="B12006">
        <v>611007508</v>
      </c>
      <c r="C12006">
        <v>1766763721</v>
      </c>
      <c r="D12006" s="1">
        <v>45669</v>
      </c>
      <c r="E12006">
        <v>99221</v>
      </c>
      <c r="F12006">
        <v>99212</v>
      </c>
      <c r="G12006" t="s">
        <v>3702</v>
      </c>
      <c r="H12006" s="34">
        <v>93026</v>
      </c>
      <c r="I12006" s="7">
        <v>76281</v>
      </c>
      <c r="J12006" s="7">
        <v>62550.42</v>
      </c>
      <c r="K12006" s="7">
        <v>0</v>
      </c>
      <c r="L12006" s="7">
        <v>13730.58</v>
      </c>
      <c r="M12006" s="5">
        <v>0.18</v>
      </c>
      <c r="N12006" t="s">
        <v>3141</v>
      </c>
      <c r="O12006" t="s">
        <v>17</v>
      </c>
      <c r="P12006" t="s">
        <v>40</v>
      </c>
      <c r="Q12006" t="s">
        <v>32</v>
      </c>
      <c r="R12006" t="s">
        <v>20</v>
      </c>
      <c r="S12006" t="s">
        <v>21</v>
      </c>
      <c r="T12006" t="s">
        <v>13310</v>
      </c>
      <c r="U12006" s="1">
        <v>45849</v>
      </c>
      <c r="V12006">
        <v>180</v>
      </c>
      <c r="W12006" t="str">
        <f t="shared" si="234"/>
        <v>180-209</v>
      </c>
    </row>
    <row r="12007" spans="1:23" x14ac:dyDescent="0.25">
      <c r="A12007" t="s">
        <v>12256</v>
      </c>
      <c r="B12007">
        <v>1139045315</v>
      </c>
      <c r="C12007">
        <v>335707633</v>
      </c>
      <c r="D12007" s="1">
        <v>45324</v>
      </c>
      <c r="E12007">
        <v>99223</v>
      </c>
      <c r="F12007">
        <v>81000</v>
      </c>
      <c r="G12007" t="s">
        <v>3286</v>
      </c>
      <c r="H12007" s="34">
        <v>56450</v>
      </c>
      <c r="I12007" s="7">
        <v>36693</v>
      </c>
      <c r="J12007" s="7">
        <v>26766.84</v>
      </c>
      <c r="K12007" s="7">
        <v>5523</v>
      </c>
      <c r="L12007" s="7">
        <v>4403.16</v>
      </c>
      <c r="M12007" s="5">
        <v>0.12</v>
      </c>
      <c r="N12007" t="s">
        <v>46</v>
      </c>
      <c r="O12007" t="s">
        <v>30</v>
      </c>
      <c r="P12007" t="s">
        <v>18</v>
      </c>
      <c r="Q12007" t="s">
        <v>19</v>
      </c>
      <c r="R12007" t="s">
        <v>27</v>
      </c>
      <c r="S12007" t="s">
        <v>21</v>
      </c>
      <c r="T12007" t="s">
        <v>13310</v>
      </c>
      <c r="U12007" s="1">
        <v>45396</v>
      </c>
      <c r="V12007">
        <v>72</v>
      </c>
      <c r="W12007" t="str">
        <f t="shared" si="234"/>
        <v>60-89</v>
      </c>
    </row>
    <row r="12008" spans="1:23" x14ac:dyDescent="0.25">
      <c r="A12008" t="s">
        <v>12257</v>
      </c>
      <c r="B12008">
        <v>401765956</v>
      </c>
      <c r="C12008">
        <v>4470039473</v>
      </c>
      <c r="D12008" s="1">
        <v>45467</v>
      </c>
      <c r="E12008">
        <v>99223</v>
      </c>
      <c r="F12008">
        <v>99284</v>
      </c>
      <c r="G12008" t="s">
        <v>559</v>
      </c>
      <c r="H12008" s="34">
        <v>46286</v>
      </c>
      <c r="I12008" s="7">
        <v>36566</v>
      </c>
      <c r="J12008" s="7">
        <v>27093.439999999999</v>
      </c>
      <c r="K12008" s="7">
        <v>3622</v>
      </c>
      <c r="L12008" s="7">
        <v>5850.56</v>
      </c>
      <c r="M12008" s="5">
        <v>0.16</v>
      </c>
      <c r="N12008" t="s">
        <v>1138</v>
      </c>
      <c r="O12008" t="s">
        <v>30</v>
      </c>
      <c r="P12008" t="s">
        <v>18</v>
      </c>
      <c r="Q12008" t="s">
        <v>19</v>
      </c>
      <c r="R12008" t="s">
        <v>21</v>
      </c>
      <c r="S12008" t="s">
        <v>21</v>
      </c>
      <c r="T12008" t="s">
        <v>13312</v>
      </c>
      <c r="U12008" s="1">
        <v>45591</v>
      </c>
      <c r="V12008">
        <v>124</v>
      </c>
      <c r="W12008" t="str">
        <f t="shared" si="234"/>
        <v>120-149</v>
      </c>
    </row>
    <row r="12009" spans="1:23" x14ac:dyDescent="0.25">
      <c r="A12009" t="s">
        <v>12258</v>
      </c>
      <c r="B12009">
        <v>2120446451</v>
      </c>
      <c r="C12009">
        <v>9856758245</v>
      </c>
      <c r="D12009" s="1">
        <v>45333</v>
      </c>
      <c r="E12009">
        <v>99238</v>
      </c>
      <c r="F12009">
        <v>99292</v>
      </c>
      <c r="G12009" t="s">
        <v>3247</v>
      </c>
      <c r="H12009" s="34">
        <v>90147</v>
      </c>
      <c r="I12009" s="7">
        <v>58596</v>
      </c>
      <c r="J12009" s="7">
        <v>43611.48</v>
      </c>
      <c r="K12009" s="7">
        <v>7953</v>
      </c>
      <c r="L12009" s="7">
        <v>7031.52</v>
      </c>
      <c r="M12009" s="5">
        <v>0.12</v>
      </c>
      <c r="N12009" t="s">
        <v>46</v>
      </c>
      <c r="O12009" t="s">
        <v>30</v>
      </c>
      <c r="P12009" t="s">
        <v>3149</v>
      </c>
      <c r="Q12009" t="s">
        <v>19</v>
      </c>
      <c r="R12009" t="s">
        <v>20</v>
      </c>
      <c r="S12009" t="s">
        <v>17</v>
      </c>
      <c r="T12009" t="s">
        <v>13312</v>
      </c>
      <c r="U12009" s="1">
        <v>45476</v>
      </c>
      <c r="V12009">
        <v>143</v>
      </c>
      <c r="W12009" t="str">
        <f t="shared" si="234"/>
        <v>120-149</v>
      </c>
    </row>
    <row r="12010" spans="1:23" x14ac:dyDescent="0.25">
      <c r="A12010" t="s">
        <v>12259</v>
      </c>
      <c r="B12010">
        <v>5379255699</v>
      </c>
      <c r="C12010">
        <v>8306640086</v>
      </c>
      <c r="D12010" s="1">
        <v>45783</v>
      </c>
      <c r="E12010">
        <v>99223</v>
      </c>
      <c r="F12010">
        <v>99212</v>
      </c>
      <c r="G12010" t="s">
        <v>3158</v>
      </c>
      <c r="H12010" s="34">
        <v>39595</v>
      </c>
      <c r="I12010" s="7">
        <v>31676</v>
      </c>
      <c r="J12010" s="7">
        <v>22944.36</v>
      </c>
      <c r="K12010" s="7">
        <v>4297</v>
      </c>
      <c r="L12010" s="7">
        <v>4434.6400000000003</v>
      </c>
      <c r="M12010" s="5">
        <v>0.14000000000000001</v>
      </c>
      <c r="N12010" t="s">
        <v>1135</v>
      </c>
      <c r="O12010" t="s">
        <v>30</v>
      </c>
      <c r="P12010" t="s">
        <v>18</v>
      </c>
      <c r="Q12010" t="s">
        <v>19</v>
      </c>
      <c r="R12010" t="s">
        <v>21</v>
      </c>
      <c r="S12010" t="s">
        <v>17</v>
      </c>
      <c r="T12010" t="s">
        <v>13311</v>
      </c>
      <c r="U12010" s="1">
        <v>45963</v>
      </c>
      <c r="V12010">
        <v>180</v>
      </c>
      <c r="W12010" t="str">
        <f t="shared" si="234"/>
        <v>180-209</v>
      </c>
    </row>
    <row r="12011" spans="1:23" x14ac:dyDescent="0.25">
      <c r="A12011" t="s">
        <v>12260</v>
      </c>
      <c r="B12011">
        <v>8046303419</v>
      </c>
      <c r="C12011">
        <v>782614807</v>
      </c>
      <c r="D12011" s="1">
        <v>45323</v>
      </c>
      <c r="E12011">
        <v>99223</v>
      </c>
      <c r="F12011">
        <v>99204</v>
      </c>
      <c r="G12011" t="s">
        <v>15</v>
      </c>
      <c r="H12011" s="34">
        <v>64627</v>
      </c>
      <c r="I12011" s="7">
        <v>51055</v>
      </c>
      <c r="J12011" s="7">
        <v>42886.2</v>
      </c>
      <c r="K12011" s="7">
        <v>0</v>
      </c>
      <c r="L12011" s="7">
        <v>8168.8</v>
      </c>
      <c r="M12011" s="5">
        <v>0.16</v>
      </c>
      <c r="N12011" t="s">
        <v>1138</v>
      </c>
      <c r="O12011" t="s">
        <v>17</v>
      </c>
      <c r="P12011" t="s">
        <v>58</v>
      </c>
      <c r="Q12011" t="s">
        <v>19</v>
      </c>
      <c r="R12011" t="s">
        <v>43</v>
      </c>
      <c r="S12011" t="s">
        <v>17</v>
      </c>
      <c r="T12011" t="s">
        <v>13310</v>
      </c>
      <c r="U12011" s="1">
        <v>45411</v>
      </c>
      <c r="V12011">
        <v>88</v>
      </c>
      <c r="W12011" t="str">
        <f t="shared" si="234"/>
        <v>60-89</v>
      </c>
    </row>
    <row r="12012" spans="1:23" x14ac:dyDescent="0.25">
      <c r="A12012" t="s">
        <v>12261</v>
      </c>
      <c r="B12012">
        <v>9888311203</v>
      </c>
      <c r="C12012">
        <v>8706857682</v>
      </c>
      <c r="D12012" s="1">
        <v>45787</v>
      </c>
      <c r="E12012">
        <v>99231</v>
      </c>
      <c r="F12012">
        <v>99283</v>
      </c>
      <c r="G12012" t="s">
        <v>3316</v>
      </c>
      <c r="H12012" s="34">
        <v>76157</v>
      </c>
      <c r="I12012" s="7">
        <v>60926</v>
      </c>
      <c r="J12012" s="7">
        <v>47070.36</v>
      </c>
      <c r="K12012" s="7">
        <v>5326</v>
      </c>
      <c r="L12012" s="7">
        <v>8529.64</v>
      </c>
      <c r="M12012" s="5">
        <v>0.14000000000000001</v>
      </c>
      <c r="N12012" t="s">
        <v>1135</v>
      </c>
      <c r="O12012" t="s">
        <v>30</v>
      </c>
      <c r="P12012" t="s">
        <v>35</v>
      </c>
      <c r="Q12012" t="s">
        <v>19</v>
      </c>
      <c r="R12012" t="s">
        <v>20</v>
      </c>
      <c r="S12012" t="s">
        <v>21</v>
      </c>
      <c r="T12012" t="s">
        <v>13311</v>
      </c>
      <c r="U12012" s="1">
        <v>45908</v>
      </c>
      <c r="V12012">
        <v>121</v>
      </c>
      <c r="W12012" t="str">
        <f t="shared" si="234"/>
        <v>120-149</v>
      </c>
    </row>
    <row r="12013" spans="1:23" x14ac:dyDescent="0.25">
      <c r="A12013" t="s">
        <v>12262</v>
      </c>
      <c r="B12013">
        <v>3367420821</v>
      </c>
      <c r="C12013">
        <v>7497444995</v>
      </c>
      <c r="D12013" s="1">
        <v>45470</v>
      </c>
      <c r="E12013">
        <v>99223</v>
      </c>
      <c r="F12013">
        <v>99213</v>
      </c>
      <c r="G12013" t="s">
        <v>87</v>
      </c>
      <c r="H12013" s="34">
        <v>75199</v>
      </c>
      <c r="I12013" s="7">
        <v>63919</v>
      </c>
      <c r="J12013" s="7">
        <v>32097.62</v>
      </c>
      <c r="K12013" s="7">
        <v>30543</v>
      </c>
      <c r="L12013" s="7">
        <v>1278.3800000000001</v>
      </c>
      <c r="M12013" s="5">
        <v>0.02</v>
      </c>
      <c r="N12013" t="s">
        <v>16</v>
      </c>
      <c r="O12013" t="s">
        <v>27</v>
      </c>
      <c r="P12013" t="s">
        <v>31</v>
      </c>
      <c r="Q12013" t="s">
        <v>19</v>
      </c>
      <c r="R12013" t="s">
        <v>21</v>
      </c>
      <c r="S12013" t="s">
        <v>17</v>
      </c>
      <c r="T12013" t="s">
        <v>13311</v>
      </c>
      <c r="U12013" s="1">
        <v>45576</v>
      </c>
      <c r="V12013">
        <v>106</v>
      </c>
      <c r="W12013" t="str">
        <f t="shared" si="234"/>
        <v>90-119</v>
      </c>
    </row>
    <row r="12014" spans="1:23" x14ac:dyDescent="0.25">
      <c r="A12014" t="s">
        <v>12263</v>
      </c>
      <c r="B12014">
        <v>9756933146</v>
      </c>
      <c r="C12014">
        <v>2121016405</v>
      </c>
      <c r="D12014" s="1">
        <v>45436</v>
      </c>
      <c r="E12014">
        <v>99231</v>
      </c>
      <c r="F12014">
        <v>71046</v>
      </c>
      <c r="G12014" t="s">
        <v>61</v>
      </c>
      <c r="H12014" s="34">
        <v>82435</v>
      </c>
      <c r="I12014" s="7">
        <v>53583</v>
      </c>
      <c r="J12014" s="7">
        <v>40438.04</v>
      </c>
      <c r="K12014" s="7">
        <v>6715</v>
      </c>
      <c r="L12014" s="7">
        <v>6429.96</v>
      </c>
      <c r="M12014" s="5">
        <v>0.12</v>
      </c>
      <c r="N12014" t="s">
        <v>46</v>
      </c>
      <c r="O12014" t="s">
        <v>30</v>
      </c>
      <c r="P12014" t="s">
        <v>3147</v>
      </c>
      <c r="Q12014" t="s">
        <v>32</v>
      </c>
      <c r="R12014" t="s">
        <v>20</v>
      </c>
      <c r="S12014" t="s">
        <v>27</v>
      </c>
      <c r="T12014" t="s">
        <v>13310</v>
      </c>
      <c r="U12014" s="1">
        <v>45489</v>
      </c>
      <c r="V12014">
        <v>53</v>
      </c>
      <c r="W12014" t="str">
        <f t="shared" si="234"/>
        <v>30-59</v>
      </c>
    </row>
    <row r="12015" spans="1:23" x14ac:dyDescent="0.25">
      <c r="A12015" t="s">
        <v>12264</v>
      </c>
      <c r="B12015">
        <v>4661259255</v>
      </c>
      <c r="C12015">
        <v>9147144580</v>
      </c>
      <c r="D12015" s="1">
        <v>45816</v>
      </c>
      <c r="E12015">
        <v>99233</v>
      </c>
      <c r="F12015">
        <v>99284</v>
      </c>
      <c r="G12015" t="s">
        <v>3331</v>
      </c>
      <c r="H12015" s="34">
        <v>16027</v>
      </c>
      <c r="I12015" s="7">
        <v>12501</v>
      </c>
      <c r="J12015" s="7">
        <v>8925.7999999999993</v>
      </c>
      <c r="K12015" s="7">
        <v>1075</v>
      </c>
      <c r="L12015" s="7">
        <v>2500.1999999999998</v>
      </c>
      <c r="M12015" s="5">
        <v>0.2</v>
      </c>
      <c r="N12015" t="s">
        <v>3140</v>
      </c>
      <c r="O12015" t="s">
        <v>30</v>
      </c>
      <c r="P12015" t="s">
        <v>31</v>
      </c>
      <c r="Q12015" t="s">
        <v>19</v>
      </c>
      <c r="R12015" t="s">
        <v>43</v>
      </c>
      <c r="S12015" t="s">
        <v>21</v>
      </c>
      <c r="T12015" t="s">
        <v>13312</v>
      </c>
      <c r="U12015" s="1">
        <v>45850</v>
      </c>
      <c r="V12015">
        <v>34</v>
      </c>
      <c r="W12015" t="str">
        <f t="shared" si="234"/>
        <v>30-59</v>
      </c>
    </row>
    <row r="12016" spans="1:23" x14ac:dyDescent="0.25">
      <c r="A12016" t="s">
        <v>12265</v>
      </c>
      <c r="B12016">
        <v>8832197109</v>
      </c>
      <c r="C12016">
        <v>3105121949</v>
      </c>
      <c r="D12016" s="1">
        <v>45557</v>
      </c>
      <c r="E12016">
        <v>99238</v>
      </c>
      <c r="F12016">
        <v>99205</v>
      </c>
      <c r="G12016" t="s">
        <v>207</v>
      </c>
      <c r="H12016" s="34">
        <v>92368</v>
      </c>
      <c r="I12016" s="7">
        <v>72971</v>
      </c>
      <c r="J12016" s="7">
        <v>61295.64</v>
      </c>
      <c r="K12016" s="7">
        <v>0</v>
      </c>
      <c r="L12016" s="7">
        <v>11675.36</v>
      </c>
      <c r="M12016" s="5">
        <v>0.16</v>
      </c>
      <c r="N12016" t="s">
        <v>1138</v>
      </c>
      <c r="O12016" t="s">
        <v>17</v>
      </c>
      <c r="P12016" t="s">
        <v>18</v>
      </c>
      <c r="Q12016" t="s">
        <v>32</v>
      </c>
      <c r="R12016" t="s">
        <v>26</v>
      </c>
      <c r="S12016" t="s">
        <v>17</v>
      </c>
      <c r="T12016" t="s">
        <v>13311</v>
      </c>
      <c r="U12016" s="1">
        <v>45622</v>
      </c>
      <c r="V12016">
        <v>66</v>
      </c>
      <c r="W12016" t="str">
        <f t="shared" si="234"/>
        <v>60-89</v>
      </c>
    </row>
    <row r="12017" spans="1:23" x14ac:dyDescent="0.25">
      <c r="A12017" t="s">
        <v>12266</v>
      </c>
      <c r="B12017">
        <v>6102121890</v>
      </c>
      <c r="C12017">
        <v>2961658041</v>
      </c>
      <c r="D12017" s="1">
        <v>45404</v>
      </c>
      <c r="E12017">
        <v>99215</v>
      </c>
      <c r="F12017">
        <v>99214</v>
      </c>
      <c r="G12017" t="s">
        <v>3218</v>
      </c>
      <c r="H12017" s="34">
        <v>73156</v>
      </c>
      <c r="I12017" s="7">
        <v>62183</v>
      </c>
      <c r="J12017" s="7">
        <v>40156.339999999997</v>
      </c>
      <c r="K12017" s="7">
        <v>20783</v>
      </c>
      <c r="L12017" s="7">
        <v>1243.6600000000001</v>
      </c>
      <c r="M12017" s="5">
        <v>0.02</v>
      </c>
      <c r="N12017" t="s">
        <v>16</v>
      </c>
      <c r="O12017" t="s">
        <v>27</v>
      </c>
      <c r="P12017" t="s">
        <v>18</v>
      </c>
      <c r="Q12017" t="s">
        <v>19</v>
      </c>
      <c r="R12017" t="s">
        <v>21</v>
      </c>
      <c r="S12017" t="s">
        <v>27</v>
      </c>
      <c r="T12017" t="s">
        <v>13312</v>
      </c>
      <c r="U12017" s="1">
        <v>45532</v>
      </c>
      <c r="V12017">
        <v>128</v>
      </c>
      <c r="W12017" t="str">
        <f t="shared" si="234"/>
        <v>120-149</v>
      </c>
    </row>
    <row r="12018" spans="1:23" x14ac:dyDescent="0.25">
      <c r="A12018" t="s">
        <v>12267</v>
      </c>
      <c r="B12018">
        <v>9469827977</v>
      </c>
      <c r="C12018">
        <v>7610789176</v>
      </c>
      <c r="D12018" s="1">
        <v>45397</v>
      </c>
      <c r="E12018">
        <v>99215</v>
      </c>
      <c r="F12018">
        <v>99212</v>
      </c>
      <c r="G12018" t="s">
        <v>146</v>
      </c>
      <c r="H12018" s="34">
        <v>27040</v>
      </c>
      <c r="I12018" s="7">
        <v>19469</v>
      </c>
      <c r="J12018" s="7">
        <v>9921.48</v>
      </c>
      <c r="K12018" s="7">
        <v>7990</v>
      </c>
      <c r="L12018" s="7">
        <v>1557.52</v>
      </c>
      <c r="M12018" s="5">
        <v>0.08</v>
      </c>
      <c r="N12018" t="s">
        <v>24</v>
      </c>
      <c r="O12018" t="s">
        <v>27</v>
      </c>
      <c r="P12018" t="s">
        <v>3148</v>
      </c>
      <c r="Q12018" t="s">
        <v>19</v>
      </c>
      <c r="R12018" t="s">
        <v>43</v>
      </c>
      <c r="S12018" t="s">
        <v>27</v>
      </c>
      <c r="T12018" t="s">
        <v>13311</v>
      </c>
      <c r="U12018" s="1">
        <v>45471</v>
      </c>
      <c r="V12018">
        <v>74</v>
      </c>
      <c r="W12018" t="str">
        <f t="shared" si="234"/>
        <v>60-89</v>
      </c>
    </row>
    <row r="12019" spans="1:23" x14ac:dyDescent="0.25">
      <c r="A12019" t="s">
        <v>12268</v>
      </c>
      <c r="B12019">
        <v>8830563548</v>
      </c>
      <c r="C12019">
        <v>2474884807</v>
      </c>
      <c r="D12019" s="1">
        <v>45352</v>
      </c>
      <c r="E12019">
        <v>99215</v>
      </c>
      <c r="F12019">
        <v>99213</v>
      </c>
      <c r="G12019" t="s">
        <v>3312</v>
      </c>
      <c r="H12019" s="34">
        <v>97520</v>
      </c>
      <c r="I12019" s="7">
        <v>63388</v>
      </c>
      <c r="J12019" s="7">
        <v>33107.440000000002</v>
      </c>
      <c r="K12019" s="7">
        <v>22674</v>
      </c>
      <c r="L12019" s="7">
        <v>7606.56</v>
      </c>
      <c r="M12019" s="5">
        <v>0.12</v>
      </c>
      <c r="N12019" t="s">
        <v>46</v>
      </c>
      <c r="O12019" t="s">
        <v>27</v>
      </c>
      <c r="P12019" t="s">
        <v>40</v>
      </c>
      <c r="Q12019" t="s">
        <v>19</v>
      </c>
      <c r="R12019" t="s">
        <v>43</v>
      </c>
      <c r="S12019" t="s">
        <v>17</v>
      </c>
      <c r="T12019" t="s">
        <v>13310</v>
      </c>
      <c r="U12019" s="1">
        <v>45436</v>
      </c>
      <c r="V12019">
        <v>84</v>
      </c>
      <c r="W12019" t="str">
        <f t="shared" si="234"/>
        <v>60-89</v>
      </c>
    </row>
    <row r="12020" spans="1:23" x14ac:dyDescent="0.25">
      <c r="A12020" t="s">
        <v>12269</v>
      </c>
      <c r="B12020">
        <v>2917500947</v>
      </c>
      <c r="C12020">
        <v>1768452199</v>
      </c>
      <c r="D12020" s="1">
        <v>45629</v>
      </c>
      <c r="E12020">
        <v>99221</v>
      </c>
      <c r="F12020">
        <v>99202</v>
      </c>
      <c r="G12020" t="s">
        <v>3183</v>
      </c>
      <c r="H12020" s="34">
        <v>56307</v>
      </c>
      <c r="I12020" s="7">
        <v>43919</v>
      </c>
      <c r="J12020" s="7">
        <v>29208.2</v>
      </c>
      <c r="K12020" s="7">
        <v>5927</v>
      </c>
      <c r="L12020" s="7">
        <v>8783.7999999999993</v>
      </c>
      <c r="M12020" s="5">
        <v>0.2</v>
      </c>
      <c r="N12020" t="s">
        <v>3140</v>
      </c>
      <c r="O12020" t="s">
        <v>30</v>
      </c>
      <c r="P12020" t="s">
        <v>3148</v>
      </c>
      <c r="Q12020" t="s">
        <v>19</v>
      </c>
      <c r="R12020" t="s">
        <v>38</v>
      </c>
      <c r="S12020" t="s">
        <v>17</v>
      </c>
      <c r="T12020" t="s">
        <v>13311</v>
      </c>
      <c r="U12020" s="1">
        <v>45673</v>
      </c>
      <c r="V12020">
        <v>44</v>
      </c>
      <c r="W12020" t="str">
        <f t="shared" si="234"/>
        <v>30-59</v>
      </c>
    </row>
    <row r="12021" spans="1:23" x14ac:dyDescent="0.25">
      <c r="A12021" t="s">
        <v>12270</v>
      </c>
      <c r="B12021">
        <v>9695651325</v>
      </c>
      <c r="C12021">
        <v>9427130871</v>
      </c>
      <c r="D12021" s="1">
        <v>45704</v>
      </c>
      <c r="E12021">
        <v>99233</v>
      </c>
      <c r="F12021">
        <v>99202</v>
      </c>
      <c r="G12021" t="s">
        <v>131</v>
      </c>
      <c r="H12021" s="34">
        <v>60542</v>
      </c>
      <c r="I12021" s="7">
        <v>47223</v>
      </c>
      <c r="J12021" s="7">
        <v>37778.400000000001</v>
      </c>
      <c r="K12021" s="7">
        <v>0</v>
      </c>
      <c r="L12021" s="7">
        <v>9444.6</v>
      </c>
      <c r="M12021" s="5">
        <v>0.2</v>
      </c>
      <c r="N12021" t="s">
        <v>3140</v>
      </c>
      <c r="O12021" t="s">
        <v>17</v>
      </c>
      <c r="P12021" t="s">
        <v>97</v>
      </c>
      <c r="Q12021" t="s">
        <v>32</v>
      </c>
      <c r="R12021" t="s">
        <v>43</v>
      </c>
      <c r="S12021" t="s">
        <v>21</v>
      </c>
      <c r="T12021" t="s">
        <v>13310</v>
      </c>
      <c r="U12021" s="1">
        <v>45816</v>
      </c>
      <c r="V12021">
        <v>112</v>
      </c>
      <c r="W12021" t="str">
        <f t="shared" si="234"/>
        <v>90-119</v>
      </c>
    </row>
    <row r="12022" spans="1:23" x14ac:dyDescent="0.25">
      <c r="A12022" t="s">
        <v>12271</v>
      </c>
      <c r="B12022">
        <v>9847759072</v>
      </c>
      <c r="C12022">
        <v>3024315803</v>
      </c>
      <c r="D12022" s="1">
        <v>45832</v>
      </c>
      <c r="E12022">
        <v>99214</v>
      </c>
      <c r="F12022">
        <v>99282</v>
      </c>
      <c r="G12022" t="s">
        <v>79</v>
      </c>
      <c r="H12022" s="34">
        <v>89701</v>
      </c>
      <c r="I12022" s="7">
        <v>71761</v>
      </c>
      <c r="J12022" s="7">
        <v>51413.46</v>
      </c>
      <c r="K12022" s="7">
        <v>10301</v>
      </c>
      <c r="L12022" s="7">
        <v>10046.540000000001</v>
      </c>
      <c r="M12022" s="5">
        <v>0.14000000000000001</v>
      </c>
      <c r="N12022" t="s">
        <v>1135</v>
      </c>
      <c r="O12022" t="s">
        <v>27</v>
      </c>
      <c r="P12022" t="s">
        <v>35</v>
      </c>
      <c r="Q12022" t="s">
        <v>19</v>
      </c>
      <c r="R12022" t="s">
        <v>43</v>
      </c>
      <c r="S12022" t="s">
        <v>27</v>
      </c>
      <c r="T12022" t="s">
        <v>13310</v>
      </c>
      <c r="U12022" s="1">
        <v>45869</v>
      </c>
      <c r="V12022">
        <v>37</v>
      </c>
      <c r="W12022" t="str">
        <f t="shared" si="234"/>
        <v>30-59</v>
      </c>
    </row>
    <row r="12023" spans="1:23" x14ac:dyDescent="0.25">
      <c r="A12023" t="s">
        <v>12272</v>
      </c>
      <c r="B12023">
        <v>280859343</v>
      </c>
      <c r="C12023">
        <v>4495557032</v>
      </c>
      <c r="D12023" s="1">
        <v>45941</v>
      </c>
      <c r="E12023">
        <v>99215</v>
      </c>
      <c r="F12023">
        <v>81000</v>
      </c>
      <c r="G12023" t="s">
        <v>96</v>
      </c>
      <c r="H12023" s="34">
        <v>77619</v>
      </c>
      <c r="I12023" s="7">
        <v>63648</v>
      </c>
      <c r="J12023" s="7">
        <v>52191.360000000001</v>
      </c>
      <c r="K12023" s="7">
        <v>0</v>
      </c>
      <c r="L12023" s="7">
        <v>11456.64</v>
      </c>
      <c r="M12023" s="5">
        <v>0.18</v>
      </c>
      <c r="N12023" t="s">
        <v>3141</v>
      </c>
      <c r="O12023" t="s">
        <v>17</v>
      </c>
      <c r="P12023" t="s">
        <v>31</v>
      </c>
      <c r="Q12023" t="s">
        <v>32</v>
      </c>
      <c r="R12023" t="s">
        <v>27</v>
      </c>
      <c r="S12023" t="s">
        <v>17</v>
      </c>
      <c r="T12023" t="s">
        <v>13311</v>
      </c>
      <c r="U12023" s="1">
        <v>46043</v>
      </c>
      <c r="V12023">
        <v>102</v>
      </c>
      <c r="W12023" t="str">
        <f t="shared" si="234"/>
        <v>90-119</v>
      </c>
    </row>
    <row r="12024" spans="1:23" x14ac:dyDescent="0.25">
      <c r="A12024" t="s">
        <v>12273</v>
      </c>
      <c r="B12024">
        <v>4035674181</v>
      </c>
      <c r="C12024">
        <v>4539272373</v>
      </c>
      <c r="D12024" s="1">
        <v>45342</v>
      </c>
      <c r="E12024">
        <v>99233</v>
      </c>
      <c r="F12024">
        <v>99292</v>
      </c>
      <c r="G12024" t="s">
        <v>134</v>
      </c>
      <c r="H12024" s="34">
        <v>32738</v>
      </c>
      <c r="I12024" s="7">
        <v>21280</v>
      </c>
      <c r="J12024" s="7">
        <v>18726.400000000001</v>
      </c>
      <c r="K12024" s="7">
        <v>0</v>
      </c>
      <c r="L12024" s="7">
        <v>2553.6</v>
      </c>
      <c r="M12024" s="5">
        <v>0.12</v>
      </c>
      <c r="N12024" t="s">
        <v>46</v>
      </c>
      <c r="O12024" t="s">
        <v>17</v>
      </c>
      <c r="P12024" t="s">
        <v>58</v>
      </c>
      <c r="Q12024" t="s">
        <v>19</v>
      </c>
      <c r="R12024" t="s">
        <v>21</v>
      </c>
      <c r="S12024" t="s">
        <v>27</v>
      </c>
      <c r="T12024" t="s">
        <v>13311</v>
      </c>
      <c r="U12024" s="1">
        <v>45476</v>
      </c>
      <c r="V12024">
        <v>134</v>
      </c>
      <c r="W12024" t="str">
        <f t="shared" si="234"/>
        <v>120-149</v>
      </c>
    </row>
    <row r="12025" spans="1:23" x14ac:dyDescent="0.25">
      <c r="A12025" t="s">
        <v>12274</v>
      </c>
      <c r="B12025">
        <v>8162317866</v>
      </c>
      <c r="C12025">
        <v>8273911859</v>
      </c>
      <c r="D12025" s="1">
        <v>45772</v>
      </c>
      <c r="E12025">
        <v>99232</v>
      </c>
      <c r="F12025">
        <v>99201</v>
      </c>
      <c r="G12025" t="s">
        <v>3488</v>
      </c>
      <c r="H12025" s="34">
        <v>98159</v>
      </c>
      <c r="I12025" s="7">
        <v>78527</v>
      </c>
      <c r="J12025" s="7">
        <v>67533.22</v>
      </c>
      <c r="K12025" s="7">
        <v>0</v>
      </c>
      <c r="L12025" s="7">
        <v>10993.78</v>
      </c>
      <c r="M12025" s="5">
        <v>0.14000000000000001</v>
      </c>
      <c r="N12025" t="s">
        <v>1135</v>
      </c>
      <c r="O12025" t="s">
        <v>17</v>
      </c>
      <c r="P12025" t="s">
        <v>25</v>
      </c>
      <c r="Q12025" t="s">
        <v>32</v>
      </c>
      <c r="R12025" t="s">
        <v>21</v>
      </c>
      <c r="S12025" t="s">
        <v>21</v>
      </c>
      <c r="T12025" t="s">
        <v>13311</v>
      </c>
      <c r="U12025" s="1">
        <v>45863</v>
      </c>
      <c r="V12025">
        <v>91</v>
      </c>
      <c r="W12025" t="str">
        <f t="shared" si="234"/>
        <v>90-119</v>
      </c>
    </row>
    <row r="12026" spans="1:23" x14ac:dyDescent="0.25">
      <c r="A12026" t="s">
        <v>12275</v>
      </c>
      <c r="B12026">
        <v>5470220189</v>
      </c>
      <c r="C12026">
        <v>6180529659</v>
      </c>
      <c r="D12026" s="1">
        <v>45587</v>
      </c>
      <c r="E12026">
        <v>99221</v>
      </c>
      <c r="F12026">
        <v>36415</v>
      </c>
      <c r="G12026" t="s">
        <v>99</v>
      </c>
      <c r="H12026" s="34">
        <v>43954</v>
      </c>
      <c r="I12026" s="7">
        <v>32966</v>
      </c>
      <c r="J12026" s="7">
        <v>25782.1</v>
      </c>
      <c r="K12026" s="7">
        <v>2239</v>
      </c>
      <c r="L12026" s="7">
        <v>4944.8999999999996</v>
      </c>
      <c r="M12026" s="5">
        <v>0.15</v>
      </c>
      <c r="N12026" t="s">
        <v>1139</v>
      </c>
      <c r="O12026" t="s">
        <v>30</v>
      </c>
      <c r="P12026" t="s">
        <v>3146</v>
      </c>
      <c r="Q12026" t="s">
        <v>32</v>
      </c>
      <c r="R12026" t="s">
        <v>38</v>
      </c>
      <c r="S12026" t="s">
        <v>17</v>
      </c>
      <c r="T12026" t="s">
        <v>13310</v>
      </c>
      <c r="U12026" s="1">
        <v>45745</v>
      </c>
      <c r="V12026">
        <v>158</v>
      </c>
      <c r="W12026" t="str">
        <f t="shared" si="234"/>
        <v>150-179</v>
      </c>
    </row>
    <row r="12027" spans="1:23" x14ac:dyDescent="0.25">
      <c r="A12027" t="s">
        <v>12276</v>
      </c>
      <c r="B12027">
        <v>5994057117</v>
      </c>
      <c r="C12027">
        <v>9233824915</v>
      </c>
      <c r="D12027" s="1">
        <v>45472</v>
      </c>
      <c r="E12027">
        <v>99238</v>
      </c>
      <c r="F12027">
        <v>99211</v>
      </c>
      <c r="G12027" t="s">
        <v>187</v>
      </c>
      <c r="H12027" s="34">
        <v>36161</v>
      </c>
      <c r="I12027" s="7">
        <v>23505</v>
      </c>
      <c r="J12027" s="7">
        <v>20684.400000000001</v>
      </c>
      <c r="K12027" s="7">
        <v>0</v>
      </c>
      <c r="L12027" s="7">
        <v>2820.6</v>
      </c>
      <c r="M12027" s="5">
        <v>0.12</v>
      </c>
      <c r="N12027" t="s">
        <v>46</v>
      </c>
      <c r="O12027" t="s">
        <v>17</v>
      </c>
      <c r="P12027" t="s">
        <v>35</v>
      </c>
      <c r="Q12027" t="s">
        <v>19</v>
      </c>
      <c r="R12027" t="s">
        <v>21</v>
      </c>
      <c r="S12027" t="s">
        <v>17</v>
      </c>
      <c r="T12027" t="s">
        <v>13312</v>
      </c>
      <c r="U12027" s="1">
        <v>45510</v>
      </c>
      <c r="V12027">
        <v>38</v>
      </c>
      <c r="W12027" t="str">
        <f t="shared" si="234"/>
        <v>30-59</v>
      </c>
    </row>
    <row r="12028" spans="1:23" x14ac:dyDescent="0.25">
      <c r="A12028" t="s">
        <v>12277</v>
      </c>
      <c r="B12028">
        <v>8667689585</v>
      </c>
      <c r="C12028">
        <v>3413593425</v>
      </c>
      <c r="D12028" s="1">
        <v>45558</v>
      </c>
      <c r="E12028">
        <v>99222</v>
      </c>
      <c r="F12028">
        <v>99205</v>
      </c>
      <c r="G12028" t="s">
        <v>3405</v>
      </c>
      <c r="H12028" s="34">
        <v>46703</v>
      </c>
      <c r="I12028" s="7">
        <v>33626</v>
      </c>
      <c r="J12028" s="7">
        <v>18830.919999999998</v>
      </c>
      <c r="K12028" s="7">
        <v>12105</v>
      </c>
      <c r="L12028" s="7">
        <v>2690.08</v>
      </c>
      <c r="M12028" s="5">
        <v>0.08</v>
      </c>
      <c r="N12028" t="s">
        <v>24</v>
      </c>
      <c r="O12028" t="s">
        <v>27</v>
      </c>
      <c r="P12028" t="s">
        <v>3150</v>
      </c>
      <c r="Q12028" t="s">
        <v>32</v>
      </c>
      <c r="R12028" t="s">
        <v>27</v>
      </c>
      <c r="S12028" t="s">
        <v>27</v>
      </c>
      <c r="T12028" t="s">
        <v>13310</v>
      </c>
      <c r="U12028" s="1">
        <v>45722</v>
      </c>
      <c r="V12028">
        <v>164</v>
      </c>
      <c r="W12028" t="str">
        <f t="shared" si="234"/>
        <v>150-179</v>
      </c>
    </row>
    <row r="12029" spans="1:23" x14ac:dyDescent="0.25">
      <c r="A12029" t="s">
        <v>12278</v>
      </c>
      <c r="B12029">
        <v>3327717430</v>
      </c>
      <c r="C12029">
        <v>2219667372</v>
      </c>
      <c r="D12029" s="1">
        <v>45773</v>
      </c>
      <c r="E12029">
        <v>99222</v>
      </c>
      <c r="F12029">
        <v>99283</v>
      </c>
      <c r="G12029" t="s">
        <v>248</v>
      </c>
      <c r="H12029" s="34">
        <v>77829</v>
      </c>
      <c r="I12029" s="7">
        <v>63820</v>
      </c>
      <c r="J12029" s="7">
        <v>52332.4</v>
      </c>
      <c r="K12029" s="7">
        <v>0</v>
      </c>
      <c r="L12029" s="7">
        <v>11487.6</v>
      </c>
      <c r="M12029" s="5">
        <v>0.18</v>
      </c>
      <c r="N12029" t="s">
        <v>3141</v>
      </c>
      <c r="O12029" t="s">
        <v>17</v>
      </c>
      <c r="P12029" t="s">
        <v>31</v>
      </c>
      <c r="Q12029" t="s">
        <v>32</v>
      </c>
      <c r="R12029" t="s">
        <v>38</v>
      </c>
      <c r="S12029" t="s">
        <v>17</v>
      </c>
      <c r="T12029" t="s">
        <v>13311</v>
      </c>
      <c r="U12029" s="1">
        <v>45894</v>
      </c>
      <c r="V12029">
        <v>121</v>
      </c>
      <c r="W12029" t="str">
        <f t="shared" si="234"/>
        <v>120-149</v>
      </c>
    </row>
    <row r="12030" spans="1:23" x14ac:dyDescent="0.25">
      <c r="A12030" t="s">
        <v>12279</v>
      </c>
      <c r="B12030">
        <v>3585913318</v>
      </c>
      <c r="C12030">
        <v>5240587043</v>
      </c>
      <c r="D12030" s="1">
        <v>45572</v>
      </c>
      <c r="E12030">
        <v>99215</v>
      </c>
      <c r="F12030">
        <v>81000</v>
      </c>
      <c r="G12030" t="s">
        <v>96</v>
      </c>
      <c r="H12030" s="34">
        <v>84423</v>
      </c>
      <c r="I12030" s="7">
        <v>65850</v>
      </c>
      <c r="J12030" s="7">
        <v>47420</v>
      </c>
      <c r="K12030" s="7">
        <v>5260</v>
      </c>
      <c r="L12030" s="7">
        <v>13170</v>
      </c>
      <c r="M12030" s="5">
        <v>0.2</v>
      </c>
      <c r="N12030" t="s">
        <v>3140</v>
      </c>
      <c r="O12030" t="s">
        <v>30</v>
      </c>
      <c r="P12030" t="s">
        <v>31</v>
      </c>
      <c r="Q12030" t="s">
        <v>32</v>
      </c>
      <c r="R12030" t="s">
        <v>43</v>
      </c>
      <c r="S12030" t="s">
        <v>27</v>
      </c>
      <c r="T12030" t="s">
        <v>13312</v>
      </c>
      <c r="U12030" s="1">
        <v>45693</v>
      </c>
      <c r="V12030">
        <v>121</v>
      </c>
      <c r="W12030" t="str">
        <f t="shared" si="234"/>
        <v>120-149</v>
      </c>
    </row>
    <row r="12031" spans="1:23" x14ac:dyDescent="0.25">
      <c r="A12031" t="s">
        <v>12280</v>
      </c>
      <c r="B12031">
        <v>5178930685</v>
      </c>
      <c r="C12031">
        <v>3167037425</v>
      </c>
      <c r="D12031" s="1">
        <v>45728</v>
      </c>
      <c r="E12031">
        <v>99232</v>
      </c>
      <c r="F12031">
        <v>99202</v>
      </c>
      <c r="G12031" t="s">
        <v>3232</v>
      </c>
      <c r="H12031" s="34">
        <v>42318</v>
      </c>
      <c r="I12031" s="7">
        <v>27507</v>
      </c>
      <c r="J12031" s="7">
        <v>24206.16</v>
      </c>
      <c r="K12031" s="7">
        <v>0</v>
      </c>
      <c r="L12031" s="7">
        <v>3300.84</v>
      </c>
      <c r="M12031" s="5">
        <v>0.12</v>
      </c>
      <c r="N12031" t="s">
        <v>46</v>
      </c>
      <c r="O12031" t="s">
        <v>17</v>
      </c>
      <c r="P12031" t="s">
        <v>58</v>
      </c>
      <c r="Q12031" t="s">
        <v>19</v>
      </c>
      <c r="R12031" t="s">
        <v>27</v>
      </c>
      <c r="S12031" t="s">
        <v>27</v>
      </c>
      <c r="T12031" t="s">
        <v>13310</v>
      </c>
      <c r="U12031" s="1">
        <v>45771</v>
      </c>
      <c r="V12031">
        <v>43</v>
      </c>
      <c r="W12031" t="str">
        <f t="shared" si="234"/>
        <v>30-59</v>
      </c>
    </row>
    <row r="12032" spans="1:23" x14ac:dyDescent="0.25">
      <c r="A12032" t="s">
        <v>12281</v>
      </c>
      <c r="B12032">
        <v>4509300813</v>
      </c>
      <c r="C12032">
        <v>8633761881</v>
      </c>
      <c r="D12032" s="1">
        <v>45593</v>
      </c>
      <c r="E12032">
        <v>99222</v>
      </c>
      <c r="F12032">
        <v>99292</v>
      </c>
      <c r="G12032" t="s">
        <v>106</v>
      </c>
      <c r="H12032" s="34">
        <v>41364</v>
      </c>
      <c r="I12032" s="7">
        <v>33918</v>
      </c>
      <c r="J12032" s="7">
        <v>27812.76</v>
      </c>
      <c r="K12032" s="7">
        <v>0</v>
      </c>
      <c r="L12032" s="7">
        <v>6105.24</v>
      </c>
      <c r="M12032" s="5">
        <v>0.18</v>
      </c>
      <c r="N12032" t="s">
        <v>3141</v>
      </c>
      <c r="O12032" t="s">
        <v>17</v>
      </c>
      <c r="P12032" t="s">
        <v>18</v>
      </c>
      <c r="Q12032" t="s">
        <v>19</v>
      </c>
      <c r="R12032" t="s">
        <v>20</v>
      </c>
      <c r="S12032" t="s">
        <v>21</v>
      </c>
      <c r="T12032" t="s">
        <v>13310</v>
      </c>
      <c r="U12032" s="1">
        <v>45740</v>
      </c>
      <c r="V12032">
        <v>147</v>
      </c>
      <c r="W12032" t="str">
        <f t="shared" si="234"/>
        <v>120-149</v>
      </c>
    </row>
    <row r="12033" spans="1:23" x14ac:dyDescent="0.25">
      <c r="A12033" t="s">
        <v>12282</v>
      </c>
      <c r="B12033">
        <v>9242500682</v>
      </c>
      <c r="C12033">
        <v>3014683520</v>
      </c>
      <c r="D12033" s="1">
        <v>45690</v>
      </c>
      <c r="E12033">
        <v>99214</v>
      </c>
      <c r="F12033">
        <v>99202</v>
      </c>
      <c r="G12033" t="s">
        <v>3754</v>
      </c>
      <c r="H12033" s="34">
        <v>63623</v>
      </c>
      <c r="I12033" s="7">
        <v>45809</v>
      </c>
      <c r="J12033" s="7">
        <v>24123.279999999999</v>
      </c>
      <c r="K12033" s="7">
        <v>18021</v>
      </c>
      <c r="L12033" s="7">
        <v>3664.72</v>
      </c>
      <c r="M12033" s="5">
        <v>0.08</v>
      </c>
      <c r="N12033" t="s">
        <v>24</v>
      </c>
      <c r="O12033" t="s">
        <v>27</v>
      </c>
      <c r="P12033" t="s">
        <v>31</v>
      </c>
      <c r="Q12033" t="s">
        <v>19</v>
      </c>
      <c r="R12033" t="s">
        <v>20</v>
      </c>
      <c r="S12033" t="s">
        <v>21</v>
      </c>
      <c r="T12033" t="s">
        <v>13310</v>
      </c>
      <c r="U12033" s="1">
        <v>45730</v>
      </c>
      <c r="V12033">
        <v>40</v>
      </c>
      <c r="W12033" t="str">
        <f t="shared" si="234"/>
        <v>30-59</v>
      </c>
    </row>
    <row r="12034" spans="1:23" x14ac:dyDescent="0.25">
      <c r="A12034" t="s">
        <v>12283</v>
      </c>
      <c r="B12034">
        <v>6615571834</v>
      </c>
      <c r="C12034">
        <v>8766608312</v>
      </c>
      <c r="D12034" s="1">
        <v>45658</v>
      </c>
      <c r="E12034">
        <v>99221</v>
      </c>
      <c r="F12034">
        <v>99213</v>
      </c>
      <c r="G12034" t="s">
        <v>89</v>
      </c>
      <c r="H12034" s="34">
        <v>97301</v>
      </c>
      <c r="I12034" s="7">
        <v>79787</v>
      </c>
      <c r="J12034" s="7">
        <v>55663.34</v>
      </c>
      <c r="K12034" s="7">
        <v>9762</v>
      </c>
      <c r="L12034" s="7">
        <v>14361.66</v>
      </c>
      <c r="M12034" s="5">
        <v>0.18</v>
      </c>
      <c r="N12034" t="s">
        <v>3141</v>
      </c>
      <c r="O12034" t="s">
        <v>27</v>
      </c>
      <c r="P12034" t="s">
        <v>31</v>
      </c>
      <c r="Q12034" t="s">
        <v>19</v>
      </c>
      <c r="R12034" t="s">
        <v>26</v>
      </c>
      <c r="S12034" t="s">
        <v>27</v>
      </c>
      <c r="T12034" t="s">
        <v>13311</v>
      </c>
      <c r="U12034" s="1">
        <v>45789</v>
      </c>
      <c r="V12034">
        <v>131</v>
      </c>
      <c r="W12034" t="str">
        <f t="shared" si="234"/>
        <v>120-149</v>
      </c>
    </row>
    <row r="12035" spans="1:23" x14ac:dyDescent="0.25">
      <c r="A12035" t="s">
        <v>12284</v>
      </c>
      <c r="B12035">
        <v>5059578313</v>
      </c>
      <c r="C12035">
        <v>1366334096</v>
      </c>
      <c r="D12035" s="1">
        <v>45681</v>
      </c>
      <c r="E12035">
        <v>99222</v>
      </c>
      <c r="F12035">
        <v>99292</v>
      </c>
      <c r="G12035" t="s">
        <v>3598</v>
      </c>
      <c r="H12035" s="34">
        <v>82310</v>
      </c>
      <c r="I12035" s="7">
        <v>61733</v>
      </c>
      <c r="J12035" s="7">
        <v>52473.05</v>
      </c>
      <c r="K12035" s="7">
        <v>0</v>
      </c>
      <c r="L12035" s="7">
        <v>9259.9500000000007</v>
      </c>
      <c r="M12035" s="5">
        <v>0.15</v>
      </c>
      <c r="N12035" t="s">
        <v>1139</v>
      </c>
      <c r="O12035" t="s">
        <v>17</v>
      </c>
      <c r="P12035" t="s">
        <v>3150</v>
      </c>
      <c r="Q12035" t="s">
        <v>32</v>
      </c>
      <c r="R12035" t="s">
        <v>43</v>
      </c>
      <c r="S12035" t="s">
        <v>17</v>
      </c>
      <c r="T12035" t="s">
        <v>13312</v>
      </c>
      <c r="U12035" s="1">
        <v>45737</v>
      </c>
      <c r="V12035">
        <v>56</v>
      </c>
      <c r="W12035" t="str">
        <f t="shared" ref="W12035:W12098" si="235">IF(V12035="","",IF(V12035&lt;30,"0-29",IF(V12035&lt;60,"30-59",IF(V12035&lt;90,"60-89",IF(V12035&lt;120,"90-119",IF(V12035&lt;150,"120-149",IF(V12035&lt;180,"150-179",IF(V12035&lt;210,"180-209",IF(V12035&lt;240,"210-239",IF(V12035&lt;270,"240-269",IF(V12035&lt;300,"270-299",IF(V12035&lt;330,"300-329",IF(V12035&lt;360,"330-359","360+")))))))))))))</f>
        <v>30-59</v>
      </c>
    </row>
    <row r="12036" spans="1:23" x14ac:dyDescent="0.25">
      <c r="A12036" t="s">
        <v>12285</v>
      </c>
      <c r="B12036">
        <v>9666835911</v>
      </c>
      <c r="C12036">
        <v>9959226392</v>
      </c>
      <c r="D12036" s="1">
        <v>45333</v>
      </c>
      <c r="E12036">
        <v>99231</v>
      </c>
      <c r="F12036">
        <v>99202</v>
      </c>
      <c r="G12036" t="s">
        <v>3562</v>
      </c>
      <c r="H12036" s="34">
        <v>89917</v>
      </c>
      <c r="I12036" s="7">
        <v>71934</v>
      </c>
      <c r="J12036" s="7">
        <v>53261.24</v>
      </c>
      <c r="K12036" s="7">
        <v>8602</v>
      </c>
      <c r="L12036" s="7">
        <v>10070.76</v>
      </c>
      <c r="M12036" s="5">
        <v>0.14000000000000001</v>
      </c>
      <c r="N12036" t="s">
        <v>1135</v>
      </c>
      <c r="O12036" t="s">
        <v>30</v>
      </c>
      <c r="P12036" t="s">
        <v>58</v>
      </c>
      <c r="Q12036" t="s">
        <v>32</v>
      </c>
      <c r="R12036" t="s">
        <v>26</v>
      </c>
      <c r="S12036" t="s">
        <v>27</v>
      </c>
      <c r="T12036" t="s">
        <v>13312</v>
      </c>
      <c r="U12036" s="1">
        <v>45435</v>
      </c>
      <c r="V12036">
        <v>102</v>
      </c>
      <c r="W12036" t="str">
        <f t="shared" si="235"/>
        <v>90-119</v>
      </c>
    </row>
    <row r="12037" spans="1:23" x14ac:dyDescent="0.25">
      <c r="A12037" t="s">
        <v>12286</v>
      </c>
      <c r="B12037">
        <v>5669589763</v>
      </c>
      <c r="C12037">
        <v>8646528222</v>
      </c>
      <c r="D12037" s="1">
        <v>45876</v>
      </c>
      <c r="E12037">
        <v>99238</v>
      </c>
      <c r="F12037">
        <v>99204</v>
      </c>
      <c r="G12037" t="s">
        <v>237</v>
      </c>
      <c r="H12037" s="34">
        <v>71304</v>
      </c>
      <c r="I12037" s="7">
        <v>51339</v>
      </c>
      <c r="J12037" s="7">
        <v>40122.879999999997</v>
      </c>
      <c r="K12037" s="7">
        <v>7109</v>
      </c>
      <c r="L12037" s="7">
        <v>4107.12</v>
      </c>
      <c r="M12037" s="5">
        <v>0.08</v>
      </c>
      <c r="N12037" t="s">
        <v>24</v>
      </c>
      <c r="O12037" t="s">
        <v>30</v>
      </c>
      <c r="P12037" t="s">
        <v>25</v>
      </c>
      <c r="Q12037" t="s">
        <v>32</v>
      </c>
      <c r="R12037" t="s">
        <v>27</v>
      </c>
      <c r="S12037" t="s">
        <v>17</v>
      </c>
      <c r="T12037" t="s">
        <v>13310</v>
      </c>
      <c r="U12037" s="1">
        <v>45930</v>
      </c>
      <c r="V12037">
        <v>54</v>
      </c>
      <c r="W12037" t="str">
        <f t="shared" si="235"/>
        <v>30-59</v>
      </c>
    </row>
    <row r="12038" spans="1:23" x14ac:dyDescent="0.25">
      <c r="A12038" t="s">
        <v>12287</v>
      </c>
      <c r="B12038">
        <v>9797613680</v>
      </c>
      <c r="C12038">
        <v>1290937846</v>
      </c>
      <c r="D12038" s="1">
        <v>45673</v>
      </c>
      <c r="E12038">
        <v>99223</v>
      </c>
      <c r="F12038">
        <v>71046</v>
      </c>
      <c r="G12038" t="s">
        <v>3320</v>
      </c>
      <c r="H12038" s="34">
        <v>57155</v>
      </c>
      <c r="I12038" s="7">
        <v>46867</v>
      </c>
      <c r="J12038" s="7">
        <v>20808.939999999999</v>
      </c>
      <c r="K12038" s="7">
        <v>17622</v>
      </c>
      <c r="L12038" s="7">
        <v>8436.06</v>
      </c>
      <c r="M12038" s="5">
        <v>0.18</v>
      </c>
      <c r="N12038" t="s">
        <v>3141</v>
      </c>
      <c r="O12038" t="s">
        <v>27</v>
      </c>
      <c r="P12038" t="s">
        <v>3149</v>
      </c>
      <c r="Q12038" t="s">
        <v>32</v>
      </c>
      <c r="R12038" t="s">
        <v>38</v>
      </c>
      <c r="S12038" t="s">
        <v>27</v>
      </c>
      <c r="T12038" t="s">
        <v>13312</v>
      </c>
      <c r="U12038" s="1">
        <v>45780</v>
      </c>
      <c r="V12038">
        <v>107</v>
      </c>
      <c r="W12038" t="str">
        <f t="shared" si="235"/>
        <v>90-119</v>
      </c>
    </row>
    <row r="12039" spans="1:23" x14ac:dyDescent="0.25">
      <c r="A12039" t="s">
        <v>12288</v>
      </c>
      <c r="B12039">
        <v>3199275219</v>
      </c>
      <c r="C12039">
        <v>1441165195</v>
      </c>
      <c r="D12039" s="1">
        <v>45419</v>
      </c>
      <c r="E12039">
        <v>99231</v>
      </c>
      <c r="F12039">
        <v>99211</v>
      </c>
      <c r="G12039" t="s">
        <v>3431</v>
      </c>
      <c r="H12039" s="34">
        <v>80016</v>
      </c>
      <c r="I12039" s="7">
        <v>68014</v>
      </c>
      <c r="J12039" s="7">
        <v>66653.72</v>
      </c>
      <c r="K12039" s="7">
        <v>0</v>
      </c>
      <c r="L12039" s="7">
        <v>1360.28</v>
      </c>
      <c r="M12039" s="5">
        <v>0.02</v>
      </c>
      <c r="N12039" t="s">
        <v>16</v>
      </c>
      <c r="O12039" t="s">
        <v>17</v>
      </c>
      <c r="P12039" t="s">
        <v>18</v>
      </c>
      <c r="Q12039" t="s">
        <v>19</v>
      </c>
      <c r="R12039" t="s">
        <v>43</v>
      </c>
      <c r="S12039" t="s">
        <v>27</v>
      </c>
      <c r="T12039" t="s">
        <v>13311</v>
      </c>
      <c r="U12039" s="1">
        <v>45507</v>
      </c>
      <c r="V12039">
        <v>88</v>
      </c>
      <c r="W12039" t="str">
        <f t="shared" si="235"/>
        <v>60-89</v>
      </c>
    </row>
    <row r="12040" spans="1:23" x14ac:dyDescent="0.25">
      <c r="A12040" t="s">
        <v>12289</v>
      </c>
      <c r="B12040">
        <v>3298761837</v>
      </c>
      <c r="C12040">
        <v>7679111046</v>
      </c>
      <c r="D12040" s="1">
        <v>45566</v>
      </c>
      <c r="E12040">
        <v>99222</v>
      </c>
      <c r="F12040">
        <v>99211</v>
      </c>
      <c r="G12040" t="s">
        <v>4314</v>
      </c>
      <c r="H12040" s="34">
        <v>27115</v>
      </c>
      <c r="I12040" s="7">
        <v>19523</v>
      </c>
      <c r="J12040" s="7">
        <v>16433.16</v>
      </c>
      <c r="K12040" s="7">
        <v>1528</v>
      </c>
      <c r="L12040" s="7">
        <v>1561.84</v>
      </c>
      <c r="M12040" s="5">
        <v>0.08</v>
      </c>
      <c r="N12040" t="s">
        <v>24</v>
      </c>
      <c r="O12040" t="s">
        <v>30</v>
      </c>
      <c r="P12040" t="s">
        <v>35</v>
      </c>
      <c r="Q12040" t="s">
        <v>19</v>
      </c>
      <c r="R12040" t="s">
        <v>21</v>
      </c>
      <c r="S12040" t="s">
        <v>27</v>
      </c>
      <c r="T12040" t="s">
        <v>13311</v>
      </c>
      <c r="U12040" s="1">
        <v>45737</v>
      </c>
      <c r="V12040">
        <v>171</v>
      </c>
      <c r="W12040" t="str">
        <f t="shared" si="235"/>
        <v>150-179</v>
      </c>
    </row>
    <row r="12041" spans="1:23" x14ac:dyDescent="0.25">
      <c r="A12041" t="s">
        <v>12290</v>
      </c>
      <c r="B12041">
        <v>7882698580</v>
      </c>
      <c r="C12041">
        <v>3276785294</v>
      </c>
      <c r="D12041" s="1">
        <v>45342</v>
      </c>
      <c r="E12041">
        <v>99214</v>
      </c>
      <c r="F12041">
        <v>99203</v>
      </c>
      <c r="G12041" t="s">
        <v>34</v>
      </c>
      <c r="H12041" s="34">
        <v>82745</v>
      </c>
      <c r="I12041" s="7">
        <v>53784</v>
      </c>
      <c r="J12041" s="7">
        <v>40842.92</v>
      </c>
      <c r="K12041" s="7">
        <v>6487</v>
      </c>
      <c r="L12041" s="7">
        <v>6454.08</v>
      </c>
      <c r="M12041" s="5">
        <v>0.12</v>
      </c>
      <c r="N12041" t="s">
        <v>46</v>
      </c>
      <c r="O12041" t="s">
        <v>30</v>
      </c>
      <c r="P12041" t="s">
        <v>97</v>
      </c>
      <c r="Q12041" t="s">
        <v>19</v>
      </c>
      <c r="R12041" t="s">
        <v>21</v>
      </c>
      <c r="S12041" t="s">
        <v>21</v>
      </c>
      <c r="T12041" t="s">
        <v>13312</v>
      </c>
      <c r="U12041" s="1">
        <v>45405</v>
      </c>
      <c r="V12041">
        <v>63</v>
      </c>
      <c r="W12041" t="str">
        <f t="shared" si="235"/>
        <v>60-89</v>
      </c>
    </row>
    <row r="12042" spans="1:23" x14ac:dyDescent="0.25">
      <c r="A12042" t="s">
        <v>12291</v>
      </c>
      <c r="B12042">
        <v>2428814849</v>
      </c>
      <c r="C12042">
        <v>4984915850</v>
      </c>
      <c r="D12042" s="1">
        <v>45629</v>
      </c>
      <c r="E12042">
        <v>99232</v>
      </c>
      <c r="F12042">
        <v>97110</v>
      </c>
      <c r="G12042" t="s">
        <v>222</v>
      </c>
      <c r="H12042" s="34">
        <v>50599</v>
      </c>
      <c r="I12042" s="7">
        <v>41491</v>
      </c>
      <c r="J12042" s="7">
        <v>34022.620000000003</v>
      </c>
      <c r="K12042" s="7">
        <v>0</v>
      </c>
      <c r="L12042" s="7">
        <v>7468.38</v>
      </c>
      <c r="M12042" s="5">
        <v>0.18</v>
      </c>
      <c r="N12042" t="s">
        <v>3141</v>
      </c>
      <c r="O12042" t="s">
        <v>17</v>
      </c>
      <c r="P12042" t="s">
        <v>3147</v>
      </c>
      <c r="Q12042" t="s">
        <v>32</v>
      </c>
      <c r="R12042" t="s">
        <v>26</v>
      </c>
      <c r="S12042" t="s">
        <v>17</v>
      </c>
      <c r="T12042" t="s">
        <v>13311</v>
      </c>
      <c r="U12042" s="1">
        <v>45763</v>
      </c>
      <c r="V12042">
        <v>134</v>
      </c>
      <c r="W12042" t="str">
        <f t="shared" si="235"/>
        <v>120-149</v>
      </c>
    </row>
    <row r="12043" spans="1:23" x14ac:dyDescent="0.25">
      <c r="A12043" t="s">
        <v>12292</v>
      </c>
      <c r="B12043">
        <v>2172549730</v>
      </c>
      <c r="C12043">
        <v>3063517386</v>
      </c>
      <c r="D12043" s="1">
        <v>45905</v>
      </c>
      <c r="E12043">
        <v>99231</v>
      </c>
      <c r="F12043">
        <v>99281</v>
      </c>
      <c r="G12043" t="s">
        <v>248</v>
      </c>
      <c r="H12043" s="34">
        <v>61574</v>
      </c>
      <c r="I12043" s="7">
        <v>48643</v>
      </c>
      <c r="J12043" s="7">
        <v>35115.120000000003</v>
      </c>
      <c r="K12043" s="7">
        <v>5745</v>
      </c>
      <c r="L12043" s="7">
        <v>7782.88</v>
      </c>
      <c r="M12043" s="5">
        <v>0.16</v>
      </c>
      <c r="N12043" t="s">
        <v>1138</v>
      </c>
      <c r="O12043" t="s">
        <v>30</v>
      </c>
      <c r="P12043" t="s">
        <v>3148</v>
      </c>
      <c r="Q12043" t="s">
        <v>19</v>
      </c>
      <c r="R12043" t="s">
        <v>21</v>
      </c>
      <c r="S12043" t="s">
        <v>21</v>
      </c>
      <c r="T12043" t="s">
        <v>13310</v>
      </c>
      <c r="U12043" s="1">
        <v>45998</v>
      </c>
      <c r="V12043">
        <v>93</v>
      </c>
      <c r="W12043" t="str">
        <f t="shared" si="235"/>
        <v>90-119</v>
      </c>
    </row>
    <row r="12044" spans="1:23" x14ac:dyDescent="0.25">
      <c r="A12044" t="s">
        <v>12293</v>
      </c>
      <c r="B12044">
        <v>3364285271</v>
      </c>
      <c r="C12044">
        <v>8130990177</v>
      </c>
      <c r="D12044" s="1">
        <v>45625</v>
      </c>
      <c r="E12044">
        <v>99215</v>
      </c>
      <c r="F12044">
        <v>36415</v>
      </c>
      <c r="G12044" t="s">
        <v>3360</v>
      </c>
      <c r="H12044" s="34">
        <v>89076</v>
      </c>
      <c r="I12044" s="7">
        <v>64135</v>
      </c>
      <c r="J12044" s="7">
        <v>49416.2</v>
      </c>
      <c r="K12044" s="7">
        <v>9588</v>
      </c>
      <c r="L12044" s="7">
        <v>5130.8</v>
      </c>
      <c r="M12044" s="5">
        <v>0.08</v>
      </c>
      <c r="N12044" t="s">
        <v>24</v>
      </c>
      <c r="O12044" t="s">
        <v>30</v>
      </c>
      <c r="P12044" t="s">
        <v>35</v>
      </c>
      <c r="Q12044" t="s">
        <v>19</v>
      </c>
      <c r="R12044" t="s">
        <v>27</v>
      </c>
      <c r="S12044" t="s">
        <v>17</v>
      </c>
      <c r="T12044" t="s">
        <v>13312</v>
      </c>
      <c r="U12044" s="1">
        <v>45669</v>
      </c>
      <c r="V12044">
        <v>44</v>
      </c>
      <c r="W12044" t="str">
        <f t="shared" si="235"/>
        <v>30-59</v>
      </c>
    </row>
    <row r="12045" spans="1:23" x14ac:dyDescent="0.25">
      <c r="A12045" t="s">
        <v>12294</v>
      </c>
      <c r="B12045">
        <v>826151402</v>
      </c>
      <c r="C12045">
        <v>7594045280</v>
      </c>
      <c r="D12045" s="1">
        <v>45733</v>
      </c>
      <c r="E12045">
        <v>99214</v>
      </c>
      <c r="F12045">
        <v>99292</v>
      </c>
      <c r="G12045" t="s">
        <v>140</v>
      </c>
      <c r="H12045" s="34">
        <v>91962</v>
      </c>
      <c r="I12045" s="7">
        <v>72650</v>
      </c>
      <c r="J12045" s="7">
        <v>43404</v>
      </c>
      <c r="K12045" s="7">
        <v>17622</v>
      </c>
      <c r="L12045" s="7">
        <v>11624</v>
      </c>
      <c r="M12045" s="5">
        <v>0.16</v>
      </c>
      <c r="N12045" t="s">
        <v>1138</v>
      </c>
      <c r="O12045" t="s">
        <v>27</v>
      </c>
      <c r="P12045" t="s">
        <v>18</v>
      </c>
      <c r="Q12045" t="s">
        <v>32</v>
      </c>
      <c r="R12045" t="s">
        <v>26</v>
      </c>
      <c r="S12045" t="s">
        <v>21</v>
      </c>
      <c r="T12045" t="s">
        <v>13310</v>
      </c>
      <c r="U12045" s="1">
        <v>45909</v>
      </c>
      <c r="V12045">
        <v>176</v>
      </c>
      <c r="W12045" t="str">
        <f t="shared" si="235"/>
        <v>150-179</v>
      </c>
    </row>
    <row r="12046" spans="1:23" x14ac:dyDescent="0.25">
      <c r="A12046" t="s">
        <v>12295</v>
      </c>
      <c r="B12046">
        <v>3492535945</v>
      </c>
      <c r="C12046">
        <v>5572214475</v>
      </c>
      <c r="D12046" s="1">
        <v>45775</v>
      </c>
      <c r="E12046">
        <v>99233</v>
      </c>
      <c r="F12046">
        <v>99283</v>
      </c>
      <c r="G12046" t="s">
        <v>286</v>
      </c>
      <c r="H12046" s="34">
        <v>59205</v>
      </c>
      <c r="I12046" s="7">
        <v>46772</v>
      </c>
      <c r="J12046" s="7">
        <v>39288.480000000003</v>
      </c>
      <c r="K12046" s="7">
        <v>0</v>
      </c>
      <c r="L12046" s="7">
        <v>7483.52</v>
      </c>
      <c r="M12046" s="5">
        <v>0.16</v>
      </c>
      <c r="N12046" t="s">
        <v>1138</v>
      </c>
      <c r="O12046" t="s">
        <v>17</v>
      </c>
      <c r="P12046" t="s">
        <v>3149</v>
      </c>
      <c r="Q12046" t="s">
        <v>32</v>
      </c>
      <c r="R12046" t="s">
        <v>26</v>
      </c>
      <c r="S12046" t="s">
        <v>17</v>
      </c>
      <c r="T12046" t="s">
        <v>13311</v>
      </c>
      <c r="U12046" s="1">
        <v>45847</v>
      </c>
      <c r="V12046">
        <v>72</v>
      </c>
      <c r="W12046" t="str">
        <f t="shared" si="235"/>
        <v>60-89</v>
      </c>
    </row>
    <row r="12047" spans="1:23" x14ac:dyDescent="0.25">
      <c r="A12047" t="s">
        <v>12296</v>
      </c>
      <c r="B12047">
        <v>6753775191</v>
      </c>
      <c r="C12047">
        <v>8366350955</v>
      </c>
      <c r="D12047" s="1">
        <v>45945</v>
      </c>
      <c r="E12047">
        <v>99213</v>
      </c>
      <c r="F12047">
        <v>97110</v>
      </c>
      <c r="G12047" t="s">
        <v>3754</v>
      </c>
      <c r="H12047" s="34">
        <v>98790</v>
      </c>
      <c r="I12047" s="7">
        <v>83972</v>
      </c>
      <c r="J12047" s="7">
        <v>74791.56</v>
      </c>
      <c r="K12047" s="7">
        <v>7501</v>
      </c>
      <c r="L12047" s="7">
        <v>1679.44</v>
      </c>
      <c r="M12047" s="5">
        <v>0.02</v>
      </c>
      <c r="N12047" t="s">
        <v>16</v>
      </c>
      <c r="O12047" t="s">
        <v>30</v>
      </c>
      <c r="P12047" t="s">
        <v>31</v>
      </c>
      <c r="Q12047" t="s">
        <v>19</v>
      </c>
      <c r="R12047" t="s">
        <v>21</v>
      </c>
      <c r="S12047" t="s">
        <v>21</v>
      </c>
      <c r="T12047" t="s">
        <v>13312</v>
      </c>
      <c r="U12047" s="1">
        <v>46047</v>
      </c>
      <c r="V12047">
        <v>102</v>
      </c>
      <c r="W12047" t="str">
        <f t="shared" si="235"/>
        <v>90-119</v>
      </c>
    </row>
    <row r="12048" spans="1:23" x14ac:dyDescent="0.25">
      <c r="A12048" t="s">
        <v>12297</v>
      </c>
      <c r="B12048">
        <v>7961564523</v>
      </c>
      <c r="C12048">
        <v>1162912467</v>
      </c>
      <c r="D12048" s="1">
        <v>45916</v>
      </c>
      <c r="E12048">
        <v>99214</v>
      </c>
      <c r="F12048">
        <v>99291</v>
      </c>
      <c r="G12048" t="s">
        <v>131</v>
      </c>
      <c r="H12048" s="34">
        <v>27688</v>
      </c>
      <c r="I12048" s="7">
        <v>22150</v>
      </c>
      <c r="J12048" s="7">
        <v>17348</v>
      </c>
      <c r="K12048" s="7">
        <v>1701</v>
      </c>
      <c r="L12048" s="7">
        <v>3101</v>
      </c>
      <c r="M12048" s="5">
        <v>0.14000000000000001</v>
      </c>
      <c r="N12048" t="s">
        <v>1135</v>
      </c>
      <c r="O12048" t="s">
        <v>30</v>
      </c>
      <c r="P12048" t="s">
        <v>55</v>
      </c>
      <c r="Q12048" t="s">
        <v>19</v>
      </c>
      <c r="R12048" t="s">
        <v>38</v>
      </c>
      <c r="S12048" t="s">
        <v>27</v>
      </c>
      <c r="T12048" t="s">
        <v>13310</v>
      </c>
      <c r="U12048" s="1">
        <v>45986</v>
      </c>
      <c r="V12048">
        <v>70</v>
      </c>
      <c r="W12048" t="str">
        <f t="shared" si="235"/>
        <v>60-89</v>
      </c>
    </row>
    <row r="12049" spans="1:23" x14ac:dyDescent="0.25">
      <c r="A12049" t="s">
        <v>12298</v>
      </c>
      <c r="B12049">
        <v>1388353744</v>
      </c>
      <c r="C12049">
        <v>4965980712</v>
      </c>
      <c r="D12049" s="1">
        <v>45785</v>
      </c>
      <c r="E12049">
        <v>99213</v>
      </c>
      <c r="F12049">
        <v>81000</v>
      </c>
      <c r="G12049" t="s">
        <v>112</v>
      </c>
      <c r="H12049" s="34">
        <v>40414</v>
      </c>
      <c r="I12049" s="7">
        <v>30311</v>
      </c>
      <c r="J12049" s="7">
        <v>17943.349999999999</v>
      </c>
      <c r="K12049" s="7">
        <v>7821</v>
      </c>
      <c r="L12049" s="7">
        <v>4546.6499999999996</v>
      </c>
      <c r="M12049" s="5">
        <v>0.15</v>
      </c>
      <c r="N12049" t="s">
        <v>1139</v>
      </c>
      <c r="O12049" t="s">
        <v>27</v>
      </c>
      <c r="P12049" t="s">
        <v>31</v>
      </c>
      <c r="Q12049" t="s">
        <v>19</v>
      </c>
      <c r="R12049" t="s">
        <v>21</v>
      </c>
      <c r="S12049" t="s">
        <v>27</v>
      </c>
      <c r="T12049" t="s">
        <v>13312</v>
      </c>
      <c r="U12049" s="1">
        <v>45846</v>
      </c>
      <c r="V12049">
        <v>61</v>
      </c>
      <c r="W12049" t="str">
        <f t="shared" si="235"/>
        <v>60-89</v>
      </c>
    </row>
    <row r="12050" spans="1:23" x14ac:dyDescent="0.25">
      <c r="A12050" t="s">
        <v>12299</v>
      </c>
      <c r="B12050">
        <v>6776407612</v>
      </c>
      <c r="C12050">
        <v>5510549958</v>
      </c>
      <c r="D12050" s="1">
        <v>45610</v>
      </c>
      <c r="E12050">
        <v>99233</v>
      </c>
      <c r="F12050">
        <v>85025</v>
      </c>
      <c r="G12050" t="s">
        <v>3394</v>
      </c>
      <c r="H12050" s="34">
        <v>50208</v>
      </c>
      <c r="I12050" s="7">
        <v>39162</v>
      </c>
      <c r="J12050" s="7">
        <v>24074.6</v>
      </c>
      <c r="K12050" s="7">
        <v>7255</v>
      </c>
      <c r="L12050" s="7">
        <v>7832.4</v>
      </c>
      <c r="M12050" s="5">
        <v>0.2</v>
      </c>
      <c r="N12050" t="s">
        <v>3140</v>
      </c>
      <c r="O12050" t="s">
        <v>27</v>
      </c>
      <c r="P12050" t="s">
        <v>35</v>
      </c>
      <c r="Q12050" t="s">
        <v>19</v>
      </c>
      <c r="R12050" t="s">
        <v>20</v>
      </c>
      <c r="S12050" t="s">
        <v>17</v>
      </c>
      <c r="T12050" t="s">
        <v>13312</v>
      </c>
      <c r="U12050" s="1">
        <v>45769</v>
      </c>
      <c r="V12050">
        <v>159</v>
      </c>
      <c r="W12050" t="str">
        <f t="shared" si="235"/>
        <v>150-179</v>
      </c>
    </row>
    <row r="12051" spans="1:23" x14ac:dyDescent="0.25">
      <c r="A12051" t="s">
        <v>12300</v>
      </c>
      <c r="B12051">
        <v>2781815902</v>
      </c>
      <c r="C12051">
        <v>2434555327</v>
      </c>
      <c r="D12051" s="1">
        <v>45427</v>
      </c>
      <c r="E12051">
        <v>99215</v>
      </c>
      <c r="F12051">
        <v>99201</v>
      </c>
      <c r="G12051" t="s">
        <v>83</v>
      </c>
      <c r="H12051" s="34">
        <v>65240</v>
      </c>
      <c r="I12051" s="7">
        <v>55454</v>
      </c>
      <c r="J12051" s="7">
        <v>54344.92</v>
      </c>
      <c r="K12051" s="7">
        <v>0</v>
      </c>
      <c r="L12051" s="7">
        <v>1109.08</v>
      </c>
      <c r="M12051" s="5">
        <v>0.02</v>
      </c>
      <c r="N12051" t="s">
        <v>16</v>
      </c>
      <c r="O12051" t="s">
        <v>17</v>
      </c>
      <c r="P12051" t="s">
        <v>31</v>
      </c>
      <c r="Q12051" t="s">
        <v>32</v>
      </c>
      <c r="R12051" t="s">
        <v>38</v>
      </c>
      <c r="S12051" t="s">
        <v>21</v>
      </c>
      <c r="T12051" t="s">
        <v>13312</v>
      </c>
      <c r="U12051" s="1">
        <v>45592</v>
      </c>
      <c r="V12051">
        <v>165</v>
      </c>
      <c r="W12051" t="str">
        <f t="shared" si="235"/>
        <v>150-179</v>
      </c>
    </row>
    <row r="12052" spans="1:23" x14ac:dyDescent="0.25">
      <c r="A12052" t="s">
        <v>12301</v>
      </c>
      <c r="B12052">
        <v>191202037</v>
      </c>
      <c r="C12052">
        <v>4770073687</v>
      </c>
      <c r="D12052" s="1">
        <v>45568</v>
      </c>
      <c r="E12052">
        <v>99232</v>
      </c>
      <c r="F12052">
        <v>99205</v>
      </c>
      <c r="G12052" t="s">
        <v>3220</v>
      </c>
      <c r="H12052" s="34">
        <v>32700</v>
      </c>
      <c r="I12052" s="7">
        <v>26814</v>
      </c>
      <c r="J12052" s="7">
        <v>19203.48</v>
      </c>
      <c r="K12052" s="7">
        <v>2784</v>
      </c>
      <c r="L12052" s="7">
        <v>4826.5200000000004</v>
      </c>
      <c r="M12052" s="5">
        <v>0.18</v>
      </c>
      <c r="N12052" t="s">
        <v>3141</v>
      </c>
      <c r="O12052" t="s">
        <v>30</v>
      </c>
      <c r="P12052" t="s">
        <v>3150</v>
      </c>
      <c r="Q12052" t="s">
        <v>19</v>
      </c>
      <c r="R12052" t="s">
        <v>27</v>
      </c>
      <c r="S12052" t="s">
        <v>21</v>
      </c>
      <c r="T12052" t="s">
        <v>13310</v>
      </c>
      <c r="U12052" s="1">
        <v>45711</v>
      </c>
      <c r="V12052">
        <v>143</v>
      </c>
      <c r="W12052" t="str">
        <f t="shared" si="235"/>
        <v>120-149</v>
      </c>
    </row>
    <row r="12053" spans="1:23" x14ac:dyDescent="0.25">
      <c r="A12053" t="s">
        <v>12302</v>
      </c>
      <c r="B12053">
        <v>7832094227</v>
      </c>
      <c r="C12053">
        <v>2438929007</v>
      </c>
      <c r="D12053" s="1">
        <v>45612</v>
      </c>
      <c r="E12053">
        <v>99221</v>
      </c>
      <c r="F12053">
        <v>90834</v>
      </c>
      <c r="G12053" t="s">
        <v>120</v>
      </c>
      <c r="H12053" s="34">
        <v>45988</v>
      </c>
      <c r="I12053" s="7">
        <v>36331</v>
      </c>
      <c r="J12053" s="7">
        <v>22900.04</v>
      </c>
      <c r="K12053" s="7">
        <v>7618</v>
      </c>
      <c r="L12053" s="7">
        <v>5812.96</v>
      </c>
      <c r="M12053" s="5">
        <v>0.16</v>
      </c>
      <c r="N12053" t="s">
        <v>1138</v>
      </c>
      <c r="O12053" t="s">
        <v>27</v>
      </c>
      <c r="P12053" t="s">
        <v>55</v>
      </c>
      <c r="Q12053" t="s">
        <v>19</v>
      </c>
      <c r="R12053" t="s">
        <v>26</v>
      </c>
      <c r="S12053" t="s">
        <v>21</v>
      </c>
      <c r="T12053" t="s">
        <v>13311</v>
      </c>
      <c r="U12053" s="1">
        <v>45763</v>
      </c>
      <c r="V12053">
        <v>151</v>
      </c>
      <c r="W12053" t="str">
        <f t="shared" si="235"/>
        <v>150-179</v>
      </c>
    </row>
    <row r="12054" spans="1:23" x14ac:dyDescent="0.25">
      <c r="A12054" t="s">
        <v>12303</v>
      </c>
      <c r="B12054">
        <v>486033931</v>
      </c>
      <c r="C12054">
        <v>8354935877</v>
      </c>
      <c r="D12054" s="1">
        <v>45733</v>
      </c>
      <c r="E12054">
        <v>99214</v>
      </c>
      <c r="F12054">
        <v>99281</v>
      </c>
      <c r="G12054" t="s">
        <v>3272</v>
      </c>
      <c r="H12054" s="34">
        <v>41037</v>
      </c>
      <c r="I12054" s="7">
        <v>32009</v>
      </c>
      <c r="J12054" s="7">
        <v>24172.2</v>
      </c>
      <c r="K12054" s="7">
        <v>1435</v>
      </c>
      <c r="L12054" s="7">
        <v>6401.8</v>
      </c>
      <c r="M12054" s="5">
        <v>0.2</v>
      </c>
      <c r="N12054" t="s">
        <v>3140</v>
      </c>
      <c r="O12054" t="s">
        <v>30</v>
      </c>
      <c r="P12054" t="s">
        <v>3149</v>
      </c>
      <c r="Q12054" t="s">
        <v>19</v>
      </c>
      <c r="R12054" t="s">
        <v>43</v>
      </c>
      <c r="S12054" t="s">
        <v>17</v>
      </c>
      <c r="T12054" t="s">
        <v>13310</v>
      </c>
      <c r="U12054" s="1">
        <v>45849</v>
      </c>
      <c r="V12054">
        <v>116</v>
      </c>
      <c r="W12054" t="str">
        <f t="shared" si="235"/>
        <v>90-119</v>
      </c>
    </row>
    <row r="12055" spans="1:23" x14ac:dyDescent="0.25">
      <c r="A12055" t="s">
        <v>12304</v>
      </c>
      <c r="B12055">
        <v>6914571774</v>
      </c>
      <c r="C12055">
        <v>9891118427</v>
      </c>
      <c r="D12055" s="1">
        <v>45844</v>
      </c>
      <c r="E12055">
        <v>99232</v>
      </c>
      <c r="F12055">
        <v>99204</v>
      </c>
      <c r="G12055" t="s">
        <v>131</v>
      </c>
      <c r="H12055" s="34">
        <v>45796</v>
      </c>
      <c r="I12055" s="7">
        <v>36179</v>
      </c>
      <c r="J12055" s="7">
        <v>30390.36</v>
      </c>
      <c r="K12055" s="7">
        <v>0</v>
      </c>
      <c r="L12055" s="7">
        <v>5788.64</v>
      </c>
      <c r="M12055" s="5">
        <v>0.16</v>
      </c>
      <c r="N12055" t="s">
        <v>1138</v>
      </c>
      <c r="O12055" t="s">
        <v>17</v>
      </c>
      <c r="P12055" t="s">
        <v>31</v>
      </c>
      <c r="Q12055" t="s">
        <v>19</v>
      </c>
      <c r="R12055" t="s">
        <v>20</v>
      </c>
      <c r="S12055" t="s">
        <v>21</v>
      </c>
      <c r="T12055" t="s">
        <v>13311</v>
      </c>
      <c r="U12055" s="1">
        <v>46019</v>
      </c>
      <c r="V12055">
        <v>175</v>
      </c>
      <c r="W12055" t="str">
        <f t="shared" si="235"/>
        <v>150-179</v>
      </c>
    </row>
    <row r="12056" spans="1:23" x14ac:dyDescent="0.25">
      <c r="A12056" t="s">
        <v>12305</v>
      </c>
      <c r="B12056">
        <v>5924660146</v>
      </c>
      <c r="C12056">
        <v>9050810002</v>
      </c>
      <c r="D12056" s="1">
        <v>45406</v>
      </c>
      <c r="E12056">
        <v>99223</v>
      </c>
      <c r="F12056">
        <v>36415</v>
      </c>
      <c r="G12056" t="s">
        <v>279</v>
      </c>
      <c r="H12056" s="34">
        <v>57191</v>
      </c>
      <c r="I12056" s="7">
        <v>46897</v>
      </c>
      <c r="J12056" s="7">
        <v>27037.54</v>
      </c>
      <c r="K12056" s="7">
        <v>11418</v>
      </c>
      <c r="L12056" s="7">
        <v>8441.4599999999991</v>
      </c>
      <c r="M12056" s="5">
        <v>0.18</v>
      </c>
      <c r="N12056" t="s">
        <v>3141</v>
      </c>
      <c r="O12056" t="s">
        <v>27</v>
      </c>
      <c r="P12056" t="s">
        <v>3146</v>
      </c>
      <c r="Q12056" t="s">
        <v>19</v>
      </c>
      <c r="R12056" t="s">
        <v>38</v>
      </c>
      <c r="S12056" t="s">
        <v>21</v>
      </c>
      <c r="T12056" t="s">
        <v>13312</v>
      </c>
      <c r="U12056" s="1">
        <v>45575</v>
      </c>
      <c r="V12056">
        <v>169</v>
      </c>
      <c r="W12056" t="str">
        <f t="shared" si="235"/>
        <v>150-179</v>
      </c>
    </row>
    <row r="12057" spans="1:23" x14ac:dyDescent="0.25">
      <c r="A12057" t="s">
        <v>12306</v>
      </c>
      <c r="B12057">
        <v>887389050</v>
      </c>
      <c r="C12057">
        <v>8666474651</v>
      </c>
      <c r="D12057" s="1">
        <v>45328</v>
      </c>
      <c r="E12057">
        <v>99233</v>
      </c>
      <c r="F12057">
        <v>99284</v>
      </c>
      <c r="G12057" t="s">
        <v>3377</v>
      </c>
      <c r="H12057" s="34">
        <v>77370</v>
      </c>
      <c r="I12057" s="7">
        <v>65765</v>
      </c>
      <c r="J12057" s="7">
        <v>53144.7</v>
      </c>
      <c r="K12057" s="7">
        <v>11305</v>
      </c>
      <c r="L12057" s="7">
        <v>1315.3</v>
      </c>
      <c r="M12057" s="5">
        <v>0.02</v>
      </c>
      <c r="N12057" t="s">
        <v>16</v>
      </c>
      <c r="O12057" t="s">
        <v>30</v>
      </c>
      <c r="P12057" t="s">
        <v>3148</v>
      </c>
      <c r="Q12057" t="s">
        <v>32</v>
      </c>
      <c r="R12057" t="s">
        <v>26</v>
      </c>
      <c r="S12057" t="s">
        <v>21</v>
      </c>
      <c r="T12057" t="s">
        <v>13312</v>
      </c>
      <c r="U12057" s="1">
        <v>45502</v>
      </c>
      <c r="V12057">
        <v>174</v>
      </c>
      <c r="W12057" t="str">
        <f t="shared" si="235"/>
        <v>150-179</v>
      </c>
    </row>
    <row r="12058" spans="1:23" x14ac:dyDescent="0.25">
      <c r="A12058" t="s">
        <v>12307</v>
      </c>
      <c r="B12058">
        <v>2084930225</v>
      </c>
      <c r="C12058">
        <v>4373236318</v>
      </c>
      <c r="D12058" s="1">
        <v>45516</v>
      </c>
      <c r="E12058">
        <v>99215</v>
      </c>
      <c r="F12058">
        <v>99292</v>
      </c>
      <c r="G12058" t="s">
        <v>293</v>
      </c>
      <c r="H12058" s="34">
        <v>72964</v>
      </c>
      <c r="I12058" s="7">
        <v>62019</v>
      </c>
      <c r="J12058" s="7">
        <v>53327.62</v>
      </c>
      <c r="K12058" s="7">
        <v>7451</v>
      </c>
      <c r="L12058" s="7">
        <v>1240.3800000000001</v>
      </c>
      <c r="M12058" s="5">
        <v>0.02</v>
      </c>
      <c r="N12058" t="s">
        <v>16</v>
      </c>
      <c r="O12058" t="s">
        <v>30</v>
      </c>
      <c r="P12058" t="s">
        <v>31</v>
      </c>
      <c r="Q12058" t="s">
        <v>32</v>
      </c>
      <c r="R12058" t="s">
        <v>27</v>
      </c>
      <c r="S12058" t="s">
        <v>21</v>
      </c>
      <c r="T12058" t="s">
        <v>13310</v>
      </c>
      <c r="U12058" s="1">
        <v>45630</v>
      </c>
      <c r="V12058">
        <v>114</v>
      </c>
      <c r="W12058" t="str">
        <f t="shared" si="235"/>
        <v>90-119</v>
      </c>
    </row>
    <row r="12059" spans="1:23" x14ac:dyDescent="0.25">
      <c r="A12059" t="s">
        <v>12308</v>
      </c>
      <c r="B12059">
        <v>1209984987</v>
      </c>
      <c r="C12059">
        <v>4061787070</v>
      </c>
      <c r="D12059" s="1">
        <v>45671</v>
      </c>
      <c r="E12059">
        <v>99233</v>
      </c>
      <c r="F12059">
        <v>99281</v>
      </c>
      <c r="G12059" t="s">
        <v>3570</v>
      </c>
      <c r="H12059" s="34">
        <v>54564</v>
      </c>
      <c r="I12059" s="7">
        <v>43106</v>
      </c>
      <c r="J12059" s="7">
        <v>24694.04</v>
      </c>
      <c r="K12059" s="7">
        <v>11515</v>
      </c>
      <c r="L12059" s="7">
        <v>6896.96</v>
      </c>
      <c r="M12059" s="5">
        <v>0.16</v>
      </c>
      <c r="N12059" t="s">
        <v>1138</v>
      </c>
      <c r="O12059" t="s">
        <v>27</v>
      </c>
      <c r="P12059" t="s">
        <v>18</v>
      </c>
      <c r="Q12059" t="s">
        <v>32</v>
      </c>
      <c r="R12059" t="s">
        <v>26</v>
      </c>
      <c r="S12059" t="s">
        <v>21</v>
      </c>
      <c r="T12059" t="s">
        <v>13312</v>
      </c>
      <c r="U12059" s="1">
        <v>45843</v>
      </c>
      <c r="V12059">
        <v>172</v>
      </c>
      <c r="W12059" t="str">
        <f t="shared" si="235"/>
        <v>150-179</v>
      </c>
    </row>
    <row r="12060" spans="1:23" x14ac:dyDescent="0.25">
      <c r="A12060" t="s">
        <v>12309</v>
      </c>
      <c r="B12060">
        <v>2909852225</v>
      </c>
      <c r="C12060">
        <v>714760117</v>
      </c>
      <c r="D12060" s="1">
        <v>45827</v>
      </c>
      <c r="E12060">
        <v>99238</v>
      </c>
      <c r="F12060">
        <v>85025</v>
      </c>
      <c r="G12060" t="s">
        <v>3673</v>
      </c>
      <c r="H12060" s="34">
        <v>40391</v>
      </c>
      <c r="I12060" s="7">
        <v>31909</v>
      </c>
      <c r="J12060" s="7">
        <v>17104.560000000001</v>
      </c>
      <c r="K12060" s="7">
        <v>9699</v>
      </c>
      <c r="L12060" s="7">
        <v>5105.4399999999996</v>
      </c>
      <c r="M12060" s="5">
        <v>0.16</v>
      </c>
      <c r="N12060" t="s">
        <v>1138</v>
      </c>
      <c r="O12060" t="s">
        <v>27</v>
      </c>
      <c r="P12060" t="s">
        <v>3147</v>
      </c>
      <c r="Q12060" t="s">
        <v>32</v>
      </c>
      <c r="R12060" t="s">
        <v>21</v>
      </c>
      <c r="S12060" t="s">
        <v>17</v>
      </c>
      <c r="T12060" t="s">
        <v>13311</v>
      </c>
      <c r="U12060" s="1">
        <v>45976</v>
      </c>
      <c r="V12060">
        <v>149</v>
      </c>
      <c r="W12060" t="str">
        <f t="shared" si="235"/>
        <v>120-149</v>
      </c>
    </row>
    <row r="12061" spans="1:23" x14ac:dyDescent="0.25">
      <c r="A12061" t="s">
        <v>12310</v>
      </c>
      <c r="B12061">
        <v>9010988803</v>
      </c>
      <c r="C12061">
        <v>9503096050</v>
      </c>
      <c r="D12061" s="1">
        <v>45730</v>
      </c>
      <c r="E12061">
        <v>99215</v>
      </c>
      <c r="F12061">
        <v>99211</v>
      </c>
      <c r="G12061" t="s">
        <v>3164</v>
      </c>
      <c r="H12061" s="34">
        <v>81161</v>
      </c>
      <c r="I12061" s="7">
        <v>64117</v>
      </c>
      <c r="J12061" s="7">
        <v>53858.28</v>
      </c>
      <c r="K12061" s="7">
        <v>0</v>
      </c>
      <c r="L12061" s="7">
        <v>10258.719999999999</v>
      </c>
      <c r="M12061" s="5">
        <v>0.16</v>
      </c>
      <c r="N12061" t="s">
        <v>1138</v>
      </c>
      <c r="O12061" t="s">
        <v>17</v>
      </c>
      <c r="P12061" t="s">
        <v>3147</v>
      </c>
      <c r="Q12061" t="s">
        <v>19</v>
      </c>
      <c r="R12061" t="s">
        <v>21</v>
      </c>
      <c r="S12061" t="s">
        <v>27</v>
      </c>
      <c r="T12061" t="s">
        <v>13310</v>
      </c>
      <c r="U12061" s="1">
        <v>45790</v>
      </c>
      <c r="V12061">
        <v>60</v>
      </c>
      <c r="W12061" t="str">
        <f t="shared" si="235"/>
        <v>60-89</v>
      </c>
    </row>
    <row r="12062" spans="1:23" x14ac:dyDescent="0.25">
      <c r="A12062" t="s">
        <v>12311</v>
      </c>
      <c r="B12062">
        <v>2314301740</v>
      </c>
      <c r="C12062">
        <v>8979249310</v>
      </c>
      <c r="D12062" s="1">
        <v>45491</v>
      </c>
      <c r="E12062">
        <v>99222</v>
      </c>
      <c r="F12062">
        <v>99205</v>
      </c>
      <c r="G12062" t="s">
        <v>3218</v>
      </c>
      <c r="H12062" s="34">
        <v>21474</v>
      </c>
      <c r="I12062" s="7">
        <v>16750</v>
      </c>
      <c r="J12062" s="7">
        <v>11779</v>
      </c>
      <c r="K12062" s="7">
        <v>1621</v>
      </c>
      <c r="L12062" s="7">
        <v>3350</v>
      </c>
      <c r="M12062" s="5">
        <v>0.2</v>
      </c>
      <c r="N12062" t="s">
        <v>3140</v>
      </c>
      <c r="O12062" t="s">
        <v>27</v>
      </c>
      <c r="P12062" t="s">
        <v>35</v>
      </c>
      <c r="Q12062" t="s">
        <v>19</v>
      </c>
      <c r="R12062" t="s">
        <v>21</v>
      </c>
      <c r="S12062" t="s">
        <v>17</v>
      </c>
      <c r="T12062" t="s">
        <v>13310</v>
      </c>
      <c r="U12062" s="1">
        <v>45628</v>
      </c>
      <c r="V12062">
        <v>137</v>
      </c>
      <c r="W12062" t="str">
        <f t="shared" si="235"/>
        <v>120-149</v>
      </c>
    </row>
    <row r="12063" spans="1:23" x14ac:dyDescent="0.25">
      <c r="A12063" t="s">
        <v>12312</v>
      </c>
      <c r="B12063">
        <v>1046674995</v>
      </c>
      <c r="C12063">
        <v>8370539975</v>
      </c>
      <c r="D12063" s="1">
        <v>45574</v>
      </c>
      <c r="E12063">
        <v>99221</v>
      </c>
      <c r="F12063">
        <v>93000</v>
      </c>
      <c r="G12063" t="s">
        <v>209</v>
      </c>
      <c r="H12063" s="34">
        <v>68591</v>
      </c>
      <c r="I12063" s="7">
        <v>49386</v>
      </c>
      <c r="J12063" s="7">
        <v>41367.120000000003</v>
      </c>
      <c r="K12063" s="7">
        <v>4068</v>
      </c>
      <c r="L12063" s="7">
        <v>3950.88</v>
      </c>
      <c r="M12063" s="5">
        <v>0.08</v>
      </c>
      <c r="N12063" t="s">
        <v>24</v>
      </c>
      <c r="O12063" t="s">
        <v>30</v>
      </c>
      <c r="P12063" t="s">
        <v>3146</v>
      </c>
      <c r="Q12063" t="s">
        <v>32</v>
      </c>
      <c r="R12063" t="s">
        <v>21</v>
      </c>
      <c r="S12063" t="s">
        <v>27</v>
      </c>
      <c r="T12063" t="s">
        <v>13311</v>
      </c>
      <c r="U12063" s="1">
        <v>45637</v>
      </c>
      <c r="V12063">
        <v>63</v>
      </c>
      <c r="W12063" t="str">
        <f t="shared" si="235"/>
        <v>60-89</v>
      </c>
    </row>
    <row r="12064" spans="1:23" x14ac:dyDescent="0.25">
      <c r="A12064" t="s">
        <v>12313</v>
      </c>
      <c r="B12064">
        <v>4747864895</v>
      </c>
      <c r="C12064">
        <v>6091886306</v>
      </c>
      <c r="D12064" s="1">
        <v>45492</v>
      </c>
      <c r="E12064">
        <v>99221</v>
      </c>
      <c r="F12064">
        <v>99215</v>
      </c>
      <c r="G12064" t="s">
        <v>318</v>
      </c>
      <c r="H12064" s="34">
        <v>63822</v>
      </c>
      <c r="I12064" s="7">
        <v>51058</v>
      </c>
      <c r="J12064" s="7">
        <v>43909.88</v>
      </c>
      <c r="K12064" s="7">
        <v>0</v>
      </c>
      <c r="L12064" s="7">
        <v>7148.12</v>
      </c>
      <c r="M12064" s="5">
        <v>0.14000000000000001</v>
      </c>
      <c r="N12064" t="s">
        <v>1135</v>
      </c>
      <c r="O12064" t="s">
        <v>17</v>
      </c>
      <c r="P12064" t="s">
        <v>18</v>
      </c>
      <c r="Q12064" t="s">
        <v>32</v>
      </c>
      <c r="R12064" t="s">
        <v>43</v>
      </c>
      <c r="S12064" t="s">
        <v>27</v>
      </c>
      <c r="T12064" t="s">
        <v>13312</v>
      </c>
      <c r="U12064" s="1">
        <v>45578</v>
      </c>
      <c r="V12064">
        <v>86</v>
      </c>
      <c r="W12064" t="str">
        <f t="shared" si="235"/>
        <v>60-89</v>
      </c>
    </row>
    <row r="12065" spans="1:23" x14ac:dyDescent="0.25">
      <c r="A12065" t="s">
        <v>12314</v>
      </c>
      <c r="B12065">
        <v>6241318010</v>
      </c>
      <c r="C12065">
        <v>8502445113</v>
      </c>
      <c r="D12065" s="1">
        <v>45896</v>
      </c>
      <c r="E12065">
        <v>99233</v>
      </c>
      <c r="F12065">
        <v>99283</v>
      </c>
      <c r="G12065" t="s">
        <v>129</v>
      </c>
      <c r="H12065" s="34">
        <v>92312</v>
      </c>
      <c r="I12065" s="7">
        <v>72003</v>
      </c>
      <c r="J12065" s="7">
        <v>57602.400000000001</v>
      </c>
      <c r="K12065" s="7">
        <v>0</v>
      </c>
      <c r="L12065" s="7">
        <v>14400.6</v>
      </c>
      <c r="M12065" s="5">
        <v>0.2</v>
      </c>
      <c r="N12065" t="s">
        <v>3140</v>
      </c>
      <c r="O12065" t="s">
        <v>17</v>
      </c>
      <c r="P12065" t="s">
        <v>55</v>
      </c>
      <c r="Q12065" t="s">
        <v>19</v>
      </c>
      <c r="R12065" t="s">
        <v>27</v>
      </c>
      <c r="S12065" t="s">
        <v>27</v>
      </c>
      <c r="T12065" t="s">
        <v>13310</v>
      </c>
      <c r="U12065" s="1">
        <v>46017</v>
      </c>
      <c r="V12065">
        <v>121</v>
      </c>
      <c r="W12065" t="str">
        <f t="shared" si="235"/>
        <v>120-149</v>
      </c>
    </row>
    <row r="12066" spans="1:23" x14ac:dyDescent="0.25">
      <c r="A12066" t="s">
        <v>12315</v>
      </c>
      <c r="B12066">
        <v>9668867647</v>
      </c>
      <c r="C12066">
        <v>7155703954</v>
      </c>
      <c r="D12066" s="1">
        <v>45357</v>
      </c>
      <c r="E12066">
        <v>99223</v>
      </c>
      <c r="F12066">
        <v>99203</v>
      </c>
      <c r="G12066" t="s">
        <v>3192</v>
      </c>
      <c r="H12066" s="34">
        <v>63673</v>
      </c>
      <c r="I12066" s="7">
        <v>47755</v>
      </c>
      <c r="J12066" s="7">
        <v>40591.75</v>
      </c>
      <c r="K12066" s="7">
        <v>0</v>
      </c>
      <c r="L12066" s="7">
        <v>7163.25</v>
      </c>
      <c r="M12066" s="5">
        <v>0.15</v>
      </c>
      <c r="N12066" t="s">
        <v>1139</v>
      </c>
      <c r="O12066" t="s">
        <v>17</v>
      </c>
      <c r="P12066" t="s">
        <v>58</v>
      </c>
      <c r="Q12066" t="s">
        <v>32</v>
      </c>
      <c r="R12066" t="s">
        <v>27</v>
      </c>
      <c r="S12066" t="s">
        <v>27</v>
      </c>
      <c r="T12066" t="s">
        <v>13311</v>
      </c>
      <c r="U12066" s="1">
        <v>45469</v>
      </c>
      <c r="V12066">
        <v>112</v>
      </c>
      <c r="W12066" t="str">
        <f t="shared" si="235"/>
        <v>90-119</v>
      </c>
    </row>
    <row r="12067" spans="1:23" x14ac:dyDescent="0.25">
      <c r="A12067" t="s">
        <v>12316</v>
      </c>
      <c r="B12067">
        <v>8240605041</v>
      </c>
      <c r="C12067">
        <v>9407964494</v>
      </c>
      <c r="D12067" s="1">
        <v>45746</v>
      </c>
      <c r="E12067">
        <v>99231</v>
      </c>
      <c r="F12067">
        <v>99205</v>
      </c>
      <c r="G12067" t="s">
        <v>3453</v>
      </c>
      <c r="H12067" s="34">
        <v>65762</v>
      </c>
      <c r="I12067" s="7">
        <v>49322</v>
      </c>
      <c r="J12067" s="7">
        <v>41923.699999999997</v>
      </c>
      <c r="K12067" s="7">
        <v>0</v>
      </c>
      <c r="L12067" s="7">
        <v>7398.3</v>
      </c>
      <c r="M12067" s="5">
        <v>0.15</v>
      </c>
      <c r="N12067" t="s">
        <v>1139</v>
      </c>
      <c r="O12067" t="s">
        <v>17</v>
      </c>
      <c r="P12067" t="s">
        <v>40</v>
      </c>
      <c r="Q12067" t="s">
        <v>32</v>
      </c>
      <c r="R12067" t="s">
        <v>21</v>
      </c>
      <c r="S12067" t="s">
        <v>21</v>
      </c>
      <c r="T12067" t="s">
        <v>13311</v>
      </c>
      <c r="U12067" s="1">
        <v>45864</v>
      </c>
      <c r="V12067">
        <v>118</v>
      </c>
      <c r="W12067" t="str">
        <f t="shared" si="235"/>
        <v>90-119</v>
      </c>
    </row>
    <row r="12068" spans="1:23" x14ac:dyDescent="0.25">
      <c r="A12068" t="s">
        <v>12317</v>
      </c>
      <c r="B12068">
        <v>2510816262</v>
      </c>
      <c r="C12068">
        <v>9518705372</v>
      </c>
      <c r="D12068" s="1">
        <v>45929</v>
      </c>
      <c r="E12068">
        <v>99221</v>
      </c>
      <c r="F12068">
        <v>71046</v>
      </c>
      <c r="G12068" t="s">
        <v>3716</v>
      </c>
      <c r="H12068" s="34">
        <v>60218</v>
      </c>
      <c r="I12068" s="7">
        <v>48174</v>
      </c>
      <c r="J12068" s="7">
        <v>41429.64</v>
      </c>
      <c r="K12068" s="7">
        <v>0</v>
      </c>
      <c r="L12068" s="7">
        <v>6744.36</v>
      </c>
      <c r="M12068" s="5">
        <v>0.14000000000000001</v>
      </c>
      <c r="N12068" t="s">
        <v>1135</v>
      </c>
      <c r="O12068" t="s">
        <v>17</v>
      </c>
      <c r="P12068" t="s">
        <v>3148</v>
      </c>
      <c r="Q12068" t="s">
        <v>32</v>
      </c>
      <c r="R12068" t="s">
        <v>21</v>
      </c>
      <c r="S12068" t="s">
        <v>17</v>
      </c>
      <c r="T12068" t="s">
        <v>13310</v>
      </c>
      <c r="U12068" s="1">
        <v>46058</v>
      </c>
      <c r="V12068">
        <v>129</v>
      </c>
      <c r="W12068" t="str">
        <f t="shared" si="235"/>
        <v>120-149</v>
      </c>
    </row>
    <row r="12069" spans="1:23" x14ac:dyDescent="0.25">
      <c r="A12069" t="s">
        <v>12318</v>
      </c>
      <c r="B12069">
        <v>9599338342</v>
      </c>
      <c r="C12069">
        <v>8772745819</v>
      </c>
      <c r="D12069" s="1">
        <v>45543</v>
      </c>
      <c r="E12069">
        <v>99231</v>
      </c>
      <c r="F12069">
        <v>85025</v>
      </c>
      <c r="G12069" t="s">
        <v>15</v>
      </c>
      <c r="H12069" s="34">
        <v>34508</v>
      </c>
      <c r="I12069" s="7">
        <v>28297</v>
      </c>
      <c r="J12069" s="7">
        <v>13638.54</v>
      </c>
      <c r="K12069" s="7">
        <v>9565</v>
      </c>
      <c r="L12069" s="7">
        <v>5093.46</v>
      </c>
      <c r="M12069" s="5">
        <v>0.18</v>
      </c>
      <c r="N12069" t="s">
        <v>3141</v>
      </c>
      <c r="O12069" t="s">
        <v>27</v>
      </c>
      <c r="P12069" t="s">
        <v>31</v>
      </c>
      <c r="Q12069" t="s">
        <v>32</v>
      </c>
      <c r="R12069" t="s">
        <v>21</v>
      </c>
      <c r="S12069" t="s">
        <v>27</v>
      </c>
      <c r="T12069" t="s">
        <v>13311</v>
      </c>
      <c r="U12069" s="1">
        <v>45625</v>
      </c>
      <c r="V12069">
        <v>82</v>
      </c>
      <c r="W12069" t="str">
        <f t="shared" si="235"/>
        <v>60-89</v>
      </c>
    </row>
    <row r="12070" spans="1:23" x14ac:dyDescent="0.25">
      <c r="A12070" t="s">
        <v>12319</v>
      </c>
      <c r="B12070">
        <v>597713358</v>
      </c>
      <c r="C12070">
        <v>2515636337</v>
      </c>
      <c r="D12070" s="1">
        <v>45868</v>
      </c>
      <c r="E12070">
        <v>99214</v>
      </c>
      <c r="F12070">
        <v>99205</v>
      </c>
      <c r="G12070" t="s">
        <v>3537</v>
      </c>
      <c r="H12070" s="34">
        <v>44200</v>
      </c>
      <c r="I12070" s="7">
        <v>36244</v>
      </c>
      <c r="J12070" s="7">
        <v>29720.080000000002</v>
      </c>
      <c r="K12070" s="7">
        <v>0</v>
      </c>
      <c r="L12070" s="7">
        <v>6523.92</v>
      </c>
      <c r="M12070" s="5">
        <v>0.18</v>
      </c>
      <c r="N12070" t="s">
        <v>3141</v>
      </c>
      <c r="O12070" t="s">
        <v>17</v>
      </c>
      <c r="P12070" t="s">
        <v>97</v>
      </c>
      <c r="Q12070" t="s">
        <v>19</v>
      </c>
      <c r="R12070" t="s">
        <v>38</v>
      </c>
      <c r="S12070" t="s">
        <v>27</v>
      </c>
      <c r="T12070" t="s">
        <v>13311</v>
      </c>
      <c r="U12070" s="1">
        <v>45997</v>
      </c>
      <c r="V12070">
        <v>129</v>
      </c>
      <c r="W12070" t="str">
        <f t="shared" si="235"/>
        <v>120-149</v>
      </c>
    </row>
    <row r="12071" spans="1:23" x14ac:dyDescent="0.25">
      <c r="A12071" t="s">
        <v>12320</v>
      </c>
      <c r="B12071">
        <v>7081932809</v>
      </c>
      <c r="C12071">
        <v>7733029869</v>
      </c>
      <c r="D12071" s="1">
        <v>45517</v>
      </c>
      <c r="E12071">
        <v>99213</v>
      </c>
      <c r="F12071">
        <v>99213</v>
      </c>
      <c r="G12071" t="s">
        <v>3391</v>
      </c>
      <c r="H12071" s="34">
        <v>79672</v>
      </c>
      <c r="I12071" s="7">
        <v>63738</v>
      </c>
      <c r="J12071" s="7">
        <v>54814.68</v>
      </c>
      <c r="K12071" s="7">
        <v>0</v>
      </c>
      <c r="L12071" s="7">
        <v>8923.32</v>
      </c>
      <c r="M12071" s="5">
        <v>0.14000000000000001</v>
      </c>
      <c r="N12071" t="s">
        <v>1135</v>
      </c>
      <c r="O12071" t="s">
        <v>17</v>
      </c>
      <c r="P12071" t="s">
        <v>3147</v>
      </c>
      <c r="Q12071" t="s">
        <v>32</v>
      </c>
      <c r="R12071" t="s">
        <v>38</v>
      </c>
      <c r="S12071" t="s">
        <v>21</v>
      </c>
      <c r="T12071" t="s">
        <v>13312</v>
      </c>
      <c r="U12071" s="1">
        <v>45626</v>
      </c>
      <c r="V12071">
        <v>109</v>
      </c>
      <c r="W12071" t="str">
        <f t="shared" si="235"/>
        <v>90-119</v>
      </c>
    </row>
    <row r="12072" spans="1:23" x14ac:dyDescent="0.25">
      <c r="A12072" t="s">
        <v>12321</v>
      </c>
      <c r="B12072">
        <v>7145370564</v>
      </c>
      <c r="C12072">
        <v>2505247459</v>
      </c>
      <c r="D12072" s="1">
        <v>45680</v>
      </c>
      <c r="E12072">
        <v>99232</v>
      </c>
      <c r="F12072">
        <v>99281</v>
      </c>
      <c r="G12072" t="s">
        <v>182</v>
      </c>
      <c r="H12072" s="34">
        <v>96467</v>
      </c>
      <c r="I12072" s="7">
        <v>72350</v>
      </c>
      <c r="J12072" s="7">
        <v>61497.5</v>
      </c>
      <c r="K12072" s="7">
        <v>0</v>
      </c>
      <c r="L12072" s="7">
        <v>10852.5</v>
      </c>
      <c r="M12072" s="5">
        <v>0.15</v>
      </c>
      <c r="N12072" t="s">
        <v>1139</v>
      </c>
      <c r="O12072" t="s">
        <v>17</v>
      </c>
      <c r="P12072" t="s">
        <v>3148</v>
      </c>
      <c r="Q12072" t="s">
        <v>19</v>
      </c>
      <c r="R12072" t="s">
        <v>38</v>
      </c>
      <c r="S12072" t="s">
        <v>27</v>
      </c>
      <c r="T12072" t="s">
        <v>13310</v>
      </c>
      <c r="U12072" s="1">
        <v>45817</v>
      </c>
      <c r="V12072">
        <v>137</v>
      </c>
      <c r="W12072" t="str">
        <f t="shared" si="235"/>
        <v>120-149</v>
      </c>
    </row>
    <row r="12073" spans="1:23" x14ac:dyDescent="0.25">
      <c r="A12073" t="s">
        <v>12322</v>
      </c>
      <c r="B12073">
        <v>4418976333</v>
      </c>
      <c r="C12073">
        <v>6895039111</v>
      </c>
      <c r="D12073" s="1">
        <v>45919</v>
      </c>
      <c r="E12073">
        <v>99214</v>
      </c>
      <c r="F12073">
        <v>99215</v>
      </c>
      <c r="G12073" t="s">
        <v>415</v>
      </c>
      <c r="H12073" s="34">
        <v>68985</v>
      </c>
      <c r="I12073" s="7">
        <v>56568</v>
      </c>
      <c r="J12073" s="7">
        <v>36174.76</v>
      </c>
      <c r="K12073" s="7">
        <v>10211</v>
      </c>
      <c r="L12073" s="7">
        <v>10182.24</v>
      </c>
      <c r="M12073" s="5">
        <v>0.18</v>
      </c>
      <c r="N12073" t="s">
        <v>3141</v>
      </c>
      <c r="O12073" t="s">
        <v>27</v>
      </c>
      <c r="P12073" t="s">
        <v>55</v>
      </c>
      <c r="Q12073" t="s">
        <v>19</v>
      </c>
      <c r="R12073" t="s">
        <v>26</v>
      </c>
      <c r="S12073" t="s">
        <v>21</v>
      </c>
      <c r="T12073" t="s">
        <v>13311</v>
      </c>
      <c r="U12073" s="1">
        <v>46053</v>
      </c>
      <c r="V12073">
        <v>134</v>
      </c>
      <c r="W12073" t="str">
        <f t="shared" si="235"/>
        <v>120-149</v>
      </c>
    </row>
    <row r="12074" spans="1:23" x14ac:dyDescent="0.25">
      <c r="A12074" t="s">
        <v>12323</v>
      </c>
      <c r="B12074">
        <v>2467384901</v>
      </c>
      <c r="C12074">
        <v>1941754020</v>
      </c>
      <c r="D12074" s="1">
        <v>45801</v>
      </c>
      <c r="E12074">
        <v>99238</v>
      </c>
      <c r="F12074">
        <v>99204</v>
      </c>
      <c r="G12074" t="s">
        <v>91</v>
      </c>
      <c r="H12074" s="34">
        <v>84535</v>
      </c>
      <c r="I12074" s="7">
        <v>65937</v>
      </c>
      <c r="J12074" s="7">
        <v>52749.599999999999</v>
      </c>
      <c r="K12074" s="7">
        <v>0</v>
      </c>
      <c r="L12074" s="7">
        <v>13187.4</v>
      </c>
      <c r="M12074" s="5">
        <v>0.2</v>
      </c>
      <c r="N12074" t="s">
        <v>3140</v>
      </c>
      <c r="O12074" t="s">
        <v>17</v>
      </c>
      <c r="P12074" t="s">
        <v>3148</v>
      </c>
      <c r="Q12074" t="s">
        <v>32</v>
      </c>
      <c r="R12074" t="s">
        <v>38</v>
      </c>
      <c r="S12074" t="s">
        <v>21</v>
      </c>
      <c r="T12074" t="s">
        <v>13311</v>
      </c>
      <c r="U12074" s="1">
        <v>45879</v>
      </c>
      <c r="V12074">
        <v>78</v>
      </c>
      <c r="W12074" t="str">
        <f t="shared" si="235"/>
        <v>60-89</v>
      </c>
    </row>
    <row r="12075" spans="1:23" x14ac:dyDescent="0.25">
      <c r="A12075" t="s">
        <v>12324</v>
      </c>
      <c r="B12075">
        <v>6804626542</v>
      </c>
      <c r="C12075">
        <v>8295241758</v>
      </c>
      <c r="D12075" s="1">
        <v>45857</v>
      </c>
      <c r="E12075">
        <v>99215</v>
      </c>
      <c r="F12075">
        <v>80053</v>
      </c>
      <c r="G12075" t="s">
        <v>293</v>
      </c>
      <c r="H12075" s="34">
        <v>52129</v>
      </c>
      <c r="I12075" s="7">
        <v>33884</v>
      </c>
      <c r="J12075" s="7">
        <v>26568.92</v>
      </c>
      <c r="K12075" s="7">
        <v>3249</v>
      </c>
      <c r="L12075" s="7">
        <v>4066.08</v>
      </c>
      <c r="M12075" s="5">
        <v>0.12</v>
      </c>
      <c r="N12075" t="s">
        <v>46</v>
      </c>
      <c r="O12075" t="s">
        <v>30</v>
      </c>
      <c r="P12075" t="s">
        <v>3148</v>
      </c>
      <c r="Q12075" t="s">
        <v>19</v>
      </c>
      <c r="R12075" t="s">
        <v>38</v>
      </c>
      <c r="S12075" t="s">
        <v>17</v>
      </c>
      <c r="T12075" t="s">
        <v>13312</v>
      </c>
      <c r="U12075" s="1">
        <v>45981</v>
      </c>
      <c r="V12075">
        <v>124</v>
      </c>
      <c r="W12075" t="str">
        <f t="shared" si="235"/>
        <v>120-149</v>
      </c>
    </row>
    <row r="12076" spans="1:23" x14ac:dyDescent="0.25">
      <c r="A12076" t="s">
        <v>12325</v>
      </c>
      <c r="B12076">
        <v>2604900346</v>
      </c>
      <c r="C12076">
        <v>3711583596</v>
      </c>
      <c r="D12076" s="1">
        <v>45605</v>
      </c>
      <c r="E12076">
        <v>99213</v>
      </c>
      <c r="F12076">
        <v>81000</v>
      </c>
      <c r="G12076" t="s">
        <v>71</v>
      </c>
      <c r="H12076" s="34">
        <v>56587</v>
      </c>
      <c r="I12076" s="7">
        <v>40743</v>
      </c>
      <c r="J12076" s="7">
        <v>32920.559999999998</v>
      </c>
      <c r="K12076" s="7">
        <v>4563</v>
      </c>
      <c r="L12076" s="7">
        <v>3259.44</v>
      </c>
      <c r="M12076" s="5">
        <v>0.08</v>
      </c>
      <c r="N12076" t="s">
        <v>24</v>
      </c>
      <c r="O12076" t="s">
        <v>30</v>
      </c>
      <c r="P12076" t="s">
        <v>58</v>
      </c>
      <c r="Q12076" t="s">
        <v>32</v>
      </c>
      <c r="R12076" t="s">
        <v>21</v>
      </c>
      <c r="S12076" t="s">
        <v>17</v>
      </c>
      <c r="T12076" t="s">
        <v>13311</v>
      </c>
      <c r="U12076" s="1">
        <v>45715</v>
      </c>
      <c r="V12076">
        <v>110</v>
      </c>
      <c r="W12076" t="str">
        <f t="shared" si="235"/>
        <v>90-119</v>
      </c>
    </row>
    <row r="12077" spans="1:23" x14ac:dyDescent="0.25">
      <c r="A12077" t="s">
        <v>12326</v>
      </c>
      <c r="B12077">
        <v>3953061939</v>
      </c>
      <c r="C12077">
        <v>6760273577</v>
      </c>
      <c r="D12077" s="1">
        <v>45921</v>
      </c>
      <c r="E12077">
        <v>99222</v>
      </c>
      <c r="F12077">
        <v>36415</v>
      </c>
      <c r="G12077" t="s">
        <v>3490</v>
      </c>
      <c r="H12077" s="34">
        <v>53517</v>
      </c>
      <c r="I12077" s="7">
        <v>42814</v>
      </c>
      <c r="J12077" s="7">
        <v>23892.04</v>
      </c>
      <c r="K12077" s="7">
        <v>12928</v>
      </c>
      <c r="L12077" s="7">
        <v>5993.96</v>
      </c>
      <c r="M12077" s="5">
        <v>0.14000000000000001</v>
      </c>
      <c r="N12077" t="s">
        <v>1135</v>
      </c>
      <c r="O12077" t="s">
        <v>27</v>
      </c>
      <c r="P12077" t="s">
        <v>58</v>
      </c>
      <c r="Q12077" t="s">
        <v>32</v>
      </c>
      <c r="R12077" t="s">
        <v>27</v>
      </c>
      <c r="S12077" t="s">
        <v>21</v>
      </c>
      <c r="T12077" t="s">
        <v>13310</v>
      </c>
      <c r="U12077" s="1">
        <v>46001</v>
      </c>
      <c r="V12077">
        <v>80</v>
      </c>
      <c r="W12077" t="str">
        <f t="shared" si="235"/>
        <v>60-89</v>
      </c>
    </row>
    <row r="12078" spans="1:23" x14ac:dyDescent="0.25">
      <c r="A12078" t="s">
        <v>12327</v>
      </c>
      <c r="B12078">
        <v>2646510653</v>
      </c>
      <c r="C12078">
        <v>9014242920</v>
      </c>
      <c r="D12078" s="1">
        <v>45306</v>
      </c>
      <c r="E12078">
        <v>99215</v>
      </c>
      <c r="F12078">
        <v>99214</v>
      </c>
      <c r="G12078" t="s">
        <v>3843</v>
      </c>
      <c r="H12078" s="34">
        <v>64851</v>
      </c>
      <c r="I12078" s="7">
        <v>51232</v>
      </c>
      <c r="J12078" s="7">
        <v>27010.880000000001</v>
      </c>
      <c r="K12078" s="7">
        <v>16024</v>
      </c>
      <c r="L12078" s="7">
        <v>8197.1200000000008</v>
      </c>
      <c r="M12078" s="5">
        <v>0.16</v>
      </c>
      <c r="N12078" t="s">
        <v>1138</v>
      </c>
      <c r="O12078" t="s">
        <v>27</v>
      </c>
      <c r="P12078" t="s">
        <v>25</v>
      </c>
      <c r="Q12078" t="s">
        <v>32</v>
      </c>
      <c r="R12078" t="s">
        <v>43</v>
      </c>
      <c r="S12078" t="s">
        <v>21</v>
      </c>
      <c r="T12078" t="s">
        <v>13310</v>
      </c>
      <c r="U12078" s="1">
        <v>45416</v>
      </c>
      <c r="V12078">
        <v>110</v>
      </c>
      <c r="W12078" t="str">
        <f t="shared" si="235"/>
        <v>90-119</v>
      </c>
    </row>
    <row r="12079" spans="1:23" x14ac:dyDescent="0.25">
      <c r="A12079" t="s">
        <v>12328</v>
      </c>
      <c r="B12079">
        <v>5719723474</v>
      </c>
      <c r="C12079">
        <v>1894420694</v>
      </c>
      <c r="D12079" s="1">
        <v>45900</v>
      </c>
      <c r="E12079">
        <v>99215</v>
      </c>
      <c r="F12079">
        <v>99204</v>
      </c>
      <c r="G12079" t="s">
        <v>3355</v>
      </c>
      <c r="H12079" s="34">
        <v>44780</v>
      </c>
      <c r="I12079" s="7">
        <v>33585</v>
      </c>
      <c r="J12079" s="7">
        <v>28547.25</v>
      </c>
      <c r="K12079" s="7">
        <v>0</v>
      </c>
      <c r="L12079" s="7">
        <v>5037.75</v>
      </c>
      <c r="M12079" s="5">
        <v>0.15</v>
      </c>
      <c r="N12079" t="s">
        <v>1139</v>
      </c>
      <c r="O12079" t="s">
        <v>17</v>
      </c>
      <c r="P12079" t="s">
        <v>58</v>
      </c>
      <c r="Q12079" t="s">
        <v>32</v>
      </c>
      <c r="R12079" t="s">
        <v>38</v>
      </c>
      <c r="S12079" t="s">
        <v>27</v>
      </c>
      <c r="T12079" t="s">
        <v>13311</v>
      </c>
      <c r="U12079" s="1">
        <v>46046</v>
      </c>
      <c r="V12079">
        <v>146</v>
      </c>
      <c r="W12079" t="str">
        <f t="shared" si="235"/>
        <v>120-149</v>
      </c>
    </row>
    <row r="12080" spans="1:23" x14ac:dyDescent="0.25">
      <c r="A12080" t="s">
        <v>12329</v>
      </c>
      <c r="B12080">
        <v>7998851121</v>
      </c>
      <c r="C12080">
        <v>7064552764</v>
      </c>
      <c r="D12080" s="1">
        <v>45473</v>
      </c>
      <c r="E12080">
        <v>99223</v>
      </c>
      <c r="F12080">
        <v>81000</v>
      </c>
      <c r="G12080" t="s">
        <v>83</v>
      </c>
      <c r="H12080" s="34">
        <v>75249</v>
      </c>
      <c r="I12080" s="7">
        <v>60199</v>
      </c>
      <c r="J12080" s="7">
        <v>51771.14</v>
      </c>
      <c r="K12080" s="7">
        <v>0</v>
      </c>
      <c r="L12080" s="7">
        <v>8427.86</v>
      </c>
      <c r="M12080" s="5">
        <v>0.14000000000000001</v>
      </c>
      <c r="N12080" t="s">
        <v>1135</v>
      </c>
      <c r="O12080" t="s">
        <v>17</v>
      </c>
      <c r="P12080" t="s">
        <v>25</v>
      </c>
      <c r="Q12080" t="s">
        <v>32</v>
      </c>
      <c r="R12080" t="s">
        <v>21</v>
      </c>
      <c r="S12080" t="s">
        <v>27</v>
      </c>
      <c r="T12080" t="s">
        <v>13312</v>
      </c>
      <c r="U12080" s="1">
        <v>45602</v>
      </c>
      <c r="V12080">
        <v>129</v>
      </c>
      <c r="W12080" t="str">
        <f t="shared" si="235"/>
        <v>120-149</v>
      </c>
    </row>
    <row r="12081" spans="1:23" x14ac:dyDescent="0.25">
      <c r="A12081" t="s">
        <v>12330</v>
      </c>
      <c r="B12081">
        <v>8849859469</v>
      </c>
      <c r="C12081">
        <v>5745361548</v>
      </c>
      <c r="D12081" s="1">
        <v>45415</v>
      </c>
      <c r="E12081">
        <v>99231</v>
      </c>
      <c r="F12081">
        <v>99202</v>
      </c>
      <c r="G12081" t="s">
        <v>3482</v>
      </c>
      <c r="H12081" s="34">
        <v>94541</v>
      </c>
      <c r="I12081" s="7">
        <v>61452</v>
      </c>
      <c r="J12081" s="7">
        <v>48330.76</v>
      </c>
      <c r="K12081" s="7">
        <v>5747</v>
      </c>
      <c r="L12081" s="7">
        <v>7374.24</v>
      </c>
      <c r="M12081" s="5">
        <v>0.12</v>
      </c>
      <c r="N12081" t="s">
        <v>46</v>
      </c>
      <c r="O12081" t="s">
        <v>27</v>
      </c>
      <c r="P12081" t="s">
        <v>40</v>
      </c>
      <c r="Q12081" t="s">
        <v>32</v>
      </c>
      <c r="R12081" t="s">
        <v>43</v>
      </c>
      <c r="S12081" t="s">
        <v>21</v>
      </c>
      <c r="T12081" t="s">
        <v>13310</v>
      </c>
      <c r="U12081" s="1">
        <v>45541</v>
      </c>
      <c r="V12081">
        <v>126</v>
      </c>
      <c r="W12081" t="str">
        <f t="shared" si="235"/>
        <v>120-149</v>
      </c>
    </row>
    <row r="12082" spans="1:23" x14ac:dyDescent="0.25">
      <c r="A12082" t="s">
        <v>12331</v>
      </c>
      <c r="B12082">
        <v>2966169507</v>
      </c>
      <c r="C12082">
        <v>9270504380</v>
      </c>
      <c r="D12082" s="1">
        <v>45799</v>
      </c>
      <c r="E12082">
        <v>99233</v>
      </c>
      <c r="F12082">
        <v>99291</v>
      </c>
      <c r="G12082" t="s">
        <v>3262</v>
      </c>
      <c r="H12082" s="34">
        <v>50477</v>
      </c>
      <c r="I12082" s="7">
        <v>39372</v>
      </c>
      <c r="J12082" s="7">
        <v>18624.599999999999</v>
      </c>
      <c r="K12082" s="7">
        <v>12873</v>
      </c>
      <c r="L12082" s="7">
        <v>7874.4</v>
      </c>
      <c r="M12082" s="5">
        <v>0.2</v>
      </c>
      <c r="N12082" t="s">
        <v>3140</v>
      </c>
      <c r="O12082" t="s">
        <v>27</v>
      </c>
      <c r="P12082" t="s">
        <v>18</v>
      </c>
      <c r="Q12082" t="s">
        <v>19</v>
      </c>
      <c r="R12082" t="s">
        <v>21</v>
      </c>
      <c r="S12082" t="s">
        <v>17</v>
      </c>
      <c r="T12082" t="s">
        <v>13312</v>
      </c>
      <c r="U12082" s="1">
        <v>45893</v>
      </c>
      <c r="V12082">
        <v>94</v>
      </c>
      <c r="W12082" t="str">
        <f t="shared" si="235"/>
        <v>90-119</v>
      </c>
    </row>
    <row r="12083" spans="1:23" x14ac:dyDescent="0.25">
      <c r="A12083" t="s">
        <v>12332</v>
      </c>
      <c r="B12083">
        <v>9154423008</v>
      </c>
      <c r="C12083">
        <v>6599202260</v>
      </c>
      <c r="D12083" s="1">
        <v>45334</v>
      </c>
      <c r="E12083">
        <v>99214</v>
      </c>
      <c r="F12083">
        <v>99204</v>
      </c>
      <c r="G12083" t="s">
        <v>3279</v>
      </c>
      <c r="H12083" s="34">
        <v>44154</v>
      </c>
      <c r="I12083" s="7">
        <v>36206</v>
      </c>
      <c r="J12083" s="7">
        <v>24507.919999999998</v>
      </c>
      <c r="K12083" s="7">
        <v>5181</v>
      </c>
      <c r="L12083" s="7">
        <v>6517.08</v>
      </c>
      <c r="M12083" s="5">
        <v>0.18</v>
      </c>
      <c r="N12083" t="s">
        <v>3141</v>
      </c>
      <c r="O12083" t="s">
        <v>30</v>
      </c>
      <c r="P12083" t="s">
        <v>35</v>
      </c>
      <c r="Q12083" t="s">
        <v>32</v>
      </c>
      <c r="R12083" t="s">
        <v>43</v>
      </c>
      <c r="S12083" t="s">
        <v>17</v>
      </c>
      <c r="T12083" t="s">
        <v>13310</v>
      </c>
      <c r="U12083" s="1">
        <v>45379</v>
      </c>
      <c r="V12083">
        <v>45</v>
      </c>
      <c r="W12083" t="str">
        <f t="shared" si="235"/>
        <v>30-59</v>
      </c>
    </row>
    <row r="12084" spans="1:23" x14ac:dyDescent="0.25">
      <c r="A12084" t="s">
        <v>12333</v>
      </c>
      <c r="B12084">
        <v>8042127733</v>
      </c>
      <c r="C12084">
        <v>9320055113</v>
      </c>
      <c r="D12084" s="1">
        <v>45614</v>
      </c>
      <c r="E12084">
        <v>99232</v>
      </c>
      <c r="F12084">
        <v>93000</v>
      </c>
      <c r="G12084" t="s">
        <v>3183</v>
      </c>
      <c r="H12084" s="34">
        <v>61181</v>
      </c>
      <c r="I12084" s="7">
        <v>48333</v>
      </c>
      <c r="J12084" s="7">
        <v>27661.72</v>
      </c>
      <c r="K12084" s="7">
        <v>12938</v>
      </c>
      <c r="L12084" s="7">
        <v>7733.28</v>
      </c>
      <c r="M12084" s="5">
        <v>0.16</v>
      </c>
      <c r="N12084" t="s">
        <v>1138</v>
      </c>
      <c r="O12084" t="s">
        <v>27</v>
      </c>
      <c r="P12084" t="s">
        <v>40</v>
      </c>
      <c r="Q12084" t="s">
        <v>19</v>
      </c>
      <c r="R12084" t="s">
        <v>43</v>
      </c>
      <c r="S12084" t="s">
        <v>27</v>
      </c>
      <c r="T12084" t="s">
        <v>13312</v>
      </c>
      <c r="U12084" s="1">
        <v>45763</v>
      </c>
      <c r="V12084">
        <v>149</v>
      </c>
      <c r="W12084" t="str">
        <f t="shared" si="235"/>
        <v>120-149</v>
      </c>
    </row>
    <row r="12085" spans="1:23" x14ac:dyDescent="0.25">
      <c r="A12085" t="s">
        <v>12334</v>
      </c>
      <c r="B12085">
        <v>6935546661</v>
      </c>
      <c r="C12085">
        <v>2616348442</v>
      </c>
      <c r="D12085" s="1">
        <v>45439</v>
      </c>
      <c r="E12085">
        <v>99238</v>
      </c>
      <c r="F12085">
        <v>93000</v>
      </c>
      <c r="G12085" t="s">
        <v>3337</v>
      </c>
      <c r="H12085" s="34">
        <v>75310</v>
      </c>
      <c r="I12085" s="7">
        <v>59495</v>
      </c>
      <c r="J12085" s="7">
        <v>46809.8</v>
      </c>
      <c r="K12085" s="7">
        <v>3166</v>
      </c>
      <c r="L12085" s="7">
        <v>9519.2000000000007</v>
      </c>
      <c r="M12085" s="5">
        <v>0.16</v>
      </c>
      <c r="N12085" t="s">
        <v>1138</v>
      </c>
      <c r="O12085" t="s">
        <v>30</v>
      </c>
      <c r="P12085" t="s">
        <v>3150</v>
      </c>
      <c r="Q12085" t="s">
        <v>32</v>
      </c>
      <c r="R12085" t="s">
        <v>27</v>
      </c>
      <c r="S12085" t="s">
        <v>17</v>
      </c>
      <c r="T12085" t="s">
        <v>13312</v>
      </c>
      <c r="U12085" s="1">
        <v>45579</v>
      </c>
      <c r="V12085">
        <v>140</v>
      </c>
      <c r="W12085" t="str">
        <f t="shared" si="235"/>
        <v>120-149</v>
      </c>
    </row>
    <row r="12086" spans="1:23" x14ac:dyDescent="0.25">
      <c r="A12086" t="s">
        <v>12335</v>
      </c>
      <c r="B12086">
        <v>2451040235</v>
      </c>
      <c r="C12086">
        <v>3845815802</v>
      </c>
      <c r="D12086" s="1">
        <v>45316</v>
      </c>
      <c r="E12086">
        <v>99221</v>
      </c>
      <c r="F12086">
        <v>99284</v>
      </c>
      <c r="G12086" t="s">
        <v>3570</v>
      </c>
      <c r="H12086" s="34">
        <v>23627</v>
      </c>
      <c r="I12086" s="7">
        <v>18902</v>
      </c>
      <c r="J12086" s="7">
        <v>13926.72</v>
      </c>
      <c r="K12086" s="7">
        <v>2329</v>
      </c>
      <c r="L12086" s="7">
        <v>2646.28</v>
      </c>
      <c r="M12086" s="5">
        <v>0.14000000000000001</v>
      </c>
      <c r="N12086" t="s">
        <v>1135</v>
      </c>
      <c r="O12086" t="s">
        <v>30</v>
      </c>
      <c r="P12086" t="s">
        <v>25</v>
      </c>
      <c r="Q12086" t="s">
        <v>32</v>
      </c>
      <c r="R12086" t="s">
        <v>21</v>
      </c>
      <c r="S12086" t="s">
        <v>17</v>
      </c>
      <c r="T12086" t="s">
        <v>13312</v>
      </c>
      <c r="U12086" s="1">
        <v>45407</v>
      </c>
      <c r="V12086">
        <v>91</v>
      </c>
      <c r="W12086" t="str">
        <f t="shared" si="235"/>
        <v>90-119</v>
      </c>
    </row>
    <row r="12087" spans="1:23" x14ac:dyDescent="0.25">
      <c r="A12087" t="s">
        <v>12336</v>
      </c>
      <c r="B12087">
        <v>395494160</v>
      </c>
      <c r="C12087">
        <v>6638360029</v>
      </c>
      <c r="D12087" s="1">
        <v>45604</v>
      </c>
      <c r="E12087">
        <v>99238</v>
      </c>
      <c r="F12087">
        <v>71046</v>
      </c>
      <c r="G12087" t="s">
        <v>71</v>
      </c>
      <c r="H12087" s="34">
        <v>45442</v>
      </c>
      <c r="I12087" s="7">
        <v>37262</v>
      </c>
      <c r="J12087" s="7">
        <v>25977.84</v>
      </c>
      <c r="K12087" s="7">
        <v>4577</v>
      </c>
      <c r="L12087" s="7">
        <v>6707.16</v>
      </c>
      <c r="M12087" s="5">
        <v>0.18</v>
      </c>
      <c r="N12087" t="s">
        <v>3141</v>
      </c>
      <c r="O12087" t="s">
        <v>27</v>
      </c>
      <c r="P12087" t="s">
        <v>18</v>
      </c>
      <c r="Q12087" t="s">
        <v>19</v>
      </c>
      <c r="R12087" t="s">
        <v>21</v>
      </c>
      <c r="S12087" t="s">
        <v>27</v>
      </c>
      <c r="T12087" t="s">
        <v>13310</v>
      </c>
      <c r="U12087" s="1">
        <v>45726</v>
      </c>
      <c r="V12087">
        <v>122</v>
      </c>
      <c r="W12087" t="str">
        <f t="shared" si="235"/>
        <v>120-149</v>
      </c>
    </row>
    <row r="12088" spans="1:23" x14ac:dyDescent="0.25">
      <c r="A12088" t="s">
        <v>12337</v>
      </c>
      <c r="B12088">
        <v>1685503380</v>
      </c>
      <c r="C12088">
        <v>5417481717</v>
      </c>
      <c r="D12088" s="1">
        <v>45383</v>
      </c>
      <c r="E12088">
        <v>99221</v>
      </c>
      <c r="F12088">
        <v>99281</v>
      </c>
      <c r="G12088" t="s">
        <v>3258</v>
      </c>
      <c r="H12088" s="34">
        <v>65025</v>
      </c>
      <c r="I12088" s="7">
        <v>50720</v>
      </c>
      <c r="J12088" s="7">
        <v>40576</v>
      </c>
      <c r="K12088" s="7">
        <v>0</v>
      </c>
      <c r="L12088" s="7">
        <v>10144</v>
      </c>
      <c r="M12088" s="5">
        <v>0.2</v>
      </c>
      <c r="N12088" t="s">
        <v>3140</v>
      </c>
      <c r="O12088" t="s">
        <v>17</v>
      </c>
      <c r="P12088" t="s">
        <v>25</v>
      </c>
      <c r="Q12088" t="s">
        <v>19</v>
      </c>
      <c r="R12088" t="s">
        <v>27</v>
      </c>
      <c r="S12088" t="s">
        <v>21</v>
      </c>
      <c r="T12088" t="s">
        <v>13312</v>
      </c>
      <c r="U12088" s="1">
        <v>45506</v>
      </c>
      <c r="V12088">
        <v>123</v>
      </c>
      <c r="W12088" t="str">
        <f t="shared" si="235"/>
        <v>120-149</v>
      </c>
    </row>
    <row r="12089" spans="1:23" x14ac:dyDescent="0.25">
      <c r="A12089" t="s">
        <v>12338</v>
      </c>
      <c r="B12089">
        <v>5506527324</v>
      </c>
      <c r="C12089">
        <v>6544320047</v>
      </c>
      <c r="D12089" s="1">
        <v>45327</v>
      </c>
      <c r="E12089">
        <v>99222</v>
      </c>
      <c r="F12089">
        <v>99215</v>
      </c>
      <c r="G12089" t="s">
        <v>154</v>
      </c>
      <c r="H12089" s="34">
        <v>62839</v>
      </c>
      <c r="I12089" s="7">
        <v>53413</v>
      </c>
      <c r="J12089" s="7">
        <v>44925.74</v>
      </c>
      <c r="K12089" s="7">
        <v>7419</v>
      </c>
      <c r="L12089" s="7">
        <v>1068.26</v>
      </c>
      <c r="M12089" s="5">
        <v>0.02</v>
      </c>
      <c r="N12089" t="s">
        <v>16</v>
      </c>
      <c r="O12089" t="s">
        <v>27</v>
      </c>
      <c r="P12089" t="s">
        <v>25</v>
      </c>
      <c r="Q12089" t="s">
        <v>32</v>
      </c>
      <c r="R12089" t="s">
        <v>20</v>
      </c>
      <c r="S12089" t="s">
        <v>17</v>
      </c>
      <c r="T12089" t="s">
        <v>13312</v>
      </c>
      <c r="U12089" s="1">
        <v>45379</v>
      </c>
      <c r="V12089">
        <v>52</v>
      </c>
      <c r="W12089" t="str">
        <f t="shared" si="235"/>
        <v>30-59</v>
      </c>
    </row>
    <row r="12090" spans="1:23" x14ac:dyDescent="0.25">
      <c r="A12090" t="s">
        <v>12339</v>
      </c>
      <c r="B12090">
        <v>8373300763</v>
      </c>
      <c r="C12090">
        <v>412225378</v>
      </c>
      <c r="D12090" s="1">
        <v>45913</v>
      </c>
      <c r="E12090">
        <v>99221</v>
      </c>
      <c r="F12090">
        <v>93000</v>
      </c>
      <c r="G12090" t="s">
        <v>29</v>
      </c>
      <c r="H12090" s="34">
        <v>48101</v>
      </c>
      <c r="I12090" s="7">
        <v>31266</v>
      </c>
      <c r="J12090" s="7">
        <v>24528.080000000002</v>
      </c>
      <c r="K12090" s="7">
        <v>2986</v>
      </c>
      <c r="L12090" s="7">
        <v>3751.92</v>
      </c>
      <c r="M12090" s="5">
        <v>0.12</v>
      </c>
      <c r="N12090" t="s">
        <v>46</v>
      </c>
      <c r="O12090" t="s">
        <v>30</v>
      </c>
      <c r="P12090" t="s">
        <v>40</v>
      </c>
      <c r="Q12090" t="s">
        <v>32</v>
      </c>
      <c r="R12090" t="s">
        <v>38</v>
      </c>
      <c r="S12090" t="s">
        <v>21</v>
      </c>
      <c r="T12090" t="s">
        <v>13312</v>
      </c>
      <c r="U12090" s="1">
        <v>45943</v>
      </c>
      <c r="V12090">
        <v>30</v>
      </c>
      <c r="W12090" t="str">
        <f t="shared" si="235"/>
        <v>30-59</v>
      </c>
    </row>
    <row r="12091" spans="1:23" x14ac:dyDescent="0.25">
      <c r="A12091" t="s">
        <v>12340</v>
      </c>
      <c r="B12091">
        <v>9948252807</v>
      </c>
      <c r="C12091">
        <v>5224983650</v>
      </c>
      <c r="D12091" s="1">
        <v>45861</v>
      </c>
      <c r="E12091">
        <v>99213</v>
      </c>
      <c r="F12091">
        <v>99213</v>
      </c>
      <c r="G12091" t="s">
        <v>45</v>
      </c>
      <c r="H12091" s="34">
        <v>93867</v>
      </c>
      <c r="I12091" s="7">
        <v>61014</v>
      </c>
      <c r="J12091" s="7">
        <v>47531.32</v>
      </c>
      <c r="K12091" s="7">
        <v>6161</v>
      </c>
      <c r="L12091" s="7">
        <v>7321.68</v>
      </c>
      <c r="M12091" s="5">
        <v>0.12</v>
      </c>
      <c r="N12091" t="s">
        <v>46</v>
      </c>
      <c r="O12091" t="s">
        <v>30</v>
      </c>
      <c r="P12091" t="s">
        <v>3149</v>
      </c>
      <c r="Q12091" t="s">
        <v>32</v>
      </c>
      <c r="R12091" t="s">
        <v>26</v>
      </c>
      <c r="S12091" t="s">
        <v>21</v>
      </c>
      <c r="T12091" t="s">
        <v>13310</v>
      </c>
      <c r="U12091" s="1">
        <v>46034</v>
      </c>
      <c r="V12091">
        <v>173</v>
      </c>
      <c r="W12091" t="str">
        <f t="shared" si="235"/>
        <v>150-179</v>
      </c>
    </row>
    <row r="12092" spans="1:23" x14ac:dyDescent="0.25">
      <c r="A12092" t="s">
        <v>12341</v>
      </c>
      <c r="B12092">
        <v>5433253805</v>
      </c>
      <c r="C12092">
        <v>9863836214</v>
      </c>
      <c r="D12092" s="1">
        <v>45696</v>
      </c>
      <c r="E12092">
        <v>99221</v>
      </c>
      <c r="F12092">
        <v>71046</v>
      </c>
      <c r="G12092" t="s">
        <v>3537</v>
      </c>
      <c r="H12092" s="34">
        <v>91807</v>
      </c>
      <c r="I12092" s="7">
        <v>75282</v>
      </c>
      <c r="J12092" s="7">
        <v>51696.24</v>
      </c>
      <c r="K12092" s="7">
        <v>10035</v>
      </c>
      <c r="L12092" s="7">
        <v>13550.76</v>
      </c>
      <c r="M12092" s="5">
        <v>0.18</v>
      </c>
      <c r="N12092" t="s">
        <v>3141</v>
      </c>
      <c r="O12092" t="s">
        <v>30</v>
      </c>
      <c r="P12092" t="s">
        <v>55</v>
      </c>
      <c r="Q12092" t="s">
        <v>19</v>
      </c>
      <c r="R12092" t="s">
        <v>43</v>
      </c>
      <c r="S12092" t="s">
        <v>17</v>
      </c>
      <c r="T12092" t="s">
        <v>13312</v>
      </c>
      <c r="U12092" s="1">
        <v>45733</v>
      </c>
      <c r="V12092">
        <v>37</v>
      </c>
      <c r="W12092" t="str">
        <f t="shared" si="235"/>
        <v>30-59</v>
      </c>
    </row>
    <row r="12093" spans="1:23" x14ac:dyDescent="0.25">
      <c r="A12093" t="s">
        <v>12342</v>
      </c>
      <c r="B12093">
        <v>1299535927</v>
      </c>
      <c r="C12093">
        <v>3107252043</v>
      </c>
      <c r="D12093" s="1">
        <v>45419</v>
      </c>
      <c r="E12093">
        <v>99214</v>
      </c>
      <c r="F12093">
        <v>97110</v>
      </c>
      <c r="G12093" t="s">
        <v>3215</v>
      </c>
      <c r="H12093" s="34">
        <v>45578</v>
      </c>
      <c r="I12093" s="7">
        <v>29626</v>
      </c>
      <c r="J12093" s="7">
        <v>24295.88</v>
      </c>
      <c r="K12093" s="7">
        <v>1775</v>
      </c>
      <c r="L12093" s="7">
        <v>3555.12</v>
      </c>
      <c r="M12093" s="5">
        <v>0.12</v>
      </c>
      <c r="N12093" t="s">
        <v>46</v>
      </c>
      <c r="O12093" t="s">
        <v>30</v>
      </c>
      <c r="P12093" t="s">
        <v>3149</v>
      </c>
      <c r="Q12093" t="s">
        <v>19</v>
      </c>
      <c r="R12093" t="s">
        <v>26</v>
      </c>
      <c r="S12093" t="s">
        <v>17</v>
      </c>
      <c r="T12093" t="s">
        <v>13310</v>
      </c>
      <c r="U12093" s="1">
        <v>45507</v>
      </c>
      <c r="V12093">
        <v>88</v>
      </c>
      <c r="W12093" t="str">
        <f t="shared" si="235"/>
        <v>60-89</v>
      </c>
    </row>
    <row r="12094" spans="1:23" x14ac:dyDescent="0.25">
      <c r="A12094" t="s">
        <v>12343</v>
      </c>
      <c r="B12094">
        <v>197182558</v>
      </c>
      <c r="C12094">
        <v>6633626724</v>
      </c>
      <c r="D12094" s="1">
        <v>45307</v>
      </c>
      <c r="E12094">
        <v>99231</v>
      </c>
      <c r="F12094">
        <v>99284</v>
      </c>
      <c r="G12094" t="s">
        <v>3449</v>
      </c>
      <c r="H12094" s="34">
        <v>93015</v>
      </c>
      <c r="I12094" s="7">
        <v>69761</v>
      </c>
      <c r="J12094" s="7">
        <v>45728.85</v>
      </c>
      <c r="K12094" s="7">
        <v>13568</v>
      </c>
      <c r="L12094" s="7">
        <v>10464.15</v>
      </c>
      <c r="M12094" s="5">
        <v>0.15</v>
      </c>
      <c r="N12094" t="s">
        <v>1139</v>
      </c>
      <c r="O12094" t="s">
        <v>27</v>
      </c>
      <c r="P12094" t="s">
        <v>58</v>
      </c>
      <c r="Q12094" t="s">
        <v>32</v>
      </c>
      <c r="R12094" t="s">
        <v>20</v>
      </c>
      <c r="S12094" t="s">
        <v>21</v>
      </c>
      <c r="T12094" t="s">
        <v>13311</v>
      </c>
      <c r="U12094" s="1">
        <v>45342</v>
      </c>
      <c r="V12094">
        <v>35</v>
      </c>
      <c r="W12094" t="str">
        <f t="shared" si="235"/>
        <v>30-59</v>
      </c>
    </row>
    <row r="12095" spans="1:23" x14ac:dyDescent="0.25">
      <c r="A12095" t="s">
        <v>12344</v>
      </c>
      <c r="B12095">
        <v>8941946211</v>
      </c>
      <c r="C12095">
        <v>4195108999</v>
      </c>
      <c r="D12095" s="1">
        <v>45932</v>
      </c>
      <c r="E12095">
        <v>99223</v>
      </c>
      <c r="F12095">
        <v>99202</v>
      </c>
      <c r="G12095" t="s">
        <v>3490</v>
      </c>
      <c r="H12095" s="34">
        <v>45960</v>
      </c>
      <c r="I12095" s="7">
        <v>39066</v>
      </c>
      <c r="J12095" s="7">
        <v>33813.68</v>
      </c>
      <c r="K12095" s="7">
        <v>4471</v>
      </c>
      <c r="L12095" s="7">
        <v>781.32</v>
      </c>
      <c r="M12095" s="5">
        <v>0.02</v>
      </c>
      <c r="N12095" t="s">
        <v>16</v>
      </c>
      <c r="O12095" t="s">
        <v>30</v>
      </c>
      <c r="P12095" t="s">
        <v>3147</v>
      </c>
      <c r="Q12095" t="s">
        <v>19</v>
      </c>
      <c r="R12095" t="s">
        <v>43</v>
      </c>
      <c r="S12095" t="s">
        <v>21</v>
      </c>
      <c r="T12095" t="s">
        <v>13310</v>
      </c>
      <c r="U12095" s="1">
        <v>46052</v>
      </c>
      <c r="V12095">
        <v>120</v>
      </c>
      <c r="W12095" t="str">
        <f t="shared" si="235"/>
        <v>120-149</v>
      </c>
    </row>
    <row r="12096" spans="1:23" x14ac:dyDescent="0.25">
      <c r="A12096" t="s">
        <v>12345</v>
      </c>
      <c r="B12096">
        <v>2982664682</v>
      </c>
      <c r="C12096">
        <v>4226768001</v>
      </c>
      <c r="D12096" s="1">
        <v>45896</v>
      </c>
      <c r="E12096">
        <v>99223</v>
      </c>
      <c r="F12096">
        <v>99284</v>
      </c>
      <c r="G12096" t="s">
        <v>3331</v>
      </c>
      <c r="H12096" s="34">
        <v>64856</v>
      </c>
      <c r="I12096" s="7">
        <v>48642</v>
      </c>
      <c r="J12096" s="7">
        <v>41345.699999999997</v>
      </c>
      <c r="K12096" s="7">
        <v>0</v>
      </c>
      <c r="L12096" s="7">
        <v>7296.3</v>
      </c>
      <c r="M12096" s="5">
        <v>0.15</v>
      </c>
      <c r="N12096" t="s">
        <v>1139</v>
      </c>
      <c r="O12096" t="s">
        <v>17</v>
      </c>
      <c r="P12096" t="s">
        <v>3149</v>
      </c>
      <c r="Q12096" t="s">
        <v>32</v>
      </c>
      <c r="R12096" t="s">
        <v>27</v>
      </c>
      <c r="S12096" t="s">
        <v>21</v>
      </c>
      <c r="T12096" t="s">
        <v>13312</v>
      </c>
      <c r="U12096" s="1">
        <v>46013</v>
      </c>
      <c r="V12096">
        <v>117</v>
      </c>
      <c r="W12096" t="str">
        <f t="shared" si="235"/>
        <v>90-119</v>
      </c>
    </row>
    <row r="12097" spans="1:23" x14ac:dyDescent="0.25">
      <c r="A12097" t="s">
        <v>12346</v>
      </c>
      <c r="B12097">
        <v>1842567643</v>
      </c>
      <c r="C12097">
        <v>7617685350</v>
      </c>
      <c r="D12097" s="1">
        <v>45350</v>
      </c>
      <c r="E12097">
        <v>99214</v>
      </c>
      <c r="F12097">
        <v>90834</v>
      </c>
      <c r="G12097" t="s">
        <v>3283</v>
      </c>
      <c r="H12097" s="34">
        <v>77629</v>
      </c>
      <c r="I12097" s="7">
        <v>50459</v>
      </c>
      <c r="J12097" s="7">
        <v>28068.92</v>
      </c>
      <c r="K12097" s="7">
        <v>16335</v>
      </c>
      <c r="L12097" s="7">
        <v>6055.08</v>
      </c>
      <c r="M12097" s="5">
        <v>0.12</v>
      </c>
      <c r="N12097" t="s">
        <v>46</v>
      </c>
      <c r="O12097" t="s">
        <v>27</v>
      </c>
      <c r="P12097" t="s">
        <v>40</v>
      </c>
      <c r="Q12097" t="s">
        <v>32</v>
      </c>
      <c r="R12097" t="s">
        <v>20</v>
      </c>
      <c r="S12097" t="s">
        <v>17</v>
      </c>
      <c r="T12097" t="s">
        <v>13310</v>
      </c>
      <c r="U12097" s="1">
        <v>45467</v>
      </c>
      <c r="V12097">
        <v>117</v>
      </c>
      <c r="W12097" t="str">
        <f t="shared" si="235"/>
        <v>90-119</v>
      </c>
    </row>
    <row r="12098" spans="1:23" x14ac:dyDescent="0.25">
      <c r="A12098" t="s">
        <v>12347</v>
      </c>
      <c r="B12098">
        <v>2161493286</v>
      </c>
      <c r="C12098">
        <v>4370233383</v>
      </c>
      <c r="D12098" s="1">
        <v>45694</v>
      </c>
      <c r="E12098">
        <v>99215</v>
      </c>
      <c r="F12098">
        <v>71046</v>
      </c>
      <c r="G12098" t="s">
        <v>3256</v>
      </c>
      <c r="H12098" s="34">
        <v>10324</v>
      </c>
      <c r="I12098" s="7">
        <v>8156</v>
      </c>
      <c r="J12098" s="7">
        <v>6851.04</v>
      </c>
      <c r="K12098" s="7">
        <v>0</v>
      </c>
      <c r="L12098" s="7">
        <v>1304.96</v>
      </c>
      <c r="M12098" s="5">
        <v>0.16</v>
      </c>
      <c r="N12098" t="s">
        <v>1138</v>
      </c>
      <c r="O12098" t="s">
        <v>17</v>
      </c>
      <c r="P12098" t="s">
        <v>25</v>
      </c>
      <c r="Q12098" t="s">
        <v>32</v>
      </c>
      <c r="R12098" t="s">
        <v>43</v>
      </c>
      <c r="S12098" t="s">
        <v>17</v>
      </c>
      <c r="T12098" t="s">
        <v>13311</v>
      </c>
      <c r="U12098" s="1">
        <v>45797</v>
      </c>
      <c r="V12098">
        <v>103</v>
      </c>
      <c r="W12098" t="str">
        <f t="shared" si="235"/>
        <v>90-119</v>
      </c>
    </row>
    <row r="12099" spans="1:23" x14ac:dyDescent="0.25">
      <c r="A12099" t="s">
        <v>12348</v>
      </c>
      <c r="B12099">
        <v>3661807366</v>
      </c>
      <c r="C12099">
        <v>8516528760</v>
      </c>
      <c r="D12099" s="1">
        <v>45628</v>
      </c>
      <c r="E12099">
        <v>99213</v>
      </c>
      <c r="F12099">
        <v>99292</v>
      </c>
      <c r="G12099" t="s">
        <v>4083</v>
      </c>
      <c r="H12099" s="34">
        <v>68397</v>
      </c>
      <c r="I12099" s="7">
        <v>54718</v>
      </c>
      <c r="J12099" s="7">
        <v>43159.48</v>
      </c>
      <c r="K12099" s="7">
        <v>3898</v>
      </c>
      <c r="L12099" s="7">
        <v>7660.52</v>
      </c>
      <c r="M12099" s="5">
        <v>0.14000000000000001</v>
      </c>
      <c r="N12099" t="s">
        <v>1135</v>
      </c>
      <c r="O12099" t="s">
        <v>30</v>
      </c>
      <c r="P12099" t="s">
        <v>58</v>
      </c>
      <c r="Q12099" t="s">
        <v>32</v>
      </c>
      <c r="R12099" t="s">
        <v>26</v>
      </c>
      <c r="S12099" t="s">
        <v>17</v>
      </c>
      <c r="T12099" t="s">
        <v>13310</v>
      </c>
      <c r="U12099" s="1">
        <v>45788</v>
      </c>
      <c r="V12099">
        <v>160</v>
      </c>
      <c r="W12099" t="str">
        <f t="shared" ref="W12099:W12162" si="236">IF(V12099="","",IF(V12099&lt;30,"0-29",IF(V12099&lt;60,"30-59",IF(V12099&lt;90,"60-89",IF(V12099&lt;120,"90-119",IF(V12099&lt;150,"120-149",IF(V12099&lt;180,"150-179",IF(V12099&lt;210,"180-209",IF(V12099&lt;240,"210-239",IF(V12099&lt;270,"240-269",IF(V12099&lt;300,"270-299",IF(V12099&lt;330,"300-329",IF(V12099&lt;360,"330-359","360+")))))))))))))</f>
        <v>150-179</v>
      </c>
    </row>
    <row r="12100" spans="1:23" x14ac:dyDescent="0.25">
      <c r="A12100" t="s">
        <v>12349</v>
      </c>
      <c r="B12100">
        <v>7241843688</v>
      </c>
      <c r="C12100">
        <v>1403395096</v>
      </c>
      <c r="D12100" s="1">
        <v>45620</v>
      </c>
      <c r="E12100">
        <v>99215</v>
      </c>
      <c r="F12100">
        <v>99291</v>
      </c>
      <c r="G12100" t="s">
        <v>69</v>
      </c>
      <c r="H12100" s="34">
        <v>80754</v>
      </c>
      <c r="I12100" s="7">
        <v>68641</v>
      </c>
      <c r="J12100" s="7">
        <v>67268.179999999993</v>
      </c>
      <c r="K12100" s="7">
        <v>0</v>
      </c>
      <c r="L12100" s="7">
        <v>1372.82</v>
      </c>
      <c r="M12100" s="5">
        <v>0.02</v>
      </c>
      <c r="N12100" t="s">
        <v>16</v>
      </c>
      <c r="O12100" t="s">
        <v>17</v>
      </c>
      <c r="P12100" t="s">
        <v>35</v>
      </c>
      <c r="Q12100" t="s">
        <v>19</v>
      </c>
      <c r="R12100" t="s">
        <v>21</v>
      </c>
      <c r="S12100" t="s">
        <v>27</v>
      </c>
      <c r="T12100" t="s">
        <v>13310</v>
      </c>
      <c r="U12100" s="1">
        <v>45656</v>
      </c>
      <c r="V12100">
        <v>36</v>
      </c>
      <c r="W12100" t="str">
        <f t="shared" si="236"/>
        <v>30-59</v>
      </c>
    </row>
    <row r="12101" spans="1:23" x14ac:dyDescent="0.25">
      <c r="A12101" t="s">
        <v>12350</v>
      </c>
      <c r="B12101">
        <v>3202644022</v>
      </c>
      <c r="C12101">
        <v>7588436021</v>
      </c>
      <c r="D12101" s="1">
        <v>45387</v>
      </c>
      <c r="E12101">
        <v>99223</v>
      </c>
      <c r="F12101">
        <v>85025</v>
      </c>
      <c r="G12101" t="s">
        <v>3256</v>
      </c>
      <c r="H12101" s="34">
        <v>32385</v>
      </c>
      <c r="I12101" s="7">
        <v>27527</v>
      </c>
      <c r="J12101" s="7">
        <v>24033.46</v>
      </c>
      <c r="K12101" s="7">
        <v>2943</v>
      </c>
      <c r="L12101" s="7">
        <v>550.54</v>
      </c>
      <c r="M12101" s="5">
        <v>0.02</v>
      </c>
      <c r="N12101" t="s">
        <v>16</v>
      </c>
      <c r="O12101" t="s">
        <v>27</v>
      </c>
      <c r="P12101" t="s">
        <v>3147</v>
      </c>
      <c r="Q12101" t="s">
        <v>19</v>
      </c>
      <c r="R12101" t="s">
        <v>38</v>
      </c>
      <c r="S12101" t="s">
        <v>27</v>
      </c>
      <c r="T12101" t="s">
        <v>13311</v>
      </c>
      <c r="U12101" s="1">
        <v>45417</v>
      </c>
      <c r="V12101">
        <v>30</v>
      </c>
      <c r="W12101" t="str">
        <f t="shared" si="236"/>
        <v>30-59</v>
      </c>
    </row>
    <row r="12102" spans="1:23" x14ac:dyDescent="0.25">
      <c r="A12102" t="s">
        <v>12351</v>
      </c>
      <c r="B12102">
        <v>495760580</v>
      </c>
      <c r="C12102">
        <v>7676438577</v>
      </c>
      <c r="D12102" s="1">
        <v>45763</v>
      </c>
      <c r="E12102">
        <v>99214</v>
      </c>
      <c r="F12102">
        <v>99212</v>
      </c>
      <c r="G12102" t="s">
        <v>3702</v>
      </c>
      <c r="H12102" s="34">
        <v>43990</v>
      </c>
      <c r="I12102" s="7">
        <v>34752</v>
      </c>
      <c r="J12102" s="7">
        <v>25176.68</v>
      </c>
      <c r="K12102" s="7">
        <v>4015</v>
      </c>
      <c r="L12102" s="7">
        <v>5560.32</v>
      </c>
      <c r="M12102" s="5">
        <v>0.16</v>
      </c>
      <c r="N12102" t="s">
        <v>1138</v>
      </c>
      <c r="O12102" t="s">
        <v>30</v>
      </c>
      <c r="P12102" t="s">
        <v>40</v>
      </c>
      <c r="Q12102" t="s">
        <v>32</v>
      </c>
      <c r="R12102" t="s">
        <v>21</v>
      </c>
      <c r="S12102" t="s">
        <v>21</v>
      </c>
      <c r="T12102" t="s">
        <v>13311</v>
      </c>
      <c r="U12102" s="1">
        <v>45906</v>
      </c>
      <c r="V12102">
        <v>143</v>
      </c>
      <c r="W12102" t="str">
        <f t="shared" si="236"/>
        <v>120-149</v>
      </c>
    </row>
    <row r="12103" spans="1:23" x14ac:dyDescent="0.25">
      <c r="A12103" t="s">
        <v>12352</v>
      </c>
      <c r="B12103">
        <v>7256934330</v>
      </c>
      <c r="C12103">
        <v>6099663580</v>
      </c>
      <c r="D12103" s="1">
        <v>45655</v>
      </c>
      <c r="E12103">
        <v>99231</v>
      </c>
      <c r="F12103">
        <v>81000</v>
      </c>
      <c r="G12103" t="s">
        <v>3183</v>
      </c>
      <c r="H12103" s="34">
        <v>99918</v>
      </c>
      <c r="I12103" s="7">
        <v>71941</v>
      </c>
      <c r="J12103" s="7">
        <v>56282.720000000001</v>
      </c>
      <c r="K12103" s="7">
        <v>9903</v>
      </c>
      <c r="L12103" s="7">
        <v>5755.28</v>
      </c>
      <c r="M12103" s="5">
        <v>0.08</v>
      </c>
      <c r="N12103" t="s">
        <v>24</v>
      </c>
      <c r="O12103" t="s">
        <v>30</v>
      </c>
      <c r="P12103" t="s">
        <v>58</v>
      </c>
      <c r="Q12103" t="s">
        <v>19</v>
      </c>
      <c r="R12103" t="s">
        <v>26</v>
      </c>
      <c r="S12103" t="s">
        <v>27</v>
      </c>
      <c r="T12103" t="s">
        <v>13312</v>
      </c>
      <c r="U12103" s="1">
        <v>45833</v>
      </c>
      <c r="V12103">
        <v>178</v>
      </c>
      <c r="W12103" t="str">
        <f t="shared" si="236"/>
        <v>150-179</v>
      </c>
    </row>
    <row r="12104" spans="1:23" x14ac:dyDescent="0.25">
      <c r="A12104" t="s">
        <v>12353</v>
      </c>
      <c r="B12104">
        <v>661707074</v>
      </c>
      <c r="C12104">
        <v>7063243620</v>
      </c>
      <c r="D12104" s="1">
        <v>45405</v>
      </c>
      <c r="E12104">
        <v>99214</v>
      </c>
      <c r="F12104">
        <v>80053</v>
      </c>
      <c r="G12104" t="s">
        <v>182</v>
      </c>
      <c r="H12104" s="34">
        <v>66997</v>
      </c>
      <c r="I12104" s="7">
        <v>53598</v>
      </c>
      <c r="J12104" s="7">
        <v>41456.28</v>
      </c>
      <c r="K12104" s="7">
        <v>4638</v>
      </c>
      <c r="L12104" s="7">
        <v>7503.72</v>
      </c>
      <c r="M12104" s="5">
        <v>0.14000000000000001</v>
      </c>
      <c r="N12104" t="s">
        <v>1135</v>
      </c>
      <c r="O12104" t="s">
        <v>30</v>
      </c>
      <c r="P12104" t="s">
        <v>25</v>
      </c>
      <c r="Q12104" t="s">
        <v>32</v>
      </c>
      <c r="R12104" t="s">
        <v>27</v>
      </c>
      <c r="S12104" t="s">
        <v>21</v>
      </c>
      <c r="T12104" t="s">
        <v>13310</v>
      </c>
      <c r="U12104" s="1">
        <v>45481</v>
      </c>
      <c r="V12104">
        <v>76</v>
      </c>
      <c r="W12104" t="str">
        <f t="shared" si="236"/>
        <v>60-89</v>
      </c>
    </row>
    <row r="12105" spans="1:23" x14ac:dyDescent="0.25">
      <c r="A12105" t="s">
        <v>12354</v>
      </c>
      <c r="B12105">
        <v>4767329914</v>
      </c>
      <c r="C12105">
        <v>904226872</v>
      </c>
      <c r="D12105" s="1">
        <v>45695</v>
      </c>
      <c r="E12105">
        <v>99214</v>
      </c>
      <c r="F12105">
        <v>99202</v>
      </c>
      <c r="G12105" t="s">
        <v>3306</v>
      </c>
      <c r="H12105" s="34">
        <v>96175</v>
      </c>
      <c r="I12105" s="7">
        <v>69246</v>
      </c>
      <c r="J12105" s="7">
        <v>55307.32</v>
      </c>
      <c r="K12105" s="7">
        <v>8399</v>
      </c>
      <c r="L12105" s="7">
        <v>5539.68</v>
      </c>
      <c r="M12105" s="5">
        <v>0.08</v>
      </c>
      <c r="N12105" t="s">
        <v>24</v>
      </c>
      <c r="O12105" t="s">
        <v>27</v>
      </c>
      <c r="P12105" t="s">
        <v>31</v>
      </c>
      <c r="Q12105" t="s">
        <v>19</v>
      </c>
      <c r="R12105" t="s">
        <v>20</v>
      </c>
      <c r="S12105" t="s">
        <v>17</v>
      </c>
      <c r="T12105" t="s">
        <v>13311</v>
      </c>
      <c r="U12105" s="1">
        <v>45739</v>
      </c>
      <c r="V12105">
        <v>44</v>
      </c>
      <c r="W12105" t="str">
        <f t="shared" si="236"/>
        <v>30-59</v>
      </c>
    </row>
    <row r="12106" spans="1:23" x14ac:dyDescent="0.25">
      <c r="A12106" t="s">
        <v>12355</v>
      </c>
      <c r="B12106">
        <v>431916569</v>
      </c>
      <c r="C12106">
        <v>9329021073</v>
      </c>
      <c r="D12106" s="1">
        <v>45764</v>
      </c>
      <c r="E12106">
        <v>99231</v>
      </c>
      <c r="F12106">
        <v>99215</v>
      </c>
      <c r="G12106" t="s">
        <v>3438</v>
      </c>
      <c r="H12106" s="34">
        <v>91353</v>
      </c>
      <c r="I12106" s="7">
        <v>77650</v>
      </c>
      <c r="J12106" s="7">
        <v>70347</v>
      </c>
      <c r="K12106" s="7">
        <v>5750</v>
      </c>
      <c r="L12106" s="7">
        <v>1553</v>
      </c>
      <c r="M12106" s="5">
        <v>0.02</v>
      </c>
      <c r="N12106" t="s">
        <v>16</v>
      </c>
      <c r="O12106" t="s">
        <v>30</v>
      </c>
      <c r="P12106" t="s">
        <v>18</v>
      </c>
      <c r="Q12106" t="s">
        <v>19</v>
      </c>
      <c r="R12106" t="s">
        <v>26</v>
      </c>
      <c r="S12106" t="s">
        <v>21</v>
      </c>
      <c r="T12106" t="s">
        <v>13311</v>
      </c>
      <c r="U12106" s="1">
        <v>45831</v>
      </c>
      <c r="V12106">
        <v>67</v>
      </c>
      <c r="W12106" t="str">
        <f t="shared" si="236"/>
        <v>60-89</v>
      </c>
    </row>
    <row r="12107" spans="1:23" x14ac:dyDescent="0.25">
      <c r="A12107" t="s">
        <v>12356</v>
      </c>
      <c r="B12107">
        <v>2084303874</v>
      </c>
      <c r="C12107">
        <v>6383621972</v>
      </c>
      <c r="D12107" s="1">
        <v>45484</v>
      </c>
      <c r="E12107">
        <v>99214</v>
      </c>
      <c r="F12107">
        <v>99203</v>
      </c>
      <c r="G12107" t="s">
        <v>191</v>
      </c>
      <c r="H12107" s="34">
        <v>77275</v>
      </c>
      <c r="I12107" s="7">
        <v>50229</v>
      </c>
      <c r="J12107" s="7">
        <v>41942.519999999997</v>
      </c>
      <c r="K12107" s="7">
        <v>2259</v>
      </c>
      <c r="L12107" s="7">
        <v>6027.48</v>
      </c>
      <c r="M12107" s="5">
        <v>0.12</v>
      </c>
      <c r="N12107" t="s">
        <v>46</v>
      </c>
      <c r="O12107" t="s">
        <v>30</v>
      </c>
      <c r="P12107" t="s">
        <v>3147</v>
      </c>
      <c r="Q12107" t="s">
        <v>32</v>
      </c>
      <c r="R12107" t="s">
        <v>43</v>
      </c>
      <c r="S12107" t="s">
        <v>27</v>
      </c>
      <c r="T12107" t="s">
        <v>13310</v>
      </c>
      <c r="U12107" s="1">
        <v>45532</v>
      </c>
      <c r="V12107">
        <v>48</v>
      </c>
      <c r="W12107" t="str">
        <f t="shared" si="236"/>
        <v>30-59</v>
      </c>
    </row>
    <row r="12108" spans="1:23" x14ac:dyDescent="0.25">
      <c r="A12108" t="s">
        <v>12357</v>
      </c>
      <c r="B12108">
        <v>1477652284</v>
      </c>
      <c r="C12108">
        <v>5299865813</v>
      </c>
      <c r="D12108" s="1">
        <v>45474</v>
      </c>
      <c r="E12108">
        <v>99233</v>
      </c>
      <c r="F12108">
        <v>99212</v>
      </c>
      <c r="G12108" t="s">
        <v>83</v>
      </c>
      <c r="H12108" s="34">
        <v>39663</v>
      </c>
      <c r="I12108" s="7">
        <v>32524</v>
      </c>
      <c r="J12108" s="7">
        <v>26669.68</v>
      </c>
      <c r="K12108" s="7">
        <v>0</v>
      </c>
      <c r="L12108" s="7">
        <v>5854.32</v>
      </c>
      <c r="M12108" s="5">
        <v>0.18</v>
      </c>
      <c r="N12108" t="s">
        <v>3141</v>
      </c>
      <c r="O12108" t="s">
        <v>17</v>
      </c>
      <c r="P12108" t="s">
        <v>97</v>
      </c>
      <c r="Q12108" t="s">
        <v>19</v>
      </c>
      <c r="R12108" t="s">
        <v>38</v>
      </c>
      <c r="S12108" t="s">
        <v>17</v>
      </c>
      <c r="T12108" t="s">
        <v>13311</v>
      </c>
      <c r="U12108" s="1">
        <v>45544</v>
      </c>
      <c r="V12108">
        <v>70</v>
      </c>
      <c r="W12108" t="str">
        <f t="shared" si="236"/>
        <v>60-89</v>
      </c>
    </row>
    <row r="12109" spans="1:23" x14ac:dyDescent="0.25">
      <c r="A12109" t="s">
        <v>12358</v>
      </c>
      <c r="B12109">
        <v>3985167532</v>
      </c>
      <c r="C12109">
        <v>8310095940</v>
      </c>
      <c r="D12109" s="1">
        <v>45944</v>
      </c>
      <c r="E12109">
        <v>99223</v>
      </c>
      <c r="F12109">
        <v>99284</v>
      </c>
      <c r="G12109" t="s">
        <v>3158</v>
      </c>
      <c r="H12109" s="34">
        <v>19814</v>
      </c>
      <c r="I12109" s="7">
        <v>12879</v>
      </c>
      <c r="J12109" s="7">
        <v>10715.52</v>
      </c>
      <c r="K12109" s="7">
        <v>618</v>
      </c>
      <c r="L12109" s="7">
        <v>1545.48</v>
      </c>
      <c r="M12109" s="5">
        <v>0.12</v>
      </c>
      <c r="N12109" t="s">
        <v>46</v>
      </c>
      <c r="O12109" t="s">
        <v>30</v>
      </c>
      <c r="P12109" t="s">
        <v>40</v>
      </c>
      <c r="Q12109" t="s">
        <v>19</v>
      </c>
      <c r="R12109" t="s">
        <v>43</v>
      </c>
      <c r="S12109" t="s">
        <v>27</v>
      </c>
      <c r="T12109" t="s">
        <v>13312</v>
      </c>
      <c r="U12109" s="1">
        <v>46027</v>
      </c>
      <c r="V12109">
        <v>83</v>
      </c>
      <c r="W12109" t="str">
        <f t="shared" si="236"/>
        <v>60-89</v>
      </c>
    </row>
    <row r="12110" spans="1:23" x14ac:dyDescent="0.25">
      <c r="A12110" t="s">
        <v>12359</v>
      </c>
      <c r="B12110">
        <v>4082622137</v>
      </c>
      <c r="C12110">
        <v>271428234</v>
      </c>
      <c r="D12110" s="1">
        <v>45750</v>
      </c>
      <c r="E12110">
        <v>99223</v>
      </c>
      <c r="F12110">
        <v>85025</v>
      </c>
      <c r="G12110" t="s">
        <v>3428</v>
      </c>
      <c r="H12110" s="34">
        <v>60269</v>
      </c>
      <c r="I12110" s="7">
        <v>45202</v>
      </c>
      <c r="J12110" s="7">
        <v>38421.699999999997</v>
      </c>
      <c r="K12110" s="7">
        <v>0</v>
      </c>
      <c r="L12110" s="7">
        <v>6780.3</v>
      </c>
      <c r="M12110" s="5">
        <v>0.15</v>
      </c>
      <c r="N12110" t="s">
        <v>1139</v>
      </c>
      <c r="O12110" t="s">
        <v>17</v>
      </c>
      <c r="P12110" t="s">
        <v>3146</v>
      </c>
      <c r="Q12110" t="s">
        <v>32</v>
      </c>
      <c r="R12110" t="s">
        <v>38</v>
      </c>
      <c r="S12110" t="s">
        <v>17</v>
      </c>
      <c r="T12110" t="s">
        <v>13311</v>
      </c>
      <c r="U12110" s="1">
        <v>45873</v>
      </c>
      <c r="V12110">
        <v>123</v>
      </c>
      <c r="W12110" t="str">
        <f t="shared" si="236"/>
        <v>120-149</v>
      </c>
    </row>
    <row r="12111" spans="1:23" x14ac:dyDescent="0.25">
      <c r="A12111" t="s">
        <v>12360</v>
      </c>
      <c r="B12111">
        <v>8355012032</v>
      </c>
      <c r="C12111">
        <v>1395368745</v>
      </c>
      <c r="D12111" s="1">
        <v>45542</v>
      </c>
      <c r="E12111">
        <v>99221</v>
      </c>
      <c r="F12111">
        <v>99284</v>
      </c>
      <c r="G12111" t="s">
        <v>3570</v>
      </c>
      <c r="H12111" s="34">
        <v>17902</v>
      </c>
      <c r="I12111" s="7">
        <v>14680</v>
      </c>
      <c r="J12111" s="7">
        <v>10893.6</v>
      </c>
      <c r="K12111" s="7">
        <v>1144</v>
      </c>
      <c r="L12111" s="7">
        <v>2642.4</v>
      </c>
      <c r="M12111" s="5">
        <v>0.18</v>
      </c>
      <c r="N12111" t="s">
        <v>3141</v>
      </c>
      <c r="O12111" t="s">
        <v>30</v>
      </c>
      <c r="P12111" t="s">
        <v>97</v>
      </c>
      <c r="Q12111" t="s">
        <v>32</v>
      </c>
      <c r="R12111" t="s">
        <v>27</v>
      </c>
      <c r="S12111" t="s">
        <v>27</v>
      </c>
      <c r="T12111" t="s">
        <v>13311</v>
      </c>
      <c r="U12111" s="1">
        <v>45714</v>
      </c>
      <c r="V12111">
        <v>172</v>
      </c>
      <c r="W12111" t="str">
        <f t="shared" si="236"/>
        <v>150-179</v>
      </c>
    </row>
    <row r="12112" spans="1:23" x14ac:dyDescent="0.25">
      <c r="A12112" t="s">
        <v>12361</v>
      </c>
      <c r="B12112">
        <v>3040656782</v>
      </c>
      <c r="C12112">
        <v>4823466271</v>
      </c>
      <c r="D12112" s="1">
        <v>45718</v>
      </c>
      <c r="E12112">
        <v>99213</v>
      </c>
      <c r="F12112">
        <v>99202</v>
      </c>
      <c r="G12112" t="s">
        <v>3218</v>
      </c>
      <c r="H12112" s="34">
        <v>22399</v>
      </c>
      <c r="I12112" s="7">
        <v>17471</v>
      </c>
      <c r="J12112" s="7">
        <v>11907.8</v>
      </c>
      <c r="K12112" s="7">
        <v>2069</v>
      </c>
      <c r="L12112" s="7">
        <v>3494.2</v>
      </c>
      <c r="M12112" s="5">
        <v>0.2</v>
      </c>
      <c r="N12112" t="s">
        <v>3140</v>
      </c>
      <c r="O12112" t="s">
        <v>27</v>
      </c>
      <c r="P12112" t="s">
        <v>31</v>
      </c>
      <c r="Q12112" t="s">
        <v>32</v>
      </c>
      <c r="R12112" t="s">
        <v>27</v>
      </c>
      <c r="S12112" t="s">
        <v>27</v>
      </c>
      <c r="T12112" t="s">
        <v>13310</v>
      </c>
      <c r="U12112" s="1">
        <v>45873</v>
      </c>
      <c r="V12112">
        <v>155</v>
      </c>
      <c r="W12112" t="str">
        <f t="shared" si="236"/>
        <v>150-179</v>
      </c>
    </row>
    <row r="12113" spans="1:23" x14ac:dyDescent="0.25">
      <c r="A12113" t="s">
        <v>12362</v>
      </c>
      <c r="B12113">
        <v>2174334977</v>
      </c>
      <c r="C12113">
        <v>3002836312</v>
      </c>
      <c r="D12113" s="1">
        <v>45339</v>
      </c>
      <c r="E12113">
        <v>99213</v>
      </c>
      <c r="F12113">
        <v>85025</v>
      </c>
      <c r="G12113" t="s">
        <v>320</v>
      </c>
      <c r="H12113" s="34">
        <v>37014</v>
      </c>
      <c r="I12113" s="7">
        <v>26650</v>
      </c>
      <c r="J12113" s="7">
        <v>17898</v>
      </c>
      <c r="K12113" s="7">
        <v>6620</v>
      </c>
      <c r="L12113" s="7">
        <v>2132</v>
      </c>
      <c r="M12113" s="5">
        <v>0.08</v>
      </c>
      <c r="N12113" t="s">
        <v>24</v>
      </c>
      <c r="O12113" t="s">
        <v>27</v>
      </c>
      <c r="P12113" t="s">
        <v>40</v>
      </c>
      <c r="Q12113" t="s">
        <v>32</v>
      </c>
      <c r="R12113" t="s">
        <v>38</v>
      </c>
      <c r="S12113" t="s">
        <v>21</v>
      </c>
      <c r="T12113" t="s">
        <v>13311</v>
      </c>
      <c r="U12113" s="1">
        <v>45415</v>
      </c>
      <c r="V12113">
        <v>76</v>
      </c>
      <c r="W12113" t="str">
        <f t="shared" si="236"/>
        <v>60-89</v>
      </c>
    </row>
    <row r="12114" spans="1:23" x14ac:dyDescent="0.25">
      <c r="A12114" t="s">
        <v>12363</v>
      </c>
      <c r="B12114">
        <v>2485582514</v>
      </c>
      <c r="C12114">
        <v>7449305681</v>
      </c>
      <c r="D12114" s="1">
        <v>45540</v>
      </c>
      <c r="E12114">
        <v>99214</v>
      </c>
      <c r="F12114">
        <v>71046</v>
      </c>
      <c r="G12114" t="s">
        <v>122</v>
      </c>
      <c r="H12114" s="34">
        <v>89839</v>
      </c>
      <c r="I12114" s="7">
        <v>76363</v>
      </c>
      <c r="J12114" s="7">
        <v>63544.740000000005</v>
      </c>
      <c r="K12114" s="7">
        <v>11291</v>
      </c>
      <c r="L12114" s="7">
        <v>1527.26</v>
      </c>
      <c r="M12114" s="5">
        <v>0.02</v>
      </c>
      <c r="N12114" t="s">
        <v>16</v>
      </c>
      <c r="O12114" t="s">
        <v>30</v>
      </c>
      <c r="P12114" t="s">
        <v>3150</v>
      </c>
      <c r="Q12114" t="s">
        <v>32</v>
      </c>
      <c r="R12114" t="s">
        <v>43</v>
      </c>
      <c r="S12114" t="s">
        <v>17</v>
      </c>
      <c r="T12114" t="s">
        <v>13312</v>
      </c>
      <c r="U12114" s="1">
        <v>45602</v>
      </c>
      <c r="V12114">
        <v>62</v>
      </c>
      <c r="W12114" t="str">
        <f t="shared" si="236"/>
        <v>60-89</v>
      </c>
    </row>
    <row r="12115" spans="1:23" x14ac:dyDescent="0.25">
      <c r="A12115" t="s">
        <v>12364</v>
      </c>
      <c r="B12115">
        <v>4920560695</v>
      </c>
      <c r="C12115">
        <v>3886379192</v>
      </c>
      <c r="D12115" s="1">
        <v>45589</v>
      </c>
      <c r="E12115">
        <v>99214</v>
      </c>
      <c r="F12115">
        <v>99291</v>
      </c>
      <c r="G12115" t="s">
        <v>365</v>
      </c>
      <c r="H12115" s="34">
        <v>92806</v>
      </c>
      <c r="I12115" s="7">
        <v>76101</v>
      </c>
      <c r="J12115" s="7">
        <v>58049.82</v>
      </c>
      <c r="K12115" s="7">
        <v>4353</v>
      </c>
      <c r="L12115" s="7">
        <v>13698.18</v>
      </c>
      <c r="M12115" s="5">
        <v>0.18</v>
      </c>
      <c r="N12115" t="s">
        <v>3141</v>
      </c>
      <c r="O12115" t="s">
        <v>30</v>
      </c>
      <c r="P12115" t="s">
        <v>35</v>
      </c>
      <c r="Q12115" t="s">
        <v>19</v>
      </c>
      <c r="R12115" t="s">
        <v>27</v>
      </c>
      <c r="S12115" t="s">
        <v>17</v>
      </c>
      <c r="T12115" t="s">
        <v>13310</v>
      </c>
      <c r="U12115" s="1">
        <v>45623</v>
      </c>
      <c r="V12115">
        <v>34</v>
      </c>
      <c r="W12115" t="str">
        <f t="shared" si="236"/>
        <v>30-59</v>
      </c>
    </row>
    <row r="12116" spans="1:23" x14ac:dyDescent="0.25">
      <c r="A12116" t="s">
        <v>12365</v>
      </c>
      <c r="B12116">
        <v>1300486857</v>
      </c>
      <c r="C12116">
        <v>9983686682</v>
      </c>
      <c r="D12116" s="1">
        <v>45690</v>
      </c>
      <c r="E12116">
        <v>99232</v>
      </c>
      <c r="F12116">
        <v>99281</v>
      </c>
      <c r="G12116" t="s">
        <v>3174</v>
      </c>
      <c r="H12116" s="34">
        <v>88651</v>
      </c>
      <c r="I12116" s="7">
        <v>75353</v>
      </c>
      <c r="J12116" s="7">
        <v>73845.94</v>
      </c>
      <c r="K12116" s="7">
        <v>0</v>
      </c>
      <c r="L12116" s="7">
        <v>1507.06</v>
      </c>
      <c r="M12116" s="5">
        <v>0.02</v>
      </c>
      <c r="N12116" t="s">
        <v>16</v>
      </c>
      <c r="O12116" t="s">
        <v>17</v>
      </c>
      <c r="P12116" t="s">
        <v>3149</v>
      </c>
      <c r="Q12116" t="s">
        <v>19</v>
      </c>
      <c r="R12116" t="s">
        <v>21</v>
      </c>
      <c r="S12116" t="s">
        <v>21</v>
      </c>
      <c r="T12116" t="s">
        <v>13310</v>
      </c>
      <c r="U12116" s="1">
        <v>45783</v>
      </c>
      <c r="V12116">
        <v>93</v>
      </c>
      <c r="W12116" t="str">
        <f t="shared" si="236"/>
        <v>90-119</v>
      </c>
    </row>
    <row r="12117" spans="1:23" x14ac:dyDescent="0.25">
      <c r="A12117" t="s">
        <v>12366</v>
      </c>
      <c r="B12117">
        <v>8900852316</v>
      </c>
      <c r="C12117">
        <v>2603119832</v>
      </c>
      <c r="D12117" s="1">
        <v>45821</v>
      </c>
      <c r="E12117">
        <v>99231</v>
      </c>
      <c r="F12117">
        <v>99204</v>
      </c>
      <c r="G12117" t="s">
        <v>3240</v>
      </c>
      <c r="H12117" s="34">
        <v>82458</v>
      </c>
      <c r="I12117" s="7">
        <v>70089</v>
      </c>
      <c r="J12117" s="7">
        <v>68687.22</v>
      </c>
      <c r="K12117" s="7">
        <v>0</v>
      </c>
      <c r="L12117" s="7">
        <v>1401.78</v>
      </c>
      <c r="M12117" s="5">
        <v>0.02</v>
      </c>
      <c r="N12117" t="s">
        <v>16</v>
      </c>
      <c r="O12117" t="s">
        <v>17</v>
      </c>
      <c r="P12117" t="s">
        <v>35</v>
      </c>
      <c r="Q12117" t="s">
        <v>19</v>
      </c>
      <c r="R12117" t="s">
        <v>27</v>
      </c>
      <c r="S12117" t="s">
        <v>21</v>
      </c>
      <c r="T12117" t="s">
        <v>13311</v>
      </c>
      <c r="U12117" s="1">
        <v>45988</v>
      </c>
      <c r="V12117">
        <v>167</v>
      </c>
      <c r="W12117" t="str">
        <f t="shared" si="236"/>
        <v>150-179</v>
      </c>
    </row>
    <row r="12118" spans="1:23" x14ac:dyDescent="0.25">
      <c r="A12118" t="s">
        <v>12367</v>
      </c>
      <c r="B12118">
        <v>7594376875</v>
      </c>
      <c r="C12118">
        <v>7961283742</v>
      </c>
      <c r="D12118" s="1">
        <v>45834</v>
      </c>
      <c r="E12118">
        <v>99223</v>
      </c>
      <c r="F12118">
        <v>99281</v>
      </c>
      <c r="G12118" t="s">
        <v>150</v>
      </c>
      <c r="H12118" s="34">
        <v>85544</v>
      </c>
      <c r="I12118" s="7">
        <v>55604</v>
      </c>
      <c r="J12118" s="7">
        <v>37791.519999999997</v>
      </c>
      <c r="K12118" s="7">
        <v>11140</v>
      </c>
      <c r="L12118" s="7">
        <v>6672.48</v>
      </c>
      <c r="M12118" s="5">
        <v>0.12</v>
      </c>
      <c r="N12118" t="s">
        <v>46</v>
      </c>
      <c r="O12118" t="s">
        <v>27</v>
      </c>
      <c r="P12118" t="s">
        <v>3149</v>
      </c>
      <c r="Q12118" t="s">
        <v>19</v>
      </c>
      <c r="R12118" t="s">
        <v>21</v>
      </c>
      <c r="S12118" t="s">
        <v>27</v>
      </c>
      <c r="T12118" t="s">
        <v>13312</v>
      </c>
      <c r="U12118" s="1">
        <v>46003</v>
      </c>
      <c r="V12118">
        <v>169</v>
      </c>
      <c r="W12118" t="str">
        <f t="shared" si="236"/>
        <v>150-179</v>
      </c>
    </row>
    <row r="12119" spans="1:23" x14ac:dyDescent="0.25">
      <c r="A12119" t="s">
        <v>12368</v>
      </c>
      <c r="B12119">
        <v>743937109</v>
      </c>
      <c r="C12119">
        <v>4000816585</v>
      </c>
      <c r="D12119" s="1">
        <v>45334</v>
      </c>
      <c r="E12119">
        <v>99231</v>
      </c>
      <c r="F12119">
        <v>99284</v>
      </c>
      <c r="G12119" t="s">
        <v>3253</v>
      </c>
      <c r="H12119" s="34">
        <v>32097</v>
      </c>
      <c r="I12119" s="7">
        <v>23110</v>
      </c>
      <c r="J12119" s="7">
        <v>18703.2</v>
      </c>
      <c r="K12119" s="7">
        <v>2558</v>
      </c>
      <c r="L12119" s="7">
        <v>1848.8</v>
      </c>
      <c r="M12119" s="5">
        <v>0.08</v>
      </c>
      <c r="N12119" t="s">
        <v>24</v>
      </c>
      <c r="O12119" t="s">
        <v>30</v>
      </c>
      <c r="P12119" t="s">
        <v>3149</v>
      </c>
      <c r="Q12119" t="s">
        <v>19</v>
      </c>
      <c r="R12119" t="s">
        <v>43</v>
      </c>
      <c r="S12119" t="s">
        <v>17</v>
      </c>
      <c r="T12119" t="s">
        <v>13312</v>
      </c>
      <c r="U12119" s="1">
        <v>45421</v>
      </c>
      <c r="V12119">
        <v>87</v>
      </c>
      <c r="W12119" t="str">
        <f t="shared" si="236"/>
        <v>60-89</v>
      </c>
    </row>
    <row r="12120" spans="1:23" x14ac:dyDescent="0.25">
      <c r="A12120" t="s">
        <v>12369</v>
      </c>
      <c r="B12120">
        <v>489428779</v>
      </c>
      <c r="C12120">
        <v>2339831521</v>
      </c>
      <c r="D12120" s="1">
        <v>45598</v>
      </c>
      <c r="E12120">
        <v>99231</v>
      </c>
      <c r="F12120">
        <v>99281</v>
      </c>
      <c r="G12120" t="s">
        <v>3204</v>
      </c>
      <c r="H12120" s="34">
        <v>27186</v>
      </c>
      <c r="I12120" s="7">
        <v>21205</v>
      </c>
      <c r="J12120" s="7">
        <v>14707</v>
      </c>
      <c r="K12120" s="7">
        <v>2257</v>
      </c>
      <c r="L12120" s="7">
        <v>4241</v>
      </c>
      <c r="M12120" s="5">
        <v>0.2</v>
      </c>
      <c r="N12120" t="s">
        <v>3140</v>
      </c>
      <c r="O12120" t="s">
        <v>30</v>
      </c>
      <c r="P12120" t="s">
        <v>58</v>
      </c>
      <c r="Q12120" t="s">
        <v>19</v>
      </c>
      <c r="R12120" t="s">
        <v>20</v>
      </c>
      <c r="S12120" t="s">
        <v>21</v>
      </c>
      <c r="T12120" t="s">
        <v>13311</v>
      </c>
      <c r="U12120" s="1">
        <v>45686</v>
      </c>
      <c r="V12120">
        <v>88</v>
      </c>
      <c r="W12120" t="str">
        <f t="shared" si="236"/>
        <v>60-89</v>
      </c>
    </row>
    <row r="12121" spans="1:23" x14ac:dyDescent="0.25">
      <c r="A12121" t="s">
        <v>12370</v>
      </c>
      <c r="B12121">
        <v>8348838045</v>
      </c>
      <c r="C12121">
        <v>1477463550</v>
      </c>
      <c r="D12121" s="1">
        <v>45622</v>
      </c>
      <c r="E12121">
        <v>99233</v>
      </c>
      <c r="F12121">
        <v>99214</v>
      </c>
      <c r="G12121" t="s">
        <v>3508</v>
      </c>
      <c r="H12121" s="34">
        <v>57496</v>
      </c>
      <c r="I12121" s="7">
        <v>43122</v>
      </c>
      <c r="J12121" s="7">
        <v>36653.699999999997</v>
      </c>
      <c r="K12121" s="7">
        <v>0</v>
      </c>
      <c r="L12121" s="7">
        <v>6468.3</v>
      </c>
      <c r="M12121" s="5">
        <v>0.15</v>
      </c>
      <c r="N12121" t="s">
        <v>1139</v>
      </c>
      <c r="O12121" t="s">
        <v>17</v>
      </c>
      <c r="P12121" t="s">
        <v>97</v>
      </c>
      <c r="Q12121" t="s">
        <v>32</v>
      </c>
      <c r="R12121" t="s">
        <v>20</v>
      </c>
      <c r="S12121" t="s">
        <v>17</v>
      </c>
      <c r="T12121" t="s">
        <v>13312</v>
      </c>
      <c r="U12121" s="1">
        <v>45762</v>
      </c>
      <c r="V12121">
        <v>140</v>
      </c>
      <c r="W12121" t="str">
        <f t="shared" si="236"/>
        <v>120-149</v>
      </c>
    </row>
    <row r="12122" spans="1:23" x14ac:dyDescent="0.25">
      <c r="A12122" t="s">
        <v>12371</v>
      </c>
      <c r="B12122">
        <v>7784425057</v>
      </c>
      <c r="C12122">
        <v>5353631218</v>
      </c>
      <c r="D12122" s="1">
        <v>45594</v>
      </c>
      <c r="E12122">
        <v>99222</v>
      </c>
      <c r="F12122">
        <v>99213</v>
      </c>
      <c r="G12122" t="s">
        <v>174</v>
      </c>
      <c r="H12122" s="34">
        <v>47692</v>
      </c>
      <c r="I12122" s="7">
        <v>39107</v>
      </c>
      <c r="J12122" s="7">
        <v>25126.74</v>
      </c>
      <c r="K12122" s="7">
        <v>6941</v>
      </c>
      <c r="L12122" s="7">
        <v>7039.26</v>
      </c>
      <c r="M12122" s="5">
        <v>0.18</v>
      </c>
      <c r="N12122" t="s">
        <v>3141</v>
      </c>
      <c r="O12122" t="s">
        <v>27</v>
      </c>
      <c r="P12122" t="s">
        <v>97</v>
      </c>
      <c r="Q12122" t="s">
        <v>32</v>
      </c>
      <c r="R12122" t="s">
        <v>27</v>
      </c>
      <c r="S12122" t="s">
        <v>21</v>
      </c>
      <c r="T12122" t="s">
        <v>13310</v>
      </c>
      <c r="U12122" s="1">
        <v>45712</v>
      </c>
      <c r="V12122">
        <v>118</v>
      </c>
      <c r="W12122" t="str">
        <f t="shared" si="236"/>
        <v>90-119</v>
      </c>
    </row>
    <row r="12123" spans="1:23" x14ac:dyDescent="0.25">
      <c r="A12123" t="s">
        <v>12372</v>
      </c>
      <c r="B12123">
        <v>3485644881</v>
      </c>
      <c r="C12123">
        <v>3652544907</v>
      </c>
      <c r="D12123" s="1">
        <v>45804</v>
      </c>
      <c r="E12123">
        <v>99214</v>
      </c>
      <c r="F12123">
        <v>90834</v>
      </c>
      <c r="G12123" t="s">
        <v>415</v>
      </c>
      <c r="H12123" s="34">
        <v>48238</v>
      </c>
      <c r="I12123" s="7">
        <v>38590</v>
      </c>
      <c r="J12123" s="7">
        <v>30061.4</v>
      </c>
      <c r="K12123" s="7">
        <v>3126</v>
      </c>
      <c r="L12123" s="7">
        <v>5402.6</v>
      </c>
      <c r="M12123" s="5">
        <v>0.14000000000000001</v>
      </c>
      <c r="N12123" t="s">
        <v>1135</v>
      </c>
      <c r="O12123" t="s">
        <v>30</v>
      </c>
      <c r="P12123" t="s">
        <v>97</v>
      </c>
      <c r="Q12123" t="s">
        <v>32</v>
      </c>
      <c r="R12123" t="s">
        <v>43</v>
      </c>
      <c r="S12123" t="s">
        <v>21</v>
      </c>
      <c r="T12123" t="s">
        <v>13311</v>
      </c>
      <c r="U12123" s="1">
        <v>45839</v>
      </c>
      <c r="V12123">
        <v>35</v>
      </c>
      <c r="W12123" t="str">
        <f t="shared" si="236"/>
        <v>30-59</v>
      </c>
    </row>
    <row r="12124" spans="1:23" x14ac:dyDescent="0.25">
      <c r="A12124" t="s">
        <v>12373</v>
      </c>
      <c r="B12124">
        <v>6116554491</v>
      </c>
      <c r="C12124">
        <v>8752057985</v>
      </c>
      <c r="D12124" s="1">
        <v>45503</v>
      </c>
      <c r="E12124">
        <v>99222</v>
      </c>
      <c r="F12124">
        <v>80053</v>
      </c>
      <c r="G12124" t="s">
        <v>224</v>
      </c>
      <c r="H12124" s="34">
        <v>50567</v>
      </c>
      <c r="I12124" s="7">
        <v>39948</v>
      </c>
      <c r="J12124" s="7">
        <v>33556.32</v>
      </c>
      <c r="K12124" s="7">
        <v>0</v>
      </c>
      <c r="L12124" s="7">
        <v>6391.68</v>
      </c>
      <c r="M12124" s="5">
        <v>0.16</v>
      </c>
      <c r="N12124" t="s">
        <v>1138</v>
      </c>
      <c r="O12124" t="s">
        <v>17</v>
      </c>
      <c r="P12124" t="s">
        <v>55</v>
      </c>
      <c r="Q12124" t="s">
        <v>32</v>
      </c>
      <c r="R12124" t="s">
        <v>20</v>
      </c>
      <c r="S12124" t="s">
        <v>27</v>
      </c>
      <c r="T12124" t="s">
        <v>13310</v>
      </c>
      <c r="U12124" s="1">
        <v>45596</v>
      </c>
      <c r="V12124">
        <v>93</v>
      </c>
      <c r="W12124" t="str">
        <f t="shared" si="236"/>
        <v>90-119</v>
      </c>
    </row>
    <row r="12125" spans="1:23" x14ac:dyDescent="0.25">
      <c r="A12125" t="s">
        <v>12374</v>
      </c>
      <c r="B12125">
        <v>8466685594</v>
      </c>
      <c r="C12125">
        <v>8307139546</v>
      </c>
      <c r="D12125" s="1">
        <v>45656</v>
      </c>
      <c r="E12125">
        <v>99231</v>
      </c>
      <c r="F12125">
        <v>99283</v>
      </c>
      <c r="G12125" t="s">
        <v>351</v>
      </c>
      <c r="H12125" s="34">
        <v>76170</v>
      </c>
      <c r="I12125" s="7">
        <v>62459</v>
      </c>
      <c r="J12125" s="7">
        <v>51216.38</v>
      </c>
      <c r="K12125" s="7">
        <v>0</v>
      </c>
      <c r="L12125" s="7">
        <v>11242.62</v>
      </c>
      <c r="M12125" s="5">
        <v>0.18</v>
      </c>
      <c r="N12125" t="s">
        <v>3141</v>
      </c>
      <c r="O12125" t="s">
        <v>17</v>
      </c>
      <c r="P12125" t="s">
        <v>3146</v>
      </c>
      <c r="Q12125" t="s">
        <v>19</v>
      </c>
      <c r="R12125" t="s">
        <v>27</v>
      </c>
      <c r="S12125" t="s">
        <v>21</v>
      </c>
      <c r="T12125" t="s">
        <v>13310</v>
      </c>
      <c r="U12125" s="1">
        <v>45686</v>
      </c>
      <c r="V12125">
        <v>30</v>
      </c>
      <c r="W12125" t="str">
        <f t="shared" si="236"/>
        <v>30-59</v>
      </c>
    </row>
    <row r="12126" spans="1:23" x14ac:dyDescent="0.25">
      <c r="A12126" t="s">
        <v>12375</v>
      </c>
      <c r="B12126">
        <v>3570998037</v>
      </c>
      <c r="C12126">
        <v>6152022515</v>
      </c>
      <c r="D12126" s="1">
        <v>45493</v>
      </c>
      <c r="E12126">
        <v>99215</v>
      </c>
      <c r="F12126">
        <v>99212</v>
      </c>
      <c r="G12126" t="s">
        <v>3269</v>
      </c>
      <c r="H12126" s="34">
        <v>45738</v>
      </c>
      <c r="I12126" s="7">
        <v>38877</v>
      </c>
      <c r="J12126" s="7">
        <v>35094.46</v>
      </c>
      <c r="K12126" s="7">
        <v>3005</v>
      </c>
      <c r="L12126" s="7">
        <v>777.54</v>
      </c>
      <c r="M12126" s="5">
        <v>0.02</v>
      </c>
      <c r="N12126" t="s">
        <v>16</v>
      </c>
      <c r="O12126" t="s">
        <v>30</v>
      </c>
      <c r="P12126" t="s">
        <v>3149</v>
      </c>
      <c r="Q12126" t="s">
        <v>19</v>
      </c>
      <c r="R12126" t="s">
        <v>43</v>
      </c>
      <c r="S12126" t="s">
        <v>17</v>
      </c>
      <c r="T12126" t="s">
        <v>13311</v>
      </c>
      <c r="U12126" s="1">
        <v>45584</v>
      </c>
      <c r="V12126">
        <v>91</v>
      </c>
      <c r="W12126" t="str">
        <f t="shared" si="236"/>
        <v>90-119</v>
      </c>
    </row>
    <row r="12127" spans="1:23" x14ac:dyDescent="0.25">
      <c r="A12127" t="s">
        <v>12376</v>
      </c>
      <c r="B12127">
        <v>5776317928</v>
      </c>
      <c r="C12127">
        <v>3460963912</v>
      </c>
      <c r="D12127" s="1">
        <v>45941</v>
      </c>
      <c r="E12127">
        <v>99214</v>
      </c>
      <c r="F12127">
        <v>99291</v>
      </c>
      <c r="G12127" t="s">
        <v>63</v>
      </c>
      <c r="H12127" s="34">
        <v>52803</v>
      </c>
      <c r="I12127" s="7">
        <v>34322</v>
      </c>
      <c r="J12127" s="7">
        <v>30203.360000000001</v>
      </c>
      <c r="K12127" s="7">
        <v>0</v>
      </c>
      <c r="L12127" s="7">
        <v>4118.6400000000003</v>
      </c>
      <c r="M12127" s="5">
        <v>0.12</v>
      </c>
      <c r="N12127" t="s">
        <v>46</v>
      </c>
      <c r="O12127" t="s">
        <v>17</v>
      </c>
      <c r="P12127" t="s">
        <v>31</v>
      </c>
      <c r="Q12127" t="s">
        <v>32</v>
      </c>
      <c r="R12127" t="s">
        <v>43</v>
      </c>
      <c r="S12127" t="s">
        <v>21</v>
      </c>
      <c r="T12127" t="s">
        <v>13310</v>
      </c>
      <c r="U12127" s="1">
        <v>45992</v>
      </c>
      <c r="V12127">
        <v>51</v>
      </c>
      <c r="W12127" t="str">
        <f t="shared" si="236"/>
        <v>30-59</v>
      </c>
    </row>
    <row r="12128" spans="1:23" x14ac:dyDescent="0.25">
      <c r="A12128" t="s">
        <v>12377</v>
      </c>
      <c r="B12128">
        <v>1686783688</v>
      </c>
      <c r="C12128">
        <v>4405691612</v>
      </c>
      <c r="D12128" s="1">
        <v>45365</v>
      </c>
      <c r="E12128">
        <v>99214</v>
      </c>
      <c r="F12128">
        <v>93000</v>
      </c>
      <c r="G12128" t="s">
        <v>61</v>
      </c>
      <c r="H12128" s="34">
        <v>57516</v>
      </c>
      <c r="I12128" s="7">
        <v>45438</v>
      </c>
      <c r="J12128" s="7">
        <v>31723.919999999998</v>
      </c>
      <c r="K12128" s="7">
        <v>6444</v>
      </c>
      <c r="L12128" s="7">
        <v>7270.08</v>
      </c>
      <c r="M12128" s="5">
        <v>0.16</v>
      </c>
      <c r="N12128" t="s">
        <v>1138</v>
      </c>
      <c r="O12128" t="s">
        <v>30</v>
      </c>
      <c r="P12128" t="s">
        <v>3148</v>
      </c>
      <c r="Q12128" t="s">
        <v>32</v>
      </c>
      <c r="R12128" t="s">
        <v>21</v>
      </c>
      <c r="S12128" t="s">
        <v>27</v>
      </c>
      <c r="T12128" t="s">
        <v>13310</v>
      </c>
      <c r="U12128" s="1">
        <v>45478</v>
      </c>
      <c r="V12128">
        <v>113</v>
      </c>
      <c r="W12128" t="str">
        <f t="shared" si="236"/>
        <v>90-119</v>
      </c>
    </row>
    <row r="12129" spans="1:23" x14ac:dyDescent="0.25">
      <c r="A12129" t="s">
        <v>12378</v>
      </c>
      <c r="B12129">
        <v>4847134159</v>
      </c>
      <c r="C12129">
        <v>6759454545</v>
      </c>
      <c r="D12129" s="1">
        <v>45589</v>
      </c>
      <c r="E12129">
        <v>99238</v>
      </c>
      <c r="F12129">
        <v>99204</v>
      </c>
      <c r="G12129" t="s">
        <v>3335</v>
      </c>
      <c r="H12129" s="34">
        <v>81509</v>
      </c>
      <c r="I12129" s="7">
        <v>66837</v>
      </c>
      <c r="J12129" s="7">
        <v>54806.34</v>
      </c>
      <c r="K12129" s="7">
        <v>0</v>
      </c>
      <c r="L12129" s="7">
        <v>12030.66</v>
      </c>
      <c r="M12129" s="5">
        <v>0.18</v>
      </c>
      <c r="N12129" t="s">
        <v>3141</v>
      </c>
      <c r="O12129" t="s">
        <v>17</v>
      </c>
      <c r="P12129" t="s">
        <v>3149</v>
      </c>
      <c r="Q12129" t="s">
        <v>19</v>
      </c>
      <c r="R12129" t="s">
        <v>43</v>
      </c>
      <c r="S12129" t="s">
        <v>17</v>
      </c>
      <c r="T12129" t="s">
        <v>13312</v>
      </c>
      <c r="U12129" s="1">
        <v>45728</v>
      </c>
      <c r="V12129">
        <v>139</v>
      </c>
      <c r="W12129" t="str">
        <f t="shared" si="236"/>
        <v>120-149</v>
      </c>
    </row>
    <row r="12130" spans="1:23" x14ac:dyDescent="0.25">
      <c r="A12130" t="s">
        <v>12379</v>
      </c>
      <c r="B12130">
        <v>6800905485</v>
      </c>
      <c r="C12130">
        <v>5444627171</v>
      </c>
      <c r="D12130" s="1">
        <v>45929</v>
      </c>
      <c r="E12130">
        <v>99213</v>
      </c>
      <c r="F12130">
        <v>90834</v>
      </c>
      <c r="G12130" t="s">
        <v>48</v>
      </c>
      <c r="H12130" s="34">
        <v>98625</v>
      </c>
      <c r="I12130" s="7">
        <v>73969</v>
      </c>
      <c r="J12130" s="7">
        <v>62873.65</v>
      </c>
      <c r="K12130" s="7">
        <v>0</v>
      </c>
      <c r="L12130" s="7">
        <v>11095.35</v>
      </c>
      <c r="M12130" s="5">
        <v>0.15</v>
      </c>
      <c r="N12130" t="s">
        <v>1139</v>
      </c>
      <c r="O12130" t="s">
        <v>17</v>
      </c>
      <c r="P12130" t="s">
        <v>35</v>
      </c>
      <c r="Q12130" t="s">
        <v>19</v>
      </c>
      <c r="R12130" t="s">
        <v>20</v>
      </c>
      <c r="S12130" t="s">
        <v>21</v>
      </c>
      <c r="T12130" t="s">
        <v>13311</v>
      </c>
      <c r="U12130" s="1">
        <v>45960</v>
      </c>
      <c r="V12130">
        <v>31</v>
      </c>
      <c r="W12130" t="str">
        <f t="shared" si="236"/>
        <v>30-59</v>
      </c>
    </row>
    <row r="12131" spans="1:23" x14ac:dyDescent="0.25">
      <c r="A12131" t="s">
        <v>12380</v>
      </c>
      <c r="B12131">
        <v>7789682965</v>
      </c>
      <c r="C12131">
        <v>229995652</v>
      </c>
      <c r="D12131" s="1">
        <v>45751</v>
      </c>
      <c r="E12131">
        <v>99213</v>
      </c>
      <c r="F12131">
        <v>71046</v>
      </c>
      <c r="G12131" t="s">
        <v>3283</v>
      </c>
      <c r="H12131" s="34">
        <v>41763</v>
      </c>
      <c r="I12131" s="7">
        <v>33410</v>
      </c>
      <c r="J12131" s="7">
        <v>24035.599999999999</v>
      </c>
      <c r="K12131" s="7">
        <v>4697</v>
      </c>
      <c r="L12131" s="7">
        <v>4677.3999999999996</v>
      </c>
      <c r="M12131" s="5">
        <v>0.14000000000000001</v>
      </c>
      <c r="N12131" t="s">
        <v>1135</v>
      </c>
      <c r="O12131" t="s">
        <v>30</v>
      </c>
      <c r="P12131" t="s">
        <v>55</v>
      </c>
      <c r="Q12131" t="s">
        <v>32</v>
      </c>
      <c r="R12131" t="s">
        <v>27</v>
      </c>
      <c r="S12131" t="s">
        <v>17</v>
      </c>
      <c r="T12131" t="s">
        <v>13310</v>
      </c>
      <c r="U12131" s="1">
        <v>45789</v>
      </c>
      <c r="V12131">
        <v>38</v>
      </c>
      <c r="W12131" t="str">
        <f t="shared" si="236"/>
        <v>30-59</v>
      </c>
    </row>
    <row r="12132" spans="1:23" x14ac:dyDescent="0.25">
      <c r="A12132" t="s">
        <v>12381</v>
      </c>
      <c r="B12132">
        <v>5905176320</v>
      </c>
      <c r="C12132">
        <v>454394347</v>
      </c>
      <c r="D12132" s="1">
        <v>45667</v>
      </c>
      <c r="E12132">
        <v>99238</v>
      </c>
      <c r="F12132">
        <v>99203</v>
      </c>
      <c r="G12132" t="s">
        <v>3488</v>
      </c>
      <c r="H12132" s="34">
        <v>90529</v>
      </c>
      <c r="I12132" s="7">
        <v>67897</v>
      </c>
      <c r="J12132" s="7">
        <v>50737.45</v>
      </c>
      <c r="K12132" s="7">
        <v>6975</v>
      </c>
      <c r="L12132" s="7">
        <v>10184.549999999999</v>
      </c>
      <c r="M12132" s="5">
        <v>0.15</v>
      </c>
      <c r="N12132" t="s">
        <v>1139</v>
      </c>
      <c r="O12132" t="s">
        <v>30</v>
      </c>
      <c r="P12132" t="s">
        <v>18</v>
      </c>
      <c r="Q12132" t="s">
        <v>19</v>
      </c>
      <c r="R12132" t="s">
        <v>20</v>
      </c>
      <c r="S12132" t="s">
        <v>27</v>
      </c>
      <c r="T12132" t="s">
        <v>13310</v>
      </c>
      <c r="U12132" s="1">
        <v>45798</v>
      </c>
      <c r="V12132">
        <v>130</v>
      </c>
      <c r="W12132" t="str">
        <f t="shared" si="236"/>
        <v>120-149</v>
      </c>
    </row>
    <row r="12133" spans="1:23" x14ac:dyDescent="0.25">
      <c r="A12133" t="s">
        <v>12382</v>
      </c>
      <c r="B12133">
        <v>9282168648</v>
      </c>
      <c r="C12133">
        <v>9307641946</v>
      </c>
      <c r="D12133" s="1">
        <v>45644</v>
      </c>
      <c r="E12133">
        <v>99215</v>
      </c>
      <c r="F12133">
        <v>99213</v>
      </c>
      <c r="G12133" t="s">
        <v>136</v>
      </c>
      <c r="H12133" s="34">
        <v>87007</v>
      </c>
      <c r="I12133" s="7">
        <v>62645</v>
      </c>
      <c r="J12133" s="7">
        <v>43435.4</v>
      </c>
      <c r="K12133" s="7">
        <v>14198</v>
      </c>
      <c r="L12133" s="7">
        <v>5011.6000000000004</v>
      </c>
      <c r="M12133" s="5">
        <v>0.08</v>
      </c>
      <c r="N12133" t="s">
        <v>24</v>
      </c>
      <c r="O12133" t="s">
        <v>27</v>
      </c>
      <c r="P12133" t="s">
        <v>3149</v>
      </c>
      <c r="Q12133" t="s">
        <v>32</v>
      </c>
      <c r="R12133" t="s">
        <v>38</v>
      </c>
      <c r="S12133" t="s">
        <v>17</v>
      </c>
      <c r="T12133" t="s">
        <v>13310</v>
      </c>
      <c r="U12133" s="1">
        <v>45725</v>
      </c>
      <c r="V12133">
        <v>81</v>
      </c>
      <c r="W12133" t="str">
        <f t="shared" si="236"/>
        <v>60-89</v>
      </c>
    </row>
    <row r="12134" spans="1:23" x14ac:dyDescent="0.25">
      <c r="A12134" t="s">
        <v>12383</v>
      </c>
      <c r="B12134">
        <v>1983403426</v>
      </c>
      <c r="C12134">
        <v>7952611262</v>
      </c>
      <c r="D12134" s="1">
        <v>45331</v>
      </c>
      <c r="E12134">
        <v>99221</v>
      </c>
      <c r="F12134">
        <v>99204</v>
      </c>
      <c r="G12134" t="s">
        <v>318</v>
      </c>
      <c r="H12134" s="34">
        <v>98697</v>
      </c>
      <c r="I12134" s="7">
        <v>83892</v>
      </c>
      <c r="J12134" s="7">
        <v>82214.16</v>
      </c>
      <c r="K12134" s="7">
        <v>0</v>
      </c>
      <c r="L12134" s="7">
        <v>1677.84</v>
      </c>
      <c r="M12134" s="5">
        <v>0.02</v>
      </c>
      <c r="N12134" t="s">
        <v>16</v>
      </c>
      <c r="O12134" t="s">
        <v>17</v>
      </c>
      <c r="P12134" t="s">
        <v>18</v>
      </c>
      <c r="Q12134" t="s">
        <v>19</v>
      </c>
      <c r="R12134" t="s">
        <v>38</v>
      </c>
      <c r="S12134" t="s">
        <v>17</v>
      </c>
      <c r="T12134" t="s">
        <v>13312</v>
      </c>
      <c r="U12134" s="1">
        <v>45492</v>
      </c>
      <c r="V12134">
        <v>160</v>
      </c>
      <c r="W12134" t="str">
        <f t="shared" si="236"/>
        <v>150-179</v>
      </c>
    </row>
    <row r="12135" spans="1:23" x14ac:dyDescent="0.25">
      <c r="A12135" t="s">
        <v>12384</v>
      </c>
      <c r="B12135">
        <v>9953391011</v>
      </c>
      <c r="C12135">
        <v>783373214</v>
      </c>
      <c r="D12135" s="1">
        <v>45316</v>
      </c>
      <c r="E12135">
        <v>99231</v>
      </c>
      <c r="F12135">
        <v>97110</v>
      </c>
      <c r="G12135" t="s">
        <v>3323</v>
      </c>
      <c r="H12135" s="34">
        <v>44360</v>
      </c>
      <c r="I12135" s="7">
        <v>35044</v>
      </c>
      <c r="J12135" s="7">
        <v>24933.96</v>
      </c>
      <c r="K12135" s="7">
        <v>4503</v>
      </c>
      <c r="L12135" s="7">
        <v>5607.04</v>
      </c>
      <c r="M12135" s="5">
        <v>0.16</v>
      </c>
      <c r="N12135" t="s">
        <v>1138</v>
      </c>
      <c r="O12135" t="s">
        <v>27</v>
      </c>
      <c r="P12135" t="s">
        <v>31</v>
      </c>
      <c r="Q12135" t="s">
        <v>32</v>
      </c>
      <c r="R12135" t="s">
        <v>43</v>
      </c>
      <c r="S12135" t="s">
        <v>27</v>
      </c>
      <c r="T12135" t="s">
        <v>13310</v>
      </c>
      <c r="U12135" s="1">
        <v>45363</v>
      </c>
      <c r="V12135">
        <v>47</v>
      </c>
      <c r="W12135" t="str">
        <f t="shared" si="236"/>
        <v>30-59</v>
      </c>
    </row>
    <row r="12136" spans="1:23" x14ac:dyDescent="0.25">
      <c r="A12136" t="s">
        <v>12385</v>
      </c>
      <c r="B12136">
        <v>6228480615</v>
      </c>
      <c r="C12136">
        <v>3120028083</v>
      </c>
      <c r="D12136" s="1">
        <v>45688</v>
      </c>
      <c r="E12136">
        <v>99231</v>
      </c>
      <c r="F12136">
        <v>99282</v>
      </c>
      <c r="G12136" t="s">
        <v>593</v>
      </c>
      <c r="H12136" s="34">
        <v>44727</v>
      </c>
      <c r="I12136" s="7">
        <v>29073</v>
      </c>
      <c r="J12136" s="7">
        <v>14166.24</v>
      </c>
      <c r="K12136" s="7">
        <v>11418</v>
      </c>
      <c r="L12136" s="7">
        <v>3488.76</v>
      </c>
      <c r="M12136" s="5">
        <v>0.12</v>
      </c>
      <c r="N12136" t="s">
        <v>46</v>
      </c>
      <c r="O12136" t="s">
        <v>27</v>
      </c>
      <c r="P12136" t="s">
        <v>97</v>
      </c>
      <c r="Q12136" t="s">
        <v>32</v>
      </c>
      <c r="R12136" t="s">
        <v>43</v>
      </c>
      <c r="S12136" t="s">
        <v>27</v>
      </c>
      <c r="T12136" t="s">
        <v>13311</v>
      </c>
      <c r="U12136" s="1">
        <v>45722</v>
      </c>
      <c r="V12136">
        <v>34</v>
      </c>
      <c r="W12136" t="str">
        <f t="shared" si="236"/>
        <v>30-59</v>
      </c>
    </row>
    <row r="12137" spans="1:23" x14ac:dyDescent="0.25">
      <c r="A12137" t="s">
        <v>12386</v>
      </c>
      <c r="B12137">
        <v>9492009432</v>
      </c>
      <c r="C12137">
        <v>8044836629</v>
      </c>
      <c r="D12137" s="1">
        <v>45474</v>
      </c>
      <c r="E12137">
        <v>99233</v>
      </c>
      <c r="F12137">
        <v>99285</v>
      </c>
      <c r="G12137" t="s">
        <v>3283</v>
      </c>
      <c r="H12137" s="34">
        <v>57109</v>
      </c>
      <c r="I12137" s="7">
        <v>42832</v>
      </c>
      <c r="J12137" s="7">
        <v>36407.199999999997</v>
      </c>
      <c r="K12137" s="7">
        <v>0</v>
      </c>
      <c r="L12137" s="7">
        <v>6424.8</v>
      </c>
      <c r="M12137" s="5">
        <v>0.15</v>
      </c>
      <c r="N12137" t="s">
        <v>1139</v>
      </c>
      <c r="O12137" t="s">
        <v>17</v>
      </c>
      <c r="P12137" t="s">
        <v>40</v>
      </c>
      <c r="Q12137" t="s">
        <v>32</v>
      </c>
      <c r="R12137" t="s">
        <v>21</v>
      </c>
      <c r="S12137" t="s">
        <v>17</v>
      </c>
      <c r="T12137" t="s">
        <v>13312</v>
      </c>
      <c r="U12137" s="1">
        <v>45510</v>
      </c>
      <c r="V12137">
        <v>36</v>
      </c>
      <c r="W12137" t="str">
        <f t="shared" si="236"/>
        <v>30-59</v>
      </c>
    </row>
    <row r="12138" spans="1:23" x14ac:dyDescent="0.25">
      <c r="A12138" t="s">
        <v>12387</v>
      </c>
      <c r="B12138">
        <v>3807177844</v>
      </c>
      <c r="C12138">
        <v>7098768217</v>
      </c>
      <c r="D12138" s="1">
        <v>45374</v>
      </c>
      <c r="E12138">
        <v>99215</v>
      </c>
      <c r="F12138">
        <v>99202</v>
      </c>
      <c r="G12138" t="s">
        <v>73</v>
      </c>
      <c r="H12138" s="34">
        <v>76495</v>
      </c>
      <c r="I12138" s="7">
        <v>57371</v>
      </c>
      <c r="J12138" s="7">
        <v>48765.35</v>
      </c>
      <c r="K12138" s="7">
        <v>0</v>
      </c>
      <c r="L12138" s="7">
        <v>8605.65</v>
      </c>
      <c r="M12138" s="5">
        <v>0.15</v>
      </c>
      <c r="N12138" t="s">
        <v>1139</v>
      </c>
      <c r="O12138" t="s">
        <v>17</v>
      </c>
      <c r="P12138" t="s">
        <v>3147</v>
      </c>
      <c r="Q12138" t="s">
        <v>19</v>
      </c>
      <c r="R12138" t="s">
        <v>26</v>
      </c>
      <c r="S12138" t="s">
        <v>21</v>
      </c>
      <c r="T12138" t="s">
        <v>13310</v>
      </c>
      <c r="U12138" s="1">
        <v>45516</v>
      </c>
      <c r="V12138">
        <v>142</v>
      </c>
      <c r="W12138" t="str">
        <f t="shared" si="236"/>
        <v>120-149</v>
      </c>
    </row>
    <row r="12139" spans="1:23" x14ac:dyDescent="0.25">
      <c r="A12139" t="s">
        <v>12388</v>
      </c>
      <c r="B12139">
        <v>6923378316</v>
      </c>
      <c r="C12139">
        <v>9249067269</v>
      </c>
      <c r="D12139" s="1">
        <v>45385</v>
      </c>
      <c r="E12139">
        <v>99223</v>
      </c>
      <c r="F12139">
        <v>99201</v>
      </c>
      <c r="G12139" t="s">
        <v>3256</v>
      </c>
      <c r="H12139" s="34">
        <v>68705</v>
      </c>
      <c r="I12139" s="7">
        <v>49468</v>
      </c>
      <c r="J12139" s="7">
        <v>41418.559999999998</v>
      </c>
      <c r="K12139" s="7">
        <v>4092</v>
      </c>
      <c r="L12139" s="7">
        <v>3957.44</v>
      </c>
      <c r="M12139" s="5">
        <v>0.08</v>
      </c>
      <c r="N12139" t="s">
        <v>24</v>
      </c>
      <c r="O12139" t="s">
        <v>30</v>
      </c>
      <c r="P12139" t="s">
        <v>18</v>
      </c>
      <c r="Q12139" t="s">
        <v>32</v>
      </c>
      <c r="R12139" t="s">
        <v>38</v>
      </c>
      <c r="S12139" t="s">
        <v>27</v>
      </c>
      <c r="T12139" t="s">
        <v>13312</v>
      </c>
      <c r="U12139" s="1">
        <v>45494</v>
      </c>
      <c r="V12139">
        <v>109</v>
      </c>
      <c r="W12139" t="str">
        <f t="shared" si="236"/>
        <v>90-119</v>
      </c>
    </row>
    <row r="12140" spans="1:23" x14ac:dyDescent="0.25">
      <c r="A12140" t="s">
        <v>12389</v>
      </c>
      <c r="B12140">
        <v>4960010534</v>
      </c>
      <c r="C12140">
        <v>4026000483</v>
      </c>
      <c r="D12140" s="1">
        <v>45816</v>
      </c>
      <c r="E12140">
        <v>99221</v>
      </c>
      <c r="F12140">
        <v>99201</v>
      </c>
      <c r="G12140" t="s">
        <v>4314</v>
      </c>
      <c r="H12140" s="34">
        <v>82684</v>
      </c>
      <c r="I12140" s="7">
        <v>53745</v>
      </c>
      <c r="J12140" s="7">
        <v>47295.6</v>
      </c>
      <c r="K12140" s="7">
        <v>0</v>
      </c>
      <c r="L12140" s="7">
        <v>6449.4</v>
      </c>
      <c r="M12140" s="5">
        <v>0.12</v>
      </c>
      <c r="N12140" t="s">
        <v>46</v>
      </c>
      <c r="O12140" t="s">
        <v>17</v>
      </c>
      <c r="P12140" t="s">
        <v>18</v>
      </c>
      <c r="Q12140" t="s">
        <v>19</v>
      </c>
      <c r="R12140" t="s">
        <v>26</v>
      </c>
      <c r="S12140" t="s">
        <v>21</v>
      </c>
      <c r="T12140" t="s">
        <v>13312</v>
      </c>
      <c r="U12140" s="1">
        <v>45927</v>
      </c>
      <c r="V12140">
        <v>111</v>
      </c>
      <c r="W12140" t="str">
        <f t="shared" si="236"/>
        <v>90-119</v>
      </c>
    </row>
    <row r="12141" spans="1:23" x14ac:dyDescent="0.25">
      <c r="A12141" t="s">
        <v>12390</v>
      </c>
      <c r="B12141">
        <v>3202546994</v>
      </c>
      <c r="C12141">
        <v>1332808704</v>
      </c>
      <c r="D12141" s="1">
        <v>45487</v>
      </c>
      <c r="E12141">
        <v>99222</v>
      </c>
      <c r="F12141">
        <v>99291</v>
      </c>
      <c r="G12141" t="s">
        <v>99</v>
      </c>
      <c r="H12141" s="34">
        <v>17027</v>
      </c>
      <c r="I12141" s="7">
        <v>13962</v>
      </c>
      <c r="J12141" s="7">
        <v>10527.84</v>
      </c>
      <c r="K12141" s="7">
        <v>921</v>
      </c>
      <c r="L12141" s="7">
        <v>2513.16</v>
      </c>
      <c r="M12141" s="5">
        <v>0.18</v>
      </c>
      <c r="N12141" t="s">
        <v>3141</v>
      </c>
      <c r="O12141" t="s">
        <v>30</v>
      </c>
      <c r="P12141" t="s">
        <v>3147</v>
      </c>
      <c r="Q12141" t="s">
        <v>32</v>
      </c>
      <c r="R12141" t="s">
        <v>20</v>
      </c>
      <c r="S12141" t="s">
        <v>17</v>
      </c>
      <c r="T12141" t="s">
        <v>13311</v>
      </c>
      <c r="U12141" s="1">
        <v>45636</v>
      </c>
      <c r="V12141">
        <v>149</v>
      </c>
      <c r="W12141" t="str">
        <f t="shared" si="236"/>
        <v>120-149</v>
      </c>
    </row>
    <row r="12142" spans="1:23" x14ac:dyDescent="0.25">
      <c r="A12142" t="s">
        <v>12391</v>
      </c>
      <c r="B12142">
        <v>5958744509</v>
      </c>
      <c r="C12142">
        <v>6587184171</v>
      </c>
      <c r="D12142" s="1">
        <v>45860</v>
      </c>
      <c r="E12142">
        <v>99214</v>
      </c>
      <c r="F12142">
        <v>85025</v>
      </c>
      <c r="G12142" t="s">
        <v>3494</v>
      </c>
      <c r="H12142" s="34">
        <v>25061</v>
      </c>
      <c r="I12142" s="7">
        <v>20550</v>
      </c>
      <c r="J12142" s="7">
        <v>10668</v>
      </c>
      <c r="K12142" s="7">
        <v>6183</v>
      </c>
      <c r="L12142" s="7">
        <v>3699</v>
      </c>
      <c r="M12142" s="5">
        <v>0.18</v>
      </c>
      <c r="N12142" t="s">
        <v>3141</v>
      </c>
      <c r="O12142" t="s">
        <v>27</v>
      </c>
      <c r="P12142" t="s">
        <v>3147</v>
      </c>
      <c r="Q12142" t="s">
        <v>32</v>
      </c>
      <c r="R12142" t="s">
        <v>27</v>
      </c>
      <c r="S12142" t="s">
        <v>21</v>
      </c>
      <c r="T12142" t="s">
        <v>13311</v>
      </c>
      <c r="U12142" s="1">
        <v>45975</v>
      </c>
      <c r="V12142">
        <v>115</v>
      </c>
      <c r="W12142" t="str">
        <f t="shared" si="236"/>
        <v>90-119</v>
      </c>
    </row>
    <row r="12143" spans="1:23" x14ac:dyDescent="0.25">
      <c r="A12143" t="s">
        <v>12392</v>
      </c>
      <c r="B12143">
        <v>2810464309</v>
      </c>
      <c r="C12143">
        <v>8079111806</v>
      </c>
      <c r="D12143" s="1">
        <v>45669</v>
      </c>
      <c r="E12143">
        <v>99221</v>
      </c>
      <c r="F12143">
        <v>99214</v>
      </c>
      <c r="G12143" t="s">
        <v>3335</v>
      </c>
      <c r="H12143" s="34">
        <v>47653</v>
      </c>
      <c r="I12143" s="7">
        <v>37646</v>
      </c>
      <c r="J12143" s="7">
        <v>24779.64</v>
      </c>
      <c r="K12143" s="7">
        <v>6843</v>
      </c>
      <c r="L12143" s="7">
        <v>6023.36</v>
      </c>
      <c r="M12143" s="5">
        <v>0.16</v>
      </c>
      <c r="N12143" t="s">
        <v>1138</v>
      </c>
      <c r="O12143" t="s">
        <v>27</v>
      </c>
      <c r="P12143" t="s">
        <v>35</v>
      </c>
      <c r="Q12143" t="s">
        <v>32</v>
      </c>
      <c r="R12143" t="s">
        <v>38</v>
      </c>
      <c r="S12143" t="s">
        <v>17</v>
      </c>
      <c r="T12143" t="s">
        <v>13312</v>
      </c>
      <c r="U12143" s="1">
        <v>45791</v>
      </c>
      <c r="V12143">
        <v>122</v>
      </c>
      <c r="W12143" t="str">
        <f t="shared" si="236"/>
        <v>120-149</v>
      </c>
    </row>
    <row r="12144" spans="1:23" x14ac:dyDescent="0.25">
      <c r="A12144" t="s">
        <v>12393</v>
      </c>
      <c r="B12144">
        <v>5099356641</v>
      </c>
      <c r="C12144">
        <v>5747890009</v>
      </c>
      <c r="D12144" s="1">
        <v>45803</v>
      </c>
      <c r="E12144">
        <v>99231</v>
      </c>
      <c r="F12144">
        <v>99292</v>
      </c>
      <c r="G12144" t="s">
        <v>365</v>
      </c>
      <c r="H12144" s="34">
        <v>63634</v>
      </c>
      <c r="I12144" s="7">
        <v>45816</v>
      </c>
      <c r="J12144" s="7">
        <v>30005.72</v>
      </c>
      <c r="K12144" s="7">
        <v>12145</v>
      </c>
      <c r="L12144" s="7">
        <v>3665.28</v>
      </c>
      <c r="M12144" s="5">
        <v>0.08</v>
      </c>
      <c r="N12144" t="s">
        <v>24</v>
      </c>
      <c r="O12144" t="s">
        <v>27</v>
      </c>
      <c r="P12144" t="s">
        <v>3146</v>
      </c>
      <c r="Q12144" t="s">
        <v>32</v>
      </c>
      <c r="R12144" t="s">
        <v>38</v>
      </c>
      <c r="S12144" t="s">
        <v>27</v>
      </c>
      <c r="T12144" t="s">
        <v>13311</v>
      </c>
      <c r="U12144" s="1">
        <v>45930</v>
      </c>
      <c r="V12144">
        <v>127</v>
      </c>
      <c r="W12144" t="str">
        <f t="shared" si="236"/>
        <v>120-149</v>
      </c>
    </row>
    <row r="12145" spans="1:23" x14ac:dyDescent="0.25">
      <c r="A12145" t="s">
        <v>12394</v>
      </c>
      <c r="B12145">
        <v>6355233690</v>
      </c>
      <c r="C12145">
        <v>1464863669</v>
      </c>
      <c r="D12145" s="1">
        <v>45873</v>
      </c>
      <c r="E12145">
        <v>99223</v>
      </c>
      <c r="F12145">
        <v>99204</v>
      </c>
      <c r="G12145" t="s">
        <v>3412</v>
      </c>
      <c r="H12145" s="34">
        <v>28919</v>
      </c>
      <c r="I12145" s="7">
        <v>18797</v>
      </c>
      <c r="J12145" s="7">
        <v>13202.36</v>
      </c>
      <c r="K12145" s="7">
        <v>3339</v>
      </c>
      <c r="L12145" s="7">
        <v>2255.64</v>
      </c>
      <c r="M12145" s="5">
        <v>0.12</v>
      </c>
      <c r="N12145" t="s">
        <v>46</v>
      </c>
      <c r="O12145" t="s">
        <v>27</v>
      </c>
      <c r="P12145" t="s">
        <v>3148</v>
      </c>
      <c r="Q12145" t="s">
        <v>19</v>
      </c>
      <c r="R12145" t="s">
        <v>38</v>
      </c>
      <c r="S12145" t="s">
        <v>17</v>
      </c>
      <c r="T12145" t="s">
        <v>13311</v>
      </c>
      <c r="U12145" s="1">
        <v>45960</v>
      </c>
      <c r="V12145">
        <v>87</v>
      </c>
      <c r="W12145" t="str">
        <f t="shared" si="236"/>
        <v>60-89</v>
      </c>
    </row>
    <row r="12146" spans="1:23" x14ac:dyDescent="0.25">
      <c r="A12146" t="s">
        <v>12395</v>
      </c>
      <c r="B12146">
        <v>4453388001</v>
      </c>
      <c r="C12146">
        <v>2600312520</v>
      </c>
      <c r="D12146" s="1">
        <v>45399</v>
      </c>
      <c r="E12146">
        <v>99231</v>
      </c>
      <c r="F12146">
        <v>80053</v>
      </c>
      <c r="G12146" t="s">
        <v>3438</v>
      </c>
      <c r="H12146" s="34">
        <v>37096</v>
      </c>
      <c r="I12146" s="7">
        <v>30419</v>
      </c>
      <c r="J12146" s="7">
        <v>24943.58</v>
      </c>
      <c r="K12146" s="7">
        <v>0</v>
      </c>
      <c r="L12146" s="7">
        <v>5475.42</v>
      </c>
      <c r="M12146" s="5">
        <v>0.18</v>
      </c>
      <c r="N12146" t="s">
        <v>3141</v>
      </c>
      <c r="O12146" t="s">
        <v>17</v>
      </c>
      <c r="P12146" t="s">
        <v>25</v>
      </c>
      <c r="Q12146" t="s">
        <v>32</v>
      </c>
      <c r="R12146" t="s">
        <v>20</v>
      </c>
      <c r="S12146" t="s">
        <v>21</v>
      </c>
      <c r="T12146" t="s">
        <v>13312</v>
      </c>
      <c r="U12146" s="1">
        <v>45560</v>
      </c>
      <c r="V12146">
        <v>161</v>
      </c>
      <c r="W12146" t="str">
        <f t="shared" si="236"/>
        <v>150-179</v>
      </c>
    </row>
    <row r="12147" spans="1:23" x14ac:dyDescent="0.25">
      <c r="A12147" t="s">
        <v>12396</v>
      </c>
      <c r="B12147">
        <v>2722367156</v>
      </c>
      <c r="C12147">
        <v>6544108526</v>
      </c>
      <c r="D12147" s="1">
        <v>45355</v>
      </c>
      <c r="E12147">
        <v>99213</v>
      </c>
      <c r="F12147">
        <v>99205</v>
      </c>
      <c r="G12147" t="s">
        <v>3218</v>
      </c>
      <c r="H12147" s="34">
        <v>51012</v>
      </c>
      <c r="I12147" s="7">
        <v>40810</v>
      </c>
      <c r="J12147" s="7">
        <v>35096.6</v>
      </c>
      <c r="K12147" s="7">
        <v>0</v>
      </c>
      <c r="L12147" s="7">
        <v>5713.4</v>
      </c>
      <c r="M12147" s="5">
        <v>0.14000000000000001</v>
      </c>
      <c r="N12147" t="s">
        <v>1135</v>
      </c>
      <c r="O12147" t="s">
        <v>17</v>
      </c>
      <c r="P12147" t="s">
        <v>58</v>
      </c>
      <c r="Q12147" t="s">
        <v>32</v>
      </c>
      <c r="R12147" t="s">
        <v>26</v>
      </c>
      <c r="S12147" t="s">
        <v>21</v>
      </c>
      <c r="T12147" t="s">
        <v>13312</v>
      </c>
      <c r="U12147" s="1">
        <v>45451</v>
      </c>
      <c r="V12147">
        <v>96</v>
      </c>
      <c r="W12147" t="str">
        <f t="shared" si="236"/>
        <v>90-119</v>
      </c>
    </row>
    <row r="12148" spans="1:23" x14ac:dyDescent="0.25">
      <c r="A12148" t="s">
        <v>12397</v>
      </c>
      <c r="B12148">
        <v>1941197984</v>
      </c>
      <c r="C12148">
        <v>4026541242</v>
      </c>
      <c r="D12148" s="1">
        <v>45528</v>
      </c>
      <c r="E12148">
        <v>99232</v>
      </c>
      <c r="F12148">
        <v>81000</v>
      </c>
      <c r="G12148" t="s">
        <v>3223</v>
      </c>
      <c r="H12148" s="34">
        <v>59632</v>
      </c>
      <c r="I12148" s="7">
        <v>47706</v>
      </c>
      <c r="J12148" s="7">
        <v>25395.16</v>
      </c>
      <c r="K12148" s="7">
        <v>15632</v>
      </c>
      <c r="L12148" s="7">
        <v>6678.84</v>
      </c>
      <c r="M12148" s="5">
        <v>0.14000000000000001</v>
      </c>
      <c r="N12148" t="s">
        <v>1135</v>
      </c>
      <c r="O12148" t="s">
        <v>27</v>
      </c>
      <c r="P12148" t="s">
        <v>3146</v>
      </c>
      <c r="Q12148" t="s">
        <v>19</v>
      </c>
      <c r="R12148" t="s">
        <v>20</v>
      </c>
      <c r="S12148" t="s">
        <v>21</v>
      </c>
      <c r="T12148" t="s">
        <v>13310</v>
      </c>
      <c r="U12148" s="1">
        <v>45622</v>
      </c>
      <c r="V12148">
        <v>94</v>
      </c>
      <c r="W12148" t="str">
        <f t="shared" si="236"/>
        <v>90-119</v>
      </c>
    </row>
    <row r="12149" spans="1:23" x14ac:dyDescent="0.25">
      <c r="A12149" t="s">
        <v>12398</v>
      </c>
      <c r="B12149">
        <v>1939549439</v>
      </c>
      <c r="C12149">
        <v>2313866569</v>
      </c>
      <c r="D12149" s="1">
        <v>45596</v>
      </c>
      <c r="E12149">
        <v>99213</v>
      </c>
      <c r="F12149">
        <v>99215</v>
      </c>
      <c r="G12149" t="s">
        <v>3669</v>
      </c>
      <c r="H12149" s="34">
        <v>41534</v>
      </c>
      <c r="I12149" s="7">
        <v>32812</v>
      </c>
      <c r="J12149" s="7">
        <v>25090.080000000002</v>
      </c>
      <c r="K12149" s="7">
        <v>2472</v>
      </c>
      <c r="L12149" s="7">
        <v>5249.92</v>
      </c>
      <c r="M12149" s="5">
        <v>0.16</v>
      </c>
      <c r="N12149" t="s">
        <v>1138</v>
      </c>
      <c r="O12149" t="s">
        <v>30</v>
      </c>
      <c r="P12149" t="s">
        <v>3150</v>
      </c>
      <c r="Q12149" t="s">
        <v>32</v>
      </c>
      <c r="R12149" t="s">
        <v>38</v>
      </c>
      <c r="S12149" t="s">
        <v>21</v>
      </c>
      <c r="T12149" t="s">
        <v>13312</v>
      </c>
      <c r="U12149" s="1">
        <v>45740</v>
      </c>
      <c r="V12149">
        <v>144</v>
      </c>
      <c r="W12149" t="str">
        <f t="shared" si="236"/>
        <v>120-149</v>
      </c>
    </row>
    <row r="12150" spans="1:23" x14ac:dyDescent="0.25">
      <c r="A12150" t="s">
        <v>12399</v>
      </c>
      <c r="B12150">
        <v>6210978873</v>
      </c>
      <c r="C12150">
        <v>2857085096</v>
      </c>
      <c r="D12150" s="1">
        <v>45650</v>
      </c>
      <c r="E12150">
        <v>99223</v>
      </c>
      <c r="F12150">
        <v>99281</v>
      </c>
      <c r="G12150" t="s">
        <v>148</v>
      </c>
      <c r="H12150" s="34">
        <v>90918</v>
      </c>
      <c r="I12150" s="7">
        <v>70916</v>
      </c>
      <c r="J12150" s="7">
        <v>56732.800000000003</v>
      </c>
      <c r="K12150" s="7">
        <v>0</v>
      </c>
      <c r="L12150" s="7">
        <v>14183.2</v>
      </c>
      <c r="M12150" s="5">
        <v>0.2</v>
      </c>
      <c r="N12150" t="s">
        <v>3140</v>
      </c>
      <c r="O12150" t="s">
        <v>17</v>
      </c>
      <c r="P12150" t="s">
        <v>3148</v>
      </c>
      <c r="Q12150" t="s">
        <v>19</v>
      </c>
      <c r="R12150" t="s">
        <v>43</v>
      </c>
      <c r="S12150" t="s">
        <v>27</v>
      </c>
      <c r="T12150" t="s">
        <v>13311</v>
      </c>
      <c r="U12150" s="1">
        <v>45684</v>
      </c>
      <c r="V12150">
        <v>34</v>
      </c>
      <c r="W12150" t="str">
        <f t="shared" si="236"/>
        <v>30-59</v>
      </c>
    </row>
    <row r="12151" spans="1:23" x14ac:dyDescent="0.25">
      <c r="A12151" t="s">
        <v>12400</v>
      </c>
      <c r="B12151">
        <v>3037536587</v>
      </c>
      <c r="C12151">
        <v>6836050286</v>
      </c>
      <c r="D12151" s="1">
        <v>45508</v>
      </c>
      <c r="E12151">
        <v>99231</v>
      </c>
      <c r="F12151">
        <v>93000</v>
      </c>
      <c r="G12151" t="s">
        <v>3161</v>
      </c>
      <c r="H12151" s="34">
        <v>70681</v>
      </c>
      <c r="I12151" s="7">
        <v>60079</v>
      </c>
      <c r="J12151" s="7">
        <v>49718.42</v>
      </c>
      <c r="K12151" s="7">
        <v>9159</v>
      </c>
      <c r="L12151" s="7">
        <v>1201.58</v>
      </c>
      <c r="M12151" s="5">
        <v>0.02</v>
      </c>
      <c r="N12151" t="s">
        <v>16</v>
      </c>
      <c r="O12151" t="s">
        <v>27</v>
      </c>
      <c r="P12151" t="s">
        <v>55</v>
      </c>
      <c r="Q12151" t="s">
        <v>19</v>
      </c>
      <c r="R12151" t="s">
        <v>21</v>
      </c>
      <c r="S12151" t="s">
        <v>27</v>
      </c>
      <c r="T12151" t="s">
        <v>13311</v>
      </c>
      <c r="U12151" s="1">
        <v>45679</v>
      </c>
      <c r="V12151">
        <v>171</v>
      </c>
      <c r="W12151" t="str">
        <f t="shared" si="236"/>
        <v>150-179</v>
      </c>
    </row>
    <row r="12152" spans="1:23" x14ac:dyDescent="0.25">
      <c r="A12152" t="s">
        <v>12401</v>
      </c>
      <c r="B12152">
        <v>6754440274</v>
      </c>
      <c r="C12152">
        <v>3061137059</v>
      </c>
      <c r="D12152" s="1">
        <v>45897</v>
      </c>
      <c r="E12152">
        <v>99215</v>
      </c>
      <c r="F12152">
        <v>81000</v>
      </c>
      <c r="G12152" t="s">
        <v>3286</v>
      </c>
      <c r="H12152" s="34">
        <v>41752</v>
      </c>
      <c r="I12152" s="7">
        <v>34237</v>
      </c>
      <c r="J12152" s="7">
        <v>28074.34</v>
      </c>
      <c r="K12152" s="7">
        <v>0</v>
      </c>
      <c r="L12152" s="7">
        <v>6162.66</v>
      </c>
      <c r="M12152" s="5">
        <v>0.18</v>
      </c>
      <c r="N12152" t="s">
        <v>3141</v>
      </c>
      <c r="O12152" t="s">
        <v>17</v>
      </c>
      <c r="P12152" t="s">
        <v>97</v>
      </c>
      <c r="Q12152" t="s">
        <v>32</v>
      </c>
      <c r="R12152" t="s">
        <v>27</v>
      </c>
      <c r="S12152" t="s">
        <v>17</v>
      </c>
      <c r="T12152" t="s">
        <v>13312</v>
      </c>
      <c r="U12152" s="1">
        <v>46051</v>
      </c>
      <c r="V12152">
        <v>154</v>
      </c>
      <c r="W12152" t="str">
        <f t="shared" si="236"/>
        <v>150-179</v>
      </c>
    </row>
    <row r="12153" spans="1:23" x14ac:dyDescent="0.25">
      <c r="A12153" t="s">
        <v>12402</v>
      </c>
      <c r="B12153">
        <v>3470310410</v>
      </c>
      <c r="C12153">
        <v>5322116696</v>
      </c>
      <c r="D12153" s="1">
        <v>45692</v>
      </c>
      <c r="E12153">
        <v>99231</v>
      </c>
      <c r="F12153">
        <v>99205</v>
      </c>
      <c r="G12153" t="s">
        <v>3331</v>
      </c>
      <c r="H12153" s="34">
        <v>62440</v>
      </c>
      <c r="I12153" s="7">
        <v>49328</v>
      </c>
      <c r="J12153" s="7">
        <v>41435.519999999997</v>
      </c>
      <c r="K12153" s="7">
        <v>0</v>
      </c>
      <c r="L12153" s="7">
        <v>7892.48</v>
      </c>
      <c r="M12153" s="5">
        <v>0.16</v>
      </c>
      <c r="N12153" t="s">
        <v>1138</v>
      </c>
      <c r="O12153" t="s">
        <v>17</v>
      </c>
      <c r="P12153" t="s">
        <v>3147</v>
      </c>
      <c r="Q12153" t="s">
        <v>19</v>
      </c>
      <c r="R12153" t="s">
        <v>21</v>
      </c>
      <c r="S12153" t="s">
        <v>17</v>
      </c>
      <c r="T12153" t="s">
        <v>13310</v>
      </c>
      <c r="U12153" s="1">
        <v>45783</v>
      </c>
      <c r="V12153">
        <v>91</v>
      </c>
      <c r="W12153" t="str">
        <f t="shared" si="236"/>
        <v>90-119</v>
      </c>
    </row>
    <row r="12154" spans="1:23" x14ac:dyDescent="0.25">
      <c r="A12154" t="s">
        <v>12403</v>
      </c>
      <c r="B12154">
        <v>2390240260</v>
      </c>
      <c r="C12154">
        <v>9577894902</v>
      </c>
      <c r="D12154" s="1">
        <v>45611</v>
      </c>
      <c r="E12154">
        <v>99214</v>
      </c>
      <c r="F12154">
        <v>99204</v>
      </c>
      <c r="G12154" t="s">
        <v>3438</v>
      </c>
      <c r="H12154" s="34">
        <v>85264</v>
      </c>
      <c r="I12154" s="7">
        <v>63948</v>
      </c>
      <c r="J12154" s="7">
        <v>37634.800000000003</v>
      </c>
      <c r="K12154" s="7">
        <v>16721</v>
      </c>
      <c r="L12154" s="7">
        <v>9592.2000000000007</v>
      </c>
      <c r="M12154" s="5">
        <v>0.15</v>
      </c>
      <c r="N12154" t="s">
        <v>1139</v>
      </c>
      <c r="O12154" t="s">
        <v>27</v>
      </c>
      <c r="P12154" t="s">
        <v>35</v>
      </c>
      <c r="Q12154" t="s">
        <v>32</v>
      </c>
      <c r="R12154" t="s">
        <v>27</v>
      </c>
      <c r="S12154" t="s">
        <v>27</v>
      </c>
      <c r="T12154" t="s">
        <v>13312</v>
      </c>
      <c r="U12154" s="1">
        <v>45700</v>
      </c>
      <c r="V12154">
        <v>89</v>
      </c>
      <c r="W12154" t="str">
        <f t="shared" si="236"/>
        <v>60-89</v>
      </c>
    </row>
    <row r="12155" spans="1:23" x14ac:dyDescent="0.25">
      <c r="A12155" t="s">
        <v>12404</v>
      </c>
      <c r="B12155">
        <v>1137386224</v>
      </c>
      <c r="C12155">
        <v>121831963</v>
      </c>
      <c r="D12155" s="1">
        <v>45672</v>
      </c>
      <c r="E12155">
        <v>99214</v>
      </c>
      <c r="F12155">
        <v>99282</v>
      </c>
      <c r="G12155" t="s">
        <v>110</v>
      </c>
      <c r="H12155" s="34">
        <v>97085</v>
      </c>
      <c r="I12155" s="7">
        <v>69901</v>
      </c>
      <c r="J12155" s="7">
        <v>56301.919999999998</v>
      </c>
      <c r="K12155" s="7">
        <v>8007</v>
      </c>
      <c r="L12155" s="7">
        <v>5592.08</v>
      </c>
      <c r="M12155" s="5">
        <v>0.08</v>
      </c>
      <c r="N12155" t="s">
        <v>24</v>
      </c>
      <c r="O12155" t="s">
        <v>27</v>
      </c>
      <c r="P12155" t="s">
        <v>3149</v>
      </c>
      <c r="Q12155" t="s">
        <v>32</v>
      </c>
      <c r="R12155" t="s">
        <v>43</v>
      </c>
      <c r="S12155" t="s">
        <v>27</v>
      </c>
      <c r="T12155" t="s">
        <v>13312</v>
      </c>
      <c r="U12155" s="1">
        <v>45784</v>
      </c>
      <c r="V12155">
        <v>112</v>
      </c>
      <c r="W12155" t="str">
        <f t="shared" si="236"/>
        <v>90-119</v>
      </c>
    </row>
    <row r="12156" spans="1:23" x14ac:dyDescent="0.25">
      <c r="A12156" t="s">
        <v>12405</v>
      </c>
      <c r="B12156">
        <v>9130817237</v>
      </c>
      <c r="C12156">
        <v>884209163</v>
      </c>
      <c r="D12156" s="1">
        <v>45807</v>
      </c>
      <c r="E12156">
        <v>99238</v>
      </c>
      <c r="F12156">
        <v>99214</v>
      </c>
      <c r="G12156" t="s">
        <v>29</v>
      </c>
      <c r="H12156" s="34">
        <v>50768</v>
      </c>
      <c r="I12156" s="7">
        <v>43153</v>
      </c>
      <c r="J12156" s="7">
        <v>26629.94</v>
      </c>
      <c r="K12156" s="7">
        <v>15660</v>
      </c>
      <c r="L12156" s="7">
        <v>863.06</v>
      </c>
      <c r="M12156" s="5">
        <v>0.02</v>
      </c>
      <c r="N12156" t="s">
        <v>16</v>
      </c>
      <c r="O12156" t="s">
        <v>27</v>
      </c>
      <c r="P12156" t="s">
        <v>31</v>
      </c>
      <c r="Q12156" t="s">
        <v>32</v>
      </c>
      <c r="R12156" t="s">
        <v>20</v>
      </c>
      <c r="S12156" t="s">
        <v>21</v>
      </c>
      <c r="T12156" t="s">
        <v>13310</v>
      </c>
      <c r="U12156" s="1">
        <v>45960</v>
      </c>
      <c r="V12156">
        <v>153</v>
      </c>
      <c r="W12156" t="str">
        <f t="shared" si="236"/>
        <v>150-179</v>
      </c>
    </row>
    <row r="12157" spans="1:23" x14ac:dyDescent="0.25">
      <c r="A12157" t="s">
        <v>12406</v>
      </c>
      <c r="B12157">
        <v>1218436379</v>
      </c>
      <c r="C12157">
        <v>440736976</v>
      </c>
      <c r="D12157" s="1">
        <v>45800</v>
      </c>
      <c r="E12157">
        <v>99223</v>
      </c>
      <c r="F12157">
        <v>99204</v>
      </c>
      <c r="G12157" t="s">
        <v>207</v>
      </c>
      <c r="H12157" s="34">
        <v>15111</v>
      </c>
      <c r="I12157" s="7">
        <v>9822</v>
      </c>
      <c r="J12157" s="7">
        <v>7620.36</v>
      </c>
      <c r="K12157" s="7">
        <v>1023</v>
      </c>
      <c r="L12157" s="7">
        <v>1178.6400000000001</v>
      </c>
      <c r="M12157" s="5">
        <v>0.12</v>
      </c>
      <c r="N12157" t="s">
        <v>46</v>
      </c>
      <c r="O12157" t="s">
        <v>30</v>
      </c>
      <c r="P12157" t="s">
        <v>31</v>
      </c>
      <c r="Q12157" t="s">
        <v>19</v>
      </c>
      <c r="R12157" t="s">
        <v>21</v>
      </c>
      <c r="S12157" t="s">
        <v>17</v>
      </c>
      <c r="T12157" t="s">
        <v>13310</v>
      </c>
      <c r="U12157" s="1">
        <v>45888</v>
      </c>
      <c r="V12157">
        <v>88</v>
      </c>
      <c r="W12157" t="str">
        <f t="shared" si="236"/>
        <v>60-89</v>
      </c>
    </row>
    <row r="12158" spans="1:23" x14ac:dyDescent="0.25">
      <c r="A12158" t="s">
        <v>12407</v>
      </c>
      <c r="B12158">
        <v>5474088106</v>
      </c>
      <c r="C12158">
        <v>6123042114</v>
      </c>
      <c r="D12158" s="1">
        <v>45815</v>
      </c>
      <c r="E12158">
        <v>99213</v>
      </c>
      <c r="F12158">
        <v>99282</v>
      </c>
      <c r="G12158" t="s">
        <v>200</v>
      </c>
      <c r="H12158" s="34">
        <v>68967</v>
      </c>
      <c r="I12158" s="7">
        <v>49656</v>
      </c>
      <c r="J12158" s="7">
        <v>31951.52</v>
      </c>
      <c r="K12158" s="7">
        <v>13732</v>
      </c>
      <c r="L12158" s="7">
        <v>3972.48</v>
      </c>
      <c r="M12158" s="5">
        <v>0.08</v>
      </c>
      <c r="N12158" t="s">
        <v>24</v>
      </c>
      <c r="O12158" t="s">
        <v>27</v>
      </c>
      <c r="P12158" t="s">
        <v>18</v>
      </c>
      <c r="Q12158" t="s">
        <v>32</v>
      </c>
      <c r="R12158" t="s">
        <v>43</v>
      </c>
      <c r="S12158" t="s">
        <v>21</v>
      </c>
      <c r="T12158" t="s">
        <v>13312</v>
      </c>
      <c r="U12158" s="1">
        <v>45965</v>
      </c>
      <c r="V12158">
        <v>150</v>
      </c>
      <c r="W12158" t="str">
        <f t="shared" si="236"/>
        <v>150-179</v>
      </c>
    </row>
    <row r="12159" spans="1:23" x14ac:dyDescent="0.25">
      <c r="A12159" t="s">
        <v>12408</v>
      </c>
      <c r="B12159">
        <v>996052139</v>
      </c>
      <c r="C12159">
        <v>1597503750</v>
      </c>
      <c r="D12159" s="1">
        <v>45354</v>
      </c>
      <c r="E12159">
        <v>99222</v>
      </c>
      <c r="F12159">
        <v>36415</v>
      </c>
      <c r="G12159" t="s">
        <v>209</v>
      </c>
      <c r="H12159" s="34">
        <v>34478</v>
      </c>
      <c r="I12159" s="7">
        <v>27238</v>
      </c>
      <c r="J12159" s="7">
        <v>22879.919999999998</v>
      </c>
      <c r="K12159" s="7">
        <v>0</v>
      </c>
      <c r="L12159" s="7">
        <v>4358.08</v>
      </c>
      <c r="M12159" s="5">
        <v>0.16</v>
      </c>
      <c r="N12159" t="s">
        <v>1138</v>
      </c>
      <c r="O12159" t="s">
        <v>17</v>
      </c>
      <c r="P12159" t="s">
        <v>97</v>
      </c>
      <c r="Q12159" t="s">
        <v>19</v>
      </c>
      <c r="R12159" t="s">
        <v>38</v>
      </c>
      <c r="S12159" t="s">
        <v>27</v>
      </c>
      <c r="T12159" t="s">
        <v>13310</v>
      </c>
      <c r="U12159" s="1">
        <v>45519</v>
      </c>
      <c r="V12159">
        <v>165</v>
      </c>
      <c r="W12159" t="str">
        <f t="shared" si="236"/>
        <v>150-179</v>
      </c>
    </row>
    <row r="12160" spans="1:23" x14ac:dyDescent="0.25">
      <c r="A12160" t="s">
        <v>12409</v>
      </c>
      <c r="B12160">
        <v>4669265557</v>
      </c>
      <c r="C12160">
        <v>7949447454</v>
      </c>
      <c r="D12160" s="1">
        <v>45292</v>
      </c>
      <c r="E12160">
        <v>99213</v>
      </c>
      <c r="F12160">
        <v>99212</v>
      </c>
      <c r="G12160" t="s">
        <v>362</v>
      </c>
      <c r="H12160" s="34">
        <v>29401</v>
      </c>
      <c r="I12160" s="7">
        <v>23521</v>
      </c>
      <c r="J12160" s="7">
        <v>20228.060000000001</v>
      </c>
      <c r="K12160" s="7">
        <v>0</v>
      </c>
      <c r="L12160" s="7">
        <v>3292.94</v>
      </c>
      <c r="M12160" s="5">
        <v>0.14000000000000001</v>
      </c>
      <c r="N12160" t="s">
        <v>1135</v>
      </c>
      <c r="O12160" t="s">
        <v>17</v>
      </c>
      <c r="P12160" t="s">
        <v>55</v>
      </c>
      <c r="Q12160" t="s">
        <v>32</v>
      </c>
      <c r="R12160" t="s">
        <v>21</v>
      </c>
      <c r="S12160" t="s">
        <v>21</v>
      </c>
      <c r="T12160" t="s">
        <v>13310</v>
      </c>
      <c r="U12160" s="1">
        <v>45340</v>
      </c>
      <c r="V12160">
        <v>48</v>
      </c>
      <c r="W12160" t="str">
        <f t="shared" si="236"/>
        <v>30-59</v>
      </c>
    </row>
    <row r="12161" spans="1:23" x14ac:dyDescent="0.25">
      <c r="A12161" t="s">
        <v>12410</v>
      </c>
      <c r="B12161">
        <v>515990107</v>
      </c>
      <c r="C12161">
        <v>7298802837</v>
      </c>
      <c r="D12161" s="1">
        <v>45350</v>
      </c>
      <c r="E12161">
        <v>99232</v>
      </c>
      <c r="F12161">
        <v>99205</v>
      </c>
      <c r="G12161" t="s">
        <v>3548</v>
      </c>
      <c r="H12161" s="34">
        <v>99062</v>
      </c>
      <c r="I12161" s="7">
        <v>78259</v>
      </c>
      <c r="J12161" s="7">
        <v>41873.56</v>
      </c>
      <c r="K12161" s="7">
        <v>23864</v>
      </c>
      <c r="L12161" s="7">
        <v>12521.44</v>
      </c>
      <c r="M12161" s="5">
        <v>0.16</v>
      </c>
      <c r="N12161" t="s">
        <v>1138</v>
      </c>
      <c r="O12161" t="s">
        <v>27</v>
      </c>
      <c r="P12161" t="s">
        <v>3146</v>
      </c>
      <c r="Q12161" t="s">
        <v>32</v>
      </c>
      <c r="R12161" t="s">
        <v>21</v>
      </c>
      <c r="S12161" t="s">
        <v>21</v>
      </c>
      <c r="T12161" t="s">
        <v>13311</v>
      </c>
      <c r="U12161" s="1">
        <v>45419</v>
      </c>
      <c r="V12161">
        <v>69</v>
      </c>
      <c r="W12161" t="str">
        <f t="shared" si="236"/>
        <v>60-89</v>
      </c>
    </row>
    <row r="12162" spans="1:23" x14ac:dyDescent="0.25">
      <c r="A12162" t="s">
        <v>12411</v>
      </c>
      <c r="B12162">
        <v>9414460795</v>
      </c>
      <c r="C12162">
        <v>803426350</v>
      </c>
      <c r="D12162" s="1">
        <v>45826</v>
      </c>
      <c r="E12162">
        <v>99213</v>
      </c>
      <c r="F12162">
        <v>97110</v>
      </c>
      <c r="G12162" t="s">
        <v>116</v>
      </c>
      <c r="H12162" s="34">
        <v>51527</v>
      </c>
      <c r="I12162" s="7">
        <v>37099</v>
      </c>
      <c r="J12162" s="7">
        <v>34131.08</v>
      </c>
      <c r="K12162" s="7">
        <v>0</v>
      </c>
      <c r="L12162" s="7">
        <v>2967.92</v>
      </c>
      <c r="M12162" s="5">
        <v>0.08</v>
      </c>
      <c r="N12162" t="s">
        <v>24</v>
      </c>
      <c r="O12162" t="s">
        <v>17</v>
      </c>
      <c r="P12162" t="s">
        <v>3147</v>
      </c>
      <c r="Q12162" t="s">
        <v>32</v>
      </c>
      <c r="R12162" t="s">
        <v>43</v>
      </c>
      <c r="S12162" t="s">
        <v>17</v>
      </c>
      <c r="T12162" t="s">
        <v>13310</v>
      </c>
      <c r="U12162" s="1">
        <v>45878</v>
      </c>
      <c r="V12162">
        <v>52</v>
      </c>
      <c r="W12162" t="str">
        <f t="shared" si="236"/>
        <v>30-59</v>
      </c>
    </row>
    <row r="12163" spans="1:23" x14ac:dyDescent="0.25">
      <c r="A12163" t="s">
        <v>12412</v>
      </c>
      <c r="B12163">
        <v>4870036410</v>
      </c>
      <c r="C12163">
        <v>6433208626</v>
      </c>
      <c r="D12163" s="1">
        <v>45766</v>
      </c>
      <c r="E12163">
        <v>99214</v>
      </c>
      <c r="F12163">
        <v>99285</v>
      </c>
      <c r="G12163" t="s">
        <v>3192</v>
      </c>
      <c r="H12163" s="34">
        <v>39386</v>
      </c>
      <c r="I12163" s="7">
        <v>31115</v>
      </c>
      <c r="J12163" s="7">
        <v>15371.6</v>
      </c>
      <c r="K12163" s="7">
        <v>10765</v>
      </c>
      <c r="L12163" s="7">
        <v>4978.3999999999996</v>
      </c>
      <c r="M12163" s="5">
        <v>0.16</v>
      </c>
      <c r="N12163" t="s">
        <v>1138</v>
      </c>
      <c r="O12163" t="s">
        <v>27</v>
      </c>
      <c r="P12163" t="s">
        <v>18</v>
      </c>
      <c r="Q12163" t="s">
        <v>19</v>
      </c>
      <c r="R12163" t="s">
        <v>20</v>
      </c>
      <c r="S12163" t="s">
        <v>27</v>
      </c>
      <c r="T12163" t="s">
        <v>13310</v>
      </c>
      <c r="U12163" s="1">
        <v>45897</v>
      </c>
      <c r="V12163">
        <v>131</v>
      </c>
      <c r="W12163" t="str">
        <f t="shared" ref="W12163:W12226" si="237">IF(V12163="","",IF(V12163&lt;30,"0-29",IF(V12163&lt;60,"30-59",IF(V12163&lt;90,"60-89",IF(V12163&lt;120,"90-119",IF(V12163&lt;150,"120-149",IF(V12163&lt;180,"150-179",IF(V12163&lt;210,"180-209",IF(V12163&lt;240,"210-239",IF(V12163&lt;270,"240-269",IF(V12163&lt;300,"270-299",IF(V12163&lt;330,"300-329",IF(V12163&lt;360,"330-359","360+")))))))))))))</f>
        <v>120-149</v>
      </c>
    </row>
    <row r="12164" spans="1:23" x14ac:dyDescent="0.25">
      <c r="A12164" t="s">
        <v>12413</v>
      </c>
      <c r="B12164">
        <v>1760790802</v>
      </c>
      <c r="C12164">
        <v>6912433300</v>
      </c>
      <c r="D12164" s="1">
        <v>45565</v>
      </c>
      <c r="E12164">
        <v>99231</v>
      </c>
      <c r="F12164">
        <v>99282</v>
      </c>
      <c r="G12164" t="s">
        <v>3641</v>
      </c>
      <c r="H12164" s="34">
        <v>35157</v>
      </c>
      <c r="I12164" s="7">
        <v>27422</v>
      </c>
      <c r="J12164" s="7">
        <v>21937.599999999999</v>
      </c>
      <c r="K12164" s="7">
        <v>0</v>
      </c>
      <c r="L12164" s="7">
        <v>5484.4</v>
      </c>
      <c r="M12164" s="5">
        <v>0.2</v>
      </c>
      <c r="N12164" t="s">
        <v>3140</v>
      </c>
      <c r="O12164" t="s">
        <v>17</v>
      </c>
      <c r="P12164" t="s">
        <v>18</v>
      </c>
      <c r="Q12164" t="s">
        <v>32</v>
      </c>
      <c r="R12164" t="s">
        <v>20</v>
      </c>
      <c r="S12164" t="s">
        <v>17</v>
      </c>
      <c r="T12164" t="s">
        <v>13311</v>
      </c>
      <c r="U12164" s="1">
        <v>45702</v>
      </c>
      <c r="V12164">
        <v>137</v>
      </c>
      <c r="W12164" t="str">
        <f t="shared" si="237"/>
        <v>120-149</v>
      </c>
    </row>
    <row r="12165" spans="1:23" x14ac:dyDescent="0.25">
      <c r="A12165" t="s">
        <v>12414</v>
      </c>
      <c r="B12165">
        <v>4741961236</v>
      </c>
      <c r="C12165">
        <v>988692353</v>
      </c>
      <c r="D12165" s="1">
        <v>45403</v>
      </c>
      <c r="E12165">
        <v>99214</v>
      </c>
      <c r="F12165">
        <v>99214</v>
      </c>
      <c r="G12165" t="s">
        <v>3269</v>
      </c>
      <c r="H12165" s="34">
        <v>59526</v>
      </c>
      <c r="I12165" s="7">
        <v>50597</v>
      </c>
      <c r="J12165" s="7">
        <v>44202.06</v>
      </c>
      <c r="K12165" s="7">
        <v>5383</v>
      </c>
      <c r="L12165" s="7">
        <v>1011.94</v>
      </c>
      <c r="M12165" s="5">
        <v>0.02</v>
      </c>
      <c r="N12165" t="s">
        <v>16</v>
      </c>
      <c r="O12165" t="s">
        <v>30</v>
      </c>
      <c r="P12165" t="s">
        <v>3148</v>
      </c>
      <c r="Q12165" t="s">
        <v>32</v>
      </c>
      <c r="R12165" t="s">
        <v>26</v>
      </c>
      <c r="S12165" t="s">
        <v>21</v>
      </c>
      <c r="T12165" t="s">
        <v>13312</v>
      </c>
      <c r="U12165" s="1">
        <v>45446</v>
      </c>
      <c r="V12165">
        <v>43</v>
      </c>
      <c r="W12165" t="str">
        <f t="shared" si="237"/>
        <v>30-59</v>
      </c>
    </row>
    <row r="12166" spans="1:23" x14ac:dyDescent="0.25">
      <c r="A12166" t="s">
        <v>12415</v>
      </c>
      <c r="B12166">
        <v>5217547248</v>
      </c>
      <c r="C12166">
        <v>3297830886</v>
      </c>
      <c r="D12166" s="1">
        <v>45597</v>
      </c>
      <c r="E12166">
        <v>99238</v>
      </c>
      <c r="F12166">
        <v>99215</v>
      </c>
      <c r="G12166" t="s">
        <v>240</v>
      </c>
      <c r="H12166" s="34">
        <v>96326</v>
      </c>
      <c r="I12166" s="7">
        <v>62612</v>
      </c>
      <c r="J12166" s="7">
        <v>55098.559999999998</v>
      </c>
      <c r="K12166" s="7">
        <v>0</v>
      </c>
      <c r="L12166" s="7">
        <v>7513.44</v>
      </c>
      <c r="M12166" s="5">
        <v>0.12</v>
      </c>
      <c r="N12166" t="s">
        <v>46</v>
      </c>
      <c r="O12166" t="s">
        <v>17</v>
      </c>
      <c r="P12166" t="s">
        <v>31</v>
      </c>
      <c r="Q12166" t="s">
        <v>32</v>
      </c>
      <c r="R12166" t="s">
        <v>26</v>
      </c>
      <c r="S12166" t="s">
        <v>21</v>
      </c>
      <c r="T12166" t="s">
        <v>13312</v>
      </c>
      <c r="U12166" s="1">
        <v>45715</v>
      </c>
      <c r="V12166">
        <v>118</v>
      </c>
      <c r="W12166" t="str">
        <f t="shared" si="237"/>
        <v>90-119</v>
      </c>
    </row>
    <row r="12167" spans="1:23" x14ac:dyDescent="0.25">
      <c r="A12167" t="s">
        <v>12416</v>
      </c>
      <c r="B12167">
        <v>5267204939</v>
      </c>
      <c r="C12167">
        <v>1445684885</v>
      </c>
      <c r="D12167" s="1">
        <v>45616</v>
      </c>
      <c r="E12167">
        <v>99221</v>
      </c>
      <c r="F12167">
        <v>93000</v>
      </c>
      <c r="G12167" t="s">
        <v>3199</v>
      </c>
      <c r="H12167" s="34">
        <v>45148</v>
      </c>
      <c r="I12167" s="7">
        <v>38376</v>
      </c>
      <c r="J12167" s="7">
        <v>20963.48</v>
      </c>
      <c r="K12167" s="7">
        <v>16645</v>
      </c>
      <c r="L12167" s="7">
        <v>767.52</v>
      </c>
      <c r="M12167" s="5">
        <v>0.02</v>
      </c>
      <c r="N12167" t="s">
        <v>16</v>
      </c>
      <c r="O12167" t="s">
        <v>27</v>
      </c>
      <c r="P12167" t="s">
        <v>3149</v>
      </c>
      <c r="Q12167" t="s">
        <v>32</v>
      </c>
      <c r="R12167" t="s">
        <v>21</v>
      </c>
      <c r="S12167" t="s">
        <v>21</v>
      </c>
      <c r="T12167" t="s">
        <v>13310</v>
      </c>
      <c r="U12167" s="1">
        <v>45709</v>
      </c>
      <c r="V12167">
        <v>93</v>
      </c>
      <c r="W12167" t="str">
        <f t="shared" si="237"/>
        <v>90-119</v>
      </c>
    </row>
    <row r="12168" spans="1:23" x14ac:dyDescent="0.25">
      <c r="A12168" t="s">
        <v>12417</v>
      </c>
      <c r="B12168">
        <v>2621569446</v>
      </c>
      <c r="C12168">
        <v>943778486</v>
      </c>
      <c r="D12168" s="1">
        <v>45365</v>
      </c>
      <c r="E12168">
        <v>99223</v>
      </c>
      <c r="F12168">
        <v>99212</v>
      </c>
      <c r="G12168" t="s">
        <v>3288</v>
      </c>
      <c r="H12168" s="34">
        <v>47025</v>
      </c>
      <c r="I12168" s="7">
        <v>35269</v>
      </c>
      <c r="J12168" s="7">
        <v>26395.65</v>
      </c>
      <c r="K12168" s="7">
        <v>3583</v>
      </c>
      <c r="L12168" s="7">
        <v>5290.35</v>
      </c>
      <c r="M12168" s="5">
        <v>0.15</v>
      </c>
      <c r="N12168" t="s">
        <v>1139</v>
      </c>
      <c r="O12168" t="s">
        <v>30</v>
      </c>
      <c r="P12168" t="s">
        <v>3147</v>
      </c>
      <c r="Q12168" t="s">
        <v>19</v>
      </c>
      <c r="R12168" t="s">
        <v>26</v>
      </c>
      <c r="S12168" t="s">
        <v>17</v>
      </c>
      <c r="T12168" t="s">
        <v>13311</v>
      </c>
      <c r="U12168" s="1">
        <v>45541</v>
      </c>
      <c r="V12168">
        <v>176</v>
      </c>
      <c r="W12168" t="str">
        <f t="shared" si="237"/>
        <v>150-179</v>
      </c>
    </row>
    <row r="12169" spans="1:23" x14ac:dyDescent="0.25">
      <c r="A12169" t="s">
        <v>12418</v>
      </c>
      <c r="B12169">
        <v>4373441805</v>
      </c>
      <c r="C12169">
        <v>1738464254</v>
      </c>
      <c r="D12169" s="1">
        <v>45421</v>
      </c>
      <c r="E12169">
        <v>99215</v>
      </c>
      <c r="F12169">
        <v>71046</v>
      </c>
      <c r="G12169" t="s">
        <v>23</v>
      </c>
      <c r="H12169" s="34">
        <v>37527</v>
      </c>
      <c r="I12169" s="7">
        <v>29271</v>
      </c>
      <c r="J12169" s="7">
        <v>19170.8</v>
      </c>
      <c r="K12169" s="7">
        <v>4246</v>
      </c>
      <c r="L12169" s="7">
        <v>5854.2</v>
      </c>
      <c r="M12169" s="5">
        <v>0.2</v>
      </c>
      <c r="N12169" t="s">
        <v>3140</v>
      </c>
      <c r="O12169" t="s">
        <v>27</v>
      </c>
      <c r="P12169" t="s">
        <v>31</v>
      </c>
      <c r="Q12169" t="s">
        <v>32</v>
      </c>
      <c r="R12169" t="s">
        <v>27</v>
      </c>
      <c r="S12169" t="s">
        <v>27</v>
      </c>
      <c r="T12169" t="s">
        <v>13311</v>
      </c>
      <c r="U12169" s="1">
        <v>45470</v>
      </c>
      <c r="V12169">
        <v>49</v>
      </c>
      <c r="W12169" t="str">
        <f t="shared" si="237"/>
        <v>30-59</v>
      </c>
    </row>
    <row r="12170" spans="1:23" x14ac:dyDescent="0.25">
      <c r="A12170" t="s">
        <v>12419</v>
      </c>
      <c r="B12170">
        <v>5823091200</v>
      </c>
      <c r="C12170">
        <v>6899110928</v>
      </c>
      <c r="D12170" s="1">
        <v>45750</v>
      </c>
      <c r="E12170">
        <v>99232</v>
      </c>
      <c r="F12170">
        <v>99292</v>
      </c>
      <c r="G12170" t="s">
        <v>3269</v>
      </c>
      <c r="H12170" s="34">
        <v>44796</v>
      </c>
      <c r="I12170" s="7">
        <v>35389</v>
      </c>
      <c r="J12170" s="7">
        <v>21475.759999999998</v>
      </c>
      <c r="K12170" s="7">
        <v>8251</v>
      </c>
      <c r="L12170" s="7">
        <v>5662.24</v>
      </c>
      <c r="M12170" s="5">
        <v>0.16</v>
      </c>
      <c r="N12170" t="s">
        <v>1138</v>
      </c>
      <c r="O12170" t="s">
        <v>27</v>
      </c>
      <c r="P12170" t="s">
        <v>55</v>
      </c>
      <c r="Q12170" t="s">
        <v>32</v>
      </c>
      <c r="R12170" t="s">
        <v>43</v>
      </c>
      <c r="S12170" t="s">
        <v>17</v>
      </c>
      <c r="T12170" t="s">
        <v>13310</v>
      </c>
      <c r="U12170" s="1">
        <v>45890</v>
      </c>
      <c r="V12170">
        <v>140</v>
      </c>
      <c r="W12170" t="str">
        <f t="shared" si="237"/>
        <v>120-149</v>
      </c>
    </row>
    <row r="12171" spans="1:23" x14ac:dyDescent="0.25">
      <c r="A12171" t="s">
        <v>12420</v>
      </c>
      <c r="B12171">
        <v>5015330745</v>
      </c>
      <c r="C12171">
        <v>1526271797</v>
      </c>
      <c r="D12171" s="1">
        <v>45484</v>
      </c>
      <c r="E12171">
        <v>99213</v>
      </c>
      <c r="F12171">
        <v>99215</v>
      </c>
      <c r="G12171" t="s">
        <v>198</v>
      </c>
      <c r="H12171" s="34">
        <v>84217</v>
      </c>
      <c r="I12171" s="7">
        <v>66531</v>
      </c>
      <c r="J12171" s="7">
        <v>44670.04</v>
      </c>
      <c r="K12171" s="7">
        <v>11216</v>
      </c>
      <c r="L12171" s="7">
        <v>10644.96</v>
      </c>
      <c r="M12171" s="5">
        <v>0.16</v>
      </c>
      <c r="N12171" t="s">
        <v>1138</v>
      </c>
      <c r="O12171" t="s">
        <v>27</v>
      </c>
      <c r="P12171" t="s">
        <v>3147</v>
      </c>
      <c r="Q12171" t="s">
        <v>32</v>
      </c>
      <c r="R12171" t="s">
        <v>26</v>
      </c>
      <c r="S12171" t="s">
        <v>27</v>
      </c>
      <c r="T12171" t="s">
        <v>13312</v>
      </c>
      <c r="U12171" s="1">
        <v>45637</v>
      </c>
      <c r="V12171">
        <v>153</v>
      </c>
      <c r="W12171" t="str">
        <f t="shared" si="237"/>
        <v>150-179</v>
      </c>
    </row>
    <row r="12172" spans="1:23" x14ac:dyDescent="0.25">
      <c r="A12172" t="s">
        <v>12421</v>
      </c>
      <c r="B12172">
        <v>8049600548</v>
      </c>
      <c r="C12172">
        <v>5772608758</v>
      </c>
      <c r="D12172" s="1">
        <v>45570</v>
      </c>
      <c r="E12172">
        <v>99213</v>
      </c>
      <c r="F12172">
        <v>99203</v>
      </c>
      <c r="G12172" t="s">
        <v>318</v>
      </c>
      <c r="H12172" s="34">
        <v>39924</v>
      </c>
      <c r="I12172" s="7">
        <v>25951</v>
      </c>
      <c r="J12172" s="7">
        <v>20619.88</v>
      </c>
      <c r="K12172" s="7">
        <v>2217</v>
      </c>
      <c r="L12172" s="7">
        <v>3114.12</v>
      </c>
      <c r="M12172" s="5">
        <v>0.12</v>
      </c>
      <c r="N12172" t="s">
        <v>46</v>
      </c>
      <c r="O12172" t="s">
        <v>30</v>
      </c>
      <c r="P12172" t="s">
        <v>3147</v>
      </c>
      <c r="Q12172" t="s">
        <v>32</v>
      </c>
      <c r="R12172" t="s">
        <v>26</v>
      </c>
      <c r="S12172" t="s">
        <v>21</v>
      </c>
      <c r="T12172" t="s">
        <v>13310</v>
      </c>
      <c r="U12172" s="1">
        <v>45724</v>
      </c>
      <c r="V12172">
        <v>154</v>
      </c>
      <c r="W12172" t="str">
        <f t="shared" si="237"/>
        <v>150-179</v>
      </c>
    </row>
    <row r="12173" spans="1:23" x14ac:dyDescent="0.25">
      <c r="A12173" t="s">
        <v>12422</v>
      </c>
      <c r="B12173">
        <v>2386652511</v>
      </c>
      <c r="C12173">
        <v>5248920519</v>
      </c>
      <c r="D12173" s="1">
        <v>45676</v>
      </c>
      <c r="E12173">
        <v>99233</v>
      </c>
      <c r="F12173">
        <v>99285</v>
      </c>
      <c r="G12173" t="s">
        <v>3482</v>
      </c>
      <c r="H12173" s="34">
        <v>57581</v>
      </c>
      <c r="I12173" s="7">
        <v>37428</v>
      </c>
      <c r="J12173" s="7">
        <v>27299.64</v>
      </c>
      <c r="K12173" s="7">
        <v>5637</v>
      </c>
      <c r="L12173" s="7">
        <v>4491.3599999999997</v>
      </c>
      <c r="M12173" s="5">
        <v>0.12</v>
      </c>
      <c r="N12173" t="s">
        <v>46</v>
      </c>
      <c r="O12173" t="s">
        <v>30</v>
      </c>
      <c r="P12173" t="s">
        <v>3148</v>
      </c>
      <c r="Q12173" t="s">
        <v>19</v>
      </c>
      <c r="R12173" t="s">
        <v>21</v>
      </c>
      <c r="S12173" t="s">
        <v>21</v>
      </c>
      <c r="T12173" t="s">
        <v>13311</v>
      </c>
      <c r="U12173" s="1">
        <v>45776</v>
      </c>
      <c r="V12173">
        <v>100</v>
      </c>
      <c r="W12173" t="str">
        <f t="shared" si="237"/>
        <v>90-119</v>
      </c>
    </row>
    <row r="12174" spans="1:23" x14ac:dyDescent="0.25">
      <c r="A12174" t="s">
        <v>12423</v>
      </c>
      <c r="B12174">
        <v>7458309028</v>
      </c>
      <c r="C12174">
        <v>6087780615</v>
      </c>
      <c r="D12174" s="1">
        <v>45383</v>
      </c>
      <c r="E12174">
        <v>99233</v>
      </c>
      <c r="F12174">
        <v>99283</v>
      </c>
      <c r="G12174" t="s">
        <v>3754</v>
      </c>
      <c r="H12174" s="34">
        <v>24193</v>
      </c>
      <c r="I12174" s="7">
        <v>19838</v>
      </c>
      <c r="J12174" s="7">
        <v>8442.16</v>
      </c>
      <c r="K12174" s="7">
        <v>7825</v>
      </c>
      <c r="L12174" s="7">
        <v>3570.84</v>
      </c>
      <c r="M12174" s="5">
        <v>0.18</v>
      </c>
      <c r="N12174" t="s">
        <v>3141</v>
      </c>
      <c r="O12174" t="s">
        <v>27</v>
      </c>
      <c r="P12174" t="s">
        <v>25</v>
      </c>
      <c r="Q12174" t="s">
        <v>19</v>
      </c>
      <c r="R12174" t="s">
        <v>27</v>
      </c>
      <c r="S12174" t="s">
        <v>21</v>
      </c>
      <c r="T12174" t="s">
        <v>13312</v>
      </c>
      <c r="U12174" s="1">
        <v>45469</v>
      </c>
      <c r="V12174">
        <v>86</v>
      </c>
      <c r="W12174" t="str">
        <f t="shared" si="237"/>
        <v>60-89</v>
      </c>
    </row>
    <row r="12175" spans="1:23" x14ac:dyDescent="0.25">
      <c r="A12175" t="s">
        <v>12424</v>
      </c>
      <c r="B12175">
        <v>3582356703</v>
      </c>
      <c r="C12175">
        <v>767407917</v>
      </c>
      <c r="D12175" s="1">
        <v>45850</v>
      </c>
      <c r="E12175">
        <v>99221</v>
      </c>
      <c r="F12175">
        <v>99284</v>
      </c>
      <c r="G12175" t="s">
        <v>203</v>
      </c>
      <c r="H12175" s="34">
        <v>59646</v>
      </c>
      <c r="I12175" s="7">
        <v>47120</v>
      </c>
      <c r="J12175" s="7">
        <v>23283.8</v>
      </c>
      <c r="K12175" s="7">
        <v>16297</v>
      </c>
      <c r="L12175" s="7">
        <v>7539.2</v>
      </c>
      <c r="M12175" s="5">
        <v>0.16</v>
      </c>
      <c r="N12175" t="s">
        <v>1138</v>
      </c>
      <c r="O12175" t="s">
        <v>27</v>
      </c>
      <c r="P12175" t="s">
        <v>3146</v>
      </c>
      <c r="Q12175" t="s">
        <v>19</v>
      </c>
      <c r="R12175" t="s">
        <v>43</v>
      </c>
      <c r="S12175" t="s">
        <v>17</v>
      </c>
      <c r="T12175" t="s">
        <v>13310</v>
      </c>
      <c r="U12175" s="1">
        <v>45889</v>
      </c>
      <c r="V12175">
        <v>39</v>
      </c>
      <c r="W12175" t="str">
        <f t="shared" si="237"/>
        <v>30-59</v>
      </c>
    </row>
    <row r="12176" spans="1:23" x14ac:dyDescent="0.25">
      <c r="A12176" t="s">
        <v>12425</v>
      </c>
      <c r="B12176">
        <v>3283913566</v>
      </c>
      <c r="C12176">
        <v>1791669583</v>
      </c>
      <c r="D12176" s="1">
        <v>45583</v>
      </c>
      <c r="E12176">
        <v>99214</v>
      </c>
      <c r="F12176">
        <v>99204</v>
      </c>
      <c r="G12176" t="s">
        <v>3253</v>
      </c>
      <c r="H12176" s="34">
        <v>69722</v>
      </c>
      <c r="I12176" s="7">
        <v>55778</v>
      </c>
      <c r="J12176" s="7">
        <v>38255.08</v>
      </c>
      <c r="K12176" s="7">
        <v>9714</v>
      </c>
      <c r="L12176" s="7">
        <v>7808.92</v>
      </c>
      <c r="M12176" s="5">
        <v>0.14000000000000001</v>
      </c>
      <c r="N12176" t="s">
        <v>1135</v>
      </c>
      <c r="O12176" t="s">
        <v>27</v>
      </c>
      <c r="P12176" t="s">
        <v>31</v>
      </c>
      <c r="Q12176" t="s">
        <v>32</v>
      </c>
      <c r="R12176" t="s">
        <v>26</v>
      </c>
      <c r="S12176" t="s">
        <v>27</v>
      </c>
      <c r="T12176" t="s">
        <v>13310</v>
      </c>
      <c r="U12176" s="1">
        <v>45619</v>
      </c>
      <c r="V12176">
        <v>36</v>
      </c>
      <c r="W12176" t="str">
        <f t="shared" si="237"/>
        <v>30-59</v>
      </c>
    </row>
    <row r="12177" spans="1:23" x14ac:dyDescent="0.25">
      <c r="A12177" t="s">
        <v>12426</v>
      </c>
      <c r="B12177">
        <v>6638248451</v>
      </c>
      <c r="C12177">
        <v>7865360443</v>
      </c>
      <c r="D12177" s="1">
        <v>45857</v>
      </c>
      <c r="E12177">
        <v>99238</v>
      </c>
      <c r="F12177">
        <v>99211</v>
      </c>
      <c r="G12177" t="s">
        <v>3262</v>
      </c>
      <c r="H12177" s="34">
        <v>60351</v>
      </c>
      <c r="I12177" s="7">
        <v>39228</v>
      </c>
      <c r="J12177" s="7">
        <v>30798.639999999999</v>
      </c>
      <c r="K12177" s="7">
        <v>3722</v>
      </c>
      <c r="L12177" s="7">
        <v>4707.3599999999997</v>
      </c>
      <c r="M12177" s="5">
        <v>0.12</v>
      </c>
      <c r="N12177" t="s">
        <v>46</v>
      </c>
      <c r="O12177" t="s">
        <v>30</v>
      </c>
      <c r="P12177" t="s">
        <v>97</v>
      </c>
      <c r="Q12177" t="s">
        <v>19</v>
      </c>
      <c r="R12177" t="s">
        <v>20</v>
      </c>
      <c r="S12177" t="s">
        <v>17</v>
      </c>
      <c r="T12177" t="s">
        <v>13311</v>
      </c>
      <c r="U12177" s="1">
        <v>45957</v>
      </c>
      <c r="V12177">
        <v>100</v>
      </c>
      <c r="W12177" t="str">
        <f t="shared" si="237"/>
        <v>90-119</v>
      </c>
    </row>
    <row r="12178" spans="1:23" x14ac:dyDescent="0.25">
      <c r="A12178" t="s">
        <v>12427</v>
      </c>
      <c r="B12178">
        <v>6332107379</v>
      </c>
      <c r="C12178">
        <v>717465918</v>
      </c>
      <c r="D12178" s="1">
        <v>45741</v>
      </c>
      <c r="E12178">
        <v>99222</v>
      </c>
      <c r="F12178">
        <v>99212</v>
      </c>
      <c r="G12178" t="s">
        <v>63</v>
      </c>
      <c r="H12178" s="34">
        <v>54199</v>
      </c>
      <c r="I12178" s="7">
        <v>39023</v>
      </c>
      <c r="J12178" s="7">
        <v>28524.16</v>
      </c>
      <c r="K12178" s="7">
        <v>7377</v>
      </c>
      <c r="L12178" s="7">
        <v>3121.84</v>
      </c>
      <c r="M12178" s="5">
        <v>0.08</v>
      </c>
      <c r="N12178" t="s">
        <v>24</v>
      </c>
      <c r="O12178" t="s">
        <v>27</v>
      </c>
      <c r="P12178" t="s">
        <v>97</v>
      </c>
      <c r="Q12178" t="s">
        <v>32</v>
      </c>
      <c r="R12178" t="s">
        <v>43</v>
      </c>
      <c r="S12178" t="s">
        <v>17</v>
      </c>
      <c r="T12178" t="s">
        <v>13312</v>
      </c>
      <c r="U12178" s="1">
        <v>45907</v>
      </c>
      <c r="V12178">
        <v>166</v>
      </c>
      <c r="W12178" t="str">
        <f t="shared" si="237"/>
        <v>150-179</v>
      </c>
    </row>
    <row r="12179" spans="1:23" x14ac:dyDescent="0.25">
      <c r="A12179" t="s">
        <v>12428</v>
      </c>
      <c r="B12179">
        <v>7763819110</v>
      </c>
      <c r="C12179">
        <v>1843281599</v>
      </c>
      <c r="D12179" s="1">
        <v>45322</v>
      </c>
      <c r="E12179">
        <v>99232</v>
      </c>
      <c r="F12179">
        <v>99291</v>
      </c>
      <c r="G12179" t="s">
        <v>3412</v>
      </c>
      <c r="H12179" s="34">
        <v>92486</v>
      </c>
      <c r="I12179" s="7">
        <v>69365</v>
      </c>
      <c r="J12179" s="7">
        <v>53116.25</v>
      </c>
      <c r="K12179" s="7">
        <v>5844</v>
      </c>
      <c r="L12179" s="7">
        <v>10404.75</v>
      </c>
      <c r="M12179" s="5">
        <v>0.15</v>
      </c>
      <c r="N12179" t="s">
        <v>1139</v>
      </c>
      <c r="O12179" t="s">
        <v>30</v>
      </c>
      <c r="P12179" t="s">
        <v>58</v>
      </c>
      <c r="Q12179" t="s">
        <v>32</v>
      </c>
      <c r="R12179" t="s">
        <v>38</v>
      </c>
      <c r="S12179" t="s">
        <v>17</v>
      </c>
      <c r="T12179" t="s">
        <v>13311</v>
      </c>
      <c r="U12179" s="1">
        <v>45404</v>
      </c>
      <c r="V12179">
        <v>82</v>
      </c>
      <c r="W12179" t="str">
        <f t="shared" si="237"/>
        <v>60-89</v>
      </c>
    </row>
    <row r="12180" spans="1:23" x14ac:dyDescent="0.25">
      <c r="A12180" t="s">
        <v>12429</v>
      </c>
      <c r="B12180">
        <v>1125427641</v>
      </c>
      <c r="C12180">
        <v>8326026311</v>
      </c>
      <c r="D12180" s="1">
        <v>45357</v>
      </c>
      <c r="E12180">
        <v>99231</v>
      </c>
      <c r="F12180">
        <v>81000</v>
      </c>
      <c r="G12180" t="s">
        <v>48</v>
      </c>
      <c r="H12180" s="34">
        <v>6885</v>
      </c>
      <c r="I12180" s="7">
        <v>5439</v>
      </c>
      <c r="J12180" s="7">
        <v>4568.76</v>
      </c>
      <c r="K12180" s="7">
        <v>0</v>
      </c>
      <c r="L12180" s="7">
        <v>870.24</v>
      </c>
      <c r="M12180" s="5">
        <v>0.16</v>
      </c>
      <c r="N12180" t="s">
        <v>1138</v>
      </c>
      <c r="O12180" t="s">
        <v>17</v>
      </c>
      <c r="P12180" t="s">
        <v>25</v>
      </c>
      <c r="Q12180" t="s">
        <v>32</v>
      </c>
      <c r="R12180" t="s">
        <v>21</v>
      </c>
      <c r="S12180" t="s">
        <v>21</v>
      </c>
      <c r="T12180" t="s">
        <v>13312</v>
      </c>
      <c r="U12180" s="1">
        <v>45433</v>
      </c>
      <c r="V12180">
        <v>76</v>
      </c>
      <c r="W12180" t="str">
        <f t="shared" si="237"/>
        <v>60-89</v>
      </c>
    </row>
    <row r="12181" spans="1:23" x14ac:dyDescent="0.25">
      <c r="A12181" t="s">
        <v>12430</v>
      </c>
      <c r="B12181">
        <v>5586411132</v>
      </c>
      <c r="C12181">
        <v>3055568058</v>
      </c>
      <c r="D12181" s="1">
        <v>45679</v>
      </c>
      <c r="E12181">
        <v>99223</v>
      </c>
      <c r="F12181">
        <v>99215</v>
      </c>
      <c r="G12181" t="s">
        <v>3240</v>
      </c>
      <c r="H12181" s="34">
        <v>60713</v>
      </c>
      <c r="I12181" s="7">
        <v>49785</v>
      </c>
      <c r="J12181" s="7">
        <v>35987.699999999997</v>
      </c>
      <c r="K12181" s="7">
        <v>4836</v>
      </c>
      <c r="L12181" s="7">
        <v>8961.2999999999993</v>
      </c>
      <c r="M12181" s="5">
        <v>0.18</v>
      </c>
      <c r="N12181" t="s">
        <v>3141</v>
      </c>
      <c r="O12181" t="s">
        <v>30</v>
      </c>
      <c r="P12181" t="s">
        <v>97</v>
      </c>
      <c r="Q12181" t="s">
        <v>32</v>
      </c>
      <c r="R12181" t="s">
        <v>43</v>
      </c>
      <c r="S12181" t="s">
        <v>27</v>
      </c>
      <c r="T12181" t="s">
        <v>13310</v>
      </c>
      <c r="U12181" s="1">
        <v>45851</v>
      </c>
      <c r="V12181">
        <v>172</v>
      </c>
      <c r="W12181" t="str">
        <f t="shared" si="237"/>
        <v>150-179</v>
      </c>
    </row>
    <row r="12182" spans="1:23" x14ac:dyDescent="0.25">
      <c r="A12182" t="s">
        <v>12431</v>
      </c>
      <c r="B12182">
        <v>3004106369</v>
      </c>
      <c r="C12182">
        <v>9634721120</v>
      </c>
      <c r="D12182" s="1">
        <v>45403</v>
      </c>
      <c r="E12182">
        <v>99232</v>
      </c>
      <c r="F12182">
        <v>99205</v>
      </c>
      <c r="G12182" t="s">
        <v>3301</v>
      </c>
      <c r="H12182" s="34">
        <v>78903</v>
      </c>
      <c r="I12182" s="7">
        <v>51287</v>
      </c>
      <c r="J12182" s="7">
        <v>45132.56</v>
      </c>
      <c r="K12182" s="7">
        <v>0</v>
      </c>
      <c r="L12182" s="7">
        <v>6154.44</v>
      </c>
      <c r="M12182" s="5">
        <v>0.12</v>
      </c>
      <c r="N12182" t="s">
        <v>46</v>
      </c>
      <c r="O12182" t="s">
        <v>17</v>
      </c>
      <c r="P12182" t="s">
        <v>58</v>
      </c>
      <c r="Q12182" t="s">
        <v>32</v>
      </c>
      <c r="R12182" t="s">
        <v>20</v>
      </c>
      <c r="S12182" t="s">
        <v>17</v>
      </c>
      <c r="T12182" t="s">
        <v>13311</v>
      </c>
      <c r="U12182" s="1">
        <v>45479</v>
      </c>
      <c r="V12182">
        <v>76</v>
      </c>
      <c r="W12182" t="str">
        <f t="shared" si="237"/>
        <v>60-89</v>
      </c>
    </row>
    <row r="12183" spans="1:23" x14ac:dyDescent="0.25">
      <c r="A12183" t="s">
        <v>12432</v>
      </c>
      <c r="B12183">
        <v>632253827</v>
      </c>
      <c r="C12183">
        <v>8511084972</v>
      </c>
      <c r="D12183" s="1">
        <v>45827</v>
      </c>
      <c r="E12183">
        <v>99222</v>
      </c>
      <c r="F12183">
        <v>99284</v>
      </c>
      <c r="G12183" t="s">
        <v>3225</v>
      </c>
      <c r="H12183" s="34">
        <v>23256</v>
      </c>
      <c r="I12183" s="7">
        <v>19070</v>
      </c>
      <c r="J12183" s="7">
        <v>11524.4</v>
      </c>
      <c r="K12183" s="7">
        <v>4113</v>
      </c>
      <c r="L12183" s="7">
        <v>3432.6</v>
      </c>
      <c r="M12183" s="5">
        <v>0.18</v>
      </c>
      <c r="N12183" t="s">
        <v>3141</v>
      </c>
      <c r="O12183" t="s">
        <v>27</v>
      </c>
      <c r="P12183" t="s">
        <v>3147</v>
      </c>
      <c r="Q12183" t="s">
        <v>19</v>
      </c>
      <c r="R12183" t="s">
        <v>43</v>
      </c>
      <c r="S12183" t="s">
        <v>17</v>
      </c>
      <c r="T12183" t="s">
        <v>13311</v>
      </c>
      <c r="U12183" s="1">
        <v>45962</v>
      </c>
      <c r="V12183">
        <v>135</v>
      </c>
      <c r="W12183" t="str">
        <f t="shared" si="237"/>
        <v>120-149</v>
      </c>
    </row>
    <row r="12184" spans="1:23" x14ac:dyDescent="0.25">
      <c r="A12184" t="s">
        <v>12433</v>
      </c>
      <c r="B12184">
        <v>328981411</v>
      </c>
      <c r="C12184">
        <v>8666006155</v>
      </c>
      <c r="D12184" s="1">
        <v>45508</v>
      </c>
      <c r="E12184">
        <v>99221</v>
      </c>
      <c r="F12184">
        <v>36415</v>
      </c>
      <c r="G12184" t="s">
        <v>4314</v>
      </c>
      <c r="H12184" s="34">
        <v>44131</v>
      </c>
      <c r="I12184" s="7">
        <v>34863</v>
      </c>
      <c r="J12184" s="7">
        <v>27796.92</v>
      </c>
      <c r="K12184" s="7">
        <v>1488</v>
      </c>
      <c r="L12184" s="7">
        <v>5578.08</v>
      </c>
      <c r="M12184" s="5">
        <v>0.16</v>
      </c>
      <c r="N12184" t="s">
        <v>1138</v>
      </c>
      <c r="O12184" t="s">
        <v>30</v>
      </c>
      <c r="P12184" t="s">
        <v>25</v>
      </c>
      <c r="Q12184" t="s">
        <v>32</v>
      </c>
      <c r="R12184" t="s">
        <v>27</v>
      </c>
      <c r="S12184" t="s">
        <v>27</v>
      </c>
      <c r="T12184" t="s">
        <v>13312</v>
      </c>
      <c r="U12184" s="1">
        <v>45634</v>
      </c>
      <c r="V12184">
        <v>126</v>
      </c>
      <c r="W12184" t="str">
        <f t="shared" si="237"/>
        <v>120-149</v>
      </c>
    </row>
    <row r="12185" spans="1:23" x14ac:dyDescent="0.25">
      <c r="A12185" t="s">
        <v>12434</v>
      </c>
      <c r="B12185">
        <v>8934716683</v>
      </c>
      <c r="C12185">
        <v>9916931071</v>
      </c>
      <c r="D12185" s="1">
        <v>45474</v>
      </c>
      <c r="E12185">
        <v>99213</v>
      </c>
      <c r="F12185">
        <v>99285</v>
      </c>
      <c r="G12185" t="s">
        <v>3537</v>
      </c>
      <c r="H12185" s="34">
        <v>66213</v>
      </c>
      <c r="I12185" s="7">
        <v>52308</v>
      </c>
      <c r="J12185" s="7">
        <v>43938.720000000001</v>
      </c>
      <c r="K12185" s="7">
        <v>0</v>
      </c>
      <c r="L12185" s="7">
        <v>8369.2800000000007</v>
      </c>
      <c r="M12185" s="5">
        <v>0.16</v>
      </c>
      <c r="N12185" t="s">
        <v>1138</v>
      </c>
      <c r="O12185" t="s">
        <v>17</v>
      </c>
      <c r="P12185" t="s">
        <v>18</v>
      </c>
      <c r="Q12185" t="s">
        <v>19</v>
      </c>
      <c r="R12185" t="s">
        <v>43</v>
      </c>
      <c r="S12185" t="s">
        <v>27</v>
      </c>
      <c r="T12185" t="s">
        <v>13311</v>
      </c>
      <c r="U12185" s="1">
        <v>45571</v>
      </c>
      <c r="V12185">
        <v>97</v>
      </c>
      <c r="W12185" t="str">
        <f t="shared" si="237"/>
        <v>90-119</v>
      </c>
    </row>
    <row r="12186" spans="1:23" x14ac:dyDescent="0.25">
      <c r="A12186" t="s">
        <v>12435</v>
      </c>
      <c r="B12186">
        <v>1805030012</v>
      </c>
      <c r="C12186">
        <v>906486064</v>
      </c>
      <c r="D12186" s="1">
        <v>45331</v>
      </c>
      <c r="E12186">
        <v>99232</v>
      </c>
      <c r="F12186">
        <v>99215</v>
      </c>
      <c r="G12186" t="s">
        <v>3225</v>
      </c>
      <c r="H12186" s="34">
        <v>58763</v>
      </c>
      <c r="I12186" s="7">
        <v>44072</v>
      </c>
      <c r="J12186" s="7">
        <v>33410.199999999997</v>
      </c>
      <c r="K12186" s="7">
        <v>4051</v>
      </c>
      <c r="L12186" s="7">
        <v>6610.8</v>
      </c>
      <c r="M12186" s="5">
        <v>0.15</v>
      </c>
      <c r="N12186" t="s">
        <v>1139</v>
      </c>
      <c r="O12186" t="s">
        <v>30</v>
      </c>
      <c r="P12186" t="s">
        <v>3146</v>
      </c>
      <c r="Q12186" t="s">
        <v>19</v>
      </c>
      <c r="R12186" t="s">
        <v>26</v>
      </c>
      <c r="S12186" t="s">
        <v>17</v>
      </c>
      <c r="T12186" t="s">
        <v>13312</v>
      </c>
      <c r="U12186" s="1">
        <v>45395</v>
      </c>
      <c r="V12186">
        <v>64</v>
      </c>
      <c r="W12186" t="str">
        <f t="shared" si="237"/>
        <v>60-89</v>
      </c>
    </row>
    <row r="12187" spans="1:23" x14ac:dyDescent="0.25">
      <c r="A12187" t="s">
        <v>12436</v>
      </c>
      <c r="B12187">
        <v>169623840</v>
      </c>
      <c r="C12187">
        <v>1526419092</v>
      </c>
      <c r="D12187" s="1">
        <v>45804</v>
      </c>
      <c r="E12187">
        <v>99232</v>
      </c>
      <c r="F12187">
        <v>99211</v>
      </c>
      <c r="G12187" t="s">
        <v>178</v>
      </c>
      <c r="H12187" s="34">
        <v>72600</v>
      </c>
      <c r="I12187" s="7">
        <v>52272</v>
      </c>
      <c r="J12187" s="7">
        <v>24390.240000000002</v>
      </c>
      <c r="K12187" s="7">
        <v>23700</v>
      </c>
      <c r="L12187" s="7">
        <v>4181.76</v>
      </c>
      <c r="M12187" s="5">
        <v>0.08</v>
      </c>
      <c r="N12187" t="s">
        <v>24</v>
      </c>
      <c r="O12187" t="s">
        <v>27</v>
      </c>
      <c r="P12187" t="s">
        <v>35</v>
      </c>
      <c r="Q12187" t="s">
        <v>32</v>
      </c>
      <c r="R12187" t="s">
        <v>27</v>
      </c>
      <c r="S12187" t="s">
        <v>17</v>
      </c>
      <c r="T12187" t="s">
        <v>13310</v>
      </c>
      <c r="U12187" s="1">
        <v>45862</v>
      </c>
      <c r="V12187">
        <v>58</v>
      </c>
      <c r="W12187" t="str">
        <f t="shared" si="237"/>
        <v>30-59</v>
      </c>
    </row>
    <row r="12188" spans="1:23" x14ac:dyDescent="0.25">
      <c r="A12188" t="s">
        <v>12437</v>
      </c>
      <c r="B12188">
        <v>9245352509</v>
      </c>
      <c r="C12188">
        <v>9835757163</v>
      </c>
      <c r="D12188" s="1">
        <v>45937</v>
      </c>
      <c r="E12188">
        <v>99232</v>
      </c>
      <c r="F12188">
        <v>99205</v>
      </c>
      <c r="G12188" t="s">
        <v>96</v>
      </c>
      <c r="H12188" s="34">
        <v>70004</v>
      </c>
      <c r="I12188" s="7">
        <v>50403</v>
      </c>
      <c r="J12188" s="7">
        <v>27942.76</v>
      </c>
      <c r="K12188" s="7">
        <v>18428</v>
      </c>
      <c r="L12188" s="7">
        <v>4032.24</v>
      </c>
      <c r="M12188" s="5">
        <v>0.08</v>
      </c>
      <c r="N12188" t="s">
        <v>24</v>
      </c>
      <c r="O12188" t="s">
        <v>27</v>
      </c>
      <c r="P12188" t="s">
        <v>40</v>
      </c>
      <c r="Q12188" t="s">
        <v>19</v>
      </c>
      <c r="R12188" t="s">
        <v>27</v>
      </c>
      <c r="S12188" t="s">
        <v>17</v>
      </c>
      <c r="T12188" t="s">
        <v>13312</v>
      </c>
      <c r="U12188" s="1">
        <v>46100</v>
      </c>
      <c r="V12188">
        <v>163</v>
      </c>
      <c r="W12188" t="str">
        <f t="shared" si="237"/>
        <v>150-179</v>
      </c>
    </row>
    <row r="12189" spans="1:23" x14ac:dyDescent="0.25">
      <c r="A12189" t="s">
        <v>12438</v>
      </c>
      <c r="B12189">
        <v>6482739542</v>
      </c>
      <c r="C12189">
        <v>9090723068</v>
      </c>
      <c r="D12189" s="1">
        <v>45414</v>
      </c>
      <c r="E12189">
        <v>99215</v>
      </c>
      <c r="F12189">
        <v>90834</v>
      </c>
      <c r="G12189" t="s">
        <v>169</v>
      </c>
      <c r="H12189" s="34">
        <v>71006</v>
      </c>
      <c r="I12189" s="7">
        <v>55385</v>
      </c>
      <c r="J12189" s="7">
        <v>24015</v>
      </c>
      <c r="K12189" s="7">
        <v>20293</v>
      </c>
      <c r="L12189" s="7">
        <v>11077</v>
      </c>
      <c r="M12189" s="5">
        <v>0.2</v>
      </c>
      <c r="N12189" t="s">
        <v>3140</v>
      </c>
      <c r="O12189" t="s">
        <v>27</v>
      </c>
      <c r="P12189" t="s">
        <v>3149</v>
      </c>
      <c r="Q12189" t="s">
        <v>19</v>
      </c>
      <c r="R12189" t="s">
        <v>38</v>
      </c>
      <c r="S12189" t="s">
        <v>27</v>
      </c>
      <c r="T12189" t="s">
        <v>13312</v>
      </c>
      <c r="U12189" s="1">
        <v>45453</v>
      </c>
      <c r="V12189">
        <v>39</v>
      </c>
      <c r="W12189" t="str">
        <f t="shared" si="237"/>
        <v>30-59</v>
      </c>
    </row>
    <row r="12190" spans="1:23" x14ac:dyDescent="0.25">
      <c r="A12190" t="s">
        <v>12439</v>
      </c>
      <c r="B12190">
        <v>887581117</v>
      </c>
      <c r="C12190">
        <v>8948129920</v>
      </c>
      <c r="D12190" s="1">
        <v>45487</v>
      </c>
      <c r="E12190">
        <v>99238</v>
      </c>
      <c r="F12190">
        <v>99202</v>
      </c>
      <c r="G12190" t="s">
        <v>3258</v>
      </c>
      <c r="H12190" s="34">
        <v>2537</v>
      </c>
      <c r="I12190" s="7">
        <v>1827</v>
      </c>
      <c r="J12190" s="7">
        <v>1458.84</v>
      </c>
      <c r="K12190" s="7">
        <v>222</v>
      </c>
      <c r="L12190" s="7">
        <v>146.16</v>
      </c>
      <c r="M12190" s="5">
        <v>0.08</v>
      </c>
      <c r="N12190" t="s">
        <v>24</v>
      </c>
      <c r="O12190" t="s">
        <v>30</v>
      </c>
      <c r="P12190" t="s">
        <v>18</v>
      </c>
      <c r="Q12190" t="s">
        <v>19</v>
      </c>
      <c r="R12190" t="s">
        <v>26</v>
      </c>
      <c r="S12190" t="s">
        <v>21</v>
      </c>
      <c r="T12190" t="s">
        <v>13312</v>
      </c>
      <c r="U12190" s="1">
        <v>45666</v>
      </c>
      <c r="V12190">
        <v>179</v>
      </c>
      <c r="W12190" t="str">
        <f t="shared" si="237"/>
        <v>150-179</v>
      </c>
    </row>
    <row r="12191" spans="1:23" x14ac:dyDescent="0.25">
      <c r="A12191" t="s">
        <v>12440</v>
      </c>
      <c r="B12191">
        <v>4541402365</v>
      </c>
      <c r="C12191">
        <v>6388854101</v>
      </c>
      <c r="D12191" s="1">
        <v>45669</v>
      </c>
      <c r="E12191">
        <v>99233</v>
      </c>
      <c r="F12191">
        <v>99281</v>
      </c>
      <c r="G12191" t="s">
        <v>307</v>
      </c>
      <c r="H12191" s="34">
        <v>84821</v>
      </c>
      <c r="I12191" s="7">
        <v>55134</v>
      </c>
      <c r="J12191" s="7">
        <v>48517.919999999998</v>
      </c>
      <c r="K12191" s="7">
        <v>0</v>
      </c>
      <c r="L12191" s="7">
        <v>6616.08</v>
      </c>
      <c r="M12191" s="5">
        <v>0.12</v>
      </c>
      <c r="N12191" t="s">
        <v>46</v>
      </c>
      <c r="O12191" t="s">
        <v>17</v>
      </c>
      <c r="P12191" t="s">
        <v>3150</v>
      </c>
      <c r="Q12191" t="s">
        <v>19</v>
      </c>
      <c r="R12191" t="s">
        <v>26</v>
      </c>
      <c r="S12191" t="s">
        <v>17</v>
      </c>
      <c r="T12191" t="s">
        <v>13311</v>
      </c>
      <c r="U12191" s="1">
        <v>45829</v>
      </c>
      <c r="V12191">
        <v>160</v>
      </c>
      <c r="W12191" t="str">
        <f t="shared" si="237"/>
        <v>150-179</v>
      </c>
    </row>
    <row r="12192" spans="1:23" x14ac:dyDescent="0.25">
      <c r="A12192" t="s">
        <v>12441</v>
      </c>
      <c r="B12192">
        <v>2999606163</v>
      </c>
      <c r="C12192">
        <v>7752053170</v>
      </c>
      <c r="D12192" s="1">
        <v>45427</v>
      </c>
      <c r="E12192">
        <v>99231</v>
      </c>
      <c r="F12192">
        <v>99291</v>
      </c>
      <c r="G12192" t="s">
        <v>152</v>
      </c>
      <c r="H12192" s="34">
        <v>83077</v>
      </c>
      <c r="I12192" s="7">
        <v>59815</v>
      </c>
      <c r="J12192" s="7">
        <v>55029.8</v>
      </c>
      <c r="K12192" s="7">
        <v>0</v>
      </c>
      <c r="L12192" s="7">
        <v>4785.2</v>
      </c>
      <c r="M12192" s="5">
        <v>0.08</v>
      </c>
      <c r="N12192" t="s">
        <v>24</v>
      </c>
      <c r="O12192" t="s">
        <v>17</v>
      </c>
      <c r="P12192" t="s">
        <v>3150</v>
      </c>
      <c r="Q12192" t="s">
        <v>19</v>
      </c>
      <c r="R12192" t="s">
        <v>43</v>
      </c>
      <c r="S12192" t="s">
        <v>17</v>
      </c>
      <c r="T12192" t="s">
        <v>13312</v>
      </c>
      <c r="U12192" s="1">
        <v>45554</v>
      </c>
      <c r="V12192">
        <v>127</v>
      </c>
      <c r="W12192" t="str">
        <f t="shared" si="237"/>
        <v>120-149</v>
      </c>
    </row>
    <row r="12193" spans="1:23" x14ac:dyDescent="0.25">
      <c r="A12193" t="s">
        <v>12442</v>
      </c>
      <c r="B12193">
        <v>5093538480</v>
      </c>
      <c r="C12193">
        <v>6683793778</v>
      </c>
      <c r="D12193" s="1">
        <v>45680</v>
      </c>
      <c r="E12193">
        <v>99222</v>
      </c>
      <c r="F12193">
        <v>99291</v>
      </c>
      <c r="G12193" t="s">
        <v>89</v>
      </c>
      <c r="H12193" s="34">
        <v>74909</v>
      </c>
      <c r="I12193" s="7">
        <v>59178</v>
      </c>
      <c r="J12193" s="7">
        <v>44184.52</v>
      </c>
      <c r="K12193" s="7">
        <v>5525</v>
      </c>
      <c r="L12193" s="7">
        <v>9468.48</v>
      </c>
      <c r="M12193" s="5">
        <v>0.16</v>
      </c>
      <c r="N12193" t="s">
        <v>1138</v>
      </c>
      <c r="O12193" t="s">
        <v>30</v>
      </c>
      <c r="P12193" t="s">
        <v>3148</v>
      </c>
      <c r="Q12193" t="s">
        <v>32</v>
      </c>
      <c r="R12193" t="s">
        <v>43</v>
      </c>
      <c r="S12193" t="s">
        <v>21</v>
      </c>
      <c r="T12193" t="s">
        <v>13310</v>
      </c>
      <c r="U12193" s="1">
        <v>45765</v>
      </c>
      <c r="V12193">
        <v>85</v>
      </c>
      <c r="W12193" t="str">
        <f t="shared" si="237"/>
        <v>60-89</v>
      </c>
    </row>
    <row r="12194" spans="1:23" x14ac:dyDescent="0.25">
      <c r="A12194" t="s">
        <v>12443</v>
      </c>
      <c r="B12194">
        <v>6768728258</v>
      </c>
      <c r="C12194">
        <v>3647075358</v>
      </c>
      <c r="D12194" s="1">
        <v>45407</v>
      </c>
      <c r="E12194">
        <v>99223</v>
      </c>
      <c r="F12194">
        <v>93000</v>
      </c>
      <c r="G12194" t="s">
        <v>3242</v>
      </c>
      <c r="H12194" s="34">
        <v>33792</v>
      </c>
      <c r="I12194" s="7">
        <v>27709</v>
      </c>
      <c r="J12194" s="7">
        <v>18719.38</v>
      </c>
      <c r="K12194" s="7">
        <v>4002</v>
      </c>
      <c r="L12194" s="7">
        <v>4987.62</v>
      </c>
      <c r="M12194" s="5">
        <v>0.18</v>
      </c>
      <c r="N12194" t="s">
        <v>3141</v>
      </c>
      <c r="O12194" t="s">
        <v>30</v>
      </c>
      <c r="P12194" t="s">
        <v>3147</v>
      </c>
      <c r="Q12194" t="s">
        <v>19</v>
      </c>
      <c r="R12194" t="s">
        <v>27</v>
      </c>
      <c r="S12194" t="s">
        <v>21</v>
      </c>
      <c r="T12194" t="s">
        <v>13311</v>
      </c>
      <c r="U12194" s="1">
        <v>45572</v>
      </c>
      <c r="V12194">
        <v>165</v>
      </c>
      <c r="W12194" t="str">
        <f t="shared" si="237"/>
        <v>150-179</v>
      </c>
    </row>
    <row r="12195" spans="1:23" x14ac:dyDescent="0.25">
      <c r="A12195" t="s">
        <v>12444</v>
      </c>
      <c r="B12195">
        <v>1888760625</v>
      </c>
      <c r="C12195">
        <v>3910294084</v>
      </c>
      <c r="D12195" s="1">
        <v>45436</v>
      </c>
      <c r="E12195">
        <v>99222</v>
      </c>
      <c r="F12195">
        <v>99212</v>
      </c>
      <c r="G12195" t="s">
        <v>3494</v>
      </c>
      <c r="H12195" s="34">
        <v>64028</v>
      </c>
      <c r="I12195" s="7">
        <v>54424</v>
      </c>
      <c r="J12195" s="7">
        <v>46412.52</v>
      </c>
      <c r="K12195" s="7">
        <v>6923</v>
      </c>
      <c r="L12195" s="7">
        <v>1088.48</v>
      </c>
      <c r="M12195" s="5">
        <v>0.02</v>
      </c>
      <c r="N12195" t="s">
        <v>16</v>
      </c>
      <c r="O12195" t="s">
        <v>30</v>
      </c>
      <c r="P12195" t="s">
        <v>40</v>
      </c>
      <c r="Q12195" t="s">
        <v>19</v>
      </c>
      <c r="R12195" t="s">
        <v>21</v>
      </c>
      <c r="S12195" t="s">
        <v>21</v>
      </c>
      <c r="T12195" t="s">
        <v>13312</v>
      </c>
      <c r="U12195" s="1">
        <v>45468</v>
      </c>
      <c r="V12195">
        <v>32</v>
      </c>
      <c r="W12195" t="str">
        <f t="shared" si="237"/>
        <v>30-59</v>
      </c>
    </row>
    <row r="12196" spans="1:23" x14ac:dyDescent="0.25">
      <c r="A12196" t="s">
        <v>12445</v>
      </c>
      <c r="B12196">
        <v>5303282972</v>
      </c>
      <c r="C12196">
        <v>6882996016</v>
      </c>
      <c r="D12196" s="1">
        <v>45952</v>
      </c>
      <c r="E12196">
        <v>99233</v>
      </c>
      <c r="F12196">
        <v>93000</v>
      </c>
      <c r="G12196" t="s">
        <v>3276</v>
      </c>
      <c r="H12196" s="34">
        <v>75692</v>
      </c>
      <c r="I12196" s="7">
        <v>64338</v>
      </c>
      <c r="J12196" s="7">
        <v>63051.24</v>
      </c>
      <c r="K12196" s="7">
        <v>0</v>
      </c>
      <c r="L12196" s="7">
        <v>1286.76</v>
      </c>
      <c r="M12196" s="5">
        <v>0.02</v>
      </c>
      <c r="N12196" t="s">
        <v>16</v>
      </c>
      <c r="O12196" t="s">
        <v>17</v>
      </c>
      <c r="P12196" t="s">
        <v>58</v>
      </c>
      <c r="Q12196" t="s">
        <v>32</v>
      </c>
      <c r="R12196" t="s">
        <v>38</v>
      </c>
      <c r="S12196" t="s">
        <v>27</v>
      </c>
      <c r="T12196" t="s">
        <v>13310</v>
      </c>
      <c r="U12196" s="1">
        <v>46078</v>
      </c>
      <c r="V12196">
        <v>127</v>
      </c>
      <c r="W12196" t="str">
        <f t="shared" si="237"/>
        <v>120-149</v>
      </c>
    </row>
    <row r="12197" spans="1:23" x14ac:dyDescent="0.25">
      <c r="A12197" t="s">
        <v>12446</v>
      </c>
      <c r="B12197">
        <v>6108426472</v>
      </c>
      <c r="C12197">
        <v>940109714</v>
      </c>
      <c r="D12197" s="1">
        <v>45545</v>
      </c>
      <c r="E12197">
        <v>99233</v>
      </c>
      <c r="F12197">
        <v>99283</v>
      </c>
      <c r="G12197" t="s">
        <v>3673</v>
      </c>
      <c r="H12197" s="34">
        <v>71075</v>
      </c>
      <c r="I12197" s="7">
        <v>46199</v>
      </c>
      <c r="J12197" s="7">
        <v>40655.120000000003</v>
      </c>
      <c r="K12197" s="7">
        <v>0</v>
      </c>
      <c r="L12197" s="7">
        <v>5543.88</v>
      </c>
      <c r="M12197" s="5">
        <v>0.12</v>
      </c>
      <c r="N12197" t="s">
        <v>46</v>
      </c>
      <c r="O12197" t="s">
        <v>17</v>
      </c>
      <c r="P12197" t="s">
        <v>18</v>
      </c>
      <c r="Q12197" t="s">
        <v>32</v>
      </c>
      <c r="R12197" t="s">
        <v>20</v>
      </c>
      <c r="S12197" t="s">
        <v>27</v>
      </c>
      <c r="T12197" t="s">
        <v>13312</v>
      </c>
      <c r="U12197" s="1">
        <v>45671</v>
      </c>
      <c r="V12197">
        <v>126</v>
      </c>
      <c r="W12197" t="str">
        <f t="shared" si="237"/>
        <v>120-149</v>
      </c>
    </row>
    <row r="12198" spans="1:23" x14ac:dyDescent="0.25">
      <c r="A12198" t="s">
        <v>12447</v>
      </c>
      <c r="B12198">
        <v>4894910778</v>
      </c>
      <c r="C12198">
        <v>9897448936</v>
      </c>
      <c r="D12198" s="1">
        <v>45400</v>
      </c>
      <c r="E12198">
        <v>99222</v>
      </c>
      <c r="F12198">
        <v>99283</v>
      </c>
      <c r="G12198" t="s">
        <v>3357</v>
      </c>
      <c r="H12198" s="34">
        <v>52743</v>
      </c>
      <c r="I12198" s="7">
        <v>43249</v>
      </c>
      <c r="J12198" s="7">
        <v>18663.18</v>
      </c>
      <c r="K12198" s="7">
        <v>16801</v>
      </c>
      <c r="L12198" s="7">
        <v>7784.82</v>
      </c>
      <c r="M12198" s="5">
        <v>0.18</v>
      </c>
      <c r="N12198" t="s">
        <v>3141</v>
      </c>
      <c r="O12198" t="s">
        <v>27</v>
      </c>
      <c r="P12198" t="s">
        <v>35</v>
      </c>
      <c r="Q12198" t="s">
        <v>32</v>
      </c>
      <c r="R12198" t="s">
        <v>43</v>
      </c>
      <c r="S12198" t="s">
        <v>21</v>
      </c>
      <c r="T12198" t="s">
        <v>13312</v>
      </c>
      <c r="U12198" s="1">
        <v>45514</v>
      </c>
      <c r="V12198">
        <v>114</v>
      </c>
      <c r="W12198" t="str">
        <f t="shared" si="237"/>
        <v>90-119</v>
      </c>
    </row>
    <row r="12199" spans="1:23" x14ac:dyDescent="0.25">
      <c r="A12199" t="s">
        <v>12448</v>
      </c>
      <c r="B12199">
        <v>1767277037</v>
      </c>
      <c r="C12199">
        <v>442789211</v>
      </c>
      <c r="D12199" s="1">
        <v>45386</v>
      </c>
      <c r="E12199">
        <v>99233</v>
      </c>
      <c r="F12199">
        <v>99285</v>
      </c>
      <c r="G12199" t="s">
        <v>129</v>
      </c>
      <c r="H12199" s="34">
        <v>40728</v>
      </c>
      <c r="I12199" s="7">
        <v>32175</v>
      </c>
      <c r="J12199" s="7">
        <v>27027</v>
      </c>
      <c r="K12199" s="7">
        <v>0</v>
      </c>
      <c r="L12199" s="7">
        <v>5148</v>
      </c>
      <c r="M12199" s="5">
        <v>0.16</v>
      </c>
      <c r="N12199" t="s">
        <v>1138</v>
      </c>
      <c r="O12199" t="s">
        <v>17</v>
      </c>
      <c r="P12199" t="s">
        <v>3146</v>
      </c>
      <c r="Q12199" t="s">
        <v>32</v>
      </c>
      <c r="R12199" t="s">
        <v>21</v>
      </c>
      <c r="S12199" t="s">
        <v>27</v>
      </c>
      <c r="T12199" t="s">
        <v>13310</v>
      </c>
      <c r="U12199" s="1">
        <v>45475</v>
      </c>
      <c r="V12199">
        <v>89</v>
      </c>
      <c r="W12199" t="str">
        <f t="shared" si="237"/>
        <v>60-89</v>
      </c>
    </row>
    <row r="12200" spans="1:23" x14ac:dyDescent="0.25">
      <c r="A12200" t="s">
        <v>12449</v>
      </c>
      <c r="B12200">
        <v>6855510821</v>
      </c>
      <c r="C12200">
        <v>8983925733</v>
      </c>
      <c r="D12200" s="1">
        <v>45953</v>
      </c>
      <c r="E12200">
        <v>99238</v>
      </c>
      <c r="F12200">
        <v>99202</v>
      </c>
      <c r="G12200" t="s">
        <v>307</v>
      </c>
      <c r="H12200" s="34">
        <v>42445</v>
      </c>
      <c r="I12200" s="7">
        <v>30560</v>
      </c>
      <c r="J12200" s="7">
        <v>25128.2</v>
      </c>
      <c r="K12200" s="7">
        <v>2987</v>
      </c>
      <c r="L12200" s="7">
        <v>2444.8000000000002</v>
      </c>
      <c r="M12200" s="5">
        <v>0.08</v>
      </c>
      <c r="N12200" t="s">
        <v>24</v>
      </c>
      <c r="O12200" t="s">
        <v>30</v>
      </c>
      <c r="P12200" t="s">
        <v>3146</v>
      </c>
      <c r="Q12200" t="s">
        <v>19</v>
      </c>
      <c r="R12200" t="s">
        <v>20</v>
      </c>
      <c r="S12200" t="s">
        <v>21</v>
      </c>
      <c r="T12200" t="s">
        <v>13312</v>
      </c>
      <c r="U12200" s="1">
        <v>46052</v>
      </c>
      <c r="V12200">
        <v>99</v>
      </c>
      <c r="W12200" t="str">
        <f t="shared" si="237"/>
        <v>90-119</v>
      </c>
    </row>
    <row r="12201" spans="1:23" x14ac:dyDescent="0.25">
      <c r="A12201" t="s">
        <v>12450</v>
      </c>
      <c r="B12201">
        <v>3667534100</v>
      </c>
      <c r="C12201">
        <v>8650901984</v>
      </c>
      <c r="D12201" s="1">
        <v>45406</v>
      </c>
      <c r="E12201">
        <v>99238</v>
      </c>
      <c r="F12201">
        <v>99285</v>
      </c>
      <c r="G12201" t="s">
        <v>559</v>
      </c>
      <c r="H12201" s="34">
        <v>45880</v>
      </c>
      <c r="I12201" s="7">
        <v>33034</v>
      </c>
      <c r="J12201" s="7">
        <v>23680.28</v>
      </c>
      <c r="K12201" s="7">
        <v>6711</v>
      </c>
      <c r="L12201" s="7">
        <v>2642.72</v>
      </c>
      <c r="M12201" s="5">
        <v>0.08</v>
      </c>
      <c r="N12201" t="s">
        <v>24</v>
      </c>
      <c r="O12201" t="s">
        <v>27</v>
      </c>
      <c r="P12201" t="s">
        <v>55</v>
      </c>
      <c r="Q12201" t="s">
        <v>19</v>
      </c>
      <c r="R12201" t="s">
        <v>21</v>
      </c>
      <c r="S12201" t="s">
        <v>21</v>
      </c>
      <c r="T12201" t="s">
        <v>13311</v>
      </c>
      <c r="U12201" s="1">
        <v>45490</v>
      </c>
      <c r="V12201">
        <v>84</v>
      </c>
      <c r="W12201" t="str">
        <f t="shared" si="237"/>
        <v>60-89</v>
      </c>
    </row>
    <row r="12202" spans="1:23" x14ac:dyDescent="0.25">
      <c r="A12202" t="s">
        <v>12451</v>
      </c>
      <c r="B12202">
        <v>4450911271</v>
      </c>
      <c r="C12202">
        <v>7853373656</v>
      </c>
      <c r="D12202" s="1">
        <v>45396</v>
      </c>
      <c r="E12202">
        <v>99223</v>
      </c>
      <c r="F12202">
        <v>99205</v>
      </c>
      <c r="G12202" t="s">
        <v>495</v>
      </c>
      <c r="H12202" s="34">
        <v>31996</v>
      </c>
      <c r="I12202" s="7">
        <v>23037</v>
      </c>
      <c r="J12202" s="7">
        <v>21194.04</v>
      </c>
      <c r="K12202" s="7">
        <v>0</v>
      </c>
      <c r="L12202" s="7">
        <v>1842.96</v>
      </c>
      <c r="M12202" s="5">
        <v>0.08</v>
      </c>
      <c r="N12202" t="s">
        <v>24</v>
      </c>
      <c r="O12202" t="s">
        <v>17</v>
      </c>
      <c r="P12202" t="s">
        <v>3149</v>
      </c>
      <c r="Q12202" t="s">
        <v>19</v>
      </c>
      <c r="R12202" t="s">
        <v>21</v>
      </c>
      <c r="S12202" t="s">
        <v>17</v>
      </c>
      <c r="T12202" t="s">
        <v>13310</v>
      </c>
      <c r="U12202" s="1">
        <v>45452</v>
      </c>
      <c r="V12202">
        <v>56</v>
      </c>
      <c r="W12202" t="str">
        <f t="shared" si="237"/>
        <v>30-59</v>
      </c>
    </row>
    <row r="12203" spans="1:23" x14ac:dyDescent="0.25">
      <c r="A12203" t="s">
        <v>12452</v>
      </c>
      <c r="B12203">
        <v>9176391705</v>
      </c>
      <c r="C12203">
        <v>6151229760</v>
      </c>
      <c r="D12203" s="1">
        <v>45538</v>
      </c>
      <c r="E12203">
        <v>99223</v>
      </c>
      <c r="F12203">
        <v>99283</v>
      </c>
      <c r="G12203" t="s">
        <v>3716</v>
      </c>
      <c r="H12203" s="34">
        <v>49919</v>
      </c>
      <c r="I12203" s="7">
        <v>39436</v>
      </c>
      <c r="J12203" s="7">
        <v>33126.239999999998</v>
      </c>
      <c r="K12203" s="7">
        <v>0</v>
      </c>
      <c r="L12203" s="7">
        <v>6309.76</v>
      </c>
      <c r="M12203" s="5">
        <v>0.16</v>
      </c>
      <c r="N12203" t="s">
        <v>1138</v>
      </c>
      <c r="O12203" t="s">
        <v>17</v>
      </c>
      <c r="P12203" t="s">
        <v>31</v>
      </c>
      <c r="Q12203" t="s">
        <v>32</v>
      </c>
      <c r="R12203" t="s">
        <v>27</v>
      </c>
      <c r="S12203" t="s">
        <v>27</v>
      </c>
      <c r="T12203" t="s">
        <v>13311</v>
      </c>
      <c r="U12203" s="1">
        <v>45661</v>
      </c>
      <c r="V12203">
        <v>123</v>
      </c>
      <c r="W12203" t="str">
        <f t="shared" si="237"/>
        <v>120-149</v>
      </c>
    </row>
    <row r="12204" spans="1:23" x14ac:dyDescent="0.25">
      <c r="A12204" t="s">
        <v>12453</v>
      </c>
      <c r="B12204">
        <v>5484304924</v>
      </c>
      <c r="C12204">
        <v>7432721680</v>
      </c>
      <c r="D12204" s="1">
        <v>45923</v>
      </c>
      <c r="E12204">
        <v>99221</v>
      </c>
      <c r="F12204">
        <v>99201</v>
      </c>
      <c r="G12204" t="s">
        <v>3335</v>
      </c>
      <c r="H12204" s="34">
        <v>63331</v>
      </c>
      <c r="I12204" s="7">
        <v>50031</v>
      </c>
      <c r="J12204" s="7">
        <v>42026.04</v>
      </c>
      <c r="K12204" s="7">
        <v>0</v>
      </c>
      <c r="L12204" s="7">
        <v>8004.96</v>
      </c>
      <c r="M12204" s="5">
        <v>0.16</v>
      </c>
      <c r="N12204" t="s">
        <v>1138</v>
      </c>
      <c r="O12204" t="s">
        <v>17</v>
      </c>
      <c r="P12204" t="s">
        <v>3147</v>
      </c>
      <c r="Q12204" t="s">
        <v>32</v>
      </c>
      <c r="R12204" t="s">
        <v>43</v>
      </c>
      <c r="S12204" t="s">
        <v>27</v>
      </c>
      <c r="T12204" t="s">
        <v>13311</v>
      </c>
      <c r="U12204" s="1">
        <v>46056</v>
      </c>
      <c r="V12204">
        <v>133</v>
      </c>
      <c r="W12204" t="str">
        <f t="shared" si="237"/>
        <v>120-149</v>
      </c>
    </row>
    <row r="12205" spans="1:23" x14ac:dyDescent="0.25">
      <c r="A12205" t="s">
        <v>12454</v>
      </c>
      <c r="B12205">
        <v>2009583521</v>
      </c>
      <c r="C12205">
        <v>1026580984</v>
      </c>
      <c r="D12205" s="1">
        <v>45954</v>
      </c>
      <c r="E12205">
        <v>99231</v>
      </c>
      <c r="F12205">
        <v>99211</v>
      </c>
      <c r="G12205" t="s">
        <v>91</v>
      </c>
      <c r="H12205" s="34">
        <v>28113</v>
      </c>
      <c r="I12205" s="7">
        <v>22490</v>
      </c>
      <c r="J12205" s="7">
        <v>11685.4</v>
      </c>
      <c r="K12205" s="7">
        <v>7656</v>
      </c>
      <c r="L12205" s="7">
        <v>3148.6</v>
      </c>
      <c r="M12205" s="5">
        <v>0.14000000000000001</v>
      </c>
      <c r="N12205" t="s">
        <v>1135</v>
      </c>
      <c r="O12205" t="s">
        <v>27</v>
      </c>
      <c r="P12205" t="s">
        <v>3149</v>
      </c>
      <c r="Q12205" t="s">
        <v>19</v>
      </c>
      <c r="R12205" t="s">
        <v>27</v>
      </c>
      <c r="S12205" t="s">
        <v>17</v>
      </c>
      <c r="T12205" t="s">
        <v>13311</v>
      </c>
      <c r="U12205" s="1">
        <v>46021</v>
      </c>
      <c r="V12205">
        <v>67</v>
      </c>
      <c r="W12205" t="str">
        <f t="shared" si="237"/>
        <v>60-89</v>
      </c>
    </row>
    <row r="12206" spans="1:23" x14ac:dyDescent="0.25">
      <c r="A12206" t="s">
        <v>12455</v>
      </c>
      <c r="B12206">
        <v>8903471338</v>
      </c>
      <c r="C12206">
        <v>5118085955</v>
      </c>
      <c r="D12206" s="1">
        <v>45820</v>
      </c>
      <c r="E12206">
        <v>99232</v>
      </c>
      <c r="F12206">
        <v>80053</v>
      </c>
      <c r="G12206" t="s">
        <v>3377</v>
      </c>
      <c r="H12206" s="34">
        <v>41501</v>
      </c>
      <c r="I12206" s="7">
        <v>29881</v>
      </c>
      <c r="J12206" s="7">
        <v>23752.52</v>
      </c>
      <c r="K12206" s="7">
        <v>3738</v>
      </c>
      <c r="L12206" s="7">
        <v>2390.48</v>
      </c>
      <c r="M12206" s="5">
        <v>0.08</v>
      </c>
      <c r="N12206" t="s">
        <v>24</v>
      </c>
      <c r="O12206" t="s">
        <v>30</v>
      </c>
      <c r="P12206" t="s">
        <v>3149</v>
      </c>
      <c r="Q12206" t="s">
        <v>19</v>
      </c>
      <c r="R12206" t="s">
        <v>43</v>
      </c>
      <c r="S12206" t="s">
        <v>27</v>
      </c>
      <c r="T12206" t="s">
        <v>13310</v>
      </c>
      <c r="U12206" s="1">
        <v>45888</v>
      </c>
      <c r="V12206">
        <v>68</v>
      </c>
      <c r="W12206" t="str">
        <f t="shared" si="237"/>
        <v>60-89</v>
      </c>
    </row>
    <row r="12207" spans="1:23" x14ac:dyDescent="0.25">
      <c r="A12207" t="s">
        <v>12456</v>
      </c>
      <c r="B12207">
        <v>8563789061</v>
      </c>
      <c r="C12207">
        <v>5789638491</v>
      </c>
      <c r="D12207" s="1">
        <v>45577</v>
      </c>
      <c r="E12207">
        <v>99215</v>
      </c>
      <c r="F12207">
        <v>99291</v>
      </c>
      <c r="G12207" t="s">
        <v>3673</v>
      </c>
      <c r="H12207" s="34">
        <v>93180</v>
      </c>
      <c r="I12207" s="7">
        <v>76408</v>
      </c>
      <c r="J12207" s="7">
        <v>62654.559999999998</v>
      </c>
      <c r="K12207" s="7">
        <v>0</v>
      </c>
      <c r="L12207" s="7">
        <v>13753.44</v>
      </c>
      <c r="M12207" s="5">
        <v>0.18</v>
      </c>
      <c r="N12207" t="s">
        <v>3141</v>
      </c>
      <c r="O12207" t="s">
        <v>17</v>
      </c>
      <c r="P12207" t="s">
        <v>35</v>
      </c>
      <c r="Q12207" t="s">
        <v>32</v>
      </c>
      <c r="R12207" t="s">
        <v>27</v>
      </c>
      <c r="S12207" t="s">
        <v>17</v>
      </c>
      <c r="T12207" t="s">
        <v>13312</v>
      </c>
      <c r="U12207" s="1">
        <v>45657</v>
      </c>
      <c r="V12207">
        <v>80</v>
      </c>
      <c r="W12207" t="str">
        <f t="shared" si="237"/>
        <v>60-89</v>
      </c>
    </row>
    <row r="12208" spans="1:23" x14ac:dyDescent="0.25">
      <c r="A12208" t="s">
        <v>12457</v>
      </c>
      <c r="B12208">
        <v>8427487403</v>
      </c>
      <c r="C12208">
        <v>1076848709</v>
      </c>
      <c r="D12208" s="1">
        <v>45568</v>
      </c>
      <c r="E12208">
        <v>99213</v>
      </c>
      <c r="F12208">
        <v>36415</v>
      </c>
      <c r="G12208" t="s">
        <v>3272</v>
      </c>
      <c r="H12208" s="34">
        <v>25360</v>
      </c>
      <c r="I12208" s="7">
        <v>18259</v>
      </c>
      <c r="J12208" s="7">
        <v>10588.28</v>
      </c>
      <c r="K12208" s="7">
        <v>6210</v>
      </c>
      <c r="L12208" s="7">
        <v>1460.72</v>
      </c>
      <c r="M12208" s="5">
        <v>0.08</v>
      </c>
      <c r="N12208" t="s">
        <v>24</v>
      </c>
      <c r="O12208" t="s">
        <v>27</v>
      </c>
      <c r="P12208" t="s">
        <v>3148</v>
      </c>
      <c r="Q12208" t="s">
        <v>32</v>
      </c>
      <c r="R12208" t="s">
        <v>21</v>
      </c>
      <c r="S12208" t="s">
        <v>27</v>
      </c>
      <c r="T12208" t="s">
        <v>13312</v>
      </c>
      <c r="U12208" s="1">
        <v>45745</v>
      </c>
      <c r="V12208">
        <v>177</v>
      </c>
      <c r="W12208" t="str">
        <f t="shared" si="237"/>
        <v>150-179</v>
      </c>
    </row>
    <row r="12209" spans="1:23" x14ac:dyDescent="0.25">
      <c r="A12209" t="s">
        <v>12458</v>
      </c>
      <c r="B12209">
        <v>1528242958</v>
      </c>
      <c r="C12209">
        <v>4044037913</v>
      </c>
      <c r="D12209" s="1">
        <v>45519</v>
      </c>
      <c r="E12209">
        <v>99233</v>
      </c>
      <c r="F12209">
        <v>99214</v>
      </c>
      <c r="G12209" t="s">
        <v>3208</v>
      </c>
      <c r="H12209" s="34">
        <v>82638</v>
      </c>
      <c r="I12209" s="7">
        <v>67763</v>
      </c>
      <c r="J12209" s="7">
        <v>49081.66</v>
      </c>
      <c r="K12209" s="7">
        <v>6484</v>
      </c>
      <c r="L12209" s="7">
        <v>12197.34</v>
      </c>
      <c r="M12209" s="5">
        <v>0.18</v>
      </c>
      <c r="N12209" t="s">
        <v>3141</v>
      </c>
      <c r="O12209" t="s">
        <v>27</v>
      </c>
      <c r="P12209" t="s">
        <v>3148</v>
      </c>
      <c r="Q12209" t="s">
        <v>32</v>
      </c>
      <c r="R12209" t="s">
        <v>20</v>
      </c>
      <c r="S12209" t="s">
        <v>17</v>
      </c>
      <c r="T12209" t="s">
        <v>13312</v>
      </c>
      <c r="U12209" s="1">
        <v>45662</v>
      </c>
      <c r="V12209">
        <v>143</v>
      </c>
      <c r="W12209" t="str">
        <f t="shared" si="237"/>
        <v>120-149</v>
      </c>
    </row>
    <row r="12210" spans="1:23" x14ac:dyDescent="0.25">
      <c r="A12210" t="s">
        <v>12459</v>
      </c>
      <c r="B12210">
        <v>6810808613</v>
      </c>
      <c r="C12210">
        <v>7645955986</v>
      </c>
      <c r="D12210" s="1">
        <v>45532</v>
      </c>
      <c r="E12210">
        <v>99233</v>
      </c>
      <c r="F12210">
        <v>97110</v>
      </c>
      <c r="G12210" t="s">
        <v>3552</v>
      </c>
      <c r="H12210" s="34">
        <v>76821</v>
      </c>
      <c r="I12210" s="7">
        <v>49934</v>
      </c>
      <c r="J12210" s="7">
        <v>36616.92</v>
      </c>
      <c r="K12210" s="7">
        <v>7325</v>
      </c>
      <c r="L12210" s="7">
        <v>5992.08</v>
      </c>
      <c r="M12210" s="5">
        <v>0.12</v>
      </c>
      <c r="N12210" t="s">
        <v>46</v>
      </c>
      <c r="O12210" t="s">
        <v>30</v>
      </c>
      <c r="P12210" t="s">
        <v>3147</v>
      </c>
      <c r="Q12210" t="s">
        <v>32</v>
      </c>
      <c r="R12210" t="s">
        <v>38</v>
      </c>
      <c r="S12210" t="s">
        <v>27</v>
      </c>
      <c r="T12210" t="s">
        <v>13311</v>
      </c>
      <c r="U12210" s="1">
        <v>45615</v>
      </c>
      <c r="V12210">
        <v>83</v>
      </c>
      <c r="W12210" t="str">
        <f t="shared" si="237"/>
        <v>60-89</v>
      </c>
    </row>
    <row r="12211" spans="1:23" x14ac:dyDescent="0.25">
      <c r="A12211" t="s">
        <v>12460</v>
      </c>
      <c r="B12211">
        <v>6575516007</v>
      </c>
      <c r="C12211">
        <v>352358531</v>
      </c>
      <c r="D12211" s="1">
        <v>45847</v>
      </c>
      <c r="E12211">
        <v>99231</v>
      </c>
      <c r="F12211">
        <v>99203</v>
      </c>
      <c r="G12211" t="s">
        <v>3428</v>
      </c>
      <c r="H12211" s="34">
        <v>81739</v>
      </c>
      <c r="I12211" s="7">
        <v>58852</v>
      </c>
      <c r="J12211" s="7">
        <v>47703.839999999997</v>
      </c>
      <c r="K12211" s="7">
        <v>6440</v>
      </c>
      <c r="L12211" s="7">
        <v>4708.16</v>
      </c>
      <c r="M12211" s="5">
        <v>0.08</v>
      </c>
      <c r="N12211" t="s">
        <v>24</v>
      </c>
      <c r="O12211" t="s">
        <v>30</v>
      </c>
      <c r="P12211" t="s">
        <v>3147</v>
      </c>
      <c r="Q12211" t="s">
        <v>32</v>
      </c>
      <c r="R12211" t="s">
        <v>38</v>
      </c>
      <c r="S12211" t="s">
        <v>17</v>
      </c>
      <c r="T12211" t="s">
        <v>13311</v>
      </c>
      <c r="U12211" s="1">
        <v>45911</v>
      </c>
      <c r="V12211">
        <v>64</v>
      </c>
      <c r="W12211" t="str">
        <f t="shared" si="237"/>
        <v>60-89</v>
      </c>
    </row>
    <row r="12212" spans="1:23" x14ac:dyDescent="0.25">
      <c r="A12212" t="s">
        <v>12461</v>
      </c>
      <c r="B12212">
        <v>816493212</v>
      </c>
      <c r="C12212">
        <v>2861740899</v>
      </c>
      <c r="D12212" s="1">
        <v>45902</v>
      </c>
      <c r="E12212">
        <v>99222</v>
      </c>
      <c r="F12212">
        <v>99202</v>
      </c>
      <c r="G12212" t="s">
        <v>3355</v>
      </c>
      <c r="H12212" s="34">
        <v>49229</v>
      </c>
      <c r="I12212" s="7">
        <v>31999</v>
      </c>
      <c r="J12212" s="7">
        <v>18104.12</v>
      </c>
      <c r="K12212" s="7">
        <v>10055</v>
      </c>
      <c r="L12212" s="7">
        <v>3839.88</v>
      </c>
      <c r="M12212" s="5">
        <v>0.12</v>
      </c>
      <c r="N12212" t="s">
        <v>46</v>
      </c>
      <c r="O12212" t="s">
        <v>27</v>
      </c>
      <c r="P12212" t="s">
        <v>97</v>
      </c>
      <c r="Q12212" t="s">
        <v>32</v>
      </c>
      <c r="R12212" t="s">
        <v>20</v>
      </c>
      <c r="S12212" t="s">
        <v>21</v>
      </c>
      <c r="T12212" t="s">
        <v>13312</v>
      </c>
      <c r="U12212" s="1">
        <v>46044</v>
      </c>
      <c r="V12212">
        <v>142</v>
      </c>
      <c r="W12212" t="str">
        <f t="shared" si="237"/>
        <v>120-149</v>
      </c>
    </row>
    <row r="12213" spans="1:23" x14ac:dyDescent="0.25">
      <c r="A12213" t="s">
        <v>12462</v>
      </c>
      <c r="B12213">
        <v>5711877207</v>
      </c>
      <c r="C12213">
        <v>3763345712</v>
      </c>
      <c r="D12213" s="1">
        <v>45387</v>
      </c>
      <c r="E12213">
        <v>99233</v>
      </c>
      <c r="F12213">
        <v>81000</v>
      </c>
      <c r="G12213" t="s">
        <v>415</v>
      </c>
      <c r="H12213" s="34">
        <v>95845</v>
      </c>
      <c r="I12213" s="7">
        <v>69008</v>
      </c>
      <c r="J12213" s="7">
        <v>52136.36</v>
      </c>
      <c r="K12213" s="7">
        <v>11351</v>
      </c>
      <c r="L12213" s="7">
        <v>5520.64</v>
      </c>
      <c r="M12213" s="5">
        <v>0.08</v>
      </c>
      <c r="N12213" t="s">
        <v>24</v>
      </c>
      <c r="O12213" t="s">
        <v>27</v>
      </c>
      <c r="P12213" t="s">
        <v>40</v>
      </c>
      <c r="Q12213" t="s">
        <v>19</v>
      </c>
      <c r="R12213" t="s">
        <v>20</v>
      </c>
      <c r="S12213" t="s">
        <v>27</v>
      </c>
      <c r="T12213" t="s">
        <v>13310</v>
      </c>
      <c r="U12213" s="1">
        <v>45473</v>
      </c>
      <c r="V12213">
        <v>86</v>
      </c>
      <c r="W12213" t="str">
        <f t="shared" si="237"/>
        <v>60-89</v>
      </c>
    </row>
    <row r="12214" spans="1:23" x14ac:dyDescent="0.25">
      <c r="A12214" t="s">
        <v>12463</v>
      </c>
      <c r="B12214">
        <v>2972319362</v>
      </c>
      <c r="C12214">
        <v>2289165365</v>
      </c>
      <c r="D12214" s="1">
        <v>45513</v>
      </c>
      <c r="E12214">
        <v>99222</v>
      </c>
      <c r="F12214">
        <v>99283</v>
      </c>
      <c r="G12214" t="s">
        <v>3187</v>
      </c>
      <c r="H12214" s="34">
        <v>60088</v>
      </c>
      <c r="I12214" s="7">
        <v>49272</v>
      </c>
      <c r="J12214" s="7">
        <v>23473.040000000001</v>
      </c>
      <c r="K12214" s="7">
        <v>16930</v>
      </c>
      <c r="L12214" s="7">
        <v>8868.9599999999991</v>
      </c>
      <c r="M12214" s="5">
        <v>0.18</v>
      </c>
      <c r="N12214" t="s">
        <v>3141</v>
      </c>
      <c r="O12214" t="s">
        <v>27</v>
      </c>
      <c r="P12214" t="s">
        <v>3149</v>
      </c>
      <c r="Q12214" t="s">
        <v>32</v>
      </c>
      <c r="R12214" t="s">
        <v>43</v>
      </c>
      <c r="S12214" t="s">
        <v>21</v>
      </c>
      <c r="T12214" t="s">
        <v>13310</v>
      </c>
      <c r="U12214" s="1">
        <v>45595</v>
      </c>
      <c r="V12214">
        <v>82</v>
      </c>
      <c r="W12214" t="str">
        <f t="shared" si="237"/>
        <v>60-89</v>
      </c>
    </row>
    <row r="12215" spans="1:23" x14ac:dyDescent="0.25">
      <c r="A12215" t="s">
        <v>12464</v>
      </c>
      <c r="B12215">
        <v>2731559034</v>
      </c>
      <c r="C12215">
        <v>2501774471</v>
      </c>
      <c r="D12215" s="1">
        <v>45862</v>
      </c>
      <c r="E12215">
        <v>99223</v>
      </c>
      <c r="F12215">
        <v>99291</v>
      </c>
      <c r="G12215" t="s">
        <v>3215</v>
      </c>
      <c r="H12215" s="34">
        <v>62895</v>
      </c>
      <c r="I12215" s="7">
        <v>51574</v>
      </c>
      <c r="J12215" s="7">
        <v>37169.68</v>
      </c>
      <c r="K12215" s="7">
        <v>5121</v>
      </c>
      <c r="L12215" s="7">
        <v>9283.32</v>
      </c>
      <c r="M12215" s="5">
        <v>0.18</v>
      </c>
      <c r="N12215" t="s">
        <v>3141</v>
      </c>
      <c r="O12215" t="s">
        <v>30</v>
      </c>
      <c r="P12215" t="s">
        <v>58</v>
      </c>
      <c r="Q12215" t="s">
        <v>19</v>
      </c>
      <c r="R12215" t="s">
        <v>20</v>
      </c>
      <c r="S12215" t="s">
        <v>17</v>
      </c>
      <c r="T12215" t="s">
        <v>13310</v>
      </c>
      <c r="U12215" s="1">
        <v>46016</v>
      </c>
      <c r="V12215">
        <v>154</v>
      </c>
      <c r="W12215" t="str">
        <f t="shared" si="237"/>
        <v>150-179</v>
      </c>
    </row>
    <row r="12216" spans="1:23" x14ac:dyDescent="0.25">
      <c r="A12216" t="s">
        <v>12465</v>
      </c>
      <c r="B12216">
        <v>5562040775</v>
      </c>
      <c r="C12216">
        <v>3653310974</v>
      </c>
      <c r="D12216" s="1">
        <v>45677</v>
      </c>
      <c r="E12216">
        <v>99215</v>
      </c>
      <c r="F12216">
        <v>93000</v>
      </c>
      <c r="G12216" t="s">
        <v>3170</v>
      </c>
      <c r="H12216" s="34">
        <v>48676</v>
      </c>
      <c r="I12216" s="7">
        <v>36507</v>
      </c>
      <c r="J12216" s="7">
        <v>28096.95</v>
      </c>
      <c r="K12216" s="7">
        <v>2934</v>
      </c>
      <c r="L12216" s="7">
        <v>5476.05</v>
      </c>
      <c r="M12216" s="5">
        <v>0.15</v>
      </c>
      <c r="N12216" t="s">
        <v>1139</v>
      </c>
      <c r="O12216" t="s">
        <v>30</v>
      </c>
      <c r="P12216" t="s">
        <v>3147</v>
      </c>
      <c r="Q12216" t="s">
        <v>32</v>
      </c>
      <c r="R12216" t="s">
        <v>27</v>
      </c>
      <c r="S12216" t="s">
        <v>17</v>
      </c>
      <c r="T12216" t="s">
        <v>13312</v>
      </c>
      <c r="U12216" s="1">
        <v>45754</v>
      </c>
      <c r="V12216">
        <v>77</v>
      </c>
      <c r="W12216" t="str">
        <f t="shared" si="237"/>
        <v>60-89</v>
      </c>
    </row>
    <row r="12217" spans="1:23" x14ac:dyDescent="0.25">
      <c r="A12217" t="s">
        <v>12466</v>
      </c>
      <c r="B12217">
        <v>8395875995</v>
      </c>
      <c r="C12217">
        <v>1461113564</v>
      </c>
      <c r="D12217" s="1">
        <v>45565</v>
      </c>
      <c r="E12217">
        <v>99231</v>
      </c>
      <c r="F12217">
        <v>90834</v>
      </c>
      <c r="G12217" t="s">
        <v>3242</v>
      </c>
      <c r="H12217" s="34">
        <v>67248</v>
      </c>
      <c r="I12217" s="7">
        <v>55143</v>
      </c>
      <c r="J12217" s="7">
        <v>24375.26</v>
      </c>
      <c r="K12217" s="7">
        <v>20842</v>
      </c>
      <c r="L12217" s="7">
        <v>9925.74</v>
      </c>
      <c r="M12217" s="5">
        <v>0.18</v>
      </c>
      <c r="N12217" t="s">
        <v>3141</v>
      </c>
      <c r="O12217" t="s">
        <v>27</v>
      </c>
      <c r="P12217" t="s">
        <v>25</v>
      </c>
      <c r="Q12217" t="s">
        <v>19</v>
      </c>
      <c r="R12217" t="s">
        <v>26</v>
      </c>
      <c r="S12217" t="s">
        <v>17</v>
      </c>
      <c r="T12217" t="s">
        <v>13310</v>
      </c>
      <c r="U12217" s="1">
        <v>45714</v>
      </c>
      <c r="V12217">
        <v>149</v>
      </c>
      <c r="W12217" t="str">
        <f t="shared" si="237"/>
        <v>120-149</v>
      </c>
    </row>
    <row r="12218" spans="1:23" x14ac:dyDescent="0.25">
      <c r="A12218" t="s">
        <v>12467</v>
      </c>
      <c r="B12218">
        <v>8097501912</v>
      </c>
      <c r="C12218">
        <v>3961212113</v>
      </c>
      <c r="D12218" s="1">
        <v>45820</v>
      </c>
      <c r="E12218">
        <v>99223</v>
      </c>
      <c r="F12218">
        <v>81000</v>
      </c>
      <c r="G12218" t="s">
        <v>3537</v>
      </c>
      <c r="H12218" s="34">
        <v>9641</v>
      </c>
      <c r="I12218" s="7">
        <v>6942</v>
      </c>
      <c r="J12218" s="7">
        <v>6386.64</v>
      </c>
      <c r="K12218" s="7">
        <v>0</v>
      </c>
      <c r="L12218" s="7">
        <v>555.36</v>
      </c>
      <c r="M12218" s="5">
        <v>0.08</v>
      </c>
      <c r="N12218" t="s">
        <v>24</v>
      </c>
      <c r="O12218" t="s">
        <v>17</v>
      </c>
      <c r="P12218" t="s">
        <v>3149</v>
      </c>
      <c r="Q12218" t="s">
        <v>32</v>
      </c>
      <c r="R12218" t="s">
        <v>26</v>
      </c>
      <c r="S12218" t="s">
        <v>21</v>
      </c>
      <c r="T12218" t="s">
        <v>13311</v>
      </c>
      <c r="U12218" s="1">
        <v>45897</v>
      </c>
      <c r="V12218">
        <v>77</v>
      </c>
      <c r="W12218" t="str">
        <f t="shared" si="237"/>
        <v>60-89</v>
      </c>
    </row>
    <row r="12219" spans="1:23" x14ac:dyDescent="0.25">
      <c r="A12219" t="s">
        <v>12468</v>
      </c>
      <c r="B12219">
        <v>5443250824</v>
      </c>
      <c r="C12219">
        <v>4206250364</v>
      </c>
      <c r="D12219" s="1">
        <v>45396</v>
      </c>
      <c r="E12219">
        <v>99215</v>
      </c>
      <c r="F12219">
        <v>99215</v>
      </c>
      <c r="G12219" t="s">
        <v>120</v>
      </c>
      <c r="H12219" s="34">
        <v>76112</v>
      </c>
      <c r="I12219" s="7">
        <v>60128</v>
      </c>
      <c r="J12219" s="7">
        <v>43243.519999999997</v>
      </c>
      <c r="K12219" s="7">
        <v>7264</v>
      </c>
      <c r="L12219" s="7">
        <v>9620.48</v>
      </c>
      <c r="M12219" s="5">
        <v>0.16</v>
      </c>
      <c r="N12219" t="s">
        <v>1138</v>
      </c>
      <c r="O12219" t="s">
        <v>30</v>
      </c>
      <c r="P12219" t="s">
        <v>35</v>
      </c>
      <c r="Q12219" t="s">
        <v>32</v>
      </c>
      <c r="R12219" t="s">
        <v>21</v>
      </c>
      <c r="S12219" t="s">
        <v>17</v>
      </c>
      <c r="T12219" t="s">
        <v>13312</v>
      </c>
      <c r="U12219" s="1">
        <v>45537</v>
      </c>
      <c r="V12219">
        <v>141</v>
      </c>
      <c r="W12219" t="str">
        <f t="shared" si="237"/>
        <v>120-149</v>
      </c>
    </row>
    <row r="12220" spans="1:23" x14ac:dyDescent="0.25">
      <c r="A12220" t="s">
        <v>12469</v>
      </c>
      <c r="B12220">
        <v>7492736118</v>
      </c>
      <c r="C12220">
        <v>2594680113</v>
      </c>
      <c r="D12220" s="1">
        <v>45481</v>
      </c>
      <c r="E12220">
        <v>99232</v>
      </c>
      <c r="F12220">
        <v>99284</v>
      </c>
      <c r="G12220" t="s">
        <v>3227</v>
      </c>
      <c r="H12220" s="34">
        <v>45030</v>
      </c>
      <c r="I12220" s="7">
        <v>36024</v>
      </c>
      <c r="J12220" s="7">
        <v>20167.64</v>
      </c>
      <c r="K12220" s="7">
        <v>10813</v>
      </c>
      <c r="L12220" s="7">
        <v>5043.3599999999997</v>
      </c>
      <c r="M12220" s="5">
        <v>0.14000000000000001</v>
      </c>
      <c r="N12220" t="s">
        <v>1135</v>
      </c>
      <c r="O12220" t="s">
        <v>27</v>
      </c>
      <c r="P12220" t="s">
        <v>31</v>
      </c>
      <c r="Q12220" t="s">
        <v>19</v>
      </c>
      <c r="R12220" t="s">
        <v>21</v>
      </c>
      <c r="S12220" t="s">
        <v>21</v>
      </c>
      <c r="T12220" t="s">
        <v>13311</v>
      </c>
      <c r="U12220" s="1">
        <v>45629</v>
      </c>
      <c r="V12220">
        <v>148</v>
      </c>
      <c r="W12220" t="str">
        <f t="shared" si="237"/>
        <v>120-149</v>
      </c>
    </row>
    <row r="12221" spans="1:23" x14ac:dyDescent="0.25">
      <c r="A12221" t="s">
        <v>12470</v>
      </c>
      <c r="B12221">
        <v>2622615780</v>
      </c>
      <c r="C12221">
        <v>6506887334</v>
      </c>
      <c r="D12221" s="1">
        <v>45653</v>
      </c>
      <c r="E12221">
        <v>99232</v>
      </c>
      <c r="F12221">
        <v>90834</v>
      </c>
      <c r="G12221" t="s">
        <v>3552</v>
      </c>
      <c r="H12221" s="34">
        <v>43003</v>
      </c>
      <c r="I12221" s="7">
        <v>27952</v>
      </c>
      <c r="J12221" s="7">
        <v>20172.759999999998</v>
      </c>
      <c r="K12221" s="7">
        <v>4425</v>
      </c>
      <c r="L12221" s="7">
        <v>3354.24</v>
      </c>
      <c r="M12221" s="5">
        <v>0.12</v>
      </c>
      <c r="N12221" t="s">
        <v>46</v>
      </c>
      <c r="O12221" t="s">
        <v>30</v>
      </c>
      <c r="P12221" t="s">
        <v>58</v>
      </c>
      <c r="Q12221" t="s">
        <v>19</v>
      </c>
      <c r="R12221" t="s">
        <v>21</v>
      </c>
      <c r="S12221" t="s">
        <v>17</v>
      </c>
      <c r="T12221" t="s">
        <v>13310</v>
      </c>
      <c r="U12221" s="1">
        <v>45802</v>
      </c>
      <c r="V12221">
        <v>149</v>
      </c>
      <c r="W12221" t="str">
        <f t="shared" si="237"/>
        <v>120-149</v>
      </c>
    </row>
    <row r="12222" spans="1:23" x14ac:dyDescent="0.25">
      <c r="A12222" t="s">
        <v>12471</v>
      </c>
      <c r="B12222">
        <v>2753639652</v>
      </c>
      <c r="C12222">
        <v>150245717</v>
      </c>
      <c r="D12222" s="1">
        <v>45921</v>
      </c>
      <c r="E12222">
        <v>99215</v>
      </c>
      <c r="F12222">
        <v>36415</v>
      </c>
      <c r="G12222" t="s">
        <v>29</v>
      </c>
      <c r="H12222" s="34">
        <v>40049</v>
      </c>
      <c r="I12222" s="7">
        <v>26032</v>
      </c>
      <c r="J12222" s="7">
        <v>22908.16</v>
      </c>
      <c r="K12222" s="7">
        <v>0</v>
      </c>
      <c r="L12222" s="7">
        <v>3123.84</v>
      </c>
      <c r="M12222" s="5">
        <v>0.12</v>
      </c>
      <c r="N12222" t="s">
        <v>46</v>
      </c>
      <c r="O12222" t="s">
        <v>17</v>
      </c>
      <c r="P12222" t="s">
        <v>3150</v>
      </c>
      <c r="Q12222" t="s">
        <v>19</v>
      </c>
      <c r="R12222" t="s">
        <v>21</v>
      </c>
      <c r="S12222" t="s">
        <v>17</v>
      </c>
      <c r="T12222" t="s">
        <v>13310</v>
      </c>
      <c r="U12222" s="1">
        <v>45958</v>
      </c>
      <c r="V12222">
        <v>37</v>
      </c>
      <c r="W12222" t="str">
        <f t="shared" si="237"/>
        <v>30-59</v>
      </c>
    </row>
    <row r="12223" spans="1:23" x14ac:dyDescent="0.25">
      <c r="A12223" t="s">
        <v>12472</v>
      </c>
      <c r="B12223">
        <v>5089975309</v>
      </c>
      <c r="C12223">
        <v>6760920836</v>
      </c>
      <c r="D12223" s="1">
        <v>45734</v>
      </c>
      <c r="E12223">
        <v>99221</v>
      </c>
      <c r="F12223">
        <v>99281</v>
      </c>
      <c r="G12223" t="s">
        <v>45</v>
      </c>
      <c r="H12223" s="34">
        <v>50867</v>
      </c>
      <c r="I12223" s="7">
        <v>40694</v>
      </c>
      <c r="J12223" s="7">
        <v>19437.84</v>
      </c>
      <c r="K12223" s="7">
        <v>15559</v>
      </c>
      <c r="L12223" s="7">
        <v>5697.16</v>
      </c>
      <c r="M12223" s="5">
        <v>0.14000000000000001</v>
      </c>
      <c r="N12223" t="s">
        <v>1135</v>
      </c>
      <c r="O12223" t="s">
        <v>27</v>
      </c>
      <c r="P12223" t="s">
        <v>3149</v>
      </c>
      <c r="Q12223" t="s">
        <v>19</v>
      </c>
      <c r="R12223" t="s">
        <v>43</v>
      </c>
      <c r="S12223" t="s">
        <v>21</v>
      </c>
      <c r="T12223" t="s">
        <v>13312</v>
      </c>
      <c r="U12223" s="1">
        <v>45877</v>
      </c>
      <c r="V12223">
        <v>143</v>
      </c>
      <c r="W12223" t="str">
        <f t="shared" si="237"/>
        <v>120-149</v>
      </c>
    </row>
    <row r="12224" spans="1:23" x14ac:dyDescent="0.25">
      <c r="A12224" t="s">
        <v>12473</v>
      </c>
      <c r="B12224">
        <v>5509275083</v>
      </c>
      <c r="C12224">
        <v>2700809952</v>
      </c>
      <c r="D12224" s="1">
        <v>45761</v>
      </c>
      <c r="E12224">
        <v>99233</v>
      </c>
      <c r="F12224">
        <v>99282</v>
      </c>
      <c r="G12224" t="s">
        <v>3215</v>
      </c>
      <c r="H12224" s="34">
        <v>88370</v>
      </c>
      <c r="I12224" s="7">
        <v>63626</v>
      </c>
      <c r="J12224" s="7">
        <v>51370.92</v>
      </c>
      <c r="K12224" s="7">
        <v>7165</v>
      </c>
      <c r="L12224" s="7">
        <v>5090.08</v>
      </c>
      <c r="M12224" s="5">
        <v>0.08</v>
      </c>
      <c r="N12224" t="s">
        <v>24</v>
      </c>
      <c r="O12224" t="s">
        <v>27</v>
      </c>
      <c r="P12224" t="s">
        <v>58</v>
      </c>
      <c r="Q12224" t="s">
        <v>19</v>
      </c>
      <c r="R12224" t="s">
        <v>26</v>
      </c>
      <c r="S12224" t="s">
        <v>27</v>
      </c>
      <c r="T12224" t="s">
        <v>13311</v>
      </c>
      <c r="U12224" s="1">
        <v>45919</v>
      </c>
      <c r="V12224">
        <v>158</v>
      </c>
      <c r="W12224" t="str">
        <f t="shared" si="237"/>
        <v>150-179</v>
      </c>
    </row>
    <row r="12225" spans="1:23" x14ac:dyDescent="0.25">
      <c r="A12225" t="s">
        <v>12474</v>
      </c>
      <c r="B12225">
        <v>1614031032</v>
      </c>
      <c r="C12225">
        <v>1181889057</v>
      </c>
      <c r="D12225" s="1">
        <v>45446</v>
      </c>
      <c r="E12225">
        <v>99221</v>
      </c>
      <c r="F12225">
        <v>99285</v>
      </c>
      <c r="G12225" t="s">
        <v>73</v>
      </c>
      <c r="H12225" s="34">
        <v>62179</v>
      </c>
      <c r="I12225" s="7">
        <v>44769</v>
      </c>
      <c r="J12225" s="7">
        <v>37285.480000000003</v>
      </c>
      <c r="K12225" s="7">
        <v>3902</v>
      </c>
      <c r="L12225" s="7">
        <v>3581.52</v>
      </c>
      <c r="M12225" s="5">
        <v>0.08</v>
      </c>
      <c r="N12225" t="s">
        <v>24</v>
      </c>
      <c r="O12225" t="s">
        <v>30</v>
      </c>
      <c r="P12225" t="s">
        <v>40</v>
      </c>
      <c r="Q12225" t="s">
        <v>19</v>
      </c>
      <c r="R12225" t="s">
        <v>43</v>
      </c>
      <c r="S12225" t="s">
        <v>21</v>
      </c>
      <c r="T12225" t="s">
        <v>13311</v>
      </c>
      <c r="U12225" s="1">
        <v>45504</v>
      </c>
      <c r="V12225">
        <v>58</v>
      </c>
      <c r="W12225" t="str">
        <f t="shared" si="237"/>
        <v>30-59</v>
      </c>
    </row>
    <row r="12226" spans="1:23" x14ac:dyDescent="0.25">
      <c r="A12226" t="s">
        <v>12475</v>
      </c>
      <c r="B12226">
        <v>8932283279</v>
      </c>
      <c r="C12226">
        <v>5415858329</v>
      </c>
      <c r="D12226" s="1">
        <v>45407</v>
      </c>
      <c r="E12226">
        <v>99222</v>
      </c>
      <c r="F12226">
        <v>85025</v>
      </c>
      <c r="G12226" t="s">
        <v>3410</v>
      </c>
      <c r="H12226" s="34">
        <v>47472</v>
      </c>
      <c r="I12226" s="7">
        <v>40351</v>
      </c>
      <c r="J12226" s="7">
        <v>39543.980000000003</v>
      </c>
      <c r="K12226" s="7">
        <v>0</v>
      </c>
      <c r="L12226" s="7">
        <v>807.02</v>
      </c>
      <c r="M12226" s="5">
        <v>0.02</v>
      </c>
      <c r="N12226" t="s">
        <v>16</v>
      </c>
      <c r="O12226" t="s">
        <v>17</v>
      </c>
      <c r="P12226" t="s">
        <v>3150</v>
      </c>
      <c r="Q12226" t="s">
        <v>19</v>
      </c>
      <c r="R12226" t="s">
        <v>26</v>
      </c>
      <c r="S12226" t="s">
        <v>27</v>
      </c>
      <c r="T12226" t="s">
        <v>13310</v>
      </c>
      <c r="U12226" s="1">
        <v>45463</v>
      </c>
      <c r="V12226">
        <v>56</v>
      </c>
      <c r="W12226" t="str">
        <f t="shared" si="237"/>
        <v>30-59</v>
      </c>
    </row>
    <row r="12227" spans="1:23" x14ac:dyDescent="0.25">
      <c r="A12227" t="s">
        <v>12476</v>
      </c>
      <c r="B12227">
        <v>4581998773</v>
      </c>
      <c r="C12227">
        <v>7005151323</v>
      </c>
      <c r="D12227" s="1">
        <v>45728</v>
      </c>
      <c r="E12227">
        <v>99221</v>
      </c>
      <c r="F12227">
        <v>99283</v>
      </c>
      <c r="G12227" t="s">
        <v>159</v>
      </c>
      <c r="H12227" s="34">
        <v>16689</v>
      </c>
      <c r="I12227" s="7">
        <v>13184</v>
      </c>
      <c r="J12227" s="7">
        <v>8985.56</v>
      </c>
      <c r="K12227" s="7">
        <v>2089</v>
      </c>
      <c r="L12227" s="7">
        <v>2109.44</v>
      </c>
      <c r="M12227" s="5">
        <v>0.16</v>
      </c>
      <c r="N12227" t="s">
        <v>1138</v>
      </c>
      <c r="O12227" t="s">
        <v>27</v>
      </c>
      <c r="P12227" t="s">
        <v>97</v>
      </c>
      <c r="Q12227" t="s">
        <v>32</v>
      </c>
      <c r="R12227" t="s">
        <v>43</v>
      </c>
      <c r="S12227" t="s">
        <v>27</v>
      </c>
      <c r="T12227" t="s">
        <v>13312</v>
      </c>
      <c r="U12227" s="1">
        <v>45769</v>
      </c>
      <c r="V12227">
        <v>41</v>
      </c>
      <c r="W12227" t="str">
        <f t="shared" ref="W12227:W12290" si="238">IF(V12227="","",IF(V12227&lt;30,"0-29",IF(V12227&lt;60,"30-59",IF(V12227&lt;90,"60-89",IF(V12227&lt;120,"90-119",IF(V12227&lt;150,"120-149",IF(V12227&lt;180,"150-179",IF(V12227&lt;210,"180-209",IF(V12227&lt;240,"210-239",IF(V12227&lt;270,"240-269",IF(V12227&lt;300,"270-299",IF(V12227&lt;330,"300-329",IF(V12227&lt;360,"330-359","360+")))))))))))))</f>
        <v>30-59</v>
      </c>
    </row>
    <row r="12228" spans="1:23" x14ac:dyDescent="0.25">
      <c r="A12228" t="s">
        <v>12477</v>
      </c>
      <c r="B12228">
        <v>8285908271</v>
      </c>
      <c r="C12228">
        <v>146353224</v>
      </c>
      <c r="D12228" s="1">
        <v>45359</v>
      </c>
      <c r="E12228">
        <v>99215</v>
      </c>
      <c r="F12228">
        <v>99201</v>
      </c>
      <c r="G12228" t="s">
        <v>203</v>
      </c>
      <c r="H12228" s="34">
        <v>95486</v>
      </c>
      <c r="I12228" s="7">
        <v>81163</v>
      </c>
      <c r="J12228" s="7">
        <v>52620.74</v>
      </c>
      <c r="K12228" s="7">
        <v>26919</v>
      </c>
      <c r="L12228" s="7">
        <v>1623.26</v>
      </c>
      <c r="M12228" s="5">
        <v>0.02</v>
      </c>
      <c r="N12228" t="s">
        <v>16</v>
      </c>
      <c r="O12228" t="s">
        <v>27</v>
      </c>
      <c r="P12228" t="s">
        <v>3148</v>
      </c>
      <c r="Q12228" t="s">
        <v>32</v>
      </c>
      <c r="R12228" t="s">
        <v>38</v>
      </c>
      <c r="S12228" t="s">
        <v>27</v>
      </c>
      <c r="T12228" t="s">
        <v>13312</v>
      </c>
      <c r="U12228" s="1">
        <v>45455</v>
      </c>
      <c r="V12228">
        <v>96</v>
      </c>
      <c r="W12228" t="str">
        <f t="shared" si="238"/>
        <v>90-119</v>
      </c>
    </row>
    <row r="12229" spans="1:23" x14ac:dyDescent="0.25">
      <c r="A12229" t="s">
        <v>12478</v>
      </c>
      <c r="B12229">
        <v>4631979376</v>
      </c>
      <c r="C12229">
        <v>5194973361</v>
      </c>
      <c r="D12229" s="1">
        <v>45578</v>
      </c>
      <c r="E12229">
        <v>99214</v>
      </c>
      <c r="F12229">
        <v>99283</v>
      </c>
      <c r="G12229" t="s">
        <v>268</v>
      </c>
      <c r="H12229" s="34">
        <v>71104</v>
      </c>
      <c r="I12229" s="7">
        <v>46218</v>
      </c>
      <c r="J12229" s="7">
        <v>40671.839999999997</v>
      </c>
      <c r="K12229" s="7">
        <v>0</v>
      </c>
      <c r="L12229" s="7">
        <v>5546.16</v>
      </c>
      <c r="M12229" s="5">
        <v>0.12</v>
      </c>
      <c r="N12229" t="s">
        <v>46</v>
      </c>
      <c r="O12229" t="s">
        <v>17</v>
      </c>
      <c r="P12229" t="s">
        <v>3146</v>
      </c>
      <c r="Q12229" t="s">
        <v>32</v>
      </c>
      <c r="R12229" t="s">
        <v>20</v>
      </c>
      <c r="S12229" t="s">
        <v>27</v>
      </c>
      <c r="T12229" t="s">
        <v>13312</v>
      </c>
      <c r="U12229" s="1">
        <v>45680</v>
      </c>
      <c r="V12229">
        <v>103</v>
      </c>
      <c r="W12229" t="str">
        <f t="shared" si="238"/>
        <v>90-119</v>
      </c>
    </row>
    <row r="12230" spans="1:23" x14ac:dyDescent="0.25">
      <c r="A12230" t="s">
        <v>12479</v>
      </c>
      <c r="B12230">
        <v>9707884935</v>
      </c>
      <c r="C12230">
        <v>5981700043</v>
      </c>
      <c r="D12230" s="1">
        <v>45765</v>
      </c>
      <c r="E12230">
        <v>99222</v>
      </c>
      <c r="F12230">
        <v>99215</v>
      </c>
      <c r="G12230" t="s">
        <v>150</v>
      </c>
      <c r="H12230" s="34">
        <v>87514</v>
      </c>
      <c r="I12230" s="7">
        <v>56884</v>
      </c>
      <c r="J12230" s="7">
        <v>50057.919999999998</v>
      </c>
      <c r="K12230" s="7">
        <v>0</v>
      </c>
      <c r="L12230" s="7">
        <v>6826.08</v>
      </c>
      <c r="M12230" s="5">
        <v>0.12</v>
      </c>
      <c r="N12230" t="s">
        <v>46</v>
      </c>
      <c r="O12230" t="s">
        <v>17</v>
      </c>
      <c r="P12230" t="s">
        <v>40</v>
      </c>
      <c r="Q12230" t="s">
        <v>19</v>
      </c>
      <c r="R12230" t="s">
        <v>38</v>
      </c>
      <c r="S12230" t="s">
        <v>21</v>
      </c>
      <c r="T12230" t="s">
        <v>13311</v>
      </c>
      <c r="U12230" s="1">
        <v>45853</v>
      </c>
      <c r="V12230">
        <v>88</v>
      </c>
      <c r="W12230" t="str">
        <f t="shared" si="238"/>
        <v>60-89</v>
      </c>
    </row>
    <row r="12231" spans="1:23" x14ac:dyDescent="0.25">
      <c r="A12231" t="s">
        <v>12480</v>
      </c>
      <c r="B12231">
        <v>7983410077</v>
      </c>
      <c r="C12231">
        <v>1435504946</v>
      </c>
      <c r="D12231" s="1">
        <v>45633</v>
      </c>
      <c r="E12231">
        <v>99231</v>
      </c>
      <c r="F12231">
        <v>99202</v>
      </c>
      <c r="G12231" t="s">
        <v>3247</v>
      </c>
      <c r="H12231" s="34">
        <v>72330</v>
      </c>
      <c r="I12231" s="7">
        <v>59311</v>
      </c>
      <c r="J12231" s="7">
        <v>48635.02</v>
      </c>
      <c r="K12231" s="7">
        <v>0</v>
      </c>
      <c r="L12231" s="7">
        <v>10675.98</v>
      </c>
      <c r="M12231" s="5">
        <v>0.18</v>
      </c>
      <c r="N12231" t="s">
        <v>3141</v>
      </c>
      <c r="O12231" t="s">
        <v>17</v>
      </c>
      <c r="P12231" t="s">
        <v>40</v>
      </c>
      <c r="Q12231" t="s">
        <v>32</v>
      </c>
      <c r="R12231" t="s">
        <v>20</v>
      </c>
      <c r="S12231" t="s">
        <v>17</v>
      </c>
      <c r="T12231" t="s">
        <v>13311</v>
      </c>
      <c r="U12231" s="1">
        <v>45753</v>
      </c>
      <c r="V12231">
        <v>120</v>
      </c>
      <c r="W12231" t="str">
        <f t="shared" si="238"/>
        <v>120-149</v>
      </c>
    </row>
    <row r="12232" spans="1:23" x14ac:dyDescent="0.25">
      <c r="A12232" t="s">
        <v>12481</v>
      </c>
      <c r="B12232">
        <v>215986734</v>
      </c>
      <c r="C12232">
        <v>3972827219</v>
      </c>
      <c r="D12232" s="1">
        <v>45504</v>
      </c>
      <c r="E12232">
        <v>99213</v>
      </c>
      <c r="F12232">
        <v>99212</v>
      </c>
      <c r="G12232" t="s">
        <v>3754</v>
      </c>
      <c r="H12232" s="34">
        <v>2803</v>
      </c>
      <c r="I12232" s="7">
        <v>2018</v>
      </c>
      <c r="J12232" s="7">
        <v>1258.56</v>
      </c>
      <c r="K12232" s="7">
        <v>598</v>
      </c>
      <c r="L12232" s="7">
        <v>161.44</v>
      </c>
      <c r="M12232" s="5">
        <v>0.08</v>
      </c>
      <c r="N12232" t="s">
        <v>24</v>
      </c>
      <c r="O12232" t="s">
        <v>27</v>
      </c>
      <c r="P12232" t="s">
        <v>3148</v>
      </c>
      <c r="Q12232" t="s">
        <v>32</v>
      </c>
      <c r="R12232" t="s">
        <v>43</v>
      </c>
      <c r="S12232" t="s">
        <v>17</v>
      </c>
      <c r="T12232" t="s">
        <v>13310</v>
      </c>
      <c r="U12232" s="1">
        <v>45557</v>
      </c>
      <c r="V12232">
        <v>53</v>
      </c>
      <c r="W12232" t="str">
        <f t="shared" si="238"/>
        <v>30-59</v>
      </c>
    </row>
    <row r="12233" spans="1:23" x14ac:dyDescent="0.25">
      <c r="A12233" t="s">
        <v>12482</v>
      </c>
      <c r="B12233">
        <v>6313442385</v>
      </c>
      <c r="C12233">
        <v>3668993908</v>
      </c>
      <c r="D12233" s="1">
        <v>45932</v>
      </c>
      <c r="E12233">
        <v>99214</v>
      </c>
      <c r="F12233">
        <v>93000</v>
      </c>
      <c r="G12233" t="s">
        <v>3283</v>
      </c>
      <c r="H12233" s="34">
        <v>50645</v>
      </c>
      <c r="I12233" s="7">
        <v>39503</v>
      </c>
      <c r="J12233" s="7">
        <v>31602.400000000001</v>
      </c>
      <c r="K12233" s="7">
        <v>0</v>
      </c>
      <c r="L12233" s="7">
        <v>7900.6</v>
      </c>
      <c r="M12233" s="5">
        <v>0.2</v>
      </c>
      <c r="N12233" t="s">
        <v>3140</v>
      </c>
      <c r="O12233" t="s">
        <v>17</v>
      </c>
      <c r="P12233" t="s">
        <v>55</v>
      </c>
      <c r="Q12233" t="s">
        <v>19</v>
      </c>
      <c r="R12233" t="s">
        <v>27</v>
      </c>
      <c r="S12233" t="s">
        <v>21</v>
      </c>
      <c r="T12233" t="s">
        <v>13310</v>
      </c>
      <c r="U12233" s="1">
        <v>45996</v>
      </c>
      <c r="V12233">
        <v>64</v>
      </c>
      <c r="W12233" t="str">
        <f t="shared" si="238"/>
        <v>60-89</v>
      </c>
    </row>
    <row r="12234" spans="1:23" x14ac:dyDescent="0.25">
      <c r="A12234" t="s">
        <v>12483</v>
      </c>
      <c r="B12234">
        <v>2088367180</v>
      </c>
      <c r="C12234">
        <v>3976020476</v>
      </c>
      <c r="D12234" s="1">
        <v>45725</v>
      </c>
      <c r="E12234">
        <v>99238</v>
      </c>
      <c r="F12234">
        <v>93000</v>
      </c>
      <c r="G12234" t="s">
        <v>136</v>
      </c>
      <c r="H12234" s="34">
        <v>51241</v>
      </c>
      <c r="I12234" s="7">
        <v>39968</v>
      </c>
      <c r="J12234" s="7">
        <v>31974.400000000001</v>
      </c>
      <c r="K12234" s="7">
        <v>0</v>
      </c>
      <c r="L12234" s="7">
        <v>7993.6</v>
      </c>
      <c r="M12234" s="5">
        <v>0.2</v>
      </c>
      <c r="N12234" t="s">
        <v>3140</v>
      </c>
      <c r="O12234" t="s">
        <v>17</v>
      </c>
      <c r="P12234" t="s">
        <v>25</v>
      </c>
      <c r="Q12234" t="s">
        <v>32</v>
      </c>
      <c r="R12234" t="s">
        <v>20</v>
      </c>
      <c r="S12234" t="s">
        <v>21</v>
      </c>
      <c r="T12234" t="s">
        <v>13310</v>
      </c>
      <c r="U12234" s="1">
        <v>45782</v>
      </c>
      <c r="V12234">
        <v>57</v>
      </c>
      <c r="W12234" t="str">
        <f t="shared" si="238"/>
        <v>30-59</v>
      </c>
    </row>
    <row r="12235" spans="1:23" x14ac:dyDescent="0.25">
      <c r="A12235" t="s">
        <v>12484</v>
      </c>
      <c r="B12235">
        <v>1338826826</v>
      </c>
      <c r="C12235">
        <v>8062628991</v>
      </c>
      <c r="D12235" s="1">
        <v>45913</v>
      </c>
      <c r="E12235">
        <v>99222</v>
      </c>
      <c r="F12235">
        <v>99203</v>
      </c>
      <c r="G12235" t="s">
        <v>3202</v>
      </c>
      <c r="H12235" s="34">
        <v>63195</v>
      </c>
      <c r="I12235" s="7">
        <v>53716</v>
      </c>
      <c r="J12235" s="7">
        <v>45834.68</v>
      </c>
      <c r="K12235" s="7">
        <v>6807</v>
      </c>
      <c r="L12235" s="7">
        <v>1074.32</v>
      </c>
      <c r="M12235" s="5">
        <v>0.02</v>
      </c>
      <c r="N12235" t="s">
        <v>16</v>
      </c>
      <c r="O12235" t="s">
        <v>30</v>
      </c>
      <c r="P12235" t="s">
        <v>40</v>
      </c>
      <c r="Q12235" t="s">
        <v>32</v>
      </c>
      <c r="R12235" t="s">
        <v>27</v>
      </c>
      <c r="S12235" t="s">
        <v>17</v>
      </c>
      <c r="T12235" t="s">
        <v>13310</v>
      </c>
      <c r="U12235" s="1">
        <v>45977</v>
      </c>
      <c r="V12235">
        <v>64</v>
      </c>
      <c r="W12235" t="str">
        <f t="shared" si="238"/>
        <v>60-89</v>
      </c>
    </row>
    <row r="12236" spans="1:23" x14ac:dyDescent="0.25">
      <c r="A12236" t="s">
        <v>12485</v>
      </c>
      <c r="B12236">
        <v>8819557893</v>
      </c>
      <c r="C12236">
        <v>2228383560</v>
      </c>
      <c r="D12236" s="1">
        <v>45638</v>
      </c>
      <c r="E12236">
        <v>99233</v>
      </c>
      <c r="F12236">
        <v>90834</v>
      </c>
      <c r="G12236" t="s">
        <v>69</v>
      </c>
      <c r="H12236" s="34">
        <v>84895</v>
      </c>
      <c r="I12236" s="7">
        <v>67916</v>
      </c>
      <c r="J12236" s="7">
        <v>53381.760000000002</v>
      </c>
      <c r="K12236" s="7">
        <v>5026</v>
      </c>
      <c r="L12236" s="7">
        <v>9508.24</v>
      </c>
      <c r="M12236" s="5">
        <v>0.14000000000000001</v>
      </c>
      <c r="N12236" t="s">
        <v>1135</v>
      </c>
      <c r="O12236" t="s">
        <v>30</v>
      </c>
      <c r="P12236" t="s">
        <v>3150</v>
      </c>
      <c r="Q12236" t="s">
        <v>32</v>
      </c>
      <c r="R12236" t="s">
        <v>38</v>
      </c>
      <c r="S12236" t="s">
        <v>21</v>
      </c>
      <c r="T12236" t="s">
        <v>13311</v>
      </c>
      <c r="U12236" s="1">
        <v>45692</v>
      </c>
      <c r="V12236">
        <v>54</v>
      </c>
      <c r="W12236" t="str">
        <f t="shared" si="238"/>
        <v>30-59</v>
      </c>
    </row>
    <row r="12237" spans="1:23" x14ac:dyDescent="0.25">
      <c r="A12237" t="s">
        <v>12486</v>
      </c>
      <c r="B12237">
        <v>3462246062</v>
      </c>
      <c r="C12237">
        <v>4490592656</v>
      </c>
      <c r="D12237" s="1">
        <v>45928</v>
      </c>
      <c r="E12237">
        <v>99232</v>
      </c>
      <c r="F12237">
        <v>97110</v>
      </c>
      <c r="G12237" t="s">
        <v>291</v>
      </c>
      <c r="H12237" s="34">
        <v>55337</v>
      </c>
      <c r="I12237" s="7">
        <v>47036</v>
      </c>
      <c r="J12237" s="7">
        <v>41717.279999999999</v>
      </c>
      <c r="K12237" s="7">
        <v>4378</v>
      </c>
      <c r="L12237" s="7">
        <v>940.72</v>
      </c>
      <c r="M12237" s="5">
        <v>0.02</v>
      </c>
      <c r="N12237" t="s">
        <v>16</v>
      </c>
      <c r="O12237" t="s">
        <v>30</v>
      </c>
      <c r="P12237" t="s">
        <v>58</v>
      </c>
      <c r="Q12237" t="s">
        <v>19</v>
      </c>
      <c r="R12237" t="s">
        <v>27</v>
      </c>
      <c r="S12237" t="s">
        <v>21</v>
      </c>
      <c r="T12237" t="s">
        <v>13310</v>
      </c>
      <c r="U12237" s="1">
        <v>45960</v>
      </c>
      <c r="V12237">
        <v>32</v>
      </c>
      <c r="W12237" t="str">
        <f t="shared" si="238"/>
        <v>30-59</v>
      </c>
    </row>
    <row r="12238" spans="1:23" x14ac:dyDescent="0.25">
      <c r="A12238" t="s">
        <v>12487</v>
      </c>
      <c r="B12238">
        <v>6322371493</v>
      </c>
      <c r="C12238">
        <v>9556496334</v>
      </c>
      <c r="D12238" s="1">
        <v>45560</v>
      </c>
      <c r="E12238">
        <v>99238</v>
      </c>
      <c r="F12238">
        <v>99211</v>
      </c>
      <c r="G12238" t="s">
        <v>203</v>
      </c>
      <c r="H12238" s="34">
        <v>68363</v>
      </c>
      <c r="I12238" s="7">
        <v>44436</v>
      </c>
      <c r="J12238" s="7">
        <v>25790.68</v>
      </c>
      <c r="K12238" s="7">
        <v>13313</v>
      </c>
      <c r="L12238" s="7">
        <v>5332.32</v>
      </c>
      <c r="M12238" s="5">
        <v>0.12</v>
      </c>
      <c r="N12238" t="s">
        <v>46</v>
      </c>
      <c r="O12238" t="s">
        <v>27</v>
      </c>
      <c r="P12238" t="s">
        <v>35</v>
      </c>
      <c r="Q12238" t="s">
        <v>19</v>
      </c>
      <c r="R12238" t="s">
        <v>20</v>
      </c>
      <c r="S12238" t="s">
        <v>17</v>
      </c>
      <c r="T12238" t="s">
        <v>13312</v>
      </c>
      <c r="U12238" s="1">
        <v>45673</v>
      </c>
      <c r="V12238">
        <v>113</v>
      </c>
      <c r="W12238" t="str">
        <f t="shared" si="238"/>
        <v>90-119</v>
      </c>
    </row>
    <row r="12239" spans="1:23" x14ac:dyDescent="0.25">
      <c r="A12239" t="s">
        <v>12488</v>
      </c>
      <c r="B12239">
        <v>3720309683</v>
      </c>
      <c r="C12239">
        <v>8237339298</v>
      </c>
      <c r="D12239" s="1">
        <v>45384</v>
      </c>
      <c r="E12239">
        <v>99214</v>
      </c>
      <c r="F12239">
        <v>99211</v>
      </c>
      <c r="G12239" t="s">
        <v>3355</v>
      </c>
      <c r="H12239" s="34">
        <v>93032</v>
      </c>
      <c r="I12239" s="7">
        <v>74426</v>
      </c>
      <c r="J12239" s="7">
        <v>53310.36</v>
      </c>
      <c r="K12239" s="7">
        <v>10696</v>
      </c>
      <c r="L12239" s="7">
        <v>10419.64</v>
      </c>
      <c r="M12239" s="5">
        <v>0.14000000000000001</v>
      </c>
      <c r="N12239" t="s">
        <v>1135</v>
      </c>
      <c r="O12239" t="s">
        <v>30</v>
      </c>
      <c r="P12239" t="s">
        <v>40</v>
      </c>
      <c r="Q12239" t="s">
        <v>19</v>
      </c>
      <c r="R12239" t="s">
        <v>38</v>
      </c>
      <c r="S12239" t="s">
        <v>17</v>
      </c>
      <c r="T12239" t="s">
        <v>13311</v>
      </c>
      <c r="U12239" s="1">
        <v>45465</v>
      </c>
      <c r="V12239">
        <v>81</v>
      </c>
      <c r="W12239" t="str">
        <f t="shared" si="238"/>
        <v>60-89</v>
      </c>
    </row>
    <row r="12240" spans="1:23" x14ac:dyDescent="0.25">
      <c r="A12240" t="s">
        <v>12489</v>
      </c>
      <c r="B12240">
        <v>7191693501</v>
      </c>
      <c r="C12240">
        <v>2498945158</v>
      </c>
      <c r="D12240" s="1">
        <v>45925</v>
      </c>
      <c r="E12240">
        <v>99233</v>
      </c>
      <c r="F12240">
        <v>99212</v>
      </c>
      <c r="G12240" t="s">
        <v>3537</v>
      </c>
      <c r="H12240" s="34">
        <v>94302</v>
      </c>
      <c r="I12240" s="7">
        <v>77328</v>
      </c>
      <c r="J12240" s="7">
        <v>53594.96</v>
      </c>
      <c r="K12240" s="7">
        <v>9814</v>
      </c>
      <c r="L12240" s="7">
        <v>13919.04</v>
      </c>
      <c r="M12240" s="5">
        <v>0.18</v>
      </c>
      <c r="N12240" t="s">
        <v>3141</v>
      </c>
      <c r="O12240" t="s">
        <v>30</v>
      </c>
      <c r="P12240" t="s">
        <v>3147</v>
      </c>
      <c r="Q12240" t="s">
        <v>19</v>
      </c>
      <c r="R12240" t="s">
        <v>43</v>
      </c>
      <c r="S12240" t="s">
        <v>27</v>
      </c>
      <c r="T12240" t="s">
        <v>13310</v>
      </c>
      <c r="U12240" s="1">
        <v>45995</v>
      </c>
      <c r="V12240">
        <v>70</v>
      </c>
      <c r="W12240" t="str">
        <f t="shared" si="238"/>
        <v>60-89</v>
      </c>
    </row>
    <row r="12241" spans="1:23" x14ac:dyDescent="0.25">
      <c r="A12241" t="s">
        <v>12490</v>
      </c>
      <c r="B12241">
        <v>1321976474</v>
      </c>
      <c r="C12241">
        <v>7720208379</v>
      </c>
      <c r="D12241" s="1">
        <v>45358</v>
      </c>
      <c r="E12241">
        <v>99214</v>
      </c>
      <c r="F12241">
        <v>99202</v>
      </c>
      <c r="G12241" t="s">
        <v>3598</v>
      </c>
      <c r="H12241" s="34">
        <v>81253</v>
      </c>
      <c r="I12241" s="7">
        <v>66627</v>
      </c>
      <c r="J12241" s="7">
        <v>31761.14</v>
      </c>
      <c r="K12241" s="7">
        <v>22873</v>
      </c>
      <c r="L12241" s="7">
        <v>11992.86</v>
      </c>
      <c r="M12241" s="5">
        <v>0.18</v>
      </c>
      <c r="N12241" t="s">
        <v>3141</v>
      </c>
      <c r="O12241" t="s">
        <v>27</v>
      </c>
      <c r="P12241" t="s">
        <v>3146</v>
      </c>
      <c r="Q12241" t="s">
        <v>19</v>
      </c>
      <c r="R12241" t="s">
        <v>43</v>
      </c>
      <c r="S12241" t="s">
        <v>17</v>
      </c>
      <c r="T12241" t="s">
        <v>13311</v>
      </c>
      <c r="U12241" s="1">
        <v>45516</v>
      </c>
      <c r="V12241">
        <v>158</v>
      </c>
      <c r="W12241" t="str">
        <f t="shared" si="238"/>
        <v>150-179</v>
      </c>
    </row>
    <row r="12242" spans="1:23" x14ac:dyDescent="0.25">
      <c r="A12242" t="s">
        <v>12491</v>
      </c>
      <c r="B12242">
        <v>6918191752</v>
      </c>
      <c r="C12242">
        <v>4160173049</v>
      </c>
      <c r="D12242" s="1">
        <v>45536</v>
      </c>
      <c r="E12242">
        <v>99222</v>
      </c>
      <c r="F12242">
        <v>99203</v>
      </c>
      <c r="G12242" t="s">
        <v>146</v>
      </c>
      <c r="H12242" s="34">
        <v>45925</v>
      </c>
      <c r="I12242" s="7">
        <v>33066</v>
      </c>
      <c r="J12242" s="7">
        <v>16323.72</v>
      </c>
      <c r="K12242" s="7">
        <v>14097</v>
      </c>
      <c r="L12242" s="7">
        <v>2645.28</v>
      </c>
      <c r="M12242" s="5">
        <v>0.08</v>
      </c>
      <c r="N12242" t="s">
        <v>24</v>
      </c>
      <c r="O12242" t="s">
        <v>27</v>
      </c>
      <c r="P12242" t="s">
        <v>3146</v>
      </c>
      <c r="Q12242" t="s">
        <v>32</v>
      </c>
      <c r="R12242" t="s">
        <v>26</v>
      </c>
      <c r="S12242" t="s">
        <v>17</v>
      </c>
      <c r="T12242" t="s">
        <v>13310</v>
      </c>
      <c r="U12242" s="1">
        <v>45611</v>
      </c>
      <c r="V12242">
        <v>75</v>
      </c>
      <c r="W12242" t="str">
        <f t="shared" si="238"/>
        <v>60-89</v>
      </c>
    </row>
    <row r="12243" spans="1:23" x14ac:dyDescent="0.25">
      <c r="A12243" t="s">
        <v>12492</v>
      </c>
      <c r="B12243">
        <v>5153195291</v>
      </c>
      <c r="C12243">
        <v>8198616831</v>
      </c>
      <c r="D12243" s="1">
        <v>45501</v>
      </c>
      <c r="E12243">
        <v>99232</v>
      </c>
      <c r="F12243">
        <v>99211</v>
      </c>
      <c r="G12243" t="s">
        <v>3220</v>
      </c>
      <c r="H12243" s="34">
        <v>35845</v>
      </c>
      <c r="I12243" s="7">
        <v>28318</v>
      </c>
      <c r="J12243" s="7">
        <v>14756.12</v>
      </c>
      <c r="K12243" s="7">
        <v>9031</v>
      </c>
      <c r="L12243" s="7">
        <v>4530.88</v>
      </c>
      <c r="M12243" s="5">
        <v>0.16</v>
      </c>
      <c r="N12243" t="s">
        <v>1138</v>
      </c>
      <c r="O12243" t="s">
        <v>27</v>
      </c>
      <c r="P12243" t="s">
        <v>97</v>
      </c>
      <c r="Q12243" t="s">
        <v>32</v>
      </c>
      <c r="R12243" t="s">
        <v>27</v>
      </c>
      <c r="S12243" t="s">
        <v>21</v>
      </c>
      <c r="T12243" t="s">
        <v>13310</v>
      </c>
      <c r="U12243" s="1">
        <v>45621</v>
      </c>
      <c r="V12243">
        <v>120</v>
      </c>
      <c r="W12243" t="str">
        <f t="shared" si="238"/>
        <v>120-149</v>
      </c>
    </row>
    <row r="12244" spans="1:23" x14ac:dyDescent="0.25">
      <c r="A12244" t="s">
        <v>12493</v>
      </c>
      <c r="B12244">
        <v>8552735410</v>
      </c>
      <c r="C12244">
        <v>7728858514</v>
      </c>
      <c r="D12244" s="1">
        <v>45893</v>
      </c>
      <c r="E12244">
        <v>99221</v>
      </c>
      <c r="F12244">
        <v>80053</v>
      </c>
      <c r="G12244" t="s">
        <v>57</v>
      </c>
      <c r="H12244" s="34">
        <v>97215</v>
      </c>
      <c r="I12244" s="7">
        <v>63190</v>
      </c>
      <c r="J12244" s="7">
        <v>44201.2</v>
      </c>
      <c r="K12244" s="7">
        <v>11406</v>
      </c>
      <c r="L12244" s="7">
        <v>7582.8</v>
      </c>
      <c r="M12244" s="5">
        <v>0.12</v>
      </c>
      <c r="N12244" t="s">
        <v>46</v>
      </c>
      <c r="O12244" t="s">
        <v>27</v>
      </c>
      <c r="P12244" t="s">
        <v>25</v>
      </c>
      <c r="Q12244" t="s">
        <v>19</v>
      </c>
      <c r="R12244" t="s">
        <v>21</v>
      </c>
      <c r="S12244" t="s">
        <v>21</v>
      </c>
      <c r="T12244" t="s">
        <v>13311</v>
      </c>
      <c r="U12244" s="1">
        <v>46006</v>
      </c>
      <c r="V12244">
        <v>113</v>
      </c>
      <c r="W12244" t="str">
        <f t="shared" si="238"/>
        <v>90-119</v>
      </c>
    </row>
    <row r="12245" spans="1:23" x14ac:dyDescent="0.25">
      <c r="A12245" t="s">
        <v>12494</v>
      </c>
      <c r="B12245">
        <v>3407583987</v>
      </c>
      <c r="C12245">
        <v>2813211677</v>
      </c>
      <c r="D12245" s="1">
        <v>45622</v>
      </c>
      <c r="E12245">
        <v>99233</v>
      </c>
      <c r="F12245">
        <v>71046</v>
      </c>
      <c r="G12245" t="s">
        <v>150</v>
      </c>
      <c r="H12245" s="34">
        <v>82354</v>
      </c>
      <c r="I12245" s="7">
        <v>64236</v>
      </c>
      <c r="J12245" s="7">
        <v>38469.800000000003</v>
      </c>
      <c r="K12245" s="7">
        <v>12919</v>
      </c>
      <c r="L12245" s="7">
        <v>12847.2</v>
      </c>
      <c r="M12245" s="5">
        <v>0.2</v>
      </c>
      <c r="N12245" t="s">
        <v>3140</v>
      </c>
      <c r="O12245" t="s">
        <v>27</v>
      </c>
      <c r="P12245" t="s">
        <v>31</v>
      </c>
      <c r="Q12245" t="s">
        <v>32</v>
      </c>
      <c r="R12245" t="s">
        <v>21</v>
      </c>
      <c r="S12245" t="s">
        <v>17</v>
      </c>
      <c r="T12245" t="s">
        <v>13311</v>
      </c>
      <c r="U12245" s="1">
        <v>45733</v>
      </c>
      <c r="V12245">
        <v>111</v>
      </c>
      <c r="W12245" t="str">
        <f t="shared" si="238"/>
        <v>90-119</v>
      </c>
    </row>
    <row r="12246" spans="1:23" x14ac:dyDescent="0.25">
      <c r="A12246" t="s">
        <v>12495</v>
      </c>
      <c r="B12246">
        <v>1630063583</v>
      </c>
      <c r="C12246">
        <v>4164386764</v>
      </c>
      <c r="D12246" s="1">
        <v>45824</v>
      </c>
      <c r="E12246">
        <v>99215</v>
      </c>
      <c r="F12246">
        <v>80053</v>
      </c>
      <c r="G12246" t="s">
        <v>3158</v>
      </c>
      <c r="H12246" s="34">
        <v>69461</v>
      </c>
      <c r="I12246" s="7">
        <v>56958</v>
      </c>
      <c r="J12246" s="7">
        <v>46705.56</v>
      </c>
      <c r="K12246" s="7">
        <v>0</v>
      </c>
      <c r="L12246" s="7">
        <v>10252.44</v>
      </c>
      <c r="M12246" s="5">
        <v>0.18</v>
      </c>
      <c r="N12246" t="s">
        <v>3141</v>
      </c>
      <c r="O12246" t="s">
        <v>17</v>
      </c>
      <c r="P12246" t="s">
        <v>58</v>
      </c>
      <c r="Q12246" t="s">
        <v>32</v>
      </c>
      <c r="R12246" t="s">
        <v>38</v>
      </c>
      <c r="S12246" t="s">
        <v>17</v>
      </c>
      <c r="T12246" t="s">
        <v>13310</v>
      </c>
      <c r="U12246" s="1">
        <v>45980</v>
      </c>
      <c r="V12246">
        <v>156</v>
      </c>
      <c r="W12246" t="str">
        <f t="shared" si="238"/>
        <v>150-179</v>
      </c>
    </row>
    <row r="12247" spans="1:23" x14ac:dyDescent="0.25">
      <c r="A12247" t="s">
        <v>12496</v>
      </c>
      <c r="B12247">
        <v>8377217585</v>
      </c>
      <c r="C12247">
        <v>4117008916</v>
      </c>
      <c r="D12247" s="1">
        <v>45627</v>
      </c>
      <c r="E12247">
        <v>99233</v>
      </c>
      <c r="F12247">
        <v>99201</v>
      </c>
      <c r="G12247" t="s">
        <v>3328</v>
      </c>
      <c r="H12247" s="34">
        <v>94341</v>
      </c>
      <c r="I12247" s="7">
        <v>61322</v>
      </c>
      <c r="J12247" s="7">
        <v>44892.36</v>
      </c>
      <c r="K12247" s="7">
        <v>9071</v>
      </c>
      <c r="L12247" s="7">
        <v>7358.64</v>
      </c>
      <c r="M12247" s="5">
        <v>0.12</v>
      </c>
      <c r="N12247" t="s">
        <v>46</v>
      </c>
      <c r="O12247" t="s">
        <v>27</v>
      </c>
      <c r="P12247" t="s">
        <v>3149</v>
      </c>
      <c r="Q12247" t="s">
        <v>32</v>
      </c>
      <c r="R12247" t="s">
        <v>43</v>
      </c>
      <c r="S12247" t="s">
        <v>27</v>
      </c>
      <c r="T12247" t="s">
        <v>13312</v>
      </c>
      <c r="U12247" s="1">
        <v>45789</v>
      </c>
      <c r="V12247">
        <v>162</v>
      </c>
      <c r="W12247" t="str">
        <f t="shared" si="238"/>
        <v>150-179</v>
      </c>
    </row>
    <row r="12248" spans="1:23" x14ac:dyDescent="0.25">
      <c r="A12248" t="s">
        <v>12497</v>
      </c>
      <c r="B12248">
        <v>5222362628</v>
      </c>
      <c r="C12248">
        <v>1259834164</v>
      </c>
      <c r="D12248" s="1">
        <v>45411</v>
      </c>
      <c r="E12248">
        <v>99232</v>
      </c>
      <c r="F12248">
        <v>99283</v>
      </c>
      <c r="G12248" t="s">
        <v>3208</v>
      </c>
      <c r="H12248" s="34">
        <v>46524</v>
      </c>
      <c r="I12248" s="7">
        <v>33497</v>
      </c>
      <c r="J12248" s="7">
        <v>30817.24</v>
      </c>
      <c r="K12248" s="7">
        <v>0</v>
      </c>
      <c r="L12248" s="7">
        <v>2679.76</v>
      </c>
      <c r="M12248" s="5">
        <v>0.08</v>
      </c>
      <c r="N12248" t="s">
        <v>24</v>
      </c>
      <c r="O12248" t="s">
        <v>17</v>
      </c>
      <c r="P12248" t="s">
        <v>58</v>
      </c>
      <c r="Q12248" t="s">
        <v>19</v>
      </c>
      <c r="R12248" t="s">
        <v>20</v>
      </c>
      <c r="S12248" t="s">
        <v>21</v>
      </c>
      <c r="T12248" t="s">
        <v>13312</v>
      </c>
      <c r="U12248" s="1">
        <v>45548</v>
      </c>
      <c r="V12248">
        <v>137</v>
      </c>
      <c r="W12248" t="str">
        <f t="shared" si="238"/>
        <v>120-149</v>
      </c>
    </row>
    <row r="12249" spans="1:23" x14ac:dyDescent="0.25">
      <c r="A12249" t="s">
        <v>12498</v>
      </c>
      <c r="B12249">
        <v>9745046723</v>
      </c>
      <c r="C12249">
        <v>3849972348</v>
      </c>
      <c r="D12249" s="1">
        <v>45499</v>
      </c>
      <c r="E12249">
        <v>99215</v>
      </c>
      <c r="F12249">
        <v>99203</v>
      </c>
      <c r="G12249" t="s">
        <v>45</v>
      </c>
      <c r="H12249" s="34">
        <v>56194</v>
      </c>
      <c r="I12249" s="7">
        <v>44393</v>
      </c>
      <c r="J12249" s="7">
        <v>30920.120000000003</v>
      </c>
      <c r="K12249" s="7">
        <v>6370</v>
      </c>
      <c r="L12249" s="7">
        <v>7102.88</v>
      </c>
      <c r="M12249" s="5">
        <v>0.16</v>
      </c>
      <c r="N12249" t="s">
        <v>1138</v>
      </c>
      <c r="O12249" t="s">
        <v>30</v>
      </c>
      <c r="P12249" t="s">
        <v>35</v>
      </c>
      <c r="Q12249" t="s">
        <v>19</v>
      </c>
      <c r="R12249" t="s">
        <v>27</v>
      </c>
      <c r="S12249" t="s">
        <v>21</v>
      </c>
      <c r="T12249" t="s">
        <v>13311</v>
      </c>
      <c r="U12249" s="1">
        <v>45609</v>
      </c>
      <c r="V12249">
        <v>110</v>
      </c>
      <c r="W12249" t="str">
        <f t="shared" si="238"/>
        <v>90-119</v>
      </c>
    </row>
    <row r="12250" spans="1:23" x14ac:dyDescent="0.25">
      <c r="A12250" t="s">
        <v>12499</v>
      </c>
      <c r="B12250">
        <v>4007673682</v>
      </c>
      <c r="C12250">
        <v>5971086777</v>
      </c>
      <c r="D12250" s="1">
        <v>45547</v>
      </c>
      <c r="E12250">
        <v>99214</v>
      </c>
      <c r="F12250">
        <v>97110</v>
      </c>
      <c r="G12250" t="s">
        <v>3158</v>
      </c>
      <c r="H12250" s="34">
        <v>36827</v>
      </c>
      <c r="I12250" s="7">
        <v>31303</v>
      </c>
      <c r="J12250" s="7">
        <v>30676.94</v>
      </c>
      <c r="K12250" s="7">
        <v>0</v>
      </c>
      <c r="L12250" s="7">
        <v>626.05999999999995</v>
      </c>
      <c r="M12250" s="5">
        <v>0.02</v>
      </c>
      <c r="N12250" t="s">
        <v>16</v>
      </c>
      <c r="O12250" t="s">
        <v>17</v>
      </c>
      <c r="P12250" t="s">
        <v>55</v>
      </c>
      <c r="Q12250" t="s">
        <v>32</v>
      </c>
      <c r="R12250" t="s">
        <v>26</v>
      </c>
      <c r="S12250" t="s">
        <v>21</v>
      </c>
      <c r="T12250" t="s">
        <v>13310</v>
      </c>
      <c r="U12250" s="1">
        <v>45593</v>
      </c>
      <c r="V12250">
        <v>46</v>
      </c>
      <c r="W12250" t="str">
        <f t="shared" si="238"/>
        <v>30-59</v>
      </c>
    </row>
    <row r="12251" spans="1:23" x14ac:dyDescent="0.25">
      <c r="A12251" t="s">
        <v>12500</v>
      </c>
      <c r="B12251">
        <v>4152373291</v>
      </c>
      <c r="C12251">
        <v>6944488336</v>
      </c>
      <c r="D12251" s="1">
        <v>45400</v>
      </c>
      <c r="E12251">
        <v>99231</v>
      </c>
      <c r="F12251">
        <v>71046</v>
      </c>
      <c r="G12251" t="s">
        <v>318</v>
      </c>
      <c r="H12251" s="34">
        <v>25056</v>
      </c>
      <c r="I12251" s="7">
        <v>18040</v>
      </c>
      <c r="J12251" s="7">
        <v>14913.8</v>
      </c>
      <c r="K12251" s="7">
        <v>1683</v>
      </c>
      <c r="L12251" s="7">
        <v>1443.2</v>
      </c>
      <c r="M12251" s="5">
        <v>0.08</v>
      </c>
      <c r="N12251" t="s">
        <v>24</v>
      </c>
      <c r="O12251" t="s">
        <v>30</v>
      </c>
      <c r="P12251" t="s">
        <v>58</v>
      </c>
      <c r="Q12251" t="s">
        <v>19</v>
      </c>
      <c r="R12251" t="s">
        <v>43</v>
      </c>
      <c r="S12251" t="s">
        <v>27</v>
      </c>
      <c r="T12251" t="s">
        <v>13311</v>
      </c>
      <c r="U12251" s="1">
        <v>45549</v>
      </c>
      <c r="V12251">
        <v>149</v>
      </c>
      <c r="W12251" t="str">
        <f t="shared" si="238"/>
        <v>120-149</v>
      </c>
    </row>
    <row r="12252" spans="1:23" x14ac:dyDescent="0.25">
      <c r="A12252" t="s">
        <v>12501</v>
      </c>
      <c r="B12252">
        <v>6615664218</v>
      </c>
      <c r="C12252">
        <v>4800920801</v>
      </c>
      <c r="D12252" s="1">
        <v>45382</v>
      </c>
      <c r="E12252">
        <v>99214</v>
      </c>
      <c r="F12252">
        <v>90834</v>
      </c>
      <c r="G12252" t="s">
        <v>159</v>
      </c>
      <c r="H12252" s="34">
        <v>60789</v>
      </c>
      <c r="I12252" s="7">
        <v>47415</v>
      </c>
      <c r="J12252" s="7">
        <v>32452</v>
      </c>
      <c r="K12252" s="7">
        <v>5480</v>
      </c>
      <c r="L12252" s="7">
        <v>9483</v>
      </c>
      <c r="M12252" s="5">
        <v>0.2</v>
      </c>
      <c r="N12252" t="s">
        <v>3140</v>
      </c>
      <c r="O12252" t="s">
        <v>30</v>
      </c>
      <c r="P12252" t="s">
        <v>3147</v>
      </c>
      <c r="Q12252" t="s">
        <v>32</v>
      </c>
      <c r="R12252" t="s">
        <v>21</v>
      </c>
      <c r="S12252" t="s">
        <v>27</v>
      </c>
      <c r="T12252" t="s">
        <v>13311</v>
      </c>
      <c r="U12252" s="1">
        <v>45553</v>
      </c>
      <c r="V12252">
        <v>171</v>
      </c>
      <c r="W12252" t="str">
        <f t="shared" si="238"/>
        <v>150-179</v>
      </c>
    </row>
    <row r="12253" spans="1:23" x14ac:dyDescent="0.25">
      <c r="A12253" t="s">
        <v>12502</v>
      </c>
      <c r="B12253">
        <v>6204346493</v>
      </c>
      <c r="C12253">
        <v>2004286490</v>
      </c>
      <c r="D12253" s="1">
        <v>45873</v>
      </c>
      <c r="E12253">
        <v>99214</v>
      </c>
      <c r="F12253">
        <v>93000</v>
      </c>
      <c r="G12253" t="s">
        <v>48</v>
      </c>
      <c r="H12253" s="34">
        <v>52459</v>
      </c>
      <c r="I12253" s="7">
        <v>43016</v>
      </c>
      <c r="J12253" s="7">
        <v>21194.12</v>
      </c>
      <c r="K12253" s="7">
        <v>14079</v>
      </c>
      <c r="L12253" s="7">
        <v>7742.88</v>
      </c>
      <c r="M12253" s="5">
        <v>0.18</v>
      </c>
      <c r="N12253" t="s">
        <v>3141</v>
      </c>
      <c r="O12253" t="s">
        <v>27</v>
      </c>
      <c r="P12253" t="s">
        <v>58</v>
      </c>
      <c r="Q12253" t="s">
        <v>32</v>
      </c>
      <c r="R12253" t="s">
        <v>27</v>
      </c>
      <c r="S12253" t="s">
        <v>27</v>
      </c>
      <c r="T12253" t="s">
        <v>13312</v>
      </c>
      <c r="U12253" s="1">
        <v>45928</v>
      </c>
      <c r="V12253">
        <v>55</v>
      </c>
      <c r="W12253" t="str">
        <f t="shared" si="238"/>
        <v>30-59</v>
      </c>
    </row>
    <row r="12254" spans="1:23" x14ac:dyDescent="0.25">
      <c r="A12254" t="s">
        <v>12503</v>
      </c>
      <c r="B12254">
        <v>6353307511</v>
      </c>
      <c r="C12254">
        <v>4129964360</v>
      </c>
      <c r="D12254" s="1">
        <v>45498</v>
      </c>
      <c r="E12254">
        <v>99213</v>
      </c>
      <c r="F12254">
        <v>99292</v>
      </c>
      <c r="G12254" t="s">
        <v>120</v>
      </c>
      <c r="H12254" s="34">
        <v>73559</v>
      </c>
      <c r="I12254" s="7">
        <v>62525</v>
      </c>
      <c r="J12254" s="7">
        <v>37881.5</v>
      </c>
      <c r="K12254" s="7">
        <v>23393</v>
      </c>
      <c r="L12254" s="7">
        <v>1250.5</v>
      </c>
      <c r="M12254" s="5">
        <v>0.02</v>
      </c>
      <c r="N12254" t="s">
        <v>16</v>
      </c>
      <c r="O12254" t="s">
        <v>27</v>
      </c>
      <c r="P12254" t="s">
        <v>35</v>
      </c>
      <c r="Q12254" t="s">
        <v>19</v>
      </c>
      <c r="R12254" t="s">
        <v>21</v>
      </c>
      <c r="S12254" t="s">
        <v>27</v>
      </c>
      <c r="T12254" t="s">
        <v>13311</v>
      </c>
      <c r="U12254" s="1">
        <v>45658</v>
      </c>
      <c r="V12254">
        <v>160</v>
      </c>
      <c r="W12254" t="str">
        <f t="shared" si="238"/>
        <v>150-179</v>
      </c>
    </row>
    <row r="12255" spans="1:23" x14ac:dyDescent="0.25">
      <c r="A12255" t="s">
        <v>12504</v>
      </c>
      <c r="B12255">
        <v>5011827194</v>
      </c>
      <c r="C12255">
        <v>8051951859</v>
      </c>
      <c r="D12255" s="1">
        <v>45472</v>
      </c>
      <c r="E12255">
        <v>99222</v>
      </c>
      <c r="F12255">
        <v>80053</v>
      </c>
      <c r="G12255" t="s">
        <v>54</v>
      </c>
      <c r="H12255" s="34">
        <v>43412</v>
      </c>
      <c r="I12255" s="7">
        <v>33861</v>
      </c>
      <c r="J12255" s="7">
        <v>23731.8</v>
      </c>
      <c r="K12255" s="7">
        <v>3357</v>
      </c>
      <c r="L12255" s="7">
        <v>6772.2</v>
      </c>
      <c r="M12255" s="5">
        <v>0.2</v>
      </c>
      <c r="N12255" t="s">
        <v>3140</v>
      </c>
      <c r="O12255" t="s">
        <v>30</v>
      </c>
      <c r="P12255" t="s">
        <v>3147</v>
      </c>
      <c r="Q12255" t="s">
        <v>19</v>
      </c>
      <c r="R12255" t="s">
        <v>38</v>
      </c>
      <c r="S12255" t="s">
        <v>17</v>
      </c>
      <c r="T12255" t="s">
        <v>13312</v>
      </c>
      <c r="U12255" s="1">
        <v>45507</v>
      </c>
      <c r="V12255">
        <v>35</v>
      </c>
      <c r="W12255" t="str">
        <f t="shared" si="238"/>
        <v>30-59</v>
      </c>
    </row>
    <row r="12256" spans="1:23" x14ac:dyDescent="0.25">
      <c r="A12256" t="s">
        <v>12505</v>
      </c>
      <c r="B12256">
        <v>9802311326</v>
      </c>
      <c r="C12256">
        <v>6421819730</v>
      </c>
      <c r="D12256" s="1">
        <v>45952</v>
      </c>
      <c r="E12256">
        <v>99215</v>
      </c>
      <c r="F12256">
        <v>99213</v>
      </c>
      <c r="G12256" t="s">
        <v>150</v>
      </c>
      <c r="H12256" s="34">
        <v>74412</v>
      </c>
      <c r="I12256" s="7">
        <v>63250</v>
      </c>
      <c r="J12256" s="7">
        <v>37911</v>
      </c>
      <c r="K12256" s="7">
        <v>24074</v>
      </c>
      <c r="L12256" s="7">
        <v>1265</v>
      </c>
      <c r="M12256" s="5">
        <v>0.02</v>
      </c>
      <c r="N12256" t="s">
        <v>16</v>
      </c>
      <c r="O12256" t="s">
        <v>27</v>
      </c>
      <c r="P12256" t="s">
        <v>3148</v>
      </c>
      <c r="Q12256" t="s">
        <v>19</v>
      </c>
      <c r="R12256" t="s">
        <v>43</v>
      </c>
      <c r="S12256" t="s">
        <v>21</v>
      </c>
      <c r="T12256" t="s">
        <v>13312</v>
      </c>
      <c r="U12256" s="1">
        <v>46061</v>
      </c>
      <c r="V12256">
        <v>109</v>
      </c>
      <c r="W12256" t="str">
        <f t="shared" si="238"/>
        <v>90-119</v>
      </c>
    </row>
    <row r="12257" spans="1:23" x14ac:dyDescent="0.25">
      <c r="A12257" t="s">
        <v>12506</v>
      </c>
      <c r="B12257">
        <v>3180356120</v>
      </c>
      <c r="C12257">
        <v>5212570450</v>
      </c>
      <c r="D12257" s="1">
        <v>45694</v>
      </c>
      <c r="E12257">
        <v>99222</v>
      </c>
      <c r="F12257">
        <v>80053</v>
      </c>
      <c r="G12257" t="s">
        <v>263</v>
      </c>
      <c r="H12257" s="34">
        <v>77056</v>
      </c>
      <c r="I12257" s="7">
        <v>60874</v>
      </c>
      <c r="J12257" s="7">
        <v>51134.16</v>
      </c>
      <c r="K12257" s="7">
        <v>0</v>
      </c>
      <c r="L12257" s="7">
        <v>9739.84</v>
      </c>
      <c r="M12257" s="5">
        <v>0.16</v>
      </c>
      <c r="N12257" t="s">
        <v>1138</v>
      </c>
      <c r="O12257" t="s">
        <v>17</v>
      </c>
      <c r="P12257" t="s">
        <v>55</v>
      </c>
      <c r="Q12257" t="s">
        <v>19</v>
      </c>
      <c r="R12257" t="s">
        <v>43</v>
      </c>
      <c r="S12257" t="s">
        <v>27</v>
      </c>
      <c r="T12257" t="s">
        <v>13311</v>
      </c>
      <c r="U12257" s="1">
        <v>45796</v>
      </c>
      <c r="V12257">
        <v>102</v>
      </c>
      <c r="W12257" t="str">
        <f t="shared" si="238"/>
        <v>90-119</v>
      </c>
    </row>
    <row r="12258" spans="1:23" x14ac:dyDescent="0.25">
      <c r="A12258" t="s">
        <v>12507</v>
      </c>
      <c r="B12258">
        <v>1981420458</v>
      </c>
      <c r="C12258">
        <v>7762199329</v>
      </c>
      <c r="D12258" s="1">
        <v>45549</v>
      </c>
      <c r="E12258">
        <v>99221</v>
      </c>
      <c r="F12258">
        <v>81000</v>
      </c>
      <c r="G12258" t="s">
        <v>3352</v>
      </c>
      <c r="H12258" s="34">
        <v>75735</v>
      </c>
      <c r="I12258" s="7">
        <v>49228</v>
      </c>
      <c r="J12258" s="7">
        <v>36213.64</v>
      </c>
      <c r="K12258" s="7">
        <v>7107</v>
      </c>
      <c r="L12258" s="7">
        <v>5907.36</v>
      </c>
      <c r="M12258" s="5">
        <v>0.12</v>
      </c>
      <c r="N12258" t="s">
        <v>46</v>
      </c>
      <c r="O12258" t="s">
        <v>30</v>
      </c>
      <c r="P12258" t="s">
        <v>3146</v>
      </c>
      <c r="Q12258" t="s">
        <v>19</v>
      </c>
      <c r="R12258" t="s">
        <v>21</v>
      </c>
      <c r="S12258" t="s">
        <v>17</v>
      </c>
      <c r="T12258" t="s">
        <v>13312</v>
      </c>
      <c r="U12258" s="1">
        <v>45685</v>
      </c>
      <c r="V12258">
        <v>136</v>
      </c>
      <c r="W12258" t="str">
        <f t="shared" si="238"/>
        <v>120-149</v>
      </c>
    </row>
    <row r="12259" spans="1:23" x14ac:dyDescent="0.25">
      <c r="A12259" t="s">
        <v>12508</v>
      </c>
      <c r="B12259">
        <v>9058392633</v>
      </c>
      <c r="C12259">
        <v>5330657468</v>
      </c>
      <c r="D12259" s="1">
        <v>45712</v>
      </c>
      <c r="E12259">
        <v>99222</v>
      </c>
      <c r="F12259">
        <v>99285</v>
      </c>
      <c r="G12259" t="s">
        <v>3247</v>
      </c>
      <c r="H12259" s="34">
        <v>77262</v>
      </c>
      <c r="I12259" s="7">
        <v>60264</v>
      </c>
      <c r="J12259" s="7">
        <v>40923.199999999997</v>
      </c>
      <c r="K12259" s="7">
        <v>7288</v>
      </c>
      <c r="L12259" s="7">
        <v>12052.8</v>
      </c>
      <c r="M12259" s="5">
        <v>0.2</v>
      </c>
      <c r="N12259" t="s">
        <v>3140</v>
      </c>
      <c r="O12259" t="s">
        <v>27</v>
      </c>
      <c r="P12259" t="s">
        <v>18</v>
      </c>
      <c r="Q12259" t="s">
        <v>32</v>
      </c>
      <c r="R12259" t="s">
        <v>21</v>
      </c>
      <c r="S12259" t="s">
        <v>17</v>
      </c>
      <c r="T12259" t="s">
        <v>13310</v>
      </c>
      <c r="U12259" s="1">
        <v>45837</v>
      </c>
      <c r="V12259">
        <v>125</v>
      </c>
      <c r="W12259" t="str">
        <f t="shared" si="238"/>
        <v>120-149</v>
      </c>
    </row>
    <row r="12260" spans="1:23" x14ac:dyDescent="0.25">
      <c r="A12260" t="s">
        <v>12509</v>
      </c>
      <c r="B12260">
        <v>6994968505</v>
      </c>
      <c r="C12260">
        <v>3076107749</v>
      </c>
      <c r="D12260" s="1">
        <v>45405</v>
      </c>
      <c r="E12260">
        <v>99213</v>
      </c>
      <c r="F12260">
        <v>99215</v>
      </c>
      <c r="G12260" t="s">
        <v>142</v>
      </c>
      <c r="H12260" s="34">
        <v>38622</v>
      </c>
      <c r="I12260" s="7">
        <v>30898</v>
      </c>
      <c r="J12260" s="7">
        <v>26572.28</v>
      </c>
      <c r="K12260" s="7">
        <v>0</v>
      </c>
      <c r="L12260" s="7">
        <v>4325.72</v>
      </c>
      <c r="M12260" s="5">
        <v>0.14000000000000001</v>
      </c>
      <c r="N12260" t="s">
        <v>1135</v>
      </c>
      <c r="O12260" t="s">
        <v>17</v>
      </c>
      <c r="P12260" t="s">
        <v>3146</v>
      </c>
      <c r="Q12260" t="s">
        <v>32</v>
      </c>
      <c r="R12260" t="s">
        <v>26</v>
      </c>
      <c r="S12260" t="s">
        <v>17</v>
      </c>
      <c r="T12260" t="s">
        <v>13310</v>
      </c>
      <c r="U12260" s="1">
        <v>45448</v>
      </c>
      <c r="V12260">
        <v>43</v>
      </c>
      <c r="W12260" t="str">
        <f t="shared" si="238"/>
        <v>30-59</v>
      </c>
    </row>
    <row r="12261" spans="1:23" x14ac:dyDescent="0.25">
      <c r="A12261" t="s">
        <v>12510</v>
      </c>
      <c r="B12261">
        <v>8599853181</v>
      </c>
      <c r="C12261">
        <v>5885398454</v>
      </c>
      <c r="D12261" s="1">
        <v>45609</v>
      </c>
      <c r="E12261">
        <v>99232</v>
      </c>
      <c r="F12261">
        <v>99284</v>
      </c>
      <c r="G12261" t="s">
        <v>3508</v>
      </c>
      <c r="H12261" s="34">
        <v>93592</v>
      </c>
      <c r="I12261" s="7">
        <v>60835</v>
      </c>
      <c r="J12261" s="7">
        <v>40193.800000000003</v>
      </c>
      <c r="K12261" s="7">
        <v>13341</v>
      </c>
      <c r="L12261" s="7">
        <v>7300.2</v>
      </c>
      <c r="M12261" s="5">
        <v>0.12</v>
      </c>
      <c r="N12261" t="s">
        <v>46</v>
      </c>
      <c r="O12261" t="s">
        <v>27</v>
      </c>
      <c r="P12261" t="s">
        <v>3147</v>
      </c>
      <c r="Q12261" t="s">
        <v>32</v>
      </c>
      <c r="R12261" t="s">
        <v>27</v>
      </c>
      <c r="S12261" t="s">
        <v>27</v>
      </c>
      <c r="T12261" t="s">
        <v>13312</v>
      </c>
      <c r="U12261" s="1">
        <v>45710</v>
      </c>
      <c r="V12261">
        <v>101</v>
      </c>
      <c r="W12261" t="str">
        <f t="shared" si="238"/>
        <v>90-119</v>
      </c>
    </row>
    <row r="12262" spans="1:23" x14ac:dyDescent="0.25">
      <c r="A12262" t="s">
        <v>12511</v>
      </c>
      <c r="B12262">
        <v>5528787199</v>
      </c>
      <c r="C12262">
        <v>1545655750</v>
      </c>
      <c r="D12262" s="1">
        <v>45827</v>
      </c>
      <c r="E12262">
        <v>99222</v>
      </c>
      <c r="F12262">
        <v>71046</v>
      </c>
      <c r="G12262" t="s">
        <v>3598</v>
      </c>
      <c r="H12262" s="34">
        <v>74140</v>
      </c>
      <c r="I12262" s="7">
        <v>57829</v>
      </c>
      <c r="J12262" s="7">
        <v>42714.2</v>
      </c>
      <c r="K12262" s="7">
        <v>3549</v>
      </c>
      <c r="L12262" s="7">
        <v>11565.8</v>
      </c>
      <c r="M12262" s="5">
        <v>0.2</v>
      </c>
      <c r="N12262" t="s">
        <v>3140</v>
      </c>
      <c r="O12262" t="s">
        <v>30</v>
      </c>
      <c r="P12262" t="s">
        <v>97</v>
      </c>
      <c r="Q12262" t="s">
        <v>32</v>
      </c>
      <c r="R12262" t="s">
        <v>27</v>
      </c>
      <c r="S12262" t="s">
        <v>27</v>
      </c>
      <c r="T12262" t="s">
        <v>13311</v>
      </c>
      <c r="U12262" s="1">
        <v>46005</v>
      </c>
      <c r="V12262">
        <v>178</v>
      </c>
      <c r="W12262" t="str">
        <f t="shared" si="238"/>
        <v>150-179</v>
      </c>
    </row>
    <row r="12263" spans="1:23" x14ac:dyDescent="0.25">
      <c r="A12263" t="s">
        <v>12512</v>
      </c>
      <c r="B12263">
        <v>3463555220</v>
      </c>
      <c r="C12263">
        <v>1882953055</v>
      </c>
      <c r="D12263" s="1">
        <v>45799</v>
      </c>
      <c r="E12263">
        <v>99221</v>
      </c>
      <c r="F12263">
        <v>99215</v>
      </c>
      <c r="G12263" t="s">
        <v>3716</v>
      </c>
      <c r="H12263" s="34">
        <v>35535</v>
      </c>
      <c r="I12263" s="7">
        <v>28073</v>
      </c>
      <c r="J12263" s="7">
        <v>21633.32</v>
      </c>
      <c r="K12263" s="7">
        <v>1948</v>
      </c>
      <c r="L12263" s="7">
        <v>4491.68</v>
      </c>
      <c r="M12263" s="5">
        <v>0.16</v>
      </c>
      <c r="N12263" t="s">
        <v>1138</v>
      </c>
      <c r="O12263" t="s">
        <v>30</v>
      </c>
      <c r="P12263" t="s">
        <v>97</v>
      </c>
      <c r="Q12263" t="s">
        <v>19</v>
      </c>
      <c r="R12263" t="s">
        <v>38</v>
      </c>
      <c r="S12263" t="s">
        <v>17</v>
      </c>
      <c r="T12263" t="s">
        <v>13312</v>
      </c>
      <c r="U12263" s="1">
        <v>45876</v>
      </c>
      <c r="V12263">
        <v>77</v>
      </c>
      <c r="W12263" t="str">
        <f t="shared" si="238"/>
        <v>60-89</v>
      </c>
    </row>
    <row r="12264" spans="1:23" x14ac:dyDescent="0.25">
      <c r="A12264" t="s">
        <v>12513</v>
      </c>
      <c r="B12264">
        <v>5226118415</v>
      </c>
      <c r="C12264">
        <v>2363022805</v>
      </c>
      <c r="D12264" s="1">
        <v>45384</v>
      </c>
      <c r="E12264">
        <v>99215</v>
      </c>
      <c r="F12264">
        <v>71046</v>
      </c>
      <c r="G12264" t="s">
        <v>3158</v>
      </c>
      <c r="H12264" s="34">
        <v>70368</v>
      </c>
      <c r="I12264" s="7">
        <v>52776</v>
      </c>
      <c r="J12264" s="7">
        <v>40608.6</v>
      </c>
      <c r="K12264" s="7">
        <v>4251</v>
      </c>
      <c r="L12264" s="7">
        <v>7916.4</v>
      </c>
      <c r="M12264" s="5">
        <v>0.15</v>
      </c>
      <c r="N12264" t="s">
        <v>1139</v>
      </c>
      <c r="O12264" t="s">
        <v>30</v>
      </c>
      <c r="P12264" t="s">
        <v>31</v>
      </c>
      <c r="Q12264" t="s">
        <v>19</v>
      </c>
      <c r="R12264" t="s">
        <v>26</v>
      </c>
      <c r="S12264" t="s">
        <v>17</v>
      </c>
      <c r="T12264" t="s">
        <v>13310</v>
      </c>
      <c r="U12264" s="1">
        <v>45447</v>
      </c>
      <c r="V12264">
        <v>63</v>
      </c>
      <c r="W12264" t="str">
        <f t="shared" si="238"/>
        <v>60-89</v>
      </c>
    </row>
    <row r="12265" spans="1:23" x14ac:dyDescent="0.25">
      <c r="A12265" t="s">
        <v>12514</v>
      </c>
      <c r="B12265">
        <v>8989725724</v>
      </c>
      <c r="C12265">
        <v>5774225030</v>
      </c>
      <c r="D12265" s="1">
        <v>45729</v>
      </c>
      <c r="E12265">
        <v>99214</v>
      </c>
      <c r="F12265">
        <v>99281</v>
      </c>
      <c r="G12265" t="s">
        <v>191</v>
      </c>
      <c r="H12265" s="34">
        <v>83720</v>
      </c>
      <c r="I12265" s="7">
        <v>68650</v>
      </c>
      <c r="J12265" s="7">
        <v>31762</v>
      </c>
      <c r="K12265" s="7">
        <v>24531</v>
      </c>
      <c r="L12265" s="7">
        <v>12357</v>
      </c>
      <c r="M12265" s="5">
        <v>0.18</v>
      </c>
      <c r="N12265" t="s">
        <v>3141</v>
      </c>
      <c r="O12265" t="s">
        <v>27</v>
      </c>
      <c r="P12265" t="s">
        <v>58</v>
      </c>
      <c r="Q12265" t="s">
        <v>32</v>
      </c>
      <c r="R12265" t="s">
        <v>27</v>
      </c>
      <c r="S12265" t="s">
        <v>21</v>
      </c>
      <c r="T12265" t="s">
        <v>13312</v>
      </c>
      <c r="U12265" s="1">
        <v>45840</v>
      </c>
      <c r="V12265">
        <v>111</v>
      </c>
      <c r="W12265" t="str">
        <f t="shared" si="238"/>
        <v>90-119</v>
      </c>
    </row>
    <row r="12266" spans="1:23" x14ac:dyDescent="0.25">
      <c r="A12266" t="s">
        <v>12515</v>
      </c>
      <c r="B12266">
        <v>914027806</v>
      </c>
      <c r="C12266">
        <v>9894864311</v>
      </c>
      <c r="D12266" s="1">
        <v>45411</v>
      </c>
      <c r="E12266">
        <v>99213</v>
      </c>
      <c r="F12266">
        <v>90834</v>
      </c>
      <c r="G12266" t="s">
        <v>136</v>
      </c>
      <c r="H12266" s="34">
        <v>63593</v>
      </c>
      <c r="I12266" s="7">
        <v>54054</v>
      </c>
      <c r="J12266" s="7">
        <v>47430.92</v>
      </c>
      <c r="K12266" s="7">
        <v>5542</v>
      </c>
      <c r="L12266" s="7">
        <v>1081.08</v>
      </c>
      <c r="M12266" s="5">
        <v>0.02</v>
      </c>
      <c r="N12266" t="s">
        <v>16</v>
      </c>
      <c r="O12266" t="s">
        <v>30</v>
      </c>
      <c r="P12266" t="s">
        <v>3147</v>
      </c>
      <c r="Q12266" t="s">
        <v>19</v>
      </c>
      <c r="R12266" t="s">
        <v>20</v>
      </c>
      <c r="S12266" t="s">
        <v>27</v>
      </c>
      <c r="T12266" t="s">
        <v>13311</v>
      </c>
      <c r="U12266" s="1">
        <v>45522</v>
      </c>
      <c r="V12266">
        <v>111</v>
      </c>
      <c r="W12266" t="str">
        <f t="shared" si="238"/>
        <v>90-119</v>
      </c>
    </row>
    <row r="12267" spans="1:23" x14ac:dyDescent="0.25">
      <c r="A12267" t="s">
        <v>12516</v>
      </c>
      <c r="B12267">
        <v>1167362711</v>
      </c>
      <c r="C12267">
        <v>7417212948</v>
      </c>
      <c r="D12267" s="1">
        <v>45934</v>
      </c>
      <c r="E12267">
        <v>99232</v>
      </c>
      <c r="F12267">
        <v>36415</v>
      </c>
      <c r="G12267" t="s">
        <v>187</v>
      </c>
      <c r="H12267" s="34">
        <v>66681</v>
      </c>
      <c r="I12267" s="7">
        <v>50011</v>
      </c>
      <c r="J12267" s="7">
        <v>23367.35</v>
      </c>
      <c r="K12267" s="7">
        <v>19142</v>
      </c>
      <c r="L12267" s="7">
        <v>7501.65</v>
      </c>
      <c r="M12267" s="5">
        <v>0.15</v>
      </c>
      <c r="N12267" t="s">
        <v>1139</v>
      </c>
      <c r="O12267" t="s">
        <v>27</v>
      </c>
      <c r="P12267" t="s">
        <v>40</v>
      </c>
      <c r="Q12267" t="s">
        <v>32</v>
      </c>
      <c r="R12267" t="s">
        <v>21</v>
      </c>
      <c r="S12267" t="s">
        <v>21</v>
      </c>
      <c r="T12267" t="s">
        <v>13311</v>
      </c>
      <c r="U12267" s="1">
        <v>46106</v>
      </c>
      <c r="V12267">
        <v>172</v>
      </c>
      <c r="W12267" t="str">
        <f t="shared" si="238"/>
        <v>150-179</v>
      </c>
    </row>
    <row r="12268" spans="1:23" x14ac:dyDescent="0.25">
      <c r="A12268" t="s">
        <v>12517</v>
      </c>
      <c r="B12268">
        <v>8077678395</v>
      </c>
      <c r="C12268">
        <v>9169389090</v>
      </c>
      <c r="D12268" s="1">
        <v>45341</v>
      </c>
      <c r="E12268">
        <v>99213</v>
      </c>
      <c r="F12268">
        <v>97110</v>
      </c>
      <c r="G12268" t="s">
        <v>3365</v>
      </c>
      <c r="H12268" s="34">
        <v>20197</v>
      </c>
      <c r="I12268" s="7">
        <v>13128</v>
      </c>
      <c r="J12268" s="7">
        <v>10153.64</v>
      </c>
      <c r="K12268" s="7">
        <v>1399</v>
      </c>
      <c r="L12268" s="7">
        <v>1575.36</v>
      </c>
      <c r="M12268" s="5">
        <v>0.12</v>
      </c>
      <c r="N12268" t="s">
        <v>46</v>
      </c>
      <c r="O12268" t="s">
        <v>30</v>
      </c>
      <c r="P12268" t="s">
        <v>31</v>
      </c>
      <c r="Q12268" t="s">
        <v>19</v>
      </c>
      <c r="R12268" t="s">
        <v>21</v>
      </c>
      <c r="S12268" t="s">
        <v>17</v>
      </c>
      <c r="T12268" t="s">
        <v>13312</v>
      </c>
      <c r="U12268" s="1">
        <v>45402</v>
      </c>
      <c r="V12268">
        <v>61</v>
      </c>
      <c r="W12268" t="str">
        <f t="shared" si="238"/>
        <v>60-89</v>
      </c>
    </row>
    <row r="12269" spans="1:23" x14ac:dyDescent="0.25">
      <c r="A12269" t="s">
        <v>12518</v>
      </c>
      <c r="B12269">
        <v>3011920309</v>
      </c>
      <c r="C12269">
        <v>5807632591</v>
      </c>
      <c r="D12269" s="1">
        <v>45929</v>
      </c>
      <c r="E12269">
        <v>99238</v>
      </c>
      <c r="F12269">
        <v>99285</v>
      </c>
      <c r="G12269" t="s">
        <v>91</v>
      </c>
      <c r="H12269" s="34">
        <v>27680</v>
      </c>
      <c r="I12269" s="7">
        <v>23528</v>
      </c>
      <c r="J12269" s="7">
        <v>19537.439999999999</v>
      </c>
      <c r="K12269" s="7">
        <v>3520</v>
      </c>
      <c r="L12269" s="7">
        <v>470.56</v>
      </c>
      <c r="M12269" s="5">
        <v>0.02</v>
      </c>
      <c r="N12269" t="s">
        <v>16</v>
      </c>
      <c r="O12269" t="s">
        <v>30</v>
      </c>
      <c r="P12269" t="s">
        <v>58</v>
      </c>
      <c r="Q12269" t="s">
        <v>32</v>
      </c>
      <c r="R12269" t="s">
        <v>21</v>
      </c>
      <c r="S12269" t="s">
        <v>27</v>
      </c>
      <c r="T12269" t="s">
        <v>13310</v>
      </c>
      <c r="U12269" s="1">
        <v>46052</v>
      </c>
      <c r="V12269">
        <v>123</v>
      </c>
      <c r="W12269" t="str">
        <f t="shared" si="238"/>
        <v>120-149</v>
      </c>
    </row>
    <row r="12270" spans="1:23" x14ac:dyDescent="0.25">
      <c r="A12270" t="s">
        <v>12519</v>
      </c>
      <c r="B12270">
        <v>3177916680</v>
      </c>
      <c r="C12270">
        <v>3728590344</v>
      </c>
      <c r="D12270" s="1">
        <v>45684</v>
      </c>
      <c r="E12270">
        <v>99223</v>
      </c>
      <c r="F12270">
        <v>99211</v>
      </c>
      <c r="G12270" t="s">
        <v>50</v>
      </c>
      <c r="H12270" s="34">
        <v>64458</v>
      </c>
      <c r="I12270" s="7">
        <v>51566</v>
      </c>
      <c r="J12270" s="7">
        <v>44346.76</v>
      </c>
      <c r="K12270" s="7">
        <v>0</v>
      </c>
      <c r="L12270" s="7">
        <v>7219.24</v>
      </c>
      <c r="M12270" s="5">
        <v>0.14000000000000001</v>
      </c>
      <c r="N12270" t="s">
        <v>1135</v>
      </c>
      <c r="O12270" t="s">
        <v>17</v>
      </c>
      <c r="P12270" t="s">
        <v>3148</v>
      </c>
      <c r="Q12270" t="s">
        <v>32</v>
      </c>
      <c r="R12270" t="s">
        <v>27</v>
      </c>
      <c r="S12270" t="s">
        <v>21</v>
      </c>
      <c r="T12270" t="s">
        <v>13312</v>
      </c>
      <c r="U12270" s="1">
        <v>45791</v>
      </c>
      <c r="V12270">
        <v>107</v>
      </c>
      <c r="W12270" t="str">
        <f t="shared" si="238"/>
        <v>90-119</v>
      </c>
    </row>
    <row r="12271" spans="1:23" x14ac:dyDescent="0.25">
      <c r="A12271" t="s">
        <v>12520</v>
      </c>
      <c r="B12271">
        <v>6897308697</v>
      </c>
      <c r="C12271">
        <v>722950171</v>
      </c>
      <c r="D12271" s="1">
        <v>45489</v>
      </c>
      <c r="E12271">
        <v>99238</v>
      </c>
      <c r="F12271">
        <v>36415</v>
      </c>
      <c r="G12271" t="s">
        <v>15</v>
      </c>
      <c r="H12271" s="34">
        <v>60290</v>
      </c>
      <c r="I12271" s="7">
        <v>51247</v>
      </c>
      <c r="J12271" s="7">
        <v>36554.06</v>
      </c>
      <c r="K12271" s="7">
        <v>13668</v>
      </c>
      <c r="L12271" s="7">
        <v>1024.94</v>
      </c>
      <c r="M12271" s="5">
        <v>0.02</v>
      </c>
      <c r="N12271" t="s">
        <v>16</v>
      </c>
      <c r="O12271" t="s">
        <v>27</v>
      </c>
      <c r="P12271" t="s">
        <v>40</v>
      </c>
      <c r="Q12271" t="s">
        <v>19</v>
      </c>
      <c r="R12271" t="s">
        <v>38</v>
      </c>
      <c r="S12271" t="s">
        <v>27</v>
      </c>
      <c r="T12271" t="s">
        <v>13311</v>
      </c>
      <c r="U12271" s="1">
        <v>45587</v>
      </c>
      <c r="V12271">
        <v>98</v>
      </c>
      <c r="W12271" t="str">
        <f t="shared" si="238"/>
        <v>90-119</v>
      </c>
    </row>
    <row r="12272" spans="1:23" x14ac:dyDescent="0.25">
      <c r="A12272" t="s">
        <v>12521</v>
      </c>
      <c r="B12272">
        <v>8002550942</v>
      </c>
      <c r="C12272">
        <v>7885552004</v>
      </c>
      <c r="D12272" s="1">
        <v>45467</v>
      </c>
      <c r="E12272">
        <v>99221</v>
      </c>
      <c r="F12272">
        <v>99201</v>
      </c>
      <c r="G12272" t="s">
        <v>3176</v>
      </c>
      <c r="H12272" s="34">
        <v>75494</v>
      </c>
      <c r="I12272" s="7">
        <v>61905</v>
      </c>
      <c r="J12272" s="7">
        <v>31447.1</v>
      </c>
      <c r="K12272" s="7">
        <v>19315</v>
      </c>
      <c r="L12272" s="7">
        <v>11142.9</v>
      </c>
      <c r="M12272" s="5">
        <v>0.18</v>
      </c>
      <c r="N12272" t="s">
        <v>3141</v>
      </c>
      <c r="O12272" t="s">
        <v>27</v>
      </c>
      <c r="P12272" t="s">
        <v>3149</v>
      </c>
      <c r="Q12272" t="s">
        <v>19</v>
      </c>
      <c r="R12272" t="s">
        <v>43</v>
      </c>
      <c r="S12272" t="s">
        <v>17</v>
      </c>
      <c r="T12272" t="s">
        <v>13310</v>
      </c>
      <c r="U12272" s="1">
        <v>45527</v>
      </c>
      <c r="V12272">
        <v>60</v>
      </c>
      <c r="W12272" t="str">
        <f t="shared" si="238"/>
        <v>60-89</v>
      </c>
    </row>
    <row r="12273" spans="1:23" x14ac:dyDescent="0.25">
      <c r="A12273" t="s">
        <v>12522</v>
      </c>
      <c r="B12273">
        <v>941753968</v>
      </c>
      <c r="C12273">
        <v>237944592</v>
      </c>
      <c r="D12273" s="1">
        <v>45884</v>
      </c>
      <c r="E12273">
        <v>99238</v>
      </c>
      <c r="F12273">
        <v>99203</v>
      </c>
      <c r="G12273" t="s">
        <v>124</v>
      </c>
      <c r="H12273" s="34">
        <v>68722</v>
      </c>
      <c r="I12273" s="7">
        <v>54978</v>
      </c>
      <c r="J12273" s="7">
        <v>40828.080000000002</v>
      </c>
      <c r="K12273" s="7">
        <v>6453</v>
      </c>
      <c r="L12273" s="7">
        <v>7696.92</v>
      </c>
      <c r="M12273" s="5">
        <v>0.14000000000000001</v>
      </c>
      <c r="N12273" t="s">
        <v>1135</v>
      </c>
      <c r="O12273" t="s">
        <v>30</v>
      </c>
      <c r="P12273" t="s">
        <v>3147</v>
      </c>
      <c r="Q12273" t="s">
        <v>19</v>
      </c>
      <c r="R12273" t="s">
        <v>26</v>
      </c>
      <c r="S12273" t="s">
        <v>27</v>
      </c>
      <c r="T12273" t="s">
        <v>13311</v>
      </c>
      <c r="U12273" s="1">
        <v>46044</v>
      </c>
      <c r="V12273">
        <v>160</v>
      </c>
      <c r="W12273" t="str">
        <f t="shared" si="238"/>
        <v>150-179</v>
      </c>
    </row>
    <row r="12274" spans="1:23" x14ac:dyDescent="0.25">
      <c r="A12274" t="s">
        <v>12523</v>
      </c>
      <c r="B12274">
        <v>6090369450</v>
      </c>
      <c r="C12274">
        <v>4128338600</v>
      </c>
      <c r="D12274" s="1">
        <v>45755</v>
      </c>
      <c r="E12274">
        <v>99223</v>
      </c>
      <c r="F12274">
        <v>99285</v>
      </c>
      <c r="G12274" t="s">
        <v>3552</v>
      </c>
      <c r="H12274" s="34">
        <v>81045</v>
      </c>
      <c r="I12274" s="7">
        <v>63215</v>
      </c>
      <c r="J12274" s="7">
        <v>50572</v>
      </c>
      <c r="K12274" s="7">
        <v>0</v>
      </c>
      <c r="L12274" s="7">
        <v>12643</v>
      </c>
      <c r="M12274" s="5">
        <v>0.2</v>
      </c>
      <c r="N12274" t="s">
        <v>3140</v>
      </c>
      <c r="O12274" t="s">
        <v>17</v>
      </c>
      <c r="P12274" t="s">
        <v>97</v>
      </c>
      <c r="Q12274" t="s">
        <v>19</v>
      </c>
      <c r="R12274" t="s">
        <v>26</v>
      </c>
      <c r="S12274" t="s">
        <v>17</v>
      </c>
      <c r="T12274" t="s">
        <v>13312</v>
      </c>
      <c r="U12274" s="1">
        <v>45905</v>
      </c>
      <c r="V12274">
        <v>150</v>
      </c>
      <c r="W12274" t="str">
        <f t="shared" si="238"/>
        <v>150-179</v>
      </c>
    </row>
    <row r="12275" spans="1:23" x14ac:dyDescent="0.25">
      <c r="A12275" t="s">
        <v>12524</v>
      </c>
      <c r="B12275">
        <v>3206369358</v>
      </c>
      <c r="C12275">
        <v>3775617852</v>
      </c>
      <c r="D12275" s="1">
        <v>45957</v>
      </c>
      <c r="E12275">
        <v>99214</v>
      </c>
      <c r="F12275">
        <v>99203</v>
      </c>
      <c r="G12275" t="s">
        <v>3508</v>
      </c>
      <c r="H12275" s="34">
        <v>72419</v>
      </c>
      <c r="I12275" s="7">
        <v>56487</v>
      </c>
      <c r="J12275" s="7">
        <v>45189.599999999999</v>
      </c>
      <c r="K12275" s="7">
        <v>0</v>
      </c>
      <c r="L12275" s="7">
        <v>11297.4</v>
      </c>
      <c r="M12275" s="5">
        <v>0.2</v>
      </c>
      <c r="N12275" t="s">
        <v>3140</v>
      </c>
      <c r="O12275" t="s">
        <v>17</v>
      </c>
      <c r="P12275" t="s">
        <v>3150</v>
      </c>
      <c r="Q12275" t="s">
        <v>32</v>
      </c>
      <c r="R12275" t="s">
        <v>27</v>
      </c>
      <c r="S12275" t="s">
        <v>27</v>
      </c>
      <c r="T12275" t="s">
        <v>13310</v>
      </c>
      <c r="U12275" s="1">
        <v>45991</v>
      </c>
      <c r="V12275">
        <v>34</v>
      </c>
      <c r="W12275" t="str">
        <f t="shared" si="238"/>
        <v>30-59</v>
      </c>
    </row>
    <row r="12276" spans="1:23" x14ac:dyDescent="0.25">
      <c r="A12276" t="s">
        <v>12525</v>
      </c>
      <c r="B12276">
        <v>2606753466</v>
      </c>
      <c r="C12276">
        <v>6423148720</v>
      </c>
      <c r="D12276" s="1">
        <v>45362</v>
      </c>
      <c r="E12276">
        <v>99221</v>
      </c>
      <c r="F12276">
        <v>99204</v>
      </c>
      <c r="G12276" t="s">
        <v>3187</v>
      </c>
      <c r="H12276" s="34">
        <v>93581</v>
      </c>
      <c r="I12276" s="7">
        <v>74865</v>
      </c>
      <c r="J12276" s="7">
        <v>57888.9</v>
      </c>
      <c r="K12276" s="7">
        <v>6495</v>
      </c>
      <c r="L12276" s="7">
        <v>10481.1</v>
      </c>
      <c r="M12276" s="5">
        <v>0.14000000000000001</v>
      </c>
      <c r="N12276" t="s">
        <v>1135</v>
      </c>
      <c r="O12276" t="s">
        <v>30</v>
      </c>
      <c r="P12276" t="s">
        <v>35</v>
      </c>
      <c r="Q12276" t="s">
        <v>19</v>
      </c>
      <c r="R12276" t="s">
        <v>20</v>
      </c>
      <c r="S12276" t="s">
        <v>21</v>
      </c>
      <c r="T12276" t="s">
        <v>13311</v>
      </c>
      <c r="U12276" s="1">
        <v>45424</v>
      </c>
      <c r="V12276">
        <v>62</v>
      </c>
      <c r="W12276" t="str">
        <f t="shared" si="238"/>
        <v>60-89</v>
      </c>
    </row>
    <row r="12277" spans="1:23" x14ac:dyDescent="0.25">
      <c r="A12277" t="s">
        <v>12526</v>
      </c>
      <c r="B12277">
        <v>6327571486</v>
      </c>
      <c r="C12277">
        <v>7392730548</v>
      </c>
      <c r="D12277" s="1">
        <v>45592</v>
      </c>
      <c r="E12277">
        <v>99231</v>
      </c>
      <c r="F12277">
        <v>99212</v>
      </c>
      <c r="G12277" t="s">
        <v>52</v>
      </c>
      <c r="H12277" s="34">
        <v>47143</v>
      </c>
      <c r="I12277" s="7">
        <v>40072</v>
      </c>
      <c r="J12277" s="7">
        <v>20023.560000000001</v>
      </c>
      <c r="K12277" s="7">
        <v>19247</v>
      </c>
      <c r="L12277" s="7">
        <v>801.44</v>
      </c>
      <c r="M12277" s="5">
        <v>0.02</v>
      </c>
      <c r="N12277" t="s">
        <v>16</v>
      </c>
      <c r="O12277" t="s">
        <v>27</v>
      </c>
      <c r="P12277" t="s">
        <v>3148</v>
      </c>
      <c r="Q12277" t="s">
        <v>19</v>
      </c>
      <c r="R12277" t="s">
        <v>43</v>
      </c>
      <c r="S12277" t="s">
        <v>17</v>
      </c>
      <c r="T12277" t="s">
        <v>13311</v>
      </c>
      <c r="U12277" s="1">
        <v>45670</v>
      </c>
      <c r="V12277">
        <v>78</v>
      </c>
      <c r="W12277" t="str">
        <f t="shared" si="238"/>
        <v>60-89</v>
      </c>
    </row>
    <row r="12278" spans="1:23" x14ac:dyDescent="0.25">
      <c r="A12278" t="s">
        <v>12527</v>
      </c>
      <c r="B12278">
        <v>1493695428</v>
      </c>
      <c r="C12278">
        <v>9244093307</v>
      </c>
      <c r="D12278" s="1">
        <v>45378</v>
      </c>
      <c r="E12278">
        <v>99231</v>
      </c>
      <c r="F12278">
        <v>99211</v>
      </c>
      <c r="G12278" t="s">
        <v>3258</v>
      </c>
      <c r="H12278" s="34">
        <v>24692</v>
      </c>
      <c r="I12278" s="7">
        <v>16050</v>
      </c>
      <c r="J12278" s="7">
        <v>10458</v>
      </c>
      <c r="K12278" s="7">
        <v>3666</v>
      </c>
      <c r="L12278" s="7">
        <v>1926</v>
      </c>
      <c r="M12278" s="5">
        <v>0.12</v>
      </c>
      <c r="N12278" t="s">
        <v>46</v>
      </c>
      <c r="O12278" t="s">
        <v>27</v>
      </c>
      <c r="P12278" t="s">
        <v>97</v>
      </c>
      <c r="Q12278" t="s">
        <v>32</v>
      </c>
      <c r="R12278" t="s">
        <v>43</v>
      </c>
      <c r="S12278" t="s">
        <v>21</v>
      </c>
      <c r="T12278" t="s">
        <v>13311</v>
      </c>
      <c r="U12278" s="1">
        <v>45456</v>
      </c>
      <c r="V12278">
        <v>78</v>
      </c>
      <c r="W12278" t="str">
        <f t="shared" si="238"/>
        <v>60-89</v>
      </c>
    </row>
    <row r="12279" spans="1:23" x14ac:dyDescent="0.25">
      <c r="A12279" t="s">
        <v>12528</v>
      </c>
      <c r="B12279">
        <v>9542386934</v>
      </c>
      <c r="C12279">
        <v>4537520490</v>
      </c>
      <c r="D12279" s="1">
        <v>45666</v>
      </c>
      <c r="E12279">
        <v>99221</v>
      </c>
      <c r="F12279">
        <v>99282</v>
      </c>
      <c r="G12279" t="s">
        <v>102</v>
      </c>
      <c r="H12279" s="34">
        <v>33542</v>
      </c>
      <c r="I12279" s="7">
        <v>26498</v>
      </c>
      <c r="J12279" s="7">
        <v>13751.32</v>
      </c>
      <c r="K12279" s="7">
        <v>8507</v>
      </c>
      <c r="L12279" s="7">
        <v>4239.68</v>
      </c>
      <c r="M12279" s="5">
        <v>0.16</v>
      </c>
      <c r="N12279" t="s">
        <v>1138</v>
      </c>
      <c r="O12279" t="s">
        <v>27</v>
      </c>
      <c r="P12279" t="s">
        <v>3149</v>
      </c>
      <c r="Q12279" t="s">
        <v>32</v>
      </c>
      <c r="R12279" t="s">
        <v>43</v>
      </c>
      <c r="S12279" t="s">
        <v>17</v>
      </c>
      <c r="T12279" t="s">
        <v>13311</v>
      </c>
      <c r="U12279" s="1">
        <v>45825</v>
      </c>
      <c r="V12279">
        <v>159</v>
      </c>
      <c r="W12279" t="str">
        <f t="shared" si="238"/>
        <v>150-179</v>
      </c>
    </row>
    <row r="12280" spans="1:23" x14ac:dyDescent="0.25">
      <c r="A12280" t="s">
        <v>12529</v>
      </c>
      <c r="B12280">
        <v>7086357341</v>
      </c>
      <c r="C12280">
        <v>5143039993</v>
      </c>
      <c r="D12280" s="1">
        <v>45949</v>
      </c>
      <c r="E12280">
        <v>99214</v>
      </c>
      <c r="F12280">
        <v>80053</v>
      </c>
      <c r="G12280" t="s">
        <v>3208</v>
      </c>
      <c r="H12280" s="34">
        <v>55121</v>
      </c>
      <c r="I12280" s="7">
        <v>43546</v>
      </c>
      <c r="J12280" s="7">
        <v>24180.639999999999</v>
      </c>
      <c r="K12280" s="7">
        <v>12398</v>
      </c>
      <c r="L12280" s="7">
        <v>6967.36</v>
      </c>
      <c r="M12280" s="5">
        <v>0.16</v>
      </c>
      <c r="N12280" t="s">
        <v>1138</v>
      </c>
      <c r="O12280" t="s">
        <v>27</v>
      </c>
      <c r="P12280" t="s">
        <v>3149</v>
      </c>
      <c r="Q12280" t="s">
        <v>32</v>
      </c>
      <c r="R12280" t="s">
        <v>20</v>
      </c>
      <c r="S12280" t="s">
        <v>21</v>
      </c>
      <c r="T12280" t="s">
        <v>13312</v>
      </c>
      <c r="U12280" s="1">
        <v>46005</v>
      </c>
      <c r="V12280">
        <v>56</v>
      </c>
      <c r="W12280" t="str">
        <f t="shared" si="238"/>
        <v>30-59</v>
      </c>
    </row>
    <row r="12281" spans="1:23" x14ac:dyDescent="0.25">
      <c r="A12281" t="s">
        <v>12530</v>
      </c>
      <c r="B12281">
        <v>4977269669</v>
      </c>
      <c r="C12281">
        <v>7459189689</v>
      </c>
      <c r="D12281" s="1">
        <v>45484</v>
      </c>
      <c r="E12281">
        <v>99221</v>
      </c>
      <c r="F12281">
        <v>71046</v>
      </c>
      <c r="G12281" t="s">
        <v>34</v>
      </c>
      <c r="H12281" s="34">
        <v>49004</v>
      </c>
      <c r="I12281" s="7">
        <v>31853</v>
      </c>
      <c r="J12281" s="7">
        <v>24508.639999999999</v>
      </c>
      <c r="K12281" s="7">
        <v>3522</v>
      </c>
      <c r="L12281" s="7">
        <v>3822.36</v>
      </c>
      <c r="M12281" s="5">
        <v>0.12</v>
      </c>
      <c r="N12281" t="s">
        <v>46</v>
      </c>
      <c r="O12281" t="s">
        <v>30</v>
      </c>
      <c r="P12281" t="s">
        <v>3147</v>
      </c>
      <c r="Q12281" t="s">
        <v>32</v>
      </c>
      <c r="R12281" t="s">
        <v>43</v>
      </c>
      <c r="S12281" t="s">
        <v>17</v>
      </c>
      <c r="T12281" t="s">
        <v>13310</v>
      </c>
      <c r="U12281" s="1">
        <v>45625</v>
      </c>
      <c r="V12281">
        <v>141</v>
      </c>
      <c r="W12281" t="str">
        <f t="shared" si="238"/>
        <v>120-149</v>
      </c>
    </row>
    <row r="12282" spans="1:23" x14ac:dyDescent="0.25">
      <c r="A12282" t="s">
        <v>12531</v>
      </c>
      <c r="B12282">
        <v>7485176953</v>
      </c>
      <c r="C12282">
        <v>1118104319</v>
      </c>
      <c r="D12282" s="1">
        <v>45347</v>
      </c>
      <c r="E12282">
        <v>99231</v>
      </c>
      <c r="F12282">
        <v>99202</v>
      </c>
      <c r="G12282" t="s">
        <v>191</v>
      </c>
      <c r="H12282" s="34">
        <v>94987</v>
      </c>
      <c r="I12282" s="7">
        <v>80739</v>
      </c>
      <c r="J12282" s="7">
        <v>68614.22</v>
      </c>
      <c r="K12282" s="7">
        <v>10510</v>
      </c>
      <c r="L12282" s="7">
        <v>1614.78</v>
      </c>
      <c r="M12282" s="5">
        <v>0.02</v>
      </c>
      <c r="N12282" t="s">
        <v>16</v>
      </c>
      <c r="O12282" t="s">
        <v>30</v>
      </c>
      <c r="P12282" t="s">
        <v>3147</v>
      </c>
      <c r="Q12282" t="s">
        <v>19</v>
      </c>
      <c r="R12282" t="s">
        <v>21</v>
      </c>
      <c r="S12282" t="s">
        <v>27</v>
      </c>
      <c r="T12282" t="s">
        <v>13310</v>
      </c>
      <c r="U12282" s="1">
        <v>45501</v>
      </c>
      <c r="V12282">
        <v>154</v>
      </c>
      <c r="W12282" t="str">
        <f t="shared" si="238"/>
        <v>150-179</v>
      </c>
    </row>
    <row r="12283" spans="1:23" x14ac:dyDescent="0.25">
      <c r="A12283" t="s">
        <v>12532</v>
      </c>
      <c r="B12283">
        <v>1230336464</v>
      </c>
      <c r="C12283">
        <v>6809406315</v>
      </c>
      <c r="D12283" s="1">
        <v>45719</v>
      </c>
      <c r="E12283">
        <v>99222</v>
      </c>
      <c r="F12283">
        <v>85025</v>
      </c>
      <c r="G12283" t="s">
        <v>3265</v>
      </c>
      <c r="H12283" s="34">
        <v>73374</v>
      </c>
      <c r="I12283" s="7">
        <v>52829</v>
      </c>
      <c r="J12283" s="7">
        <v>48602.68</v>
      </c>
      <c r="K12283" s="7">
        <v>0</v>
      </c>
      <c r="L12283" s="7">
        <v>4226.32</v>
      </c>
      <c r="M12283" s="5">
        <v>0.08</v>
      </c>
      <c r="N12283" t="s">
        <v>24</v>
      </c>
      <c r="O12283" t="s">
        <v>17</v>
      </c>
      <c r="P12283" t="s">
        <v>3150</v>
      </c>
      <c r="Q12283" t="s">
        <v>19</v>
      </c>
      <c r="R12283" t="s">
        <v>38</v>
      </c>
      <c r="S12283" t="s">
        <v>27</v>
      </c>
      <c r="T12283" t="s">
        <v>13312</v>
      </c>
      <c r="U12283" s="1">
        <v>45788</v>
      </c>
      <c r="V12283">
        <v>69</v>
      </c>
      <c r="W12283" t="str">
        <f t="shared" si="238"/>
        <v>60-89</v>
      </c>
    </row>
    <row r="12284" spans="1:23" x14ac:dyDescent="0.25">
      <c r="A12284" t="s">
        <v>12533</v>
      </c>
      <c r="B12284">
        <v>8080504327</v>
      </c>
      <c r="C12284">
        <v>3023689047</v>
      </c>
      <c r="D12284" s="1">
        <v>45816</v>
      </c>
      <c r="E12284">
        <v>99221</v>
      </c>
      <c r="F12284">
        <v>99212</v>
      </c>
      <c r="G12284" t="s">
        <v>3187</v>
      </c>
      <c r="H12284" s="34">
        <v>81983</v>
      </c>
      <c r="I12284" s="7">
        <v>53289</v>
      </c>
      <c r="J12284" s="7">
        <v>39158.32</v>
      </c>
      <c r="K12284" s="7">
        <v>7736</v>
      </c>
      <c r="L12284" s="7">
        <v>6394.68</v>
      </c>
      <c r="M12284" s="5">
        <v>0.12</v>
      </c>
      <c r="N12284" t="s">
        <v>46</v>
      </c>
      <c r="O12284" t="s">
        <v>30</v>
      </c>
      <c r="P12284" t="s">
        <v>3147</v>
      </c>
      <c r="Q12284" t="s">
        <v>32</v>
      </c>
      <c r="R12284" t="s">
        <v>43</v>
      </c>
      <c r="S12284" t="s">
        <v>21</v>
      </c>
      <c r="T12284" t="s">
        <v>13311</v>
      </c>
      <c r="U12284" s="1">
        <v>45894</v>
      </c>
      <c r="V12284">
        <v>78</v>
      </c>
      <c r="W12284" t="str">
        <f t="shared" si="238"/>
        <v>60-89</v>
      </c>
    </row>
    <row r="12285" spans="1:23" x14ac:dyDescent="0.25">
      <c r="A12285" t="s">
        <v>12534</v>
      </c>
      <c r="B12285">
        <v>1194939067</v>
      </c>
      <c r="C12285">
        <v>290661987</v>
      </c>
      <c r="D12285" s="1">
        <v>45331</v>
      </c>
      <c r="E12285">
        <v>99214</v>
      </c>
      <c r="F12285">
        <v>81000</v>
      </c>
      <c r="G12285" t="s">
        <v>3843</v>
      </c>
      <c r="H12285" s="34">
        <v>93090</v>
      </c>
      <c r="I12285" s="7">
        <v>79127</v>
      </c>
      <c r="J12285" s="7">
        <v>67551.460000000006</v>
      </c>
      <c r="K12285" s="7">
        <v>9993</v>
      </c>
      <c r="L12285" s="7">
        <v>1582.54</v>
      </c>
      <c r="M12285" s="5">
        <v>0.02</v>
      </c>
      <c r="N12285" t="s">
        <v>16</v>
      </c>
      <c r="O12285" t="s">
        <v>30</v>
      </c>
      <c r="P12285" t="s">
        <v>40</v>
      </c>
      <c r="Q12285" t="s">
        <v>32</v>
      </c>
      <c r="R12285" t="s">
        <v>26</v>
      </c>
      <c r="S12285" t="s">
        <v>17</v>
      </c>
      <c r="T12285" t="s">
        <v>13311</v>
      </c>
      <c r="U12285" s="1">
        <v>45399</v>
      </c>
      <c r="V12285">
        <v>68</v>
      </c>
      <c r="W12285" t="str">
        <f t="shared" si="238"/>
        <v>60-89</v>
      </c>
    </row>
    <row r="12286" spans="1:23" x14ac:dyDescent="0.25">
      <c r="A12286" t="s">
        <v>12535</v>
      </c>
      <c r="B12286">
        <v>3890172861</v>
      </c>
      <c r="C12286">
        <v>8744045042</v>
      </c>
      <c r="D12286" s="1">
        <v>45735</v>
      </c>
      <c r="E12286">
        <v>99231</v>
      </c>
      <c r="F12286">
        <v>36415</v>
      </c>
      <c r="G12286" t="s">
        <v>559</v>
      </c>
      <c r="H12286" s="34">
        <v>94152</v>
      </c>
      <c r="I12286" s="7">
        <v>77205</v>
      </c>
      <c r="J12286" s="7">
        <v>57671.1</v>
      </c>
      <c r="K12286" s="7">
        <v>5637</v>
      </c>
      <c r="L12286" s="7">
        <v>13896.9</v>
      </c>
      <c r="M12286" s="5">
        <v>0.18</v>
      </c>
      <c r="N12286" t="s">
        <v>3141</v>
      </c>
      <c r="O12286" t="s">
        <v>30</v>
      </c>
      <c r="P12286" t="s">
        <v>3148</v>
      </c>
      <c r="Q12286" t="s">
        <v>19</v>
      </c>
      <c r="R12286" t="s">
        <v>43</v>
      </c>
      <c r="S12286" t="s">
        <v>17</v>
      </c>
      <c r="T12286" t="s">
        <v>13310</v>
      </c>
      <c r="U12286" s="1">
        <v>45903</v>
      </c>
      <c r="V12286">
        <v>168</v>
      </c>
      <c r="W12286" t="str">
        <f t="shared" si="238"/>
        <v>150-179</v>
      </c>
    </row>
    <row r="12287" spans="1:23" x14ac:dyDescent="0.25">
      <c r="A12287" t="s">
        <v>12536</v>
      </c>
      <c r="B12287">
        <v>3670108665</v>
      </c>
      <c r="C12287">
        <v>4572456248</v>
      </c>
      <c r="D12287" s="1">
        <v>45625</v>
      </c>
      <c r="E12287">
        <v>99233</v>
      </c>
      <c r="F12287">
        <v>93000</v>
      </c>
      <c r="G12287" t="s">
        <v>3537</v>
      </c>
      <c r="H12287" s="34">
        <v>25201</v>
      </c>
      <c r="I12287" s="7">
        <v>16381</v>
      </c>
      <c r="J12287" s="7">
        <v>12683.28</v>
      </c>
      <c r="K12287" s="7">
        <v>1732</v>
      </c>
      <c r="L12287" s="7">
        <v>1965.72</v>
      </c>
      <c r="M12287" s="5">
        <v>0.12</v>
      </c>
      <c r="N12287" t="s">
        <v>46</v>
      </c>
      <c r="O12287" t="s">
        <v>30</v>
      </c>
      <c r="P12287" t="s">
        <v>31</v>
      </c>
      <c r="Q12287" t="s">
        <v>19</v>
      </c>
      <c r="R12287" t="s">
        <v>38</v>
      </c>
      <c r="S12287" t="s">
        <v>17</v>
      </c>
      <c r="T12287" t="s">
        <v>13311</v>
      </c>
      <c r="U12287" s="1">
        <v>45711</v>
      </c>
      <c r="V12287">
        <v>86</v>
      </c>
      <c r="W12287" t="str">
        <f t="shared" si="238"/>
        <v>60-89</v>
      </c>
    </row>
    <row r="12288" spans="1:23" x14ac:dyDescent="0.25">
      <c r="A12288" t="s">
        <v>12537</v>
      </c>
      <c r="B12288">
        <v>7902099143</v>
      </c>
      <c r="C12288">
        <v>2903478196</v>
      </c>
      <c r="D12288" s="1">
        <v>45825</v>
      </c>
      <c r="E12288">
        <v>99232</v>
      </c>
      <c r="F12288">
        <v>36415</v>
      </c>
      <c r="G12288" t="s">
        <v>182</v>
      </c>
      <c r="H12288" s="34">
        <v>56019</v>
      </c>
      <c r="I12288" s="7">
        <v>43695</v>
      </c>
      <c r="J12288" s="7">
        <v>34956</v>
      </c>
      <c r="K12288" s="7">
        <v>0</v>
      </c>
      <c r="L12288" s="7">
        <v>8739</v>
      </c>
      <c r="M12288" s="5">
        <v>0.2</v>
      </c>
      <c r="N12288" t="s">
        <v>3140</v>
      </c>
      <c r="O12288" t="s">
        <v>17</v>
      </c>
      <c r="P12288" t="s">
        <v>31</v>
      </c>
      <c r="Q12288" t="s">
        <v>32</v>
      </c>
      <c r="R12288" t="s">
        <v>20</v>
      </c>
      <c r="S12288" t="s">
        <v>27</v>
      </c>
      <c r="T12288" t="s">
        <v>13310</v>
      </c>
      <c r="U12288" s="1">
        <v>45928</v>
      </c>
      <c r="V12288">
        <v>103</v>
      </c>
      <c r="W12288" t="str">
        <f t="shared" si="238"/>
        <v>90-119</v>
      </c>
    </row>
    <row r="12289" spans="1:23" x14ac:dyDescent="0.25">
      <c r="A12289" t="s">
        <v>12538</v>
      </c>
      <c r="B12289">
        <v>8684549168</v>
      </c>
      <c r="C12289">
        <v>3154354305</v>
      </c>
      <c r="D12289" s="1">
        <v>45956</v>
      </c>
      <c r="E12289">
        <v>99232</v>
      </c>
      <c r="F12289">
        <v>85025</v>
      </c>
      <c r="G12289" t="s">
        <v>3355</v>
      </c>
      <c r="H12289" s="34">
        <v>68327</v>
      </c>
      <c r="I12289" s="7">
        <v>53978</v>
      </c>
      <c r="J12289" s="7">
        <v>45341.52</v>
      </c>
      <c r="K12289" s="7">
        <v>0</v>
      </c>
      <c r="L12289" s="7">
        <v>8636.48</v>
      </c>
      <c r="M12289" s="5">
        <v>0.16</v>
      </c>
      <c r="N12289" t="s">
        <v>1138</v>
      </c>
      <c r="O12289" t="s">
        <v>17</v>
      </c>
      <c r="P12289" t="s">
        <v>3150</v>
      </c>
      <c r="Q12289" t="s">
        <v>32</v>
      </c>
      <c r="R12289" t="s">
        <v>21</v>
      </c>
      <c r="S12289" t="s">
        <v>21</v>
      </c>
      <c r="T12289" t="s">
        <v>13311</v>
      </c>
      <c r="U12289" s="1">
        <v>46099</v>
      </c>
      <c r="V12289">
        <v>143</v>
      </c>
      <c r="W12289" t="str">
        <f t="shared" si="238"/>
        <v>120-149</v>
      </c>
    </row>
    <row r="12290" spans="1:23" x14ac:dyDescent="0.25">
      <c r="A12290" t="s">
        <v>12539</v>
      </c>
      <c r="B12290">
        <v>3964040948</v>
      </c>
      <c r="C12290">
        <v>9933498518</v>
      </c>
      <c r="D12290" s="1">
        <v>45941</v>
      </c>
      <c r="E12290">
        <v>99223</v>
      </c>
      <c r="F12290">
        <v>99211</v>
      </c>
      <c r="G12290" t="s">
        <v>207</v>
      </c>
      <c r="H12290" s="34">
        <v>58256</v>
      </c>
      <c r="I12290" s="7">
        <v>49518</v>
      </c>
      <c r="J12290" s="7">
        <v>48527.64</v>
      </c>
      <c r="K12290" s="7">
        <v>0</v>
      </c>
      <c r="L12290" s="7">
        <v>990.36</v>
      </c>
      <c r="M12290" s="5">
        <v>0.02</v>
      </c>
      <c r="N12290" t="s">
        <v>16</v>
      </c>
      <c r="O12290" t="s">
        <v>17</v>
      </c>
      <c r="P12290" t="s">
        <v>35</v>
      </c>
      <c r="Q12290" t="s">
        <v>32</v>
      </c>
      <c r="R12290" t="s">
        <v>38</v>
      </c>
      <c r="S12290" t="s">
        <v>21</v>
      </c>
      <c r="T12290" t="s">
        <v>13312</v>
      </c>
      <c r="U12290" s="1">
        <v>46108</v>
      </c>
      <c r="V12290">
        <v>167</v>
      </c>
      <c r="W12290" t="str">
        <f t="shared" si="238"/>
        <v>150-179</v>
      </c>
    </row>
    <row r="12291" spans="1:23" x14ac:dyDescent="0.25">
      <c r="A12291" t="s">
        <v>12540</v>
      </c>
      <c r="B12291">
        <v>2696868364</v>
      </c>
      <c r="C12291">
        <v>9075800055</v>
      </c>
      <c r="D12291" s="1">
        <v>45705</v>
      </c>
      <c r="E12291">
        <v>99233</v>
      </c>
      <c r="F12291">
        <v>99201</v>
      </c>
      <c r="G12291" t="s">
        <v>3164</v>
      </c>
      <c r="H12291" s="34">
        <v>76720</v>
      </c>
      <c r="I12291" s="7">
        <v>59842</v>
      </c>
      <c r="J12291" s="7">
        <v>30717.599999999999</v>
      </c>
      <c r="K12291" s="7">
        <v>17156</v>
      </c>
      <c r="L12291" s="7">
        <v>11968.4</v>
      </c>
      <c r="M12291" s="5">
        <v>0.2</v>
      </c>
      <c r="N12291" t="s">
        <v>3140</v>
      </c>
      <c r="O12291" t="s">
        <v>27</v>
      </c>
      <c r="P12291" t="s">
        <v>55</v>
      </c>
      <c r="Q12291" t="s">
        <v>32</v>
      </c>
      <c r="R12291" t="s">
        <v>27</v>
      </c>
      <c r="S12291" t="s">
        <v>27</v>
      </c>
      <c r="T12291" t="s">
        <v>13312</v>
      </c>
      <c r="U12291" s="1">
        <v>45775</v>
      </c>
      <c r="V12291">
        <v>70</v>
      </c>
      <c r="W12291" t="str">
        <f t="shared" ref="W12291:W12354" si="239">IF(V12291="","",IF(V12291&lt;30,"0-29",IF(V12291&lt;60,"30-59",IF(V12291&lt;90,"60-89",IF(V12291&lt;120,"90-119",IF(V12291&lt;150,"120-149",IF(V12291&lt;180,"150-179",IF(V12291&lt;210,"180-209",IF(V12291&lt;240,"210-239",IF(V12291&lt;270,"240-269",IF(V12291&lt;300,"270-299",IF(V12291&lt;330,"300-329",IF(V12291&lt;360,"330-359","360+")))))))))))))</f>
        <v>60-89</v>
      </c>
    </row>
    <row r="12292" spans="1:23" x14ac:dyDescent="0.25">
      <c r="A12292" t="s">
        <v>12541</v>
      </c>
      <c r="B12292">
        <v>4219985391</v>
      </c>
      <c r="C12292">
        <v>7596039450</v>
      </c>
      <c r="D12292" s="1">
        <v>45432</v>
      </c>
      <c r="E12292">
        <v>99213</v>
      </c>
      <c r="F12292">
        <v>99292</v>
      </c>
      <c r="G12292" t="s">
        <v>169</v>
      </c>
      <c r="H12292" s="34">
        <v>35976</v>
      </c>
      <c r="I12292" s="7">
        <v>26982</v>
      </c>
      <c r="J12292" s="7">
        <v>20479.7</v>
      </c>
      <c r="K12292" s="7">
        <v>2455</v>
      </c>
      <c r="L12292" s="7">
        <v>4047.3</v>
      </c>
      <c r="M12292" s="5">
        <v>0.15</v>
      </c>
      <c r="N12292" t="s">
        <v>1139</v>
      </c>
      <c r="O12292" t="s">
        <v>30</v>
      </c>
      <c r="P12292" t="s">
        <v>3148</v>
      </c>
      <c r="Q12292" t="s">
        <v>19</v>
      </c>
      <c r="R12292" t="s">
        <v>43</v>
      </c>
      <c r="S12292" t="s">
        <v>21</v>
      </c>
      <c r="T12292" t="s">
        <v>13310</v>
      </c>
      <c r="U12292" s="1">
        <v>45559</v>
      </c>
      <c r="V12292">
        <v>127</v>
      </c>
      <c r="W12292" t="str">
        <f t="shared" si="239"/>
        <v>120-149</v>
      </c>
    </row>
    <row r="12293" spans="1:23" x14ac:dyDescent="0.25">
      <c r="A12293" t="s">
        <v>12542</v>
      </c>
      <c r="B12293">
        <v>3626898532</v>
      </c>
      <c r="C12293">
        <v>6134569523</v>
      </c>
      <c r="D12293" s="1">
        <v>45358</v>
      </c>
      <c r="E12293">
        <v>99215</v>
      </c>
      <c r="F12293">
        <v>93000</v>
      </c>
      <c r="G12293" t="s">
        <v>3331</v>
      </c>
      <c r="H12293" s="34">
        <v>78940</v>
      </c>
      <c r="I12293" s="7">
        <v>63152</v>
      </c>
      <c r="J12293" s="7">
        <v>43052.72</v>
      </c>
      <c r="K12293" s="7">
        <v>11258</v>
      </c>
      <c r="L12293" s="7">
        <v>8841.2800000000007</v>
      </c>
      <c r="M12293" s="5">
        <v>0.14000000000000001</v>
      </c>
      <c r="N12293" t="s">
        <v>1135</v>
      </c>
      <c r="O12293" t="s">
        <v>27</v>
      </c>
      <c r="P12293" t="s">
        <v>18</v>
      </c>
      <c r="Q12293" t="s">
        <v>19</v>
      </c>
      <c r="R12293" t="s">
        <v>27</v>
      </c>
      <c r="S12293" t="s">
        <v>17</v>
      </c>
      <c r="T12293" t="s">
        <v>13311</v>
      </c>
      <c r="U12293" s="1">
        <v>45445</v>
      </c>
      <c r="V12293">
        <v>87</v>
      </c>
      <c r="W12293" t="str">
        <f t="shared" si="239"/>
        <v>60-89</v>
      </c>
    </row>
    <row r="12294" spans="1:23" x14ac:dyDescent="0.25">
      <c r="A12294" t="s">
        <v>12543</v>
      </c>
      <c r="B12294">
        <v>3055954085</v>
      </c>
      <c r="C12294">
        <v>8487468662</v>
      </c>
      <c r="D12294" s="1">
        <v>45405</v>
      </c>
      <c r="E12294">
        <v>99233</v>
      </c>
      <c r="F12294">
        <v>99214</v>
      </c>
      <c r="G12294" t="s">
        <v>83</v>
      </c>
      <c r="H12294" s="34">
        <v>74379</v>
      </c>
      <c r="I12294" s="7">
        <v>55784</v>
      </c>
      <c r="J12294" s="7">
        <v>47416.4</v>
      </c>
      <c r="K12294" s="7">
        <v>0</v>
      </c>
      <c r="L12294" s="7">
        <v>8367.6</v>
      </c>
      <c r="M12294" s="5">
        <v>0.15</v>
      </c>
      <c r="N12294" t="s">
        <v>1139</v>
      </c>
      <c r="O12294" t="s">
        <v>17</v>
      </c>
      <c r="P12294" t="s">
        <v>3147</v>
      </c>
      <c r="Q12294" t="s">
        <v>19</v>
      </c>
      <c r="R12294" t="s">
        <v>26</v>
      </c>
      <c r="S12294" t="s">
        <v>21</v>
      </c>
      <c r="T12294" t="s">
        <v>13311</v>
      </c>
      <c r="U12294" s="1">
        <v>45506</v>
      </c>
      <c r="V12294">
        <v>101</v>
      </c>
      <c r="W12294" t="str">
        <f t="shared" si="239"/>
        <v>90-119</v>
      </c>
    </row>
    <row r="12295" spans="1:23" x14ac:dyDescent="0.25">
      <c r="A12295" t="s">
        <v>12544</v>
      </c>
      <c r="B12295">
        <v>3208663919</v>
      </c>
      <c r="C12295">
        <v>1539518752</v>
      </c>
      <c r="D12295" s="1">
        <v>45543</v>
      </c>
      <c r="E12295">
        <v>99231</v>
      </c>
      <c r="F12295">
        <v>99212</v>
      </c>
      <c r="G12295" t="s">
        <v>152</v>
      </c>
      <c r="H12295" s="34">
        <v>75684</v>
      </c>
      <c r="I12295" s="7">
        <v>64331</v>
      </c>
      <c r="J12295" s="7">
        <v>63044.38</v>
      </c>
      <c r="K12295" s="7">
        <v>0</v>
      </c>
      <c r="L12295" s="7">
        <v>1286.6199999999999</v>
      </c>
      <c r="M12295" s="5">
        <v>0.02</v>
      </c>
      <c r="N12295" t="s">
        <v>16</v>
      </c>
      <c r="O12295" t="s">
        <v>17</v>
      </c>
      <c r="P12295" t="s">
        <v>35</v>
      </c>
      <c r="Q12295" t="s">
        <v>32</v>
      </c>
      <c r="R12295" t="s">
        <v>43</v>
      </c>
      <c r="S12295" t="s">
        <v>27</v>
      </c>
      <c r="T12295" t="s">
        <v>13310</v>
      </c>
      <c r="U12295" s="1">
        <v>45639</v>
      </c>
      <c r="V12295">
        <v>96</v>
      </c>
      <c r="W12295" t="str">
        <f t="shared" si="239"/>
        <v>90-119</v>
      </c>
    </row>
    <row r="12296" spans="1:23" x14ac:dyDescent="0.25">
      <c r="A12296" t="s">
        <v>12545</v>
      </c>
      <c r="B12296">
        <v>6991447035</v>
      </c>
      <c r="C12296">
        <v>6119170624</v>
      </c>
      <c r="D12296" s="1">
        <v>45438</v>
      </c>
      <c r="E12296">
        <v>99231</v>
      </c>
      <c r="F12296">
        <v>99281</v>
      </c>
      <c r="G12296" t="s">
        <v>3410</v>
      </c>
      <c r="H12296" s="34">
        <v>54501</v>
      </c>
      <c r="I12296" s="7">
        <v>43056</v>
      </c>
      <c r="J12296" s="7">
        <v>28820.04</v>
      </c>
      <c r="K12296" s="7">
        <v>7347</v>
      </c>
      <c r="L12296" s="7">
        <v>6888.96</v>
      </c>
      <c r="M12296" s="5">
        <v>0.16</v>
      </c>
      <c r="N12296" t="s">
        <v>1138</v>
      </c>
      <c r="O12296" t="s">
        <v>27</v>
      </c>
      <c r="P12296" t="s">
        <v>31</v>
      </c>
      <c r="Q12296" t="s">
        <v>19</v>
      </c>
      <c r="R12296" t="s">
        <v>43</v>
      </c>
      <c r="S12296" t="s">
        <v>27</v>
      </c>
      <c r="T12296" t="s">
        <v>13312</v>
      </c>
      <c r="U12296" s="1">
        <v>45567</v>
      </c>
      <c r="V12296">
        <v>129</v>
      </c>
      <c r="W12296" t="str">
        <f t="shared" si="239"/>
        <v>120-149</v>
      </c>
    </row>
    <row r="12297" spans="1:23" x14ac:dyDescent="0.25">
      <c r="A12297" t="s">
        <v>12546</v>
      </c>
      <c r="B12297">
        <v>4887740833</v>
      </c>
      <c r="C12297">
        <v>3733448827</v>
      </c>
      <c r="D12297" s="1">
        <v>45332</v>
      </c>
      <c r="E12297">
        <v>99213</v>
      </c>
      <c r="F12297">
        <v>81000</v>
      </c>
      <c r="G12297" t="s">
        <v>318</v>
      </c>
      <c r="H12297" s="34">
        <v>57989</v>
      </c>
      <c r="I12297" s="7">
        <v>37693</v>
      </c>
      <c r="J12297" s="7">
        <v>29598.84</v>
      </c>
      <c r="K12297" s="7">
        <v>3571</v>
      </c>
      <c r="L12297" s="7">
        <v>4523.16</v>
      </c>
      <c r="M12297" s="5">
        <v>0.12</v>
      </c>
      <c r="N12297" t="s">
        <v>46</v>
      </c>
      <c r="O12297" t="s">
        <v>30</v>
      </c>
      <c r="P12297" t="s">
        <v>97</v>
      </c>
      <c r="Q12297" t="s">
        <v>32</v>
      </c>
      <c r="R12297" t="s">
        <v>21</v>
      </c>
      <c r="S12297" t="s">
        <v>17</v>
      </c>
      <c r="T12297" t="s">
        <v>13310</v>
      </c>
      <c r="U12297" s="1">
        <v>45394</v>
      </c>
      <c r="V12297">
        <v>62</v>
      </c>
      <c r="W12297" t="str">
        <f t="shared" si="239"/>
        <v>60-89</v>
      </c>
    </row>
    <row r="12298" spans="1:23" x14ac:dyDescent="0.25">
      <c r="A12298" t="s">
        <v>12547</v>
      </c>
      <c r="B12298">
        <v>7322301863</v>
      </c>
      <c r="C12298">
        <v>6515342950</v>
      </c>
      <c r="D12298" s="1">
        <v>45871</v>
      </c>
      <c r="E12298">
        <v>99223</v>
      </c>
      <c r="F12298">
        <v>99205</v>
      </c>
      <c r="G12298" t="s">
        <v>159</v>
      </c>
      <c r="H12298" s="34">
        <v>71126</v>
      </c>
      <c r="I12298" s="7">
        <v>53345</v>
      </c>
      <c r="J12298" s="7">
        <v>45343.25</v>
      </c>
      <c r="K12298" s="7">
        <v>0</v>
      </c>
      <c r="L12298" s="7">
        <v>8001.75</v>
      </c>
      <c r="M12298" s="5">
        <v>0.15</v>
      </c>
      <c r="N12298" t="s">
        <v>1139</v>
      </c>
      <c r="O12298" t="s">
        <v>17</v>
      </c>
      <c r="P12298" t="s">
        <v>18</v>
      </c>
      <c r="Q12298" t="s">
        <v>19</v>
      </c>
      <c r="R12298" t="s">
        <v>38</v>
      </c>
      <c r="S12298" t="s">
        <v>21</v>
      </c>
      <c r="T12298" t="s">
        <v>13310</v>
      </c>
      <c r="U12298" s="1">
        <v>45967</v>
      </c>
      <c r="V12298">
        <v>96</v>
      </c>
      <c r="W12298" t="str">
        <f t="shared" si="239"/>
        <v>90-119</v>
      </c>
    </row>
    <row r="12299" spans="1:23" x14ac:dyDescent="0.25">
      <c r="A12299" t="s">
        <v>12548</v>
      </c>
      <c r="B12299">
        <v>1094030899</v>
      </c>
      <c r="C12299">
        <v>4722249938</v>
      </c>
      <c r="D12299" s="1">
        <v>45634</v>
      </c>
      <c r="E12299">
        <v>99231</v>
      </c>
      <c r="F12299">
        <v>99213</v>
      </c>
      <c r="G12299" t="s">
        <v>3223</v>
      </c>
      <c r="H12299" s="34">
        <v>59697</v>
      </c>
      <c r="I12299" s="7">
        <v>50742</v>
      </c>
      <c r="J12299" s="7">
        <v>43353.16</v>
      </c>
      <c r="K12299" s="7">
        <v>6374</v>
      </c>
      <c r="L12299" s="7">
        <v>1014.84</v>
      </c>
      <c r="M12299" s="5">
        <v>0.02</v>
      </c>
      <c r="N12299" t="s">
        <v>16</v>
      </c>
      <c r="O12299" t="s">
        <v>30</v>
      </c>
      <c r="P12299" t="s">
        <v>58</v>
      </c>
      <c r="Q12299" t="s">
        <v>32</v>
      </c>
      <c r="R12299" t="s">
        <v>20</v>
      </c>
      <c r="S12299" t="s">
        <v>21</v>
      </c>
      <c r="T12299" t="s">
        <v>13312</v>
      </c>
      <c r="U12299" s="1">
        <v>45691</v>
      </c>
      <c r="V12299">
        <v>57</v>
      </c>
      <c r="W12299" t="str">
        <f t="shared" si="239"/>
        <v>30-59</v>
      </c>
    </row>
    <row r="12300" spans="1:23" x14ac:dyDescent="0.25">
      <c r="A12300" t="s">
        <v>12549</v>
      </c>
      <c r="B12300">
        <v>7904136763</v>
      </c>
      <c r="C12300">
        <v>3972797581</v>
      </c>
      <c r="D12300" s="1">
        <v>45767</v>
      </c>
      <c r="E12300">
        <v>99215</v>
      </c>
      <c r="F12300">
        <v>99282</v>
      </c>
      <c r="G12300" t="s">
        <v>148</v>
      </c>
      <c r="H12300" s="34">
        <v>92633</v>
      </c>
      <c r="I12300" s="7">
        <v>72254</v>
      </c>
      <c r="J12300" s="7">
        <v>57803.199999999997</v>
      </c>
      <c r="K12300" s="7">
        <v>0</v>
      </c>
      <c r="L12300" s="7">
        <v>14450.8</v>
      </c>
      <c r="M12300" s="5">
        <v>0.2</v>
      </c>
      <c r="N12300" t="s">
        <v>3140</v>
      </c>
      <c r="O12300" t="s">
        <v>17</v>
      </c>
      <c r="P12300" t="s">
        <v>3148</v>
      </c>
      <c r="Q12300" t="s">
        <v>19</v>
      </c>
      <c r="R12300" t="s">
        <v>26</v>
      </c>
      <c r="S12300" t="s">
        <v>17</v>
      </c>
      <c r="T12300" t="s">
        <v>13310</v>
      </c>
      <c r="U12300" s="1">
        <v>45798</v>
      </c>
      <c r="V12300">
        <v>31</v>
      </c>
      <c r="W12300" t="str">
        <f t="shared" si="239"/>
        <v>30-59</v>
      </c>
    </row>
    <row r="12301" spans="1:23" x14ac:dyDescent="0.25">
      <c r="A12301" t="s">
        <v>12550</v>
      </c>
      <c r="B12301">
        <v>4285606182</v>
      </c>
      <c r="C12301">
        <v>7269685389</v>
      </c>
      <c r="D12301" s="1">
        <v>45469</v>
      </c>
      <c r="E12301">
        <v>99233</v>
      </c>
      <c r="F12301">
        <v>97110</v>
      </c>
      <c r="G12301" t="s">
        <v>3164</v>
      </c>
      <c r="H12301" s="34">
        <v>54172</v>
      </c>
      <c r="I12301" s="7">
        <v>40629</v>
      </c>
      <c r="J12301" s="7">
        <v>34534.65</v>
      </c>
      <c r="K12301" s="7">
        <v>0</v>
      </c>
      <c r="L12301" s="7">
        <v>6094.35</v>
      </c>
      <c r="M12301" s="5">
        <v>0.15</v>
      </c>
      <c r="N12301" t="s">
        <v>1139</v>
      </c>
      <c r="O12301" t="s">
        <v>17</v>
      </c>
      <c r="P12301" t="s">
        <v>3150</v>
      </c>
      <c r="Q12301" t="s">
        <v>19</v>
      </c>
      <c r="R12301" t="s">
        <v>20</v>
      </c>
      <c r="S12301" t="s">
        <v>21</v>
      </c>
      <c r="T12301" t="s">
        <v>13312</v>
      </c>
      <c r="U12301" s="1">
        <v>45596</v>
      </c>
      <c r="V12301">
        <v>127</v>
      </c>
      <c r="W12301" t="str">
        <f t="shared" si="239"/>
        <v>120-149</v>
      </c>
    </row>
    <row r="12302" spans="1:23" x14ac:dyDescent="0.25">
      <c r="A12302" t="s">
        <v>12551</v>
      </c>
      <c r="B12302">
        <v>134336977</v>
      </c>
      <c r="C12302">
        <v>6759141099</v>
      </c>
      <c r="D12302" s="1">
        <v>45405</v>
      </c>
      <c r="E12302">
        <v>99231</v>
      </c>
      <c r="F12302">
        <v>99204</v>
      </c>
      <c r="G12302" t="s">
        <v>445</v>
      </c>
      <c r="H12302" s="34">
        <v>84288</v>
      </c>
      <c r="I12302" s="7">
        <v>67430</v>
      </c>
      <c r="J12302" s="7">
        <v>49557.8</v>
      </c>
      <c r="K12302" s="7">
        <v>8432</v>
      </c>
      <c r="L12302" s="7">
        <v>9440.2000000000007</v>
      </c>
      <c r="M12302" s="5">
        <v>0.14000000000000001</v>
      </c>
      <c r="N12302" t="s">
        <v>1135</v>
      </c>
      <c r="O12302" t="s">
        <v>30</v>
      </c>
      <c r="P12302" t="s">
        <v>40</v>
      </c>
      <c r="Q12302" t="s">
        <v>19</v>
      </c>
      <c r="R12302" t="s">
        <v>20</v>
      </c>
      <c r="S12302" t="s">
        <v>21</v>
      </c>
      <c r="T12302" t="s">
        <v>13311</v>
      </c>
      <c r="U12302" s="1">
        <v>45582</v>
      </c>
      <c r="V12302">
        <v>177</v>
      </c>
      <c r="W12302" t="str">
        <f t="shared" si="239"/>
        <v>150-179</v>
      </c>
    </row>
    <row r="12303" spans="1:23" x14ac:dyDescent="0.25">
      <c r="A12303" t="s">
        <v>12552</v>
      </c>
      <c r="B12303">
        <v>1610199463</v>
      </c>
      <c r="C12303">
        <v>4353054411</v>
      </c>
      <c r="D12303" s="1">
        <v>45786</v>
      </c>
      <c r="E12303">
        <v>99232</v>
      </c>
      <c r="F12303">
        <v>36415</v>
      </c>
      <c r="G12303" t="s">
        <v>29</v>
      </c>
      <c r="H12303" s="34">
        <v>62981</v>
      </c>
      <c r="I12303" s="7">
        <v>45346</v>
      </c>
      <c r="J12303" s="7">
        <v>41718.32</v>
      </c>
      <c r="K12303" s="7">
        <v>0</v>
      </c>
      <c r="L12303" s="7">
        <v>3627.68</v>
      </c>
      <c r="M12303" s="5">
        <v>0.08</v>
      </c>
      <c r="N12303" t="s">
        <v>24</v>
      </c>
      <c r="O12303" t="s">
        <v>17</v>
      </c>
      <c r="P12303" t="s">
        <v>3150</v>
      </c>
      <c r="Q12303" t="s">
        <v>32</v>
      </c>
      <c r="R12303" t="s">
        <v>43</v>
      </c>
      <c r="S12303" t="s">
        <v>17</v>
      </c>
      <c r="T12303" t="s">
        <v>13311</v>
      </c>
      <c r="U12303" s="1">
        <v>45908</v>
      </c>
      <c r="V12303">
        <v>122</v>
      </c>
      <c r="W12303" t="str">
        <f t="shared" si="239"/>
        <v>120-149</v>
      </c>
    </row>
    <row r="12304" spans="1:23" x14ac:dyDescent="0.25">
      <c r="A12304" t="s">
        <v>12553</v>
      </c>
      <c r="B12304">
        <v>9349972075</v>
      </c>
      <c r="C12304">
        <v>9710865236</v>
      </c>
      <c r="D12304" s="1">
        <v>45866</v>
      </c>
      <c r="E12304">
        <v>99213</v>
      </c>
      <c r="F12304">
        <v>99201</v>
      </c>
      <c r="G12304" t="s">
        <v>129</v>
      </c>
      <c r="H12304" s="34">
        <v>94174</v>
      </c>
      <c r="I12304" s="7">
        <v>80048</v>
      </c>
      <c r="J12304" s="7">
        <v>78447.039999999994</v>
      </c>
      <c r="K12304" s="7">
        <v>0</v>
      </c>
      <c r="L12304" s="7">
        <v>1600.96</v>
      </c>
      <c r="M12304" s="5">
        <v>0.02</v>
      </c>
      <c r="N12304" t="s">
        <v>16</v>
      </c>
      <c r="O12304" t="s">
        <v>17</v>
      </c>
      <c r="P12304" t="s">
        <v>58</v>
      </c>
      <c r="Q12304" t="s">
        <v>32</v>
      </c>
      <c r="R12304" t="s">
        <v>27</v>
      </c>
      <c r="S12304" t="s">
        <v>21</v>
      </c>
      <c r="T12304" t="s">
        <v>13312</v>
      </c>
      <c r="U12304" s="1">
        <v>45932</v>
      </c>
      <c r="V12304">
        <v>66</v>
      </c>
      <c r="W12304" t="str">
        <f t="shared" si="239"/>
        <v>60-89</v>
      </c>
    </row>
    <row r="12305" spans="1:23" x14ac:dyDescent="0.25">
      <c r="A12305" t="s">
        <v>12554</v>
      </c>
      <c r="B12305">
        <v>2663259117</v>
      </c>
      <c r="C12305">
        <v>5826422071</v>
      </c>
      <c r="D12305" s="1">
        <v>45419</v>
      </c>
      <c r="E12305">
        <v>99223</v>
      </c>
      <c r="F12305">
        <v>99291</v>
      </c>
      <c r="G12305" t="s">
        <v>3316</v>
      </c>
      <c r="H12305" s="34">
        <v>27191</v>
      </c>
      <c r="I12305" s="7">
        <v>22297</v>
      </c>
      <c r="J12305" s="7">
        <v>18283.54</v>
      </c>
      <c r="K12305" s="7">
        <v>0</v>
      </c>
      <c r="L12305" s="7">
        <v>4013.46</v>
      </c>
      <c r="M12305" s="5">
        <v>0.18</v>
      </c>
      <c r="N12305" t="s">
        <v>3141</v>
      </c>
      <c r="O12305" t="s">
        <v>17</v>
      </c>
      <c r="P12305" t="s">
        <v>40</v>
      </c>
      <c r="Q12305" t="s">
        <v>19</v>
      </c>
      <c r="R12305" t="s">
        <v>43</v>
      </c>
      <c r="S12305" t="s">
        <v>21</v>
      </c>
      <c r="T12305" t="s">
        <v>13311</v>
      </c>
      <c r="U12305" s="1">
        <v>45591</v>
      </c>
      <c r="V12305">
        <v>172</v>
      </c>
      <c r="W12305" t="str">
        <f t="shared" si="239"/>
        <v>150-179</v>
      </c>
    </row>
    <row r="12306" spans="1:23" x14ac:dyDescent="0.25">
      <c r="A12306" t="s">
        <v>12555</v>
      </c>
      <c r="B12306">
        <v>2115541609</v>
      </c>
      <c r="C12306">
        <v>7619745322</v>
      </c>
      <c r="D12306" s="1">
        <v>45293</v>
      </c>
      <c r="E12306">
        <v>99233</v>
      </c>
      <c r="F12306">
        <v>99282</v>
      </c>
      <c r="G12306" t="s">
        <v>3410</v>
      </c>
      <c r="H12306" s="34">
        <v>82063</v>
      </c>
      <c r="I12306" s="7">
        <v>69754</v>
      </c>
      <c r="J12306" s="7">
        <v>68358.92</v>
      </c>
      <c r="K12306" s="7">
        <v>0</v>
      </c>
      <c r="L12306" s="7">
        <v>1395.08</v>
      </c>
      <c r="M12306" s="5">
        <v>0.02</v>
      </c>
      <c r="N12306" t="s">
        <v>16</v>
      </c>
      <c r="O12306" t="s">
        <v>17</v>
      </c>
      <c r="P12306" t="s">
        <v>3148</v>
      </c>
      <c r="Q12306" t="s">
        <v>32</v>
      </c>
      <c r="R12306" t="s">
        <v>21</v>
      </c>
      <c r="S12306" t="s">
        <v>17</v>
      </c>
      <c r="T12306" t="s">
        <v>13311</v>
      </c>
      <c r="U12306" s="1">
        <v>45424</v>
      </c>
      <c r="V12306">
        <v>131</v>
      </c>
      <c r="W12306" t="str">
        <f t="shared" si="239"/>
        <v>120-149</v>
      </c>
    </row>
    <row r="12307" spans="1:23" x14ac:dyDescent="0.25">
      <c r="A12307" t="s">
        <v>12556</v>
      </c>
      <c r="B12307">
        <v>9009640609</v>
      </c>
      <c r="C12307">
        <v>8008021120</v>
      </c>
      <c r="D12307" s="1">
        <v>45920</v>
      </c>
      <c r="E12307">
        <v>99214</v>
      </c>
      <c r="F12307">
        <v>99281</v>
      </c>
      <c r="G12307" t="s">
        <v>263</v>
      </c>
      <c r="H12307" s="34">
        <v>93800</v>
      </c>
      <c r="I12307" s="7">
        <v>70350</v>
      </c>
      <c r="J12307" s="7">
        <v>51596.5</v>
      </c>
      <c r="K12307" s="7">
        <v>8201</v>
      </c>
      <c r="L12307" s="7">
        <v>10552.5</v>
      </c>
      <c r="M12307" s="5">
        <v>0.15</v>
      </c>
      <c r="N12307" t="s">
        <v>1139</v>
      </c>
      <c r="O12307" t="s">
        <v>27</v>
      </c>
      <c r="P12307" t="s">
        <v>40</v>
      </c>
      <c r="Q12307" t="s">
        <v>19</v>
      </c>
      <c r="R12307" t="s">
        <v>43</v>
      </c>
      <c r="S12307" t="s">
        <v>27</v>
      </c>
      <c r="T12307" t="s">
        <v>13312</v>
      </c>
      <c r="U12307" s="1">
        <v>45951</v>
      </c>
      <c r="V12307">
        <v>31</v>
      </c>
      <c r="W12307" t="str">
        <f t="shared" si="239"/>
        <v>30-59</v>
      </c>
    </row>
    <row r="12308" spans="1:23" x14ac:dyDescent="0.25">
      <c r="A12308" t="s">
        <v>12557</v>
      </c>
      <c r="B12308">
        <v>9763402337</v>
      </c>
      <c r="C12308">
        <v>7092270240</v>
      </c>
      <c r="D12308" s="1">
        <v>45561</v>
      </c>
      <c r="E12308">
        <v>99232</v>
      </c>
      <c r="F12308">
        <v>99282</v>
      </c>
      <c r="G12308" t="s">
        <v>3265</v>
      </c>
      <c r="H12308" s="34">
        <v>63251</v>
      </c>
      <c r="I12308" s="7">
        <v>41113</v>
      </c>
      <c r="J12308" s="7">
        <v>36179.440000000002</v>
      </c>
      <c r="K12308" s="7">
        <v>0</v>
      </c>
      <c r="L12308" s="7">
        <v>4933.5600000000004</v>
      </c>
      <c r="M12308" s="5">
        <v>0.12</v>
      </c>
      <c r="N12308" t="s">
        <v>46</v>
      </c>
      <c r="O12308" t="s">
        <v>17</v>
      </c>
      <c r="P12308" t="s">
        <v>25</v>
      </c>
      <c r="Q12308" t="s">
        <v>32</v>
      </c>
      <c r="R12308" t="s">
        <v>20</v>
      </c>
      <c r="S12308" t="s">
        <v>21</v>
      </c>
      <c r="T12308" t="s">
        <v>13312</v>
      </c>
      <c r="U12308" s="1">
        <v>45648</v>
      </c>
      <c r="V12308">
        <v>87</v>
      </c>
      <c r="W12308" t="str">
        <f t="shared" si="239"/>
        <v>60-89</v>
      </c>
    </row>
    <row r="12309" spans="1:23" x14ac:dyDescent="0.25">
      <c r="A12309" t="s">
        <v>12558</v>
      </c>
      <c r="B12309">
        <v>9915784520</v>
      </c>
      <c r="C12309">
        <v>9256069383</v>
      </c>
      <c r="D12309" s="1">
        <v>45415</v>
      </c>
      <c r="E12309">
        <v>99213</v>
      </c>
      <c r="F12309">
        <v>99215</v>
      </c>
      <c r="G12309" t="s">
        <v>3242</v>
      </c>
      <c r="H12309" s="34">
        <v>56974</v>
      </c>
      <c r="I12309" s="7">
        <v>48428</v>
      </c>
      <c r="J12309" s="7">
        <v>31690.44</v>
      </c>
      <c r="K12309" s="7">
        <v>15769</v>
      </c>
      <c r="L12309" s="7">
        <v>968.56</v>
      </c>
      <c r="M12309" s="5">
        <v>0.02</v>
      </c>
      <c r="N12309" t="s">
        <v>16</v>
      </c>
      <c r="O12309" t="s">
        <v>27</v>
      </c>
      <c r="P12309" t="s">
        <v>40</v>
      </c>
      <c r="Q12309" t="s">
        <v>32</v>
      </c>
      <c r="R12309" t="s">
        <v>43</v>
      </c>
      <c r="S12309" t="s">
        <v>27</v>
      </c>
      <c r="T12309" t="s">
        <v>13312</v>
      </c>
      <c r="U12309" s="1">
        <v>45566</v>
      </c>
      <c r="V12309">
        <v>151</v>
      </c>
      <c r="W12309" t="str">
        <f t="shared" si="239"/>
        <v>150-179</v>
      </c>
    </row>
    <row r="12310" spans="1:23" x14ac:dyDescent="0.25">
      <c r="A12310" t="s">
        <v>12559</v>
      </c>
      <c r="B12310">
        <v>7138494777</v>
      </c>
      <c r="C12310">
        <v>1329416944</v>
      </c>
      <c r="D12310" s="1">
        <v>45761</v>
      </c>
      <c r="E12310">
        <v>99231</v>
      </c>
      <c r="F12310">
        <v>99212</v>
      </c>
      <c r="G12310" t="s">
        <v>37</v>
      </c>
      <c r="H12310" s="34">
        <v>77120</v>
      </c>
      <c r="I12310" s="7">
        <v>55526</v>
      </c>
      <c r="J12310" s="7">
        <v>43940.92</v>
      </c>
      <c r="K12310" s="7">
        <v>7143</v>
      </c>
      <c r="L12310" s="7">
        <v>4442.08</v>
      </c>
      <c r="M12310" s="5">
        <v>0.08</v>
      </c>
      <c r="N12310" t="s">
        <v>24</v>
      </c>
      <c r="O12310" t="s">
        <v>30</v>
      </c>
      <c r="P12310" t="s">
        <v>3147</v>
      </c>
      <c r="Q12310" t="s">
        <v>19</v>
      </c>
      <c r="R12310" t="s">
        <v>20</v>
      </c>
      <c r="S12310" t="s">
        <v>21</v>
      </c>
      <c r="T12310" t="s">
        <v>13310</v>
      </c>
      <c r="U12310" s="1">
        <v>45802</v>
      </c>
      <c r="V12310">
        <v>41</v>
      </c>
      <c r="W12310" t="str">
        <f t="shared" si="239"/>
        <v>30-59</v>
      </c>
    </row>
    <row r="12311" spans="1:23" x14ac:dyDescent="0.25">
      <c r="A12311" t="s">
        <v>12560</v>
      </c>
      <c r="B12311">
        <v>6372013146</v>
      </c>
      <c r="C12311">
        <v>4822865546</v>
      </c>
      <c r="D12311" s="1">
        <v>45442</v>
      </c>
      <c r="E12311">
        <v>99221</v>
      </c>
      <c r="F12311">
        <v>99203</v>
      </c>
      <c r="G12311" t="s">
        <v>3360</v>
      </c>
      <c r="H12311" s="34">
        <v>64598</v>
      </c>
      <c r="I12311" s="7">
        <v>41989</v>
      </c>
      <c r="J12311" s="7">
        <v>31802.32</v>
      </c>
      <c r="K12311" s="7">
        <v>5148</v>
      </c>
      <c r="L12311" s="7">
        <v>5038.68</v>
      </c>
      <c r="M12311" s="5">
        <v>0.12</v>
      </c>
      <c r="N12311" t="s">
        <v>46</v>
      </c>
      <c r="O12311" t="s">
        <v>30</v>
      </c>
      <c r="P12311" t="s">
        <v>25</v>
      </c>
      <c r="Q12311" t="s">
        <v>32</v>
      </c>
      <c r="R12311" t="s">
        <v>26</v>
      </c>
      <c r="S12311" t="s">
        <v>17</v>
      </c>
      <c r="T12311" t="s">
        <v>13312</v>
      </c>
      <c r="U12311" s="1">
        <v>45589</v>
      </c>
      <c r="V12311">
        <v>147</v>
      </c>
      <c r="W12311" t="str">
        <f t="shared" si="239"/>
        <v>120-149</v>
      </c>
    </row>
    <row r="12312" spans="1:23" x14ac:dyDescent="0.25">
      <c r="A12312" t="s">
        <v>12561</v>
      </c>
      <c r="B12312">
        <v>7676252920</v>
      </c>
      <c r="C12312">
        <v>8939595341</v>
      </c>
      <c r="D12312" s="1">
        <v>45899</v>
      </c>
      <c r="E12312">
        <v>99231</v>
      </c>
      <c r="F12312">
        <v>36415</v>
      </c>
      <c r="G12312" t="s">
        <v>3377</v>
      </c>
      <c r="H12312" s="34">
        <v>81644</v>
      </c>
      <c r="I12312" s="7">
        <v>61233</v>
      </c>
      <c r="J12312" s="7">
        <v>52048.05</v>
      </c>
      <c r="K12312" s="7">
        <v>0</v>
      </c>
      <c r="L12312" s="7">
        <v>9184.9500000000007</v>
      </c>
      <c r="M12312" s="5">
        <v>0.15</v>
      </c>
      <c r="N12312" t="s">
        <v>1139</v>
      </c>
      <c r="O12312" t="s">
        <v>17</v>
      </c>
      <c r="P12312" t="s">
        <v>3149</v>
      </c>
      <c r="Q12312" t="s">
        <v>32</v>
      </c>
      <c r="R12312" t="s">
        <v>21</v>
      </c>
      <c r="S12312" t="s">
        <v>21</v>
      </c>
      <c r="T12312" t="s">
        <v>13311</v>
      </c>
      <c r="U12312" s="1">
        <v>46042</v>
      </c>
      <c r="V12312">
        <v>144</v>
      </c>
      <c r="W12312" t="str">
        <f t="shared" si="239"/>
        <v>120-149</v>
      </c>
    </row>
    <row r="12313" spans="1:23" x14ac:dyDescent="0.25">
      <c r="A12313" t="s">
        <v>12562</v>
      </c>
      <c r="B12313">
        <v>5486068690</v>
      </c>
      <c r="C12313">
        <v>7512953917</v>
      </c>
      <c r="D12313" s="1">
        <v>45568</v>
      </c>
      <c r="E12313">
        <v>99231</v>
      </c>
      <c r="F12313">
        <v>99211</v>
      </c>
      <c r="G12313" t="s">
        <v>3843</v>
      </c>
      <c r="H12313" s="34">
        <v>71864</v>
      </c>
      <c r="I12313" s="7">
        <v>58928</v>
      </c>
      <c r="J12313" s="7">
        <v>48320.959999999999</v>
      </c>
      <c r="K12313" s="7">
        <v>0</v>
      </c>
      <c r="L12313" s="7">
        <v>10607.04</v>
      </c>
      <c r="M12313" s="5">
        <v>0.18</v>
      </c>
      <c r="N12313" t="s">
        <v>3141</v>
      </c>
      <c r="O12313" t="s">
        <v>17</v>
      </c>
      <c r="P12313" t="s">
        <v>3149</v>
      </c>
      <c r="Q12313" t="s">
        <v>19</v>
      </c>
      <c r="R12313" t="s">
        <v>26</v>
      </c>
      <c r="S12313" t="s">
        <v>21</v>
      </c>
      <c r="T12313" t="s">
        <v>13312</v>
      </c>
      <c r="U12313" s="1">
        <v>45611</v>
      </c>
      <c r="V12313">
        <v>43</v>
      </c>
      <c r="W12313" t="str">
        <f t="shared" si="239"/>
        <v>30-59</v>
      </c>
    </row>
    <row r="12314" spans="1:23" x14ac:dyDescent="0.25">
      <c r="A12314" t="s">
        <v>12563</v>
      </c>
      <c r="B12314">
        <v>4826343357</v>
      </c>
      <c r="C12314">
        <v>9531258624</v>
      </c>
      <c r="D12314" s="1">
        <v>45321</v>
      </c>
      <c r="E12314">
        <v>99232</v>
      </c>
      <c r="F12314">
        <v>97110</v>
      </c>
      <c r="G12314" t="s">
        <v>3508</v>
      </c>
      <c r="H12314" s="34">
        <v>46845</v>
      </c>
      <c r="I12314" s="7">
        <v>33728</v>
      </c>
      <c r="J12314" s="7">
        <v>26894.76</v>
      </c>
      <c r="K12314" s="7">
        <v>4135</v>
      </c>
      <c r="L12314" s="7">
        <v>2698.24</v>
      </c>
      <c r="M12314" s="5">
        <v>0.08</v>
      </c>
      <c r="N12314" t="s">
        <v>24</v>
      </c>
      <c r="O12314" t="s">
        <v>30</v>
      </c>
      <c r="P12314" t="s">
        <v>55</v>
      </c>
      <c r="Q12314" t="s">
        <v>19</v>
      </c>
      <c r="R12314" t="s">
        <v>38</v>
      </c>
      <c r="S12314" t="s">
        <v>17</v>
      </c>
      <c r="T12314" t="s">
        <v>13310</v>
      </c>
      <c r="U12314" s="1">
        <v>45487</v>
      </c>
      <c r="V12314">
        <v>166</v>
      </c>
      <c r="W12314" t="str">
        <f t="shared" si="239"/>
        <v>150-179</v>
      </c>
    </row>
    <row r="12315" spans="1:23" x14ac:dyDescent="0.25">
      <c r="A12315" t="s">
        <v>12564</v>
      </c>
      <c r="B12315">
        <v>5155559722</v>
      </c>
      <c r="C12315">
        <v>6744609312</v>
      </c>
      <c r="D12315" s="1">
        <v>45367</v>
      </c>
      <c r="E12315">
        <v>99215</v>
      </c>
      <c r="F12315">
        <v>99213</v>
      </c>
      <c r="G12315" t="s">
        <v>3453</v>
      </c>
      <c r="H12315" s="34">
        <v>13077</v>
      </c>
      <c r="I12315" s="7">
        <v>10462</v>
      </c>
      <c r="J12315" s="7">
        <v>7641.32</v>
      </c>
      <c r="K12315" s="7">
        <v>1356</v>
      </c>
      <c r="L12315" s="7">
        <v>1464.68</v>
      </c>
      <c r="M12315" s="5">
        <v>0.14000000000000001</v>
      </c>
      <c r="N12315" t="s">
        <v>1135</v>
      </c>
      <c r="O12315" t="s">
        <v>27</v>
      </c>
      <c r="P12315" t="s">
        <v>3146</v>
      </c>
      <c r="Q12315" t="s">
        <v>19</v>
      </c>
      <c r="R12315" t="s">
        <v>43</v>
      </c>
      <c r="S12315" t="s">
        <v>17</v>
      </c>
      <c r="T12315" t="s">
        <v>13311</v>
      </c>
      <c r="U12315" s="1">
        <v>45411</v>
      </c>
      <c r="V12315">
        <v>44</v>
      </c>
      <c r="W12315" t="str">
        <f t="shared" si="239"/>
        <v>30-59</v>
      </c>
    </row>
    <row r="12316" spans="1:23" x14ac:dyDescent="0.25">
      <c r="A12316" t="s">
        <v>12565</v>
      </c>
      <c r="B12316">
        <v>3234971161</v>
      </c>
      <c r="C12316">
        <v>856316253</v>
      </c>
      <c r="D12316" s="1">
        <v>45455</v>
      </c>
      <c r="E12316">
        <v>99213</v>
      </c>
      <c r="F12316">
        <v>99215</v>
      </c>
      <c r="G12316" t="s">
        <v>3508</v>
      </c>
      <c r="H12316" s="34">
        <v>81795</v>
      </c>
      <c r="I12316" s="7">
        <v>67072</v>
      </c>
      <c r="J12316" s="7">
        <v>47711.040000000001</v>
      </c>
      <c r="K12316" s="7">
        <v>7288</v>
      </c>
      <c r="L12316" s="7">
        <v>12072.96</v>
      </c>
      <c r="M12316" s="5">
        <v>0.18</v>
      </c>
      <c r="N12316" t="s">
        <v>3141</v>
      </c>
      <c r="O12316" t="s">
        <v>27</v>
      </c>
      <c r="P12316" t="s">
        <v>3149</v>
      </c>
      <c r="Q12316" t="s">
        <v>32</v>
      </c>
      <c r="R12316" t="s">
        <v>26</v>
      </c>
      <c r="S12316" t="s">
        <v>27</v>
      </c>
      <c r="T12316" t="s">
        <v>13312</v>
      </c>
      <c r="U12316" s="1">
        <v>45500</v>
      </c>
      <c r="V12316">
        <v>45</v>
      </c>
      <c r="W12316" t="str">
        <f t="shared" si="239"/>
        <v>30-59</v>
      </c>
    </row>
    <row r="12317" spans="1:23" x14ac:dyDescent="0.25">
      <c r="A12317" t="s">
        <v>12566</v>
      </c>
      <c r="B12317">
        <v>1549185280</v>
      </c>
      <c r="C12317">
        <v>8203809108</v>
      </c>
      <c r="D12317" s="1">
        <v>45883</v>
      </c>
      <c r="E12317">
        <v>99222</v>
      </c>
      <c r="F12317">
        <v>99212</v>
      </c>
      <c r="G12317" t="s">
        <v>351</v>
      </c>
      <c r="H12317" s="34">
        <v>47459</v>
      </c>
      <c r="I12317" s="7">
        <v>37018</v>
      </c>
      <c r="J12317" s="7">
        <v>26688.400000000001</v>
      </c>
      <c r="K12317" s="7">
        <v>2926</v>
      </c>
      <c r="L12317" s="7">
        <v>7403.6</v>
      </c>
      <c r="M12317" s="5">
        <v>0.2</v>
      </c>
      <c r="N12317" t="s">
        <v>3140</v>
      </c>
      <c r="O12317" t="s">
        <v>30</v>
      </c>
      <c r="P12317" t="s">
        <v>35</v>
      </c>
      <c r="Q12317" t="s">
        <v>19</v>
      </c>
      <c r="R12317" t="s">
        <v>21</v>
      </c>
      <c r="S12317" t="s">
        <v>17</v>
      </c>
      <c r="T12317" t="s">
        <v>13310</v>
      </c>
      <c r="U12317" s="1">
        <v>45928</v>
      </c>
      <c r="V12317">
        <v>45</v>
      </c>
      <c r="W12317" t="str">
        <f t="shared" si="239"/>
        <v>30-59</v>
      </c>
    </row>
    <row r="12318" spans="1:23" x14ac:dyDescent="0.25">
      <c r="A12318" t="s">
        <v>12567</v>
      </c>
      <c r="B12318">
        <v>7909966060</v>
      </c>
      <c r="C12318">
        <v>6180755684</v>
      </c>
      <c r="D12318" s="1">
        <v>45862</v>
      </c>
      <c r="E12318">
        <v>99231</v>
      </c>
      <c r="F12318">
        <v>99292</v>
      </c>
      <c r="G12318" t="s">
        <v>112</v>
      </c>
      <c r="H12318" s="34">
        <v>77378</v>
      </c>
      <c r="I12318" s="7">
        <v>60355</v>
      </c>
      <c r="J12318" s="7">
        <v>48284</v>
      </c>
      <c r="K12318" s="7">
        <v>0</v>
      </c>
      <c r="L12318" s="7">
        <v>12071</v>
      </c>
      <c r="M12318" s="5">
        <v>0.2</v>
      </c>
      <c r="N12318" t="s">
        <v>3140</v>
      </c>
      <c r="O12318" t="s">
        <v>17</v>
      </c>
      <c r="P12318" t="s">
        <v>3150</v>
      </c>
      <c r="Q12318" t="s">
        <v>19</v>
      </c>
      <c r="R12318" t="s">
        <v>26</v>
      </c>
      <c r="S12318" t="s">
        <v>17</v>
      </c>
      <c r="T12318" t="s">
        <v>13312</v>
      </c>
      <c r="U12318" s="1">
        <v>45906</v>
      </c>
      <c r="V12318">
        <v>44</v>
      </c>
      <c r="W12318" t="str">
        <f t="shared" si="239"/>
        <v>30-59</v>
      </c>
    </row>
    <row r="12319" spans="1:23" x14ac:dyDescent="0.25">
      <c r="A12319" t="s">
        <v>12568</v>
      </c>
      <c r="B12319">
        <v>5946466909</v>
      </c>
      <c r="C12319">
        <v>4368039332</v>
      </c>
      <c r="D12319" s="1">
        <v>45440</v>
      </c>
      <c r="E12319">
        <v>99231</v>
      </c>
      <c r="F12319">
        <v>99281</v>
      </c>
      <c r="G12319" t="s">
        <v>574</v>
      </c>
      <c r="H12319" s="34">
        <v>98513</v>
      </c>
      <c r="I12319" s="7">
        <v>77825</v>
      </c>
      <c r="J12319" s="7">
        <v>58451</v>
      </c>
      <c r="K12319" s="7">
        <v>6922</v>
      </c>
      <c r="L12319" s="7">
        <v>12452</v>
      </c>
      <c r="M12319" s="5">
        <v>0.16</v>
      </c>
      <c r="N12319" t="s">
        <v>1138</v>
      </c>
      <c r="O12319" t="s">
        <v>30</v>
      </c>
      <c r="P12319" t="s">
        <v>25</v>
      </c>
      <c r="Q12319" t="s">
        <v>19</v>
      </c>
      <c r="R12319" t="s">
        <v>38</v>
      </c>
      <c r="S12319" t="s">
        <v>21</v>
      </c>
      <c r="T12319" t="s">
        <v>13312</v>
      </c>
      <c r="U12319" s="1">
        <v>45604</v>
      </c>
      <c r="V12319">
        <v>164</v>
      </c>
      <c r="W12319" t="str">
        <f t="shared" si="239"/>
        <v>150-179</v>
      </c>
    </row>
    <row r="12320" spans="1:23" x14ac:dyDescent="0.25">
      <c r="A12320" t="s">
        <v>12569</v>
      </c>
      <c r="B12320">
        <v>9868610010</v>
      </c>
      <c r="C12320">
        <v>9371767441</v>
      </c>
      <c r="D12320" s="1">
        <v>45704</v>
      </c>
      <c r="E12320">
        <v>99222</v>
      </c>
      <c r="F12320">
        <v>99202</v>
      </c>
      <c r="G12320" t="s">
        <v>169</v>
      </c>
      <c r="H12320" s="34">
        <v>78154</v>
      </c>
      <c r="I12320" s="7">
        <v>64086</v>
      </c>
      <c r="J12320" s="7">
        <v>38138.519999999997</v>
      </c>
      <c r="K12320" s="7">
        <v>14412</v>
      </c>
      <c r="L12320" s="7">
        <v>11535.48</v>
      </c>
      <c r="M12320" s="5">
        <v>0.18</v>
      </c>
      <c r="N12320" t="s">
        <v>3141</v>
      </c>
      <c r="O12320" t="s">
        <v>27</v>
      </c>
      <c r="P12320" t="s">
        <v>3147</v>
      </c>
      <c r="Q12320" t="s">
        <v>32</v>
      </c>
      <c r="R12320" t="s">
        <v>21</v>
      </c>
      <c r="S12320" t="s">
        <v>21</v>
      </c>
      <c r="T12320" t="s">
        <v>13310</v>
      </c>
      <c r="U12320" s="1">
        <v>45739</v>
      </c>
      <c r="V12320">
        <v>35</v>
      </c>
      <c r="W12320" t="str">
        <f t="shared" si="239"/>
        <v>30-59</v>
      </c>
    </row>
    <row r="12321" spans="1:23" x14ac:dyDescent="0.25">
      <c r="A12321" t="s">
        <v>12570</v>
      </c>
      <c r="B12321">
        <v>358109909</v>
      </c>
      <c r="C12321">
        <v>4165111532</v>
      </c>
      <c r="D12321" s="1">
        <v>45374</v>
      </c>
      <c r="E12321">
        <v>99238</v>
      </c>
      <c r="F12321">
        <v>99212</v>
      </c>
      <c r="G12321" t="s">
        <v>61</v>
      </c>
      <c r="H12321" s="34">
        <v>37243</v>
      </c>
      <c r="I12321" s="7">
        <v>29050</v>
      </c>
      <c r="J12321" s="7">
        <v>23240</v>
      </c>
      <c r="K12321" s="7">
        <v>0</v>
      </c>
      <c r="L12321" s="7">
        <v>5810</v>
      </c>
      <c r="M12321" s="5">
        <v>0.2</v>
      </c>
      <c r="N12321" t="s">
        <v>3140</v>
      </c>
      <c r="O12321" t="s">
        <v>17</v>
      </c>
      <c r="P12321" t="s">
        <v>3148</v>
      </c>
      <c r="Q12321" t="s">
        <v>19</v>
      </c>
      <c r="R12321" t="s">
        <v>43</v>
      </c>
      <c r="S12321" t="s">
        <v>27</v>
      </c>
      <c r="T12321" t="s">
        <v>13312</v>
      </c>
      <c r="U12321" s="1">
        <v>45446</v>
      </c>
      <c r="V12321">
        <v>72</v>
      </c>
      <c r="W12321" t="str">
        <f t="shared" si="239"/>
        <v>60-89</v>
      </c>
    </row>
    <row r="12322" spans="1:23" x14ac:dyDescent="0.25">
      <c r="A12322" t="s">
        <v>12571</v>
      </c>
      <c r="B12322">
        <v>5450536190</v>
      </c>
      <c r="C12322">
        <v>9522868896</v>
      </c>
      <c r="D12322" s="1">
        <v>45948</v>
      </c>
      <c r="E12322">
        <v>99232</v>
      </c>
      <c r="F12322">
        <v>99215</v>
      </c>
      <c r="G12322" t="s">
        <v>75</v>
      </c>
      <c r="H12322" s="34">
        <v>44863</v>
      </c>
      <c r="I12322" s="7">
        <v>38134</v>
      </c>
      <c r="J12322" s="7">
        <v>33797.32</v>
      </c>
      <c r="K12322" s="7">
        <v>3574</v>
      </c>
      <c r="L12322" s="7">
        <v>762.68</v>
      </c>
      <c r="M12322" s="5">
        <v>0.02</v>
      </c>
      <c r="N12322" t="s">
        <v>16</v>
      </c>
      <c r="O12322" t="s">
        <v>30</v>
      </c>
      <c r="P12322" t="s">
        <v>58</v>
      </c>
      <c r="Q12322" t="s">
        <v>19</v>
      </c>
      <c r="R12322" t="s">
        <v>27</v>
      </c>
      <c r="S12322" t="s">
        <v>27</v>
      </c>
      <c r="T12322" t="s">
        <v>13310</v>
      </c>
      <c r="U12322" s="1">
        <v>46028</v>
      </c>
      <c r="V12322">
        <v>80</v>
      </c>
      <c r="W12322" t="str">
        <f t="shared" si="239"/>
        <v>60-89</v>
      </c>
    </row>
    <row r="12323" spans="1:23" x14ac:dyDescent="0.25">
      <c r="A12323" t="s">
        <v>12572</v>
      </c>
      <c r="B12323">
        <v>375059033</v>
      </c>
      <c r="C12323">
        <v>9855578273</v>
      </c>
      <c r="D12323" s="1">
        <v>45570</v>
      </c>
      <c r="E12323">
        <v>99238</v>
      </c>
      <c r="F12323">
        <v>71046</v>
      </c>
      <c r="G12323" t="s">
        <v>3192</v>
      </c>
      <c r="H12323" s="34">
        <v>75813</v>
      </c>
      <c r="I12323" s="7">
        <v>62167</v>
      </c>
      <c r="J12323" s="7">
        <v>46777.94</v>
      </c>
      <c r="K12323" s="7">
        <v>4199</v>
      </c>
      <c r="L12323" s="7">
        <v>11190.06</v>
      </c>
      <c r="M12323" s="5">
        <v>0.18</v>
      </c>
      <c r="N12323" t="s">
        <v>3141</v>
      </c>
      <c r="O12323" t="s">
        <v>30</v>
      </c>
      <c r="P12323" t="s">
        <v>3150</v>
      </c>
      <c r="Q12323" t="s">
        <v>32</v>
      </c>
      <c r="R12323" t="s">
        <v>27</v>
      </c>
      <c r="S12323" t="s">
        <v>21</v>
      </c>
      <c r="T12323" t="s">
        <v>13312</v>
      </c>
      <c r="U12323" s="1">
        <v>45614</v>
      </c>
      <c r="V12323">
        <v>45</v>
      </c>
      <c r="W12323" t="str">
        <f t="shared" si="239"/>
        <v>30-59</v>
      </c>
    </row>
    <row r="12324" spans="1:23" x14ac:dyDescent="0.25">
      <c r="A12324" t="s">
        <v>12573</v>
      </c>
      <c r="B12324">
        <v>3055205333</v>
      </c>
      <c r="C12324">
        <v>1709152720</v>
      </c>
      <c r="D12324" s="1">
        <v>45328</v>
      </c>
      <c r="E12324">
        <v>99215</v>
      </c>
      <c r="F12324">
        <v>99214</v>
      </c>
      <c r="G12324" t="s">
        <v>272</v>
      </c>
      <c r="H12324" s="34">
        <v>86726</v>
      </c>
      <c r="I12324" s="7">
        <v>73717</v>
      </c>
      <c r="J12324" s="7">
        <v>72242.66</v>
      </c>
      <c r="K12324" s="7">
        <v>0</v>
      </c>
      <c r="L12324" s="7">
        <v>1474.34</v>
      </c>
      <c r="M12324" s="5">
        <v>0.02</v>
      </c>
      <c r="N12324" t="s">
        <v>16</v>
      </c>
      <c r="O12324" t="s">
        <v>17</v>
      </c>
      <c r="P12324" t="s">
        <v>58</v>
      </c>
      <c r="Q12324" t="s">
        <v>32</v>
      </c>
      <c r="R12324" t="s">
        <v>20</v>
      </c>
      <c r="S12324" t="s">
        <v>21</v>
      </c>
      <c r="T12324" t="s">
        <v>13310</v>
      </c>
      <c r="U12324" s="1">
        <v>45447</v>
      </c>
      <c r="V12324">
        <v>119</v>
      </c>
      <c r="W12324" t="str">
        <f t="shared" si="239"/>
        <v>90-119</v>
      </c>
    </row>
    <row r="12325" spans="1:23" x14ac:dyDescent="0.25">
      <c r="A12325" t="s">
        <v>12574</v>
      </c>
      <c r="B12325">
        <v>9352946856</v>
      </c>
      <c r="C12325">
        <v>3108491279</v>
      </c>
      <c r="D12325" s="1">
        <v>45464</v>
      </c>
      <c r="E12325">
        <v>99231</v>
      </c>
      <c r="F12325">
        <v>99213</v>
      </c>
      <c r="G12325" t="s">
        <v>293</v>
      </c>
      <c r="H12325" s="34">
        <v>45394</v>
      </c>
      <c r="I12325" s="7">
        <v>36315</v>
      </c>
      <c r="J12325" s="7">
        <v>31230.9</v>
      </c>
      <c r="K12325" s="7">
        <v>0</v>
      </c>
      <c r="L12325" s="7">
        <v>5084.1000000000004</v>
      </c>
      <c r="M12325" s="5">
        <v>0.14000000000000001</v>
      </c>
      <c r="N12325" t="s">
        <v>1135</v>
      </c>
      <c r="O12325" t="s">
        <v>17</v>
      </c>
      <c r="P12325" t="s">
        <v>3146</v>
      </c>
      <c r="Q12325" t="s">
        <v>19</v>
      </c>
      <c r="R12325" t="s">
        <v>20</v>
      </c>
      <c r="S12325" t="s">
        <v>17</v>
      </c>
      <c r="T12325" t="s">
        <v>13312</v>
      </c>
      <c r="U12325" s="1">
        <v>45528</v>
      </c>
      <c r="V12325">
        <v>64</v>
      </c>
      <c r="W12325" t="str">
        <f t="shared" si="239"/>
        <v>60-89</v>
      </c>
    </row>
    <row r="12326" spans="1:23" x14ac:dyDescent="0.25">
      <c r="A12326" t="s">
        <v>12575</v>
      </c>
      <c r="B12326">
        <v>1961325025</v>
      </c>
      <c r="C12326">
        <v>2405700547</v>
      </c>
      <c r="D12326" s="1">
        <v>45548</v>
      </c>
      <c r="E12326">
        <v>99215</v>
      </c>
      <c r="F12326">
        <v>99203</v>
      </c>
      <c r="G12326" t="s">
        <v>3371</v>
      </c>
      <c r="H12326" s="34">
        <v>82195</v>
      </c>
      <c r="I12326" s="7">
        <v>69866</v>
      </c>
      <c r="J12326" s="7">
        <v>48415.68</v>
      </c>
      <c r="K12326" s="7">
        <v>20053</v>
      </c>
      <c r="L12326" s="7">
        <v>1397.32</v>
      </c>
      <c r="M12326" s="5">
        <v>0.02</v>
      </c>
      <c r="N12326" t="s">
        <v>16</v>
      </c>
      <c r="O12326" t="s">
        <v>27</v>
      </c>
      <c r="P12326" t="s">
        <v>3148</v>
      </c>
      <c r="Q12326" t="s">
        <v>32</v>
      </c>
      <c r="R12326" t="s">
        <v>43</v>
      </c>
      <c r="S12326" t="s">
        <v>17</v>
      </c>
      <c r="T12326" t="s">
        <v>13312</v>
      </c>
      <c r="U12326" s="1">
        <v>45701</v>
      </c>
      <c r="V12326">
        <v>153</v>
      </c>
      <c r="W12326" t="str">
        <f t="shared" si="239"/>
        <v>150-179</v>
      </c>
    </row>
    <row r="12327" spans="1:23" x14ac:dyDescent="0.25">
      <c r="A12327" t="s">
        <v>12576</v>
      </c>
      <c r="B12327">
        <v>9727650910</v>
      </c>
      <c r="C12327">
        <v>2720254644</v>
      </c>
      <c r="D12327" s="1">
        <v>45463</v>
      </c>
      <c r="E12327">
        <v>99233</v>
      </c>
      <c r="F12327">
        <v>99285</v>
      </c>
      <c r="G12327" t="s">
        <v>79</v>
      </c>
      <c r="H12327" s="34">
        <v>99910</v>
      </c>
      <c r="I12327" s="7">
        <v>84924</v>
      </c>
      <c r="J12327" s="7">
        <v>83225.52</v>
      </c>
      <c r="K12327" s="7">
        <v>0</v>
      </c>
      <c r="L12327" s="7">
        <v>1698.48</v>
      </c>
      <c r="M12327" s="5">
        <v>0.02</v>
      </c>
      <c r="N12327" t="s">
        <v>16</v>
      </c>
      <c r="O12327" t="s">
        <v>17</v>
      </c>
      <c r="P12327" t="s">
        <v>3147</v>
      </c>
      <c r="Q12327" t="s">
        <v>32</v>
      </c>
      <c r="R12327" t="s">
        <v>20</v>
      </c>
      <c r="S12327" t="s">
        <v>27</v>
      </c>
      <c r="T12327" t="s">
        <v>13312</v>
      </c>
      <c r="U12327" s="1">
        <v>45587</v>
      </c>
      <c r="V12327">
        <v>124</v>
      </c>
      <c r="W12327" t="str">
        <f t="shared" si="239"/>
        <v>120-149</v>
      </c>
    </row>
    <row r="12328" spans="1:23" x14ac:dyDescent="0.25">
      <c r="A12328" t="s">
        <v>12577</v>
      </c>
      <c r="B12328">
        <v>1969419071</v>
      </c>
      <c r="C12328">
        <v>8019652698</v>
      </c>
      <c r="D12328" s="1">
        <v>45740</v>
      </c>
      <c r="E12328">
        <v>99214</v>
      </c>
      <c r="F12328">
        <v>97110</v>
      </c>
      <c r="G12328" t="s">
        <v>3176</v>
      </c>
      <c r="H12328" s="34">
        <v>51760</v>
      </c>
      <c r="I12328" s="7">
        <v>40890</v>
      </c>
      <c r="J12328" s="7">
        <v>24922.6</v>
      </c>
      <c r="K12328" s="7">
        <v>9425</v>
      </c>
      <c r="L12328" s="7">
        <v>6542.4</v>
      </c>
      <c r="M12328" s="5">
        <v>0.16</v>
      </c>
      <c r="N12328" t="s">
        <v>1138</v>
      </c>
      <c r="O12328" t="s">
        <v>27</v>
      </c>
      <c r="P12328" t="s">
        <v>3149</v>
      </c>
      <c r="Q12328" t="s">
        <v>19</v>
      </c>
      <c r="R12328" t="s">
        <v>43</v>
      </c>
      <c r="S12328" t="s">
        <v>21</v>
      </c>
      <c r="T12328" t="s">
        <v>13312</v>
      </c>
      <c r="U12328" s="1">
        <v>45840</v>
      </c>
      <c r="V12328">
        <v>100</v>
      </c>
      <c r="W12328" t="str">
        <f t="shared" si="239"/>
        <v>90-119</v>
      </c>
    </row>
    <row r="12329" spans="1:23" x14ac:dyDescent="0.25">
      <c r="A12329" t="s">
        <v>12578</v>
      </c>
      <c r="B12329">
        <v>2285175941</v>
      </c>
      <c r="C12329">
        <v>4425821436</v>
      </c>
      <c r="D12329" s="1">
        <v>45630</v>
      </c>
      <c r="E12329">
        <v>99231</v>
      </c>
      <c r="F12329">
        <v>99212</v>
      </c>
      <c r="G12329" t="s">
        <v>52</v>
      </c>
      <c r="H12329" s="34">
        <v>96640</v>
      </c>
      <c r="I12329" s="7">
        <v>79245</v>
      </c>
      <c r="J12329" s="7">
        <v>64980.9</v>
      </c>
      <c r="K12329" s="7">
        <v>0</v>
      </c>
      <c r="L12329" s="7">
        <v>14264.1</v>
      </c>
      <c r="M12329" s="5">
        <v>0.18</v>
      </c>
      <c r="N12329" t="s">
        <v>3141</v>
      </c>
      <c r="O12329" t="s">
        <v>17</v>
      </c>
      <c r="P12329" t="s">
        <v>35</v>
      </c>
      <c r="Q12329" t="s">
        <v>19</v>
      </c>
      <c r="R12329" t="s">
        <v>20</v>
      </c>
      <c r="S12329" t="s">
        <v>27</v>
      </c>
      <c r="T12329" t="s">
        <v>13311</v>
      </c>
      <c r="U12329" s="1">
        <v>45670</v>
      </c>
      <c r="V12329">
        <v>40</v>
      </c>
      <c r="W12329" t="str">
        <f t="shared" si="239"/>
        <v>30-59</v>
      </c>
    </row>
    <row r="12330" spans="1:23" x14ac:dyDescent="0.25">
      <c r="A12330" t="s">
        <v>12579</v>
      </c>
      <c r="B12330">
        <v>2202917512</v>
      </c>
      <c r="C12330">
        <v>3858800277</v>
      </c>
      <c r="D12330" s="1">
        <v>45805</v>
      </c>
      <c r="E12330">
        <v>99221</v>
      </c>
      <c r="F12330">
        <v>80053</v>
      </c>
      <c r="G12330" t="s">
        <v>3276</v>
      </c>
      <c r="H12330" s="34">
        <v>97697</v>
      </c>
      <c r="I12330" s="7">
        <v>76204</v>
      </c>
      <c r="J12330" s="7">
        <v>53567.199999999997</v>
      </c>
      <c r="K12330" s="7">
        <v>7396</v>
      </c>
      <c r="L12330" s="7">
        <v>15240.8</v>
      </c>
      <c r="M12330" s="5">
        <v>0.2</v>
      </c>
      <c r="N12330" t="s">
        <v>3140</v>
      </c>
      <c r="O12330" t="s">
        <v>30</v>
      </c>
      <c r="P12330" t="s">
        <v>55</v>
      </c>
      <c r="Q12330" t="s">
        <v>19</v>
      </c>
      <c r="R12330" t="s">
        <v>43</v>
      </c>
      <c r="S12330" t="s">
        <v>27</v>
      </c>
      <c r="T12330" t="s">
        <v>13312</v>
      </c>
      <c r="U12330" s="1">
        <v>45876</v>
      </c>
      <c r="V12330">
        <v>71</v>
      </c>
      <c r="W12330" t="str">
        <f t="shared" si="239"/>
        <v>60-89</v>
      </c>
    </row>
    <row r="12331" spans="1:23" x14ac:dyDescent="0.25">
      <c r="A12331" t="s">
        <v>12580</v>
      </c>
      <c r="B12331">
        <v>3561392679</v>
      </c>
      <c r="C12331">
        <v>3760258440</v>
      </c>
      <c r="D12331" s="1">
        <v>45933</v>
      </c>
      <c r="E12331">
        <v>99238</v>
      </c>
      <c r="F12331">
        <v>99284</v>
      </c>
      <c r="G12331" t="s">
        <v>124</v>
      </c>
      <c r="H12331" s="34">
        <v>41995</v>
      </c>
      <c r="I12331" s="7">
        <v>31496</v>
      </c>
      <c r="J12331" s="7">
        <v>26771.599999999999</v>
      </c>
      <c r="K12331" s="7">
        <v>0</v>
      </c>
      <c r="L12331" s="7">
        <v>4724.3999999999996</v>
      </c>
      <c r="M12331" s="5">
        <v>0.15</v>
      </c>
      <c r="N12331" t="s">
        <v>1139</v>
      </c>
      <c r="O12331" t="s">
        <v>17</v>
      </c>
      <c r="P12331" t="s">
        <v>40</v>
      </c>
      <c r="Q12331" t="s">
        <v>32</v>
      </c>
      <c r="R12331" t="s">
        <v>27</v>
      </c>
      <c r="S12331" t="s">
        <v>21</v>
      </c>
      <c r="T12331" t="s">
        <v>13310</v>
      </c>
      <c r="U12331" s="1">
        <v>45965</v>
      </c>
      <c r="V12331">
        <v>32</v>
      </c>
      <c r="W12331" t="str">
        <f t="shared" si="239"/>
        <v>30-59</v>
      </c>
    </row>
    <row r="12332" spans="1:23" x14ac:dyDescent="0.25">
      <c r="A12332" t="s">
        <v>12581</v>
      </c>
      <c r="B12332">
        <v>9272782337</v>
      </c>
      <c r="C12332">
        <v>6057687065</v>
      </c>
      <c r="D12332" s="1">
        <v>45493</v>
      </c>
      <c r="E12332">
        <v>99233</v>
      </c>
      <c r="F12332">
        <v>85025</v>
      </c>
      <c r="G12332" t="s">
        <v>37</v>
      </c>
      <c r="H12332" s="34">
        <v>11835</v>
      </c>
      <c r="I12332" s="7">
        <v>9231</v>
      </c>
      <c r="J12332" s="7">
        <v>5194.8</v>
      </c>
      <c r="K12332" s="7">
        <v>2190</v>
      </c>
      <c r="L12332" s="7">
        <v>1846.2</v>
      </c>
      <c r="M12332" s="5">
        <v>0.2</v>
      </c>
      <c r="N12332" t="s">
        <v>3140</v>
      </c>
      <c r="O12332" t="s">
        <v>27</v>
      </c>
      <c r="P12332" t="s">
        <v>31</v>
      </c>
      <c r="Q12332" t="s">
        <v>32</v>
      </c>
      <c r="R12332" t="s">
        <v>21</v>
      </c>
      <c r="S12332" t="s">
        <v>17</v>
      </c>
      <c r="T12332" t="s">
        <v>13311</v>
      </c>
      <c r="U12332" s="1">
        <v>45639</v>
      </c>
      <c r="V12332">
        <v>146</v>
      </c>
      <c r="W12332" t="str">
        <f t="shared" si="239"/>
        <v>120-149</v>
      </c>
    </row>
    <row r="12333" spans="1:23" x14ac:dyDescent="0.25">
      <c r="A12333" t="s">
        <v>12582</v>
      </c>
      <c r="B12333">
        <v>1129539358</v>
      </c>
      <c r="C12333">
        <v>5059256114</v>
      </c>
      <c r="D12333" s="1">
        <v>45402</v>
      </c>
      <c r="E12333">
        <v>99221</v>
      </c>
      <c r="F12333">
        <v>80053</v>
      </c>
      <c r="G12333" t="s">
        <v>152</v>
      </c>
      <c r="H12333" s="34">
        <v>78036</v>
      </c>
      <c r="I12333" s="7">
        <v>56186</v>
      </c>
      <c r="J12333" s="7">
        <v>38796.120000000003</v>
      </c>
      <c r="K12333" s="7">
        <v>12895</v>
      </c>
      <c r="L12333" s="7">
        <v>4494.88</v>
      </c>
      <c r="M12333" s="5">
        <v>0.08</v>
      </c>
      <c r="N12333" t="s">
        <v>24</v>
      </c>
      <c r="O12333" t="s">
        <v>27</v>
      </c>
      <c r="P12333" t="s">
        <v>58</v>
      </c>
      <c r="Q12333" t="s">
        <v>19</v>
      </c>
      <c r="R12333" t="s">
        <v>43</v>
      </c>
      <c r="S12333" t="s">
        <v>17</v>
      </c>
      <c r="T12333" t="s">
        <v>13310</v>
      </c>
      <c r="U12333" s="1">
        <v>45506</v>
      </c>
      <c r="V12333">
        <v>104</v>
      </c>
      <c r="W12333" t="str">
        <f t="shared" si="239"/>
        <v>90-119</v>
      </c>
    </row>
    <row r="12334" spans="1:23" x14ac:dyDescent="0.25">
      <c r="A12334" t="s">
        <v>12583</v>
      </c>
      <c r="B12334">
        <v>5770413242</v>
      </c>
      <c r="C12334">
        <v>2750209777</v>
      </c>
      <c r="D12334" s="1">
        <v>45522</v>
      </c>
      <c r="E12334">
        <v>99231</v>
      </c>
      <c r="F12334">
        <v>99211</v>
      </c>
      <c r="G12334" t="s">
        <v>71</v>
      </c>
      <c r="H12334" s="34">
        <v>21732</v>
      </c>
      <c r="I12334" s="7">
        <v>16299</v>
      </c>
      <c r="J12334" s="7">
        <v>10880.15</v>
      </c>
      <c r="K12334" s="7">
        <v>2974</v>
      </c>
      <c r="L12334" s="7">
        <v>2444.85</v>
      </c>
      <c r="M12334" s="5">
        <v>0.15</v>
      </c>
      <c r="N12334" t="s">
        <v>1139</v>
      </c>
      <c r="O12334" t="s">
        <v>27</v>
      </c>
      <c r="P12334" t="s">
        <v>3149</v>
      </c>
      <c r="Q12334" t="s">
        <v>19</v>
      </c>
      <c r="R12334" t="s">
        <v>20</v>
      </c>
      <c r="S12334" t="s">
        <v>21</v>
      </c>
      <c r="T12334" t="s">
        <v>13311</v>
      </c>
      <c r="U12334" s="1">
        <v>45676</v>
      </c>
      <c r="V12334">
        <v>154</v>
      </c>
      <c r="W12334" t="str">
        <f t="shared" si="239"/>
        <v>150-179</v>
      </c>
    </row>
    <row r="12335" spans="1:23" x14ac:dyDescent="0.25">
      <c r="A12335" t="s">
        <v>12584</v>
      </c>
      <c r="B12335">
        <v>9710711909</v>
      </c>
      <c r="C12335">
        <v>6065860412</v>
      </c>
      <c r="D12335" s="1">
        <v>45902</v>
      </c>
      <c r="E12335">
        <v>99232</v>
      </c>
      <c r="F12335">
        <v>90834</v>
      </c>
      <c r="G12335" t="s">
        <v>3531</v>
      </c>
      <c r="H12335" s="34">
        <v>88880</v>
      </c>
      <c r="I12335" s="7">
        <v>66660</v>
      </c>
      <c r="J12335" s="7">
        <v>29203</v>
      </c>
      <c r="K12335" s="7">
        <v>27458</v>
      </c>
      <c r="L12335" s="7">
        <v>9999</v>
      </c>
      <c r="M12335" s="5">
        <v>0.15</v>
      </c>
      <c r="N12335" t="s">
        <v>1139</v>
      </c>
      <c r="O12335" t="s">
        <v>27</v>
      </c>
      <c r="P12335" t="s">
        <v>55</v>
      </c>
      <c r="Q12335" t="s">
        <v>32</v>
      </c>
      <c r="R12335" t="s">
        <v>20</v>
      </c>
      <c r="S12335" t="s">
        <v>17</v>
      </c>
      <c r="T12335" t="s">
        <v>13310</v>
      </c>
      <c r="U12335" s="1">
        <v>46072</v>
      </c>
      <c r="V12335">
        <v>170</v>
      </c>
      <c r="W12335" t="str">
        <f t="shared" si="239"/>
        <v>150-179</v>
      </c>
    </row>
    <row r="12336" spans="1:23" x14ac:dyDescent="0.25">
      <c r="A12336" t="s">
        <v>12585</v>
      </c>
      <c r="B12336">
        <v>3469551719</v>
      </c>
      <c r="C12336">
        <v>7743366900</v>
      </c>
      <c r="D12336" s="1">
        <v>45317</v>
      </c>
      <c r="E12336">
        <v>99233</v>
      </c>
      <c r="F12336">
        <v>99214</v>
      </c>
      <c r="G12336" t="s">
        <v>134</v>
      </c>
      <c r="H12336" s="34">
        <v>42515</v>
      </c>
      <c r="I12336" s="7">
        <v>33587</v>
      </c>
      <c r="J12336" s="7">
        <v>24785.08</v>
      </c>
      <c r="K12336" s="7">
        <v>3428</v>
      </c>
      <c r="L12336" s="7">
        <v>5373.92</v>
      </c>
      <c r="M12336" s="5">
        <v>0.16</v>
      </c>
      <c r="N12336" t="s">
        <v>1138</v>
      </c>
      <c r="O12336" t="s">
        <v>30</v>
      </c>
      <c r="P12336" t="s">
        <v>18</v>
      </c>
      <c r="Q12336" t="s">
        <v>19</v>
      </c>
      <c r="R12336" t="s">
        <v>27</v>
      </c>
      <c r="S12336" t="s">
        <v>17</v>
      </c>
      <c r="T12336" t="s">
        <v>13310</v>
      </c>
      <c r="U12336" s="1">
        <v>45426</v>
      </c>
      <c r="V12336">
        <v>109</v>
      </c>
      <c r="W12336" t="str">
        <f t="shared" si="239"/>
        <v>90-119</v>
      </c>
    </row>
    <row r="12337" spans="1:23" x14ac:dyDescent="0.25">
      <c r="A12337" t="s">
        <v>12586</v>
      </c>
      <c r="B12337">
        <v>6448277247</v>
      </c>
      <c r="C12337">
        <v>9136018529</v>
      </c>
      <c r="D12337" s="1">
        <v>45665</v>
      </c>
      <c r="E12337">
        <v>99232</v>
      </c>
      <c r="F12337">
        <v>99291</v>
      </c>
      <c r="G12337" t="s">
        <v>4314</v>
      </c>
      <c r="H12337" s="34">
        <v>79928</v>
      </c>
      <c r="I12337" s="7">
        <v>62344</v>
      </c>
      <c r="J12337" s="7">
        <v>32698.2</v>
      </c>
      <c r="K12337" s="7">
        <v>17177</v>
      </c>
      <c r="L12337" s="7">
        <v>12468.8</v>
      </c>
      <c r="M12337" s="5">
        <v>0.2</v>
      </c>
      <c r="N12337" t="s">
        <v>3140</v>
      </c>
      <c r="O12337" t="s">
        <v>27</v>
      </c>
      <c r="P12337" t="s">
        <v>35</v>
      </c>
      <c r="Q12337" t="s">
        <v>32</v>
      </c>
      <c r="R12337" t="s">
        <v>38</v>
      </c>
      <c r="S12337" t="s">
        <v>27</v>
      </c>
      <c r="T12337" t="s">
        <v>13311</v>
      </c>
      <c r="U12337" s="1">
        <v>45822</v>
      </c>
      <c r="V12337">
        <v>157</v>
      </c>
      <c r="W12337" t="str">
        <f t="shared" si="239"/>
        <v>150-179</v>
      </c>
    </row>
    <row r="12338" spans="1:23" x14ac:dyDescent="0.25">
      <c r="A12338" t="s">
        <v>12587</v>
      </c>
      <c r="B12338">
        <v>1997558683</v>
      </c>
      <c r="C12338">
        <v>8714129490</v>
      </c>
      <c r="D12338" s="1">
        <v>45305</v>
      </c>
      <c r="E12338">
        <v>99214</v>
      </c>
      <c r="F12338">
        <v>99215</v>
      </c>
      <c r="G12338" t="s">
        <v>85</v>
      </c>
      <c r="H12338" s="34">
        <v>56547</v>
      </c>
      <c r="I12338" s="7">
        <v>44107</v>
      </c>
      <c r="J12338" s="7">
        <v>35285.599999999999</v>
      </c>
      <c r="K12338" s="7">
        <v>0</v>
      </c>
      <c r="L12338" s="7">
        <v>8821.4</v>
      </c>
      <c r="M12338" s="5">
        <v>0.2</v>
      </c>
      <c r="N12338" t="s">
        <v>3140</v>
      </c>
      <c r="O12338" t="s">
        <v>17</v>
      </c>
      <c r="P12338" t="s">
        <v>58</v>
      </c>
      <c r="Q12338" t="s">
        <v>32</v>
      </c>
      <c r="R12338" t="s">
        <v>21</v>
      </c>
      <c r="S12338" t="s">
        <v>21</v>
      </c>
      <c r="T12338" t="s">
        <v>13312</v>
      </c>
      <c r="U12338" s="1">
        <v>45436</v>
      </c>
      <c r="V12338">
        <v>131</v>
      </c>
      <c r="W12338" t="str">
        <f t="shared" si="239"/>
        <v>120-149</v>
      </c>
    </row>
    <row r="12339" spans="1:23" x14ac:dyDescent="0.25">
      <c r="A12339" t="s">
        <v>12588</v>
      </c>
      <c r="B12339">
        <v>2946592240</v>
      </c>
      <c r="C12339">
        <v>7719661760</v>
      </c>
      <c r="D12339" s="1">
        <v>45935</v>
      </c>
      <c r="E12339">
        <v>99232</v>
      </c>
      <c r="F12339">
        <v>36415</v>
      </c>
      <c r="G12339" t="s">
        <v>174</v>
      </c>
      <c r="H12339" s="34">
        <v>15284</v>
      </c>
      <c r="I12339" s="7">
        <v>12533</v>
      </c>
      <c r="J12339" s="7">
        <v>5909.06</v>
      </c>
      <c r="K12339" s="7">
        <v>4368</v>
      </c>
      <c r="L12339" s="7">
        <v>2255.94</v>
      </c>
      <c r="M12339" s="5">
        <v>0.18</v>
      </c>
      <c r="N12339" t="s">
        <v>3141</v>
      </c>
      <c r="O12339" t="s">
        <v>27</v>
      </c>
      <c r="P12339" t="s">
        <v>3146</v>
      </c>
      <c r="Q12339" t="s">
        <v>32</v>
      </c>
      <c r="R12339" t="s">
        <v>20</v>
      </c>
      <c r="S12339" t="s">
        <v>27</v>
      </c>
      <c r="T12339" t="s">
        <v>13311</v>
      </c>
      <c r="U12339" s="1">
        <v>46068</v>
      </c>
      <c r="V12339">
        <v>133</v>
      </c>
      <c r="W12339" t="str">
        <f t="shared" si="239"/>
        <v>120-149</v>
      </c>
    </row>
    <row r="12340" spans="1:23" x14ac:dyDescent="0.25">
      <c r="A12340" t="s">
        <v>12589</v>
      </c>
      <c r="B12340">
        <v>8754028281</v>
      </c>
      <c r="C12340">
        <v>144003990</v>
      </c>
      <c r="D12340" s="1">
        <v>45879</v>
      </c>
      <c r="E12340">
        <v>99238</v>
      </c>
      <c r="F12340">
        <v>99202</v>
      </c>
      <c r="G12340" t="s">
        <v>209</v>
      </c>
      <c r="H12340" s="34">
        <v>62079</v>
      </c>
      <c r="I12340" s="7">
        <v>52767</v>
      </c>
      <c r="J12340" s="7">
        <v>44113.66</v>
      </c>
      <c r="K12340" s="7">
        <v>7598</v>
      </c>
      <c r="L12340" s="7">
        <v>1055.3399999999999</v>
      </c>
      <c r="M12340" s="5">
        <v>0.02</v>
      </c>
      <c r="N12340" t="s">
        <v>16</v>
      </c>
      <c r="O12340" t="s">
        <v>30</v>
      </c>
      <c r="P12340" t="s">
        <v>31</v>
      </c>
      <c r="Q12340" t="s">
        <v>32</v>
      </c>
      <c r="R12340" t="s">
        <v>20</v>
      </c>
      <c r="S12340" t="s">
        <v>27</v>
      </c>
      <c r="T12340" t="s">
        <v>13311</v>
      </c>
      <c r="U12340" s="1">
        <v>45930</v>
      </c>
      <c r="V12340">
        <v>51</v>
      </c>
      <c r="W12340" t="str">
        <f t="shared" si="239"/>
        <v>30-59</v>
      </c>
    </row>
    <row r="12341" spans="1:23" x14ac:dyDescent="0.25">
      <c r="A12341" t="s">
        <v>12590</v>
      </c>
      <c r="B12341">
        <v>8219179776</v>
      </c>
      <c r="C12341">
        <v>5913129644</v>
      </c>
      <c r="D12341" s="1">
        <v>45677</v>
      </c>
      <c r="E12341">
        <v>99233</v>
      </c>
      <c r="F12341">
        <v>99201</v>
      </c>
      <c r="G12341" t="s">
        <v>351</v>
      </c>
      <c r="H12341" s="34">
        <v>54512</v>
      </c>
      <c r="I12341" s="7">
        <v>44700</v>
      </c>
      <c r="J12341" s="7">
        <v>36654</v>
      </c>
      <c r="K12341" s="7">
        <v>0</v>
      </c>
      <c r="L12341" s="7">
        <v>8046</v>
      </c>
      <c r="M12341" s="5">
        <v>0.18</v>
      </c>
      <c r="N12341" t="s">
        <v>3141</v>
      </c>
      <c r="O12341" t="s">
        <v>17</v>
      </c>
      <c r="P12341" t="s">
        <v>55</v>
      </c>
      <c r="Q12341" t="s">
        <v>19</v>
      </c>
      <c r="R12341" t="s">
        <v>43</v>
      </c>
      <c r="S12341" t="s">
        <v>27</v>
      </c>
      <c r="T12341" t="s">
        <v>13310</v>
      </c>
      <c r="U12341" s="1">
        <v>45789</v>
      </c>
      <c r="V12341">
        <v>112</v>
      </c>
      <c r="W12341" t="str">
        <f t="shared" si="239"/>
        <v>90-119</v>
      </c>
    </row>
    <row r="12342" spans="1:23" x14ac:dyDescent="0.25">
      <c r="A12342" t="s">
        <v>12591</v>
      </c>
      <c r="B12342">
        <v>7998612173</v>
      </c>
      <c r="C12342">
        <v>2022768260</v>
      </c>
      <c r="D12342" s="1">
        <v>45657</v>
      </c>
      <c r="E12342">
        <v>99231</v>
      </c>
      <c r="F12342">
        <v>99281</v>
      </c>
      <c r="G12342" t="s">
        <v>318</v>
      </c>
      <c r="H12342" s="34">
        <v>83439</v>
      </c>
      <c r="I12342" s="7">
        <v>65917</v>
      </c>
      <c r="J12342" s="7">
        <v>55370.28</v>
      </c>
      <c r="K12342" s="7">
        <v>0</v>
      </c>
      <c r="L12342" s="7">
        <v>10546.72</v>
      </c>
      <c r="M12342" s="5">
        <v>0.16</v>
      </c>
      <c r="N12342" t="s">
        <v>1138</v>
      </c>
      <c r="O12342" t="s">
        <v>17</v>
      </c>
      <c r="P12342" t="s">
        <v>31</v>
      </c>
      <c r="Q12342" t="s">
        <v>32</v>
      </c>
      <c r="R12342" t="s">
        <v>21</v>
      </c>
      <c r="S12342" t="s">
        <v>27</v>
      </c>
      <c r="T12342" t="s">
        <v>13310</v>
      </c>
      <c r="U12342" s="1">
        <v>45774</v>
      </c>
      <c r="V12342">
        <v>117</v>
      </c>
      <c r="W12342" t="str">
        <f t="shared" si="239"/>
        <v>90-119</v>
      </c>
    </row>
    <row r="12343" spans="1:23" x14ac:dyDescent="0.25">
      <c r="A12343" t="s">
        <v>12592</v>
      </c>
      <c r="B12343">
        <v>9699829830</v>
      </c>
      <c r="C12343">
        <v>4616374353</v>
      </c>
      <c r="D12343" s="1">
        <v>45483</v>
      </c>
      <c r="E12343">
        <v>99231</v>
      </c>
      <c r="F12343">
        <v>99283</v>
      </c>
      <c r="G12343" t="s">
        <v>3453</v>
      </c>
      <c r="H12343" s="34">
        <v>20961</v>
      </c>
      <c r="I12343" s="7">
        <v>13625</v>
      </c>
      <c r="J12343" s="7">
        <v>11990</v>
      </c>
      <c r="K12343" s="7">
        <v>0</v>
      </c>
      <c r="L12343" s="7">
        <v>1635</v>
      </c>
      <c r="M12343" s="5">
        <v>0.12</v>
      </c>
      <c r="N12343" t="s">
        <v>46</v>
      </c>
      <c r="O12343" t="s">
        <v>17</v>
      </c>
      <c r="P12343" t="s">
        <v>18</v>
      </c>
      <c r="Q12343" t="s">
        <v>32</v>
      </c>
      <c r="R12343" t="s">
        <v>27</v>
      </c>
      <c r="S12343" t="s">
        <v>17</v>
      </c>
      <c r="T12343" t="s">
        <v>13312</v>
      </c>
      <c r="U12343" s="1">
        <v>45533</v>
      </c>
      <c r="V12343">
        <v>50</v>
      </c>
      <c r="W12343" t="str">
        <f t="shared" si="239"/>
        <v>30-59</v>
      </c>
    </row>
    <row r="12344" spans="1:23" x14ac:dyDescent="0.25">
      <c r="A12344" t="s">
        <v>12593</v>
      </c>
      <c r="B12344">
        <v>3503906378</v>
      </c>
      <c r="C12344">
        <v>4870879733</v>
      </c>
      <c r="D12344" s="1">
        <v>45652</v>
      </c>
      <c r="E12344">
        <v>99223</v>
      </c>
      <c r="F12344">
        <v>99213</v>
      </c>
      <c r="G12344" t="s">
        <v>3494</v>
      </c>
      <c r="H12344" s="34">
        <v>93154</v>
      </c>
      <c r="I12344" s="7">
        <v>67071</v>
      </c>
      <c r="J12344" s="7">
        <v>61705.32</v>
      </c>
      <c r="K12344" s="7">
        <v>0</v>
      </c>
      <c r="L12344" s="7">
        <v>5365.68</v>
      </c>
      <c r="M12344" s="5">
        <v>0.08</v>
      </c>
      <c r="N12344" t="s">
        <v>24</v>
      </c>
      <c r="O12344" t="s">
        <v>17</v>
      </c>
      <c r="P12344" t="s">
        <v>3146</v>
      </c>
      <c r="Q12344" t="s">
        <v>19</v>
      </c>
      <c r="R12344" t="s">
        <v>38</v>
      </c>
      <c r="S12344" t="s">
        <v>21</v>
      </c>
      <c r="T12344" t="s">
        <v>13311</v>
      </c>
      <c r="U12344" s="1">
        <v>45704</v>
      </c>
      <c r="V12344">
        <v>52</v>
      </c>
      <c r="W12344" t="str">
        <f t="shared" si="239"/>
        <v>30-59</v>
      </c>
    </row>
    <row r="12345" spans="1:23" x14ac:dyDescent="0.25">
      <c r="A12345" t="s">
        <v>12594</v>
      </c>
      <c r="B12345">
        <v>9517492281</v>
      </c>
      <c r="C12345">
        <v>9990921394</v>
      </c>
      <c r="D12345" s="1">
        <v>45321</v>
      </c>
      <c r="E12345">
        <v>99231</v>
      </c>
      <c r="F12345">
        <v>99283</v>
      </c>
      <c r="G12345" t="s">
        <v>3523</v>
      </c>
      <c r="H12345" s="34">
        <v>20525</v>
      </c>
      <c r="I12345" s="7">
        <v>16215</v>
      </c>
      <c r="J12345" s="7">
        <v>11986.6</v>
      </c>
      <c r="K12345" s="7">
        <v>1634</v>
      </c>
      <c r="L12345" s="7">
        <v>2594.4</v>
      </c>
      <c r="M12345" s="5">
        <v>0.16</v>
      </c>
      <c r="N12345" t="s">
        <v>1138</v>
      </c>
      <c r="O12345" t="s">
        <v>30</v>
      </c>
      <c r="P12345" t="s">
        <v>55</v>
      </c>
      <c r="Q12345" t="s">
        <v>32</v>
      </c>
      <c r="R12345" t="s">
        <v>43</v>
      </c>
      <c r="S12345" t="s">
        <v>17</v>
      </c>
      <c r="T12345" t="s">
        <v>13310</v>
      </c>
      <c r="U12345" s="1">
        <v>45358</v>
      </c>
      <c r="V12345">
        <v>37</v>
      </c>
      <c r="W12345" t="str">
        <f t="shared" si="239"/>
        <v>30-59</v>
      </c>
    </row>
    <row r="12346" spans="1:23" x14ac:dyDescent="0.25">
      <c r="A12346" t="s">
        <v>12595</v>
      </c>
      <c r="B12346">
        <v>5088587916</v>
      </c>
      <c r="C12346">
        <v>2054957664</v>
      </c>
      <c r="D12346" s="1">
        <v>45600</v>
      </c>
      <c r="E12346">
        <v>99214</v>
      </c>
      <c r="F12346">
        <v>99214</v>
      </c>
      <c r="G12346" t="s">
        <v>89</v>
      </c>
      <c r="H12346" s="34">
        <v>80115</v>
      </c>
      <c r="I12346" s="7">
        <v>65694</v>
      </c>
      <c r="J12346" s="7">
        <v>50811.08</v>
      </c>
      <c r="K12346" s="7">
        <v>3058</v>
      </c>
      <c r="L12346" s="7">
        <v>11824.92</v>
      </c>
      <c r="M12346" s="5">
        <v>0.18</v>
      </c>
      <c r="N12346" t="s">
        <v>3141</v>
      </c>
      <c r="O12346" t="s">
        <v>30</v>
      </c>
      <c r="P12346" t="s">
        <v>58</v>
      </c>
      <c r="Q12346" t="s">
        <v>19</v>
      </c>
      <c r="R12346" t="s">
        <v>26</v>
      </c>
      <c r="S12346" t="s">
        <v>27</v>
      </c>
      <c r="T12346" t="s">
        <v>13311</v>
      </c>
      <c r="U12346" s="1">
        <v>45724</v>
      </c>
      <c r="V12346">
        <v>124</v>
      </c>
      <c r="W12346" t="str">
        <f t="shared" si="239"/>
        <v>120-149</v>
      </c>
    </row>
    <row r="12347" spans="1:23" x14ac:dyDescent="0.25">
      <c r="A12347" t="s">
        <v>12596</v>
      </c>
      <c r="B12347">
        <v>5860248472</v>
      </c>
      <c r="C12347">
        <v>6079849156</v>
      </c>
      <c r="D12347" s="1">
        <v>45527</v>
      </c>
      <c r="E12347">
        <v>99232</v>
      </c>
      <c r="F12347">
        <v>99203</v>
      </c>
      <c r="G12347" t="s">
        <v>3328</v>
      </c>
      <c r="H12347" s="34">
        <v>76393</v>
      </c>
      <c r="I12347" s="7">
        <v>61114</v>
      </c>
      <c r="J12347" s="7">
        <v>47234.04</v>
      </c>
      <c r="K12347" s="7">
        <v>5324</v>
      </c>
      <c r="L12347" s="7">
        <v>8555.9599999999991</v>
      </c>
      <c r="M12347" s="5">
        <v>0.14000000000000001</v>
      </c>
      <c r="N12347" t="s">
        <v>1135</v>
      </c>
      <c r="O12347" t="s">
        <v>30</v>
      </c>
      <c r="P12347" t="s">
        <v>97</v>
      </c>
      <c r="Q12347" t="s">
        <v>19</v>
      </c>
      <c r="R12347" t="s">
        <v>20</v>
      </c>
      <c r="S12347" t="s">
        <v>21</v>
      </c>
      <c r="T12347" t="s">
        <v>13312</v>
      </c>
      <c r="U12347" s="1">
        <v>45557</v>
      </c>
      <c r="V12347">
        <v>30</v>
      </c>
      <c r="W12347" t="str">
        <f t="shared" si="239"/>
        <v>30-59</v>
      </c>
    </row>
    <row r="12348" spans="1:23" x14ac:dyDescent="0.25">
      <c r="A12348" t="s">
        <v>12597</v>
      </c>
      <c r="B12348">
        <v>642852023</v>
      </c>
      <c r="C12348">
        <v>3944862618</v>
      </c>
      <c r="D12348" s="1">
        <v>45906</v>
      </c>
      <c r="E12348">
        <v>99233</v>
      </c>
      <c r="F12348">
        <v>99283</v>
      </c>
      <c r="G12348" t="s">
        <v>3641</v>
      </c>
      <c r="H12348" s="34">
        <v>79787</v>
      </c>
      <c r="I12348" s="7">
        <v>63032</v>
      </c>
      <c r="J12348" s="7">
        <v>28274.880000000001</v>
      </c>
      <c r="K12348" s="7">
        <v>24672</v>
      </c>
      <c r="L12348" s="7">
        <v>10085.120000000001</v>
      </c>
      <c r="M12348" s="5">
        <v>0.16</v>
      </c>
      <c r="N12348" t="s">
        <v>1138</v>
      </c>
      <c r="O12348" t="s">
        <v>27</v>
      </c>
      <c r="P12348" t="s">
        <v>18</v>
      </c>
      <c r="Q12348" t="s">
        <v>32</v>
      </c>
      <c r="R12348" t="s">
        <v>20</v>
      </c>
      <c r="S12348" t="s">
        <v>17</v>
      </c>
      <c r="T12348" t="s">
        <v>13310</v>
      </c>
      <c r="U12348" s="1">
        <v>46082</v>
      </c>
      <c r="V12348">
        <v>176</v>
      </c>
      <c r="W12348" t="str">
        <f t="shared" si="239"/>
        <v>150-179</v>
      </c>
    </row>
    <row r="12349" spans="1:23" x14ac:dyDescent="0.25">
      <c r="A12349" t="s">
        <v>12598</v>
      </c>
      <c r="B12349">
        <v>1210853041</v>
      </c>
      <c r="C12349">
        <v>7498671287</v>
      </c>
      <c r="D12349" s="1">
        <v>45628</v>
      </c>
      <c r="E12349">
        <v>99238</v>
      </c>
      <c r="F12349">
        <v>99282</v>
      </c>
      <c r="G12349" t="s">
        <v>3309</v>
      </c>
      <c r="H12349" s="34">
        <v>85955</v>
      </c>
      <c r="I12349" s="7">
        <v>61888</v>
      </c>
      <c r="J12349" s="7">
        <v>52408.959999999999</v>
      </c>
      <c r="K12349" s="7">
        <v>4528</v>
      </c>
      <c r="L12349" s="7">
        <v>4951.04</v>
      </c>
      <c r="M12349" s="5">
        <v>0.08</v>
      </c>
      <c r="N12349" t="s">
        <v>24</v>
      </c>
      <c r="O12349" t="s">
        <v>30</v>
      </c>
      <c r="P12349" t="s">
        <v>18</v>
      </c>
      <c r="Q12349" t="s">
        <v>32</v>
      </c>
      <c r="R12349" t="s">
        <v>27</v>
      </c>
      <c r="S12349" t="s">
        <v>27</v>
      </c>
      <c r="T12349" t="s">
        <v>13310</v>
      </c>
      <c r="U12349" s="1">
        <v>45781</v>
      </c>
      <c r="V12349">
        <v>153</v>
      </c>
      <c r="W12349" t="str">
        <f t="shared" si="239"/>
        <v>150-179</v>
      </c>
    </row>
    <row r="12350" spans="1:23" x14ac:dyDescent="0.25">
      <c r="A12350" t="s">
        <v>12599</v>
      </c>
      <c r="B12350">
        <v>8587955919</v>
      </c>
      <c r="C12350">
        <v>8339546852</v>
      </c>
      <c r="D12350" s="1">
        <v>45616</v>
      </c>
      <c r="E12350">
        <v>99222</v>
      </c>
      <c r="F12350">
        <v>81000</v>
      </c>
      <c r="G12350" t="s">
        <v>67</v>
      </c>
      <c r="H12350" s="34">
        <v>30824</v>
      </c>
      <c r="I12350" s="7">
        <v>25276</v>
      </c>
      <c r="J12350" s="7">
        <v>20726.32</v>
      </c>
      <c r="K12350" s="7">
        <v>0</v>
      </c>
      <c r="L12350" s="7">
        <v>4549.68</v>
      </c>
      <c r="M12350" s="5">
        <v>0.18</v>
      </c>
      <c r="N12350" t="s">
        <v>3141</v>
      </c>
      <c r="O12350" t="s">
        <v>17</v>
      </c>
      <c r="P12350" t="s">
        <v>31</v>
      </c>
      <c r="Q12350" t="s">
        <v>32</v>
      </c>
      <c r="R12350" t="s">
        <v>20</v>
      </c>
      <c r="S12350" t="s">
        <v>21</v>
      </c>
      <c r="T12350" t="s">
        <v>13312</v>
      </c>
      <c r="U12350" s="1">
        <v>45732</v>
      </c>
      <c r="V12350">
        <v>116</v>
      </c>
      <c r="W12350" t="str">
        <f t="shared" si="239"/>
        <v>90-119</v>
      </c>
    </row>
    <row r="12351" spans="1:23" x14ac:dyDescent="0.25">
      <c r="A12351" t="s">
        <v>12600</v>
      </c>
      <c r="B12351">
        <v>5209030032</v>
      </c>
      <c r="C12351">
        <v>4508182262</v>
      </c>
      <c r="D12351" s="1">
        <v>45716</v>
      </c>
      <c r="E12351">
        <v>99223</v>
      </c>
      <c r="F12351">
        <v>97110</v>
      </c>
      <c r="G12351" t="s">
        <v>3357</v>
      </c>
      <c r="H12351" s="34">
        <v>76317</v>
      </c>
      <c r="I12351" s="7">
        <v>49606</v>
      </c>
      <c r="J12351" s="7">
        <v>38545.279999999999</v>
      </c>
      <c r="K12351" s="7">
        <v>5108</v>
      </c>
      <c r="L12351" s="7">
        <v>5952.72</v>
      </c>
      <c r="M12351" s="5">
        <v>0.12</v>
      </c>
      <c r="N12351" t="s">
        <v>46</v>
      </c>
      <c r="O12351" t="s">
        <v>27</v>
      </c>
      <c r="P12351" t="s">
        <v>55</v>
      </c>
      <c r="Q12351" t="s">
        <v>19</v>
      </c>
      <c r="R12351" t="s">
        <v>21</v>
      </c>
      <c r="S12351" t="s">
        <v>27</v>
      </c>
      <c r="T12351" t="s">
        <v>13312</v>
      </c>
      <c r="U12351" s="1">
        <v>45871</v>
      </c>
      <c r="V12351">
        <v>155</v>
      </c>
      <c r="W12351" t="str">
        <f t="shared" si="239"/>
        <v>150-179</v>
      </c>
    </row>
    <row r="12352" spans="1:23" x14ac:dyDescent="0.25">
      <c r="A12352" t="s">
        <v>12601</v>
      </c>
      <c r="B12352">
        <v>3176801947</v>
      </c>
      <c r="C12352">
        <v>488114249</v>
      </c>
      <c r="D12352" s="1">
        <v>45941</v>
      </c>
      <c r="E12352">
        <v>99223</v>
      </c>
      <c r="F12352">
        <v>93000</v>
      </c>
      <c r="G12352" t="s">
        <v>3508</v>
      </c>
      <c r="H12352" s="34">
        <v>67927</v>
      </c>
      <c r="I12352" s="7">
        <v>57738</v>
      </c>
      <c r="J12352" s="7">
        <v>56583.24</v>
      </c>
      <c r="K12352" s="7">
        <v>0</v>
      </c>
      <c r="L12352" s="7">
        <v>1154.76</v>
      </c>
      <c r="M12352" s="5">
        <v>0.02</v>
      </c>
      <c r="N12352" t="s">
        <v>16</v>
      </c>
      <c r="O12352" t="s">
        <v>17</v>
      </c>
      <c r="P12352" t="s">
        <v>31</v>
      </c>
      <c r="Q12352" t="s">
        <v>19</v>
      </c>
      <c r="R12352" t="s">
        <v>26</v>
      </c>
      <c r="S12352" t="s">
        <v>17</v>
      </c>
      <c r="T12352" t="s">
        <v>13311</v>
      </c>
      <c r="U12352" s="1">
        <v>46042</v>
      </c>
      <c r="V12352">
        <v>101</v>
      </c>
      <c r="W12352" t="str">
        <f t="shared" si="239"/>
        <v>90-119</v>
      </c>
    </row>
    <row r="12353" spans="1:23" x14ac:dyDescent="0.25">
      <c r="A12353" t="s">
        <v>12602</v>
      </c>
      <c r="B12353">
        <v>6801017211</v>
      </c>
      <c r="C12353">
        <v>2363862574</v>
      </c>
      <c r="D12353" s="1">
        <v>45876</v>
      </c>
      <c r="E12353">
        <v>99213</v>
      </c>
      <c r="F12353">
        <v>99285</v>
      </c>
      <c r="G12353" t="s">
        <v>91</v>
      </c>
      <c r="H12353" s="34">
        <v>63936</v>
      </c>
      <c r="I12353" s="7">
        <v>41558</v>
      </c>
      <c r="J12353" s="7">
        <v>34201.040000000001</v>
      </c>
      <c r="K12353" s="7">
        <v>2370</v>
      </c>
      <c r="L12353" s="7">
        <v>4986.96</v>
      </c>
      <c r="M12353" s="5">
        <v>0.12</v>
      </c>
      <c r="N12353" t="s">
        <v>46</v>
      </c>
      <c r="O12353" t="s">
        <v>30</v>
      </c>
      <c r="P12353" t="s">
        <v>3148</v>
      </c>
      <c r="Q12353" t="s">
        <v>19</v>
      </c>
      <c r="R12353" t="s">
        <v>38</v>
      </c>
      <c r="S12353" t="s">
        <v>27</v>
      </c>
      <c r="T12353" t="s">
        <v>13312</v>
      </c>
      <c r="U12353" s="1">
        <v>46038</v>
      </c>
      <c r="V12353">
        <v>162</v>
      </c>
      <c r="W12353" t="str">
        <f t="shared" si="239"/>
        <v>150-179</v>
      </c>
    </row>
    <row r="12354" spans="1:23" x14ac:dyDescent="0.25">
      <c r="A12354" t="s">
        <v>12603</v>
      </c>
      <c r="B12354">
        <v>9380787177</v>
      </c>
      <c r="C12354">
        <v>7803415525</v>
      </c>
      <c r="D12354" s="1">
        <v>45901</v>
      </c>
      <c r="E12354">
        <v>99222</v>
      </c>
      <c r="F12354">
        <v>99201</v>
      </c>
      <c r="G12354" t="s">
        <v>3482</v>
      </c>
      <c r="H12354" s="34">
        <v>83529</v>
      </c>
      <c r="I12354" s="7">
        <v>54294</v>
      </c>
      <c r="J12354" s="7">
        <v>47778.720000000001</v>
      </c>
      <c r="K12354" s="7">
        <v>0</v>
      </c>
      <c r="L12354" s="7">
        <v>6515.28</v>
      </c>
      <c r="M12354" s="5">
        <v>0.12</v>
      </c>
      <c r="N12354" t="s">
        <v>46</v>
      </c>
      <c r="O12354" t="s">
        <v>17</v>
      </c>
      <c r="P12354" t="s">
        <v>18</v>
      </c>
      <c r="Q12354" t="s">
        <v>19</v>
      </c>
      <c r="R12354" t="s">
        <v>38</v>
      </c>
      <c r="S12354" t="s">
        <v>17</v>
      </c>
      <c r="T12354" t="s">
        <v>13311</v>
      </c>
      <c r="U12354" s="1">
        <v>46038</v>
      </c>
      <c r="V12354">
        <v>137</v>
      </c>
      <c r="W12354" t="str">
        <f t="shared" si="239"/>
        <v>120-149</v>
      </c>
    </row>
    <row r="12355" spans="1:23" x14ac:dyDescent="0.25">
      <c r="A12355" t="s">
        <v>12604</v>
      </c>
      <c r="B12355">
        <v>4497953521</v>
      </c>
      <c r="C12355">
        <v>4816985832</v>
      </c>
      <c r="D12355" s="1">
        <v>45755</v>
      </c>
      <c r="E12355">
        <v>99238</v>
      </c>
      <c r="F12355">
        <v>99291</v>
      </c>
      <c r="G12355" t="s">
        <v>136</v>
      </c>
      <c r="H12355" s="34">
        <v>84146</v>
      </c>
      <c r="I12355" s="7">
        <v>54695</v>
      </c>
      <c r="J12355" s="7">
        <v>48131.6</v>
      </c>
      <c r="K12355" s="7">
        <v>0</v>
      </c>
      <c r="L12355" s="7">
        <v>6563.4</v>
      </c>
      <c r="M12355" s="5">
        <v>0.12</v>
      </c>
      <c r="N12355" t="s">
        <v>46</v>
      </c>
      <c r="O12355" t="s">
        <v>17</v>
      </c>
      <c r="P12355" t="s">
        <v>25</v>
      </c>
      <c r="Q12355" t="s">
        <v>19</v>
      </c>
      <c r="R12355" t="s">
        <v>43</v>
      </c>
      <c r="S12355" t="s">
        <v>21</v>
      </c>
      <c r="T12355" t="s">
        <v>13310</v>
      </c>
      <c r="U12355" s="1">
        <v>45849</v>
      </c>
      <c r="V12355">
        <v>94</v>
      </c>
      <c r="W12355" t="str">
        <f t="shared" ref="W12355:W12418" si="240">IF(V12355="","",IF(V12355&lt;30,"0-29",IF(V12355&lt;60,"30-59",IF(V12355&lt;90,"60-89",IF(V12355&lt;120,"90-119",IF(V12355&lt;150,"120-149",IF(V12355&lt;180,"150-179",IF(V12355&lt;210,"180-209",IF(V12355&lt;240,"210-239",IF(V12355&lt;270,"240-269",IF(V12355&lt;300,"270-299",IF(V12355&lt;330,"300-329",IF(V12355&lt;360,"330-359","360+")))))))))))))</f>
        <v>90-119</v>
      </c>
    </row>
    <row r="12356" spans="1:23" x14ac:dyDescent="0.25">
      <c r="A12356" t="s">
        <v>12605</v>
      </c>
      <c r="B12356">
        <v>3694746249</v>
      </c>
      <c r="C12356">
        <v>6473176657</v>
      </c>
      <c r="D12356" s="1">
        <v>45739</v>
      </c>
      <c r="E12356">
        <v>99233</v>
      </c>
      <c r="F12356">
        <v>99212</v>
      </c>
      <c r="G12356" t="s">
        <v>415</v>
      </c>
      <c r="H12356" s="34">
        <v>38659</v>
      </c>
      <c r="I12356" s="7">
        <v>32860</v>
      </c>
      <c r="J12356" s="7">
        <v>27935.8</v>
      </c>
      <c r="K12356" s="7">
        <v>4267</v>
      </c>
      <c r="L12356" s="7">
        <v>657.2</v>
      </c>
      <c r="M12356" s="5">
        <v>0.02</v>
      </c>
      <c r="N12356" t="s">
        <v>16</v>
      </c>
      <c r="O12356" t="s">
        <v>30</v>
      </c>
      <c r="P12356" t="s">
        <v>55</v>
      </c>
      <c r="Q12356" t="s">
        <v>19</v>
      </c>
      <c r="R12356" t="s">
        <v>21</v>
      </c>
      <c r="S12356" t="s">
        <v>27</v>
      </c>
      <c r="T12356" t="s">
        <v>13310</v>
      </c>
      <c r="U12356" s="1">
        <v>45797</v>
      </c>
      <c r="V12356">
        <v>58</v>
      </c>
      <c r="W12356" t="str">
        <f t="shared" si="240"/>
        <v>30-59</v>
      </c>
    </row>
    <row r="12357" spans="1:23" x14ac:dyDescent="0.25">
      <c r="A12357" t="s">
        <v>12606</v>
      </c>
      <c r="B12357">
        <v>6339107689</v>
      </c>
      <c r="C12357">
        <v>5651341840</v>
      </c>
      <c r="D12357" s="1">
        <v>45848</v>
      </c>
      <c r="E12357">
        <v>99222</v>
      </c>
      <c r="F12357">
        <v>99205</v>
      </c>
      <c r="G12357" t="s">
        <v>166</v>
      </c>
      <c r="H12357" s="34">
        <v>78223</v>
      </c>
      <c r="I12357" s="7">
        <v>50845</v>
      </c>
      <c r="J12357" s="7">
        <v>37923.599999999999</v>
      </c>
      <c r="K12357" s="7">
        <v>6820</v>
      </c>
      <c r="L12357" s="7">
        <v>6101.4</v>
      </c>
      <c r="M12357" s="5">
        <v>0.12</v>
      </c>
      <c r="N12357" t="s">
        <v>46</v>
      </c>
      <c r="O12357" t="s">
        <v>30</v>
      </c>
      <c r="P12357" t="s">
        <v>18</v>
      </c>
      <c r="Q12357" t="s">
        <v>19</v>
      </c>
      <c r="R12357" t="s">
        <v>27</v>
      </c>
      <c r="S12357" t="s">
        <v>21</v>
      </c>
      <c r="T12357" t="s">
        <v>13310</v>
      </c>
      <c r="U12357" s="1">
        <v>45907</v>
      </c>
      <c r="V12357">
        <v>59</v>
      </c>
      <c r="W12357" t="str">
        <f t="shared" si="240"/>
        <v>30-59</v>
      </c>
    </row>
    <row r="12358" spans="1:23" x14ac:dyDescent="0.25">
      <c r="A12358" t="s">
        <v>12607</v>
      </c>
      <c r="B12358">
        <v>4143729757</v>
      </c>
      <c r="C12358">
        <v>296296451</v>
      </c>
      <c r="D12358" s="1">
        <v>45460</v>
      </c>
      <c r="E12358">
        <v>99223</v>
      </c>
      <c r="F12358">
        <v>90834</v>
      </c>
      <c r="G12358" t="s">
        <v>108</v>
      </c>
      <c r="H12358" s="34">
        <v>52833</v>
      </c>
      <c r="I12358" s="7">
        <v>41738</v>
      </c>
      <c r="J12358" s="7">
        <v>33147.919999999998</v>
      </c>
      <c r="K12358" s="7">
        <v>1912</v>
      </c>
      <c r="L12358" s="7">
        <v>6678.08</v>
      </c>
      <c r="M12358" s="5">
        <v>0.16</v>
      </c>
      <c r="N12358" t="s">
        <v>1138</v>
      </c>
      <c r="O12358" t="s">
        <v>30</v>
      </c>
      <c r="P12358" t="s">
        <v>3148</v>
      </c>
      <c r="Q12358" t="s">
        <v>32</v>
      </c>
      <c r="R12358" t="s">
        <v>38</v>
      </c>
      <c r="S12358" t="s">
        <v>27</v>
      </c>
      <c r="T12358" t="s">
        <v>13312</v>
      </c>
      <c r="U12358" s="1">
        <v>45541</v>
      </c>
      <c r="V12358">
        <v>81</v>
      </c>
      <c r="W12358" t="str">
        <f t="shared" si="240"/>
        <v>60-89</v>
      </c>
    </row>
    <row r="12359" spans="1:23" x14ac:dyDescent="0.25">
      <c r="A12359" t="s">
        <v>12608</v>
      </c>
      <c r="B12359">
        <v>510000891</v>
      </c>
      <c r="C12359">
        <v>3096487140</v>
      </c>
      <c r="D12359" s="1">
        <v>45420</v>
      </c>
      <c r="E12359">
        <v>99232</v>
      </c>
      <c r="F12359">
        <v>99202</v>
      </c>
      <c r="G12359" t="s">
        <v>152</v>
      </c>
      <c r="H12359" s="34">
        <v>57080</v>
      </c>
      <c r="I12359" s="7">
        <v>41098</v>
      </c>
      <c r="J12359" s="7">
        <v>34793.160000000003</v>
      </c>
      <c r="K12359" s="7">
        <v>3017</v>
      </c>
      <c r="L12359" s="7">
        <v>3287.84</v>
      </c>
      <c r="M12359" s="5">
        <v>0.08</v>
      </c>
      <c r="N12359" t="s">
        <v>24</v>
      </c>
      <c r="O12359" t="s">
        <v>30</v>
      </c>
      <c r="P12359" t="s">
        <v>18</v>
      </c>
      <c r="Q12359" t="s">
        <v>19</v>
      </c>
      <c r="R12359" t="s">
        <v>43</v>
      </c>
      <c r="S12359" t="s">
        <v>27</v>
      </c>
      <c r="T12359" t="s">
        <v>13311</v>
      </c>
      <c r="U12359" s="1">
        <v>45537</v>
      </c>
      <c r="V12359">
        <v>117</v>
      </c>
      <c r="W12359" t="str">
        <f t="shared" si="240"/>
        <v>90-119</v>
      </c>
    </row>
    <row r="12360" spans="1:23" x14ac:dyDescent="0.25">
      <c r="A12360" t="s">
        <v>12609</v>
      </c>
      <c r="B12360">
        <v>9011240702</v>
      </c>
      <c r="C12360">
        <v>4947772240</v>
      </c>
      <c r="D12360" s="1">
        <v>45691</v>
      </c>
      <c r="E12360">
        <v>99232</v>
      </c>
      <c r="F12360">
        <v>99215</v>
      </c>
      <c r="G12360" t="s">
        <v>120</v>
      </c>
      <c r="H12360" s="34">
        <v>91141</v>
      </c>
      <c r="I12360" s="7">
        <v>65622</v>
      </c>
      <c r="J12360" s="7">
        <v>41192.239999999998</v>
      </c>
      <c r="K12360" s="7">
        <v>19180</v>
      </c>
      <c r="L12360" s="7">
        <v>5249.76</v>
      </c>
      <c r="M12360" s="5">
        <v>0.08</v>
      </c>
      <c r="N12360" t="s">
        <v>24</v>
      </c>
      <c r="O12360" t="s">
        <v>27</v>
      </c>
      <c r="P12360" t="s">
        <v>25</v>
      </c>
      <c r="Q12360" t="s">
        <v>19</v>
      </c>
      <c r="R12360" t="s">
        <v>43</v>
      </c>
      <c r="S12360" t="s">
        <v>17</v>
      </c>
      <c r="T12360" t="s">
        <v>13312</v>
      </c>
      <c r="U12360" s="1">
        <v>45782</v>
      </c>
      <c r="V12360">
        <v>91</v>
      </c>
      <c r="W12360" t="str">
        <f t="shared" si="240"/>
        <v>90-119</v>
      </c>
    </row>
    <row r="12361" spans="1:23" x14ac:dyDescent="0.25">
      <c r="A12361" t="s">
        <v>12610</v>
      </c>
      <c r="B12361">
        <v>9982129707</v>
      </c>
      <c r="C12361">
        <v>8588053809</v>
      </c>
      <c r="D12361" s="1">
        <v>45480</v>
      </c>
      <c r="E12361">
        <v>99215</v>
      </c>
      <c r="F12361">
        <v>81000</v>
      </c>
      <c r="G12361" t="s">
        <v>3316</v>
      </c>
      <c r="H12361" s="34">
        <v>79070</v>
      </c>
      <c r="I12361" s="7">
        <v>51396</v>
      </c>
      <c r="J12361" s="7">
        <v>38028.480000000003</v>
      </c>
      <c r="K12361" s="7">
        <v>7200</v>
      </c>
      <c r="L12361" s="7">
        <v>6167.52</v>
      </c>
      <c r="M12361" s="5">
        <v>0.12</v>
      </c>
      <c r="N12361" t="s">
        <v>46</v>
      </c>
      <c r="O12361" t="s">
        <v>30</v>
      </c>
      <c r="P12361" t="s">
        <v>35</v>
      </c>
      <c r="Q12361" t="s">
        <v>32</v>
      </c>
      <c r="R12361" t="s">
        <v>20</v>
      </c>
      <c r="S12361" t="s">
        <v>17</v>
      </c>
      <c r="T12361" t="s">
        <v>13312</v>
      </c>
      <c r="U12361" s="1">
        <v>45641</v>
      </c>
      <c r="V12361">
        <v>161</v>
      </c>
      <c r="W12361" t="str">
        <f t="shared" si="240"/>
        <v>150-179</v>
      </c>
    </row>
    <row r="12362" spans="1:23" x14ac:dyDescent="0.25">
      <c r="A12362" t="s">
        <v>12611</v>
      </c>
      <c r="B12362">
        <v>506333393</v>
      </c>
      <c r="C12362">
        <v>1446541282</v>
      </c>
      <c r="D12362" s="1">
        <v>45749</v>
      </c>
      <c r="E12362">
        <v>99214</v>
      </c>
      <c r="F12362">
        <v>99201</v>
      </c>
      <c r="G12362" t="s">
        <v>3641</v>
      </c>
      <c r="H12362" s="34">
        <v>61933</v>
      </c>
      <c r="I12362" s="7">
        <v>48308</v>
      </c>
      <c r="J12362" s="7">
        <v>34047.4</v>
      </c>
      <c r="K12362" s="7">
        <v>4599</v>
      </c>
      <c r="L12362" s="7">
        <v>9661.6</v>
      </c>
      <c r="M12362" s="5">
        <v>0.2</v>
      </c>
      <c r="N12362" t="s">
        <v>3140</v>
      </c>
      <c r="O12362" t="s">
        <v>30</v>
      </c>
      <c r="P12362" t="s">
        <v>40</v>
      </c>
      <c r="Q12362" t="s">
        <v>19</v>
      </c>
      <c r="R12362" t="s">
        <v>21</v>
      </c>
      <c r="S12362" t="s">
        <v>17</v>
      </c>
      <c r="T12362" t="s">
        <v>13310</v>
      </c>
      <c r="U12362" s="1">
        <v>45852</v>
      </c>
      <c r="V12362">
        <v>103</v>
      </c>
      <c r="W12362" t="str">
        <f t="shared" si="240"/>
        <v>90-119</v>
      </c>
    </row>
    <row r="12363" spans="1:23" x14ac:dyDescent="0.25">
      <c r="A12363" t="s">
        <v>12612</v>
      </c>
      <c r="B12363">
        <v>190222845</v>
      </c>
      <c r="C12363">
        <v>5537511683</v>
      </c>
      <c r="D12363" s="1">
        <v>45611</v>
      </c>
      <c r="E12363">
        <v>99231</v>
      </c>
      <c r="F12363">
        <v>80053</v>
      </c>
      <c r="G12363" t="s">
        <v>318</v>
      </c>
      <c r="H12363" s="34">
        <v>97750</v>
      </c>
      <c r="I12363" s="7">
        <v>78200</v>
      </c>
      <c r="J12363" s="7">
        <v>67252</v>
      </c>
      <c r="K12363" s="7">
        <v>0</v>
      </c>
      <c r="L12363" s="7">
        <v>10948</v>
      </c>
      <c r="M12363" s="5">
        <v>0.14000000000000001</v>
      </c>
      <c r="N12363" t="s">
        <v>1135</v>
      </c>
      <c r="O12363" t="s">
        <v>17</v>
      </c>
      <c r="P12363" t="s">
        <v>40</v>
      </c>
      <c r="Q12363" t="s">
        <v>19</v>
      </c>
      <c r="R12363" t="s">
        <v>27</v>
      </c>
      <c r="S12363" t="s">
        <v>21</v>
      </c>
      <c r="T12363" t="s">
        <v>13312</v>
      </c>
      <c r="U12363" s="1">
        <v>45777</v>
      </c>
      <c r="V12363">
        <v>166</v>
      </c>
      <c r="W12363" t="str">
        <f t="shared" si="240"/>
        <v>150-179</v>
      </c>
    </row>
    <row r="12364" spans="1:23" x14ac:dyDescent="0.25">
      <c r="A12364" t="s">
        <v>12613</v>
      </c>
      <c r="B12364">
        <v>5775756194</v>
      </c>
      <c r="C12364">
        <v>687948264</v>
      </c>
      <c r="D12364" s="1">
        <v>45644</v>
      </c>
      <c r="E12364">
        <v>99223</v>
      </c>
      <c r="F12364">
        <v>80053</v>
      </c>
      <c r="G12364" t="s">
        <v>286</v>
      </c>
      <c r="H12364" s="34">
        <v>64559</v>
      </c>
      <c r="I12364" s="7">
        <v>50356</v>
      </c>
      <c r="J12364" s="7">
        <v>26158.799999999999</v>
      </c>
      <c r="K12364" s="7">
        <v>14126</v>
      </c>
      <c r="L12364" s="7">
        <v>10071.200000000001</v>
      </c>
      <c r="M12364" s="5">
        <v>0.2</v>
      </c>
      <c r="N12364" t="s">
        <v>3140</v>
      </c>
      <c r="O12364" t="s">
        <v>27</v>
      </c>
      <c r="P12364" t="s">
        <v>25</v>
      </c>
      <c r="Q12364" t="s">
        <v>19</v>
      </c>
      <c r="R12364" t="s">
        <v>20</v>
      </c>
      <c r="S12364" t="s">
        <v>17</v>
      </c>
      <c r="T12364" t="s">
        <v>13310</v>
      </c>
      <c r="U12364" s="1">
        <v>45703</v>
      </c>
      <c r="V12364">
        <v>59</v>
      </c>
      <c r="W12364" t="str">
        <f t="shared" si="240"/>
        <v>30-59</v>
      </c>
    </row>
    <row r="12365" spans="1:23" x14ac:dyDescent="0.25">
      <c r="A12365" t="s">
        <v>12614</v>
      </c>
      <c r="B12365">
        <v>828385314</v>
      </c>
      <c r="C12365">
        <v>7971771671</v>
      </c>
      <c r="D12365" s="1">
        <v>45916</v>
      </c>
      <c r="E12365">
        <v>99221</v>
      </c>
      <c r="F12365">
        <v>71046</v>
      </c>
      <c r="G12365" t="s">
        <v>3328</v>
      </c>
      <c r="H12365" s="34">
        <v>57840</v>
      </c>
      <c r="I12365" s="7">
        <v>45115</v>
      </c>
      <c r="J12365" s="7">
        <v>27929</v>
      </c>
      <c r="K12365" s="7">
        <v>8163</v>
      </c>
      <c r="L12365" s="7">
        <v>9023</v>
      </c>
      <c r="M12365" s="5">
        <v>0.2</v>
      </c>
      <c r="N12365" t="s">
        <v>3140</v>
      </c>
      <c r="O12365" t="s">
        <v>27</v>
      </c>
      <c r="P12365" t="s">
        <v>97</v>
      </c>
      <c r="Q12365" t="s">
        <v>32</v>
      </c>
      <c r="R12365" t="s">
        <v>38</v>
      </c>
      <c r="S12365" t="s">
        <v>27</v>
      </c>
      <c r="T12365" t="s">
        <v>13312</v>
      </c>
      <c r="U12365" s="1">
        <v>46092</v>
      </c>
      <c r="V12365">
        <v>176</v>
      </c>
      <c r="W12365" t="str">
        <f t="shared" si="240"/>
        <v>150-179</v>
      </c>
    </row>
    <row r="12366" spans="1:23" x14ac:dyDescent="0.25">
      <c r="A12366" t="s">
        <v>12615</v>
      </c>
      <c r="B12366">
        <v>2328107992</v>
      </c>
      <c r="C12366">
        <v>3196044262</v>
      </c>
      <c r="D12366" s="1">
        <v>45344</v>
      </c>
      <c r="E12366">
        <v>99232</v>
      </c>
      <c r="F12366">
        <v>99292</v>
      </c>
      <c r="G12366" t="s">
        <v>136</v>
      </c>
      <c r="H12366" s="34">
        <v>25466</v>
      </c>
      <c r="I12366" s="7">
        <v>20118</v>
      </c>
      <c r="J12366" s="7">
        <v>11819.12</v>
      </c>
      <c r="K12366" s="7">
        <v>5080</v>
      </c>
      <c r="L12366" s="7">
        <v>3218.88</v>
      </c>
      <c r="M12366" s="5">
        <v>0.16</v>
      </c>
      <c r="N12366" t="s">
        <v>1138</v>
      </c>
      <c r="O12366" t="s">
        <v>27</v>
      </c>
      <c r="P12366" t="s">
        <v>31</v>
      </c>
      <c r="Q12366" t="s">
        <v>32</v>
      </c>
      <c r="R12366" t="s">
        <v>20</v>
      </c>
      <c r="S12366" t="s">
        <v>17</v>
      </c>
      <c r="T12366" t="s">
        <v>13310</v>
      </c>
      <c r="U12366" s="1">
        <v>45448</v>
      </c>
      <c r="V12366">
        <v>104</v>
      </c>
      <c r="W12366" t="str">
        <f t="shared" si="240"/>
        <v>90-119</v>
      </c>
    </row>
    <row r="12367" spans="1:23" x14ac:dyDescent="0.25">
      <c r="A12367" t="s">
        <v>12616</v>
      </c>
      <c r="B12367">
        <v>7982302547</v>
      </c>
      <c r="C12367">
        <v>1974291534</v>
      </c>
      <c r="D12367" s="1">
        <v>45458</v>
      </c>
      <c r="E12367">
        <v>99215</v>
      </c>
      <c r="F12367">
        <v>99292</v>
      </c>
      <c r="G12367" t="s">
        <v>3552</v>
      </c>
      <c r="H12367" s="34">
        <v>46439</v>
      </c>
      <c r="I12367" s="7">
        <v>33436</v>
      </c>
      <c r="J12367" s="7">
        <v>25265.119999999999</v>
      </c>
      <c r="K12367" s="7">
        <v>5496</v>
      </c>
      <c r="L12367" s="7">
        <v>2674.88</v>
      </c>
      <c r="M12367" s="5">
        <v>0.08</v>
      </c>
      <c r="N12367" t="s">
        <v>24</v>
      </c>
      <c r="O12367" t="s">
        <v>30</v>
      </c>
      <c r="P12367" t="s">
        <v>3148</v>
      </c>
      <c r="Q12367" t="s">
        <v>19</v>
      </c>
      <c r="R12367" t="s">
        <v>27</v>
      </c>
      <c r="S12367" t="s">
        <v>27</v>
      </c>
      <c r="T12367" t="s">
        <v>13312</v>
      </c>
      <c r="U12367" s="1">
        <v>45591</v>
      </c>
      <c r="V12367">
        <v>133</v>
      </c>
      <c r="W12367" t="str">
        <f t="shared" si="240"/>
        <v>120-149</v>
      </c>
    </row>
    <row r="12368" spans="1:23" x14ac:dyDescent="0.25">
      <c r="A12368" t="s">
        <v>12617</v>
      </c>
      <c r="B12368">
        <v>6391096291</v>
      </c>
      <c r="C12368">
        <v>4280545747</v>
      </c>
      <c r="D12368" s="1">
        <v>45368</v>
      </c>
      <c r="E12368">
        <v>99213</v>
      </c>
      <c r="F12368">
        <v>71046</v>
      </c>
      <c r="G12368" t="s">
        <v>116</v>
      </c>
      <c r="H12368" s="34">
        <v>52354</v>
      </c>
      <c r="I12368" s="7">
        <v>44501</v>
      </c>
      <c r="J12368" s="7">
        <v>43610.98</v>
      </c>
      <c r="K12368" s="7">
        <v>0</v>
      </c>
      <c r="L12368" s="7">
        <v>890.02</v>
      </c>
      <c r="M12368" s="5">
        <v>0.02</v>
      </c>
      <c r="N12368" t="s">
        <v>16</v>
      </c>
      <c r="O12368" t="s">
        <v>17</v>
      </c>
      <c r="P12368" t="s">
        <v>25</v>
      </c>
      <c r="Q12368" t="s">
        <v>32</v>
      </c>
      <c r="R12368" t="s">
        <v>43</v>
      </c>
      <c r="S12368" t="s">
        <v>27</v>
      </c>
      <c r="T12368" t="s">
        <v>13311</v>
      </c>
      <c r="U12368" s="1">
        <v>45433</v>
      </c>
      <c r="V12368">
        <v>65</v>
      </c>
      <c r="W12368" t="str">
        <f t="shared" si="240"/>
        <v>60-89</v>
      </c>
    </row>
    <row r="12369" spans="1:23" x14ac:dyDescent="0.25">
      <c r="A12369" t="s">
        <v>12618</v>
      </c>
      <c r="B12369">
        <v>4930020584</v>
      </c>
      <c r="C12369">
        <v>307622596</v>
      </c>
      <c r="D12369" s="1">
        <v>45482</v>
      </c>
      <c r="E12369">
        <v>99231</v>
      </c>
      <c r="F12369">
        <v>99203</v>
      </c>
      <c r="G12369" t="s">
        <v>3331</v>
      </c>
      <c r="H12369" s="34">
        <v>99245</v>
      </c>
      <c r="I12369" s="7">
        <v>78404</v>
      </c>
      <c r="J12369" s="7">
        <v>65859.360000000001</v>
      </c>
      <c r="K12369" s="7">
        <v>0</v>
      </c>
      <c r="L12369" s="7">
        <v>12544.64</v>
      </c>
      <c r="M12369" s="5">
        <v>0.16</v>
      </c>
      <c r="N12369" t="s">
        <v>1138</v>
      </c>
      <c r="O12369" t="s">
        <v>17</v>
      </c>
      <c r="P12369" t="s">
        <v>3147</v>
      </c>
      <c r="Q12369" t="s">
        <v>19</v>
      </c>
      <c r="R12369" t="s">
        <v>27</v>
      </c>
      <c r="S12369" t="s">
        <v>21</v>
      </c>
      <c r="T12369" t="s">
        <v>13311</v>
      </c>
      <c r="U12369" s="1">
        <v>45534</v>
      </c>
      <c r="V12369">
        <v>52</v>
      </c>
      <c r="W12369" t="str">
        <f t="shared" si="240"/>
        <v>30-59</v>
      </c>
    </row>
    <row r="12370" spans="1:23" x14ac:dyDescent="0.25">
      <c r="A12370" t="s">
        <v>12619</v>
      </c>
      <c r="B12370">
        <v>4921640425</v>
      </c>
      <c r="C12370">
        <v>7841300477</v>
      </c>
      <c r="D12370" s="1">
        <v>45510</v>
      </c>
      <c r="E12370">
        <v>99222</v>
      </c>
      <c r="F12370">
        <v>71046</v>
      </c>
      <c r="G12370" t="s">
        <v>65</v>
      </c>
      <c r="H12370" s="34">
        <v>97954</v>
      </c>
      <c r="I12370" s="7">
        <v>78363</v>
      </c>
      <c r="J12370" s="7">
        <v>45291.18</v>
      </c>
      <c r="K12370" s="7">
        <v>22101</v>
      </c>
      <c r="L12370" s="7">
        <v>10970.82</v>
      </c>
      <c r="M12370" s="5">
        <v>0.14000000000000001</v>
      </c>
      <c r="N12370" t="s">
        <v>1135</v>
      </c>
      <c r="O12370" t="s">
        <v>27</v>
      </c>
      <c r="P12370" t="s">
        <v>40</v>
      </c>
      <c r="Q12370" t="s">
        <v>32</v>
      </c>
      <c r="R12370" t="s">
        <v>27</v>
      </c>
      <c r="S12370" t="s">
        <v>17</v>
      </c>
      <c r="T12370" t="s">
        <v>13311</v>
      </c>
      <c r="U12370" s="1">
        <v>45632</v>
      </c>
      <c r="V12370">
        <v>122</v>
      </c>
      <c r="W12370" t="str">
        <f t="shared" si="240"/>
        <v>120-149</v>
      </c>
    </row>
    <row r="12371" spans="1:23" x14ac:dyDescent="0.25">
      <c r="A12371" t="s">
        <v>12620</v>
      </c>
      <c r="B12371">
        <v>7610814093</v>
      </c>
      <c r="C12371">
        <v>1880790225</v>
      </c>
      <c r="D12371" s="1">
        <v>45779</v>
      </c>
      <c r="E12371">
        <v>99215</v>
      </c>
      <c r="F12371">
        <v>99203</v>
      </c>
      <c r="G12371" t="s">
        <v>52</v>
      </c>
      <c r="H12371" s="34">
        <v>96510</v>
      </c>
      <c r="I12371" s="7">
        <v>77208</v>
      </c>
      <c r="J12371" s="7">
        <v>34228.879999999997</v>
      </c>
      <c r="K12371" s="7">
        <v>32170</v>
      </c>
      <c r="L12371" s="7">
        <v>10809.12</v>
      </c>
      <c r="M12371" s="5">
        <v>0.14000000000000001</v>
      </c>
      <c r="N12371" t="s">
        <v>1135</v>
      </c>
      <c r="O12371" t="s">
        <v>27</v>
      </c>
      <c r="P12371" t="s">
        <v>97</v>
      </c>
      <c r="Q12371" t="s">
        <v>19</v>
      </c>
      <c r="R12371" t="s">
        <v>43</v>
      </c>
      <c r="S12371" t="s">
        <v>27</v>
      </c>
      <c r="T12371" t="s">
        <v>13311</v>
      </c>
      <c r="U12371" s="1">
        <v>45856</v>
      </c>
      <c r="V12371">
        <v>77</v>
      </c>
      <c r="W12371" t="str">
        <f t="shared" si="240"/>
        <v>60-89</v>
      </c>
    </row>
    <row r="12372" spans="1:23" x14ac:dyDescent="0.25">
      <c r="A12372" t="s">
        <v>12621</v>
      </c>
      <c r="B12372">
        <v>196039079</v>
      </c>
      <c r="C12372">
        <v>6401747031</v>
      </c>
      <c r="D12372" s="1">
        <v>45564</v>
      </c>
      <c r="E12372">
        <v>99231</v>
      </c>
      <c r="F12372">
        <v>99204</v>
      </c>
      <c r="G12372" t="s">
        <v>150</v>
      </c>
      <c r="H12372" s="34">
        <v>92468</v>
      </c>
      <c r="I12372" s="7">
        <v>75824</v>
      </c>
      <c r="J12372" s="7">
        <v>57781.68</v>
      </c>
      <c r="K12372" s="7">
        <v>4394</v>
      </c>
      <c r="L12372" s="7">
        <v>13648.32</v>
      </c>
      <c r="M12372" s="5">
        <v>0.18</v>
      </c>
      <c r="N12372" t="s">
        <v>3141</v>
      </c>
      <c r="O12372" t="s">
        <v>30</v>
      </c>
      <c r="P12372" t="s">
        <v>35</v>
      </c>
      <c r="Q12372" t="s">
        <v>19</v>
      </c>
      <c r="R12372" t="s">
        <v>43</v>
      </c>
      <c r="S12372" t="s">
        <v>21</v>
      </c>
      <c r="T12372" t="s">
        <v>13310</v>
      </c>
      <c r="U12372" s="1">
        <v>45609</v>
      </c>
      <c r="V12372">
        <v>45</v>
      </c>
      <c r="W12372" t="str">
        <f t="shared" si="240"/>
        <v>30-59</v>
      </c>
    </row>
    <row r="12373" spans="1:23" x14ac:dyDescent="0.25">
      <c r="A12373" t="s">
        <v>12622</v>
      </c>
      <c r="B12373">
        <v>3003517103</v>
      </c>
      <c r="C12373">
        <v>4156467927</v>
      </c>
      <c r="D12373" s="1">
        <v>45491</v>
      </c>
      <c r="E12373">
        <v>99213</v>
      </c>
      <c r="F12373">
        <v>99204</v>
      </c>
      <c r="G12373" t="s">
        <v>3562</v>
      </c>
      <c r="H12373" s="34">
        <v>68159</v>
      </c>
      <c r="I12373" s="7">
        <v>44303</v>
      </c>
      <c r="J12373" s="7">
        <v>33474.639999999999</v>
      </c>
      <c r="K12373" s="7">
        <v>5512</v>
      </c>
      <c r="L12373" s="7">
        <v>5316.36</v>
      </c>
      <c r="M12373" s="5">
        <v>0.12</v>
      </c>
      <c r="N12373" t="s">
        <v>46</v>
      </c>
      <c r="O12373" t="s">
        <v>30</v>
      </c>
      <c r="P12373" t="s">
        <v>31</v>
      </c>
      <c r="Q12373" t="s">
        <v>32</v>
      </c>
      <c r="R12373" t="s">
        <v>27</v>
      </c>
      <c r="S12373" t="s">
        <v>21</v>
      </c>
      <c r="T12373" t="s">
        <v>13310</v>
      </c>
      <c r="U12373" s="1">
        <v>45529</v>
      </c>
      <c r="V12373">
        <v>38</v>
      </c>
      <c r="W12373" t="str">
        <f t="shared" si="240"/>
        <v>30-59</v>
      </c>
    </row>
    <row r="12374" spans="1:23" x14ac:dyDescent="0.25">
      <c r="A12374" t="s">
        <v>12623</v>
      </c>
      <c r="B12374">
        <v>5988588031</v>
      </c>
      <c r="C12374">
        <v>7947110573</v>
      </c>
      <c r="D12374" s="1">
        <v>45832</v>
      </c>
      <c r="E12374">
        <v>99232</v>
      </c>
      <c r="F12374">
        <v>80053</v>
      </c>
      <c r="G12374" t="s">
        <v>3288</v>
      </c>
      <c r="H12374" s="34">
        <v>55126</v>
      </c>
      <c r="I12374" s="7">
        <v>43550</v>
      </c>
      <c r="J12374" s="7">
        <v>36582</v>
      </c>
      <c r="K12374" s="7">
        <v>0</v>
      </c>
      <c r="L12374" s="7">
        <v>6968</v>
      </c>
      <c r="M12374" s="5">
        <v>0.16</v>
      </c>
      <c r="N12374" t="s">
        <v>1138</v>
      </c>
      <c r="O12374" t="s">
        <v>17</v>
      </c>
      <c r="P12374" t="s">
        <v>3147</v>
      </c>
      <c r="Q12374" t="s">
        <v>32</v>
      </c>
      <c r="R12374" t="s">
        <v>38</v>
      </c>
      <c r="S12374" t="s">
        <v>27</v>
      </c>
      <c r="T12374" t="s">
        <v>13310</v>
      </c>
      <c r="U12374" s="1">
        <v>45970</v>
      </c>
      <c r="V12374">
        <v>139</v>
      </c>
      <c r="W12374" t="str">
        <f t="shared" si="240"/>
        <v>120-149</v>
      </c>
    </row>
    <row r="12375" spans="1:23" x14ac:dyDescent="0.25">
      <c r="A12375" t="s">
        <v>12624</v>
      </c>
      <c r="B12375">
        <v>3636542963</v>
      </c>
      <c r="C12375">
        <v>5885660676</v>
      </c>
      <c r="D12375" s="1">
        <v>45369</v>
      </c>
      <c r="E12375">
        <v>99233</v>
      </c>
      <c r="F12375">
        <v>99282</v>
      </c>
      <c r="G12375" t="s">
        <v>3176</v>
      </c>
      <c r="H12375" s="34">
        <v>76358</v>
      </c>
      <c r="I12375" s="7">
        <v>54978</v>
      </c>
      <c r="J12375" s="7">
        <v>50579.76</v>
      </c>
      <c r="K12375" s="7">
        <v>0</v>
      </c>
      <c r="L12375" s="7">
        <v>4398.24</v>
      </c>
      <c r="M12375" s="5">
        <v>0.08</v>
      </c>
      <c r="N12375" t="s">
        <v>24</v>
      </c>
      <c r="O12375" t="s">
        <v>17</v>
      </c>
      <c r="P12375" t="s">
        <v>18</v>
      </c>
      <c r="Q12375" t="s">
        <v>32</v>
      </c>
      <c r="R12375" t="s">
        <v>27</v>
      </c>
      <c r="S12375" t="s">
        <v>21</v>
      </c>
      <c r="T12375" t="s">
        <v>13310</v>
      </c>
      <c r="U12375" s="1">
        <v>45537</v>
      </c>
      <c r="V12375">
        <v>168</v>
      </c>
      <c r="W12375" t="str">
        <f t="shared" si="240"/>
        <v>150-179</v>
      </c>
    </row>
    <row r="12376" spans="1:23" x14ac:dyDescent="0.25">
      <c r="A12376" t="s">
        <v>12625</v>
      </c>
      <c r="B12376">
        <v>850718040</v>
      </c>
      <c r="C12376">
        <v>5048823252</v>
      </c>
      <c r="D12376" s="1">
        <v>45955</v>
      </c>
      <c r="E12376">
        <v>99213</v>
      </c>
      <c r="F12376">
        <v>71046</v>
      </c>
      <c r="G12376" t="s">
        <v>146</v>
      </c>
      <c r="H12376" s="34">
        <v>56963</v>
      </c>
      <c r="I12376" s="7">
        <v>41013</v>
      </c>
      <c r="J12376" s="7">
        <v>34491.96</v>
      </c>
      <c r="K12376" s="7">
        <v>3240</v>
      </c>
      <c r="L12376" s="7">
        <v>3281.04</v>
      </c>
      <c r="M12376" s="5">
        <v>0.08</v>
      </c>
      <c r="N12376" t="s">
        <v>24</v>
      </c>
      <c r="O12376" t="s">
        <v>30</v>
      </c>
      <c r="P12376" t="s">
        <v>3147</v>
      </c>
      <c r="Q12376" t="s">
        <v>32</v>
      </c>
      <c r="R12376" t="s">
        <v>38</v>
      </c>
      <c r="S12376" t="s">
        <v>17</v>
      </c>
      <c r="T12376" t="s">
        <v>13310</v>
      </c>
      <c r="U12376" s="1">
        <v>46054</v>
      </c>
      <c r="V12376">
        <v>99</v>
      </c>
      <c r="W12376" t="str">
        <f t="shared" si="240"/>
        <v>90-119</v>
      </c>
    </row>
    <row r="12377" spans="1:23" x14ac:dyDescent="0.25">
      <c r="A12377" t="s">
        <v>12626</v>
      </c>
      <c r="B12377">
        <v>6267414570</v>
      </c>
      <c r="C12377">
        <v>5453248551</v>
      </c>
      <c r="D12377" s="1">
        <v>45920</v>
      </c>
      <c r="E12377">
        <v>99238</v>
      </c>
      <c r="F12377">
        <v>99213</v>
      </c>
      <c r="G12377" t="s">
        <v>120</v>
      </c>
      <c r="H12377" s="34">
        <v>42118</v>
      </c>
      <c r="I12377" s="7">
        <v>33694</v>
      </c>
      <c r="J12377" s="7">
        <v>28976.84</v>
      </c>
      <c r="K12377" s="7">
        <v>0</v>
      </c>
      <c r="L12377" s="7">
        <v>4717.16</v>
      </c>
      <c r="M12377" s="5">
        <v>0.14000000000000001</v>
      </c>
      <c r="N12377" t="s">
        <v>1135</v>
      </c>
      <c r="O12377" t="s">
        <v>17</v>
      </c>
      <c r="P12377" t="s">
        <v>3150</v>
      </c>
      <c r="Q12377" t="s">
        <v>19</v>
      </c>
      <c r="R12377" t="s">
        <v>43</v>
      </c>
      <c r="S12377" t="s">
        <v>21</v>
      </c>
      <c r="T12377" t="s">
        <v>13311</v>
      </c>
      <c r="U12377" s="1">
        <v>45982</v>
      </c>
      <c r="V12377">
        <v>62</v>
      </c>
      <c r="W12377" t="str">
        <f t="shared" si="240"/>
        <v>60-89</v>
      </c>
    </row>
    <row r="12378" spans="1:23" x14ac:dyDescent="0.25">
      <c r="A12378" t="s">
        <v>12627</v>
      </c>
      <c r="B12378">
        <v>5777085636</v>
      </c>
      <c r="C12378">
        <v>1822508555</v>
      </c>
      <c r="D12378" s="1">
        <v>45372</v>
      </c>
      <c r="E12378">
        <v>99214</v>
      </c>
      <c r="F12378">
        <v>99213</v>
      </c>
      <c r="G12378" t="s">
        <v>3754</v>
      </c>
      <c r="H12378" s="34">
        <v>79222</v>
      </c>
      <c r="I12378" s="7">
        <v>63378</v>
      </c>
      <c r="J12378" s="7">
        <v>46903.08</v>
      </c>
      <c r="K12378" s="7">
        <v>7602</v>
      </c>
      <c r="L12378" s="7">
        <v>8872.92</v>
      </c>
      <c r="M12378" s="5">
        <v>0.14000000000000001</v>
      </c>
      <c r="N12378" t="s">
        <v>1135</v>
      </c>
      <c r="O12378" t="s">
        <v>30</v>
      </c>
      <c r="P12378" t="s">
        <v>3146</v>
      </c>
      <c r="Q12378" t="s">
        <v>32</v>
      </c>
      <c r="R12378" t="s">
        <v>21</v>
      </c>
      <c r="S12378" t="s">
        <v>27</v>
      </c>
      <c r="T12378" t="s">
        <v>13312</v>
      </c>
      <c r="U12378" s="1">
        <v>45412</v>
      </c>
      <c r="V12378">
        <v>40</v>
      </c>
      <c r="W12378" t="str">
        <f t="shared" si="240"/>
        <v>30-59</v>
      </c>
    </row>
    <row r="12379" spans="1:23" x14ac:dyDescent="0.25">
      <c r="A12379" t="s">
        <v>12628</v>
      </c>
      <c r="B12379">
        <v>1633842613</v>
      </c>
      <c r="C12379">
        <v>3175004038</v>
      </c>
      <c r="D12379" s="1">
        <v>45369</v>
      </c>
      <c r="E12379">
        <v>99232</v>
      </c>
      <c r="F12379">
        <v>99215</v>
      </c>
      <c r="G12379" t="s">
        <v>3523</v>
      </c>
      <c r="H12379" s="34">
        <v>90331</v>
      </c>
      <c r="I12379" s="7">
        <v>74071</v>
      </c>
      <c r="J12379" s="7">
        <v>33934.22</v>
      </c>
      <c r="K12379" s="7">
        <v>26804</v>
      </c>
      <c r="L12379" s="7">
        <v>13332.78</v>
      </c>
      <c r="M12379" s="5">
        <v>0.18</v>
      </c>
      <c r="N12379" t="s">
        <v>3141</v>
      </c>
      <c r="O12379" t="s">
        <v>27</v>
      </c>
      <c r="P12379" t="s">
        <v>18</v>
      </c>
      <c r="Q12379" t="s">
        <v>19</v>
      </c>
      <c r="R12379" t="s">
        <v>20</v>
      </c>
      <c r="S12379" t="s">
        <v>21</v>
      </c>
      <c r="T12379" t="s">
        <v>13311</v>
      </c>
      <c r="U12379" s="1">
        <v>45491</v>
      </c>
      <c r="V12379">
        <v>122</v>
      </c>
      <c r="W12379" t="str">
        <f t="shared" si="240"/>
        <v>120-149</v>
      </c>
    </row>
    <row r="12380" spans="1:23" x14ac:dyDescent="0.25">
      <c r="A12380" t="s">
        <v>12629</v>
      </c>
      <c r="B12380">
        <v>9231627263</v>
      </c>
      <c r="C12380">
        <v>2504501390</v>
      </c>
      <c r="D12380" s="1">
        <v>45931</v>
      </c>
      <c r="E12380">
        <v>99223</v>
      </c>
      <c r="F12380">
        <v>99292</v>
      </c>
      <c r="G12380" t="s">
        <v>3225</v>
      </c>
      <c r="H12380" s="34">
        <v>99846</v>
      </c>
      <c r="I12380" s="7">
        <v>74885</v>
      </c>
      <c r="J12380" s="7">
        <v>55134.25</v>
      </c>
      <c r="K12380" s="7">
        <v>8518</v>
      </c>
      <c r="L12380" s="7">
        <v>11232.75</v>
      </c>
      <c r="M12380" s="5">
        <v>0.15</v>
      </c>
      <c r="N12380" t="s">
        <v>1139</v>
      </c>
      <c r="O12380" t="s">
        <v>27</v>
      </c>
      <c r="P12380" t="s">
        <v>3150</v>
      </c>
      <c r="Q12380" t="s">
        <v>32</v>
      </c>
      <c r="R12380" t="s">
        <v>26</v>
      </c>
      <c r="S12380" t="s">
        <v>27</v>
      </c>
      <c r="T12380" t="s">
        <v>13312</v>
      </c>
      <c r="U12380" s="1">
        <v>46088</v>
      </c>
      <c r="V12380">
        <v>157</v>
      </c>
      <c r="W12380" t="str">
        <f t="shared" si="240"/>
        <v>150-179</v>
      </c>
    </row>
    <row r="12381" spans="1:23" x14ac:dyDescent="0.25">
      <c r="A12381" t="s">
        <v>12630</v>
      </c>
      <c r="B12381">
        <v>8600786383</v>
      </c>
      <c r="C12381">
        <v>6216236217</v>
      </c>
      <c r="D12381" s="1">
        <v>45933</v>
      </c>
      <c r="E12381">
        <v>99213</v>
      </c>
      <c r="F12381">
        <v>99285</v>
      </c>
      <c r="G12381" t="s">
        <v>3265</v>
      </c>
      <c r="H12381" s="34">
        <v>39517</v>
      </c>
      <c r="I12381" s="7">
        <v>29638</v>
      </c>
      <c r="J12381" s="7">
        <v>22694.3</v>
      </c>
      <c r="K12381" s="7">
        <v>2498</v>
      </c>
      <c r="L12381" s="7">
        <v>4445.7</v>
      </c>
      <c r="M12381" s="5">
        <v>0.15</v>
      </c>
      <c r="N12381" t="s">
        <v>1139</v>
      </c>
      <c r="O12381" t="s">
        <v>30</v>
      </c>
      <c r="P12381" t="s">
        <v>55</v>
      </c>
      <c r="Q12381" t="s">
        <v>32</v>
      </c>
      <c r="R12381" t="s">
        <v>26</v>
      </c>
      <c r="S12381" t="s">
        <v>21</v>
      </c>
      <c r="T12381" t="s">
        <v>13310</v>
      </c>
      <c r="U12381" s="1">
        <v>45975</v>
      </c>
      <c r="V12381">
        <v>42</v>
      </c>
      <c r="W12381" t="str">
        <f t="shared" si="240"/>
        <v>30-59</v>
      </c>
    </row>
    <row r="12382" spans="1:23" x14ac:dyDescent="0.25">
      <c r="A12382" t="s">
        <v>12631</v>
      </c>
      <c r="B12382">
        <v>4261468131</v>
      </c>
      <c r="C12382">
        <v>6276160649</v>
      </c>
      <c r="D12382" s="1">
        <v>45310</v>
      </c>
      <c r="E12382">
        <v>99215</v>
      </c>
      <c r="F12382">
        <v>99291</v>
      </c>
      <c r="G12382" t="s">
        <v>293</v>
      </c>
      <c r="H12382" s="34">
        <v>33498</v>
      </c>
      <c r="I12382" s="7">
        <v>24119</v>
      </c>
      <c r="J12382" s="7">
        <v>18918.48</v>
      </c>
      <c r="K12382" s="7">
        <v>3271</v>
      </c>
      <c r="L12382" s="7">
        <v>1929.52</v>
      </c>
      <c r="M12382" s="5">
        <v>0.08</v>
      </c>
      <c r="N12382" t="s">
        <v>24</v>
      </c>
      <c r="O12382" t="s">
        <v>30</v>
      </c>
      <c r="P12382" t="s">
        <v>31</v>
      </c>
      <c r="Q12382" t="s">
        <v>32</v>
      </c>
      <c r="R12382" t="s">
        <v>26</v>
      </c>
      <c r="S12382" t="s">
        <v>21</v>
      </c>
      <c r="T12382" t="s">
        <v>13311</v>
      </c>
      <c r="U12382" s="1">
        <v>45440</v>
      </c>
      <c r="V12382">
        <v>130</v>
      </c>
      <c r="W12382" t="str">
        <f t="shared" si="240"/>
        <v>120-149</v>
      </c>
    </row>
    <row r="12383" spans="1:23" x14ac:dyDescent="0.25">
      <c r="A12383" t="s">
        <v>12632</v>
      </c>
      <c r="B12383">
        <v>8719650398</v>
      </c>
      <c r="C12383">
        <v>2096729183</v>
      </c>
      <c r="D12383" s="1">
        <v>45592</v>
      </c>
      <c r="E12383">
        <v>99238</v>
      </c>
      <c r="F12383">
        <v>80053</v>
      </c>
      <c r="G12383" t="s">
        <v>3208</v>
      </c>
      <c r="H12383" s="34">
        <v>91649</v>
      </c>
      <c r="I12383" s="7">
        <v>59572</v>
      </c>
      <c r="J12383" s="7">
        <v>52423.360000000001</v>
      </c>
      <c r="K12383" s="7">
        <v>0</v>
      </c>
      <c r="L12383" s="7">
        <v>7148.64</v>
      </c>
      <c r="M12383" s="5">
        <v>0.12</v>
      </c>
      <c r="N12383" t="s">
        <v>46</v>
      </c>
      <c r="O12383" t="s">
        <v>17</v>
      </c>
      <c r="P12383" t="s">
        <v>31</v>
      </c>
      <c r="Q12383" t="s">
        <v>32</v>
      </c>
      <c r="R12383" t="s">
        <v>21</v>
      </c>
      <c r="S12383" t="s">
        <v>27</v>
      </c>
      <c r="T12383" t="s">
        <v>13311</v>
      </c>
      <c r="U12383" s="1">
        <v>45722</v>
      </c>
      <c r="V12383">
        <v>130</v>
      </c>
      <c r="W12383" t="str">
        <f t="shared" si="240"/>
        <v>120-149</v>
      </c>
    </row>
    <row r="12384" spans="1:23" x14ac:dyDescent="0.25">
      <c r="A12384" t="s">
        <v>12633</v>
      </c>
      <c r="B12384">
        <v>1826328397</v>
      </c>
      <c r="C12384">
        <v>2881856321</v>
      </c>
      <c r="D12384" s="1">
        <v>45726</v>
      </c>
      <c r="E12384">
        <v>99215</v>
      </c>
      <c r="F12384">
        <v>99214</v>
      </c>
      <c r="G12384" t="s">
        <v>108</v>
      </c>
      <c r="H12384" s="34">
        <v>75896</v>
      </c>
      <c r="I12384" s="7">
        <v>64512</v>
      </c>
      <c r="J12384" s="7">
        <v>63221.760000000002</v>
      </c>
      <c r="K12384" s="7">
        <v>0</v>
      </c>
      <c r="L12384" s="7">
        <v>1290.24</v>
      </c>
      <c r="M12384" s="5">
        <v>0.02</v>
      </c>
      <c r="N12384" t="s">
        <v>16</v>
      </c>
      <c r="O12384" t="s">
        <v>17</v>
      </c>
      <c r="P12384" t="s">
        <v>55</v>
      </c>
      <c r="Q12384" t="s">
        <v>32</v>
      </c>
      <c r="R12384" t="s">
        <v>20</v>
      </c>
      <c r="S12384" t="s">
        <v>27</v>
      </c>
      <c r="T12384" t="s">
        <v>13312</v>
      </c>
      <c r="U12384" s="1">
        <v>45824</v>
      </c>
      <c r="V12384">
        <v>98</v>
      </c>
      <c r="W12384" t="str">
        <f t="shared" si="240"/>
        <v>90-119</v>
      </c>
    </row>
    <row r="12385" spans="1:23" x14ac:dyDescent="0.25">
      <c r="A12385" t="s">
        <v>12634</v>
      </c>
      <c r="B12385">
        <v>3097781787</v>
      </c>
      <c r="C12385">
        <v>6916305511</v>
      </c>
      <c r="D12385" s="1">
        <v>45367</v>
      </c>
      <c r="E12385">
        <v>99232</v>
      </c>
      <c r="F12385">
        <v>99213</v>
      </c>
      <c r="G12385" t="s">
        <v>152</v>
      </c>
      <c r="H12385" s="34">
        <v>63201</v>
      </c>
      <c r="I12385" s="7">
        <v>51825</v>
      </c>
      <c r="J12385" s="7">
        <v>38714.5</v>
      </c>
      <c r="K12385" s="7">
        <v>3782</v>
      </c>
      <c r="L12385" s="7">
        <v>9328.5</v>
      </c>
      <c r="M12385" s="5">
        <v>0.18</v>
      </c>
      <c r="N12385" t="s">
        <v>3141</v>
      </c>
      <c r="O12385" t="s">
        <v>30</v>
      </c>
      <c r="P12385" t="s">
        <v>3148</v>
      </c>
      <c r="Q12385" t="s">
        <v>32</v>
      </c>
      <c r="R12385" t="s">
        <v>21</v>
      </c>
      <c r="S12385" t="s">
        <v>21</v>
      </c>
      <c r="T12385" t="s">
        <v>13310</v>
      </c>
      <c r="U12385" s="1">
        <v>45456</v>
      </c>
      <c r="V12385">
        <v>89</v>
      </c>
      <c r="W12385" t="str">
        <f t="shared" si="240"/>
        <v>60-89</v>
      </c>
    </row>
    <row r="12386" spans="1:23" x14ac:dyDescent="0.25">
      <c r="A12386" t="s">
        <v>12635</v>
      </c>
      <c r="B12386">
        <v>4810039334</v>
      </c>
      <c r="C12386">
        <v>8888972783</v>
      </c>
      <c r="D12386" s="1">
        <v>45313</v>
      </c>
      <c r="E12386">
        <v>99233</v>
      </c>
      <c r="F12386">
        <v>99283</v>
      </c>
      <c r="G12386" t="s">
        <v>3673</v>
      </c>
      <c r="H12386" s="34">
        <v>88189</v>
      </c>
      <c r="I12386" s="7">
        <v>72315</v>
      </c>
      <c r="J12386" s="7">
        <v>52503.3</v>
      </c>
      <c r="K12386" s="7">
        <v>6795</v>
      </c>
      <c r="L12386" s="7">
        <v>13016.7</v>
      </c>
      <c r="M12386" s="5">
        <v>0.18</v>
      </c>
      <c r="N12386" t="s">
        <v>3141</v>
      </c>
      <c r="O12386" t="s">
        <v>30</v>
      </c>
      <c r="P12386" t="s">
        <v>58</v>
      </c>
      <c r="Q12386" t="s">
        <v>32</v>
      </c>
      <c r="R12386" t="s">
        <v>26</v>
      </c>
      <c r="S12386" t="s">
        <v>17</v>
      </c>
      <c r="T12386" t="s">
        <v>13310</v>
      </c>
      <c r="U12386" s="1">
        <v>45486</v>
      </c>
      <c r="V12386">
        <v>173</v>
      </c>
      <c r="W12386" t="str">
        <f t="shared" si="240"/>
        <v>150-179</v>
      </c>
    </row>
    <row r="12387" spans="1:23" x14ac:dyDescent="0.25">
      <c r="A12387" t="s">
        <v>12636</v>
      </c>
      <c r="B12387">
        <v>9487074863</v>
      </c>
      <c r="C12387">
        <v>4030651227</v>
      </c>
      <c r="D12387" s="1">
        <v>45706</v>
      </c>
      <c r="E12387">
        <v>99232</v>
      </c>
      <c r="F12387">
        <v>99284</v>
      </c>
      <c r="G12387" t="s">
        <v>3286</v>
      </c>
      <c r="H12387" s="34">
        <v>19700</v>
      </c>
      <c r="I12387" s="7">
        <v>12805</v>
      </c>
      <c r="J12387" s="7">
        <v>10079.4</v>
      </c>
      <c r="K12387" s="7">
        <v>1189</v>
      </c>
      <c r="L12387" s="7">
        <v>1536.6</v>
      </c>
      <c r="M12387" s="5">
        <v>0.12</v>
      </c>
      <c r="N12387" t="s">
        <v>46</v>
      </c>
      <c r="O12387" t="s">
        <v>30</v>
      </c>
      <c r="P12387" t="s">
        <v>97</v>
      </c>
      <c r="Q12387" t="s">
        <v>19</v>
      </c>
      <c r="R12387" t="s">
        <v>43</v>
      </c>
      <c r="S12387" t="s">
        <v>21</v>
      </c>
      <c r="T12387" t="s">
        <v>13312</v>
      </c>
      <c r="U12387" s="1">
        <v>45845</v>
      </c>
      <c r="V12387">
        <v>139</v>
      </c>
      <c r="W12387" t="str">
        <f t="shared" si="240"/>
        <v>120-149</v>
      </c>
    </row>
    <row r="12388" spans="1:23" x14ac:dyDescent="0.25">
      <c r="A12388" t="s">
        <v>12637</v>
      </c>
      <c r="B12388">
        <v>1232864724</v>
      </c>
      <c r="C12388">
        <v>9739744692</v>
      </c>
      <c r="D12388" s="1">
        <v>45394</v>
      </c>
      <c r="E12388">
        <v>99222</v>
      </c>
      <c r="F12388">
        <v>99203</v>
      </c>
      <c r="G12388" t="s">
        <v>3192</v>
      </c>
      <c r="H12388" s="34">
        <v>37831</v>
      </c>
      <c r="I12388" s="7">
        <v>24590</v>
      </c>
      <c r="J12388" s="7">
        <v>18115.2</v>
      </c>
      <c r="K12388" s="7">
        <v>3524</v>
      </c>
      <c r="L12388" s="7">
        <v>2950.8</v>
      </c>
      <c r="M12388" s="5">
        <v>0.12</v>
      </c>
      <c r="N12388" t="s">
        <v>46</v>
      </c>
      <c r="O12388" t="s">
        <v>30</v>
      </c>
      <c r="P12388" t="s">
        <v>3146</v>
      </c>
      <c r="Q12388" t="s">
        <v>32</v>
      </c>
      <c r="R12388" t="s">
        <v>27</v>
      </c>
      <c r="S12388" t="s">
        <v>21</v>
      </c>
      <c r="T12388" t="s">
        <v>13310</v>
      </c>
      <c r="U12388" s="1">
        <v>45458</v>
      </c>
      <c r="V12388">
        <v>64</v>
      </c>
      <c r="W12388" t="str">
        <f t="shared" si="240"/>
        <v>60-89</v>
      </c>
    </row>
    <row r="12389" spans="1:23" x14ac:dyDescent="0.25">
      <c r="A12389" t="s">
        <v>12638</v>
      </c>
      <c r="B12389">
        <v>426755625</v>
      </c>
      <c r="C12389">
        <v>1259757647</v>
      </c>
      <c r="D12389" s="1">
        <v>45576</v>
      </c>
      <c r="E12389">
        <v>99238</v>
      </c>
      <c r="F12389">
        <v>99203</v>
      </c>
      <c r="G12389" t="s">
        <v>3199</v>
      </c>
      <c r="H12389" s="34">
        <v>63570</v>
      </c>
      <c r="I12389" s="7">
        <v>47678</v>
      </c>
      <c r="J12389" s="7">
        <v>33238.300000000003</v>
      </c>
      <c r="K12389" s="7">
        <v>7288</v>
      </c>
      <c r="L12389" s="7">
        <v>7151.7</v>
      </c>
      <c r="M12389" s="5">
        <v>0.15</v>
      </c>
      <c r="N12389" t="s">
        <v>1139</v>
      </c>
      <c r="O12389" t="s">
        <v>27</v>
      </c>
      <c r="P12389" t="s">
        <v>58</v>
      </c>
      <c r="Q12389" t="s">
        <v>32</v>
      </c>
      <c r="R12389" t="s">
        <v>27</v>
      </c>
      <c r="S12389" t="s">
        <v>17</v>
      </c>
      <c r="T12389" t="s">
        <v>13311</v>
      </c>
      <c r="U12389" s="1">
        <v>45673</v>
      </c>
      <c r="V12389">
        <v>97</v>
      </c>
      <c r="W12389" t="str">
        <f t="shared" si="240"/>
        <v>90-119</v>
      </c>
    </row>
    <row r="12390" spans="1:23" x14ac:dyDescent="0.25">
      <c r="A12390" t="s">
        <v>12639</v>
      </c>
      <c r="B12390">
        <v>7486990058</v>
      </c>
      <c r="C12390">
        <v>4433750203</v>
      </c>
      <c r="D12390" s="1">
        <v>45352</v>
      </c>
      <c r="E12390">
        <v>99215</v>
      </c>
      <c r="F12390">
        <v>99282</v>
      </c>
      <c r="G12390" t="s">
        <v>240</v>
      </c>
      <c r="H12390" s="34">
        <v>79637</v>
      </c>
      <c r="I12390" s="7">
        <v>57339</v>
      </c>
      <c r="J12390" s="7">
        <v>29336.880000000001</v>
      </c>
      <c r="K12390" s="7">
        <v>23415</v>
      </c>
      <c r="L12390" s="7">
        <v>4587.12</v>
      </c>
      <c r="M12390" s="5">
        <v>0.08</v>
      </c>
      <c r="N12390" t="s">
        <v>24</v>
      </c>
      <c r="O12390" t="s">
        <v>27</v>
      </c>
      <c r="P12390" t="s">
        <v>58</v>
      </c>
      <c r="Q12390" t="s">
        <v>32</v>
      </c>
      <c r="R12390" t="s">
        <v>21</v>
      </c>
      <c r="S12390" t="s">
        <v>21</v>
      </c>
      <c r="T12390" t="s">
        <v>13310</v>
      </c>
      <c r="U12390" s="1">
        <v>45410</v>
      </c>
      <c r="V12390">
        <v>58</v>
      </c>
      <c r="W12390" t="str">
        <f t="shared" si="240"/>
        <v>30-59</v>
      </c>
    </row>
    <row r="12391" spans="1:23" x14ac:dyDescent="0.25">
      <c r="A12391" t="s">
        <v>12640</v>
      </c>
      <c r="B12391">
        <v>3600070353</v>
      </c>
      <c r="C12391">
        <v>5187262789</v>
      </c>
      <c r="D12391" s="1">
        <v>45793</v>
      </c>
      <c r="E12391">
        <v>99238</v>
      </c>
      <c r="F12391">
        <v>99212</v>
      </c>
      <c r="G12391" t="s">
        <v>42</v>
      </c>
      <c r="H12391" s="34">
        <v>91142</v>
      </c>
      <c r="I12391" s="7">
        <v>72914</v>
      </c>
      <c r="J12391" s="7">
        <v>52134.04</v>
      </c>
      <c r="K12391" s="7">
        <v>10572</v>
      </c>
      <c r="L12391" s="7">
        <v>10207.959999999999</v>
      </c>
      <c r="M12391" s="5">
        <v>0.14000000000000001</v>
      </c>
      <c r="N12391" t="s">
        <v>1135</v>
      </c>
      <c r="O12391" t="s">
        <v>30</v>
      </c>
      <c r="P12391" t="s">
        <v>97</v>
      </c>
      <c r="Q12391" t="s">
        <v>32</v>
      </c>
      <c r="R12391" t="s">
        <v>43</v>
      </c>
      <c r="S12391" t="s">
        <v>17</v>
      </c>
      <c r="T12391" t="s">
        <v>13310</v>
      </c>
      <c r="U12391" s="1">
        <v>45852</v>
      </c>
      <c r="V12391">
        <v>59</v>
      </c>
      <c r="W12391" t="str">
        <f t="shared" si="240"/>
        <v>30-59</v>
      </c>
    </row>
    <row r="12392" spans="1:23" x14ac:dyDescent="0.25">
      <c r="A12392" t="s">
        <v>12641</v>
      </c>
      <c r="B12392">
        <v>9457997837</v>
      </c>
      <c r="C12392">
        <v>6263574873</v>
      </c>
      <c r="D12392" s="1">
        <v>45500</v>
      </c>
      <c r="E12392">
        <v>99214</v>
      </c>
      <c r="F12392">
        <v>99215</v>
      </c>
      <c r="G12392" t="s">
        <v>81</v>
      </c>
      <c r="H12392" s="34">
        <v>55567</v>
      </c>
      <c r="I12392" s="7">
        <v>45565</v>
      </c>
      <c r="J12392" s="7">
        <v>37363.300000000003</v>
      </c>
      <c r="K12392" s="7">
        <v>0</v>
      </c>
      <c r="L12392" s="7">
        <v>8201.7000000000007</v>
      </c>
      <c r="M12392" s="5">
        <v>0.18</v>
      </c>
      <c r="N12392" t="s">
        <v>3141</v>
      </c>
      <c r="O12392" t="s">
        <v>17</v>
      </c>
      <c r="P12392" t="s">
        <v>18</v>
      </c>
      <c r="Q12392" t="s">
        <v>32</v>
      </c>
      <c r="R12392" t="s">
        <v>38</v>
      </c>
      <c r="S12392" t="s">
        <v>21</v>
      </c>
      <c r="T12392" t="s">
        <v>13310</v>
      </c>
      <c r="U12392" s="1">
        <v>45531</v>
      </c>
      <c r="V12392">
        <v>31</v>
      </c>
      <c r="W12392" t="str">
        <f t="shared" si="240"/>
        <v>30-59</v>
      </c>
    </row>
    <row r="12393" spans="1:23" x14ac:dyDescent="0.25">
      <c r="A12393" t="s">
        <v>12642</v>
      </c>
      <c r="B12393">
        <v>444349974</v>
      </c>
      <c r="C12393">
        <v>5555989839</v>
      </c>
      <c r="D12393" s="1">
        <v>45741</v>
      </c>
      <c r="E12393">
        <v>99215</v>
      </c>
      <c r="F12393">
        <v>97110</v>
      </c>
      <c r="G12393" t="s">
        <v>3215</v>
      </c>
      <c r="H12393" s="34">
        <v>97673</v>
      </c>
      <c r="I12393" s="7">
        <v>70325</v>
      </c>
      <c r="J12393" s="7">
        <v>64699</v>
      </c>
      <c r="K12393" s="7">
        <v>0</v>
      </c>
      <c r="L12393" s="7">
        <v>5626</v>
      </c>
      <c r="M12393" s="5">
        <v>0.08</v>
      </c>
      <c r="N12393" t="s">
        <v>24</v>
      </c>
      <c r="O12393" t="s">
        <v>17</v>
      </c>
      <c r="P12393" t="s">
        <v>55</v>
      </c>
      <c r="Q12393" t="s">
        <v>32</v>
      </c>
      <c r="R12393" t="s">
        <v>21</v>
      </c>
      <c r="S12393" t="s">
        <v>17</v>
      </c>
      <c r="T12393" t="s">
        <v>13312</v>
      </c>
      <c r="U12393" s="1">
        <v>45789</v>
      </c>
      <c r="V12393">
        <v>48</v>
      </c>
      <c r="W12393" t="str">
        <f t="shared" si="240"/>
        <v>30-59</v>
      </c>
    </row>
    <row r="12394" spans="1:23" x14ac:dyDescent="0.25">
      <c r="A12394" t="s">
        <v>12643</v>
      </c>
      <c r="B12394">
        <v>6806530308</v>
      </c>
      <c r="C12394">
        <v>384205644</v>
      </c>
      <c r="D12394" s="1">
        <v>45294</v>
      </c>
      <c r="E12394">
        <v>99233</v>
      </c>
      <c r="F12394">
        <v>99292</v>
      </c>
      <c r="G12394" t="s">
        <v>3741</v>
      </c>
      <c r="H12394" s="34">
        <v>93638</v>
      </c>
      <c r="I12394" s="7">
        <v>60865</v>
      </c>
      <c r="J12394" s="7">
        <v>46848.2</v>
      </c>
      <c r="K12394" s="7">
        <v>6713</v>
      </c>
      <c r="L12394" s="7">
        <v>7303.8</v>
      </c>
      <c r="M12394" s="5">
        <v>0.12</v>
      </c>
      <c r="N12394" t="s">
        <v>46</v>
      </c>
      <c r="O12394" t="s">
        <v>30</v>
      </c>
      <c r="P12394" t="s">
        <v>55</v>
      </c>
      <c r="Q12394" t="s">
        <v>19</v>
      </c>
      <c r="R12394" t="s">
        <v>27</v>
      </c>
      <c r="S12394" t="s">
        <v>17</v>
      </c>
      <c r="T12394" t="s">
        <v>13310</v>
      </c>
      <c r="U12394" s="1">
        <v>45450</v>
      </c>
      <c r="V12394">
        <v>156</v>
      </c>
      <c r="W12394" t="str">
        <f t="shared" si="240"/>
        <v>150-179</v>
      </c>
    </row>
    <row r="12395" spans="1:23" x14ac:dyDescent="0.25">
      <c r="A12395" t="s">
        <v>12644</v>
      </c>
      <c r="B12395">
        <v>8402653460</v>
      </c>
      <c r="C12395">
        <v>9216380812</v>
      </c>
      <c r="D12395" s="1">
        <v>45821</v>
      </c>
      <c r="E12395">
        <v>99221</v>
      </c>
      <c r="F12395">
        <v>80053</v>
      </c>
      <c r="G12395" t="s">
        <v>124</v>
      </c>
      <c r="H12395" s="34">
        <v>27948</v>
      </c>
      <c r="I12395" s="7">
        <v>20123</v>
      </c>
      <c r="J12395" s="7">
        <v>16135.16</v>
      </c>
      <c r="K12395" s="7">
        <v>2378</v>
      </c>
      <c r="L12395" s="7">
        <v>1609.84</v>
      </c>
      <c r="M12395" s="5">
        <v>0.08</v>
      </c>
      <c r="N12395" t="s">
        <v>24</v>
      </c>
      <c r="O12395" t="s">
        <v>30</v>
      </c>
      <c r="P12395" t="s">
        <v>31</v>
      </c>
      <c r="Q12395" t="s">
        <v>19</v>
      </c>
      <c r="R12395" t="s">
        <v>27</v>
      </c>
      <c r="S12395" t="s">
        <v>21</v>
      </c>
      <c r="T12395" t="s">
        <v>13311</v>
      </c>
      <c r="U12395" s="1">
        <v>45853</v>
      </c>
      <c r="V12395">
        <v>32</v>
      </c>
      <c r="W12395" t="str">
        <f t="shared" si="240"/>
        <v>30-59</v>
      </c>
    </row>
    <row r="12396" spans="1:23" x14ac:dyDescent="0.25">
      <c r="A12396" t="s">
        <v>12645</v>
      </c>
      <c r="B12396">
        <v>1365648229</v>
      </c>
      <c r="C12396">
        <v>5205961058</v>
      </c>
      <c r="D12396" s="1">
        <v>45381</v>
      </c>
      <c r="E12396">
        <v>99232</v>
      </c>
      <c r="F12396">
        <v>99292</v>
      </c>
      <c r="G12396" t="s">
        <v>3357</v>
      </c>
      <c r="H12396" s="34">
        <v>14225</v>
      </c>
      <c r="I12396" s="7">
        <v>11380</v>
      </c>
      <c r="J12396" s="7">
        <v>9786.7999999999993</v>
      </c>
      <c r="K12396" s="7">
        <v>0</v>
      </c>
      <c r="L12396" s="7">
        <v>1593.2</v>
      </c>
      <c r="M12396" s="5">
        <v>0.14000000000000001</v>
      </c>
      <c r="N12396" t="s">
        <v>1135</v>
      </c>
      <c r="O12396" t="s">
        <v>17</v>
      </c>
      <c r="P12396" t="s">
        <v>3148</v>
      </c>
      <c r="Q12396" t="s">
        <v>19</v>
      </c>
      <c r="R12396" t="s">
        <v>20</v>
      </c>
      <c r="S12396" t="s">
        <v>27</v>
      </c>
      <c r="T12396" t="s">
        <v>13311</v>
      </c>
      <c r="U12396" s="1">
        <v>45552</v>
      </c>
      <c r="V12396">
        <v>171</v>
      </c>
      <c r="W12396" t="str">
        <f t="shared" si="240"/>
        <v>150-179</v>
      </c>
    </row>
    <row r="12397" spans="1:23" x14ac:dyDescent="0.25">
      <c r="A12397" t="s">
        <v>12646</v>
      </c>
      <c r="B12397">
        <v>8641086741</v>
      </c>
      <c r="C12397">
        <v>381260578</v>
      </c>
      <c r="D12397" s="1">
        <v>45503</v>
      </c>
      <c r="E12397">
        <v>99232</v>
      </c>
      <c r="F12397">
        <v>99282</v>
      </c>
      <c r="G12397" t="s">
        <v>3258</v>
      </c>
      <c r="H12397" s="34">
        <v>25876</v>
      </c>
      <c r="I12397" s="7">
        <v>21995</v>
      </c>
      <c r="J12397" s="7">
        <v>19133.099999999999</v>
      </c>
      <c r="K12397" s="7">
        <v>2422</v>
      </c>
      <c r="L12397" s="7">
        <v>439.9</v>
      </c>
      <c r="M12397" s="5">
        <v>0.02</v>
      </c>
      <c r="N12397" t="s">
        <v>16</v>
      </c>
      <c r="O12397" t="s">
        <v>30</v>
      </c>
      <c r="P12397" t="s">
        <v>97</v>
      </c>
      <c r="Q12397" t="s">
        <v>32</v>
      </c>
      <c r="R12397" t="s">
        <v>21</v>
      </c>
      <c r="S12397" t="s">
        <v>27</v>
      </c>
      <c r="T12397" t="s">
        <v>13310</v>
      </c>
      <c r="U12397" s="1">
        <v>45674</v>
      </c>
      <c r="V12397">
        <v>171</v>
      </c>
      <c r="W12397" t="str">
        <f t="shared" si="240"/>
        <v>150-179</v>
      </c>
    </row>
    <row r="12398" spans="1:23" x14ac:dyDescent="0.25">
      <c r="A12398" t="s">
        <v>12647</v>
      </c>
      <c r="B12398">
        <v>8338493334</v>
      </c>
      <c r="C12398">
        <v>2546928697</v>
      </c>
      <c r="D12398" s="1">
        <v>45596</v>
      </c>
      <c r="E12398">
        <v>99223</v>
      </c>
      <c r="F12398">
        <v>93000</v>
      </c>
      <c r="G12398" t="s">
        <v>3276</v>
      </c>
      <c r="H12398" s="34">
        <v>45030</v>
      </c>
      <c r="I12398" s="7">
        <v>36925</v>
      </c>
      <c r="J12398" s="7">
        <v>27918.5</v>
      </c>
      <c r="K12398" s="7">
        <v>2360</v>
      </c>
      <c r="L12398" s="7">
        <v>6646.5</v>
      </c>
      <c r="M12398" s="5">
        <v>0.18</v>
      </c>
      <c r="N12398" t="s">
        <v>3141</v>
      </c>
      <c r="O12398" t="s">
        <v>30</v>
      </c>
      <c r="P12398" t="s">
        <v>25</v>
      </c>
      <c r="Q12398" t="s">
        <v>19</v>
      </c>
      <c r="R12398" t="s">
        <v>21</v>
      </c>
      <c r="S12398" t="s">
        <v>21</v>
      </c>
      <c r="T12398" t="s">
        <v>13310</v>
      </c>
      <c r="U12398" s="1">
        <v>45750</v>
      </c>
      <c r="V12398">
        <v>154</v>
      </c>
      <c r="W12398" t="str">
        <f t="shared" si="240"/>
        <v>150-179</v>
      </c>
    </row>
    <row r="12399" spans="1:23" x14ac:dyDescent="0.25">
      <c r="A12399" t="s">
        <v>12648</v>
      </c>
      <c r="B12399">
        <v>6616426825</v>
      </c>
      <c r="C12399">
        <v>9635774722</v>
      </c>
      <c r="D12399" s="1">
        <v>45525</v>
      </c>
      <c r="E12399">
        <v>99232</v>
      </c>
      <c r="F12399">
        <v>99205</v>
      </c>
      <c r="G12399" t="s">
        <v>174</v>
      </c>
      <c r="H12399" s="34">
        <v>68615</v>
      </c>
      <c r="I12399" s="7">
        <v>53520</v>
      </c>
      <c r="J12399" s="7">
        <v>42816</v>
      </c>
      <c r="K12399" s="7">
        <v>0</v>
      </c>
      <c r="L12399" s="7">
        <v>10704</v>
      </c>
      <c r="M12399" s="5">
        <v>0.2</v>
      </c>
      <c r="N12399" t="s">
        <v>3140</v>
      </c>
      <c r="O12399" t="s">
        <v>17</v>
      </c>
      <c r="P12399" t="s">
        <v>55</v>
      </c>
      <c r="Q12399" t="s">
        <v>19</v>
      </c>
      <c r="R12399" t="s">
        <v>38</v>
      </c>
      <c r="S12399" t="s">
        <v>27</v>
      </c>
      <c r="T12399" t="s">
        <v>13312</v>
      </c>
      <c r="U12399" s="1">
        <v>45627</v>
      </c>
      <c r="V12399">
        <v>102</v>
      </c>
      <c r="W12399" t="str">
        <f t="shared" si="240"/>
        <v>90-119</v>
      </c>
    </row>
    <row r="12400" spans="1:23" x14ac:dyDescent="0.25">
      <c r="A12400" t="s">
        <v>12649</v>
      </c>
      <c r="B12400">
        <v>5108054015</v>
      </c>
      <c r="C12400">
        <v>8025091386</v>
      </c>
      <c r="D12400" s="1">
        <v>45710</v>
      </c>
      <c r="E12400">
        <v>99223</v>
      </c>
      <c r="F12400">
        <v>99211</v>
      </c>
      <c r="G12400" t="s">
        <v>75</v>
      </c>
      <c r="H12400" s="34">
        <v>29597</v>
      </c>
      <c r="I12400" s="7">
        <v>21310</v>
      </c>
      <c r="J12400" s="7">
        <v>10284.200000000001</v>
      </c>
      <c r="K12400" s="7">
        <v>9321</v>
      </c>
      <c r="L12400" s="7">
        <v>1704.8</v>
      </c>
      <c r="M12400" s="5">
        <v>0.08</v>
      </c>
      <c r="N12400" t="s">
        <v>24</v>
      </c>
      <c r="O12400" t="s">
        <v>27</v>
      </c>
      <c r="P12400" t="s">
        <v>3150</v>
      </c>
      <c r="Q12400" t="s">
        <v>32</v>
      </c>
      <c r="R12400" t="s">
        <v>43</v>
      </c>
      <c r="S12400" t="s">
        <v>17</v>
      </c>
      <c r="T12400" t="s">
        <v>13310</v>
      </c>
      <c r="U12400" s="1">
        <v>45796</v>
      </c>
      <c r="V12400">
        <v>86</v>
      </c>
      <c r="W12400" t="str">
        <f t="shared" si="240"/>
        <v>60-89</v>
      </c>
    </row>
    <row r="12401" spans="1:23" x14ac:dyDescent="0.25">
      <c r="A12401" t="s">
        <v>12650</v>
      </c>
      <c r="B12401">
        <v>3771801758</v>
      </c>
      <c r="C12401">
        <v>3602357596</v>
      </c>
      <c r="D12401" s="1">
        <v>45508</v>
      </c>
      <c r="E12401">
        <v>99233</v>
      </c>
      <c r="F12401">
        <v>99281</v>
      </c>
      <c r="G12401" t="s">
        <v>3256</v>
      </c>
      <c r="H12401" s="34">
        <v>70737</v>
      </c>
      <c r="I12401" s="7">
        <v>55882</v>
      </c>
      <c r="J12401" s="7">
        <v>46940.88</v>
      </c>
      <c r="K12401" s="7">
        <v>0</v>
      </c>
      <c r="L12401" s="7">
        <v>8941.1200000000008</v>
      </c>
      <c r="M12401" s="5">
        <v>0.16</v>
      </c>
      <c r="N12401" t="s">
        <v>1138</v>
      </c>
      <c r="O12401" t="s">
        <v>17</v>
      </c>
      <c r="P12401" t="s">
        <v>3147</v>
      </c>
      <c r="Q12401" t="s">
        <v>19</v>
      </c>
      <c r="R12401" t="s">
        <v>26</v>
      </c>
      <c r="S12401" t="s">
        <v>17</v>
      </c>
      <c r="T12401" t="s">
        <v>13310</v>
      </c>
      <c r="U12401" s="1">
        <v>45677</v>
      </c>
      <c r="V12401">
        <v>169</v>
      </c>
      <c r="W12401" t="str">
        <f t="shared" si="240"/>
        <v>150-179</v>
      </c>
    </row>
    <row r="12402" spans="1:23" x14ac:dyDescent="0.25">
      <c r="A12402" t="s">
        <v>12651</v>
      </c>
      <c r="B12402">
        <v>2698064816</v>
      </c>
      <c r="C12402">
        <v>2935290546</v>
      </c>
      <c r="D12402" s="1">
        <v>45477</v>
      </c>
      <c r="E12402">
        <v>99223</v>
      </c>
      <c r="F12402">
        <v>93000</v>
      </c>
      <c r="G12402" t="s">
        <v>52</v>
      </c>
      <c r="H12402" s="34">
        <v>96208</v>
      </c>
      <c r="I12402" s="7">
        <v>76966</v>
      </c>
      <c r="J12402" s="7">
        <v>56366.76</v>
      </c>
      <c r="K12402" s="7">
        <v>9824</v>
      </c>
      <c r="L12402" s="7">
        <v>10775.24</v>
      </c>
      <c r="M12402" s="5">
        <v>0.14000000000000001</v>
      </c>
      <c r="N12402" t="s">
        <v>1135</v>
      </c>
      <c r="O12402" t="s">
        <v>30</v>
      </c>
      <c r="P12402" t="s">
        <v>3149</v>
      </c>
      <c r="Q12402" t="s">
        <v>32</v>
      </c>
      <c r="R12402" t="s">
        <v>43</v>
      </c>
      <c r="S12402" t="s">
        <v>21</v>
      </c>
      <c r="T12402" t="s">
        <v>13310</v>
      </c>
      <c r="U12402" s="1">
        <v>45528</v>
      </c>
      <c r="V12402">
        <v>51</v>
      </c>
      <c r="W12402" t="str">
        <f t="shared" si="240"/>
        <v>30-59</v>
      </c>
    </row>
    <row r="12403" spans="1:23" x14ac:dyDescent="0.25">
      <c r="A12403" t="s">
        <v>12652</v>
      </c>
      <c r="B12403">
        <v>8560809620</v>
      </c>
      <c r="C12403">
        <v>7959708091</v>
      </c>
      <c r="D12403" s="1">
        <v>45517</v>
      </c>
      <c r="E12403">
        <v>99238</v>
      </c>
      <c r="F12403">
        <v>99291</v>
      </c>
      <c r="G12403" t="s">
        <v>54</v>
      </c>
      <c r="H12403" s="34">
        <v>48641</v>
      </c>
      <c r="I12403" s="7">
        <v>36481</v>
      </c>
      <c r="J12403" s="7">
        <v>28405.85</v>
      </c>
      <c r="K12403" s="7">
        <v>2603</v>
      </c>
      <c r="L12403" s="7">
        <v>5472.15</v>
      </c>
      <c r="M12403" s="5">
        <v>0.15</v>
      </c>
      <c r="N12403" t="s">
        <v>1139</v>
      </c>
      <c r="O12403" t="s">
        <v>30</v>
      </c>
      <c r="P12403" t="s">
        <v>40</v>
      </c>
      <c r="Q12403" t="s">
        <v>32</v>
      </c>
      <c r="R12403" t="s">
        <v>38</v>
      </c>
      <c r="S12403" t="s">
        <v>21</v>
      </c>
      <c r="T12403" t="s">
        <v>13310</v>
      </c>
      <c r="U12403" s="1">
        <v>45581</v>
      </c>
      <c r="V12403">
        <v>64</v>
      </c>
      <c r="W12403" t="str">
        <f t="shared" si="240"/>
        <v>60-89</v>
      </c>
    </row>
    <row r="12404" spans="1:23" x14ac:dyDescent="0.25">
      <c r="A12404" t="s">
        <v>12653</v>
      </c>
      <c r="B12404">
        <v>4814179178</v>
      </c>
      <c r="C12404">
        <v>6001851835</v>
      </c>
      <c r="D12404" s="1">
        <v>45598</v>
      </c>
      <c r="E12404">
        <v>99238</v>
      </c>
      <c r="F12404">
        <v>93000</v>
      </c>
      <c r="G12404" t="s">
        <v>3253</v>
      </c>
      <c r="H12404" s="34">
        <v>85284</v>
      </c>
      <c r="I12404" s="7">
        <v>61404</v>
      </c>
      <c r="J12404" s="7">
        <v>45327.68</v>
      </c>
      <c r="K12404" s="7">
        <v>11164</v>
      </c>
      <c r="L12404" s="7">
        <v>4912.32</v>
      </c>
      <c r="M12404" s="5">
        <v>0.08</v>
      </c>
      <c r="N12404" t="s">
        <v>24</v>
      </c>
      <c r="O12404" t="s">
        <v>27</v>
      </c>
      <c r="P12404" t="s">
        <v>58</v>
      </c>
      <c r="Q12404" t="s">
        <v>32</v>
      </c>
      <c r="R12404" t="s">
        <v>43</v>
      </c>
      <c r="S12404" t="s">
        <v>21</v>
      </c>
      <c r="T12404" t="s">
        <v>13310</v>
      </c>
      <c r="U12404" s="1">
        <v>45683</v>
      </c>
      <c r="V12404">
        <v>85</v>
      </c>
      <c r="W12404" t="str">
        <f t="shared" si="240"/>
        <v>60-89</v>
      </c>
    </row>
    <row r="12405" spans="1:23" x14ac:dyDescent="0.25">
      <c r="A12405" t="s">
        <v>12654</v>
      </c>
      <c r="B12405">
        <v>1467673955</v>
      </c>
      <c r="C12405">
        <v>699854249</v>
      </c>
      <c r="D12405" s="1">
        <v>45417</v>
      </c>
      <c r="E12405">
        <v>99214</v>
      </c>
      <c r="F12405">
        <v>80053</v>
      </c>
      <c r="G12405" t="s">
        <v>174</v>
      </c>
      <c r="H12405" s="34">
        <v>74317</v>
      </c>
      <c r="I12405" s="7">
        <v>53508</v>
      </c>
      <c r="J12405" s="7">
        <v>49227.360000000001</v>
      </c>
      <c r="K12405" s="7">
        <v>0</v>
      </c>
      <c r="L12405" s="7">
        <v>4280.6400000000003</v>
      </c>
      <c r="M12405" s="5">
        <v>0.08</v>
      </c>
      <c r="N12405" t="s">
        <v>24</v>
      </c>
      <c r="O12405" t="s">
        <v>17</v>
      </c>
      <c r="P12405" t="s">
        <v>3148</v>
      </c>
      <c r="Q12405" t="s">
        <v>32</v>
      </c>
      <c r="R12405" t="s">
        <v>43</v>
      </c>
      <c r="S12405" t="s">
        <v>27</v>
      </c>
      <c r="T12405" t="s">
        <v>13310</v>
      </c>
      <c r="U12405" s="1">
        <v>45547</v>
      </c>
      <c r="V12405">
        <v>130</v>
      </c>
      <c r="W12405" t="str">
        <f t="shared" si="240"/>
        <v>120-149</v>
      </c>
    </row>
    <row r="12406" spans="1:23" x14ac:dyDescent="0.25">
      <c r="A12406" t="s">
        <v>12655</v>
      </c>
      <c r="B12406">
        <v>7378300015</v>
      </c>
      <c r="C12406">
        <v>3290886779</v>
      </c>
      <c r="D12406" s="1">
        <v>45913</v>
      </c>
      <c r="E12406">
        <v>99221</v>
      </c>
      <c r="F12406">
        <v>36415</v>
      </c>
      <c r="G12406" t="s">
        <v>3258</v>
      </c>
      <c r="H12406" s="34">
        <v>36645</v>
      </c>
      <c r="I12406" s="7">
        <v>30049</v>
      </c>
      <c r="J12406" s="7">
        <v>21444.18</v>
      </c>
      <c r="K12406" s="7">
        <v>3196</v>
      </c>
      <c r="L12406" s="7">
        <v>5408.82</v>
      </c>
      <c r="M12406" s="5">
        <v>0.18</v>
      </c>
      <c r="N12406" t="s">
        <v>3141</v>
      </c>
      <c r="O12406" t="s">
        <v>30</v>
      </c>
      <c r="P12406" t="s">
        <v>55</v>
      </c>
      <c r="Q12406" t="s">
        <v>19</v>
      </c>
      <c r="R12406" t="s">
        <v>38</v>
      </c>
      <c r="S12406" t="s">
        <v>27</v>
      </c>
      <c r="T12406" t="s">
        <v>13311</v>
      </c>
      <c r="U12406" s="1">
        <v>46080</v>
      </c>
      <c r="V12406">
        <v>167</v>
      </c>
      <c r="W12406" t="str">
        <f t="shared" si="240"/>
        <v>150-179</v>
      </c>
    </row>
    <row r="12407" spans="1:23" x14ac:dyDescent="0.25">
      <c r="A12407" t="s">
        <v>12656</v>
      </c>
      <c r="B12407">
        <v>9568023089</v>
      </c>
      <c r="C12407">
        <v>2354249553</v>
      </c>
      <c r="D12407" s="1">
        <v>45913</v>
      </c>
      <c r="E12407">
        <v>99233</v>
      </c>
      <c r="F12407">
        <v>99215</v>
      </c>
      <c r="G12407" t="s">
        <v>3357</v>
      </c>
      <c r="H12407" s="34">
        <v>22713</v>
      </c>
      <c r="I12407" s="7">
        <v>16353</v>
      </c>
      <c r="J12407" s="7">
        <v>12618.76</v>
      </c>
      <c r="K12407" s="7">
        <v>2426</v>
      </c>
      <c r="L12407" s="7">
        <v>1308.24</v>
      </c>
      <c r="M12407" s="5">
        <v>0.08</v>
      </c>
      <c r="N12407" t="s">
        <v>24</v>
      </c>
      <c r="O12407" t="s">
        <v>30</v>
      </c>
      <c r="P12407" t="s">
        <v>3148</v>
      </c>
      <c r="Q12407" t="s">
        <v>19</v>
      </c>
      <c r="R12407" t="s">
        <v>21</v>
      </c>
      <c r="S12407" t="s">
        <v>17</v>
      </c>
      <c r="T12407" t="s">
        <v>13311</v>
      </c>
      <c r="U12407" s="1">
        <v>46055</v>
      </c>
      <c r="V12407">
        <v>142</v>
      </c>
      <c r="W12407" t="str">
        <f t="shared" si="240"/>
        <v>120-149</v>
      </c>
    </row>
    <row r="12408" spans="1:23" x14ac:dyDescent="0.25">
      <c r="A12408" t="s">
        <v>12657</v>
      </c>
      <c r="B12408">
        <v>1343458458</v>
      </c>
      <c r="C12408">
        <v>8665788332</v>
      </c>
      <c r="D12408" s="1">
        <v>45778</v>
      </c>
      <c r="E12408">
        <v>99238</v>
      </c>
      <c r="F12408">
        <v>99203</v>
      </c>
      <c r="G12408" t="s">
        <v>102</v>
      </c>
      <c r="H12408" s="34">
        <v>40728</v>
      </c>
      <c r="I12408" s="7">
        <v>32582</v>
      </c>
      <c r="J12408" s="7">
        <v>24983.52</v>
      </c>
      <c r="K12408" s="7">
        <v>3037</v>
      </c>
      <c r="L12408" s="7">
        <v>4561.4799999999996</v>
      </c>
      <c r="M12408" s="5">
        <v>0.14000000000000001</v>
      </c>
      <c r="N12408" t="s">
        <v>1135</v>
      </c>
      <c r="O12408" t="s">
        <v>30</v>
      </c>
      <c r="P12408" t="s">
        <v>31</v>
      </c>
      <c r="Q12408" t="s">
        <v>19</v>
      </c>
      <c r="R12408" t="s">
        <v>21</v>
      </c>
      <c r="S12408" t="s">
        <v>21</v>
      </c>
      <c r="T12408" t="s">
        <v>13312</v>
      </c>
      <c r="U12408" s="1">
        <v>45840</v>
      </c>
      <c r="V12408">
        <v>62</v>
      </c>
      <c r="W12408" t="str">
        <f t="shared" si="240"/>
        <v>60-89</v>
      </c>
    </row>
    <row r="12409" spans="1:23" x14ac:dyDescent="0.25">
      <c r="A12409" t="s">
        <v>12658</v>
      </c>
      <c r="B12409">
        <v>347583523</v>
      </c>
      <c r="C12409">
        <v>1960990792</v>
      </c>
      <c r="D12409" s="1">
        <v>45782</v>
      </c>
      <c r="E12409">
        <v>99231</v>
      </c>
      <c r="F12409">
        <v>99202</v>
      </c>
      <c r="G12409" t="s">
        <v>122</v>
      </c>
      <c r="H12409" s="34">
        <v>67094</v>
      </c>
      <c r="I12409" s="7">
        <v>55017</v>
      </c>
      <c r="J12409" s="7">
        <v>23475.94</v>
      </c>
      <c r="K12409" s="7">
        <v>21638</v>
      </c>
      <c r="L12409" s="7">
        <v>9903.06</v>
      </c>
      <c r="M12409" s="5">
        <v>0.18</v>
      </c>
      <c r="N12409" t="s">
        <v>3141</v>
      </c>
      <c r="O12409" t="s">
        <v>27</v>
      </c>
      <c r="P12409" t="s">
        <v>18</v>
      </c>
      <c r="Q12409" t="s">
        <v>19</v>
      </c>
      <c r="R12409" t="s">
        <v>27</v>
      </c>
      <c r="S12409" t="s">
        <v>17</v>
      </c>
      <c r="T12409" t="s">
        <v>13311</v>
      </c>
      <c r="U12409" s="1">
        <v>45827</v>
      </c>
      <c r="V12409">
        <v>45</v>
      </c>
      <c r="W12409" t="str">
        <f t="shared" si="240"/>
        <v>30-59</v>
      </c>
    </row>
    <row r="12410" spans="1:23" x14ac:dyDescent="0.25">
      <c r="A12410" t="s">
        <v>12659</v>
      </c>
      <c r="B12410">
        <v>4097644349</v>
      </c>
      <c r="C12410">
        <v>9648516101</v>
      </c>
      <c r="D12410" s="1">
        <v>45673</v>
      </c>
      <c r="E12410">
        <v>99214</v>
      </c>
      <c r="F12410">
        <v>99292</v>
      </c>
      <c r="G12410" t="s">
        <v>593</v>
      </c>
      <c r="H12410" s="34">
        <v>66764</v>
      </c>
      <c r="I12410" s="7">
        <v>52744</v>
      </c>
      <c r="J12410" s="7">
        <v>31894.959999999999</v>
      </c>
      <c r="K12410" s="7">
        <v>12410</v>
      </c>
      <c r="L12410" s="7">
        <v>8439.0400000000009</v>
      </c>
      <c r="M12410" s="5">
        <v>0.16</v>
      </c>
      <c r="N12410" t="s">
        <v>1138</v>
      </c>
      <c r="O12410" t="s">
        <v>27</v>
      </c>
      <c r="P12410" t="s">
        <v>97</v>
      </c>
      <c r="Q12410" t="s">
        <v>19</v>
      </c>
      <c r="R12410" t="s">
        <v>38</v>
      </c>
      <c r="S12410" t="s">
        <v>27</v>
      </c>
      <c r="T12410" t="s">
        <v>13310</v>
      </c>
      <c r="U12410" s="1">
        <v>45745</v>
      </c>
      <c r="V12410">
        <v>72</v>
      </c>
      <c r="W12410" t="str">
        <f t="shared" si="240"/>
        <v>60-89</v>
      </c>
    </row>
    <row r="12411" spans="1:23" x14ac:dyDescent="0.25">
      <c r="A12411" t="s">
        <v>12660</v>
      </c>
      <c r="B12411">
        <v>7777509984</v>
      </c>
      <c r="C12411">
        <v>3116905416</v>
      </c>
      <c r="D12411" s="1">
        <v>45399</v>
      </c>
      <c r="E12411">
        <v>99233</v>
      </c>
      <c r="F12411">
        <v>99283</v>
      </c>
      <c r="G12411" t="s">
        <v>129</v>
      </c>
      <c r="H12411" s="34">
        <v>99740</v>
      </c>
      <c r="I12411" s="7">
        <v>78795</v>
      </c>
      <c r="J12411" s="7">
        <v>58214.8</v>
      </c>
      <c r="K12411" s="7">
        <v>7973</v>
      </c>
      <c r="L12411" s="7">
        <v>12607.2</v>
      </c>
      <c r="M12411" s="5">
        <v>0.16</v>
      </c>
      <c r="N12411" t="s">
        <v>1138</v>
      </c>
      <c r="O12411" t="s">
        <v>30</v>
      </c>
      <c r="P12411" t="s">
        <v>3150</v>
      </c>
      <c r="Q12411" t="s">
        <v>19</v>
      </c>
      <c r="R12411" t="s">
        <v>43</v>
      </c>
      <c r="S12411" t="s">
        <v>17</v>
      </c>
      <c r="T12411" t="s">
        <v>13311</v>
      </c>
      <c r="U12411" s="1">
        <v>45526</v>
      </c>
      <c r="V12411">
        <v>127</v>
      </c>
      <c r="W12411" t="str">
        <f t="shared" si="240"/>
        <v>120-149</v>
      </c>
    </row>
    <row r="12412" spans="1:23" x14ac:dyDescent="0.25">
      <c r="A12412" t="s">
        <v>12661</v>
      </c>
      <c r="B12412">
        <v>2670648167</v>
      </c>
      <c r="C12412">
        <v>1499038449</v>
      </c>
      <c r="D12412" s="1">
        <v>45923</v>
      </c>
      <c r="E12412">
        <v>99221</v>
      </c>
      <c r="F12412">
        <v>99204</v>
      </c>
      <c r="G12412" t="s">
        <v>3342</v>
      </c>
      <c r="H12412" s="34">
        <v>78738</v>
      </c>
      <c r="I12412" s="7">
        <v>59054</v>
      </c>
      <c r="J12412" s="7">
        <v>42981.9</v>
      </c>
      <c r="K12412" s="7">
        <v>7214</v>
      </c>
      <c r="L12412" s="7">
        <v>8858.1</v>
      </c>
      <c r="M12412" s="5">
        <v>0.15</v>
      </c>
      <c r="N12412" t="s">
        <v>1139</v>
      </c>
      <c r="O12412" t="s">
        <v>27</v>
      </c>
      <c r="P12412" t="s">
        <v>3150</v>
      </c>
      <c r="Q12412" t="s">
        <v>32</v>
      </c>
      <c r="R12412" t="s">
        <v>38</v>
      </c>
      <c r="S12412" t="s">
        <v>17</v>
      </c>
      <c r="T12412" t="s">
        <v>13312</v>
      </c>
      <c r="U12412" s="1">
        <v>46008</v>
      </c>
      <c r="V12412">
        <v>85</v>
      </c>
      <c r="W12412" t="str">
        <f t="shared" si="240"/>
        <v>60-89</v>
      </c>
    </row>
    <row r="12413" spans="1:23" x14ac:dyDescent="0.25">
      <c r="A12413" s="2" t="s">
        <v>12662</v>
      </c>
      <c r="B12413">
        <v>1134146734</v>
      </c>
      <c r="C12413">
        <v>3698830022</v>
      </c>
      <c r="D12413" s="1">
        <v>45669</v>
      </c>
      <c r="E12413">
        <v>99213</v>
      </c>
      <c r="F12413">
        <v>99202</v>
      </c>
      <c r="G12413" t="s">
        <v>3405</v>
      </c>
      <c r="H12413" s="34">
        <v>52765</v>
      </c>
      <c r="I12413" s="7">
        <v>41157</v>
      </c>
      <c r="J12413" s="7">
        <v>17480.599999999999</v>
      </c>
      <c r="K12413" s="7">
        <v>15445</v>
      </c>
      <c r="L12413" s="7">
        <v>8231.4</v>
      </c>
      <c r="M12413" s="5">
        <v>0.2</v>
      </c>
      <c r="N12413" t="s">
        <v>3140</v>
      </c>
      <c r="O12413" t="s">
        <v>27</v>
      </c>
      <c r="P12413" t="s">
        <v>97</v>
      </c>
      <c r="Q12413" t="s">
        <v>32</v>
      </c>
      <c r="R12413" t="s">
        <v>26</v>
      </c>
      <c r="S12413" t="s">
        <v>21</v>
      </c>
      <c r="T12413" t="s">
        <v>13311</v>
      </c>
      <c r="U12413" s="1">
        <v>45824</v>
      </c>
      <c r="V12413">
        <v>155</v>
      </c>
      <c r="W12413" t="str">
        <f t="shared" si="240"/>
        <v>150-179</v>
      </c>
    </row>
    <row r="12414" spans="1:23" x14ac:dyDescent="0.25">
      <c r="A12414" t="s">
        <v>12663</v>
      </c>
      <c r="B12414">
        <v>3973840183</v>
      </c>
      <c r="C12414">
        <v>4963438519</v>
      </c>
      <c r="D12414" s="1">
        <v>45844</v>
      </c>
      <c r="E12414">
        <v>99215</v>
      </c>
      <c r="F12414">
        <v>99213</v>
      </c>
      <c r="G12414" t="s">
        <v>4092</v>
      </c>
      <c r="H12414" s="34">
        <v>17391</v>
      </c>
      <c r="I12414" s="7">
        <v>13043</v>
      </c>
      <c r="J12414" s="7">
        <v>11086.55</v>
      </c>
      <c r="K12414" s="7">
        <v>0</v>
      </c>
      <c r="L12414" s="7">
        <v>1956.45</v>
      </c>
      <c r="M12414" s="5">
        <v>0.15</v>
      </c>
      <c r="N12414" t="s">
        <v>1139</v>
      </c>
      <c r="O12414" t="s">
        <v>17</v>
      </c>
      <c r="P12414" t="s">
        <v>18</v>
      </c>
      <c r="Q12414" t="s">
        <v>32</v>
      </c>
      <c r="R12414" t="s">
        <v>27</v>
      </c>
      <c r="S12414" t="s">
        <v>27</v>
      </c>
      <c r="T12414" t="s">
        <v>13311</v>
      </c>
      <c r="U12414" s="1">
        <v>45974</v>
      </c>
      <c r="V12414">
        <v>130</v>
      </c>
      <c r="W12414" t="str">
        <f t="shared" si="240"/>
        <v>120-149</v>
      </c>
    </row>
    <row r="12415" spans="1:23" x14ac:dyDescent="0.25">
      <c r="A12415" t="s">
        <v>12664</v>
      </c>
      <c r="B12415">
        <v>1275163434</v>
      </c>
      <c r="C12415">
        <v>3245987541</v>
      </c>
      <c r="D12415" s="1">
        <v>45538</v>
      </c>
      <c r="E12415">
        <v>99223</v>
      </c>
      <c r="F12415">
        <v>99203</v>
      </c>
      <c r="G12415" t="s">
        <v>3183</v>
      </c>
      <c r="H12415" s="34">
        <v>58575</v>
      </c>
      <c r="I12415" s="7">
        <v>48032</v>
      </c>
      <c r="J12415" s="7">
        <v>32562.240000000002</v>
      </c>
      <c r="K12415" s="7">
        <v>6824</v>
      </c>
      <c r="L12415" s="7">
        <v>8645.76</v>
      </c>
      <c r="M12415" s="5">
        <v>0.18</v>
      </c>
      <c r="N12415" t="s">
        <v>3141</v>
      </c>
      <c r="O12415" t="s">
        <v>27</v>
      </c>
      <c r="P12415" t="s">
        <v>3150</v>
      </c>
      <c r="Q12415" t="s">
        <v>32</v>
      </c>
      <c r="R12415" t="s">
        <v>43</v>
      </c>
      <c r="S12415" t="s">
        <v>27</v>
      </c>
      <c r="T12415" t="s">
        <v>13310</v>
      </c>
      <c r="U12415" s="1">
        <v>45569</v>
      </c>
      <c r="V12415">
        <v>31</v>
      </c>
      <c r="W12415" t="str">
        <f t="shared" si="240"/>
        <v>30-59</v>
      </c>
    </row>
    <row r="12416" spans="1:23" x14ac:dyDescent="0.25">
      <c r="A12416" t="s">
        <v>12665</v>
      </c>
      <c r="B12416">
        <v>3508051951</v>
      </c>
      <c r="C12416">
        <v>7283820422</v>
      </c>
      <c r="D12416" s="1">
        <v>45661</v>
      </c>
      <c r="E12416">
        <v>99221</v>
      </c>
      <c r="F12416">
        <v>99214</v>
      </c>
      <c r="G12416" t="s">
        <v>279</v>
      </c>
      <c r="H12416" s="34">
        <v>46078</v>
      </c>
      <c r="I12416" s="7">
        <v>37784</v>
      </c>
      <c r="J12416" s="7">
        <v>27187.88</v>
      </c>
      <c r="K12416" s="7">
        <v>3795</v>
      </c>
      <c r="L12416" s="7">
        <v>6801.12</v>
      </c>
      <c r="M12416" s="5">
        <v>0.18</v>
      </c>
      <c r="N12416" t="s">
        <v>3141</v>
      </c>
      <c r="O12416" t="s">
        <v>30</v>
      </c>
      <c r="P12416" t="s">
        <v>3146</v>
      </c>
      <c r="Q12416" t="s">
        <v>32</v>
      </c>
      <c r="R12416" t="s">
        <v>38</v>
      </c>
      <c r="S12416" t="s">
        <v>27</v>
      </c>
      <c r="T12416" t="s">
        <v>13312</v>
      </c>
      <c r="U12416" s="1">
        <v>45761</v>
      </c>
      <c r="V12416">
        <v>100</v>
      </c>
      <c r="W12416" t="str">
        <f t="shared" si="240"/>
        <v>90-119</v>
      </c>
    </row>
    <row r="12417" spans="1:23" x14ac:dyDescent="0.25">
      <c r="A12417" t="s">
        <v>12666</v>
      </c>
      <c r="B12417">
        <v>8294927253</v>
      </c>
      <c r="C12417">
        <v>8631283720</v>
      </c>
      <c r="D12417" s="1">
        <v>45656</v>
      </c>
      <c r="E12417">
        <v>99238</v>
      </c>
      <c r="F12417">
        <v>99282</v>
      </c>
      <c r="G12417" t="s">
        <v>248</v>
      </c>
      <c r="H12417" s="34">
        <v>51941</v>
      </c>
      <c r="I12417" s="7">
        <v>44150</v>
      </c>
      <c r="J12417" s="7">
        <v>36967</v>
      </c>
      <c r="K12417" s="7">
        <v>6300</v>
      </c>
      <c r="L12417" s="7">
        <v>883</v>
      </c>
      <c r="M12417" s="5">
        <v>0.02</v>
      </c>
      <c r="N12417" t="s">
        <v>16</v>
      </c>
      <c r="O12417" t="s">
        <v>30</v>
      </c>
      <c r="P12417" t="s">
        <v>25</v>
      </c>
      <c r="Q12417" t="s">
        <v>32</v>
      </c>
      <c r="R12417" t="s">
        <v>43</v>
      </c>
      <c r="S12417" t="s">
        <v>17</v>
      </c>
      <c r="T12417" t="s">
        <v>13312</v>
      </c>
      <c r="U12417" s="1">
        <v>45734</v>
      </c>
      <c r="V12417">
        <v>78</v>
      </c>
      <c r="W12417" t="str">
        <f t="shared" si="240"/>
        <v>60-89</v>
      </c>
    </row>
    <row r="12418" spans="1:23" x14ac:dyDescent="0.25">
      <c r="A12418" t="s">
        <v>12667</v>
      </c>
      <c r="B12418">
        <v>1969128654</v>
      </c>
      <c r="C12418">
        <v>3085261984</v>
      </c>
      <c r="D12418" s="1">
        <v>45338</v>
      </c>
      <c r="E12418">
        <v>99215</v>
      </c>
      <c r="F12418">
        <v>90834</v>
      </c>
      <c r="G12418" t="s">
        <v>3394</v>
      </c>
      <c r="H12418" s="34">
        <v>83071</v>
      </c>
      <c r="I12418" s="7">
        <v>59811</v>
      </c>
      <c r="J12418" s="7">
        <v>55026.12</v>
      </c>
      <c r="K12418" s="7">
        <v>0</v>
      </c>
      <c r="L12418" s="7">
        <v>4784.88</v>
      </c>
      <c r="M12418" s="5">
        <v>0.08</v>
      </c>
      <c r="N12418" t="s">
        <v>24</v>
      </c>
      <c r="O12418" t="s">
        <v>17</v>
      </c>
      <c r="P12418" t="s">
        <v>3148</v>
      </c>
      <c r="Q12418" t="s">
        <v>32</v>
      </c>
      <c r="R12418" t="s">
        <v>38</v>
      </c>
      <c r="S12418" t="s">
        <v>21</v>
      </c>
      <c r="T12418" t="s">
        <v>13310</v>
      </c>
      <c r="U12418" s="1">
        <v>45388</v>
      </c>
      <c r="V12418">
        <v>50</v>
      </c>
      <c r="W12418" t="str">
        <f t="shared" si="240"/>
        <v>30-59</v>
      </c>
    </row>
    <row r="12419" spans="1:23" x14ac:dyDescent="0.25">
      <c r="A12419" t="s">
        <v>12668</v>
      </c>
      <c r="B12419">
        <v>1356231340</v>
      </c>
      <c r="C12419">
        <v>951625827</v>
      </c>
      <c r="D12419" s="1">
        <v>45513</v>
      </c>
      <c r="E12419">
        <v>99232</v>
      </c>
      <c r="F12419">
        <v>93000</v>
      </c>
      <c r="G12419" t="s">
        <v>67</v>
      </c>
      <c r="H12419" s="34">
        <v>79237</v>
      </c>
      <c r="I12419" s="7">
        <v>61805</v>
      </c>
      <c r="J12419" s="7">
        <v>44408</v>
      </c>
      <c r="K12419" s="7">
        <v>5036</v>
      </c>
      <c r="L12419" s="7">
        <v>12361</v>
      </c>
      <c r="M12419" s="5">
        <v>0.2</v>
      </c>
      <c r="N12419" t="s">
        <v>3140</v>
      </c>
      <c r="O12419" t="s">
        <v>30</v>
      </c>
      <c r="P12419" t="s">
        <v>3146</v>
      </c>
      <c r="Q12419" t="s">
        <v>19</v>
      </c>
      <c r="R12419" t="s">
        <v>21</v>
      </c>
      <c r="S12419" t="s">
        <v>21</v>
      </c>
      <c r="T12419" t="s">
        <v>13310</v>
      </c>
      <c r="U12419" s="1">
        <v>45626</v>
      </c>
      <c r="V12419">
        <v>113</v>
      </c>
      <c r="W12419" t="str">
        <f t="shared" ref="W12419:W12482" si="241">IF(V12419="","",IF(V12419&lt;30,"0-29",IF(V12419&lt;60,"30-59",IF(V12419&lt;90,"60-89",IF(V12419&lt;120,"90-119",IF(V12419&lt;150,"120-149",IF(V12419&lt;180,"150-179",IF(V12419&lt;210,"180-209",IF(V12419&lt;240,"210-239",IF(V12419&lt;270,"240-269",IF(V12419&lt;300,"270-299",IF(V12419&lt;330,"300-329",IF(V12419&lt;360,"330-359","360+")))))))))))))</f>
        <v>90-119</v>
      </c>
    </row>
    <row r="12420" spans="1:23" x14ac:dyDescent="0.25">
      <c r="A12420" t="s">
        <v>12669</v>
      </c>
      <c r="B12420">
        <v>8581324250</v>
      </c>
      <c r="C12420">
        <v>4979529093</v>
      </c>
      <c r="D12420" s="1">
        <v>45579</v>
      </c>
      <c r="E12420">
        <v>99222</v>
      </c>
      <c r="F12420">
        <v>99212</v>
      </c>
      <c r="G12420" t="s">
        <v>293</v>
      </c>
      <c r="H12420" s="34">
        <v>51702</v>
      </c>
      <c r="I12420" s="7">
        <v>40328</v>
      </c>
      <c r="J12420" s="7">
        <v>21654.400000000001</v>
      </c>
      <c r="K12420" s="7">
        <v>10608</v>
      </c>
      <c r="L12420" s="7">
        <v>8065.6</v>
      </c>
      <c r="M12420" s="5">
        <v>0.2</v>
      </c>
      <c r="N12420" t="s">
        <v>3140</v>
      </c>
      <c r="O12420" t="s">
        <v>27</v>
      </c>
      <c r="P12420" t="s">
        <v>55</v>
      </c>
      <c r="Q12420" t="s">
        <v>19</v>
      </c>
      <c r="R12420" t="s">
        <v>27</v>
      </c>
      <c r="S12420" t="s">
        <v>21</v>
      </c>
      <c r="T12420" t="s">
        <v>13312</v>
      </c>
      <c r="U12420" s="1">
        <v>45613</v>
      </c>
      <c r="V12420">
        <v>34</v>
      </c>
      <c r="W12420" t="str">
        <f t="shared" si="241"/>
        <v>30-59</v>
      </c>
    </row>
    <row r="12421" spans="1:23" x14ac:dyDescent="0.25">
      <c r="A12421" t="s">
        <v>12670</v>
      </c>
      <c r="B12421">
        <v>4046359447</v>
      </c>
      <c r="C12421">
        <v>1582872568</v>
      </c>
      <c r="D12421" s="1">
        <v>45867</v>
      </c>
      <c r="E12421">
        <v>99238</v>
      </c>
      <c r="F12421">
        <v>90834</v>
      </c>
      <c r="G12421" t="s">
        <v>200</v>
      </c>
      <c r="H12421" s="34">
        <v>29865</v>
      </c>
      <c r="I12421" s="7">
        <v>23295</v>
      </c>
      <c r="J12421" s="7">
        <v>16056</v>
      </c>
      <c r="K12421" s="7">
        <v>2580</v>
      </c>
      <c r="L12421" s="7">
        <v>4659</v>
      </c>
      <c r="M12421" s="5">
        <v>0.2</v>
      </c>
      <c r="N12421" t="s">
        <v>3140</v>
      </c>
      <c r="O12421" t="s">
        <v>30</v>
      </c>
      <c r="P12421" t="s">
        <v>3148</v>
      </c>
      <c r="Q12421" t="s">
        <v>19</v>
      </c>
      <c r="R12421" t="s">
        <v>38</v>
      </c>
      <c r="S12421" t="s">
        <v>21</v>
      </c>
      <c r="T12421" t="s">
        <v>13312</v>
      </c>
      <c r="U12421" s="1">
        <v>46006</v>
      </c>
      <c r="V12421">
        <v>139</v>
      </c>
      <c r="W12421" t="str">
        <f t="shared" si="241"/>
        <v>120-149</v>
      </c>
    </row>
    <row r="12422" spans="1:23" x14ac:dyDescent="0.25">
      <c r="A12422" t="s">
        <v>12671</v>
      </c>
      <c r="B12422">
        <v>5611286211</v>
      </c>
      <c r="C12422">
        <v>9885734997</v>
      </c>
      <c r="D12422" s="1">
        <v>45909</v>
      </c>
      <c r="E12422">
        <v>99222</v>
      </c>
      <c r="F12422">
        <v>99205</v>
      </c>
      <c r="G12422" t="s">
        <v>159</v>
      </c>
      <c r="H12422" s="34">
        <v>46028</v>
      </c>
      <c r="I12422" s="7">
        <v>36362</v>
      </c>
      <c r="J12422" s="7">
        <v>30544.080000000002</v>
      </c>
      <c r="K12422" s="7">
        <v>0</v>
      </c>
      <c r="L12422" s="7">
        <v>5817.92</v>
      </c>
      <c r="M12422" s="5">
        <v>0.16</v>
      </c>
      <c r="N12422" t="s">
        <v>1138</v>
      </c>
      <c r="O12422" t="s">
        <v>17</v>
      </c>
      <c r="P12422" t="s">
        <v>58</v>
      </c>
      <c r="Q12422" t="s">
        <v>19</v>
      </c>
      <c r="R12422" t="s">
        <v>27</v>
      </c>
      <c r="S12422" t="s">
        <v>21</v>
      </c>
      <c r="T12422" t="s">
        <v>13312</v>
      </c>
      <c r="U12422" s="1">
        <v>45949</v>
      </c>
      <c r="V12422">
        <v>40</v>
      </c>
      <c r="W12422" t="str">
        <f t="shared" si="241"/>
        <v>30-59</v>
      </c>
    </row>
    <row r="12423" spans="1:23" x14ac:dyDescent="0.25">
      <c r="A12423" t="s">
        <v>12672</v>
      </c>
      <c r="B12423">
        <v>4947764486</v>
      </c>
      <c r="C12423">
        <v>5246879470</v>
      </c>
      <c r="D12423" s="1">
        <v>45461</v>
      </c>
      <c r="E12423">
        <v>99213</v>
      </c>
      <c r="F12423">
        <v>99291</v>
      </c>
      <c r="G12423" t="s">
        <v>3242</v>
      </c>
      <c r="H12423" s="34">
        <v>88739</v>
      </c>
      <c r="I12423" s="7">
        <v>72766</v>
      </c>
      <c r="J12423" s="7">
        <v>49865.120000000003</v>
      </c>
      <c r="K12423" s="7">
        <v>9803</v>
      </c>
      <c r="L12423" s="7">
        <v>13097.88</v>
      </c>
      <c r="M12423" s="5">
        <v>0.18</v>
      </c>
      <c r="N12423" t="s">
        <v>3141</v>
      </c>
      <c r="O12423" t="s">
        <v>30</v>
      </c>
      <c r="P12423" t="s">
        <v>3150</v>
      </c>
      <c r="Q12423" t="s">
        <v>19</v>
      </c>
      <c r="R12423" t="s">
        <v>21</v>
      </c>
      <c r="S12423" t="s">
        <v>21</v>
      </c>
      <c r="T12423" t="s">
        <v>13310</v>
      </c>
      <c r="U12423" s="1">
        <v>45626</v>
      </c>
      <c r="V12423">
        <v>166</v>
      </c>
      <c r="W12423" t="str">
        <f t="shared" si="241"/>
        <v>150-179</v>
      </c>
    </row>
    <row r="12424" spans="1:23" x14ac:dyDescent="0.25">
      <c r="A12424" t="s">
        <v>12673</v>
      </c>
      <c r="B12424">
        <v>8884437045</v>
      </c>
      <c r="C12424">
        <v>4837377466</v>
      </c>
      <c r="D12424" s="1">
        <v>45708</v>
      </c>
      <c r="E12424">
        <v>99215</v>
      </c>
      <c r="F12424">
        <v>81000</v>
      </c>
      <c r="G12424" t="s">
        <v>200</v>
      </c>
      <c r="H12424" s="34">
        <v>50187</v>
      </c>
      <c r="I12424" s="7">
        <v>37640</v>
      </c>
      <c r="J12424" s="7">
        <v>22133</v>
      </c>
      <c r="K12424" s="7">
        <v>9861</v>
      </c>
      <c r="L12424" s="7">
        <v>5646</v>
      </c>
      <c r="M12424" s="5">
        <v>0.15</v>
      </c>
      <c r="N12424" t="s">
        <v>1139</v>
      </c>
      <c r="O12424" t="s">
        <v>27</v>
      </c>
      <c r="P12424" t="s">
        <v>35</v>
      </c>
      <c r="Q12424" t="s">
        <v>32</v>
      </c>
      <c r="R12424" t="s">
        <v>26</v>
      </c>
      <c r="S12424" t="s">
        <v>21</v>
      </c>
      <c r="T12424" t="s">
        <v>13311</v>
      </c>
      <c r="U12424" s="1">
        <v>45884</v>
      </c>
      <c r="V12424">
        <v>176</v>
      </c>
      <c r="W12424" t="str">
        <f t="shared" si="241"/>
        <v>150-179</v>
      </c>
    </row>
    <row r="12425" spans="1:23" x14ac:dyDescent="0.25">
      <c r="A12425" t="s">
        <v>12674</v>
      </c>
      <c r="B12425">
        <v>3292370713</v>
      </c>
      <c r="C12425">
        <v>7583195926</v>
      </c>
      <c r="D12425" s="1">
        <v>45567</v>
      </c>
      <c r="E12425">
        <v>99215</v>
      </c>
      <c r="F12425">
        <v>93000</v>
      </c>
      <c r="G12425" t="s">
        <v>3523</v>
      </c>
      <c r="H12425" s="34">
        <v>9635</v>
      </c>
      <c r="I12425" s="7">
        <v>7515</v>
      </c>
      <c r="J12425" s="7">
        <v>3446</v>
      </c>
      <c r="K12425" s="7">
        <v>2566</v>
      </c>
      <c r="L12425" s="7">
        <v>1503</v>
      </c>
      <c r="M12425" s="5">
        <v>0.2</v>
      </c>
      <c r="N12425" t="s">
        <v>3140</v>
      </c>
      <c r="O12425" t="s">
        <v>27</v>
      </c>
      <c r="P12425" t="s">
        <v>35</v>
      </c>
      <c r="Q12425" t="s">
        <v>32</v>
      </c>
      <c r="R12425" t="s">
        <v>27</v>
      </c>
      <c r="S12425" t="s">
        <v>21</v>
      </c>
      <c r="T12425" t="s">
        <v>13312</v>
      </c>
      <c r="U12425" s="1">
        <v>45696</v>
      </c>
      <c r="V12425">
        <v>129</v>
      </c>
      <c r="W12425" t="str">
        <f t="shared" si="241"/>
        <v>120-149</v>
      </c>
    </row>
    <row r="12426" spans="1:23" x14ac:dyDescent="0.25">
      <c r="A12426" t="s">
        <v>12675</v>
      </c>
      <c r="B12426">
        <v>6158424578</v>
      </c>
      <c r="C12426">
        <v>9447822280</v>
      </c>
      <c r="D12426" s="1">
        <v>45454</v>
      </c>
      <c r="E12426">
        <v>99238</v>
      </c>
      <c r="F12426">
        <v>99204</v>
      </c>
      <c r="G12426" t="s">
        <v>3218</v>
      </c>
      <c r="H12426" s="34">
        <v>75400</v>
      </c>
      <c r="I12426" s="7">
        <v>64090</v>
      </c>
      <c r="J12426" s="7">
        <v>58726.2</v>
      </c>
      <c r="K12426" s="7">
        <v>4082</v>
      </c>
      <c r="L12426" s="7">
        <v>1281.8</v>
      </c>
      <c r="M12426" s="5">
        <v>0.02</v>
      </c>
      <c r="N12426" t="s">
        <v>16</v>
      </c>
      <c r="O12426" t="s">
        <v>30</v>
      </c>
      <c r="P12426" t="s">
        <v>18</v>
      </c>
      <c r="Q12426" t="s">
        <v>19</v>
      </c>
      <c r="R12426" t="s">
        <v>38</v>
      </c>
      <c r="S12426" t="s">
        <v>27</v>
      </c>
      <c r="T12426" t="s">
        <v>13310</v>
      </c>
      <c r="U12426" s="1">
        <v>45593</v>
      </c>
      <c r="V12426">
        <v>139</v>
      </c>
      <c r="W12426" t="str">
        <f t="shared" si="241"/>
        <v>120-149</v>
      </c>
    </row>
    <row r="12427" spans="1:23" x14ac:dyDescent="0.25">
      <c r="A12427" t="s">
        <v>12676</v>
      </c>
      <c r="B12427">
        <v>3524967233</v>
      </c>
      <c r="C12427">
        <v>6192142512</v>
      </c>
      <c r="D12427" s="1">
        <v>45383</v>
      </c>
      <c r="E12427">
        <v>99214</v>
      </c>
      <c r="F12427">
        <v>85025</v>
      </c>
      <c r="G12427" t="s">
        <v>351</v>
      </c>
      <c r="H12427" s="34">
        <v>92421</v>
      </c>
      <c r="I12427" s="7">
        <v>78558</v>
      </c>
      <c r="J12427" s="7">
        <v>68810.84</v>
      </c>
      <c r="K12427" s="7">
        <v>8176</v>
      </c>
      <c r="L12427" s="7">
        <v>1571.16</v>
      </c>
      <c r="M12427" s="5">
        <v>0.02</v>
      </c>
      <c r="N12427" t="s">
        <v>16</v>
      </c>
      <c r="O12427" t="s">
        <v>30</v>
      </c>
      <c r="P12427" t="s">
        <v>97</v>
      </c>
      <c r="Q12427" t="s">
        <v>19</v>
      </c>
      <c r="R12427" t="s">
        <v>20</v>
      </c>
      <c r="S12427" t="s">
        <v>21</v>
      </c>
      <c r="T12427" t="s">
        <v>13311</v>
      </c>
      <c r="U12427" s="1">
        <v>45491</v>
      </c>
      <c r="V12427">
        <v>108</v>
      </c>
      <c r="W12427" t="str">
        <f t="shared" si="241"/>
        <v>90-119</v>
      </c>
    </row>
    <row r="12428" spans="1:23" x14ac:dyDescent="0.25">
      <c r="A12428" t="s">
        <v>12677</v>
      </c>
      <c r="B12428">
        <v>2704864977</v>
      </c>
      <c r="C12428">
        <v>1575974230</v>
      </c>
      <c r="D12428" s="1">
        <v>45859</v>
      </c>
      <c r="E12428">
        <v>99214</v>
      </c>
      <c r="F12428">
        <v>99203</v>
      </c>
      <c r="G12428" t="s">
        <v>3325</v>
      </c>
      <c r="H12428" s="34">
        <v>67436</v>
      </c>
      <c r="I12428" s="7">
        <v>52600</v>
      </c>
      <c r="J12428" s="7">
        <v>21828</v>
      </c>
      <c r="K12428" s="7">
        <v>20252</v>
      </c>
      <c r="L12428" s="7">
        <v>10520</v>
      </c>
      <c r="M12428" s="5">
        <v>0.2</v>
      </c>
      <c r="N12428" t="s">
        <v>3140</v>
      </c>
      <c r="O12428" t="s">
        <v>27</v>
      </c>
      <c r="P12428" t="s">
        <v>3150</v>
      </c>
      <c r="Q12428" t="s">
        <v>32</v>
      </c>
      <c r="R12428" t="s">
        <v>27</v>
      </c>
      <c r="S12428" t="s">
        <v>27</v>
      </c>
      <c r="T12428" t="s">
        <v>13311</v>
      </c>
      <c r="U12428" s="1">
        <v>45987</v>
      </c>
      <c r="V12428">
        <v>128</v>
      </c>
      <c r="W12428" t="str">
        <f t="shared" si="241"/>
        <v>120-149</v>
      </c>
    </row>
    <row r="12429" spans="1:23" x14ac:dyDescent="0.25">
      <c r="A12429" t="s">
        <v>12678</v>
      </c>
      <c r="B12429">
        <v>4035031568</v>
      </c>
      <c r="C12429">
        <v>1211872010</v>
      </c>
      <c r="D12429" s="1">
        <v>45343</v>
      </c>
      <c r="E12429">
        <v>99232</v>
      </c>
      <c r="F12429">
        <v>99211</v>
      </c>
      <c r="G12429" t="s">
        <v>57</v>
      </c>
      <c r="H12429" s="34">
        <v>85348</v>
      </c>
      <c r="I12429" s="7">
        <v>69985</v>
      </c>
      <c r="J12429" s="7">
        <v>57387.7</v>
      </c>
      <c r="K12429" s="7">
        <v>0</v>
      </c>
      <c r="L12429" s="7">
        <v>12597.3</v>
      </c>
      <c r="M12429" s="5">
        <v>0.18</v>
      </c>
      <c r="N12429" t="s">
        <v>3141</v>
      </c>
      <c r="O12429" t="s">
        <v>17</v>
      </c>
      <c r="P12429" t="s">
        <v>3148</v>
      </c>
      <c r="Q12429" t="s">
        <v>19</v>
      </c>
      <c r="R12429" t="s">
        <v>27</v>
      </c>
      <c r="S12429" t="s">
        <v>17</v>
      </c>
      <c r="T12429" t="s">
        <v>13310</v>
      </c>
      <c r="U12429" s="1">
        <v>45421</v>
      </c>
      <c r="V12429">
        <v>78</v>
      </c>
      <c r="W12429" t="str">
        <f t="shared" si="241"/>
        <v>60-89</v>
      </c>
    </row>
    <row r="12430" spans="1:23" x14ac:dyDescent="0.25">
      <c r="A12430" t="s">
        <v>12679</v>
      </c>
      <c r="B12430">
        <v>6402318252</v>
      </c>
      <c r="C12430">
        <v>8569538650</v>
      </c>
      <c r="D12430" s="1">
        <v>45345</v>
      </c>
      <c r="E12430">
        <v>99223</v>
      </c>
      <c r="F12430">
        <v>99203</v>
      </c>
      <c r="G12430" t="s">
        <v>320</v>
      </c>
      <c r="H12430" s="34">
        <v>23223</v>
      </c>
      <c r="I12430" s="7">
        <v>16721</v>
      </c>
      <c r="J12430" s="7">
        <v>15383.32</v>
      </c>
      <c r="K12430" s="7">
        <v>0</v>
      </c>
      <c r="L12430" s="7">
        <v>1337.68</v>
      </c>
      <c r="M12430" s="5">
        <v>0.08</v>
      </c>
      <c r="N12430" t="s">
        <v>24</v>
      </c>
      <c r="O12430" t="s">
        <v>17</v>
      </c>
      <c r="P12430" t="s">
        <v>58</v>
      </c>
      <c r="Q12430" t="s">
        <v>19</v>
      </c>
      <c r="R12430" t="s">
        <v>38</v>
      </c>
      <c r="S12430" t="s">
        <v>17</v>
      </c>
      <c r="T12430" t="s">
        <v>13312</v>
      </c>
      <c r="U12430" s="1">
        <v>45416</v>
      </c>
      <c r="V12430">
        <v>71</v>
      </c>
      <c r="W12430" t="str">
        <f t="shared" si="241"/>
        <v>60-89</v>
      </c>
    </row>
    <row r="12431" spans="1:23" x14ac:dyDescent="0.25">
      <c r="A12431" t="s">
        <v>12680</v>
      </c>
      <c r="B12431">
        <v>2683174138</v>
      </c>
      <c r="C12431">
        <v>8584408723</v>
      </c>
      <c r="D12431" s="1">
        <v>45939</v>
      </c>
      <c r="E12431">
        <v>99231</v>
      </c>
      <c r="F12431">
        <v>71046</v>
      </c>
      <c r="G12431" t="s">
        <v>3531</v>
      </c>
      <c r="H12431" s="34">
        <v>58902</v>
      </c>
      <c r="I12431" s="7">
        <v>45944</v>
      </c>
      <c r="J12431" s="7">
        <v>36755.199999999997</v>
      </c>
      <c r="K12431" s="7">
        <v>0</v>
      </c>
      <c r="L12431" s="7">
        <v>9188.7999999999993</v>
      </c>
      <c r="M12431" s="5">
        <v>0.2</v>
      </c>
      <c r="N12431" t="s">
        <v>3140</v>
      </c>
      <c r="O12431" t="s">
        <v>17</v>
      </c>
      <c r="P12431" t="s">
        <v>3150</v>
      </c>
      <c r="Q12431" t="s">
        <v>32</v>
      </c>
      <c r="R12431" t="s">
        <v>26</v>
      </c>
      <c r="S12431" t="s">
        <v>21</v>
      </c>
      <c r="T12431" t="s">
        <v>13310</v>
      </c>
      <c r="U12431" s="1">
        <v>46078</v>
      </c>
      <c r="V12431">
        <v>139</v>
      </c>
      <c r="W12431" t="str">
        <f t="shared" si="241"/>
        <v>120-149</v>
      </c>
    </row>
    <row r="12432" spans="1:23" x14ac:dyDescent="0.25">
      <c r="A12432" t="s">
        <v>12681</v>
      </c>
      <c r="B12432">
        <v>2706376287</v>
      </c>
      <c r="C12432">
        <v>7961787633</v>
      </c>
      <c r="D12432" s="1">
        <v>45492</v>
      </c>
      <c r="E12432">
        <v>99238</v>
      </c>
      <c r="F12432">
        <v>99201</v>
      </c>
      <c r="G12432" t="s">
        <v>296</v>
      </c>
      <c r="H12432" s="34">
        <v>54678</v>
      </c>
      <c r="I12432" s="7">
        <v>43742</v>
      </c>
      <c r="J12432" s="7">
        <v>34669.120000000003</v>
      </c>
      <c r="K12432" s="7">
        <v>2949</v>
      </c>
      <c r="L12432" s="7">
        <v>6123.88</v>
      </c>
      <c r="M12432" s="5">
        <v>0.14000000000000001</v>
      </c>
      <c r="N12432" t="s">
        <v>1135</v>
      </c>
      <c r="O12432" t="s">
        <v>30</v>
      </c>
      <c r="P12432" t="s">
        <v>3148</v>
      </c>
      <c r="Q12432" t="s">
        <v>32</v>
      </c>
      <c r="R12432" t="s">
        <v>27</v>
      </c>
      <c r="S12432" t="s">
        <v>27</v>
      </c>
      <c r="T12432" t="s">
        <v>13311</v>
      </c>
      <c r="U12432" s="1">
        <v>45603</v>
      </c>
      <c r="V12432">
        <v>111</v>
      </c>
      <c r="W12432" t="str">
        <f t="shared" si="241"/>
        <v>90-119</v>
      </c>
    </row>
    <row r="12433" spans="1:23" x14ac:dyDescent="0.25">
      <c r="A12433" t="s">
        <v>12682</v>
      </c>
      <c r="B12433">
        <v>3324234526</v>
      </c>
      <c r="C12433">
        <v>9251810337</v>
      </c>
      <c r="D12433" s="1">
        <v>45625</v>
      </c>
      <c r="E12433">
        <v>99232</v>
      </c>
      <c r="F12433">
        <v>81000</v>
      </c>
      <c r="G12433" t="s">
        <v>134</v>
      </c>
      <c r="H12433" s="34">
        <v>91847</v>
      </c>
      <c r="I12433" s="7">
        <v>66130</v>
      </c>
      <c r="J12433" s="7">
        <v>60839.6</v>
      </c>
      <c r="K12433" s="7">
        <v>0</v>
      </c>
      <c r="L12433" s="7">
        <v>5290.4</v>
      </c>
      <c r="M12433" s="5">
        <v>0.08</v>
      </c>
      <c r="N12433" t="s">
        <v>24</v>
      </c>
      <c r="O12433" t="s">
        <v>17</v>
      </c>
      <c r="P12433" t="s">
        <v>3146</v>
      </c>
      <c r="Q12433" t="s">
        <v>19</v>
      </c>
      <c r="R12433" t="s">
        <v>38</v>
      </c>
      <c r="S12433" t="s">
        <v>21</v>
      </c>
      <c r="T12433" t="s">
        <v>13312</v>
      </c>
      <c r="U12433" s="1">
        <v>45768</v>
      </c>
      <c r="V12433">
        <v>143</v>
      </c>
      <c r="W12433" t="str">
        <f t="shared" si="241"/>
        <v>120-149</v>
      </c>
    </row>
    <row r="12434" spans="1:23" x14ac:dyDescent="0.25">
      <c r="A12434" t="s">
        <v>12683</v>
      </c>
      <c r="B12434">
        <v>3631868256</v>
      </c>
      <c r="C12434">
        <v>7116584762</v>
      </c>
      <c r="D12434" s="1">
        <v>45919</v>
      </c>
      <c r="E12434">
        <v>99213</v>
      </c>
      <c r="F12434">
        <v>99283</v>
      </c>
      <c r="G12434" t="s">
        <v>3552</v>
      </c>
      <c r="H12434" s="34">
        <v>29437</v>
      </c>
      <c r="I12434" s="7">
        <v>25021</v>
      </c>
      <c r="J12434" s="7">
        <v>21859.58</v>
      </c>
      <c r="K12434" s="7">
        <v>2661</v>
      </c>
      <c r="L12434" s="7">
        <v>500.42</v>
      </c>
      <c r="M12434" s="5">
        <v>0.02</v>
      </c>
      <c r="N12434" t="s">
        <v>16</v>
      </c>
      <c r="O12434" t="s">
        <v>30</v>
      </c>
      <c r="P12434" t="s">
        <v>3149</v>
      </c>
      <c r="Q12434" t="s">
        <v>32</v>
      </c>
      <c r="R12434" t="s">
        <v>20</v>
      </c>
      <c r="S12434" t="s">
        <v>27</v>
      </c>
      <c r="T12434" t="s">
        <v>13310</v>
      </c>
      <c r="U12434" s="1">
        <v>46030</v>
      </c>
      <c r="V12434">
        <v>111</v>
      </c>
      <c r="W12434" t="str">
        <f t="shared" si="241"/>
        <v>90-119</v>
      </c>
    </row>
    <row r="12435" spans="1:23" x14ac:dyDescent="0.25">
      <c r="A12435" t="s">
        <v>12684</v>
      </c>
      <c r="B12435">
        <v>8102472398</v>
      </c>
      <c r="C12435">
        <v>7788294286</v>
      </c>
      <c r="D12435" s="1">
        <v>45853</v>
      </c>
      <c r="E12435">
        <v>99213</v>
      </c>
      <c r="F12435">
        <v>99203</v>
      </c>
      <c r="G12435" t="s">
        <v>3400</v>
      </c>
      <c r="H12435" s="34">
        <v>61261</v>
      </c>
      <c r="I12435" s="7">
        <v>50234</v>
      </c>
      <c r="J12435" s="7">
        <v>22438.880000000001</v>
      </c>
      <c r="K12435" s="7">
        <v>18753</v>
      </c>
      <c r="L12435" s="7">
        <v>9042.1200000000008</v>
      </c>
      <c r="M12435" s="5">
        <v>0.18</v>
      </c>
      <c r="N12435" t="s">
        <v>3141</v>
      </c>
      <c r="O12435" t="s">
        <v>27</v>
      </c>
      <c r="P12435" t="s">
        <v>40</v>
      </c>
      <c r="Q12435" t="s">
        <v>32</v>
      </c>
      <c r="R12435" t="s">
        <v>43</v>
      </c>
      <c r="S12435" t="s">
        <v>21</v>
      </c>
      <c r="T12435" t="s">
        <v>13311</v>
      </c>
      <c r="U12435" s="1">
        <v>46020</v>
      </c>
      <c r="V12435">
        <v>167</v>
      </c>
      <c r="W12435" t="str">
        <f t="shared" si="241"/>
        <v>150-179</v>
      </c>
    </row>
    <row r="12436" spans="1:23" x14ac:dyDescent="0.25">
      <c r="A12436" t="s">
        <v>12685</v>
      </c>
      <c r="B12436">
        <v>5154341658</v>
      </c>
      <c r="C12436">
        <v>2386407921</v>
      </c>
      <c r="D12436" s="1">
        <v>45358</v>
      </c>
      <c r="E12436">
        <v>99221</v>
      </c>
      <c r="F12436">
        <v>36415</v>
      </c>
      <c r="G12436" t="s">
        <v>91</v>
      </c>
      <c r="H12436" s="34">
        <v>53559</v>
      </c>
      <c r="I12436" s="7">
        <v>42847</v>
      </c>
      <c r="J12436" s="7">
        <v>36848.42</v>
      </c>
      <c r="K12436" s="7">
        <v>0</v>
      </c>
      <c r="L12436" s="7">
        <v>5998.58</v>
      </c>
      <c r="M12436" s="5">
        <v>0.14000000000000001</v>
      </c>
      <c r="N12436" t="s">
        <v>1135</v>
      </c>
      <c r="O12436" t="s">
        <v>17</v>
      </c>
      <c r="P12436" t="s">
        <v>3149</v>
      </c>
      <c r="Q12436" t="s">
        <v>32</v>
      </c>
      <c r="R12436" t="s">
        <v>26</v>
      </c>
      <c r="S12436" t="s">
        <v>21</v>
      </c>
      <c r="T12436" t="s">
        <v>13311</v>
      </c>
      <c r="U12436" s="1">
        <v>45440</v>
      </c>
      <c r="V12436">
        <v>82</v>
      </c>
      <c r="W12436" t="str">
        <f t="shared" si="241"/>
        <v>60-89</v>
      </c>
    </row>
    <row r="12437" spans="1:23" x14ac:dyDescent="0.25">
      <c r="A12437" t="s">
        <v>12686</v>
      </c>
      <c r="B12437">
        <v>9352931417</v>
      </c>
      <c r="C12437">
        <v>2249783416</v>
      </c>
      <c r="D12437" s="1">
        <v>45372</v>
      </c>
      <c r="E12437">
        <v>99213</v>
      </c>
      <c r="F12437">
        <v>99284</v>
      </c>
      <c r="G12437" t="s">
        <v>445</v>
      </c>
      <c r="H12437" s="34">
        <v>49762</v>
      </c>
      <c r="I12437" s="7">
        <v>39810</v>
      </c>
      <c r="J12437" s="7">
        <v>34236.6</v>
      </c>
      <c r="K12437" s="7">
        <v>0</v>
      </c>
      <c r="L12437" s="7">
        <v>5573.4</v>
      </c>
      <c r="M12437" s="5">
        <v>0.14000000000000001</v>
      </c>
      <c r="N12437" t="s">
        <v>1135</v>
      </c>
      <c r="O12437" t="s">
        <v>17</v>
      </c>
      <c r="P12437" t="s">
        <v>58</v>
      </c>
      <c r="Q12437" t="s">
        <v>19</v>
      </c>
      <c r="R12437" t="s">
        <v>38</v>
      </c>
      <c r="S12437" t="s">
        <v>17</v>
      </c>
      <c r="T12437" t="s">
        <v>13310</v>
      </c>
      <c r="U12437" s="1">
        <v>45459</v>
      </c>
      <c r="V12437">
        <v>87</v>
      </c>
      <c r="W12437" t="str">
        <f t="shared" si="241"/>
        <v>60-89</v>
      </c>
    </row>
    <row r="12438" spans="1:23" x14ac:dyDescent="0.25">
      <c r="A12438" t="s">
        <v>12687</v>
      </c>
      <c r="B12438">
        <v>8997533077</v>
      </c>
      <c r="C12438">
        <v>5027910265</v>
      </c>
      <c r="D12438" s="1">
        <v>45887</v>
      </c>
      <c r="E12438">
        <v>99213</v>
      </c>
      <c r="F12438">
        <v>99211</v>
      </c>
      <c r="G12438" t="s">
        <v>166</v>
      </c>
      <c r="H12438" s="34">
        <v>47393</v>
      </c>
      <c r="I12438" s="7">
        <v>35545</v>
      </c>
      <c r="J12438" s="7">
        <v>26611.25</v>
      </c>
      <c r="K12438" s="7">
        <v>3602</v>
      </c>
      <c r="L12438" s="7">
        <v>5331.75</v>
      </c>
      <c r="M12438" s="5">
        <v>0.15</v>
      </c>
      <c r="N12438" t="s">
        <v>1139</v>
      </c>
      <c r="O12438" t="s">
        <v>30</v>
      </c>
      <c r="P12438" t="s">
        <v>58</v>
      </c>
      <c r="Q12438" t="s">
        <v>32</v>
      </c>
      <c r="R12438" t="s">
        <v>27</v>
      </c>
      <c r="S12438" t="s">
        <v>17</v>
      </c>
      <c r="T12438" t="s">
        <v>13311</v>
      </c>
      <c r="U12438" s="1">
        <v>46044</v>
      </c>
      <c r="V12438">
        <v>158</v>
      </c>
      <c r="W12438" t="str">
        <f t="shared" si="241"/>
        <v>150-179</v>
      </c>
    </row>
    <row r="12439" spans="1:23" x14ac:dyDescent="0.25">
      <c r="A12439" t="s">
        <v>12688</v>
      </c>
      <c r="B12439">
        <v>343371413</v>
      </c>
      <c r="C12439">
        <v>5136195440</v>
      </c>
      <c r="D12439" s="1">
        <v>45728</v>
      </c>
      <c r="E12439">
        <v>99233</v>
      </c>
      <c r="F12439">
        <v>99292</v>
      </c>
      <c r="G12439" t="s">
        <v>320</v>
      </c>
      <c r="H12439" s="34">
        <v>78764</v>
      </c>
      <c r="I12439" s="7">
        <v>64586</v>
      </c>
      <c r="J12439" s="7">
        <v>48470.52</v>
      </c>
      <c r="K12439" s="7">
        <v>4490</v>
      </c>
      <c r="L12439" s="7">
        <v>11625.48</v>
      </c>
      <c r="M12439" s="5">
        <v>0.18</v>
      </c>
      <c r="N12439" t="s">
        <v>3141</v>
      </c>
      <c r="O12439" t="s">
        <v>30</v>
      </c>
      <c r="P12439" t="s">
        <v>25</v>
      </c>
      <c r="Q12439" t="s">
        <v>32</v>
      </c>
      <c r="R12439" t="s">
        <v>26</v>
      </c>
      <c r="S12439" t="s">
        <v>21</v>
      </c>
      <c r="T12439" t="s">
        <v>13311</v>
      </c>
      <c r="U12439" s="1">
        <v>45819</v>
      </c>
      <c r="V12439">
        <v>91</v>
      </c>
      <c r="W12439" t="str">
        <f t="shared" si="241"/>
        <v>90-119</v>
      </c>
    </row>
    <row r="12440" spans="1:23" x14ac:dyDescent="0.25">
      <c r="A12440" t="s">
        <v>12689</v>
      </c>
      <c r="B12440">
        <v>4156452591</v>
      </c>
      <c r="C12440">
        <v>1531297226</v>
      </c>
      <c r="D12440" s="1">
        <v>45588</v>
      </c>
      <c r="E12440">
        <v>99215</v>
      </c>
      <c r="F12440">
        <v>99214</v>
      </c>
      <c r="G12440" t="s">
        <v>3552</v>
      </c>
      <c r="H12440" s="34">
        <v>95689</v>
      </c>
      <c r="I12440" s="7">
        <v>71767</v>
      </c>
      <c r="J12440" s="7">
        <v>49501.95</v>
      </c>
      <c r="K12440" s="7">
        <v>11500</v>
      </c>
      <c r="L12440" s="7">
        <v>10765.05</v>
      </c>
      <c r="M12440" s="5">
        <v>0.15</v>
      </c>
      <c r="N12440" t="s">
        <v>1139</v>
      </c>
      <c r="O12440" t="s">
        <v>27</v>
      </c>
      <c r="P12440" t="s">
        <v>58</v>
      </c>
      <c r="Q12440" t="s">
        <v>32</v>
      </c>
      <c r="R12440" t="s">
        <v>21</v>
      </c>
      <c r="S12440" t="s">
        <v>21</v>
      </c>
      <c r="T12440" t="s">
        <v>13311</v>
      </c>
      <c r="U12440" s="1">
        <v>45681</v>
      </c>
      <c r="V12440">
        <v>93</v>
      </c>
      <c r="W12440" t="str">
        <f t="shared" si="241"/>
        <v>90-119</v>
      </c>
    </row>
    <row r="12441" spans="1:23" x14ac:dyDescent="0.25">
      <c r="A12441" t="s">
        <v>12690</v>
      </c>
      <c r="B12441">
        <v>9197804222</v>
      </c>
      <c r="C12441">
        <v>8624143473</v>
      </c>
      <c r="D12441" s="1">
        <v>45306</v>
      </c>
      <c r="E12441">
        <v>99238</v>
      </c>
      <c r="F12441">
        <v>99212</v>
      </c>
      <c r="G12441" t="s">
        <v>48</v>
      </c>
      <c r="H12441" s="34">
        <v>70312</v>
      </c>
      <c r="I12441" s="7">
        <v>59765</v>
      </c>
      <c r="J12441" s="7">
        <v>52298.7</v>
      </c>
      <c r="K12441" s="7">
        <v>6271</v>
      </c>
      <c r="L12441" s="7">
        <v>1195.3</v>
      </c>
      <c r="M12441" s="5">
        <v>0.02</v>
      </c>
      <c r="N12441" t="s">
        <v>16</v>
      </c>
      <c r="O12441" t="s">
        <v>30</v>
      </c>
      <c r="P12441" t="s">
        <v>58</v>
      </c>
      <c r="Q12441" t="s">
        <v>19</v>
      </c>
      <c r="R12441" t="s">
        <v>20</v>
      </c>
      <c r="S12441" t="s">
        <v>21</v>
      </c>
      <c r="T12441" t="s">
        <v>13311</v>
      </c>
      <c r="U12441" s="1">
        <v>45349</v>
      </c>
      <c r="V12441">
        <v>43</v>
      </c>
      <c r="W12441" t="str">
        <f t="shared" si="241"/>
        <v>30-59</v>
      </c>
    </row>
    <row r="12442" spans="1:23" x14ac:dyDescent="0.25">
      <c r="A12442" t="s">
        <v>12691</v>
      </c>
      <c r="B12442">
        <v>9843028087</v>
      </c>
      <c r="C12442">
        <v>2337835584</v>
      </c>
      <c r="D12442" s="1">
        <v>45567</v>
      </c>
      <c r="E12442">
        <v>99213</v>
      </c>
      <c r="F12442">
        <v>80053</v>
      </c>
      <c r="G12442" t="s">
        <v>3218</v>
      </c>
      <c r="H12442" s="34">
        <v>31595</v>
      </c>
      <c r="I12442" s="7">
        <v>24644</v>
      </c>
      <c r="J12442" s="7">
        <v>19715.2</v>
      </c>
      <c r="K12442" s="7">
        <v>0</v>
      </c>
      <c r="L12442" s="7">
        <v>4928.8</v>
      </c>
      <c r="M12442" s="5">
        <v>0.2</v>
      </c>
      <c r="N12442" t="s">
        <v>3140</v>
      </c>
      <c r="O12442" t="s">
        <v>17</v>
      </c>
      <c r="P12442" t="s">
        <v>40</v>
      </c>
      <c r="Q12442" t="s">
        <v>32</v>
      </c>
      <c r="R12442" t="s">
        <v>21</v>
      </c>
      <c r="S12442" t="s">
        <v>17</v>
      </c>
      <c r="T12442" t="s">
        <v>13311</v>
      </c>
      <c r="U12442" s="1">
        <v>45689</v>
      </c>
      <c r="V12442">
        <v>122</v>
      </c>
      <c r="W12442" t="str">
        <f t="shared" si="241"/>
        <v>120-149</v>
      </c>
    </row>
    <row r="12443" spans="1:23" x14ac:dyDescent="0.25">
      <c r="A12443" t="s">
        <v>12692</v>
      </c>
      <c r="B12443">
        <v>1745911340</v>
      </c>
      <c r="C12443">
        <v>3559447528</v>
      </c>
      <c r="D12443" s="1">
        <v>45560</v>
      </c>
      <c r="E12443">
        <v>99213</v>
      </c>
      <c r="F12443">
        <v>99284</v>
      </c>
      <c r="G12443" t="s">
        <v>3170</v>
      </c>
      <c r="H12443" s="34">
        <v>25719</v>
      </c>
      <c r="I12443" s="7">
        <v>21090</v>
      </c>
      <c r="J12443" s="7">
        <v>12411.8</v>
      </c>
      <c r="K12443" s="7">
        <v>4882</v>
      </c>
      <c r="L12443" s="7">
        <v>3796.2</v>
      </c>
      <c r="M12443" s="5">
        <v>0.18</v>
      </c>
      <c r="N12443" t="s">
        <v>3141</v>
      </c>
      <c r="O12443" t="s">
        <v>27</v>
      </c>
      <c r="P12443" t="s">
        <v>18</v>
      </c>
      <c r="Q12443" t="s">
        <v>32</v>
      </c>
      <c r="R12443" t="s">
        <v>20</v>
      </c>
      <c r="S12443" t="s">
        <v>27</v>
      </c>
      <c r="T12443" t="s">
        <v>13312</v>
      </c>
      <c r="U12443" s="1">
        <v>45633</v>
      </c>
      <c r="V12443">
        <v>73</v>
      </c>
      <c r="W12443" t="str">
        <f t="shared" si="241"/>
        <v>60-89</v>
      </c>
    </row>
    <row r="12444" spans="1:23" x14ac:dyDescent="0.25">
      <c r="A12444" t="s">
        <v>12693</v>
      </c>
      <c r="B12444">
        <v>5342519845</v>
      </c>
      <c r="C12444">
        <v>5858627215</v>
      </c>
      <c r="D12444" s="1">
        <v>45630</v>
      </c>
      <c r="E12444">
        <v>99215</v>
      </c>
      <c r="F12444">
        <v>99291</v>
      </c>
      <c r="G12444" t="s">
        <v>3227</v>
      </c>
      <c r="H12444" s="34">
        <v>74278</v>
      </c>
      <c r="I12444" s="7">
        <v>63136</v>
      </c>
      <c r="J12444" s="7">
        <v>56262.28</v>
      </c>
      <c r="K12444" s="7">
        <v>5611</v>
      </c>
      <c r="L12444" s="7">
        <v>1262.72</v>
      </c>
      <c r="M12444" s="5">
        <v>0.02</v>
      </c>
      <c r="N12444" t="s">
        <v>16</v>
      </c>
      <c r="O12444" t="s">
        <v>30</v>
      </c>
      <c r="P12444" t="s">
        <v>97</v>
      </c>
      <c r="Q12444" t="s">
        <v>32</v>
      </c>
      <c r="R12444" t="s">
        <v>38</v>
      </c>
      <c r="S12444" t="s">
        <v>17</v>
      </c>
      <c r="T12444" t="s">
        <v>13311</v>
      </c>
      <c r="U12444" s="1">
        <v>45708</v>
      </c>
      <c r="V12444">
        <v>78</v>
      </c>
      <c r="W12444" t="str">
        <f t="shared" si="241"/>
        <v>60-89</v>
      </c>
    </row>
    <row r="12445" spans="1:23" x14ac:dyDescent="0.25">
      <c r="A12445" t="s">
        <v>12694</v>
      </c>
      <c r="B12445">
        <v>6985348248</v>
      </c>
      <c r="C12445">
        <v>6710685571</v>
      </c>
      <c r="D12445" s="1">
        <v>45540</v>
      </c>
      <c r="E12445">
        <v>99214</v>
      </c>
      <c r="F12445">
        <v>81000</v>
      </c>
      <c r="G12445" t="s">
        <v>237</v>
      </c>
      <c r="H12445" s="34">
        <v>69719</v>
      </c>
      <c r="I12445" s="7">
        <v>55078</v>
      </c>
      <c r="J12445" s="7">
        <v>27182.52</v>
      </c>
      <c r="K12445" s="7">
        <v>19083</v>
      </c>
      <c r="L12445" s="7">
        <v>8812.48</v>
      </c>
      <c r="M12445" s="5">
        <v>0.16</v>
      </c>
      <c r="N12445" t="s">
        <v>1138</v>
      </c>
      <c r="O12445" t="s">
        <v>27</v>
      </c>
      <c r="P12445" t="s">
        <v>31</v>
      </c>
      <c r="Q12445" t="s">
        <v>32</v>
      </c>
      <c r="R12445" t="s">
        <v>26</v>
      </c>
      <c r="S12445" t="s">
        <v>27</v>
      </c>
      <c r="T12445" t="s">
        <v>13310</v>
      </c>
      <c r="U12445" s="1">
        <v>45666</v>
      </c>
      <c r="V12445">
        <v>126</v>
      </c>
      <c r="W12445" t="str">
        <f t="shared" si="241"/>
        <v>120-149</v>
      </c>
    </row>
    <row r="12446" spans="1:23" x14ac:dyDescent="0.25">
      <c r="A12446" t="s">
        <v>12695</v>
      </c>
      <c r="B12446">
        <v>1554391818</v>
      </c>
      <c r="C12446">
        <v>7698453206</v>
      </c>
      <c r="D12446" s="1">
        <v>45465</v>
      </c>
      <c r="E12446">
        <v>99222</v>
      </c>
      <c r="F12446">
        <v>90834</v>
      </c>
      <c r="G12446" t="s">
        <v>3352</v>
      </c>
      <c r="H12446" s="34">
        <v>62501</v>
      </c>
      <c r="I12446" s="7">
        <v>48751</v>
      </c>
      <c r="J12446" s="7">
        <v>33665.800000000003</v>
      </c>
      <c r="K12446" s="7">
        <v>5335</v>
      </c>
      <c r="L12446" s="7">
        <v>9750.2000000000007</v>
      </c>
      <c r="M12446" s="5">
        <v>0.2</v>
      </c>
      <c r="N12446" t="s">
        <v>3140</v>
      </c>
      <c r="O12446" t="s">
        <v>27</v>
      </c>
      <c r="P12446" t="s">
        <v>55</v>
      </c>
      <c r="Q12446" t="s">
        <v>32</v>
      </c>
      <c r="R12446" t="s">
        <v>38</v>
      </c>
      <c r="S12446" t="s">
        <v>21</v>
      </c>
      <c r="T12446" t="s">
        <v>13312</v>
      </c>
      <c r="U12446" s="1">
        <v>45546</v>
      </c>
      <c r="V12446">
        <v>81</v>
      </c>
      <c r="W12446" t="str">
        <f t="shared" si="241"/>
        <v>60-89</v>
      </c>
    </row>
    <row r="12447" spans="1:23" x14ac:dyDescent="0.25">
      <c r="A12447" t="s">
        <v>12696</v>
      </c>
      <c r="B12447">
        <v>4490272340</v>
      </c>
      <c r="C12447">
        <v>6673240864</v>
      </c>
      <c r="D12447" s="1">
        <v>45511</v>
      </c>
      <c r="E12447">
        <v>99213</v>
      </c>
      <c r="F12447">
        <v>99291</v>
      </c>
      <c r="G12447" t="s">
        <v>3669</v>
      </c>
      <c r="H12447" s="34">
        <v>44365</v>
      </c>
      <c r="I12447" s="7">
        <v>35492</v>
      </c>
      <c r="J12447" s="7">
        <v>25220.12</v>
      </c>
      <c r="K12447" s="7">
        <v>5303</v>
      </c>
      <c r="L12447" s="7">
        <v>4968.88</v>
      </c>
      <c r="M12447" s="5">
        <v>0.14000000000000001</v>
      </c>
      <c r="N12447" t="s">
        <v>1135</v>
      </c>
      <c r="O12447" t="s">
        <v>30</v>
      </c>
      <c r="P12447" t="s">
        <v>35</v>
      </c>
      <c r="Q12447" t="s">
        <v>32</v>
      </c>
      <c r="R12447" t="s">
        <v>38</v>
      </c>
      <c r="S12447" t="s">
        <v>27</v>
      </c>
      <c r="T12447" t="s">
        <v>13312</v>
      </c>
      <c r="U12447" s="1">
        <v>45670</v>
      </c>
      <c r="V12447">
        <v>159</v>
      </c>
      <c r="W12447" t="str">
        <f t="shared" si="241"/>
        <v>150-179</v>
      </c>
    </row>
    <row r="12448" spans="1:23" x14ac:dyDescent="0.25">
      <c r="A12448" t="s">
        <v>12697</v>
      </c>
      <c r="B12448">
        <v>732872132</v>
      </c>
      <c r="C12448">
        <v>6946787092</v>
      </c>
      <c r="D12448" s="1">
        <v>45331</v>
      </c>
      <c r="E12448">
        <v>99238</v>
      </c>
      <c r="F12448">
        <v>99201</v>
      </c>
      <c r="G12448" t="s">
        <v>270</v>
      </c>
      <c r="H12448" s="34">
        <v>50393</v>
      </c>
      <c r="I12448" s="7">
        <v>41322</v>
      </c>
      <c r="J12448" s="7">
        <v>27329.040000000001</v>
      </c>
      <c r="K12448" s="7">
        <v>6555</v>
      </c>
      <c r="L12448" s="7">
        <v>7437.96</v>
      </c>
      <c r="M12448" s="5">
        <v>0.18</v>
      </c>
      <c r="N12448" t="s">
        <v>3141</v>
      </c>
      <c r="O12448" t="s">
        <v>27</v>
      </c>
      <c r="P12448" t="s">
        <v>31</v>
      </c>
      <c r="Q12448" t="s">
        <v>32</v>
      </c>
      <c r="R12448" t="s">
        <v>26</v>
      </c>
      <c r="S12448" t="s">
        <v>17</v>
      </c>
      <c r="T12448" t="s">
        <v>13310</v>
      </c>
      <c r="U12448" s="1">
        <v>45395</v>
      </c>
      <c r="V12448">
        <v>64</v>
      </c>
      <c r="W12448" t="str">
        <f t="shared" si="241"/>
        <v>60-89</v>
      </c>
    </row>
    <row r="12449" spans="1:23" x14ac:dyDescent="0.25">
      <c r="A12449" t="s">
        <v>12698</v>
      </c>
      <c r="B12449">
        <v>5861803664</v>
      </c>
      <c r="C12449">
        <v>6666486097</v>
      </c>
      <c r="D12449" s="1">
        <v>45719</v>
      </c>
      <c r="E12449">
        <v>99232</v>
      </c>
      <c r="F12449">
        <v>90834</v>
      </c>
      <c r="G12449" t="s">
        <v>198</v>
      </c>
      <c r="H12449" s="34">
        <v>64782</v>
      </c>
      <c r="I12449" s="7">
        <v>51178</v>
      </c>
      <c r="J12449" s="7">
        <v>38055.519999999997</v>
      </c>
      <c r="K12449" s="7">
        <v>4934</v>
      </c>
      <c r="L12449" s="7">
        <v>8188.48</v>
      </c>
      <c r="M12449" s="5">
        <v>0.16</v>
      </c>
      <c r="N12449" t="s">
        <v>1138</v>
      </c>
      <c r="O12449" t="s">
        <v>30</v>
      </c>
      <c r="P12449" t="s">
        <v>25</v>
      </c>
      <c r="Q12449" t="s">
        <v>19</v>
      </c>
      <c r="R12449" t="s">
        <v>43</v>
      </c>
      <c r="S12449" t="s">
        <v>17</v>
      </c>
      <c r="T12449" t="s">
        <v>13310</v>
      </c>
      <c r="U12449" s="1">
        <v>45842</v>
      </c>
      <c r="V12449">
        <v>123</v>
      </c>
      <c r="W12449" t="str">
        <f t="shared" si="241"/>
        <v>120-149</v>
      </c>
    </row>
    <row r="12450" spans="1:23" x14ac:dyDescent="0.25">
      <c r="A12450" t="s">
        <v>12699</v>
      </c>
      <c r="B12450">
        <v>6860925426</v>
      </c>
      <c r="C12450">
        <v>7449692775</v>
      </c>
      <c r="D12450" s="1">
        <v>45576</v>
      </c>
      <c r="E12450">
        <v>99215</v>
      </c>
      <c r="F12450">
        <v>99211</v>
      </c>
      <c r="G12450" t="s">
        <v>191</v>
      </c>
      <c r="H12450" s="34">
        <v>77743</v>
      </c>
      <c r="I12450" s="7">
        <v>50533</v>
      </c>
      <c r="J12450" s="7">
        <v>37173.040000000001</v>
      </c>
      <c r="K12450" s="7">
        <v>7296</v>
      </c>
      <c r="L12450" s="7">
        <v>6063.96</v>
      </c>
      <c r="M12450" s="5">
        <v>0.12</v>
      </c>
      <c r="N12450" t="s">
        <v>46</v>
      </c>
      <c r="O12450" t="s">
        <v>30</v>
      </c>
      <c r="P12450" t="s">
        <v>3149</v>
      </c>
      <c r="Q12450" t="s">
        <v>32</v>
      </c>
      <c r="R12450" t="s">
        <v>26</v>
      </c>
      <c r="S12450" t="s">
        <v>21</v>
      </c>
      <c r="T12450" t="s">
        <v>13312</v>
      </c>
      <c r="U12450" s="1">
        <v>45669</v>
      </c>
      <c r="V12450">
        <v>93</v>
      </c>
      <c r="W12450" t="str">
        <f t="shared" si="241"/>
        <v>90-119</v>
      </c>
    </row>
    <row r="12451" spans="1:23" x14ac:dyDescent="0.25">
      <c r="A12451" t="s">
        <v>12700</v>
      </c>
      <c r="B12451">
        <v>5116753694</v>
      </c>
      <c r="C12451">
        <v>2276891985</v>
      </c>
      <c r="D12451" s="1">
        <v>45866</v>
      </c>
      <c r="E12451">
        <v>99238</v>
      </c>
      <c r="F12451">
        <v>99211</v>
      </c>
      <c r="G12451" t="s">
        <v>3176</v>
      </c>
      <c r="H12451" s="34">
        <v>34984</v>
      </c>
      <c r="I12451" s="7">
        <v>26238</v>
      </c>
      <c r="J12451" s="7">
        <v>20918.3</v>
      </c>
      <c r="K12451" s="7">
        <v>1384</v>
      </c>
      <c r="L12451" s="7">
        <v>3935.7</v>
      </c>
      <c r="M12451" s="5">
        <v>0.15</v>
      </c>
      <c r="N12451" t="s">
        <v>1139</v>
      </c>
      <c r="O12451" t="s">
        <v>30</v>
      </c>
      <c r="P12451" t="s">
        <v>25</v>
      </c>
      <c r="Q12451" t="s">
        <v>19</v>
      </c>
      <c r="R12451" t="s">
        <v>21</v>
      </c>
      <c r="S12451" t="s">
        <v>21</v>
      </c>
      <c r="T12451" t="s">
        <v>13311</v>
      </c>
      <c r="U12451" s="1">
        <v>45945</v>
      </c>
      <c r="V12451">
        <v>79</v>
      </c>
      <c r="W12451" t="str">
        <f t="shared" si="241"/>
        <v>60-89</v>
      </c>
    </row>
    <row r="12452" spans="1:23" x14ac:dyDescent="0.25">
      <c r="A12452" t="s">
        <v>12701</v>
      </c>
      <c r="B12452">
        <v>567447002</v>
      </c>
      <c r="C12452">
        <v>4820399461</v>
      </c>
      <c r="D12452" s="1">
        <v>45545</v>
      </c>
      <c r="E12452">
        <v>99222</v>
      </c>
      <c r="F12452">
        <v>93000</v>
      </c>
      <c r="G12452" t="s">
        <v>77</v>
      </c>
      <c r="H12452" s="34">
        <v>90302</v>
      </c>
      <c r="I12452" s="7">
        <v>71339</v>
      </c>
      <c r="J12452" s="7">
        <v>55010.76</v>
      </c>
      <c r="K12452" s="7">
        <v>4914</v>
      </c>
      <c r="L12452" s="7">
        <v>11414.24</v>
      </c>
      <c r="M12452" s="5">
        <v>0.16</v>
      </c>
      <c r="N12452" t="s">
        <v>1138</v>
      </c>
      <c r="O12452" t="s">
        <v>30</v>
      </c>
      <c r="P12452" t="s">
        <v>18</v>
      </c>
      <c r="Q12452" t="s">
        <v>19</v>
      </c>
      <c r="R12452" t="s">
        <v>26</v>
      </c>
      <c r="S12452" t="s">
        <v>27</v>
      </c>
      <c r="T12452" t="s">
        <v>13312</v>
      </c>
      <c r="U12452" s="1">
        <v>45578</v>
      </c>
      <c r="V12452">
        <v>33</v>
      </c>
      <c r="W12452" t="str">
        <f t="shared" si="241"/>
        <v>30-59</v>
      </c>
    </row>
    <row r="12453" spans="1:23" x14ac:dyDescent="0.25">
      <c r="A12453" t="s">
        <v>12702</v>
      </c>
      <c r="B12453">
        <v>2383708032</v>
      </c>
      <c r="C12453">
        <v>9817229840</v>
      </c>
      <c r="D12453" s="1">
        <v>45356</v>
      </c>
      <c r="E12453">
        <v>99214</v>
      </c>
      <c r="F12453">
        <v>99213</v>
      </c>
      <c r="G12453" t="s">
        <v>3494</v>
      </c>
      <c r="H12453" s="34">
        <v>72815</v>
      </c>
      <c r="I12453" s="7">
        <v>59708</v>
      </c>
      <c r="J12453" s="7">
        <v>39878.559999999998</v>
      </c>
      <c r="K12453" s="7">
        <v>9082</v>
      </c>
      <c r="L12453" s="7">
        <v>10747.44</v>
      </c>
      <c r="M12453" s="5">
        <v>0.18</v>
      </c>
      <c r="N12453" t="s">
        <v>3141</v>
      </c>
      <c r="O12453" t="s">
        <v>27</v>
      </c>
      <c r="P12453" t="s">
        <v>25</v>
      </c>
      <c r="Q12453" t="s">
        <v>19</v>
      </c>
      <c r="R12453" t="s">
        <v>26</v>
      </c>
      <c r="S12453" t="s">
        <v>21</v>
      </c>
      <c r="T12453" t="s">
        <v>13312</v>
      </c>
      <c r="U12453" s="1">
        <v>45505</v>
      </c>
      <c r="V12453">
        <v>149</v>
      </c>
      <c r="W12453" t="str">
        <f t="shared" si="241"/>
        <v>120-149</v>
      </c>
    </row>
    <row r="12454" spans="1:23" x14ac:dyDescent="0.25">
      <c r="A12454" t="s">
        <v>12703</v>
      </c>
      <c r="B12454">
        <v>9800471757</v>
      </c>
      <c r="C12454">
        <v>8848315284</v>
      </c>
      <c r="D12454" s="1">
        <v>45907</v>
      </c>
      <c r="E12454">
        <v>99233</v>
      </c>
      <c r="F12454">
        <v>99284</v>
      </c>
      <c r="G12454" t="s">
        <v>136</v>
      </c>
      <c r="H12454" s="34">
        <v>17557</v>
      </c>
      <c r="I12454" s="7">
        <v>13168</v>
      </c>
      <c r="J12454" s="7">
        <v>8644.7999999999993</v>
      </c>
      <c r="K12454" s="7">
        <v>2548</v>
      </c>
      <c r="L12454" s="7">
        <v>1975.2</v>
      </c>
      <c r="M12454" s="5">
        <v>0.15</v>
      </c>
      <c r="N12454" t="s">
        <v>1139</v>
      </c>
      <c r="O12454" t="s">
        <v>27</v>
      </c>
      <c r="P12454" t="s">
        <v>3147</v>
      </c>
      <c r="Q12454" t="s">
        <v>32</v>
      </c>
      <c r="R12454" t="s">
        <v>27</v>
      </c>
      <c r="S12454" t="s">
        <v>21</v>
      </c>
      <c r="T12454" t="s">
        <v>13311</v>
      </c>
      <c r="U12454" s="1">
        <v>46074</v>
      </c>
      <c r="V12454">
        <v>167</v>
      </c>
      <c r="W12454" t="str">
        <f t="shared" si="241"/>
        <v>150-179</v>
      </c>
    </row>
    <row r="12455" spans="1:23" x14ac:dyDescent="0.25">
      <c r="A12455" t="s">
        <v>12704</v>
      </c>
      <c r="B12455">
        <v>6528327321</v>
      </c>
      <c r="C12455">
        <v>2905040610</v>
      </c>
      <c r="D12455" s="1">
        <v>45760</v>
      </c>
      <c r="E12455">
        <v>99232</v>
      </c>
      <c r="F12455">
        <v>90834</v>
      </c>
      <c r="G12455" t="s">
        <v>293</v>
      </c>
      <c r="H12455" s="34">
        <v>33478</v>
      </c>
      <c r="I12455" s="7">
        <v>21761</v>
      </c>
      <c r="J12455" s="7">
        <v>19149.68</v>
      </c>
      <c r="K12455" s="7">
        <v>0</v>
      </c>
      <c r="L12455" s="7">
        <v>2611.3200000000002</v>
      </c>
      <c r="M12455" s="5">
        <v>0.12</v>
      </c>
      <c r="N12455" t="s">
        <v>46</v>
      </c>
      <c r="O12455" t="s">
        <v>17</v>
      </c>
      <c r="P12455" t="s">
        <v>55</v>
      </c>
      <c r="Q12455" t="s">
        <v>32</v>
      </c>
      <c r="R12455" t="s">
        <v>20</v>
      </c>
      <c r="S12455" t="s">
        <v>17</v>
      </c>
      <c r="T12455" t="s">
        <v>13312</v>
      </c>
      <c r="U12455" s="1">
        <v>45864</v>
      </c>
      <c r="V12455">
        <v>104</v>
      </c>
      <c r="W12455" t="str">
        <f t="shared" si="241"/>
        <v>90-119</v>
      </c>
    </row>
    <row r="12456" spans="1:23" x14ac:dyDescent="0.25">
      <c r="A12456" t="s">
        <v>12705</v>
      </c>
      <c r="B12456">
        <v>4152201954</v>
      </c>
      <c r="C12456">
        <v>2861442617</v>
      </c>
      <c r="D12456" s="1">
        <v>45593</v>
      </c>
      <c r="E12456">
        <v>99223</v>
      </c>
      <c r="F12456">
        <v>99214</v>
      </c>
      <c r="G12456" t="s">
        <v>3220</v>
      </c>
      <c r="H12456" s="34">
        <v>87347</v>
      </c>
      <c r="I12456" s="7">
        <v>65510</v>
      </c>
      <c r="J12456" s="7">
        <v>55683.5</v>
      </c>
      <c r="K12456" s="7">
        <v>0</v>
      </c>
      <c r="L12456" s="7">
        <v>9826.5</v>
      </c>
      <c r="M12456" s="5">
        <v>0.15</v>
      </c>
      <c r="N12456" t="s">
        <v>1139</v>
      </c>
      <c r="O12456" t="s">
        <v>17</v>
      </c>
      <c r="P12456" t="s">
        <v>40</v>
      </c>
      <c r="Q12456" t="s">
        <v>19</v>
      </c>
      <c r="R12456" t="s">
        <v>26</v>
      </c>
      <c r="S12456" t="s">
        <v>27</v>
      </c>
      <c r="T12456" t="s">
        <v>13311</v>
      </c>
      <c r="U12456" s="1">
        <v>45750</v>
      </c>
      <c r="V12456">
        <v>157</v>
      </c>
      <c r="W12456" t="str">
        <f t="shared" si="241"/>
        <v>150-179</v>
      </c>
    </row>
    <row r="12457" spans="1:23" x14ac:dyDescent="0.25">
      <c r="A12457" t="s">
        <v>12706</v>
      </c>
      <c r="B12457">
        <v>2445955330</v>
      </c>
      <c r="C12457">
        <v>8018622098</v>
      </c>
      <c r="D12457" s="1">
        <v>45457</v>
      </c>
      <c r="E12457">
        <v>99231</v>
      </c>
      <c r="F12457">
        <v>90834</v>
      </c>
      <c r="G12457" t="s">
        <v>3240</v>
      </c>
      <c r="H12457" s="34">
        <v>62213</v>
      </c>
      <c r="I12457" s="7">
        <v>40438</v>
      </c>
      <c r="J12457" s="7">
        <v>27293.439999999999</v>
      </c>
      <c r="K12457" s="7">
        <v>8292</v>
      </c>
      <c r="L12457" s="7">
        <v>4852.5600000000004</v>
      </c>
      <c r="M12457" s="5">
        <v>0.12</v>
      </c>
      <c r="N12457" t="s">
        <v>46</v>
      </c>
      <c r="O12457" t="s">
        <v>27</v>
      </c>
      <c r="P12457" t="s">
        <v>40</v>
      </c>
      <c r="Q12457" t="s">
        <v>19</v>
      </c>
      <c r="R12457" t="s">
        <v>20</v>
      </c>
      <c r="S12457" t="s">
        <v>21</v>
      </c>
      <c r="T12457" t="s">
        <v>13311</v>
      </c>
      <c r="U12457" s="1">
        <v>45542</v>
      </c>
      <c r="V12457">
        <v>85</v>
      </c>
      <c r="W12457" t="str">
        <f t="shared" si="241"/>
        <v>60-89</v>
      </c>
    </row>
    <row r="12458" spans="1:23" x14ac:dyDescent="0.25">
      <c r="A12458" t="s">
        <v>12707</v>
      </c>
      <c r="B12458">
        <v>4129285797</v>
      </c>
      <c r="C12458">
        <v>8954670316</v>
      </c>
      <c r="D12458" s="1">
        <v>45690</v>
      </c>
      <c r="E12458">
        <v>99213</v>
      </c>
      <c r="F12458">
        <v>99282</v>
      </c>
      <c r="G12458" t="s">
        <v>69</v>
      </c>
      <c r="H12458" s="34">
        <v>53831</v>
      </c>
      <c r="I12458" s="7">
        <v>45756</v>
      </c>
      <c r="J12458" s="7">
        <v>44840.88</v>
      </c>
      <c r="K12458" s="7">
        <v>0</v>
      </c>
      <c r="L12458" s="7">
        <v>915.12</v>
      </c>
      <c r="M12458" s="5">
        <v>0.02</v>
      </c>
      <c r="N12458" t="s">
        <v>16</v>
      </c>
      <c r="O12458" t="s">
        <v>17</v>
      </c>
      <c r="P12458" t="s">
        <v>40</v>
      </c>
      <c r="Q12458" t="s">
        <v>19</v>
      </c>
      <c r="R12458" t="s">
        <v>21</v>
      </c>
      <c r="S12458" t="s">
        <v>17</v>
      </c>
      <c r="T12458" t="s">
        <v>13311</v>
      </c>
      <c r="U12458" s="1">
        <v>45730</v>
      </c>
      <c r="V12458">
        <v>40</v>
      </c>
      <c r="W12458" t="str">
        <f t="shared" si="241"/>
        <v>30-59</v>
      </c>
    </row>
    <row r="12459" spans="1:23" x14ac:dyDescent="0.25">
      <c r="A12459" t="s">
        <v>12708</v>
      </c>
      <c r="B12459">
        <v>9703338631</v>
      </c>
      <c r="C12459">
        <v>791227446</v>
      </c>
      <c r="D12459" s="1">
        <v>45923</v>
      </c>
      <c r="E12459">
        <v>99233</v>
      </c>
      <c r="F12459">
        <v>99285</v>
      </c>
      <c r="G12459" t="s">
        <v>593</v>
      </c>
      <c r="H12459" s="34">
        <v>63971</v>
      </c>
      <c r="I12459" s="7">
        <v>47978</v>
      </c>
      <c r="J12459" s="7">
        <v>37553.300000000003</v>
      </c>
      <c r="K12459" s="7">
        <v>3228</v>
      </c>
      <c r="L12459" s="7">
        <v>7196.7</v>
      </c>
      <c r="M12459" s="5">
        <v>0.15</v>
      </c>
      <c r="N12459" t="s">
        <v>1139</v>
      </c>
      <c r="O12459" t="s">
        <v>30</v>
      </c>
      <c r="P12459" t="s">
        <v>97</v>
      </c>
      <c r="Q12459" t="s">
        <v>19</v>
      </c>
      <c r="R12459" t="s">
        <v>38</v>
      </c>
      <c r="S12459" t="s">
        <v>21</v>
      </c>
      <c r="T12459" t="s">
        <v>13311</v>
      </c>
      <c r="U12459" s="1">
        <v>46086</v>
      </c>
      <c r="V12459">
        <v>163</v>
      </c>
      <c r="W12459" t="str">
        <f t="shared" si="241"/>
        <v>150-179</v>
      </c>
    </row>
    <row r="12460" spans="1:23" x14ac:dyDescent="0.25">
      <c r="A12460" t="s">
        <v>12709</v>
      </c>
      <c r="B12460">
        <v>374052732</v>
      </c>
      <c r="C12460">
        <v>8701956588</v>
      </c>
      <c r="D12460" s="1">
        <v>45401</v>
      </c>
      <c r="E12460">
        <v>99223</v>
      </c>
      <c r="F12460">
        <v>99202</v>
      </c>
      <c r="G12460" t="s">
        <v>3424</v>
      </c>
      <c r="H12460" s="34">
        <v>58801</v>
      </c>
      <c r="I12460" s="7">
        <v>42337</v>
      </c>
      <c r="J12460" s="7">
        <v>38950.04</v>
      </c>
      <c r="K12460" s="7">
        <v>0</v>
      </c>
      <c r="L12460" s="7">
        <v>3386.96</v>
      </c>
      <c r="M12460" s="5">
        <v>0.08</v>
      </c>
      <c r="N12460" t="s">
        <v>24</v>
      </c>
      <c r="O12460" t="s">
        <v>17</v>
      </c>
      <c r="P12460" t="s">
        <v>3147</v>
      </c>
      <c r="Q12460" t="s">
        <v>32</v>
      </c>
      <c r="R12460" t="s">
        <v>21</v>
      </c>
      <c r="S12460" t="s">
        <v>17</v>
      </c>
      <c r="T12460" t="s">
        <v>13312</v>
      </c>
      <c r="U12460" s="1">
        <v>45549</v>
      </c>
      <c r="V12460">
        <v>148</v>
      </c>
      <c r="W12460" t="str">
        <f t="shared" si="241"/>
        <v>120-149</v>
      </c>
    </row>
    <row r="12461" spans="1:23" x14ac:dyDescent="0.25">
      <c r="A12461" t="s">
        <v>12710</v>
      </c>
      <c r="B12461">
        <v>7374359191</v>
      </c>
      <c r="C12461">
        <v>6153495610</v>
      </c>
      <c r="D12461" s="1">
        <v>45800</v>
      </c>
      <c r="E12461">
        <v>99221</v>
      </c>
      <c r="F12461">
        <v>99202</v>
      </c>
      <c r="G12461" t="s">
        <v>171</v>
      </c>
      <c r="H12461" s="34">
        <v>92474</v>
      </c>
      <c r="I12461" s="7">
        <v>78603</v>
      </c>
      <c r="J12461" s="7">
        <v>55637.94</v>
      </c>
      <c r="K12461" s="7">
        <v>21393</v>
      </c>
      <c r="L12461" s="7">
        <v>1572.06</v>
      </c>
      <c r="M12461" s="5">
        <v>0.02</v>
      </c>
      <c r="N12461" t="s">
        <v>16</v>
      </c>
      <c r="O12461" t="s">
        <v>27</v>
      </c>
      <c r="P12461" t="s">
        <v>18</v>
      </c>
      <c r="Q12461" t="s">
        <v>19</v>
      </c>
      <c r="R12461" t="s">
        <v>21</v>
      </c>
      <c r="S12461" t="s">
        <v>21</v>
      </c>
      <c r="T12461" t="s">
        <v>13310</v>
      </c>
      <c r="U12461" s="1">
        <v>45834</v>
      </c>
      <c r="V12461">
        <v>34</v>
      </c>
      <c r="W12461" t="str">
        <f t="shared" si="241"/>
        <v>30-59</v>
      </c>
    </row>
    <row r="12462" spans="1:23" x14ac:dyDescent="0.25">
      <c r="A12462" t="s">
        <v>12711</v>
      </c>
      <c r="B12462">
        <v>6700556912</v>
      </c>
      <c r="C12462">
        <v>688063542</v>
      </c>
      <c r="D12462" s="1">
        <v>45894</v>
      </c>
      <c r="E12462">
        <v>99238</v>
      </c>
      <c r="F12462">
        <v>99203</v>
      </c>
      <c r="G12462" t="s">
        <v>3451</v>
      </c>
      <c r="H12462" s="34">
        <v>66241</v>
      </c>
      <c r="I12462" s="7">
        <v>49681</v>
      </c>
      <c r="J12462" s="7">
        <v>35056.85</v>
      </c>
      <c r="K12462" s="7">
        <v>7172</v>
      </c>
      <c r="L12462" s="7">
        <v>7452.15</v>
      </c>
      <c r="M12462" s="5">
        <v>0.15</v>
      </c>
      <c r="N12462" t="s">
        <v>1139</v>
      </c>
      <c r="O12462" t="s">
        <v>30</v>
      </c>
      <c r="P12462" t="s">
        <v>31</v>
      </c>
      <c r="Q12462" t="s">
        <v>19</v>
      </c>
      <c r="R12462" t="s">
        <v>27</v>
      </c>
      <c r="S12462" t="s">
        <v>27</v>
      </c>
      <c r="T12462" t="s">
        <v>13310</v>
      </c>
      <c r="U12462" s="1">
        <v>45998</v>
      </c>
      <c r="V12462">
        <v>104</v>
      </c>
      <c r="W12462" t="str">
        <f t="shared" si="241"/>
        <v>90-119</v>
      </c>
    </row>
    <row r="12463" spans="1:23" x14ac:dyDescent="0.25">
      <c r="A12463" t="s">
        <v>12712</v>
      </c>
      <c r="B12463">
        <v>7408884844</v>
      </c>
      <c r="C12463">
        <v>2700186207</v>
      </c>
      <c r="D12463" s="1">
        <v>45293</v>
      </c>
      <c r="E12463">
        <v>99222</v>
      </c>
      <c r="F12463">
        <v>99291</v>
      </c>
      <c r="G12463" t="s">
        <v>134</v>
      </c>
      <c r="H12463" s="34">
        <v>71310</v>
      </c>
      <c r="I12463" s="7">
        <v>46352</v>
      </c>
      <c r="J12463" s="7">
        <v>40789.760000000002</v>
      </c>
      <c r="K12463" s="7">
        <v>0</v>
      </c>
      <c r="L12463" s="7">
        <v>5562.24</v>
      </c>
      <c r="M12463" s="5">
        <v>0.12</v>
      </c>
      <c r="N12463" t="s">
        <v>46</v>
      </c>
      <c r="O12463" t="s">
        <v>17</v>
      </c>
      <c r="P12463" t="s">
        <v>3147</v>
      </c>
      <c r="Q12463" t="s">
        <v>19</v>
      </c>
      <c r="R12463" t="s">
        <v>38</v>
      </c>
      <c r="S12463" t="s">
        <v>21</v>
      </c>
      <c r="T12463" t="s">
        <v>13310</v>
      </c>
      <c r="U12463" s="1">
        <v>45360</v>
      </c>
      <c r="V12463">
        <v>67</v>
      </c>
      <c r="W12463" t="str">
        <f t="shared" si="241"/>
        <v>60-89</v>
      </c>
    </row>
    <row r="12464" spans="1:23" x14ac:dyDescent="0.25">
      <c r="A12464" t="s">
        <v>12713</v>
      </c>
      <c r="B12464">
        <v>7795815320</v>
      </c>
      <c r="C12464">
        <v>7591713027</v>
      </c>
      <c r="D12464" s="1">
        <v>45855</v>
      </c>
      <c r="E12464">
        <v>99233</v>
      </c>
      <c r="F12464">
        <v>99282</v>
      </c>
      <c r="G12464" t="s">
        <v>4314</v>
      </c>
      <c r="H12464" s="34">
        <v>65271</v>
      </c>
      <c r="I12464" s="7">
        <v>51564</v>
      </c>
      <c r="J12464" s="7">
        <v>43313.760000000002</v>
      </c>
      <c r="K12464" s="7">
        <v>0</v>
      </c>
      <c r="L12464" s="7">
        <v>8250.24</v>
      </c>
      <c r="M12464" s="5">
        <v>0.16</v>
      </c>
      <c r="N12464" t="s">
        <v>1138</v>
      </c>
      <c r="O12464" t="s">
        <v>17</v>
      </c>
      <c r="P12464" t="s">
        <v>3147</v>
      </c>
      <c r="Q12464" t="s">
        <v>19</v>
      </c>
      <c r="R12464" t="s">
        <v>27</v>
      </c>
      <c r="S12464" t="s">
        <v>17</v>
      </c>
      <c r="T12464" t="s">
        <v>13311</v>
      </c>
      <c r="U12464" s="1">
        <v>45890</v>
      </c>
      <c r="V12464">
        <v>35</v>
      </c>
      <c r="W12464" t="str">
        <f t="shared" si="241"/>
        <v>30-59</v>
      </c>
    </row>
    <row r="12465" spans="1:23" x14ac:dyDescent="0.25">
      <c r="A12465" t="s">
        <v>12714</v>
      </c>
      <c r="B12465">
        <v>4586862821</v>
      </c>
      <c r="C12465">
        <v>4777816514</v>
      </c>
      <c r="D12465" s="1">
        <v>45648</v>
      </c>
      <c r="E12465">
        <v>99231</v>
      </c>
      <c r="F12465">
        <v>99282</v>
      </c>
      <c r="G12465" t="s">
        <v>279</v>
      </c>
      <c r="H12465" s="34">
        <v>47816</v>
      </c>
      <c r="I12465" s="7">
        <v>34428</v>
      </c>
      <c r="J12465" s="7">
        <v>31673.759999999998</v>
      </c>
      <c r="K12465" s="7">
        <v>0</v>
      </c>
      <c r="L12465" s="7">
        <v>2754.24</v>
      </c>
      <c r="M12465" s="5">
        <v>0.08</v>
      </c>
      <c r="N12465" t="s">
        <v>24</v>
      </c>
      <c r="O12465" t="s">
        <v>17</v>
      </c>
      <c r="P12465" t="s">
        <v>25</v>
      </c>
      <c r="Q12465" t="s">
        <v>19</v>
      </c>
      <c r="R12465" t="s">
        <v>20</v>
      </c>
      <c r="S12465" t="s">
        <v>17</v>
      </c>
      <c r="T12465" t="s">
        <v>13310</v>
      </c>
      <c r="U12465" s="1">
        <v>45748</v>
      </c>
      <c r="V12465">
        <v>100</v>
      </c>
      <c r="W12465" t="str">
        <f t="shared" si="241"/>
        <v>90-119</v>
      </c>
    </row>
    <row r="12466" spans="1:23" x14ac:dyDescent="0.25">
      <c r="A12466" t="s">
        <v>12715</v>
      </c>
      <c r="B12466">
        <v>7364471066</v>
      </c>
      <c r="C12466">
        <v>271324740</v>
      </c>
      <c r="D12466" s="1">
        <v>45767</v>
      </c>
      <c r="E12466">
        <v>99222</v>
      </c>
      <c r="F12466">
        <v>99285</v>
      </c>
      <c r="G12466" t="s">
        <v>3377</v>
      </c>
      <c r="H12466" s="34">
        <v>97790</v>
      </c>
      <c r="I12466" s="7">
        <v>63564</v>
      </c>
      <c r="J12466" s="7">
        <v>55936.32</v>
      </c>
      <c r="K12466" s="7">
        <v>0</v>
      </c>
      <c r="L12466" s="7">
        <v>7627.68</v>
      </c>
      <c r="M12466" s="5">
        <v>0.12</v>
      </c>
      <c r="N12466" t="s">
        <v>46</v>
      </c>
      <c r="O12466" t="s">
        <v>17</v>
      </c>
      <c r="P12466" t="s">
        <v>3146</v>
      </c>
      <c r="Q12466" t="s">
        <v>32</v>
      </c>
      <c r="R12466" t="s">
        <v>21</v>
      </c>
      <c r="S12466" t="s">
        <v>21</v>
      </c>
      <c r="T12466" t="s">
        <v>13311</v>
      </c>
      <c r="U12466" s="1">
        <v>45843</v>
      </c>
      <c r="V12466">
        <v>76</v>
      </c>
      <c r="W12466" t="str">
        <f t="shared" si="241"/>
        <v>60-89</v>
      </c>
    </row>
    <row r="12467" spans="1:23" x14ac:dyDescent="0.25">
      <c r="A12467" t="s">
        <v>12716</v>
      </c>
      <c r="B12467">
        <v>4069970874</v>
      </c>
      <c r="C12467">
        <v>5308029412</v>
      </c>
      <c r="D12467" s="1">
        <v>45317</v>
      </c>
      <c r="E12467">
        <v>99231</v>
      </c>
      <c r="F12467">
        <v>80053</v>
      </c>
      <c r="G12467" t="s">
        <v>244</v>
      </c>
      <c r="H12467" s="34">
        <v>48433</v>
      </c>
      <c r="I12467" s="7">
        <v>38262</v>
      </c>
      <c r="J12467" s="7">
        <v>26728.080000000002</v>
      </c>
      <c r="K12467" s="7">
        <v>5412</v>
      </c>
      <c r="L12467" s="7">
        <v>6121.92</v>
      </c>
      <c r="M12467" s="5">
        <v>0.16</v>
      </c>
      <c r="N12467" t="s">
        <v>1138</v>
      </c>
      <c r="O12467" t="s">
        <v>27</v>
      </c>
      <c r="P12467" t="s">
        <v>18</v>
      </c>
      <c r="Q12467" t="s">
        <v>19</v>
      </c>
      <c r="R12467" t="s">
        <v>26</v>
      </c>
      <c r="S12467" t="s">
        <v>21</v>
      </c>
      <c r="T12467" t="s">
        <v>13311</v>
      </c>
      <c r="U12467" s="1">
        <v>45387</v>
      </c>
      <c r="V12467">
        <v>70</v>
      </c>
      <c r="W12467" t="str">
        <f t="shared" si="241"/>
        <v>60-89</v>
      </c>
    </row>
    <row r="12468" spans="1:23" x14ac:dyDescent="0.25">
      <c r="A12468" t="s">
        <v>12717</v>
      </c>
      <c r="B12468">
        <v>8489870267</v>
      </c>
      <c r="C12468">
        <v>9127895552</v>
      </c>
      <c r="D12468" s="1">
        <v>45439</v>
      </c>
      <c r="E12468">
        <v>99238</v>
      </c>
      <c r="F12468">
        <v>99281</v>
      </c>
      <c r="G12468" t="s">
        <v>3227</v>
      </c>
      <c r="H12468" s="34">
        <v>97833</v>
      </c>
      <c r="I12468" s="7">
        <v>80223</v>
      </c>
      <c r="J12468" s="7">
        <v>65782.86</v>
      </c>
      <c r="K12468" s="7">
        <v>0</v>
      </c>
      <c r="L12468" s="7">
        <v>14440.14</v>
      </c>
      <c r="M12468" s="5">
        <v>0.18</v>
      </c>
      <c r="N12468" t="s">
        <v>3141</v>
      </c>
      <c r="O12468" t="s">
        <v>17</v>
      </c>
      <c r="P12468" t="s">
        <v>58</v>
      </c>
      <c r="Q12468" t="s">
        <v>19</v>
      </c>
      <c r="R12468" t="s">
        <v>20</v>
      </c>
      <c r="S12468" t="s">
        <v>21</v>
      </c>
      <c r="T12468" t="s">
        <v>13311</v>
      </c>
      <c r="U12468" s="1">
        <v>45497</v>
      </c>
      <c r="V12468">
        <v>58</v>
      </c>
      <c r="W12468" t="str">
        <f t="shared" si="241"/>
        <v>30-59</v>
      </c>
    </row>
    <row r="12469" spans="1:23" x14ac:dyDescent="0.25">
      <c r="A12469" t="s">
        <v>12718</v>
      </c>
      <c r="B12469">
        <v>3896994383</v>
      </c>
      <c r="C12469">
        <v>3280787008</v>
      </c>
      <c r="D12469" s="1">
        <v>45719</v>
      </c>
      <c r="E12469">
        <v>99213</v>
      </c>
      <c r="F12469">
        <v>99204</v>
      </c>
      <c r="G12469" t="s">
        <v>3152</v>
      </c>
      <c r="H12469" s="34">
        <v>42800</v>
      </c>
      <c r="I12469" s="7">
        <v>27820</v>
      </c>
      <c r="J12469" s="7">
        <v>18107.599999999999</v>
      </c>
      <c r="K12469" s="7">
        <v>6374</v>
      </c>
      <c r="L12469" s="7">
        <v>3338.4</v>
      </c>
      <c r="M12469" s="5">
        <v>0.12</v>
      </c>
      <c r="N12469" t="s">
        <v>46</v>
      </c>
      <c r="O12469" t="s">
        <v>27</v>
      </c>
      <c r="P12469" t="s">
        <v>35</v>
      </c>
      <c r="Q12469" t="s">
        <v>32</v>
      </c>
      <c r="R12469" t="s">
        <v>43</v>
      </c>
      <c r="S12469" t="s">
        <v>27</v>
      </c>
      <c r="T12469" t="s">
        <v>13311</v>
      </c>
      <c r="U12469" s="1">
        <v>45875</v>
      </c>
      <c r="V12469">
        <v>156</v>
      </c>
      <c r="W12469" t="str">
        <f t="shared" si="241"/>
        <v>150-179</v>
      </c>
    </row>
    <row r="12470" spans="1:23" x14ac:dyDescent="0.25">
      <c r="A12470" t="s">
        <v>12719</v>
      </c>
      <c r="B12470">
        <v>3641422129</v>
      </c>
      <c r="C12470">
        <v>566740882</v>
      </c>
      <c r="D12470" s="1">
        <v>45555</v>
      </c>
      <c r="E12470">
        <v>99215</v>
      </c>
      <c r="F12470">
        <v>93000</v>
      </c>
      <c r="G12470" t="s">
        <v>3531</v>
      </c>
      <c r="H12470" s="34">
        <v>52733</v>
      </c>
      <c r="I12470" s="7">
        <v>34276</v>
      </c>
      <c r="J12470" s="7">
        <v>20849.88</v>
      </c>
      <c r="K12470" s="7">
        <v>9313</v>
      </c>
      <c r="L12470" s="7">
        <v>4113.12</v>
      </c>
      <c r="M12470" s="5">
        <v>0.12</v>
      </c>
      <c r="N12470" t="s">
        <v>46</v>
      </c>
      <c r="O12470" t="s">
        <v>27</v>
      </c>
      <c r="P12470" t="s">
        <v>18</v>
      </c>
      <c r="Q12470" t="s">
        <v>32</v>
      </c>
      <c r="R12470" t="s">
        <v>27</v>
      </c>
      <c r="S12470" t="s">
        <v>27</v>
      </c>
      <c r="T12470" t="s">
        <v>13310</v>
      </c>
      <c r="U12470" s="1">
        <v>45609</v>
      </c>
      <c r="V12470">
        <v>54</v>
      </c>
      <c r="W12470" t="str">
        <f t="shared" si="241"/>
        <v>30-59</v>
      </c>
    </row>
    <row r="12471" spans="1:23" x14ac:dyDescent="0.25">
      <c r="A12471" t="s">
        <v>12720</v>
      </c>
      <c r="B12471">
        <v>9676775929</v>
      </c>
      <c r="C12471">
        <v>3279241187</v>
      </c>
      <c r="D12471" s="1">
        <v>45476</v>
      </c>
      <c r="E12471">
        <v>99215</v>
      </c>
      <c r="F12471">
        <v>36415</v>
      </c>
      <c r="G12471" t="s">
        <v>207</v>
      </c>
      <c r="H12471" s="34">
        <v>27869</v>
      </c>
      <c r="I12471" s="7">
        <v>20066</v>
      </c>
      <c r="J12471" s="7">
        <v>18460.72</v>
      </c>
      <c r="K12471" s="7">
        <v>0</v>
      </c>
      <c r="L12471" s="7">
        <v>1605.28</v>
      </c>
      <c r="M12471" s="5">
        <v>0.08</v>
      </c>
      <c r="N12471" t="s">
        <v>24</v>
      </c>
      <c r="O12471" t="s">
        <v>17</v>
      </c>
      <c r="P12471" t="s">
        <v>3150</v>
      </c>
      <c r="Q12471" t="s">
        <v>19</v>
      </c>
      <c r="R12471" t="s">
        <v>27</v>
      </c>
      <c r="S12471" t="s">
        <v>21</v>
      </c>
      <c r="T12471" t="s">
        <v>13310</v>
      </c>
      <c r="U12471" s="1">
        <v>45656</v>
      </c>
      <c r="V12471">
        <v>180</v>
      </c>
      <c r="W12471" t="str">
        <f t="shared" si="241"/>
        <v>180-209</v>
      </c>
    </row>
    <row r="12472" spans="1:23" x14ac:dyDescent="0.25">
      <c r="A12472" t="s">
        <v>12721</v>
      </c>
      <c r="B12472">
        <v>840178654</v>
      </c>
      <c r="C12472">
        <v>1182392652</v>
      </c>
      <c r="D12472" s="1">
        <v>45352</v>
      </c>
      <c r="E12472">
        <v>99223</v>
      </c>
      <c r="F12472">
        <v>36415</v>
      </c>
      <c r="G12472" t="s">
        <v>3412</v>
      </c>
      <c r="H12472" s="34">
        <v>5703</v>
      </c>
      <c r="I12472" s="7">
        <v>4106</v>
      </c>
      <c r="J12472" s="7">
        <v>3189.52</v>
      </c>
      <c r="K12472" s="7">
        <v>588</v>
      </c>
      <c r="L12472" s="7">
        <v>328.48</v>
      </c>
      <c r="M12472" s="5">
        <v>0.08</v>
      </c>
      <c r="N12472" t="s">
        <v>24</v>
      </c>
      <c r="O12472" t="s">
        <v>30</v>
      </c>
      <c r="P12472" t="s">
        <v>18</v>
      </c>
      <c r="Q12472" t="s">
        <v>32</v>
      </c>
      <c r="R12472" t="s">
        <v>27</v>
      </c>
      <c r="S12472" t="s">
        <v>27</v>
      </c>
      <c r="T12472" t="s">
        <v>13311</v>
      </c>
      <c r="U12472" s="1">
        <v>45503</v>
      </c>
      <c r="V12472">
        <v>151</v>
      </c>
      <c r="W12472" t="str">
        <f t="shared" si="241"/>
        <v>150-179</v>
      </c>
    </row>
    <row r="12473" spans="1:23" x14ac:dyDescent="0.25">
      <c r="A12473" t="s">
        <v>12722</v>
      </c>
      <c r="B12473">
        <v>3317160991</v>
      </c>
      <c r="C12473">
        <v>5077858913</v>
      </c>
      <c r="D12473" s="1">
        <v>45390</v>
      </c>
      <c r="E12473">
        <v>99213</v>
      </c>
      <c r="F12473">
        <v>99205</v>
      </c>
      <c r="G12473" t="s">
        <v>3508</v>
      </c>
      <c r="H12473" s="34">
        <v>8573</v>
      </c>
      <c r="I12473" s="7">
        <v>6173</v>
      </c>
      <c r="J12473" s="7">
        <v>4939.16</v>
      </c>
      <c r="K12473" s="7">
        <v>740</v>
      </c>
      <c r="L12473" s="7">
        <v>493.84</v>
      </c>
      <c r="M12473" s="5">
        <v>0.08</v>
      </c>
      <c r="N12473" t="s">
        <v>24</v>
      </c>
      <c r="O12473" t="s">
        <v>30</v>
      </c>
      <c r="P12473" t="s">
        <v>55</v>
      </c>
      <c r="Q12473" t="s">
        <v>32</v>
      </c>
      <c r="R12473" t="s">
        <v>21</v>
      </c>
      <c r="S12473" t="s">
        <v>27</v>
      </c>
      <c r="T12473" t="s">
        <v>13312</v>
      </c>
      <c r="U12473" s="1">
        <v>45456</v>
      </c>
      <c r="V12473">
        <v>66</v>
      </c>
      <c r="W12473" t="str">
        <f t="shared" si="241"/>
        <v>60-89</v>
      </c>
    </row>
    <row r="12474" spans="1:23" x14ac:dyDescent="0.25">
      <c r="A12474" t="s">
        <v>12723</v>
      </c>
      <c r="B12474">
        <v>7158131147</v>
      </c>
      <c r="C12474">
        <v>1643249359</v>
      </c>
      <c r="D12474" s="1">
        <v>45699</v>
      </c>
      <c r="E12474">
        <v>99223</v>
      </c>
      <c r="F12474">
        <v>99283</v>
      </c>
      <c r="G12474" t="s">
        <v>37</v>
      </c>
      <c r="H12474" s="34">
        <v>91612</v>
      </c>
      <c r="I12474" s="7">
        <v>71457</v>
      </c>
      <c r="J12474" s="7">
        <v>57165.599999999999</v>
      </c>
      <c r="K12474" s="7">
        <v>0</v>
      </c>
      <c r="L12474" s="7">
        <v>14291.4</v>
      </c>
      <c r="M12474" s="5">
        <v>0.2</v>
      </c>
      <c r="N12474" t="s">
        <v>3140</v>
      </c>
      <c r="O12474" t="s">
        <v>17</v>
      </c>
      <c r="P12474" t="s">
        <v>55</v>
      </c>
      <c r="Q12474" t="s">
        <v>32</v>
      </c>
      <c r="R12474" t="s">
        <v>20</v>
      </c>
      <c r="S12474" t="s">
        <v>21</v>
      </c>
      <c r="T12474" t="s">
        <v>13310</v>
      </c>
      <c r="U12474" s="1">
        <v>45862</v>
      </c>
      <c r="V12474">
        <v>163</v>
      </c>
      <c r="W12474" t="str">
        <f t="shared" si="241"/>
        <v>150-179</v>
      </c>
    </row>
    <row r="12475" spans="1:23" x14ac:dyDescent="0.25">
      <c r="A12475" t="s">
        <v>12724</v>
      </c>
      <c r="B12475">
        <v>3534495731</v>
      </c>
      <c r="C12475">
        <v>5572473329</v>
      </c>
      <c r="D12475" s="1">
        <v>45353</v>
      </c>
      <c r="E12475">
        <v>99233</v>
      </c>
      <c r="F12475">
        <v>90834</v>
      </c>
      <c r="G12475" t="s">
        <v>3288</v>
      </c>
      <c r="H12475" s="34">
        <v>61085</v>
      </c>
      <c r="I12475" s="7">
        <v>51922</v>
      </c>
      <c r="J12475" s="7">
        <v>50883.56</v>
      </c>
      <c r="K12475" s="7">
        <v>0</v>
      </c>
      <c r="L12475" s="7">
        <v>1038.44</v>
      </c>
      <c r="M12475" s="5">
        <v>0.02</v>
      </c>
      <c r="N12475" t="s">
        <v>16</v>
      </c>
      <c r="O12475" t="s">
        <v>17</v>
      </c>
      <c r="P12475" t="s">
        <v>31</v>
      </c>
      <c r="Q12475" t="s">
        <v>32</v>
      </c>
      <c r="R12475" t="s">
        <v>26</v>
      </c>
      <c r="S12475" t="s">
        <v>21</v>
      </c>
      <c r="T12475" t="s">
        <v>13311</v>
      </c>
      <c r="U12475" s="1">
        <v>45421</v>
      </c>
      <c r="V12475">
        <v>68</v>
      </c>
      <c r="W12475" t="str">
        <f t="shared" si="241"/>
        <v>60-89</v>
      </c>
    </row>
    <row r="12476" spans="1:23" x14ac:dyDescent="0.25">
      <c r="A12476" t="s">
        <v>12725</v>
      </c>
      <c r="B12476">
        <v>8734946873</v>
      </c>
      <c r="C12476">
        <v>3173010277</v>
      </c>
      <c r="D12476" s="1">
        <v>45423</v>
      </c>
      <c r="E12476">
        <v>99213</v>
      </c>
      <c r="F12476">
        <v>99292</v>
      </c>
      <c r="G12476" t="s">
        <v>152</v>
      </c>
      <c r="H12476" s="34">
        <v>69079</v>
      </c>
      <c r="I12476" s="7">
        <v>51809</v>
      </c>
      <c r="J12476" s="7">
        <v>37695.65</v>
      </c>
      <c r="K12476" s="7">
        <v>6342</v>
      </c>
      <c r="L12476" s="7">
        <v>7771.35</v>
      </c>
      <c r="M12476" s="5">
        <v>0.15</v>
      </c>
      <c r="N12476" t="s">
        <v>1139</v>
      </c>
      <c r="O12476" t="s">
        <v>30</v>
      </c>
      <c r="P12476" t="s">
        <v>31</v>
      </c>
      <c r="Q12476" t="s">
        <v>19</v>
      </c>
      <c r="R12476" t="s">
        <v>20</v>
      </c>
      <c r="S12476" t="s">
        <v>27</v>
      </c>
      <c r="T12476" t="s">
        <v>13311</v>
      </c>
      <c r="U12476" s="1">
        <v>45546</v>
      </c>
      <c r="V12476">
        <v>123</v>
      </c>
      <c r="W12476" t="str">
        <f t="shared" si="241"/>
        <v>120-149</v>
      </c>
    </row>
    <row r="12477" spans="1:23" x14ac:dyDescent="0.25">
      <c r="A12477" t="s">
        <v>12726</v>
      </c>
      <c r="B12477">
        <v>8496281933</v>
      </c>
      <c r="C12477">
        <v>8306549955</v>
      </c>
      <c r="D12477" s="1">
        <v>45921</v>
      </c>
      <c r="E12477">
        <v>99221</v>
      </c>
      <c r="F12477">
        <v>93000</v>
      </c>
      <c r="G12477" t="s">
        <v>3428</v>
      </c>
      <c r="H12477" s="34">
        <v>69536</v>
      </c>
      <c r="I12477" s="7">
        <v>54933</v>
      </c>
      <c r="J12477" s="7">
        <v>39813.72</v>
      </c>
      <c r="K12477" s="7">
        <v>6330</v>
      </c>
      <c r="L12477" s="7">
        <v>8789.2800000000007</v>
      </c>
      <c r="M12477" s="5">
        <v>0.16</v>
      </c>
      <c r="N12477" t="s">
        <v>1138</v>
      </c>
      <c r="O12477" t="s">
        <v>30</v>
      </c>
      <c r="P12477" t="s">
        <v>31</v>
      </c>
      <c r="Q12477" t="s">
        <v>32</v>
      </c>
      <c r="R12477" t="s">
        <v>38</v>
      </c>
      <c r="S12477" t="s">
        <v>17</v>
      </c>
      <c r="T12477" t="s">
        <v>13312</v>
      </c>
      <c r="U12477" s="1">
        <v>46043</v>
      </c>
      <c r="V12477">
        <v>122</v>
      </c>
      <c r="W12477" t="str">
        <f t="shared" si="241"/>
        <v>120-149</v>
      </c>
    </row>
    <row r="12478" spans="1:23" x14ac:dyDescent="0.25">
      <c r="A12478" t="s">
        <v>12727</v>
      </c>
      <c r="B12478">
        <v>4708322245</v>
      </c>
      <c r="C12478">
        <v>2715217308</v>
      </c>
      <c r="D12478" s="1">
        <v>45957</v>
      </c>
      <c r="E12478">
        <v>99215</v>
      </c>
      <c r="F12478">
        <v>99205</v>
      </c>
      <c r="G12478" t="s">
        <v>3262</v>
      </c>
      <c r="H12478" s="34">
        <v>64819</v>
      </c>
      <c r="I12478" s="7">
        <v>51855</v>
      </c>
      <c r="J12478" s="7">
        <v>28717.3</v>
      </c>
      <c r="K12478" s="7">
        <v>15878</v>
      </c>
      <c r="L12478" s="7">
        <v>7259.7</v>
      </c>
      <c r="M12478" s="5">
        <v>0.14000000000000001</v>
      </c>
      <c r="N12478" t="s">
        <v>1135</v>
      </c>
      <c r="O12478" t="s">
        <v>27</v>
      </c>
      <c r="P12478" t="s">
        <v>3147</v>
      </c>
      <c r="Q12478" t="s">
        <v>32</v>
      </c>
      <c r="R12478" t="s">
        <v>27</v>
      </c>
      <c r="S12478" t="s">
        <v>27</v>
      </c>
      <c r="T12478" t="s">
        <v>13310</v>
      </c>
      <c r="U12478" s="1">
        <v>46060</v>
      </c>
      <c r="V12478">
        <v>103</v>
      </c>
      <c r="W12478" t="str">
        <f t="shared" si="241"/>
        <v>90-119</v>
      </c>
    </row>
    <row r="12479" spans="1:23" x14ac:dyDescent="0.25">
      <c r="A12479" t="s">
        <v>12728</v>
      </c>
      <c r="B12479">
        <v>3346892606</v>
      </c>
      <c r="C12479">
        <v>493489376</v>
      </c>
      <c r="D12479" s="1">
        <v>45354</v>
      </c>
      <c r="E12479">
        <v>99232</v>
      </c>
      <c r="F12479">
        <v>99211</v>
      </c>
      <c r="G12479" t="s">
        <v>67</v>
      </c>
      <c r="H12479" s="34">
        <v>57623</v>
      </c>
      <c r="I12479" s="7">
        <v>48980</v>
      </c>
      <c r="J12479" s="7">
        <v>48000.4</v>
      </c>
      <c r="K12479" s="7">
        <v>0</v>
      </c>
      <c r="L12479" s="7">
        <v>979.6</v>
      </c>
      <c r="M12479" s="5">
        <v>0.02</v>
      </c>
      <c r="N12479" t="s">
        <v>16</v>
      </c>
      <c r="O12479" t="s">
        <v>17</v>
      </c>
      <c r="P12479" t="s">
        <v>55</v>
      </c>
      <c r="Q12479" t="s">
        <v>19</v>
      </c>
      <c r="R12479" t="s">
        <v>38</v>
      </c>
      <c r="S12479" t="s">
        <v>27</v>
      </c>
      <c r="T12479" t="s">
        <v>13311</v>
      </c>
      <c r="U12479" s="1">
        <v>45453</v>
      </c>
      <c r="V12479">
        <v>99</v>
      </c>
      <c r="W12479" t="str">
        <f t="shared" si="241"/>
        <v>90-119</v>
      </c>
    </row>
    <row r="12480" spans="1:23" x14ac:dyDescent="0.25">
      <c r="A12480" t="s">
        <v>12729</v>
      </c>
      <c r="B12480">
        <v>1822107665</v>
      </c>
      <c r="C12480">
        <v>7654647766</v>
      </c>
      <c r="D12480" s="1">
        <v>45493</v>
      </c>
      <c r="E12480">
        <v>99215</v>
      </c>
      <c r="F12480">
        <v>99215</v>
      </c>
      <c r="G12480" t="s">
        <v>207</v>
      </c>
      <c r="H12480" s="34">
        <v>48773</v>
      </c>
      <c r="I12480" s="7">
        <v>35117</v>
      </c>
      <c r="J12480" s="7">
        <v>29708.639999999999</v>
      </c>
      <c r="K12480" s="7">
        <v>2599</v>
      </c>
      <c r="L12480" s="7">
        <v>2809.36</v>
      </c>
      <c r="M12480" s="5">
        <v>0.08</v>
      </c>
      <c r="N12480" t="s">
        <v>24</v>
      </c>
      <c r="O12480" t="s">
        <v>30</v>
      </c>
      <c r="P12480" t="s">
        <v>31</v>
      </c>
      <c r="Q12480" t="s">
        <v>19</v>
      </c>
      <c r="R12480" t="s">
        <v>26</v>
      </c>
      <c r="S12480" t="s">
        <v>17</v>
      </c>
      <c r="T12480" t="s">
        <v>13311</v>
      </c>
      <c r="U12480" s="1">
        <v>45648</v>
      </c>
      <c r="V12480">
        <v>156</v>
      </c>
      <c r="W12480" t="str">
        <f t="shared" si="241"/>
        <v>150-179</v>
      </c>
    </row>
    <row r="12481" spans="1:23" x14ac:dyDescent="0.25">
      <c r="A12481" t="s">
        <v>12730</v>
      </c>
      <c r="B12481">
        <v>3055233390</v>
      </c>
      <c r="C12481">
        <v>1535274714</v>
      </c>
      <c r="D12481" s="1">
        <v>45573</v>
      </c>
      <c r="E12481">
        <v>99233</v>
      </c>
      <c r="F12481">
        <v>99215</v>
      </c>
      <c r="G12481" t="s">
        <v>154</v>
      </c>
      <c r="H12481" s="34">
        <v>99934</v>
      </c>
      <c r="I12481" s="7">
        <v>77949</v>
      </c>
      <c r="J12481" s="7">
        <v>56699.199999999997</v>
      </c>
      <c r="K12481" s="7">
        <v>5660</v>
      </c>
      <c r="L12481" s="7">
        <v>15589.8</v>
      </c>
      <c r="M12481" s="5">
        <v>0.2</v>
      </c>
      <c r="N12481" t="s">
        <v>3140</v>
      </c>
      <c r="O12481" t="s">
        <v>30</v>
      </c>
      <c r="P12481" t="s">
        <v>35</v>
      </c>
      <c r="Q12481" t="s">
        <v>32</v>
      </c>
      <c r="R12481" t="s">
        <v>38</v>
      </c>
      <c r="S12481" t="s">
        <v>17</v>
      </c>
      <c r="T12481" t="s">
        <v>13310</v>
      </c>
      <c r="U12481" s="1">
        <v>45745</v>
      </c>
      <c r="V12481">
        <v>172</v>
      </c>
      <c r="W12481" t="str">
        <f t="shared" si="241"/>
        <v>150-179</v>
      </c>
    </row>
    <row r="12482" spans="1:23" x14ac:dyDescent="0.25">
      <c r="A12482" t="s">
        <v>12731</v>
      </c>
      <c r="B12482">
        <v>8627054691</v>
      </c>
      <c r="C12482">
        <v>696919137</v>
      </c>
      <c r="D12482" s="1">
        <v>45933</v>
      </c>
      <c r="E12482">
        <v>99222</v>
      </c>
      <c r="F12482">
        <v>99205</v>
      </c>
      <c r="G12482" t="s">
        <v>3419</v>
      </c>
      <c r="H12482" s="34">
        <v>47276</v>
      </c>
      <c r="I12482" s="7">
        <v>30729</v>
      </c>
      <c r="J12482" s="7">
        <v>18915.52</v>
      </c>
      <c r="K12482" s="7">
        <v>8126</v>
      </c>
      <c r="L12482" s="7">
        <v>3687.48</v>
      </c>
      <c r="M12482" s="5">
        <v>0.12</v>
      </c>
      <c r="N12482" t="s">
        <v>46</v>
      </c>
      <c r="O12482" t="s">
        <v>27</v>
      </c>
      <c r="P12482" t="s">
        <v>58</v>
      </c>
      <c r="Q12482" t="s">
        <v>19</v>
      </c>
      <c r="R12482" t="s">
        <v>38</v>
      </c>
      <c r="S12482" t="s">
        <v>21</v>
      </c>
      <c r="T12482" t="s">
        <v>13312</v>
      </c>
      <c r="U12482" s="1">
        <v>45994</v>
      </c>
      <c r="V12482">
        <v>61</v>
      </c>
      <c r="W12482" t="str">
        <f t="shared" si="241"/>
        <v>60-89</v>
      </c>
    </row>
    <row r="12483" spans="1:23" x14ac:dyDescent="0.25">
      <c r="A12483" t="s">
        <v>12732</v>
      </c>
      <c r="B12483">
        <v>9947950675</v>
      </c>
      <c r="C12483">
        <v>9782987631</v>
      </c>
      <c r="D12483" s="1">
        <v>45387</v>
      </c>
      <c r="E12483">
        <v>99214</v>
      </c>
      <c r="F12483">
        <v>99292</v>
      </c>
      <c r="G12483" t="s">
        <v>61</v>
      </c>
      <c r="H12483" s="34">
        <v>89972</v>
      </c>
      <c r="I12483" s="7">
        <v>73777</v>
      </c>
      <c r="J12483" s="7">
        <v>51916.14</v>
      </c>
      <c r="K12483" s="7">
        <v>8581</v>
      </c>
      <c r="L12483" s="7">
        <v>13279.86</v>
      </c>
      <c r="M12483" s="5">
        <v>0.18</v>
      </c>
      <c r="N12483" t="s">
        <v>3141</v>
      </c>
      <c r="O12483" t="s">
        <v>30</v>
      </c>
      <c r="P12483" t="s">
        <v>3149</v>
      </c>
      <c r="Q12483" t="s">
        <v>32</v>
      </c>
      <c r="R12483" t="s">
        <v>26</v>
      </c>
      <c r="S12483" t="s">
        <v>21</v>
      </c>
      <c r="T12483" t="s">
        <v>13311</v>
      </c>
      <c r="U12483" s="1">
        <v>45500</v>
      </c>
      <c r="V12483">
        <v>113</v>
      </c>
      <c r="W12483" t="str">
        <f t="shared" ref="W12483:W12546" si="242">IF(V12483="","",IF(V12483&lt;30,"0-29",IF(V12483&lt;60,"30-59",IF(V12483&lt;90,"60-89",IF(V12483&lt;120,"90-119",IF(V12483&lt;150,"120-149",IF(V12483&lt;180,"150-179",IF(V12483&lt;210,"180-209",IF(V12483&lt;240,"210-239",IF(V12483&lt;270,"240-269",IF(V12483&lt;300,"270-299",IF(V12483&lt;330,"300-329",IF(V12483&lt;360,"330-359","360+")))))))))))))</f>
        <v>90-119</v>
      </c>
    </row>
    <row r="12484" spans="1:23" x14ac:dyDescent="0.25">
      <c r="A12484" t="s">
        <v>12733</v>
      </c>
      <c r="B12484">
        <v>1172082148</v>
      </c>
      <c r="C12484">
        <v>1040950017</v>
      </c>
      <c r="D12484" s="1">
        <v>45864</v>
      </c>
      <c r="E12484">
        <v>99213</v>
      </c>
      <c r="F12484">
        <v>99281</v>
      </c>
      <c r="G12484" t="s">
        <v>3537</v>
      </c>
      <c r="H12484" s="34">
        <v>24686</v>
      </c>
      <c r="I12484" s="7">
        <v>19502</v>
      </c>
      <c r="J12484" s="7">
        <v>8271.68</v>
      </c>
      <c r="K12484" s="7">
        <v>8110</v>
      </c>
      <c r="L12484" s="7">
        <v>3120.32</v>
      </c>
      <c r="M12484" s="5">
        <v>0.16</v>
      </c>
      <c r="N12484" t="s">
        <v>1138</v>
      </c>
      <c r="O12484" t="s">
        <v>27</v>
      </c>
      <c r="P12484" t="s">
        <v>35</v>
      </c>
      <c r="Q12484" t="s">
        <v>32</v>
      </c>
      <c r="R12484" t="s">
        <v>21</v>
      </c>
      <c r="S12484" t="s">
        <v>21</v>
      </c>
      <c r="T12484" t="s">
        <v>13310</v>
      </c>
      <c r="U12484" s="1">
        <v>45915</v>
      </c>
      <c r="V12484">
        <v>51</v>
      </c>
      <c r="W12484" t="str">
        <f t="shared" si="242"/>
        <v>30-59</v>
      </c>
    </row>
    <row r="12485" spans="1:23" x14ac:dyDescent="0.25">
      <c r="A12485" t="s">
        <v>12734</v>
      </c>
      <c r="B12485">
        <v>8452505945</v>
      </c>
      <c r="C12485">
        <v>1055113458</v>
      </c>
      <c r="D12485" s="1">
        <v>45907</v>
      </c>
      <c r="E12485">
        <v>99232</v>
      </c>
      <c r="F12485">
        <v>90834</v>
      </c>
      <c r="G12485" t="s">
        <v>3355</v>
      </c>
      <c r="H12485" s="34">
        <v>90299</v>
      </c>
      <c r="I12485" s="7">
        <v>67724</v>
      </c>
      <c r="J12485" s="7">
        <v>57565.4</v>
      </c>
      <c r="K12485" s="7">
        <v>0</v>
      </c>
      <c r="L12485" s="7">
        <v>10158.6</v>
      </c>
      <c r="M12485" s="5">
        <v>0.15</v>
      </c>
      <c r="N12485" t="s">
        <v>1139</v>
      </c>
      <c r="O12485" t="s">
        <v>17</v>
      </c>
      <c r="P12485" t="s">
        <v>25</v>
      </c>
      <c r="Q12485" t="s">
        <v>19</v>
      </c>
      <c r="R12485" t="s">
        <v>20</v>
      </c>
      <c r="S12485" t="s">
        <v>17</v>
      </c>
      <c r="T12485" t="s">
        <v>13310</v>
      </c>
      <c r="U12485" s="1">
        <v>46030</v>
      </c>
      <c r="V12485">
        <v>123</v>
      </c>
      <c r="W12485" t="str">
        <f t="shared" si="242"/>
        <v>120-149</v>
      </c>
    </row>
    <row r="12486" spans="1:23" x14ac:dyDescent="0.25">
      <c r="A12486" t="s">
        <v>12735</v>
      </c>
      <c r="B12486">
        <v>1595122321</v>
      </c>
      <c r="C12486">
        <v>5235932415</v>
      </c>
      <c r="D12486" s="1">
        <v>45385</v>
      </c>
      <c r="E12486">
        <v>99223</v>
      </c>
      <c r="F12486">
        <v>99201</v>
      </c>
      <c r="G12486" t="s">
        <v>3342</v>
      </c>
      <c r="H12486" s="34">
        <v>14509</v>
      </c>
      <c r="I12486" s="7">
        <v>11317</v>
      </c>
      <c r="J12486" s="7">
        <v>8094.6</v>
      </c>
      <c r="K12486" s="7">
        <v>959</v>
      </c>
      <c r="L12486" s="7">
        <v>2263.4</v>
      </c>
      <c r="M12486" s="5">
        <v>0.2</v>
      </c>
      <c r="N12486" t="s">
        <v>3140</v>
      </c>
      <c r="O12486" t="s">
        <v>30</v>
      </c>
      <c r="P12486" t="s">
        <v>3146</v>
      </c>
      <c r="Q12486" t="s">
        <v>32</v>
      </c>
      <c r="R12486" t="s">
        <v>21</v>
      </c>
      <c r="S12486" t="s">
        <v>21</v>
      </c>
      <c r="T12486" t="s">
        <v>13310</v>
      </c>
      <c r="U12486" s="1">
        <v>45562</v>
      </c>
      <c r="V12486">
        <v>177</v>
      </c>
      <c r="W12486" t="str">
        <f t="shared" si="242"/>
        <v>150-179</v>
      </c>
    </row>
    <row r="12487" spans="1:23" x14ac:dyDescent="0.25">
      <c r="A12487" t="s">
        <v>12736</v>
      </c>
      <c r="B12487">
        <v>4409830888</v>
      </c>
      <c r="C12487">
        <v>7350008131</v>
      </c>
      <c r="D12487" s="1">
        <v>45815</v>
      </c>
      <c r="E12487">
        <v>99214</v>
      </c>
      <c r="F12487">
        <v>99283</v>
      </c>
      <c r="G12487" t="s">
        <v>4083</v>
      </c>
      <c r="H12487" s="34">
        <v>52026</v>
      </c>
      <c r="I12487" s="7">
        <v>41621</v>
      </c>
      <c r="J12487" s="7">
        <v>25747.06</v>
      </c>
      <c r="K12487" s="7">
        <v>10047</v>
      </c>
      <c r="L12487" s="7">
        <v>5826.94</v>
      </c>
      <c r="M12487" s="5">
        <v>0.14000000000000001</v>
      </c>
      <c r="N12487" t="s">
        <v>1135</v>
      </c>
      <c r="O12487" t="s">
        <v>27</v>
      </c>
      <c r="P12487" t="s">
        <v>18</v>
      </c>
      <c r="Q12487" t="s">
        <v>32</v>
      </c>
      <c r="R12487" t="s">
        <v>20</v>
      </c>
      <c r="S12487" t="s">
        <v>21</v>
      </c>
      <c r="T12487" t="s">
        <v>13311</v>
      </c>
      <c r="U12487" s="1">
        <v>45962</v>
      </c>
      <c r="V12487">
        <v>147</v>
      </c>
      <c r="W12487" t="str">
        <f t="shared" si="242"/>
        <v>120-149</v>
      </c>
    </row>
    <row r="12488" spans="1:23" x14ac:dyDescent="0.25">
      <c r="A12488" t="s">
        <v>12737</v>
      </c>
      <c r="B12488">
        <v>9952357169</v>
      </c>
      <c r="C12488">
        <v>7410992343</v>
      </c>
      <c r="D12488" s="1">
        <v>45617</v>
      </c>
      <c r="E12488">
        <v>99223</v>
      </c>
      <c r="F12488">
        <v>99205</v>
      </c>
      <c r="G12488" t="s">
        <v>495</v>
      </c>
      <c r="H12488" s="34">
        <v>56976</v>
      </c>
      <c r="I12488" s="7">
        <v>48430</v>
      </c>
      <c r="J12488" s="7">
        <v>41127.4</v>
      </c>
      <c r="K12488" s="7">
        <v>6334</v>
      </c>
      <c r="L12488" s="7">
        <v>968.6</v>
      </c>
      <c r="M12488" s="5">
        <v>0.02</v>
      </c>
      <c r="N12488" t="s">
        <v>16</v>
      </c>
      <c r="O12488" t="s">
        <v>30</v>
      </c>
      <c r="P12488" t="s">
        <v>3149</v>
      </c>
      <c r="Q12488" t="s">
        <v>19</v>
      </c>
      <c r="R12488" t="s">
        <v>20</v>
      </c>
      <c r="S12488" t="s">
        <v>17</v>
      </c>
      <c r="T12488" t="s">
        <v>13310</v>
      </c>
      <c r="U12488" s="1">
        <v>45767</v>
      </c>
      <c r="V12488">
        <v>150</v>
      </c>
      <c r="W12488" t="str">
        <f t="shared" si="242"/>
        <v>150-179</v>
      </c>
    </row>
    <row r="12489" spans="1:23" x14ac:dyDescent="0.25">
      <c r="A12489" t="s">
        <v>12738</v>
      </c>
      <c r="B12489">
        <v>1205332050</v>
      </c>
      <c r="C12489">
        <v>4432071535</v>
      </c>
      <c r="D12489" s="1">
        <v>45718</v>
      </c>
      <c r="E12489">
        <v>99238</v>
      </c>
      <c r="F12489">
        <v>80053</v>
      </c>
      <c r="G12489" t="s">
        <v>3754</v>
      </c>
      <c r="H12489" s="34">
        <v>54764</v>
      </c>
      <c r="I12489" s="7">
        <v>39430</v>
      </c>
      <c r="J12489" s="7">
        <v>33736.6</v>
      </c>
      <c r="K12489" s="7">
        <v>2539</v>
      </c>
      <c r="L12489" s="7">
        <v>3154.4</v>
      </c>
      <c r="M12489" s="5">
        <v>0.08</v>
      </c>
      <c r="N12489" t="s">
        <v>24</v>
      </c>
      <c r="O12489" t="s">
        <v>30</v>
      </c>
      <c r="P12489" t="s">
        <v>25</v>
      </c>
      <c r="Q12489" t="s">
        <v>19</v>
      </c>
      <c r="R12489" t="s">
        <v>38</v>
      </c>
      <c r="S12489" t="s">
        <v>21</v>
      </c>
      <c r="T12489" t="s">
        <v>13312</v>
      </c>
      <c r="U12489" s="1">
        <v>45869</v>
      </c>
      <c r="V12489">
        <v>151</v>
      </c>
      <c r="W12489" t="str">
        <f t="shared" si="242"/>
        <v>150-179</v>
      </c>
    </row>
    <row r="12490" spans="1:23" x14ac:dyDescent="0.25">
      <c r="A12490" t="s">
        <v>12739</v>
      </c>
      <c r="B12490">
        <v>7308225889</v>
      </c>
      <c r="C12490">
        <v>1037398615</v>
      </c>
      <c r="D12490" s="1">
        <v>45637</v>
      </c>
      <c r="E12490">
        <v>99222</v>
      </c>
      <c r="F12490">
        <v>99211</v>
      </c>
      <c r="G12490" t="s">
        <v>140</v>
      </c>
      <c r="H12490" s="34">
        <v>9361</v>
      </c>
      <c r="I12490" s="7">
        <v>6085</v>
      </c>
      <c r="J12490" s="7">
        <v>3235.8</v>
      </c>
      <c r="K12490" s="7">
        <v>2119</v>
      </c>
      <c r="L12490" s="7">
        <v>730.2</v>
      </c>
      <c r="M12490" s="5">
        <v>0.12</v>
      </c>
      <c r="N12490" t="s">
        <v>46</v>
      </c>
      <c r="O12490" t="s">
        <v>27</v>
      </c>
      <c r="P12490" t="s">
        <v>25</v>
      </c>
      <c r="Q12490" t="s">
        <v>19</v>
      </c>
      <c r="R12490" t="s">
        <v>20</v>
      </c>
      <c r="S12490" t="s">
        <v>17</v>
      </c>
      <c r="T12490" t="s">
        <v>13310</v>
      </c>
      <c r="U12490" s="1">
        <v>45783</v>
      </c>
      <c r="V12490">
        <v>146</v>
      </c>
      <c r="W12490" t="str">
        <f t="shared" si="242"/>
        <v>120-149</v>
      </c>
    </row>
    <row r="12491" spans="1:23" x14ac:dyDescent="0.25">
      <c r="A12491" t="s">
        <v>12740</v>
      </c>
      <c r="B12491">
        <v>3251047020</v>
      </c>
      <c r="C12491">
        <v>6083374942</v>
      </c>
      <c r="D12491" s="1">
        <v>45900</v>
      </c>
      <c r="E12491">
        <v>99231</v>
      </c>
      <c r="F12491">
        <v>99292</v>
      </c>
      <c r="G12491" t="s">
        <v>3306</v>
      </c>
      <c r="H12491" s="34">
        <v>94274</v>
      </c>
      <c r="I12491" s="7">
        <v>75419</v>
      </c>
      <c r="J12491" s="7">
        <v>54293.34</v>
      </c>
      <c r="K12491" s="7">
        <v>10567</v>
      </c>
      <c r="L12491" s="7">
        <v>10558.66</v>
      </c>
      <c r="M12491" s="5">
        <v>0.14000000000000001</v>
      </c>
      <c r="N12491" t="s">
        <v>1135</v>
      </c>
      <c r="O12491" t="s">
        <v>30</v>
      </c>
      <c r="P12491" t="s">
        <v>3146</v>
      </c>
      <c r="Q12491" t="s">
        <v>32</v>
      </c>
      <c r="R12491" t="s">
        <v>21</v>
      </c>
      <c r="S12491" t="s">
        <v>17</v>
      </c>
      <c r="T12491" t="s">
        <v>13311</v>
      </c>
      <c r="U12491" s="1">
        <v>46063</v>
      </c>
      <c r="V12491">
        <v>163</v>
      </c>
      <c r="W12491" t="str">
        <f t="shared" si="242"/>
        <v>150-179</v>
      </c>
    </row>
    <row r="12492" spans="1:23" x14ac:dyDescent="0.25">
      <c r="A12492" t="s">
        <v>12741</v>
      </c>
      <c r="B12492">
        <v>4016806467</v>
      </c>
      <c r="C12492">
        <v>8293128597</v>
      </c>
      <c r="D12492" s="1">
        <v>45577</v>
      </c>
      <c r="E12492">
        <v>99223</v>
      </c>
      <c r="F12492">
        <v>99291</v>
      </c>
      <c r="G12492" t="s">
        <v>3400</v>
      </c>
      <c r="H12492" s="34">
        <v>67843</v>
      </c>
      <c r="I12492" s="7">
        <v>57667</v>
      </c>
      <c r="J12492" s="7">
        <v>51335.66</v>
      </c>
      <c r="K12492" s="7">
        <v>5178</v>
      </c>
      <c r="L12492" s="7">
        <v>1153.3399999999999</v>
      </c>
      <c r="M12492" s="5">
        <v>0.02</v>
      </c>
      <c r="N12492" t="s">
        <v>16</v>
      </c>
      <c r="O12492" t="s">
        <v>30</v>
      </c>
      <c r="P12492" t="s">
        <v>31</v>
      </c>
      <c r="Q12492" t="s">
        <v>19</v>
      </c>
      <c r="R12492" t="s">
        <v>20</v>
      </c>
      <c r="S12492" t="s">
        <v>21</v>
      </c>
      <c r="T12492" t="s">
        <v>13311</v>
      </c>
      <c r="U12492" s="1">
        <v>45652</v>
      </c>
      <c r="V12492">
        <v>76</v>
      </c>
      <c r="W12492" t="str">
        <f t="shared" si="242"/>
        <v>60-89</v>
      </c>
    </row>
    <row r="12493" spans="1:23" x14ac:dyDescent="0.25">
      <c r="A12493" t="s">
        <v>12742</v>
      </c>
      <c r="B12493">
        <v>7272220855</v>
      </c>
      <c r="C12493">
        <v>6705881170</v>
      </c>
      <c r="D12493" s="1">
        <v>45443</v>
      </c>
      <c r="E12493">
        <v>99214</v>
      </c>
      <c r="F12493">
        <v>80053</v>
      </c>
      <c r="G12493" t="s">
        <v>71</v>
      </c>
      <c r="H12493" s="34">
        <v>65378</v>
      </c>
      <c r="I12493" s="7">
        <v>42496</v>
      </c>
      <c r="J12493" s="7">
        <v>32267.480000000003</v>
      </c>
      <c r="K12493" s="7">
        <v>5129</v>
      </c>
      <c r="L12493" s="7">
        <v>5099.5200000000004</v>
      </c>
      <c r="M12493" s="5">
        <v>0.12</v>
      </c>
      <c r="N12493" t="s">
        <v>46</v>
      </c>
      <c r="O12493" t="s">
        <v>30</v>
      </c>
      <c r="P12493" t="s">
        <v>35</v>
      </c>
      <c r="Q12493" t="s">
        <v>19</v>
      </c>
      <c r="R12493" t="s">
        <v>26</v>
      </c>
      <c r="S12493" t="s">
        <v>17</v>
      </c>
      <c r="T12493" t="s">
        <v>13311</v>
      </c>
      <c r="U12493" s="1">
        <v>45546</v>
      </c>
      <c r="V12493">
        <v>103</v>
      </c>
      <c r="W12493" t="str">
        <f t="shared" si="242"/>
        <v>90-119</v>
      </c>
    </row>
    <row r="12494" spans="1:23" x14ac:dyDescent="0.25">
      <c r="A12494" t="s">
        <v>12743</v>
      </c>
      <c r="B12494">
        <v>9364276448</v>
      </c>
      <c r="C12494">
        <v>8475718375</v>
      </c>
      <c r="D12494" s="1">
        <v>45603</v>
      </c>
      <c r="E12494">
        <v>99232</v>
      </c>
      <c r="F12494">
        <v>99214</v>
      </c>
      <c r="G12494" t="s">
        <v>187</v>
      </c>
      <c r="H12494" s="34">
        <v>43386</v>
      </c>
      <c r="I12494" s="7">
        <v>33841</v>
      </c>
      <c r="J12494" s="7">
        <v>24686.799999999999</v>
      </c>
      <c r="K12494" s="7">
        <v>2386</v>
      </c>
      <c r="L12494" s="7">
        <v>6768.2</v>
      </c>
      <c r="M12494" s="5">
        <v>0.2</v>
      </c>
      <c r="N12494" t="s">
        <v>3140</v>
      </c>
      <c r="O12494" t="s">
        <v>30</v>
      </c>
      <c r="P12494" t="s">
        <v>18</v>
      </c>
      <c r="Q12494" t="s">
        <v>32</v>
      </c>
      <c r="R12494" t="s">
        <v>26</v>
      </c>
      <c r="S12494" t="s">
        <v>27</v>
      </c>
      <c r="T12494" t="s">
        <v>13310</v>
      </c>
      <c r="U12494" s="1">
        <v>45738</v>
      </c>
      <c r="V12494">
        <v>135</v>
      </c>
      <c r="W12494" t="str">
        <f t="shared" si="242"/>
        <v>120-149</v>
      </c>
    </row>
    <row r="12495" spans="1:23" x14ac:dyDescent="0.25">
      <c r="A12495" t="s">
        <v>12744</v>
      </c>
      <c r="B12495">
        <v>8919116594</v>
      </c>
      <c r="C12495">
        <v>3633743737</v>
      </c>
      <c r="D12495" s="1">
        <v>45659</v>
      </c>
      <c r="E12495">
        <v>99213</v>
      </c>
      <c r="F12495">
        <v>99281</v>
      </c>
      <c r="G12495" t="s">
        <v>3256</v>
      </c>
      <c r="H12495" s="34">
        <v>57273</v>
      </c>
      <c r="I12495" s="7">
        <v>41237</v>
      </c>
      <c r="J12495" s="7">
        <v>34937.040000000001</v>
      </c>
      <c r="K12495" s="7">
        <v>3001</v>
      </c>
      <c r="L12495" s="7">
        <v>3298.96</v>
      </c>
      <c r="M12495" s="5">
        <v>0.08</v>
      </c>
      <c r="N12495" t="s">
        <v>24</v>
      </c>
      <c r="O12495" t="s">
        <v>30</v>
      </c>
      <c r="P12495" t="s">
        <v>31</v>
      </c>
      <c r="Q12495" t="s">
        <v>19</v>
      </c>
      <c r="R12495" t="s">
        <v>43</v>
      </c>
      <c r="S12495" t="s">
        <v>17</v>
      </c>
      <c r="T12495" t="s">
        <v>13311</v>
      </c>
      <c r="U12495" s="1">
        <v>45741</v>
      </c>
      <c r="V12495">
        <v>82</v>
      </c>
      <c r="W12495" t="str">
        <f t="shared" si="242"/>
        <v>60-89</v>
      </c>
    </row>
    <row r="12496" spans="1:23" x14ac:dyDescent="0.25">
      <c r="A12496" t="s">
        <v>12745</v>
      </c>
      <c r="B12496">
        <v>6177494693</v>
      </c>
      <c r="C12496">
        <v>2750611014</v>
      </c>
      <c r="D12496" s="1">
        <v>45928</v>
      </c>
      <c r="E12496">
        <v>99232</v>
      </c>
      <c r="F12496">
        <v>90834</v>
      </c>
      <c r="G12496" t="s">
        <v>79</v>
      </c>
      <c r="H12496" s="34">
        <v>98129</v>
      </c>
      <c r="I12496" s="7">
        <v>77522</v>
      </c>
      <c r="J12496" s="7">
        <v>65118.48</v>
      </c>
      <c r="K12496" s="7">
        <v>0</v>
      </c>
      <c r="L12496" s="7">
        <v>12403.52</v>
      </c>
      <c r="M12496" s="5">
        <v>0.16</v>
      </c>
      <c r="N12496" t="s">
        <v>1138</v>
      </c>
      <c r="O12496" t="s">
        <v>17</v>
      </c>
      <c r="P12496" t="s">
        <v>31</v>
      </c>
      <c r="Q12496" t="s">
        <v>32</v>
      </c>
      <c r="R12496" t="s">
        <v>21</v>
      </c>
      <c r="S12496" t="s">
        <v>27</v>
      </c>
      <c r="T12496" t="s">
        <v>13311</v>
      </c>
      <c r="U12496" s="1">
        <v>45984</v>
      </c>
      <c r="V12496">
        <v>56</v>
      </c>
      <c r="W12496" t="str">
        <f t="shared" si="242"/>
        <v>30-59</v>
      </c>
    </row>
    <row r="12497" spans="1:23" x14ac:dyDescent="0.25">
      <c r="A12497" t="s">
        <v>12746</v>
      </c>
      <c r="B12497">
        <v>9012563086</v>
      </c>
      <c r="C12497">
        <v>8043974457</v>
      </c>
      <c r="D12497" s="1">
        <v>45493</v>
      </c>
      <c r="E12497">
        <v>99232</v>
      </c>
      <c r="F12497">
        <v>99203</v>
      </c>
      <c r="G12497" t="s">
        <v>124</v>
      </c>
      <c r="H12497" s="34">
        <v>20762</v>
      </c>
      <c r="I12497" s="7">
        <v>16610</v>
      </c>
      <c r="J12497" s="7">
        <v>10420.6</v>
      </c>
      <c r="K12497" s="7">
        <v>3864</v>
      </c>
      <c r="L12497" s="7">
        <v>2325.4</v>
      </c>
      <c r="M12497" s="5">
        <v>0.14000000000000001</v>
      </c>
      <c r="N12497" t="s">
        <v>1135</v>
      </c>
      <c r="O12497" t="s">
        <v>27</v>
      </c>
      <c r="P12497" t="s">
        <v>35</v>
      </c>
      <c r="Q12497" t="s">
        <v>19</v>
      </c>
      <c r="R12497" t="s">
        <v>27</v>
      </c>
      <c r="S12497" t="s">
        <v>21</v>
      </c>
      <c r="T12497" t="s">
        <v>13310</v>
      </c>
      <c r="U12497" s="1">
        <v>45566</v>
      </c>
      <c r="V12497">
        <v>73</v>
      </c>
      <c r="W12497" t="str">
        <f t="shared" si="242"/>
        <v>60-89</v>
      </c>
    </row>
    <row r="12498" spans="1:23" x14ac:dyDescent="0.25">
      <c r="A12498" t="s">
        <v>12747</v>
      </c>
      <c r="B12498">
        <v>592113030</v>
      </c>
      <c r="C12498">
        <v>6124869513</v>
      </c>
      <c r="D12498" s="1">
        <v>45476</v>
      </c>
      <c r="E12498">
        <v>99213</v>
      </c>
      <c r="F12498">
        <v>99203</v>
      </c>
      <c r="G12498" t="s">
        <v>3488</v>
      </c>
      <c r="H12498" s="34">
        <v>64299</v>
      </c>
      <c r="I12498" s="7">
        <v>48224</v>
      </c>
      <c r="J12498" s="7">
        <v>40990.400000000001</v>
      </c>
      <c r="K12498" s="7">
        <v>0</v>
      </c>
      <c r="L12498" s="7">
        <v>7233.6</v>
      </c>
      <c r="M12498" s="5">
        <v>0.15</v>
      </c>
      <c r="N12498" t="s">
        <v>1139</v>
      </c>
      <c r="O12498" t="s">
        <v>17</v>
      </c>
      <c r="P12498" t="s">
        <v>3146</v>
      </c>
      <c r="Q12498" t="s">
        <v>32</v>
      </c>
      <c r="R12498" t="s">
        <v>38</v>
      </c>
      <c r="S12498" t="s">
        <v>27</v>
      </c>
      <c r="T12498" t="s">
        <v>13311</v>
      </c>
      <c r="U12498" s="1">
        <v>45649</v>
      </c>
      <c r="V12498">
        <v>173</v>
      </c>
      <c r="W12498" t="str">
        <f t="shared" si="242"/>
        <v>150-179</v>
      </c>
    </row>
    <row r="12499" spans="1:23" x14ac:dyDescent="0.25">
      <c r="A12499" t="s">
        <v>12748</v>
      </c>
      <c r="B12499">
        <v>3601056393</v>
      </c>
      <c r="C12499">
        <v>3930955297</v>
      </c>
      <c r="D12499" s="1">
        <v>45849</v>
      </c>
      <c r="E12499">
        <v>99233</v>
      </c>
      <c r="F12499">
        <v>99215</v>
      </c>
      <c r="G12499" t="s">
        <v>3164</v>
      </c>
      <c r="H12499" s="34">
        <v>7671</v>
      </c>
      <c r="I12499" s="7">
        <v>5753</v>
      </c>
      <c r="J12499" s="7">
        <v>4890.05</v>
      </c>
      <c r="K12499" s="7">
        <v>0</v>
      </c>
      <c r="L12499" s="7">
        <v>862.95</v>
      </c>
      <c r="M12499" s="5">
        <v>0.15</v>
      </c>
      <c r="N12499" t="s">
        <v>1139</v>
      </c>
      <c r="O12499" t="s">
        <v>17</v>
      </c>
      <c r="P12499" t="s">
        <v>35</v>
      </c>
      <c r="Q12499" t="s">
        <v>19</v>
      </c>
      <c r="R12499" t="s">
        <v>20</v>
      </c>
      <c r="S12499" t="s">
        <v>27</v>
      </c>
      <c r="T12499" t="s">
        <v>13311</v>
      </c>
      <c r="U12499" s="1">
        <v>45893</v>
      </c>
      <c r="V12499">
        <v>44</v>
      </c>
      <c r="W12499" t="str">
        <f t="shared" si="242"/>
        <v>30-59</v>
      </c>
    </row>
    <row r="12500" spans="1:23" x14ac:dyDescent="0.25">
      <c r="A12500" t="s">
        <v>12749</v>
      </c>
      <c r="B12500">
        <v>2263363986</v>
      </c>
      <c r="C12500">
        <v>6622603793</v>
      </c>
      <c r="D12500" s="1">
        <v>45913</v>
      </c>
      <c r="E12500">
        <v>99215</v>
      </c>
      <c r="F12500">
        <v>36415</v>
      </c>
      <c r="G12500" t="s">
        <v>99</v>
      </c>
      <c r="H12500" s="34">
        <v>68860</v>
      </c>
      <c r="I12500" s="7">
        <v>53711</v>
      </c>
      <c r="J12500" s="7">
        <v>39124.800000000003</v>
      </c>
      <c r="K12500" s="7">
        <v>3844</v>
      </c>
      <c r="L12500" s="7">
        <v>10742.2</v>
      </c>
      <c r="M12500" s="5">
        <v>0.2</v>
      </c>
      <c r="N12500" t="s">
        <v>3140</v>
      </c>
      <c r="O12500" t="s">
        <v>30</v>
      </c>
      <c r="P12500" t="s">
        <v>25</v>
      </c>
      <c r="Q12500" t="s">
        <v>19</v>
      </c>
      <c r="R12500" t="s">
        <v>43</v>
      </c>
      <c r="S12500" t="s">
        <v>17</v>
      </c>
      <c r="T12500" t="s">
        <v>13310</v>
      </c>
      <c r="U12500" s="1">
        <v>46092</v>
      </c>
      <c r="V12500">
        <v>179</v>
      </c>
      <c r="W12500" t="str">
        <f t="shared" si="242"/>
        <v>150-179</v>
      </c>
    </row>
    <row r="12501" spans="1:23" x14ac:dyDescent="0.25">
      <c r="A12501" t="s">
        <v>12750</v>
      </c>
      <c r="B12501">
        <v>3135457152</v>
      </c>
      <c r="C12501">
        <v>4222897556</v>
      </c>
      <c r="D12501" s="1">
        <v>45881</v>
      </c>
      <c r="E12501">
        <v>99231</v>
      </c>
      <c r="F12501">
        <v>99205</v>
      </c>
      <c r="G12501" t="s">
        <v>3306</v>
      </c>
      <c r="H12501" s="34">
        <v>57832</v>
      </c>
      <c r="I12501" s="7">
        <v>46266</v>
      </c>
      <c r="J12501" s="7">
        <v>39788.76</v>
      </c>
      <c r="K12501" s="7">
        <v>0</v>
      </c>
      <c r="L12501" s="7">
        <v>6477.24</v>
      </c>
      <c r="M12501" s="5">
        <v>0.14000000000000001</v>
      </c>
      <c r="N12501" t="s">
        <v>1135</v>
      </c>
      <c r="O12501" t="s">
        <v>17</v>
      </c>
      <c r="P12501" t="s">
        <v>3149</v>
      </c>
      <c r="Q12501" t="s">
        <v>19</v>
      </c>
      <c r="R12501" t="s">
        <v>21</v>
      </c>
      <c r="S12501" t="s">
        <v>21</v>
      </c>
      <c r="T12501" t="s">
        <v>13310</v>
      </c>
      <c r="U12501" s="1">
        <v>45986</v>
      </c>
      <c r="V12501">
        <v>105</v>
      </c>
      <c r="W12501" t="str">
        <f t="shared" si="242"/>
        <v>90-119</v>
      </c>
    </row>
    <row r="12502" spans="1:23" x14ac:dyDescent="0.25">
      <c r="A12502" t="s">
        <v>12751</v>
      </c>
      <c r="B12502">
        <v>4388551703</v>
      </c>
      <c r="C12502">
        <v>9964892902</v>
      </c>
      <c r="D12502" s="1">
        <v>45644</v>
      </c>
      <c r="E12502">
        <v>99222</v>
      </c>
      <c r="F12502">
        <v>99203</v>
      </c>
      <c r="G12502" t="s">
        <v>3187</v>
      </c>
      <c r="H12502" s="34">
        <v>57217</v>
      </c>
      <c r="I12502" s="7">
        <v>42913</v>
      </c>
      <c r="J12502" s="7">
        <v>31428.050000000003</v>
      </c>
      <c r="K12502" s="7">
        <v>5048</v>
      </c>
      <c r="L12502" s="7">
        <v>6436.95</v>
      </c>
      <c r="M12502" s="5">
        <v>0.15</v>
      </c>
      <c r="N12502" t="s">
        <v>1139</v>
      </c>
      <c r="O12502" t="s">
        <v>30</v>
      </c>
      <c r="P12502" t="s">
        <v>97</v>
      </c>
      <c r="Q12502" t="s">
        <v>19</v>
      </c>
      <c r="R12502" t="s">
        <v>26</v>
      </c>
      <c r="S12502" t="s">
        <v>17</v>
      </c>
      <c r="T12502" t="s">
        <v>13310</v>
      </c>
      <c r="U12502" s="1">
        <v>45765</v>
      </c>
      <c r="V12502">
        <v>121</v>
      </c>
      <c r="W12502" t="str">
        <f t="shared" si="242"/>
        <v>120-149</v>
      </c>
    </row>
    <row r="12503" spans="1:23" x14ac:dyDescent="0.25">
      <c r="A12503" t="s">
        <v>12752</v>
      </c>
      <c r="B12503">
        <v>866533272</v>
      </c>
      <c r="C12503">
        <v>5123909879</v>
      </c>
      <c r="D12503" s="1">
        <v>45354</v>
      </c>
      <c r="E12503">
        <v>99231</v>
      </c>
      <c r="F12503">
        <v>99283</v>
      </c>
      <c r="G12503" t="s">
        <v>3360</v>
      </c>
      <c r="H12503" s="34">
        <v>38889</v>
      </c>
      <c r="I12503" s="7">
        <v>30333</v>
      </c>
      <c r="J12503" s="7">
        <v>13982.4</v>
      </c>
      <c r="K12503" s="7">
        <v>10284</v>
      </c>
      <c r="L12503" s="7">
        <v>6066.6</v>
      </c>
      <c r="M12503" s="5">
        <v>0.2</v>
      </c>
      <c r="N12503" t="s">
        <v>3140</v>
      </c>
      <c r="O12503" t="s">
        <v>27</v>
      </c>
      <c r="P12503" t="s">
        <v>3150</v>
      </c>
      <c r="Q12503" t="s">
        <v>19</v>
      </c>
      <c r="R12503" t="s">
        <v>27</v>
      </c>
      <c r="S12503" t="s">
        <v>17</v>
      </c>
      <c r="T12503" t="s">
        <v>13312</v>
      </c>
      <c r="U12503" s="1">
        <v>45418</v>
      </c>
      <c r="V12503">
        <v>64</v>
      </c>
      <c r="W12503" t="str">
        <f t="shared" si="242"/>
        <v>60-89</v>
      </c>
    </row>
    <row r="12504" spans="1:23" x14ac:dyDescent="0.25">
      <c r="A12504" t="s">
        <v>12753</v>
      </c>
      <c r="B12504">
        <v>2587580498</v>
      </c>
      <c r="C12504">
        <v>9142585125</v>
      </c>
      <c r="D12504" s="1">
        <v>45382</v>
      </c>
      <c r="E12504">
        <v>99222</v>
      </c>
      <c r="F12504">
        <v>99281</v>
      </c>
      <c r="G12504" t="s">
        <v>3225</v>
      </c>
      <c r="H12504" s="34">
        <v>41317</v>
      </c>
      <c r="I12504" s="7">
        <v>30988</v>
      </c>
      <c r="J12504" s="7">
        <v>26339.8</v>
      </c>
      <c r="K12504" s="7">
        <v>0</v>
      </c>
      <c r="L12504" s="7">
        <v>4648.2</v>
      </c>
      <c r="M12504" s="5">
        <v>0.15</v>
      </c>
      <c r="N12504" t="s">
        <v>1139</v>
      </c>
      <c r="O12504" t="s">
        <v>17</v>
      </c>
      <c r="P12504" t="s">
        <v>25</v>
      </c>
      <c r="Q12504" t="s">
        <v>19</v>
      </c>
      <c r="R12504" t="s">
        <v>20</v>
      </c>
      <c r="S12504" t="s">
        <v>17</v>
      </c>
      <c r="T12504" t="s">
        <v>13312</v>
      </c>
      <c r="U12504" s="1">
        <v>45505</v>
      </c>
      <c r="V12504">
        <v>123</v>
      </c>
      <c r="W12504" t="str">
        <f t="shared" si="242"/>
        <v>120-149</v>
      </c>
    </row>
    <row r="12505" spans="1:23" x14ac:dyDescent="0.25">
      <c r="A12505" t="s">
        <v>12754</v>
      </c>
      <c r="B12505">
        <v>300762924</v>
      </c>
      <c r="C12505">
        <v>4366747330</v>
      </c>
      <c r="D12505" s="1">
        <v>45548</v>
      </c>
      <c r="E12505">
        <v>99231</v>
      </c>
      <c r="F12505">
        <v>99211</v>
      </c>
      <c r="G12505" t="s">
        <v>3570</v>
      </c>
      <c r="H12505" s="34">
        <v>78039</v>
      </c>
      <c r="I12505" s="7">
        <v>58529</v>
      </c>
      <c r="J12505" s="7">
        <v>26262.65</v>
      </c>
      <c r="K12505" s="7">
        <v>23487</v>
      </c>
      <c r="L12505" s="7">
        <v>8779.35</v>
      </c>
      <c r="M12505" s="5">
        <v>0.15</v>
      </c>
      <c r="N12505" t="s">
        <v>1139</v>
      </c>
      <c r="O12505" t="s">
        <v>27</v>
      </c>
      <c r="P12505" t="s">
        <v>18</v>
      </c>
      <c r="Q12505" t="s">
        <v>19</v>
      </c>
      <c r="R12505" t="s">
        <v>21</v>
      </c>
      <c r="S12505" t="s">
        <v>27</v>
      </c>
      <c r="T12505" t="s">
        <v>13311</v>
      </c>
      <c r="U12505" s="1">
        <v>45627</v>
      </c>
      <c r="V12505">
        <v>79</v>
      </c>
      <c r="W12505" t="str">
        <f t="shared" si="242"/>
        <v>60-89</v>
      </c>
    </row>
    <row r="12506" spans="1:23" x14ac:dyDescent="0.25">
      <c r="A12506" t="s">
        <v>12755</v>
      </c>
      <c r="B12506">
        <v>6388306715</v>
      </c>
      <c r="C12506">
        <v>725469842</v>
      </c>
      <c r="D12506" s="1">
        <v>45486</v>
      </c>
      <c r="E12506">
        <v>99231</v>
      </c>
      <c r="F12506">
        <v>99211</v>
      </c>
      <c r="G12506" t="s">
        <v>415</v>
      </c>
      <c r="H12506" s="34">
        <v>33458</v>
      </c>
      <c r="I12506" s="7">
        <v>24090</v>
      </c>
      <c r="J12506" s="7">
        <v>19415.8</v>
      </c>
      <c r="K12506" s="7">
        <v>2747</v>
      </c>
      <c r="L12506" s="7">
        <v>1927.2</v>
      </c>
      <c r="M12506" s="5">
        <v>0.08</v>
      </c>
      <c r="N12506" t="s">
        <v>24</v>
      </c>
      <c r="O12506" t="s">
        <v>27</v>
      </c>
      <c r="P12506" t="s">
        <v>3147</v>
      </c>
      <c r="Q12506" t="s">
        <v>32</v>
      </c>
      <c r="R12506" t="s">
        <v>38</v>
      </c>
      <c r="S12506" t="s">
        <v>21</v>
      </c>
      <c r="T12506" t="s">
        <v>13312</v>
      </c>
      <c r="U12506" s="1">
        <v>45529</v>
      </c>
      <c r="V12506">
        <v>43</v>
      </c>
      <c r="W12506" t="str">
        <f t="shared" si="242"/>
        <v>30-59</v>
      </c>
    </row>
    <row r="12507" spans="1:23" x14ac:dyDescent="0.25">
      <c r="A12507" t="s">
        <v>12756</v>
      </c>
      <c r="B12507">
        <v>9231239070</v>
      </c>
      <c r="C12507">
        <v>4888175201</v>
      </c>
      <c r="D12507" s="1">
        <v>45760</v>
      </c>
      <c r="E12507">
        <v>99233</v>
      </c>
      <c r="F12507">
        <v>71046</v>
      </c>
      <c r="G12507" t="s">
        <v>3223</v>
      </c>
      <c r="H12507" s="34">
        <v>23251</v>
      </c>
      <c r="I12507" s="7">
        <v>17438</v>
      </c>
      <c r="J12507" s="7">
        <v>14822.3</v>
      </c>
      <c r="K12507" s="7">
        <v>0</v>
      </c>
      <c r="L12507" s="7">
        <v>2615.6999999999998</v>
      </c>
      <c r="M12507" s="5">
        <v>0.15</v>
      </c>
      <c r="N12507" t="s">
        <v>1139</v>
      </c>
      <c r="O12507" t="s">
        <v>17</v>
      </c>
      <c r="P12507" t="s">
        <v>40</v>
      </c>
      <c r="Q12507" t="s">
        <v>19</v>
      </c>
      <c r="R12507" t="s">
        <v>38</v>
      </c>
      <c r="S12507" t="s">
        <v>21</v>
      </c>
      <c r="T12507" t="s">
        <v>13312</v>
      </c>
      <c r="U12507" s="1">
        <v>45867</v>
      </c>
      <c r="V12507">
        <v>107</v>
      </c>
      <c r="W12507" t="str">
        <f t="shared" si="242"/>
        <v>90-119</v>
      </c>
    </row>
    <row r="12508" spans="1:23" x14ac:dyDescent="0.25">
      <c r="A12508" t="s">
        <v>12757</v>
      </c>
      <c r="B12508">
        <v>7956998048</v>
      </c>
      <c r="C12508">
        <v>6032938152</v>
      </c>
      <c r="D12508" s="1">
        <v>45765</v>
      </c>
      <c r="E12508">
        <v>99221</v>
      </c>
      <c r="F12508">
        <v>99203</v>
      </c>
      <c r="G12508" t="s">
        <v>3552</v>
      </c>
      <c r="H12508" s="34">
        <v>60732</v>
      </c>
      <c r="I12508" s="7">
        <v>39476</v>
      </c>
      <c r="J12508" s="7">
        <v>30556.880000000001</v>
      </c>
      <c r="K12508" s="7">
        <v>4182</v>
      </c>
      <c r="L12508" s="7">
        <v>4737.12</v>
      </c>
      <c r="M12508" s="5">
        <v>0.12</v>
      </c>
      <c r="N12508" t="s">
        <v>46</v>
      </c>
      <c r="O12508" t="s">
        <v>27</v>
      </c>
      <c r="P12508" t="s">
        <v>97</v>
      </c>
      <c r="Q12508" t="s">
        <v>19</v>
      </c>
      <c r="R12508" t="s">
        <v>26</v>
      </c>
      <c r="S12508" t="s">
        <v>27</v>
      </c>
      <c r="T12508" t="s">
        <v>13312</v>
      </c>
      <c r="U12508" s="1">
        <v>45818</v>
      </c>
      <c r="V12508">
        <v>53</v>
      </c>
      <c r="W12508" t="str">
        <f t="shared" si="242"/>
        <v>30-59</v>
      </c>
    </row>
    <row r="12509" spans="1:23" x14ac:dyDescent="0.25">
      <c r="A12509" t="s">
        <v>12758</v>
      </c>
      <c r="B12509">
        <v>7474581738</v>
      </c>
      <c r="C12509">
        <v>3423830785</v>
      </c>
      <c r="D12509" s="1">
        <v>45781</v>
      </c>
      <c r="E12509">
        <v>99238</v>
      </c>
      <c r="F12509">
        <v>97110</v>
      </c>
      <c r="G12509" t="s">
        <v>3505</v>
      </c>
      <c r="H12509" s="34">
        <v>23363</v>
      </c>
      <c r="I12509" s="7">
        <v>18690</v>
      </c>
      <c r="J12509" s="7">
        <v>14421.4</v>
      </c>
      <c r="K12509" s="7">
        <v>1652</v>
      </c>
      <c r="L12509" s="7">
        <v>2616.6</v>
      </c>
      <c r="M12509" s="5">
        <v>0.14000000000000001</v>
      </c>
      <c r="N12509" t="s">
        <v>1135</v>
      </c>
      <c r="O12509" t="s">
        <v>30</v>
      </c>
      <c r="P12509" t="s">
        <v>25</v>
      </c>
      <c r="Q12509" t="s">
        <v>19</v>
      </c>
      <c r="R12509" t="s">
        <v>26</v>
      </c>
      <c r="S12509" t="s">
        <v>17</v>
      </c>
      <c r="T12509" t="s">
        <v>13310</v>
      </c>
      <c r="U12509" s="1">
        <v>45923</v>
      </c>
      <c r="V12509">
        <v>142</v>
      </c>
      <c r="W12509" t="str">
        <f t="shared" si="242"/>
        <v>120-149</v>
      </c>
    </row>
    <row r="12510" spans="1:23" x14ac:dyDescent="0.25">
      <c r="A12510" t="s">
        <v>12759</v>
      </c>
      <c r="B12510">
        <v>8696208974</v>
      </c>
      <c r="C12510">
        <v>1464792226</v>
      </c>
      <c r="D12510" s="1">
        <v>45866</v>
      </c>
      <c r="E12510">
        <v>99213</v>
      </c>
      <c r="F12510">
        <v>99203</v>
      </c>
      <c r="G12510" t="s">
        <v>159</v>
      </c>
      <c r="H12510" s="34">
        <v>51593</v>
      </c>
      <c r="I12510" s="7">
        <v>37147</v>
      </c>
      <c r="J12510" s="7">
        <v>30352.240000000002</v>
      </c>
      <c r="K12510" s="7">
        <v>3823</v>
      </c>
      <c r="L12510" s="7">
        <v>2971.76</v>
      </c>
      <c r="M12510" s="5">
        <v>0.08</v>
      </c>
      <c r="N12510" t="s">
        <v>24</v>
      </c>
      <c r="O12510" t="s">
        <v>30</v>
      </c>
      <c r="P12510" t="s">
        <v>18</v>
      </c>
      <c r="Q12510" t="s">
        <v>19</v>
      </c>
      <c r="R12510" t="s">
        <v>20</v>
      </c>
      <c r="S12510" t="s">
        <v>17</v>
      </c>
      <c r="T12510" t="s">
        <v>13310</v>
      </c>
      <c r="U12510" s="1">
        <v>46020</v>
      </c>
      <c r="V12510">
        <v>154</v>
      </c>
      <c r="W12510" t="str">
        <f t="shared" si="242"/>
        <v>150-179</v>
      </c>
    </row>
    <row r="12511" spans="1:23" x14ac:dyDescent="0.25">
      <c r="A12511" t="s">
        <v>12760</v>
      </c>
      <c r="B12511">
        <v>5082997235</v>
      </c>
      <c r="C12511">
        <v>1615539159</v>
      </c>
      <c r="D12511" s="1">
        <v>45445</v>
      </c>
      <c r="E12511">
        <v>99213</v>
      </c>
      <c r="F12511">
        <v>99285</v>
      </c>
      <c r="G12511" t="s">
        <v>110</v>
      </c>
      <c r="H12511" s="34">
        <v>58438</v>
      </c>
      <c r="I12511" s="7">
        <v>46166</v>
      </c>
      <c r="J12511" s="7">
        <v>34549.440000000002</v>
      </c>
      <c r="K12511" s="7">
        <v>4230</v>
      </c>
      <c r="L12511" s="7">
        <v>7386.56</v>
      </c>
      <c r="M12511" s="5">
        <v>0.16</v>
      </c>
      <c r="N12511" t="s">
        <v>1138</v>
      </c>
      <c r="O12511" t="s">
        <v>30</v>
      </c>
      <c r="P12511" t="s">
        <v>31</v>
      </c>
      <c r="Q12511" t="s">
        <v>19</v>
      </c>
      <c r="R12511" t="s">
        <v>26</v>
      </c>
      <c r="S12511" t="s">
        <v>27</v>
      </c>
      <c r="T12511" t="s">
        <v>13312</v>
      </c>
      <c r="U12511" s="1">
        <v>45500</v>
      </c>
      <c r="V12511">
        <v>55</v>
      </c>
      <c r="W12511" t="str">
        <f t="shared" si="242"/>
        <v>30-59</v>
      </c>
    </row>
    <row r="12512" spans="1:23" x14ac:dyDescent="0.25">
      <c r="A12512" t="s">
        <v>12761</v>
      </c>
      <c r="B12512">
        <v>1455833206</v>
      </c>
      <c r="C12512">
        <v>6463483529</v>
      </c>
      <c r="D12512" s="1">
        <v>45802</v>
      </c>
      <c r="E12512">
        <v>99232</v>
      </c>
      <c r="F12512">
        <v>99211</v>
      </c>
      <c r="G12512" t="s">
        <v>263</v>
      </c>
      <c r="H12512" s="34">
        <v>37572</v>
      </c>
      <c r="I12512" s="7">
        <v>30058</v>
      </c>
      <c r="J12512" s="7">
        <v>19870.88</v>
      </c>
      <c r="K12512" s="7">
        <v>5979</v>
      </c>
      <c r="L12512" s="7">
        <v>4208.12</v>
      </c>
      <c r="M12512" s="5">
        <v>0.14000000000000001</v>
      </c>
      <c r="N12512" t="s">
        <v>1135</v>
      </c>
      <c r="O12512" t="s">
        <v>27</v>
      </c>
      <c r="P12512" t="s">
        <v>40</v>
      </c>
      <c r="Q12512" t="s">
        <v>32</v>
      </c>
      <c r="R12512" t="s">
        <v>26</v>
      </c>
      <c r="S12512" t="s">
        <v>17</v>
      </c>
      <c r="T12512" t="s">
        <v>13311</v>
      </c>
      <c r="U12512" s="1">
        <v>45874</v>
      </c>
      <c r="V12512">
        <v>72</v>
      </c>
      <c r="W12512" t="str">
        <f t="shared" si="242"/>
        <v>60-89</v>
      </c>
    </row>
    <row r="12513" spans="1:23" x14ac:dyDescent="0.25">
      <c r="A12513" t="s">
        <v>12762</v>
      </c>
      <c r="B12513">
        <v>317144605</v>
      </c>
      <c r="C12513">
        <v>1916354747</v>
      </c>
      <c r="D12513" s="1">
        <v>45543</v>
      </c>
      <c r="E12513">
        <v>99213</v>
      </c>
      <c r="F12513">
        <v>99204</v>
      </c>
      <c r="G12513" t="s">
        <v>108</v>
      </c>
      <c r="H12513" s="34">
        <v>85796</v>
      </c>
      <c r="I12513" s="7">
        <v>72927</v>
      </c>
      <c r="J12513" s="7">
        <v>60134.46</v>
      </c>
      <c r="K12513" s="7">
        <v>11334</v>
      </c>
      <c r="L12513" s="7">
        <v>1458.54</v>
      </c>
      <c r="M12513" s="5">
        <v>0.02</v>
      </c>
      <c r="N12513" t="s">
        <v>16</v>
      </c>
      <c r="O12513" t="s">
        <v>30</v>
      </c>
      <c r="P12513" t="s">
        <v>97</v>
      </c>
      <c r="Q12513" t="s">
        <v>32</v>
      </c>
      <c r="R12513" t="s">
        <v>26</v>
      </c>
      <c r="S12513" t="s">
        <v>21</v>
      </c>
      <c r="T12513" t="s">
        <v>13310</v>
      </c>
      <c r="U12513" s="1">
        <v>45602</v>
      </c>
      <c r="V12513">
        <v>60</v>
      </c>
      <c r="W12513" t="str">
        <f t="shared" si="242"/>
        <v>60-89</v>
      </c>
    </row>
    <row r="12514" spans="1:23" x14ac:dyDescent="0.25">
      <c r="A12514" t="s">
        <v>12763</v>
      </c>
      <c r="B12514">
        <v>5479570407</v>
      </c>
      <c r="C12514">
        <v>3127844774</v>
      </c>
      <c r="D12514" s="1">
        <v>45624</v>
      </c>
      <c r="E12514">
        <v>99238</v>
      </c>
      <c r="F12514">
        <v>81000</v>
      </c>
      <c r="G12514" t="s">
        <v>279</v>
      </c>
      <c r="H12514" s="34">
        <v>56739</v>
      </c>
      <c r="I12514" s="7">
        <v>46526</v>
      </c>
      <c r="J12514" s="7">
        <v>33639.32</v>
      </c>
      <c r="K12514" s="7">
        <v>4512</v>
      </c>
      <c r="L12514" s="7">
        <v>8374.68</v>
      </c>
      <c r="M12514" s="5">
        <v>0.18</v>
      </c>
      <c r="N12514" t="s">
        <v>3141</v>
      </c>
      <c r="O12514" t="s">
        <v>30</v>
      </c>
      <c r="P12514" t="s">
        <v>3146</v>
      </c>
      <c r="Q12514" t="s">
        <v>19</v>
      </c>
      <c r="R12514" t="s">
        <v>26</v>
      </c>
      <c r="S12514" t="s">
        <v>27</v>
      </c>
      <c r="T12514" t="s">
        <v>13312</v>
      </c>
      <c r="U12514" s="1">
        <v>45674</v>
      </c>
      <c r="V12514">
        <v>50</v>
      </c>
      <c r="W12514" t="str">
        <f t="shared" si="242"/>
        <v>30-59</v>
      </c>
    </row>
    <row r="12515" spans="1:23" x14ac:dyDescent="0.25">
      <c r="A12515" t="s">
        <v>12764</v>
      </c>
      <c r="B12515">
        <v>8037145691</v>
      </c>
      <c r="C12515">
        <v>8003690290</v>
      </c>
      <c r="D12515" s="1">
        <v>45650</v>
      </c>
      <c r="E12515">
        <v>99232</v>
      </c>
      <c r="F12515">
        <v>99285</v>
      </c>
      <c r="G12515" t="s">
        <v>3286</v>
      </c>
      <c r="H12515" s="34">
        <v>7804</v>
      </c>
      <c r="I12515" s="7">
        <v>6165</v>
      </c>
      <c r="J12515" s="7">
        <v>5178.6000000000004</v>
      </c>
      <c r="K12515" s="7">
        <v>0</v>
      </c>
      <c r="L12515" s="7">
        <v>986.4</v>
      </c>
      <c r="M12515" s="5">
        <v>0.16</v>
      </c>
      <c r="N12515" t="s">
        <v>1138</v>
      </c>
      <c r="O12515" t="s">
        <v>17</v>
      </c>
      <c r="P12515" t="s">
        <v>3149</v>
      </c>
      <c r="Q12515" t="s">
        <v>32</v>
      </c>
      <c r="R12515" t="s">
        <v>38</v>
      </c>
      <c r="S12515" t="s">
        <v>17</v>
      </c>
      <c r="T12515" t="s">
        <v>13312</v>
      </c>
      <c r="U12515" s="1">
        <v>45704</v>
      </c>
      <c r="V12515">
        <v>54</v>
      </c>
      <c r="W12515" t="str">
        <f t="shared" si="242"/>
        <v>30-59</v>
      </c>
    </row>
    <row r="12516" spans="1:23" x14ac:dyDescent="0.25">
      <c r="A12516" t="s">
        <v>12765</v>
      </c>
      <c r="B12516">
        <v>9341302675</v>
      </c>
      <c r="C12516">
        <v>1797482744</v>
      </c>
      <c r="D12516" s="1">
        <v>45567</v>
      </c>
      <c r="E12516">
        <v>99231</v>
      </c>
      <c r="F12516">
        <v>99285</v>
      </c>
      <c r="G12516" t="s">
        <v>96</v>
      </c>
      <c r="H12516" s="34">
        <v>18016</v>
      </c>
      <c r="I12516" s="7">
        <v>13512</v>
      </c>
      <c r="J12516" s="7">
        <v>11485.2</v>
      </c>
      <c r="K12516" s="7">
        <v>0</v>
      </c>
      <c r="L12516" s="7">
        <v>2026.8</v>
      </c>
      <c r="M12516" s="5">
        <v>0.15</v>
      </c>
      <c r="N12516" t="s">
        <v>1139</v>
      </c>
      <c r="O12516" t="s">
        <v>17</v>
      </c>
      <c r="P12516" t="s">
        <v>31</v>
      </c>
      <c r="Q12516" t="s">
        <v>19</v>
      </c>
      <c r="R12516" t="s">
        <v>27</v>
      </c>
      <c r="S12516" t="s">
        <v>17</v>
      </c>
      <c r="T12516" t="s">
        <v>13310</v>
      </c>
      <c r="U12516" s="1">
        <v>45726</v>
      </c>
      <c r="V12516">
        <v>159</v>
      </c>
      <c r="W12516" t="str">
        <f t="shared" si="242"/>
        <v>150-179</v>
      </c>
    </row>
    <row r="12517" spans="1:23" x14ac:dyDescent="0.25">
      <c r="A12517" t="s">
        <v>12766</v>
      </c>
      <c r="B12517">
        <v>2087095761</v>
      </c>
      <c r="C12517">
        <v>3746466312</v>
      </c>
      <c r="D12517" s="1">
        <v>45825</v>
      </c>
      <c r="E12517">
        <v>99214</v>
      </c>
      <c r="F12517">
        <v>99292</v>
      </c>
      <c r="G12517" t="s">
        <v>3412</v>
      </c>
      <c r="H12517" s="34">
        <v>96746</v>
      </c>
      <c r="I12517" s="7">
        <v>69657</v>
      </c>
      <c r="J12517" s="7">
        <v>50844.44</v>
      </c>
      <c r="K12517" s="7">
        <v>13240</v>
      </c>
      <c r="L12517" s="7">
        <v>5572.56</v>
      </c>
      <c r="M12517" s="5">
        <v>0.08</v>
      </c>
      <c r="N12517" t="s">
        <v>24</v>
      </c>
      <c r="O12517" t="s">
        <v>27</v>
      </c>
      <c r="P12517" t="s">
        <v>58</v>
      </c>
      <c r="Q12517" t="s">
        <v>19</v>
      </c>
      <c r="R12517" t="s">
        <v>27</v>
      </c>
      <c r="S12517" t="s">
        <v>21</v>
      </c>
      <c r="T12517" t="s">
        <v>13311</v>
      </c>
      <c r="U12517" s="1">
        <v>45909</v>
      </c>
      <c r="V12517">
        <v>84</v>
      </c>
      <c r="W12517" t="str">
        <f t="shared" si="242"/>
        <v>60-89</v>
      </c>
    </row>
    <row r="12518" spans="1:23" x14ac:dyDescent="0.25">
      <c r="A12518" t="s">
        <v>12767</v>
      </c>
      <c r="B12518">
        <v>9243863382</v>
      </c>
      <c r="C12518">
        <v>2580250267</v>
      </c>
      <c r="D12518" s="1">
        <v>45642</v>
      </c>
      <c r="E12518">
        <v>99232</v>
      </c>
      <c r="F12518">
        <v>97110</v>
      </c>
      <c r="G12518" t="s">
        <v>3548</v>
      </c>
      <c r="H12518" s="34">
        <v>91059</v>
      </c>
      <c r="I12518" s="7">
        <v>59188</v>
      </c>
      <c r="J12518" s="7">
        <v>43880.44</v>
      </c>
      <c r="K12518" s="7">
        <v>8205</v>
      </c>
      <c r="L12518" s="7">
        <v>7102.56</v>
      </c>
      <c r="M12518" s="5">
        <v>0.12</v>
      </c>
      <c r="N12518" t="s">
        <v>46</v>
      </c>
      <c r="O12518" t="s">
        <v>30</v>
      </c>
      <c r="P12518" t="s">
        <v>3149</v>
      </c>
      <c r="Q12518" t="s">
        <v>19</v>
      </c>
      <c r="R12518" t="s">
        <v>38</v>
      </c>
      <c r="S12518" t="s">
        <v>21</v>
      </c>
      <c r="T12518" t="s">
        <v>13310</v>
      </c>
      <c r="U12518" s="1">
        <v>45806</v>
      </c>
      <c r="V12518">
        <v>164</v>
      </c>
      <c r="W12518" t="str">
        <f t="shared" si="242"/>
        <v>150-179</v>
      </c>
    </row>
    <row r="12519" spans="1:23" x14ac:dyDescent="0.25">
      <c r="A12519" t="s">
        <v>12768</v>
      </c>
      <c r="B12519">
        <v>3189904693</v>
      </c>
      <c r="C12519">
        <v>2836980872</v>
      </c>
      <c r="D12519" s="1">
        <v>45347</v>
      </c>
      <c r="E12519">
        <v>99232</v>
      </c>
      <c r="F12519">
        <v>99212</v>
      </c>
      <c r="G12519" t="s">
        <v>112</v>
      </c>
      <c r="H12519" s="34">
        <v>70473</v>
      </c>
      <c r="I12519" s="7">
        <v>52855</v>
      </c>
      <c r="J12519" s="7">
        <v>44926.75</v>
      </c>
      <c r="K12519" s="7">
        <v>0</v>
      </c>
      <c r="L12519" s="7">
        <v>7928.25</v>
      </c>
      <c r="M12519" s="5">
        <v>0.15</v>
      </c>
      <c r="N12519" t="s">
        <v>1139</v>
      </c>
      <c r="O12519" t="s">
        <v>17</v>
      </c>
      <c r="P12519" t="s">
        <v>31</v>
      </c>
      <c r="Q12519" t="s">
        <v>32</v>
      </c>
      <c r="R12519" t="s">
        <v>26</v>
      </c>
      <c r="S12519" t="s">
        <v>27</v>
      </c>
      <c r="T12519" t="s">
        <v>13311</v>
      </c>
      <c r="U12519" s="1">
        <v>45482</v>
      </c>
      <c r="V12519">
        <v>135</v>
      </c>
      <c r="W12519" t="str">
        <f t="shared" si="242"/>
        <v>120-149</v>
      </c>
    </row>
    <row r="12520" spans="1:23" x14ac:dyDescent="0.25">
      <c r="A12520" t="s">
        <v>12769</v>
      </c>
      <c r="B12520">
        <v>4472370866</v>
      </c>
      <c r="C12520">
        <v>3580209874</v>
      </c>
      <c r="D12520" s="1">
        <v>45598</v>
      </c>
      <c r="E12520">
        <v>99223</v>
      </c>
      <c r="F12520">
        <v>99214</v>
      </c>
      <c r="G12520" t="s">
        <v>3250</v>
      </c>
      <c r="H12520" s="34">
        <v>72040</v>
      </c>
      <c r="I12520" s="7">
        <v>51869</v>
      </c>
      <c r="J12520" s="7">
        <v>39088.480000000003</v>
      </c>
      <c r="K12520" s="7">
        <v>8631</v>
      </c>
      <c r="L12520" s="7">
        <v>4149.5200000000004</v>
      </c>
      <c r="M12520" s="5">
        <v>0.08</v>
      </c>
      <c r="N12520" t="s">
        <v>24</v>
      </c>
      <c r="O12520" t="s">
        <v>27</v>
      </c>
      <c r="P12520" t="s">
        <v>31</v>
      </c>
      <c r="Q12520" t="s">
        <v>19</v>
      </c>
      <c r="R12520" t="s">
        <v>38</v>
      </c>
      <c r="S12520" t="s">
        <v>21</v>
      </c>
      <c r="T12520" t="s">
        <v>13311</v>
      </c>
      <c r="U12520" s="1">
        <v>45772</v>
      </c>
      <c r="V12520">
        <v>174</v>
      </c>
      <c r="W12520" t="str">
        <f t="shared" si="242"/>
        <v>150-179</v>
      </c>
    </row>
    <row r="12521" spans="1:23" x14ac:dyDescent="0.25">
      <c r="A12521" t="s">
        <v>12770</v>
      </c>
      <c r="B12521">
        <v>292848151</v>
      </c>
      <c r="C12521">
        <v>2133662341</v>
      </c>
      <c r="D12521" s="1">
        <v>45447</v>
      </c>
      <c r="E12521">
        <v>99233</v>
      </c>
      <c r="F12521">
        <v>99283</v>
      </c>
      <c r="G12521" t="s">
        <v>3716</v>
      </c>
      <c r="H12521" s="34">
        <v>54728</v>
      </c>
      <c r="I12521" s="7">
        <v>39404</v>
      </c>
      <c r="J12521" s="7">
        <v>36251.68</v>
      </c>
      <c r="K12521" s="7">
        <v>0</v>
      </c>
      <c r="L12521" s="7">
        <v>3152.32</v>
      </c>
      <c r="M12521" s="5">
        <v>0.08</v>
      </c>
      <c r="N12521" t="s">
        <v>24</v>
      </c>
      <c r="O12521" t="s">
        <v>17</v>
      </c>
      <c r="P12521" t="s">
        <v>35</v>
      </c>
      <c r="Q12521" t="s">
        <v>32</v>
      </c>
      <c r="R12521" t="s">
        <v>21</v>
      </c>
      <c r="S12521" t="s">
        <v>17</v>
      </c>
      <c r="T12521" t="s">
        <v>13311</v>
      </c>
      <c r="U12521" s="1">
        <v>45614</v>
      </c>
      <c r="V12521">
        <v>167</v>
      </c>
      <c r="W12521" t="str">
        <f t="shared" si="242"/>
        <v>150-179</v>
      </c>
    </row>
    <row r="12522" spans="1:23" x14ac:dyDescent="0.25">
      <c r="A12522" t="s">
        <v>12771</v>
      </c>
      <c r="B12522">
        <v>2501063694</v>
      </c>
      <c r="C12522">
        <v>8224777681</v>
      </c>
      <c r="D12522" s="1">
        <v>45711</v>
      </c>
      <c r="E12522">
        <v>99222</v>
      </c>
      <c r="F12522">
        <v>99214</v>
      </c>
      <c r="G12522" t="s">
        <v>91</v>
      </c>
      <c r="H12522" s="34">
        <v>63365</v>
      </c>
      <c r="I12522" s="7">
        <v>45623</v>
      </c>
      <c r="J12522" s="7">
        <v>37227.160000000003</v>
      </c>
      <c r="K12522" s="7">
        <v>4746</v>
      </c>
      <c r="L12522" s="7">
        <v>3649.84</v>
      </c>
      <c r="M12522" s="5">
        <v>0.08</v>
      </c>
      <c r="N12522" t="s">
        <v>24</v>
      </c>
      <c r="O12522" t="s">
        <v>30</v>
      </c>
      <c r="P12522" t="s">
        <v>3147</v>
      </c>
      <c r="Q12522" t="s">
        <v>32</v>
      </c>
      <c r="R12522" t="s">
        <v>27</v>
      </c>
      <c r="S12522" t="s">
        <v>27</v>
      </c>
      <c r="T12522" t="s">
        <v>13310</v>
      </c>
      <c r="U12522" s="1">
        <v>45825</v>
      </c>
      <c r="V12522">
        <v>113</v>
      </c>
      <c r="W12522" t="str">
        <f t="shared" si="242"/>
        <v>90-119</v>
      </c>
    </row>
    <row r="12523" spans="1:23" x14ac:dyDescent="0.25">
      <c r="A12523" t="s">
        <v>12772</v>
      </c>
      <c r="B12523">
        <v>1455357401</v>
      </c>
      <c r="C12523">
        <v>1297547984</v>
      </c>
      <c r="D12523" s="1">
        <v>45762</v>
      </c>
      <c r="E12523">
        <v>99223</v>
      </c>
      <c r="F12523">
        <v>99284</v>
      </c>
      <c r="G12523" t="s">
        <v>3331</v>
      </c>
      <c r="H12523" s="34">
        <v>86150</v>
      </c>
      <c r="I12523" s="7">
        <v>62028</v>
      </c>
      <c r="J12523" s="7">
        <v>46208.76</v>
      </c>
      <c r="K12523" s="7">
        <v>10857</v>
      </c>
      <c r="L12523" s="7">
        <v>4962.24</v>
      </c>
      <c r="M12523" s="5">
        <v>0.08</v>
      </c>
      <c r="N12523" t="s">
        <v>24</v>
      </c>
      <c r="O12523" t="s">
        <v>27</v>
      </c>
      <c r="P12523" t="s">
        <v>3147</v>
      </c>
      <c r="Q12523" t="s">
        <v>19</v>
      </c>
      <c r="R12523" t="s">
        <v>38</v>
      </c>
      <c r="S12523" t="s">
        <v>17</v>
      </c>
      <c r="T12523" t="s">
        <v>13312</v>
      </c>
      <c r="U12523" s="1">
        <v>45941</v>
      </c>
      <c r="V12523">
        <v>179</v>
      </c>
      <c r="W12523" t="str">
        <f t="shared" si="242"/>
        <v>150-179</v>
      </c>
    </row>
    <row r="12524" spans="1:23" x14ac:dyDescent="0.25">
      <c r="A12524" t="s">
        <v>12773</v>
      </c>
      <c r="B12524">
        <v>1623700779</v>
      </c>
      <c r="C12524">
        <v>3485591925</v>
      </c>
      <c r="D12524" s="1">
        <v>45358</v>
      </c>
      <c r="E12524">
        <v>99215</v>
      </c>
      <c r="F12524">
        <v>93000</v>
      </c>
      <c r="G12524" t="s">
        <v>34</v>
      </c>
      <c r="H12524" s="34">
        <v>27285</v>
      </c>
      <c r="I12524" s="7">
        <v>21828</v>
      </c>
      <c r="J12524" s="7">
        <v>16911.080000000002</v>
      </c>
      <c r="K12524" s="7">
        <v>1861</v>
      </c>
      <c r="L12524" s="7">
        <v>3055.92</v>
      </c>
      <c r="M12524" s="5">
        <v>0.14000000000000001</v>
      </c>
      <c r="N12524" t="s">
        <v>1135</v>
      </c>
      <c r="O12524" t="s">
        <v>30</v>
      </c>
      <c r="P12524" t="s">
        <v>3149</v>
      </c>
      <c r="Q12524" t="s">
        <v>32</v>
      </c>
      <c r="R12524" t="s">
        <v>43</v>
      </c>
      <c r="S12524" t="s">
        <v>27</v>
      </c>
      <c r="T12524" t="s">
        <v>13310</v>
      </c>
      <c r="U12524" s="1">
        <v>45532</v>
      </c>
      <c r="V12524">
        <v>174</v>
      </c>
      <c r="W12524" t="str">
        <f t="shared" si="242"/>
        <v>150-179</v>
      </c>
    </row>
    <row r="12525" spans="1:23" x14ac:dyDescent="0.25">
      <c r="A12525" t="s">
        <v>12774</v>
      </c>
      <c r="B12525">
        <v>556216179</v>
      </c>
      <c r="C12525">
        <v>1030045078</v>
      </c>
      <c r="D12525" s="1">
        <v>45300</v>
      </c>
      <c r="E12525">
        <v>99233</v>
      </c>
      <c r="F12525">
        <v>85025</v>
      </c>
      <c r="G12525" t="s">
        <v>209</v>
      </c>
      <c r="H12525" s="34">
        <v>66242</v>
      </c>
      <c r="I12525" s="7">
        <v>56306</v>
      </c>
      <c r="J12525" s="7">
        <v>32488.880000000001</v>
      </c>
      <c r="K12525" s="7">
        <v>22691</v>
      </c>
      <c r="L12525" s="7">
        <v>1126.1199999999999</v>
      </c>
      <c r="M12525" s="5">
        <v>0.02</v>
      </c>
      <c r="N12525" t="s">
        <v>16</v>
      </c>
      <c r="O12525" t="s">
        <v>27</v>
      </c>
      <c r="P12525" t="s">
        <v>40</v>
      </c>
      <c r="Q12525" t="s">
        <v>32</v>
      </c>
      <c r="R12525" t="s">
        <v>38</v>
      </c>
      <c r="S12525" t="s">
        <v>27</v>
      </c>
      <c r="T12525" t="s">
        <v>13310</v>
      </c>
      <c r="U12525" s="1">
        <v>45477</v>
      </c>
      <c r="V12525">
        <v>177</v>
      </c>
      <c r="W12525" t="str">
        <f t="shared" si="242"/>
        <v>150-179</v>
      </c>
    </row>
    <row r="12526" spans="1:23" x14ac:dyDescent="0.25">
      <c r="A12526" t="s">
        <v>12775</v>
      </c>
      <c r="B12526">
        <v>2547870424</v>
      </c>
      <c r="C12526">
        <v>7069293234</v>
      </c>
      <c r="D12526" s="1">
        <v>45702</v>
      </c>
      <c r="E12526">
        <v>99222</v>
      </c>
      <c r="F12526">
        <v>97110</v>
      </c>
      <c r="G12526" t="s">
        <v>3306</v>
      </c>
      <c r="H12526" s="34">
        <v>50742</v>
      </c>
      <c r="I12526" s="7">
        <v>39579</v>
      </c>
      <c r="J12526" s="7">
        <v>25797.200000000001</v>
      </c>
      <c r="K12526" s="7">
        <v>5866</v>
      </c>
      <c r="L12526" s="7">
        <v>7915.8</v>
      </c>
      <c r="M12526" s="5">
        <v>0.2</v>
      </c>
      <c r="N12526" t="s">
        <v>3140</v>
      </c>
      <c r="O12526" t="s">
        <v>27</v>
      </c>
      <c r="P12526" t="s">
        <v>18</v>
      </c>
      <c r="Q12526" t="s">
        <v>32</v>
      </c>
      <c r="R12526" t="s">
        <v>21</v>
      </c>
      <c r="S12526" t="s">
        <v>17</v>
      </c>
      <c r="T12526" t="s">
        <v>13310</v>
      </c>
      <c r="U12526" s="1">
        <v>45807</v>
      </c>
      <c r="V12526">
        <v>105</v>
      </c>
      <c r="W12526" t="str">
        <f t="shared" si="242"/>
        <v>90-119</v>
      </c>
    </row>
    <row r="12527" spans="1:23" x14ac:dyDescent="0.25">
      <c r="A12527" t="s">
        <v>12776</v>
      </c>
      <c r="B12527">
        <v>2312071153</v>
      </c>
      <c r="C12527">
        <v>5664881190</v>
      </c>
      <c r="D12527" s="1">
        <v>45576</v>
      </c>
      <c r="E12527">
        <v>99233</v>
      </c>
      <c r="F12527">
        <v>99283</v>
      </c>
      <c r="G12527" t="s">
        <v>122</v>
      </c>
      <c r="H12527" s="34">
        <v>72527</v>
      </c>
      <c r="I12527" s="7">
        <v>56571</v>
      </c>
      <c r="J12527" s="7">
        <v>23955.8</v>
      </c>
      <c r="K12527" s="7">
        <v>21301</v>
      </c>
      <c r="L12527" s="7">
        <v>11314.2</v>
      </c>
      <c r="M12527" s="5">
        <v>0.2</v>
      </c>
      <c r="N12527" t="s">
        <v>3140</v>
      </c>
      <c r="O12527" t="s">
        <v>27</v>
      </c>
      <c r="P12527" t="s">
        <v>35</v>
      </c>
      <c r="Q12527" t="s">
        <v>19</v>
      </c>
      <c r="R12527" t="s">
        <v>20</v>
      </c>
      <c r="S12527" t="s">
        <v>21</v>
      </c>
      <c r="T12527" t="s">
        <v>13311</v>
      </c>
      <c r="U12527" s="1">
        <v>45681</v>
      </c>
      <c r="V12527">
        <v>105</v>
      </c>
      <c r="W12527" t="str">
        <f t="shared" si="242"/>
        <v>90-119</v>
      </c>
    </row>
    <row r="12528" spans="1:23" x14ac:dyDescent="0.25">
      <c r="A12528" t="s">
        <v>12777</v>
      </c>
      <c r="B12528">
        <v>3328397600</v>
      </c>
      <c r="C12528">
        <v>4428431051</v>
      </c>
      <c r="D12528" s="1">
        <v>45317</v>
      </c>
      <c r="E12528">
        <v>99215</v>
      </c>
      <c r="F12528">
        <v>93000</v>
      </c>
      <c r="G12528" t="s">
        <v>263</v>
      </c>
      <c r="H12528" s="34">
        <v>52498</v>
      </c>
      <c r="I12528" s="7">
        <v>37799</v>
      </c>
      <c r="J12528" s="7">
        <v>30658.080000000002</v>
      </c>
      <c r="K12528" s="7">
        <v>4117</v>
      </c>
      <c r="L12528" s="7">
        <v>3023.92</v>
      </c>
      <c r="M12528" s="5">
        <v>0.08</v>
      </c>
      <c r="N12528" t="s">
        <v>24</v>
      </c>
      <c r="O12528" t="s">
        <v>30</v>
      </c>
      <c r="P12528" t="s">
        <v>3149</v>
      </c>
      <c r="Q12528" t="s">
        <v>19</v>
      </c>
      <c r="R12528" t="s">
        <v>21</v>
      </c>
      <c r="S12528" t="s">
        <v>27</v>
      </c>
      <c r="T12528" t="s">
        <v>13310</v>
      </c>
      <c r="U12528" s="1">
        <v>45411</v>
      </c>
      <c r="V12528">
        <v>94</v>
      </c>
      <c r="W12528" t="str">
        <f t="shared" si="242"/>
        <v>90-119</v>
      </c>
    </row>
    <row r="12529" spans="1:23" x14ac:dyDescent="0.25">
      <c r="A12529" t="s">
        <v>12778</v>
      </c>
      <c r="B12529">
        <v>7110337918</v>
      </c>
      <c r="C12529">
        <v>201081951</v>
      </c>
      <c r="D12529" s="1">
        <v>45342</v>
      </c>
      <c r="E12529">
        <v>99213</v>
      </c>
      <c r="F12529">
        <v>71046</v>
      </c>
      <c r="G12529" t="s">
        <v>3331</v>
      </c>
      <c r="H12529" s="34">
        <v>90993</v>
      </c>
      <c r="I12529" s="7">
        <v>71884</v>
      </c>
      <c r="J12529" s="7">
        <v>54736.56</v>
      </c>
      <c r="K12529" s="7">
        <v>5646</v>
      </c>
      <c r="L12529" s="7">
        <v>11501.44</v>
      </c>
      <c r="M12529" s="5">
        <v>0.16</v>
      </c>
      <c r="N12529" t="s">
        <v>1138</v>
      </c>
      <c r="O12529" t="s">
        <v>30</v>
      </c>
      <c r="P12529" t="s">
        <v>58</v>
      </c>
      <c r="Q12529" t="s">
        <v>19</v>
      </c>
      <c r="R12529" t="s">
        <v>20</v>
      </c>
      <c r="S12529" t="s">
        <v>17</v>
      </c>
      <c r="T12529" t="s">
        <v>13312</v>
      </c>
      <c r="U12529" s="1">
        <v>45480</v>
      </c>
      <c r="V12529">
        <v>138</v>
      </c>
      <c r="W12529" t="str">
        <f t="shared" si="242"/>
        <v>120-149</v>
      </c>
    </row>
    <row r="12530" spans="1:23" x14ac:dyDescent="0.25">
      <c r="A12530" t="s">
        <v>12779</v>
      </c>
      <c r="B12530">
        <v>5551805755</v>
      </c>
      <c r="C12530">
        <v>4875998973</v>
      </c>
      <c r="D12530" s="1">
        <v>45952</v>
      </c>
      <c r="E12530">
        <v>99214</v>
      </c>
      <c r="F12530">
        <v>99205</v>
      </c>
      <c r="G12530" t="s">
        <v>263</v>
      </c>
      <c r="H12530" s="34">
        <v>71681</v>
      </c>
      <c r="I12530" s="7">
        <v>46593</v>
      </c>
      <c r="J12530" s="7">
        <v>41001.839999999997</v>
      </c>
      <c r="K12530" s="7">
        <v>0</v>
      </c>
      <c r="L12530" s="7">
        <v>5591.16</v>
      </c>
      <c r="M12530" s="5">
        <v>0.12</v>
      </c>
      <c r="N12530" t="s">
        <v>46</v>
      </c>
      <c r="O12530" t="s">
        <v>17</v>
      </c>
      <c r="P12530" t="s">
        <v>31</v>
      </c>
      <c r="Q12530" t="s">
        <v>32</v>
      </c>
      <c r="R12530" t="s">
        <v>43</v>
      </c>
      <c r="S12530" t="s">
        <v>21</v>
      </c>
      <c r="T12530" t="s">
        <v>13310</v>
      </c>
      <c r="U12530" s="1">
        <v>46014</v>
      </c>
      <c r="V12530">
        <v>62</v>
      </c>
      <c r="W12530" t="str">
        <f t="shared" si="242"/>
        <v>60-89</v>
      </c>
    </row>
    <row r="12531" spans="1:23" x14ac:dyDescent="0.25">
      <c r="A12531" t="s">
        <v>12780</v>
      </c>
      <c r="B12531">
        <v>4785134712</v>
      </c>
      <c r="C12531">
        <v>7497710692</v>
      </c>
      <c r="D12531" s="1">
        <v>45957</v>
      </c>
      <c r="E12531">
        <v>99231</v>
      </c>
      <c r="F12531">
        <v>36415</v>
      </c>
      <c r="G12531" t="s">
        <v>114</v>
      </c>
      <c r="H12531" s="34">
        <v>26353</v>
      </c>
      <c r="I12531" s="7">
        <v>19765</v>
      </c>
      <c r="J12531" s="7">
        <v>16800.25</v>
      </c>
      <c r="K12531" s="7">
        <v>0</v>
      </c>
      <c r="L12531" s="7">
        <v>2964.75</v>
      </c>
      <c r="M12531" s="5">
        <v>0.15</v>
      </c>
      <c r="N12531" t="s">
        <v>1139</v>
      </c>
      <c r="O12531" t="s">
        <v>17</v>
      </c>
      <c r="P12531" t="s">
        <v>3146</v>
      </c>
      <c r="Q12531" t="s">
        <v>19</v>
      </c>
      <c r="R12531" t="s">
        <v>21</v>
      </c>
      <c r="S12531" t="s">
        <v>27</v>
      </c>
      <c r="T12531" t="s">
        <v>13312</v>
      </c>
      <c r="U12531" s="1">
        <v>45997</v>
      </c>
      <c r="V12531">
        <v>40</v>
      </c>
      <c r="W12531" t="str">
        <f t="shared" si="242"/>
        <v>30-59</v>
      </c>
    </row>
    <row r="12532" spans="1:23" x14ac:dyDescent="0.25">
      <c r="A12532" t="s">
        <v>12781</v>
      </c>
      <c r="B12532">
        <v>9080385177</v>
      </c>
      <c r="C12532">
        <v>5392827964</v>
      </c>
      <c r="D12532" s="1">
        <v>45486</v>
      </c>
      <c r="E12532">
        <v>99238</v>
      </c>
      <c r="F12532">
        <v>99205</v>
      </c>
      <c r="G12532" t="s">
        <v>3428</v>
      </c>
      <c r="H12532" s="34">
        <v>68683</v>
      </c>
      <c r="I12532" s="7">
        <v>54946</v>
      </c>
      <c r="J12532" s="7">
        <v>42991.56</v>
      </c>
      <c r="K12532" s="7">
        <v>4262</v>
      </c>
      <c r="L12532" s="7">
        <v>7692.44</v>
      </c>
      <c r="M12532" s="5">
        <v>0.14000000000000001</v>
      </c>
      <c r="N12532" t="s">
        <v>1135</v>
      </c>
      <c r="O12532" t="s">
        <v>30</v>
      </c>
      <c r="P12532" t="s">
        <v>3148</v>
      </c>
      <c r="Q12532" t="s">
        <v>19</v>
      </c>
      <c r="R12532" t="s">
        <v>27</v>
      </c>
      <c r="S12532" t="s">
        <v>21</v>
      </c>
      <c r="T12532" t="s">
        <v>13312</v>
      </c>
      <c r="U12532" s="1">
        <v>45627</v>
      </c>
      <c r="V12532">
        <v>141</v>
      </c>
      <c r="W12532" t="str">
        <f t="shared" si="242"/>
        <v>120-149</v>
      </c>
    </row>
    <row r="12533" spans="1:23" x14ac:dyDescent="0.25">
      <c r="A12533" t="s">
        <v>12782</v>
      </c>
      <c r="B12533">
        <v>6123869677</v>
      </c>
      <c r="C12533">
        <v>4125873119</v>
      </c>
      <c r="D12533" s="1">
        <v>45466</v>
      </c>
      <c r="E12533">
        <v>99214</v>
      </c>
      <c r="F12533">
        <v>99201</v>
      </c>
      <c r="G12533" t="s">
        <v>159</v>
      </c>
      <c r="H12533" s="34">
        <v>27771</v>
      </c>
      <c r="I12533" s="7">
        <v>21661</v>
      </c>
      <c r="J12533" s="7">
        <v>12852.8</v>
      </c>
      <c r="K12533" s="7">
        <v>4476</v>
      </c>
      <c r="L12533" s="7">
        <v>4332.2</v>
      </c>
      <c r="M12533" s="5">
        <v>0.2</v>
      </c>
      <c r="N12533" t="s">
        <v>3140</v>
      </c>
      <c r="O12533" t="s">
        <v>27</v>
      </c>
      <c r="P12533" t="s">
        <v>3148</v>
      </c>
      <c r="Q12533" t="s">
        <v>19</v>
      </c>
      <c r="R12533" t="s">
        <v>38</v>
      </c>
      <c r="S12533" t="s">
        <v>27</v>
      </c>
      <c r="T12533" t="s">
        <v>13311</v>
      </c>
      <c r="U12533" s="1">
        <v>45576</v>
      </c>
      <c r="V12533">
        <v>110</v>
      </c>
      <c r="W12533" t="str">
        <f t="shared" si="242"/>
        <v>90-119</v>
      </c>
    </row>
    <row r="12534" spans="1:23" x14ac:dyDescent="0.25">
      <c r="A12534" t="s">
        <v>12783</v>
      </c>
      <c r="B12534">
        <v>3386305455</v>
      </c>
      <c r="C12534">
        <v>9107100194</v>
      </c>
      <c r="D12534" s="1">
        <v>45419</v>
      </c>
      <c r="E12534">
        <v>99238</v>
      </c>
      <c r="F12534">
        <v>81000</v>
      </c>
      <c r="G12534" t="s">
        <v>203</v>
      </c>
      <c r="H12534" s="34">
        <v>74558</v>
      </c>
      <c r="I12534" s="7">
        <v>58155</v>
      </c>
      <c r="J12534" s="7">
        <v>26816</v>
      </c>
      <c r="K12534" s="7">
        <v>19708</v>
      </c>
      <c r="L12534" s="7">
        <v>11631</v>
      </c>
      <c r="M12534" s="5">
        <v>0.2</v>
      </c>
      <c r="N12534" t="s">
        <v>3140</v>
      </c>
      <c r="O12534" t="s">
        <v>27</v>
      </c>
      <c r="P12534" t="s">
        <v>3149</v>
      </c>
      <c r="Q12534" t="s">
        <v>19</v>
      </c>
      <c r="R12534" t="s">
        <v>26</v>
      </c>
      <c r="S12534" t="s">
        <v>17</v>
      </c>
      <c r="T12534" t="s">
        <v>13310</v>
      </c>
      <c r="U12534" s="1">
        <v>45516</v>
      </c>
      <c r="V12534">
        <v>97</v>
      </c>
      <c r="W12534" t="str">
        <f t="shared" si="242"/>
        <v>90-119</v>
      </c>
    </row>
    <row r="12535" spans="1:23" x14ac:dyDescent="0.25">
      <c r="A12535" t="s">
        <v>12784</v>
      </c>
      <c r="B12535">
        <v>1676114336</v>
      </c>
      <c r="C12535">
        <v>9691769670</v>
      </c>
      <c r="D12535" s="1">
        <v>45452</v>
      </c>
      <c r="E12535">
        <v>99214</v>
      </c>
      <c r="F12535">
        <v>80053</v>
      </c>
      <c r="G12535" t="s">
        <v>3152</v>
      </c>
      <c r="H12535" s="34">
        <v>63671</v>
      </c>
      <c r="I12535" s="7">
        <v>50300</v>
      </c>
      <c r="J12535" s="7">
        <v>42252</v>
      </c>
      <c r="K12535" s="7">
        <v>0</v>
      </c>
      <c r="L12535" s="7">
        <v>8048</v>
      </c>
      <c r="M12535" s="5">
        <v>0.16</v>
      </c>
      <c r="N12535" t="s">
        <v>1138</v>
      </c>
      <c r="O12535" t="s">
        <v>17</v>
      </c>
      <c r="P12535" t="s">
        <v>31</v>
      </c>
      <c r="Q12535" t="s">
        <v>19</v>
      </c>
      <c r="R12535" t="s">
        <v>43</v>
      </c>
      <c r="S12535" t="s">
        <v>21</v>
      </c>
      <c r="T12535" t="s">
        <v>13311</v>
      </c>
      <c r="U12535" s="1">
        <v>45531</v>
      </c>
      <c r="V12535">
        <v>79</v>
      </c>
      <c r="W12535" t="str">
        <f t="shared" si="242"/>
        <v>60-89</v>
      </c>
    </row>
    <row r="12536" spans="1:23" x14ac:dyDescent="0.25">
      <c r="A12536" t="s">
        <v>12785</v>
      </c>
      <c r="B12536">
        <v>8337912129</v>
      </c>
      <c r="C12536">
        <v>1572171429</v>
      </c>
      <c r="D12536" s="1">
        <v>45840</v>
      </c>
      <c r="E12536">
        <v>99221</v>
      </c>
      <c r="F12536">
        <v>99211</v>
      </c>
      <c r="G12536" t="s">
        <v>3174</v>
      </c>
      <c r="H12536" s="34">
        <v>81282</v>
      </c>
      <c r="I12536" s="7">
        <v>69090</v>
      </c>
      <c r="J12536" s="7">
        <v>67708.2</v>
      </c>
      <c r="K12536" s="7">
        <v>0</v>
      </c>
      <c r="L12536" s="7">
        <v>1381.8</v>
      </c>
      <c r="M12536" s="5">
        <v>0.02</v>
      </c>
      <c r="N12536" t="s">
        <v>16</v>
      </c>
      <c r="O12536" t="s">
        <v>17</v>
      </c>
      <c r="P12536" t="s">
        <v>58</v>
      </c>
      <c r="Q12536" t="s">
        <v>19</v>
      </c>
      <c r="R12536" t="s">
        <v>21</v>
      </c>
      <c r="S12536" t="s">
        <v>17</v>
      </c>
      <c r="T12536" t="s">
        <v>13312</v>
      </c>
      <c r="U12536" s="1">
        <v>45901</v>
      </c>
      <c r="V12536">
        <v>61</v>
      </c>
      <c r="W12536" t="str">
        <f t="shared" si="242"/>
        <v>60-89</v>
      </c>
    </row>
    <row r="12537" spans="1:23" x14ac:dyDescent="0.25">
      <c r="A12537" t="s">
        <v>12786</v>
      </c>
      <c r="B12537">
        <v>7634189308</v>
      </c>
      <c r="C12537">
        <v>6272152766</v>
      </c>
      <c r="D12537" s="1">
        <v>45595</v>
      </c>
      <c r="E12537">
        <v>99214</v>
      </c>
      <c r="F12537">
        <v>99213</v>
      </c>
      <c r="G12537" t="s">
        <v>3253</v>
      </c>
      <c r="H12537" s="34">
        <v>18881</v>
      </c>
      <c r="I12537" s="7">
        <v>16049</v>
      </c>
      <c r="J12537" s="7">
        <v>13442.02</v>
      </c>
      <c r="K12537" s="7">
        <v>2286</v>
      </c>
      <c r="L12537" s="7">
        <v>320.98</v>
      </c>
      <c r="M12537" s="5">
        <v>0.02</v>
      </c>
      <c r="N12537" t="s">
        <v>16</v>
      </c>
      <c r="O12537" t="s">
        <v>27</v>
      </c>
      <c r="P12537" t="s">
        <v>40</v>
      </c>
      <c r="Q12537" t="s">
        <v>32</v>
      </c>
      <c r="R12537" t="s">
        <v>26</v>
      </c>
      <c r="S12537" t="s">
        <v>27</v>
      </c>
      <c r="T12537" t="s">
        <v>13310</v>
      </c>
      <c r="U12537" s="1">
        <v>45666</v>
      </c>
      <c r="V12537">
        <v>71</v>
      </c>
      <c r="W12537" t="str">
        <f t="shared" si="242"/>
        <v>60-89</v>
      </c>
    </row>
    <row r="12538" spans="1:23" x14ac:dyDescent="0.25">
      <c r="A12538" t="s">
        <v>12787</v>
      </c>
      <c r="B12538">
        <v>3762219966</v>
      </c>
      <c r="C12538">
        <v>4814532219</v>
      </c>
      <c r="D12538" s="1">
        <v>45678</v>
      </c>
      <c r="E12538">
        <v>99214</v>
      </c>
      <c r="F12538">
        <v>99205</v>
      </c>
      <c r="G12538" t="s">
        <v>136</v>
      </c>
      <c r="H12538" s="34">
        <v>55286</v>
      </c>
      <c r="I12538" s="7">
        <v>44229</v>
      </c>
      <c r="J12538" s="7">
        <v>20858.939999999999</v>
      </c>
      <c r="K12538" s="7">
        <v>17178</v>
      </c>
      <c r="L12538" s="7">
        <v>6192.06</v>
      </c>
      <c r="M12538" s="5">
        <v>0.14000000000000001</v>
      </c>
      <c r="N12538" t="s">
        <v>1135</v>
      </c>
      <c r="O12538" t="s">
        <v>27</v>
      </c>
      <c r="P12538" t="s">
        <v>18</v>
      </c>
      <c r="Q12538" t="s">
        <v>19</v>
      </c>
      <c r="R12538" t="s">
        <v>38</v>
      </c>
      <c r="S12538" t="s">
        <v>17</v>
      </c>
      <c r="T12538" t="s">
        <v>13311</v>
      </c>
      <c r="U12538" s="1">
        <v>45788</v>
      </c>
      <c r="V12538">
        <v>110</v>
      </c>
      <c r="W12538" t="str">
        <f t="shared" si="242"/>
        <v>90-119</v>
      </c>
    </row>
    <row r="12539" spans="1:23" x14ac:dyDescent="0.25">
      <c r="A12539" t="s">
        <v>12788</v>
      </c>
      <c r="B12539">
        <v>9648922732</v>
      </c>
      <c r="C12539">
        <v>5582604294</v>
      </c>
      <c r="D12539" s="1">
        <v>45405</v>
      </c>
      <c r="E12539">
        <v>99221</v>
      </c>
      <c r="F12539">
        <v>71046</v>
      </c>
      <c r="G12539" t="s">
        <v>268</v>
      </c>
      <c r="H12539" s="34">
        <v>37392</v>
      </c>
      <c r="I12539" s="7">
        <v>28044</v>
      </c>
      <c r="J12539" s="7">
        <v>19968.400000000001</v>
      </c>
      <c r="K12539" s="7">
        <v>3869</v>
      </c>
      <c r="L12539" s="7">
        <v>4206.6000000000004</v>
      </c>
      <c r="M12539" s="5">
        <v>0.15</v>
      </c>
      <c r="N12539" t="s">
        <v>1139</v>
      </c>
      <c r="O12539" t="s">
        <v>30</v>
      </c>
      <c r="P12539" t="s">
        <v>3147</v>
      </c>
      <c r="Q12539" t="s">
        <v>19</v>
      </c>
      <c r="R12539" t="s">
        <v>43</v>
      </c>
      <c r="S12539" t="s">
        <v>27</v>
      </c>
      <c r="T12539" t="s">
        <v>13310</v>
      </c>
      <c r="U12539" s="1">
        <v>45498</v>
      </c>
      <c r="V12539">
        <v>93</v>
      </c>
      <c r="W12539" t="str">
        <f t="shared" si="242"/>
        <v>90-119</v>
      </c>
    </row>
    <row r="12540" spans="1:23" x14ac:dyDescent="0.25">
      <c r="A12540" t="s">
        <v>12789</v>
      </c>
      <c r="B12540">
        <v>3301381025</v>
      </c>
      <c r="C12540">
        <v>604240276</v>
      </c>
      <c r="D12540" s="1">
        <v>45386</v>
      </c>
      <c r="E12540">
        <v>99221</v>
      </c>
      <c r="F12540">
        <v>36415</v>
      </c>
      <c r="G12540" t="s">
        <v>240</v>
      </c>
      <c r="H12540" s="34">
        <v>87599</v>
      </c>
      <c r="I12540" s="7">
        <v>71831</v>
      </c>
      <c r="J12540" s="7">
        <v>38290.42</v>
      </c>
      <c r="K12540" s="7">
        <v>20611</v>
      </c>
      <c r="L12540" s="7">
        <v>12929.58</v>
      </c>
      <c r="M12540" s="5">
        <v>0.18</v>
      </c>
      <c r="N12540" t="s">
        <v>3141</v>
      </c>
      <c r="O12540" t="s">
        <v>27</v>
      </c>
      <c r="P12540" t="s">
        <v>3150</v>
      </c>
      <c r="Q12540" t="s">
        <v>32</v>
      </c>
      <c r="R12540" t="s">
        <v>20</v>
      </c>
      <c r="S12540" t="s">
        <v>27</v>
      </c>
      <c r="T12540" t="s">
        <v>13311</v>
      </c>
      <c r="U12540" s="1">
        <v>45546</v>
      </c>
      <c r="V12540">
        <v>160</v>
      </c>
      <c r="W12540" t="str">
        <f t="shared" si="242"/>
        <v>150-179</v>
      </c>
    </row>
    <row r="12541" spans="1:23" x14ac:dyDescent="0.25">
      <c r="A12541" t="s">
        <v>12790</v>
      </c>
      <c r="B12541">
        <v>7189755889</v>
      </c>
      <c r="C12541">
        <v>1680890060</v>
      </c>
      <c r="D12541" s="1">
        <v>45902</v>
      </c>
      <c r="E12541">
        <v>99223</v>
      </c>
      <c r="F12541">
        <v>99284</v>
      </c>
      <c r="G12541" t="s">
        <v>65</v>
      </c>
      <c r="H12541" s="34">
        <v>58732</v>
      </c>
      <c r="I12541" s="7">
        <v>49922</v>
      </c>
      <c r="J12541" s="7">
        <v>48923.56</v>
      </c>
      <c r="K12541" s="7">
        <v>0</v>
      </c>
      <c r="L12541" s="7">
        <v>998.44</v>
      </c>
      <c r="M12541" s="5">
        <v>0.02</v>
      </c>
      <c r="N12541" t="s">
        <v>16</v>
      </c>
      <c r="O12541" t="s">
        <v>17</v>
      </c>
      <c r="P12541" t="s">
        <v>31</v>
      </c>
      <c r="Q12541" t="s">
        <v>19</v>
      </c>
      <c r="R12541" t="s">
        <v>43</v>
      </c>
      <c r="S12541" t="s">
        <v>21</v>
      </c>
      <c r="T12541" t="s">
        <v>13311</v>
      </c>
      <c r="U12541" s="1">
        <v>45984</v>
      </c>
      <c r="V12541">
        <v>82</v>
      </c>
      <c r="W12541" t="str">
        <f t="shared" si="242"/>
        <v>60-89</v>
      </c>
    </row>
    <row r="12542" spans="1:23" x14ac:dyDescent="0.25">
      <c r="A12542" t="s">
        <v>12791</v>
      </c>
      <c r="B12542">
        <v>6223104682</v>
      </c>
      <c r="C12542">
        <v>9355021272</v>
      </c>
      <c r="D12542" s="1">
        <v>45905</v>
      </c>
      <c r="E12542">
        <v>99214</v>
      </c>
      <c r="F12542">
        <v>99211</v>
      </c>
      <c r="G12542" t="s">
        <v>73</v>
      </c>
      <c r="H12542" s="34">
        <v>80504</v>
      </c>
      <c r="I12542" s="7">
        <v>68428</v>
      </c>
      <c r="J12542" s="7">
        <v>67059.44</v>
      </c>
      <c r="K12542" s="7">
        <v>0</v>
      </c>
      <c r="L12542" s="7">
        <v>1368.56</v>
      </c>
      <c r="M12542" s="5">
        <v>0.02</v>
      </c>
      <c r="N12542" t="s">
        <v>16</v>
      </c>
      <c r="O12542" t="s">
        <v>17</v>
      </c>
      <c r="P12542" t="s">
        <v>31</v>
      </c>
      <c r="Q12542" t="s">
        <v>32</v>
      </c>
      <c r="R12542" t="s">
        <v>26</v>
      </c>
      <c r="S12542" t="s">
        <v>27</v>
      </c>
      <c r="T12542" t="s">
        <v>13312</v>
      </c>
      <c r="U12542" s="1">
        <v>46036</v>
      </c>
      <c r="V12542">
        <v>131</v>
      </c>
      <c r="W12542" t="str">
        <f t="shared" si="242"/>
        <v>120-149</v>
      </c>
    </row>
    <row r="12543" spans="1:23" x14ac:dyDescent="0.25">
      <c r="A12543" t="s">
        <v>12792</v>
      </c>
      <c r="B12543">
        <v>8512126113</v>
      </c>
      <c r="C12543">
        <v>3064064659</v>
      </c>
      <c r="D12543" s="1">
        <v>45491</v>
      </c>
      <c r="E12543">
        <v>99231</v>
      </c>
      <c r="F12543">
        <v>36415</v>
      </c>
      <c r="G12543" t="s">
        <v>63</v>
      </c>
      <c r="H12543" s="34">
        <v>65165</v>
      </c>
      <c r="I12543" s="7">
        <v>52132</v>
      </c>
      <c r="J12543" s="7">
        <v>38079.519999999997</v>
      </c>
      <c r="K12543" s="7">
        <v>6754</v>
      </c>
      <c r="L12543" s="7">
        <v>7298.48</v>
      </c>
      <c r="M12543" s="5">
        <v>0.14000000000000001</v>
      </c>
      <c r="N12543" t="s">
        <v>1135</v>
      </c>
      <c r="O12543" t="s">
        <v>30</v>
      </c>
      <c r="P12543" t="s">
        <v>3149</v>
      </c>
      <c r="Q12543" t="s">
        <v>32</v>
      </c>
      <c r="R12543" t="s">
        <v>27</v>
      </c>
      <c r="S12543" t="s">
        <v>17</v>
      </c>
      <c r="T12543" t="s">
        <v>13312</v>
      </c>
      <c r="U12543" s="1">
        <v>45605</v>
      </c>
      <c r="V12543">
        <v>114</v>
      </c>
      <c r="W12543" t="str">
        <f t="shared" si="242"/>
        <v>90-119</v>
      </c>
    </row>
    <row r="12544" spans="1:23" x14ac:dyDescent="0.25">
      <c r="A12544" t="s">
        <v>12793</v>
      </c>
      <c r="B12544">
        <v>1717821115</v>
      </c>
      <c r="C12544">
        <v>2814997705</v>
      </c>
      <c r="D12544" s="1">
        <v>45439</v>
      </c>
      <c r="E12544">
        <v>99238</v>
      </c>
      <c r="F12544">
        <v>97110</v>
      </c>
      <c r="G12544" t="s">
        <v>3357</v>
      </c>
      <c r="H12544" s="34">
        <v>85344</v>
      </c>
      <c r="I12544" s="7">
        <v>61448</v>
      </c>
      <c r="J12544" s="7">
        <v>48811.16</v>
      </c>
      <c r="K12544" s="7">
        <v>7721</v>
      </c>
      <c r="L12544" s="7">
        <v>4915.84</v>
      </c>
      <c r="M12544" s="5">
        <v>0.08</v>
      </c>
      <c r="N12544" t="s">
        <v>24</v>
      </c>
      <c r="O12544" t="s">
        <v>30</v>
      </c>
      <c r="P12544" t="s">
        <v>35</v>
      </c>
      <c r="Q12544" t="s">
        <v>32</v>
      </c>
      <c r="R12544" t="s">
        <v>20</v>
      </c>
      <c r="S12544" t="s">
        <v>27</v>
      </c>
      <c r="T12544" t="s">
        <v>13310</v>
      </c>
      <c r="U12544" s="1">
        <v>45587</v>
      </c>
      <c r="V12544">
        <v>148</v>
      </c>
      <c r="W12544" t="str">
        <f t="shared" si="242"/>
        <v>120-149</v>
      </c>
    </row>
    <row r="12545" spans="1:23" x14ac:dyDescent="0.25">
      <c r="A12545" t="s">
        <v>12794</v>
      </c>
      <c r="B12545">
        <v>2261587250</v>
      </c>
      <c r="C12545">
        <v>635107564</v>
      </c>
      <c r="D12545" s="1">
        <v>45534</v>
      </c>
      <c r="E12545">
        <v>99233</v>
      </c>
      <c r="F12545">
        <v>99284</v>
      </c>
      <c r="G12545" t="s">
        <v>3537</v>
      </c>
      <c r="H12545" s="34">
        <v>97943</v>
      </c>
      <c r="I12545" s="7">
        <v>73457</v>
      </c>
      <c r="J12545" s="7">
        <v>48816.45</v>
      </c>
      <c r="K12545" s="7">
        <v>13622</v>
      </c>
      <c r="L12545" s="7">
        <v>11018.55</v>
      </c>
      <c r="M12545" s="5">
        <v>0.15</v>
      </c>
      <c r="N12545" t="s">
        <v>1139</v>
      </c>
      <c r="O12545" t="s">
        <v>27</v>
      </c>
      <c r="P12545" t="s">
        <v>18</v>
      </c>
      <c r="Q12545" t="s">
        <v>19</v>
      </c>
      <c r="R12545" t="s">
        <v>21</v>
      </c>
      <c r="S12545" t="s">
        <v>27</v>
      </c>
      <c r="T12545" t="s">
        <v>13311</v>
      </c>
      <c r="U12545" s="1">
        <v>45662</v>
      </c>
      <c r="V12545">
        <v>128</v>
      </c>
      <c r="W12545" t="str">
        <f t="shared" si="242"/>
        <v>120-149</v>
      </c>
    </row>
    <row r="12546" spans="1:23" x14ac:dyDescent="0.25">
      <c r="A12546" t="s">
        <v>12795</v>
      </c>
      <c r="B12546">
        <v>2320606016</v>
      </c>
      <c r="C12546">
        <v>4908895540</v>
      </c>
      <c r="D12546" s="1">
        <v>45857</v>
      </c>
      <c r="E12546">
        <v>99215</v>
      </c>
      <c r="F12546">
        <v>99291</v>
      </c>
      <c r="G12546" t="s">
        <v>152</v>
      </c>
      <c r="H12546" s="34">
        <v>92059</v>
      </c>
      <c r="I12546" s="7">
        <v>75488</v>
      </c>
      <c r="J12546" s="7">
        <v>36088.160000000003</v>
      </c>
      <c r="K12546" s="7">
        <v>25812</v>
      </c>
      <c r="L12546" s="7">
        <v>13587.84</v>
      </c>
      <c r="M12546" s="5">
        <v>0.18</v>
      </c>
      <c r="N12546" t="s">
        <v>3141</v>
      </c>
      <c r="O12546" t="s">
        <v>27</v>
      </c>
      <c r="P12546" t="s">
        <v>3146</v>
      </c>
      <c r="Q12546" t="s">
        <v>19</v>
      </c>
      <c r="R12546" t="s">
        <v>20</v>
      </c>
      <c r="S12546" t="s">
        <v>17</v>
      </c>
      <c r="T12546" t="s">
        <v>13312</v>
      </c>
      <c r="U12546" s="1">
        <v>45976</v>
      </c>
      <c r="V12546">
        <v>119</v>
      </c>
      <c r="W12546" t="str">
        <f t="shared" si="242"/>
        <v>90-119</v>
      </c>
    </row>
    <row r="12547" spans="1:23" x14ac:dyDescent="0.25">
      <c r="A12547" t="s">
        <v>12796</v>
      </c>
      <c r="B12547">
        <v>4402223416</v>
      </c>
      <c r="C12547">
        <v>862714893</v>
      </c>
      <c r="D12547" s="1">
        <v>45554</v>
      </c>
      <c r="E12547">
        <v>99222</v>
      </c>
      <c r="F12547">
        <v>99292</v>
      </c>
      <c r="G12547" t="s">
        <v>3355</v>
      </c>
      <c r="H12547" s="34">
        <v>85635</v>
      </c>
      <c r="I12547" s="7">
        <v>67652</v>
      </c>
      <c r="J12547" s="7">
        <v>46295.68</v>
      </c>
      <c r="K12547" s="7">
        <v>10532</v>
      </c>
      <c r="L12547" s="7">
        <v>10824.32</v>
      </c>
      <c r="M12547" s="5">
        <v>0.16</v>
      </c>
      <c r="N12547" t="s">
        <v>1138</v>
      </c>
      <c r="O12547" t="s">
        <v>30</v>
      </c>
      <c r="P12547" t="s">
        <v>18</v>
      </c>
      <c r="Q12547" t="s">
        <v>32</v>
      </c>
      <c r="R12547" t="s">
        <v>38</v>
      </c>
      <c r="S12547" t="s">
        <v>17</v>
      </c>
      <c r="T12547" t="s">
        <v>13312</v>
      </c>
      <c r="U12547" s="1">
        <v>45650</v>
      </c>
      <c r="V12547">
        <v>96</v>
      </c>
      <c r="W12547" t="str">
        <f t="shared" ref="W12547:W12610" si="243">IF(V12547="","",IF(V12547&lt;30,"0-29",IF(V12547&lt;60,"30-59",IF(V12547&lt;90,"60-89",IF(V12547&lt;120,"90-119",IF(V12547&lt;150,"120-149",IF(V12547&lt;180,"150-179",IF(V12547&lt;210,"180-209",IF(V12547&lt;240,"210-239",IF(V12547&lt;270,"240-269",IF(V12547&lt;300,"270-299",IF(V12547&lt;330,"300-329",IF(V12547&lt;360,"330-359","360+")))))))))))))</f>
        <v>90-119</v>
      </c>
    </row>
    <row r="12548" spans="1:23" x14ac:dyDescent="0.25">
      <c r="A12548" t="s">
        <v>12797</v>
      </c>
      <c r="B12548">
        <v>1949889833</v>
      </c>
      <c r="C12548">
        <v>2690996360</v>
      </c>
      <c r="D12548" s="1">
        <v>45825</v>
      </c>
      <c r="E12548">
        <v>99214</v>
      </c>
      <c r="F12548">
        <v>36415</v>
      </c>
      <c r="G12548" t="s">
        <v>142</v>
      </c>
      <c r="H12548" s="34">
        <v>40447</v>
      </c>
      <c r="I12548" s="7">
        <v>31549</v>
      </c>
      <c r="J12548" s="7">
        <v>25239.200000000001</v>
      </c>
      <c r="K12548" s="7">
        <v>0</v>
      </c>
      <c r="L12548" s="7">
        <v>6309.8</v>
      </c>
      <c r="M12548" s="5">
        <v>0.2</v>
      </c>
      <c r="N12548" t="s">
        <v>3140</v>
      </c>
      <c r="O12548" t="s">
        <v>17</v>
      </c>
      <c r="P12548" t="s">
        <v>25</v>
      </c>
      <c r="Q12548" t="s">
        <v>32</v>
      </c>
      <c r="R12548" t="s">
        <v>38</v>
      </c>
      <c r="S12548" t="s">
        <v>17</v>
      </c>
      <c r="T12548" t="s">
        <v>13311</v>
      </c>
      <c r="U12548" s="1">
        <v>45876</v>
      </c>
      <c r="V12548">
        <v>51</v>
      </c>
      <c r="W12548" t="str">
        <f t="shared" si="243"/>
        <v>30-59</v>
      </c>
    </row>
    <row r="12549" spans="1:23" x14ac:dyDescent="0.25">
      <c r="A12549" t="s">
        <v>12798</v>
      </c>
      <c r="B12549">
        <v>3334355824</v>
      </c>
      <c r="C12549">
        <v>6012758410</v>
      </c>
      <c r="D12549" s="1">
        <v>45629</v>
      </c>
      <c r="E12549">
        <v>99238</v>
      </c>
      <c r="F12549">
        <v>80053</v>
      </c>
      <c r="G12549" t="s">
        <v>3247</v>
      </c>
      <c r="H12549" s="34">
        <v>48574</v>
      </c>
      <c r="I12549" s="7">
        <v>39831</v>
      </c>
      <c r="J12549" s="7">
        <v>24558.42</v>
      </c>
      <c r="K12549" s="7">
        <v>8103</v>
      </c>
      <c r="L12549" s="7">
        <v>7169.58</v>
      </c>
      <c r="M12549" s="5">
        <v>0.18</v>
      </c>
      <c r="N12549" t="s">
        <v>3141</v>
      </c>
      <c r="O12549" t="s">
        <v>27</v>
      </c>
      <c r="P12549" t="s">
        <v>97</v>
      </c>
      <c r="Q12549" t="s">
        <v>19</v>
      </c>
      <c r="R12549" t="s">
        <v>20</v>
      </c>
      <c r="S12549" t="s">
        <v>17</v>
      </c>
      <c r="T12549" t="s">
        <v>13312</v>
      </c>
      <c r="U12549" s="1">
        <v>45708</v>
      </c>
      <c r="V12549">
        <v>79</v>
      </c>
      <c r="W12549" t="str">
        <f t="shared" si="243"/>
        <v>60-89</v>
      </c>
    </row>
    <row r="12550" spans="1:23" x14ac:dyDescent="0.25">
      <c r="A12550" t="s">
        <v>12799</v>
      </c>
      <c r="B12550">
        <v>2260095724</v>
      </c>
      <c r="C12550">
        <v>8071468019</v>
      </c>
      <c r="D12550" s="1">
        <v>45532</v>
      </c>
      <c r="E12550">
        <v>99214</v>
      </c>
      <c r="F12550">
        <v>85025</v>
      </c>
      <c r="G12550" t="s">
        <v>3451</v>
      </c>
      <c r="H12550" s="34">
        <v>85871</v>
      </c>
      <c r="I12550" s="7">
        <v>64403</v>
      </c>
      <c r="J12550" s="7">
        <v>47989.55</v>
      </c>
      <c r="K12550" s="7">
        <v>6753</v>
      </c>
      <c r="L12550" s="7">
        <v>9660.4500000000007</v>
      </c>
      <c r="M12550" s="5">
        <v>0.15</v>
      </c>
      <c r="N12550" t="s">
        <v>1139</v>
      </c>
      <c r="O12550" t="s">
        <v>30</v>
      </c>
      <c r="P12550" t="s">
        <v>18</v>
      </c>
      <c r="Q12550" t="s">
        <v>19</v>
      </c>
      <c r="R12550" t="s">
        <v>26</v>
      </c>
      <c r="S12550" t="s">
        <v>27</v>
      </c>
      <c r="T12550" t="s">
        <v>13311</v>
      </c>
      <c r="U12550" s="1">
        <v>45691</v>
      </c>
      <c r="V12550">
        <v>160</v>
      </c>
      <c r="W12550" t="str">
        <f t="shared" si="243"/>
        <v>150-179</v>
      </c>
    </row>
    <row r="12551" spans="1:23" x14ac:dyDescent="0.25">
      <c r="A12551" t="s">
        <v>12800</v>
      </c>
      <c r="B12551">
        <v>9095873289</v>
      </c>
      <c r="C12551">
        <v>7738176842</v>
      </c>
      <c r="D12551" s="1">
        <v>45600</v>
      </c>
      <c r="E12551">
        <v>99233</v>
      </c>
      <c r="F12551">
        <v>99202</v>
      </c>
      <c r="G12551" t="s">
        <v>3309</v>
      </c>
      <c r="H12551" s="34">
        <v>57989</v>
      </c>
      <c r="I12551" s="7">
        <v>41752</v>
      </c>
      <c r="J12551" s="7">
        <v>33080.839999999997</v>
      </c>
      <c r="K12551" s="7">
        <v>5331</v>
      </c>
      <c r="L12551" s="7">
        <v>3340.16</v>
      </c>
      <c r="M12551" s="5">
        <v>0.08</v>
      </c>
      <c r="N12551" t="s">
        <v>24</v>
      </c>
      <c r="O12551" t="s">
        <v>30</v>
      </c>
      <c r="P12551" t="s">
        <v>25</v>
      </c>
      <c r="Q12551" t="s">
        <v>19</v>
      </c>
      <c r="R12551" t="s">
        <v>20</v>
      </c>
      <c r="S12551" t="s">
        <v>21</v>
      </c>
      <c r="T12551" t="s">
        <v>13310</v>
      </c>
      <c r="U12551" s="1">
        <v>45773</v>
      </c>
      <c r="V12551">
        <v>173</v>
      </c>
      <c r="W12551" t="str">
        <f t="shared" si="243"/>
        <v>150-179</v>
      </c>
    </row>
    <row r="12552" spans="1:23" x14ac:dyDescent="0.25">
      <c r="A12552" t="s">
        <v>12801</v>
      </c>
      <c r="B12552">
        <v>1504682141</v>
      </c>
      <c r="C12552">
        <v>1474548212</v>
      </c>
      <c r="D12552" s="1">
        <v>45704</v>
      </c>
      <c r="E12552">
        <v>99223</v>
      </c>
      <c r="F12552">
        <v>99202</v>
      </c>
      <c r="G12552" t="s">
        <v>3227</v>
      </c>
      <c r="H12552" s="34">
        <v>34261</v>
      </c>
      <c r="I12552" s="7">
        <v>29122</v>
      </c>
      <c r="J12552" s="7">
        <v>28539.56</v>
      </c>
      <c r="K12552" s="7">
        <v>0</v>
      </c>
      <c r="L12552" s="7">
        <v>582.44000000000005</v>
      </c>
      <c r="M12552" s="5">
        <v>0.02</v>
      </c>
      <c r="N12552" t="s">
        <v>16</v>
      </c>
      <c r="O12552" t="s">
        <v>17</v>
      </c>
      <c r="P12552" t="s">
        <v>25</v>
      </c>
      <c r="Q12552" t="s">
        <v>19</v>
      </c>
      <c r="R12552" t="s">
        <v>26</v>
      </c>
      <c r="S12552" t="s">
        <v>21</v>
      </c>
      <c r="T12552" t="s">
        <v>13310</v>
      </c>
      <c r="U12552" s="1">
        <v>45871</v>
      </c>
      <c r="V12552">
        <v>167</v>
      </c>
      <c r="W12552" t="str">
        <f t="shared" si="243"/>
        <v>150-179</v>
      </c>
    </row>
    <row r="12553" spans="1:23" x14ac:dyDescent="0.25">
      <c r="A12553" t="s">
        <v>12802</v>
      </c>
      <c r="B12553">
        <v>4153533132</v>
      </c>
      <c r="C12553">
        <v>3656014760</v>
      </c>
      <c r="D12553" s="1">
        <v>45419</v>
      </c>
      <c r="E12553">
        <v>99214</v>
      </c>
      <c r="F12553">
        <v>99285</v>
      </c>
      <c r="G12553" t="s">
        <v>136</v>
      </c>
      <c r="H12553" s="34">
        <v>44526</v>
      </c>
      <c r="I12553" s="7">
        <v>37847</v>
      </c>
      <c r="J12553" s="7">
        <v>37090.06</v>
      </c>
      <c r="K12553" s="7">
        <v>0</v>
      </c>
      <c r="L12553" s="7">
        <v>756.94</v>
      </c>
      <c r="M12553" s="5">
        <v>0.02</v>
      </c>
      <c r="N12553" t="s">
        <v>16</v>
      </c>
      <c r="O12553" t="s">
        <v>17</v>
      </c>
      <c r="P12553" t="s">
        <v>3147</v>
      </c>
      <c r="Q12553" t="s">
        <v>32</v>
      </c>
      <c r="R12553" t="s">
        <v>26</v>
      </c>
      <c r="S12553" t="s">
        <v>17</v>
      </c>
      <c r="T12553" t="s">
        <v>13310</v>
      </c>
      <c r="U12553" s="1">
        <v>45594</v>
      </c>
      <c r="V12553">
        <v>175</v>
      </c>
      <c r="W12553" t="str">
        <f t="shared" si="243"/>
        <v>150-179</v>
      </c>
    </row>
    <row r="12554" spans="1:23" x14ac:dyDescent="0.25">
      <c r="A12554" t="s">
        <v>12803</v>
      </c>
      <c r="B12554">
        <v>2678172873</v>
      </c>
      <c r="C12554">
        <v>7302350303</v>
      </c>
      <c r="D12554" s="1">
        <v>45657</v>
      </c>
      <c r="E12554">
        <v>99223</v>
      </c>
      <c r="F12554">
        <v>99215</v>
      </c>
      <c r="G12554" t="s">
        <v>50</v>
      </c>
      <c r="H12554" s="34">
        <v>60461</v>
      </c>
      <c r="I12554" s="7">
        <v>45346</v>
      </c>
      <c r="J12554" s="7">
        <v>33405.1</v>
      </c>
      <c r="K12554" s="7">
        <v>5139</v>
      </c>
      <c r="L12554" s="7">
        <v>6801.9</v>
      </c>
      <c r="M12554" s="5">
        <v>0.15</v>
      </c>
      <c r="N12554" t="s">
        <v>1139</v>
      </c>
      <c r="O12554" t="s">
        <v>30</v>
      </c>
      <c r="P12554" t="s">
        <v>35</v>
      </c>
      <c r="Q12554" t="s">
        <v>32</v>
      </c>
      <c r="R12554" t="s">
        <v>38</v>
      </c>
      <c r="S12554" t="s">
        <v>17</v>
      </c>
      <c r="T12554" t="s">
        <v>13310</v>
      </c>
      <c r="U12554" s="1">
        <v>45729</v>
      </c>
      <c r="V12554">
        <v>72</v>
      </c>
      <c r="W12554" t="str">
        <f t="shared" si="243"/>
        <v>60-89</v>
      </c>
    </row>
    <row r="12555" spans="1:23" x14ac:dyDescent="0.25">
      <c r="A12555" t="s">
        <v>12804</v>
      </c>
      <c r="B12555">
        <v>561148305</v>
      </c>
      <c r="C12555">
        <v>6470011205</v>
      </c>
      <c r="D12555" s="1">
        <v>45574</v>
      </c>
      <c r="E12555">
        <v>99232</v>
      </c>
      <c r="F12555">
        <v>99212</v>
      </c>
      <c r="G12555" t="s">
        <v>34</v>
      </c>
      <c r="H12555" s="34">
        <v>41681</v>
      </c>
      <c r="I12555" s="7">
        <v>33345</v>
      </c>
      <c r="J12555" s="7">
        <v>28676.7</v>
      </c>
      <c r="K12555" s="7">
        <v>0</v>
      </c>
      <c r="L12555" s="7">
        <v>4668.3</v>
      </c>
      <c r="M12555" s="5">
        <v>0.14000000000000001</v>
      </c>
      <c r="N12555" t="s">
        <v>1135</v>
      </c>
      <c r="O12555" t="s">
        <v>17</v>
      </c>
      <c r="P12555" t="s">
        <v>3149</v>
      </c>
      <c r="Q12555" t="s">
        <v>19</v>
      </c>
      <c r="R12555" t="s">
        <v>21</v>
      </c>
      <c r="S12555" t="s">
        <v>17</v>
      </c>
      <c r="T12555" t="s">
        <v>13311</v>
      </c>
      <c r="U12555" s="1">
        <v>45622</v>
      </c>
      <c r="V12555">
        <v>48</v>
      </c>
      <c r="W12555" t="str">
        <f t="shared" si="243"/>
        <v>30-59</v>
      </c>
    </row>
    <row r="12556" spans="1:23" x14ac:dyDescent="0.25">
      <c r="A12556" t="s">
        <v>12805</v>
      </c>
      <c r="B12556">
        <v>9060941375</v>
      </c>
      <c r="C12556">
        <v>8190081953</v>
      </c>
      <c r="D12556" s="1">
        <v>45441</v>
      </c>
      <c r="E12556">
        <v>99231</v>
      </c>
      <c r="F12556">
        <v>85025</v>
      </c>
      <c r="G12556" t="s">
        <v>3325</v>
      </c>
      <c r="H12556" s="34">
        <v>71987</v>
      </c>
      <c r="I12556" s="7">
        <v>57590</v>
      </c>
      <c r="J12556" s="7">
        <v>40571.4</v>
      </c>
      <c r="K12556" s="7">
        <v>8956</v>
      </c>
      <c r="L12556" s="7">
        <v>8062.6</v>
      </c>
      <c r="M12556" s="5">
        <v>0.14000000000000001</v>
      </c>
      <c r="N12556" t="s">
        <v>1135</v>
      </c>
      <c r="O12556" t="s">
        <v>27</v>
      </c>
      <c r="P12556" t="s">
        <v>3149</v>
      </c>
      <c r="Q12556" t="s">
        <v>19</v>
      </c>
      <c r="R12556" t="s">
        <v>43</v>
      </c>
      <c r="S12556" t="s">
        <v>27</v>
      </c>
      <c r="T12556" t="s">
        <v>13310</v>
      </c>
      <c r="U12556" s="1">
        <v>45519</v>
      </c>
      <c r="V12556">
        <v>78</v>
      </c>
      <c r="W12556" t="str">
        <f t="shared" si="243"/>
        <v>60-89</v>
      </c>
    </row>
    <row r="12557" spans="1:23" x14ac:dyDescent="0.25">
      <c r="A12557" t="s">
        <v>12806</v>
      </c>
      <c r="B12557">
        <v>1511240753</v>
      </c>
      <c r="C12557">
        <v>1764382819</v>
      </c>
      <c r="D12557" s="1">
        <v>45330</v>
      </c>
      <c r="E12557">
        <v>99213</v>
      </c>
      <c r="F12557">
        <v>99291</v>
      </c>
      <c r="G12557" t="s">
        <v>69</v>
      </c>
      <c r="H12557" s="34">
        <v>68155</v>
      </c>
      <c r="I12557" s="7">
        <v>53161</v>
      </c>
      <c r="J12557" s="7">
        <v>42528.800000000003</v>
      </c>
      <c r="K12557" s="7">
        <v>0</v>
      </c>
      <c r="L12557" s="7">
        <v>10632.2</v>
      </c>
      <c r="M12557" s="5">
        <v>0.2</v>
      </c>
      <c r="N12557" t="s">
        <v>3140</v>
      </c>
      <c r="O12557" t="s">
        <v>17</v>
      </c>
      <c r="P12557" t="s">
        <v>3149</v>
      </c>
      <c r="Q12557" t="s">
        <v>19</v>
      </c>
      <c r="R12557" t="s">
        <v>43</v>
      </c>
      <c r="S12557" t="s">
        <v>17</v>
      </c>
      <c r="T12557" t="s">
        <v>13312</v>
      </c>
      <c r="U12557" s="1">
        <v>45434</v>
      </c>
      <c r="V12557">
        <v>104</v>
      </c>
      <c r="W12557" t="str">
        <f t="shared" si="243"/>
        <v>90-119</v>
      </c>
    </row>
    <row r="12558" spans="1:23" x14ac:dyDescent="0.25">
      <c r="A12558" t="s">
        <v>12807</v>
      </c>
      <c r="B12558">
        <v>4062734345</v>
      </c>
      <c r="C12558">
        <v>444076681</v>
      </c>
      <c r="D12558" s="1">
        <v>45927</v>
      </c>
      <c r="E12558">
        <v>99223</v>
      </c>
      <c r="F12558">
        <v>80053</v>
      </c>
      <c r="G12558" t="s">
        <v>198</v>
      </c>
      <c r="H12558" s="34">
        <v>46368</v>
      </c>
      <c r="I12558" s="7">
        <v>36167</v>
      </c>
      <c r="J12558" s="7">
        <v>16885.599999999999</v>
      </c>
      <c r="K12558" s="7">
        <v>12048</v>
      </c>
      <c r="L12558" s="7">
        <v>7233.4</v>
      </c>
      <c r="M12558" s="5">
        <v>0.2</v>
      </c>
      <c r="N12558" t="s">
        <v>3140</v>
      </c>
      <c r="O12558" t="s">
        <v>27</v>
      </c>
      <c r="P12558" t="s">
        <v>18</v>
      </c>
      <c r="Q12558" t="s">
        <v>32</v>
      </c>
      <c r="R12558" t="s">
        <v>27</v>
      </c>
      <c r="S12558" t="s">
        <v>27</v>
      </c>
      <c r="T12558" t="s">
        <v>13312</v>
      </c>
      <c r="U12558" s="1">
        <v>45976</v>
      </c>
      <c r="V12558">
        <v>49</v>
      </c>
      <c r="W12558" t="str">
        <f t="shared" si="243"/>
        <v>30-59</v>
      </c>
    </row>
    <row r="12559" spans="1:23" x14ac:dyDescent="0.25">
      <c r="A12559" t="s">
        <v>12808</v>
      </c>
      <c r="B12559">
        <v>1457305030</v>
      </c>
      <c r="C12559">
        <v>7819478954</v>
      </c>
      <c r="D12559" s="1">
        <v>45441</v>
      </c>
      <c r="E12559">
        <v>99223</v>
      </c>
      <c r="F12559">
        <v>99282</v>
      </c>
      <c r="G12559" t="s">
        <v>268</v>
      </c>
      <c r="H12559" s="34">
        <v>66528</v>
      </c>
      <c r="I12559" s="7">
        <v>51892</v>
      </c>
      <c r="J12559" s="7">
        <v>41513.599999999999</v>
      </c>
      <c r="K12559" s="7">
        <v>0</v>
      </c>
      <c r="L12559" s="7">
        <v>10378.4</v>
      </c>
      <c r="M12559" s="5">
        <v>0.2</v>
      </c>
      <c r="N12559" t="s">
        <v>3140</v>
      </c>
      <c r="O12559" t="s">
        <v>17</v>
      </c>
      <c r="P12559" t="s">
        <v>3150</v>
      </c>
      <c r="Q12559" t="s">
        <v>32</v>
      </c>
      <c r="R12559" t="s">
        <v>21</v>
      </c>
      <c r="S12559" t="s">
        <v>27</v>
      </c>
      <c r="T12559" t="s">
        <v>13310</v>
      </c>
      <c r="U12559" s="1">
        <v>45475</v>
      </c>
      <c r="V12559">
        <v>34</v>
      </c>
      <c r="W12559" t="str">
        <f t="shared" si="243"/>
        <v>30-59</v>
      </c>
    </row>
    <row r="12560" spans="1:23" x14ac:dyDescent="0.25">
      <c r="A12560" t="s">
        <v>12809</v>
      </c>
      <c r="B12560">
        <v>2651864951</v>
      </c>
      <c r="C12560">
        <v>9649044223</v>
      </c>
      <c r="D12560" s="1">
        <v>45487</v>
      </c>
      <c r="E12560">
        <v>99232</v>
      </c>
      <c r="F12560">
        <v>99292</v>
      </c>
      <c r="G12560" t="s">
        <v>268</v>
      </c>
      <c r="H12560" s="34">
        <v>35357</v>
      </c>
      <c r="I12560" s="7">
        <v>27932</v>
      </c>
      <c r="J12560" s="7">
        <v>23462.880000000001</v>
      </c>
      <c r="K12560" s="7">
        <v>0</v>
      </c>
      <c r="L12560" s="7">
        <v>4469.12</v>
      </c>
      <c r="M12560" s="5">
        <v>0.16</v>
      </c>
      <c r="N12560" t="s">
        <v>1138</v>
      </c>
      <c r="O12560" t="s">
        <v>17</v>
      </c>
      <c r="P12560" t="s">
        <v>3147</v>
      </c>
      <c r="Q12560" t="s">
        <v>32</v>
      </c>
      <c r="R12560" t="s">
        <v>27</v>
      </c>
      <c r="S12560" t="s">
        <v>21</v>
      </c>
      <c r="T12560" t="s">
        <v>13310</v>
      </c>
      <c r="U12560" s="1">
        <v>45644</v>
      </c>
      <c r="V12560">
        <v>157</v>
      </c>
      <c r="W12560" t="str">
        <f t="shared" si="243"/>
        <v>150-179</v>
      </c>
    </row>
    <row r="12561" spans="1:23" x14ac:dyDescent="0.25">
      <c r="A12561" t="s">
        <v>12810</v>
      </c>
      <c r="B12561">
        <v>1826767445</v>
      </c>
      <c r="C12561">
        <v>1138207342</v>
      </c>
      <c r="D12561" s="1">
        <v>45908</v>
      </c>
      <c r="E12561">
        <v>99215</v>
      </c>
      <c r="F12561">
        <v>81000</v>
      </c>
      <c r="G12561" t="s">
        <v>3225</v>
      </c>
      <c r="H12561" s="34">
        <v>15493</v>
      </c>
      <c r="I12561" s="7">
        <v>11155</v>
      </c>
      <c r="J12561" s="7">
        <v>10262.6</v>
      </c>
      <c r="K12561" s="7">
        <v>0</v>
      </c>
      <c r="L12561" s="7">
        <v>892.4</v>
      </c>
      <c r="M12561" s="5">
        <v>0.08</v>
      </c>
      <c r="N12561" t="s">
        <v>24</v>
      </c>
      <c r="O12561" t="s">
        <v>17</v>
      </c>
      <c r="P12561" t="s">
        <v>3150</v>
      </c>
      <c r="Q12561" t="s">
        <v>32</v>
      </c>
      <c r="R12561" t="s">
        <v>43</v>
      </c>
      <c r="S12561" t="s">
        <v>21</v>
      </c>
      <c r="T12561" t="s">
        <v>13310</v>
      </c>
      <c r="U12561" s="1">
        <v>46035</v>
      </c>
      <c r="V12561">
        <v>127</v>
      </c>
      <c r="W12561" t="str">
        <f t="shared" si="243"/>
        <v>120-149</v>
      </c>
    </row>
    <row r="12562" spans="1:23" x14ac:dyDescent="0.25">
      <c r="A12562" t="s">
        <v>12811</v>
      </c>
      <c r="B12562">
        <v>6660140155</v>
      </c>
      <c r="C12562">
        <v>7565121632</v>
      </c>
      <c r="D12562" s="1">
        <v>45623</v>
      </c>
      <c r="E12562">
        <v>99215</v>
      </c>
      <c r="F12562">
        <v>99285</v>
      </c>
      <c r="G12562" t="s">
        <v>3187</v>
      </c>
      <c r="H12562" s="34">
        <v>58045</v>
      </c>
      <c r="I12562" s="7">
        <v>37729</v>
      </c>
      <c r="J12562" s="7">
        <v>33201.519999999997</v>
      </c>
      <c r="K12562" s="7">
        <v>0</v>
      </c>
      <c r="L12562" s="7">
        <v>4527.4799999999996</v>
      </c>
      <c r="M12562" s="5">
        <v>0.12</v>
      </c>
      <c r="N12562" t="s">
        <v>46</v>
      </c>
      <c r="O12562" t="s">
        <v>17</v>
      </c>
      <c r="P12562" t="s">
        <v>18</v>
      </c>
      <c r="Q12562" t="s">
        <v>19</v>
      </c>
      <c r="R12562" t="s">
        <v>38</v>
      </c>
      <c r="S12562" t="s">
        <v>21</v>
      </c>
      <c r="T12562" t="s">
        <v>13310</v>
      </c>
      <c r="U12562" s="1">
        <v>45719</v>
      </c>
      <c r="V12562">
        <v>96</v>
      </c>
      <c r="W12562" t="str">
        <f t="shared" si="243"/>
        <v>90-119</v>
      </c>
    </row>
    <row r="12563" spans="1:23" x14ac:dyDescent="0.25">
      <c r="A12563" t="s">
        <v>12812</v>
      </c>
      <c r="B12563">
        <v>7358736263</v>
      </c>
      <c r="C12563">
        <v>1742243978</v>
      </c>
      <c r="D12563" s="1">
        <v>45629</v>
      </c>
      <c r="E12563">
        <v>99223</v>
      </c>
      <c r="F12563">
        <v>93000</v>
      </c>
      <c r="G12563" t="s">
        <v>3438</v>
      </c>
      <c r="H12563" s="34">
        <v>53612</v>
      </c>
      <c r="I12563" s="7">
        <v>42353</v>
      </c>
      <c r="J12563" s="7">
        <v>32009.519999999997</v>
      </c>
      <c r="K12563" s="7">
        <v>3567</v>
      </c>
      <c r="L12563" s="7">
        <v>6776.48</v>
      </c>
      <c r="M12563" s="5">
        <v>0.16</v>
      </c>
      <c r="N12563" t="s">
        <v>1138</v>
      </c>
      <c r="O12563" t="s">
        <v>30</v>
      </c>
      <c r="P12563" t="s">
        <v>55</v>
      </c>
      <c r="Q12563" t="s">
        <v>32</v>
      </c>
      <c r="R12563" t="s">
        <v>43</v>
      </c>
      <c r="S12563" t="s">
        <v>17</v>
      </c>
      <c r="T12563" t="s">
        <v>13312</v>
      </c>
      <c r="U12563" s="1">
        <v>45700</v>
      </c>
      <c r="V12563">
        <v>71</v>
      </c>
      <c r="W12563" t="str">
        <f t="shared" si="243"/>
        <v>60-89</v>
      </c>
    </row>
    <row r="12564" spans="1:23" x14ac:dyDescent="0.25">
      <c r="A12564" t="s">
        <v>12813</v>
      </c>
      <c r="B12564">
        <v>9788969126</v>
      </c>
      <c r="C12564">
        <v>156588346</v>
      </c>
      <c r="D12564" s="1">
        <v>45645</v>
      </c>
      <c r="E12564">
        <v>99222</v>
      </c>
      <c r="F12564">
        <v>99211</v>
      </c>
      <c r="G12564" t="s">
        <v>3323</v>
      </c>
      <c r="H12564" s="34">
        <v>91134</v>
      </c>
      <c r="I12564" s="7">
        <v>72907</v>
      </c>
      <c r="J12564" s="7">
        <v>58948.02</v>
      </c>
      <c r="K12564" s="7">
        <v>3752</v>
      </c>
      <c r="L12564" s="7">
        <v>10206.98</v>
      </c>
      <c r="M12564" s="5">
        <v>0.14000000000000001</v>
      </c>
      <c r="N12564" t="s">
        <v>1135</v>
      </c>
      <c r="O12564" t="s">
        <v>30</v>
      </c>
      <c r="P12564" t="s">
        <v>3149</v>
      </c>
      <c r="Q12564" t="s">
        <v>32</v>
      </c>
      <c r="R12564" t="s">
        <v>27</v>
      </c>
      <c r="S12564" t="s">
        <v>17</v>
      </c>
      <c r="T12564" t="s">
        <v>13311</v>
      </c>
      <c r="U12564" s="1">
        <v>45791</v>
      </c>
      <c r="V12564">
        <v>146</v>
      </c>
      <c r="W12564" t="str">
        <f t="shared" si="243"/>
        <v>120-149</v>
      </c>
    </row>
    <row r="12565" spans="1:23" x14ac:dyDescent="0.25">
      <c r="A12565" t="s">
        <v>12814</v>
      </c>
      <c r="B12565">
        <v>1715504077</v>
      </c>
      <c r="C12565">
        <v>3081278286</v>
      </c>
      <c r="D12565" s="1">
        <v>45938</v>
      </c>
      <c r="E12565">
        <v>99238</v>
      </c>
      <c r="F12565">
        <v>99202</v>
      </c>
      <c r="G12565" t="s">
        <v>268</v>
      </c>
      <c r="H12565" s="34">
        <v>58538</v>
      </c>
      <c r="I12565" s="7">
        <v>38050</v>
      </c>
      <c r="J12565" s="7">
        <v>27999</v>
      </c>
      <c r="K12565" s="7">
        <v>5485</v>
      </c>
      <c r="L12565" s="7">
        <v>4566</v>
      </c>
      <c r="M12565" s="5">
        <v>0.12</v>
      </c>
      <c r="N12565" t="s">
        <v>46</v>
      </c>
      <c r="O12565" t="s">
        <v>27</v>
      </c>
      <c r="P12565" t="s">
        <v>55</v>
      </c>
      <c r="Q12565" t="s">
        <v>32</v>
      </c>
      <c r="R12565" t="s">
        <v>43</v>
      </c>
      <c r="S12565" t="s">
        <v>27</v>
      </c>
      <c r="T12565" t="s">
        <v>13312</v>
      </c>
      <c r="U12565" s="1">
        <v>46085</v>
      </c>
      <c r="V12565">
        <v>147</v>
      </c>
      <c r="W12565" t="str">
        <f t="shared" si="243"/>
        <v>120-149</v>
      </c>
    </row>
    <row r="12566" spans="1:23" x14ac:dyDescent="0.25">
      <c r="A12566" t="s">
        <v>12815</v>
      </c>
      <c r="B12566">
        <v>8819206366</v>
      </c>
      <c r="C12566">
        <v>360870080</v>
      </c>
      <c r="D12566" s="1">
        <v>45858</v>
      </c>
      <c r="E12566">
        <v>99223</v>
      </c>
      <c r="F12566">
        <v>99205</v>
      </c>
      <c r="G12566" t="s">
        <v>3174</v>
      </c>
      <c r="H12566" s="34">
        <v>54516</v>
      </c>
      <c r="I12566" s="7">
        <v>40887</v>
      </c>
      <c r="J12566" s="7">
        <v>34753.949999999997</v>
      </c>
      <c r="K12566" s="7">
        <v>0</v>
      </c>
      <c r="L12566" s="7">
        <v>6133.05</v>
      </c>
      <c r="M12566" s="5">
        <v>0.15</v>
      </c>
      <c r="N12566" t="s">
        <v>1139</v>
      </c>
      <c r="O12566" t="s">
        <v>17</v>
      </c>
      <c r="P12566" t="s">
        <v>3149</v>
      </c>
      <c r="Q12566" t="s">
        <v>32</v>
      </c>
      <c r="R12566" t="s">
        <v>21</v>
      </c>
      <c r="S12566" t="s">
        <v>21</v>
      </c>
      <c r="T12566" t="s">
        <v>13312</v>
      </c>
      <c r="U12566" s="1">
        <v>45993</v>
      </c>
      <c r="V12566">
        <v>135</v>
      </c>
      <c r="W12566" t="str">
        <f t="shared" si="243"/>
        <v>120-149</v>
      </c>
    </row>
    <row r="12567" spans="1:23" x14ac:dyDescent="0.25">
      <c r="A12567" t="s">
        <v>12816</v>
      </c>
      <c r="B12567">
        <v>3814191548</v>
      </c>
      <c r="C12567">
        <v>3264544949</v>
      </c>
      <c r="D12567" s="1">
        <v>45716</v>
      </c>
      <c r="E12567">
        <v>99233</v>
      </c>
      <c r="F12567">
        <v>99285</v>
      </c>
      <c r="G12567" t="s">
        <v>34</v>
      </c>
      <c r="H12567" s="34">
        <v>79987</v>
      </c>
      <c r="I12567" s="7">
        <v>51992</v>
      </c>
      <c r="J12567" s="7">
        <v>45752.959999999999</v>
      </c>
      <c r="K12567" s="7">
        <v>0</v>
      </c>
      <c r="L12567" s="7">
        <v>6239.04</v>
      </c>
      <c r="M12567" s="5">
        <v>0.12</v>
      </c>
      <c r="N12567" t="s">
        <v>46</v>
      </c>
      <c r="O12567" t="s">
        <v>17</v>
      </c>
      <c r="P12567" t="s">
        <v>3150</v>
      </c>
      <c r="Q12567" t="s">
        <v>19</v>
      </c>
      <c r="R12567" t="s">
        <v>43</v>
      </c>
      <c r="S12567" t="s">
        <v>21</v>
      </c>
      <c r="T12567" t="s">
        <v>13310</v>
      </c>
      <c r="U12567" s="1">
        <v>45819</v>
      </c>
      <c r="V12567">
        <v>103</v>
      </c>
      <c r="W12567" t="str">
        <f t="shared" si="243"/>
        <v>90-119</v>
      </c>
    </row>
    <row r="12568" spans="1:23" x14ac:dyDescent="0.25">
      <c r="A12568" t="s">
        <v>12817</v>
      </c>
      <c r="B12568">
        <v>2183892903</v>
      </c>
      <c r="C12568">
        <v>3088828137</v>
      </c>
      <c r="D12568" s="1">
        <v>45489</v>
      </c>
      <c r="E12568">
        <v>99223</v>
      </c>
      <c r="F12568">
        <v>99292</v>
      </c>
      <c r="G12568" t="s">
        <v>3365</v>
      </c>
      <c r="H12568" s="34">
        <v>36031</v>
      </c>
      <c r="I12568" s="7">
        <v>29545</v>
      </c>
      <c r="J12568" s="7">
        <v>17964.900000000001</v>
      </c>
      <c r="K12568" s="7">
        <v>6262</v>
      </c>
      <c r="L12568" s="7">
        <v>5318.1</v>
      </c>
      <c r="M12568" s="5">
        <v>0.18</v>
      </c>
      <c r="N12568" t="s">
        <v>3141</v>
      </c>
      <c r="O12568" t="s">
        <v>27</v>
      </c>
      <c r="P12568" t="s">
        <v>35</v>
      </c>
      <c r="Q12568" t="s">
        <v>19</v>
      </c>
      <c r="R12568" t="s">
        <v>38</v>
      </c>
      <c r="S12568" t="s">
        <v>27</v>
      </c>
      <c r="T12568" t="s">
        <v>13311</v>
      </c>
      <c r="U12568" s="1">
        <v>45662</v>
      </c>
      <c r="V12568">
        <v>173</v>
      </c>
      <c r="W12568" t="str">
        <f t="shared" si="243"/>
        <v>150-179</v>
      </c>
    </row>
    <row r="12569" spans="1:23" x14ac:dyDescent="0.25">
      <c r="A12569" t="s">
        <v>12818</v>
      </c>
      <c r="B12569">
        <v>7247410043</v>
      </c>
      <c r="C12569">
        <v>3214429460</v>
      </c>
      <c r="D12569" s="1">
        <v>45514</v>
      </c>
      <c r="E12569">
        <v>99213</v>
      </c>
      <c r="F12569">
        <v>99212</v>
      </c>
      <c r="G12569" t="s">
        <v>3451</v>
      </c>
      <c r="H12569" s="34">
        <v>81353</v>
      </c>
      <c r="I12569" s="7">
        <v>52879</v>
      </c>
      <c r="J12569" s="7">
        <v>39072.519999999997</v>
      </c>
      <c r="K12569" s="7">
        <v>7461</v>
      </c>
      <c r="L12569" s="7">
        <v>6345.48</v>
      </c>
      <c r="M12569" s="5">
        <v>0.12</v>
      </c>
      <c r="N12569" t="s">
        <v>46</v>
      </c>
      <c r="O12569" t="s">
        <v>27</v>
      </c>
      <c r="P12569" t="s">
        <v>3150</v>
      </c>
      <c r="Q12569" t="s">
        <v>32</v>
      </c>
      <c r="R12569" t="s">
        <v>27</v>
      </c>
      <c r="S12569" t="s">
        <v>27</v>
      </c>
      <c r="T12569" t="s">
        <v>13312</v>
      </c>
      <c r="U12569" s="1">
        <v>45564</v>
      </c>
      <c r="V12569">
        <v>50</v>
      </c>
      <c r="W12569" t="str">
        <f t="shared" si="243"/>
        <v>30-59</v>
      </c>
    </row>
    <row r="12570" spans="1:23" x14ac:dyDescent="0.25">
      <c r="A12570" t="s">
        <v>12819</v>
      </c>
      <c r="B12570">
        <v>6671437392</v>
      </c>
      <c r="C12570">
        <v>8129640775</v>
      </c>
      <c r="D12570" s="1">
        <v>45333</v>
      </c>
      <c r="E12570">
        <v>99222</v>
      </c>
      <c r="F12570">
        <v>99283</v>
      </c>
      <c r="G12570" t="s">
        <v>142</v>
      </c>
      <c r="H12570" s="34">
        <v>98558</v>
      </c>
      <c r="I12570" s="7">
        <v>77861</v>
      </c>
      <c r="J12570" s="7">
        <v>53840.24</v>
      </c>
      <c r="K12570" s="7">
        <v>11563</v>
      </c>
      <c r="L12570" s="7">
        <v>12457.76</v>
      </c>
      <c r="M12570" s="5">
        <v>0.16</v>
      </c>
      <c r="N12570" t="s">
        <v>1138</v>
      </c>
      <c r="O12570" t="s">
        <v>30</v>
      </c>
      <c r="P12570" t="s">
        <v>18</v>
      </c>
      <c r="Q12570" t="s">
        <v>32</v>
      </c>
      <c r="R12570" t="s">
        <v>27</v>
      </c>
      <c r="S12570" t="s">
        <v>27</v>
      </c>
      <c r="T12570" t="s">
        <v>13312</v>
      </c>
      <c r="U12570" s="1">
        <v>45441</v>
      </c>
      <c r="V12570">
        <v>108</v>
      </c>
      <c r="W12570" t="str">
        <f t="shared" si="243"/>
        <v>90-119</v>
      </c>
    </row>
    <row r="12571" spans="1:23" x14ac:dyDescent="0.25">
      <c r="A12571" t="s">
        <v>12820</v>
      </c>
      <c r="B12571">
        <v>5144359669</v>
      </c>
      <c r="C12571">
        <v>6235506852</v>
      </c>
      <c r="D12571" s="1">
        <v>45477</v>
      </c>
      <c r="E12571">
        <v>99232</v>
      </c>
      <c r="F12571">
        <v>99205</v>
      </c>
      <c r="G12571" t="s">
        <v>279</v>
      </c>
      <c r="H12571" s="34">
        <v>38173</v>
      </c>
      <c r="I12571" s="7">
        <v>31302</v>
      </c>
      <c r="J12571" s="7">
        <v>14925.64</v>
      </c>
      <c r="K12571" s="7">
        <v>10742</v>
      </c>
      <c r="L12571" s="7">
        <v>5634.36</v>
      </c>
      <c r="M12571" s="5">
        <v>0.18</v>
      </c>
      <c r="N12571" t="s">
        <v>3141</v>
      </c>
      <c r="O12571" t="s">
        <v>27</v>
      </c>
      <c r="P12571" t="s">
        <v>25</v>
      </c>
      <c r="Q12571" t="s">
        <v>19</v>
      </c>
      <c r="R12571" t="s">
        <v>43</v>
      </c>
      <c r="S12571" t="s">
        <v>27</v>
      </c>
      <c r="T12571" t="s">
        <v>13312</v>
      </c>
      <c r="U12571" s="1">
        <v>45651</v>
      </c>
      <c r="V12571">
        <v>174</v>
      </c>
      <c r="W12571" t="str">
        <f t="shared" si="243"/>
        <v>150-179</v>
      </c>
    </row>
    <row r="12572" spans="1:23" x14ac:dyDescent="0.25">
      <c r="A12572" t="s">
        <v>12821</v>
      </c>
      <c r="B12572">
        <v>4932293608</v>
      </c>
      <c r="C12572">
        <v>5168481640</v>
      </c>
      <c r="D12572" s="1">
        <v>45791</v>
      </c>
      <c r="E12572">
        <v>99233</v>
      </c>
      <c r="F12572">
        <v>93000</v>
      </c>
      <c r="G12572" t="s">
        <v>268</v>
      </c>
      <c r="H12572" s="34">
        <v>58981</v>
      </c>
      <c r="I12572" s="7">
        <v>48364</v>
      </c>
      <c r="J12572" s="7">
        <v>33661.480000000003</v>
      </c>
      <c r="K12572" s="7">
        <v>5997</v>
      </c>
      <c r="L12572" s="7">
        <v>8705.52</v>
      </c>
      <c r="M12572" s="5">
        <v>0.18</v>
      </c>
      <c r="N12572" t="s">
        <v>3141</v>
      </c>
      <c r="O12572" t="s">
        <v>27</v>
      </c>
      <c r="P12572" t="s">
        <v>3150</v>
      </c>
      <c r="Q12572" t="s">
        <v>19</v>
      </c>
      <c r="R12572" t="s">
        <v>21</v>
      </c>
      <c r="S12572" t="s">
        <v>17</v>
      </c>
      <c r="T12572" t="s">
        <v>13310</v>
      </c>
      <c r="U12572" s="1">
        <v>45821</v>
      </c>
      <c r="V12572">
        <v>30</v>
      </c>
      <c r="W12572" t="str">
        <f t="shared" si="243"/>
        <v>30-59</v>
      </c>
    </row>
    <row r="12573" spans="1:23" x14ac:dyDescent="0.25">
      <c r="A12573" t="s">
        <v>12822</v>
      </c>
      <c r="B12573">
        <v>9996413617</v>
      </c>
      <c r="C12573">
        <v>3787320127</v>
      </c>
      <c r="D12573" s="1">
        <v>45612</v>
      </c>
      <c r="E12573">
        <v>99221</v>
      </c>
      <c r="F12573">
        <v>71046</v>
      </c>
      <c r="G12573" t="s">
        <v>42</v>
      </c>
      <c r="H12573" s="34">
        <v>98211</v>
      </c>
      <c r="I12573" s="7">
        <v>76605</v>
      </c>
      <c r="J12573" s="7">
        <v>42759</v>
      </c>
      <c r="K12573" s="7">
        <v>18525</v>
      </c>
      <c r="L12573" s="7">
        <v>15321</v>
      </c>
      <c r="M12573" s="5">
        <v>0.2</v>
      </c>
      <c r="N12573" t="s">
        <v>3140</v>
      </c>
      <c r="O12573" t="s">
        <v>27</v>
      </c>
      <c r="P12573" t="s">
        <v>97</v>
      </c>
      <c r="Q12573" t="s">
        <v>19</v>
      </c>
      <c r="R12573" t="s">
        <v>43</v>
      </c>
      <c r="S12573" t="s">
        <v>27</v>
      </c>
      <c r="T12573" t="s">
        <v>13310</v>
      </c>
      <c r="U12573" s="1">
        <v>45787</v>
      </c>
      <c r="V12573">
        <v>175</v>
      </c>
      <c r="W12573" t="str">
        <f t="shared" si="243"/>
        <v>150-179</v>
      </c>
    </row>
    <row r="12574" spans="1:23" x14ac:dyDescent="0.25">
      <c r="A12574" t="s">
        <v>12823</v>
      </c>
      <c r="B12574">
        <v>6062889074</v>
      </c>
      <c r="C12574">
        <v>5201171663</v>
      </c>
      <c r="D12574" s="1">
        <v>45579</v>
      </c>
      <c r="E12574">
        <v>99238</v>
      </c>
      <c r="F12574">
        <v>97110</v>
      </c>
      <c r="G12574" t="s">
        <v>248</v>
      </c>
      <c r="H12574" s="34">
        <v>55251</v>
      </c>
      <c r="I12574" s="7">
        <v>39781</v>
      </c>
      <c r="J12574" s="7">
        <v>36598.519999999997</v>
      </c>
      <c r="K12574" s="7">
        <v>0</v>
      </c>
      <c r="L12574" s="7">
        <v>3182.48</v>
      </c>
      <c r="M12574" s="5">
        <v>0.08</v>
      </c>
      <c r="N12574" t="s">
        <v>24</v>
      </c>
      <c r="O12574" t="s">
        <v>17</v>
      </c>
      <c r="P12574" t="s">
        <v>31</v>
      </c>
      <c r="Q12574" t="s">
        <v>19</v>
      </c>
      <c r="R12574" t="s">
        <v>38</v>
      </c>
      <c r="S12574" t="s">
        <v>27</v>
      </c>
      <c r="T12574" t="s">
        <v>13311</v>
      </c>
      <c r="U12574" s="1">
        <v>45635</v>
      </c>
      <c r="V12574">
        <v>56</v>
      </c>
      <c r="W12574" t="str">
        <f t="shared" si="243"/>
        <v>30-59</v>
      </c>
    </row>
    <row r="12575" spans="1:23" x14ac:dyDescent="0.25">
      <c r="A12575" t="s">
        <v>12824</v>
      </c>
      <c r="B12575">
        <v>3644429825</v>
      </c>
      <c r="C12575">
        <v>7706149586</v>
      </c>
      <c r="D12575" s="1">
        <v>45312</v>
      </c>
      <c r="E12575">
        <v>99213</v>
      </c>
      <c r="F12575">
        <v>99291</v>
      </c>
      <c r="G12575" t="s">
        <v>291</v>
      </c>
      <c r="H12575" s="34">
        <v>97979</v>
      </c>
      <c r="I12575" s="7">
        <v>63686</v>
      </c>
      <c r="J12575" s="7">
        <v>49527.68</v>
      </c>
      <c r="K12575" s="7">
        <v>6516</v>
      </c>
      <c r="L12575" s="7">
        <v>7642.32</v>
      </c>
      <c r="M12575" s="5">
        <v>0.12</v>
      </c>
      <c r="N12575" t="s">
        <v>46</v>
      </c>
      <c r="O12575" t="s">
        <v>30</v>
      </c>
      <c r="P12575" t="s">
        <v>18</v>
      </c>
      <c r="Q12575" t="s">
        <v>19</v>
      </c>
      <c r="R12575" t="s">
        <v>20</v>
      </c>
      <c r="S12575" t="s">
        <v>21</v>
      </c>
      <c r="T12575" t="s">
        <v>13310</v>
      </c>
      <c r="U12575" s="1">
        <v>45423</v>
      </c>
      <c r="V12575">
        <v>111</v>
      </c>
      <c r="W12575" t="str">
        <f t="shared" si="243"/>
        <v>90-119</v>
      </c>
    </row>
    <row r="12576" spans="1:23" x14ac:dyDescent="0.25">
      <c r="A12576" t="s">
        <v>12825</v>
      </c>
      <c r="B12576">
        <v>3364152545</v>
      </c>
      <c r="C12576">
        <v>3705600457</v>
      </c>
      <c r="D12576" s="1">
        <v>45671</v>
      </c>
      <c r="E12576">
        <v>99233</v>
      </c>
      <c r="F12576">
        <v>99211</v>
      </c>
      <c r="G12576" t="s">
        <v>3419</v>
      </c>
      <c r="H12576" s="34">
        <v>57917</v>
      </c>
      <c r="I12576" s="7">
        <v>41700</v>
      </c>
      <c r="J12576" s="7">
        <v>22828</v>
      </c>
      <c r="K12576" s="7">
        <v>15536</v>
      </c>
      <c r="L12576" s="7">
        <v>3336</v>
      </c>
      <c r="M12576" s="5">
        <v>0.08</v>
      </c>
      <c r="N12576" t="s">
        <v>24</v>
      </c>
      <c r="O12576" t="s">
        <v>27</v>
      </c>
      <c r="P12576" t="s">
        <v>35</v>
      </c>
      <c r="Q12576" t="s">
        <v>32</v>
      </c>
      <c r="R12576" t="s">
        <v>26</v>
      </c>
      <c r="S12576" t="s">
        <v>21</v>
      </c>
      <c r="T12576" t="s">
        <v>13310</v>
      </c>
      <c r="U12576" s="1">
        <v>45731</v>
      </c>
      <c r="V12576">
        <v>60</v>
      </c>
      <c r="W12576" t="str">
        <f t="shared" si="243"/>
        <v>60-89</v>
      </c>
    </row>
    <row r="12577" spans="1:23" x14ac:dyDescent="0.25">
      <c r="A12577" t="s">
        <v>12826</v>
      </c>
      <c r="B12577">
        <v>5892735434</v>
      </c>
      <c r="C12577">
        <v>2087546509</v>
      </c>
      <c r="D12577" s="1">
        <v>45382</v>
      </c>
      <c r="E12577">
        <v>99231</v>
      </c>
      <c r="F12577">
        <v>93000</v>
      </c>
      <c r="G12577" t="s">
        <v>270</v>
      </c>
      <c r="H12577" s="34">
        <v>77488</v>
      </c>
      <c r="I12577" s="7">
        <v>60441</v>
      </c>
      <c r="J12577" s="7">
        <v>48352.800000000003</v>
      </c>
      <c r="K12577" s="7">
        <v>0</v>
      </c>
      <c r="L12577" s="7">
        <v>12088.2</v>
      </c>
      <c r="M12577" s="5">
        <v>0.2</v>
      </c>
      <c r="N12577" t="s">
        <v>3140</v>
      </c>
      <c r="O12577" t="s">
        <v>17</v>
      </c>
      <c r="P12577" t="s">
        <v>25</v>
      </c>
      <c r="Q12577" t="s">
        <v>19</v>
      </c>
      <c r="R12577" t="s">
        <v>21</v>
      </c>
      <c r="S12577" t="s">
        <v>21</v>
      </c>
      <c r="T12577" t="s">
        <v>13312</v>
      </c>
      <c r="U12577" s="1">
        <v>45434</v>
      </c>
      <c r="V12577">
        <v>52</v>
      </c>
      <c r="W12577" t="str">
        <f t="shared" si="243"/>
        <v>30-59</v>
      </c>
    </row>
    <row r="12578" spans="1:23" x14ac:dyDescent="0.25">
      <c r="A12578" t="s">
        <v>12827</v>
      </c>
      <c r="B12578">
        <v>6788931664</v>
      </c>
      <c r="C12578">
        <v>6023739340</v>
      </c>
      <c r="D12578" s="1">
        <v>45730</v>
      </c>
      <c r="E12578">
        <v>99231</v>
      </c>
      <c r="F12578">
        <v>99202</v>
      </c>
      <c r="G12578" t="s">
        <v>3505</v>
      </c>
      <c r="H12578" s="34">
        <v>67451</v>
      </c>
      <c r="I12578" s="7">
        <v>48565</v>
      </c>
      <c r="J12578" s="7">
        <v>34668.800000000003</v>
      </c>
      <c r="K12578" s="7">
        <v>10011</v>
      </c>
      <c r="L12578" s="7">
        <v>3885.2</v>
      </c>
      <c r="M12578" s="5">
        <v>0.08</v>
      </c>
      <c r="N12578" t="s">
        <v>24</v>
      </c>
      <c r="O12578" t="s">
        <v>27</v>
      </c>
      <c r="P12578" t="s">
        <v>3150</v>
      </c>
      <c r="Q12578" t="s">
        <v>32</v>
      </c>
      <c r="R12578" t="s">
        <v>43</v>
      </c>
      <c r="S12578" t="s">
        <v>21</v>
      </c>
      <c r="T12578" t="s">
        <v>13312</v>
      </c>
      <c r="U12578" s="1">
        <v>45810</v>
      </c>
      <c r="V12578">
        <v>80</v>
      </c>
      <c r="W12578" t="str">
        <f t="shared" si="243"/>
        <v>60-89</v>
      </c>
    </row>
    <row r="12579" spans="1:23" x14ac:dyDescent="0.25">
      <c r="A12579" t="s">
        <v>12828</v>
      </c>
      <c r="B12579">
        <v>440875454</v>
      </c>
      <c r="C12579">
        <v>6718678850</v>
      </c>
      <c r="D12579" s="1">
        <v>45671</v>
      </c>
      <c r="E12579">
        <v>99233</v>
      </c>
      <c r="F12579">
        <v>99285</v>
      </c>
      <c r="G12579" t="s">
        <v>347</v>
      </c>
      <c r="H12579" s="34">
        <v>82088</v>
      </c>
      <c r="I12579" s="7">
        <v>69775</v>
      </c>
      <c r="J12579" s="7">
        <v>63003.5</v>
      </c>
      <c r="K12579" s="7">
        <v>5376</v>
      </c>
      <c r="L12579" s="7">
        <v>1395.5</v>
      </c>
      <c r="M12579" s="5">
        <v>0.02</v>
      </c>
      <c r="N12579" t="s">
        <v>16</v>
      </c>
      <c r="O12579" t="s">
        <v>30</v>
      </c>
      <c r="P12579" t="s">
        <v>97</v>
      </c>
      <c r="Q12579" t="s">
        <v>32</v>
      </c>
      <c r="R12579" t="s">
        <v>38</v>
      </c>
      <c r="S12579" t="s">
        <v>17</v>
      </c>
      <c r="T12579" t="s">
        <v>13310</v>
      </c>
      <c r="U12579" s="1">
        <v>45828</v>
      </c>
      <c r="V12579">
        <v>157</v>
      </c>
      <c r="W12579" t="str">
        <f t="shared" si="243"/>
        <v>150-179</v>
      </c>
    </row>
    <row r="12580" spans="1:23" x14ac:dyDescent="0.25">
      <c r="A12580" t="s">
        <v>12829</v>
      </c>
      <c r="B12580">
        <v>5955344480</v>
      </c>
      <c r="C12580">
        <v>2235320677</v>
      </c>
      <c r="D12580" s="1">
        <v>45602</v>
      </c>
      <c r="E12580">
        <v>99222</v>
      </c>
      <c r="F12580">
        <v>81000</v>
      </c>
      <c r="G12580" t="s">
        <v>3170</v>
      </c>
      <c r="H12580" s="34">
        <v>89606</v>
      </c>
      <c r="I12580" s="7">
        <v>67205</v>
      </c>
      <c r="J12580" s="7">
        <v>50943.25</v>
      </c>
      <c r="K12580" s="7">
        <v>6181</v>
      </c>
      <c r="L12580" s="7">
        <v>10080.75</v>
      </c>
      <c r="M12580" s="5">
        <v>0.15</v>
      </c>
      <c r="N12580" t="s">
        <v>1139</v>
      </c>
      <c r="O12580" t="s">
        <v>30</v>
      </c>
      <c r="P12580" t="s">
        <v>35</v>
      </c>
      <c r="Q12580" t="s">
        <v>19</v>
      </c>
      <c r="R12580" t="s">
        <v>26</v>
      </c>
      <c r="S12580" t="s">
        <v>21</v>
      </c>
      <c r="T12580" t="s">
        <v>13312</v>
      </c>
      <c r="U12580" s="1">
        <v>45736</v>
      </c>
      <c r="V12580">
        <v>134</v>
      </c>
      <c r="W12580" t="str">
        <f t="shared" si="243"/>
        <v>120-149</v>
      </c>
    </row>
    <row r="12581" spans="1:23" x14ac:dyDescent="0.25">
      <c r="A12581" t="s">
        <v>12830</v>
      </c>
      <c r="B12581">
        <v>2714138640</v>
      </c>
      <c r="C12581">
        <v>5835063797</v>
      </c>
      <c r="D12581" s="1">
        <v>45924</v>
      </c>
      <c r="E12581">
        <v>99222</v>
      </c>
      <c r="F12581">
        <v>99201</v>
      </c>
      <c r="G12581" t="s">
        <v>3377</v>
      </c>
      <c r="H12581" s="34">
        <v>42081</v>
      </c>
      <c r="I12581" s="7">
        <v>31561</v>
      </c>
      <c r="J12581" s="7">
        <v>26826.85</v>
      </c>
      <c r="K12581" s="7">
        <v>0</v>
      </c>
      <c r="L12581" s="7">
        <v>4734.1499999999996</v>
      </c>
      <c r="M12581" s="5">
        <v>0.15</v>
      </c>
      <c r="N12581" t="s">
        <v>1139</v>
      </c>
      <c r="O12581" t="s">
        <v>17</v>
      </c>
      <c r="P12581" t="s">
        <v>55</v>
      </c>
      <c r="Q12581" t="s">
        <v>19</v>
      </c>
      <c r="R12581" t="s">
        <v>26</v>
      </c>
      <c r="S12581" t="s">
        <v>17</v>
      </c>
      <c r="T12581" t="s">
        <v>13310</v>
      </c>
      <c r="U12581" s="1">
        <v>45957</v>
      </c>
      <c r="V12581">
        <v>33</v>
      </c>
      <c r="W12581" t="str">
        <f t="shared" si="243"/>
        <v>30-59</v>
      </c>
    </row>
    <row r="12582" spans="1:23" x14ac:dyDescent="0.25">
      <c r="A12582" t="s">
        <v>12831</v>
      </c>
      <c r="B12582">
        <v>9585138660</v>
      </c>
      <c r="C12582">
        <v>2208681361</v>
      </c>
      <c r="D12582" s="1">
        <v>45957</v>
      </c>
      <c r="E12582">
        <v>99222</v>
      </c>
      <c r="F12582">
        <v>99291</v>
      </c>
      <c r="G12582" t="s">
        <v>120</v>
      </c>
      <c r="H12582" s="34">
        <v>52149</v>
      </c>
      <c r="I12582" s="7">
        <v>41198</v>
      </c>
      <c r="J12582" s="7">
        <v>34606.32</v>
      </c>
      <c r="K12582" s="7">
        <v>0</v>
      </c>
      <c r="L12582" s="7">
        <v>6591.68</v>
      </c>
      <c r="M12582" s="5">
        <v>0.16</v>
      </c>
      <c r="N12582" t="s">
        <v>1138</v>
      </c>
      <c r="O12582" t="s">
        <v>17</v>
      </c>
      <c r="P12582" t="s">
        <v>25</v>
      </c>
      <c r="Q12582" t="s">
        <v>32</v>
      </c>
      <c r="R12582" t="s">
        <v>27</v>
      </c>
      <c r="S12582" t="s">
        <v>21</v>
      </c>
      <c r="T12582" t="s">
        <v>13311</v>
      </c>
      <c r="U12582" s="1">
        <v>46083</v>
      </c>
      <c r="V12582">
        <v>127</v>
      </c>
      <c r="W12582" t="str">
        <f t="shared" si="243"/>
        <v>120-149</v>
      </c>
    </row>
    <row r="12583" spans="1:23" x14ac:dyDescent="0.25">
      <c r="A12583" t="s">
        <v>12832</v>
      </c>
      <c r="B12583">
        <v>4129445885</v>
      </c>
      <c r="C12583">
        <v>3137367439</v>
      </c>
      <c r="D12583" s="1">
        <v>45544</v>
      </c>
      <c r="E12583">
        <v>99221</v>
      </c>
      <c r="F12583">
        <v>71046</v>
      </c>
      <c r="G12583" t="s">
        <v>224</v>
      </c>
      <c r="H12583" s="34">
        <v>51840</v>
      </c>
      <c r="I12583" s="7">
        <v>37325</v>
      </c>
      <c r="J12583" s="7">
        <v>34339</v>
      </c>
      <c r="K12583" s="7">
        <v>0</v>
      </c>
      <c r="L12583" s="7">
        <v>2986</v>
      </c>
      <c r="M12583" s="5">
        <v>0.08</v>
      </c>
      <c r="N12583" t="s">
        <v>24</v>
      </c>
      <c r="O12583" t="s">
        <v>17</v>
      </c>
      <c r="P12583" t="s">
        <v>3147</v>
      </c>
      <c r="Q12583" t="s">
        <v>32</v>
      </c>
      <c r="R12583" t="s">
        <v>43</v>
      </c>
      <c r="S12583" t="s">
        <v>17</v>
      </c>
      <c r="T12583" t="s">
        <v>13311</v>
      </c>
      <c r="U12583" s="1">
        <v>45722</v>
      </c>
      <c r="V12583">
        <v>178</v>
      </c>
      <c r="W12583" t="str">
        <f t="shared" si="243"/>
        <v>150-179</v>
      </c>
    </row>
    <row r="12584" spans="1:23" x14ac:dyDescent="0.25">
      <c r="A12584" t="s">
        <v>12833</v>
      </c>
      <c r="B12584">
        <v>399531568</v>
      </c>
      <c r="C12584">
        <v>912172089</v>
      </c>
      <c r="D12584" s="1">
        <v>45817</v>
      </c>
      <c r="E12584">
        <v>99233</v>
      </c>
      <c r="F12584">
        <v>81000</v>
      </c>
      <c r="G12584" t="s">
        <v>57</v>
      </c>
      <c r="H12584" s="34">
        <v>89096</v>
      </c>
      <c r="I12584" s="7">
        <v>64149</v>
      </c>
      <c r="J12584" s="7">
        <v>44188.08</v>
      </c>
      <c r="K12584" s="7">
        <v>14829</v>
      </c>
      <c r="L12584" s="7">
        <v>5131.92</v>
      </c>
      <c r="M12584" s="5">
        <v>0.08</v>
      </c>
      <c r="N12584" t="s">
        <v>24</v>
      </c>
      <c r="O12584" t="s">
        <v>27</v>
      </c>
      <c r="P12584" t="s">
        <v>3148</v>
      </c>
      <c r="Q12584" t="s">
        <v>32</v>
      </c>
      <c r="R12584" t="s">
        <v>20</v>
      </c>
      <c r="S12584" t="s">
        <v>21</v>
      </c>
      <c r="T12584" t="s">
        <v>13310</v>
      </c>
      <c r="U12584" s="1">
        <v>45871</v>
      </c>
      <c r="V12584">
        <v>54</v>
      </c>
      <c r="W12584" t="str">
        <f t="shared" si="243"/>
        <v>30-59</v>
      </c>
    </row>
    <row r="12585" spans="1:23" x14ac:dyDescent="0.25">
      <c r="A12585" t="s">
        <v>12834</v>
      </c>
      <c r="B12585">
        <v>9832366611</v>
      </c>
      <c r="C12585">
        <v>8744844543</v>
      </c>
      <c r="D12585" s="1">
        <v>45571</v>
      </c>
      <c r="E12585">
        <v>99214</v>
      </c>
      <c r="F12585">
        <v>99212</v>
      </c>
      <c r="G12585" t="s">
        <v>3187</v>
      </c>
      <c r="H12585" s="34">
        <v>80295</v>
      </c>
      <c r="I12585" s="7">
        <v>62630</v>
      </c>
      <c r="J12585" s="7">
        <v>50104</v>
      </c>
      <c r="K12585" s="7">
        <v>0</v>
      </c>
      <c r="L12585" s="7">
        <v>12526</v>
      </c>
      <c r="M12585" s="5">
        <v>0.2</v>
      </c>
      <c r="N12585" t="s">
        <v>3140</v>
      </c>
      <c r="O12585" t="s">
        <v>17</v>
      </c>
      <c r="P12585" t="s">
        <v>40</v>
      </c>
      <c r="Q12585" t="s">
        <v>32</v>
      </c>
      <c r="R12585" t="s">
        <v>20</v>
      </c>
      <c r="S12585" t="s">
        <v>17</v>
      </c>
      <c r="T12585" t="s">
        <v>13310</v>
      </c>
      <c r="U12585" s="1">
        <v>45693</v>
      </c>
      <c r="V12585">
        <v>122</v>
      </c>
      <c r="W12585" t="str">
        <f t="shared" si="243"/>
        <v>120-149</v>
      </c>
    </row>
    <row r="12586" spans="1:23" x14ac:dyDescent="0.25">
      <c r="A12586" t="s">
        <v>12835</v>
      </c>
      <c r="B12586">
        <v>4817597018</v>
      </c>
      <c r="C12586">
        <v>7339336689</v>
      </c>
      <c r="D12586" s="1">
        <v>45363</v>
      </c>
      <c r="E12586">
        <v>99231</v>
      </c>
      <c r="F12586">
        <v>99291</v>
      </c>
      <c r="G12586" t="s">
        <v>3331</v>
      </c>
      <c r="H12586" s="34">
        <v>67263</v>
      </c>
      <c r="I12586" s="7">
        <v>48429</v>
      </c>
      <c r="J12586" s="7">
        <v>44554.68</v>
      </c>
      <c r="K12586" s="7">
        <v>0</v>
      </c>
      <c r="L12586" s="7">
        <v>3874.32</v>
      </c>
      <c r="M12586" s="5">
        <v>0.08</v>
      </c>
      <c r="N12586" t="s">
        <v>24</v>
      </c>
      <c r="O12586" t="s">
        <v>17</v>
      </c>
      <c r="P12586" t="s">
        <v>25</v>
      </c>
      <c r="Q12586" t="s">
        <v>19</v>
      </c>
      <c r="R12586" t="s">
        <v>20</v>
      </c>
      <c r="S12586" t="s">
        <v>21</v>
      </c>
      <c r="T12586" t="s">
        <v>13311</v>
      </c>
      <c r="U12586" s="1">
        <v>45396</v>
      </c>
      <c r="V12586">
        <v>33</v>
      </c>
      <c r="W12586" t="str">
        <f t="shared" si="243"/>
        <v>30-59</v>
      </c>
    </row>
    <row r="12587" spans="1:23" x14ac:dyDescent="0.25">
      <c r="A12587" t="s">
        <v>12836</v>
      </c>
      <c r="B12587">
        <v>1916182157</v>
      </c>
      <c r="C12587">
        <v>8057465969</v>
      </c>
      <c r="D12587" s="1">
        <v>45501</v>
      </c>
      <c r="E12587">
        <v>99213</v>
      </c>
      <c r="F12587">
        <v>99212</v>
      </c>
      <c r="G12587" t="s">
        <v>3641</v>
      </c>
      <c r="H12587" s="34">
        <v>50203</v>
      </c>
      <c r="I12587" s="7">
        <v>40162</v>
      </c>
      <c r="J12587" s="7">
        <v>29709.32</v>
      </c>
      <c r="K12587" s="7">
        <v>4830</v>
      </c>
      <c r="L12587" s="7">
        <v>5622.68</v>
      </c>
      <c r="M12587" s="5">
        <v>0.14000000000000001</v>
      </c>
      <c r="N12587" t="s">
        <v>1135</v>
      </c>
      <c r="O12587" t="s">
        <v>30</v>
      </c>
      <c r="P12587" t="s">
        <v>3147</v>
      </c>
      <c r="Q12587" t="s">
        <v>32</v>
      </c>
      <c r="R12587" t="s">
        <v>26</v>
      </c>
      <c r="S12587" t="s">
        <v>27</v>
      </c>
      <c r="T12587" t="s">
        <v>13310</v>
      </c>
      <c r="U12587" s="1">
        <v>45554</v>
      </c>
      <c r="V12587">
        <v>53</v>
      </c>
      <c r="W12587" t="str">
        <f t="shared" si="243"/>
        <v>30-59</v>
      </c>
    </row>
    <row r="12588" spans="1:23" x14ac:dyDescent="0.25">
      <c r="A12588" t="s">
        <v>12837</v>
      </c>
      <c r="B12588">
        <v>8619195323</v>
      </c>
      <c r="C12588">
        <v>8876872368</v>
      </c>
      <c r="D12588" s="1">
        <v>45839</v>
      </c>
      <c r="E12588">
        <v>99238</v>
      </c>
      <c r="F12588">
        <v>93000</v>
      </c>
      <c r="G12588" t="s">
        <v>191</v>
      </c>
      <c r="H12588" s="34">
        <v>49285</v>
      </c>
      <c r="I12588" s="7">
        <v>39428</v>
      </c>
      <c r="J12588" s="7">
        <v>33908.080000000002</v>
      </c>
      <c r="K12588" s="7">
        <v>0</v>
      </c>
      <c r="L12588" s="7">
        <v>5519.92</v>
      </c>
      <c r="M12588" s="5">
        <v>0.14000000000000001</v>
      </c>
      <c r="N12588" t="s">
        <v>1135</v>
      </c>
      <c r="O12588" t="s">
        <v>17</v>
      </c>
      <c r="P12588" t="s">
        <v>31</v>
      </c>
      <c r="Q12588" t="s">
        <v>19</v>
      </c>
      <c r="R12588" t="s">
        <v>20</v>
      </c>
      <c r="S12588" t="s">
        <v>21</v>
      </c>
      <c r="T12588" t="s">
        <v>13312</v>
      </c>
      <c r="U12588" s="1">
        <v>45888</v>
      </c>
      <c r="V12588">
        <v>49</v>
      </c>
      <c r="W12588" t="str">
        <f t="shared" si="243"/>
        <v>30-59</v>
      </c>
    </row>
    <row r="12589" spans="1:23" x14ac:dyDescent="0.25">
      <c r="A12589" t="s">
        <v>12838</v>
      </c>
      <c r="B12589">
        <v>7435454623</v>
      </c>
      <c r="C12589">
        <v>8908128326</v>
      </c>
      <c r="D12589" s="1">
        <v>45918</v>
      </c>
      <c r="E12589">
        <v>99238</v>
      </c>
      <c r="F12589">
        <v>99282</v>
      </c>
      <c r="G12589" t="s">
        <v>127</v>
      </c>
      <c r="H12589" s="34">
        <v>73454</v>
      </c>
      <c r="I12589" s="7">
        <v>57294</v>
      </c>
      <c r="J12589" s="7">
        <v>34110.199999999997</v>
      </c>
      <c r="K12589" s="7">
        <v>11725</v>
      </c>
      <c r="L12589" s="7">
        <v>11458.8</v>
      </c>
      <c r="M12589" s="5">
        <v>0.2</v>
      </c>
      <c r="N12589" t="s">
        <v>3140</v>
      </c>
      <c r="O12589" t="s">
        <v>27</v>
      </c>
      <c r="P12589" t="s">
        <v>3147</v>
      </c>
      <c r="Q12589" t="s">
        <v>19</v>
      </c>
      <c r="R12589" t="s">
        <v>38</v>
      </c>
      <c r="S12589" t="s">
        <v>27</v>
      </c>
      <c r="T12589" t="s">
        <v>13310</v>
      </c>
      <c r="U12589" s="1">
        <v>46014</v>
      </c>
      <c r="V12589">
        <v>96</v>
      </c>
      <c r="W12589" t="str">
        <f t="shared" si="243"/>
        <v>90-119</v>
      </c>
    </row>
    <row r="12590" spans="1:23" x14ac:dyDescent="0.25">
      <c r="A12590" t="s">
        <v>12839</v>
      </c>
      <c r="B12590">
        <v>3109578160</v>
      </c>
      <c r="C12590">
        <v>1529049127</v>
      </c>
      <c r="D12590" s="1">
        <v>45453</v>
      </c>
      <c r="E12590">
        <v>99222</v>
      </c>
      <c r="F12590">
        <v>81000</v>
      </c>
      <c r="G12590" t="s">
        <v>73</v>
      </c>
      <c r="H12590" s="34">
        <v>74323</v>
      </c>
      <c r="I12590" s="7">
        <v>60945</v>
      </c>
      <c r="J12590" s="7">
        <v>40360.9</v>
      </c>
      <c r="K12590" s="7">
        <v>9614</v>
      </c>
      <c r="L12590" s="7">
        <v>10970.1</v>
      </c>
      <c r="M12590" s="5">
        <v>0.18</v>
      </c>
      <c r="N12590" t="s">
        <v>3141</v>
      </c>
      <c r="O12590" t="s">
        <v>27</v>
      </c>
      <c r="P12590" t="s">
        <v>3150</v>
      </c>
      <c r="Q12590" t="s">
        <v>32</v>
      </c>
      <c r="R12590" t="s">
        <v>38</v>
      </c>
      <c r="S12590" t="s">
        <v>17</v>
      </c>
      <c r="T12590" t="s">
        <v>13312</v>
      </c>
      <c r="U12590" s="1">
        <v>45571</v>
      </c>
      <c r="V12590">
        <v>118</v>
      </c>
      <c r="W12590" t="str">
        <f t="shared" si="243"/>
        <v>90-119</v>
      </c>
    </row>
    <row r="12591" spans="1:23" x14ac:dyDescent="0.25">
      <c r="A12591" t="s">
        <v>12840</v>
      </c>
      <c r="B12591">
        <v>5769866315</v>
      </c>
      <c r="C12591">
        <v>7524959480</v>
      </c>
      <c r="D12591" s="1">
        <v>45533</v>
      </c>
      <c r="E12591">
        <v>99214</v>
      </c>
      <c r="F12591">
        <v>99211</v>
      </c>
      <c r="G12591" t="s">
        <v>3428</v>
      </c>
      <c r="H12591" s="34">
        <v>57204</v>
      </c>
      <c r="I12591" s="7">
        <v>45763</v>
      </c>
      <c r="J12591" s="7">
        <v>36192.18</v>
      </c>
      <c r="K12591" s="7">
        <v>3164</v>
      </c>
      <c r="L12591" s="7">
        <v>6406.82</v>
      </c>
      <c r="M12591" s="5">
        <v>0.14000000000000001</v>
      </c>
      <c r="N12591" t="s">
        <v>1135</v>
      </c>
      <c r="O12591" t="s">
        <v>30</v>
      </c>
      <c r="P12591" t="s">
        <v>3149</v>
      </c>
      <c r="Q12591" t="s">
        <v>19</v>
      </c>
      <c r="R12591" t="s">
        <v>38</v>
      </c>
      <c r="S12591" t="s">
        <v>27</v>
      </c>
      <c r="T12591" t="s">
        <v>13310</v>
      </c>
      <c r="U12591" s="1">
        <v>45574</v>
      </c>
      <c r="V12591">
        <v>41</v>
      </c>
      <c r="W12591" t="str">
        <f t="shared" si="243"/>
        <v>30-59</v>
      </c>
    </row>
    <row r="12592" spans="1:23" x14ac:dyDescent="0.25">
      <c r="A12592" t="s">
        <v>12841</v>
      </c>
      <c r="B12592">
        <v>6632937346</v>
      </c>
      <c r="C12592">
        <v>4376783796</v>
      </c>
      <c r="D12592" s="1">
        <v>45707</v>
      </c>
      <c r="E12592">
        <v>99238</v>
      </c>
      <c r="F12592">
        <v>99202</v>
      </c>
      <c r="G12592" t="s">
        <v>3428</v>
      </c>
      <c r="H12592" s="34">
        <v>36411</v>
      </c>
      <c r="I12592" s="7">
        <v>30949</v>
      </c>
      <c r="J12592" s="7">
        <v>22238.02</v>
      </c>
      <c r="K12592" s="7">
        <v>8092</v>
      </c>
      <c r="L12592" s="7">
        <v>618.98</v>
      </c>
      <c r="M12592" s="5">
        <v>0.02</v>
      </c>
      <c r="N12592" t="s">
        <v>16</v>
      </c>
      <c r="O12592" t="s">
        <v>27</v>
      </c>
      <c r="P12592" t="s">
        <v>3150</v>
      </c>
      <c r="Q12592" t="s">
        <v>19</v>
      </c>
      <c r="R12592" t="s">
        <v>21</v>
      </c>
      <c r="S12592" t="s">
        <v>17</v>
      </c>
      <c r="T12592" t="s">
        <v>13311</v>
      </c>
      <c r="U12592" s="1">
        <v>45764</v>
      </c>
      <c r="V12592">
        <v>57</v>
      </c>
      <c r="W12592" t="str">
        <f t="shared" si="243"/>
        <v>30-59</v>
      </c>
    </row>
    <row r="12593" spans="1:23" x14ac:dyDescent="0.25">
      <c r="A12593" t="s">
        <v>12842</v>
      </c>
      <c r="B12593">
        <v>6042003051</v>
      </c>
      <c r="C12593">
        <v>8836498882</v>
      </c>
      <c r="D12593" s="1">
        <v>45900</v>
      </c>
      <c r="E12593">
        <v>99221</v>
      </c>
      <c r="F12593">
        <v>93000</v>
      </c>
      <c r="G12593" t="s">
        <v>148</v>
      </c>
      <c r="H12593" s="34">
        <v>92502</v>
      </c>
      <c r="I12593" s="7">
        <v>72152</v>
      </c>
      <c r="J12593" s="7">
        <v>52539.6</v>
      </c>
      <c r="K12593" s="7">
        <v>5182</v>
      </c>
      <c r="L12593" s="7">
        <v>14430.4</v>
      </c>
      <c r="M12593" s="5">
        <v>0.2</v>
      </c>
      <c r="N12593" t="s">
        <v>3140</v>
      </c>
      <c r="O12593" t="s">
        <v>30</v>
      </c>
      <c r="P12593" t="s">
        <v>3149</v>
      </c>
      <c r="Q12593" t="s">
        <v>32</v>
      </c>
      <c r="R12593" t="s">
        <v>43</v>
      </c>
      <c r="S12593" t="s">
        <v>27</v>
      </c>
      <c r="T12593" t="s">
        <v>13311</v>
      </c>
      <c r="U12593" s="1">
        <v>45997</v>
      </c>
      <c r="V12593">
        <v>97</v>
      </c>
      <c r="W12593" t="str">
        <f t="shared" si="243"/>
        <v>90-119</v>
      </c>
    </row>
    <row r="12594" spans="1:23" x14ac:dyDescent="0.25">
      <c r="A12594" t="s">
        <v>12843</v>
      </c>
      <c r="B12594">
        <v>2279469705</v>
      </c>
      <c r="C12594">
        <v>8171152587</v>
      </c>
      <c r="D12594" s="1">
        <v>45671</v>
      </c>
      <c r="E12594">
        <v>99214</v>
      </c>
      <c r="F12594">
        <v>99205</v>
      </c>
      <c r="G12594" t="s">
        <v>67</v>
      </c>
      <c r="H12594" s="34">
        <v>99049</v>
      </c>
      <c r="I12594" s="7">
        <v>71315</v>
      </c>
      <c r="J12594" s="7">
        <v>65609.8</v>
      </c>
      <c r="K12594" s="7">
        <v>0</v>
      </c>
      <c r="L12594" s="7">
        <v>5705.2</v>
      </c>
      <c r="M12594" s="5">
        <v>0.08</v>
      </c>
      <c r="N12594" t="s">
        <v>24</v>
      </c>
      <c r="O12594" t="s">
        <v>17</v>
      </c>
      <c r="P12594" t="s">
        <v>35</v>
      </c>
      <c r="Q12594" t="s">
        <v>19</v>
      </c>
      <c r="R12594" t="s">
        <v>43</v>
      </c>
      <c r="S12594" t="s">
        <v>17</v>
      </c>
      <c r="T12594" t="s">
        <v>13312</v>
      </c>
      <c r="U12594" s="1">
        <v>45849</v>
      </c>
      <c r="V12594">
        <v>178</v>
      </c>
      <c r="W12594" t="str">
        <f t="shared" si="243"/>
        <v>150-179</v>
      </c>
    </row>
    <row r="12595" spans="1:23" x14ac:dyDescent="0.25">
      <c r="A12595" t="s">
        <v>12844</v>
      </c>
      <c r="B12595">
        <v>3503362103</v>
      </c>
      <c r="C12595">
        <v>8807428569</v>
      </c>
      <c r="D12595" s="1">
        <v>45626</v>
      </c>
      <c r="E12595">
        <v>99213</v>
      </c>
      <c r="F12595">
        <v>85025</v>
      </c>
      <c r="G12595" t="s">
        <v>48</v>
      </c>
      <c r="H12595" s="34">
        <v>60882</v>
      </c>
      <c r="I12595" s="7">
        <v>49923</v>
      </c>
      <c r="J12595" s="7">
        <v>40936.86</v>
      </c>
      <c r="K12595" s="7">
        <v>0</v>
      </c>
      <c r="L12595" s="7">
        <v>8986.14</v>
      </c>
      <c r="M12595" s="5">
        <v>0.18</v>
      </c>
      <c r="N12595" t="s">
        <v>3141</v>
      </c>
      <c r="O12595" t="s">
        <v>17</v>
      </c>
      <c r="P12595" t="s">
        <v>25</v>
      </c>
      <c r="Q12595" t="s">
        <v>32</v>
      </c>
      <c r="R12595" t="s">
        <v>21</v>
      </c>
      <c r="S12595" t="s">
        <v>21</v>
      </c>
      <c r="T12595" t="s">
        <v>13311</v>
      </c>
      <c r="U12595" s="1">
        <v>45766</v>
      </c>
      <c r="V12595">
        <v>140</v>
      </c>
      <c r="W12595" t="str">
        <f t="shared" si="243"/>
        <v>120-149</v>
      </c>
    </row>
    <row r="12596" spans="1:23" x14ac:dyDescent="0.25">
      <c r="A12596" t="s">
        <v>12845</v>
      </c>
      <c r="B12596">
        <v>3364682087</v>
      </c>
      <c r="C12596">
        <v>9648316641</v>
      </c>
      <c r="D12596" s="1">
        <v>45465</v>
      </c>
      <c r="E12596">
        <v>99221</v>
      </c>
      <c r="F12596">
        <v>99285</v>
      </c>
      <c r="G12596" t="s">
        <v>75</v>
      </c>
      <c r="H12596" s="34">
        <v>67722</v>
      </c>
      <c r="I12596" s="7">
        <v>57564</v>
      </c>
      <c r="J12596" s="7">
        <v>36650.720000000001</v>
      </c>
      <c r="K12596" s="7">
        <v>19762</v>
      </c>
      <c r="L12596" s="7">
        <v>1151.28</v>
      </c>
      <c r="M12596" s="5">
        <v>0.02</v>
      </c>
      <c r="N12596" t="s">
        <v>16</v>
      </c>
      <c r="O12596" t="s">
        <v>27</v>
      </c>
      <c r="P12596" t="s">
        <v>58</v>
      </c>
      <c r="Q12596" t="s">
        <v>19</v>
      </c>
      <c r="R12596" t="s">
        <v>26</v>
      </c>
      <c r="S12596" t="s">
        <v>27</v>
      </c>
      <c r="T12596" t="s">
        <v>13310</v>
      </c>
      <c r="U12596" s="1">
        <v>45575</v>
      </c>
      <c r="V12596">
        <v>110</v>
      </c>
      <c r="W12596" t="str">
        <f t="shared" si="243"/>
        <v>90-119</v>
      </c>
    </row>
    <row r="12597" spans="1:23" x14ac:dyDescent="0.25">
      <c r="A12597" t="s">
        <v>12846</v>
      </c>
      <c r="B12597">
        <v>530832085</v>
      </c>
      <c r="C12597">
        <v>1671373951</v>
      </c>
      <c r="D12597" s="1">
        <v>45749</v>
      </c>
      <c r="E12597">
        <v>99213</v>
      </c>
      <c r="F12597">
        <v>99204</v>
      </c>
      <c r="G12597" t="s">
        <v>3562</v>
      </c>
      <c r="H12597" s="34">
        <v>87316</v>
      </c>
      <c r="I12597" s="7">
        <v>65487</v>
      </c>
      <c r="J12597" s="7">
        <v>36327.949999999997</v>
      </c>
      <c r="K12597" s="7">
        <v>19336</v>
      </c>
      <c r="L12597" s="7">
        <v>9823.0499999999993</v>
      </c>
      <c r="M12597" s="5">
        <v>0.15</v>
      </c>
      <c r="N12597" t="s">
        <v>1139</v>
      </c>
      <c r="O12597" t="s">
        <v>27</v>
      </c>
      <c r="P12597" t="s">
        <v>35</v>
      </c>
      <c r="Q12597" t="s">
        <v>19</v>
      </c>
      <c r="R12597" t="s">
        <v>43</v>
      </c>
      <c r="S12597" t="s">
        <v>17</v>
      </c>
      <c r="T12597" t="s">
        <v>13310</v>
      </c>
      <c r="U12597" s="1">
        <v>45816</v>
      </c>
      <c r="V12597">
        <v>67</v>
      </c>
      <c r="W12597" t="str">
        <f t="shared" si="243"/>
        <v>60-89</v>
      </c>
    </row>
    <row r="12598" spans="1:23" x14ac:dyDescent="0.25">
      <c r="A12598" t="s">
        <v>12847</v>
      </c>
      <c r="B12598">
        <v>9797546840</v>
      </c>
      <c r="C12598">
        <v>1753834379</v>
      </c>
      <c r="D12598" s="1">
        <v>45374</v>
      </c>
      <c r="E12598">
        <v>99222</v>
      </c>
      <c r="F12598">
        <v>99284</v>
      </c>
      <c r="G12598" t="s">
        <v>140</v>
      </c>
      <c r="H12598" s="34">
        <v>40060</v>
      </c>
      <c r="I12598" s="7">
        <v>28843</v>
      </c>
      <c r="J12598" s="7">
        <v>26535.56</v>
      </c>
      <c r="K12598" s="7">
        <v>0</v>
      </c>
      <c r="L12598" s="7">
        <v>2307.44</v>
      </c>
      <c r="M12598" s="5">
        <v>0.08</v>
      </c>
      <c r="N12598" t="s">
        <v>24</v>
      </c>
      <c r="O12598" t="s">
        <v>17</v>
      </c>
      <c r="P12598" t="s">
        <v>40</v>
      </c>
      <c r="Q12598" t="s">
        <v>32</v>
      </c>
      <c r="R12598" t="s">
        <v>26</v>
      </c>
      <c r="S12598" t="s">
        <v>17</v>
      </c>
      <c r="T12598" t="s">
        <v>13312</v>
      </c>
      <c r="U12598" s="1">
        <v>45437</v>
      </c>
      <c r="V12598">
        <v>63</v>
      </c>
      <c r="W12598" t="str">
        <f t="shared" si="243"/>
        <v>60-89</v>
      </c>
    </row>
    <row r="12599" spans="1:23" x14ac:dyDescent="0.25">
      <c r="A12599" t="s">
        <v>12848</v>
      </c>
      <c r="B12599">
        <v>433483302</v>
      </c>
      <c r="C12599">
        <v>2671239868</v>
      </c>
      <c r="D12599" s="1">
        <v>45720</v>
      </c>
      <c r="E12599">
        <v>99213</v>
      </c>
      <c r="F12599">
        <v>90834</v>
      </c>
      <c r="G12599" t="s">
        <v>224</v>
      </c>
      <c r="H12599" s="34">
        <v>88820</v>
      </c>
      <c r="I12599" s="7">
        <v>70168</v>
      </c>
      <c r="J12599" s="7">
        <v>49065.120000000003</v>
      </c>
      <c r="K12599" s="7">
        <v>9876</v>
      </c>
      <c r="L12599" s="7">
        <v>11226.88</v>
      </c>
      <c r="M12599" s="5">
        <v>0.16</v>
      </c>
      <c r="N12599" t="s">
        <v>1138</v>
      </c>
      <c r="O12599" t="s">
        <v>27</v>
      </c>
      <c r="P12599" t="s">
        <v>97</v>
      </c>
      <c r="Q12599" t="s">
        <v>19</v>
      </c>
      <c r="R12599" t="s">
        <v>43</v>
      </c>
      <c r="S12599" t="s">
        <v>17</v>
      </c>
      <c r="T12599" t="s">
        <v>13311</v>
      </c>
      <c r="U12599" s="1">
        <v>45844</v>
      </c>
      <c r="V12599">
        <v>124</v>
      </c>
      <c r="W12599" t="str">
        <f t="shared" si="243"/>
        <v>120-149</v>
      </c>
    </row>
    <row r="12600" spans="1:23" x14ac:dyDescent="0.25">
      <c r="A12600" t="s">
        <v>12849</v>
      </c>
      <c r="B12600">
        <v>7192180852</v>
      </c>
      <c r="C12600">
        <v>7043209545</v>
      </c>
      <c r="D12600" s="1">
        <v>45373</v>
      </c>
      <c r="E12600">
        <v>99222</v>
      </c>
      <c r="F12600">
        <v>99203</v>
      </c>
      <c r="G12600" t="s">
        <v>3342</v>
      </c>
      <c r="H12600" s="34">
        <v>34661</v>
      </c>
      <c r="I12600" s="7">
        <v>27036</v>
      </c>
      <c r="J12600" s="7">
        <v>17832.8</v>
      </c>
      <c r="K12600" s="7">
        <v>3796</v>
      </c>
      <c r="L12600" s="7">
        <v>5407.2</v>
      </c>
      <c r="M12600" s="5">
        <v>0.2</v>
      </c>
      <c r="N12600" t="s">
        <v>3140</v>
      </c>
      <c r="O12600" t="s">
        <v>30</v>
      </c>
      <c r="P12600" t="s">
        <v>31</v>
      </c>
      <c r="Q12600" t="s">
        <v>19</v>
      </c>
      <c r="R12600" t="s">
        <v>26</v>
      </c>
      <c r="S12600" t="s">
        <v>21</v>
      </c>
      <c r="T12600" t="s">
        <v>13311</v>
      </c>
      <c r="U12600" s="1">
        <v>45448</v>
      </c>
      <c r="V12600">
        <v>75</v>
      </c>
      <c r="W12600" t="str">
        <f t="shared" si="243"/>
        <v>60-89</v>
      </c>
    </row>
    <row r="12601" spans="1:23" x14ac:dyDescent="0.25">
      <c r="A12601" t="s">
        <v>12850</v>
      </c>
      <c r="B12601">
        <v>1884963379</v>
      </c>
      <c r="C12601">
        <v>266459687</v>
      </c>
      <c r="D12601" s="1">
        <v>45796</v>
      </c>
      <c r="E12601">
        <v>99215</v>
      </c>
      <c r="F12601">
        <v>99285</v>
      </c>
      <c r="G12601" t="s">
        <v>15</v>
      </c>
      <c r="H12601" s="34">
        <v>92381</v>
      </c>
      <c r="I12601" s="7">
        <v>78524</v>
      </c>
      <c r="J12601" s="7">
        <v>76953.52</v>
      </c>
      <c r="K12601" s="7">
        <v>0</v>
      </c>
      <c r="L12601" s="7">
        <v>1570.48</v>
      </c>
      <c r="M12601" s="5">
        <v>0.02</v>
      </c>
      <c r="N12601" t="s">
        <v>16</v>
      </c>
      <c r="O12601" t="s">
        <v>17</v>
      </c>
      <c r="P12601" t="s">
        <v>55</v>
      </c>
      <c r="Q12601" t="s">
        <v>32</v>
      </c>
      <c r="R12601" t="s">
        <v>43</v>
      </c>
      <c r="S12601" t="s">
        <v>21</v>
      </c>
      <c r="T12601" t="s">
        <v>13310</v>
      </c>
      <c r="U12601" s="1">
        <v>45857</v>
      </c>
      <c r="V12601">
        <v>61</v>
      </c>
      <c r="W12601" t="str">
        <f t="shared" si="243"/>
        <v>60-89</v>
      </c>
    </row>
    <row r="12602" spans="1:23" x14ac:dyDescent="0.25">
      <c r="A12602" t="s">
        <v>12851</v>
      </c>
      <c r="B12602">
        <v>5165348999</v>
      </c>
      <c r="C12602">
        <v>4955923489</v>
      </c>
      <c r="D12602" s="1">
        <v>45958</v>
      </c>
      <c r="E12602">
        <v>99231</v>
      </c>
      <c r="F12602">
        <v>36415</v>
      </c>
      <c r="G12602" t="s">
        <v>3253</v>
      </c>
      <c r="H12602" s="34">
        <v>53159</v>
      </c>
      <c r="I12602" s="7">
        <v>45185</v>
      </c>
      <c r="J12602" s="7">
        <v>33691.300000000003</v>
      </c>
      <c r="K12602" s="7">
        <v>10590</v>
      </c>
      <c r="L12602" s="7">
        <v>903.7</v>
      </c>
      <c r="M12602" s="5">
        <v>0.02</v>
      </c>
      <c r="N12602" t="s">
        <v>16</v>
      </c>
      <c r="O12602" t="s">
        <v>27</v>
      </c>
      <c r="P12602" t="s">
        <v>3146</v>
      </c>
      <c r="Q12602" t="s">
        <v>19</v>
      </c>
      <c r="R12602" t="s">
        <v>26</v>
      </c>
      <c r="S12602" t="s">
        <v>27</v>
      </c>
      <c r="T12602" t="s">
        <v>13310</v>
      </c>
      <c r="U12602" s="1">
        <v>46021</v>
      </c>
      <c r="V12602">
        <v>63</v>
      </c>
      <c r="W12602" t="str">
        <f t="shared" si="243"/>
        <v>60-89</v>
      </c>
    </row>
    <row r="12603" spans="1:23" x14ac:dyDescent="0.25">
      <c r="A12603" t="s">
        <v>12852</v>
      </c>
      <c r="B12603">
        <v>7863402809</v>
      </c>
      <c r="C12603">
        <v>2814769354</v>
      </c>
      <c r="D12603" s="1">
        <v>45811</v>
      </c>
      <c r="E12603">
        <v>99223</v>
      </c>
      <c r="F12603">
        <v>99282</v>
      </c>
      <c r="G12603" t="s">
        <v>61</v>
      </c>
      <c r="H12603" s="34">
        <v>55295</v>
      </c>
      <c r="I12603" s="7">
        <v>47001</v>
      </c>
      <c r="J12603" s="7">
        <v>46060.98</v>
      </c>
      <c r="K12603" s="7">
        <v>0</v>
      </c>
      <c r="L12603" s="7">
        <v>940.02</v>
      </c>
      <c r="M12603" s="5">
        <v>0.02</v>
      </c>
      <c r="N12603" t="s">
        <v>16</v>
      </c>
      <c r="O12603" t="s">
        <v>17</v>
      </c>
      <c r="P12603" t="s">
        <v>3150</v>
      </c>
      <c r="Q12603" t="s">
        <v>32</v>
      </c>
      <c r="R12603" t="s">
        <v>21</v>
      </c>
      <c r="S12603" t="s">
        <v>17</v>
      </c>
      <c r="T12603" t="s">
        <v>13312</v>
      </c>
      <c r="U12603" s="1">
        <v>45986</v>
      </c>
      <c r="V12603">
        <v>175</v>
      </c>
      <c r="W12603" t="str">
        <f t="shared" si="243"/>
        <v>150-179</v>
      </c>
    </row>
    <row r="12604" spans="1:23" x14ac:dyDescent="0.25">
      <c r="A12604" t="s">
        <v>12853</v>
      </c>
      <c r="B12604">
        <v>3627974253</v>
      </c>
      <c r="C12604">
        <v>5055592912</v>
      </c>
      <c r="D12604" s="1">
        <v>45425</v>
      </c>
      <c r="E12604">
        <v>99233</v>
      </c>
      <c r="F12604">
        <v>80053</v>
      </c>
      <c r="G12604" t="s">
        <v>48</v>
      </c>
      <c r="H12604" s="34">
        <v>55519</v>
      </c>
      <c r="I12604" s="7">
        <v>44415</v>
      </c>
      <c r="J12604" s="7">
        <v>25225.9</v>
      </c>
      <c r="K12604" s="7">
        <v>12971</v>
      </c>
      <c r="L12604" s="7">
        <v>6218.1</v>
      </c>
      <c r="M12604" s="5">
        <v>0.14000000000000001</v>
      </c>
      <c r="N12604" t="s">
        <v>1135</v>
      </c>
      <c r="O12604" t="s">
        <v>27</v>
      </c>
      <c r="P12604" t="s">
        <v>3147</v>
      </c>
      <c r="Q12604" t="s">
        <v>19</v>
      </c>
      <c r="R12604" t="s">
        <v>27</v>
      </c>
      <c r="S12604" t="s">
        <v>21</v>
      </c>
      <c r="T12604" t="s">
        <v>13312</v>
      </c>
      <c r="U12604" s="1">
        <v>45527</v>
      </c>
      <c r="V12604">
        <v>102</v>
      </c>
      <c r="W12604" t="str">
        <f t="shared" si="243"/>
        <v>90-119</v>
      </c>
    </row>
    <row r="12605" spans="1:23" x14ac:dyDescent="0.25">
      <c r="A12605" t="s">
        <v>12854</v>
      </c>
      <c r="B12605">
        <v>5909978394</v>
      </c>
      <c r="C12605">
        <v>9807809302</v>
      </c>
      <c r="D12605" s="1">
        <v>45471</v>
      </c>
      <c r="E12605">
        <v>99221</v>
      </c>
      <c r="F12605">
        <v>93000</v>
      </c>
      <c r="G12605" t="s">
        <v>3288</v>
      </c>
      <c r="H12605" s="34">
        <v>86580</v>
      </c>
      <c r="I12605" s="7">
        <v>67532</v>
      </c>
      <c r="J12605" s="7">
        <v>54025.599999999999</v>
      </c>
      <c r="K12605" s="7">
        <v>0</v>
      </c>
      <c r="L12605" s="7">
        <v>13506.4</v>
      </c>
      <c r="M12605" s="5">
        <v>0.2</v>
      </c>
      <c r="N12605" t="s">
        <v>3140</v>
      </c>
      <c r="O12605" t="s">
        <v>17</v>
      </c>
      <c r="P12605" t="s">
        <v>55</v>
      </c>
      <c r="Q12605" t="s">
        <v>19</v>
      </c>
      <c r="R12605" t="s">
        <v>27</v>
      </c>
      <c r="S12605" t="s">
        <v>21</v>
      </c>
      <c r="T12605" t="s">
        <v>13310</v>
      </c>
      <c r="U12605" s="1">
        <v>45508</v>
      </c>
      <c r="V12605">
        <v>37</v>
      </c>
      <c r="W12605" t="str">
        <f t="shared" si="243"/>
        <v>30-59</v>
      </c>
    </row>
    <row r="12606" spans="1:23" x14ac:dyDescent="0.25">
      <c r="A12606" t="s">
        <v>12855</v>
      </c>
      <c r="B12606">
        <v>6121702205</v>
      </c>
      <c r="C12606">
        <v>9976081484</v>
      </c>
      <c r="D12606" s="1">
        <v>45468</v>
      </c>
      <c r="E12606">
        <v>99214</v>
      </c>
      <c r="F12606">
        <v>97110</v>
      </c>
      <c r="G12606" t="s">
        <v>286</v>
      </c>
      <c r="H12606" s="34">
        <v>70978</v>
      </c>
      <c r="I12606" s="7">
        <v>51104</v>
      </c>
      <c r="J12606" s="7">
        <v>33852.68</v>
      </c>
      <c r="K12606" s="7">
        <v>13163</v>
      </c>
      <c r="L12606" s="7">
        <v>4088.32</v>
      </c>
      <c r="M12606" s="5">
        <v>0.08</v>
      </c>
      <c r="N12606" t="s">
        <v>24</v>
      </c>
      <c r="O12606" t="s">
        <v>27</v>
      </c>
      <c r="P12606" t="s">
        <v>18</v>
      </c>
      <c r="Q12606" t="s">
        <v>19</v>
      </c>
      <c r="R12606" t="s">
        <v>43</v>
      </c>
      <c r="S12606" t="s">
        <v>17</v>
      </c>
      <c r="T12606" t="s">
        <v>13311</v>
      </c>
      <c r="U12606" s="1">
        <v>45604</v>
      </c>
      <c r="V12606">
        <v>136</v>
      </c>
      <c r="W12606" t="str">
        <f t="shared" si="243"/>
        <v>120-149</v>
      </c>
    </row>
    <row r="12607" spans="1:23" x14ac:dyDescent="0.25">
      <c r="A12607" t="s">
        <v>12856</v>
      </c>
      <c r="B12607">
        <v>7023662354</v>
      </c>
      <c r="C12607">
        <v>1075123441</v>
      </c>
      <c r="D12607" s="1">
        <v>45827</v>
      </c>
      <c r="E12607">
        <v>99222</v>
      </c>
      <c r="F12607">
        <v>99211</v>
      </c>
      <c r="G12607" t="s">
        <v>75</v>
      </c>
      <c r="H12607" s="34">
        <v>75135</v>
      </c>
      <c r="I12607" s="7">
        <v>48838</v>
      </c>
      <c r="J12607" s="7">
        <v>42977.440000000002</v>
      </c>
      <c r="K12607" s="7">
        <v>0</v>
      </c>
      <c r="L12607" s="7">
        <v>5860.56</v>
      </c>
      <c r="M12607" s="5">
        <v>0.12</v>
      </c>
      <c r="N12607" t="s">
        <v>46</v>
      </c>
      <c r="O12607" t="s">
        <v>17</v>
      </c>
      <c r="P12607" t="s">
        <v>35</v>
      </c>
      <c r="Q12607" t="s">
        <v>32</v>
      </c>
      <c r="R12607" t="s">
        <v>43</v>
      </c>
      <c r="S12607" t="s">
        <v>27</v>
      </c>
      <c r="T12607" t="s">
        <v>13310</v>
      </c>
      <c r="U12607" s="1">
        <v>45983</v>
      </c>
      <c r="V12607">
        <v>156</v>
      </c>
      <c r="W12607" t="str">
        <f t="shared" si="243"/>
        <v>150-179</v>
      </c>
    </row>
    <row r="12608" spans="1:23" x14ac:dyDescent="0.25">
      <c r="A12608" t="s">
        <v>12857</v>
      </c>
      <c r="B12608">
        <v>8033916033</v>
      </c>
      <c r="C12608">
        <v>6370740753</v>
      </c>
      <c r="D12608" s="1">
        <v>45431</v>
      </c>
      <c r="E12608">
        <v>99231</v>
      </c>
      <c r="F12608">
        <v>99213</v>
      </c>
      <c r="G12608" t="s">
        <v>3161</v>
      </c>
      <c r="H12608" s="34">
        <v>98468</v>
      </c>
      <c r="I12608" s="7">
        <v>70897</v>
      </c>
      <c r="J12608" s="7">
        <v>52039.24</v>
      </c>
      <c r="K12608" s="7">
        <v>13186</v>
      </c>
      <c r="L12608" s="7">
        <v>5671.76</v>
      </c>
      <c r="M12608" s="5">
        <v>0.08</v>
      </c>
      <c r="N12608" t="s">
        <v>24</v>
      </c>
      <c r="O12608" t="s">
        <v>27</v>
      </c>
      <c r="P12608" t="s">
        <v>3149</v>
      </c>
      <c r="Q12608" t="s">
        <v>32</v>
      </c>
      <c r="R12608" t="s">
        <v>20</v>
      </c>
      <c r="S12608" t="s">
        <v>21</v>
      </c>
      <c r="T12608" t="s">
        <v>13310</v>
      </c>
      <c r="U12608" s="1">
        <v>45566</v>
      </c>
      <c r="V12608">
        <v>135</v>
      </c>
      <c r="W12608" t="str">
        <f t="shared" si="243"/>
        <v>120-149</v>
      </c>
    </row>
    <row r="12609" spans="1:23" x14ac:dyDescent="0.25">
      <c r="A12609" t="s">
        <v>12858</v>
      </c>
      <c r="B12609">
        <v>1224758550</v>
      </c>
      <c r="C12609">
        <v>1366680829</v>
      </c>
      <c r="D12609" s="1">
        <v>45405</v>
      </c>
      <c r="E12609">
        <v>99222</v>
      </c>
      <c r="F12609">
        <v>99205</v>
      </c>
      <c r="G12609" t="s">
        <v>3410</v>
      </c>
      <c r="H12609" s="34">
        <v>18554</v>
      </c>
      <c r="I12609" s="7">
        <v>12060</v>
      </c>
      <c r="J12609" s="7">
        <v>10612.8</v>
      </c>
      <c r="K12609" s="7">
        <v>0</v>
      </c>
      <c r="L12609" s="7">
        <v>1447.2</v>
      </c>
      <c r="M12609" s="5">
        <v>0.12</v>
      </c>
      <c r="N12609" t="s">
        <v>46</v>
      </c>
      <c r="O12609" t="s">
        <v>17</v>
      </c>
      <c r="P12609" t="s">
        <v>55</v>
      </c>
      <c r="Q12609" t="s">
        <v>32</v>
      </c>
      <c r="R12609" t="s">
        <v>38</v>
      </c>
      <c r="S12609" t="s">
        <v>21</v>
      </c>
      <c r="T12609" t="s">
        <v>13311</v>
      </c>
      <c r="U12609" s="1">
        <v>45448</v>
      </c>
      <c r="V12609">
        <v>43</v>
      </c>
      <c r="W12609" t="str">
        <f t="shared" si="243"/>
        <v>30-59</v>
      </c>
    </row>
    <row r="12610" spans="1:23" x14ac:dyDescent="0.25">
      <c r="A12610" t="s">
        <v>12859</v>
      </c>
      <c r="B12610">
        <v>1436070887</v>
      </c>
      <c r="C12610">
        <v>4712512635</v>
      </c>
      <c r="D12610" s="1">
        <v>45684</v>
      </c>
      <c r="E12610">
        <v>99232</v>
      </c>
      <c r="F12610">
        <v>85025</v>
      </c>
      <c r="G12610" t="s">
        <v>50</v>
      </c>
      <c r="H12610" s="34">
        <v>83428</v>
      </c>
      <c r="I12610" s="7">
        <v>65074</v>
      </c>
      <c r="J12610" s="7">
        <v>46523.199999999997</v>
      </c>
      <c r="K12610" s="7">
        <v>5536</v>
      </c>
      <c r="L12610" s="7">
        <v>13014.8</v>
      </c>
      <c r="M12610" s="5">
        <v>0.2</v>
      </c>
      <c r="N12610" t="s">
        <v>3140</v>
      </c>
      <c r="O12610" t="s">
        <v>30</v>
      </c>
      <c r="P12610" t="s">
        <v>18</v>
      </c>
      <c r="Q12610" t="s">
        <v>32</v>
      </c>
      <c r="R12610" t="s">
        <v>38</v>
      </c>
      <c r="S12610" t="s">
        <v>27</v>
      </c>
      <c r="T12610" t="s">
        <v>13312</v>
      </c>
      <c r="U12610" s="1">
        <v>45779</v>
      </c>
      <c r="V12610">
        <v>95</v>
      </c>
      <c r="W12610" t="str">
        <f t="shared" si="243"/>
        <v>90-119</v>
      </c>
    </row>
    <row r="12611" spans="1:23" x14ac:dyDescent="0.25">
      <c r="A12611" t="s">
        <v>12860</v>
      </c>
      <c r="B12611">
        <v>1740191726</v>
      </c>
      <c r="C12611">
        <v>9577880854</v>
      </c>
      <c r="D12611" s="1">
        <v>45872</v>
      </c>
      <c r="E12611">
        <v>99214</v>
      </c>
      <c r="F12611">
        <v>99215</v>
      </c>
      <c r="G12611" t="s">
        <v>3202</v>
      </c>
      <c r="H12611" s="34">
        <v>99550</v>
      </c>
      <c r="I12611" s="7">
        <v>74663</v>
      </c>
      <c r="J12611" s="7">
        <v>52186.55</v>
      </c>
      <c r="K12611" s="7">
        <v>11277</v>
      </c>
      <c r="L12611" s="7">
        <v>11199.45</v>
      </c>
      <c r="M12611" s="5">
        <v>0.15</v>
      </c>
      <c r="N12611" t="s">
        <v>1139</v>
      </c>
      <c r="O12611" t="s">
        <v>30</v>
      </c>
      <c r="P12611" t="s">
        <v>35</v>
      </c>
      <c r="Q12611" t="s">
        <v>19</v>
      </c>
      <c r="R12611" t="s">
        <v>20</v>
      </c>
      <c r="S12611" t="s">
        <v>21</v>
      </c>
      <c r="T12611" t="s">
        <v>13312</v>
      </c>
      <c r="U12611" s="1">
        <v>45990</v>
      </c>
      <c r="V12611">
        <v>118</v>
      </c>
      <c r="W12611" t="str">
        <f t="shared" ref="W12611:W12674" si="244">IF(V12611="","",IF(V12611&lt;30,"0-29",IF(V12611&lt;60,"30-59",IF(V12611&lt;90,"60-89",IF(V12611&lt;120,"90-119",IF(V12611&lt;150,"120-149",IF(V12611&lt;180,"150-179",IF(V12611&lt;210,"180-209",IF(V12611&lt;240,"210-239",IF(V12611&lt;270,"240-269",IF(V12611&lt;300,"270-299",IF(V12611&lt;330,"300-329",IF(V12611&lt;360,"330-359","360+")))))))))))))</f>
        <v>90-119</v>
      </c>
    </row>
    <row r="12612" spans="1:23" x14ac:dyDescent="0.25">
      <c r="A12612" t="s">
        <v>12861</v>
      </c>
      <c r="B12612">
        <v>5568425353</v>
      </c>
      <c r="C12612">
        <v>289553191</v>
      </c>
      <c r="D12612" s="1">
        <v>45824</v>
      </c>
      <c r="E12612">
        <v>99221</v>
      </c>
      <c r="F12612">
        <v>97110</v>
      </c>
      <c r="G12612" t="s">
        <v>286</v>
      </c>
      <c r="H12612" s="34">
        <v>59974</v>
      </c>
      <c r="I12612" s="7">
        <v>47979</v>
      </c>
      <c r="J12612" s="7">
        <v>38905.94</v>
      </c>
      <c r="K12612" s="7">
        <v>2356</v>
      </c>
      <c r="L12612" s="7">
        <v>6717.06</v>
      </c>
      <c r="M12612" s="5">
        <v>0.14000000000000001</v>
      </c>
      <c r="N12612" t="s">
        <v>1135</v>
      </c>
      <c r="O12612" t="s">
        <v>30</v>
      </c>
      <c r="P12612" t="s">
        <v>3150</v>
      </c>
      <c r="Q12612" t="s">
        <v>32</v>
      </c>
      <c r="R12612" t="s">
        <v>20</v>
      </c>
      <c r="S12612" t="s">
        <v>17</v>
      </c>
      <c r="T12612" t="s">
        <v>13311</v>
      </c>
      <c r="U12612" s="1">
        <v>45854</v>
      </c>
      <c r="V12612">
        <v>30</v>
      </c>
      <c r="W12612" t="str">
        <f t="shared" si="244"/>
        <v>30-59</v>
      </c>
    </row>
    <row r="12613" spans="1:23" x14ac:dyDescent="0.25">
      <c r="A12613" t="s">
        <v>12862</v>
      </c>
      <c r="B12613">
        <v>1714945209</v>
      </c>
      <c r="C12613">
        <v>4224084981</v>
      </c>
      <c r="D12613" s="1">
        <v>45391</v>
      </c>
      <c r="E12613">
        <v>99214</v>
      </c>
      <c r="F12613">
        <v>99284</v>
      </c>
      <c r="G12613" t="s">
        <v>3562</v>
      </c>
      <c r="H12613" s="34">
        <v>71929</v>
      </c>
      <c r="I12613" s="7">
        <v>56105</v>
      </c>
      <c r="J12613" s="7">
        <v>40806</v>
      </c>
      <c r="K12613" s="7">
        <v>4078</v>
      </c>
      <c r="L12613" s="7">
        <v>11221</v>
      </c>
      <c r="M12613" s="5">
        <v>0.2</v>
      </c>
      <c r="N12613" t="s">
        <v>3140</v>
      </c>
      <c r="O12613" t="s">
        <v>30</v>
      </c>
      <c r="P12613" t="s">
        <v>3148</v>
      </c>
      <c r="Q12613" t="s">
        <v>19</v>
      </c>
      <c r="R12613" t="s">
        <v>27</v>
      </c>
      <c r="S12613" t="s">
        <v>17</v>
      </c>
      <c r="T12613" t="s">
        <v>13312</v>
      </c>
      <c r="U12613" s="1">
        <v>45555</v>
      </c>
      <c r="V12613">
        <v>164</v>
      </c>
      <c r="W12613" t="str">
        <f t="shared" si="244"/>
        <v>150-179</v>
      </c>
    </row>
    <row r="12614" spans="1:23" x14ac:dyDescent="0.25">
      <c r="A12614" t="s">
        <v>12863</v>
      </c>
      <c r="B12614">
        <v>5582956198</v>
      </c>
      <c r="C12614">
        <v>2212906965</v>
      </c>
      <c r="D12614" s="1">
        <v>45598</v>
      </c>
      <c r="E12614">
        <v>99223</v>
      </c>
      <c r="F12614">
        <v>93000</v>
      </c>
      <c r="G12614" t="s">
        <v>3531</v>
      </c>
      <c r="H12614" s="34">
        <v>69024</v>
      </c>
      <c r="I12614" s="7">
        <v>44866</v>
      </c>
      <c r="J12614" s="7">
        <v>39482.080000000002</v>
      </c>
      <c r="K12614" s="7">
        <v>0</v>
      </c>
      <c r="L12614" s="7">
        <v>5383.92</v>
      </c>
      <c r="M12614" s="5">
        <v>0.12</v>
      </c>
      <c r="N12614" t="s">
        <v>46</v>
      </c>
      <c r="O12614" t="s">
        <v>17</v>
      </c>
      <c r="P12614" t="s">
        <v>55</v>
      </c>
      <c r="Q12614" t="s">
        <v>32</v>
      </c>
      <c r="R12614" t="s">
        <v>21</v>
      </c>
      <c r="S12614" t="s">
        <v>21</v>
      </c>
      <c r="T12614" t="s">
        <v>13311</v>
      </c>
      <c r="U12614" s="1">
        <v>45644</v>
      </c>
      <c r="V12614">
        <v>46</v>
      </c>
      <c r="W12614" t="str">
        <f t="shared" si="244"/>
        <v>30-59</v>
      </c>
    </row>
    <row r="12615" spans="1:23" x14ac:dyDescent="0.25">
      <c r="A12615" t="s">
        <v>12864</v>
      </c>
      <c r="B12615">
        <v>3527375993</v>
      </c>
      <c r="C12615">
        <v>8881529359</v>
      </c>
      <c r="D12615" s="1">
        <v>45663</v>
      </c>
      <c r="E12615">
        <v>99231</v>
      </c>
      <c r="F12615">
        <v>99281</v>
      </c>
      <c r="G12615" t="s">
        <v>3488</v>
      </c>
      <c r="H12615" s="34">
        <v>55000</v>
      </c>
      <c r="I12615" s="7">
        <v>41250</v>
      </c>
      <c r="J12615" s="7">
        <v>30518.5</v>
      </c>
      <c r="K12615" s="7">
        <v>4544</v>
      </c>
      <c r="L12615" s="7">
        <v>6187.5</v>
      </c>
      <c r="M12615" s="5">
        <v>0.15</v>
      </c>
      <c r="N12615" t="s">
        <v>1139</v>
      </c>
      <c r="O12615" t="s">
        <v>30</v>
      </c>
      <c r="P12615" t="s">
        <v>97</v>
      </c>
      <c r="Q12615" t="s">
        <v>19</v>
      </c>
      <c r="R12615" t="s">
        <v>21</v>
      </c>
      <c r="S12615" t="s">
        <v>17</v>
      </c>
      <c r="T12615" t="s">
        <v>13310</v>
      </c>
      <c r="U12615" s="1">
        <v>45696</v>
      </c>
      <c r="V12615">
        <v>33</v>
      </c>
      <c r="W12615" t="str">
        <f t="shared" si="244"/>
        <v>30-59</v>
      </c>
    </row>
    <row r="12616" spans="1:23" x14ac:dyDescent="0.25">
      <c r="A12616" t="s">
        <v>12865</v>
      </c>
      <c r="B12616">
        <v>2200534767</v>
      </c>
      <c r="C12616">
        <v>4934984194</v>
      </c>
      <c r="D12616" s="1">
        <v>45637</v>
      </c>
      <c r="E12616">
        <v>99215</v>
      </c>
      <c r="F12616">
        <v>99284</v>
      </c>
      <c r="G12616" t="s">
        <v>3494</v>
      </c>
      <c r="H12616" s="34">
        <v>41663</v>
      </c>
      <c r="I12616" s="7">
        <v>32497</v>
      </c>
      <c r="J12616" s="7">
        <v>25997.599999999999</v>
      </c>
      <c r="K12616" s="7">
        <v>0</v>
      </c>
      <c r="L12616" s="7">
        <v>6499.4</v>
      </c>
      <c r="M12616" s="5">
        <v>0.2</v>
      </c>
      <c r="N12616" t="s">
        <v>3140</v>
      </c>
      <c r="O12616" t="s">
        <v>17</v>
      </c>
      <c r="P12616" t="s">
        <v>3148</v>
      </c>
      <c r="Q12616" t="s">
        <v>32</v>
      </c>
      <c r="R12616" t="s">
        <v>27</v>
      </c>
      <c r="S12616" t="s">
        <v>21</v>
      </c>
      <c r="T12616" t="s">
        <v>13311</v>
      </c>
      <c r="U12616" s="1">
        <v>45771</v>
      </c>
      <c r="V12616">
        <v>134</v>
      </c>
      <c r="W12616" t="str">
        <f t="shared" si="244"/>
        <v>120-149</v>
      </c>
    </row>
    <row r="12617" spans="1:23" x14ac:dyDescent="0.25">
      <c r="A12617" t="s">
        <v>12866</v>
      </c>
      <c r="B12617">
        <v>3856621024</v>
      </c>
      <c r="C12617">
        <v>1734240488</v>
      </c>
      <c r="D12617" s="1">
        <v>45500</v>
      </c>
      <c r="E12617">
        <v>99221</v>
      </c>
      <c r="F12617">
        <v>90834</v>
      </c>
      <c r="G12617" t="s">
        <v>110</v>
      </c>
      <c r="H12617" s="34">
        <v>59647</v>
      </c>
      <c r="I12617" s="7">
        <v>47121</v>
      </c>
      <c r="J12617" s="7">
        <v>20368.64</v>
      </c>
      <c r="K12617" s="7">
        <v>19213</v>
      </c>
      <c r="L12617" s="7">
        <v>7539.36</v>
      </c>
      <c r="M12617" s="5">
        <v>0.16</v>
      </c>
      <c r="N12617" t="s">
        <v>1138</v>
      </c>
      <c r="O12617" t="s">
        <v>27</v>
      </c>
      <c r="P12617" t="s">
        <v>3150</v>
      </c>
      <c r="Q12617" t="s">
        <v>19</v>
      </c>
      <c r="R12617" t="s">
        <v>21</v>
      </c>
      <c r="S12617" t="s">
        <v>17</v>
      </c>
      <c r="T12617" t="s">
        <v>13311</v>
      </c>
      <c r="U12617" s="1">
        <v>45657</v>
      </c>
      <c r="V12617">
        <v>157</v>
      </c>
      <c r="W12617" t="str">
        <f t="shared" si="244"/>
        <v>150-179</v>
      </c>
    </row>
    <row r="12618" spans="1:23" x14ac:dyDescent="0.25">
      <c r="A12618" t="s">
        <v>12867</v>
      </c>
      <c r="B12618">
        <v>2591239148</v>
      </c>
      <c r="C12618">
        <v>9126533735</v>
      </c>
      <c r="D12618" s="1">
        <v>45326</v>
      </c>
      <c r="E12618">
        <v>99213</v>
      </c>
      <c r="F12618">
        <v>99204</v>
      </c>
      <c r="G12618" t="s">
        <v>574</v>
      </c>
      <c r="H12618" s="34">
        <v>37525</v>
      </c>
      <c r="I12618" s="7">
        <v>27018</v>
      </c>
      <c r="J12618" s="7">
        <v>21095.56</v>
      </c>
      <c r="K12618" s="7">
        <v>3761</v>
      </c>
      <c r="L12618" s="7">
        <v>2161.44</v>
      </c>
      <c r="M12618" s="5">
        <v>0.08</v>
      </c>
      <c r="N12618" t="s">
        <v>24</v>
      </c>
      <c r="O12618" t="s">
        <v>30</v>
      </c>
      <c r="P12618" t="s">
        <v>55</v>
      </c>
      <c r="Q12618" t="s">
        <v>32</v>
      </c>
      <c r="R12618" t="s">
        <v>43</v>
      </c>
      <c r="S12618" t="s">
        <v>17</v>
      </c>
      <c r="T12618" t="s">
        <v>13311</v>
      </c>
      <c r="U12618" s="1">
        <v>45415</v>
      </c>
      <c r="V12618">
        <v>89</v>
      </c>
      <c r="W12618" t="str">
        <f t="shared" si="244"/>
        <v>60-89</v>
      </c>
    </row>
    <row r="12619" spans="1:23" x14ac:dyDescent="0.25">
      <c r="A12619" t="s">
        <v>12868</v>
      </c>
      <c r="B12619">
        <v>2158602802</v>
      </c>
      <c r="C12619">
        <v>2894007192</v>
      </c>
      <c r="D12619" s="1">
        <v>45822</v>
      </c>
      <c r="E12619">
        <v>99214</v>
      </c>
      <c r="F12619">
        <v>99282</v>
      </c>
      <c r="G12619" t="s">
        <v>3424</v>
      </c>
      <c r="H12619" s="34">
        <v>54740</v>
      </c>
      <c r="I12619" s="7">
        <v>39413</v>
      </c>
      <c r="J12619" s="7">
        <v>32181.96</v>
      </c>
      <c r="K12619" s="7">
        <v>4078</v>
      </c>
      <c r="L12619" s="7">
        <v>3153.04</v>
      </c>
      <c r="M12619" s="5">
        <v>0.08</v>
      </c>
      <c r="N12619" t="s">
        <v>24</v>
      </c>
      <c r="O12619" t="s">
        <v>30</v>
      </c>
      <c r="P12619" t="s">
        <v>58</v>
      </c>
      <c r="Q12619" t="s">
        <v>32</v>
      </c>
      <c r="R12619" t="s">
        <v>26</v>
      </c>
      <c r="S12619" t="s">
        <v>27</v>
      </c>
      <c r="T12619" t="s">
        <v>13312</v>
      </c>
      <c r="U12619" s="1">
        <v>45987</v>
      </c>
      <c r="V12619">
        <v>165</v>
      </c>
      <c r="W12619" t="str">
        <f t="shared" si="244"/>
        <v>150-179</v>
      </c>
    </row>
    <row r="12620" spans="1:23" x14ac:dyDescent="0.25">
      <c r="A12620" t="s">
        <v>12869</v>
      </c>
      <c r="B12620">
        <v>2095534646</v>
      </c>
      <c r="C12620">
        <v>5948133992</v>
      </c>
      <c r="D12620" s="1">
        <v>45500</v>
      </c>
      <c r="E12620">
        <v>99238</v>
      </c>
      <c r="F12620">
        <v>90834</v>
      </c>
      <c r="G12620" t="s">
        <v>3391</v>
      </c>
      <c r="H12620" s="34">
        <v>19733</v>
      </c>
      <c r="I12620" s="7">
        <v>14800</v>
      </c>
      <c r="J12620" s="7">
        <v>12580</v>
      </c>
      <c r="K12620" s="7">
        <v>0</v>
      </c>
      <c r="L12620" s="7">
        <v>2220</v>
      </c>
      <c r="M12620" s="5">
        <v>0.15</v>
      </c>
      <c r="N12620" t="s">
        <v>1139</v>
      </c>
      <c r="O12620" t="s">
        <v>17</v>
      </c>
      <c r="P12620" t="s">
        <v>3149</v>
      </c>
      <c r="Q12620" t="s">
        <v>19</v>
      </c>
      <c r="R12620" t="s">
        <v>21</v>
      </c>
      <c r="S12620" t="s">
        <v>21</v>
      </c>
      <c r="T12620" t="s">
        <v>13310</v>
      </c>
      <c r="U12620" s="1">
        <v>45655</v>
      </c>
      <c r="V12620">
        <v>155</v>
      </c>
      <c r="W12620" t="str">
        <f t="shared" si="244"/>
        <v>150-179</v>
      </c>
    </row>
    <row r="12621" spans="1:23" x14ac:dyDescent="0.25">
      <c r="A12621" t="s">
        <v>12870</v>
      </c>
      <c r="B12621">
        <v>7619463029</v>
      </c>
      <c r="C12621">
        <v>6874291010</v>
      </c>
      <c r="D12621" s="1">
        <v>45557</v>
      </c>
      <c r="E12621">
        <v>99222</v>
      </c>
      <c r="F12621">
        <v>99212</v>
      </c>
      <c r="G12621" t="s">
        <v>3301</v>
      </c>
      <c r="H12621" s="34">
        <v>96033</v>
      </c>
      <c r="I12621" s="7">
        <v>62421</v>
      </c>
      <c r="J12621" s="7">
        <v>49710.48</v>
      </c>
      <c r="K12621" s="7">
        <v>5220</v>
      </c>
      <c r="L12621" s="7">
        <v>7490.52</v>
      </c>
      <c r="M12621" s="5">
        <v>0.12</v>
      </c>
      <c r="N12621" t="s">
        <v>46</v>
      </c>
      <c r="O12621" t="s">
        <v>30</v>
      </c>
      <c r="P12621" t="s">
        <v>31</v>
      </c>
      <c r="Q12621" t="s">
        <v>32</v>
      </c>
      <c r="R12621" t="s">
        <v>20</v>
      </c>
      <c r="S12621" t="s">
        <v>27</v>
      </c>
      <c r="T12621" t="s">
        <v>13310</v>
      </c>
      <c r="U12621" s="1">
        <v>45660</v>
      </c>
      <c r="V12621">
        <v>103</v>
      </c>
      <c r="W12621" t="str">
        <f t="shared" si="244"/>
        <v>90-119</v>
      </c>
    </row>
    <row r="12622" spans="1:23" x14ac:dyDescent="0.25">
      <c r="A12622" t="s">
        <v>12871</v>
      </c>
      <c r="B12622">
        <v>7581746636</v>
      </c>
      <c r="C12622">
        <v>7871572235</v>
      </c>
      <c r="D12622" s="1">
        <v>45517</v>
      </c>
      <c r="E12622">
        <v>99223</v>
      </c>
      <c r="F12622">
        <v>99202</v>
      </c>
      <c r="G12622" t="s">
        <v>574</v>
      </c>
      <c r="H12622" s="34">
        <v>45727</v>
      </c>
      <c r="I12622" s="7">
        <v>35667</v>
      </c>
      <c r="J12622" s="7">
        <v>24710.6</v>
      </c>
      <c r="K12622" s="7">
        <v>3823</v>
      </c>
      <c r="L12622" s="7">
        <v>7133.4</v>
      </c>
      <c r="M12622" s="5">
        <v>0.2</v>
      </c>
      <c r="N12622" t="s">
        <v>3140</v>
      </c>
      <c r="O12622" t="s">
        <v>30</v>
      </c>
      <c r="P12622" t="s">
        <v>18</v>
      </c>
      <c r="Q12622" t="s">
        <v>32</v>
      </c>
      <c r="R12622" t="s">
        <v>38</v>
      </c>
      <c r="S12622" t="s">
        <v>21</v>
      </c>
      <c r="T12622" t="s">
        <v>13311</v>
      </c>
      <c r="U12622" s="1">
        <v>45632</v>
      </c>
      <c r="V12622">
        <v>115</v>
      </c>
      <c r="W12622" t="str">
        <f t="shared" si="244"/>
        <v>90-119</v>
      </c>
    </row>
    <row r="12623" spans="1:23" x14ac:dyDescent="0.25">
      <c r="A12623" t="s">
        <v>12872</v>
      </c>
      <c r="B12623">
        <v>2112713365</v>
      </c>
      <c r="C12623">
        <v>8380610306</v>
      </c>
      <c r="D12623" s="1">
        <v>45902</v>
      </c>
      <c r="E12623">
        <v>99238</v>
      </c>
      <c r="F12623">
        <v>99215</v>
      </c>
      <c r="G12623" t="s">
        <v>244</v>
      </c>
      <c r="H12623" s="34">
        <v>75977</v>
      </c>
      <c r="I12623" s="7">
        <v>49385</v>
      </c>
      <c r="J12623" s="7">
        <v>43458.8</v>
      </c>
      <c r="K12623" s="7">
        <v>0</v>
      </c>
      <c r="L12623" s="7">
        <v>5926.2</v>
      </c>
      <c r="M12623" s="5">
        <v>0.12</v>
      </c>
      <c r="N12623" t="s">
        <v>46</v>
      </c>
      <c r="O12623" t="s">
        <v>17</v>
      </c>
      <c r="P12623" t="s">
        <v>3147</v>
      </c>
      <c r="Q12623" t="s">
        <v>32</v>
      </c>
      <c r="R12623" t="s">
        <v>26</v>
      </c>
      <c r="S12623" t="s">
        <v>21</v>
      </c>
      <c r="T12623" t="s">
        <v>13311</v>
      </c>
      <c r="U12623" s="1">
        <v>45972</v>
      </c>
      <c r="V12623">
        <v>70</v>
      </c>
      <c r="W12623" t="str">
        <f t="shared" si="244"/>
        <v>60-89</v>
      </c>
    </row>
    <row r="12624" spans="1:23" x14ac:dyDescent="0.25">
      <c r="A12624" t="s">
        <v>12873</v>
      </c>
      <c r="B12624">
        <v>9881751928</v>
      </c>
      <c r="C12624">
        <v>280755819</v>
      </c>
      <c r="D12624" s="1">
        <v>45598</v>
      </c>
      <c r="E12624">
        <v>99222</v>
      </c>
      <c r="F12624">
        <v>99291</v>
      </c>
      <c r="G12624" t="s">
        <v>270</v>
      </c>
      <c r="H12624" s="34">
        <v>70603</v>
      </c>
      <c r="I12624" s="7">
        <v>56482</v>
      </c>
      <c r="J12624" s="7">
        <v>26450.52</v>
      </c>
      <c r="K12624" s="7">
        <v>22124</v>
      </c>
      <c r="L12624" s="7">
        <v>7907.48</v>
      </c>
      <c r="M12624" s="5">
        <v>0.14000000000000001</v>
      </c>
      <c r="N12624" t="s">
        <v>1135</v>
      </c>
      <c r="O12624" t="s">
        <v>27</v>
      </c>
      <c r="P12624" t="s">
        <v>3150</v>
      </c>
      <c r="Q12624" t="s">
        <v>32</v>
      </c>
      <c r="R12624" t="s">
        <v>20</v>
      </c>
      <c r="S12624" t="s">
        <v>17</v>
      </c>
      <c r="T12624" t="s">
        <v>13312</v>
      </c>
      <c r="U12624" s="1">
        <v>45631</v>
      </c>
      <c r="V12624">
        <v>33</v>
      </c>
      <c r="W12624" t="str">
        <f t="shared" si="244"/>
        <v>30-59</v>
      </c>
    </row>
    <row r="12625" spans="1:23" x14ac:dyDescent="0.25">
      <c r="A12625" t="s">
        <v>12874</v>
      </c>
      <c r="B12625">
        <v>7786019982</v>
      </c>
      <c r="C12625">
        <v>4463980720</v>
      </c>
      <c r="D12625" s="1">
        <v>45630</v>
      </c>
      <c r="E12625">
        <v>99213</v>
      </c>
      <c r="F12625">
        <v>99285</v>
      </c>
      <c r="G12625" t="s">
        <v>3428</v>
      </c>
      <c r="H12625" s="34">
        <v>88615</v>
      </c>
      <c r="I12625" s="7">
        <v>69120</v>
      </c>
      <c r="J12625" s="7">
        <v>55296</v>
      </c>
      <c r="K12625" s="7">
        <v>0</v>
      </c>
      <c r="L12625" s="7">
        <v>13824</v>
      </c>
      <c r="M12625" s="5">
        <v>0.2</v>
      </c>
      <c r="N12625" t="s">
        <v>3140</v>
      </c>
      <c r="O12625" t="s">
        <v>17</v>
      </c>
      <c r="P12625" t="s">
        <v>18</v>
      </c>
      <c r="Q12625" t="s">
        <v>32</v>
      </c>
      <c r="R12625" t="s">
        <v>38</v>
      </c>
      <c r="S12625" t="s">
        <v>27</v>
      </c>
      <c r="T12625" t="s">
        <v>13310</v>
      </c>
      <c r="U12625" s="1">
        <v>45708</v>
      </c>
      <c r="V12625">
        <v>78</v>
      </c>
      <c r="W12625" t="str">
        <f t="shared" si="244"/>
        <v>60-89</v>
      </c>
    </row>
    <row r="12626" spans="1:23" x14ac:dyDescent="0.25">
      <c r="A12626" t="s">
        <v>12875</v>
      </c>
      <c r="B12626">
        <v>2163733484</v>
      </c>
      <c r="C12626">
        <v>8523517234</v>
      </c>
      <c r="D12626" s="1">
        <v>45701</v>
      </c>
      <c r="E12626">
        <v>99215</v>
      </c>
      <c r="F12626">
        <v>99211</v>
      </c>
      <c r="G12626" t="s">
        <v>286</v>
      </c>
      <c r="H12626" s="34">
        <v>46654</v>
      </c>
      <c r="I12626" s="7">
        <v>38256</v>
      </c>
      <c r="J12626" s="7">
        <v>31369.919999999998</v>
      </c>
      <c r="K12626" s="7">
        <v>0</v>
      </c>
      <c r="L12626" s="7">
        <v>6886.08</v>
      </c>
      <c r="M12626" s="5">
        <v>0.18</v>
      </c>
      <c r="N12626" t="s">
        <v>3141</v>
      </c>
      <c r="O12626" t="s">
        <v>17</v>
      </c>
      <c r="P12626" t="s">
        <v>3148</v>
      </c>
      <c r="Q12626" t="s">
        <v>19</v>
      </c>
      <c r="R12626" t="s">
        <v>26</v>
      </c>
      <c r="S12626" t="s">
        <v>17</v>
      </c>
      <c r="T12626" t="s">
        <v>13312</v>
      </c>
      <c r="U12626" s="1">
        <v>45823</v>
      </c>
      <c r="V12626">
        <v>122</v>
      </c>
      <c r="W12626" t="str">
        <f t="shared" si="244"/>
        <v>120-149</v>
      </c>
    </row>
    <row r="12627" spans="1:23" x14ac:dyDescent="0.25">
      <c r="A12627" t="s">
        <v>12876</v>
      </c>
      <c r="B12627">
        <v>3502030243</v>
      </c>
      <c r="C12627">
        <v>9806237495</v>
      </c>
      <c r="D12627" s="1">
        <v>45314</v>
      </c>
      <c r="E12627">
        <v>99223</v>
      </c>
      <c r="F12627">
        <v>81000</v>
      </c>
      <c r="G12627" t="s">
        <v>198</v>
      </c>
      <c r="H12627" s="34">
        <v>83808</v>
      </c>
      <c r="I12627" s="7">
        <v>65370</v>
      </c>
      <c r="J12627" s="7">
        <v>46956</v>
      </c>
      <c r="K12627" s="7">
        <v>5340</v>
      </c>
      <c r="L12627" s="7">
        <v>13074</v>
      </c>
      <c r="M12627" s="5">
        <v>0.2</v>
      </c>
      <c r="N12627" t="s">
        <v>3140</v>
      </c>
      <c r="O12627" t="s">
        <v>30</v>
      </c>
      <c r="P12627" t="s">
        <v>58</v>
      </c>
      <c r="Q12627" t="s">
        <v>19</v>
      </c>
      <c r="R12627" t="s">
        <v>27</v>
      </c>
      <c r="S12627" t="s">
        <v>17</v>
      </c>
      <c r="T12627" t="s">
        <v>13312</v>
      </c>
      <c r="U12627" s="1">
        <v>45478</v>
      </c>
      <c r="V12627">
        <v>164</v>
      </c>
      <c r="W12627" t="str">
        <f t="shared" si="244"/>
        <v>150-179</v>
      </c>
    </row>
    <row r="12628" spans="1:23" x14ac:dyDescent="0.25">
      <c r="A12628" t="s">
        <v>12877</v>
      </c>
      <c r="B12628">
        <v>733548415</v>
      </c>
      <c r="C12628">
        <v>8212426052</v>
      </c>
      <c r="D12628" s="1">
        <v>45313</v>
      </c>
      <c r="E12628">
        <v>99238</v>
      </c>
      <c r="F12628">
        <v>99205</v>
      </c>
      <c r="G12628" t="s">
        <v>3598</v>
      </c>
      <c r="H12628" s="34">
        <v>75589</v>
      </c>
      <c r="I12628" s="7">
        <v>54424</v>
      </c>
      <c r="J12628" s="7">
        <v>42181.08</v>
      </c>
      <c r="K12628" s="7">
        <v>7889</v>
      </c>
      <c r="L12628" s="7">
        <v>4353.92</v>
      </c>
      <c r="M12628" s="5">
        <v>0.08</v>
      </c>
      <c r="N12628" t="s">
        <v>24</v>
      </c>
      <c r="O12628" t="s">
        <v>30</v>
      </c>
      <c r="P12628" t="s">
        <v>31</v>
      </c>
      <c r="Q12628" t="s">
        <v>32</v>
      </c>
      <c r="R12628" t="s">
        <v>27</v>
      </c>
      <c r="S12628" t="s">
        <v>27</v>
      </c>
      <c r="T12628" t="s">
        <v>13310</v>
      </c>
      <c r="U12628" s="1">
        <v>45379</v>
      </c>
      <c r="V12628">
        <v>66</v>
      </c>
      <c r="W12628" t="str">
        <f t="shared" si="244"/>
        <v>60-89</v>
      </c>
    </row>
    <row r="12629" spans="1:23" x14ac:dyDescent="0.25">
      <c r="A12629" t="s">
        <v>12878</v>
      </c>
      <c r="B12629">
        <v>3029321700</v>
      </c>
      <c r="C12629">
        <v>8168403664</v>
      </c>
      <c r="D12629" s="1">
        <v>45456</v>
      </c>
      <c r="E12629">
        <v>99232</v>
      </c>
      <c r="F12629">
        <v>36415</v>
      </c>
      <c r="G12629" t="s">
        <v>174</v>
      </c>
      <c r="H12629" s="34">
        <v>53449</v>
      </c>
      <c r="I12629" s="7">
        <v>40087</v>
      </c>
      <c r="J12629" s="7">
        <v>17294.95</v>
      </c>
      <c r="K12629" s="7">
        <v>16779</v>
      </c>
      <c r="L12629" s="7">
        <v>6013.05</v>
      </c>
      <c r="M12629" s="5">
        <v>0.15</v>
      </c>
      <c r="N12629" t="s">
        <v>1139</v>
      </c>
      <c r="O12629" t="s">
        <v>27</v>
      </c>
      <c r="P12629" t="s">
        <v>3147</v>
      </c>
      <c r="Q12629" t="s">
        <v>32</v>
      </c>
      <c r="R12629" t="s">
        <v>26</v>
      </c>
      <c r="S12629" t="s">
        <v>21</v>
      </c>
      <c r="T12629" t="s">
        <v>13312</v>
      </c>
      <c r="U12629" s="1">
        <v>45490</v>
      </c>
      <c r="V12629">
        <v>34</v>
      </c>
      <c r="W12629" t="str">
        <f t="shared" si="244"/>
        <v>30-59</v>
      </c>
    </row>
    <row r="12630" spans="1:23" x14ac:dyDescent="0.25">
      <c r="A12630" t="s">
        <v>12879</v>
      </c>
      <c r="B12630">
        <v>2157014064</v>
      </c>
      <c r="C12630">
        <v>2935700435</v>
      </c>
      <c r="D12630" s="1">
        <v>45421</v>
      </c>
      <c r="E12630">
        <v>99238</v>
      </c>
      <c r="F12630">
        <v>97110</v>
      </c>
      <c r="G12630" t="s">
        <v>3320</v>
      </c>
      <c r="H12630" s="34">
        <v>30531</v>
      </c>
      <c r="I12630" s="7">
        <v>24119</v>
      </c>
      <c r="J12630" s="7">
        <v>18539.96</v>
      </c>
      <c r="K12630" s="7">
        <v>1720</v>
      </c>
      <c r="L12630" s="7">
        <v>3859.04</v>
      </c>
      <c r="M12630" s="5">
        <v>0.16</v>
      </c>
      <c r="N12630" t="s">
        <v>1138</v>
      </c>
      <c r="O12630" t="s">
        <v>30</v>
      </c>
      <c r="P12630" t="s">
        <v>25</v>
      </c>
      <c r="Q12630" t="s">
        <v>32</v>
      </c>
      <c r="R12630" t="s">
        <v>38</v>
      </c>
      <c r="S12630" t="s">
        <v>17</v>
      </c>
      <c r="T12630" t="s">
        <v>13310</v>
      </c>
      <c r="U12630" s="1">
        <v>45487</v>
      </c>
      <c r="V12630">
        <v>66</v>
      </c>
      <c r="W12630" t="str">
        <f t="shared" si="244"/>
        <v>60-89</v>
      </c>
    </row>
    <row r="12631" spans="1:23" x14ac:dyDescent="0.25">
      <c r="A12631" t="s">
        <v>12880</v>
      </c>
      <c r="B12631">
        <v>1624555056</v>
      </c>
      <c r="C12631">
        <v>8193824125</v>
      </c>
      <c r="D12631" s="1">
        <v>45767</v>
      </c>
      <c r="E12631">
        <v>99222</v>
      </c>
      <c r="F12631">
        <v>99202</v>
      </c>
      <c r="G12631" t="s">
        <v>203</v>
      </c>
      <c r="H12631" s="34">
        <v>17459</v>
      </c>
      <c r="I12631" s="7">
        <v>11348</v>
      </c>
      <c r="J12631" s="7">
        <v>9986.24</v>
      </c>
      <c r="K12631" s="7">
        <v>0</v>
      </c>
      <c r="L12631" s="7">
        <v>1361.76</v>
      </c>
      <c r="M12631" s="5">
        <v>0.12</v>
      </c>
      <c r="N12631" t="s">
        <v>46</v>
      </c>
      <c r="O12631" t="s">
        <v>17</v>
      </c>
      <c r="P12631" t="s">
        <v>3147</v>
      </c>
      <c r="Q12631" t="s">
        <v>19</v>
      </c>
      <c r="R12631" t="s">
        <v>38</v>
      </c>
      <c r="S12631" t="s">
        <v>17</v>
      </c>
      <c r="T12631" t="s">
        <v>13311</v>
      </c>
      <c r="U12631" s="1">
        <v>45818</v>
      </c>
      <c r="V12631">
        <v>51</v>
      </c>
      <c r="W12631" t="str">
        <f t="shared" si="244"/>
        <v>30-59</v>
      </c>
    </row>
    <row r="12632" spans="1:23" x14ac:dyDescent="0.25">
      <c r="A12632" t="s">
        <v>12881</v>
      </c>
      <c r="B12632">
        <v>239415290</v>
      </c>
      <c r="C12632">
        <v>9615447807</v>
      </c>
      <c r="D12632" s="1">
        <v>45357</v>
      </c>
      <c r="E12632">
        <v>99233</v>
      </c>
      <c r="F12632">
        <v>99211</v>
      </c>
      <c r="G12632" t="s">
        <v>3204</v>
      </c>
      <c r="H12632" s="34">
        <v>51997</v>
      </c>
      <c r="I12632" s="7">
        <v>42638</v>
      </c>
      <c r="J12632" s="7">
        <v>27761.16</v>
      </c>
      <c r="K12632" s="7">
        <v>7202</v>
      </c>
      <c r="L12632" s="7">
        <v>7674.84</v>
      </c>
      <c r="M12632" s="5">
        <v>0.18</v>
      </c>
      <c r="N12632" t="s">
        <v>3141</v>
      </c>
      <c r="O12632" t="s">
        <v>27</v>
      </c>
      <c r="P12632" t="s">
        <v>3148</v>
      </c>
      <c r="Q12632" t="s">
        <v>32</v>
      </c>
      <c r="R12632" t="s">
        <v>43</v>
      </c>
      <c r="S12632" t="s">
        <v>27</v>
      </c>
      <c r="T12632" t="s">
        <v>13312</v>
      </c>
      <c r="U12632" s="1">
        <v>45470</v>
      </c>
      <c r="V12632">
        <v>113</v>
      </c>
      <c r="W12632" t="str">
        <f t="shared" si="244"/>
        <v>90-119</v>
      </c>
    </row>
    <row r="12633" spans="1:23" x14ac:dyDescent="0.25">
      <c r="A12633" t="s">
        <v>12882</v>
      </c>
      <c r="B12633">
        <v>4732680703</v>
      </c>
      <c r="C12633">
        <v>9921945141</v>
      </c>
      <c r="D12633" s="1">
        <v>45853</v>
      </c>
      <c r="E12633">
        <v>99215</v>
      </c>
      <c r="F12633">
        <v>99212</v>
      </c>
      <c r="G12633" t="s">
        <v>63</v>
      </c>
      <c r="H12633" s="34">
        <v>66415</v>
      </c>
      <c r="I12633" s="7">
        <v>49811</v>
      </c>
      <c r="J12633" s="7">
        <v>36741.35</v>
      </c>
      <c r="K12633" s="7">
        <v>5598</v>
      </c>
      <c r="L12633" s="7">
        <v>7471.65</v>
      </c>
      <c r="M12633" s="5">
        <v>0.15</v>
      </c>
      <c r="N12633" t="s">
        <v>1139</v>
      </c>
      <c r="O12633" t="s">
        <v>30</v>
      </c>
      <c r="P12633" t="s">
        <v>3149</v>
      </c>
      <c r="Q12633" t="s">
        <v>32</v>
      </c>
      <c r="R12633" t="s">
        <v>43</v>
      </c>
      <c r="S12633" t="s">
        <v>17</v>
      </c>
      <c r="T12633" t="s">
        <v>13312</v>
      </c>
      <c r="U12633" s="1">
        <v>45947</v>
      </c>
      <c r="V12633">
        <v>94</v>
      </c>
      <c r="W12633" t="str">
        <f t="shared" si="244"/>
        <v>90-119</v>
      </c>
    </row>
    <row r="12634" spans="1:23" x14ac:dyDescent="0.25">
      <c r="A12634" t="s">
        <v>12883</v>
      </c>
      <c r="B12634">
        <v>2842900487</v>
      </c>
      <c r="C12634">
        <v>2736497295</v>
      </c>
      <c r="D12634" s="1">
        <v>45715</v>
      </c>
      <c r="E12634">
        <v>99221</v>
      </c>
      <c r="F12634">
        <v>99204</v>
      </c>
      <c r="G12634" t="s">
        <v>3320</v>
      </c>
      <c r="H12634" s="34">
        <v>80923</v>
      </c>
      <c r="I12634" s="7">
        <v>58265</v>
      </c>
      <c r="J12634" s="7">
        <v>37413.800000000003</v>
      </c>
      <c r="K12634" s="7">
        <v>16190</v>
      </c>
      <c r="L12634" s="7">
        <v>4661.2</v>
      </c>
      <c r="M12634" s="5">
        <v>0.08</v>
      </c>
      <c r="N12634" t="s">
        <v>24</v>
      </c>
      <c r="O12634" t="s">
        <v>27</v>
      </c>
      <c r="P12634" t="s">
        <v>3150</v>
      </c>
      <c r="Q12634" t="s">
        <v>19</v>
      </c>
      <c r="R12634" t="s">
        <v>27</v>
      </c>
      <c r="S12634" t="s">
        <v>21</v>
      </c>
      <c r="T12634" t="s">
        <v>13310</v>
      </c>
      <c r="U12634" s="1">
        <v>45880</v>
      </c>
      <c r="V12634">
        <v>165</v>
      </c>
      <c r="W12634" t="str">
        <f t="shared" si="244"/>
        <v>150-179</v>
      </c>
    </row>
    <row r="12635" spans="1:23" x14ac:dyDescent="0.25">
      <c r="A12635" t="s">
        <v>12884</v>
      </c>
      <c r="B12635">
        <v>8870611331</v>
      </c>
      <c r="C12635">
        <v>9952731393</v>
      </c>
      <c r="D12635" s="1">
        <v>45825</v>
      </c>
      <c r="E12635">
        <v>99231</v>
      </c>
      <c r="F12635">
        <v>97110</v>
      </c>
      <c r="G12635" t="s">
        <v>3431</v>
      </c>
      <c r="H12635" s="34">
        <v>29649</v>
      </c>
      <c r="I12635" s="7">
        <v>23719</v>
      </c>
      <c r="J12635" s="7">
        <v>12207.34</v>
      </c>
      <c r="K12635" s="7">
        <v>8191</v>
      </c>
      <c r="L12635" s="7">
        <v>3320.66</v>
      </c>
      <c r="M12635" s="5">
        <v>0.14000000000000001</v>
      </c>
      <c r="N12635" t="s">
        <v>1135</v>
      </c>
      <c r="O12635" t="s">
        <v>27</v>
      </c>
      <c r="P12635" t="s">
        <v>97</v>
      </c>
      <c r="Q12635" t="s">
        <v>32</v>
      </c>
      <c r="R12635" t="s">
        <v>20</v>
      </c>
      <c r="S12635" t="s">
        <v>17</v>
      </c>
      <c r="T12635" t="s">
        <v>13310</v>
      </c>
      <c r="U12635" s="1">
        <v>45905</v>
      </c>
      <c r="V12635">
        <v>80</v>
      </c>
      <c r="W12635" t="str">
        <f t="shared" si="244"/>
        <v>60-89</v>
      </c>
    </row>
    <row r="12636" spans="1:23" x14ac:dyDescent="0.25">
      <c r="A12636" t="s">
        <v>12885</v>
      </c>
      <c r="B12636">
        <v>5090901247</v>
      </c>
      <c r="C12636">
        <v>3876653361</v>
      </c>
      <c r="D12636" s="1">
        <v>45677</v>
      </c>
      <c r="E12636">
        <v>99215</v>
      </c>
      <c r="F12636">
        <v>99211</v>
      </c>
      <c r="G12636" t="s">
        <v>122</v>
      </c>
      <c r="H12636" s="34">
        <v>82166</v>
      </c>
      <c r="I12636" s="7">
        <v>67376</v>
      </c>
      <c r="J12636" s="7">
        <v>55248.32</v>
      </c>
      <c r="K12636" s="7">
        <v>0</v>
      </c>
      <c r="L12636" s="7">
        <v>12127.68</v>
      </c>
      <c r="M12636" s="5">
        <v>0.18</v>
      </c>
      <c r="N12636" t="s">
        <v>3141</v>
      </c>
      <c r="O12636" t="s">
        <v>17</v>
      </c>
      <c r="P12636" t="s">
        <v>18</v>
      </c>
      <c r="Q12636" t="s">
        <v>32</v>
      </c>
      <c r="R12636" t="s">
        <v>27</v>
      </c>
      <c r="S12636" t="s">
        <v>17</v>
      </c>
      <c r="T12636" t="s">
        <v>13310</v>
      </c>
      <c r="U12636" s="1">
        <v>45782</v>
      </c>
      <c r="V12636">
        <v>105</v>
      </c>
      <c r="W12636" t="str">
        <f t="shared" si="244"/>
        <v>90-119</v>
      </c>
    </row>
    <row r="12637" spans="1:23" x14ac:dyDescent="0.25">
      <c r="A12637" t="s">
        <v>12886</v>
      </c>
      <c r="B12637">
        <v>3226413776</v>
      </c>
      <c r="C12637">
        <v>5059192244</v>
      </c>
      <c r="D12637" s="1">
        <v>45792</v>
      </c>
      <c r="E12637">
        <v>99222</v>
      </c>
      <c r="F12637">
        <v>90834</v>
      </c>
      <c r="G12637" t="s">
        <v>129</v>
      </c>
      <c r="H12637" s="34">
        <v>69992</v>
      </c>
      <c r="I12637" s="7">
        <v>54594</v>
      </c>
      <c r="J12637" s="7">
        <v>36903.199999999997</v>
      </c>
      <c r="K12637" s="7">
        <v>6772</v>
      </c>
      <c r="L12637" s="7">
        <v>10918.8</v>
      </c>
      <c r="M12637" s="5">
        <v>0.2</v>
      </c>
      <c r="N12637" t="s">
        <v>3140</v>
      </c>
      <c r="O12637" t="s">
        <v>27</v>
      </c>
      <c r="P12637" t="s">
        <v>18</v>
      </c>
      <c r="Q12637" t="s">
        <v>32</v>
      </c>
      <c r="R12637" t="s">
        <v>20</v>
      </c>
      <c r="S12637" t="s">
        <v>27</v>
      </c>
      <c r="T12637" t="s">
        <v>13311</v>
      </c>
      <c r="U12637" s="1">
        <v>45909</v>
      </c>
      <c r="V12637">
        <v>117</v>
      </c>
      <c r="W12637" t="str">
        <f t="shared" si="244"/>
        <v>90-119</v>
      </c>
    </row>
    <row r="12638" spans="1:23" x14ac:dyDescent="0.25">
      <c r="A12638" t="s">
        <v>12887</v>
      </c>
      <c r="B12638">
        <v>7130259449</v>
      </c>
      <c r="C12638">
        <v>7609653090</v>
      </c>
      <c r="D12638" s="1">
        <v>45713</v>
      </c>
      <c r="E12638">
        <v>99231</v>
      </c>
      <c r="F12638">
        <v>99204</v>
      </c>
      <c r="G12638" t="s">
        <v>362</v>
      </c>
      <c r="H12638" s="34">
        <v>46176</v>
      </c>
      <c r="I12638" s="7">
        <v>30014</v>
      </c>
      <c r="J12638" s="7">
        <v>26412.32</v>
      </c>
      <c r="K12638" s="7">
        <v>0</v>
      </c>
      <c r="L12638" s="7">
        <v>3601.68</v>
      </c>
      <c r="M12638" s="5">
        <v>0.12</v>
      </c>
      <c r="N12638" t="s">
        <v>46</v>
      </c>
      <c r="O12638" t="s">
        <v>17</v>
      </c>
      <c r="P12638" t="s">
        <v>55</v>
      </c>
      <c r="Q12638" t="s">
        <v>19</v>
      </c>
      <c r="R12638" t="s">
        <v>20</v>
      </c>
      <c r="S12638" t="s">
        <v>21</v>
      </c>
      <c r="T12638" t="s">
        <v>13311</v>
      </c>
      <c r="U12638" s="1">
        <v>45744</v>
      </c>
      <c r="V12638">
        <v>31</v>
      </c>
      <c r="W12638" t="str">
        <f t="shared" si="244"/>
        <v>30-59</v>
      </c>
    </row>
    <row r="12639" spans="1:23" x14ac:dyDescent="0.25">
      <c r="A12639" t="s">
        <v>12888</v>
      </c>
      <c r="B12639">
        <v>6121325814</v>
      </c>
      <c r="C12639">
        <v>2856627084</v>
      </c>
      <c r="D12639" s="1">
        <v>45417</v>
      </c>
      <c r="E12639">
        <v>99231</v>
      </c>
      <c r="F12639">
        <v>71046</v>
      </c>
      <c r="G12639" t="s">
        <v>3223</v>
      </c>
      <c r="H12639" s="34">
        <v>94447</v>
      </c>
      <c r="I12639" s="7">
        <v>77447</v>
      </c>
      <c r="J12639" s="7">
        <v>57828.54</v>
      </c>
      <c r="K12639" s="7">
        <v>5678</v>
      </c>
      <c r="L12639" s="7">
        <v>13940.46</v>
      </c>
      <c r="M12639" s="5">
        <v>0.18</v>
      </c>
      <c r="N12639" t="s">
        <v>3141</v>
      </c>
      <c r="O12639" t="s">
        <v>30</v>
      </c>
      <c r="P12639" t="s">
        <v>31</v>
      </c>
      <c r="Q12639" t="s">
        <v>19</v>
      </c>
      <c r="R12639" t="s">
        <v>20</v>
      </c>
      <c r="S12639" t="s">
        <v>27</v>
      </c>
      <c r="T12639" t="s">
        <v>13310</v>
      </c>
      <c r="U12639" s="1">
        <v>45506</v>
      </c>
      <c r="V12639">
        <v>89</v>
      </c>
      <c r="W12639" t="str">
        <f t="shared" si="244"/>
        <v>60-89</v>
      </c>
    </row>
    <row r="12640" spans="1:23" x14ac:dyDescent="0.25">
      <c r="A12640" t="s">
        <v>12889</v>
      </c>
      <c r="B12640">
        <v>1787143585</v>
      </c>
      <c r="C12640">
        <v>6042700919</v>
      </c>
      <c r="D12640" s="1">
        <v>45909</v>
      </c>
      <c r="E12640">
        <v>99215</v>
      </c>
      <c r="F12640">
        <v>99214</v>
      </c>
      <c r="G12640" t="s">
        <v>3218</v>
      </c>
      <c r="H12640" s="34">
        <v>53040</v>
      </c>
      <c r="I12640" s="7">
        <v>42432</v>
      </c>
      <c r="J12640" s="7">
        <v>33305.519999999997</v>
      </c>
      <c r="K12640" s="7">
        <v>3186</v>
      </c>
      <c r="L12640" s="7">
        <v>5940.48</v>
      </c>
      <c r="M12640" s="5">
        <v>0.14000000000000001</v>
      </c>
      <c r="N12640" t="s">
        <v>1135</v>
      </c>
      <c r="O12640" t="s">
        <v>30</v>
      </c>
      <c r="P12640" t="s">
        <v>25</v>
      </c>
      <c r="Q12640" t="s">
        <v>19</v>
      </c>
      <c r="R12640" t="s">
        <v>43</v>
      </c>
      <c r="S12640" t="s">
        <v>21</v>
      </c>
      <c r="T12640" t="s">
        <v>13310</v>
      </c>
      <c r="U12640" s="1">
        <v>46026</v>
      </c>
      <c r="V12640">
        <v>117</v>
      </c>
      <c r="W12640" t="str">
        <f t="shared" si="244"/>
        <v>90-119</v>
      </c>
    </row>
    <row r="12641" spans="1:23" x14ac:dyDescent="0.25">
      <c r="A12641" t="s">
        <v>12890</v>
      </c>
      <c r="B12641">
        <v>851051652</v>
      </c>
      <c r="C12641">
        <v>6847884684</v>
      </c>
      <c r="D12641" s="1">
        <v>45475</v>
      </c>
      <c r="E12641">
        <v>99214</v>
      </c>
      <c r="F12641">
        <v>99213</v>
      </c>
      <c r="G12641" t="s">
        <v>3843</v>
      </c>
      <c r="H12641" s="34">
        <v>62924</v>
      </c>
      <c r="I12641" s="7">
        <v>53485</v>
      </c>
      <c r="J12641" s="7">
        <v>52415.3</v>
      </c>
      <c r="K12641" s="7">
        <v>0</v>
      </c>
      <c r="L12641" s="7">
        <v>1069.7</v>
      </c>
      <c r="M12641" s="5">
        <v>0.02</v>
      </c>
      <c r="N12641" t="s">
        <v>16</v>
      </c>
      <c r="O12641" t="s">
        <v>17</v>
      </c>
      <c r="P12641" t="s">
        <v>25</v>
      </c>
      <c r="Q12641" t="s">
        <v>19</v>
      </c>
      <c r="R12641" t="s">
        <v>20</v>
      </c>
      <c r="S12641" t="s">
        <v>17</v>
      </c>
      <c r="T12641" t="s">
        <v>13312</v>
      </c>
      <c r="U12641" s="1">
        <v>45531</v>
      </c>
      <c r="V12641">
        <v>56</v>
      </c>
      <c r="W12641" t="str">
        <f t="shared" si="244"/>
        <v>30-59</v>
      </c>
    </row>
    <row r="12642" spans="1:23" x14ac:dyDescent="0.25">
      <c r="A12642" t="s">
        <v>12891</v>
      </c>
      <c r="B12642">
        <v>7896113879</v>
      </c>
      <c r="C12642">
        <v>3266967831</v>
      </c>
      <c r="D12642" s="1">
        <v>45738</v>
      </c>
      <c r="E12642">
        <v>99221</v>
      </c>
      <c r="F12642">
        <v>85025</v>
      </c>
      <c r="G12642" t="s">
        <v>182</v>
      </c>
      <c r="H12642" s="34">
        <v>89425</v>
      </c>
      <c r="I12642" s="7">
        <v>64386</v>
      </c>
      <c r="J12642" s="7">
        <v>50418.12</v>
      </c>
      <c r="K12642" s="7">
        <v>8817</v>
      </c>
      <c r="L12642" s="7">
        <v>5150.88</v>
      </c>
      <c r="M12642" s="5">
        <v>0.08</v>
      </c>
      <c r="N12642" t="s">
        <v>24</v>
      </c>
      <c r="O12642" t="s">
        <v>27</v>
      </c>
      <c r="P12642" t="s">
        <v>3149</v>
      </c>
      <c r="Q12642" t="s">
        <v>19</v>
      </c>
      <c r="R12642" t="s">
        <v>26</v>
      </c>
      <c r="S12642" t="s">
        <v>17</v>
      </c>
      <c r="T12642" t="s">
        <v>13310</v>
      </c>
      <c r="U12642" s="1">
        <v>45877</v>
      </c>
      <c r="V12642">
        <v>139</v>
      </c>
      <c r="W12642" t="str">
        <f t="shared" si="244"/>
        <v>120-149</v>
      </c>
    </row>
    <row r="12643" spans="1:23" x14ac:dyDescent="0.25">
      <c r="A12643" t="s">
        <v>12892</v>
      </c>
      <c r="B12643">
        <v>5056542545</v>
      </c>
      <c r="C12643">
        <v>8229348961</v>
      </c>
      <c r="D12643" s="1">
        <v>45741</v>
      </c>
      <c r="E12643">
        <v>99222</v>
      </c>
      <c r="F12643">
        <v>85025</v>
      </c>
      <c r="G12643" t="s">
        <v>191</v>
      </c>
      <c r="H12643" s="34">
        <v>99483</v>
      </c>
      <c r="I12643" s="7">
        <v>77597</v>
      </c>
      <c r="J12643" s="7">
        <v>39176.6</v>
      </c>
      <c r="K12643" s="7">
        <v>22901</v>
      </c>
      <c r="L12643" s="7">
        <v>15519.4</v>
      </c>
      <c r="M12643" s="5">
        <v>0.2</v>
      </c>
      <c r="N12643" t="s">
        <v>3140</v>
      </c>
      <c r="O12643" t="s">
        <v>27</v>
      </c>
      <c r="P12643" t="s">
        <v>3146</v>
      </c>
      <c r="Q12643" t="s">
        <v>19</v>
      </c>
      <c r="R12643" t="s">
        <v>26</v>
      </c>
      <c r="S12643" t="s">
        <v>27</v>
      </c>
      <c r="T12643" t="s">
        <v>13310</v>
      </c>
      <c r="U12643" s="1">
        <v>45826</v>
      </c>
      <c r="V12643">
        <v>85</v>
      </c>
      <c r="W12643" t="str">
        <f t="shared" si="244"/>
        <v>60-89</v>
      </c>
    </row>
    <row r="12644" spans="1:23" x14ac:dyDescent="0.25">
      <c r="A12644" t="s">
        <v>12893</v>
      </c>
      <c r="B12644">
        <v>5244482795</v>
      </c>
      <c r="C12644">
        <v>8584495404</v>
      </c>
      <c r="D12644" s="1">
        <v>45737</v>
      </c>
      <c r="E12644">
        <v>99223</v>
      </c>
      <c r="F12644">
        <v>99215</v>
      </c>
      <c r="G12644" t="s">
        <v>3232</v>
      </c>
      <c r="H12644" s="34">
        <v>93541</v>
      </c>
      <c r="I12644" s="7">
        <v>60802</v>
      </c>
      <c r="J12644" s="7">
        <v>53505.760000000002</v>
      </c>
      <c r="K12644" s="7">
        <v>0</v>
      </c>
      <c r="L12644" s="7">
        <v>7296.24</v>
      </c>
      <c r="M12644" s="5">
        <v>0.12</v>
      </c>
      <c r="N12644" t="s">
        <v>46</v>
      </c>
      <c r="O12644" t="s">
        <v>17</v>
      </c>
      <c r="P12644" t="s">
        <v>25</v>
      </c>
      <c r="Q12644" t="s">
        <v>32</v>
      </c>
      <c r="R12644" t="s">
        <v>38</v>
      </c>
      <c r="S12644" t="s">
        <v>27</v>
      </c>
      <c r="T12644" t="s">
        <v>13310</v>
      </c>
      <c r="U12644" s="1">
        <v>45838</v>
      </c>
      <c r="V12644">
        <v>101</v>
      </c>
      <c r="W12644" t="str">
        <f t="shared" si="244"/>
        <v>90-119</v>
      </c>
    </row>
    <row r="12645" spans="1:23" x14ac:dyDescent="0.25">
      <c r="A12645" t="s">
        <v>12894</v>
      </c>
      <c r="B12645">
        <v>236449654</v>
      </c>
      <c r="C12645">
        <v>6292650351</v>
      </c>
      <c r="D12645" s="1">
        <v>45630</v>
      </c>
      <c r="E12645">
        <v>99215</v>
      </c>
      <c r="F12645">
        <v>97110</v>
      </c>
      <c r="G12645" t="s">
        <v>96</v>
      </c>
      <c r="H12645" s="34">
        <v>91801</v>
      </c>
      <c r="I12645" s="7">
        <v>78031</v>
      </c>
      <c r="J12645" s="7">
        <v>51060.38</v>
      </c>
      <c r="K12645" s="7">
        <v>25410</v>
      </c>
      <c r="L12645" s="7">
        <v>1560.62</v>
      </c>
      <c r="M12645" s="5">
        <v>0.02</v>
      </c>
      <c r="N12645" t="s">
        <v>16</v>
      </c>
      <c r="O12645" t="s">
        <v>27</v>
      </c>
      <c r="P12645" t="s">
        <v>3147</v>
      </c>
      <c r="Q12645" t="s">
        <v>32</v>
      </c>
      <c r="R12645" t="s">
        <v>26</v>
      </c>
      <c r="S12645" t="s">
        <v>27</v>
      </c>
      <c r="T12645" t="s">
        <v>13311</v>
      </c>
      <c r="U12645" s="1">
        <v>45743</v>
      </c>
      <c r="V12645">
        <v>113</v>
      </c>
      <c r="W12645" t="str">
        <f t="shared" si="244"/>
        <v>90-119</v>
      </c>
    </row>
    <row r="12646" spans="1:23" x14ac:dyDescent="0.25">
      <c r="A12646" t="s">
        <v>12895</v>
      </c>
      <c r="B12646">
        <v>9139200371</v>
      </c>
      <c r="C12646">
        <v>5210354846</v>
      </c>
      <c r="D12646" s="1">
        <v>45934</v>
      </c>
      <c r="E12646">
        <v>99223</v>
      </c>
      <c r="F12646">
        <v>36415</v>
      </c>
      <c r="G12646" t="s">
        <v>3357</v>
      </c>
      <c r="H12646" s="34">
        <v>73269</v>
      </c>
      <c r="I12646" s="7">
        <v>57883</v>
      </c>
      <c r="J12646" s="7">
        <v>42310.720000000001</v>
      </c>
      <c r="K12646" s="7">
        <v>6311</v>
      </c>
      <c r="L12646" s="7">
        <v>9261.2800000000007</v>
      </c>
      <c r="M12646" s="5">
        <v>0.16</v>
      </c>
      <c r="N12646" t="s">
        <v>1138</v>
      </c>
      <c r="O12646" t="s">
        <v>27</v>
      </c>
      <c r="P12646" t="s">
        <v>25</v>
      </c>
      <c r="Q12646" t="s">
        <v>19</v>
      </c>
      <c r="R12646" t="s">
        <v>20</v>
      </c>
      <c r="S12646" t="s">
        <v>27</v>
      </c>
      <c r="T12646" t="s">
        <v>13312</v>
      </c>
      <c r="U12646" s="1">
        <v>46017</v>
      </c>
      <c r="V12646">
        <v>83</v>
      </c>
      <c r="W12646" t="str">
        <f t="shared" si="244"/>
        <v>60-89</v>
      </c>
    </row>
    <row r="12647" spans="1:23" x14ac:dyDescent="0.25">
      <c r="A12647" t="s">
        <v>12896</v>
      </c>
      <c r="B12647">
        <v>7681021745</v>
      </c>
      <c r="C12647">
        <v>7400779482</v>
      </c>
      <c r="D12647" s="1">
        <v>45564</v>
      </c>
      <c r="E12647">
        <v>99222</v>
      </c>
      <c r="F12647">
        <v>85025</v>
      </c>
      <c r="G12647" t="s">
        <v>3223</v>
      </c>
      <c r="H12647" s="34">
        <v>85510</v>
      </c>
      <c r="I12647" s="7">
        <v>68408</v>
      </c>
      <c r="J12647" s="7">
        <v>50795.88</v>
      </c>
      <c r="K12647" s="7">
        <v>8035</v>
      </c>
      <c r="L12647" s="7">
        <v>9577.1200000000008</v>
      </c>
      <c r="M12647" s="5">
        <v>0.14000000000000001</v>
      </c>
      <c r="N12647" t="s">
        <v>1135</v>
      </c>
      <c r="O12647" t="s">
        <v>30</v>
      </c>
      <c r="P12647" t="s">
        <v>3146</v>
      </c>
      <c r="Q12647" t="s">
        <v>19</v>
      </c>
      <c r="R12647" t="s">
        <v>43</v>
      </c>
      <c r="S12647" t="s">
        <v>27</v>
      </c>
      <c r="T12647" t="s">
        <v>13311</v>
      </c>
      <c r="U12647" s="1">
        <v>45704</v>
      </c>
      <c r="V12647">
        <v>140</v>
      </c>
      <c r="W12647" t="str">
        <f t="shared" si="244"/>
        <v>120-149</v>
      </c>
    </row>
    <row r="12648" spans="1:23" x14ac:dyDescent="0.25">
      <c r="A12648" t="s">
        <v>12897</v>
      </c>
      <c r="B12648">
        <v>5271748594</v>
      </c>
      <c r="C12648">
        <v>4453513465</v>
      </c>
      <c r="D12648" s="1">
        <v>45757</v>
      </c>
      <c r="E12648">
        <v>99223</v>
      </c>
      <c r="F12648">
        <v>90834</v>
      </c>
      <c r="G12648" t="s">
        <v>4083</v>
      </c>
      <c r="H12648" s="34">
        <v>48334</v>
      </c>
      <c r="I12648" s="7">
        <v>38184</v>
      </c>
      <c r="J12648" s="7">
        <v>27606.560000000001</v>
      </c>
      <c r="K12648" s="7">
        <v>4468</v>
      </c>
      <c r="L12648" s="7">
        <v>6109.44</v>
      </c>
      <c r="M12648" s="5">
        <v>0.16</v>
      </c>
      <c r="N12648" t="s">
        <v>1138</v>
      </c>
      <c r="O12648" t="s">
        <v>30</v>
      </c>
      <c r="P12648" t="s">
        <v>25</v>
      </c>
      <c r="Q12648" t="s">
        <v>19</v>
      </c>
      <c r="R12648" t="s">
        <v>38</v>
      </c>
      <c r="S12648" t="s">
        <v>21</v>
      </c>
      <c r="T12648" t="s">
        <v>13310</v>
      </c>
      <c r="U12648" s="1">
        <v>45809</v>
      </c>
      <c r="V12648">
        <v>52</v>
      </c>
      <c r="W12648" t="str">
        <f t="shared" si="244"/>
        <v>30-59</v>
      </c>
    </row>
    <row r="12649" spans="1:23" x14ac:dyDescent="0.25">
      <c r="A12649" t="s">
        <v>12898</v>
      </c>
      <c r="B12649">
        <v>5488602289</v>
      </c>
      <c r="C12649">
        <v>7842681571</v>
      </c>
      <c r="D12649" s="1">
        <v>45304</v>
      </c>
      <c r="E12649">
        <v>99215</v>
      </c>
      <c r="F12649">
        <v>80053</v>
      </c>
      <c r="G12649" t="s">
        <v>3352</v>
      </c>
      <c r="H12649" s="34">
        <v>80094</v>
      </c>
      <c r="I12649" s="7">
        <v>64075</v>
      </c>
      <c r="J12649" s="7">
        <v>48783.5</v>
      </c>
      <c r="K12649" s="7">
        <v>6321</v>
      </c>
      <c r="L12649" s="7">
        <v>8970.5</v>
      </c>
      <c r="M12649" s="5">
        <v>0.14000000000000001</v>
      </c>
      <c r="N12649" t="s">
        <v>1135</v>
      </c>
      <c r="O12649" t="s">
        <v>30</v>
      </c>
      <c r="P12649" t="s">
        <v>25</v>
      </c>
      <c r="Q12649" t="s">
        <v>32</v>
      </c>
      <c r="R12649" t="s">
        <v>27</v>
      </c>
      <c r="S12649" t="s">
        <v>17</v>
      </c>
      <c r="T12649" t="s">
        <v>13310</v>
      </c>
      <c r="U12649" s="1">
        <v>45353</v>
      </c>
      <c r="V12649">
        <v>49</v>
      </c>
      <c r="W12649" t="str">
        <f t="shared" si="244"/>
        <v>30-59</v>
      </c>
    </row>
    <row r="12650" spans="1:23" x14ac:dyDescent="0.25">
      <c r="A12650" t="s">
        <v>12899</v>
      </c>
      <c r="B12650">
        <v>5517294164</v>
      </c>
      <c r="C12650">
        <v>8497379392</v>
      </c>
      <c r="D12650" s="1">
        <v>45723</v>
      </c>
      <c r="E12650">
        <v>99214</v>
      </c>
      <c r="F12650">
        <v>99201</v>
      </c>
      <c r="G12650" t="s">
        <v>29</v>
      </c>
      <c r="H12650" s="34">
        <v>64805</v>
      </c>
      <c r="I12650" s="7">
        <v>51844</v>
      </c>
      <c r="J12650" s="7">
        <v>40091.839999999997</v>
      </c>
      <c r="K12650" s="7">
        <v>4494</v>
      </c>
      <c r="L12650" s="7">
        <v>7258.16</v>
      </c>
      <c r="M12650" s="5">
        <v>0.14000000000000001</v>
      </c>
      <c r="N12650" t="s">
        <v>1135</v>
      </c>
      <c r="O12650" t="s">
        <v>30</v>
      </c>
      <c r="P12650" t="s">
        <v>3146</v>
      </c>
      <c r="Q12650" t="s">
        <v>19</v>
      </c>
      <c r="R12650" t="s">
        <v>38</v>
      </c>
      <c r="S12650" t="s">
        <v>21</v>
      </c>
      <c r="T12650" t="s">
        <v>13310</v>
      </c>
      <c r="U12650" s="1">
        <v>45865</v>
      </c>
      <c r="V12650">
        <v>142</v>
      </c>
      <c r="W12650" t="str">
        <f t="shared" si="244"/>
        <v>120-149</v>
      </c>
    </row>
    <row r="12651" spans="1:23" x14ac:dyDescent="0.25">
      <c r="A12651" t="s">
        <v>12900</v>
      </c>
      <c r="B12651">
        <v>3004801244</v>
      </c>
      <c r="C12651">
        <v>9072299117</v>
      </c>
      <c r="D12651" s="1">
        <v>45924</v>
      </c>
      <c r="E12651">
        <v>99214</v>
      </c>
      <c r="F12651">
        <v>99214</v>
      </c>
      <c r="G12651" t="s">
        <v>279</v>
      </c>
      <c r="H12651" s="34">
        <v>45582</v>
      </c>
      <c r="I12651" s="7">
        <v>29628</v>
      </c>
      <c r="J12651" s="7">
        <v>26072.639999999999</v>
      </c>
      <c r="K12651" s="7">
        <v>0</v>
      </c>
      <c r="L12651" s="7">
        <v>3555.36</v>
      </c>
      <c r="M12651" s="5">
        <v>0.12</v>
      </c>
      <c r="N12651" t="s">
        <v>46</v>
      </c>
      <c r="O12651" t="s">
        <v>17</v>
      </c>
      <c r="P12651" t="s">
        <v>97</v>
      </c>
      <c r="Q12651" t="s">
        <v>19</v>
      </c>
      <c r="R12651" t="s">
        <v>27</v>
      </c>
      <c r="S12651" t="s">
        <v>17</v>
      </c>
      <c r="T12651" t="s">
        <v>13311</v>
      </c>
      <c r="U12651" s="1">
        <v>46076</v>
      </c>
      <c r="V12651">
        <v>152</v>
      </c>
      <c r="W12651" t="str">
        <f t="shared" si="244"/>
        <v>150-179</v>
      </c>
    </row>
    <row r="12652" spans="1:23" x14ac:dyDescent="0.25">
      <c r="A12652" t="s">
        <v>12901</v>
      </c>
      <c r="B12652">
        <v>7829314952</v>
      </c>
      <c r="C12652">
        <v>2331240225</v>
      </c>
      <c r="D12652" s="1">
        <v>45520</v>
      </c>
      <c r="E12652">
        <v>99232</v>
      </c>
      <c r="F12652">
        <v>99212</v>
      </c>
      <c r="G12652" t="s">
        <v>3431</v>
      </c>
      <c r="H12652" s="34">
        <v>93197</v>
      </c>
      <c r="I12652" s="7">
        <v>60578</v>
      </c>
      <c r="J12652" s="7">
        <v>53308.639999999999</v>
      </c>
      <c r="K12652" s="7">
        <v>0</v>
      </c>
      <c r="L12652" s="7">
        <v>7269.36</v>
      </c>
      <c r="M12652" s="5">
        <v>0.12</v>
      </c>
      <c r="N12652" t="s">
        <v>46</v>
      </c>
      <c r="O12652" t="s">
        <v>17</v>
      </c>
      <c r="P12652" t="s">
        <v>18</v>
      </c>
      <c r="Q12652" t="s">
        <v>32</v>
      </c>
      <c r="R12652" t="s">
        <v>38</v>
      </c>
      <c r="S12652" t="s">
        <v>27</v>
      </c>
      <c r="T12652" t="s">
        <v>13310</v>
      </c>
      <c r="U12652" s="1">
        <v>45665</v>
      </c>
      <c r="V12652">
        <v>145</v>
      </c>
      <c r="W12652" t="str">
        <f t="shared" si="244"/>
        <v>120-149</v>
      </c>
    </row>
    <row r="12653" spans="1:23" x14ac:dyDescent="0.25">
      <c r="A12653" t="s">
        <v>12902</v>
      </c>
      <c r="B12653">
        <v>122019190</v>
      </c>
      <c r="C12653">
        <v>7397323675</v>
      </c>
      <c r="D12653" s="1">
        <v>45578</v>
      </c>
      <c r="E12653">
        <v>99214</v>
      </c>
      <c r="F12653">
        <v>99214</v>
      </c>
      <c r="G12653" t="s">
        <v>3548</v>
      </c>
      <c r="H12653" s="34">
        <v>64986</v>
      </c>
      <c r="I12653" s="7">
        <v>50689</v>
      </c>
      <c r="J12653" s="7">
        <v>37862.199999999997</v>
      </c>
      <c r="K12653" s="7">
        <v>2689</v>
      </c>
      <c r="L12653" s="7">
        <v>10137.799999999999</v>
      </c>
      <c r="M12653" s="5">
        <v>0.2</v>
      </c>
      <c r="N12653" t="s">
        <v>3140</v>
      </c>
      <c r="O12653" t="s">
        <v>30</v>
      </c>
      <c r="P12653" t="s">
        <v>97</v>
      </c>
      <c r="Q12653" t="s">
        <v>32</v>
      </c>
      <c r="R12653" t="s">
        <v>21</v>
      </c>
      <c r="S12653" t="s">
        <v>27</v>
      </c>
      <c r="T12653" t="s">
        <v>13312</v>
      </c>
      <c r="U12653" s="1">
        <v>45683</v>
      </c>
      <c r="V12653">
        <v>105</v>
      </c>
      <c r="W12653" t="str">
        <f t="shared" si="244"/>
        <v>90-119</v>
      </c>
    </row>
    <row r="12654" spans="1:23" x14ac:dyDescent="0.25">
      <c r="A12654" t="s">
        <v>12903</v>
      </c>
      <c r="B12654">
        <v>9754323781</v>
      </c>
      <c r="C12654">
        <v>1816497522</v>
      </c>
      <c r="D12654" s="1">
        <v>45355</v>
      </c>
      <c r="E12654">
        <v>99213</v>
      </c>
      <c r="F12654">
        <v>80053</v>
      </c>
      <c r="G12654" t="s">
        <v>3199</v>
      </c>
      <c r="H12654" s="34">
        <v>58105</v>
      </c>
      <c r="I12654" s="7">
        <v>45903</v>
      </c>
      <c r="J12654" s="7">
        <v>33490.519999999997</v>
      </c>
      <c r="K12654" s="7">
        <v>5068</v>
      </c>
      <c r="L12654" s="7">
        <v>7344.48</v>
      </c>
      <c r="M12654" s="5">
        <v>0.16</v>
      </c>
      <c r="N12654" t="s">
        <v>1138</v>
      </c>
      <c r="O12654" t="s">
        <v>30</v>
      </c>
      <c r="P12654" t="s">
        <v>18</v>
      </c>
      <c r="Q12654" t="s">
        <v>19</v>
      </c>
      <c r="R12654" t="s">
        <v>27</v>
      </c>
      <c r="S12654" t="s">
        <v>21</v>
      </c>
      <c r="T12654" t="s">
        <v>13312</v>
      </c>
      <c r="U12654" s="1">
        <v>45438</v>
      </c>
      <c r="V12654">
        <v>83</v>
      </c>
      <c r="W12654" t="str">
        <f t="shared" si="244"/>
        <v>60-89</v>
      </c>
    </row>
    <row r="12655" spans="1:23" x14ac:dyDescent="0.25">
      <c r="A12655" t="s">
        <v>12904</v>
      </c>
      <c r="B12655">
        <v>1890584645</v>
      </c>
      <c r="C12655">
        <v>3760247179</v>
      </c>
      <c r="D12655" s="1">
        <v>45660</v>
      </c>
      <c r="E12655">
        <v>99213</v>
      </c>
      <c r="F12655">
        <v>99205</v>
      </c>
      <c r="G12655" t="s">
        <v>3312</v>
      </c>
      <c r="H12655" s="34">
        <v>84054</v>
      </c>
      <c r="I12655" s="7">
        <v>65562</v>
      </c>
      <c r="J12655" s="7">
        <v>43209.599999999999</v>
      </c>
      <c r="K12655" s="7">
        <v>9240</v>
      </c>
      <c r="L12655" s="7">
        <v>13112.4</v>
      </c>
      <c r="M12655" s="5">
        <v>0.2</v>
      </c>
      <c r="N12655" t="s">
        <v>3140</v>
      </c>
      <c r="O12655" t="s">
        <v>27</v>
      </c>
      <c r="P12655" t="s">
        <v>35</v>
      </c>
      <c r="Q12655" t="s">
        <v>19</v>
      </c>
      <c r="R12655" t="s">
        <v>21</v>
      </c>
      <c r="S12655" t="s">
        <v>21</v>
      </c>
      <c r="T12655" t="s">
        <v>13310</v>
      </c>
      <c r="U12655" s="1">
        <v>45779</v>
      </c>
      <c r="V12655">
        <v>119</v>
      </c>
      <c r="W12655" t="str">
        <f t="shared" si="244"/>
        <v>90-119</v>
      </c>
    </row>
    <row r="12656" spans="1:23" x14ac:dyDescent="0.25">
      <c r="A12656" t="s">
        <v>12905</v>
      </c>
      <c r="B12656">
        <v>1246119669</v>
      </c>
      <c r="C12656">
        <v>4787984648</v>
      </c>
      <c r="D12656" s="1">
        <v>45373</v>
      </c>
      <c r="E12656">
        <v>99222</v>
      </c>
      <c r="F12656">
        <v>99291</v>
      </c>
      <c r="G12656" t="s">
        <v>3331</v>
      </c>
      <c r="H12656" s="34">
        <v>93812</v>
      </c>
      <c r="I12656" s="7">
        <v>76926</v>
      </c>
      <c r="J12656" s="7">
        <v>58170.32</v>
      </c>
      <c r="K12656" s="7">
        <v>4909</v>
      </c>
      <c r="L12656" s="7">
        <v>13846.68</v>
      </c>
      <c r="M12656" s="5">
        <v>0.18</v>
      </c>
      <c r="N12656" t="s">
        <v>3141</v>
      </c>
      <c r="O12656" t="s">
        <v>30</v>
      </c>
      <c r="P12656" t="s">
        <v>3148</v>
      </c>
      <c r="Q12656" t="s">
        <v>19</v>
      </c>
      <c r="R12656" t="s">
        <v>43</v>
      </c>
      <c r="S12656" t="s">
        <v>17</v>
      </c>
      <c r="T12656" t="s">
        <v>13311</v>
      </c>
      <c r="U12656" s="1">
        <v>45518</v>
      </c>
      <c r="V12656">
        <v>145</v>
      </c>
      <c r="W12656" t="str">
        <f t="shared" si="244"/>
        <v>120-149</v>
      </c>
    </row>
    <row r="12657" spans="1:23" x14ac:dyDescent="0.25">
      <c r="A12657" t="s">
        <v>12906</v>
      </c>
      <c r="B12657">
        <v>6840730231</v>
      </c>
      <c r="C12657">
        <v>1899461061</v>
      </c>
      <c r="D12657" s="1">
        <v>45921</v>
      </c>
      <c r="E12657">
        <v>99231</v>
      </c>
      <c r="F12657">
        <v>97110</v>
      </c>
      <c r="G12657" t="s">
        <v>244</v>
      </c>
      <c r="H12657" s="34">
        <v>67294</v>
      </c>
      <c r="I12657" s="7">
        <v>50471</v>
      </c>
      <c r="J12657" s="7">
        <v>27616.35</v>
      </c>
      <c r="K12657" s="7">
        <v>15284</v>
      </c>
      <c r="L12657" s="7">
        <v>7570.65</v>
      </c>
      <c r="M12657" s="5">
        <v>0.15</v>
      </c>
      <c r="N12657" t="s">
        <v>1139</v>
      </c>
      <c r="O12657" t="s">
        <v>27</v>
      </c>
      <c r="P12657" t="s">
        <v>3147</v>
      </c>
      <c r="Q12657" t="s">
        <v>19</v>
      </c>
      <c r="R12657" t="s">
        <v>26</v>
      </c>
      <c r="S12657" t="s">
        <v>17</v>
      </c>
      <c r="T12657" t="s">
        <v>13312</v>
      </c>
      <c r="U12657" s="1">
        <v>46064</v>
      </c>
      <c r="V12657">
        <v>143</v>
      </c>
      <c r="W12657" t="str">
        <f t="shared" si="244"/>
        <v>120-149</v>
      </c>
    </row>
    <row r="12658" spans="1:23" x14ac:dyDescent="0.25">
      <c r="A12658" t="s">
        <v>12907</v>
      </c>
      <c r="B12658">
        <v>3609299575</v>
      </c>
      <c r="C12658">
        <v>4658751180</v>
      </c>
      <c r="D12658" s="1">
        <v>45465</v>
      </c>
      <c r="E12658">
        <v>99223</v>
      </c>
      <c r="F12658">
        <v>99205</v>
      </c>
      <c r="G12658" t="s">
        <v>3253</v>
      </c>
      <c r="H12658" s="34">
        <v>76544</v>
      </c>
      <c r="I12658" s="7">
        <v>60470</v>
      </c>
      <c r="J12658" s="7">
        <v>44116.800000000003</v>
      </c>
      <c r="K12658" s="7">
        <v>6678</v>
      </c>
      <c r="L12658" s="7">
        <v>9675.2000000000007</v>
      </c>
      <c r="M12658" s="5">
        <v>0.16</v>
      </c>
      <c r="N12658" t="s">
        <v>1138</v>
      </c>
      <c r="O12658" t="s">
        <v>30</v>
      </c>
      <c r="P12658" t="s">
        <v>3150</v>
      </c>
      <c r="Q12658" t="s">
        <v>19</v>
      </c>
      <c r="R12658" t="s">
        <v>27</v>
      </c>
      <c r="S12658" t="s">
        <v>21</v>
      </c>
      <c r="T12658" t="s">
        <v>13310</v>
      </c>
      <c r="U12658" s="1">
        <v>45525</v>
      </c>
      <c r="V12658">
        <v>60</v>
      </c>
      <c r="W12658" t="str">
        <f t="shared" si="244"/>
        <v>60-89</v>
      </c>
    </row>
    <row r="12659" spans="1:23" x14ac:dyDescent="0.25">
      <c r="A12659" t="s">
        <v>12908</v>
      </c>
      <c r="B12659">
        <v>2871779033</v>
      </c>
      <c r="C12659">
        <v>3667928051</v>
      </c>
      <c r="D12659" s="1">
        <v>45540</v>
      </c>
      <c r="E12659">
        <v>99233</v>
      </c>
      <c r="F12659">
        <v>99215</v>
      </c>
      <c r="G12659" t="s">
        <v>200</v>
      </c>
      <c r="H12659" s="34">
        <v>87527</v>
      </c>
      <c r="I12659" s="7">
        <v>68271</v>
      </c>
      <c r="J12659" s="7">
        <v>49538.8</v>
      </c>
      <c r="K12659" s="7">
        <v>5078</v>
      </c>
      <c r="L12659" s="7">
        <v>13654.2</v>
      </c>
      <c r="M12659" s="5">
        <v>0.2</v>
      </c>
      <c r="N12659" t="s">
        <v>3140</v>
      </c>
      <c r="O12659" t="s">
        <v>30</v>
      </c>
      <c r="P12659" t="s">
        <v>58</v>
      </c>
      <c r="Q12659" t="s">
        <v>19</v>
      </c>
      <c r="R12659" t="s">
        <v>38</v>
      </c>
      <c r="S12659" t="s">
        <v>27</v>
      </c>
      <c r="T12659" t="s">
        <v>13311</v>
      </c>
      <c r="U12659" s="1">
        <v>45696</v>
      </c>
      <c r="V12659">
        <v>156</v>
      </c>
      <c r="W12659" t="str">
        <f t="shared" si="244"/>
        <v>150-179</v>
      </c>
    </row>
    <row r="12660" spans="1:23" x14ac:dyDescent="0.25">
      <c r="A12660" t="s">
        <v>12909</v>
      </c>
      <c r="B12660">
        <v>3354164611</v>
      </c>
      <c r="C12660">
        <v>7095600352</v>
      </c>
      <c r="D12660" s="1">
        <v>45692</v>
      </c>
      <c r="E12660">
        <v>99233</v>
      </c>
      <c r="F12660">
        <v>90834</v>
      </c>
      <c r="G12660" t="s">
        <v>110</v>
      </c>
      <c r="H12660" s="34">
        <v>89309</v>
      </c>
      <c r="I12660" s="7">
        <v>64302</v>
      </c>
      <c r="J12660" s="7">
        <v>48643.839999999997</v>
      </c>
      <c r="K12660" s="7">
        <v>10514</v>
      </c>
      <c r="L12660" s="7">
        <v>5144.16</v>
      </c>
      <c r="M12660" s="5">
        <v>0.08</v>
      </c>
      <c r="N12660" t="s">
        <v>24</v>
      </c>
      <c r="O12660" t="s">
        <v>27</v>
      </c>
      <c r="P12660" t="s">
        <v>3149</v>
      </c>
      <c r="Q12660" t="s">
        <v>19</v>
      </c>
      <c r="R12660" t="s">
        <v>27</v>
      </c>
      <c r="S12660" t="s">
        <v>17</v>
      </c>
      <c r="T12660" t="s">
        <v>13312</v>
      </c>
      <c r="U12660" s="1">
        <v>45778</v>
      </c>
      <c r="V12660">
        <v>86</v>
      </c>
      <c r="W12660" t="str">
        <f t="shared" si="244"/>
        <v>60-89</v>
      </c>
    </row>
    <row r="12661" spans="1:23" x14ac:dyDescent="0.25">
      <c r="A12661" t="s">
        <v>12910</v>
      </c>
      <c r="B12661">
        <v>2868066255</v>
      </c>
      <c r="C12661">
        <v>1268980458</v>
      </c>
      <c r="D12661" s="1">
        <v>45424</v>
      </c>
      <c r="E12661">
        <v>99232</v>
      </c>
      <c r="F12661">
        <v>99203</v>
      </c>
      <c r="G12661" t="s">
        <v>3316</v>
      </c>
      <c r="H12661" s="34">
        <v>69439</v>
      </c>
      <c r="I12661" s="7">
        <v>49996</v>
      </c>
      <c r="J12661" s="7">
        <v>36708.32</v>
      </c>
      <c r="K12661" s="7">
        <v>9288</v>
      </c>
      <c r="L12661" s="7">
        <v>3999.68</v>
      </c>
      <c r="M12661" s="5">
        <v>0.08</v>
      </c>
      <c r="N12661" t="s">
        <v>24</v>
      </c>
      <c r="O12661" t="s">
        <v>27</v>
      </c>
      <c r="P12661" t="s">
        <v>3146</v>
      </c>
      <c r="Q12661" t="s">
        <v>32</v>
      </c>
      <c r="R12661" t="s">
        <v>21</v>
      </c>
      <c r="S12661" t="s">
        <v>21</v>
      </c>
      <c r="T12661" t="s">
        <v>13311</v>
      </c>
      <c r="U12661" s="1">
        <v>45520</v>
      </c>
      <c r="V12661">
        <v>96</v>
      </c>
      <c r="W12661" t="str">
        <f t="shared" si="244"/>
        <v>90-119</v>
      </c>
    </row>
    <row r="12662" spans="1:23" x14ac:dyDescent="0.25">
      <c r="A12662" t="s">
        <v>12911</v>
      </c>
      <c r="B12662">
        <v>980858779</v>
      </c>
      <c r="C12662">
        <v>7933737707</v>
      </c>
      <c r="D12662" s="1">
        <v>45594</v>
      </c>
      <c r="E12662">
        <v>99233</v>
      </c>
      <c r="F12662">
        <v>85025</v>
      </c>
      <c r="G12662" t="s">
        <v>3438</v>
      </c>
      <c r="H12662" s="34">
        <v>45215</v>
      </c>
      <c r="I12662" s="7">
        <v>32555</v>
      </c>
      <c r="J12662" s="7">
        <v>29950.6</v>
      </c>
      <c r="K12662" s="7">
        <v>0</v>
      </c>
      <c r="L12662" s="7">
        <v>2604.4</v>
      </c>
      <c r="M12662" s="5">
        <v>0.08</v>
      </c>
      <c r="N12662" t="s">
        <v>24</v>
      </c>
      <c r="O12662" t="s">
        <v>17</v>
      </c>
      <c r="P12662" t="s">
        <v>3146</v>
      </c>
      <c r="Q12662" t="s">
        <v>32</v>
      </c>
      <c r="R12662" t="s">
        <v>43</v>
      </c>
      <c r="S12662" t="s">
        <v>17</v>
      </c>
      <c r="T12662" t="s">
        <v>13311</v>
      </c>
      <c r="U12662" s="1">
        <v>45697</v>
      </c>
      <c r="V12662">
        <v>103</v>
      </c>
      <c r="W12662" t="str">
        <f t="shared" si="244"/>
        <v>90-119</v>
      </c>
    </row>
    <row r="12663" spans="1:23" x14ac:dyDescent="0.25">
      <c r="A12663" t="s">
        <v>12912</v>
      </c>
      <c r="B12663">
        <v>5104682224</v>
      </c>
      <c r="C12663">
        <v>4468952272</v>
      </c>
      <c r="D12663" s="1">
        <v>45804</v>
      </c>
      <c r="E12663">
        <v>99232</v>
      </c>
      <c r="F12663">
        <v>99202</v>
      </c>
      <c r="G12663" t="s">
        <v>495</v>
      </c>
      <c r="H12663" s="34">
        <v>57454</v>
      </c>
      <c r="I12663" s="7">
        <v>48836</v>
      </c>
      <c r="J12663" s="7">
        <v>31463.279999999999</v>
      </c>
      <c r="K12663" s="7">
        <v>16396</v>
      </c>
      <c r="L12663" s="7">
        <v>976.72</v>
      </c>
      <c r="M12663" s="5">
        <v>0.02</v>
      </c>
      <c r="N12663" t="s">
        <v>16</v>
      </c>
      <c r="O12663" t="s">
        <v>27</v>
      </c>
      <c r="P12663" t="s">
        <v>25</v>
      </c>
      <c r="Q12663" t="s">
        <v>19</v>
      </c>
      <c r="R12663" t="s">
        <v>21</v>
      </c>
      <c r="S12663" t="s">
        <v>21</v>
      </c>
      <c r="T12663" t="s">
        <v>13310</v>
      </c>
      <c r="U12663" s="1">
        <v>45889</v>
      </c>
      <c r="V12663">
        <v>85</v>
      </c>
      <c r="W12663" t="str">
        <f t="shared" si="244"/>
        <v>60-89</v>
      </c>
    </row>
    <row r="12664" spans="1:23" x14ac:dyDescent="0.25">
      <c r="A12664" t="s">
        <v>12913</v>
      </c>
      <c r="B12664">
        <v>8660220672</v>
      </c>
      <c r="C12664">
        <v>4513936601</v>
      </c>
      <c r="D12664" s="1">
        <v>45851</v>
      </c>
      <c r="E12664">
        <v>99231</v>
      </c>
      <c r="F12664">
        <v>97110</v>
      </c>
      <c r="G12664" t="s">
        <v>131</v>
      </c>
      <c r="H12664" s="34">
        <v>33571</v>
      </c>
      <c r="I12664" s="7">
        <v>28535</v>
      </c>
      <c r="J12664" s="7">
        <v>23711.3</v>
      </c>
      <c r="K12664" s="7">
        <v>4253</v>
      </c>
      <c r="L12664" s="7">
        <v>570.70000000000005</v>
      </c>
      <c r="M12664" s="5">
        <v>0.02</v>
      </c>
      <c r="N12664" t="s">
        <v>16</v>
      </c>
      <c r="O12664" t="s">
        <v>27</v>
      </c>
      <c r="P12664" t="s">
        <v>3148</v>
      </c>
      <c r="Q12664" t="s">
        <v>32</v>
      </c>
      <c r="R12664" t="s">
        <v>26</v>
      </c>
      <c r="S12664" t="s">
        <v>17</v>
      </c>
      <c r="T12664" t="s">
        <v>13312</v>
      </c>
      <c r="U12664" s="1">
        <v>45978</v>
      </c>
      <c r="V12664">
        <v>128</v>
      </c>
      <c r="W12664" t="str">
        <f t="shared" si="244"/>
        <v>120-149</v>
      </c>
    </row>
    <row r="12665" spans="1:23" x14ac:dyDescent="0.25">
      <c r="A12665" t="s">
        <v>12914</v>
      </c>
      <c r="B12665">
        <v>7286118696</v>
      </c>
      <c r="C12665">
        <v>6556763539</v>
      </c>
      <c r="D12665" s="1">
        <v>45319</v>
      </c>
      <c r="E12665">
        <v>99238</v>
      </c>
      <c r="F12665">
        <v>97110</v>
      </c>
      <c r="G12665" t="s">
        <v>3225</v>
      </c>
      <c r="H12665" s="34">
        <v>13395</v>
      </c>
      <c r="I12665" s="7">
        <v>10582</v>
      </c>
      <c r="J12665" s="7">
        <v>8096.8799999999992</v>
      </c>
      <c r="K12665" s="7">
        <v>792</v>
      </c>
      <c r="L12665" s="7">
        <v>1693.12</v>
      </c>
      <c r="M12665" s="5">
        <v>0.16</v>
      </c>
      <c r="N12665" t="s">
        <v>1138</v>
      </c>
      <c r="O12665" t="s">
        <v>30</v>
      </c>
      <c r="P12665" t="s">
        <v>31</v>
      </c>
      <c r="Q12665" t="s">
        <v>32</v>
      </c>
      <c r="R12665" t="s">
        <v>21</v>
      </c>
      <c r="S12665" t="s">
        <v>17</v>
      </c>
      <c r="T12665" t="s">
        <v>13311</v>
      </c>
      <c r="U12665" s="1">
        <v>45497</v>
      </c>
      <c r="V12665">
        <v>178</v>
      </c>
      <c r="W12665" t="str">
        <f t="shared" si="244"/>
        <v>150-179</v>
      </c>
    </row>
    <row r="12666" spans="1:23" x14ac:dyDescent="0.25">
      <c r="A12666" t="s">
        <v>12915</v>
      </c>
      <c r="B12666">
        <v>5458592394</v>
      </c>
      <c r="C12666">
        <v>8203209877</v>
      </c>
      <c r="D12666" s="1">
        <v>45344</v>
      </c>
      <c r="E12666">
        <v>99213</v>
      </c>
      <c r="F12666">
        <v>99202</v>
      </c>
      <c r="G12666" t="s">
        <v>3552</v>
      </c>
      <c r="H12666" s="34">
        <v>70440</v>
      </c>
      <c r="I12666" s="7">
        <v>52830</v>
      </c>
      <c r="J12666" s="7">
        <v>32538.5</v>
      </c>
      <c r="K12666" s="7">
        <v>12367</v>
      </c>
      <c r="L12666" s="7">
        <v>7924.5</v>
      </c>
      <c r="M12666" s="5">
        <v>0.15</v>
      </c>
      <c r="N12666" t="s">
        <v>1139</v>
      </c>
      <c r="O12666" t="s">
        <v>27</v>
      </c>
      <c r="P12666" t="s">
        <v>31</v>
      </c>
      <c r="Q12666" t="s">
        <v>32</v>
      </c>
      <c r="R12666" t="s">
        <v>21</v>
      </c>
      <c r="S12666" t="s">
        <v>17</v>
      </c>
      <c r="T12666" t="s">
        <v>13311</v>
      </c>
      <c r="U12666" s="1">
        <v>45455</v>
      </c>
      <c r="V12666">
        <v>111</v>
      </c>
      <c r="W12666" t="str">
        <f t="shared" si="244"/>
        <v>90-119</v>
      </c>
    </row>
    <row r="12667" spans="1:23" x14ac:dyDescent="0.25">
      <c r="A12667" t="s">
        <v>12916</v>
      </c>
      <c r="B12667">
        <v>2009257661</v>
      </c>
      <c r="C12667">
        <v>4483231187</v>
      </c>
      <c r="D12667" s="1">
        <v>45429</v>
      </c>
      <c r="E12667">
        <v>99233</v>
      </c>
      <c r="F12667">
        <v>99284</v>
      </c>
      <c r="G12667" t="s">
        <v>194</v>
      </c>
      <c r="H12667" s="34">
        <v>58982</v>
      </c>
      <c r="I12667" s="7">
        <v>46006</v>
      </c>
      <c r="J12667" s="7">
        <v>30892.800000000003</v>
      </c>
      <c r="K12667" s="7">
        <v>5912</v>
      </c>
      <c r="L12667" s="7">
        <v>9201.2000000000007</v>
      </c>
      <c r="M12667" s="5">
        <v>0.2</v>
      </c>
      <c r="N12667" t="s">
        <v>3140</v>
      </c>
      <c r="O12667" t="s">
        <v>30</v>
      </c>
      <c r="P12667" t="s">
        <v>58</v>
      </c>
      <c r="Q12667" t="s">
        <v>19</v>
      </c>
      <c r="R12667" t="s">
        <v>21</v>
      </c>
      <c r="S12667" t="s">
        <v>27</v>
      </c>
      <c r="T12667" t="s">
        <v>13310</v>
      </c>
      <c r="U12667" s="1">
        <v>45548</v>
      </c>
      <c r="V12667">
        <v>119</v>
      </c>
      <c r="W12667" t="str">
        <f t="shared" si="244"/>
        <v>90-119</v>
      </c>
    </row>
    <row r="12668" spans="1:23" x14ac:dyDescent="0.25">
      <c r="A12668" t="s">
        <v>12917</v>
      </c>
      <c r="B12668">
        <v>6749144561</v>
      </c>
      <c r="C12668">
        <v>3007900522</v>
      </c>
      <c r="D12668" s="1">
        <v>45709</v>
      </c>
      <c r="E12668">
        <v>99232</v>
      </c>
      <c r="F12668">
        <v>36415</v>
      </c>
      <c r="G12668" t="s">
        <v>3453</v>
      </c>
      <c r="H12668" s="34">
        <v>31952</v>
      </c>
      <c r="I12668" s="7">
        <v>25242</v>
      </c>
      <c r="J12668" s="7">
        <v>21203.279999999999</v>
      </c>
      <c r="K12668" s="7">
        <v>0</v>
      </c>
      <c r="L12668" s="7">
        <v>4038.72</v>
      </c>
      <c r="M12668" s="5">
        <v>0.16</v>
      </c>
      <c r="N12668" t="s">
        <v>1138</v>
      </c>
      <c r="O12668" t="s">
        <v>17</v>
      </c>
      <c r="P12668" t="s">
        <v>31</v>
      </c>
      <c r="Q12668" t="s">
        <v>32</v>
      </c>
      <c r="R12668" t="s">
        <v>21</v>
      </c>
      <c r="S12668" t="s">
        <v>27</v>
      </c>
      <c r="T12668" t="s">
        <v>13312</v>
      </c>
      <c r="U12668" s="1">
        <v>45810</v>
      </c>
      <c r="V12668">
        <v>101</v>
      </c>
      <c r="W12668" t="str">
        <f t="shared" si="244"/>
        <v>90-119</v>
      </c>
    </row>
    <row r="12669" spans="1:23" x14ac:dyDescent="0.25">
      <c r="A12669" t="s">
        <v>12918</v>
      </c>
      <c r="B12669">
        <v>204408621</v>
      </c>
      <c r="C12669">
        <v>8543703259</v>
      </c>
      <c r="D12669" s="1">
        <v>45651</v>
      </c>
      <c r="E12669">
        <v>99214</v>
      </c>
      <c r="F12669">
        <v>99211</v>
      </c>
      <c r="G12669" t="s">
        <v>3288</v>
      </c>
      <c r="H12669" s="34">
        <v>80124</v>
      </c>
      <c r="I12669" s="7">
        <v>52081</v>
      </c>
      <c r="J12669" s="7">
        <v>34165.279999999999</v>
      </c>
      <c r="K12669" s="7">
        <v>11666</v>
      </c>
      <c r="L12669" s="7">
        <v>6249.72</v>
      </c>
      <c r="M12669" s="5">
        <v>0.12</v>
      </c>
      <c r="N12669" t="s">
        <v>46</v>
      </c>
      <c r="O12669" t="s">
        <v>27</v>
      </c>
      <c r="P12669" t="s">
        <v>58</v>
      </c>
      <c r="Q12669" t="s">
        <v>19</v>
      </c>
      <c r="R12669" t="s">
        <v>20</v>
      </c>
      <c r="S12669" t="s">
        <v>27</v>
      </c>
      <c r="T12669" t="s">
        <v>13310</v>
      </c>
      <c r="U12669" s="1">
        <v>45784</v>
      </c>
      <c r="V12669">
        <v>133</v>
      </c>
      <c r="W12669" t="str">
        <f t="shared" si="244"/>
        <v>120-149</v>
      </c>
    </row>
    <row r="12670" spans="1:23" x14ac:dyDescent="0.25">
      <c r="A12670" t="s">
        <v>12919</v>
      </c>
      <c r="B12670">
        <v>9228021186</v>
      </c>
      <c r="C12670">
        <v>6185687276</v>
      </c>
      <c r="D12670" s="1">
        <v>45884</v>
      </c>
      <c r="E12670">
        <v>99213</v>
      </c>
      <c r="F12670">
        <v>36415</v>
      </c>
      <c r="G12670" t="s">
        <v>69</v>
      </c>
      <c r="H12670" s="34">
        <v>64368</v>
      </c>
      <c r="I12670" s="7">
        <v>41839</v>
      </c>
      <c r="J12670" s="7">
        <v>33981.32</v>
      </c>
      <c r="K12670" s="7">
        <v>2837</v>
      </c>
      <c r="L12670" s="7">
        <v>5020.68</v>
      </c>
      <c r="M12670" s="5">
        <v>0.12</v>
      </c>
      <c r="N12670" t="s">
        <v>46</v>
      </c>
      <c r="O12670" t="s">
        <v>30</v>
      </c>
      <c r="P12670" t="s">
        <v>97</v>
      </c>
      <c r="Q12670" t="s">
        <v>19</v>
      </c>
      <c r="R12670" t="s">
        <v>38</v>
      </c>
      <c r="S12670" t="s">
        <v>17</v>
      </c>
      <c r="T12670" t="s">
        <v>13310</v>
      </c>
      <c r="U12670" s="1">
        <v>46052</v>
      </c>
      <c r="V12670">
        <v>168</v>
      </c>
      <c r="W12670" t="str">
        <f t="shared" si="244"/>
        <v>150-179</v>
      </c>
    </row>
    <row r="12671" spans="1:23" x14ac:dyDescent="0.25">
      <c r="A12671" t="s">
        <v>12920</v>
      </c>
      <c r="B12671">
        <v>7351370613</v>
      </c>
      <c r="C12671">
        <v>1140796559</v>
      </c>
      <c r="D12671" s="1">
        <v>45305</v>
      </c>
      <c r="E12671">
        <v>99215</v>
      </c>
      <c r="F12671">
        <v>99215</v>
      </c>
      <c r="G12671" t="s">
        <v>3357</v>
      </c>
      <c r="H12671" s="34">
        <v>7411</v>
      </c>
      <c r="I12671" s="7">
        <v>5781</v>
      </c>
      <c r="J12671" s="7">
        <v>2329.8000000000002</v>
      </c>
      <c r="K12671" s="7">
        <v>2295</v>
      </c>
      <c r="L12671" s="7">
        <v>1156.2</v>
      </c>
      <c r="M12671" s="5">
        <v>0.2</v>
      </c>
      <c r="N12671" t="s">
        <v>3140</v>
      </c>
      <c r="O12671" t="s">
        <v>27</v>
      </c>
      <c r="P12671" t="s">
        <v>3149</v>
      </c>
      <c r="Q12671" t="s">
        <v>32</v>
      </c>
      <c r="R12671" t="s">
        <v>27</v>
      </c>
      <c r="S12671" t="s">
        <v>21</v>
      </c>
      <c r="T12671" t="s">
        <v>13310</v>
      </c>
      <c r="U12671" s="1">
        <v>45470</v>
      </c>
      <c r="V12671">
        <v>165</v>
      </c>
      <c r="W12671" t="str">
        <f t="shared" si="244"/>
        <v>150-179</v>
      </c>
    </row>
    <row r="12672" spans="1:23" x14ac:dyDescent="0.25">
      <c r="A12672" t="s">
        <v>12921</v>
      </c>
      <c r="B12672">
        <v>4849859533</v>
      </c>
      <c r="C12672">
        <v>1511907958</v>
      </c>
      <c r="D12672" s="1">
        <v>45508</v>
      </c>
      <c r="E12672">
        <v>99221</v>
      </c>
      <c r="F12672">
        <v>99212</v>
      </c>
      <c r="G12672" t="s">
        <v>240</v>
      </c>
      <c r="H12672" s="34">
        <v>69298</v>
      </c>
      <c r="I12672" s="7">
        <v>45044</v>
      </c>
      <c r="J12672" s="7">
        <v>24652.720000000001</v>
      </c>
      <c r="K12672" s="7">
        <v>14986</v>
      </c>
      <c r="L12672" s="7">
        <v>5405.28</v>
      </c>
      <c r="M12672" s="5">
        <v>0.12</v>
      </c>
      <c r="N12672" t="s">
        <v>46</v>
      </c>
      <c r="O12672" t="s">
        <v>27</v>
      </c>
      <c r="P12672" t="s">
        <v>3146</v>
      </c>
      <c r="Q12672" t="s">
        <v>32</v>
      </c>
      <c r="R12672" t="s">
        <v>27</v>
      </c>
      <c r="S12672" t="s">
        <v>27</v>
      </c>
      <c r="T12672" t="s">
        <v>13310</v>
      </c>
      <c r="U12672" s="1">
        <v>45652</v>
      </c>
      <c r="V12672">
        <v>144</v>
      </c>
      <c r="W12672" t="str">
        <f t="shared" si="244"/>
        <v>120-149</v>
      </c>
    </row>
    <row r="12673" spans="1:23" x14ac:dyDescent="0.25">
      <c r="A12673" t="s">
        <v>12922</v>
      </c>
      <c r="B12673">
        <v>8565798178</v>
      </c>
      <c r="C12673">
        <v>8833342767</v>
      </c>
      <c r="D12673" s="1">
        <v>45660</v>
      </c>
      <c r="E12673">
        <v>99214</v>
      </c>
      <c r="F12673">
        <v>36415</v>
      </c>
      <c r="G12673" t="s">
        <v>83</v>
      </c>
      <c r="H12673" s="34">
        <v>68579</v>
      </c>
      <c r="I12673" s="7">
        <v>54863</v>
      </c>
      <c r="J12673" s="7">
        <v>47182.18</v>
      </c>
      <c r="K12673" s="7">
        <v>0</v>
      </c>
      <c r="L12673" s="7">
        <v>7680.82</v>
      </c>
      <c r="M12673" s="5">
        <v>0.14000000000000001</v>
      </c>
      <c r="N12673" t="s">
        <v>1135</v>
      </c>
      <c r="O12673" t="s">
        <v>17</v>
      </c>
      <c r="P12673" t="s">
        <v>3148</v>
      </c>
      <c r="Q12673" t="s">
        <v>19</v>
      </c>
      <c r="R12673" t="s">
        <v>38</v>
      </c>
      <c r="S12673" t="s">
        <v>27</v>
      </c>
      <c r="T12673" t="s">
        <v>13310</v>
      </c>
      <c r="U12673" s="1">
        <v>45797</v>
      </c>
      <c r="V12673">
        <v>137</v>
      </c>
      <c r="W12673" t="str">
        <f t="shared" si="244"/>
        <v>120-149</v>
      </c>
    </row>
    <row r="12674" spans="1:23" x14ac:dyDescent="0.25">
      <c r="A12674" t="s">
        <v>12923</v>
      </c>
      <c r="B12674">
        <v>6812107174</v>
      </c>
      <c r="C12674">
        <v>7030227500</v>
      </c>
      <c r="D12674" s="1">
        <v>45423</v>
      </c>
      <c r="E12674">
        <v>99215</v>
      </c>
      <c r="F12674">
        <v>36415</v>
      </c>
      <c r="G12674" t="s">
        <v>29</v>
      </c>
      <c r="H12674" s="34">
        <v>87308</v>
      </c>
      <c r="I12674" s="7">
        <v>69846</v>
      </c>
      <c r="J12674" s="7">
        <v>60067.56</v>
      </c>
      <c r="K12674" s="7">
        <v>0</v>
      </c>
      <c r="L12674" s="7">
        <v>9778.44</v>
      </c>
      <c r="M12674" s="5">
        <v>0.14000000000000001</v>
      </c>
      <c r="N12674" t="s">
        <v>1135</v>
      </c>
      <c r="O12674" t="s">
        <v>17</v>
      </c>
      <c r="P12674" t="s">
        <v>25</v>
      </c>
      <c r="Q12674" t="s">
        <v>32</v>
      </c>
      <c r="R12674" t="s">
        <v>27</v>
      </c>
      <c r="S12674" t="s">
        <v>17</v>
      </c>
      <c r="T12674" t="s">
        <v>13310</v>
      </c>
      <c r="U12674" s="1">
        <v>45513</v>
      </c>
      <c r="V12674">
        <v>90</v>
      </c>
      <c r="W12674" t="str">
        <f t="shared" si="244"/>
        <v>90-119</v>
      </c>
    </row>
    <row r="12675" spans="1:23" x14ac:dyDescent="0.25">
      <c r="A12675" t="s">
        <v>12924</v>
      </c>
      <c r="B12675">
        <v>2258445059</v>
      </c>
      <c r="C12675">
        <v>4309136763</v>
      </c>
      <c r="D12675" s="1">
        <v>45566</v>
      </c>
      <c r="E12675">
        <v>99223</v>
      </c>
      <c r="F12675">
        <v>99292</v>
      </c>
      <c r="G12675" t="s">
        <v>3253</v>
      </c>
      <c r="H12675" s="34">
        <v>60228</v>
      </c>
      <c r="I12675" s="7">
        <v>51194</v>
      </c>
      <c r="J12675" s="7">
        <v>41550.120000000003</v>
      </c>
      <c r="K12675" s="7">
        <v>8620</v>
      </c>
      <c r="L12675" s="7">
        <v>1023.88</v>
      </c>
      <c r="M12675" s="5">
        <v>0.02</v>
      </c>
      <c r="N12675" t="s">
        <v>16</v>
      </c>
      <c r="O12675" t="s">
        <v>30</v>
      </c>
      <c r="P12675" t="s">
        <v>18</v>
      </c>
      <c r="Q12675" t="s">
        <v>32</v>
      </c>
      <c r="R12675" t="s">
        <v>26</v>
      </c>
      <c r="S12675" t="s">
        <v>21</v>
      </c>
      <c r="T12675" t="s">
        <v>13312</v>
      </c>
      <c r="U12675" s="1">
        <v>45641</v>
      </c>
      <c r="V12675">
        <v>75</v>
      </c>
      <c r="W12675" t="str">
        <f t="shared" ref="W12675:W12738" si="245">IF(V12675="","",IF(V12675&lt;30,"0-29",IF(V12675&lt;60,"30-59",IF(V12675&lt;90,"60-89",IF(V12675&lt;120,"90-119",IF(V12675&lt;150,"120-149",IF(V12675&lt;180,"150-179",IF(V12675&lt;210,"180-209",IF(V12675&lt;240,"210-239",IF(V12675&lt;270,"240-269",IF(V12675&lt;300,"270-299",IF(V12675&lt;330,"300-329",IF(V12675&lt;360,"330-359","360+")))))))))))))</f>
        <v>60-89</v>
      </c>
    </row>
    <row r="12676" spans="1:23" x14ac:dyDescent="0.25">
      <c r="A12676" t="s">
        <v>12925</v>
      </c>
      <c r="B12676">
        <v>5375454480</v>
      </c>
      <c r="C12676">
        <v>9001243840</v>
      </c>
      <c r="D12676" s="1">
        <v>45824</v>
      </c>
      <c r="E12676">
        <v>99233</v>
      </c>
      <c r="F12676">
        <v>81000</v>
      </c>
      <c r="G12676" t="s">
        <v>191</v>
      </c>
      <c r="H12676" s="34">
        <v>83584</v>
      </c>
      <c r="I12676" s="7">
        <v>65196</v>
      </c>
      <c r="J12676" s="7">
        <v>39727.800000000003</v>
      </c>
      <c r="K12676" s="7">
        <v>12429</v>
      </c>
      <c r="L12676" s="7">
        <v>13039.2</v>
      </c>
      <c r="M12676" s="5">
        <v>0.2</v>
      </c>
      <c r="N12676" t="s">
        <v>3140</v>
      </c>
      <c r="O12676" t="s">
        <v>27</v>
      </c>
      <c r="P12676" t="s">
        <v>3149</v>
      </c>
      <c r="Q12676" t="s">
        <v>19</v>
      </c>
      <c r="R12676" t="s">
        <v>38</v>
      </c>
      <c r="S12676" t="s">
        <v>21</v>
      </c>
      <c r="T12676" t="s">
        <v>13312</v>
      </c>
      <c r="U12676" s="1">
        <v>45872</v>
      </c>
      <c r="V12676">
        <v>48</v>
      </c>
      <c r="W12676" t="str">
        <f t="shared" si="245"/>
        <v>30-59</v>
      </c>
    </row>
    <row r="12677" spans="1:23" x14ac:dyDescent="0.25">
      <c r="A12677" t="s">
        <v>12926</v>
      </c>
      <c r="B12677">
        <v>3702498401</v>
      </c>
      <c r="C12677">
        <v>3076198614</v>
      </c>
      <c r="D12677" s="1">
        <v>45367</v>
      </c>
      <c r="E12677">
        <v>99214</v>
      </c>
      <c r="F12677">
        <v>99202</v>
      </c>
      <c r="G12677" t="s">
        <v>3449</v>
      </c>
      <c r="H12677" s="34">
        <v>85669</v>
      </c>
      <c r="I12677" s="7">
        <v>55685</v>
      </c>
      <c r="J12677" s="7">
        <v>27214.799999999999</v>
      </c>
      <c r="K12677" s="7">
        <v>21788</v>
      </c>
      <c r="L12677" s="7">
        <v>6682.2</v>
      </c>
      <c r="M12677" s="5">
        <v>0.12</v>
      </c>
      <c r="N12677" t="s">
        <v>46</v>
      </c>
      <c r="O12677" t="s">
        <v>27</v>
      </c>
      <c r="P12677" t="s">
        <v>40</v>
      </c>
      <c r="Q12677" t="s">
        <v>19</v>
      </c>
      <c r="R12677" t="s">
        <v>26</v>
      </c>
      <c r="S12677" t="s">
        <v>17</v>
      </c>
      <c r="T12677" t="s">
        <v>13312</v>
      </c>
      <c r="U12677" s="1">
        <v>45537</v>
      </c>
      <c r="V12677">
        <v>170</v>
      </c>
      <c r="W12677" t="str">
        <f t="shared" si="245"/>
        <v>150-179</v>
      </c>
    </row>
    <row r="12678" spans="1:23" x14ac:dyDescent="0.25">
      <c r="A12678" t="s">
        <v>12927</v>
      </c>
      <c r="B12678">
        <v>7954127509</v>
      </c>
      <c r="C12678">
        <v>9088004545</v>
      </c>
      <c r="D12678" s="1">
        <v>45433</v>
      </c>
      <c r="E12678">
        <v>99223</v>
      </c>
      <c r="F12678">
        <v>99215</v>
      </c>
      <c r="G12678" t="s">
        <v>3316</v>
      </c>
      <c r="H12678" s="34">
        <v>68875</v>
      </c>
      <c r="I12678" s="7">
        <v>44769</v>
      </c>
      <c r="J12678" s="7">
        <v>39396.720000000001</v>
      </c>
      <c r="K12678" s="7">
        <v>0</v>
      </c>
      <c r="L12678" s="7">
        <v>5372.28</v>
      </c>
      <c r="M12678" s="5">
        <v>0.12</v>
      </c>
      <c r="N12678" t="s">
        <v>46</v>
      </c>
      <c r="O12678" t="s">
        <v>17</v>
      </c>
      <c r="P12678" t="s">
        <v>55</v>
      </c>
      <c r="Q12678" t="s">
        <v>32</v>
      </c>
      <c r="R12678" t="s">
        <v>20</v>
      </c>
      <c r="S12678" t="s">
        <v>27</v>
      </c>
      <c r="T12678" t="s">
        <v>13312</v>
      </c>
      <c r="U12678" s="1">
        <v>45512</v>
      </c>
      <c r="V12678">
        <v>79</v>
      </c>
      <c r="W12678" t="str">
        <f t="shared" si="245"/>
        <v>60-89</v>
      </c>
    </row>
    <row r="12679" spans="1:23" x14ac:dyDescent="0.25">
      <c r="A12679" t="s">
        <v>12928</v>
      </c>
      <c r="B12679">
        <v>7010620483</v>
      </c>
      <c r="C12679">
        <v>9541800225</v>
      </c>
      <c r="D12679" s="1">
        <v>45537</v>
      </c>
      <c r="E12679">
        <v>99223</v>
      </c>
      <c r="F12679">
        <v>99291</v>
      </c>
      <c r="G12679" t="s">
        <v>3253</v>
      </c>
      <c r="H12679" s="34">
        <v>92505</v>
      </c>
      <c r="I12679" s="7">
        <v>74004</v>
      </c>
      <c r="J12679" s="7">
        <v>63643.44</v>
      </c>
      <c r="K12679" s="7">
        <v>0</v>
      </c>
      <c r="L12679" s="7">
        <v>10360.56</v>
      </c>
      <c r="M12679" s="5">
        <v>0.14000000000000001</v>
      </c>
      <c r="N12679" t="s">
        <v>1135</v>
      </c>
      <c r="O12679" t="s">
        <v>17</v>
      </c>
      <c r="P12679" t="s">
        <v>3150</v>
      </c>
      <c r="Q12679" t="s">
        <v>32</v>
      </c>
      <c r="R12679" t="s">
        <v>20</v>
      </c>
      <c r="S12679" t="s">
        <v>17</v>
      </c>
      <c r="T12679" t="s">
        <v>13310</v>
      </c>
      <c r="U12679" s="1">
        <v>45600</v>
      </c>
      <c r="V12679">
        <v>63</v>
      </c>
      <c r="W12679" t="str">
        <f t="shared" si="245"/>
        <v>60-89</v>
      </c>
    </row>
    <row r="12680" spans="1:23" x14ac:dyDescent="0.25">
      <c r="A12680" t="s">
        <v>12929</v>
      </c>
      <c r="B12680">
        <v>1164145979</v>
      </c>
      <c r="C12680">
        <v>3663250907</v>
      </c>
      <c r="D12680" s="1">
        <v>45450</v>
      </c>
      <c r="E12680">
        <v>99232</v>
      </c>
      <c r="F12680">
        <v>71046</v>
      </c>
      <c r="G12680" t="s">
        <v>54</v>
      </c>
      <c r="H12680" s="34">
        <v>54724</v>
      </c>
      <c r="I12680" s="7">
        <v>43779</v>
      </c>
      <c r="J12680" s="7">
        <v>34545.94</v>
      </c>
      <c r="K12680" s="7">
        <v>3104</v>
      </c>
      <c r="L12680" s="7">
        <v>6129.06</v>
      </c>
      <c r="M12680" s="5">
        <v>0.14000000000000001</v>
      </c>
      <c r="N12680" t="s">
        <v>1135</v>
      </c>
      <c r="O12680" t="s">
        <v>30</v>
      </c>
      <c r="P12680" t="s">
        <v>97</v>
      </c>
      <c r="Q12680" t="s">
        <v>32</v>
      </c>
      <c r="R12680" t="s">
        <v>26</v>
      </c>
      <c r="S12680" t="s">
        <v>17</v>
      </c>
      <c r="T12680" t="s">
        <v>13310</v>
      </c>
      <c r="U12680" s="1">
        <v>45628</v>
      </c>
      <c r="V12680">
        <v>178</v>
      </c>
      <c r="W12680" t="str">
        <f t="shared" si="245"/>
        <v>150-179</v>
      </c>
    </row>
    <row r="12681" spans="1:23" x14ac:dyDescent="0.25">
      <c r="A12681" t="s">
        <v>12930</v>
      </c>
      <c r="B12681">
        <v>9708366001</v>
      </c>
      <c r="C12681">
        <v>3857957840</v>
      </c>
      <c r="D12681" s="1">
        <v>45573</v>
      </c>
      <c r="E12681">
        <v>99213</v>
      </c>
      <c r="F12681">
        <v>99283</v>
      </c>
      <c r="G12681" t="s">
        <v>3244</v>
      </c>
      <c r="H12681" s="34">
        <v>32137</v>
      </c>
      <c r="I12681" s="7">
        <v>25388</v>
      </c>
      <c r="J12681" s="7">
        <v>21325.919999999998</v>
      </c>
      <c r="K12681" s="7">
        <v>0</v>
      </c>
      <c r="L12681" s="7">
        <v>4062.08</v>
      </c>
      <c r="M12681" s="5">
        <v>0.16</v>
      </c>
      <c r="N12681" t="s">
        <v>1138</v>
      </c>
      <c r="O12681" t="s">
        <v>17</v>
      </c>
      <c r="P12681" t="s">
        <v>3148</v>
      </c>
      <c r="Q12681" t="s">
        <v>32</v>
      </c>
      <c r="R12681" t="s">
        <v>20</v>
      </c>
      <c r="S12681" t="s">
        <v>21</v>
      </c>
      <c r="T12681" t="s">
        <v>13312</v>
      </c>
      <c r="U12681" s="1">
        <v>45661</v>
      </c>
      <c r="V12681">
        <v>88</v>
      </c>
      <c r="W12681" t="str">
        <f t="shared" si="245"/>
        <v>60-89</v>
      </c>
    </row>
    <row r="12682" spans="1:23" x14ac:dyDescent="0.25">
      <c r="A12682" t="s">
        <v>12931</v>
      </c>
      <c r="B12682">
        <v>5747669298</v>
      </c>
      <c r="C12682">
        <v>4813267130</v>
      </c>
      <c r="D12682" s="1">
        <v>45554</v>
      </c>
      <c r="E12682">
        <v>99233</v>
      </c>
      <c r="F12682">
        <v>99292</v>
      </c>
      <c r="G12682" t="s">
        <v>293</v>
      </c>
      <c r="H12682" s="34">
        <v>62559</v>
      </c>
      <c r="I12682" s="7">
        <v>50047</v>
      </c>
      <c r="J12682" s="7">
        <v>43040.42</v>
      </c>
      <c r="K12682" s="7">
        <v>0</v>
      </c>
      <c r="L12682" s="7">
        <v>7006.58</v>
      </c>
      <c r="M12682" s="5">
        <v>0.14000000000000001</v>
      </c>
      <c r="N12682" t="s">
        <v>1135</v>
      </c>
      <c r="O12682" t="s">
        <v>17</v>
      </c>
      <c r="P12682" t="s">
        <v>25</v>
      </c>
      <c r="Q12682" t="s">
        <v>32</v>
      </c>
      <c r="R12682" t="s">
        <v>38</v>
      </c>
      <c r="S12682" t="s">
        <v>17</v>
      </c>
      <c r="T12682" t="s">
        <v>13311</v>
      </c>
      <c r="U12682" s="1">
        <v>45700</v>
      </c>
      <c r="V12682">
        <v>146</v>
      </c>
      <c r="W12682" t="str">
        <f t="shared" si="245"/>
        <v>120-149</v>
      </c>
    </row>
    <row r="12683" spans="1:23" x14ac:dyDescent="0.25">
      <c r="A12683" t="s">
        <v>12932</v>
      </c>
      <c r="B12683">
        <v>2736290513</v>
      </c>
      <c r="C12683">
        <v>7760472665</v>
      </c>
      <c r="D12683" s="1">
        <v>45600</v>
      </c>
      <c r="E12683">
        <v>99232</v>
      </c>
      <c r="F12683">
        <v>99213</v>
      </c>
      <c r="G12683" t="s">
        <v>71</v>
      </c>
      <c r="H12683" s="34">
        <v>56716</v>
      </c>
      <c r="I12683" s="7">
        <v>48209</v>
      </c>
      <c r="J12683" s="7">
        <v>38888.82</v>
      </c>
      <c r="K12683" s="7">
        <v>8356</v>
      </c>
      <c r="L12683" s="7">
        <v>964.18</v>
      </c>
      <c r="M12683" s="5">
        <v>0.02</v>
      </c>
      <c r="N12683" t="s">
        <v>16</v>
      </c>
      <c r="O12683" t="s">
        <v>27</v>
      </c>
      <c r="P12683" t="s">
        <v>3146</v>
      </c>
      <c r="Q12683" t="s">
        <v>19</v>
      </c>
      <c r="R12683" t="s">
        <v>20</v>
      </c>
      <c r="S12683" t="s">
        <v>21</v>
      </c>
      <c r="T12683" t="s">
        <v>13311</v>
      </c>
      <c r="U12683" s="1">
        <v>45763</v>
      </c>
      <c r="V12683">
        <v>163</v>
      </c>
      <c r="W12683" t="str">
        <f t="shared" si="245"/>
        <v>150-179</v>
      </c>
    </row>
    <row r="12684" spans="1:23" x14ac:dyDescent="0.25">
      <c r="A12684" t="s">
        <v>12933</v>
      </c>
      <c r="B12684">
        <v>5867663224</v>
      </c>
      <c r="C12684">
        <v>5804919372</v>
      </c>
      <c r="D12684" s="1">
        <v>45567</v>
      </c>
      <c r="E12684">
        <v>99223</v>
      </c>
      <c r="F12684">
        <v>99281</v>
      </c>
      <c r="G12684" t="s">
        <v>67</v>
      </c>
      <c r="H12684" s="34">
        <v>84580</v>
      </c>
      <c r="I12684" s="7">
        <v>71893</v>
      </c>
      <c r="J12684" s="7">
        <v>54938.14</v>
      </c>
      <c r="K12684" s="7">
        <v>15517</v>
      </c>
      <c r="L12684" s="7">
        <v>1437.86</v>
      </c>
      <c r="M12684" s="5">
        <v>0.02</v>
      </c>
      <c r="N12684" t="s">
        <v>16</v>
      </c>
      <c r="O12684" t="s">
        <v>27</v>
      </c>
      <c r="P12684" t="s">
        <v>3146</v>
      </c>
      <c r="Q12684" t="s">
        <v>19</v>
      </c>
      <c r="R12684" t="s">
        <v>43</v>
      </c>
      <c r="S12684" t="s">
        <v>17</v>
      </c>
      <c r="T12684" t="s">
        <v>13310</v>
      </c>
      <c r="U12684" s="1">
        <v>45671</v>
      </c>
      <c r="V12684">
        <v>104</v>
      </c>
      <c r="W12684" t="str">
        <f t="shared" si="245"/>
        <v>90-119</v>
      </c>
    </row>
    <row r="12685" spans="1:23" x14ac:dyDescent="0.25">
      <c r="A12685" t="s">
        <v>12934</v>
      </c>
      <c r="B12685">
        <v>1531981031</v>
      </c>
      <c r="C12685">
        <v>8076301924</v>
      </c>
      <c r="D12685" s="1">
        <v>45905</v>
      </c>
      <c r="E12685">
        <v>99232</v>
      </c>
      <c r="F12685">
        <v>99211</v>
      </c>
      <c r="G12685" t="s">
        <v>81</v>
      </c>
      <c r="H12685" s="34">
        <v>83057</v>
      </c>
      <c r="I12685" s="7">
        <v>66446</v>
      </c>
      <c r="J12685" s="7">
        <v>57143.56</v>
      </c>
      <c r="K12685" s="7">
        <v>0</v>
      </c>
      <c r="L12685" s="7">
        <v>9302.44</v>
      </c>
      <c r="M12685" s="5">
        <v>0.14000000000000001</v>
      </c>
      <c r="N12685" t="s">
        <v>1135</v>
      </c>
      <c r="O12685" t="s">
        <v>17</v>
      </c>
      <c r="P12685" t="s">
        <v>40</v>
      </c>
      <c r="Q12685" t="s">
        <v>19</v>
      </c>
      <c r="R12685" t="s">
        <v>27</v>
      </c>
      <c r="S12685" t="s">
        <v>17</v>
      </c>
      <c r="T12685" t="s">
        <v>13311</v>
      </c>
      <c r="U12685" s="1">
        <v>45989</v>
      </c>
      <c r="V12685">
        <v>84</v>
      </c>
      <c r="W12685" t="str">
        <f t="shared" si="245"/>
        <v>60-89</v>
      </c>
    </row>
    <row r="12686" spans="1:23" x14ac:dyDescent="0.25">
      <c r="A12686" t="s">
        <v>12935</v>
      </c>
      <c r="B12686">
        <v>5794721343</v>
      </c>
      <c r="C12686">
        <v>5738723283</v>
      </c>
      <c r="D12686" s="1">
        <v>45893</v>
      </c>
      <c r="E12686">
        <v>99215</v>
      </c>
      <c r="F12686">
        <v>99201</v>
      </c>
      <c r="G12686" t="s">
        <v>152</v>
      </c>
      <c r="H12686" s="34">
        <v>56750</v>
      </c>
      <c r="I12686" s="7">
        <v>46535</v>
      </c>
      <c r="J12686" s="7">
        <v>32228.699999999997</v>
      </c>
      <c r="K12686" s="7">
        <v>5930</v>
      </c>
      <c r="L12686" s="7">
        <v>8376.2999999999993</v>
      </c>
      <c r="M12686" s="5">
        <v>0.18</v>
      </c>
      <c r="N12686" t="s">
        <v>3141</v>
      </c>
      <c r="O12686" t="s">
        <v>30</v>
      </c>
      <c r="P12686" t="s">
        <v>18</v>
      </c>
      <c r="Q12686" t="s">
        <v>32</v>
      </c>
      <c r="R12686" t="s">
        <v>20</v>
      </c>
      <c r="S12686" t="s">
        <v>17</v>
      </c>
      <c r="T12686" t="s">
        <v>13311</v>
      </c>
      <c r="U12686" s="1">
        <v>46026</v>
      </c>
      <c r="V12686">
        <v>133</v>
      </c>
      <c r="W12686" t="str">
        <f t="shared" si="245"/>
        <v>120-149</v>
      </c>
    </row>
    <row r="12687" spans="1:23" x14ac:dyDescent="0.25">
      <c r="A12687" t="s">
        <v>12936</v>
      </c>
      <c r="B12687">
        <v>341328006</v>
      </c>
      <c r="C12687">
        <v>2681123195</v>
      </c>
      <c r="D12687" s="1">
        <v>45542</v>
      </c>
      <c r="E12687">
        <v>99231</v>
      </c>
      <c r="F12687">
        <v>99203</v>
      </c>
      <c r="G12687" t="s">
        <v>445</v>
      </c>
      <c r="H12687" s="34">
        <v>40122</v>
      </c>
      <c r="I12687" s="7">
        <v>32900</v>
      </c>
      <c r="J12687" s="7">
        <v>25643</v>
      </c>
      <c r="K12687" s="7">
        <v>1335</v>
      </c>
      <c r="L12687" s="7">
        <v>5922</v>
      </c>
      <c r="M12687" s="5">
        <v>0.18</v>
      </c>
      <c r="N12687" t="s">
        <v>3141</v>
      </c>
      <c r="O12687" t="s">
        <v>30</v>
      </c>
      <c r="P12687" t="s">
        <v>3146</v>
      </c>
      <c r="Q12687" t="s">
        <v>32</v>
      </c>
      <c r="R12687" t="s">
        <v>21</v>
      </c>
      <c r="S12687" t="s">
        <v>27</v>
      </c>
      <c r="T12687" t="s">
        <v>13311</v>
      </c>
      <c r="U12687" s="1">
        <v>45671</v>
      </c>
      <c r="V12687">
        <v>129</v>
      </c>
      <c r="W12687" t="str">
        <f t="shared" si="245"/>
        <v>120-149</v>
      </c>
    </row>
    <row r="12688" spans="1:23" x14ac:dyDescent="0.25">
      <c r="A12688" t="s">
        <v>12937</v>
      </c>
      <c r="B12688">
        <v>6985249375</v>
      </c>
      <c r="C12688">
        <v>2065224132</v>
      </c>
      <c r="D12688" s="1">
        <v>45364</v>
      </c>
      <c r="E12688">
        <v>99238</v>
      </c>
      <c r="F12688">
        <v>99214</v>
      </c>
      <c r="G12688" t="s">
        <v>3247</v>
      </c>
      <c r="H12688" s="34">
        <v>80147</v>
      </c>
      <c r="I12688" s="7">
        <v>65721</v>
      </c>
      <c r="J12688" s="7">
        <v>39679.22</v>
      </c>
      <c r="K12688" s="7">
        <v>14212</v>
      </c>
      <c r="L12688" s="7">
        <v>11829.78</v>
      </c>
      <c r="M12688" s="5">
        <v>0.18</v>
      </c>
      <c r="N12688" t="s">
        <v>3141</v>
      </c>
      <c r="O12688" t="s">
        <v>27</v>
      </c>
      <c r="P12688" t="s">
        <v>31</v>
      </c>
      <c r="Q12688" t="s">
        <v>32</v>
      </c>
      <c r="R12688" t="s">
        <v>38</v>
      </c>
      <c r="S12688" t="s">
        <v>17</v>
      </c>
      <c r="T12688" t="s">
        <v>13312</v>
      </c>
      <c r="U12688" s="1">
        <v>45515</v>
      </c>
      <c r="V12688">
        <v>151</v>
      </c>
      <c r="W12688" t="str">
        <f t="shared" si="245"/>
        <v>150-179</v>
      </c>
    </row>
    <row r="12689" spans="1:23" x14ac:dyDescent="0.25">
      <c r="A12689" t="s">
        <v>12938</v>
      </c>
      <c r="B12689">
        <v>856897194</v>
      </c>
      <c r="C12689">
        <v>8557135306</v>
      </c>
      <c r="D12689" s="1">
        <v>45363</v>
      </c>
      <c r="E12689">
        <v>99232</v>
      </c>
      <c r="F12689">
        <v>99284</v>
      </c>
      <c r="G12689" t="s">
        <v>122</v>
      </c>
      <c r="H12689" s="34">
        <v>39565</v>
      </c>
      <c r="I12689" s="7">
        <v>33630</v>
      </c>
      <c r="J12689" s="7">
        <v>32957.4</v>
      </c>
      <c r="K12689" s="7">
        <v>0</v>
      </c>
      <c r="L12689" s="7">
        <v>672.6</v>
      </c>
      <c r="M12689" s="5">
        <v>0.02</v>
      </c>
      <c r="N12689" t="s">
        <v>16</v>
      </c>
      <c r="O12689" t="s">
        <v>17</v>
      </c>
      <c r="P12689" t="s">
        <v>25</v>
      </c>
      <c r="Q12689" t="s">
        <v>19</v>
      </c>
      <c r="R12689" t="s">
        <v>26</v>
      </c>
      <c r="S12689" t="s">
        <v>21</v>
      </c>
      <c r="T12689" t="s">
        <v>13311</v>
      </c>
      <c r="U12689" s="1">
        <v>45432</v>
      </c>
      <c r="V12689">
        <v>69</v>
      </c>
      <c r="W12689" t="str">
        <f t="shared" si="245"/>
        <v>60-89</v>
      </c>
    </row>
    <row r="12690" spans="1:23" x14ac:dyDescent="0.25">
      <c r="A12690" t="s">
        <v>12939</v>
      </c>
      <c r="B12690">
        <v>9905395258</v>
      </c>
      <c r="C12690">
        <v>393572796</v>
      </c>
      <c r="D12690" s="1">
        <v>45543</v>
      </c>
      <c r="E12690">
        <v>99231</v>
      </c>
      <c r="F12690">
        <v>99281</v>
      </c>
      <c r="G12690" t="s">
        <v>114</v>
      </c>
      <c r="H12690" s="34">
        <v>52312</v>
      </c>
      <c r="I12690" s="7">
        <v>40803</v>
      </c>
      <c r="J12690" s="7">
        <v>28494.400000000001</v>
      </c>
      <c r="K12690" s="7">
        <v>4148</v>
      </c>
      <c r="L12690" s="7">
        <v>8160.6</v>
      </c>
      <c r="M12690" s="5">
        <v>0.2</v>
      </c>
      <c r="N12690" t="s">
        <v>3140</v>
      </c>
      <c r="O12690" t="s">
        <v>30</v>
      </c>
      <c r="P12690" t="s">
        <v>3148</v>
      </c>
      <c r="Q12690" t="s">
        <v>32</v>
      </c>
      <c r="R12690" t="s">
        <v>21</v>
      </c>
      <c r="S12690" t="s">
        <v>27</v>
      </c>
      <c r="T12690" t="s">
        <v>13310</v>
      </c>
      <c r="U12690" s="1">
        <v>45592</v>
      </c>
      <c r="V12690">
        <v>49</v>
      </c>
      <c r="W12690" t="str">
        <f t="shared" si="245"/>
        <v>30-59</v>
      </c>
    </row>
    <row r="12691" spans="1:23" x14ac:dyDescent="0.25">
      <c r="A12691" t="s">
        <v>12940</v>
      </c>
      <c r="B12691">
        <v>663529870</v>
      </c>
      <c r="C12691">
        <v>1762369360</v>
      </c>
      <c r="D12691" s="1">
        <v>45888</v>
      </c>
      <c r="E12691">
        <v>99232</v>
      </c>
      <c r="F12691">
        <v>99215</v>
      </c>
      <c r="G12691" t="s">
        <v>318</v>
      </c>
      <c r="H12691" s="34">
        <v>81778</v>
      </c>
      <c r="I12691" s="7">
        <v>64605</v>
      </c>
      <c r="J12691" s="7">
        <v>48244.2</v>
      </c>
      <c r="K12691" s="7">
        <v>6024</v>
      </c>
      <c r="L12691" s="7">
        <v>10336.799999999999</v>
      </c>
      <c r="M12691" s="5">
        <v>0.16</v>
      </c>
      <c r="N12691" t="s">
        <v>1138</v>
      </c>
      <c r="O12691" t="s">
        <v>30</v>
      </c>
      <c r="P12691" t="s">
        <v>3149</v>
      </c>
      <c r="Q12691" t="s">
        <v>32</v>
      </c>
      <c r="R12691" t="s">
        <v>21</v>
      </c>
      <c r="S12691" t="s">
        <v>17</v>
      </c>
      <c r="T12691" t="s">
        <v>13311</v>
      </c>
      <c r="U12691" s="1">
        <v>46021</v>
      </c>
      <c r="V12691">
        <v>133</v>
      </c>
      <c r="W12691" t="str">
        <f t="shared" si="245"/>
        <v>120-149</v>
      </c>
    </row>
    <row r="12692" spans="1:23" x14ac:dyDescent="0.25">
      <c r="A12692" t="s">
        <v>12941</v>
      </c>
      <c r="B12692">
        <v>2646149637</v>
      </c>
      <c r="C12692">
        <v>2256790423</v>
      </c>
      <c r="D12692" s="1">
        <v>45557</v>
      </c>
      <c r="E12692">
        <v>99233</v>
      </c>
      <c r="F12692">
        <v>99204</v>
      </c>
      <c r="G12692" t="s">
        <v>54</v>
      </c>
      <c r="H12692" s="34">
        <v>12948</v>
      </c>
      <c r="I12692" s="7">
        <v>10358</v>
      </c>
      <c r="J12692" s="7">
        <v>7564.88</v>
      </c>
      <c r="K12692" s="7">
        <v>1343</v>
      </c>
      <c r="L12692" s="7">
        <v>1450.12</v>
      </c>
      <c r="M12692" s="5">
        <v>0.14000000000000001</v>
      </c>
      <c r="N12692" t="s">
        <v>1135</v>
      </c>
      <c r="O12692" t="s">
        <v>30</v>
      </c>
      <c r="P12692" t="s">
        <v>31</v>
      </c>
      <c r="Q12692" t="s">
        <v>32</v>
      </c>
      <c r="R12692" t="s">
        <v>26</v>
      </c>
      <c r="S12692" t="s">
        <v>27</v>
      </c>
      <c r="T12692" t="s">
        <v>13311</v>
      </c>
      <c r="U12692" s="1">
        <v>45699</v>
      </c>
      <c r="V12692">
        <v>142</v>
      </c>
      <c r="W12692" t="str">
        <f t="shared" si="245"/>
        <v>120-149</v>
      </c>
    </row>
    <row r="12693" spans="1:23" x14ac:dyDescent="0.25">
      <c r="A12693" t="s">
        <v>12942</v>
      </c>
      <c r="B12693">
        <v>9874819361</v>
      </c>
      <c r="C12693">
        <v>5793865449</v>
      </c>
      <c r="D12693" s="1">
        <v>45868</v>
      </c>
      <c r="E12693">
        <v>99232</v>
      </c>
      <c r="F12693">
        <v>99213</v>
      </c>
      <c r="G12693" t="s">
        <v>131</v>
      </c>
      <c r="H12693" s="34">
        <v>91311</v>
      </c>
      <c r="I12693" s="7">
        <v>74875</v>
      </c>
      <c r="J12693" s="7">
        <v>61397.5</v>
      </c>
      <c r="K12693" s="7">
        <v>0</v>
      </c>
      <c r="L12693" s="7">
        <v>13477.5</v>
      </c>
      <c r="M12693" s="5">
        <v>0.18</v>
      </c>
      <c r="N12693" t="s">
        <v>3141</v>
      </c>
      <c r="O12693" t="s">
        <v>17</v>
      </c>
      <c r="P12693" t="s">
        <v>18</v>
      </c>
      <c r="Q12693" t="s">
        <v>19</v>
      </c>
      <c r="R12693" t="s">
        <v>38</v>
      </c>
      <c r="S12693" t="s">
        <v>21</v>
      </c>
      <c r="T12693" t="s">
        <v>13312</v>
      </c>
      <c r="U12693" s="1">
        <v>46014</v>
      </c>
      <c r="V12693">
        <v>146</v>
      </c>
      <c r="W12693" t="str">
        <f t="shared" si="245"/>
        <v>120-149</v>
      </c>
    </row>
    <row r="12694" spans="1:23" x14ac:dyDescent="0.25">
      <c r="A12694" t="s">
        <v>12943</v>
      </c>
      <c r="B12694">
        <v>9769709622</v>
      </c>
      <c r="C12694">
        <v>8376640691</v>
      </c>
      <c r="D12694" s="1">
        <v>45738</v>
      </c>
      <c r="E12694">
        <v>99238</v>
      </c>
      <c r="F12694">
        <v>99212</v>
      </c>
      <c r="G12694" t="s">
        <v>3352</v>
      </c>
      <c r="H12694" s="34">
        <v>87473</v>
      </c>
      <c r="I12694" s="7">
        <v>62981</v>
      </c>
      <c r="J12694" s="7">
        <v>52746.52</v>
      </c>
      <c r="K12694" s="7">
        <v>5196</v>
      </c>
      <c r="L12694" s="7">
        <v>5038.4799999999996</v>
      </c>
      <c r="M12694" s="5">
        <v>0.08</v>
      </c>
      <c r="N12694" t="s">
        <v>24</v>
      </c>
      <c r="O12694" t="s">
        <v>30</v>
      </c>
      <c r="P12694" t="s">
        <v>35</v>
      </c>
      <c r="Q12694" t="s">
        <v>19</v>
      </c>
      <c r="R12694" t="s">
        <v>27</v>
      </c>
      <c r="S12694" t="s">
        <v>27</v>
      </c>
      <c r="T12694" t="s">
        <v>13311</v>
      </c>
      <c r="U12694" s="1">
        <v>45875</v>
      </c>
      <c r="V12694">
        <v>137</v>
      </c>
      <c r="W12694" t="str">
        <f t="shared" si="245"/>
        <v>120-149</v>
      </c>
    </row>
    <row r="12695" spans="1:23" x14ac:dyDescent="0.25">
      <c r="A12695" t="s">
        <v>12944</v>
      </c>
      <c r="B12695">
        <v>5504611556</v>
      </c>
      <c r="C12695">
        <v>4835935892</v>
      </c>
      <c r="D12695" s="1">
        <v>45908</v>
      </c>
      <c r="E12695">
        <v>99238</v>
      </c>
      <c r="F12695">
        <v>90834</v>
      </c>
      <c r="G12695" t="s">
        <v>3482</v>
      </c>
      <c r="H12695" s="34">
        <v>44100</v>
      </c>
      <c r="I12695" s="7">
        <v>31752</v>
      </c>
      <c r="J12695" s="7">
        <v>19532.84</v>
      </c>
      <c r="K12695" s="7">
        <v>9679</v>
      </c>
      <c r="L12695" s="7">
        <v>2540.16</v>
      </c>
      <c r="M12695" s="5">
        <v>0.08</v>
      </c>
      <c r="N12695" t="s">
        <v>24</v>
      </c>
      <c r="O12695" t="s">
        <v>27</v>
      </c>
      <c r="P12695" t="s">
        <v>40</v>
      </c>
      <c r="Q12695" t="s">
        <v>32</v>
      </c>
      <c r="R12695" t="s">
        <v>21</v>
      </c>
      <c r="S12695" t="s">
        <v>21</v>
      </c>
      <c r="T12695" t="s">
        <v>13310</v>
      </c>
      <c r="U12695" s="1">
        <v>46017</v>
      </c>
      <c r="V12695">
        <v>109</v>
      </c>
      <c r="W12695" t="str">
        <f t="shared" si="245"/>
        <v>90-119</v>
      </c>
    </row>
    <row r="12696" spans="1:23" x14ac:dyDescent="0.25">
      <c r="A12696" t="s">
        <v>12945</v>
      </c>
      <c r="B12696">
        <v>1181072576</v>
      </c>
      <c r="C12696">
        <v>7474437278</v>
      </c>
      <c r="D12696" s="1">
        <v>45577</v>
      </c>
      <c r="E12696">
        <v>99213</v>
      </c>
      <c r="F12696">
        <v>36415</v>
      </c>
      <c r="G12696" t="s">
        <v>194</v>
      </c>
      <c r="H12696" s="34">
        <v>85812</v>
      </c>
      <c r="I12696" s="7">
        <v>55778</v>
      </c>
      <c r="J12696" s="7">
        <v>27515.64</v>
      </c>
      <c r="K12696" s="7">
        <v>21569</v>
      </c>
      <c r="L12696" s="7">
        <v>6693.36</v>
      </c>
      <c r="M12696" s="5">
        <v>0.12</v>
      </c>
      <c r="N12696" t="s">
        <v>46</v>
      </c>
      <c r="O12696" t="s">
        <v>27</v>
      </c>
      <c r="P12696" t="s">
        <v>40</v>
      </c>
      <c r="Q12696" t="s">
        <v>32</v>
      </c>
      <c r="R12696" t="s">
        <v>43</v>
      </c>
      <c r="S12696" t="s">
        <v>27</v>
      </c>
      <c r="T12696" t="s">
        <v>13310</v>
      </c>
      <c r="U12696" s="1">
        <v>45685</v>
      </c>
      <c r="V12696">
        <v>108</v>
      </c>
      <c r="W12696" t="str">
        <f t="shared" si="245"/>
        <v>90-119</v>
      </c>
    </row>
    <row r="12697" spans="1:23" x14ac:dyDescent="0.25">
      <c r="A12697" t="s">
        <v>12946</v>
      </c>
      <c r="B12697">
        <v>5014423721</v>
      </c>
      <c r="C12697">
        <v>3057540329</v>
      </c>
      <c r="D12697" s="1">
        <v>45872</v>
      </c>
      <c r="E12697">
        <v>99233</v>
      </c>
      <c r="F12697">
        <v>71046</v>
      </c>
      <c r="G12697" t="s">
        <v>120</v>
      </c>
      <c r="H12697" s="34">
        <v>68158</v>
      </c>
      <c r="I12697" s="7">
        <v>55890</v>
      </c>
      <c r="J12697" s="7">
        <v>42607.8</v>
      </c>
      <c r="K12697" s="7">
        <v>3222</v>
      </c>
      <c r="L12697" s="7">
        <v>10060.200000000001</v>
      </c>
      <c r="M12697" s="5">
        <v>0.18</v>
      </c>
      <c r="N12697" t="s">
        <v>3141</v>
      </c>
      <c r="O12697" t="s">
        <v>30</v>
      </c>
      <c r="P12697" t="s">
        <v>40</v>
      </c>
      <c r="Q12697" t="s">
        <v>32</v>
      </c>
      <c r="R12697" t="s">
        <v>21</v>
      </c>
      <c r="S12697" t="s">
        <v>27</v>
      </c>
      <c r="T12697" t="s">
        <v>13310</v>
      </c>
      <c r="U12697" s="1">
        <v>46000</v>
      </c>
      <c r="V12697">
        <v>128</v>
      </c>
      <c r="W12697" t="str">
        <f t="shared" si="245"/>
        <v>120-149</v>
      </c>
    </row>
    <row r="12698" spans="1:23" x14ac:dyDescent="0.25">
      <c r="A12698" t="s">
        <v>12947</v>
      </c>
      <c r="B12698">
        <v>1614624654</v>
      </c>
      <c r="C12698">
        <v>6564454945</v>
      </c>
      <c r="D12698" s="1">
        <v>45611</v>
      </c>
      <c r="E12698">
        <v>99215</v>
      </c>
      <c r="F12698">
        <v>71046</v>
      </c>
      <c r="G12698" t="s">
        <v>244</v>
      </c>
      <c r="H12698" s="34">
        <v>42112</v>
      </c>
      <c r="I12698" s="7">
        <v>34532</v>
      </c>
      <c r="J12698" s="7">
        <v>24436.240000000002</v>
      </c>
      <c r="K12698" s="7">
        <v>3880</v>
      </c>
      <c r="L12698" s="7">
        <v>6215.76</v>
      </c>
      <c r="M12698" s="5">
        <v>0.18</v>
      </c>
      <c r="N12698" t="s">
        <v>3141</v>
      </c>
      <c r="O12698" t="s">
        <v>30</v>
      </c>
      <c r="P12698" t="s">
        <v>3146</v>
      </c>
      <c r="Q12698" t="s">
        <v>19</v>
      </c>
      <c r="R12698" t="s">
        <v>21</v>
      </c>
      <c r="S12698" t="s">
        <v>21</v>
      </c>
      <c r="T12698" t="s">
        <v>13312</v>
      </c>
      <c r="U12698" s="1">
        <v>45733</v>
      </c>
      <c r="V12698">
        <v>122</v>
      </c>
      <c r="W12698" t="str">
        <f t="shared" si="245"/>
        <v>120-149</v>
      </c>
    </row>
    <row r="12699" spans="1:23" x14ac:dyDescent="0.25">
      <c r="A12699" t="s">
        <v>12948</v>
      </c>
      <c r="B12699">
        <v>5113016657</v>
      </c>
      <c r="C12699">
        <v>116758653</v>
      </c>
      <c r="D12699" s="1">
        <v>45795</v>
      </c>
      <c r="E12699">
        <v>99238</v>
      </c>
      <c r="F12699">
        <v>99212</v>
      </c>
      <c r="G12699" t="s">
        <v>77</v>
      </c>
      <c r="H12699" s="34">
        <v>86607</v>
      </c>
      <c r="I12699" s="7">
        <v>69286</v>
      </c>
      <c r="J12699" s="7">
        <v>29796.959999999999</v>
      </c>
      <c r="K12699" s="7">
        <v>29789</v>
      </c>
      <c r="L12699" s="7">
        <v>9700.0400000000009</v>
      </c>
      <c r="M12699" s="5">
        <v>0.14000000000000001</v>
      </c>
      <c r="N12699" t="s">
        <v>1135</v>
      </c>
      <c r="O12699" t="s">
        <v>27</v>
      </c>
      <c r="P12699" t="s">
        <v>3150</v>
      </c>
      <c r="Q12699" t="s">
        <v>19</v>
      </c>
      <c r="R12699" t="s">
        <v>21</v>
      </c>
      <c r="S12699" t="s">
        <v>17</v>
      </c>
      <c r="T12699" t="s">
        <v>13311</v>
      </c>
      <c r="U12699" s="1">
        <v>45969</v>
      </c>
      <c r="V12699">
        <v>174</v>
      </c>
      <c r="W12699" t="str">
        <f t="shared" si="245"/>
        <v>150-179</v>
      </c>
    </row>
    <row r="12700" spans="1:23" x14ac:dyDescent="0.25">
      <c r="A12700" t="s">
        <v>12949</v>
      </c>
      <c r="B12700">
        <v>1200779104</v>
      </c>
      <c r="C12700">
        <v>1765822674</v>
      </c>
      <c r="D12700" s="1">
        <v>45692</v>
      </c>
      <c r="E12700">
        <v>99215</v>
      </c>
      <c r="F12700">
        <v>99215</v>
      </c>
      <c r="G12700" t="s">
        <v>203</v>
      </c>
      <c r="H12700" s="34">
        <v>49195</v>
      </c>
      <c r="I12700" s="7">
        <v>35420</v>
      </c>
      <c r="J12700" s="7">
        <v>28334.400000000001</v>
      </c>
      <c r="K12700" s="7">
        <v>4252</v>
      </c>
      <c r="L12700" s="7">
        <v>2833.6</v>
      </c>
      <c r="M12700" s="5">
        <v>0.08</v>
      </c>
      <c r="N12700" t="s">
        <v>24</v>
      </c>
      <c r="O12700" t="s">
        <v>30</v>
      </c>
      <c r="P12700" t="s">
        <v>3146</v>
      </c>
      <c r="Q12700" t="s">
        <v>32</v>
      </c>
      <c r="R12700" t="s">
        <v>20</v>
      </c>
      <c r="S12700" t="s">
        <v>17</v>
      </c>
      <c r="T12700" t="s">
        <v>13311</v>
      </c>
      <c r="U12700" s="1">
        <v>45724</v>
      </c>
      <c r="V12700">
        <v>32</v>
      </c>
      <c r="W12700" t="str">
        <f t="shared" si="245"/>
        <v>30-59</v>
      </c>
    </row>
    <row r="12701" spans="1:23" x14ac:dyDescent="0.25">
      <c r="A12701" t="s">
        <v>12950</v>
      </c>
      <c r="B12701">
        <v>5513670822</v>
      </c>
      <c r="C12701">
        <v>3575312996</v>
      </c>
      <c r="D12701" s="1">
        <v>45589</v>
      </c>
      <c r="E12701">
        <v>99221</v>
      </c>
      <c r="F12701">
        <v>99285</v>
      </c>
      <c r="G12701" t="s">
        <v>23</v>
      </c>
      <c r="H12701" s="34">
        <v>40822</v>
      </c>
      <c r="I12701" s="7">
        <v>30617</v>
      </c>
      <c r="J12701" s="7">
        <v>26024.45</v>
      </c>
      <c r="K12701" s="7">
        <v>0</v>
      </c>
      <c r="L12701" s="7">
        <v>4592.55</v>
      </c>
      <c r="M12701" s="5">
        <v>0.15</v>
      </c>
      <c r="N12701" t="s">
        <v>1139</v>
      </c>
      <c r="O12701" t="s">
        <v>17</v>
      </c>
      <c r="P12701" t="s">
        <v>3147</v>
      </c>
      <c r="Q12701" t="s">
        <v>32</v>
      </c>
      <c r="R12701" t="s">
        <v>27</v>
      </c>
      <c r="S12701" t="s">
        <v>17</v>
      </c>
      <c r="T12701" t="s">
        <v>13310</v>
      </c>
      <c r="U12701" s="1">
        <v>45687</v>
      </c>
      <c r="V12701">
        <v>98</v>
      </c>
      <c r="W12701" t="str">
        <f t="shared" si="245"/>
        <v>90-119</v>
      </c>
    </row>
    <row r="12702" spans="1:23" x14ac:dyDescent="0.25">
      <c r="A12702" t="s">
        <v>12951</v>
      </c>
      <c r="B12702">
        <v>8272921244</v>
      </c>
      <c r="C12702">
        <v>2886267003</v>
      </c>
      <c r="D12702" s="1">
        <v>45405</v>
      </c>
      <c r="E12702">
        <v>99213</v>
      </c>
      <c r="F12702">
        <v>99283</v>
      </c>
      <c r="G12702" t="s">
        <v>191</v>
      </c>
      <c r="H12702" s="34">
        <v>88684</v>
      </c>
      <c r="I12702" s="7">
        <v>75381</v>
      </c>
      <c r="J12702" s="7">
        <v>73873.38</v>
      </c>
      <c r="K12702" s="7">
        <v>0</v>
      </c>
      <c r="L12702" s="7">
        <v>1507.62</v>
      </c>
      <c r="M12702" s="5">
        <v>0.02</v>
      </c>
      <c r="N12702" t="s">
        <v>16</v>
      </c>
      <c r="O12702" t="s">
        <v>17</v>
      </c>
      <c r="P12702" t="s">
        <v>58</v>
      </c>
      <c r="Q12702" t="s">
        <v>19</v>
      </c>
      <c r="R12702" t="s">
        <v>21</v>
      </c>
      <c r="S12702" t="s">
        <v>21</v>
      </c>
      <c r="T12702" t="s">
        <v>13312</v>
      </c>
      <c r="U12702" s="1">
        <v>45447</v>
      </c>
      <c r="V12702">
        <v>42</v>
      </c>
      <c r="W12702" t="str">
        <f t="shared" si="245"/>
        <v>30-59</v>
      </c>
    </row>
    <row r="12703" spans="1:23" x14ac:dyDescent="0.25">
      <c r="A12703" t="s">
        <v>12952</v>
      </c>
      <c r="B12703">
        <v>9474110713</v>
      </c>
      <c r="C12703">
        <v>6411410893</v>
      </c>
      <c r="D12703" s="1">
        <v>45916</v>
      </c>
      <c r="E12703">
        <v>99214</v>
      </c>
      <c r="F12703">
        <v>99283</v>
      </c>
      <c r="G12703" t="s">
        <v>3286</v>
      </c>
      <c r="H12703" s="34">
        <v>82834</v>
      </c>
      <c r="I12703" s="7">
        <v>62126</v>
      </c>
      <c r="J12703" s="7">
        <v>48275.1</v>
      </c>
      <c r="K12703" s="7">
        <v>4532</v>
      </c>
      <c r="L12703" s="7">
        <v>9318.9</v>
      </c>
      <c r="M12703" s="5">
        <v>0.15</v>
      </c>
      <c r="N12703" t="s">
        <v>1139</v>
      </c>
      <c r="O12703" t="s">
        <v>30</v>
      </c>
      <c r="P12703" t="s">
        <v>58</v>
      </c>
      <c r="Q12703" t="s">
        <v>32</v>
      </c>
      <c r="R12703" t="s">
        <v>27</v>
      </c>
      <c r="S12703" t="s">
        <v>27</v>
      </c>
      <c r="T12703" t="s">
        <v>13311</v>
      </c>
      <c r="U12703" s="1">
        <v>46035</v>
      </c>
      <c r="V12703">
        <v>119</v>
      </c>
      <c r="W12703" t="str">
        <f t="shared" si="245"/>
        <v>90-119</v>
      </c>
    </row>
    <row r="12704" spans="1:23" x14ac:dyDescent="0.25">
      <c r="A12704" t="s">
        <v>12953</v>
      </c>
      <c r="B12704">
        <v>4569693419</v>
      </c>
      <c r="C12704">
        <v>3188673729</v>
      </c>
      <c r="D12704" s="1">
        <v>45792</v>
      </c>
      <c r="E12704">
        <v>99223</v>
      </c>
      <c r="F12704">
        <v>99205</v>
      </c>
      <c r="G12704" t="s">
        <v>127</v>
      </c>
      <c r="H12704" s="34">
        <v>94830</v>
      </c>
      <c r="I12704" s="7">
        <v>71123</v>
      </c>
      <c r="J12704" s="7">
        <v>32089.55</v>
      </c>
      <c r="K12704" s="7">
        <v>28365</v>
      </c>
      <c r="L12704" s="7">
        <v>10668.45</v>
      </c>
      <c r="M12704" s="5">
        <v>0.15</v>
      </c>
      <c r="N12704" t="s">
        <v>1139</v>
      </c>
      <c r="O12704" t="s">
        <v>27</v>
      </c>
      <c r="P12704" t="s">
        <v>58</v>
      </c>
      <c r="Q12704" t="s">
        <v>19</v>
      </c>
      <c r="R12704" t="s">
        <v>20</v>
      </c>
      <c r="S12704" t="s">
        <v>21</v>
      </c>
      <c r="T12704" t="s">
        <v>13311</v>
      </c>
      <c r="U12704" s="1">
        <v>45838</v>
      </c>
      <c r="V12704">
        <v>46</v>
      </c>
      <c r="W12704" t="str">
        <f t="shared" si="245"/>
        <v>30-59</v>
      </c>
    </row>
    <row r="12705" spans="1:23" x14ac:dyDescent="0.25">
      <c r="A12705" t="s">
        <v>12954</v>
      </c>
      <c r="B12705">
        <v>4990956062</v>
      </c>
      <c r="C12705">
        <v>4859108445</v>
      </c>
      <c r="D12705" s="1">
        <v>45643</v>
      </c>
      <c r="E12705">
        <v>99215</v>
      </c>
      <c r="F12705">
        <v>99215</v>
      </c>
      <c r="G12705" t="s">
        <v>3537</v>
      </c>
      <c r="H12705" s="34">
        <v>43046</v>
      </c>
      <c r="I12705" s="7">
        <v>32285</v>
      </c>
      <c r="J12705" s="7">
        <v>27442.25</v>
      </c>
      <c r="K12705" s="7">
        <v>0</v>
      </c>
      <c r="L12705" s="7">
        <v>4842.75</v>
      </c>
      <c r="M12705" s="5">
        <v>0.15</v>
      </c>
      <c r="N12705" t="s">
        <v>1139</v>
      </c>
      <c r="O12705" t="s">
        <v>17</v>
      </c>
      <c r="P12705" t="s">
        <v>3148</v>
      </c>
      <c r="Q12705" t="s">
        <v>32</v>
      </c>
      <c r="R12705" t="s">
        <v>43</v>
      </c>
      <c r="S12705" t="s">
        <v>21</v>
      </c>
      <c r="T12705" t="s">
        <v>13310</v>
      </c>
      <c r="U12705" s="1">
        <v>45769</v>
      </c>
      <c r="V12705">
        <v>126</v>
      </c>
      <c r="W12705" t="str">
        <f t="shared" si="245"/>
        <v>120-149</v>
      </c>
    </row>
    <row r="12706" spans="1:23" x14ac:dyDescent="0.25">
      <c r="A12706" t="s">
        <v>12955</v>
      </c>
      <c r="B12706">
        <v>2174700191</v>
      </c>
      <c r="C12706">
        <v>3636947674</v>
      </c>
      <c r="D12706" s="1">
        <v>45422</v>
      </c>
      <c r="E12706">
        <v>99215</v>
      </c>
      <c r="F12706">
        <v>99215</v>
      </c>
      <c r="G12706" t="s">
        <v>445</v>
      </c>
      <c r="H12706" s="34">
        <v>44564</v>
      </c>
      <c r="I12706" s="7">
        <v>34760</v>
      </c>
      <c r="J12706" s="7">
        <v>22693</v>
      </c>
      <c r="K12706" s="7">
        <v>5115</v>
      </c>
      <c r="L12706" s="7">
        <v>6952</v>
      </c>
      <c r="M12706" s="5">
        <v>0.2</v>
      </c>
      <c r="N12706" t="s">
        <v>3140</v>
      </c>
      <c r="O12706" t="s">
        <v>30</v>
      </c>
      <c r="P12706" t="s">
        <v>55</v>
      </c>
      <c r="Q12706" t="s">
        <v>32</v>
      </c>
      <c r="R12706" t="s">
        <v>20</v>
      </c>
      <c r="S12706" t="s">
        <v>17</v>
      </c>
      <c r="T12706" t="s">
        <v>13312</v>
      </c>
      <c r="U12706" s="1">
        <v>45591</v>
      </c>
      <c r="V12706">
        <v>169</v>
      </c>
      <c r="W12706" t="str">
        <f t="shared" si="245"/>
        <v>150-179</v>
      </c>
    </row>
    <row r="12707" spans="1:23" x14ac:dyDescent="0.25">
      <c r="A12707" t="s">
        <v>12956</v>
      </c>
      <c r="B12707">
        <v>838149190</v>
      </c>
      <c r="C12707">
        <v>5350100963</v>
      </c>
      <c r="D12707" s="1">
        <v>45293</v>
      </c>
      <c r="E12707">
        <v>99222</v>
      </c>
      <c r="F12707">
        <v>36415</v>
      </c>
      <c r="G12707" t="s">
        <v>3258</v>
      </c>
      <c r="H12707" s="34">
        <v>63777</v>
      </c>
      <c r="I12707" s="7">
        <v>41455</v>
      </c>
      <c r="J12707" s="7">
        <v>26615.4</v>
      </c>
      <c r="K12707" s="7">
        <v>9865</v>
      </c>
      <c r="L12707" s="7">
        <v>4974.6000000000004</v>
      </c>
      <c r="M12707" s="5">
        <v>0.12</v>
      </c>
      <c r="N12707" t="s">
        <v>46</v>
      </c>
      <c r="O12707" t="s">
        <v>27</v>
      </c>
      <c r="P12707" t="s">
        <v>18</v>
      </c>
      <c r="Q12707" t="s">
        <v>19</v>
      </c>
      <c r="R12707" t="s">
        <v>26</v>
      </c>
      <c r="S12707" t="s">
        <v>27</v>
      </c>
      <c r="T12707" t="s">
        <v>13312</v>
      </c>
      <c r="U12707" s="1">
        <v>45387</v>
      </c>
      <c r="V12707">
        <v>94</v>
      </c>
      <c r="W12707" t="str">
        <f t="shared" si="245"/>
        <v>90-119</v>
      </c>
    </row>
    <row r="12708" spans="1:23" x14ac:dyDescent="0.25">
      <c r="A12708" t="s">
        <v>12957</v>
      </c>
      <c r="B12708">
        <v>4557879476</v>
      </c>
      <c r="C12708">
        <v>9979584407</v>
      </c>
      <c r="D12708" s="1">
        <v>45454</v>
      </c>
      <c r="E12708">
        <v>99214</v>
      </c>
      <c r="F12708">
        <v>97110</v>
      </c>
      <c r="G12708" t="s">
        <v>3223</v>
      </c>
      <c r="H12708" s="34">
        <v>43010</v>
      </c>
      <c r="I12708" s="7">
        <v>35268</v>
      </c>
      <c r="J12708" s="7">
        <v>28919.759999999998</v>
      </c>
      <c r="K12708" s="7">
        <v>0</v>
      </c>
      <c r="L12708" s="7">
        <v>6348.24</v>
      </c>
      <c r="M12708" s="5">
        <v>0.18</v>
      </c>
      <c r="N12708" t="s">
        <v>3141</v>
      </c>
      <c r="O12708" t="s">
        <v>17</v>
      </c>
      <c r="P12708" t="s">
        <v>35</v>
      </c>
      <c r="Q12708" t="s">
        <v>32</v>
      </c>
      <c r="R12708" t="s">
        <v>26</v>
      </c>
      <c r="S12708" t="s">
        <v>17</v>
      </c>
      <c r="T12708" t="s">
        <v>13310</v>
      </c>
      <c r="U12708" s="1">
        <v>45620</v>
      </c>
      <c r="V12708">
        <v>166</v>
      </c>
      <c r="W12708" t="str">
        <f t="shared" si="245"/>
        <v>150-179</v>
      </c>
    </row>
    <row r="12709" spans="1:23" x14ac:dyDescent="0.25">
      <c r="A12709" t="s">
        <v>12958</v>
      </c>
      <c r="B12709">
        <v>8173198295</v>
      </c>
      <c r="C12709">
        <v>6706130221</v>
      </c>
      <c r="D12709" s="1">
        <v>45385</v>
      </c>
      <c r="E12709">
        <v>99222</v>
      </c>
      <c r="F12709">
        <v>36415</v>
      </c>
      <c r="G12709" t="s">
        <v>3394</v>
      </c>
      <c r="H12709" s="34">
        <v>54629</v>
      </c>
      <c r="I12709" s="7">
        <v>39333</v>
      </c>
      <c r="J12709" s="7">
        <v>36186.36</v>
      </c>
      <c r="K12709" s="7">
        <v>0</v>
      </c>
      <c r="L12709" s="7">
        <v>3146.64</v>
      </c>
      <c r="M12709" s="5">
        <v>0.08</v>
      </c>
      <c r="N12709" t="s">
        <v>24</v>
      </c>
      <c r="O12709" t="s">
        <v>17</v>
      </c>
      <c r="P12709" t="s">
        <v>3148</v>
      </c>
      <c r="Q12709" t="s">
        <v>32</v>
      </c>
      <c r="R12709" t="s">
        <v>27</v>
      </c>
      <c r="S12709" t="s">
        <v>17</v>
      </c>
      <c r="T12709" t="s">
        <v>13311</v>
      </c>
      <c r="U12709" s="1">
        <v>45504</v>
      </c>
      <c r="V12709">
        <v>119</v>
      </c>
      <c r="W12709" t="str">
        <f t="shared" si="245"/>
        <v>90-119</v>
      </c>
    </row>
    <row r="12710" spans="1:23" x14ac:dyDescent="0.25">
      <c r="A12710" t="s">
        <v>12959</v>
      </c>
      <c r="B12710">
        <v>7769391201</v>
      </c>
      <c r="C12710">
        <v>9120895380</v>
      </c>
      <c r="D12710" s="1">
        <v>45743</v>
      </c>
      <c r="E12710">
        <v>99238</v>
      </c>
      <c r="F12710">
        <v>36415</v>
      </c>
      <c r="G12710" t="s">
        <v>3208</v>
      </c>
      <c r="H12710" s="34">
        <v>41396</v>
      </c>
      <c r="I12710" s="7">
        <v>31047</v>
      </c>
      <c r="J12710" s="7">
        <v>26389.95</v>
      </c>
      <c r="K12710" s="7">
        <v>0</v>
      </c>
      <c r="L12710" s="7">
        <v>4657.05</v>
      </c>
      <c r="M12710" s="5">
        <v>0.15</v>
      </c>
      <c r="N12710" t="s">
        <v>1139</v>
      </c>
      <c r="O12710" t="s">
        <v>17</v>
      </c>
      <c r="P12710" t="s">
        <v>3148</v>
      </c>
      <c r="Q12710" t="s">
        <v>32</v>
      </c>
      <c r="R12710" t="s">
        <v>38</v>
      </c>
      <c r="S12710" t="s">
        <v>21</v>
      </c>
      <c r="T12710" t="s">
        <v>13310</v>
      </c>
      <c r="U12710" s="1">
        <v>45886</v>
      </c>
      <c r="V12710">
        <v>143</v>
      </c>
      <c r="W12710" t="str">
        <f t="shared" si="245"/>
        <v>120-149</v>
      </c>
    </row>
    <row r="12711" spans="1:23" x14ac:dyDescent="0.25">
      <c r="A12711" t="s">
        <v>12960</v>
      </c>
      <c r="B12711">
        <v>9348232636</v>
      </c>
      <c r="C12711">
        <v>4909217828</v>
      </c>
      <c r="D12711" s="1">
        <v>45955</v>
      </c>
      <c r="E12711">
        <v>99231</v>
      </c>
      <c r="F12711">
        <v>93000</v>
      </c>
      <c r="G12711" t="s">
        <v>268</v>
      </c>
      <c r="H12711" s="34">
        <v>91046</v>
      </c>
      <c r="I12711" s="7">
        <v>71016</v>
      </c>
      <c r="J12711" s="7">
        <v>41916.800000000003</v>
      </c>
      <c r="K12711" s="7">
        <v>14896</v>
      </c>
      <c r="L12711" s="7">
        <v>14203.2</v>
      </c>
      <c r="M12711" s="5">
        <v>0.2</v>
      </c>
      <c r="N12711" t="s">
        <v>3140</v>
      </c>
      <c r="O12711" t="s">
        <v>27</v>
      </c>
      <c r="P12711" t="s">
        <v>40</v>
      </c>
      <c r="Q12711" t="s">
        <v>19</v>
      </c>
      <c r="R12711" t="s">
        <v>38</v>
      </c>
      <c r="S12711" t="s">
        <v>17</v>
      </c>
      <c r="T12711" t="s">
        <v>13312</v>
      </c>
      <c r="U12711" s="1">
        <v>46117</v>
      </c>
      <c r="V12711">
        <v>162</v>
      </c>
      <c r="W12711" t="str">
        <f t="shared" si="245"/>
        <v>150-179</v>
      </c>
    </row>
    <row r="12712" spans="1:23" x14ac:dyDescent="0.25">
      <c r="A12712" t="s">
        <v>12961</v>
      </c>
      <c r="B12712">
        <v>9645407475</v>
      </c>
      <c r="C12712">
        <v>1112696809</v>
      </c>
      <c r="D12712" s="1">
        <v>45338</v>
      </c>
      <c r="E12712">
        <v>99232</v>
      </c>
      <c r="F12712">
        <v>80053</v>
      </c>
      <c r="G12712" t="s">
        <v>3331</v>
      </c>
      <c r="H12712" s="34">
        <v>54807</v>
      </c>
      <c r="I12712" s="7">
        <v>42749</v>
      </c>
      <c r="J12712" s="7">
        <v>34199.199999999997</v>
      </c>
      <c r="K12712" s="7">
        <v>0</v>
      </c>
      <c r="L12712" s="7">
        <v>8549.7999999999993</v>
      </c>
      <c r="M12712" s="5">
        <v>0.2</v>
      </c>
      <c r="N12712" t="s">
        <v>3140</v>
      </c>
      <c r="O12712" t="s">
        <v>17</v>
      </c>
      <c r="P12712" t="s">
        <v>31</v>
      </c>
      <c r="Q12712" t="s">
        <v>19</v>
      </c>
      <c r="R12712" t="s">
        <v>43</v>
      </c>
      <c r="S12712" t="s">
        <v>17</v>
      </c>
      <c r="T12712" t="s">
        <v>13312</v>
      </c>
      <c r="U12712" s="1">
        <v>45418</v>
      </c>
      <c r="V12712">
        <v>80</v>
      </c>
      <c r="W12712" t="str">
        <f t="shared" si="245"/>
        <v>60-89</v>
      </c>
    </row>
    <row r="12713" spans="1:23" x14ac:dyDescent="0.25">
      <c r="A12713" t="s">
        <v>12962</v>
      </c>
      <c r="B12713">
        <v>8259313530</v>
      </c>
      <c r="C12713">
        <v>5798278171</v>
      </c>
      <c r="D12713" s="1">
        <v>45363</v>
      </c>
      <c r="E12713">
        <v>99222</v>
      </c>
      <c r="F12713">
        <v>99292</v>
      </c>
      <c r="G12713" t="s">
        <v>3428</v>
      </c>
      <c r="H12713" s="34">
        <v>91891</v>
      </c>
      <c r="I12713" s="7">
        <v>68918</v>
      </c>
      <c r="J12713" s="7">
        <v>58580.3</v>
      </c>
      <c r="K12713" s="7">
        <v>0</v>
      </c>
      <c r="L12713" s="7">
        <v>10337.700000000001</v>
      </c>
      <c r="M12713" s="5">
        <v>0.15</v>
      </c>
      <c r="N12713" t="s">
        <v>1139</v>
      </c>
      <c r="O12713" t="s">
        <v>17</v>
      </c>
      <c r="P12713" t="s">
        <v>58</v>
      </c>
      <c r="Q12713" t="s">
        <v>19</v>
      </c>
      <c r="R12713" t="s">
        <v>26</v>
      </c>
      <c r="S12713" t="s">
        <v>21</v>
      </c>
      <c r="T12713" t="s">
        <v>13311</v>
      </c>
      <c r="U12713" s="1">
        <v>45475</v>
      </c>
      <c r="V12713">
        <v>112</v>
      </c>
      <c r="W12713" t="str">
        <f t="shared" si="245"/>
        <v>90-119</v>
      </c>
    </row>
    <row r="12714" spans="1:23" x14ac:dyDescent="0.25">
      <c r="A12714" t="s">
        <v>12963</v>
      </c>
      <c r="B12714">
        <v>9308642128</v>
      </c>
      <c r="C12714">
        <v>9923586718</v>
      </c>
      <c r="D12714" s="1">
        <v>45639</v>
      </c>
      <c r="E12714">
        <v>99238</v>
      </c>
      <c r="F12714">
        <v>80053</v>
      </c>
      <c r="G12714" t="s">
        <v>237</v>
      </c>
      <c r="H12714" s="34">
        <v>19399</v>
      </c>
      <c r="I12714" s="7">
        <v>15131</v>
      </c>
      <c r="J12714" s="7">
        <v>7454.8</v>
      </c>
      <c r="K12714" s="7">
        <v>4650</v>
      </c>
      <c r="L12714" s="7">
        <v>3026.2</v>
      </c>
      <c r="M12714" s="5">
        <v>0.2</v>
      </c>
      <c r="N12714" t="s">
        <v>3140</v>
      </c>
      <c r="O12714" t="s">
        <v>27</v>
      </c>
      <c r="P12714" t="s">
        <v>3148</v>
      </c>
      <c r="Q12714" t="s">
        <v>32</v>
      </c>
      <c r="R12714" t="s">
        <v>21</v>
      </c>
      <c r="S12714" t="s">
        <v>17</v>
      </c>
      <c r="T12714" t="s">
        <v>13310</v>
      </c>
      <c r="U12714" s="1">
        <v>45793</v>
      </c>
      <c r="V12714">
        <v>154</v>
      </c>
      <c r="W12714" t="str">
        <f t="shared" si="245"/>
        <v>150-179</v>
      </c>
    </row>
    <row r="12715" spans="1:23" x14ac:dyDescent="0.25">
      <c r="A12715" t="s">
        <v>12964</v>
      </c>
      <c r="B12715">
        <v>7776570433</v>
      </c>
      <c r="C12715">
        <v>893351665</v>
      </c>
      <c r="D12715" s="1">
        <v>45911</v>
      </c>
      <c r="E12715">
        <v>99214</v>
      </c>
      <c r="F12715">
        <v>99282</v>
      </c>
      <c r="G12715" t="s">
        <v>272</v>
      </c>
      <c r="H12715" s="34">
        <v>94369</v>
      </c>
      <c r="I12715" s="7">
        <v>70777</v>
      </c>
      <c r="J12715" s="7">
        <v>56123.45</v>
      </c>
      <c r="K12715" s="7">
        <v>4037</v>
      </c>
      <c r="L12715" s="7">
        <v>10616.55</v>
      </c>
      <c r="M12715" s="5">
        <v>0.15</v>
      </c>
      <c r="N12715" t="s">
        <v>1139</v>
      </c>
      <c r="O12715" t="s">
        <v>30</v>
      </c>
      <c r="P12715" t="s">
        <v>31</v>
      </c>
      <c r="Q12715" t="s">
        <v>32</v>
      </c>
      <c r="R12715" t="s">
        <v>26</v>
      </c>
      <c r="S12715" t="s">
        <v>17</v>
      </c>
      <c r="T12715" t="s">
        <v>13312</v>
      </c>
      <c r="U12715" s="1">
        <v>45988</v>
      </c>
      <c r="V12715">
        <v>77</v>
      </c>
      <c r="W12715" t="str">
        <f t="shared" si="245"/>
        <v>60-89</v>
      </c>
    </row>
    <row r="12716" spans="1:23" x14ac:dyDescent="0.25">
      <c r="A12716" t="s">
        <v>12965</v>
      </c>
      <c r="B12716">
        <v>2039031087</v>
      </c>
      <c r="C12716">
        <v>4246016097</v>
      </c>
      <c r="D12716" s="1">
        <v>45413</v>
      </c>
      <c r="E12716">
        <v>99215</v>
      </c>
      <c r="F12716">
        <v>99201</v>
      </c>
      <c r="G12716" t="s">
        <v>3256</v>
      </c>
      <c r="H12716" s="34">
        <v>51237</v>
      </c>
      <c r="I12716" s="7">
        <v>38428</v>
      </c>
      <c r="J12716" s="7">
        <v>32663.8</v>
      </c>
      <c r="K12716" s="7">
        <v>0</v>
      </c>
      <c r="L12716" s="7">
        <v>5764.2</v>
      </c>
      <c r="M12716" s="5">
        <v>0.15</v>
      </c>
      <c r="N12716" t="s">
        <v>1139</v>
      </c>
      <c r="O12716" t="s">
        <v>17</v>
      </c>
      <c r="P12716" t="s">
        <v>31</v>
      </c>
      <c r="Q12716" t="s">
        <v>19</v>
      </c>
      <c r="R12716" t="s">
        <v>26</v>
      </c>
      <c r="S12716" t="s">
        <v>21</v>
      </c>
      <c r="T12716" t="s">
        <v>13312</v>
      </c>
      <c r="U12716" s="1">
        <v>45466</v>
      </c>
      <c r="V12716">
        <v>53</v>
      </c>
      <c r="W12716" t="str">
        <f t="shared" si="245"/>
        <v>30-59</v>
      </c>
    </row>
    <row r="12717" spans="1:23" x14ac:dyDescent="0.25">
      <c r="A12717" t="s">
        <v>12966</v>
      </c>
      <c r="B12717">
        <v>5109430941</v>
      </c>
      <c r="C12717">
        <v>9041016227</v>
      </c>
      <c r="D12717" s="1">
        <v>45618</v>
      </c>
      <c r="E12717">
        <v>99214</v>
      </c>
      <c r="F12717">
        <v>99205</v>
      </c>
      <c r="G12717" t="s">
        <v>288</v>
      </c>
      <c r="H12717" s="34">
        <v>67231</v>
      </c>
      <c r="I12717" s="7">
        <v>55129</v>
      </c>
      <c r="J12717" s="7">
        <v>24046.78</v>
      </c>
      <c r="K12717" s="7">
        <v>21159</v>
      </c>
      <c r="L12717" s="7">
        <v>9923.2199999999993</v>
      </c>
      <c r="M12717" s="5">
        <v>0.18</v>
      </c>
      <c r="N12717" t="s">
        <v>3141</v>
      </c>
      <c r="O12717" t="s">
        <v>27</v>
      </c>
      <c r="P12717" t="s">
        <v>40</v>
      </c>
      <c r="Q12717" t="s">
        <v>32</v>
      </c>
      <c r="R12717" t="s">
        <v>20</v>
      </c>
      <c r="S12717" t="s">
        <v>17</v>
      </c>
      <c r="T12717" t="s">
        <v>13310</v>
      </c>
      <c r="U12717" s="1">
        <v>45659</v>
      </c>
      <c r="V12717">
        <v>41</v>
      </c>
      <c r="W12717" t="str">
        <f t="shared" si="245"/>
        <v>30-59</v>
      </c>
    </row>
    <row r="12718" spans="1:23" x14ac:dyDescent="0.25">
      <c r="A12718" t="s">
        <v>12967</v>
      </c>
      <c r="B12718">
        <v>9409146079</v>
      </c>
      <c r="C12718">
        <v>5866696192</v>
      </c>
      <c r="D12718" s="1">
        <v>45652</v>
      </c>
      <c r="E12718">
        <v>99233</v>
      </c>
      <c r="F12718">
        <v>99213</v>
      </c>
      <c r="G12718" t="s">
        <v>3451</v>
      </c>
      <c r="H12718" s="34">
        <v>30419</v>
      </c>
      <c r="I12718" s="7">
        <v>24335</v>
      </c>
      <c r="J12718" s="7">
        <v>18792.099999999999</v>
      </c>
      <c r="K12718" s="7">
        <v>2136</v>
      </c>
      <c r="L12718" s="7">
        <v>3406.9</v>
      </c>
      <c r="M12718" s="5">
        <v>0.14000000000000001</v>
      </c>
      <c r="N12718" t="s">
        <v>1135</v>
      </c>
      <c r="O12718" t="s">
        <v>30</v>
      </c>
      <c r="P12718" t="s">
        <v>55</v>
      </c>
      <c r="Q12718" t="s">
        <v>32</v>
      </c>
      <c r="R12718" t="s">
        <v>21</v>
      </c>
      <c r="S12718" t="s">
        <v>21</v>
      </c>
      <c r="T12718" t="s">
        <v>13312</v>
      </c>
      <c r="U12718" s="1">
        <v>45791</v>
      </c>
      <c r="V12718">
        <v>139</v>
      </c>
      <c r="W12718" t="str">
        <f t="shared" si="245"/>
        <v>120-149</v>
      </c>
    </row>
    <row r="12719" spans="1:23" x14ac:dyDescent="0.25">
      <c r="A12719" t="s">
        <v>12968</v>
      </c>
      <c r="B12719">
        <v>928983370</v>
      </c>
      <c r="C12719">
        <v>2222104631</v>
      </c>
      <c r="D12719" s="1">
        <v>45814</v>
      </c>
      <c r="E12719">
        <v>99215</v>
      </c>
      <c r="F12719">
        <v>99291</v>
      </c>
      <c r="G12719" t="s">
        <v>3227</v>
      </c>
      <c r="H12719" s="34">
        <v>83118</v>
      </c>
      <c r="I12719" s="7">
        <v>64832</v>
      </c>
      <c r="J12719" s="7">
        <v>39685.599999999999</v>
      </c>
      <c r="K12719" s="7">
        <v>12180</v>
      </c>
      <c r="L12719" s="7">
        <v>12966.4</v>
      </c>
      <c r="M12719" s="5">
        <v>0.2</v>
      </c>
      <c r="N12719" t="s">
        <v>3140</v>
      </c>
      <c r="O12719" t="s">
        <v>27</v>
      </c>
      <c r="P12719" t="s">
        <v>31</v>
      </c>
      <c r="Q12719" t="s">
        <v>32</v>
      </c>
      <c r="R12719" t="s">
        <v>38</v>
      </c>
      <c r="S12719" t="s">
        <v>27</v>
      </c>
      <c r="T12719" t="s">
        <v>13312</v>
      </c>
      <c r="U12719" s="1">
        <v>45994</v>
      </c>
      <c r="V12719">
        <v>180</v>
      </c>
      <c r="W12719" t="str">
        <f t="shared" si="245"/>
        <v>180-209</v>
      </c>
    </row>
    <row r="12720" spans="1:23" x14ac:dyDescent="0.25">
      <c r="A12720" t="s">
        <v>12969</v>
      </c>
      <c r="B12720">
        <v>9500957516</v>
      </c>
      <c r="C12720">
        <v>8849890204</v>
      </c>
      <c r="D12720" s="1">
        <v>45534</v>
      </c>
      <c r="E12720">
        <v>99214</v>
      </c>
      <c r="F12720">
        <v>99201</v>
      </c>
      <c r="G12720" t="s">
        <v>198</v>
      </c>
      <c r="H12720" s="34">
        <v>85123</v>
      </c>
      <c r="I12720" s="7">
        <v>69801</v>
      </c>
      <c r="J12720" s="7">
        <v>39681.82</v>
      </c>
      <c r="K12720" s="7">
        <v>17555</v>
      </c>
      <c r="L12720" s="7">
        <v>12564.18</v>
      </c>
      <c r="M12720" s="5">
        <v>0.18</v>
      </c>
      <c r="N12720" t="s">
        <v>3141</v>
      </c>
      <c r="O12720" t="s">
        <v>27</v>
      </c>
      <c r="P12720" t="s">
        <v>58</v>
      </c>
      <c r="Q12720" t="s">
        <v>19</v>
      </c>
      <c r="R12720" t="s">
        <v>38</v>
      </c>
      <c r="S12720" t="s">
        <v>17</v>
      </c>
      <c r="T12720" t="s">
        <v>13311</v>
      </c>
      <c r="U12720" s="1">
        <v>45656</v>
      </c>
      <c r="V12720">
        <v>122</v>
      </c>
      <c r="W12720" t="str">
        <f t="shared" si="245"/>
        <v>120-149</v>
      </c>
    </row>
    <row r="12721" spans="1:23" x14ac:dyDescent="0.25">
      <c r="A12721" t="s">
        <v>12970</v>
      </c>
      <c r="B12721">
        <v>8161814214</v>
      </c>
      <c r="C12721">
        <v>9712899268</v>
      </c>
      <c r="D12721" s="1">
        <v>45609</v>
      </c>
      <c r="E12721">
        <v>99213</v>
      </c>
      <c r="F12721">
        <v>99285</v>
      </c>
      <c r="G12721" t="s">
        <v>248</v>
      </c>
      <c r="H12721" s="34">
        <v>55020</v>
      </c>
      <c r="I12721" s="7">
        <v>44016</v>
      </c>
      <c r="J12721" s="7">
        <v>21984.76</v>
      </c>
      <c r="K12721" s="7">
        <v>15869</v>
      </c>
      <c r="L12721" s="7">
        <v>6162.24</v>
      </c>
      <c r="M12721" s="5">
        <v>0.14000000000000001</v>
      </c>
      <c r="N12721" t="s">
        <v>1135</v>
      </c>
      <c r="O12721" t="s">
        <v>27</v>
      </c>
      <c r="P12721" t="s">
        <v>31</v>
      </c>
      <c r="Q12721" t="s">
        <v>32</v>
      </c>
      <c r="R12721" t="s">
        <v>21</v>
      </c>
      <c r="S12721" t="s">
        <v>21</v>
      </c>
      <c r="T12721" t="s">
        <v>13312</v>
      </c>
      <c r="U12721" s="1">
        <v>45755</v>
      </c>
      <c r="V12721">
        <v>146</v>
      </c>
      <c r="W12721" t="str">
        <f t="shared" si="245"/>
        <v>120-149</v>
      </c>
    </row>
    <row r="12722" spans="1:23" x14ac:dyDescent="0.25">
      <c r="A12722" t="s">
        <v>12971</v>
      </c>
      <c r="B12722">
        <v>841710970</v>
      </c>
      <c r="C12722">
        <v>3461551586</v>
      </c>
      <c r="D12722" s="1">
        <v>45625</v>
      </c>
      <c r="E12722">
        <v>99232</v>
      </c>
      <c r="F12722">
        <v>99282</v>
      </c>
      <c r="G12722" t="s">
        <v>209</v>
      </c>
      <c r="H12722" s="34">
        <v>85068</v>
      </c>
      <c r="I12722" s="7">
        <v>69756</v>
      </c>
      <c r="J12722" s="7">
        <v>57199.92</v>
      </c>
      <c r="K12722" s="7">
        <v>0</v>
      </c>
      <c r="L12722" s="7">
        <v>12556.08</v>
      </c>
      <c r="M12722" s="5">
        <v>0.18</v>
      </c>
      <c r="N12722" t="s">
        <v>3141</v>
      </c>
      <c r="O12722" t="s">
        <v>17</v>
      </c>
      <c r="P12722" t="s">
        <v>18</v>
      </c>
      <c r="Q12722" t="s">
        <v>32</v>
      </c>
      <c r="R12722" t="s">
        <v>27</v>
      </c>
      <c r="S12722" t="s">
        <v>17</v>
      </c>
      <c r="T12722" t="s">
        <v>13310</v>
      </c>
      <c r="U12722" s="1">
        <v>45722</v>
      </c>
      <c r="V12722">
        <v>97</v>
      </c>
      <c r="W12722" t="str">
        <f t="shared" si="245"/>
        <v>90-119</v>
      </c>
    </row>
    <row r="12723" spans="1:23" x14ac:dyDescent="0.25">
      <c r="A12723" t="s">
        <v>12972</v>
      </c>
      <c r="B12723">
        <v>9222844730</v>
      </c>
      <c r="C12723">
        <v>4845410095</v>
      </c>
      <c r="D12723" s="1">
        <v>45654</v>
      </c>
      <c r="E12723">
        <v>99233</v>
      </c>
      <c r="F12723">
        <v>99283</v>
      </c>
      <c r="G12723" t="s">
        <v>203</v>
      </c>
      <c r="H12723" s="34">
        <v>84470</v>
      </c>
      <c r="I12723" s="7">
        <v>60818</v>
      </c>
      <c r="J12723" s="7">
        <v>42069.56</v>
      </c>
      <c r="K12723" s="7">
        <v>13883</v>
      </c>
      <c r="L12723" s="7">
        <v>4865.4399999999996</v>
      </c>
      <c r="M12723" s="5">
        <v>0.08</v>
      </c>
      <c r="N12723" t="s">
        <v>24</v>
      </c>
      <c r="O12723" t="s">
        <v>27</v>
      </c>
      <c r="P12723" t="s">
        <v>55</v>
      </c>
      <c r="Q12723" t="s">
        <v>32</v>
      </c>
      <c r="R12723" t="s">
        <v>38</v>
      </c>
      <c r="S12723" t="s">
        <v>17</v>
      </c>
      <c r="T12723" t="s">
        <v>13311</v>
      </c>
      <c r="U12723" s="1">
        <v>45803</v>
      </c>
      <c r="V12723">
        <v>148</v>
      </c>
      <c r="W12723" t="str">
        <f t="shared" si="245"/>
        <v>120-149</v>
      </c>
    </row>
    <row r="12724" spans="1:23" x14ac:dyDescent="0.25">
      <c r="A12724" t="s">
        <v>12973</v>
      </c>
      <c r="B12724">
        <v>7416602184</v>
      </c>
      <c r="C12724">
        <v>4041907626</v>
      </c>
      <c r="D12724" s="1">
        <v>45723</v>
      </c>
      <c r="E12724">
        <v>99231</v>
      </c>
      <c r="F12724">
        <v>99201</v>
      </c>
      <c r="G12724" t="s">
        <v>3505</v>
      </c>
      <c r="H12724" s="34">
        <v>92724</v>
      </c>
      <c r="I12724" s="7">
        <v>72325</v>
      </c>
      <c r="J12724" s="7">
        <v>50589</v>
      </c>
      <c r="K12724" s="7">
        <v>7271</v>
      </c>
      <c r="L12724" s="7">
        <v>14465</v>
      </c>
      <c r="M12724" s="5">
        <v>0.2</v>
      </c>
      <c r="N12724" t="s">
        <v>3140</v>
      </c>
      <c r="O12724" t="s">
        <v>30</v>
      </c>
      <c r="P12724" t="s">
        <v>35</v>
      </c>
      <c r="Q12724" t="s">
        <v>32</v>
      </c>
      <c r="R12724" t="s">
        <v>27</v>
      </c>
      <c r="S12724" t="s">
        <v>17</v>
      </c>
      <c r="T12724" t="s">
        <v>13310</v>
      </c>
      <c r="U12724" s="1">
        <v>45808</v>
      </c>
      <c r="V12724">
        <v>85</v>
      </c>
      <c r="W12724" t="str">
        <f t="shared" si="245"/>
        <v>60-89</v>
      </c>
    </row>
    <row r="12725" spans="1:23" x14ac:dyDescent="0.25">
      <c r="A12725" t="s">
        <v>12974</v>
      </c>
      <c r="B12725">
        <v>7736167314</v>
      </c>
      <c r="C12725">
        <v>6905216361</v>
      </c>
      <c r="D12725" s="1">
        <v>45638</v>
      </c>
      <c r="E12725">
        <v>99214</v>
      </c>
      <c r="F12725">
        <v>71046</v>
      </c>
      <c r="G12725" t="s">
        <v>37</v>
      </c>
      <c r="H12725" s="34">
        <v>55292</v>
      </c>
      <c r="I12725" s="7">
        <v>39810</v>
      </c>
      <c r="J12725" s="7">
        <v>30463.199999999997</v>
      </c>
      <c r="K12725" s="7">
        <v>6162</v>
      </c>
      <c r="L12725" s="7">
        <v>3184.8</v>
      </c>
      <c r="M12725" s="5">
        <v>0.08</v>
      </c>
      <c r="N12725" t="s">
        <v>24</v>
      </c>
      <c r="O12725" t="s">
        <v>30</v>
      </c>
      <c r="P12725" t="s">
        <v>3146</v>
      </c>
      <c r="Q12725" t="s">
        <v>32</v>
      </c>
      <c r="R12725" t="s">
        <v>27</v>
      </c>
      <c r="S12725" t="s">
        <v>27</v>
      </c>
      <c r="T12725" t="s">
        <v>13310</v>
      </c>
      <c r="U12725" s="1">
        <v>45704</v>
      </c>
      <c r="V12725">
        <v>66</v>
      </c>
      <c r="W12725" t="str">
        <f t="shared" si="245"/>
        <v>60-89</v>
      </c>
    </row>
    <row r="12726" spans="1:23" x14ac:dyDescent="0.25">
      <c r="A12726" t="s">
        <v>12975</v>
      </c>
      <c r="B12726">
        <v>8210801136</v>
      </c>
      <c r="C12726">
        <v>4671294481</v>
      </c>
      <c r="D12726" s="1">
        <v>45298</v>
      </c>
      <c r="E12726">
        <v>99238</v>
      </c>
      <c r="F12726">
        <v>99213</v>
      </c>
      <c r="G12726" t="s">
        <v>67</v>
      </c>
      <c r="H12726" s="34">
        <v>90399</v>
      </c>
      <c r="I12726" s="7">
        <v>74127</v>
      </c>
      <c r="J12726" s="7">
        <v>34153.14</v>
      </c>
      <c r="K12726" s="7">
        <v>26631</v>
      </c>
      <c r="L12726" s="7">
        <v>13342.86</v>
      </c>
      <c r="M12726" s="5">
        <v>0.18</v>
      </c>
      <c r="N12726" t="s">
        <v>3141</v>
      </c>
      <c r="O12726" t="s">
        <v>27</v>
      </c>
      <c r="P12726" t="s">
        <v>55</v>
      </c>
      <c r="Q12726" t="s">
        <v>19</v>
      </c>
      <c r="R12726" t="s">
        <v>21</v>
      </c>
      <c r="S12726" t="s">
        <v>17</v>
      </c>
      <c r="T12726" t="s">
        <v>13310</v>
      </c>
      <c r="U12726" s="1">
        <v>45404</v>
      </c>
      <c r="V12726">
        <v>106</v>
      </c>
      <c r="W12726" t="str">
        <f t="shared" si="245"/>
        <v>90-119</v>
      </c>
    </row>
    <row r="12727" spans="1:23" x14ac:dyDescent="0.25">
      <c r="A12727" t="s">
        <v>12976</v>
      </c>
      <c r="B12727">
        <v>7635226927</v>
      </c>
      <c r="C12727">
        <v>3782877877</v>
      </c>
      <c r="D12727" s="1">
        <v>45414</v>
      </c>
      <c r="E12727">
        <v>99222</v>
      </c>
      <c r="F12727">
        <v>99211</v>
      </c>
      <c r="G12727" t="s">
        <v>87</v>
      </c>
      <c r="H12727" s="34">
        <v>96165</v>
      </c>
      <c r="I12727" s="7">
        <v>81740</v>
      </c>
      <c r="J12727" s="7">
        <v>64694.2</v>
      </c>
      <c r="K12727" s="7">
        <v>15411</v>
      </c>
      <c r="L12727" s="7">
        <v>1634.8</v>
      </c>
      <c r="M12727" s="5">
        <v>0.02</v>
      </c>
      <c r="N12727" t="s">
        <v>16</v>
      </c>
      <c r="O12727" t="s">
        <v>27</v>
      </c>
      <c r="P12727" t="s">
        <v>3146</v>
      </c>
      <c r="Q12727" t="s">
        <v>19</v>
      </c>
      <c r="R12727" t="s">
        <v>21</v>
      </c>
      <c r="S12727" t="s">
        <v>27</v>
      </c>
      <c r="T12727" t="s">
        <v>13310</v>
      </c>
      <c r="U12727" s="1">
        <v>45489</v>
      </c>
      <c r="V12727">
        <v>75</v>
      </c>
      <c r="W12727" t="str">
        <f t="shared" si="245"/>
        <v>60-89</v>
      </c>
    </row>
    <row r="12728" spans="1:23" x14ac:dyDescent="0.25">
      <c r="A12728" t="s">
        <v>12977</v>
      </c>
      <c r="B12728">
        <v>140151020</v>
      </c>
      <c r="C12728">
        <v>5172437319</v>
      </c>
      <c r="D12728" s="1">
        <v>45732</v>
      </c>
      <c r="E12728">
        <v>99215</v>
      </c>
      <c r="F12728">
        <v>90834</v>
      </c>
      <c r="G12728" t="s">
        <v>3488</v>
      </c>
      <c r="H12728" s="34">
        <v>75737</v>
      </c>
      <c r="I12728" s="7">
        <v>59075</v>
      </c>
      <c r="J12728" s="7">
        <v>47260</v>
      </c>
      <c r="K12728" s="7">
        <v>0</v>
      </c>
      <c r="L12728" s="7">
        <v>11815</v>
      </c>
      <c r="M12728" s="5">
        <v>0.2</v>
      </c>
      <c r="N12728" t="s">
        <v>3140</v>
      </c>
      <c r="O12728" t="s">
        <v>17</v>
      </c>
      <c r="P12728" t="s">
        <v>3148</v>
      </c>
      <c r="Q12728" t="s">
        <v>19</v>
      </c>
      <c r="R12728" t="s">
        <v>26</v>
      </c>
      <c r="S12728" t="s">
        <v>27</v>
      </c>
      <c r="T12728" t="s">
        <v>13310</v>
      </c>
      <c r="U12728" s="1">
        <v>45910</v>
      </c>
      <c r="V12728">
        <v>178</v>
      </c>
      <c r="W12728" t="str">
        <f t="shared" si="245"/>
        <v>150-179</v>
      </c>
    </row>
    <row r="12729" spans="1:23" x14ac:dyDescent="0.25">
      <c r="A12729" t="s">
        <v>12978</v>
      </c>
      <c r="B12729">
        <v>413877601</v>
      </c>
      <c r="C12729">
        <v>8519923505</v>
      </c>
      <c r="D12729" s="1">
        <v>45690</v>
      </c>
      <c r="E12729">
        <v>99223</v>
      </c>
      <c r="F12729">
        <v>99283</v>
      </c>
      <c r="G12729" t="s">
        <v>3357</v>
      </c>
      <c r="H12729" s="34">
        <v>57075</v>
      </c>
      <c r="I12729" s="7">
        <v>44519</v>
      </c>
      <c r="J12729" s="7">
        <v>32085.199999999997</v>
      </c>
      <c r="K12729" s="7">
        <v>3530</v>
      </c>
      <c r="L12729" s="7">
        <v>8903.7999999999993</v>
      </c>
      <c r="M12729" s="5">
        <v>0.2</v>
      </c>
      <c r="N12729" t="s">
        <v>3140</v>
      </c>
      <c r="O12729" t="s">
        <v>30</v>
      </c>
      <c r="P12729" t="s">
        <v>3148</v>
      </c>
      <c r="Q12729" t="s">
        <v>32</v>
      </c>
      <c r="R12729" t="s">
        <v>38</v>
      </c>
      <c r="S12729" t="s">
        <v>17</v>
      </c>
      <c r="T12729" t="s">
        <v>13310</v>
      </c>
      <c r="U12729" s="1">
        <v>45758</v>
      </c>
      <c r="V12729">
        <v>68</v>
      </c>
      <c r="W12729" t="str">
        <f t="shared" si="245"/>
        <v>60-89</v>
      </c>
    </row>
    <row r="12730" spans="1:23" x14ac:dyDescent="0.25">
      <c r="A12730" t="s">
        <v>12979</v>
      </c>
      <c r="B12730">
        <v>6950494084</v>
      </c>
      <c r="C12730">
        <v>5511097240</v>
      </c>
      <c r="D12730" s="1">
        <v>45444</v>
      </c>
      <c r="E12730">
        <v>99222</v>
      </c>
      <c r="F12730">
        <v>36415</v>
      </c>
      <c r="G12730" t="s">
        <v>83</v>
      </c>
      <c r="H12730" s="34">
        <v>46361</v>
      </c>
      <c r="I12730" s="7">
        <v>39407</v>
      </c>
      <c r="J12730" s="7">
        <v>27377.86</v>
      </c>
      <c r="K12730" s="7">
        <v>11241</v>
      </c>
      <c r="L12730" s="7">
        <v>788.14</v>
      </c>
      <c r="M12730" s="5">
        <v>0.02</v>
      </c>
      <c r="N12730" t="s">
        <v>16</v>
      </c>
      <c r="O12730" t="s">
        <v>27</v>
      </c>
      <c r="P12730" t="s">
        <v>40</v>
      </c>
      <c r="Q12730" t="s">
        <v>32</v>
      </c>
      <c r="R12730" t="s">
        <v>38</v>
      </c>
      <c r="S12730" t="s">
        <v>17</v>
      </c>
      <c r="T12730" t="s">
        <v>13312</v>
      </c>
      <c r="U12730" s="1">
        <v>45559</v>
      </c>
      <c r="V12730">
        <v>115</v>
      </c>
      <c r="W12730" t="str">
        <f t="shared" si="245"/>
        <v>90-119</v>
      </c>
    </row>
    <row r="12731" spans="1:23" x14ac:dyDescent="0.25">
      <c r="A12731" t="s">
        <v>12980</v>
      </c>
      <c r="B12731">
        <v>4219637899</v>
      </c>
      <c r="C12731">
        <v>6646621278</v>
      </c>
      <c r="D12731" s="1">
        <v>45385</v>
      </c>
      <c r="E12731">
        <v>99232</v>
      </c>
      <c r="F12731">
        <v>97110</v>
      </c>
      <c r="G12731" t="s">
        <v>3283</v>
      </c>
      <c r="H12731" s="34">
        <v>38145</v>
      </c>
      <c r="I12731" s="7">
        <v>28609</v>
      </c>
      <c r="J12731" s="7">
        <v>21961.65</v>
      </c>
      <c r="K12731" s="7">
        <v>2356</v>
      </c>
      <c r="L12731" s="7">
        <v>4291.3500000000004</v>
      </c>
      <c r="M12731" s="5">
        <v>0.15</v>
      </c>
      <c r="N12731" t="s">
        <v>1139</v>
      </c>
      <c r="O12731" t="s">
        <v>30</v>
      </c>
      <c r="P12731" t="s">
        <v>3146</v>
      </c>
      <c r="Q12731" t="s">
        <v>19</v>
      </c>
      <c r="R12731" t="s">
        <v>27</v>
      </c>
      <c r="S12731" t="s">
        <v>21</v>
      </c>
      <c r="T12731" t="s">
        <v>13310</v>
      </c>
      <c r="U12731" s="1">
        <v>45511</v>
      </c>
      <c r="V12731">
        <v>126</v>
      </c>
      <c r="W12731" t="str">
        <f t="shared" si="245"/>
        <v>120-149</v>
      </c>
    </row>
    <row r="12732" spans="1:23" x14ac:dyDescent="0.25">
      <c r="A12732" t="s">
        <v>12981</v>
      </c>
      <c r="B12732">
        <v>6529199330</v>
      </c>
      <c r="C12732">
        <v>2191100883</v>
      </c>
      <c r="D12732" s="1">
        <v>45382</v>
      </c>
      <c r="E12732">
        <v>99231</v>
      </c>
      <c r="F12732">
        <v>99205</v>
      </c>
      <c r="G12732" t="s">
        <v>203</v>
      </c>
      <c r="H12732" s="34">
        <v>54010</v>
      </c>
      <c r="I12732" s="7">
        <v>42668</v>
      </c>
      <c r="J12732" s="7">
        <v>30293.119999999999</v>
      </c>
      <c r="K12732" s="7">
        <v>5548</v>
      </c>
      <c r="L12732" s="7">
        <v>6826.88</v>
      </c>
      <c r="M12732" s="5">
        <v>0.16</v>
      </c>
      <c r="N12732" t="s">
        <v>1138</v>
      </c>
      <c r="O12732" t="s">
        <v>27</v>
      </c>
      <c r="P12732" t="s">
        <v>55</v>
      </c>
      <c r="Q12732" t="s">
        <v>19</v>
      </c>
      <c r="R12732" t="s">
        <v>43</v>
      </c>
      <c r="S12732" t="s">
        <v>27</v>
      </c>
      <c r="T12732" t="s">
        <v>13310</v>
      </c>
      <c r="U12732" s="1">
        <v>45544</v>
      </c>
      <c r="V12732">
        <v>162</v>
      </c>
      <c r="W12732" t="str">
        <f t="shared" si="245"/>
        <v>150-179</v>
      </c>
    </row>
    <row r="12733" spans="1:23" x14ac:dyDescent="0.25">
      <c r="A12733" t="s">
        <v>12982</v>
      </c>
      <c r="B12733">
        <v>4197335957</v>
      </c>
      <c r="C12733">
        <v>5370930039</v>
      </c>
      <c r="D12733" s="1">
        <v>45434</v>
      </c>
      <c r="E12733">
        <v>99231</v>
      </c>
      <c r="F12733">
        <v>99211</v>
      </c>
      <c r="G12733" t="s">
        <v>495</v>
      </c>
      <c r="H12733" s="34">
        <v>66898</v>
      </c>
      <c r="I12733" s="7">
        <v>54856</v>
      </c>
      <c r="J12733" s="7">
        <v>44981.919999999998</v>
      </c>
      <c r="K12733" s="7">
        <v>0</v>
      </c>
      <c r="L12733" s="7">
        <v>9874.08</v>
      </c>
      <c r="M12733" s="5">
        <v>0.18</v>
      </c>
      <c r="N12733" t="s">
        <v>3141</v>
      </c>
      <c r="O12733" t="s">
        <v>17</v>
      </c>
      <c r="P12733" t="s">
        <v>3149</v>
      </c>
      <c r="Q12733" t="s">
        <v>32</v>
      </c>
      <c r="R12733" t="s">
        <v>20</v>
      </c>
      <c r="S12733" t="s">
        <v>21</v>
      </c>
      <c r="T12733" t="s">
        <v>13311</v>
      </c>
      <c r="U12733" s="1">
        <v>45603</v>
      </c>
      <c r="V12733">
        <v>169</v>
      </c>
      <c r="W12733" t="str">
        <f t="shared" si="245"/>
        <v>150-179</v>
      </c>
    </row>
    <row r="12734" spans="1:23" x14ac:dyDescent="0.25">
      <c r="A12734" t="s">
        <v>12983</v>
      </c>
      <c r="B12734">
        <v>5697416920</v>
      </c>
      <c r="C12734">
        <v>949515852</v>
      </c>
      <c r="D12734" s="1">
        <v>45714</v>
      </c>
      <c r="E12734">
        <v>99221</v>
      </c>
      <c r="F12734">
        <v>93000</v>
      </c>
      <c r="G12734" t="s">
        <v>3187</v>
      </c>
      <c r="H12734" s="34">
        <v>42249</v>
      </c>
      <c r="I12734" s="7">
        <v>30419</v>
      </c>
      <c r="J12734" s="7">
        <v>17825.48</v>
      </c>
      <c r="K12734" s="7">
        <v>10160</v>
      </c>
      <c r="L12734" s="7">
        <v>2433.52</v>
      </c>
      <c r="M12734" s="5">
        <v>0.08</v>
      </c>
      <c r="N12734" t="s">
        <v>24</v>
      </c>
      <c r="O12734" t="s">
        <v>27</v>
      </c>
      <c r="P12734" t="s">
        <v>18</v>
      </c>
      <c r="Q12734" t="s">
        <v>19</v>
      </c>
      <c r="R12734" t="s">
        <v>27</v>
      </c>
      <c r="S12734" t="s">
        <v>21</v>
      </c>
      <c r="T12734" t="s">
        <v>13310</v>
      </c>
      <c r="U12734" s="1">
        <v>45885</v>
      </c>
      <c r="V12734">
        <v>171</v>
      </c>
      <c r="W12734" t="str">
        <f t="shared" si="245"/>
        <v>150-179</v>
      </c>
    </row>
    <row r="12735" spans="1:23" x14ac:dyDescent="0.25">
      <c r="A12735" t="s">
        <v>12984</v>
      </c>
      <c r="B12735">
        <v>4663408872</v>
      </c>
      <c r="C12735">
        <v>6026740847</v>
      </c>
      <c r="D12735" s="1">
        <v>45856</v>
      </c>
      <c r="E12735">
        <v>99233</v>
      </c>
      <c r="F12735">
        <v>85025</v>
      </c>
      <c r="G12735" t="s">
        <v>3400</v>
      </c>
      <c r="H12735" s="34">
        <v>62776</v>
      </c>
      <c r="I12735" s="7">
        <v>47082</v>
      </c>
      <c r="J12735" s="7">
        <v>40019.699999999997</v>
      </c>
      <c r="K12735" s="7">
        <v>0</v>
      </c>
      <c r="L12735" s="7">
        <v>7062.3</v>
      </c>
      <c r="M12735" s="5">
        <v>0.15</v>
      </c>
      <c r="N12735" t="s">
        <v>1139</v>
      </c>
      <c r="O12735" t="s">
        <v>17</v>
      </c>
      <c r="P12735" t="s">
        <v>97</v>
      </c>
      <c r="Q12735" t="s">
        <v>32</v>
      </c>
      <c r="R12735" t="s">
        <v>38</v>
      </c>
      <c r="S12735" t="s">
        <v>21</v>
      </c>
      <c r="T12735" t="s">
        <v>13312</v>
      </c>
      <c r="U12735" s="1">
        <v>45954</v>
      </c>
      <c r="V12735">
        <v>98</v>
      </c>
      <c r="W12735" t="str">
        <f t="shared" si="245"/>
        <v>90-119</v>
      </c>
    </row>
    <row r="12736" spans="1:23" x14ac:dyDescent="0.25">
      <c r="A12736" t="s">
        <v>12985</v>
      </c>
      <c r="B12736">
        <v>6381314676</v>
      </c>
      <c r="C12736">
        <v>454367767</v>
      </c>
      <c r="D12736" s="1">
        <v>45312</v>
      </c>
      <c r="E12736">
        <v>99222</v>
      </c>
      <c r="F12736">
        <v>99285</v>
      </c>
      <c r="G12736" t="s">
        <v>3754</v>
      </c>
      <c r="H12736" s="34">
        <v>87401</v>
      </c>
      <c r="I12736" s="7">
        <v>74291</v>
      </c>
      <c r="J12736" s="7">
        <v>39138.18</v>
      </c>
      <c r="K12736" s="7">
        <v>33667</v>
      </c>
      <c r="L12736" s="7">
        <v>1485.82</v>
      </c>
      <c r="M12736" s="5">
        <v>0.02</v>
      </c>
      <c r="N12736" t="s">
        <v>16</v>
      </c>
      <c r="O12736" t="s">
        <v>27</v>
      </c>
      <c r="P12736" t="s">
        <v>40</v>
      </c>
      <c r="Q12736" t="s">
        <v>19</v>
      </c>
      <c r="R12736" t="s">
        <v>26</v>
      </c>
      <c r="S12736" t="s">
        <v>17</v>
      </c>
      <c r="T12736" t="s">
        <v>13310</v>
      </c>
      <c r="U12736" s="1">
        <v>45427</v>
      </c>
      <c r="V12736">
        <v>115</v>
      </c>
      <c r="W12736" t="str">
        <f t="shared" si="245"/>
        <v>90-119</v>
      </c>
    </row>
    <row r="12737" spans="1:23" x14ac:dyDescent="0.25">
      <c r="A12737" s="2" t="s">
        <v>12986</v>
      </c>
      <c r="B12737">
        <v>9325123689</v>
      </c>
      <c r="C12737">
        <v>7249694011</v>
      </c>
      <c r="D12737" s="1">
        <v>45806</v>
      </c>
      <c r="E12737">
        <v>99215</v>
      </c>
      <c r="F12737">
        <v>99292</v>
      </c>
      <c r="G12737" t="s">
        <v>150</v>
      </c>
      <c r="H12737" s="34">
        <v>72926</v>
      </c>
      <c r="I12737" s="7">
        <v>57612</v>
      </c>
      <c r="J12737" s="7">
        <v>24783.08</v>
      </c>
      <c r="K12737" s="7">
        <v>23611</v>
      </c>
      <c r="L12737" s="7">
        <v>9217.92</v>
      </c>
      <c r="M12737" s="5">
        <v>0.16</v>
      </c>
      <c r="N12737" t="s">
        <v>1138</v>
      </c>
      <c r="O12737" t="s">
        <v>27</v>
      </c>
      <c r="P12737" t="s">
        <v>3149</v>
      </c>
      <c r="Q12737" t="s">
        <v>32</v>
      </c>
      <c r="R12737" t="s">
        <v>26</v>
      </c>
      <c r="S12737" t="s">
        <v>27</v>
      </c>
      <c r="T12737" t="s">
        <v>13312</v>
      </c>
      <c r="U12737" s="1">
        <v>45986</v>
      </c>
      <c r="V12737">
        <v>180</v>
      </c>
      <c r="W12737" t="str">
        <f t="shared" si="245"/>
        <v>180-209</v>
      </c>
    </row>
    <row r="12738" spans="1:23" x14ac:dyDescent="0.25">
      <c r="A12738" t="s">
        <v>12987</v>
      </c>
      <c r="B12738">
        <v>1962051994</v>
      </c>
      <c r="C12738">
        <v>2399420684</v>
      </c>
      <c r="D12738" s="1">
        <v>45895</v>
      </c>
      <c r="E12738">
        <v>99233</v>
      </c>
      <c r="F12738">
        <v>71046</v>
      </c>
      <c r="G12738" t="s">
        <v>3410</v>
      </c>
      <c r="H12738" s="34">
        <v>89250</v>
      </c>
      <c r="I12738" s="7">
        <v>69615</v>
      </c>
      <c r="J12738" s="7">
        <v>51822</v>
      </c>
      <c r="K12738" s="7">
        <v>3870</v>
      </c>
      <c r="L12738" s="7">
        <v>13923</v>
      </c>
      <c r="M12738" s="5">
        <v>0.2</v>
      </c>
      <c r="N12738" t="s">
        <v>3140</v>
      </c>
      <c r="O12738" t="s">
        <v>30</v>
      </c>
      <c r="P12738" t="s">
        <v>3147</v>
      </c>
      <c r="Q12738" t="s">
        <v>19</v>
      </c>
      <c r="R12738" t="s">
        <v>26</v>
      </c>
      <c r="S12738" t="s">
        <v>27</v>
      </c>
      <c r="T12738" t="s">
        <v>13312</v>
      </c>
      <c r="U12738" s="1">
        <v>45943</v>
      </c>
      <c r="V12738">
        <v>48</v>
      </c>
      <c r="W12738" t="str">
        <f t="shared" si="245"/>
        <v>30-59</v>
      </c>
    </row>
    <row r="12739" spans="1:23" x14ac:dyDescent="0.25">
      <c r="A12739" t="s">
        <v>12988</v>
      </c>
      <c r="B12739">
        <v>1316907685</v>
      </c>
      <c r="C12739">
        <v>8310133872</v>
      </c>
      <c r="D12739" s="1">
        <v>45556</v>
      </c>
      <c r="E12739">
        <v>99213</v>
      </c>
      <c r="F12739">
        <v>99201</v>
      </c>
      <c r="G12739" t="s">
        <v>15</v>
      </c>
      <c r="H12739" s="34">
        <v>67447</v>
      </c>
      <c r="I12739" s="7">
        <v>53958</v>
      </c>
      <c r="J12739" s="7">
        <v>37581.879999999997</v>
      </c>
      <c r="K12739" s="7">
        <v>8822</v>
      </c>
      <c r="L12739" s="7">
        <v>7554.12</v>
      </c>
      <c r="M12739" s="5">
        <v>0.14000000000000001</v>
      </c>
      <c r="N12739" t="s">
        <v>1135</v>
      </c>
      <c r="O12739" t="s">
        <v>27</v>
      </c>
      <c r="P12739" t="s">
        <v>55</v>
      </c>
      <c r="Q12739" t="s">
        <v>19</v>
      </c>
      <c r="R12739" t="s">
        <v>38</v>
      </c>
      <c r="S12739" t="s">
        <v>21</v>
      </c>
      <c r="T12739" t="s">
        <v>13311</v>
      </c>
      <c r="U12739" s="1">
        <v>45637</v>
      </c>
      <c r="V12739">
        <v>81</v>
      </c>
      <c r="W12739" t="str">
        <f t="shared" ref="W12739:W12802" si="246">IF(V12739="","",IF(V12739&lt;30,"0-29",IF(V12739&lt;60,"30-59",IF(V12739&lt;90,"60-89",IF(V12739&lt;120,"90-119",IF(V12739&lt;150,"120-149",IF(V12739&lt;180,"150-179",IF(V12739&lt;210,"180-209",IF(V12739&lt;240,"210-239",IF(V12739&lt;270,"240-269",IF(V12739&lt;300,"270-299",IF(V12739&lt;330,"300-329",IF(V12739&lt;360,"330-359","360+")))))))))))))</f>
        <v>60-89</v>
      </c>
    </row>
    <row r="12740" spans="1:23" x14ac:dyDescent="0.25">
      <c r="A12740" t="s">
        <v>12989</v>
      </c>
      <c r="B12740">
        <v>4137337732</v>
      </c>
      <c r="C12740">
        <v>9515700383</v>
      </c>
      <c r="D12740" s="1">
        <v>45746</v>
      </c>
      <c r="E12740">
        <v>99223</v>
      </c>
      <c r="F12740">
        <v>99281</v>
      </c>
      <c r="G12740" t="s">
        <v>286</v>
      </c>
      <c r="H12740" s="34">
        <v>77469</v>
      </c>
      <c r="I12740" s="7">
        <v>55778</v>
      </c>
      <c r="J12740" s="7">
        <v>51315.76</v>
      </c>
      <c r="K12740" s="7">
        <v>0</v>
      </c>
      <c r="L12740" s="7">
        <v>4462.24</v>
      </c>
      <c r="M12740" s="5">
        <v>0.08</v>
      </c>
      <c r="N12740" t="s">
        <v>24</v>
      </c>
      <c r="O12740" t="s">
        <v>17</v>
      </c>
      <c r="P12740" t="s">
        <v>55</v>
      </c>
      <c r="Q12740" t="s">
        <v>32</v>
      </c>
      <c r="R12740" t="s">
        <v>26</v>
      </c>
      <c r="S12740" t="s">
        <v>27</v>
      </c>
      <c r="T12740" t="s">
        <v>13312</v>
      </c>
      <c r="U12740" s="1">
        <v>45795</v>
      </c>
      <c r="V12740">
        <v>49</v>
      </c>
      <c r="W12740" t="str">
        <f t="shared" si="246"/>
        <v>30-59</v>
      </c>
    </row>
    <row r="12741" spans="1:23" x14ac:dyDescent="0.25">
      <c r="A12741" t="s">
        <v>12990</v>
      </c>
      <c r="B12741">
        <v>6923177358</v>
      </c>
      <c r="C12741">
        <v>8303076289</v>
      </c>
      <c r="D12741" s="1">
        <v>45573</v>
      </c>
      <c r="E12741">
        <v>99221</v>
      </c>
      <c r="F12741">
        <v>81000</v>
      </c>
      <c r="G12741" t="s">
        <v>3482</v>
      </c>
      <c r="H12741" s="34">
        <v>43513</v>
      </c>
      <c r="I12741" s="7">
        <v>36986</v>
      </c>
      <c r="J12741" s="7">
        <v>36246.28</v>
      </c>
      <c r="K12741" s="7">
        <v>0</v>
      </c>
      <c r="L12741" s="7">
        <v>739.72</v>
      </c>
      <c r="M12741" s="5">
        <v>0.02</v>
      </c>
      <c r="N12741" t="s">
        <v>16</v>
      </c>
      <c r="O12741" t="s">
        <v>17</v>
      </c>
      <c r="P12741" t="s">
        <v>35</v>
      </c>
      <c r="Q12741" t="s">
        <v>19</v>
      </c>
      <c r="R12741" t="s">
        <v>20</v>
      </c>
      <c r="S12741" t="s">
        <v>21</v>
      </c>
      <c r="T12741" t="s">
        <v>13311</v>
      </c>
      <c r="U12741" s="1">
        <v>45722</v>
      </c>
      <c r="V12741">
        <v>149</v>
      </c>
      <c r="W12741" t="str">
        <f t="shared" si="246"/>
        <v>120-149</v>
      </c>
    </row>
    <row r="12742" spans="1:23" x14ac:dyDescent="0.25">
      <c r="A12742" t="s">
        <v>12991</v>
      </c>
      <c r="B12742">
        <v>663014393</v>
      </c>
      <c r="C12742">
        <v>2705570196</v>
      </c>
      <c r="D12742" s="1">
        <v>45534</v>
      </c>
      <c r="E12742">
        <v>99232</v>
      </c>
      <c r="F12742">
        <v>99215</v>
      </c>
      <c r="G12742" t="s">
        <v>3391</v>
      </c>
      <c r="H12742" s="34">
        <v>52754</v>
      </c>
      <c r="I12742" s="7">
        <v>43258</v>
      </c>
      <c r="J12742" s="7">
        <v>35471.56</v>
      </c>
      <c r="K12742" s="7">
        <v>0</v>
      </c>
      <c r="L12742" s="7">
        <v>7786.44</v>
      </c>
      <c r="M12742" s="5">
        <v>0.18</v>
      </c>
      <c r="N12742" t="s">
        <v>3141</v>
      </c>
      <c r="O12742" t="s">
        <v>17</v>
      </c>
      <c r="P12742" t="s">
        <v>35</v>
      </c>
      <c r="Q12742" t="s">
        <v>32</v>
      </c>
      <c r="R12742" t="s">
        <v>21</v>
      </c>
      <c r="S12742" t="s">
        <v>17</v>
      </c>
      <c r="T12742" t="s">
        <v>13310</v>
      </c>
      <c r="U12742" s="1">
        <v>45632</v>
      </c>
      <c r="V12742">
        <v>98</v>
      </c>
      <c r="W12742" t="str">
        <f t="shared" si="246"/>
        <v>90-119</v>
      </c>
    </row>
    <row r="12743" spans="1:23" x14ac:dyDescent="0.25">
      <c r="A12743" t="s">
        <v>12992</v>
      </c>
      <c r="B12743">
        <v>535232356</v>
      </c>
      <c r="C12743">
        <v>6719064863</v>
      </c>
      <c r="D12743" s="1">
        <v>45828</v>
      </c>
      <c r="E12743">
        <v>99213</v>
      </c>
      <c r="F12743">
        <v>93000</v>
      </c>
      <c r="G12743" t="s">
        <v>108</v>
      </c>
      <c r="H12743" s="34">
        <v>75120</v>
      </c>
      <c r="I12743" s="7">
        <v>54086</v>
      </c>
      <c r="J12743" s="7">
        <v>49759.12</v>
      </c>
      <c r="K12743" s="7">
        <v>0</v>
      </c>
      <c r="L12743" s="7">
        <v>4326.88</v>
      </c>
      <c r="M12743" s="5">
        <v>0.08</v>
      </c>
      <c r="N12743" t="s">
        <v>24</v>
      </c>
      <c r="O12743" t="s">
        <v>17</v>
      </c>
      <c r="P12743" t="s">
        <v>58</v>
      </c>
      <c r="Q12743" t="s">
        <v>19</v>
      </c>
      <c r="R12743" t="s">
        <v>26</v>
      </c>
      <c r="S12743" t="s">
        <v>17</v>
      </c>
      <c r="T12743" t="s">
        <v>13310</v>
      </c>
      <c r="U12743" s="1">
        <v>45923</v>
      </c>
      <c r="V12743">
        <v>95</v>
      </c>
      <c r="W12743" t="str">
        <f t="shared" si="246"/>
        <v>90-119</v>
      </c>
    </row>
    <row r="12744" spans="1:23" x14ac:dyDescent="0.25">
      <c r="A12744" t="s">
        <v>12993</v>
      </c>
      <c r="B12744">
        <v>8424147520</v>
      </c>
      <c r="C12744">
        <v>5223940238</v>
      </c>
      <c r="D12744" s="1">
        <v>45687</v>
      </c>
      <c r="E12744">
        <v>99232</v>
      </c>
      <c r="F12744">
        <v>99292</v>
      </c>
      <c r="G12744" t="s">
        <v>3253</v>
      </c>
      <c r="H12744" s="34">
        <v>42578</v>
      </c>
      <c r="I12744" s="7">
        <v>33211</v>
      </c>
      <c r="J12744" s="7">
        <v>26568.799999999999</v>
      </c>
      <c r="K12744" s="7">
        <v>0</v>
      </c>
      <c r="L12744" s="7">
        <v>6642.2</v>
      </c>
      <c r="M12744" s="5">
        <v>0.2</v>
      </c>
      <c r="N12744" t="s">
        <v>3140</v>
      </c>
      <c r="O12744" t="s">
        <v>17</v>
      </c>
      <c r="P12744" t="s">
        <v>3147</v>
      </c>
      <c r="Q12744" t="s">
        <v>32</v>
      </c>
      <c r="R12744" t="s">
        <v>20</v>
      </c>
      <c r="S12744" t="s">
        <v>17</v>
      </c>
      <c r="T12744" t="s">
        <v>13310</v>
      </c>
      <c r="U12744" s="1">
        <v>45858</v>
      </c>
      <c r="V12744">
        <v>171</v>
      </c>
      <c r="W12744" t="str">
        <f t="shared" si="246"/>
        <v>150-179</v>
      </c>
    </row>
    <row r="12745" spans="1:23" x14ac:dyDescent="0.25">
      <c r="A12745" t="s">
        <v>12994</v>
      </c>
      <c r="B12745">
        <v>8567389084</v>
      </c>
      <c r="C12745">
        <v>2304906262</v>
      </c>
      <c r="D12745" s="1">
        <v>45445</v>
      </c>
      <c r="E12745">
        <v>99215</v>
      </c>
      <c r="F12745">
        <v>99281</v>
      </c>
      <c r="G12745" t="s">
        <v>3262</v>
      </c>
      <c r="H12745" s="34">
        <v>76554</v>
      </c>
      <c r="I12745" s="7">
        <v>55119</v>
      </c>
      <c r="J12745" s="7">
        <v>46477.48</v>
      </c>
      <c r="K12745" s="7">
        <v>4232</v>
      </c>
      <c r="L12745" s="7">
        <v>4409.5200000000004</v>
      </c>
      <c r="M12745" s="5">
        <v>0.08</v>
      </c>
      <c r="N12745" t="s">
        <v>24</v>
      </c>
      <c r="O12745" t="s">
        <v>30</v>
      </c>
      <c r="P12745" t="s">
        <v>40</v>
      </c>
      <c r="Q12745" t="s">
        <v>19</v>
      </c>
      <c r="R12745" t="s">
        <v>21</v>
      </c>
      <c r="S12745" t="s">
        <v>21</v>
      </c>
      <c r="T12745" t="s">
        <v>13310</v>
      </c>
      <c r="U12745" s="1">
        <v>45491</v>
      </c>
      <c r="V12745">
        <v>46</v>
      </c>
      <c r="W12745" t="str">
        <f t="shared" si="246"/>
        <v>30-59</v>
      </c>
    </row>
    <row r="12746" spans="1:23" x14ac:dyDescent="0.25">
      <c r="A12746" t="s">
        <v>12995</v>
      </c>
      <c r="B12746">
        <v>611953532</v>
      </c>
      <c r="C12746">
        <v>1200665008</v>
      </c>
      <c r="D12746" s="1">
        <v>45312</v>
      </c>
      <c r="E12746">
        <v>99231</v>
      </c>
      <c r="F12746">
        <v>99291</v>
      </c>
      <c r="G12746" t="s">
        <v>3373</v>
      </c>
      <c r="H12746" s="34">
        <v>93558</v>
      </c>
      <c r="I12746" s="7">
        <v>74846</v>
      </c>
      <c r="J12746" s="7">
        <v>64367.56</v>
      </c>
      <c r="K12746" s="7">
        <v>0</v>
      </c>
      <c r="L12746" s="7">
        <v>10478.44</v>
      </c>
      <c r="M12746" s="5">
        <v>0.14000000000000001</v>
      </c>
      <c r="N12746" t="s">
        <v>1135</v>
      </c>
      <c r="O12746" t="s">
        <v>17</v>
      </c>
      <c r="P12746" t="s">
        <v>35</v>
      </c>
      <c r="Q12746" t="s">
        <v>32</v>
      </c>
      <c r="R12746" t="s">
        <v>43</v>
      </c>
      <c r="S12746" t="s">
        <v>27</v>
      </c>
      <c r="T12746" t="s">
        <v>13311</v>
      </c>
      <c r="U12746" s="1">
        <v>45468</v>
      </c>
      <c r="V12746">
        <v>156</v>
      </c>
      <c r="W12746" t="str">
        <f t="shared" si="246"/>
        <v>150-179</v>
      </c>
    </row>
    <row r="12747" spans="1:23" x14ac:dyDescent="0.25">
      <c r="A12747" t="s">
        <v>12996</v>
      </c>
      <c r="B12747">
        <v>3497639430</v>
      </c>
      <c r="C12747">
        <v>4476936957</v>
      </c>
      <c r="D12747" s="1">
        <v>45440</v>
      </c>
      <c r="E12747">
        <v>99231</v>
      </c>
      <c r="F12747">
        <v>99212</v>
      </c>
      <c r="G12747" t="s">
        <v>89</v>
      </c>
      <c r="H12747" s="34">
        <v>69335</v>
      </c>
      <c r="I12747" s="7">
        <v>54775</v>
      </c>
      <c r="J12747" s="7">
        <v>46011</v>
      </c>
      <c r="K12747" s="7">
        <v>0</v>
      </c>
      <c r="L12747" s="7">
        <v>8764</v>
      </c>
      <c r="M12747" s="5">
        <v>0.16</v>
      </c>
      <c r="N12747" t="s">
        <v>1138</v>
      </c>
      <c r="O12747" t="s">
        <v>17</v>
      </c>
      <c r="P12747" t="s">
        <v>35</v>
      </c>
      <c r="Q12747" t="s">
        <v>32</v>
      </c>
      <c r="R12747" t="s">
        <v>38</v>
      </c>
      <c r="S12747" t="s">
        <v>17</v>
      </c>
      <c r="T12747" t="s">
        <v>13312</v>
      </c>
      <c r="U12747" s="1">
        <v>45529</v>
      </c>
      <c r="V12747">
        <v>89</v>
      </c>
      <c r="W12747" t="str">
        <f t="shared" si="246"/>
        <v>60-89</v>
      </c>
    </row>
    <row r="12748" spans="1:23" x14ac:dyDescent="0.25">
      <c r="A12748" t="s">
        <v>12997</v>
      </c>
      <c r="B12748">
        <v>1034200115</v>
      </c>
      <c r="C12748">
        <v>5730029357</v>
      </c>
      <c r="D12748" s="1">
        <v>45770</v>
      </c>
      <c r="E12748">
        <v>99231</v>
      </c>
      <c r="F12748">
        <v>99203</v>
      </c>
      <c r="G12748" t="s">
        <v>171</v>
      </c>
      <c r="H12748" s="34">
        <v>43051</v>
      </c>
      <c r="I12748" s="7">
        <v>32288</v>
      </c>
      <c r="J12748" s="7">
        <v>22486.799999999999</v>
      </c>
      <c r="K12748" s="7">
        <v>4958</v>
      </c>
      <c r="L12748" s="7">
        <v>4843.2</v>
      </c>
      <c r="M12748" s="5">
        <v>0.15</v>
      </c>
      <c r="N12748" t="s">
        <v>1139</v>
      </c>
      <c r="O12748" t="s">
        <v>30</v>
      </c>
      <c r="P12748" t="s">
        <v>3150</v>
      </c>
      <c r="Q12748" t="s">
        <v>19</v>
      </c>
      <c r="R12748" t="s">
        <v>20</v>
      </c>
      <c r="S12748" t="s">
        <v>17</v>
      </c>
      <c r="T12748" t="s">
        <v>13311</v>
      </c>
      <c r="U12748" s="1">
        <v>45939</v>
      </c>
      <c r="V12748">
        <v>169</v>
      </c>
      <c r="W12748" t="str">
        <f t="shared" si="246"/>
        <v>150-179</v>
      </c>
    </row>
    <row r="12749" spans="1:23" x14ac:dyDescent="0.25">
      <c r="A12749" t="s">
        <v>12998</v>
      </c>
      <c r="B12749">
        <v>4772828808</v>
      </c>
      <c r="C12749">
        <v>2625352725</v>
      </c>
      <c r="D12749" s="1">
        <v>45936</v>
      </c>
      <c r="E12749">
        <v>99233</v>
      </c>
      <c r="F12749">
        <v>99211</v>
      </c>
      <c r="G12749" t="s">
        <v>50</v>
      </c>
      <c r="H12749" s="34">
        <v>40529</v>
      </c>
      <c r="I12749" s="7">
        <v>32423</v>
      </c>
      <c r="J12749" s="7">
        <v>27883.78</v>
      </c>
      <c r="K12749" s="7">
        <v>0</v>
      </c>
      <c r="L12749" s="7">
        <v>4539.22</v>
      </c>
      <c r="M12749" s="5">
        <v>0.14000000000000001</v>
      </c>
      <c r="N12749" t="s">
        <v>1135</v>
      </c>
      <c r="O12749" t="s">
        <v>17</v>
      </c>
      <c r="P12749" t="s">
        <v>31</v>
      </c>
      <c r="Q12749" t="s">
        <v>32</v>
      </c>
      <c r="R12749" t="s">
        <v>27</v>
      </c>
      <c r="S12749" t="s">
        <v>27</v>
      </c>
      <c r="T12749" t="s">
        <v>13312</v>
      </c>
      <c r="U12749" s="1">
        <v>46050</v>
      </c>
      <c r="V12749">
        <v>114</v>
      </c>
      <c r="W12749" t="str">
        <f t="shared" si="246"/>
        <v>90-119</v>
      </c>
    </row>
    <row r="12750" spans="1:23" x14ac:dyDescent="0.25">
      <c r="A12750" t="s">
        <v>12999</v>
      </c>
      <c r="B12750">
        <v>3166321423</v>
      </c>
      <c r="C12750">
        <v>9437883554</v>
      </c>
      <c r="D12750" s="1">
        <v>45491</v>
      </c>
      <c r="E12750">
        <v>99213</v>
      </c>
      <c r="F12750">
        <v>81000</v>
      </c>
      <c r="G12750" t="s">
        <v>37</v>
      </c>
      <c r="H12750" s="34">
        <v>67367</v>
      </c>
      <c r="I12750" s="7">
        <v>52546</v>
      </c>
      <c r="J12750" s="7">
        <v>36676.800000000003</v>
      </c>
      <c r="K12750" s="7">
        <v>5360</v>
      </c>
      <c r="L12750" s="7">
        <v>10509.2</v>
      </c>
      <c r="M12750" s="5">
        <v>0.2</v>
      </c>
      <c r="N12750" t="s">
        <v>3140</v>
      </c>
      <c r="O12750" t="s">
        <v>30</v>
      </c>
      <c r="P12750" t="s">
        <v>31</v>
      </c>
      <c r="Q12750" t="s">
        <v>19</v>
      </c>
      <c r="R12750" t="s">
        <v>38</v>
      </c>
      <c r="S12750" t="s">
        <v>17</v>
      </c>
      <c r="T12750" t="s">
        <v>13310</v>
      </c>
      <c r="U12750" s="1">
        <v>45625</v>
      </c>
      <c r="V12750">
        <v>134</v>
      </c>
      <c r="W12750" t="str">
        <f t="shared" si="246"/>
        <v>120-149</v>
      </c>
    </row>
    <row r="12751" spans="1:23" x14ac:dyDescent="0.25">
      <c r="A12751" t="s">
        <v>13000</v>
      </c>
      <c r="B12751">
        <v>9969507162</v>
      </c>
      <c r="C12751">
        <v>5101748093</v>
      </c>
      <c r="D12751" s="1">
        <v>45758</v>
      </c>
      <c r="E12751">
        <v>99223</v>
      </c>
      <c r="F12751">
        <v>99281</v>
      </c>
      <c r="G12751" t="s">
        <v>222</v>
      </c>
      <c r="H12751" s="34">
        <v>77518</v>
      </c>
      <c r="I12751" s="7">
        <v>58139</v>
      </c>
      <c r="J12751" s="7">
        <v>49418.15</v>
      </c>
      <c r="K12751" s="7">
        <v>0</v>
      </c>
      <c r="L12751" s="7">
        <v>8720.85</v>
      </c>
      <c r="M12751" s="5">
        <v>0.15</v>
      </c>
      <c r="N12751" t="s">
        <v>1139</v>
      </c>
      <c r="O12751" t="s">
        <v>17</v>
      </c>
      <c r="P12751" t="s">
        <v>3150</v>
      </c>
      <c r="Q12751" t="s">
        <v>19</v>
      </c>
      <c r="R12751" t="s">
        <v>20</v>
      </c>
      <c r="S12751" t="s">
        <v>21</v>
      </c>
      <c r="T12751" t="s">
        <v>13312</v>
      </c>
      <c r="U12751" s="1">
        <v>45874</v>
      </c>
      <c r="V12751">
        <v>116</v>
      </c>
      <c r="W12751" t="str">
        <f t="shared" si="246"/>
        <v>90-119</v>
      </c>
    </row>
    <row r="12752" spans="1:23" x14ac:dyDescent="0.25">
      <c r="A12752" t="s">
        <v>13001</v>
      </c>
      <c r="B12752">
        <v>9154847118</v>
      </c>
      <c r="C12752">
        <v>9531122429</v>
      </c>
      <c r="D12752" s="1">
        <v>45775</v>
      </c>
      <c r="E12752">
        <v>99232</v>
      </c>
      <c r="F12752">
        <v>85025</v>
      </c>
      <c r="G12752" t="s">
        <v>50</v>
      </c>
      <c r="H12752" s="34">
        <v>85365</v>
      </c>
      <c r="I12752" s="7">
        <v>55487</v>
      </c>
      <c r="J12752" s="7">
        <v>39033.56</v>
      </c>
      <c r="K12752" s="7">
        <v>9795</v>
      </c>
      <c r="L12752" s="7">
        <v>6658.44</v>
      </c>
      <c r="M12752" s="5">
        <v>0.12</v>
      </c>
      <c r="N12752" t="s">
        <v>46</v>
      </c>
      <c r="O12752" t="s">
        <v>27</v>
      </c>
      <c r="P12752" t="s">
        <v>55</v>
      </c>
      <c r="Q12752" t="s">
        <v>32</v>
      </c>
      <c r="R12752" t="s">
        <v>27</v>
      </c>
      <c r="S12752" t="s">
        <v>27</v>
      </c>
      <c r="T12752" t="s">
        <v>13312</v>
      </c>
      <c r="U12752" s="1">
        <v>45851</v>
      </c>
      <c r="V12752">
        <v>76</v>
      </c>
      <c r="W12752" t="str">
        <f t="shared" si="246"/>
        <v>60-89</v>
      </c>
    </row>
    <row r="12753" spans="1:23" x14ac:dyDescent="0.25">
      <c r="A12753" t="s">
        <v>13002</v>
      </c>
      <c r="B12753">
        <v>6449280792</v>
      </c>
      <c r="C12753">
        <v>2659275267</v>
      </c>
      <c r="D12753" s="1">
        <v>45649</v>
      </c>
      <c r="E12753">
        <v>99231</v>
      </c>
      <c r="F12753">
        <v>85025</v>
      </c>
      <c r="G12753" t="s">
        <v>187</v>
      </c>
      <c r="H12753" s="34">
        <v>92698</v>
      </c>
      <c r="I12753" s="7">
        <v>72304</v>
      </c>
      <c r="J12753" s="7">
        <v>50075.199999999997</v>
      </c>
      <c r="K12753" s="7">
        <v>7768</v>
      </c>
      <c r="L12753" s="7">
        <v>14460.8</v>
      </c>
      <c r="M12753" s="5">
        <v>0.2</v>
      </c>
      <c r="N12753" t="s">
        <v>3140</v>
      </c>
      <c r="O12753" t="s">
        <v>30</v>
      </c>
      <c r="P12753" t="s">
        <v>3146</v>
      </c>
      <c r="Q12753" t="s">
        <v>19</v>
      </c>
      <c r="R12753" t="s">
        <v>38</v>
      </c>
      <c r="S12753" t="s">
        <v>21</v>
      </c>
      <c r="T12753" t="s">
        <v>13312</v>
      </c>
      <c r="U12753" s="1">
        <v>45773</v>
      </c>
      <c r="V12753">
        <v>124</v>
      </c>
      <c r="W12753" t="str">
        <f t="shared" si="246"/>
        <v>120-149</v>
      </c>
    </row>
    <row r="12754" spans="1:23" x14ac:dyDescent="0.25">
      <c r="A12754" t="s">
        <v>13003</v>
      </c>
      <c r="B12754">
        <v>9110041736</v>
      </c>
      <c r="C12754">
        <v>2512658434</v>
      </c>
      <c r="D12754" s="1">
        <v>45539</v>
      </c>
      <c r="E12754">
        <v>99215</v>
      </c>
      <c r="F12754">
        <v>99204</v>
      </c>
      <c r="G12754" t="s">
        <v>3552</v>
      </c>
      <c r="H12754" s="34">
        <v>83829</v>
      </c>
      <c r="I12754" s="7">
        <v>67063</v>
      </c>
      <c r="J12754" s="7">
        <v>34187.18</v>
      </c>
      <c r="K12754" s="7">
        <v>23487</v>
      </c>
      <c r="L12754" s="7">
        <v>9388.82</v>
      </c>
      <c r="M12754" s="5">
        <v>0.14000000000000001</v>
      </c>
      <c r="N12754" t="s">
        <v>1135</v>
      </c>
      <c r="O12754" t="s">
        <v>27</v>
      </c>
      <c r="P12754" t="s">
        <v>55</v>
      </c>
      <c r="Q12754" t="s">
        <v>19</v>
      </c>
      <c r="R12754" t="s">
        <v>20</v>
      </c>
      <c r="S12754" t="s">
        <v>17</v>
      </c>
      <c r="T12754" t="s">
        <v>13310</v>
      </c>
      <c r="U12754" s="1">
        <v>45611</v>
      </c>
      <c r="V12754">
        <v>72</v>
      </c>
      <c r="W12754" t="str">
        <f t="shared" si="246"/>
        <v>60-89</v>
      </c>
    </row>
    <row r="12755" spans="1:23" x14ac:dyDescent="0.25">
      <c r="A12755" t="s">
        <v>13004</v>
      </c>
      <c r="B12755">
        <v>5685898964</v>
      </c>
      <c r="C12755">
        <v>6819446848</v>
      </c>
      <c r="D12755" s="1">
        <v>45327</v>
      </c>
      <c r="E12755">
        <v>99223</v>
      </c>
      <c r="F12755">
        <v>99214</v>
      </c>
      <c r="G12755" t="s">
        <v>3262</v>
      </c>
      <c r="H12755" s="34">
        <v>80014</v>
      </c>
      <c r="I12755" s="7">
        <v>62411</v>
      </c>
      <c r="J12755" s="7">
        <v>44920.800000000003</v>
      </c>
      <c r="K12755" s="7">
        <v>5008</v>
      </c>
      <c r="L12755" s="7">
        <v>12482.2</v>
      </c>
      <c r="M12755" s="5">
        <v>0.2</v>
      </c>
      <c r="N12755" t="s">
        <v>3140</v>
      </c>
      <c r="O12755" t="s">
        <v>30</v>
      </c>
      <c r="P12755" t="s">
        <v>3148</v>
      </c>
      <c r="Q12755" t="s">
        <v>19</v>
      </c>
      <c r="R12755" t="s">
        <v>26</v>
      </c>
      <c r="S12755" t="s">
        <v>21</v>
      </c>
      <c r="T12755" t="s">
        <v>13311</v>
      </c>
      <c r="U12755" s="1">
        <v>45364</v>
      </c>
      <c r="V12755">
        <v>37</v>
      </c>
      <c r="W12755" t="str">
        <f t="shared" si="246"/>
        <v>30-59</v>
      </c>
    </row>
    <row r="12756" spans="1:23" x14ac:dyDescent="0.25">
      <c r="A12756" t="s">
        <v>13005</v>
      </c>
      <c r="B12756">
        <v>7267841909</v>
      </c>
      <c r="C12756">
        <v>3302727779</v>
      </c>
      <c r="D12756" s="1">
        <v>45912</v>
      </c>
      <c r="E12756">
        <v>99222</v>
      </c>
      <c r="F12756">
        <v>99215</v>
      </c>
      <c r="G12756" t="s">
        <v>4314</v>
      </c>
      <c r="H12756" s="34">
        <v>15508</v>
      </c>
      <c r="I12756" s="7">
        <v>11166</v>
      </c>
      <c r="J12756" s="7">
        <v>8568.7199999999993</v>
      </c>
      <c r="K12756" s="7">
        <v>1704</v>
      </c>
      <c r="L12756" s="7">
        <v>893.28</v>
      </c>
      <c r="M12756" s="5">
        <v>0.08</v>
      </c>
      <c r="N12756" t="s">
        <v>24</v>
      </c>
      <c r="O12756" t="s">
        <v>30</v>
      </c>
      <c r="P12756" t="s">
        <v>18</v>
      </c>
      <c r="Q12756" t="s">
        <v>32</v>
      </c>
      <c r="R12756" t="s">
        <v>21</v>
      </c>
      <c r="S12756" t="s">
        <v>17</v>
      </c>
      <c r="T12756" t="s">
        <v>13310</v>
      </c>
      <c r="U12756" s="1">
        <v>46024</v>
      </c>
      <c r="V12756">
        <v>112</v>
      </c>
      <c r="W12756" t="str">
        <f t="shared" si="246"/>
        <v>90-119</v>
      </c>
    </row>
    <row r="12757" spans="1:23" x14ac:dyDescent="0.25">
      <c r="A12757" t="s">
        <v>13006</v>
      </c>
      <c r="B12757">
        <v>1136267214</v>
      </c>
      <c r="C12757">
        <v>5747789477</v>
      </c>
      <c r="D12757" s="1">
        <v>45690</v>
      </c>
      <c r="E12757">
        <v>99231</v>
      </c>
      <c r="F12757">
        <v>85025</v>
      </c>
      <c r="G12757" t="s">
        <v>3192</v>
      </c>
      <c r="H12757" s="34">
        <v>98958</v>
      </c>
      <c r="I12757" s="7">
        <v>77187</v>
      </c>
      <c r="J12757" s="7">
        <v>46584.6</v>
      </c>
      <c r="K12757" s="7">
        <v>15165</v>
      </c>
      <c r="L12757" s="7">
        <v>15437.4</v>
      </c>
      <c r="M12757" s="5">
        <v>0.2</v>
      </c>
      <c r="N12757" t="s">
        <v>3140</v>
      </c>
      <c r="O12757" t="s">
        <v>27</v>
      </c>
      <c r="P12757" t="s">
        <v>3146</v>
      </c>
      <c r="Q12757" t="s">
        <v>19</v>
      </c>
      <c r="R12757" t="s">
        <v>43</v>
      </c>
      <c r="S12757" t="s">
        <v>21</v>
      </c>
      <c r="T12757" t="s">
        <v>13312</v>
      </c>
      <c r="U12757" s="1">
        <v>45840</v>
      </c>
      <c r="V12757">
        <v>150</v>
      </c>
      <c r="W12757" t="str">
        <f t="shared" si="246"/>
        <v>150-179</v>
      </c>
    </row>
    <row r="12758" spans="1:23" x14ac:dyDescent="0.25">
      <c r="A12758" t="s">
        <v>13007</v>
      </c>
      <c r="B12758">
        <v>4609810324</v>
      </c>
      <c r="C12758">
        <v>1049921127</v>
      </c>
      <c r="D12758" s="1">
        <v>45880</v>
      </c>
      <c r="E12758">
        <v>99221</v>
      </c>
      <c r="F12758">
        <v>99283</v>
      </c>
      <c r="G12758" t="s">
        <v>23</v>
      </c>
      <c r="H12758" s="34">
        <v>85005</v>
      </c>
      <c r="I12758" s="7">
        <v>61204</v>
      </c>
      <c r="J12758" s="7">
        <v>56307.68</v>
      </c>
      <c r="K12758" s="7">
        <v>0</v>
      </c>
      <c r="L12758" s="7">
        <v>4896.32</v>
      </c>
      <c r="M12758" s="5">
        <v>0.08</v>
      </c>
      <c r="N12758" t="s">
        <v>24</v>
      </c>
      <c r="O12758" t="s">
        <v>17</v>
      </c>
      <c r="P12758" t="s">
        <v>3150</v>
      </c>
      <c r="Q12758" t="s">
        <v>19</v>
      </c>
      <c r="R12758" t="s">
        <v>21</v>
      </c>
      <c r="S12758" t="s">
        <v>21</v>
      </c>
      <c r="T12758" t="s">
        <v>13312</v>
      </c>
      <c r="U12758" s="1">
        <v>46019</v>
      </c>
      <c r="V12758">
        <v>139</v>
      </c>
      <c r="W12758" t="str">
        <f t="shared" si="246"/>
        <v>120-149</v>
      </c>
    </row>
    <row r="12759" spans="1:23" x14ac:dyDescent="0.25">
      <c r="A12759" t="s">
        <v>13008</v>
      </c>
      <c r="B12759">
        <v>1581491008</v>
      </c>
      <c r="C12759">
        <v>3921162987</v>
      </c>
      <c r="D12759" s="1">
        <v>45707</v>
      </c>
      <c r="E12759">
        <v>99223</v>
      </c>
      <c r="F12759">
        <v>99292</v>
      </c>
      <c r="G12759" t="s">
        <v>224</v>
      </c>
      <c r="H12759" s="34">
        <v>68928</v>
      </c>
      <c r="I12759" s="7">
        <v>56521</v>
      </c>
      <c r="J12759" s="7">
        <v>46347.22</v>
      </c>
      <c r="K12759" s="7">
        <v>0</v>
      </c>
      <c r="L12759" s="7">
        <v>10173.780000000001</v>
      </c>
      <c r="M12759" s="5">
        <v>0.18</v>
      </c>
      <c r="N12759" t="s">
        <v>3141</v>
      </c>
      <c r="O12759" t="s">
        <v>17</v>
      </c>
      <c r="P12759" t="s">
        <v>40</v>
      </c>
      <c r="Q12759" t="s">
        <v>32</v>
      </c>
      <c r="R12759" t="s">
        <v>43</v>
      </c>
      <c r="S12759" t="s">
        <v>21</v>
      </c>
      <c r="T12759" t="s">
        <v>13310</v>
      </c>
      <c r="U12759" s="1">
        <v>45776</v>
      </c>
      <c r="V12759">
        <v>69</v>
      </c>
      <c r="W12759" t="str">
        <f t="shared" si="246"/>
        <v>60-89</v>
      </c>
    </row>
    <row r="12760" spans="1:23" x14ac:dyDescent="0.25">
      <c r="A12760" t="s">
        <v>13009</v>
      </c>
      <c r="B12760">
        <v>4919234623</v>
      </c>
      <c r="C12760">
        <v>7148146911</v>
      </c>
      <c r="D12760" s="1">
        <v>45945</v>
      </c>
      <c r="E12760">
        <v>99221</v>
      </c>
      <c r="F12760">
        <v>99215</v>
      </c>
      <c r="G12760" t="s">
        <v>219</v>
      </c>
      <c r="H12760" s="34">
        <v>73189</v>
      </c>
      <c r="I12760" s="7">
        <v>57087</v>
      </c>
      <c r="J12760" s="7">
        <v>33704.6</v>
      </c>
      <c r="K12760" s="7">
        <v>11965</v>
      </c>
      <c r="L12760" s="7">
        <v>11417.4</v>
      </c>
      <c r="M12760" s="5">
        <v>0.2</v>
      </c>
      <c r="N12760" t="s">
        <v>3140</v>
      </c>
      <c r="O12760" t="s">
        <v>27</v>
      </c>
      <c r="P12760" t="s">
        <v>3147</v>
      </c>
      <c r="Q12760" t="s">
        <v>19</v>
      </c>
      <c r="R12760" t="s">
        <v>26</v>
      </c>
      <c r="S12760" t="s">
        <v>27</v>
      </c>
      <c r="T12760" t="s">
        <v>13311</v>
      </c>
      <c r="U12760" s="1">
        <v>45997</v>
      </c>
      <c r="V12760">
        <v>52</v>
      </c>
      <c r="W12760" t="str">
        <f t="shared" si="246"/>
        <v>30-59</v>
      </c>
    </row>
    <row r="12761" spans="1:23" x14ac:dyDescent="0.25">
      <c r="A12761" t="s">
        <v>13010</v>
      </c>
      <c r="B12761">
        <v>5891824219</v>
      </c>
      <c r="C12761">
        <v>8615649157</v>
      </c>
      <c r="D12761" s="1">
        <v>45566</v>
      </c>
      <c r="E12761">
        <v>99223</v>
      </c>
      <c r="F12761">
        <v>99292</v>
      </c>
      <c r="G12761" t="s">
        <v>194</v>
      </c>
      <c r="H12761" s="34">
        <v>43331</v>
      </c>
      <c r="I12761" s="7">
        <v>34665</v>
      </c>
      <c r="J12761" s="7">
        <v>29811.9</v>
      </c>
      <c r="K12761" s="7">
        <v>0</v>
      </c>
      <c r="L12761" s="7">
        <v>4853.1000000000004</v>
      </c>
      <c r="M12761" s="5">
        <v>0.14000000000000001</v>
      </c>
      <c r="N12761" t="s">
        <v>1135</v>
      </c>
      <c r="O12761" t="s">
        <v>17</v>
      </c>
      <c r="P12761" t="s">
        <v>3149</v>
      </c>
      <c r="Q12761" t="s">
        <v>19</v>
      </c>
      <c r="R12761" t="s">
        <v>20</v>
      </c>
      <c r="S12761" t="s">
        <v>27</v>
      </c>
      <c r="T12761" t="s">
        <v>13312</v>
      </c>
      <c r="U12761" s="1">
        <v>45675</v>
      </c>
      <c r="V12761">
        <v>109</v>
      </c>
      <c r="W12761" t="str">
        <f t="shared" si="246"/>
        <v>90-119</v>
      </c>
    </row>
    <row r="12762" spans="1:23" x14ac:dyDescent="0.25">
      <c r="A12762" t="s">
        <v>13011</v>
      </c>
      <c r="B12762">
        <v>8484960555</v>
      </c>
      <c r="C12762">
        <v>1912131857</v>
      </c>
      <c r="D12762" s="1">
        <v>45484</v>
      </c>
      <c r="E12762">
        <v>99223</v>
      </c>
      <c r="F12762">
        <v>99212</v>
      </c>
      <c r="G12762" t="s">
        <v>104</v>
      </c>
      <c r="H12762" s="34">
        <v>68420</v>
      </c>
      <c r="I12762" s="7">
        <v>54052</v>
      </c>
      <c r="J12762" s="7">
        <v>45403.68</v>
      </c>
      <c r="K12762" s="7">
        <v>0</v>
      </c>
      <c r="L12762" s="7">
        <v>8648.32</v>
      </c>
      <c r="M12762" s="5">
        <v>0.16</v>
      </c>
      <c r="N12762" t="s">
        <v>1138</v>
      </c>
      <c r="O12762" t="s">
        <v>17</v>
      </c>
      <c r="P12762" t="s">
        <v>3149</v>
      </c>
      <c r="Q12762" t="s">
        <v>19</v>
      </c>
      <c r="R12762" t="s">
        <v>20</v>
      </c>
      <c r="S12762" t="s">
        <v>17</v>
      </c>
      <c r="T12762" t="s">
        <v>13310</v>
      </c>
      <c r="U12762" s="1">
        <v>45520</v>
      </c>
      <c r="V12762">
        <v>36</v>
      </c>
      <c r="W12762" t="str">
        <f t="shared" si="246"/>
        <v>30-59</v>
      </c>
    </row>
    <row r="12763" spans="1:23" x14ac:dyDescent="0.25">
      <c r="A12763" t="s">
        <v>13012</v>
      </c>
      <c r="B12763">
        <v>2932875509</v>
      </c>
      <c r="C12763">
        <v>5022148175</v>
      </c>
      <c r="D12763" s="1">
        <v>45799</v>
      </c>
      <c r="E12763">
        <v>99213</v>
      </c>
      <c r="F12763">
        <v>99283</v>
      </c>
      <c r="G12763" t="s">
        <v>3451</v>
      </c>
      <c r="H12763" s="34">
        <v>88783</v>
      </c>
      <c r="I12763" s="7">
        <v>70139</v>
      </c>
      <c r="J12763" s="7">
        <v>50936.76</v>
      </c>
      <c r="K12763" s="7">
        <v>7980</v>
      </c>
      <c r="L12763" s="7">
        <v>11222.24</v>
      </c>
      <c r="M12763" s="5">
        <v>0.16</v>
      </c>
      <c r="N12763" t="s">
        <v>1138</v>
      </c>
      <c r="O12763" t="s">
        <v>27</v>
      </c>
      <c r="P12763" t="s">
        <v>35</v>
      </c>
      <c r="Q12763" t="s">
        <v>19</v>
      </c>
      <c r="R12763" t="s">
        <v>20</v>
      </c>
      <c r="S12763" t="s">
        <v>21</v>
      </c>
      <c r="T12763" t="s">
        <v>13310</v>
      </c>
      <c r="U12763" s="1">
        <v>45947</v>
      </c>
      <c r="V12763">
        <v>148</v>
      </c>
      <c r="W12763" t="str">
        <f t="shared" si="246"/>
        <v>120-149</v>
      </c>
    </row>
    <row r="12764" spans="1:23" x14ac:dyDescent="0.25">
      <c r="A12764" t="s">
        <v>13013</v>
      </c>
      <c r="B12764">
        <v>6952664488</v>
      </c>
      <c r="C12764">
        <v>1385188131</v>
      </c>
      <c r="D12764" s="1">
        <v>45797</v>
      </c>
      <c r="E12764">
        <v>99232</v>
      </c>
      <c r="F12764">
        <v>99211</v>
      </c>
      <c r="G12764" t="s">
        <v>203</v>
      </c>
      <c r="H12764" s="34">
        <v>40869</v>
      </c>
      <c r="I12764" s="7">
        <v>32695</v>
      </c>
      <c r="J12764" s="7">
        <v>23819.7</v>
      </c>
      <c r="K12764" s="7">
        <v>4298</v>
      </c>
      <c r="L12764" s="7">
        <v>4577.3</v>
      </c>
      <c r="M12764" s="5">
        <v>0.14000000000000001</v>
      </c>
      <c r="N12764" t="s">
        <v>1135</v>
      </c>
      <c r="O12764" t="s">
        <v>27</v>
      </c>
      <c r="P12764" t="s">
        <v>3149</v>
      </c>
      <c r="Q12764" t="s">
        <v>19</v>
      </c>
      <c r="R12764" t="s">
        <v>21</v>
      </c>
      <c r="S12764" t="s">
        <v>21</v>
      </c>
      <c r="T12764" t="s">
        <v>13310</v>
      </c>
      <c r="U12764" s="1">
        <v>45858</v>
      </c>
      <c r="V12764">
        <v>61</v>
      </c>
      <c r="W12764" t="str">
        <f t="shared" si="246"/>
        <v>60-89</v>
      </c>
    </row>
    <row r="12765" spans="1:23" x14ac:dyDescent="0.25">
      <c r="A12765" t="s">
        <v>13014</v>
      </c>
      <c r="B12765">
        <v>574184047</v>
      </c>
      <c r="C12765">
        <v>5090868420</v>
      </c>
      <c r="D12765" s="1">
        <v>45926</v>
      </c>
      <c r="E12765">
        <v>99231</v>
      </c>
      <c r="F12765">
        <v>99285</v>
      </c>
      <c r="G12765" t="s">
        <v>307</v>
      </c>
      <c r="H12765" s="34">
        <v>93994</v>
      </c>
      <c r="I12765" s="7">
        <v>77075</v>
      </c>
      <c r="J12765" s="7">
        <v>50356.5</v>
      </c>
      <c r="K12765" s="7">
        <v>12845</v>
      </c>
      <c r="L12765" s="7">
        <v>13873.5</v>
      </c>
      <c r="M12765" s="5">
        <v>0.18</v>
      </c>
      <c r="N12765" t="s">
        <v>3141</v>
      </c>
      <c r="O12765" t="s">
        <v>27</v>
      </c>
      <c r="P12765" t="s">
        <v>18</v>
      </c>
      <c r="Q12765" t="s">
        <v>19</v>
      </c>
      <c r="R12765" t="s">
        <v>20</v>
      </c>
      <c r="S12765" t="s">
        <v>17</v>
      </c>
      <c r="T12765" t="s">
        <v>13312</v>
      </c>
      <c r="U12765" s="1">
        <v>46008</v>
      </c>
      <c r="V12765">
        <v>82</v>
      </c>
      <c r="W12765" t="str">
        <f t="shared" si="246"/>
        <v>60-89</v>
      </c>
    </row>
    <row r="12766" spans="1:23" x14ac:dyDescent="0.25">
      <c r="A12766" t="s">
        <v>13015</v>
      </c>
      <c r="B12766">
        <v>4255478525</v>
      </c>
      <c r="C12766">
        <v>8072701400</v>
      </c>
      <c r="D12766" s="1">
        <v>45910</v>
      </c>
      <c r="E12766">
        <v>99238</v>
      </c>
      <c r="F12766">
        <v>99214</v>
      </c>
      <c r="G12766" t="s">
        <v>3218</v>
      </c>
      <c r="H12766" s="34">
        <v>75625</v>
      </c>
      <c r="I12766" s="7">
        <v>60500</v>
      </c>
      <c r="J12766" s="7">
        <v>52030</v>
      </c>
      <c r="K12766" s="7">
        <v>0</v>
      </c>
      <c r="L12766" s="7">
        <v>8470</v>
      </c>
      <c r="M12766" s="5">
        <v>0.14000000000000001</v>
      </c>
      <c r="N12766" t="s">
        <v>1135</v>
      </c>
      <c r="O12766" t="s">
        <v>17</v>
      </c>
      <c r="P12766" t="s">
        <v>35</v>
      </c>
      <c r="Q12766" t="s">
        <v>19</v>
      </c>
      <c r="R12766" t="s">
        <v>43</v>
      </c>
      <c r="S12766" t="s">
        <v>21</v>
      </c>
      <c r="T12766" t="s">
        <v>13310</v>
      </c>
      <c r="U12766" s="1">
        <v>45984</v>
      </c>
      <c r="V12766">
        <v>74</v>
      </c>
      <c r="W12766" t="str">
        <f t="shared" si="246"/>
        <v>60-89</v>
      </c>
    </row>
    <row r="12767" spans="1:23" x14ac:dyDescent="0.25">
      <c r="A12767" t="s">
        <v>13016</v>
      </c>
      <c r="B12767">
        <v>4739158044</v>
      </c>
      <c r="C12767">
        <v>6196534898</v>
      </c>
      <c r="D12767" s="1">
        <v>45362</v>
      </c>
      <c r="E12767">
        <v>99238</v>
      </c>
      <c r="F12767">
        <v>93000</v>
      </c>
      <c r="G12767" t="s">
        <v>48</v>
      </c>
      <c r="H12767" s="34">
        <v>30668</v>
      </c>
      <c r="I12767" s="7">
        <v>24534</v>
      </c>
      <c r="J12767" s="7">
        <v>21099.24</v>
      </c>
      <c r="K12767" s="7">
        <v>0</v>
      </c>
      <c r="L12767" s="7">
        <v>3434.76</v>
      </c>
      <c r="M12767" s="5">
        <v>0.14000000000000001</v>
      </c>
      <c r="N12767" t="s">
        <v>1135</v>
      </c>
      <c r="O12767" t="s">
        <v>17</v>
      </c>
      <c r="P12767" t="s">
        <v>3147</v>
      </c>
      <c r="Q12767" t="s">
        <v>32</v>
      </c>
      <c r="R12767" t="s">
        <v>20</v>
      </c>
      <c r="S12767" t="s">
        <v>17</v>
      </c>
      <c r="T12767" t="s">
        <v>13310</v>
      </c>
      <c r="U12767" s="1">
        <v>45415</v>
      </c>
      <c r="V12767">
        <v>53</v>
      </c>
      <c r="W12767" t="str">
        <f t="shared" si="246"/>
        <v>30-59</v>
      </c>
    </row>
    <row r="12768" spans="1:23" x14ac:dyDescent="0.25">
      <c r="A12768" t="s">
        <v>13017</v>
      </c>
      <c r="B12768">
        <v>6420275639</v>
      </c>
      <c r="C12768">
        <v>327904659</v>
      </c>
      <c r="D12768" s="1">
        <v>45856</v>
      </c>
      <c r="E12768">
        <v>99238</v>
      </c>
      <c r="F12768">
        <v>99211</v>
      </c>
      <c r="G12768" t="s">
        <v>3176</v>
      </c>
      <c r="H12768" s="34">
        <v>89910</v>
      </c>
      <c r="I12768" s="7">
        <v>71029</v>
      </c>
      <c r="J12768" s="7">
        <v>52120.36</v>
      </c>
      <c r="K12768" s="7">
        <v>7544</v>
      </c>
      <c r="L12768" s="7">
        <v>11364.64</v>
      </c>
      <c r="M12768" s="5">
        <v>0.16</v>
      </c>
      <c r="N12768" t="s">
        <v>1138</v>
      </c>
      <c r="O12768" t="s">
        <v>30</v>
      </c>
      <c r="P12768" t="s">
        <v>3149</v>
      </c>
      <c r="Q12768" t="s">
        <v>19</v>
      </c>
      <c r="R12768" t="s">
        <v>20</v>
      </c>
      <c r="S12768" t="s">
        <v>27</v>
      </c>
      <c r="T12768" t="s">
        <v>13312</v>
      </c>
      <c r="U12768" s="1">
        <v>45940</v>
      </c>
      <c r="V12768">
        <v>84</v>
      </c>
      <c r="W12768" t="str">
        <f t="shared" si="246"/>
        <v>60-89</v>
      </c>
    </row>
    <row r="12769" spans="1:23" x14ac:dyDescent="0.25">
      <c r="A12769" t="s">
        <v>13018</v>
      </c>
      <c r="B12769">
        <v>8213050678</v>
      </c>
      <c r="C12769">
        <v>535954459</v>
      </c>
      <c r="D12769" s="1">
        <v>45634</v>
      </c>
      <c r="E12769">
        <v>99238</v>
      </c>
      <c r="F12769">
        <v>93000</v>
      </c>
      <c r="G12769" t="s">
        <v>3199</v>
      </c>
      <c r="H12769" s="34">
        <v>98537</v>
      </c>
      <c r="I12769" s="7">
        <v>73903</v>
      </c>
      <c r="J12769" s="7">
        <v>62817.55</v>
      </c>
      <c r="K12769" s="7">
        <v>0</v>
      </c>
      <c r="L12769" s="7">
        <v>11085.45</v>
      </c>
      <c r="M12769" s="5">
        <v>0.15</v>
      </c>
      <c r="N12769" t="s">
        <v>1139</v>
      </c>
      <c r="O12769" t="s">
        <v>17</v>
      </c>
      <c r="P12769" t="s">
        <v>97</v>
      </c>
      <c r="Q12769" t="s">
        <v>19</v>
      </c>
      <c r="R12769" t="s">
        <v>43</v>
      </c>
      <c r="S12769" t="s">
        <v>27</v>
      </c>
      <c r="T12769" t="s">
        <v>13312</v>
      </c>
      <c r="U12769" s="1">
        <v>45793</v>
      </c>
      <c r="V12769">
        <v>159</v>
      </c>
      <c r="W12769" t="str">
        <f t="shared" si="246"/>
        <v>150-179</v>
      </c>
    </row>
    <row r="12770" spans="1:23" x14ac:dyDescent="0.25">
      <c r="A12770" t="s">
        <v>13019</v>
      </c>
      <c r="B12770">
        <v>2247673627</v>
      </c>
      <c r="C12770">
        <v>6671948105</v>
      </c>
      <c r="D12770" s="1">
        <v>45361</v>
      </c>
      <c r="E12770">
        <v>99233</v>
      </c>
      <c r="F12770">
        <v>80053</v>
      </c>
      <c r="G12770" t="s">
        <v>3265</v>
      </c>
      <c r="H12770" s="34">
        <v>87832</v>
      </c>
      <c r="I12770" s="7">
        <v>68509</v>
      </c>
      <c r="J12770" s="7">
        <v>54807.199999999997</v>
      </c>
      <c r="K12770" s="7">
        <v>0</v>
      </c>
      <c r="L12770" s="7">
        <v>13701.8</v>
      </c>
      <c r="M12770" s="5">
        <v>0.2</v>
      </c>
      <c r="N12770" t="s">
        <v>3140</v>
      </c>
      <c r="O12770" t="s">
        <v>17</v>
      </c>
      <c r="P12770" t="s">
        <v>40</v>
      </c>
      <c r="Q12770" t="s">
        <v>32</v>
      </c>
      <c r="R12770" t="s">
        <v>20</v>
      </c>
      <c r="S12770" t="s">
        <v>21</v>
      </c>
      <c r="T12770" t="s">
        <v>13310</v>
      </c>
      <c r="U12770" s="1">
        <v>45515</v>
      </c>
      <c r="V12770">
        <v>154</v>
      </c>
      <c r="W12770" t="str">
        <f t="shared" si="246"/>
        <v>150-179</v>
      </c>
    </row>
    <row r="12771" spans="1:23" x14ac:dyDescent="0.25">
      <c r="A12771" t="s">
        <v>13020</v>
      </c>
      <c r="B12771">
        <v>7183901640</v>
      </c>
      <c r="C12771">
        <v>3643317639</v>
      </c>
      <c r="D12771" s="1">
        <v>45644</v>
      </c>
      <c r="E12771">
        <v>99233</v>
      </c>
      <c r="F12771">
        <v>99284</v>
      </c>
      <c r="G12771" t="s">
        <v>3316</v>
      </c>
      <c r="H12771" s="34">
        <v>40511</v>
      </c>
      <c r="I12771" s="7">
        <v>31599</v>
      </c>
      <c r="J12771" s="7">
        <v>20789.2</v>
      </c>
      <c r="K12771" s="7">
        <v>4490</v>
      </c>
      <c r="L12771" s="7">
        <v>6319.8</v>
      </c>
      <c r="M12771" s="5">
        <v>0.2</v>
      </c>
      <c r="N12771" t="s">
        <v>3140</v>
      </c>
      <c r="O12771" t="s">
        <v>27</v>
      </c>
      <c r="P12771" t="s">
        <v>3146</v>
      </c>
      <c r="Q12771" t="s">
        <v>32</v>
      </c>
      <c r="R12771" t="s">
        <v>43</v>
      </c>
      <c r="S12771" t="s">
        <v>17</v>
      </c>
      <c r="T12771" t="s">
        <v>13311</v>
      </c>
      <c r="U12771" s="1">
        <v>45786</v>
      </c>
      <c r="V12771">
        <v>142</v>
      </c>
      <c r="W12771" t="str">
        <f t="shared" si="246"/>
        <v>120-149</v>
      </c>
    </row>
    <row r="12772" spans="1:23" x14ac:dyDescent="0.25">
      <c r="A12772" t="s">
        <v>13021</v>
      </c>
      <c r="B12772">
        <v>6264478011</v>
      </c>
      <c r="C12772">
        <v>2463076892</v>
      </c>
      <c r="D12772" s="1">
        <v>45902</v>
      </c>
      <c r="E12772">
        <v>99232</v>
      </c>
      <c r="F12772">
        <v>99292</v>
      </c>
      <c r="G12772" t="s">
        <v>79</v>
      </c>
      <c r="H12772" s="34">
        <v>67003</v>
      </c>
      <c r="I12772" s="7">
        <v>43552</v>
      </c>
      <c r="J12772" s="7">
        <v>38325.760000000002</v>
      </c>
      <c r="K12772" s="7">
        <v>0</v>
      </c>
      <c r="L12772" s="7">
        <v>5226.24</v>
      </c>
      <c r="M12772" s="5">
        <v>0.12</v>
      </c>
      <c r="N12772" t="s">
        <v>46</v>
      </c>
      <c r="O12772" t="s">
        <v>17</v>
      </c>
      <c r="P12772" t="s">
        <v>3148</v>
      </c>
      <c r="Q12772" t="s">
        <v>19</v>
      </c>
      <c r="R12772" t="s">
        <v>38</v>
      </c>
      <c r="S12772" t="s">
        <v>21</v>
      </c>
      <c r="T12772" t="s">
        <v>13312</v>
      </c>
      <c r="U12772" s="1">
        <v>46068</v>
      </c>
      <c r="V12772">
        <v>166</v>
      </c>
      <c r="W12772" t="str">
        <f t="shared" si="246"/>
        <v>150-179</v>
      </c>
    </row>
    <row r="12773" spans="1:23" x14ac:dyDescent="0.25">
      <c r="A12773" t="s">
        <v>13022</v>
      </c>
      <c r="B12773">
        <v>4506959960</v>
      </c>
      <c r="C12773">
        <v>4317003863</v>
      </c>
      <c r="D12773" s="1">
        <v>45866</v>
      </c>
      <c r="E12773">
        <v>99215</v>
      </c>
      <c r="F12773">
        <v>99281</v>
      </c>
      <c r="G12773" t="s">
        <v>45</v>
      </c>
      <c r="H12773" s="34">
        <v>42424</v>
      </c>
      <c r="I12773" s="7">
        <v>34788</v>
      </c>
      <c r="J12773" s="7">
        <v>24744.16</v>
      </c>
      <c r="K12773" s="7">
        <v>3782</v>
      </c>
      <c r="L12773" s="7">
        <v>6261.84</v>
      </c>
      <c r="M12773" s="5">
        <v>0.18</v>
      </c>
      <c r="N12773" t="s">
        <v>3141</v>
      </c>
      <c r="O12773" t="s">
        <v>30</v>
      </c>
      <c r="P12773" t="s">
        <v>35</v>
      </c>
      <c r="Q12773" t="s">
        <v>32</v>
      </c>
      <c r="R12773" t="s">
        <v>38</v>
      </c>
      <c r="S12773" t="s">
        <v>17</v>
      </c>
      <c r="T12773" t="s">
        <v>13311</v>
      </c>
      <c r="U12773" s="1">
        <v>45929</v>
      </c>
      <c r="V12773">
        <v>63</v>
      </c>
      <c r="W12773" t="str">
        <f t="shared" si="246"/>
        <v>60-89</v>
      </c>
    </row>
    <row r="12774" spans="1:23" x14ac:dyDescent="0.25">
      <c r="A12774" t="s">
        <v>13023</v>
      </c>
      <c r="B12774">
        <v>2988611893</v>
      </c>
      <c r="C12774">
        <v>9949638241</v>
      </c>
      <c r="D12774" s="1">
        <v>45942</v>
      </c>
      <c r="E12774">
        <v>99232</v>
      </c>
      <c r="F12774">
        <v>99285</v>
      </c>
      <c r="G12774" t="s">
        <v>3377</v>
      </c>
      <c r="H12774" s="34">
        <v>66597</v>
      </c>
      <c r="I12774" s="7">
        <v>52612</v>
      </c>
      <c r="J12774" s="7">
        <v>39807.08</v>
      </c>
      <c r="K12774" s="7">
        <v>4387</v>
      </c>
      <c r="L12774" s="7">
        <v>8417.92</v>
      </c>
      <c r="M12774" s="5">
        <v>0.16</v>
      </c>
      <c r="N12774" t="s">
        <v>1138</v>
      </c>
      <c r="O12774" t="s">
        <v>30</v>
      </c>
      <c r="P12774" t="s">
        <v>25</v>
      </c>
      <c r="Q12774" t="s">
        <v>19</v>
      </c>
      <c r="R12774" t="s">
        <v>20</v>
      </c>
      <c r="S12774" t="s">
        <v>17</v>
      </c>
      <c r="T12774" t="s">
        <v>13311</v>
      </c>
      <c r="U12774" s="1">
        <v>46117</v>
      </c>
      <c r="V12774">
        <v>175</v>
      </c>
      <c r="W12774" t="str">
        <f t="shared" si="246"/>
        <v>150-179</v>
      </c>
    </row>
    <row r="12775" spans="1:23" x14ac:dyDescent="0.25">
      <c r="A12775" t="s">
        <v>13024</v>
      </c>
      <c r="B12775">
        <v>310391107</v>
      </c>
      <c r="C12775">
        <v>215492500</v>
      </c>
      <c r="D12775" s="1">
        <v>45349</v>
      </c>
      <c r="E12775">
        <v>99233</v>
      </c>
      <c r="F12775">
        <v>99201</v>
      </c>
      <c r="G12775" t="s">
        <v>362</v>
      </c>
      <c r="H12775" s="34">
        <v>38640</v>
      </c>
      <c r="I12775" s="7">
        <v>32844</v>
      </c>
      <c r="J12775" s="7">
        <v>32187.119999999999</v>
      </c>
      <c r="K12775" s="7">
        <v>0</v>
      </c>
      <c r="L12775" s="7">
        <v>656.88</v>
      </c>
      <c r="M12775" s="5">
        <v>0.02</v>
      </c>
      <c r="N12775" t="s">
        <v>16</v>
      </c>
      <c r="O12775" t="s">
        <v>17</v>
      </c>
      <c r="P12775" t="s">
        <v>3148</v>
      </c>
      <c r="Q12775" t="s">
        <v>32</v>
      </c>
      <c r="R12775" t="s">
        <v>21</v>
      </c>
      <c r="S12775" t="s">
        <v>21</v>
      </c>
      <c r="T12775" t="s">
        <v>13311</v>
      </c>
      <c r="U12775" s="1">
        <v>45506</v>
      </c>
      <c r="V12775">
        <v>157</v>
      </c>
      <c r="W12775" t="str">
        <f t="shared" si="246"/>
        <v>150-179</v>
      </c>
    </row>
    <row r="12776" spans="1:23" x14ac:dyDescent="0.25">
      <c r="A12776" t="s">
        <v>13025</v>
      </c>
      <c r="B12776">
        <v>1848876885</v>
      </c>
      <c r="C12776">
        <v>8491908866</v>
      </c>
      <c r="D12776" s="1">
        <v>45879</v>
      </c>
      <c r="E12776">
        <v>99221</v>
      </c>
      <c r="F12776">
        <v>36415</v>
      </c>
      <c r="G12776" t="s">
        <v>127</v>
      </c>
      <c r="H12776" s="34">
        <v>35293</v>
      </c>
      <c r="I12776" s="7">
        <v>27881</v>
      </c>
      <c r="J12776" s="7">
        <v>15565.04</v>
      </c>
      <c r="K12776" s="7">
        <v>7855</v>
      </c>
      <c r="L12776" s="7">
        <v>4460.96</v>
      </c>
      <c r="M12776" s="5">
        <v>0.16</v>
      </c>
      <c r="N12776" t="s">
        <v>1138</v>
      </c>
      <c r="O12776" t="s">
        <v>27</v>
      </c>
      <c r="P12776" t="s">
        <v>58</v>
      </c>
      <c r="Q12776" t="s">
        <v>19</v>
      </c>
      <c r="R12776" t="s">
        <v>38</v>
      </c>
      <c r="S12776" t="s">
        <v>21</v>
      </c>
      <c r="T12776" t="s">
        <v>13312</v>
      </c>
      <c r="U12776" s="1">
        <v>45971</v>
      </c>
      <c r="V12776">
        <v>92</v>
      </c>
      <c r="W12776" t="str">
        <f t="shared" si="246"/>
        <v>90-119</v>
      </c>
    </row>
    <row r="12777" spans="1:23" x14ac:dyDescent="0.25">
      <c r="A12777" t="s">
        <v>13026</v>
      </c>
      <c r="B12777">
        <v>743358073</v>
      </c>
      <c r="C12777">
        <v>905815366</v>
      </c>
      <c r="D12777" s="1">
        <v>45672</v>
      </c>
      <c r="E12777">
        <v>99233</v>
      </c>
      <c r="F12777">
        <v>99215</v>
      </c>
      <c r="G12777" t="s">
        <v>3598</v>
      </c>
      <c r="H12777" s="34">
        <v>85508</v>
      </c>
      <c r="I12777" s="7">
        <v>72682</v>
      </c>
      <c r="J12777" s="7">
        <v>71228.36</v>
      </c>
      <c r="K12777" s="7">
        <v>0</v>
      </c>
      <c r="L12777" s="7">
        <v>1453.64</v>
      </c>
      <c r="M12777" s="5">
        <v>0.02</v>
      </c>
      <c r="N12777" t="s">
        <v>16</v>
      </c>
      <c r="O12777" t="s">
        <v>17</v>
      </c>
      <c r="P12777" t="s">
        <v>25</v>
      </c>
      <c r="Q12777" t="s">
        <v>19</v>
      </c>
      <c r="R12777" t="s">
        <v>20</v>
      </c>
      <c r="S12777" t="s">
        <v>17</v>
      </c>
      <c r="T12777" t="s">
        <v>13311</v>
      </c>
      <c r="U12777" s="1">
        <v>45766</v>
      </c>
      <c r="V12777">
        <v>94</v>
      </c>
      <c r="W12777" t="str">
        <f t="shared" si="246"/>
        <v>90-119</v>
      </c>
    </row>
    <row r="12778" spans="1:23" x14ac:dyDescent="0.25">
      <c r="A12778" t="s">
        <v>13027</v>
      </c>
      <c r="B12778">
        <v>5201719178</v>
      </c>
      <c r="C12778">
        <v>4370386548</v>
      </c>
      <c r="D12778" s="1">
        <v>45860</v>
      </c>
      <c r="E12778">
        <v>99215</v>
      </c>
      <c r="F12778">
        <v>81000</v>
      </c>
      <c r="G12778" t="s">
        <v>154</v>
      </c>
      <c r="H12778" s="34">
        <v>79284</v>
      </c>
      <c r="I12778" s="7">
        <v>61842</v>
      </c>
      <c r="J12778" s="7">
        <v>28926.6</v>
      </c>
      <c r="K12778" s="7">
        <v>20547</v>
      </c>
      <c r="L12778" s="7">
        <v>12368.4</v>
      </c>
      <c r="M12778" s="5">
        <v>0.2</v>
      </c>
      <c r="N12778" t="s">
        <v>3140</v>
      </c>
      <c r="O12778" t="s">
        <v>27</v>
      </c>
      <c r="P12778" t="s">
        <v>25</v>
      </c>
      <c r="Q12778" t="s">
        <v>32</v>
      </c>
      <c r="R12778" t="s">
        <v>20</v>
      </c>
      <c r="S12778" t="s">
        <v>27</v>
      </c>
      <c r="T12778" t="s">
        <v>13312</v>
      </c>
      <c r="U12778" s="1">
        <v>45932</v>
      </c>
      <c r="V12778">
        <v>72</v>
      </c>
      <c r="W12778" t="str">
        <f t="shared" si="246"/>
        <v>60-89</v>
      </c>
    </row>
    <row r="12779" spans="1:23" x14ac:dyDescent="0.25">
      <c r="A12779" t="s">
        <v>13028</v>
      </c>
      <c r="B12779">
        <v>5995114934</v>
      </c>
      <c r="C12779">
        <v>3364871004</v>
      </c>
      <c r="D12779" s="1">
        <v>45390</v>
      </c>
      <c r="E12779">
        <v>99214</v>
      </c>
      <c r="F12779">
        <v>99281</v>
      </c>
      <c r="G12779" t="s">
        <v>3508</v>
      </c>
      <c r="H12779" s="34">
        <v>51706</v>
      </c>
      <c r="I12779" s="7">
        <v>40331</v>
      </c>
      <c r="J12779" s="7">
        <v>26162.799999999999</v>
      </c>
      <c r="K12779" s="7">
        <v>6102</v>
      </c>
      <c r="L12779" s="7">
        <v>8066.2</v>
      </c>
      <c r="M12779" s="5">
        <v>0.2</v>
      </c>
      <c r="N12779" t="s">
        <v>3140</v>
      </c>
      <c r="O12779" t="s">
        <v>27</v>
      </c>
      <c r="P12779" t="s">
        <v>3146</v>
      </c>
      <c r="Q12779" t="s">
        <v>19</v>
      </c>
      <c r="R12779" t="s">
        <v>38</v>
      </c>
      <c r="S12779" t="s">
        <v>27</v>
      </c>
      <c r="T12779" t="s">
        <v>13310</v>
      </c>
      <c r="U12779" s="1">
        <v>45500</v>
      </c>
      <c r="V12779">
        <v>110</v>
      </c>
      <c r="W12779" t="str">
        <f t="shared" si="246"/>
        <v>90-119</v>
      </c>
    </row>
    <row r="12780" spans="1:23" x14ac:dyDescent="0.25">
      <c r="A12780" t="s">
        <v>13029</v>
      </c>
      <c r="B12780">
        <v>5390613034</v>
      </c>
      <c r="C12780">
        <v>2298896829</v>
      </c>
      <c r="D12780" s="1">
        <v>45564</v>
      </c>
      <c r="E12780">
        <v>99221</v>
      </c>
      <c r="F12780">
        <v>99205</v>
      </c>
      <c r="G12780" t="s">
        <v>166</v>
      </c>
      <c r="H12780" s="34">
        <v>35835</v>
      </c>
      <c r="I12780" s="7">
        <v>27951</v>
      </c>
      <c r="J12780" s="7">
        <v>16429.8</v>
      </c>
      <c r="K12780" s="7">
        <v>5931</v>
      </c>
      <c r="L12780" s="7">
        <v>5590.2</v>
      </c>
      <c r="M12780" s="5">
        <v>0.2</v>
      </c>
      <c r="N12780" t="s">
        <v>3140</v>
      </c>
      <c r="O12780" t="s">
        <v>27</v>
      </c>
      <c r="P12780" t="s">
        <v>3150</v>
      </c>
      <c r="Q12780" t="s">
        <v>19</v>
      </c>
      <c r="R12780" t="s">
        <v>27</v>
      </c>
      <c r="S12780" t="s">
        <v>27</v>
      </c>
      <c r="T12780" t="s">
        <v>13312</v>
      </c>
      <c r="U12780" s="1">
        <v>45630</v>
      </c>
      <c r="V12780">
        <v>66</v>
      </c>
      <c r="W12780" t="str">
        <f t="shared" si="246"/>
        <v>60-89</v>
      </c>
    </row>
    <row r="12781" spans="1:23" x14ac:dyDescent="0.25">
      <c r="A12781" t="s">
        <v>13030</v>
      </c>
      <c r="B12781">
        <v>8918867767</v>
      </c>
      <c r="C12781">
        <v>6286760870</v>
      </c>
      <c r="D12781" s="1">
        <v>45605</v>
      </c>
      <c r="E12781">
        <v>99238</v>
      </c>
      <c r="F12781">
        <v>90834</v>
      </c>
      <c r="G12781" t="s">
        <v>48</v>
      </c>
      <c r="H12781" s="34">
        <v>23511</v>
      </c>
      <c r="I12781" s="7">
        <v>16928</v>
      </c>
      <c r="J12781" s="7">
        <v>10954.76</v>
      </c>
      <c r="K12781" s="7">
        <v>4619</v>
      </c>
      <c r="L12781" s="7">
        <v>1354.24</v>
      </c>
      <c r="M12781" s="5">
        <v>0.08</v>
      </c>
      <c r="N12781" t="s">
        <v>24</v>
      </c>
      <c r="O12781" t="s">
        <v>27</v>
      </c>
      <c r="P12781" t="s">
        <v>31</v>
      </c>
      <c r="Q12781" t="s">
        <v>32</v>
      </c>
      <c r="R12781" t="s">
        <v>26</v>
      </c>
      <c r="S12781" t="s">
        <v>21</v>
      </c>
      <c r="T12781" t="s">
        <v>13311</v>
      </c>
      <c r="U12781" s="1">
        <v>45647</v>
      </c>
      <c r="V12781">
        <v>42</v>
      </c>
      <c r="W12781" t="str">
        <f t="shared" si="246"/>
        <v>30-59</v>
      </c>
    </row>
    <row r="12782" spans="1:23" x14ac:dyDescent="0.25">
      <c r="A12782" t="s">
        <v>13031</v>
      </c>
      <c r="B12782">
        <v>3729036073</v>
      </c>
      <c r="C12782">
        <v>4617074862</v>
      </c>
      <c r="D12782" s="1">
        <v>45562</v>
      </c>
      <c r="E12782">
        <v>99231</v>
      </c>
      <c r="F12782">
        <v>99283</v>
      </c>
      <c r="G12782" t="s">
        <v>3342</v>
      </c>
      <c r="H12782" s="34">
        <v>49905</v>
      </c>
      <c r="I12782" s="7">
        <v>39425</v>
      </c>
      <c r="J12782" s="7">
        <v>30878</v>
      </c>
      <c r="K12782" s="7">
        <v>2239</v>
      </c>
      <c r="L12782" s="7">
        <v>6308</v>
      </c>
      <c r="M12782" s="5">
        <v>0.16</v>
      </c>
      <c r="N12782" t="s">
        <v>1138</v>
      </c>
      <c r="O12782" t="s">
        <v>30</v>
      </c>
      <c r="P12782" t="s">
        <v>97</v>
      </c>
      <c r="Q12782" t="s">
        <v>19</v>
      </c>
      <c r="R12782" t="s">
        <v>27</v>
      </c>
      <c r="S12782" t="s">
        <v>27</v>
      </c>
      <c r="T12782" t="s">
        <v>13310</v>
      </c>
      <c r="U12782" s="1">
        <v>45717</v>
      </c>
      <c r="V12782">
        <v>155</v>
      </c>
      <c r="W12782" t="str">
        <f t="shared" si="246"/>
        <v>150-179</v>
      </c>
    </row>
    <row r="12783" spans="1:23" x14ac:dyDescent="0.25">
      <c r="A12783" t="s">
        <v>13032</v>
      </c>
      <c r="B12783">
        <v>971227703</v>
      </c>
      <c r="C12783">
        <v>9782719882</v>
      </c>
      <c r="D12783" s="1">
        <v>45312</v>
      </c>
      <c r="E12783">
        <v>99238</v>
      </c>
      <c r="F12783">
        <v>85025</v>
      </c>
      <c r="G12783" t="s">
        <v>122</v>
      </c>
      <c r="H12783" s="34">
        <v>54011</v>
      </c>
      <c r="I12783" s="7">
        <v>42129</v>
      </c>
      <c r="J12783" s="7">
        <v>29110.2</v>
      </c>
      <c r="K12783" s="7">
        <v>4593</v>
      </c>
      <c r="L12783" s="7">
        <v>8425.7999999999993</v>
      </c>
      <c r="M12783" s="5">
        <v>0.2</v>
      </c>
      <c r="N12783" t="s">
        <v>3140</v>
      </c>
      <c r="O12783" t="s">
        <v>27</v>
      </c>
      <c r="P12783" t="s">
        <v>40</v>
      </c>
      <c r="Q12783" t="s">
        <v>32</v>
      </c>
      <c r="R12783" t="s">
        <v>21</v>
      </c>
      <c r="S12783" t="s">
        <v>21</v>
      </c>
      <c r="T12783" t="s">
        <v>13311</v>
      </c>
      <c r="U12783" s="1">
        <v>45394</v>
      </c>
      <c r="V12783">
        <v>82</v>
      </c>
      <c r="W12783" t="str">
        <f t="shared" si="246"/>
        <v>60-89</v>
      </c>
    </row>
    <row r="12784" spans="1:23" x14ac:dyDescent="0.25">
      <c r="A12784" t="s">
        <v>13033</v>
      </c>
      <c r="B12784">
        <v>3014701922</v>
      </c>
      <c r="C12784">
        <v>6977538758</v>
      </c>
      <c r="D12784" s="1">
        <v>45677</v>
      </c>
      <c r="E12784">
        <v>99231</v>
      </c>
      <c r="F12784">
        <v>99211</v>
      </c>
      <c r="G12784" t="s">
        <v>209</v>
      </c>
      <c r="H12784" s="34">
        <v>54031</v>
      </c>
      <c r="I12784" s="7">
        <v>40523</v>
      </c>
      <c r="J12784" s="7">
        <v>31961.55</v>
      </c>
      <c r="K12784" s="7">
        <v>2483</v>
      </c>
      <c r="L12784" s="7">
        <v>6078.45</v>
      </c>
      <c r="M12784" s="5">
        <v>0.15</v>
      </c>
      <c r="N12784" t="s">
        <v>1139</v>
      </c>
      <c r="O12784" t="s">
        <v>30</v>
      </c>
      <c r="P12784" t="s">
        <v>3146</v>
      </c>
      <c r="Q12784" t="s">
        <v>32</v>
      </c>
      <c r="R12784" t="s">
        <v>26</v>
      </c>
      <c r="S12784" t="s">
        <v>21</v>
      </c>
      <c r="T12784" t="s">
        <v>13312</v>
      </c>
      <c r="U12784" s="1">
        <v>45800</v>
      </c>
      <c r="V12784">
        <v>123</v>
      </c>
      <c r="W12784" t="str">
        <f t="shared" si="246"/>
        <v>120-149</v>
      </c>
    </row>
    <row r="12785" spans="1:23" x14ac:dyDescent="0.25">
      <c r="A12785" t="s">
        <v>13034</v>
      </c>
      <c r="B12785">
        <v>9673596336</v>
      </c>
      <c r="C12785">
        <v>5174829968</v>
      </c>
      <c r="D12785" s="1">
        <v>45958</v>
      </c>
      <c r="E12785">
        <v>99232</v>
      </c>
      <c r="F12785">
        <v>85025</v>
      </c>
      <c r="G12785" t="s">
        <v>75</v>
      </c>
      <c r="H12785" s="34">
        <v>13191</v>
      </c>
      <c r="I12785" s="7">
        <v>10817</v>
      </c>
      <c r="J12785" s="7">
        <v>8869.94</v>
      </c>
      <c r="K12785" s="7">
        <v>0</v>
      </c>
      <c r="L12785" s="7">
        <v>1947.06</v>
      </c>
      <c r="M12785" s="5">
        <v>0.18</v>
      </c>
      <c r="N12785" t="s">
        <v>3141</v>
      </c>
      <c r="O12785" t="s">
        <v>17</v>
      </c>
      <c r="P12785" t="s">
        <v>18</v>
      </c>
      <c r="Q12785" t="s">
        <v>32</v>
      </c>
      <c r="R12785" t="s">
        <v>26</v>
      </c>
      <c r="S12785" t="s">
        <v>17</v>
      </c>
      <c r="T12785" t="s">
        <v>13312</v>
      </c>
      <c r="U12785" s="1">
        <v>46067</v>
      </c>
      <c r="V12785">
        <v>109</v>
      </c>
      <c r="W12785" t="str">
        <f t="shared" si="246"/>
        <v>90-119</v>
      </c>
    </row>
    <row r="12786" spans="1:23" x14ac:dyDescent="0.25">
      <c r="A12786" t="s">
        <v>13035</v>
      </c>
      <c r="B12786">
        <v>8758908579</v>
      </c>
      <c r="C12786">
        <v>7574146458</v>
      </c>
      <c r="D12786" s="1">
        <v>45441</v>
      </c>
      <c r="E12786">
        <v>99232</v>
      </c>
      <c r="F12786">
        <v>99201</v>
      </c>
      <c r="G12786" t="s">
        <v>4092</v>
      </c>
      <c r="H12786" s="34">
        <v>75890</v>
      </c>
      <c r="I12786" s="7">
        <v>60712</v>
      </c>
      <c r="J12786" s="7">
        <v>52212.32</v>
      </c>
      <c r="K12786" s="7">
        <v>0</v>
      </c>
      <c r="L12786" s="7">
        <v>8499.68</v>
      </c>
      <c r="M12786" s="5">
        <v>0.14000000000000001</v>
      </c>
      <c r="N12786" t="s">
        <v>1135</v>
      </c>
      <c r="O12786" t="s">
        <v>17</v>
      </c>
      <c r="P12786" t="s">
        <v>58</v>
      </c>
      <c r="Q12786" t="s">
        <v>19</v>
      </c>
      <c r="R12786" t="s">
        <v>27</v>
      </c>
      <c r="S12786" t="s">
        <v>17</v>
      </c>
      <c r="T12786" t="s">
        <v>13311</v>
      </c>
      <c r="U12786" s="1">
        <v>45560</v>
      </c>
      <c r="V12786">
        <v>119</v>
      </c>
      <c r="W12786" t="str">
        <f t="shared" si="246"/>
        <v>90-119</v>
      </c>
    </row>
    <row r="12787" spans="1:23" x14ac:dyDescent="0.25">
      <c r="A12787" t="s">
        <v>13036</v>
      </c>
      <c r="B12787">
        <v>4094557475</v>
      </c>
      <c r="C12787">
        <v>8327414677</v>
      </c>
      <c r="D12787" s="1">
        <v>45883</v>
      </c>
      <c r="E12787">
        <v>99221</v>
      </c>
      <c r="F12787">
        <v>93000</v>
      </c>
      <c r="G12787" t="s">
        <v>91</v>
      </c>
      <c r="H12787" s="34">
        <v>52707</v>
      </c>
      <c r="I12787" s="7">
        <v>43220</v>
      </c>
      <c r="J12787" s="7">
        <v>32717.4</v>
      </c>
      <c r="K12787" s="7">
        <v>2723</v>
      </c>
      <c r="L12787" s="7">
        <v>7779.6</v>
      </c>
      <c r="M12787" s="5">
        <v>0.18</v>
      </c>
      <c r="N12787" t="s">
        <v>3141</v>
      </c>
      <c r="O12787" t="s">
        <v>30</v>
      </c>
      <c r="P12787" t="s">
        <v>25</v>
      </c>
      <c r="Q12787" t="s">
        <v>32</v>
      </c>
      <c r="R12787" t="s">
        <v>38</v>
      </c>
      <c r="S12787" t="s">
        <v>17</v>
      </c>
      <c r="T12787" t="s">
        <v>13312</v>
      </c>
      <c r="U12787" s="1">
        <v>45933</v>
      </c>
      <c r="V12787">
        <v>50</v>
      </c>
      <c r="W12787" t="str">
        <f t="shared" si="246"/>
        <v>30-59</v>
      </c>
    </row>
    <row r="12788" spans="1:23" x14ac:dyDescent="0.25">
      <c r="A12788" t="s">
        <v>13037</v>
      </c>
      <c r="B12788">
        <v>6791369086</v>
      </c>
      <c r="C12788">
        <v>6492914056</v>
      </c>
      <c r="D12788" s="1">
        <v>45487</v>
      </c>
      <c r="E12788">
        <v>99214</v>
      </c>
      <c r="F12788">
        <v>99282</v>
      </c>
      <c r="G12788" t="s">
        <v>3152</v>
      </c>
      <c r="H12788" s="34">
        <v>75837</v>
      </c>
      <c r="I12788" s="7">
        <v>56878</v>
      </c>
      <c r="J12788" s="7">
        <v>27763.3</v>
      </c>
      <c r="K12788" s="7">
        <v>20583</v>
      </c>
      <c r="L12788" s="7">
        <v>8531.7000000000007</v>
      </c>
      <c r="M12788" s="5">
        <v>0.15</v>
      </c>
      <c r="N12788" t="s">
        <v>1139</v>
      </c>
      <c r="O12788" t="s">
        <v>27</v>
      </c>
      <c r="P12788" t="s">
        <v>3149</v>
      </c>
      <c r="Q12788" t="s">
        <v>19</v>
      </c>
      <c r="R12788" t="s">
        <v>43</v>
      </c>
      <c r="S12788" t="s">
        <v>27</v>
      </c>
      <c r="T12788" t="s">
        <v>13312</v>
      </c>
      <c r="U12788" s="1">
        <v>45570</v>
      </c>
      <c r="V12788">
        <v>83</v>
      </c>
      <c r="W12788" t="str">
        <f t="shared" si="246"/>
        <v>60-89</v>
      </c>
    </row>
    <row r="12789" spans="1:23" x14ac:dyDescent="0.25">
      <c r="A12789" t="s">
        <v>13038</v>
      </c>
      <c r="B12789">
        <v>8317193846</v>
      </c>
      <c r="C12789">
        <v>6505184151</v>
      </c>
      <c r="D12789" s="1">
        <v>45435</v>
      </c>
      <c r="E12789">
        <v>99213</v>
      </c>
      <c r="F12789">
        <v>99281</v>
      </c>
      <c r="G12789" t="s">
        <v>79</v>
      </c>
      <c r="H12789" s="34">
        <v>83482</v>
      </c>
      <c r="I12789" s="7">
        <v>68455</v>
      </c>
      <c r="J12789" s="7">
        <v>39253.1</v>
      </c>
      <c r="K12789" s="7">
        <v>16880</v>
      </c>
      <c r="L12789" s="7">
        <v>12321.9</v>
      </c>
      <c r="M12789" s="5">
        <v>0.18</v>
      </c>
      <c r="N12789" t="s">
        <v>3141</v>
      </c>
      <c r="O12789" t="s">
        <v>27</v>
      </c>
      <c r="P12789" t="s">
        <v>31</v>
      </c>
      <c r="Q12789" t="s">
        <v>19</v>
      </c>
      <c r="R12789" t="s">
        <v>26</v>
      </c>
      <c r="S12789" t="s">
        <v>27</v>
      </c>
      <c r="T12789" t="s">
        <v>13312</v>
      </c>
      <c r="U12789" s="1">
        <v>45610</v>
      </c>
      <c r="V12789">
        <v>175</v>
      </c>
      <c r="W12789" t="str">
        <f t="shared" si="246"/>
        <v>150-179</v>
      </c>
    </row>
    <row r="12790" spans="1:23" x14ac:dyDescent="0.25">
      <c r="A12790" t="s">
        <v>13039</v>
      </c>
      <c r="B12790">
        <v>2810925495</v>
      </c>
      <c r="C12790">
        <v>7465119019</v>
      </c>
      <c r="D12790" s="1">
        <v>45912</v>
      </c>
      <c r="E12790">
        <v>99214</v>
      </c>
      <c r="F12790">
        <v>36415</v>
      </c>
      <c r="G12790" t="s">
        <v>3279</v>
      </c>
      <c r="H12790" s="34">
        <v>47364</v>
      </c>
      <c r="I12790" s="7">
        <v>30787</v>
      </c>
      <c r="J12790" s="7">
        <v>24101.56</v>
      </c>
      <c r="K12790" s="7">
        <v>2991</v>
      </c>
      <c r="L12790" s="7">
        <v>3694.44</v>
      </c>
      <c r="M12790" s="5">
        <v>0.12</v>
      </c>
      <c r="N12790" t="s">
        <v>46</v>
      </c>
      <c r="O12790" t="s">
        <v>30</v>
      </c>
      <c r="P12790" t="s">
        <v>3147</v>
      </c>
      <c r="Q12790" t="s">
        <v>32</v>
      </c>
      <c r="R12790" t="s">
        <v>38</v>
      </c>
      <c r="S12790" t="s">
        <v>17</v>
      </c>
      <c r="T12790" t="s">
        <v>13312</v>
      </c>
      <c r="U12790" s="1">
        <v>45943</v>
      </c>
      <c r="V12790">
        <v>31</v>
      </c>
      <c r="W12790" t="str">
        <f t="shared" si="246"/>
        <v>30-59</v>
      </c>
    </row>
    <row r="12791" spans="1:23" x14ac:dyDescent="0.25">
      <c r="A12791" t="s">
        <v>13040</v>
      </c>
      <c r="B12791">
        <v>7179753933</v>
      </c>
      <c r="C12791">
        <v>5675177781</v>
      </c>
      <c r="D12791" s="1">
        <v>45328</v>
      </c>
      <c r="E12791">
        <v>99231</v>
      </c>
      <c r="F12791">
        <v>99215</v>
      </c>
      <c r="G12791" t="s">
        <v>3371</v>
      </c>
      <c r="H12791" s="34">
        <v>51645</v>
      </c>
      <c r="I12791" s="7">
        <v>37184</v>
      </c>
      <c r="J12791" s="7">
        <v>34209.279999999999</v>
      </c>
      <c r="K12791" s="7">
        <v>0</v>
      </c>
      <c r="L12791" s="7">
        <v>2974.72</v>
      </c>
      <c r="M12791" s="5">
        <v>0.08</v>
      </c>
      <c r="N12791" t="s">
        <v>24</v>
      </c>
      <c r="O12791" t="s">
        <v>17</v>
      </c>
      <c r="P12791" t="s">
        <v>3148</v>
      </c>
      <c r="Q12791" t="s">
        <v>19</v>
      </c>
      <c r="R12791" t="s">
        <v>43</v>
      </c>
      <c r="S12791" t="s">
        <v>27</v>
      </c>
      <c r="T12791" t="s">
        <v>13311</v>
      </c>
      <c r="U12791" s="1">
        <v>45362</v>
      </c>
      <c r="V12791">
        <v>34</v>
      </c>
      <c r="W12791" t="str">
        <f t="shared" si="246"/>
        <v>30-59</v>
      </c>
    </row>
    <row r="12792" spans="1:23" x14ac:dyDescent="0.25">
      <c r="A12792" t="s">
        <v>13041</v>
      </c>
      <c r="B12792">
        <v>4480594058</v>
      </c>
      <c r="C12792">
        <v>7101774992</v>
      </c>
      <c r="D12792" s="1">
        <v>45392</v>
      </c>
      <c r="E12792">
        <v>99215</v>
      </c>
      <c r="F12792">
        <v>99213</v>
      </c>
      <c r="G12792" t="s">
        <v>3328</v>
      </c>
      <c r="H12792" s="34">
        <v>66183</v>
      </c>
      <c r="I12792" s="7">
        <v>52285</v>
      </c>
      <c r="J12792" s="7">
        <v>30338.400000000001</v>
      </c>
      <c r="K12792" s="7">
        <v>13581</v>
      </c>
      <c r="L12792" s="7">
        <v>8365.6</v>
      </c>
      <c r="M12792" s="5">
        <v>0.16</v>
      </c>
      <c r="N12792" t="s">
        <v>1138</v>
      </c>
      <c r="O12792" t="s">
        <v>27</v>
      </c>
      <c r="P12792" t="s">
        <v>25</v>
      </c>
      <c r="Q12792" t="s">
        <v>19</v>
      </c>
      <c r="R12792" t="s">
        <v>43</v>
      </c>
      <c r="S12792" t="s">
        <v>27</v>
      </c>
      <c r="T12792" t="s">
        <v>13310</v>
      </c>
      <c r="U12792" s="1">
        <v>45456</v>
      </c>
      <c r="V12792">
        <v>64</v>
      </c>
      <c r="W12792" t="str">
        <f t="shared" si="246"/>
        <v>60-89</v>
      </c>
    </row>
    <row r="12793" spans="1:23" x14ac:dyDescent="0.25">
      <c r="A12793" t="s">
        <v>13042</v>
      </c>
      <c r="B12793">
        <v>3462194944</v>
      </c>
      <c r="C12793">
        <v>3809418731</v>
      </c>
      <c r="D12793" s="1">
        <v>45301</v>
      </c>
      <c r="E12793">
        <v>99232</v>
      </c>
      <c r="F12793">
        <v>36415</v>
      </c>
      <c r="G12793" t="s">
        <v>120</v>
      </c>
      <c r="H12793" s="34">
        <v>63464</v>
      </c>
      <c r="I12793" s="7">
        <v>50137</v>
      </c>
      <c r="J12793" s="7">
        <v>42115.08</v>
      </c>
      <c r="K12793" s="7">
        <v>0</v>
      </c>
      <c r="L12793" s="7">
        <v>8021.92</v>
      </c>
      <c r="M12793" s="5">
        <v>0.16</v>
      </c>
      <c r="N12793" t="s">
        <v>1138</v>
      </c>
      <c r="O12793" t="s">
        <v>17</v>
      </c>
      <c r="P12793" t="s">
        <v>58</v>
      </c>
      <c r="Q12793" t="s">
        <v>32</v>
      </c>
      <c r="R12793" t="s">
        <v>21</v>
      </c>
      <c r="S12793" t="s">
        <v>17</v>
      </c>
      <c r="T12793" t="s">
        <v>13310</v>
      </c>
      <c r="U12793" s="1">
        <v>45481</v>
      </c>
      <c r="V12793">
        <v>180</v>
      </c>
      <c r="W12793" t="str">
        <f t="shared" si="246"/>
        <v>180-209</v>
      </c>
    </row>
    <row r="12794" spans="1:23" x14ac:dyDescent="0.25">
      <c r="A12794" t="s">
        <v>13043</v>
      </c>
      <c r="B12794">
        <v>5787183103</v>
      </c>
      <c r="C12794">
        <v>6195277744</v>
      </c>
      <c r="D12794" s="1">
        <v>45492</v>
      </c>
      <c r="E12794">
        <v>99214</v>
      </c>
      <c r="F12794">
        <v>99201</v>
      </c>
      <c r="G12794" t="s">
        <v>495</v>
      </c>
      <c r="H12794" s="34">
        <v>90887</v>
      </c>
      <c r="I12794" s="7">
        <v>59077</v>
      </c>
      <c r="J12794" s="7">
        <v>47147.76</v>
      </c>
      <c r="K12794" s="7">
        <v>4840</v>
      </c>
      <c r="L12794" s="7">
        <v>7089.24</v>
      </c>
      <c r="M12794" s="5">
        <v>0.12</v>
      </c>
      <c r="N12794" t="s">
        <v>46</v>
      </c>
      <c r="O12794" t="s">
        <v>30</v>
      </c>
      <c r="P12794" t="s">
        <v>35</v>
      </c>
      <c r="Q12794" t="s">
        <v>32</v>
      </c>
      <c r="R12794" t="s">
        <v>43</v>
      </c>
      <c r="S12794" t="s">
        <v>27</v>
      </c>
      <c r="T12794" t="s">
        <v>13311</v>
      </c>
      <c r="U12794" s="1">
        <v>45618</v>
      </c>
      <c r="V12794">
        <v>126</v>
      </c>
      <c r="W12794" t="str">
        <f t="shared" si="246"/>
        <v>120-149</v>
      </c>
    </row>
    <row r="12795" spans="1:23" x14ac:dyDescent="0.25">
      <c r="A12795" t="s">
        <v>13044</v>
      </c>
      <c r="B12795">
        <v>639228484</v>
      </c>
      <c r="C12795">
        <v>5067829149</v>
      </c>
      <c r="D12795" s="1">
        <v>45557</v>
      </c>
      <c r="E12795">
        <v>99223</v>
      </c>
      <c r="F12795">
        <v>99285</v>
      </c>
      <c r="G12795" t="s">
        <v>272</v>
      </c>
      <c r="H12795" s="34">
        <v>58662</v>
      </c>
      <c r="I12795" s="7">
        <v>42237</v>
      </c>
      <c r="J12795" s="7">
        <v>23403.040000000001</v>
      </c>
      <c r="K12795" s="7">
        <v>15455</v>
      </c>
      <c r="L12795" s="7">
        <v>3378.96</v>
      </c>
      <c r="M12795" s="5">
        <v>0.08</v>
      </c>
      <c r="N12795" t="s">
        <v>24</v>
      </c>
      <c r="O12795" t="s">
        <v>27</v>
      </c>
      <c r="P12795" t="s">
        <v>3146</v>
      </c>
      <c r="Q12795" t="s">
        <v>32</v>
      </c>
      <c r="R12795" t="s">
        <v>26</v>
      </c>
      <c r="S12795" t="s">
        <v>27</v>
      </c>
      <c r="T12795" t="s">
        <v>13311</v>
      </c>
      <c r="U12795" s="1">
        <v>45652</v>
      </c>
      <c r="V12795">
        <v>95</v>
      </c>
      <c r="W12795" t="str">
        <f t="shared" si="246"/>
        <v>90-119</v>
      </c>
    </row>
    <row r="12796" spans="1:23" x14ac:dyDescent="0.25">
      <c r="A12796" t="s">
        <v>13045</v>
      </c>
      <c r="B12796">
        <v>9973579638</v>
      </c>
      <c r="C12796">
        <v>5161873716</v>
      </c>
      <c r="D12796" s="1">
        <v>45318</v>
      </c>
      <c r="E12796">
        <v>99223</v>
      </c>
      <c r="F12796">
        <v>99281</v>
      </c>
      <c r="G12796" t="s">
        <v>182</v>
      </c>
      <c r="H12796" s="34">
        <v>36879</v>
      </c>
      <c r="I12796" s="7">
        <v>31347</v>
      </c>
      <c r="J12796" s="7">
        <v>30720.06</v>
      </c>
      <c r="K12796" s="7">
        <v>0</v>
      </c>
      <c r="L12796" s="7">
        <v>626.94000000000005</v>
      </c>
      <c r="M12796" s="5">
        <v>0.02</v>
      </c>
      <c r="N12796" t="s">
        <v>16</v>
      </c>
      <c r="O12796" t="s">
        <v>17</v>
      </c>
      <c r="P12796" t="s">
        <v>3148</v>
      </c>
      <c r="Q12796" t="s">
        <v>32</v>
      </c>
      <c r="R12796" t="s">
        <v>43</v>
      </c>
      <c r="S12796" t="s">
        <v>17</v>
      </c>
      <c r="T12796" t="s">
        <v>13312</v>
      </c>
      <c r="U12796" s="1">
        <v>45468</v>
      </c>
      <c r="V12796">
        <v>150</v>
      </c>
      <c r="W12796" t="str">
        <f t="shared" si="246"/>
        <v>150-179</v>
      </c>
    </row>
    <row r="12797" spans="1:23" x14ac:dyDescent="0.25">
      <c r="A12797" t="s">
        <v>13046</v>
      </c>
      <c r="B12797">
        <v>568574712</v>
      </c>
      <c r="C12797">
        <v>779096422</v>
      </c>
      <c r="D12797" s="1">
        <v>45505</v>
      </c>
      <c r="E12797">
        <v>99221</v>
      </c>
      <c r="F12797">
        <v>99281</v>
      </c>
      <c r="G12797" t="s">
        <v>3174</v>
      </c>
      <c r="H12797" s="34">
        <v>89346</v>
      </c>
      <c r="I12797" s="7">
        <v>70583</v>
      </c>
      <c r="J12797" s="7">
        <v>59289.72</v>
      </c>
      <c r="K12797" s="7">
        <v>0</v>
      </c>
      <c r="L12797" s="7">
        <v>11293.28</v>
      </c>
      <c r="M12797" s="5">
        <v>0.16</v>
      </c>
      <c r="N12797" t="s">
        <v>1138</v>
      </c>
      <c r="O12797" t="s">
        <v>17</v>
      </c>
      <c r="P12797" t="s">
        <v>40</v>
      </c>
      <c r="Q12797" t="s">
        <v>32</v>
      </c>
      <c r="R12797" t="s">
        <v>20</v>
      </c>
      <c r="S12797" t="s">
        <v>17</v>
      </c>
      <c r="T12797" t="s">
        <v>13310</v>
      </c>
      <c r="U12797" s="1">
        <v>45659</v>
      </c>
      <c r="V12797">
        <v>154</v>
      </c>
      <c r="W12797" t="str">
        <f t="shared" si="246"/>
        <v>150-179</v>
      </c>
    </row>
    <row r="12798" spans="1:23" x14ac:dyDescent="0.25">
      <c r="A12798" t="s">
        <v>13047</v>
      </c>
      <c r="B12798">
        <v>9038407255</v>
      </c>
      <c r="C12798">
        <v>9614565010</v>
      </c>
      <c r="D12798" s="1">
        <v>45841</v>
      </c>
      <c r="E12798">
        <v>99223</v>
      </c>
      <c r="F12798">
        <v>99292</v>
      </c>
      <c r="G12798" t="s">
        <v>3453</v>
      </c>
      <c r="H12798" s="34">
        <v>95642</v>
      </c>
      <c r="I12798" s="7">
        <v>81296</v>
      </c>
      <c r="J12798" s="7">
        <v>67913.08</v>
      </c>
      <c r="K12798" s="7">
        <v>11757</v>
      </c>
      <c r="L12798" s="7">
        <v>1625.92</v>
      </c>
      <c r="M12798" s="5">
        <v>0.02</v>
      </c>
      <c r="N12798" t="s">
        <v>16</v>
      </c>
      <c r="O12798" t="s">
        <v>27</v>
      </c>
      <c r="P12798" t="s">
        <v>3148</v>
      </c>
      <c r="Q12798" t="s">
        <v>19</v>
      </c>
      <c r="R12798" t="s">
        <v>26</v>
      </c>
      <c r="S12798" t="s">
        <v>27</v>
      </c>
      <c r="T12798" t="s">
        <v>13312</v>
      </c>
      <c r="U12798" s="1">
        <v>45895</v>
      </c>
      <c r="V12798">
        <v>54</v>
      </c>
      <c r="W12798" t="str">
        <f t="shared" si="246"/>
        <v>30-59</v>
      </c>
    </row>
    <row r="12799" spans="1:23" x14ac:dyDescent="0.25">
      <c r="A12799" t="s">
        <v>13048</v>
      </c>
      <c r="B12799">
        <v>7956470572</v>
      </c>
      <c r="C12799">
        <v>7405136431</v>
      </c>
      <c r="D12799" s="1">
        <v>45432</v>
      </c>
      <c r="E12799">
        <v>99233</v>
      </c>
      <c r="F12799">
        <v>99202</v>
      </c>
      <c r="G12799" t="s">
        <v>3531</v>
      </c>
      <c r="H12799" s="34">
        <v>89634</v>
      </c>
      <c r="I12799" s="7">
        <v>69915</v>
      </c>
      <c r="J12799" s="7">
        <v>55932</v>
      </c>
      <c r="K12799" s="7">
        <v>0</v>
      </c>
      <c r="L12799" s="7">
        <v>13983</v>
      </c>
      <c r="M12799" s="5">
        <v>0.2</v>
      </c>
      <c r="N12799" t="s">
        <v>3140</v>
      </c>
      <c r="O12799" t="s">
        <v>17</v>
      </c>
      <c r="P12799" t="s">
        <v>55</v>
      </c>
      <c r="Q12799" t="s">
        <v>32</v>
      </c>
      <c r="R12799" t="s">
        <v>27</v>
      </c>
      <c r="S12799" t="s">
        <v>21</v>
      </c>
      <c r="T12799" t="s">
        <v>13311</v>
      </c>
      <c r="U12799" s="1">
        <v>45598</v>
      </c>
      <c r="V12799">
        <v>166</v>
      </c>
      <c r="W12799" t="str">
        <f t="shared" si="246"/>
        <v>150-179</v>
      </c>
    </row>
    <row r="12800" spans="1:23" x14ac:dyDescent="0.25">
      <c r="A12800" t="s">
        <v>13049</v>
      </c>
      <c r="B12800">
        <v>9310145945</v>
      </c>
      <c r="C12800">
        <v>515937688</v>
      </c>
      <c r="D12800" s="1">
        <v>45631</v>
      </c>
      <c r="E12800">
        <v>99238</v>
      </c>
      <c r="F12800">
        <v>71046</v>
      </c>
      <c r="G12800" t="s">
        <v>79</v>
      </c>
      <c r="H12800" s="34">
        <v>12429</v>
      </c>
      <c r="I12800" s="7">
        <v>10565</v>
      </c>
      <c r="J12800" s="7">
        <v>9533.7000000000007</v>
      </c>
      <c r="K12800" s="7">
        <v>820</v>
      </c>
      <c r="L12800" s="7">
        <v>211.3</v>
      </c>
      <c r="M12800" s="5">
        <v>0.02</v>
      </c>
      <c r="N12800" t="s">
        <v>16</v>
      </c>
      <c r="O12800" t="s">
        <v>30</v>
      </c>
      <c r="P12800" t="s">
        <v>97</v>
      </c>
      <c r="Q12800" t="s">
        <v>32</v>
      </c>
      <c r="R12800" t="s">
        <v>27</v>
      </c>
      <c r="S12800" t="s">
        <v>17</v>
      </c>
      <c r="T12800" t="s">
        <v>13312</v>
      </c>
      <c r="U12800" s="1">
        <v>45719</v>
      </c>
      <c r="V12800">
        <v>88</v>
      </c>
      <c r="W12800" t="str">
        <f t="shared" si="246"/>
        <v>60-89</v>
      </c>
    </row>
    <row r="12801" spans="1:23" x14ac:dyDescent="0.25">
      <c r="A12801" t="s">
        <v>13050</v>
      </c>
      <c r="B12801">
        <v>7673359350</v>
      </c>
      <c r="C12801">
        <v>6606919542</v>
      </c>
      <c r="D12801" s="1">
        <v>45334</v>
      </c>
      <c r="E12801">
        <v>99214</v>
      </c>
      <c r="F12801">
        <v>97110</v>
      </c>
      <c r="G12801" t="s">
        <v>593</v>
      </c>
      <c r="H12801" s="34">
        <v>61832</v>
      </c>
      <c r="I12801" s="7">
        <v>52557</v>
      </c>
      <c r="J12801" s="7">
        <v>51505.86</v>
      </c>
      <c r="K12801" s="7">
        <v>0</v>
      </c>
      <c r="L12801" s="7">
        <v>1051.1400000000001</v>
      </c>
      <c r="M12801" s="5">
        <v>0.02</v>
      </c>
      <c r="N12801" t="s">
        <v>16</v>
      </c>
      <c r="O12801" t="s">
        <v>17</v>
      </c>
      <c r="P12801" t="s">
        <v>3150</v>
      </c>
      <c r="Q12801" t="s">
        <v>32</v>
      </c>
      <c r="R12801" t="s">
        <v>20</v>
      </c>
      <c r="S12801" t="s">
        <v>27</v>
      </c>
      <c r="T12801" t="s">
        <v>13311</v>
      </c>
      <c r="U12801" s="1">
        <v>45500</v>
      </c>
      <c r="V12801">
        <v>166</v>
      </c>
      <c r="W12801" t="str">
        <f t="shared" si="246"/>
        <v>150-179</v>
      </c>
    </row>
    <row r="12802" spans="1:23" x14ac:dyDescent="0.25">
      <c r="A12802" t="s">
        <v>13051</v>
      </c>
      <c r="B12802">
        <v>4894788395</v>
      </c>
      <c r="C12802">
        <v>1811553373</v>
      </c>
      <c r="D12802" s="1">
        <v>45429</v>
      </c>
      <c r="E12802">
        <v>99214</v>
      </c>
      <c r="F12802">
        <v>99284</v>
      </c>
      <c r="G12802" t="s">
        <v>3754</v>
      </c>
      <c r="H12802" s="34">
        <v>70556</v>
      </c>
      <c r="I12802" s="7">
        <v>55034</v>
      </c>
      <c r="J12802" s="7">
        <v>32535.200000000001</v>
      </c>
      <c r="K12802" s="7">
        <v>11492</v>
      </c>
      <c r="L12802" s="7">
        <v>11006.8</v>
      </c>
      <c r="M12802" s="5">
        <v>0.2</v>
      </c>
      <c r="N12802" t="s">
        <v>3140</v>
      </c>
      <c r="O12802" t="s">
        <v>27</v>
      </c>
      <c r="P12802" t="s">
        <v>31</v>
      </c>
      <c r="Q12802" t="s">
        <v>19</v>
      </c>
      <c r="R12802" t="s">
        <v>38</v>
      </c>
      <c r="S12802" t="s">
        <v>21</v>
      </c>
      <c r="T12802" t="s">
        <v>13311</v>
      </c>
      <c r="U12802" s="1">
        <v>45502</v>
      </c>
      <c r="V12802">
        <v>73</v>
      </c>
      <c r="W12802" t="str">
        <f t="shared" si="246"/>
        <v>60-89</v>
      </c>
    </row>
    <row r="12803" spans="1:23" x14ac:dyDescent="0.25">
      <c r="A12803" t="s">
        <v>13052</v>
      </c>
      <c r="B12803">
        <v>5995484754</v>
      </c>
      <c r="C12803">
        <v>2856923771</v>
      </c>
      <c r="D12803" s="1">
        <v>45773</v>
      </c>
      <c r="E12803">
        <v>99232</v>
      </c>
      <c r="F12803">
        <v>99214</v>
      </c>
      <c r="G12803" t="s">
        <v>94</v>
      </c>
      <c r="H12803" s="34">
        <v>56002</v>
      </c>
      <c r="I12803" s="7">
        <v>47602</v>
      </c>
      <c r="J12803" s="7">
        <v>40266.959999999999</v>
      </c>
      <c r="K12803" s="7">
        <v>6383</v>
      </c>
      <c r="L12803" s="7">
        <v>952.04</v>
      </c>
      <c r="M12803" s="5">
        <v>0.02</v>
      </c>
      <c r="N12803" t="s">
        <v>16</v>
      </c>
      <c r="O12803" t="s">
        <v>30</v>
      </c>
      <c r="P12803" t="s">
        <v>31</v>
      </c>
      <c r="Q12803" t="s">
        <v>32</v>
      </c>
      <c r="R12803" t="s">
        <v>27</v>
      </c>
      <c r="S12803" t="s">
        <v>17</v>
      </c>
      <c r="T12803" t="s">
        <v>13310</v>
      </c>
      <c r="U12803" s="1">
        <v>45894</v>
      </c>
      <c r="V12803">
        <v>121</v>
      </c>
      <c r="W12803" t="str">
        <f t="shared" ref="W12803:W12866" si="247">IF(V12803="","",IF(V12803&lt;30,"0-29",IF(V12803&lt;60,"30-59",IF(V12803&lt;90,"60-89",IF(V12803&lt;120,"90-119",IF(V12803&lt;150,"120-149",IF(V12803&lt;180,"150-179",IF(V12803&lt;210,"180-209",IF(V12803&lt;240,"210-239",IF(V12803&lt;270,"240-269",IF(V12803&lt;300,"270-299",IF(V12803&lt;330,"300-329",IF(V12803&lt;360,"330-359","360+")))))))))))))</f>
        <v>120-149</v>
      </c>
    </row>
    <row r="12804" spans="1:23" x14ac:dyDescent="0.25">
      <c r="A12804" t="s">
        <v>13053</v>
      </c>
      <c r="B12804">
        <v>2239328598</v>
      </c>
      <c r="C12804">
        <v>4451017150</v>
      </c>
      <c r="D12804" s="1">
        <v>45690</v>
      </c>
      <c r="E12804">
        <v>99214</v>
      </c>
      <c r="F12804">
        <v>99292</v>
      </c>
      <c r="G12804" t="s">
        <v>3669</v>
      </c>
      <c r="H12804" s="34">
        <v>84818</v>
      </c>
      <c r="I12804" s="7">
        <v>55132</v>
      </c>
      <c r="J12804" s="7">
        <v>30098.16</v>
      </c>
      <c r="K12804" s="7">
        <v>18418</v>
      </c>
      <c r="L12804" s="7">
        <v>6615.84</v>
      </c>
      <c r="M12804" s="5">
        <v>0.12</v>
      </c>
      <c r="N12804" t="s">
        <v>46</v>
      </c>
      <c r="O12804" t="s">
        <v>27</v>
      </c>
      <c r="P12804" t="s">
        <v>3150</v>
      </c>
      <c r="Q12804" t="s">
        <v>19</v>
      </c>
      <c r="R12804" t="s">
        <v>21</v>
      </c>
      <c r="S12804" t="s">
        <v>27</v>
      </c>
      <c r="T12804" t="s">
        <v>13310</v>
      </c>
      <c r="U12804" s="1">
        <v>45751</v>
      </c>
      <c r="V12804">
        <v>61</v>
      </c>
      <c r="W12804" t="str">
        <f t="shared" si="247"/>
        <v>60-89</v>
      </c>
    </row>
    <row r="12805" spans="1:23" x14ac:dyDescent="0.25">
      <c r="A12805" t="s">
        <v>13054</v>
      </c>
      <c r="B12805">
        <v>7840516717</v>
      </c>
      <c r="C12805">
        <v>5950348652</v>
      </c>
      <c r="D12805" s="1">
        <v>45545</v>
      </c>
      <c r="E12805">
        <v>99223</v>
      </c>
      <c r="F12805">
        <v>97110</v>
      </c>
      <c r="G12805" t="s">
        <v>3240</v>
      </c>
      <c r="H12805" s="34">
        <v>79042</v>
      </c>
      <c r="I12805" s="7">
        <v>51377</v>
      </c>
      <c r="J12805" s="7">
        <v>39408.76</v>
      </c>
      <c r="K12805" s="7">
        <v>5803</v>
      </c>
      <c r="L12805" s="7">
        <v>6165.24</v>
      </c>
      <c r="M12805" s="5">
        <v>0.12</v>
      </c>
      <c r="N12805" t="s">
        <v>46</v>
      </c>
      <c r="O12805" t="s">
        <v>27</v>
      </c>
      <c r="P12805" t="s">
        <v>97</v>
      </c>
      <c r="Q12805" t="s">
        <v>19</v>
      </c>
      <c r="R12805" t="s">
        <v>26</v>
      </c>
      <c r="S12805" t="s">
        <v>17</v>
      </c>
      <c r="T12805" t="s">
        <v>13310</v>
      </c>
      <c r="U12805" s="1">
        <v>45680</v>
      </c>
      <c r="V12805">
        <v>135</v>
      </c>
      <c r="W12805" t="str">
        <f t="shared" si="247"/>
        <v>120-149</v>
      </c>
    </row>
    <row r="12806" spans="1:23" x14ac:dyDescent="0.25">
      <c r="A12806" t="s">
        <v>13055</v>
      </c>
      <c r="B12806">
        <v>6995338481</v>
      </c>
      <c r="C12806">
        <v>8053328673</v>
      </c>
      <c r="D12806" s="1">
        <v>45331</v>
      </c>
      <c r="E12806">
        <v>99221</v>
      </c>
      <c r="F12806">
        <v>99203</v>
      </c>
      <c r="G12806" t="s">
        <v>3424</v>
      </c>
      <c r="H12806" s="34">
        <v>13240</v>
      </c>
      <c r="I12806" s="7">
        <v>8606</v>
      </c>
      <c r="J12806" s="7">
        <v>7573.28</v>
      </c>
      <c r="K12806" s="7">
        <v>0</v>
      </c>
      <c r="L12806" s="7">
        <v>1032.72</v>
      </c>
      <c r="M12806" s="5">
        <v>0.12</v>
      </c>
      <c r="N12806" t="s">
        <v>46</v>
      </c>
      <c r="O12806" t="s">
        <v>17</v>
      </c>
      <c r="P12806" t="s">
        <v>3146</v>
      </c>
      <c r="Q12806" t="s">
        <v>32</v>
      </c>
      <c r="R12806" t="s">
        <v>20</v>
      </c>
      <c r="S12806" t="s">
        <v>21</v>
      </c>
      <c r="T12806" t="s">
        <v>13312</v>
      </c>
      <c r="U12806" s="1">
        <v>45423</v>
      </c>
      <c r="V12806">
        <v>92</v>
      </c>
      <c r="W12806" t="str">
        <f t="shared" si="247"/>
        <v>90-119</v>
      </c>
    </row>
    <row r="12807" spans="1:23" x14ac:dyDescent="0.25">
      <c r="A12807" t="s">
        <v>13056</v>
      </c>
      <c r="B12807">
        <v>3078855988</v>
      </c>
      <c r="C12807">
        <v>4344233976</v>
      </c>
      <c r="D12807" s="1">
        <v>45346</v>
      </c>
      <c r="E12807">
        <v>99233</v>
      </c>
      <c r="F12807">
        <v>99213</v>
      </c>
      <c r="G12807" t="s">
        <v>3244</v>
      </c>
      <c r="H12807" s="34">
        <v>32548</v>
      </c>
      <c r="I12807" s="7">
        <v>23435</v>
      </c>
      <c r="J12807" s="7">
        <v>21560.2</v>
      </c>
      <c r="K12807" s="7">
        <v>0</v>
      </c>
      <c r="L12807" s="7">
        <v>1874.8</v>
      </c>
      <c r="M12807" s="5">
        <v>0.08</v>
      </c>
      <c r="N12807" t="s">
        <v>24</v>
      </c>
      <c r="O12807" t="s">
        <v>17</v>
      </c>
      <c r="P12807" t="s">
        <v>31</v>
      </c>
      <c r="Q12807" t="s">
        <v>32</v>
      </c>
      <c r="R12807" t="s">
        <v>43</v>
      </c>
      <c r="S12807" t="s">
        <v>17</v>
      </c>
      <c r="T12807" t="s">
        <v>13312</v>
      </c>
      <c r="U12807" s="1">
        <v>45494</v>
      </c>
      <c r="V12807">
        <v>148</v>
      </c>
      <c r="W12807" t="str">
        <f t="shared" si="247"/>
        <v>120-149</v>
      </c>
    </row>
    <row r="12808" spans="1:23" x14ac:dyDescent="0.25">
      <c r="A12808" t="s">
        <v>13057</v>
      </c>
      <c r="B12808">
        <v>1884199383</v>
      </c>
      <c r="C12808">
        <v>6386893671</v>
      </c>
      <c r="D12808" s="1">
        <v>45330</v>
      </c>
      <c r="E12808">
        <v>99222</v>
      </c>
      <c r="F12808">
        <v>36415</v>
      </c>
      <c r="G12808" t="s">
        <v>3702</v>
      </c>
      <c r="H12808" s="34">
        <v>47355</v>
      </c>
      <c r="I12808" s="7">
        <v>36937</v>
      </c>
      <c r="J12808" s="7">
        <v>25689.599999999999</v>
      </c>
      <c r="K12808" s="7">
        <v>3860</v>
      </c>
      <c r="L12808" s="7">
        <v>7387.4</v>
      </c>
      <c r="M12808" s="5">
        <v>0.2</v>
      </c>
      <c r="N12808" t="s">
        <v>3140</v>
      </c>
      <c r="O12808" t="s">
        <v>30</v>
      </c>
      <c r="P12808" t="s">
        <v>3147</v>
      </c>
      <c r="Q12808" t="s">
        <v>19</v>
      </c>
      <c r="R12808" t="s">
        <v>20</v>
      </c>
      <c r="S12808" t="s">
        <v>17</v>
      </c>
      <c r="T12808" t="s">
        <v>13311</v>
      </c>
      <c r="U12808" s="1">
        <v>45395</v>
      </c>
      <c r="V12808">
        <v>65</v>
      </c>
      <c r="W12808" t="str">
        <f t="shared" si="247"/>
        <v>60-89</v>
      </c>
    </row>
    <row r="12809" spans="1:23" x14ac:dyDescent="0.25">
      <c r="A12809" t="s">
        <v>13058</v>
      </c>
      <c r="B12809">
        <v>9254370493</v>
      </c>
      <c r="C12809">
        <v>9498700700</v>
      </c>
      <c r="D12809" s="1">
        <v>45651</v>
      </c>
      <c r="E12809">
        <v>99214</v>
      </c>
      <c r="F12809">
        <v>99281</v>
      </c>
      <c r="G12809" t="s">
        <v>203</v>
      </c>
      <c r="H12809" s="34">
        <v>83595</v>
      </c>
      <c r="I12809" s="7">
        <v>68548</v>
      </c>
      <c r="J12809" s="7">
        <v>56209.36</v>
      </c>
      <c r="K12809" s="7">
        <v>0</v>
      </c>
      <c r="L12809" s="7">
        <v>12338.64</v>
      </c>
      <c r="M12809" s="5">
        <v>0.18</v>
      </c>
      <c r="N12809" t="s">
        <v>3141</v>
      </c>
      <c r="O12809" t="s">
        <v>17</v>
      </c>
      <c r="P12809" t="s">
        <v>25</v>
      </c>
      <c r="Q12809" t="s">
        <v>32</v>
      </c>
      <c r="R12809" t="s">
        <v>43</v>
      </c>
      <c r="S12809" t="s">
        <v>17</v>
      </c>
      <c r="T12809" t="s">
        <v>13311</v>
      </c>
      <c r="U12809" s="1">
        <v>45785</v>
      </c>
      <c r="V12809">
        <v>134</v>
      </c>
      <c r="W12809" t="str">
        <f t="shared" si="247"/>
        <v>120-149</v>
      </c>
    </row>
    <row r="12810" spans="1:23" x14ac:dyDescent="0.25">
      <c r="A12810" t="s">
        <v>13059</v>
      </c>
      <c r="B12810">
        <v>8016650622</v>
      </c>
      <c r="C12810">
        <v>5470014055</v>
      </c>
      <c r="D12810" s="1">
        <v>45799</v>
      </c>
      <c r="E12810">
        <v>99238</v>
      </c>
      <c r="F12810">
        <v>93000</v>
      </c>
      <c r="G12810" t="s">
        <v>99</v>
      </c>
      <c r="H12810" s="34">
        <v>69026</v>
      </c>
      <c r="I12810" s="7">
        <v>51770</v>
      </c>
      <c r="J12810" s="7">
        <v>30369.5</v>
      </c>
      <c r="K12810" s="7">
        <v>13635</v>
      </c>
      <c r="L12810" s="7">
        <v>7765.5</v>
      </c>
      <c r="M12810" s="5">
        <v>0.15</v>
      </c>
      <c r="N12810" t="s">
        <v>1139</v>
      </c>
      <c r="O12810" t="s">
        <v>27</v>
      </c>
      <c r="P12810" t="s">
        <v>31</v>
      </c>
      <c r="Q12810" t="s">
        <v>19</v>
      </c>
      <c r="R12810" t="s">
        <v>21</v>
      </c>
      <c r="S12810" t="s">
        <v>27</v>
      </c>
      <c r="T12810" t="s">
        <v>13310</v>
      </c>
      <c r="U12810" s="1">
        <v>45866</v>
      </c>
      <c r="V12810">
        <v>67</v>
      </c>
      <c r="W12810" t="str">
        <f t="shared" si="247"/>
        <v>60-89</v>
      </c>
    </row>
    <row r="12811" spans="1:23" x14ac:dyDescent="0.25">
      <c r="A12811" t="s">
        <v>13060</v>
      </c>
      <c r="B12811">
        <v>7201646683</v>
      </c>
      <c r="C12811">
        <v>7524873439</v>
      </c>
      <c r="D12811" s="1">
        <v>45574</v>
      </c>
      <c r="E12811">
        <v>99215</v>
      </c>
      <c r="F12811">
        <v>97110</v>
      </c>
      <c r="G12811" t="s">
        <v>15</v>
      </c>
      <c r="H12811" s="34">
        <v>18829</v>
      </c>
      <c r="I12811" s="7">
        <v>12239</v>
      </c>
      <c r="J12811" s="7">
        <v>10770.32</v>
      </c>
      <c r="K12811" s="7">
        <v>0</v>
      </c>
      <c r="L12811" s="7">
        <v>1468.68</v>
      </c>
      <c r="M12811" s="5">
        <v>0.12</v>
      </c>
      <c r="N12811" t="s">
        <v>46</v>
      </c>
      <c r="O12811" t="s">
        <v>17</v>
      </c>
      <c r="P12811" t="s">
        <v>18</v>
      </c>
      <c r="Q12811" t="s">
        <v>32</v>
      </c>
      <c r="R12811" t="s">
        <v>43</v>
      </c>
      <c r="S12811" t="s">
        <v>17</v>
      </c>
      <c r="T12811" t="s">
        <v>13310</v>
      </c>
      <c r="U12811" s="1">
        <v>45652</v>
      </c>
      <c r="V12811">
        <v>78</v>
      </c>
      <c r="W12811" t="str">
        <f t="shared" si="247"/>
        <v>60-89</v>
      </c>
    </row>
    <row r="12812" spans="1:23" x14ac:dyDescent="0.25">
      <c r="A12812" t="s">
        <v>13061</v>
      </c>
      <c r="B12812">
        <v>3719061301</v>
      </c>
      <c r="C12812">
        <v>1872148231</v>
      </c>
      <c r="D12812" s="1">
        <v>45924</v>
      </c>
      <c r="E12812">
        <v>99233</v>
      </c>
      <c r="F12812">
        <v>71046</v>
      </c>
      <c r="G12812" t="s">
        <v>140</v>
      </c>
      <c r="H12812" s="34">
        <v>79893</v>
      </c>
      <c r="I12812" s="7">
        <v>62317</v>
      </c>
      <c r="J12812" s="7">
        <v>35159.599999999999</v>
      </c>
      <c r="K12812" s="7">
        <v>14694</v>
      </c>
      <c r="L12812" s="7">
        <v>12463.4</v>
      </c>
      <c r="M12812" s="5">
        <v>0.2</v>
      </c>
      <c r="N12812" t="s">
        <v>3140</v>
      </c>
      <c r="O12812" t="s">
        <v>27</v>
      </c>
      <c r="P12812" t="s">
        <v>3150</v>
      </c>
      <c r="Q12812" t="s">
        <v>32</v>
      </c>
      <c r="R12812" t="s">
        <v>43</v>
      </c>
      <c r="S12812" t="s">
        <v>17</v>
      </c>
      <c r="T12812" t="s">
        <v>13311</v>
      </c>
      <c r="U12812" s="1">
        <v>45954</v>
      </c>
      <c r="V12812">
        <v>30</v>
      </c>
      <c r="W12812" t="str">
        <f t="shared" si="247"/>
        <v>30-59</v>
      </c>
    </row>
    <row r="12813" spans="1:23" x14ac:dyDescent="0.25">
      <c r="A12813" t="s">
        <v>13062</v>
      </c>
      <c r="B12813">
        <v>5164862838</v>
      </c>
      <c r="C12813">
        <v>2888045039</v>
      </c>
      <c r="D12813" s="1">
        <v>45788</v>
      </c>
      <c r="E12813">
        <v>99221</v>
      </c>
      <c r="F12813">
        <v>99292</v>
      </c>
      <c r="G12813" t="s">
        <v>3508</v>
      </c>
      <c r="H12813" s="34">
        <v>99635</v>
      </c>
      <c r="I12813" s="7">
        <v>81701</v>
      </c>
      <c r="J12813" s="7">
        <v>66994.820000000007</v>
      </c>
      <c r="K12813" s="7">
        <v>0</v>
      </c>
      <c r="L12813" s="7">
        <v>14706.18</v>
      </c>
      <c r="M12813" s="5">
        <v>0.18</v>
      </c>
      <c r="N12813" t="s">
        <v>3141</v>
      </c>
      <c r="O12813" t="s">
        <v>17</v>
      </c>
      <c r="P12813" t="s">
        <v>58</v>
      </c>
      <c r="Q12813" t="s">
        <v>19</v>
      </c>
      <c r="R12813" t="s">
        <v>26</v>
      </c>
      <c r="S12813" t="s">
        <v>27</v>
      </c>
      <c r="T12813" t="s">
        <v>13312</v>
      </c>
      <c r="U12813" s="1">
        <v>45926</v>
      </c>
      <c r="V12813">
        <v>138</v>
      </c>
      <c r="W12813" t="str">
        <f t="shared" si="247"/>
        <v>120-149</v>
      </c>
    </row>
    <row r="12814" spans="1:23" x14ac:dyDescent="0.25">
      <c r="A12814" t="s">
        <v>13063</v>
      </c>
      <c r="B12814">
        <v>7319416558</v>
      </c>
      <c r="C12814">
        <v>4547773692</v>
      </c>
      <c r="D12814" s="1">
        <v>45385</v>
      </c>
      <c r="E12814">
        <v>99221</v>
      </c>
      <c r="F12814">
        <v>99291</v>
      </c>
      <c r="G12814" t="s">
        <v>116</v>
      </c>
      <c r="H12814" s="34">
        <v>37548</v>
      </c>
      <c r="I12814" s="7">
        <v>30038</v>
      </c>
      <c r="J12814" s="7">
        <v>25832.68</v>
      </c>
      <c r="K12814" s="7">
        <v>0</v>
      </c>
      <c r="L12814" s="7">
        <v>4205.32</v>
      </c>
      <c r="M12814" s="5">
        <v>0.14000000000000001</v>
      </c>
      <c r="N12814" t="s">
        <v>1135</v>
      </c>
      <c r="O12814" t="s">
        <v>17</v>
      </c>
      <c r="P12814" t="s">
        <v>3146</v>
      </c>
      <c r="Q12814" t="s">
        <v>32</v>
      </c>
      <c r="R12814" t="s">
        <v>43</v>
      </c>
      <c r="S12814" t="s">
        <v>17</v>
      </c>
      <c r="T12814" t="s">
        <v>13312</v>
      </c>
      <c r="U12814" s="1">
        <v>45549</v>
      </c>
      <c r="V12814">
        <v>164</v>
      </c>
      <c r="W12814" t="str">
        <f t="shared" si="247"/>
        <v>150-179</v>
      </c>
    </row>
    <row r="12815" spans="1:23" x14ac:dyDescent="0.25">
      <c r="A12815" t="s">
        <v>13064</v>
      </c>
      <c r="B12815">
        <v>9724243804</v>
      </c>
      <c r="C12815">
        <v>7372880856</v>
      </c>
      <c r="D12815" s="1">
        <v>45562</v>
      </c>
      <c r="E12815">
        <v>99215</v>
      </c>
      <c r="F12815">
        <v>97110</v>
      </c>
      <c r="G12815" t="s">
        <v>142</v>
      </c>
      <c r="H12815" s="34">
        <v>56786</v>
      </c>
      <c r="I12815" s="7">
        <v>40886</v>
      </c>
      <c r="J12815" s="7">
        <v>31185.120000000003</v>
      </c>
      <c r="K12815" s="7">
        <v>6430</v>
      </c>
      <c r="L12815" s="7">
        <v>3270.88</v>
      </c>
      <c r="M12815" s="5">
        <v>0.08</v>
      </c>
      <c r="N12815" t="s">
        <v>24</v>
      </c>
      <c r="O12815" t="s">
        <v>30</v>
      </c>
      <c r="P12815" t="s">
        <v>3148</v>
      </c>
      <c r="Q12815" t="s">
        <v>32</v>
      </c>
      <c r="R12815" t="s">
        <v>38</v>
      </c>
      <c r="S12815" t="s">
        <v>27</v>
      </c>
      <c r="T12815" t="s">
        <v>13311</v>
      </c>
      <c r="U12815" s="1">
        <v>45678</v>
      </c>
      <c r="V12815">
        <v>116</v>
      </c>
      <c r="W12815" t="str">
        <f t="shared" si="247"/>
        <v>90-119</v>
      </c>
    </row>
    <row r="12816" spans="1:23" x14ac:dyDescent="0.25">
      <c r="A12816" t="s">
        <v>13065</v>
      </c>
      <c r="B12816">
        <v>1824969116</v>
      </c>
      <c r="C12816">
        <v>1494977267</v>
      </c>
      <c r="D12816" s="1">
        <v>45781</v>
      </c>
      <c r="E12816">
        <v>99223</v>
      </c>
      <c r="F12816">
        <v>99201</v>
      </c>
      <c r="G12816" t="s">
        <v>3451</v>
      </c>
      <c r="H12816" s="34">
        <v>82069</v>
      </c>
      <c r="I12816" s="7">
        <v>59090</v>
      </c>
      <c r="J12816" s="7">
        <v>54362.8</v>
      </c>
      <c r="K12816" s="7">
        <v>0</v>
      </c>
      <c r="L12816" s="7">
        <v>4727.2</v>
      </c>
      <c r="M12816" s="5">
        <v>0.08</v>
      </c>
      <c r="N12816" t="s">
        <v>24</v>
      </c>
      <c r="O12816" t="s">
        <v>17</v>
      </c>
      <c r="P12816" t="s">
        <v>3146</v>
      </c>
      <c r="Q12816" t="s">
        <v>32</v>
      </c>
      <c r="R12816" t="s">
        <v>26</v>
      </c>
      <c r="S12816" t="s">
        <v>21</v>
      </c>
      <c r="T12816" t="s">
        <v>13312</v>
      </c>
      <c r="U12816" s="1">
        <v>45960</v>
      </c>
      <c r="V12816">
        <v>179</v>
      </c>
      <c r="W12816" t="str">
        <f t="shared" si="247"/>
        <v>150-179</v>
      </c>
    </row>
    <row r="12817" spans="1:23" x14ac:dyDescent="0.25">
      <c r="A12817" t="s">
        <v>13066</v>
      </c>
      <c r="B12817">
        <v>8364375917</v>
      </c>
      <c r="C12817">
        <v>9524377183</v>
      </c>
      <c r="D12817" s="1">
        <v>45900</v>
      </c>
      <c r="E12817">
        <v>99232</v>
      </c>
      <c r="F12817">
        <v>99201</v>
      </c>
      <c r="G12817" t="s">
        <v>3537</v>
      </c>
      <c r="H12817" s="34">
        <v>36850</v>
      </c>
      <c r="I12817" s="7">
        <v>29480</v>
      </c>
      <c r="J12817" s="7">
        <v>22859.8</v>
      </c>
      <c r="K12817" s="7">
        <v>2493</v>
      </c>
      <c r="L12817" s="7">
        <v>4127.2</v>
      </c>
      <c r="M12817" s="5">
        <v>0.14000000000000001</v>
      </c>
      <c r="N12817" t="s">
        <v>1135</v>
      </c>
      <c r="O12817" t="s">
        <v>30</v>
      </c>
      <c r="P12817" t="s">
        <v>40</v>
      </c>
      <c r="Q12817" t="s">
        <v>19</v>
      </c>
      <c r="R12817" t="s">
        <v>21</v>
      </c>
      <c r="S12817" t="s">
        <v>21</v>
      </c>
      <c r="T12817" t="s">
        <v>13312</v>
      </c>
      <c r="U12817" s="1">
        <v>46017</v>
      </c>
      <c r="V12817">
        <v>117</v>
      </c>
      <c r="W12817" t="str">
        <f t="shared" si="247"/>
        <v>90-119</v>
      </c>
    </row>
    <row r="12818" spans="1:23" x14ac:dyDescent="0.25">
      <c r="A12818" t="s">
        <v>13067</v>
      </c>
      <c r="B12818">
        <v>1959500259</v>
      </c>
      <c r="C12818">
        <v>6553715880</v>
      </c>
      <c r="D12818" s="1">
        <v>45649</v>
      </c>
      <c r="E12818">
        <v>99232</v>
      </c>
      <c r="F12818">
        <v>80053</v>
      </c>
      <c r="G12818" t="s">
        <v>3377</v>
      </c>
      <c r="H12818" s="34">
        <v>91447</v>
      </c>
      <c r="I12818" s="7">
        <v>65842</v>
      </c>
      <c r="J12818" s="7">
        <v>60574.64</v>
      </c>
      <c r="K12818" s="7">
        <v>0</v>
      </c>
      <c r="L12818" s="7">
        <v>5267.36</v>
      </c>
      <c r="M12818" s="5">
        <v>0.08</v>
      </c>
      <c r="N12818" t="s">
        <v>24</v>
      </c>
      <c r="O12818" t="s">
        <v>17</v>
      </c>
      <c r="P12818" t="s">
        <v>55</v>
      </c>
      <c r="Q12818" t="s">
        <v>19</v>
      </c>
      <c r="R12818" t="s">
        <v>43</v>
      </c>
      <c r="S12818" t="s">
        <v>21</v>
      </c>
      <c r="T12818" t="s">
        <v>13311</v>
      </c>
      <c r="U12818" s="1">
        <v>45749</v>
      </c>
      <c r="V12818">
        <v>100</v>
      </c>
      <c r="W12818" t="str">
        <f t="shared" si="247"/>
        <v>90-119</v>
      </c>
    </row>
    <row r="12819" spans="1:23" x14ac:dyDescent="0.25">
      <c r="A12819" t="s">
        <v>13068</v>
      </c>
      <c r="B12819">
        <v>7962748319</v>
      </c>
      <c r="C12819">
        <v>3132254013</v>
      </c>
      <c r="D12819" s="1">
        <v>45558</v>
      </c>
      <c r="E12819">
        <v>99213</v>
      </c>
      <c r="F12819">
        <v>99214</v>
      </c>
      <c r="G12819" t="s">
        <v>71</v>
      </c>
      <c r="H12819" s="34">
        <v>61814</v>
      </c>
      <c r="I12819" s="7">
        <v>49451</v>
      </c>
      <c r="J12819" s="7">
        <v>25301.86</v>
      </c>
      <c r="K12819" s="7">
        <v>17226</v>
      </c>
      <c r="L12819" s="7">
        <v>6923.14</v>
      </c>
      <c r="M12819" s="5">
        <v>0.14000000000000001</v>
      </c>
      <c r="N12819" t="s">
        <v>1135</v>
      </c>
      <c r="O12819" t="s">
        <v>27</v>
      </c>
      <c r="P12819" t="s">
        <v>3150</v>
      </c>
      <c r="Q12819" t="s">
        <v>19</v>
      </c>
      <c r="R12819" t="s">
        <v>21</v>
      </c>
      <c r="S12819" t="s">
        <v>17</v>
      </c>
      <c r="T12819" t="s">
        <v>13311</v>
      </c>
      <c r="U12819" s="1">
        <v>45720</v>
      </c>
      <c r="V12819">
        <v>162</v>
      </c>
      <c r="W12819" t="str">
        <f t="shared" si="247"/>
        <v>150-179</v>
      </c>
    </row>
    <row r="12820" spans="1:23" x14ac:dyDescent="0.25">
      <c r="A12820" t="s">
        <v>13069</v>
      </c>
      <c r="B12820">
        <v>5002222981</v>
      </c>
      <c r="C12820">
        <v>252505507</v>
      </c>
      <c r="D12820" s="1">
        <v>45540</v>
      </c>
      <c r="E12820">
        <v>99214</v>
      </c>
      <c r="F12820">
        <v>71046</v>
      </c>
      <c r="G12820" t="s">
        <v>495</v>
      </c>
      <c r="H12820" s="34">
        <v>45663</v>
      </c>
      <c r="I12820" s="7">
        <v>32877</v>
      </c>
      <c r="J12820" s="7">
        <v>30246.84</v>
      </c>
      <c r="K12820" s="7">
        <v>0</v>
      </c>
      <c r="L12820" s="7">
        <v>2630.16</v>
      </c>
      <c r="M12820" s="5">
        <v>0.08</v>
      </c>
      <c r="N12820" t="s">
        <v>24</v>
      </c>
      <c r="O12820" t="s">
        <v>17</v>
      </c>
      <c r="P12820" t="s">
        <v>58</v>
      </c>
      <c r="Q12820" t="s">
        <v>32</v>
      </c>
      <c r="R12820" t="s">
        <v>20</v>
      </c>
      <c r="S12820" t="s">
        <v>27</v>
      </c>
      <c r="T12820" t="s">
        <v>13311</v>
      </c>
      <c r="U12820" s="1">
        <v>45714</v>
      </c>
      <c r="V12820">
        <v>174</v>
      </c>
      <c r="W12820" t="str">
        <f t="shared" si="247"/>
        <v>150-179</v>
      </c>
    </row>
    <row r="12821" spans="1:23" x14ac:dyDescent="0.25">
      <c r="A12821" t="s">
        <v>13070</v>
      </c>
      <c r="B12821">
        <v>1785696018</v>
      </c>
      <c r="C12821">
        <v>5531027493</v>
      </c>
      <c r="D12821" s="1">
        <v>45385</v>
      </c>
      <c r="E12821">
        <v>99222</v>
      </c>
      <c r="F12821">
        <v>99285</v>
      </c>
      <c r="G12821" t="s">
        <v>445</v>
      </c>
      <c r="H12821" s="34">
        <v>87960</v>
      </c>
      <c r="I12821" s="7">
        <v>69488</v>
      </c>
      <c r="J12821" s="7">
        <v>51983.92</v>
      </c>
      <c r="K12821" s="7">
        <v>6386</v>
      </c>
      <c r="L12821" s="7">
        <v>11118.08</v>
      </c>
      <c r="M12821" s="5">
        <v>0.16</v>
      </c>
      <c r="N12821" t="s">
        <v>1138</v>
      </c>
      <c r="O12821" t="s">
        <v>30</v>
      </c>
      <c r="P12821" t="s">
        <v>3147</v>
      </c>
      <c r="Q12821" t="s">
        <v>19</v>
      </c>
      <c r="R12821" t="s">
        <v>43</v>
      </c>
      <c r="S12821" t="s">
        <v>21</v>
      </c>
      <c r="T12821" t="s">
        <v>13311</v>
      </c>
      <c r="U12821" s="1">
        <v>45536</v>
      </c>
      <c r="V12821">
        <v>151</v>
      </c>
      <c r="W12821" t="str">
        <f t="shared" si="247"/>
        <v>150-179</v>
      </c>
    </row>
    <row r="12822" spans="1:23" x14ac:dyDescent="0.25">
      <c r="A12822" t="s">
        <v>13071</v>
      </c>
      <c r="B12822">
        <v>9763527523</v>
      </c>
      <c r="C12822">
        <v>8303712915</v>
      </c>
      <c r="D12822" s="1">
        <v>45871</v>
      </c>
      <c r="E12822">
        <v>99233</v>
      </c>
      <c r="F12822">
        <v>81000</v>
      </c>
      <c r="G12822" t="s">
        <v>69</v>
      </c>
      <c r="H12822" s="34">
        <v>43848</v>
      </c>
      <c r="I12822" s="7">
        <v>31571</v>
      </c>
      <c r="J12822" s="7">
        <v>29045.32</v>
      </c>
      <c r="K12822" s="7">
        <v>0</v>
      </c>
      <c r="L12822" s="7">
        <v>2525.6799999999998</v>
      </c>
      <c r="M12822" s="5">
        <v>0.08</v>
      </c>
      <c r="N12822" t="s">
        <v>24</v>
      </c>
      <c r="O12822" t="s">
        <v>17</v>
      </c>
      <c r="P12822" t="s">
        <v>3148</v>
      </c>
      <c r="Q12822" t="s">
        <v>19</v>
      </c>
      <c r="R12822" t="s">
        <v>20</v>
      </c>
      <c r="S12822" t="s">
        <v>27</v>
      </c>
      <c r="T12822" t="s">
        <v>13310</v>
      </c>
      <c r="U12822" s="1">
        <v>45984</v>
      </c>
      <c r="V12822">
        <v>113</v>
      </c>
      <c r="W12822" t="str">
        <f t="shared" si="247"/>
        <v>90-119</v>
      </c>
    </row>
    <row r="12823" spans="1:23" x14ac:dyDescent="0.25">
      <c r="A12823" t="s">
        <v>13072</v>
      </c>
      <c r="B12823">
        <v>9407381965</v>
      </c>
      <c r="C12823">
        <v>6303356160</v>
      </c>
      <c r="D12823" s="1">
        <v>45520</v>
      </c>
      <c r="E12823">
        <v>99233</v>
      </c>
      <c r="F12823">
        <v>99292</v>
      </c>
      <c r="G12823" t="s">
        <v>351</v>
      </c>
      <c r="H12823" s="34">
        <v>74653</v>
      </c>
      <c r="I12823" s="7">
        <v>63455</v>
      </c>
      <c r="J12823" s="7">
        <v>55223.9</v>
      </c>
      <c r="K12823" s="7">
        <v>6962</v>
      </c>
      <c r="L12823" s="7">
        <v>1269.0999999999999</v>
      </c>
      <c r="M12823" s="5">
        <v>0.02</v>
      </c>
      <c r="N12823" t="s">
        <v>16</v>
      </c>
      <c r="O12823" t="s">
        <v>30</v>
      </c>
      <c r="P12823" t="s">
        <v>3148</v>
      </c>
      <c r="Q12823" t="s">
        <v>32</v>
      </c>
      <c r="R12823" t="s">
        <v>43</v>
      </c>
      <c r="S12823" t="s">
        <v>21</v>
      </c>
      <c r="T12823" t="s">
        <v>13310</v>
      </c>
      <c r="U12823" s="1">
        <v>45576</v>
      </c>
      <c r="V12823">
        <v>56</v>
      </c>
      <c r="W12823" t="str">
        <f t="shared" si="247"/>
        <v>30-59</v>
      </c>
    </row>
    <row r="12824" spans="1:23" x14ac:dyDescent="0.25">
      <c r="A12824" t="s">
        <v>13073</v>
      </c>
      <c r="B12824">
        <v>848009282</v>
      </c>
      <c r="C12824">
        <v>2743534729</v>
      </c>
      <c r="D12824" s="1">
        <v>45458</v>
      </c>
      <c r="E12824">
        <v>99214</v>
      </c>
      <c r="F12824">
        <v>99285</v>
      </c>
      <c r="G12824" t="s">
        <v>3220</v>
      </c>
      <c r="H12824" s="34">
        <v>96059</v>
      </c>
      <c r="I12824" s="7">
        <v>75887</v>
      </c>
      <c r="J12824" s="7">
        <v>58903.08</v>
      </c>
      <c r="K12824" s="7">
        <v>4842</v>
      </c>
      <c r="L12824" s="7">
        <v>12141.92</v>
      </c>
      <c r="M12824" s="5">
        <v>0.16</v>
      </c>
      <c r="N12824" t="s">
        <v>1138</v>
      </c>
      <c r="O12824" t="s">
        <v>30</v>
      </c>
      <c r="P12824" t="s">
        <v>3149</v>
      </c>
      <c r="Q12824" t="s">
        <v>32</v>
      </c>
      <c r="R12824" t="s">
        <v>20</v>
      </c>
      <c r="S12824" t="s">
        <v>27</v>
      </c>
      <c r="T12824" t="s">
        <v>13312</v>
      </c>
      <c r="U12824" s="1">
        <v>45606</v>
      </c>
      <c r="V12824">
        <v>148</v>
      </c>
      <c r="W12824" t="str">
        <f t="shared" si="247"/>
        <v>120-149</v>
      </c>
    </row>
    <row r="12825" spans="1:23" x14ac:dyDescent="0.25">
      <c r="A12825" t="s">
        <v>13074</v>
      </c>
      <c r="B12825">
        <v>4452045498</v>
      </c>
      <c r="C12825">
        <v>6379109281</v>
      </c>
      <c r="D12825" s="1">
        <v>45517</v>
      </c>
      <c r="E12825">
        <v>99232</v>
      </c>
      <c r="F12825">
        <v>99215</v>
      </c>
      <c r="G12825" t="s">
        <v>89</v>
      </c>
      <c r="H12825" s="34">
        <v>58559</v>
      </c>
      <c r="I12825" s="7">
        <v>49775</v>
      </c>
      <c r="J12825" s="7">
        <v>46144.5</v>
      </c>
      <c r="K12825" s="7">
        <v>2635</v>
      </c>
      <c r="L12825" s="7">
        <v>995.5</v>
      </c>
      <c r="M12825" s="5">
        <v>0.02</v>
      </c>
      <c r="N12825" t="s">
        <v>16</v>
      </c>
      <c r="O12825" t="s">
        <v>30</v>
      </c>
      <c r="P12825" t="s">
        <v>3146</v>
      </c>
      <c r="Q12825" t="s">
        <v>32</v>
      </c>
      <c r="R12825" t="s">
        <v>21</v>
      </c>
      <c r="S12825" t="s">
        <v>17</v>
      </c>
      <c r="T12825" t="s">
        <v>13311</v>
      </c>
      <c r="U12825" s="1">
        <v>45565</v>
      </c>
      <c r="V12825">
        <v>48</v>
      </c>
      <c r="W12825" t="str">
        <f t="shared" si="247"/>
        <v>30-59</v>
      </c>
    </row>
    <row r="12826" spans="1:23" x14ac:dyDescent="0.25">
      <c r="A12826" t="s">
        <v>13075</v>
      </c>
      <c r="B12826">
        <v>4034250260</v>
      </c>
      <c r="C12826">
        <v>4850494486</v>
      </c>
      <c r="D12826" s="1">
        <v>45595</v>
      </c>
      <c r="E12826">
        <v>99215</v>
      </c>
      <c r="F12826">
        <v>85025</v>
      </c>
      <c r="G12826" t="s">
        <v>171</v>
      </c>
      <c r="H12826" s="34">
        <v>80939</v>
      </c>
      <c r="I12826" s="7">
        <v>63132</v>
      </c>
      <c r="J12826" s="7">
        <v>39930.6</v>
      </c>
      <c r="K12826" s="7">
        <v>10575</v>
      </c>
      <c r="L12826" s="7">
        <v>12626.4</v>
      </c>
      <c r="M12826" s="5">
        <v>0.2</v>
      </c>
      <c r="N12826" t="s">
        <v>3140</v>
      </c>
      <c r="O12826" t="s">
        <v>27</v>
      </c>
      <c r="P12826" t="s">
        <v>58</v>
      </c>
      <c r="Q12826" t="s">
        <v>32</v>
      </c>
      <c r="R12826" t="s">
        <v>20</v>
      </c>
      <c r="S12826" t="s">
        <v>17</v>
      </c>
      <c r="T12826" t="s">
        <v>13312</v>
      </c>
      <c r="U12826" s="1">
        <v>45742</v>
      </c>
      <c r="V12826">
        <v>147</v>
      </c>
      <c r="W12826" t="str">
        <f t="shared" si="247"/>
        <v>120-149</v>
      </c>
    </row>
    <row r="12827" spans="1:23" x14ac:dyDescent="0.25">
      <c r="A12827" t="s">
        <v>13076</v>
      </c>
      <c r="B12827">
        <v>9475709217</v>
      </c>
      <c r="C12827">
        <v>1387472038</v>
      </c>
      <c r="D12827" s="1">
        <v>45293</v>
      </c>
      <c r="E12827">
        <v>99214</v>
      </c>
      <c r="F12827">
        <v>99213</v>
      </c>
      <c r="G12827" t="s">
        <v>263</v>
      </c>
      <c r="H12827" s="34">
        <v>44666</v>
      </c>
      <c r="I12827" s="7">
        <v>34839</v>
      </c>
      <c r="J12827" s="7">
        <v>24503.200000000001</v>
      </c>
      <c r="K12827" s="7">
        <v>3368</v>
      </c>
      <c r="L12827" s="7">
        <v>6967.8</v>
      </c>
      <c r="M12827" s="5">
        <v>0.2</v>
      </c>
      <c r="N12827" t="s">
        <v>3140</v>
      </c>
      <c r="O12827" t="s">
        <v>30</v>
      </c>
      <c r="P12827" t="s">
        <v>55</v>
      </c>
      <c r="Q12827" t="s">
        <v>19</v>
      </c>
      <c r="R12827" t="s">
        <v>38</v>
      </c>
      <c r="S12827" t="s">
        <v>21</v>
      </c>
      <c r="T12827" t="s">
        <v>13310</v>
      </c>
      <c r="U12827" s="1">
        <v>45443</v>
      </c>
      <c r="V12827">
        <v>150</v>
      </c>
      <c r="W12827" t="str">
        <f t="shared" si="247"/>
        <v>150-179</v>
      </c>
    </row>
    <row r="12828" spans="1:23" x14ac:dyDescent="0.25">
      <c r="A12828" t="s">
        <v>13077</v>
      </c>
      <c r="B12828">
        <v>5257473749</v>
      </c>
      <c r="C12828">
        <v>1465373406</v>
      </c>
      <c r="D12828" s="1">
        <v>45381</v>
      </c>
      <c r="E12828">
        <v>99213</v>
      </c>
      <c r="F12828">
        <v>99281</v>
      </c>
      <c r="G12828" t="s">
        <v>71</v>
      </c>
      <c r="H12828" s="34">
        <v>56062</v>
      </c>
      <c r="I12828" s="7">
        <v>44850</v>
      </c>
      <c r="J12828" s="7">
        <v>38571</v>
      </c>
      <c r="K12828" s="7">
        <v>0</v>
      </c>
      <c r="L12828" s="7">
        <v>6279</v>
      </c>
      <c r="M12828" s="5">
        <v>0.14000000000000001</v>
      </c>
      <c r="N12828" t="s">
        <v>1135</v>
      </c>
      <c r="O12828" t="s">
        <v>17</v>
      </c>
      <c r="P12828" t="s">
        <v>55</v>
      </c>
      <c r="Q12828" t="s">
        <v>19</v>
      </c>
      <c r="R12828" t="s">
        <v>21</v>
      </c>
      <c r="S12828" t="s">
        <v>17</v>
      </c>
      <c r="T12828" t="s">
        <v>13312</v>
      </c>
      <c r="U12828" s="1">
        <v>45459</v>
      </c>
      <c r="V12828">
        <v>78</v>
      </c>
      <c r="W12828" t="str">
        <f t="shared" si="247"/>
        <v>60-89</v>
      </c>
    </row>
    <row r="12829" spans="1:23" x14ac:dyDescent="0.25">
      <c r="A12829" t="s">
        <v>13078</v>
      </c>
      <c r="B12829">
        <v>4944119519</v>
      </c>
      <c r="C12829">
        <v>3766710950</v>
      </c>
      <c r="D12829" s="1">
        <v>45497</v>
      </c>
      <c r="E12829">
        <v>99214</v>
      </c>
      <c r="F12829">
        <v>99281</v>
      </c>
      <c r="G12829" t="s">
        <v>3373</v>
      </c>
      <c r="H12829" s="34">
        <v>44885</v>
      </c>
      <c r="I12829" s="7">
        <v>32317</v>
      </c>
      <c r="J12829" s="7">
        <v>29731.64</v>
      </c>
      <c r="K12829" s="7">
        <v>0</v>
      </c>
      <c r="L12829" s="7">
        <v>2585.36</v>
      </c>
      <c r="M12829" s="5">
        <v>0.08</v>
      </c>
      <c r="N12829" t="s">
        <v>24</v>
      </c>
      <c r="O12829" t="s">
        <v>17</v>
      </c>
      <c r="P12829" t="s">
        <v>58</v>
      </c>
      <c r="Q12829" t="s">
        <v>32</v>
      </c>
      <c r="R12829" t="s">
        <v>38</v>
      </c>
      <c r="S12829" t="s">
        <v>27</v>
      </c>
      <c r="T12829" t="s">
        <v>13312</v>
      </c>
      <c r="U12829" s="1">
        <v>45552</v>
      </c>
      <c r="V12829">
        <v>55</v>
      </c>
      <c r="W12829" t="str">
        <f t="shared" si="247"/>
        <v>30-59</v>
      </c>
    </row>
    <row r="12830" spans="1:23" x14ac:dyDescent="0.25">
      <c r="A12830" t="s">
        <v>13079</v>
      </c>
      <c r="B12830">
        <v>6856723856</v>
      </c>
      <c r="C12830">
        <v>7145107471</v>
      </c>
      <c r="D12830" s="1">
        <v>45357</v>
      </c>
      <c r="E12830">
        <v>99222</v>
      </c>
      <c r="F12830">
        <v>80053</v>
      </c>
      <c r="G12830" t="s">
        <v>3754</v>
      </c>
      <c r="H12830" s="34">
        <v>98659</v>
      </c>
      <c r="I12830" s="7">
        <v>83860</v>
      </c>
      <c r="J12830" s="7">
        <v>66364.800000000003</v>
      </c>
      <c r="K12830" s="7">
        <v>15818</v>
      </c>
      <c r="L12830" s="7">
        <v>1677.2</v>
      </c>
      <c r="M12830" s="5">
        <v>0.02</v>
      </c>
      <c r="N12830" t="s">
        <v>16</v>
      </c>
      <c r="O12830" t="s">
        <v>27</v>
      </c>
      <c r="P12830" t="s">
        <v>3148</v>
      </c>
      <c r="Q12830" t="s">
        <v>32</v>
      </c>
      <c r="R12830" t="s">
        <v>26</v>
      </c>
      <c r="S12830" t="s">
        <v>27</v>
      </c>
      <c r="T12830" t="s">
        <v>13311</v>
      </c>
      <c r="U12830" s="1">
        <v>45461</v>
      </c>
      <c r="V12830">
        <v>104</v>
      </c>
      <c r="W12830" t="str">
        <f t="shared" si="247"/>
        <v>90-119</v>
      </c>
    </row>
    <row r="12831" spans="1:23" x14ac:dyDescent="0.25">
      <c r="A12831" t="s">
        <v>13080</v>
      </c>
      <c r="B12831">
        <v>5906690357</v>
      </c>
      <c r="C12831">
        <v>8188140482</v>
      </c>
      <c r="D12831" s="1">
        <v>45916</v>
      </c>
      <c r="E12831">
        <v>99214</v>
      </c>
      <c r="F12831">
        <v>99215</v>
      </c>
      <c r="G12831" t="s">
        <v>3523</v>
      </c>
      <c r="H12831" s="34">
        <v>89169</v>
      </c>
      <c r="I12831" s="7">
        <v>75794</v>
      </c>
      <c r="J12831" s="7">
        <v>63021.119999999995</v>
      </c>
      <c r="K12831" s="7">
        <v>11257</v>
      </c>
      <c r="L12831" s="7">
        <v>1515.88</v>
      </c>
      <c r="M12831" s="5">
        <v>0.02</v>
      </c>
      <c r="N12831" t="s">
        <v>16</v>
      </c>
      <c r="O12831" t="s">
        <v>30</v>
      </c>
      <c r="P12831" t="s">
        <v>3147</v>
      </c>
      <c r="Q12831" t="s">
        <v>19</v>
      </c>
      <c r="R12831" t="s">
        <v>27</v>
      </c>
      <c r="S12831" t="s">
        <v>27</v>
      </c>
      <c r="T12831" t="s">
        <v>13312</v>
      </c>
      <c r="U12831" s="1">
        <v>45956</v>
      </c>
      <c r="V12831">
        <v>40</v>
      </c>
      <c r="W12831" t="str">
        <f t="shared" si="247"/>
        <v>30-59</v>
      </c>
    </row>
    <row r="12832" spans="1:23" x14ac:dyDescent="0.25">
      <c r="A12832" t="s">
        <v>13081</v>
      </c>
      <c r="B12832">
        <v>7188424455</v>
      </c>
      <c r="C12832">
        <v>5232106038</v>
      </c>
      <c r="D12832" s="1">
        <v>45677</v>
      </c>
      <c r="E12832">
        <v>99213</v>
      </c>
      <c r="F12832">
        <v>99213</v>
      </c>
      <c r="G12832" t="s">
        <v>288</v>
      </c>
      <c r="H12832" s="34">
        <v>79813</v>
      </c>
      <c r="I12832" s="7">
        <v>67841</v>
      </c>
      <c r="J12832" s="7">
        <v>53636.18</v>
      </c>
      <c r="K12832" s="7">
        <v>12848</v>
      </c>
      <c r="L12832" s="7">
        <v>1356.82</v>
      </c>
      <c r="M12832" s="5">
        <v>0.02</v>
      </c>
      <c r="N12832" t="s">
        <v>16</v>
      </c>
      <c r="O12832" t="s">
        <v>27</v>
      </c>
      <c r="P12832" t="s">
        <v>18</v>
      </c>
      <c r="Q12832" t="s">
        <v>19</v>
      </c>
      <c r="R12832" t="s">
        <v>26</v>
      </c>
      <c r="S12832" t="s">
        <v>27</v>
      </c>
      <c r="T12832" t="s">
        <v>13312</v>
      </c>
      <c r="U12832" s="1">
        <v>45715</v>
      </c>
      <c r="V12832">
        <v>38</v>
      </c>
      <c r="W12832" t="str">
        <f t="shared" si="247"/>
        <v>30-59</v>
      </c>
    </row>
    <row r="12833" spans="1:23" x14ac:dyDescent="0.25">
      <c r="A12833" t="s">
        <v>13082</v>
      </c>
      <c r="B12833">
        <v>5788688280</v>
      </c>
      <c r="C12833">
        <v>7620734918</v>
      </c>
      <c r="D12833" s="1">
        <v>45867</v>
      </c>
      <c r="E12833">
        <v>99214</v>
      </c>
      <c r="F12833">
        <v>99202</v>
      </c>
      <c r="G12833" t="s">
        <v>3419</v>
      </c>
      <c r="H12833" s="34">
        <v>67149</v>
      </c>
      <c r="I12833" s="7">
        <v>52376</v>
      </c>
      <c r="J12833" s="7">
        <v>22383.8</v>
      </c>
      <c r="K12833" s="7">
        <v>19517</v>
      </c>
      <c r="L12833" s="7">
        <v>10475.200000000001</v>
      </c>
      <c r="M12833" s="5">
        <v>0.2</v>
      </c>
      <c r="N12833" t="s">
        <v>3140</v>
      </c>
      <c r="O12833" t="s">
        <v>27</v>
      </c>
      <c r="P12833" t="s">
        <v>40</v>
      </c>
      <c r="Q12833" t="s">
        <v>32</v>
      </c>
      <c r="R12833" t="s">
        <v>21</v>
      </c>
      <c r="S12833" t="s">
        <v>17</v>
      </c>
      <c r="T12833" t="s">
        <v>13310</v>
      </c>
      <c r="U12833" s="1">
        <v>45913</v>
      </c>
      <c r="V12833">
        <v>46</v>
      </c>
      <c r="W12833" t="str">
        <f t="shared" si="247"/>
        <v>30-59</v>
      </c>
    </row>
    <row r="12834" spans="1:23" x14ac:dyDescent="0.25">
      <c r="A12834" t="s">
        <v>13083</v>
      </c>
      <c r="B12834">
        <v>2941801249</v>
      </c>
      <c r="C12834">
        <v>6343257402</v>
      </c>
      <c r="D12834" s="1">
        <v>45937</v>
      </c>
      <c r="E12834">
        <v>99213</v>
      </c>
      <c r="F12834">
        <v>99281</v>
      </c>
      <c r="G12834" t="s">
        <v>3187</v>
      </c>
      <c r="H12834" s="34">
        <v>82342</v>
      </c>
      <c r="I12834" s="7">
        <v>65874</v>
      </c>
      <c r="J12834" s="7">
        <v>56651.64</v>
      </c>
      <c r="K12834" s="7">
        <v>0</v>
      </c>
      <c r="L12834" s="7">
        <v>9222.36</v>
      </c>
      <c r="M12834" s="5">
        <v>0.14000000000000001</v>
      </c>
      <c r="N12834" t="s">
        <v>1135</v>
      </c>
      <c r="O12834" t="s">
        <v>17</v>
      </c>
      <c r="P12834" t="s">
        <v>18</v>
      </c>
      <c r="Q12834" t="s">
        <v>32</v>
      </c>
      <c r="R12834" t="s">
        <v>26</v>
      </c>
      <c r="S12834" t="s">
        <v>27</v>
      </c>
      <c r="T12834" t="s">
        <v>13310</v>
      </c>
      <c r="U12834" s="1">
        <v>46082</v>
      </c>
      <c r="V12834">
        <v>145</v>
      </c>
      <c r="W12834" t="str">
        <f t="shared" si="247"/>
        <v>120-149</v>
      </c>
    </row>
    <row r="12835" spans="1:23" x14ac:dyDescent="0.25">
      <c r="A12835" t="s">
        <v>13084</v>
      </c>
      <c r="B12835">
        <v>9240881621</v>
      </c>
      <c r="C12835">
        <v>2136586094</v>
      </c>
      <c r="D12835" s="1">
        <v>45912</v>
      </c>
      <c r="E12835">
        <v>99222</v>
      </c>
      <c r="F12835">
        <v>71046</v>
      </c>
      <c r="G12835" t="s">
        <v>3548</v>
      </c>
      <c r="H12835" s="34">
        <v>70440</v>
      </c>
      <c r="I12835" s="7">
        <v>50717</v>
      </c>
      <c r="J12835" s="7">
        <v>35588.639999999999</v>
      </c>
      <c r="K12835" s="7">
        <v>11071</v>
      </c>
      <c r="L12835" s="7">
        <v>4057.36</v>
      </c>
      <c r="M12835" s="5">
        <v>0.08</v>
      </c>
      <c r="N12835" t="s">
        <v>24</v>
      </c>
      <c r="O12835" t="s">
        <v>27</v>
      </c>
      <c r="P12835" t="s">
        <v>3149</v>
      </c>
      <c r="Q12835" t="s">
        <v>32</v>
      </c>
      <c r="R12835" t="s">
        <v>26</v>
      </c>
      <c r="S12835" t="s">
        <v>21</v>
      </c>
      <c r="T12835" t="s">
        <v>13312</v>
      </c>
      <c r="U12835" s="1">
        <v>46014</v>
      </c>
      <c r="V12835">
        <v>102</v>
      </c>
      <c r="W12835" t="str">
        <f t="shared" si="247"/>
        <v>90-119</v>
      </c>
    </row>
    <row r="12836" spans="1:23" x14ac:dyDescent="0.25">
      <c r="A12836" t="s">
        <v>13085</v>
      </c>
      <c r="B12836">
        <v>9368914373</v>
      </c>
      <c r="C12836">
        <v>3561638311</v>
      </c>
      <c r="D12836" s="1">
        <v>45618</v>
      </c>
      <c r="E12836">
        <v>99222</v>
      </c>
      <c r="F12836">
        <v>97110</v>
      </c>
      <c r="G12836" t="s">
        <v>3183</v>
      </c>
      <c r="H12836" s="34">
        <v>44248</v>
      </c>
      <c r="I12836" s="7">
        <v>34513</v>
      </c>
      <c r="J12836" s="7">
        <v>24429.4</v>
      </c>
      <c r="K12836" s="7">
        <v>3181</v>
      </c>
      <c r="L12836" s="7">
        <v>6902.6</v>
      </c>
      <c r="M12836" s="5">
        <v>0.2</v>
      </c>
      <c r="N12836" t="s">
        <v>3140</v>
      </c>
      <c r="O12836" t="s">
        <v>27</v>
      </c>
      <c r="P12836" t="s">
        <v>18</v>
      </c>
      <c r="Q12836" t="s">
        <v>32</v>
      </c>
      <c r="R12836" t="s">
        <v>20</v>
      </c>
      <c r="S12836" t="s">
        <v>21</v>
      </c>
      <c r="T12836" t="s">
        <v>13311</v>
      </c>
      <c r="U12836" s="1">
        <v>45739</v>
      </c>
      <c r="V12836">
        <v>121</v>
      </c>
      <c r="W12836" t="str">
        <f t="shared" si="247"/>
        <v>120-149</v>
      </c>
    </row>
    <row r="12837" spans="1:23" x14ac:dyDescent="0.25">
      <c r="A12837" t="s">
        <v>13086</v>
      </c>
      <c r="B12837">
        <v>7586852234</v>
      </c>
      <c r="C12837">
        <v>9643776142</v>
      </c>
      <c r="D12837" s="1">
        <v>45496</v>
      </c>
      <c r="E12837">
        <v>99233</v>
      </c>
      <c r="F12837">
        <v>36415</v>
      </c>
      <c r="G12837" t="s">
        <v>3570</v>
      </c>
      <c r="H12837" s="34">
        <v>43366</v>
      </c>
      <c r="I12837" s="7">
        <v>28188</v>
      </c>
      <c r="J12837" s="7">
        <v>21063.439999999999</v>
      </c>
      <c r="K12837" s="7">
        <v>3742</v>
      </c>
      <c r="L12837" s="7">
        <v>3382.56</v>
      </c>
      <c r="M12837" s="5">
        <v>0.12</v>
      </c>
      <c r="N12837" t="s">
        <v>46</v>
      </c>
      <c r="O12837" t="s">
        <v>27</v>
      </c>
      <c r="P12837" t="s">
        <v>3149</v>
      </c>
      <c r="Q12837" t="s">
        <v>32</v>
      </c>
      <c r="R12837" t="s">
        <v>38</v>
      </c>
      <c r="S12837" t="s">
        <v>27</v>
      </c>
      <c r="T12837" t="s">
        <v>13310</v>
      </c>
      <c r="U12837" s="1">
        <v>45637</v>
      </c>
      <c r="V12837">
        <v>141</v>
      </c>
      <c r="W12837" t="str">
        <f t="shared" si="247"/>
        <v>120-149</v>
      </c>
    </row>
    <row r="12838" spans="1:23" x14ac:dyDescent="0.25">
      <c r="A12838" t="s">
        <v>13087</v>
      </c>
      <c r="B12838">
        <v>6352014659</v>
      </c>
      <c r="C12838">
        <v>2511997507</v>
      </c>
      <c r="D12838" s="1">
        <v>45462</v>
      </c>
      <c r="E12838">
        <v>99222</v>
      </c>
      <c r="F12838">
        <v>99212</v>
      </c>
      <c r="G12838" t="s">
        <v>3335</v>
      </c>
      <c r="H12838" s="34">
        <v>29176</v>
      </c>
      <c r="I12838" s="7">
        <v>24800</v>
      </c>
      <c r="J12838" s="7">
        <v>19929</v>
      </c>
      <c r="K12838" s="7">
        <v>4375</v>
      </c>
      <c r="L12838" s="7">
        <v>496</v>
      </c>
      <c r="M12838" s="5">
        <v>0.02</v>
      </c>
      <c r="N12838" t="s">
        <v>16</v>
      </c>
      <c r="O12838" t="s">
        <v>27</v>
      </c>
      <c r="P12838" t="s">
        <v>58</v>
      </c>
      <c r="Q12838" t="s">
        <v>32</v>
      </c>
      <c r="R12838" t="s">
        <v>38</v>
      </c>
      <c r="S12838" t="s">
        <v>21</v>
      </c>
      <c r="T12838" t="s">
        <v>13312</v>
      </c>
      <c r="U12838" s="1">
        <v>45613</v>
      </c>
      <c r="V12838">
        <v>151</v>
      </c>
      <c r="W12838" t="str">
        <f t="shared" si="247"/>
        <v>150-179</v>
      </c>
    </row>
    <row r="12839" spans="1:23" x14ac:dyDescent="0.25">
      <c r="A12839" t="s">
        <v>13088</v>
      </c>
      <c r="B12839">
        <v>1213118156</v>
      </c>
      <c r="C12839">
        <v>270538719</v>
      </c>
      <c r="D12839" s="1">
        <v>45530</v>
      </c>
      <c r="E12839">
        <v>99214</v>
      </c>
      <c r="F12839">
        <v>99204</v>
      </c>
      <c r="G12839" t="s">
        <v>3320</v>
      </c>
      <c r="H12839" s="34">
        <v>70496</v>
      </c>
      <c r="I12839" s="7">
        <v>52872</v>
      </c>
      <c r="J12839" s="7">
        <v>22647.200000000001</v>
      </c>
      <c r="K12839" s="7">
        <v>22294</v>
      </c>
      <c r="L12839" s="7">
        <v>7930.8</v>
      </c>
      <c r="M12839" s="5">
        <v>0.15</v>
      </c>
      <c r="N12839" t="s">
        <v>1139</v>
      </c>
      <c r="O12839" t="s">
        <v>27</v>
      </c>
      <c r="P12839" t="s">
        <v>31</v>
      </c>
      <c r="Q12839" t="s">
        <v>19</v>
      </c>
      <c r="R12839" t="s">
        <v>26</v>
      </c>
      <c r="S12839" t="s">
        <v>17</v>
      </c>
      <c r="T12839" t="s">
        <v>13310</v>
      </c>
      <c r="U12839" s="1">
        <v>45696</v>
      </c>
      <c r="V12839">
        <v>166</v>
      </c>
      <c r="W12839" t="str">
        <f t="shared" si="247"/>
        <v>150-179</v>
      </c>
    </row>
    <row r="12840" spans="1:23" x14ac:dyDescent="0.25">
      <c r="A12840" t="s">
        <v>13089</v>
      </c>
      <c r="B12840">
        <v>2500072504</v>
      </c>
      <c r="C12840">
        <v>4639157136</v>
      </c>
      <c r="D12840" s="1">
        <v>45800</v>
      </c>
      <c r="E12840">
        <v>99238</v>
      </c>
      <c r="F12840">
        <v>99211</v>
      </c>
      <c r="G12840" t="s">
        <v>48</v>
      </c>
      <c r="H12840" s="34">
        <v>41237</v>
      </c>
      <c r="I12840" s="7">
        <v>35051</v>
      </c>
      <c r="J12840" s="7">
        <v>22862.98</v>
      </c>
      <c r="K12840" s="7">
        <v>11487</v>
      </c>
      <c r="L12840" s="7">
        <v>701.02</v>
      </c>
      <c r="M12840" s="5">
        <v>0.02</v>
      </c>
      <c r="N12840" t="s">
        <v>16</v>
      </c>
      <c r="O12840" t="s">
        <v>27</v>
      </c>
      <c r="P12840" t="s">
        <v>3149</v>
      </c>
      <c r="Q12840" t="s">
        <v>19</v>
      </c>
      <c r="R12840" t="s">
        <v>27</v>
      </c>
      <c r="S12840" t="s">
        <v>17</v>
      </c>
      <c r="T12840" t="s">
        <v>13311</v>
      </c>
      <c r="U12840" s="1">
        <v>45888</v>
      </c>
      <c r="V12840">
        <v>88</v>
      </c>
      <c r="W12840" t="str">
        <f t="shared" si="247"/>
        <v>60-89</v>
      </c>
    </row>
    <row r="12841" spans="1:23" x14ac:dyDescent="0.25">
      <c r="A12841" t="s">
        <v>13090</v>
      </c>
      <c r="B12841">
        <v>9009120578</v>
      </c>
      <c r="C12841">
        <v>336503245</v>
      </c>
      <c r="D12841" s="1">
        <v>45337</v>
      </c>
      <c r="E12841">
        <v>99215</v>
      </c>
      <c r="F12841">
        <v>93000</v>
      </c>
      <c r="G12841" t="s">
        <v>3342</v>
      </c>
      <c r="H12841" s="34">
        <v>69098</v>
      </c>
      <c r="I12841" s="7">
        <v>58733</v>
      </c>
      <c r="J12841" s="7">
        <v>50744.34</v>
      </c>
      <c r="K12841" s="7">
        <v>6814</v>
      </c>
      <c r="L12841" s="7">
        <v>1174.6600000000001</v>
      </c>
      <c r="M12841" s="5">
        <v>0.02</v>
      </c>
      <c r="N12841" t="s">
        <v>16</v>
      </c>
      <c r="O12841" t="s">
        <v>30</v>
      </c>
      <c r="P12841" t="s">
        <v>3147</v>
      </c>
      <c r="Q12841" t="s">
        <v>32</v>
      </c>
      <c r="R12841" t="s">
        <v>38</v>
      </c>
      <c r="S12841" t="s">
        <v>17</v>
      </c>
      <c r="T12841" t="s">
        <v>13311</v>
      </c>
      <c r="U12841" s="1">
        <v>45375</v>
      </c>
      <c r="V12841">
        <v>38</v>
      </c>
      <c r="W12841" t="str">
        <f t="shared" si="247"/>
        <v>30-59</v>
      </c>
    </row>
    <row r="12842" spans="1:23" x14ac:dyDescent="0.25">
      <c r="A12842" t="s">
        <v>13091</v>
      </c>
      <c r="B12842">
        <v>4893198291</v>
      </c>
      <c r="C12842">
        <v>3096837981</v>
      </c>
      <c r="D12842" s="1">
        <v>45855</v>
      </c>
      <c r="E12842">
        <v>99222</v>
      </c>
      <c r="F12842">
        <v>99284</v>
      </c>
      <c r="G12842" t="s">
        <v>3328</v>
      </c>
      <c r="H12842" s="34">
        <v>67269</v>
      </c>
      <c r="I12842" s="7">
        <v>50452</v>
      </c>
      <c r="J12842" s="7">
        <v>34232.199999999997</v>
      </c>
      <c r="K12842" s="7">
        <v>8652</v>
      </c>
      <c r="L12842" s="7">
        <v>7567.8</v>
      </c>
      <c r="M12842" s="5">
        <v>0.15</v>
      </c>
      <c r="N12842" t="s">
        <v>1139</v>
      </c>
      <c r="O12842" t="s">
        <v>27</v>
      </c>
      <c r="P12842" t="s">
        <v>58</v>
      </c>
      <c r="Q12842" t="s">
        <v>32</v>
      </c>
      <c r="R12842" t="s">
        <v>38</v>
      </c>
      <c r="S12842" t="s">
        <v>27</v>
      </c>
      <c r="T12842" t="s">
        <v>13310</v>
      </c>
      <c r="U12842" s="1">
        <v>45955</v>
      </c>
      <c r="V12842">
        <v>100</v>
      </c>
      <c r="W12842" t="str">
        <f t="shared" si="247"/>
        <v>90-119</v>
      </c>
    </row>
    <row r="12843" spans="1:23" x14ac:dyDescent="0.25">
      <c r="A12843" t="s">
        <v>13092</v>
      </c>
      <c r="B12843">
        <v>4713596980</v>
      </c>
      <c r="C12843">
        <v>6288922643</v>
      </c>
      <c r="D12843" s="1">
        <v>45582</v>
      </c>
      <c r="E12843">
        <v>99213</v>
      </c>
      <c r="F12843">
        <v>80053</v>
      </c>
      <c r="G12843" t="s">
        <v>3244</v>
      </c>
      <c r="H12843" s="34">
        <v>85253</v>
      </c>
      <c r="I12843" s="7">
        <v>63940</v>
      </c>
      <c r="J12843" s="7">
        <v>37110</v>
      </c>
      <c r="K12843" s="7">
        <v>17239</v>
      </c>
      <c r="L12843" s="7">
        <v>9591</v>
      </c>
      <c r="M12843" s="5">
        <v>0.15</v>
      </c>
      <c r="N12843" t="s">
        <v>1139</v>
      </c>
      <c r="O12843" t="s">
        <v>27</v>
      </c>
      <c r="P12843" t="s">
        <v>18</v>
      </c>
      <c r="Q12843" t="s">
        <v>32</v>
      </c>
      <c r="R12843" t="s">
        <v>26</v>
      </c>
      <c r="S12843" t="s">
        <v>27</v>
      </c>
      <c r="T12843" t="s">
        <v>13312</v>
      </c>
      <c r="U12843" s="1">
        <v>45689</v>
      </c>
      <c r="V12843">
        <v>107</v>
      </c>
      <c r="W12843" t="str">
        <f t="shared" si="247"/>
        <v>90-119</v>
      </c>
    </row>
    <row r="12844" spans="1:23" x14ac:dyDescent="0.25">
      <c r="A12844" t="s">
        <v>13093</v>
      </c>
      <c r="B12844">
        <v>4422448480</v>
      </c>
      <c r="C12844">
        <v>5405229154</v>
      </c>
      <c r="D12844" s="1">
        <v>45828</v>
      </c>
      <c r="E12844">
        <v>99238</v>
      </c>
      <c r="F12844">
        <v>99282</v>
      </c>
      <c r="G12844" t="s">
        <v>3240</v>
      </c>
      <c r="H12844" s="34">
        <v>47566</v>
      </c>
      <c r="I12844" s="7">
        <v>30918</v>
      </c>
      <c r="J12844" s="7">
        <v>15682.84</v>
      </c>
      <c r="K12844" s="7">
        <v>11525</v>
      </c>
      <c r="L12844" s="7">
        <v>3710.16</v>
      </c>
      <c r="M12844" s="5">
        <v>0.12</v>
      </c>
      <c r="N12844" t="s">
        <v>46</v>
      </c>
      <c r="O12844" t="s">
        <v>27</v>
      </c>
      <c r="P12844" t="s">
        <v>58</v>
      </c>
      <c r="Q12844" t="s">
        <v>32</v>
      </c>
      <c r="R12844" t="s">
        <v>43</v>
      </c>
      <c r="S12844" t="s">
        <v>17</v>
      </c>
      <c r="T12844" t="s">
        <v>13310</v>
      </c>
      <c r="U12844" s="1">
        <v>45927</v>
      </c>
      <c r="V12844">
        <v>99</v>
      </c>
      <c r="W12844" t="str">
        <f t="shared" si="247"/>
        <v>90-119</v>
      </c>
    </row>
    <row r="12845" spans="1:23" x14ac:dyDescent="0.25">
      <c r="A12845" t="s">
        <v>13094</v>
      </c>
      <c r="B12845">
        <v>7182638884</v>
      </c>
      <c r="C12845">
        <v>6659776313</v>
      </c>
      <c r="D12845" s="1">
        <v>45771</v>
      </c>
      <c r="E12845">
        <v>99221</v>
      </c>
      <c r="F12845">
        <v>97110</v>
      </c>
      <c r="G12845" t="s">
        <v>48</v>
      </c>
      <c r="H12845" s="34">
        <v>61364</v>
      </c>
      <c r="I12845" s="7">
        <v>39887</v>
      </c>
      <c r="J12845" s="7">
        <v>26089.56</v>
      </c>
      <c r="K12845" s="7">
        <v>9011</v>
      </c>
      <c r="L12845" s="7">
        <v>4786.4399999999996</v>
      </c>
      <c r="M12845" s="5">
        <v>0.12</v>
      </c>
      <c r="N12845" t="s">
        <v>46</v>
      </c>
      <c r="O12845" t="s">
        <v>27</v>
      </c>
      <c r="P12845" t="s">
        <v>3150</v>
      </c>
      <c r="Q12845" t="s">
        <v>19</v>
      </c>
      <c r="R12845" t="s">
        <v>26</v>
      </c>
      <c r="S12845" t="s">
        <v>21</v>
      </c>
      <c r="T12845" t="s">
        <v>13310</v>
      </c>
      <c r="U12845" s="1">
        <v>45879</v>
      </c>
      <c r="V12845">
        <v>108</v>
      </c>
      <c r="W12845" t="str">
        <f t="shared" si="247"/>
        <v>90-119</v>
      </c>
    </row>
    <row r="12846" spans="1:23" x14ac:dyDescent="0.25">
      <c r="A12846" t="s">
        <v>13095</v>
      </c>
      <c r="B12846">
        <v>3213967548</v>
      </c>
      <c r="C12846">
        <v>1420609722</v>
      </c>
      <c r="D12846" s="1">
        <v>45314</v>
      </c>
      <c r="E12846">
        <v>99213</v>
      </c>
      <c r="F12846">
        <v>99285</v>
      </c>
      <c r="G12846" t="s">
        <v>3279</v>
      </c>
      <c r="H12846" s="34">
        <v>74152</v>
      </c>
      <c r="I12846" s="7">
        <v>53389</v>
      </c>
      <c r="J12846" s="7">
        <v>49117.88</v>
      </c>
      <c r="K12846" s="7">
        <v>0</v>
      </c>
      <c r="L12846" s="7">
        <v>4271.12</v>
      </c>
      <c r="M12846" s="5">
        <v>0.08</v>
      </c>
      <c r="N12846" t="s">
        <v>24</v>
      </c>
      <c r="O12846" t="s">
        <v>17</v>
      </c>
      <c r="P12846" t="s">
        <v>40</v>
      </c>
      <c r="Q12846" t="s">
        <v>19</v>
      </c>
      <c r="R12846" t="s">
        <v>43</v>
      </c>
      <c r="S12846" t="s">
        <v>17</v>
      </c>
      <c r="T12846" t="s">
        <v>13310</v>
      </c>
      <c r="U12846" s="1">
        <v>45360</v>
      </c>
      <c r="V12846">
        <v>46</v>
      </c>
      <c r="W12846" t="str">
        <f t="shared" si="247"/>
        <v>30-59</v>
      </c>
    </row>
    <row r="12847" spans="1:23" x14ac:dyDescent="0.25">
      <c r="A12847" t="s">
        <v>13096</v>
      </c>
      <c r="B12847">
        <v>9217677556</v>
      </c>
      <c r="C12847">
        <v>718101227</v>
      </c>
      <c r="D12847" s="1">
        <v>45753</v>
      </c>
      <c r="E12847">
        <v>99213</v>
      </c>
      <c r="F12847">
        <v>71046</v>
      </c>
      <c r="G12847" t="s">
        <v>79</v>
      </c>
      <c r="H12847" s="34">
        <v>95681</v>
      </c>
      <c r="I12847" s="7">
        <v>62193</v>
      </c>
      <c r="J12847" s="7">
        <v>30457.84</v>
      </c>
      <c r="K12847" s="7">
        <v>24272</v>
      </c>
      <c r="L12847" s="7">
        <v>7463.16</v>
      </c>
      <c r="M12847" s="5">
        <v>0.12</v>
      </c>
      <c r="N12847" t="s">
        <v>46</v>
      </c>
      <c r="O12847" t="s">
        <v>27</v>
      </c>
      <c r="P12847" t="s">
        <v>3148</v>
      </c>
      <c r="Q12847" t="s">
        <v>32</v>
      </c>
      <c r="R12847" t="s">
        <v>21</v>
      </c>
      <c r="S12847" t="s">
        <v>21</v>
      </c>
      <c r="T12847" t="s">
        <v>13311</v>
      </c>
      <c r="U12847" s="1">
        <v>45852</v>
      </c>
      <c r="V12847">
        <v>99</v>
      </c>
      <c r="W12847" t="str">
        <f t="shared" si="247"/>
        <v>90-119</v>
      </c>
    </row>
    <row r="12848" spans="1:23" x14ac:dyDescent="0.25">
      <c r="A12848" t="s">
        <v>13097</v>
      </c>
      <c r="B12848">
        <v>7883035461</v>
      </c>
      <c r="C12848">
        <v>8866441552</v>
      </c>
      <c r="D12848" s="1">
        <v>45693</v>
      </c>
      <c r="E12848">
        <v>99221</v>
      </c>
      <c r="F12848">
        <v>99203</v>
      </c>
      <c r="G12848" t="s">
        <v>270</v>
      </c>
      <c r="H12848" s="34">
        <v>40211</v>
      </c>
      <c r="I12848" s="7">
        <v>34179</v>
      </c>
      <c r="J12848" s="7">
        <v>33495.42</v>
      </c>
      <c r="K12848" s="7">
        <v>0</v>
      </c>
      <c r="L12848" s="7">
        <v>683.58</v>
      </c>
      <c r="M12848" s="5">
        <v>0.02</v>
      </c>
      <c r="N12848" t="s">
        <v>16</v>
      </c>
      <c r="O12848" t="s">
        <v>17</v>
      </c>
      <c r="P12848" t="s">
        <v>55</v>
      </c>
      <c r="Q12848" t="s">
        <v>19</v>
      </c>
      <c r="R12848" t="s">
        <v>27</v>
      </c>
      <c r="S12848" t="s">
        <v>27</v>
      </c>
      <c r="T12848" t="s">
        <v>13311</v>
      </c>
      <c r="U12848" s="1">
        <v>45842</v>
      </c>
      <c r="V12848">
        <v>149</v>
      </c>
      <c r="W12848" t="str">
        <f t="shared" si="247"/>
        <v>120-149</v>
      </c>
    </row>
    <row r="12849" spans="1:23" x14ac:dyDescent="0.25">
      <c r="A12849" t="s">
        <v>13098</v>
      </c>
      <c r="B12849">
        <v>889797285</v>
      </c>
      <c r="C12849">
        <v>4233701847</v>
      </c>
      <c r="D12849" s="1">
        <v>45318</v>
      </c>
      <c r="E12849">
        <v>99231</v>
      </c>
      <c r="F12849">
        <v>99214</v>
      </c>
      <c r="G12849" t="s">
        <v>3279</v>
      </c>
      <c r="H12849" s="34">
        <v>52335</v>
      </c>
      <c r="I12849" s="7">
        <v>39251</v>
      </c>
      <c r="J12849" s="7">
        <v>27850.35</v>
      </c>
      <c r="K12849" s="7">
        <v>5513</v>
      </c>
      <c r="L12849" s="7">
        <v>5887.65</v>
      </c>
      <c r="M12849" s="5">
        <v>0.15</v>
      </c>
      <c r="N12849" t="s">
        <v>1139</v>
      </c>
      <c r="O12849" t="s">
        <v>27</v>
      </c>
      <c r="P12849" t="s">
        <v>3146</v>
      </c>
      <c r="Q12849" t="s">
        <v>32</v>
      </c>
      <c r="R12849" t="s">
        <v>43</v>
      </c>
      <c r="S12849" t="s">
        <v>17</v>
      </c>
      <c r="T12849" t="s">
        <v>13311</v>
      </c>
      <c r="U12849" s="1">
        <v>45394</v>
      </c>
      <c r="V12849">
        <v>76</v>
      </c>
      <c r="W12849" t="str">
        <f t="shared" si="247"/>
        <v>60-89</v>
      </c>
    </row>
    <row r="12850" spans="1:23" x14ac:dyDescent="0.25">
      <c r="A12850" t="s">
        <v>13099</v>
      </c>
      <c r="B12850">
        <v>9011571355</v>
      </c>
      <c r="C12850">
        <v>7279372090</v>
      </c>
      <c r="D12850" s="1">
        <v>45332</v>
      </c>
      <c r="E12850">
        <v>99238</v>
      </c>
      <c r="F12850">
        <v>81000</v>
      </c>
      <c r="G12850" t="s">
        <v>198</v>
      </c>
      <c r="H12850" s="34">
        <v>65822</v>
      </c>
      <c r="I12850" s="7">
        <v>55949</v>
      </c>
      <c r="J12850" s="7">
        <v>54830.02</v>
      </c>
      <c r="K12850" s="7">
        <v>0</v>
      </c>
      <c r="L12850" s="7">
        <v>1118.98</v>
      </c>
      <c r="M12850" s="5">
        <v>0.02</v>
      </c>
      <c r="N12850" t="s">
        <v>16</v>
      </c>
      <c r="O12850" t="s">
        <v>17</v>
      </c>
      <c r="P12850" t="s">
        <v>3149</v>
      </c>
      <c r="Q12850" t="s">
        <v>32</v>
      </c>
      <c r="R12850" t="s">
        <v>21</v>
      </c>
      <c r="S12850" t="s">
        <v>27</v>
      </c>
      <c r="T12850" t="s">
        <v>13311</v>
      </c>
      <c r="U12850" s="1">
        <v>45440</v>
      </c>
      <c r="V12850">
        <v>108</v>
      </c>
      <c r="W12850" t="str">
        <f t="shared" si="247"/>
        <v>90-119</v>
      </c>
    </row>
    <row r="12851" spans="1:23" x14ac:dyDescent="0.25">
      <c r="A12851" t="s">
        <v>13100</v>
      </c>
      <c r="B12851">
        <v>9642249727</v>
      </c>
      <c r="C12851">
        <v>1318219934</v>
      </c>
      <c r="D12851" s="1">
        <v>45630</v>
      </c>
      <c r="E12851">
        <v>99215</v>
      </c>
      <c r="F12851">
        <v>99202</v>
      </c>
      <c r="G12851" t="s">
        <v>3218</v>
      </c>
      <c r="H12851" s="34">
        <v>98314</v>
      </c>
      <c r="I12851" s="7">
        <v>63904</v>
      </c>
      <c r="J12851" s="7">
        <v>41347.519999999997</v>
      </c>
      <c r="K12851" s="7">
        <v>14888</v>
      </c>
      <c r="L12851" s="7">
        <v>7668.48</v>
      </c>
      <c r="M12851" s="5">
        <v>0.12</v>
      </c>
      <c r="N12851" t="s">
        <v>46</v>
      </c>
      <c r="O12851" t="s">
        <v>27</v>
      </c>
      <c r="P12851" t="s">
        <v>97</v>
      </c>
      <c r="Q12851" t="s">
        <v>32</v>
      </c>
      <c r="R12851" t="s">
        <v>43</v>
      </c>
      <c r="S12851" t="s">
        <v>27</v>
      </c>
      <c r="T12851" t="s">
        <v>13310</v>
      </c>
      <c r="U12851" s="1">
        <v>45702</v>
      </c>
      <c r="V12851">
        <v>72</v>
      </c>
      <c r="W12851" t="str">
        <f t="shared" si="247"/>
        <v>60-89</v>
      </c>
    </row>
    <row r="12852" spans="1:23" x14ac:dyDescent="0.25">
      <c r="A12852" t="s">
        <v>13101</v>
      </c>
      <c r="B12852">
        <v>4959864496</v>
      </c>
      <c r="C12852">
        <v>9269376003</v>
      </c>
      <c r="D12852" s="1">
        <v>45653</v>
      </c>
      <c r="E12852">
        <v>99238</v>
      </c>
      <c r="F12852">
        <v>97110</v>
      </c>
      <c r="G12852" t="s">
        <v>3352</v>
      </c>
      <c r="H12852" s="34">
        <v>15396</v>
      </c>
      <c r="I12852" s="7">
        <v>12009</v>
      </c>
      <c r="J12852" s="7">
        <v>6929.2</v>
      </c>
      <c r="K12852" s="7">
        <v>2678</v>
      </c>
      <c r="L12852" s="7">
        <v>2401.8000000000002</v>
      </c>
      <c r="M12852" s="5">
        <v>0.2</v>
      </c>
      <c r="N12852" t="s">
        <v>3140</v>
      </c>
      <c r="O12852" t="s">
        <v>27</v>
      </c>
      <c r="P12852" t="s">
        <v>97</v>
      </c>
      <c r="Q12852" t="s">
        <v>19</v>
      </c>
      <c r="R12852" t="s">
        <v>43</v>
      </c>
      <c r="S12852" t="s">
        <v>21</v>
      </c>
      <c r="T12852" t="s">
        <v>13312</v>
      </c>
      <c r="U12852" s="1">
        <v>45734</v>
      </c>
      <c r="V12852">
        <v>81</v>
      </c>
      <c r="W12852" t="str">
        <f t="shared" si="247"/>
        <v>60-89</v>
      </c>
    </row>
    <row r="12853" spans="1:23" x14ac:dyDescent="0.25">
      <c r="A12853" t="s">
        <v>13102</v>
      </c>
      <c r="B12853">
        <v>735621906</v>
      </c>
      <c r="C12853">
        <v>2678811665</v>
      </c>
      <c r="D12853" s="1">
        <v>45380</v>
      </c>
      <c r="E12853">
        <v>99238</v>
      </c>
      <c r="F12853">
        <v>81000</v>
      </c>
      <c r="G12853" t="s">
        <v>23</v>
      </c>
      <c r="H12853" s="34">
        <v>78713</v>
      </c>
      <c r="I12853" s="7">
        <v>62183</v>
      </c>
      <c r="J12853" s="7">
        <v>32183.72</v>
      </c>
      <c r="K12853" s="7">
        <v>20050</v>
      </c>
      <c r="L12853" s="7">
        <v>9949.2800000000007</v>
      </c>
      <c r="M12853" s="5">
        <v>0.16</v>
      </c>
      <c r="N12853" t="s">
        <v>1138</v>
      </c>
      <c r="O12853" t="s">
        <v>27</v>
      </c>
      <c r="P12853" t="s">
        <v>97</v>
      </c>
      <c r="Q12853" t="s">
        <v>32</v>
      </c>
      <c r="R12853" t="s">
        <v>43</v>
      </c>
      <c r="S12853" t="s">
        <v>27</v>
      </c>
      <c r="T12853" t="s">
        <v>13310</v>
      </c>
      <c r="U12853" s="1">
        <v>45473</v>
      </c>
      <c r="V12853">
        <v>93</v>
      </c>
      <c r="W12853" t="str">
        <f t="shared" si="247"/>
        <v>90-119</v>
      </c>
    </row>
    <row r="12854" spans="1:23" x14ac:dyDescent="0.25">
      <c r="A12854" t="s">
        <v>13103</v>
      </c>
      <c r="B12854">
        <v>3862048534</v>
      </c>
      <c r="C12854">
        <v>2808692437</v>
      </c>
      <c r="D12854" s="1">
        <v>45929</v>
      </c>
      <c r="E12854">
        <v>99214</v>
      </c>
      <c r="F12854">
        <v>81000</v>
      </c>
      <c r="G12854" t="s">
        <v>3250</v>
      </c>
      <c r="H12854" s="34">
        <v>39637</v>
      </c>
      <c r="I12854" s="7">
        <v>25764</v>
      </c>
      <c r="J12854" s="7">
        <v>15084.32</v>
      </c>
      <c r="K12854" s="7">
        <v>7588</v>
      </c>
      <c r="L12854" s="7">
        <v>3091.68</v>
      </c>
      <c r="M12854" s="5">
        <v>0.12</v>
      </c>
      <c r="N12854" t="s">
        <v>46</v>
      </c>
      <c r="O12854" t="s">
        <v>27</v>
      </c>
      <c r="P12854" t="s">
        <v>35</v>
      </c>
      <c r="Q12854" t="s">
        <v>19</v>
      </c>
      <c r="R12854" t="s">
        <v>43</v>
      </c>
      <c r="S12854" t="s">
        <v>27</v>
      </c>
      <c r="T12854" t="s">
        <v>13311</v>
      </c>
      <c r="U12854" s="1">
        <v>46058</v>
      </c>
      <c r="V12854">
        <v>129</v>
      </c>
      <c r="W12854" t="str">
        <f t="shared" si="247"/>
        <v>120-149</v>
      </c>
    </row>
    <row r="12855" spans="1:23" x14ac:dyDescent="0.25">
      <c r="A12855" t="s">
        <v>13104</v>
      </c>
      <c r="B12855">
        <v>8624514984</v>
      </c>
      <c r="C12855">
        <v>2933605135</v>
      </c>
      <c r="D12855" s="1">
        <v>45443</v>
      </c>
      <c r="E12855">
        <v>99223</v>
      </c>
      <c r="F12855">
        <v>99214</v>
      </c>
      <c r="G12855" t="s">
        <v>3331</v>
      </c>
      <c r="H12855" s="34">
        <v>56548</v>
      </c>
      <c r="I12855" s="7">
        <v>40715</v>
      </c>
      <c r="J12855" s="7">
        <v>33370.800000000003</v>
      </c>
      <c r="K12855" s="7">
        <v>4087</v>
      </c>
      <c r="L12855" s="7">
        <v>3257.2</v>
      </c>
      <c r="M12855" s="5">
        <v>0.08</v>
      </c>
      <c r="N12855" t="s">
        <v>24</v>
      </c>
      <c r="O12855" t="s">
        <v>30</v>
      </c>
      <c r="P12855" t="s">
        <v>3148</v>
      </c>
      <c r="Q12855" t="s">
        <v>32</v>
      </c>
      <c r="R12855" t="s">
        <v>43</v>
      </c>
      <c r="S12855" t="s">
        <v>21</v>
      </c>
      <c r="T12855" t="s">
        <v>13312</v>
      </c>
      <c r="U12855" s="1">
        <v>45526</v>
      </c>
      <c r="V12855">
        <v>83</v>
      </c>
      <c r="W12855" t="str">
        <f t="shared" si="247"/>
        <v>60-89</v>
      </c>
    </row>
    <row r="12856" spans="1:23" x14ac:dyDescent="0.25">
      <c r="A12856" t="s">
        <v>13105</v>
      </c>
      <c r="B12856">
        <v>8816552253</v>
      </c>
      <c r="C12856">
        <v>4216920849</v>
      </c>
      <c r="D12856" s="1">
        <v>45862</v>
      </c>
      <c r="E12856">
        <v>99222</v>
      </c>
      <c r="F12856">
        <v>93000</v>
      </c>
      <c r="G12856" t="s">
        <v>4092</v>
      </c>
      <c r="H12856" s="34">
        <v>32994</v>
      </c>
      <c r="I12856" s="7">
        <v>27055</v>
      </c>
      <c r="J12856" s="7">
        <v>18148.099999999999</v>
      </c>
      <c r="K12856" s="7">
        <v>4037</v>
      </c>
      <c r="L12856" s="7">
        <v>4869.8999999999996</v>
      </c>
      <c r="M12856" s="5">
        <v>0.18</v>
      </c>
      <c r="N12856" t="s">
        <v>3141</v>
      </c>
      <c r="O12856" t="s">
        <v>30</v>
      </c>
      <c r="P12856" t="s">
        <v>55</v>
      </c>
      <c r="Q12856" t="s">
        <v>32</v>
      </c>
      <c r="R12856" t="s">
        <v>26</v>
      </c>
      <c r="S12856" t="s">
        <v>21</v>
      </c>
      <c r="T12856" t="s">
        <v>13310</v>
      </c>
      <c r="U12856" s="1">
        <v>45978</v>
      </c>
      <c r="V12856">
        <v>116</v>
      </c>
      <c r="W12856" t="str">
        <f t="shared" si="247"/>
        <v>90-119</v>
      </c>
    </row>
    <row r="12857" spans="1:23" x14ac:dyDescent="0.25">
      <c r="A12857" t="s">
        <v>13106</v>
      </c>
      <c r="B12857">
        <v>336968966</v>
      </c>
      <c r="C12857">
        <v>750731229</v>
      </c>
      <c r="D12857" s="1">
        <v>45394</v>
      </c>
      <c r="E12857">
        <v>99231</v>
      </c>
      <c r="F12857">
        <v>99285</v>
      </c>
      <c r="G12857" t="s">
        <v>154</v>
      </c>
      <c r="H12857" s="34">
        <v>67744</v>
      </c>
      <c r="I12857" s="7">
        <v>50808</v>
      </c>
      <c r="J12857" s="7">
        <v>43186.8</v>
      </c>
      <c r="K12857" s="7">
        <v>0</v>
      </c>
      <c r="L12857" s="7">
        <v>7621.2</v>
      </c>
      <c r="M12857" s="5">
        <v>0.15</v>
      </c>
      <c r="N12857" t="s">
        <v>1139</v>
      </c>
      <c r="O12857" t="s">
        <v>17</v>
      </c>
      <c r="P12857" t="s">
        <v>3149</v>
      </c>
      <c r="Q12857" t="s">
        <v>32</v>
      </c>
      <c r="R12857" t="s">
        <v>21</v>
      </c>
      <c r="S12857" t="s">
        <v>17</v>
      </c>
      <c r="T12857" t="s">
        <v>13311</v>
      </c>
      <c r="U12857" s="1">
        <v>45426</v>
      </c>
      <c r="V12857">
        <v>32</v>
      </c>
      <c r="W12857" t="str">
        <f t="shared" si="247"/>
        <v>30-59</v>
      </c>
    </row>
    <row r="12858" spans="1:23" x14ac:dyDescent="0.25">
      <c r="A12858" t="s">
        <v>13107</v>
      </c>
      <c r="B12858">
        <v>6238919741</v>
      </c>
      <c r="C12858">
        <v>7900835591</v>
      </c>
      <c r="D12858" s="1">
        <v>45856</v>
      </c>
      <c r="E12858">
        <v>99213</v>
      </c>
      <c r="F12858">
        <v>99284</v>
      </c>
      <c r="G12858" t="s">
        <v>272</v>
      </c>
      <c r="H12858" s="34">
        <v>69754</v>
      </c>
      <c r="I12858" s="7">
        <v>57198</v>
      </c>
      <c r="J12858" s="7">
        <v>41860.36</v>
      </c>
      <c r="K12858" s="7">
        <v>5042</v>
      </c>
      <c r="L12858" s="7">
        <v>10295.64</v>
      </c>
      <c r="M12858" s="5">
        <v>0.18</v>
      </c>
      <c r="N12858" t="s">
        <v>3141</v>
      </c>
      <c r="O12858" t="s">
        <v>27</v>
      </c>
      <c r="P12858" t="s">
        <v>35</v>
      </c>
      <c r="Q12858" t="s">
        <v>32</v>
      </c>
      <c r="R12858" t="s">
        <v>38</v>
      </c>
      <c r="S12858" t="s">
        <v>21</v>
      </c>
      <c r="T12858" t="s">
        <v>13312</v>
      </c>
      <c r="U12858" s="1">
        <v>46005</v>
      </c>
      <c r="V12858">
        <v>149</v>
      </c>
      <c r="W12858" t="str">
        <f t="shared" si="247"/>
        <v>120-149</v>
      </c>
    </row>
    <row r="12859" spans="1:23" x14ac:dyDescent="0.25">
      <c r="A12859" t="s">
        <v>13108</v>
      </c>
      <c r="B12859">
        <v>8252685170</v>
      </c>
      <c r="C12859">
        <v>3781952535</v>
      </c>
      <c r="D12859" s="1">
        <v>45878</v>
      </c>
      <c r="E12859">
        <v>99223</v>
      </c>
      <c r="F12859">
        <v>99281</v>
      </c>
      <c r="G12859" t="s">
        <v>3548</v>
      </c>
      <c r="H12859" s="34">
        <v>57167</v>
      </c>
      <c r="I12859" s="7">
        <v>46877</v>
      </c>
      <c r="J12859" s="7">
        <v>38439.14</v>
      </c>
      <c r="K12859" s="7">
        <v>0</v>
      </c>
      <c r="L12859" s="7">
        <v>8437.86</v>
      </c>
      <c r="M12859" s="5">
        <v>0.18</v>
      </c>
      <c r="N12859" t="s">
        <v>3141</v>
      </c>
      <c r="O12859" t="s">
        <v>17</v>
      </c>
      <c r="P12859" t="s">
        <v>55</v>
      </c>
      <c r="Q12859" t="s">
        <v>32</v>
      </c>
      <c r="R12859" t="s">
        <v>26</v>
      </c>
      <c r="S12859" t="s">
        <v>17</v>
      </c>
      <c r="T12859" t="s">
        <v>13311</v>
      </c>
      <c r="U12859" s="1">
        <v>45974</v>
      </c>
      <c r="V12859">
        <v>96</v>
      </c>
      <c r="W12859" t="str">
        <f t="shared" si="247"/>
        <v>90-119</v>
      </c>
    </row>
    <row r="12860" spans="1:23" x14ac:dyDescent="0.25">
      <c r="A12860" t="s">
        <v>13109</v>
      </c>
      <c r="B12860">
        <v>5714970795</v>
      </c>
      <c r="C12860">
        <v>4514911441</v>
      </c>
      <c r="D12860" s="1">
        <v>45680</v>
      </c>
      <c r="E12860">
        <v>99221</v>
      </c>
      <c r="F12860">
        <v>99291</v>
      </c>
      <c r="G12860" t="s">
        <v>365</v>
      </c>
      <c r="H12860" s="34">
        <v>53110</v>
      </c>
      <c r="I12860" s="7">
        <v>42488</v>
      </c>
      <c r="J12860" s="7">
        <v>18606.68</v>
      </c>
      <c r="K12860" s="7">
        <v>17933</v>
      </c>
      <c r="L12860" s="7">
        <v>5948.32</v>
      </c>
      <c r="M12860" s="5">
        <v>0.14000000000000001</v>
      </c>
      <c r="N12860" t="s">
        <v>1135</v>
      </c>
      <c r="O12860" t="s">
        <v>27</v>
      </c>
      <c r="P12860" t="s">
        <v>58</v>
      </c>
      <c r="Q12860" t="s">
        <v>32</v>
      </c>
      <c r="R12860" t="s">
        <v>43</v>
      </c>
      <c r="S12860" t="s">
        <v>27</v>
      </c>
      <c r="T12860" t="s">
        <v>13310</v>
      </c>
      <c r="U12860" s="1">
        <v>45803</v>
      </c>
      <c r="V12860">
        <v>123</v>
      </c>
      <c r="W12860" t="str">
        <f t="shared" si="247"/>
        <v>120-149</v>
      </c>
    </row>
    <row r="12861" spans="1:23" x14ac:dyDescent="0.25">
      <c r="A12861" t="s">
        <v>13110</v>
      </c>
      <c r="B12861">
        <v>4344367938</v>
      </c>
      <c r="C12861">
        <v>870707537</v>
      </c>
      <c r="D12861" s="1">
        <v>45925</v>
      </c>
      <c r="E12861">
        <v>99215</v>
      </c>
      <c r="F12861">
        <v>99292</v>
      </c>
      <c r="G12861" t="s">
        <v>3161</v>
      </c>
      <c r="H12861" s="34">
        <v>49351</v>
      </c>
      <c r="I12861" s="7">
        <v>35533</v>
      </c>
      <c r="J12861" s="7">
        <v>27290.36</v>
      </c>
      <c r="K12861" s="7">
        <v>5400</v>
      </c>
      <c r="L12861" s="7">
        <v>2842.64</v>
      </c>
      <c r="M12861" s="5">
        <v>0.08</v>
      </c>
      <c r="N12861" t="s">
        <v>24</v>
      </c>
      <c r="O12861" t="s">
        <v>30</v>
      </c>
      <c r="P12861" t="s">
        <v>3147</v>
      </c>
      <c r="Q12861" t="s">
        <v>32</v>
      </c>
      <c r="R12861" t="s">
        <v>43</v>
      </c>
      <c r="S12861" t="s">
        <v>17</v>
      </c>
      <c r="T12861" t="s">
        <v>13312</v>
      </c>
      <c r="U12861" s="1">
        <v>45987</v>
      </c>
      <c r="V12861">
        <v>62</v>
      </c>
      <c r="W12861" t="str">
        <f t="shared" si="247"/>
        <v>60-89</v>
      </c>
    </row>
    <row r="12862" spans="1:23" x14ac:dyDescent="0.25">
      <c r="A12862" t="s">
        <v>13111</v>
      </c>
      <c r="B12862">
        <v>2569436526</v>
      </c>
      <c r="C12862">
        <v>3957075305</v>
      </c>
      <c r="D12862" s="1">
        <v>45887</v>
      </c>
      <c r="E12862">
        <v>99222</v>
      </c>
      <c r="F12862">
        <v>36415</v>
      </c>
      <c r="G12862" t="s">
        <v>124</v>
      </c>
      <c r="H12862" s="34">
        <v>55014</v>
      </c>
      <c r="I12862" s="7">
        <v>41261</v>
      </c>
      <c r="J12862" s="7">
        <v>28190.85</v>
      </c>
      <c r="K12862" s="7">
        <v>6881</v>
      </c>
      <c r="L12862" s="7">
        <v>6189.15</v>
      </c>
      <c r="M12862" s="5">
        <v>0.15</v>
      </c>
      <c r="N12862" t="s">
        <v>1139</v>
      </c>
      <c r="O12862" t="s">
        <v>27</v>
      </c>
      <c r="P12862" t="s">
        <v>58</v>
      </c>
      <c r="Q12862" t="s">
        <v>32</v>
      </c>
      <c r="R12862" t="s">
        <v>38</v>
      </c>
      <c r="S12862" t="s">
        <v>27</v>
      </c>
      <c r="T12862" t="s">
        <v>13310</v>
      </c>
      <c r="U12862" s="1">
        <v>46029</v>
      </c>
      <c r="V12862">
        <v>142</v>
      </c>
      <c r="W12862" t="str">
        <f t="shared" si="247"/>
        <v>120-149</v>
      </c>
    </row>
    <row r="12863" spans="1:23" x14ac:dyDescent="0.25">
      <c r="A12863" t="s">
        <v>13112</v>
      </c>
      <c r="B12863">
        <v>8573953715</v>
      </c>
      <c r="C12863">
        <v>6087895320</v>
      </c>
      <c r="D12863" s="1">
        <v>45632</v>
      </c>
      <c r="E12863">
        <v>99238</v>
      </c>
      <c r="F12863">
        <v>80053</v>
      </c>
      <c r="G12863" t="s">
        <v>42</v>
      </c>
      <c r="H12863" s="34">
        <v>46381</v>
      </c>
      <c r="I12863" s="7">
        <v>39424</v>
      </c>
      <c r="J12863" s="7">
        <v>29907.52</v>
      </c>
      <c r="K12863" s="7">
        <v>8728</v>
      </c>
      <c r="L12863" s="7">
        <v>788.48</v>
      </c>
      <c r="M12863" s="5">
        <v>0.02</v>
      </c>
      <c r="N12863" t="s">
        <v>16</v>
      </c>
      <c r="O12863" t="s">
        <v>27</v>
      </c>
      <c r="P12863" t="s">
        <v>97</v>
      </c>
      <c r="Q12863" t="s">
        <v>32</v>
      </c>
      <c r="R12863" t="s">
        <v>43</v>
      </c>
      <c r="S12863" t="s">
        <v>27</v>
      </c>
      <c r="T12863" t="s">
        <v>13312</v>
      </c>
      <c r="U12863" s="1">
        <v>45748</v>
      </c>
      <c r="V12863">
        <v>116</v>
      </c>
      <c r="W12863" t="str">
        <f t="shared" si="247"/>
        <v>90-119</v>
      </c>
    </row>
    <row r="12864" spans="1:23" x14ac:dyDescent="0.25">
      <c r="A12864" t="s">
        <v>13113</v>
      </c>
      <c r="B12864">
        <v>5823154462</v>
      </c>
      <c r="C12864">
        <v>4292626996</v>
      </c>
      <c r="D12864" s="1">
        <v>45645</v>
      </c>
      <c r="E12864">
        <v>99215</v>
      </c>
      <c r="F12864">
        <v>93000</v>
      </c>
      <c r="G12864" t="s">
        <v>200</v>
      </c>
      <c r="H12864" s="34">
        <v>88723</v>
      </c>
      <c r="I12864" s="7">
        <v>66542</v>
      </c>
      <c r="J12864" s="7">
        <v>56560.7</v>
      </c>
      <c r="K12864" s="7">
        <v>0</v>
      </c>
      <c r="L12864" s="7">
        <v>9981.2999999999993</v>
      </c>
      <c r="M12864" s="5">
        <v>0.15</v>
      </c>
      <c r="N12864" t="s">
        <v>1139</v>
      </c>
      <c r="O12864" t="s">
        <v>17</v>
      </c>
      <c r="P12864" t="s">
        <v>97</v>
      </c>
      <c r="Q12864" t="s">
        <v>32</v>
      </c>
      <c r="R12864" t="s">
        <v>21</v>
      </c>
      <c r="S12864" t="s">
        <v>27</v>
      </c>
      <c r="T12864" t="s">
        <v>13310</v>
      </c>
      <c r="U12864" s="1">
        <v>45774</v>
      </c>
      <c r="V12864">
        <v>129</v>
      </c>
      <c r="W12864" t="str">
        <f t="shared" si="247"/>
        <v>120-149</v>
      </c>
    </row>
    <row r="12865" spans="1:23" x14ac:dyDescent="0.25">
      <c r="A12865" t="s">
        <v>13114</v>
      </c>
      <c r="B12865">
        <v>8071122053</v>
      </c>
      <c r="C12865">
        <v>5003787435</v>
      </c>
      <c r="D12865" s="1">
        <v>45421</v>
      </c>
      <c r="E12865">
        <v>99215</v>
      </c>
      <c r="F12865">
        <v>99281</v>
      </c>
      <c r="G12865" t="s">
        <v>3741</v>
      </c>
      <c r="H12865" s="34">
        <v>69548</v>
      </c>
      <c r="I12865" s="7">
        <v>45206</v>
      </c>
      <c r="J12865" s="7">
        <v>39781.279999999999</v>
      </c>
      <c r="K12865" s="7">
        <v>0</v>
      </c>
      <c r="L12865" s="7">
        <v>5424.72</v>
      </c>
      <c r="M12865" s="5">
        <v>0.12</v>
      </c>
      <c r="N12865" t="s">
        <v>46</v>
      </c>
      <c r="O12865" t="s">
        <v>17</v>
      </c>
      <c r="P12865" t="s">
        <v>40</v>
      </c>
      <c r="Q12865" t="s">
        <v>19</v>
      </c>
      <c r="R12865" t="s">
        <v>27</v>
      </c>
      <c r="S12865" t="s">
        <v>21</v>
      </c>
      <c r="T12865" t="s">
        <v>13311</v>
      </c>
      <c r="U12865" s="1">
        <v>45522</v>
      </c>
      <c r="V12865">
        <v>101</v>
      </c>
      <c r="W12865" t="str">
        <f t="shared" si="247"/>
        <v>90-119</v>
      </c>
    </row>
    <row r="12866" spans="1:23" x14ac:dyDescent="0.25">
      <c r="A12866" t="s">
        <v>13115</v>
      </c>
      <c r="B12866">
        <v>716811616</v>
      </c>
      <c r="C12866">
        <v>2539847912</v>
      </c>
      <c r="D12866" s="1">
        <v>45496</v>
      </c>
      <c r="E12866">
        <v>99231</v>
      </c>
      <c r="F12866">
        <v>99215</v>
      </c>
      <c r="G12866" t="s">
        <v>320</v>
      </c>
      <c r="H12866" s="34">
        <v>92921</v>
      </c>
      <c r="I12866" s="7">
        <v>60399</v>
      </c>
      <c r="J12866" s="7">
        <v>38579.120000000003</v>
      </c>
      <c r="K12866" s="7">
        <v>14572</v>
      </c>
      <c r="L12866" s="7">
        <v>7247.88</v>
      </c>
      <c r="M12866" s="5">
        <v>0.12</v>
      </c>
      <c r="N12866" t="s">
        <v>46</v>
      </c>
      <c r="O12866" t="s">
        <v>27</v>
      </c>
      <c r="P12866" t="s">
        <v>18</v>
      </c>
      <c r="Q12866" t="s">
        <v>32</v>
      </c>
      <c r="R12866" t="s">
        <v>20</v>
      </c>
      <c r="S12866" t="s">
        <v>27</v>
      </c>
      <c r="T12866" t="s">
        <v>13310</v>
      </c>
      <c r="U12866" s="1">
        <v>45673</v>
      </c>
      <c r="V12866">
        <v>177</v>
      </c>
      <c r="W12866" t="str">
        <f t="shared" si="247"/>
        <v>150-179</v>
      </c>
    </row>
    <row r="12867" spans="1:23" x14ac:dyDescent="0.25">
      <c r="A12867" t="s">
        <v>13116</v>
      </c>
      <c r="B12867">
        <v>3910652666</v>
      </c>
      <c r="C12867">
        <v>6479554272</v>
      </c>
      <c r="D12867" s="1">
        <v>45955</v>
      </c>
      <c r="E12867">
        <v>99238</v>
      </c>
      <c r="F12867">
        <v>99205</v>
      </c>
      <c r="G12867" t="s">
        <v>171</v>
      </c>
      <c r="H12867" s="34">
        <v>46739</v>
      </c>
      <c r="I12867" s="7">
        <v>30380</v>
      </c>
      <c r="J12867" s="7">
        <v>17699.400000000001</v>
      </c>
      <c r="K12867" s="7">
        <v>9035</v>
      </c>
      <c r="L12867" s="7">
        <v>3645.6</v>
      </c>
      <c r="M12867" s="5">
        <v>0.12</v>
      </c>
      <c r="N12867" t="s">
        <v>46</v>
      </c>
      <c r="O12867" t="s">
        <v>27</v>
      </c>
      <c r="P12867" t="s">
        <v>55</v>
      </c>
      <c r="Q12867" t="s">
        <v>32</v>
      </c>
      <c r="R12867" t="s">
        <v>26</v>
      </c>
      <c r="S12867" t="s">
        <v>21</v>
      </c>
      <c r="T12867" t="s">
        <v>13311</v>
      </c>
      <c r="U12867" s="1">
        <v>46117</v>
      </c>
      <c r="V12867">
        <v>162</v>
      </c>
      <c r="W12867" t="str">
        <f t="shared" ref="W12867:W12930" si="248">IF(V12867="","",IF(V12867&lt;30,"0-29",IF(V12867&lt;60,"30-59",IF(V12867&lt;90,"60-89",IF(V12867&lt;120,"90-119",IF(V12867&lt;150,"120-149",IF(V12867&lt;180,"150-179",IF(V12867&lt;210,"180-209",IF(V12867&lt;240,"210-239",IF(V12867&lt;270,"240-269",IF(V12867&lt;300,"270-299",IF(V12867&lt;330,"300-329",IF(V12867&lt;360,"330-359","360+")))))))))))))</f>
        <v>150-179</v>
      </c>
    </row>
    <row r="12868" spans="1:23" x14ac:dyDescent="0.25">
      <c r="A12868" t="s">
        <v>13117</v>
      </c>
      <c r="B12868">
        <v>960361182</v>
      </c>
      <c r="C12868">
        <v>2152352344</v>
      </c>
      <c r="D12868" s="1">
        <v>45628</v>
      </c>
      <c r="E12868">
        <v>99222</v>
      </c>
      <c r="F12868">
        <v>99284</v>
      </c>
      <c r="G12868" t="s">
        <v>268</v>
      </c>
      <c r="H12868" s="34">
        <v>87504</v>
      </c>
      <c r="I12868" s="7">
        <v>71753</v>
      </c>
      <c r="J12868" s="7">
        <v>50231.46</v>
      </c>
      <c r="K12868" s="7">
        <v>8606</v>
      </c>
      <c r="L12868" s="7">
        <v>12915.54</v>
      </c>
      <c r="M12868" s="5">
        <v>0.18</v>
      </c>
      <c r="N12868" t="s">
        <v>3141</v>
      </c>
      <c r="O12868" t="s">
        <v>30</v>
      </c>
      <c r="P12868" t="s">
        <v>55</v>
      </c>
      <c r="Q12868" t="s">
        <v>19</v>
      </c>
      <c r="R12868" t="s">
        <v>20</v>
      </c>
      <c r="S12868" t="s">
        <v>17</v>
      </c>
      <c r="T12868" t="s">
        <v>13311</v>
      </c>
      <c r="U12868" s="1">
        <v>45804</v>
      </c>
      <c r="V12868">
        <v>176</v>
      </c>
      <c r="W12868" t="str">
        <f t="shared" si="248"/>
        <v>150-179</v>
      </c>
    </row>
    <row r="12869" spans="1:23" x14ac:dyDescent="0.25">
      <c r="A12869" t="s">
        <v>13118</v>
      </c>
      <c r="B12869">
        <v>7387687816</v>
      </c>
      <c r="C12869">
        <v>2831227199</v>
      </c>
      <c r="D12869" s="1">
        <v>45531</v>
      </c>
      <c r="E12869">
        <v>99223</v>
      </c>
      <c r="F12869">
        <v>99291</v>
      </c>
      <c r="G12869" t="s">
        <v>75</v>
      </c>
      <c r="H12869" s="34">
        <v>70087</v>
      </c>
      <c r="I12869" s="7">
        <v>52565</v>
      </c>
      <c r="J12869" s="7">
        <v>41514.25</v>
      </c>
      <c r="K12869" s="7">
        <v>3166</v>
      </c>
      <c r="L12869" s="7">
        <v>7884.75</v>
      </c>
      <c r="M12869" s="5">
        <v>0.15</v>
      </c>
      <c r="N12869" t="s">
        <v>1139</v>
      </c>
      <c r="O12869" t="s">
        <v>30</v>
      </c>
      <c r="P12869" t="s">
        <v>3150</v>
      </c>
      <c r="Q12869" t="s">
        <v>19</v>
      </c>
      <c r="R12869" t="s">
        <v>20</v>
      </c>
      <c r="S12869" t="s">
        <v>27</v>
      </c>
      <c r="T12869" t="s">
        <v>13311</v>
      </c>
      <c r="U12869" s="1">
        <v>45599</v>
      </c>
      <c r="V12869">
        <v>68</v>
      </c>
      <c r="W12869" t="str">
        <f t="shared" si="248"/>
        <v>60-89</v>
      </c>
    </row>
    <row r="12870" spans="1:23" x14ac:dyDescent="0.25">
      <c r="A12870" t="s">
        <v>13119</v>
      </c>
      <c r="B12870">
        <v>9640704459</v>
      </c>
      <c r="C12870">
        <v>6604600220</v>
      </c>
      <c r="D12870" s="1">
        <v>45645</v>
      </c>
      <c r="E12870">
        <v>99231</v>
      </c>
      <c r="F12870">
        <v>99202</v>
      </c>
      <c r="G12870" t="s">
        <v>351</v>
      </c>
      <c r="H12870" s="34">
        <v>38867</v>
      </c>
      <c r="I12870" s="7">
        <v>33037</v>
      </c>
      <c r="J12870" s="7">
        <v>18295.259999999998</v>
      </c>
      <c r="K12870" s="7">
        <v>14081</v>
      </c>
      <c r="L12870" s="7">
        <v>660.74</v>
      </c>
      <c r="M12870" s="5">
        <v>0.02</v>
      </c>
      <c r="N12870" t="s">
        <v>16</v>
      </c>
      <c r="O12870" t="s">
        <v>27</v>
      </c>
      <c r="P12870" t="s">
        <v>3147</v>
      </c>
      <c r="Q12870" t="s">
        <v>32</v>
      </c>
      <c r="R12870" t="s">
        <v>20</v>
      </c>
      <c r="S12870" t="s">
        <v>27</v>
      </c>
      <c r="T12870" t="s">
        <v>13312</v>
      </c>
      <c r="U12870" s="1">
        <v>45709</v>
      </c>
      <c r="V12870">
        <v>64</v>
      </c>
      <c r="W12870" t="str">
        <f t="shared" si="248"/>
        <v>60-89</v>
      </c>
    </row>
    <row r="12871" spans="1:23" x14ac:dyDescent="0.25">
      <c r="A12871" t="s">
        <v>13120</v>
      </c>
      <c r="B12871">
        <v>1872914926</v>
      </c>
      <c r="C12871">
        <v>2478579542</v>
      </c>
      <c r="D12871" s="1">
        <v>45479</v>
      </c>
      <c r="E12871">
        <v>99231</v>
      </c>
      <c r="F12871">
        <v>99214</v>
      </c>
      <c r="G12871" t="s">
        <v>3227</v>
      </c>
      <c r="H12871" s="34">
        <v>84882</v>
      </c>
      <c r="I12871" s="7">
        <v>61115</v>
      </c>
      <c r="J12871" s="7">
        <v>50056.800000000003</v>
      </c>
      <c r="K12871" s="7">
        <v>6169</v>
      </c>
      <c r="L12871" s="7">
        <v>4889.2</v>
      </c>
      <c r="M12871" s="5">
        <v>0.08</v>
      </c>
      <c r="N12871" t="s">
        <v>24</v>
      </c>
      <c r="O12871" t="s">
        <v>30</v>
      </c>
      <c r="P12871" t="s">
        <v>3148</v>
      </c>
      <c r="Q12871" t="s">
        <v>32</v>
      </c>
      <c r="R12871" t="s">
        <v>27</v>
      </c>
      <c r="S12871" t="s">
        <v>17</v>
      </c>
      <c r="T12871" t="s">
        <v>13312</v>
      </c>
      <c r="U12871" s="1">
        <v>45574</v>
      </c>
      <c r="V12871">
        <v>95</v>
      </c>
      <c r="W12871" t="str">
        <f t="shared" si="248"/>
        <v>90-119</v>
      </c>
    </row>
    <row r="12872" spans="1:23" x14ac:dyDescent="0.25">
      <c r="A12872" t="s">
        <v>13121</v>
      </c>
      <c r="B12872">
        <v>6234603575</v>
      </c>
      <c r="C12872">
        <v>4364056448</v>
      </c>
      <c r="D12872" s="1">
        <v>45342</v>
      </c>
      <c r="E12872">
        <v>99222</v>
      </c>
      <c r="F12872">
        <v>99205</v>
      </c>
      <c r="G12872" t="s">
        <v>3328</v>
      </c>
      <c r="H12872" s="34">
        <v>99036</v>
      </c>
      <c r="I12872" s="7">
        <v>84181</v>
      </c>
      <c r="J12872" s="7">
        <v>82497.38</v>
      </c>
      <c r="K12872" s="7">
        <v>0</v>
      </c>
      <c r="L12872" s="7">
        <v>1683.62</v>
      </c>
      <c r="M12872" s="5">
        <v>0.02</v>
      </c>
      <c r="N12872" t="s">
        <v>16</v>
      </c>
      <c r="O12872" t="s">
        <v>17</v>
      </c>
      <c r="P12872" t="s">
        <v>97</v>
      </c>
      <c r="Q12872" t="s">
        <v>19</v>
      </c>
      <c r="R12872" t="s">
        <v>27</v>
      </c>
      <c r="S12872" t="s">
        <v>21</v>
      </c>
      <c r="T12872" t="s">
        <v>13312</v>
      </c>
      <c r="U12872" s="1">
        <v>45514</v>
      </c>
      <c r="V12872">
        <v>172</v>
      </c>
      <c r="W12872" t="str">
        <f t="shared" si="248"/>
        <v>150-179</v>
      </c>
    </row>
    <row r="12873" spans="1:23" x14ac:dyDescent="0.25">
      <c r="A12873" t="s">
        <v>13122</v>
      </c>
      <c r="B12873">
        <v>2539540824</v>
      </c>
      <c r="C12873">
        <v>4433729957</v>
      </c>
      <c r="D12873" s="1">
        <v>45898</v>
      </c>
      <c r="E12873">
        <v>99223</v>
      </c>
      <c r="F12873">
        <v>99281</v>
      </c>
      <c r="G12873" t="s">
        <v>362</v>
      </c>
      <c r="H12873" s="34">
        <v>36565</v>
      </c>
      <c r="I12873" s="7">
        <v>26327</v>
      </c>
      <c r="J12873" s="7">
        <v>15312.84</v>
      </c>
      <c r="K12873" s="7">
        <v>8908</v>
      </c>
      <c r="L12873" s="7">
        <v>2106.16</v>
      </c>
      <c r="M12873" s="5">
        <v>0.08</v>
      </c>
      <c r="N12873" t="s">
        <v>24</v>
      </c>
      <c r="O12873" t="s">
        <v>27</v>
      </c>
      <c r="P12873" t="s">
        <v>25</v>
      </c>
      <c r="Q12873" t="s">
        <v>32</v>
      </c>
      <c r="R12873" t="s">
        <v>20</v>
      </c>
      <c r="S12873" t="s">
        <v>17</v>
      </c>
      <c r="T12873" t="s">
        <v>13310</v>
      </c>
      <c r="U12873" s="1">
        <v>45932</v>
      </c>
      <c r="V12873">
        <v>34</v>
      </c>
      <c r="W12873" t="str">
        <f t="shared" si="248"/>
        <v>30-59</v>
      </c>
    </row>
    <row r="12874" spans="1:23" x14ac:dyDescent="0.25">
      <c r="A12874" t="s">
        <v>13123</v>
      </c>
      <c r="B12874">
        <v>2141460371</v>
      </c>
      <c r="C12874">
        <v>3458795828</v>
      </c>
      <c r="D12874" s="1">
        <v>45703</v>
      </c>
      <c r="E12874">
        <v>99214</v>
      </c>
      <c r="F12874">
        <v>99201</v>
      </c>
      <c r="G12874" t="s">
        <v>279</v>
      </c>
      <c r="H12874" s="34">
        <v>43883</v>
      </c>
      <c r="I12874" s="7">
        <v>28524</v>
      </c>
      <c r="J12874" s="7">
        <v>25101.119999999999</v>
      </c>
      <c r="K12874" s="7">
        <v>0</v>
      </c>
      <c r="L12874" s="7">
        <v>3422.88</v>
      </c>
      <c r="M12874" s="5">
        <v>0.12</v>
      </c>
      <c r="N12874" t="s">
        <v>46</v>
      </c>
      <c r="O12874" t="s">
        <v>17</v>
      </c>
      <c r="P12874" t="s">
        <v>3148</v>
      </c>
      <c r="Q12874" t="s">
        <v>19</v>
      </c>
      <c r="R12874" t="s">
        <v>27</v>
      </c>
      <c r="S12874" t="s">
        <v>27</v>
      </c>
      <c r="T12874" t="s">
        <v>13312</v>
      </c>
      <c r="U12874" s="1">
        <v>45793</v>
      </c>
      <c r="V12874">
        <v>90</v>
      </c>
      <c r="W12874" t="str">
        <f t="shared" si="248"/>
        <v>90-119</v>
      </c>
    </row>
    <row r="12875" spans="1:23" x14ac:dyDescent="0.25">
      <c r="A12875" t="s">
        <v>13124</v>
      </c>
      <c r="B12875">
        <v>2014480465</v>
      </c>
      <c r="C12875">
        <v>6272263247</v>
      </c>
      <c r="D12875" s="1">
        <v>45417</v>
      </c>
      <c r="E12875">
        <v>99232</v>
      </c>
      <c r="F12875">
        <v>36415</v>
      </c>
      <c r="G12875" t="s">
        <v>3431</v>
      </c>
      <c r="H12875" s="34">
        <v>55454</v>
      </c>
      <c r="I12875" s="7">
        <v>43254</v>
      </c>
      <c r="J12875" s="7">
        <v>26806.2</v>
      </c>
      <c r="K12875" s="7">
        <v>7797</v>
      </c>
      <c r="L12875" s="7">
        <v>8650.7999999999993</v>
      </c>
      <c r="M12875" s="5">
        <v>0.2</v>
      </c>
      <c r="N12875" t="s">
        <v>3140</v>
      </c>
      <c r="O12875" t="s">
        <v>27</v>
      </c>
      <c r="P12875" t="s">
        <v>40</v>
      </c>
      <c r="Q12875" t="s">
        <v>32</v>
      </c>
      <c r="R12875" t="s">
        <v>20</v>
      </c>
      <c r="S12875" t="s">
        <v>17</v>
      </c>
      <c r="T12875" t="s">
        <v>13312</v>
      </c>
      <c r="U12875" s="1">
        <v>45549</v>
      </c>
      <c r="V12875">
        <v>132</v>
      </c>
      <c r="W12875" t="str">
        <f t="shared" si="248"/>
        <v>120-149</v>
      </c>
    </row>
    <row r="12876" spans="1:23" x14ac:dyDescent="0.25">
      <c r="A12876" t="s">
        <v>13125</v>
      </c>
      <c r="B12876">
        <v>2558359408</v>
      </c>
      <c r="C12876">
        <v>3099181843</v>
      </c>
      <c r="D12876" s="1">
        <v>45523</v>
      </c>
      <c r="E12876">
        <v>99233</v>
      </c>
      <c r="F12876">
        <v>81000</v>
      </c>
      <c r="G12876" t="s">
        <v>65</v>
      </c>
      <c r="H12876" s="34">
        <v>32833</v>
      </c>
      <c r="I12876" s="7">
        <v>26923</v>
      </c>
      <c r="J12876" s="7">
        <v>18075.86</v>
      </c>
      <c r="K12876" s="7">
        <v>4001</v>
      </c>
      <c r="L12876" s="7">
        <v>4846.1400000000003</v>
      </c>
      <c r="M12876" s="5">
        <v>0.18</v>
      </c>
      <c r="N12876" t="s">
        <v>3141</v>
      </c>
      <c r="O12876" t="s">
        <v>30</v>
      </c>
      <c r="P12876" t="s">
        <v>3150</v>
      </c>
      <c r="Q12876" t="s">
        <v>32</v>
      </c>
      <c r="R12876" t="s">
        <v>21</v>
      </c>
      <c r="S12876" t="s">
        <v>27</v>
      </c>
      <c r="T12876" t="s">
        <v>13310</v>
      </c>
      <c r="U12876" s="1">
        <v>45680</v>
      </c>
      <c r="V12876">
        <v>157</v>
      </c>
      <c r="W12876" t="str">
        <f t="shared" si="248"/>
        <v>150-179</v>
      </c>
    </row>
    <row r="12877" spans="1:23" x14ac:dyDescent="0.25">
      <c r="A12877" t="s">
        <v>13126</v>
      </c>
      <c r="B12877">
        <v>8568724318</v>
      </c>
      <c r="C12877">
        <v>7202548471</v>
      </c>
      <c r="D12877" s="1">
        <v>45645</v>
      </c>
      <c r="E12877">
        <v>99231</v>
      </c>
      <c r="F12877">
        <v>99281</v>
      </c>
      <c r="G12877" t="s">
        <v>3253</v>
      </c>
      <c r="H12877" s="34">
        <v>59431</v>
      </c>
      <c r="I12877" s="7">
        <v>44573</v>
      </c>
      <c r="J12877" s="7">
        <v>21522.05</v>
      </c>
      <c r="K12877" s="7">
        <v>16365</v>
      </c>
      <c r="L12877" s="7">
        <v>6685.95</v>
      </c>
      <c r="M12877" s="5">
        <v>0.15</v>
      </c>
      <c r="N12877" t="s">
        <v>1139</v>
      </c>
      <c r="O12877" t="s">
        <v>27</v>
      </c>
      <c r="P12877" t="s">
        <v>3149</v>
      </c>
      <c r="Q12877" t="s">
        <v>19</v>
      </c>
      <c r="R12877" t="s">
        <v>21</v>
      </c>
      <c r="S12877" t="s">
        <v>17</v>
      </c>
      <c r="T12877" t="s">
        <v>13312</v>
      </c>
      <c r="U12877" s="1">
        <v>45694</v>
      </c>
      <c r="V12877">
        <v>49</v>
      </c>
      <c r="W12877" t="str">
        <f t="shared" si="248"/>
        <v>30-59</v>
      </c>
    </row>
    <row r="12878" spans="1:23" x14ac:dyDescent="0.25">
      <c r="A12878" t="s">
        <v>13127</v>
      </c>
      <c r="B12878">
        <v>8078333867</v>
      </c>
      <c r="C12878">
        <v>9238078911</v>
      </c>
      <c r="D12878" s="1">
        <v>45838</v>
      </c>
      <c r="E12878">
        <v>99213</v>
      </c>
      <c r="F12878">
        <v>85025</v>
      </c>
      <c r="G12878" t="s">
        <v>131</v>
      </c>
      <c r="H12878" s="34">
        <v>61125</v>
      </c>
      <c r="I12878" s="7">
        <v>48289</v>
      </c>
      <c r="J12878" s="7">
        <v>23400.76</v>
      </c>
      <c r="K12878" s="7">
        <v>17162</v>
      </c>
      <c r="L12878" s="7">
        <v>7726.24</v>
      </c>
      <c r="M12878" s="5">
        <v>0.16</v>
      </c>
      <c r="N12878" t="s">
        <v>1138</v>
      </c>
      <c r="O12878" t="s">
        <v>27</v>
      </c>
      <c r="P12878" t="s">
        <v>3147</v>
      </c>
      <c r="Q12878" t="s">
        <v>32</v>
      </c>
      <c r="R12878" t="s">
        <v>21</v>
      </c>
      <c r="S12878" t="s">
        <v>27</v>
      </c>
      <c r="T12878" t="s">
        <v>13312</v>
      </c>
      <c r="U12878" s="1">
        <v>45978</v>
      </c>
      <c r="V12878">
        <v>140</v>
      </c>
      <c r="W12878" t="str">
        <f t="shared" si="248"/>
        <v>120-149</v>
      </c>
    </row>
    <row r="12879" spans="1:23" x14ac:dyDescent="0.25">
      <c r="A12879" t="s">
        <v>13128</v>
      </c>
      <c r="B12879">
        <v>4134486870</v>
      </c>
      <c r="C12879">
        <v>3971447399</v>
      </c>
      <c r="D12879" s="1">
        <v>45459</v>
      </c>
      <c r="E12879">
        <v>99231</v>
      </c>
      <c r="F12879">
        <v>99283</v>
      </c>
      <c r="G12879" t="s">
        <v>415</v>
      </c>
      <c r="H12879" s="34">
        <v>37777</v>
      </c>
      <c r="I12879" s="7">
        <v>29844</v>
      </c>
      <c r="J12879" s="7">
        <v>15529.96</v>
      </c>
      <c r="K12879" s="7">
        <v>9539</v>
      </c>
      <c r="L12879" s="7">
        <v>4775.04</v>
      </c>
      <c r="M12879" s="5">
        <v>0.16</v>
      </c>
      <c r="N12879" t="s">
        <v>1138</v>
      </c>
      <c r="O12879" t="s">
        <v>27</v>
      </c>
      <c r="P12879" t="s">
        <v>40</v>
      </c>
      <c r="Q12879" t="s">
        <v>32</v>
      </c>
      <c r="R12879" t="s">
        <v>43</v>
      </c>
      <c r="S12879" t="s">
        <v>17</v>
      </c>
      <c r="T12879" t="s">
        <v>13310</v>
      </c>
      <c r="U12879" s="1">
        <v>45521</v>
      </c>
      <c r="V12879">
        <v>62</v>
      </c>
      <c r="W12879" t="str">
        <f t="shared" si="248"/>
        <v>60-89</v>
      </c>
    </row>
    <row r="12880" spans="1:23" x14ac:dyDescent="0.25">
      <c r="A12880" t="s">
        <v>13129</v>
      </c>
      <c r="B12880">
        <v>8660302900</v>
      </c>
      <c r="C12880">
        <v>5842116489</v>
      </c>
      <c r="D12880" s="1">
        <v>45885</v>
      </c>
      <c r="E12880">
        <v>99223</v>
      </c>
      <c r="F12880">
        <v>90834</v>
      </c>
      <c r="G12880" t="s">
        <v>3702</v>
      </c>
      <c r="H12880" s="34">
        <v>90508</v>
      </c>
      <c r="I12880" s="7">
        <v>72406</v>
      </c>
      <c r="J12880" s="7">
        <v>40868.160000000003</v>
      </c>
      <c r="K12880" s="7">
        <v>21401</v>
      </c>
      <c r="L12880" s="7">
        <v>10136.84</v>
      </c>
      <c r="M12880" s="5">
        <v>0.14000000000000001</v>
      </c>
      <c r="N12880" t="s">
        <v>1135</v>
      </c>
      <c r="O12880" t="s">
        <v>27</v>
      </c>
      <c r="P12880" t="s">
        <v>3149</v>
      </c>
      <c r="Q12880" t="s">
        <v>32</v>
      </c>
      <c r="R12880" t="s">
        <v>43</v>
      </c>
      <c r="S12880" t="s">
        <v>27</v>
      </c>
      <c r="T12880" t="s">
        <v>13310</v>
      </c>
      <c r="U12880" s="1">
        <v>46047</v>
      </c>
      <c r="V12880">
        <v>162</v>
      </c>
      <c r="W12880" t="str">
        <f t="shared" si="248"/>
        <v>150-179</v>
      </c>
    </row>
    <row r="12881" spans="1:23" x14ac:dyDescent="0.25">
      <c r="A12881" t="s">
        <v>13130</v>
      </c>
      <c r="B12881">
        <v>1809131431</v>
      </c>
      <c r="C12881">
        <v>3273348650</v>
      </c>
      <c r="D12881" s="1">
        <v>45571</v>
      </c>
      <c r="E12881">
        <v>99214</v>
      </c>
      <c r="F12881">
        <v>99204</v>
      </c>
      <c r="G12881" t="s">
        <v>3482</v>
      </c>
      <c r="H12881" s="34">
        <v>57810</v>
      </c>
      <c r="I12881" s="7">
        <v>45092</v>
      </c>
      <c r="J12881" s="7">
        <v>33987.599999999999</v>
      </c>
      <c r="K12881" s="7">
        <v>2086</v>
      </c>
      <c r="L12881" s="7">
        <v>9018.4</v>
      </c>
      <c r="M12881" s="5">
        <v>0.2</v>
      </c>
      <c r="N12881" t="s">
        <v>3140</v>
      </c>
      <c r="O12881" t="s">
        <v>30</v>
      </c>
      <c r="P12881" t="s">
        <v>35</v>
      </c>
      <c r="Q12881" t="s">
        <v>19</v>
      </c>
      <c r="R12881" t="s">
        <v>21</v>
      </c>
      <c r="S12881" t="s">
        <v>27</v>
      </c>
      <c r="T12881" t="s">
        <v>13310</v>
      </c>
      <c r="U12881" s="1">
        <v>45672</v>
      </c>
      <c r="V12881">
        <v>101</v>
      </c>
      <c r="W12881" t="str">
        <f t="shared" si="248"/>
        <v>90-119</v>
      </c>
    </row>
    <row r="12882" spans="1:23" x14ac:dyDescent="0.25">
      <c r="A12882" t="s">
        <v>13131</v>
      </c>
      <c r="B12882">
        <v>4077799196</v>
      </c>
      <c r="C12882">
        <v>2202442595</v>
      </c>
      <c r="D12882" s="1">
        <v>45656</v>
      </c>
      <c r="E12882">
        <v>99221</v>
      </c>
      <c r="F12882">
        <v>99281</v>
      </c>
      <c r="G12882" t="s">
        <v>148</v>
      </c>
      <c r="H12882" s="34">
        <v>34437</v>
      </c>
      <c r="I12882" s="7">
        <v>24795</v>
      </c>
      <c r="J12882" s="7">
        <v>18970.400000000001</v>
      </c>
      <c r="K12882" s="7">
        <v>3841</v>
      </c>
      <c r="L12882" s="7">
        <v>1983.6</v>
      </c>
      <c r="M12882" s="5">
        <v>0.08</v>
      </c>
      <c r="N12882" t="s">
        <v>24</v>
      </c>
      <c r="O12882" t="s">
        <v>30</v>
      </c>
      <c r="P12882" t="s">
        <v>58</v>
      </c>
      <c r="Q12882" t="s">
        <v>19</v>
      </c>
      <c r="R12882" t="s">
        <v>38</v>
      </c>
      <c r="S12882" t="s">
        <v>17</v>
      </c>
      <c r="T12882" t="s">
        <v>13310</v>
      </c>
      <c r="U12882" s="1">
        <v>45735</v>
      </c>
      <c r="V12882">
        <v>79</v>
      </c>
      <c r="W12882" t="str">
        <f t="shared" si="248"/>
        <v>60-89</v>
      </c>
    </row>
    <row r="12883" spans="1:23" x14ac:dyDescent="0.25">
      <c r="A12883" t="s">
        <v>13132</v>
      </c>
      <c r="B12883">
        <v>6970673135</v>
      </c>
      <c r="C12883">
        <v>8145928700</v>
      </c>
      <c r="D12883" s="1">
        <v>45614</v>
      </c>
      <c r="E12883">
        <v>99223</v>
      </c>
      <c r="F12883">
        <v>99282</v>
      </c>
      <c r="G12883" t="s">
        <v>42</v>
      </c>
      <c r="H12883" s="34">
        <v>94896</v>
      </c>
      <c r="I12883" s="7">
        <v>74019</v>
      </c>
      <c r="J12883" s="7">
        <v>55691.199999999997</v>
      </c>
      <c r="K12883" s="7">
        <v>3524</v>
      </c>
      <c r="L12883" s="7">
        <v>14803.8</v>
      </c>
      <c r="M12883" s="5">
        <v>0.2</v>
      </c>
      <c r="N12883" t="s">
        <v>3140</v>
      </c>
      <c r="O12883" t="s">
        <v>30</v>
      </c>
      <c r="P12883" t="s">
        <v>18</v>
      </c>
      <c r="Q12883" t="s">
        <v>19</v>
      </c>
      <c r="R12883" t="s">
        <v>38</v>
      </c>
      <c r="S12883" t="s">
        <v>17</v>
      </c>
      <c r="T12883" t="s">
        <v>13312</v>
      </c>
      <c r="U12883" s="1">
        <v>45673</v>
      </c>
      <c r="V12883">
        <v>59</v>
      </c>
      <c r="W12883" t="str">
        <f t="shared" si="248"/>
        <v>30-59</v>
      </c>
    </row>
    <row r="12884" spans="1:23" x14ac:dyDescent="0.25">
      <c r="A12884" t="s">
        <v>13133</v>
      </c>
      <c r="B12884">
        <v>6493694681</v>
      </c>
      <c r="C12884">
        <v>7128558095</v>
      </c>
      <c r="D12884" s="1">
        <v>45903</v>
      </c>
      <c r="E12884">
        <v>99233</v>
      </c>
      <c r="F12884">
        <v>99292</v>
      </c>
      <c r="G12884" t="s">
        <v>171</v>
      </c>
      <c r="H12884" s="34">
        <v>93841</v>
      </c>
      <c r="I12884" s="7">
        <v>75073</v>
      </c>
      <c r="J12884" s="7">
        <v>56453.78</v>
      </c>
      <c r="K12884" s="7">
        <v>8109</v>
      </c>
      <c r="L12884" s="7">
        <v>10510.22</v>
      </c>
      <c r="M12884" s="5">
        <v>0.14000000000000001</v>
      </c>
      <c r="N12884" t="s">
        <v>1135</v>
      </c>
      <c r="O12884" t="s">
        <v>30</v>
      </c>
      <c r="P12884" t="s">
        <v>3150</v>
      </c>
      <c r="Q12884" t="s">
        <v>19</v>
      </c>
      <c r="R12884" t="s">
        <v>21</v>
      </c>
      <c r="S12884" t="s">
        <v>27</v>
      </c>
      <c r="T12884" t="s">
        <v>13312</v>
      </c>
      <c r="U12884" s="1">
        <v>46083</v>
      </c>
      <c r="V12884">
        <v>180</v>
      </c>
      <c r="W12884" t="str">
        <f t="shared" si="248"/>
        <v>180-209</v>
      </c>
    </row>
    <row r="12885" spans="1:23" x14ac:dyDescent="0.25">
      <c r="A12885" t="s">
        <v>13134</v>
      </c>
      <c r="B12885">
        <v>5846779684</v>
      </c>
      <c r="C12885">
        <v>8024818504</v>
      </c>
      <c r="D12885" s="1">
        <v>45934</v>
      </c>
      <c r="E12885">
        <v>99222</v>
      </c>
      <c r="F12885">
        <v>99283</v>
      </c>
      <c r="G12885" t="s">
        <v>110</v>
      </c>
      <c r="H12885" s="34">
        <v>72444</v>
      </c>
      <c r="I12885" s="7">
        <v>59404</v>
      </c>
      <c r="J12885" s="7">
        <v>42408.28</v>
      </c>
      <c r="K12885" s="7">
        <v>6303</v>
      </c>
      <c r="L12885" s="7">
        <v>10692.72</v>
      </c>
      <c r="M12885" s="5">
        <v>0.18</v>
      </c>
      <c r="N12885" t="s">
        <v>3141</v>
      </c>
      <c r="O12885" t="s">
        <v>30</v>
      </c>
      <c r="P12885" t="s">
        <v>97</v>
      </c>
      <c r="Q12885" t="s">
        <v>32</v>
      </c>
      <c r="R12885" t="s">
        <v>20</v>
      </c>
      <c r="S12885" t="s">
        <v>21</v>
      </c>
      <c r="T12885" t="s">
        <v>13312</v>
      </c>
      <c r="U12885" s="1">
        <v>46058</v>
      </c>
      <c r="V12885">
        <v>124</v>
      </c>
      <c r="W12885" t="str">
        <f t="shared" si="248"/>
        <v>120-149</v>
      </c>
    </row>
    <row r="12886" spans="1:23" x14ac:dyDescent="0.25">
      <c r="A12886" t="s">
        <v>13135</v>
      </c>
      <c r="B12886">
        <v>9617714454</v>
      </c>
      <c r="C12886">
        <v>8116438351</v>
      </c>
      <c r="D12886" s="1">
        <v>45897</v>
      </c>
      <c r="E12886">
        <v>99222</v>
      </c>
      <c r="F12886">
        <v>99202</v>
      </c>
      <c r="G12886" t="s">
        <v>3412</v>
      </c>
      <c r="H12886" s="34">
        <v>89402</v>
      </c>
      <c r="I12886" s="7">
        <v>75992</v>
      </c>
      <c r="J12886" s="7">
        <v>49234.16</v>
      </c>
      <c r="K12886" s="7">
        <v>25238</v>
      </c>
      <c r="L12886" s="7">
        <v>1519.84</v>
      </c>
      <c r="M12886" s="5">
        <v>0.02</v>
      </c>
      <c r="N12886" t="s">
        <v>16</v>
      </c>
      <c r="O12886" t="s">
        <v>27</v>
      </c>
      <c r="P12886" t="s">
        <v>31</v>
      </c>
      <c r="Q12886" t="s">
        <v>19</v>
      </c>
      <c r="R12886" t="s">
        <v>21</v>
      </c>
      <c r="S12886" t="s">
        <v>21</v>
      </c>
      <c r="T12886" t="s">
        <v>13311</v>
      </c>
      <c r="U12886" s="1">
        <v>45945</v>
      </c>
      <c r="V12886">
        <v>48</v>
      </c>
      <c r="W12886" t="str">
        <f t="shared" si="248"/>
        <v>30-59</v>
      </c>
    </row>
    <row r="12887" spans="1:23" x14ac:dyDescent="0.25">
      <c r="A12887" t="s">
        <v>13136</v>
      </c>
      <c r="B12887">
        <v>691908758</v>
      </c>
      <c r="C12887">
        <v>3548712215</v>
      </c>
      <c r="D12887" s="1">
        <v>45594</v>
      </c>
      <c r="E12887">
        <v>99215</v>
      </c>
      <c r="F12887">
        <v>81000</v>
      </c>
      <c r="G12887" t="s">
        <v>198</v>
      </c>
      <c r="H12887" s="34">
        <v>77699</v>
      </c>
      <c r="I12887" s="7">
        <v>61382</v>
      </c>
      <c r="J12887" s="7">
        <v>51560.88</v>
      </c>
      <c r="K12887" s="7">
        <v>0</v>
      </c>
      <c r="L12887" s="7">
        <v>9821.1200000000008</v>
      </c>
      <c r="M12887" s="5">
        <v>0.16</v>
      </c>
      <c r="N12887" t="s">
        <v>1138</v>
      </c>
      <c r="O12887" t="s">
        <v>17</v>
      </c>
      <c r="P12887" t="s">
        <v>58</v>
      </c>
      <c r="Q12887" t="s">
        <v>19</v>
      </c>
      <c r="R12887" t="s">
        <v>43</v>
      </c>
      <c r="S12887" t="s">
        <v>21</v>
      </c>
      <c r="T12887" t="s">
        <v>13310</v>
      </c>
      <c r="U12887" s="1">
        <v>45746</v>
      </c>
      <c r="V12887">
        <v>152</v>
      </c>
      <c r="W12887" t="str">
        <f t="shared" si="248"/>
        <v>150-179</v>
      </c>
    </row>
    <row r="12888" spans="1:23" x14ac:dyDescent="0.25">
      <c r="A12888" t="s">
        <v>13137</v>
      </c>
      <c r="B12888">
        <v>1070636367</v>
      </c>
      <c r="C12888">
        <v>283891724</v>
      </c>
      <c r="D12888" s="1">
        <v>45420</v>
      </c>
      <c r="E12888">
        <v>99222</v>
      </c>
      <c r="F12888">
        <v>71046</v>
      </c>
      <c r="G12888" t="s">
        <v>3673</v>
      </c>
      <c r="H12888" s="34">
        <v>66712</v>
      </c>
      <c r="I12888" s="7">
        <v>52035</v>
      </c>
      <c r="J12888" s="7">
        <v>41628</v>
      </c>
      <c r="K12888" s="7">
        <v>0</v>
      </c>
      <c r="L12888" s="7">
        <v>10407</v>
      </c>
      <c r="M12888" s="5">
        <v>0.2</v>
      </c>
      <c r="N12888" t="s">
        <v>3140</v>
      </c>
      <c r="O12888" t="s">
        <v>17</v>
      </c>
      <c r="P12888" t="s">
        <v>3149</v>
      </c>
      <c r="Q12888" t="s">
        <v>19</v>
      </c>
      <c r="R12888" t="s">
        <v>27</v>
      </c>
      <c r="S12888" t="s">
        <v>27</v>
      </c>
      <c r="T12888" t="s">
        <v>13312</v>
      </c>
      <c r="U12888" s="1">
        <v>45589</v>
      </c>
      <c r="V12888">
        <v>169</v>
      </c>
      <c r="W12888" t="str">
        <f t="shared" si="248"/>
        <v>150-179</v>
      </c>
    </row>
    <row r="12889" spans="1:23" x14ac:dyDescent="0.25">
      <c r="A12889" t="s">
        <v>13138</v>
      </c>
      <c r="B12889">
        <v>5895957020</v>
      </c>
      <c r="C12889">
        <v>5903754866</v>
      </c>
      <c r="D12889" s="1">
        <v>45393</v>
      </c>
      <c r="E12889">
        <v>99238</v>
      </c>
      <c r="F12889">
        <v>99292</v>
      </c>
      <c r="G12889" t="s">
        <v>3309</v>
      </c>
      <c r="H12889" s="34">
        <v>64364</v>
      </c>
      <c r="I12889" s="7">
        <v>50848</v>
      </c>
      <c r="J12889" s="7">
        <v>42712.32</v>
      </c>
      <c r="K12889" s="7">
        <v>0</v>
      </c>
      <c r="L12889" s="7">
        <v>8135.68</v>
      </c>
      <c r="M12889" s="5">
        <v>0.16</v>
      </c>
      <c r="N12889" t="s">
        <v>1138</v>
      </c>
      <c r="O12889" t="s">
        <v>17</v>
      </c>
      <c r="P12889" t="s">
        <v>3148</v>
      </c>
      <c r="Q12889" t="s">
        <v>19</v>
      </c>
      <c r="R12889" t="s">
        <v>21</v>
      </c>
      <c r="S12889" t="s">
        <v>21</v>
      </c>
      <c r="T12889" t="s">
        <v>13311</v>
      </c>
      <c r="U12889" s="1">
        <v>45458</v>
      </c>
      <c r="V12889">
        <v>65</v>
      </c>
      <c r="W12889" t="str">
        <f t="shared" si="248"/>
        <v>60-89</v>
      </c>
    </row>
    <row r="12890" spans="1:23" x14ac:dyDescent="0.25">
      <c r="A12890" t="s">
        <v>13139</v>
      </c>
      <c r="B12890">
        <v>6946537788</v>
      </c>
      <c r="C12890">
        <v>6434808246</v>
      </c>
      <c r="D12890" s="1">
        <v>45775</v>
      </c>
      <c r="E12890">
        <v>99222</v>
      </c>
      <c r="F12890">
        <v>99214</v>
      </c>
      <c r="G12890" t="s">
        <v>124</v>
      </c>
      <c r="H12890" s="34">
        <v>58971</v>
      </c>
      <c r="I12890" s="7">
        <v>50125</v>
      </c>
      <c r="J12890" s="7">
        <v>27345.5</v>
      </c>
      <c r="K12890" s="7">
        <v>21777</v>
      </c>
      <c r="L12890" s="7">
        <v>1002.5</v>
      </c>
      <c r="M12890" s="5">
        <v>0.02</v>
      </c>
      <c r="N12890" t="s">
        <v>16</v>
      </c>
      <c r="O12890" t="s">
        <v>27</v>
      </c>
      <c r="P12890" t="s">
        <v>31</v>
      </c>
      <c r="Q12890" t="s">
        <v>32</v>
      </c>
      <c r="R12890" t="s">
        <v>43</v>
      </c>
      <c r="S12890" t="s">
        <v>17</v>
      </c>
      <c r="T12890" t="s">
        <v>13312</v>
      </c>
      <c r="U12890" s="1">
        <v>45950</v>
      </c>
      <c r="V12890">
        <v>175</v>
      </c>
      <c r="W12890" t="str">
        <f t="shared" si="248"/>
        <v>150-179</v>
      </c>
    </row>
    <row r="12891" spans="1:23" x14ac:dyDescent="0.25">
      <c r="A12891" t="s">
        <v>13140</v>
      </c>
      <c r="B12891">
        <v>3377134841</v>
      </c>
      <c r="C12891">
        <v>4889549667</v>
      </c>
      <c r="D12891" s="1">
        <v>45887</v>
      </c>
      <c r="E12891">
        <v>99233</v>
      </c>
      <c r="F12891">
        <v>85025</v>
      </c>
      <c r="G12891" t="s">
        <v>219</v>
      </c>
      <c r="H12891" s="34">
        <v>55513</v>
      </c>
      <c r="I12891" s="7">
        <v>43855</v>
      </c>
      <c r="J12891" s="7">
        <v>27087.200000000001</v>
      </c>
      <c r="K12891" s="7">
        <v>9751</v>
      </c>
      <c r="L12891" s="7">
        <v>7016.8</v>
      </c>
      <c r="M12891" s="5">
        <v>0.16</v>
      </c>
      <c r="N12891" t="s">
        <v>1138</v>
      </c>
      <c r="O12891" t="s">
        <v>27</v>
      </c>
      <c r="P12891" t="s">
        <v>3149</v>
      </c>
      <c r="Q12891" t="s">
        <v>32</v>
      </c>
      <c r="R12891" t="s">
        <v>21</v>
      </c>
      <c r="S12891" t="s">
        <v>17</v>
      </c>
      <c r="T12891" t="s">
        <v>13310</v>
      </c>
      <c r="U12891" s="1">
        <v>46022</v>
      </c>
      <c r="V12891">
        <v>135</v>
      </c>
      <c r="W12891" t="str">
        <f t="shared" si="248"/>
        <v>120-149</v>
      </c>
    </row>
    <row r="12892" spans="1:23" x14ac:dyDescent="0.25">
      <c r="A12892" t="s">
        <v>13141</v>
      </c>
      <c r="B12892">
        <v>1970017663</v>
      </c>
      <c r="C12892">
        <v>378356829</v>
      </c>
      <c r="D12892" s="1">
        <v>45498</v>
      </c>
      <c r="E12892">
        <v>99222</v>
      </c>
      <c r="F12892">
        <v>99203</v>
      </c>
      <c r="G12892" t="s">
        <v>3202</v>
      </c>
      <c r="H12892" s="34">
        <v>58922</v>
      </c>
      <c r="I12892" s="7">
        <v>44192</v>
      </c>
      <c r="J12892" s="7">
        <v>35656.199999999997</v>
      </c>
      <c r="K12892" s="7">
        <v>1907</v>
      </c>
      <c r="L12892" s="7">
        <v>6628.8</v>
      </c>
      <c r="M12892" s="5">
        <v>0.15</v>
      </c>
      <c r="N12892" t="s">
        <v>1139</v>
      </c>
      <c r="O12892" t="s">
        <v>30</v>
      </c>
      <c r="P12892" t="s">
        <v>3150</v>
      </c>
      <c r="Q12892" t="s">
        <v>32</v>
      </c>
      <c r="R12892" t="s">
        <v>38</v>
      </c>
      <c r="S12892" t="s">
        <v>21</v>
      </c>
      <c r="T12892" t="s">
        <v>13311</v>
      </c>
      <c r="U12892" s="1">
        <v>45666</v>
      </c>
      <c r="V12892">
        <v>168</v>
      </c>
      <c r="W12892" t="str">
        <f t="shared" si="248"/>
        <v>150-179</v>
      </c>
    </row>
    <row r="12893" spans="1:23" x14ac:dyDescent="0.25">
      <c r="A12893" t="s">
        <v>13142</v>
      </c>
      <c r="B12893">
        <v>8470799350</v>
      </c>
      <c r="C12893">
        <v>5509843955</v>
      </c>
      <c r="D12893" s="1">
        <v>45300</v>
      </c>
      <c r="E12893">
        <v>99215</v>
      </c>
      <c r="F12893">
        <v>99282</v>
      </c>
      <c r="G12893" t="s">
        <v>159</v>
      </c>
      <c r="H12893" s="34">
        <v>78724</v>
      </c>
      <c r="I12893" s="7">
        <v>51171</v>
      </c>
      <c r="J12893" s="7">
        <v>41248.480000000003</v>
      </c>
      <c r="K12893" s="7">
        <v>3782</v>
      </c>
      <c r="L12893" s="7">
        <v>6140.52</v>
      </c>
      <c r="M12893" s="5">
        <v>0.12</v>
      </c>
      <c r="N12893" t="s">
        <v>46</v>
      </c>
      <c r="O12893" t="s">
        <v>30</v>
      </c>
      <c r="P12893" t="s">
        <v>18</v>
      </c>
      <c r="Q12893" t="s">
        <v>32</v>
      </c>
      <c r="R12893" t="s">
        <v>20</v>
      </c>
      <c r="S12893" t="s">
        <v>21</v>
      </c>
      <c r="T12893" t="s">
        <v>13311</v>
      </c>
      <c r="U12893" s="1">
        <v>45394</v>
      </c>
      <c r="V12893">
        <v>94</v>
      </c>
      <c r="W12893" t="str">
        <f t="shared" si="248"/>
        <v>90-119</v>
      </c>
    </row>
    <row r="12894" spans="1:23" x14ac:dyDescent="0.25">
      <c r="A12894" t="s">
        <v>13143</v>
      </c>
      <c r="B12894">
        <v>6725156196</v>
      </c>
      <c r="C12894">
        <v>7900826572</v>
      </c>
      <c r="D12894" s="1">
        <v>45352</v>
      </c>
      <c r="E12894">
        <v>99213</v>
      </c>
      <c r="F12894">
        <v>85025</v>
      </c>
      <c r="G12894" t="s">
        <v>347</v>
      </c>
      <c r="H12894" s="34">
        <v>37605</v>
      </c>
      <c r="I12894" s="7">
        <v>29708</v>
      </c>
      <c r="J12894" s="7">
        <v>21821.72</v>
      </c>
      <c r="K12894" s="7">
        <v>3133</v>
      </c>
      <c r="L12894" s="7">
        <v>4753.28</v>
      </c>
      <c r="M12894" s="5">
        <v>0.16</v>
      </c>
      <c r="N12894" t="s">
        <v>1138</v>
      </c>
      <c r="O12894" t="s">
        <v>30</v>
      </c>
      <c r="P12894" t="s">
        <v>97</v>
      </c>
      <c r="Q12894" t="s">
        <v>32</v>
      </c>
      <c r="R12894" t="s">
        <v>38</v>
      </c>
      <c r="S12894" t="s">
        <v>21</v>
      </c>
      <c r="T12894" t="s">
        <v>13311</v>
      </c>
      <c r="U12894" s="1">
        <v>45442</v>
      </c>
      <c r="V12894">
        <v>90</v>
      </c>
      <c r="W12894" t="str">
        <f t="shared" si="248"/>
        <v>90-119</v>
      </c>
    </row>
    <row r="12895" spans="1:23" x14ac:dyDescent="0.25">
      <c r="A12895" t="s">
        <v>13144</v>
      </c>
      <c r="B12895">
        <v>8153862279</v>
      </c>
      <c r="C12895">
        <v>7190442423</v>
      </c>
      <c r="D12895" s="1">
        <v>45924</v>
      </c>
      <c r="E12895">
        <v>99233</v>
      </c>
      <c r="F12895">
        <v>99283</v>
      </c>
      <c r="G12895" t="s">
        <v>362</v>
      </c>
      <c r="H12895" s="34">
        <v>89730</v>
      </c>
      <c r="I12895" s="7">
        <v>76271</v>
      </c>
      <c r="J12895" s="7">
        <v>46674.58</v>
      </c>
      <c r="K12895" s="7">
        <v>28071</v>
      </c>
      <c r="L12895" s="7">
        <v>1525.42</v>
      </c>
      <c r="M12895" s="5">
        <v>0.02</v>
      </c>
      <c r="N12895" t="s">
        <v>16</v>
      </c>
      <c r="O12895" t="s">
        <v>27</v>
      </c>
      <c r="P12895" t="s">
        <v>3148</v>
      </c>
      <c r="Q12895" t="s">
        <v>32</v>
      </c>
      <c r="R12895" t="s">
        <v>27</v>
      </c>
      <c r="S12895" t="s">
        <v>17</v>
      </c>
      <c r="T12895" t="s">
        <v>13311</v>
      </c>
      <c r="U12895" s="1">
        <v>46041</v>
      </c>
      <c r="V12895">
        <v>117</v>
      </c>
      <c r="W12895" t="str">
        <f t="shared" si="248"/>
        <v>90-119</v>
      </c>
    </row>
    <row r="12896" spans="1:23" x14ac:dyDescent="0.25">
      <c r="A12896" t="s">
        <v>13145</v>
      </c>
      <c r="B12896">
        <v>3347321262</v>
      </c>
      <c r="C12896">
        <v>6123112528</v>
      </c>
      <c r="D12896" s="1">
        <v>45824</v>
      </c>
      <c r="E12896">
        <v>99223</v>
      </c>
      <c r="F12896">
        <v>80053</v>
      </c>
      <c r="G12896" t="s">
        <v>3531</v>
      </c>
      <c r="H12896" s="34">
        <v>94870</v>
      </c>
      <c r="I12896" s="7">
        <v>73999</v>
      </c>
      <c r="J12896" s="7">
        <v>51733.2</v>
      </c>
      <c r="K12896" s="7">
        <v>7466</v>
      </c>
      <c r="L12896" s="7">
        <v>14799.8</v>
      </c>
      <c r="M12896" s="5">
        <v>0.2</v>
      </c>
      <c r="N12896" t="s">
        <v>3140</v>
      </c>
      <c r="O12896" t="s">
        <v>30</v>
      </c>
      <c r="P12896" t="s">
        <v>3150</v>
      </c>
      <c r="Q12896" t="s">
        <v>32</v>
      </c>
      <c r="R12896" t="s">
        <v>20</v>
      </c>
      <c r="S12896" t="s">
        <v>21</v>
      </c>
      <c r="T12896" t="s">
        <v>13310</v>
      </c>
      <c r="U12896" s="1">
        <v>45882</v>
      </c>
      <c r="V12896">
        <v>58</v>
      </c>
      <c r="W12896" t="str">
        <f t="shared" si="248"/>
        <v>30-59</v>
      </c>
    </row>
    <row r="12897" spans="1:23" x14ac:dyDescent="0.25">
      <c r="A12897" t="s">
        <v>13146</v>
      </c>
      <c r="B12897">
        <v>1819722781</v>
      </c>
      <c r="C12897">
        <v>6595365544</v>
      </c>
      <c r="D12897" s="1">
        <v>45341</v>
      </c>
      <c r="E12897">
        <v>99238</v>
      </c>
      <c r="F12897">
        <v>81000</v>
      </c>
      <c r="G12897" t="s">
        <v>237</v>
      </c>
      <c r="H12897" s="34">
        <v>31558</v>
      </c>
      <c r="I12897" s="7">
        <v>22722</v>
      </c>
      <c r="J12897" s="7">
        <v>15920.24</v>
      </c>
      <c r="K12897" s="7">
        <v>4984</v>
      </c>
      <c r="L12897" s="7">
        <v>1817.76</v>
      </c>
      <c r="M12897" s="5">
        <v>0.08</v>
      </c>
      <c r="N12897" t="s">
        <v>24</v>
      </c>
      <c r="O12897" t="s">
        <v>27</v>
      </c>
      <c r="P12897" t="s">
        <v>3148</v>
      </c>
      <c r="Q12897" t="s">
        <v>19</v>
      </c>
      <c r="R12897" t="s">
        <v>27</v>
      </c>
      <c r="S12897" t="s">
        <v>21</v>
      </c>
      <c r="T12897" t="s">
        <v>13310</v>
      </c>
      <c r="U12897" s="1">
        <v>45386</v>
      </c>
      <c r="V12897">
        <v>45</v>
      </c>
      <c r="W12897" t="str">
        <f t="shared" si="248"/>
        <v>30-59</v>
      </c>
    </row>
    <row r="12898" spans="1:23" x14ac:dyDescent="0.25">
      <c r="A12898" t="s">
        <v>13147</v>
      </c>
      <c r="B12898">
        <v>329951591</v>
      </c>
      <c r="C12898">
        <v>1674138131</v>
      </c>
      <c r="D12898" s="1">
        <v>45525</v>
      </c>
      <c r="E12898">
        <v>99223</v>
      </c>
      <c r="F12898">
        <v>81000</v>
      </c>
      <c r="G12898" t="s">
        <v>240</v>
      </c>
      <c r="H12898" s="34">
        <v>60382</v>
      </c>
      <c r="I12898" s="7">
        <v>47702</v>
      </c>
      <c r="J12898" s="7">
        <v>34562.68</v>
      </c>
      <c r="K12898" s="7">
        <v>5507</v>
      </c>
      <c r="L12898" s="7">
        <v>7632.32</v>
      </c>
      <c r="M12898" s="5">
        <v>0.16</v>
      </c>
      <c r="N12898" t="s">
        <v>1138</v>
      </c>
      <c r="O12898" t="s">
        <v>30</v>
      </c>
      <c r="P12898" t="s">
        <v>3149</v>
      </c>
      <c r="Q12898" t="s">
        <v>32</v>
      </c>
      <c r="R12898" t="s">
        <v>38</v>
      </c>
      <c r="S12898" t="s">
        <v>17</v>
      </c>
      <c r="T12898" t="s">
        <v>13310</v>
      </c>
      <c r="U12898" s="1">
        <v>45671</v>
      </c>
      <c r="V12898">
        <v>146</v>
      </c>
      <c r="W12898" t="str">
        <f t="shared" si="248"/>
        <v>120-149</v>
      </c>
    </row>
    <row r="12899" spans="1:23" x14ac:dyDescent="0.25">
      <c r="A12899" t="s">
        <v>13148</v>
      </c>
      <c r="B12899">
        <v>2758552990</v>
      </c>
      <c r="C12899">
        <v>3977957345</v>
      </c>
      <c r="D12899" s="1">
        <v>45900</v>
      </c>
      <c r="E12899">
        <v>99231</v>
      </c>
      <c r="F12899">
        <v>99213</v>
      </c>
      <c r="G12899" t="s">
        <v>3377</v>
      </c>
      <c r="H12899" s="34">
        <v>58248</v>
      </c>
      <c r="I12899" s="7">
        <v>45433</v>
      </c>
      <c r="J12899" s="7">
        <v>36346.400000000001</v>
      </c>
      <c r="K12899" s="7">
        <v>0</v>
      </c>
      <c r="L12899" s="7">
        <v>9086.6</v>
      </c>
      <c r="M12899" s="5">
        <v>0.2</v>
      </c>
      <c r="N12899" t="s">
        <v>3140</v>
      </c>
      <c r="O12899" t="s">
        <v>17</v>
      </c>
      <c r="P12899" t="s">
        <v>18</v>
      </c>
      <c r="Q12899" t="s">
        <v>32</v>
      </c>
      <c r="R12899" t="s">
        <v>43</v>
      </c>
      <c r="S12899" t="s">
        <v>17</v>
      </c>
      <c r="T12899" t="s">
        <v>13311</v>
      </c>
      <c r="U12899" s="1">
        <v>46023</v>
      </c>
      <c r="V12899">
        <v>123</v>
      </c>
      <c r="W12899" t="str">
        <f t="shared" si="248"/>
        <v>120-149</v>
      </c>
    </row>
    <row r="12900" spans="1:23" x14ac:dyDescent="0.25">
      <c r="A12900" t="s">
        <v>13149</v>
      </c>
      <c r="B12900">
        <v>6993846283</v>
      </c>
      <c r="C12900">
        <v>6959796881</v>
      </c>
      <c r="D12900" s="1">
        <v>45648</v>
      </c>
      <c r="E12900">
        <v>99238</v>
      </c>
      <c r="F12900">
        <v>99281</v>
      </c>
      <c r="G12900" t="s">
        <v>3152</v>
      </c>
      <c r="H12900" s="34">
        <v>77305</v>
      </c>
      <c r="I12900" s="7">
        <v>61844</v>
      </c>
      <c r="J12900" s="7">
        <v>46532.84</v>
      </c>
      <c r="K12900" s="7">
        <v>6653</v>
      </c>
      <c r="L12900" s="7">
        <v>8658.16</v>
      </c>
      <c r="M12900" s="5">
        <v>0.14000000000000001</v>
      </c>
      <c r="N12900" t="s">
        <v>1135</v>
      </c>
      <c r="O12900" t="s">
        <v>30</v>
      </c>
      <c r="P12900" t="s">
        <v>3146</v>
      </c>
      <c r="Q12900" t="s">
        <v>19</v>
      </c>
      <c r="R12900" t="s">
        <v>20</v>
      </c>
      <c r="S12900" t="s">
        <v>17</v>
      </c>
      <c r="T12900" t="s">
        <v>13311</v>
      </c>
      <c r="U12900" s="1">
        <v>45779</v>
      </c>
      <c r="V12900">
        <v>131</v>
      </c>
      <c r="W12900" t="str">
        <f t="shared" si="248"/>
        <v>120-149</v>
      </c>
    </row>
    <row r="12901" spans="1:23" x14ac:dyDescent="0.25">
      <c r="A12901" t="s">
        <v>13150</v>
      </c>
      <c r="B12901">
        <v>905978613</v>
      </c>
      <c r="C12901">
        <v>8961316345</v>
      </c>
      <c r="D12901" s="1">
        <v>45303</v>
      </c>
      <c r="E12901">
        <v>99232</v>
      </c>
      <c r="F12901">
        <v>99215</v>
      </c>
      <c r="G12901" t="s">
        <v>286</v>
      </c>
      <c r="H12901" s="34">
        <v>88818</v>
      </c>
      <c r="I12901" s="7">
        <v>63949</v>
      </c>
      <c r="J12901" s="7">
        <v>51263.08</v>
      </c>
      <c r="K12901" s="7">
        <v>7570</v>
      </c>
      <c r="L12901" s="7">
        <v>5115.92</v>
      </c>
      <c r="M12901" s="5">
        <v>0.08</v>
      </c>
      <c r="N12901" t="s">
        <v>24</v>
      </c>
      <c r="O12901" t="s">
        <v>30</v>
      </c>
      <c r="P12901" t="s">
        <v>18</v>
      </c>
      <c r="Q12901" t="s">
        <v>32</v>
      </c>
      <c r="R12901" t="s">
        <v>43</v>
      </c>
      <c r="S12901" t="s">
        <v>21</v>
      </c>
      <c r="T12901" t="s">
        <v>13310</v>
      </c>
      <c r="U12901" s="1">
        <v>45444</v>
      </c>
      <c r="V12901">
        <v>141</v>
      </c>
      <c r="W12901" t="str">
        <f t="shared" si="248"/>
        <v>120-149</v>
      </c>
    </row>
    <row r="12902" spans="1:23" x14ac:dyDescent="0.25">
      <c r="A12902" t="s">
        <v>13151</v>
      </c>
      <c r="B12902">
        <v>5160148696</v>
      </c>
      <c r="C12902">
        <v>3118385715</v>
      </c>
      <c r="D12902" s="1">
        <v>45415</v>
      </c>
      <c r="E12902">
        <v>99213</v>
      </c>
      <c r="F12902">
        <v>90834</v>
      </c>
      <c r="G12902" t="s">
        <v>3537</v>
      </c>
      <c r="H12902" s="34">
        <v>23450</v>
      </c>
      <c r="I12902" s="7">
        <v>19933</v>
      </c>
      <c r="J12902" s="7">
        <v>16364.34</v>
      </c>
      <c r="K12902" s="7">
        <v>3170</v>
      </c>
      <c r="L12902" s="7">
        <v>398.66</v>
      </c>
      <c r="M12902" s="5">
        <v>0.02</v>
      </c>
      <c r="N12902" t="s">
        <v>16</v>
      </c>
      <c r="O12902" t="s">
        <v>30</v>
      </c>
      <c r="P12902" t="s">
        <v>35</v>
      </c>
      <c r="Q12902" t="s">
        <v>32</v>
      </c>
      <c r="R12902" t="s">
        <v>43</v>
      </c>
      <c r="S12902" t="s">
        <v>27</v>
      </c>
      <c r="T12902" t="s">
        <v>13312</v>
      </c>
      <c r="U12902" s="1">
        <v>45535</v>
      </c>
      <c r="V12902">
        <v>120</v>
      </c>
      <c r="W12902" t="str">
        <f t="shared" si="248"/>
        <v>120-149</v>
      </c>
    </row>
    <row r="12903" spans="1:23" x14ac:dyDescent="0.25">
      <c r="A12903" t="s">
        <v>13152</v>
      </c>
      <c r="B12903">
        <v>8235620346</v>
      </c>
      <c r="C12903">
        <v>7872033635</v>
      </c>
      <c r="D12903" s="1">
        <v>45563</v>
      </c>
      <c r="E12903">
        <v>99233</v>
      </c>
      <c r="F12903">
        <v>99203</v>
      </c>
      <c r="G12903" t="s">
        <v>268</v>
      </c>
      <c r="H12903" s="34">
        <v>51531</v>
      </c>
      <c r="I12903" s="7">
        <v>38648</v>
      </c>
      <c r="J12903" s="7">
        <v>32850.800000000003</v>
      </c>
      <c r="K12903" s="7">
        <v>0</v>
      </c>
      <c r="L12903" s="7">
        <v>5797.2</v>
      </c>
      <c r="M12903" s="5">
        <v>0.15</v>
      </c>
      <c r="N12903" t="s">
        <v>1139</v>
      </c>
      <c r="O12903" t="s">
        <v>17</v>
      </c>
      <c r="P12903" t="s">
        <v>3150</v>
      </c>
      <c r="Q12903" t="s">
        <v>19</v>
      </c>
      <c r="R12903" t="s">
        <v>38</v>
      </c>
      <c r="S12903" t="s">
        <v>27</v>
      </c>
      <c r="T12903" t="s">
        <v>13310</v>
      </c>
      <c r="U12903" s="1">
        <v>45705</v>
      </c>
      <c r="V12903">
        <v>142</v>
      </c>
      <c r="W12903" t="str">
        <f t="shared" si="248"/>
        <v>120-149</v>
      </c>
    </row>
    <row r="12904" spans="1:23" x14ac:dyDescent="0.25">
      <c r="A12904" t="s">
        <v>13153</v>
      </c>
      <c r="B12904">
        <v>6299474246</v>
      </c>
      <c r="C12904">
        <v>5043593561</v>
      </c>
      <c r="D12904" s="1">
        <v>45530</v>
      </c>
      <c r="E12904">
        <v>99215</v>
      </c>
      <c r="F12904">
        <v>99281</v>
      </c>
      <c r="G12904" t="s">
        <v>362</v>
      </c>
      <c r="H12904" s="34">
        <v>98081</v>
      </c>
      <c r="I12904" s="7">
        <v>63753</v>
      </c>
      <c r="J12904" s="7">
        <v>47421.64</v>
      </c>
      <c r="K12904" s="7">
        <v>8681</v>
      </c>
      <c r="L12904" s="7">
        <v>7650.36</v>
      </c>
      <c r="M12904" s="5">
        <v>0.12</v>
      </c>
      <c r="N12904" t="s">
        <v>46</v>
      </c>
      <c r="O12904" t="s">
        <v>30</v>
      </c>
      <c r="P12904" t="s">
        <v>40</v>
      </c>
      <c r="Q12904" t="s">
        <v>19</v>
      </c>
      <c r="R12904" t="s">
        <v>26</v>
      </c>
      <c r="S12904" t="s">
        <v>21</v>
      </c>
      <c r="T12904" t="s">
        <v>13311</v>
      </c>
      <c r="U12904" s="1">
        <v>45653</v>
      </c>
      <c r="V12904">
        <v>123</v>
      </c>
      <c r="W12904" t="str">
        <f t="shared" si="248"/>
        <v>120-149</v>
      </c>
    </row>
    <row r="12905" spans="1:23" x14ac:dyDescent="0.25">
      <c r="A12905" t="s">
        <v>13154</v>
      </c>
      <c r="B12905">
        <v>8822148416</v>
      </c>
      <c r="C12905">
        <v>4705228818</v>
      </c>
      <c r="D12905" s="1">
        <v>45777</v>
      </c>
      <c r="E12905">
        <v>99231</v>
      </c>
      <c r="F12905">
        <v>93000</v>
      </c>
      <c r="G12905" t="s">
        <v>3371</v>
      </c>
      <c r="H12905" s="34">
        <v>81233</v>
      </c>
      <c r="I12905" s="7">
        <v>63362</v>
      </c>
      <c r="J12905" s="7">
        <v>50689.599999999999</v>
      </c>
      <c r="K12905" s="7">
        <v>0</v>
      </c>
      <c r="L12905" s="7">
        <v>12672.4</v>
      </c>
      <c r="M12905" s="5">
        <v>0.2</v>
      </c>
      <c r="N12905" t="s">
        <v>3140</v>
      </c>
      <c r="O12905" t="s">
        <v>17</v>
      </c>
      <c r="P12905" t="s">
        <v>40</v>
      </c>
      <c r="Q12905" t="s">
        <v>32</v>
      </c>
      <c r="R12905" t="s">
        <v>27</v>
      </c>
      <c r="S12905" t="s">
        <v>17</v>
      </c>
      <c r="T12905" t="s">
        <v>13312</v>
      </c>
      <c r="U12905" s="1">
        <v>45898</v>
      </c>
      <c r="V12905">
        <v>121</v>
      </c>
      <c r="W12905" t="str">
        <f t="shared" si="248"/>
        <v>120-149</v>
      </c>
    </row>
    <row r="12906" spans="1:23" x14ac:dyDescent="0.25">
      <c r="A12906" t="s">
        <v>13155</v>
      </c>
      <c r="B12906">
        <v>6401168110</v>
      </c>
      <c r="C12906">
        <v>2720806184</v>
      </c>
      <c r="D12906" s="1">
        <v>45319</v>
      </c>
      <c r="E12906">
        <v>99215</v>
      </c>
      <c r="F12906">
        <v>99214</v>
      </c>
      <c r="G12906" t="s">
        <v>3256</v>
      </c>
      <c r="H12906" s="34">
        <v>47176</v>
      </c>
      <c r="I12906" s="7">
        <v>30664</v>
      </c>
      <c r="J12906" s="7">
        <v>24748.32</v>
      </c>
      <c r="K12906" s="7">
        <v>2236</v>
      </c>
      <c r="L12906" s="7">
        <v>3679.68</v>
      </c>
      <c r="M12906" s="5">
        <v>0.12</v>
      </c>
      <c r="N12906" t="s">
        <v>46</v>
      </c>
      <c r="O12906" t="s">
        <v>30</v>
      </c>
      <c r="P12906" t="s">
        <v>18</v>
      </c>
      <c r="Q12906" t="s">
        <v>32</v>
      </c>
      <c r="R12906" t="s">
        <v>27</v>
      </c>
      <c r="S12906" t="s">
        <v>17</v>
      </c>
      <c r="T12906" t="s">
        <v>13311</v>
      </c>
      <c r="U12906" s="1">
        <v>45444</v>
      </c>
      <c r="V12906">
        <v>125</v>
      </c>
      <c r="W12906" t="str">
        <f t="shared" si="248"/>
        <v>120-149</v>
      </c>
    </row>
    <row r="12907" spans="1:23" x14ac:dyDescent="0.25">
      <c r="A12907" t="s">
        <v>13156</v>
      </c>
      <c r="B12907">
        <v>3767408640</v>
      </c>
      <c r="C12907">
        <v>3580018977</v>
      </c>
      <c r="D12907" s="1">
        <v>45498</v>
      </c>
      <c r="E12907">
        <v>99213</v>
      </c>
      <c r="F12907">
        <v>80053</v>
      </c>
      <c r="G12907" t="s">
        <v>3265</v>
      </c>
      <c r="H12907" s="34">
        <v>75093</v>
      </c>
      <c r="I12907" s="7">
        <v>56320</v>
      </c>
      <c r="J12907" s="7">
        <v>47872</v>
      </c>
      <c r="K12907" s="7">
        <v>0</v>
      </c>
      <c r="L12907" s="7">
        <v>8448</v>
      </c>
      <c r="M12907" s="5">
        <v>0.15</v>
      </c>
      <c r="N12907" t="s">
        <v>1139</v>
      </c>
      <c r="O12907" t="s">
        <v>17</v>
      </c>
      <c r="P12907" t="s">
        <v>3147</v>
      </c>
      <c r="Q12907" t="s">
        <v>19</v>
      </c>
      <c r="R12907" t="s">
        <v>43</v>
      </c>
      <c r="S12907" t="s">
        <v>27</v>
      </c>
      <c r="T12907" t="s">
        <v>13312</v>
      </c>
      <c r="U12907" s="1">
        <v>45545</v>
      </c>
      <c r="V12907">
        <v>47</v>
      </c>
      <c r="W12907" t="str">
        <f t="shared" si="248"/>
        <v>30-59</v>
      </c>
    </row>
    <row r="12908" spans="1:23" x14ac:dyDescent="0.25">
      <c r="A12908" t="s">
        <v>13157</v>
      </c>
      <c r="B12908">
        <v>3354500398</v>
      </c>
      <c r="C12908">
        <v>5234709907</v>
      </c>
      <c r="D12908" s="1">
        <v>45538</v>
      </c>
      <c r="E12908">
        <v>99223</v>
      </c>
      <c r="F12908">
        <v>99285</v>
      </c>
      <c r="G12908" t="s">
        <v>140</v>
      </c>
      <c r="H12908" s="34">
        <v>94423</v>
      </c>
      <c r="I12908" s="7">
        <v>74594</v>
      </c>
      <c r="J12908" s="7">
        <v>48722.96</v>
      </c>
      <c r="K12908" s="7">
        <v>13936</v>
      </c>
      <c r="L12908" s="7">
        <v>11935.04</v>
      </c>
      <c r="M12908" s="5">
        <v>0.16</v>
      </c>
      <c r="N12908" t="s">
        <v>1138</v>
      </c>
      <c r="O12908" t="s">
        <v>27</v>
      </c>
      <c r="P12908" t="s">
        <v>55</v>
      </c>
      <c r="Q12908" t="s">
        <v>32</v>
      </c>
      <c r="R12908" t="s">
        <v>27</v>
      </c>
      <c r="S12908" t="s">
        <v>27</v>
      </c>
      <c r="T12908" t="s">
        <v>13312</v>
      </c>
      <c r="U12908" s="1">
        <v>45654</v>
      </c>
      <c r="V12908">
        <v>116</v>
      </c>
      <c r="W12908" t="str">
        <f t="shared" si="248"/>
        <v>90-119</v>
      </c>
    </row>
    <row r="12909" spans="1:23" x14ac:dyDescent="0.25">
      <c r="A12909" t="s">
        <v>13158</v>
      </c>
      <c r="B12909">
        <v>8589341835</v>
      </c>
      <c r="C12909">
        <v>7365138089</v>
      </c>
      <c r="D12909" s="1">
        <v>45569</v>
      </c>
      <c r="E12909">
        <v>99215</v>
      </c>
      <c r="F12909">
        <v>99283</v>
      </c>
      <c r="G12909" t="s">
        <v>3250</v>
      </c>
      <c r="H12909" s="34">
        <v>75081</v>
      </c>
      <c r="I12909" s="7">
        <v>58563</v>
      </c>
      <c r="J12909" s="7">
        <v>41218.400000000001</v>
      </c>
      <c r="K12909" s="7">
        <v>5632</v>
      </c>
      <c r="L12909" s="7">
        <v>11712.6</v>
      </c>
      <c r="M12909" s="5">
        <v>0.2</v>
      </c>
      <c r="N12909" t="s">
        <v>3140</v>
      </c>
      <c r="O12909" t="s">
        <v>30</v>
      </c>
      <c r="P12909" t="s">
        <v>18</v>
      </c>
      <c r="Q12909" t="s">
        <v>19</v>
      </c>
      <c r="R12909" t="s">
        <v>26</v>
      </c>
      <c r="S12909" t="s">
        <v>21</v>
      </c>
      <c r="T12909" t="s">
        <v>13312</v>
      </c>
      <c r="U12909" s="1">
        <v>45725</v>
      </c>
      <c r="V12909">
        <v>156</v>
      </c>
      <c r="W12909" t="str">
        <f t="shared" si="248"/>
        <v>150-179</v>
      </c>
    </row>
    <row r="12910" spans="1:23" x14ac:dyDescent="0.25">
      <c r="A12910" t="s">
        <v>13159</v>
      </c>
      <c r="B12910">
        <v>7691667963</v>
      </c>
      <c r="C12910">
        <v>9257998254</v>
      </c>
      <c r="D12910" s="1">
        <v>45822</v>
      </c>
      <c r="E12910">
        <v>99232</v>
      </c>
      <c r="F12910">
        <v>85025</v>
      </c>
      <c r="G12910" t="s">
        <v>3301</v>
      </c>
      <c r="H12910" s="34">
        <v>57570</v>
      </c>
      <c r="I12910" s="7">
        <v>47207</v>
      </c>
      <c r="J12910" s="7">
        <v>32460.739999999998</v>
      </c>
      <c r="K12910" s="7">
        <v>6249</v>
      </c>
      <c r="L12910" s="7">
        <v>8497.26</v>
      </c>
      <c r="M12910" s="5">
        <v>0.18</v>
      </c>
      <c r="N12910" t="s">
        <v>3141</v>
      </c>
      <c r="O12910" t="s">
        <v>30</v>
      </c>
      <c r="P12910" t="s">
        <v>40</v>
      </c>
      <c r="Q12910" t="s">
        <v>32</v>
      </c>
      <c r="R12910" t="s">
        <v>26</v>
      </c>
      <c r="S12910" t="s">
        <v>21</v>
      </c>
      <c r="T12910" t="s">
        <v>13310</v>
      </c>
      <c r="U12910" s="1">
        <v>45920</v>
      </c>
      <c r="V12910">
        <v>98</v>
      </c>
      <c r="W12910" t="str">
        <f t="shared" si="248"/>
        <v>90-119</v>
      </c>
    </row>
    <row r="12911" spans="1:23" x14ac:dyDescent="0.25">
      <c r="A12911" t="s">
        <v>13160</v>
      </c>
      <c r="B12911">
        <v>9815602441</v>
      </c>
      <c r="C12911">
        <v>7069519347</v>
      </c>
      <c r="D12911" s="1">
        <v>45669</v>
      </c>
      <c r="E12911">
        <v>99221</v>
      </c>
      <c r="F12911">
        <v>99211</v>
      </c>
      <c r="G12911" t="s">
        <v>148</v>
      </c>
      <c r="H12911" s="34">
        <v>48498</v>
      </c>
      <c r="I12911" s="7">
        <v>31524</v>
      </c>
      <c r="J12911" s="7">
        <v>27741.119999999999</v>
      </c>
      <c r="K12911" s="7">
        <v>0</v>
      </c>
      <c r="L12911" s="7">
        <v>3782.88</v>
      </c>
      <c r="M12911" s="5">
        <v>0.12</v>
      </c>
      <c r="N12911" t="s">
        <v>46</v>
      </c>
      <c r="O12911" t="s">
        <v>17</v>
      </c>
      <c r="P12911" t="s">
        <v>3150</v>
      </c>
      <c r="Q12911" t="s">
        <v>32</v>
      </c>
      <c r="R12911" t="s">
        <v>38</v>
      </c>
      <c r="S12911" t="s">
        <v>21</v>
      </c>
      <c r="T12911" t="s">
        <v>13312</v>
      </c>
      <c r="U12911" s="1">
        <v>45813</v>
      </c>
      <c r="V12911">
        <v>144</v>
      </c>
      <c r="W12911" t="str">
        <f t="shared" si="248"/>
        <v>120-149</v>
      </c>
    </row>
    <row r="12912" spans="1:23" x14ac:dyDescent="0.25">
      <c r="A12912" t="s">
        <v>13161</v>
      </c>
      <c r="B12912">
        <v>7224622979</v>
      </c>
      <c r="C12912">
        <v>9524746055</v>
      </c>
      <c r="D12912" s="1">
        <v>45481</v>
      </c>
      <c r="E12912">
        <v>99222</v>
      </c>
      <c r="F12912">
        <v>99215</v>
      </c>
      <c r="G12912" t="s">
        <v>136</v>
      </c>
      <c r="H12912" s="34">
        <v>93832</v>
      </c>
      <c r="I12912" s="7">
        <v>67559</v>
      </c>
      <c r="J12912" s="7">
        <v>55771.28</v>
      </c>
      <c r="K12912" s="7">
        <v>6383</v>
      </c>
      <c r="L12912" s="7">
        <v>5404.72</v>
      </c>
      <c r="M12912" s="5">
        <v>0.08</v>
      </c>
      <c r="N12912" t="s">
        <v>24</v>
      </c>
      <c r="O12912" t="s">
        <v>30</v>
      </c>
      <c r="P12912" t="s">
        <v>58</v>
      </c>
      <c r="Q12912" t="s">
        <v>32</v>
      </c>
      <c r="R12912" t="s">
        <v>38</v>
      </c>
      <c r="S12912" t="s">
        <v>17</v>
      </c>
      <c r="T12912" t="s">
        <v>13310</v>
      </c>
      <c r="U12912" s="1">
        <v>45527</v>
      </c>
      <c r="V12912">
        <v>46</v>
      </c>
      <c r="W12912" t="str">
        <f t="shared" si="248"/>
        <v>30-59</v>
      </c>
    </row>
    <row r="12913" spans="1:23" x14ac:dyDescent="0.25">
      <c r="A12913" t="s">
        <v>13162</v>
      </c>
      <c r="B12913">
        <v>5950550322</v>
      </c>
      <c r="C12913">
        <v>8785985675</v>
      </c>
      <c r="D12913" s="1">
        <v>45634</v>
      </c>
      <c r="E12913">
        <v>99231</v>
      </c>
      <c r="F12913">
        <v>99284</v>
      </c>
      <c r="G12913" t="s">
        <v>61</v>
      </c>
      <c r="H12913" s="34">
        <v>95254</v>
      </c>
      <c r="I12913" s="7">
        <v>80966</v>
      </c>
      <c r="J12913" s="7">
        <v>79346.679999999993</v>
      </c>
      <c r="K12913" s="7">
        <v>0</v>
      </c>
      <c r="L12913" s="7">
        <v>1619.32</v>
      </c>
      <c r="M12913" s="5">
        <v>0.02</v>
      </c>
      <c r="N12913" t="s">
        <v>16</v>
      </c>
      <c r="O12913" t="s">
        <v>17</v>
      </c>
      <c r="P12913" t="s">
        <v>3150</v>
      </c>
      <c r="Q12913" t="s">
        <v>19</v>
      </c>
      <c r="R12913" t="s">
        <v>20</v>
      </c>
      <c r="S12913" t="s">
        <v>17</v>
      </c>
      <c r="T12913" t="s">
        <v>13310</v>
      </c>
      <c r="U12913" s="1">
        <v>45747</v>
      </c>
      <c r="V12913">
        <v>113</v>
      </c>
      <c r="W12913" t="str">
        <f t="shared" si="248"/>
        <v>90-119</v>
      </c>
    </row>
    <row r="12914" spans="1:23" x14ac:dyDescent="0.25">
      <c r="A12914" t="s">
        <v>13163</v>
      </c>
      <c r="B12914">
        <v>6037591982</v>
      </c>
      <c r="C12914">
        <v>5280695963</v>
      </c>
      <c r="D12914" s="1">
        <v>45659</v>
      </c>
      <c r="E12914">
        <v>99215</v>
      </c>
      <c r="F12914">
        <v>99284</v>
      </c>
      <c r="G12914" t="s">
        <v>3843</v>
      </c>
      <c r="H12914" s="34">
        <v>55372</v>
      </c>
      <c r="I12914" s="7">
        <v>43190</v>
      </c>
      <c r="J12914" s="7">
        <v>34552</v>
      </c>
      <c r="K12914" s="7">
        <v>0</v>
      </c>
      <c r="L12914" s="7">
        <v>8638</v>
      </c>
      <c r="M12914" s="5">
        <v>0.2</v>
      </c>
      <c r="N12914" t="s">
        <v>3140</v>
      </c>
      <c r="O12914" t="s">
        <v>17</v>
      </c>
      <c r="P12914" t="s">
        <v>3146</v>
      </c>
      <c r="Q12914" t="s">
        <v>32</v>
      </c>
      <c r="R12914" t="s">
        <v>20</v>
      </c>
      <c r="S12914" t="s">
        <v>17</v>
      </c>
      <c r="T12914" t="s">
        <v>13311</v>
      </c>
      <c r="U12914" s="1">
        <v>45749</v>
      </c>
      <c r="V12914">
        <v>90</v>
      </c>
      <c r="W12914" t="str">
        <f t="shared" si="248"/>
        <v>90-119</v>
      </c>
    </row>
    <row r="12915" spans="1:23" x14ac:dyDescent="0.25">
      <c r="A12915" t="s">
        <v>13164</v>
      </c>
      <c r="B12915">
        <v>4722803772</v>
      </c>
      <c r="C12915">
        <v>7437370048</v>
      </c>
      <c r="D12915" s="1">
        <v>45892</v>
      </c>
      <c r="E12915">
        <v>99221</v>
      </c>
      <c r="F12915">
        <v>99214</v>
      </c>
      <c r="G12915" t="s">
        <v>3400</v>
      </c>
      <c r="H12915" s="34">
        <v>94977</v>
      </c>
      <c r="I12915" s="7">
        <v>71233</v>
      </c>
      <c r="J12915" s="7">
        <v>60548.05</v>
      </c>
      <c r="K12915" s="7">
        <v>0</v>
      </c>
      <c r="L12915" s="7">
        <v>10684.95</v>
      </c>
      <c r="M12915" s="5">
        <v>0.15</v>
      </c>
      <c r="N12915" t="s">
        <v>1139</v>
      </c>
      <c r="O12915" t="s">
        <v>17</v>
      </c>
      <c r="P12915" t="s">
        <v>40</v>
      </c>
      <c r="Q12915" t="s">
        <v>19</v>
      </c>
      <c r="R12915" t="s">
        <v>27</v>
      </c>
      <c r="S12915" t="s">
        <v>17</v>
      </c>
      <c r="T12915" t="s">
        <v>13310</v>
      </c>
      <c r="U12915" s="1">
        <v>46030</v>
      </c>
      <c r="V12915">
        <v>138</v>
      </c>
      <c r="W12915" t="str">
        <f t="shared" si="248"/>
        <v>120-149</v>
      </c>
    </row>
    <row r="12916" spans="1:23" x14ac:dyDescent="0.25">
      <c r="A12916" t="s">
        <v>13165</v>
      </c>
      <c r="B12916">
        <v>5407437937</v>
      </c>
      <c r="C12916">
        <v>4648366843</v>
      </c>
      <c r="D12916" s="1">
        <v>45634</v>
      </c>
      <c r="E12916">
        <v>99232</v>
      </c>
      <c r="F12916">
        <v>99282</v>
      </c>
      <c r="G12916" t="s">
        <v>142</v>
      </c>
      <c r="H12916" s="34">
        <v>43830</v>
      </c>
      <c r="I12916" s="7">
        <v>35941</v>
      </c>
      <c r="J12916" s="7">
        <v>21397.62</v>
      </c>
      <c r="K12916" s="7">
        <v>8074</v>
      </c>
      <c r="L12916" s="7">
        <v>6469.38</v>
      </c>
      <c r="M12916" s="5">
        <v>0.18</v>
      </c>
      <c r="N12916" t="s">
        <v>3141</v>
      </c>
      <c r="O12916" t="s">
        <v>27</v>
      </c>
      <c r="P12916" t="s">
        <v>25</v>
      </c>
      <c r="Q12916" t="s">
        <v>19</v>
      </c>
      <c r="R12916" t="s">
        <v>26</v>
      </c>
      <c r="S12916" t="s">
        <v>27</v>
      </c>
      <c r="T12916" t="s">
        <v>13310</v>
      </c>
      <c r="U12916" s="1">
        <v>45814</v>
      </c>
      <c r="V12916">
        <v>180</v>
      </c>
      <c r="W12916" t="str">
        <f t="shared" si="248"/>
        <v>180-209</v>
      </c>
    </row>
    <row r="12917" spans="1:23" x14ac:dyDescent="0.25">
      <c r="A12917" t="s">
        <v>13166</v>
      </c>
      <c r="B12917">
        <v>4733677387</v>
      </c>
      <c r="C12917">
        <v>1314121163</v>
      </c>
      <c r="D12917" s="1">
        <v>45793</v>
      </c>
      <c r="E12917">
        <v>99232</v>
      </c>
      <c r="F12917">
        <v>93000</v>
      </c>
      <c r="G12917" t="s">
        <v>362</v>
      </c>
      <c r="H12917" s="34">
        <v>71876</v>
      </c>
      <c r="I12917" s="7">
        <v>56782</v>
      </c>
      <c r="J12917" s="7">
        <v>44994.879999999997</v>
      </c>
      <c r="K12917" s="7">
        <v>2702</v>
      </c>
      <c r="L12917" s="7">
        <v>9085.1200000000008</v>
      </c>
      <c r="M12917" s="5">
        <v>0.16</v>
      </c>
      <c r="N12917" t="s">
        <v>1138</v>
      </c>
      <c r="O12917" t="s">
        <v>30</v>
      </c>
      <c r="P12917" t="s">
        <v>3147</v>
      </c>
      <c r="Q12917" t="s">
        <v>19</v>
      </c>
      <c r="R12917" t="s">
        <v>43</v>
      </c>
      <c r="S12917" t="s">
        <v>27</v>
      </c>
      <c r="T12917" t="s">
        <v>13311</v>
      </c>
      <c r="U12917" s="1">
        <v>45889</v>
      </c>
      <c r="V12917">
        <v>96</v>
      </c>
      <c r="W12917" t="str">
        <f t="shared" si="248"/>
        <v>90-119</v>
      </c>
    </row>
    <row r="12918" spans="1:23" x14ac:dyDescent="0.25">
      <c r="A12918" t="s">
        <v>13167</v>
      </c>
      <c r="B12918">
        <v>3877343022</v>
      </c>
      <c r="C12918">
        <v>7101379486</v>
      </c>
      <c r="D12918" s="1">
        <v>45348</v>
      </c>
      <c r="E12918">
        <v>99233</v>
      </c>
      <c r="F12918">
        <v>99212</v>
      </c>
      <c r="G12918" t="s">
        <v>91</v>
      </c>
      <c r="H12918" s="34">
        <v>56329</v>
      </c>
      <c r="I12918" s="7">
        <v>47880</v>
      </c>
      <c r="J12918" s="7">
        <v>41808.400000000001</v>
      </c>
      <c r="K12918" s="7">
        <v>5114</v>
      </c>
      <c r="L12918" s="7">
        <v>957.6</v>
      </c>
      <c r="M12918" s="5">
        <v>0.02</v>
      </c>
      <c r="N12918" t="s">
        <v>16</v>
      </c>
      <c r="O12918" t="s">
        <v>30</v>
      </c>
      <c r="P12918" t="s">
        <v>3148</v>
      </c>
      <c r="Q12918" t="s">
        <v>32</v>
      </c>
      <c r="R12918" t="s">
        <v>20</v>
      </c>
      <c r="S12918" t="s">
        <v>21</v>
      </c>
      <c r="T12918" t="s">
        <v>13312</v>
      </c>
      <c r="U12918" s="1">
        <v>45399</v>
      </c>
      <c r="V12918">
        <v>51</v>
      </c>
      <c r="W12918" t="str">
        <f t="shared" si="248"/>
        <v>30-59</v>
      </c>
    </row>
    <row r="12919" spans="1:23" x14ac:dyDescent="0.25">
      <c r="A12919" t="s">
        <v>13168</v>
      </c>
      <c r="B12919">
        <v>2674212438</v>
      </c>
      <c r="C12919">
        <v>4832196176</v>
      </c>
      <c r="D12919" s="1">
        <v>45449</v>
      </c>
      <c r="E12919">
        <v>99223</v>
      </c>
      <c r="F12919">
        <v>93000</v>
      </c>
      <c r="G12919" t="s">
        <v>3741</v>
      </c>
      <c r="H12919" s="34">
        <v>89590</v>
      </c>
      <c r="I12919" s="7">
        <v>71672</v>
      </c>
      <c r="J12919" s="7">
        <v>36562.92</v>
      </c>
      <c r="K12919" s="7">
        <v>25075</v>
      </c>
      <c r="L12919" s="7">
        <v>10034.08</v>
      </c>
      <c r="M12919" s="5">
        <v>0.14000000000000001</v>
      </c>
      <c r="N12919" t="s">
        <v>1135</v>
      </c>
      <c r="O12919" t="s">
        <v>27</v>
      </c>
      <c r="P12919" t="s">
        <v>97</v>
      </c>
      <c r="Q12919" t="s">
        <v>32</v>
      </c>
      <c r="R12919" t="s">
        <v>27</v>
      </c>
      <c r="S12919" t="s">
        <v>21</v>
      </c>
      <c r="T12919" t="s">
        <v>13312</v>
      </c>
      <c r="U12919" s="1">
        <v>45559</v>
      </c>
      <c r="V12919">
        <v>110</v>
      </c>
      <c r="W12919" t="str">
        <f t="shared" si="248"/>
        <v>90-119</v>
      </c>
    </row>
    <row r="12920" spans="1:23" x14ac:dyDescent="0.25">
      <c r="A12920" t="s">
        <v>13169</v>
      </c>
      <c r="B12920">
        <v>8854785055</v>
      </c>
      <c r="C12920">
        <v>7258918911</v>
      </c>
      <c r="D12920" s="1">
        <v>45435</v>
      </c>
      <c r="E12920">
        <v>99238</v>
      </c>
      <c r="F12920">
        <v>99203</v>
      </c>
      <c r="G12920" t="s">
        <v>3419</v>
      </c>
      <c r="H12920" s="34">
        <v>78572</v>
      </c>
      <c r="I12920" s="7">
        <v>62858</v>
      </c>
      <c r="J12920" s="7">
        <v>54057.88</v>
      </c>
      <c r="K12920" s="7">
        <v>0</v>
      </c>
      <c r="L12920" s="7">
        <v>8800.1200000000008</v>
      </c>
      <c r="M12920" s="5">
        <v>0.14000000000000001</v>
      </c>
      <c r="N12920" t="s">
        <v>1135</v>
      </c>
      <c r="O12920" t="s">
        <v>17</v>
      </c>
      <c r="P12920" t="s">
        <v>3150</v>
      </c>
      <c r="Q12920" t="s">
        <v>32</v>
      </c>
      <c r="R12920" t="s">
        <v>21</v>
      </c>
      <c r="S12920" t="s">
        <v>17</v>
      </c>
      <c r="T12920" t="s">
        <v>13311</v>
      </c>
      <c r="U12920" s="1">
        <v>45496</v>
      </c>
      <c r="V12920">
        <v>61</v>
      </c>
      <c r="W12920" t="str">
        <f t="shared" si="248"/>
        <v>60-89</v>
      </c>
    </row>
    <row r="12921" spans="1:23" x14ac:dyDescent="0.25">
      <c r="A12921" t="s">
        <v>13170</v>
      </c>
      <c r="B12921">
        <v>3630366300</v>
      </c>
      <c r="C12921">
        <v>3808004177</v>
      </c>
      <c r="D12921" s="1">
        <v>45567</v>
      </c>
      <c r="E12921">
        <v>99223</v>
      </c>
      <c r="F12921">
        <v>99205</v>
      </c>
      <c r="G12921" t="s">
        <v>198</v>
      </c>
      <c r="H12921" s="34">
        <v>66701</v>
      </c>
      <c r="I12921" s="7">
        <v>52027</v>
      </c>
      <c r="J12921" s="7">
        <v>34858.6</v>
      </c>
      <c r="K12921" s="7">
        <v>6763</v>
      </c>
      <c r="L12921" s="7">
        <v>10405.4</v>
      </c>
      <c r="M12921" s="5">
        <v>0.2</v>
      </c>
      <c r="N12921" t="s">
        <v>3140</v>
      </c>
      <c r="O12921" t="s">
        <v>27</v>
      </c>
      <c r="P12921" t="s">
        <v>3148</v>
      </c>
      <c r="Q12921" t="s">
        <v>19</v>
      </c>
      <c r="R12921" t="s">
        <v>43</v>
      </c>
      <c r="S12921" t="s">
        <v>17</v>
      </c>
      <c r="T12921" t="s">
        <v>13311</v>
      </c>
      <c r="U12921" s="1">
        <v>45708</v>
      </c>
      <c r="V12921">
        <v>141</v>
      </c>
      <c r="W12921" t="str">
        <f t="shared" si="248"/>
        <v>120-149</v>
      </c>
    </row>
    <row r="12922" spans="1:23" x14ac:dyDescent="0.25">
      <c r="A12922" t="s">
        <v>13171</v>
      </c>
      <c r="B12922">
        <v>8674766926</v>
      </c>
      <c r="C12922">
        <v>5077141259</v>
      </c>
      <c r="D12922" s="1">
        <v>45789</v>
      </c>
      <c r="E12922">
        <v>99223</v>
      </c>
      <c r="F12922">
        <v>99291</v>
      </c>
      <c r="G12922" t="s">
        <v>3244</v>
      </c>
      <c r="H12922" s="34">
        <v>22480</v>
      </c>
      <c r="I12922" s="7">
        <v>18434</v>
      </c>
      <c r="J12922" s="7">
        <v>12557.88</v>
      </c>
      <c r="K12922" s="7">
        <v>2558</v>
      </c>
      <c r="L12922" s="7">
        <v>3318.12</v>
      </c>
      <c r="M12922" s="5">
        <v>0.18</v>
      </c>
      <c r="N12922" t="s">
        <v>3141</v>
      </c>
      <c r="O12922" t="s">
        <v>27</v>
      </c>
      <c r="P12922" t="s">
        <v>31</v>
      </c>
      <c r="Q12922" t="s">
        <v>32</v>
      </c>
      <c r="R12922" t="s">
        <v>27</v>
      </c>
      <c r="S12922" t="s">
        <v>21</v>
      </c>
      <c r="T12922" t="s">
        <v>13312</v>
      </c>
      <c r="U12922" s="1">
        <v>45966</v>
      </c>
      <c r="V12922">
        <v>177</v>
      </c>
      <c r="W12922" t="str">
        <f t="shared" si="248"/>
        <v>150-179</v>
      </c>
    </row>
    <row r="12923" spans="1:23" x14ac:dyDescent="0.25">
      <c r="A12923" t="s">
        <v>13172</v>
      </c>
      <c r="B12923">
        <v>2809038243</v>
      </c>
      <c r="C12923">
        <v>5452082357</v>
      </c>
      <c r="D12923" s="1">
        <v>45564</v>
      </c>
      <c r="E12923">
        <v>99221</v>
      </c>
      <c r="F12923">
        <v>90834</v>
      </c>
      <c r="G12923" t="s">
        <v>3269</v>
      </c>
      <c r="H12923" s="34">
        <v>52035</v>
      </c>
      <c r="I12923" s="7">
        <v>39026</v>
      </c>
      <c r="J12923" s="7">
        <v>33172.1</v>
      </c>
      <c r="K12923" s="7">
        <v>0</v>
      </c>
      <c r="L12923" s="7">
        <v>5853.9</v>
      </c>
      <c r="M12923" s="5">
        <v>0.15</v>
      </c>
      <c r="N12923" t="s">
        <v>1139</v>
      </c>
      <c r="O12923" t="s">
        <v>17</v>
      </c>
      <c r="P12923" t="s">
        <v>58</v>
      </c>
      <c r="Q12923" t="s">
        <v>19</v>
      </c>
      <c r="R12923" t="s">
        <v>21</v>
      </c>
      <c r="S12923" t="s">
        <v>21</v>
      </c>
      <c r="T12923" t="s">
        <v>13310</v>
      </c>
      <c r="U12923" s="1">
        <v>45605</v>
      </c>
      <c r="V12923">
        <v>41</v>
      </c>
      <c r="W12923" t="str">
        <f t="shared" si="248"/>
        <v>30-59</v>
      </c>
    </row>
    <row r="12924" spans="1:23" x14ac:dyDescent="0.25">
      <c r="A12924" t="s">
        <v>13173</v>
      </c>
      <c r="B12924">
        <v>9581022330</v>
      </c>
      <c r="C12924">
        <v>9134486548</v>
      </c>
      <c r="D12924" s="1">
        <v>45292</v>
      </c>
      <c r="E12924">
        <v>99213</v>
      </c>
      <c r="F12924">
        <v>99283</v>
      </c>
      <c r="G12924" t="s">
        <v>3741</v>
      </c>
      <c r="H12924" s="34">
        <v>83115</v>
      </c>
      <c r="I12924" s="7">
        <v>62336</v>
      </c>
      <c r="J12924" s="7">
        <v>44028.6</v>
      </c>
      <c r="K12924" s="7">
        <v>8957</v>
      </c>
      <c r="L12924" s="7">
        <v>9350.4</v>
      </c>
      <c r="M12924" s="5">
        <v>0.15</v>
      </c>
      <c r="N12924" t="s">
        <v>1139</v>
      </c>
      <c r="O12924" t="s">
        <v>27</v>
      </c>
      <c r="P12924" t="s">
        <v>35</v>
      </c>
      <c r="Q12924" t="s">
        <v>32</v>
      </c>
      <c r="R12924" t="s">
        <v>27</v>
      </c>
      <c r="S12924" t="s">
        <v>27</v>
      </c>
      <c r="T12924" t="s">
        <v>13311</v>
      </c>
      <c r="U12924" s="1">
        <v>45393</v>
      </c>
      <c r="V12924">
        <v>101</v>
      </c>
      <c r="W12924" t="str">
        <f t="shared" si="248"/>
        <v>90-119</v>
      </c>
    </row>
    <row r="12925" spans="1:23" x14ac:dyDescent="0.25">
      <c r="A12925" t="s">
        <v>13174</v>
      </c>
      <c r="B12925">
        <v>4032803717</v>
      </c>
      <c r="C12925">
        <v>6353377660</v>
      </c>
      <c r="D12925" s="1">
        <v>45793</v>
      </c>
      <c r="E12925">
        <v>99233</v>
      </c>
      <c r="F12925">
        <v>81000</v>
      </c>
      <c r="G12925" t="s">
        <v>112</v>
      </c>
      <c r="H12925" s="34">
        <v>64174</v>
      </c>
      <c r="I12925" s="7">
        <v>51339</v>
      </c>
      <c r="J12925" s="7">
        <v>40511.54</v>
      </c>
      <c r="K12925" s="7">
        <v>3640</v>
      </c>
      <c r="L12925" s="7">
        <v>7187.46</v>
      </c>
      <c r="M12925" s="5">
        <v>0.14000000000000001</v>
      </c>
      <c r="N12925" t="s">
        <v>1135</v>
      </c>
      <c r="O12925" t="s">
        <v>30</v>
      </c>
      <c r="P12925" t="s">
        <v>58</v>
      </c>
      <c r="Q12925" t="s">
        <v>32</v>
      </c>
      <c r="R12925" t="s">
        <v>27</v>
      </c>
      <c r="S12925" t="s">
        <v>17</v>
      </c>
      <c r="T12925" t="s">
        <v>13311</v>
      </c>
      <c r="U12925" s="1">
        <v>45890</v>
      </c>
      <c r="V12925">
        <v>97</v>
      </c>
      <c r="W12925" t="str">
        <f t="shared" si="248"/>
        <v>90-119</v>
      </c>
    </row>
    <row r="12926" spans="1:23" x14ac:dyDescent="0.25">
      <c r="A12926" t="s">
        <v>13175</v>
      </c>
      <c r="B12926">
        <v>2931396656</v>
      </c>
      <c r="C12926">
        <v>9880928618</v>
      </c>
      <c r="D12926" s="1">
        <v>45762</v>
      </c>
      <c r="E12926">
        <v>99213</v>
      </c>
      <c r="F12926">
        <v>81000</v>
      </c>
      <c r="G12926" t="s">
        <v>3342</v>
      </c>
      <c r="H12926" s="34">
        <v>89790</v>
      </c>
      <c r="I12926" s="7">
        <v>70934</v>
      </c>
      <c r="J12926" s="7">
        <v>54432.56</v>
      </c>
      <c r="K12926" s="7">
        <v>5152</v>
      </c>
      <c r="L12926" s="7">
        <v>11349.44</v>
      </c>
      <c r="M12926" s="5">
        <v>0.16</v>
      </c>
      <c r="N12926" t="s">
        <v>1138</v>
      </c>
      <c r="O12926" t="s">
        <v>30</v>
      </c>
      <c r="P12926" t="s">
        <v>55</v>
      </c>
      <c r="Q12926" t="s">
        <v>32</v>
      </c>
      <c r="R12926" t="s">
        <v>27</v>
      </c>
      <c r="S12926" t="s">
        <v>27</v>
      </c>
      <c r="T12926" t="s">
        <v>13312</v>
      </c>
      <c r="U12926" s="1">
        <v>45831</v>
      </c>
      <c r="V12926">
        <v>69</v>
      </c>
      <c r="W12926" t="str">
        <f t="shared" si="248"/>
        <v>60-89</v>
      </c>
    </row>
    <row r="12927" spans="1:23" x14ac:dyDescent="0.25">
      <c r="A12927" t="s">
        <v>13176</v>
      </c>
      <c r="B12927">
        <v>7867830193</v>
      </c>
      <c r="C12927">
        <v>5824417503</v>
      </c>
      <c r="D12927" s="1">
        <v>45858</v>
      </c>
      <c r="E12927">
        <v>99221</v>
      </c>
      <c r="F12927">
        <v>99205</v>
      </c>
      <c r="G12927" t="s">
        <v>85</v>
      </c>
      <c r="H12927" s="34">
        <v>84828</v>
      </c>
      <c r="I12927" s="7">
        <v>72104</v>
      </c>
      <c r="J12927" s="7">
        <v>57356.92</v>
      </c>
      <c r="K12927" s="7">
        <v>13305</v>
      </c>
      <c r="L12927" s="7">
        <v>1442.08</v>
      </c>
      <c r="M12927" s="5">
        <v>0.02</v>
      </c>
      <c r="N12927" t="s">
        <v>16</v>
      </c>
      <c r="O12927" t="s">
        <v>27</v>
      </c>
      <c r="P12927" t="s">
        <v>3148</v>
      </c>
      <c r="Q12927" t="s">
        <v>19</v>
      </c>
      <c r="R12927" t="s">
        <v>27</v>
      </c>
      <c r="S12927" t="s">
        <v>27</v>
      </c>
      <c r="T12927" t="s">
        <v>13311</v>
      </c>
      <c r="U12927" s="1">
        <v>45997</v>
      </c>
      <c r="V12927">
        <v>139</v>
      </c>
      <c r="W12927" t="str">
        <f t="shared" si="248"/>
        <v>120-149</v>
      </c>
    </row>
    <row r="12928" spans="1:23" x14ac:dyDescent="0.25">
      <c r="A12928" t="s">
        <v>13177</v>
      </c>
      <c r="B12928">
        <v>182689599</v>
      </c>
      <c r="C12928">
        <v>1215817384</v>
      </c>
      <c r="D12928" s="1">
        <v>45669</v>
      </c>
      <c r="E12928">
        <v>99215</v>
      </c>
      <c r="F12928">
        <v>81000</v>
      </c>
      <c r="G12928" t="s">
        <v>3537</v>
      </c>
      <c r="H12928" s="34">
        <v>77608</v>
      </c>
      <c r="I12928" s="7">
        <v>50445</v>
      </c>
      <c r="J12928" s="7">
        <v>29366.6</v>
      </c>
      <c r="K12928" s="7">
        <v>15025</v>
      </c>
      <c r="L12928" s="7">
        <v>6053.4</v>
      </c>
      <c r="M12928" s="5">
        <v>0.12</v>
      </c>
      <c r="N12928" t="s">
        <v>46</v>
      </c>
      <c r="O12928" t="s">
        <v>27</v>
      </c>
      <c r="P12928" t="s">
        <v>58</v>
      </c>
      <c r="Q12928" t="s">
        <v>19</v>
      </c>
      <c r="R12928" t="s">
        <v>43</v>
      </c>
      <c r="S12928" t="s">
        <v>27</v>
      </c>
      <c r="T12928" t="s">
        <v>13312</v>
      </c>
      <c r="U12928" s="1">
        <v>45771</v>
      </c>
      <c r="V12928">
        <v>102</v>
      </c>
      <c r="W12928" t="str">
        <f t="shared" si="248"/>
        <v>90-119</v>
      </c>
    </row>
    <row r="12929" spans="1:23" x14ac:dyDescent="0.25">
      <c r="A12929" t="s">
        <v>13178</v>
      </c>
      <c r="B12929">
        <v>590218131</v>
      </c>
      <c r="C12929">
        <v>1556148446</v>
      </c>
      <c r="D12929" s="1">
        <v>45777</v>
      </c>
      <c r="E12929">
        <v>99221</v>
      </c>
      <c r="F12929">
        <v>99212</v>
      </c>
      <c r="G12929" t="s">
        <v>296</v>
      </c>
      <c r="H12929" s="34">
        <v>28763</v>
      </c>
      <c r="I12929" s="7">
        <v>23010</v>
      </c>
      <c r="J12929" s="7">
        <v>17583.599999999999</v>
      </c>
      <c r="K12929" s="7">
        <v>2205</v>
      </c>
      <c r="L12929" s="7">
        <v>3221.4</v>
      </c>
      <c r="M12929" s="5">
        <v>0.14000000000000001</v>
      </c>
      <c r="N12929" t="s">
        <v>1135</v>
      </c>
      <c r="O12929" t="s">
        <v>30</v>
      </c>
      <c r="P12929" t="s">
        <v>97</v>
      </c>
      <c r="Q12929" t="s">
        <v>19</v>
      </c>
      <c r="R12929" t="s">
        <v>27</v>
      </c>
      <c r="S12929" t="s">
        <v>21</v>
      </c>
      <c r="T12929" t="s">
        <v>13311</v>
      </c>
      <c r="U12929" s="1">
        <v>45926</v>
      </c>
      <c r="V12929">
        <v>149</v>
      </c>
      <c r="W12929" t="str">
        <f t="shared" si="248"/>
        <v>120-149</v>
      </c>
    </row>
    <row r="12930" spans="1:23" x14ac:dyDescent="0.25">
      <c r="A12930" t="s">
        <v>13179</v>
      </c>
      <c r="B12930">
        <v>4479265730</v>
      </c>
      <c r="C12930">
        <v>8567434381</v>
      </c>
      <c r="D12930" s="1">
        <v>45543</v>
      </c>
      <c r="E12930">
        <v>99221</v>
      </c>
      <c r="F12930">
        <v>99284</v>
      </c>
      <c r="G12930" t="s">
        <v>69</v>
      </c>
      <c r="H12930" s="34">
        <v>87270</v>
      </c>
      <c r="I12930" s="7">
        <v>65453</v>
      </c>
      <c r="J12930" s="7">
        <v>49183.05</v>
      </c>
      <c r="K12930" s="7">
        <v>6452</v>
      </c>
      <c r="L12930" s="7">
        <v>9817.9500000000007</v>
      </c>
      <c r="M12930" s="5">
        <v>0.15</v>
      </c>
      <c r="N12930" t="s">
        <v>1139</v>
      </c>
      <c r="O12930" t="s">
        <v>30</v>
      </c>
      <c r="P12930" t="s">
        <v>35</v>
      </c>
      <c r="Q12930" t="s">
        <v>19</v>
      </c>
      <c r="R12930" t="s">
        <v>21</v>
      </c>
      <c r="S12930" t="s">
        <v>27</v>
      </c>
      <c r="T12930" t="s">
        <v>13311</v>
      </c>
      <c r="U12930" s="1">
        <v>45648</v>
      </c>
      <c r="V12930">
        <v>105</v>
      </c>
      <c r="W12930" t="str">
        <f t="shared" si="248"/>
        <v>90-119</v>
      </c>
    </row>
    <row r="12931" spans="1:23" x14ac:dyDescent="0.25">
      <c r="A12931" t="s">
        <v>13180</v>
      </c>
      <c r="B12931">
        <v>9968643647</v>
      </c>
      <c r="C12931">
        <v>6885852739</v>
      </c>
      <c r="D12931" s="1">
        <v>45617</v>
      </c>
      <c r="E12931">
        <v>99214</v>
      </c>
      <c r="F12931">
        <v>99283</v>
      </c>
      <c r="G12931" t="s">
        <v>45</v>
      </c>
      <c r="H12931" s="34">
        <v>23432</v>
      </c>
      <c r="I12931" s="7">
        <v>18511</v>
      </c>
      <c r="J12931" s="7">
        <v>15549.24</v>
      </c>
      <c r="K12931" s="7">
        <v>0</v>
      </c>
      <c r="L12931" s="7">
        <v>2961.76</v>
      </c>
      <c r="M12931" s="5">
        <v>0.16</v>
      </c>
      <c r="N12931" t="s">
        <v>1138</v>
      </c>
      <c r="O12931" t="s">
        <v>17</v>
      </c>
      <c r="P12931" t="s">
        <v>3148</v>
      </c>
      <c r="Q12931" t="s">
        <v>32</v>
      </c>
      <c r="R12931" t="s">
        <v>20</v>
      </c>
      <c r="S12931" t="s">
        <v>21</v>
      </c>
      <c r="T12931" t="s">
        <v>13311</v>
      </c>
      <c r="U12931" s="1">
        <v>45668</v>
      </c>
      <c r="V12931">
        <v>51</v>
      </c>
      <c r="W12931" t="str">
        <f t="shared" ref="W12931:W12994" si="249">IF(V12931="","",IF(V12931&lt;30,"0-29",IF(V12931&lt;60,"30-59",IF(V12931&lt;90,"60-89",IF(V12931&lt;120,"90-119",IF(V12931&lt;150,"120-149",IF(V12931&lt;180,"150-179",IF(V12931&lt;210,"180-209",IF(V12931&lt;240,"210-239",IF(V12931&lt;270,"240-269",IF(V12931&lt;300,"270-299",IF(V12931&lt;330,"300-329",IF(V12931&lt;360,"330-359","360+")))))))))))))</f>
        <v>30-59</v>
      </c>
    </row>
    <row r="12932" spans="1:23" x14ac:dyDescent="0.25">
      <c r="A12932" t="s">
        <v>13181</v>
      </c>
      <c r="B12932">
        <v>806161729</v>
      </c>
      <c r="C12932">
        <v>854525573</v>
      </c>
      <c r="D12932" s="1">
        <v>45723</v>
      </c>
      <c r="E12932">
        <v>99233</v>
      </c>
      <c r="F12932">
        <v>97110</v>
      </c>
      <c r="G12932" t="s">
        <v>3152</v>
      </c>
      <c r="H12932" s="34">
        <v>90211</v>
      </c>
      <c r="I12932" s="7">
        <v>67658</v>
      </c>
      <c r="J12932" s="7">
        <v>50542.3</v>
      </c>
      <c r="K12932" s="7">
        <v>6967</v>
      </c>
      <c r="L12932" s="7">
        <v>10148.700000000001</v>
      </c>
      <c r="M12932" s="5">
        <v>0.15</v>
      </c>
      <c r="N12932" t="s">
        <v>1139</v>
      </c>
      <c r="O12932" t="s">
        <v>30</v>
      </c>
      <c r="P12932" t="s">
        <v>18</v>
      </c>
      <c r="Q12932" t="s">
        <v>32</v>
      </c>
      <c r="R12932" t="s">
        <v>20</v>
      </c>
      <c r="S12932" t="s">
        <v>27</v>
      </c>
      <c r="T12932" t="s">
        <v>13310</v>
      </c>
      <c r="U12932" s="1">
        <v>45781</v>
      </c>
      <c r="V12932">
        <v>57</v>
      </c>
      <c r="W12932" t="str">
        <f t="shared" si="249"/>
        <v>30-59</v>
      </c>
    </row>
    <row r="12933" spans="1:23" x14ac:dyDescent="0.25">
      <c r="A12933" t="s">
        <v>13182</v>
      </c>
      <c r="B12933">
        <v>566820378</v>
      </c>
      <c r="C12933">
        <v>2965604501</v>
      </c>
      <c r="D12933" s="1">
        <v>45415</v>
      </c>
      <c r="E12933">
        <v>99214</v>
      </c>
      <c r="F12933">
        <v>99214</v>
      </c>
      <c r="G12933" t="s">
        <v>318</v>
      </c>
      <c r="H12933" s="34">
        <v>44542</v>
      </c>
      <c r="I12933" s="7">
        <v>35188</v>
      </c>
      <c r="J12933" s="7">
        <v>26723.919999999998</v>
      </c>
      <c r="K12933" s="7">
        <v>2834</v>
      </c>
      <c r="L12933" s="7">
        <v>5630.08</v>
      </c>
      <c r="M12933" s="5">
        <v>0.16</v>
      </c>
      <c r="N12933" t="s">
        <v>1138</v>
      </c>
      <c r="O12933" t="s">
        <v>30</v>
      </c>
      <c r="P12933" t="s">
        <v>31</v>
      </c>
      <c r="Q12933" t="s">
        <v>32</v>
      </c>
      <c r="R12933" t="s">
        <v>20</v>
      </c>
      <c r="S12933" t="s">
        <v>21</v>
      </c>
      <c r="T12933" t="s">
        <v>13310</v>
      </c>
      <c r="U12933" s="1">
        <v>45561</v>
      </c>
      <c r="V12933">
        <v>146</v>
      </c>
      <c r="W12933" t="str">
        <f t="shared" si="249"/>
        <v>120-149</v>
      </c>
    </row>
    <row r="12934" spans="1:23" x14ac:dyDescent="0.25">
      <c r="A12934" t="s">
        <v>13183</v>
      </c>
      <c r="B12934">
        <v>7928369503</v>
      </c>
      <c r="C12934">
        <v>1922253897</v>
      </c>
      <c r="D12934" s="1">
        <v>45802</v>
      </c>
      <c r="E12934">
        <v>99214</v>
      </c>
      <c r="F12934">
        <v>99201</v>
      </c>
      <c r="G12934" t="s">
        <v>187</v>
      </c>
      <c r="H12934" s="34">
        <v>86242</v>
      </c>
      <c r="I12934" s="7">
        <v>73306</v>
      </c>
      <c r="J12934" s="7">
        <v>65286.880000000005</v>
      </c>
      <c r="K12934" s="7">
        <v>6553</v>
      </c>
      <c r="L12934" s="7">
        <v>1466.12</v>
      </c>
      <c r="M12934" s="5">
        <v>0.02</v>
      </c>
      <c r="N12934" t="s">
        <v>16</v>
      </c>
      <c r="O12934" t="s">
        <v>30</v>
      </c>
      <c r="P12934" t="s">
        <v>18</v>
      </c>
      <c r="Q12934" t="s">
        <v>32</v>
      </c>
      <c r="R12934" t="s">
        <v>38</v>
      </c>
      <c r="S12934" t="s">
        <v>17</v>
      </c>
      <c r="T12934" t="s">
        <v>13311</v>
      </c>
      <c r="U12934" s="1">
        <v>45883</v>
      </c>
      <c r="V12934">
        <v>81</v>
      </c>
      <c r="W12934" t="str">
        <f t="shared" si="249"/>
        <v>60-89</v>
      </c>
    </row>
    <row r="12935" spans="1:23" x14ac:dyDescent="0.25">
      <c r="A12935" t="s">
        <v>13184</v>
      </c>
      <c r="B12935">
        <v>6170705070</v>
      </c>
      <c r="C12935">
        <v>3127413629</v>
      </c>
      <c r="D12935" s="1">
        <v>45713</v>
      </c>
      <c r="E12935">
        <v>99215</v>
      </c>
      <c r="F12935">
        <v>99214</v>
      </c>
      <c r="G12935" t="s">
        <v>270</v>
      </c>
      <c r="H12935" s="34">
        <v>96652</v>
      </c>
      <c r="I12935" s="7">
        <v>69589</v>
      </c>
      <c r="J12935" s="7">
        <v>59084.88</v>
      </c>
      <c r="K12935" s="7">
        <v>4937</v>
      </c>
      <c r="L12935" s="7">
        <v>5567.12</v>
      </c>
      <c r="M12935" s="5">
        <v>0.08</v>
      </c>
      <c r="N12935" t="s">
        <v>24</v>
      </c>
      <c r="O12935" t="s">
        <v>30</v>
      </c>
      <c r="P12935" t="s">
        <v>58</v>
      </c>
      <c r="Q12935" t="s">
        <v>32</v>
      </c>
      <c r="R12935" t="s">
        <v>38</v>
      </c>
      <c r="S12935" t="s">
        <v>17</v>
      </c>
      <c r="T12935" t="s">
        <v>13312</v>
      </c>
      <c r="U12935" s="1">
        <v>45781</v>
      </c>
      <c r="V12935">
        <v>68</v>
      </c>
      <c r="W12935" t="str">
        <f t="shared" si="249"/>
        <v>60-89</v>
      </c>
    </row>
    <row r="12936" spans="1:23" x14ac:dyDescent="0.25">
      <c r="A12936" t="s">
        <v>13185</v>
      </c>
      <c r="B12936">
        <v>5378904927</v>
      </c>
      <c r="C12936">
        <v>101303957</v>
      </c>
      <c r="D12936" s="1">
        <v>45601</v>
      </c>
      <c r="E12936">
        <v>99222</v>
      </c>
      <c r="F12936">
        <v>93000</v>
      </c>
      <c r="G12936" t="s">
        <v>159</v>
      </c>
      <c r="H12936" s="34">
        <v>96191</v>
      </c>
      <c r="I12936" s="7">
        <v>75029</v>
      </c>
      <c r="J12936" s="7">
        <v>60023.199999999997</v>
      </c>
      <c r="K12936" s="7">
        <v>0</v>
      </c>
      <c r="L12936" s="7">
        <v>15005.8</v>
      </c>
      <c r="M12936" s="5">
        <v>0.2</v>
      </c>
      <c r="N12936" t="s">
        <v>3140</v>
      </c>
      <c r="O12936" t="s">
        <v>17</v>
      </c>
      <c r="P12936" t="s">
        <v>18</v>
      </c>
      <c r="Q12936" t="s">
        <v>32</v>
      </c>
      <c r="R12936" t="s">
        <v>38</v>
      </c>
      <c r="S12936" t="s">
        <v>17</v>
      </c>
      <c r="T12936" t="s">
        <v>13312</v>
      </c>
      <c r="U12936" s="1">
        <v>45737</v>
      </c>
      <c r="V12936">
        <v>136</v>
      </c>
      <c r="W12936" t="str">
        <f t="shared" si="249"/>
        <v>120-149</v>
      </c>
    </row>
    <row r="12937" spans="1:23" x14ac:dyDescent="0.25">
      <c r="A12937" t="s">
        <v>13186</v>
      </c>
      <c r="B12937">
        <v>5163635967</v>
      </c>
      <c r="C12937">
        <v>4533016238</v>
      </c>
      <c r="D12937" s="1">
        <v>45531</v>
      </c>
      <c r="E12937">
        <v>99233</v>
      </c>
      <c r="F12937">
        <v>99284</v>
      </c>
      <c r="G12937" t="s">
        <v>42</v>
      </c>
      <c r="H12937" s="34">
        <v>38106</v>
      </c>
      <c r="I12937" s="7">
        <v>31247</v>
      </c>
      <c r="J12937" s="7">
        <v>22166.54</v>
      </c>
      <c r="K12937" s="7">
        <v>3456</v>
      </c>
      <c r="L12937" s="7">
        <v>5624.46</v>
      </c>
      <c r="M12937" s="5">
        <v>0.18</v>
      </c>
      <c r="N12937" t="s">
        <v>3141</v>
      </c>
      <c r="O12937" t="s">
        <v>30</v>
      </c>
      <c r="P12937" t="s">
        <v>25</v>
      </c>
      <c r="Q12937" t="s">
        <v>32</v>
      </c>
      <c r="R12937" t="s">
        <v>26</v>
      </c>
      <c r="S12937" t="s">
        <v>27</v>
      </c>
      <c r="T12937" t="s">
        <v>13311</v>
      </c>
      <c r="U12937" s="1">
        <v>45702</v>
      </c>
      <c r="V12937">
        <v>171</v>
      </c>
      <c r="W12937" t="str">
        <f t="shared" si="249"/>
        <v>150-179</v>
      </c>
    </row>
    <row r="12938" spans="1:23" x14ac:dyDescent="0.25">
      <c r="A12938" t="s">
        <v>13187</v>
      </c>
      <c r="B12938">
        <v>7372545928</v>
      </c>
      <c r="C12938">
        <v>6089286068</v>
      </c>
      <c r="D12938" s="1">
        <v>45577</v>
      </c>
      <c r="E12938">
        <v>99232</v>
      </c>
      <c r="F12938">
        <v>99211</v>
      </c>
      <c r="G12938" t="s">
        <v>129</v>
      </c>
      <c r="H12938" s="34">
        <v>86470</v>
      </c>
      <c r="I12938" s="7">
        <v>68311</v>
      </c>
      <c r="J12938" s="7">
        <v>57381.24</v>
      </c>
      <c r="K12938" s="7">
        <v>0</v>
      </c>
      <c r="L12938" s="7">
        <v>10929.76</v>
      </c>
      <c r="M12938" s="5">
        <v>0.16</v>
      </c>
      <c r="N12938" t="s">
        <v>1138</v>
      </c>
      <c r="O12938" t="s">
        <v>17</v>
      </c>
      <c r="P12938" t="s">
        <v>35</v>
      </c>
      <c r="Q12938" t="s">
        <v>32</v>
      </c>
      <c r="R12938" t="s">
        <v>27</v>
      </c>
      <c r="S12938" t="s">
        <v>27</v>
      </c>
      <c r="T12938" t="s">
        <v>13312</v>
      </c>
      <c r="U12938" s="1">
        <v>45745</v>
      </c>
      <c r="V12938">
        <v>168</v>
      </c>
      <c r="W12938" t="str">
        <f t="shared" si="249"/>
        <v>150-179</v>
      </c>
    </row>
    <row r="12939" spans="1:23" x14ac:dyDescent="0.25">
      <c r="A12939" t="s">
        <v>13188</v>
      </c>
      <c r="B12939">
        <v>6542215824</v>
      </c>
      <c r="C12939">
        <v>8650775043</v>
      </c>
      <c r="D12939" s="1">
        <v>45373</v>
      </c>
      <c r="E12939">
        <v>99213</v>
      </c>
      <c r="F12939">
        <v>99205</v>
      </c>
      <c r="G12939" t="s">
        <v>320</v>
      </c>
      <c r="H12939" s="34">
        <v>66361</v>
      </c>
      <c r="I12939" s="7">
        <v>51762</v>
      </c>
      <c r="J12939" s="7">
        <v>41409.599999999999</v>
      </c>
      <c r="K12939" s="7">
        <v>0</v>
      </c>
      <c r="L12939" s="7">
        <v>10352.4</v>
      </c>
      <c r="M12939" s="5">
        <v>0.2</v>
      </c>
      <c r="N12939" t="s">
        <v>3140</v>
      </c>
      <c r="O12939" t="s">
        <v>17</v>
      </c>
      <c r="P12939" t="s">
        <v>40</v>
      </c>
      <c r="Q12939" t="s">
        <v>32</v>
      </c>
      <c r="R12939" t="s">
        <v>21</v>
      </c>
      <c r="S12939" t="s">
        <v>17</v>
      </c>
      <c r="T12939" t="s">
        <v>13311</v>
      </c>
      <c r="U12939" s="1">
        <v>45417</v>
      </c>
      <c r="V12939">
        <v>44</v>
      </c>
      <c r="W12939" t="str">
        <f t="shared" si="249"/>
        <v>30-59</v>
      </c>
    </row>
    <row r="12940" spans="1:23" x14ac:dyDescent="0.25">
      <c r="A12940" t="s">
        <v>13189</v>
      </c>
      <c r="B12940">
        <v>8206015247</v>
      </c>
      <c r="C12940">
        <v>9755544023</v>
      </c>
      <c r="D12940" s="1">
        <v>45699</v>
      </c>
      <c r="E12940">
        <v>99231</v>
      </c>
      <c r="F12940">
        <v>36415</v>
      </c>
      <c r="G12940" t="s">
        <v>102</v>
      </c>
      <c r="H12940" s="34">
        <v>54804</v>
      </c>
      <c r="I12940" s="7">
        <v>42747</v>
      </c>
      <c r="J12940" s="7">
        <v>30893.599999999999</v>
      </c>
      <c r="K12940" s="7">
        <v>3304</v>
      </c>
      <c r="L12940" s="7">
        <v>8549.4</v>
      </c>
      <c r="M12940" s="5">
        <v>0.2</v>
      </c>
      <c r="N12940" t="s">
        <v>3140</v>
      </c>
      <c r="O12940" t="s">
        <v>30</v>
      </c>
      <c r="P12940" t="s">
        <v>3147</v>
      </c>
      <c r="Q12940" t="s">
        <v>32</v>
      </c>
      <c r="R12940" t="s">
        <v>43</v>
      </c>
      <c r="S12940" t="s">
        <v>17</v>
      </c>
      <c r="T12940" t="s">
        <v>13310</v>
      </c>
      <c r="U12940" s="1">
        <v>45839</v>
      </c>
      <c r="V12940">
        <v>140</v>
      </c>
      <c r="W12940" t="str">
        <f t="shared" si="249"/>
        <v>120-149</v>
      </c>
    </row>
    <row r="12941" spans="1:23" x14ac:dyDescent="0.25">
      <c r="A12941" t="s">
        <v>13190</v>
      </c>
      <c r="B12941">
        <v>7750940658</v>
      </c>
      <c r="C12941">
        <v>2899890393</v>
      </c>
      <c r="D12941" s="1">
        <v>45795</v>
      </c>
      <c r="E12941">
        <v>99215</v>
      </c>
      <c r="F12941">
        <v>99214</v>
      </c>
      <c r="G12941" t="s">
        <v>89</v>
      </c>
      <c r="H12941" s="34">
        <v>82756</v>
      </c>
      <c r="I12941" s="7">
        <v>70343</v>
      </c>
      <c r="J12941" s="7">
        <v>64105.14</v>
      </c>
      <c r="K12941" s="7">
        <v>4831</v>
      </c>
      <c r="L12941" s="7">
        <v>1406.86</v>
      </c>
      <c r="M12941" s="5">
        <v>0.02</v>
      </c>
      <c r="N12941" t="s">
        <v>16</v>
      </c>
      <c r="O12941" t="s">
        <v>30</v>
      </c>
      <c r="P12941" t="s">
        <v>3150</v>
      </c>
      <c r="Q12941" t="s">
        <v>32</v>
      </c>
      <c r="R12941" t="s">
        <v>43</v>
      </c>
      <c r="S12941" t="s">
        <v>21</v>
      </c>
      <c r="T12941" t="s">
        <v>13312</v>
      </c>
      <c r="U12941" s="1">
        <v>45961</v>
      </c>
      <c r="V12941">
        <v>166</v>
      </c>
      <c r="W12941" t="str">
        <f t="shared" si="249"/>
        <v>150-179</v>
      </c>
    </row>
    <row r="12942" spans="1:23" x14ac:dyDescent="0.25">
      <c r="A12942" t="s">
        <v>13191</v>
      </c>
      <c r="B12942">
        <v>3041852365</v>
      </c>
      <c r="C12942">
        <v>8933627884</v>
      </c>
      <c r="D12942" s="1">
        <v>45545</v>
      </c>
      <c r="E12942">
        <v>99214</v>
      </c>
      <c r="F12942">
        <v>81000</v>
      </c>
      <c r="G12942" t="s">
        <v>102</v>
      </c>
      <c r="H12942" s="34">
        <v>31042</v>
      </c>
      <c r="I12942" s="7">
        <v>25454</v>
      </c>
      <c r="J12942" s="7">
        <v>18366.28</v>
      </c>
      <c r="K12942" s="7">
        <v>2506</v>
      </c>
      <c r="L12942" s="7">
        <v>4581.72</v>
      </c>
      <c r="M12942" s="5">
        <v>0.18</v>
      </c>
      <c r="N12942" t="s">
        <v>3141</v>
      </c>
      <c r="O12942" t="s">
        <v>30</v>
      </c>
      <c r="P12942" t="s">
        <v>3146</v>
      </c>
      <c r="Q12942" t="s">
        <v>19</v>
      </c>
      <c r="R12942" t="s">
        <v>20</v>
      </c>
      <c r="S12942" t="s">
        <v>17</v>
      </c>
      <c r="T12942" t="s">
        <v>13310</v>
      </c>
      <c r="U12942" s="1">
        <v>45677</v>
      </c>
      <c r="V12942">
        <v>132</v>
      </c>
      <c r="W12942" t="str">
        <f t="shared" si="249"/>
        <v>120-149</v>
      </c>
    </row>
    <row r="12943" spans="1:23" x14ac:dyDescent="0.25">
      <c r="A12943" t="s">
        <v>13192</v>
      </c>
      <c r="B12943">
        <v>5204784152</v>
      </c>
      <c r="C12943">
        <v>3231036785</v>
      </c>
      <c r="D12943" s="1">
        <v>45919</v>
      </c>
      <c r="E12943">
        <v>99232</v>
      </c>
      <c r="F12943">
        <v>99213</v>
      </c>
      <c r="G12943" t="s">
        <v>3220</v>
      </c>
      <c r="H12943" s="34">
        <v>77876</v>
      </c>
      <c r="I12943" s="7">
        <v>58407</v>
      </c>
      <c r="J12943" s="7">
        <v>43209.95</v>
      </c>
      <c r="K12943" s="7">
        <v>6436</v>
      </c>
      <c r="L12943" s="7">
        <v>8761.0499999999993</v>
      </c>
      <c r="M12943" s="5">
        <v>0.15</v>
      </c>
      <c r="N12943" t="s">
        <v>1139</v>
      </c>
      <c r="O12943" t="s">
        <v>30</v>
      </c>
      <c r="P12943" t="s">
        <v>3146</v>
      </c>
      <c r="Q12943" t="s">
        <v>19</v>
      </c>
      <c r="R12943" t="s">
        <v>43</v>
      </c>
      <c r="S12943" t="s">
        <v>17</v>
      </c>
      <c r="T12943" t="s">
        <v>13310</v>
      </c>
      <c r="U12943" s="1">
        <v>46073</v>
      </c>
      <c r="V12943">
        <v>154</v>
      </c>
      <c r="W12943" t="str">
        <f t="shared" si="249"/>
        <v>150-179</v>
      </c>
    </row>
    <row r="12944" spans="1:23" x14ac:dyDescent="0.25">
      <c r="A12944" t="s">
        <v>13193</v>
      </c>
      <c r="B12944">
        <v>5165067675</v>
      </c>
      <c r="C12944">
        <v>9460452357</v>
      </c>
      <c r="D12944" s="1">
        <v>45354</v>
      </c>
      <c r="E12944">
        <v>99232</v>
      </c>
      <c r="F12944">
        <v>99213</v>
      </c>
      <c r="G12944" t="s">
        <v>3843</v>
      </c>
      <c r="H12944" s="34">
        <v>78336</v>
      </c>
      <c r="I12944" s="7">
        <v>64236</v>
      </c>
      <c r="J12944" s="7">
        <v>30334.52</v>
      </c>
      <c r="K12944" s="7">
        <v>22339</v>
      </c>
      <c r="L12944" s="7">
        <v>11562.48</v>
      </c>
      <c r="M12944" s="5">
        <v>0.18</v>
      </c>
      <c r="N12944" t="s">
        <v>3141</v>
      </c>
      <c r="O12944" t="s">
        <v>27</v>
      </c>
      <c r="P12944" t="s">
        <v>3148</v>
      </c>
      <c r="Q12944" t="s">
        <v>19</v>
      </c>
      <c r="R12944" t="s">
        <v>20</v>
      </c>
      <c r="S12944" t="s">
        <v>21</v>
      </c>
      <c r="T12944" t="s">
        <v>13310</v>
      </c>
      <c r="U12944" s="1">
        <v>45521</v>
      </c>
      <c r="V12944">
        <v>167</v>
      </c>
      <c r="W12944" t="str">
        <f t="shared" si="249"/>
        <v>150-179</v>
      </c>
    </row>
    <row r="12945" spans="1:23" x14ac:dyDescent="0.25">
      <c r="A12945" t="s">
        <v>13194</v>
      </c>
      <c r="B12945">
        <v>8594610860</v>
      </c>
      <c r="C12945">
        <v>3462842198</v>
      </c>
      <c r="D12945" s="1">
        <v>45921</v>
      </c>
      <c r="E12945">
        <v>99233</v>
      </c>
      <c r="F12945">
        <v>99284</v>
      </c>
      <c r="G12945" t="s">
        <v>187</v>
      </c>
      <c r="H12945" s="34">
        <v>83796</v>
      </c>
      <c r="I12945" s="7">
        <v>65361</v>
      </c>
      <c r="J12945" s="7">
        <v>27783.8</v>
      </c>
      <c r="K12945" s="7">
        <v>24505</v>
      </c>
      <c r="L12945" s="7">
        <v>13072.2</v>
      </c>
      <c r="M12945" s="5">
        <v>0.2</v>
      </c>
      <c r="N12945" t="s">
        <v>3140</v>
      </c>
      <c r="O12945" t="s">
        <v>27</v>
      </c>
      <c r="P12945" t="s">
        <v>97</v>
      </c>
      <c r="Q12945" t="s">
        <v>32</v>
      </c>
      <c r="R12945" t="s">
        <v>21</v>
      </c>
      <c r="S12945" t="s">
        <v>21</v>
      </c>
      <c r="T12945" t="s">
        <v>13310</v>
      </c>
      <c r="U12945" s="1">
        <v>45997</v>
      </c>
      <c r="V12945">
        <v>76</v>
      </c>
      <c r="W12945" t="str">
        <f t="shared" si="249"/>
        <v>60-89</v>
      </c>
    </row>
    <row r="12946" spans="1:23" x14ac:dyDescent="0.25">
      <c r="A12946" t="s">
        <v>13195</v>
      </c>
      <c r="B12946">
        <v>5641012125</v>
      </c>
      <c r="C12946">
        <v>192956122</v>
      </c>
      <c r="D12946" s="1">
        <v>45540</v>
      </c>
      <c r="E12946">
        <v>99213</v>
      </c>
      <c r="F12946">
        <v>99202</v>
      </c>
      <c r="G12946" t="s">
        <v>102</v>
      </c>
      <c r="H12946" s="34">
        <v>49627</v>
      </c>
      <c r="I12946" s="7">
        <v>37220</v>
      </c>
      <c r="J12946" s="7">
        <v>16588</v>
      </c>
      <c r="K12946" s="7">
        <v>15049</v>
      </c>
      <c r="L12946" s="7">
        <v>5583</v>
      </c>
      <c r="M12946" s="5">
        <v>0.15</v>
      </c>
      <c r="N12946" t="s">
        <v>1139</v>
      </c>
      <c r="O12946" t="s">
        <v>27</v>
      </c>
      <c r="P12946" t="s">
        <v>40</v>
      </c>
      <c r="Q12946" t="s">
        <v>19</v>
      </c>
      <c r="R12946" t="s">
        <v>21</v>
      </c>
      <c r="S12946" t="s">
        <v>17</v>
      </c>
      <c r="T12946" t="s">
        <v>13310</v>
      </c>
      <c r="U12946" s="1">
        <v>45575</v>
      </c>
      <c r="V12946">
        <v>35</v>
      </c>
      <c r="W12946" t="str">
        <f t="shared" si="249"/>
        <v>30-59</v>
      </c>
    </row>
    <row r="12947" spans="1:23" x14ac:dyDescent="0.25">
      <c r="A12947" t="s">
        <v>13196</v>
      </c>
      <c r="B12947">
        <v>4771437417</v>
      </c>
      <c r="C12947">
        <v>6951153116</v>
      </c>
      <c r="D12947" s="1">
        <v>45834</v>
      </c>
      <c r="E12947">
        <v>99213</v>
      </c>
      <c r="F12947">
        <v>99285</v>
      </c>
      <c r="G12947" t="s">
        <v>3342</v>
      </c>
      <c r="H12947" s="34">
        <v>28809</v>
      </c>
      <c r="I12947" s="7">
        <v>20742</v>
      </c>
      <c r="J12947" s="7">
        <v>13015.64</v>
      </c>
      <c r="K12947" s="7">
        <v>6067</v>
      </c>
      <c r="L12947" s="7">
        <v>1659.36</v>
      </c>
      <c r="M12947" s="5">
        <v>0.08</v>
      </c>
      <c r="N12947" t="s">
        <v>24</v>
      </c>
      <c r="O12947" t="s">
        <v>27</v>
      </c>
      <c r="P12947" t="s">
        <v>55</v>
      </c>
      <c r="Q12947" t="s">
        <v>32</v>
      </c>
      <c r="R12947" t="s">
        <v>26</v>
      </c>
      <c r="S12947" t="s">
        <v>21</v>
      </c>
      <c r="T12947" t="s">
        <v>13312</v>
      </c>
      <c r="U12947" s="1">
        <v>45907</v>
      </c>
      <c r="V12947">
        <v>73</v>
      </c>
      <c r="W12947" t="str">
        <f t="shared" si="249"/>
        <v>60-89</v>
      </c>
    </row>
    <row r="12948" spans="1:23" x14ac:dyDescent="0.25">
      <c r="A12948" t="s">
        <v>13197</v>
      </c>
      <c r="B12948">
        <v>7550607085</v>
      </c>
      <c r="C12948">
        <v>4588832736</v>
      </c>
      <c r="D12948" s="1">
        <v>45417</v>
      </c>
      <c r="E12948">
        <v>99223</v>
      </c>
      <c r="F12948">
        <v>99202</v>
      </c>
      <c r="G12948" t="s">
        <v>48</v>
      </c>
      <c r="H12948" s="34">
        <v>42972</v>
      </c>
      <c r="I12948" s="7">
        <v>33518</v>
      </c>
      <c r="J12948" s="7">
        <v>26814.400000000001</v>
      </c>
      <c r="K12948" s="7">
        <v>0</v>
      </c>
      <c r="L12948" s="7">
        <v>6703.6</v>
      </c>
      <c r="M12948" s="5">
        <v>0.2</v>
      </c>
      <c r="N12948" t="s">
        <v>3140</v>
      </c>
      <c r="O12948" t="s">
        <v>17</v>
      </c>
      <c r="P12948" t="s">
        <v>25</v>
      </c>
      <c r="Q12948" t="s">
        <v>19</v>
      </c>
      <c r="R12948" t="s">
        <v>21</v>
      </c>
      <c r="S12948" t="s">
        <v>17</v>
      </c>
      <c r="T12948" t="s">
        <v>13311</v>
      </c>
      <c r="U12948" s="1">
        <v>45588</v>
      </c>
      <c r="V12948">
        <v>171</v>
      </c>
      <c r="W12948" t="str">
        <f t="shared" si="249"/>
        <v>150-179</v>
      </c>
    </row>
    <row r="12949" spans="1:23" x14ac:dyDescent="0.25">
      <c r="A12949" t="s">
        <v>13198</v>
      </c>
      <c r="B12949">
        <v>2853174340</v>
      </c>
      <c r="C12949">
        <v>8096387041</v>
      </c>
      <c r="D12949" s="1">
        <v>45464</v>
      </c>
      <c r="E12949">
        <v>99221</v>
      </c>
      <c r="F12949">
        <v>80053</v>
      </c>
      <c r="G12949" t="s">
        <v>114</v>
      </c>
      <c r="H12949" s="34">
        <v>96540</v>
      </c>
      <c r="I12949" s="7">
        <v>72405</v>
      </c>
      <c r="J12949" s="7">
        <v>51912.25</v>
      </c>
      <c r="K12949" s="7">
        <v>9632</v>
      </c>
      <c r="L12949" s="7">
        <v>10860.75</v>
      </c>
      <c r="M12949" s="5">
        <v>0.15</v>
      </c>
      <c r="N12949" t="s">
        <v>1139</v>
      </c>
      <c r="O12949" t="s">
        <v>30</v>
      </c>
      <c r="P12949" t="s">
        <v>18</v>
      </c>
      <c r="Q12949" t="s">
        <v>32</v>
      </c>
      <c r="R12949" t="s">
        <v>38</v>
      </c>
      <c r="S12949" t="s">
        <v>21</v>
      </c>
      <c r="T12949" t="s">
        <v>13310</v>
      </c>
      <c r="U12949" s="1">
        <v>45629</v>
      </c>
      <c r="V12949">
        <v>165</v>
      </c>
      <c r="W12949" t="str">
        <f t="shared" si="249"/>
        <v>150-179</v>
      </c>
    </row>
    <row r="12950" spans="1:23" x14ac:dyDescent="0.25">
      <c r="A12950" t="s">
        <v>13199</v>
      </c>
      <c r="B12950">
        <v>8090371544</v>
      </c>
      <c r="C12950">
        <v>1276698571</v>
      </c>
      <c r="D12950" s="1">
        <v>45410</v>
      </c>
      <c r="E12950">
        <v>99215</v>
      </c>
      <c r="F12950">
        <v>99204</v>
      </c>
      <c r="G12950" t="s">
        <v>3158</v>
      </c>
      <c r="H12950" s="34">
        <v>56889</v>
      </c>
      <c r="I12950" s="7">
        <v>45511</v>
      </c>
      <c r="J12950" s="7">
        <v>36147.46</v>
      </c>
      <c r="K12950" s="7">
        <v>2992</v>
      </c>
      <c r="L12950" s="7">
        <v>6371.54</v>
      </c>
      <c r="M12950" s="5">
        <v>0.14000000000000001</v>
      </c>
      <c r="N12950" t="s">
        <v>1135</v>
      </c>
      <c r="O12950" t="s">
        <v>30</v>
      </c>
      <c r="P12950" t="s">
        <v>55</v>
      </c>
      <c r="Q12950" t="s">
        <v>32</v>
      </c>
      <c r="R12950" t="s">
        <v>43</v>
      </c>
      <c r="S12950" t="s">
        <v>27</v>
      </c>
      <c r="T12950" t="s">
        <v>13310</v>
      </c>
      <c r="U12950" s="1">
        <v>45495</v>
      </c>
      <c r="V12950">
        <v>85</v>
      </c>
      <c r="W12950" t="str">
        <f t="shared" si="249"/>
        <v>60-89</v>
      </c>
    </row>
    <row r="12951" spans="1:23" x14ac:dyDescent="0.25">
      <c r="A12951" t="s">
        <v>13200</v>
      </c>
      <c r="B12951">
        <v>7881807309</v>
      </c>
      <c r="C12951">
        <v>1280415200</v>
      </c>
      <c r="D12951" s="1">
        <v>45439</v>
      </c>
      <c r="E12951">
        <v>99231</v>
      </c>
      <c r="F12951">
        <v>99284</v>
      </c>
      <c r="G12951" t="s">
        <v>268</v>
      </c>
      <c r="H12951" s="34">
        <v>49661</v>
      </c>
      <c r="I12951" s="7">
        <v>39729</v>
      </c>
      <c r="J12951" s="7">
        <v>30142.94</v>
      </c>
      <c r="K12951" s="7">
        <v>4024</v>
      </c>
      <c r="L12951" s="7">
        <v>5562.06</v>
      </c>
      <c r="M12951" s="5">
        <v>0.14000000000000001</v>
      </c>
      <c r="N12951" t="s">
        <v>1135</v>
      </c>
      <c r="O12951" t="s">
        <v>30</v>
      </c>
      <c r="P12951" t="s">
        <v>55</v>
      </c>
      <c r="Q12951" t="s">
        <v>32</v>
      </c>
      <c r="R12951" t="s">
        <v>21</v>
      </c>
      <c r="S12951" t="s">
        <v>17</v>
      </c>
      <c r="T12951" t="s">
        <v>13311</v>
      </c>
      <c r="U12951" s="1">
        <v>45618</v>
      </c>
      <c r="V12951">
        <v>179</v>
      </c>
      <c r="W12951" t="str">
        <f t="shared" si="249"/>
        <v>150-179</v>
      </c>
    </row>
    <row r="12952" spans="1:23" x14ac:dyDescent="0.25">
      <c r="A12952" t="s">
        <v>13201</v>
      </c>
      <c r="B12952">
        <v>3572208790</v>
      </c>
      <c r="C12952">
        <v>7222506679</v>
      </c>
      <c r="D12952" s="1">
        <v>45934</v>
      </c>
      <c r="E12952">
        <v>99213</v>
      </c>
      <c r="F12952">
        <v>99204</v>
      </c>
      <c r="G12952" t="s">
        <v>3373</v>
      </c>
      <c r="H12952" s="34">
        <v>52749</v>
      </c>
      <c r="I12952" s="7">
        <v>41144</v>
      </c>
      <c r="J12952" s="7">
        <v>32915.199999999997</v>
      </c>
      <c r="K12952" s="7">
        <v>0</v>
      </c>
      <c r="L12952" s="7">
        <v>8228.7999999999993</v>
      </c>
      <c r="M12952" s="5">
        <v>0.2</v>
      </c>
      <c r="N12952" t="s">
        <v>3140</v>
      </c>
      <c r="O12952" t="s">
        <v>17</v>
      </c>
      <c r="P12952" t="s">
        <v>3147</v>
      </c>
      <c r="Q12952" t="s">
        <v>19</v>
      </c>
      <c r="R12952" t="s">
        <v>26</v>
      </c>
      <c r="S12952" t="s">
        <v>21</v>
      </c>
      <c r="T12952" t="s">
        <v>13310</v>
      </c>
      <c r="U12952" s="1">
        <v>46025</v>
      </c>
      <c r="V12952">
        <v>91</v>
      </c>
      <c r="W12952" t="str">
        <f t="shared" si="249"/>
        <v>90-119</v>
      </c>
    </row>
    <row r="12953" spans="1:23" x14ac:dyDescent="0.25">
      <c r="A12953" t="s">
        <v>13202</v>
      </c>
      <c r="B12953">
        <v>8910803242</v>
      </c>
      <c r="C12953">
        <v>6338945644</v>
      </c>
      <c r="D12953" s="1">
        <v>45704</v>
      </c>
      <c r="E12953">
        <v>99232</v>
      </c>
      <c r="F12953">
        <v>99283</v>
      </c>
      <c r="G12953" t="s">
        <v>3328</v>
      </c>
      <c r="H12953" s="34">
        <v>77450</v>
      </c>
      <c r="I12953" s="7">
        <v>60411</v>
      </c>
      <c r="J12953" s="7">
        <v>48328.800000000003</v>
      </c>
      <c r="K12953" s="7">
        <v>0</v>
      </c>
      <c r="L12953" s="7">
        <v>12082.2</v>
      </c>
      <c r="M12953" s="5">
        <v>0.2</v>
      </c>
      <c r="N12953" t="s">
        <v>3140</v>
      </c>
      <c r="O12953" t="s">
        <v>17</v>
      </c>
      <c r="P12953" t="s">
        <v>58</v>
      </c>
      <c r="Q12953" t="s">
        <v>19</v>
      </c>
      <c r="R12953" t="s">
        <v>20</v>
      </c>
      <c r="S12953" t="s">
        <v>21</v>
      </c>
      <c r="T12953" t="s">
        <v>13310</v>
      </c>
      <c r="U12953" s="1">
        <v>45771</v>
      </c>
      <c r="V12953">
        <v>67</v>
      </c>
      <c r="W12953" t="str">
        <f t="shared" si="249"/>
        <v>60-89</v>
      </c>
    </row>
    <row r="12954" spans="1:23" x14ac:dyDescent="0.25">
      <c r="A12954" t="s">
        <v>13203</v>
      </c>
      <c r="B12954">
        <v>5709196443</v>
      </c>
      <c r="C12954">
        <v>6929868294</v>
      </c>
      <c r="D12954" s="1">
        <v>45937</v>
      </c>
      <c r="E12954">
        <v>99214</v>
      </c>
      <c r="F12954">
        <v>81000</v>
      </c>
      <c r="G12954" t="s">
        <v>129</v>
      </c>
      <c r="H12954" s="34">
        <v>71264</v>
      </c>
      <c r="I12954" s="7">
        <v>57011</v>
      </c>
      <c r="J12954" s="7">
        <v>43766.46</v>
      </c>
      <c r="K12954" s="7">
        <v>5263</v>
      </c>
      <c r="L12954" s="7">
        <v>7981.54</v>
      </c>
      <c r="M12954" s="5">
        <v>0.14000000000000001</v>
      </c>
      <c r="N12954" t="s">
        <v>1135</v>
      </c>
      <c r="O12954" t="s">
        <v>30</v>
      </c>
      <c r="P12954" t="s">
        <v>3150</v>
      </c>
      <c r="Q12954" t="s">
        <v>32</v>
      </c>
      <c r="R12954" t="s">
        <v>21</v>
      </c>
      <c r="S12954" t="s">
        <v>27</v>
      </c>
      <c r="T12954" t="s">
        <v>13311</v>
      </c>
      <c r="U12954" s="1">
        <v>46095</v>
      </c>
      <c r="V12954">
        <v>158</v>
      </c>
      <c r="W12954" t="str">
        <f t="shared" si="249"/>
        <v>150-179</v>
      </c>
    </row>
    <row r="12955" spans="1:23" x14ac:dyDescent="0.25">
      <c r="A12955" t="s">
        <v>13204</v>
      </c>
      <c r="B12955">
        <v>4409817312</v>
      </c>
      <c r="C12955">
        <v>701698148</v>
      </c>
      <c r="D12955" s="1">
        <v>45873</v>
      </c>
      <c r="E12955">
        <v>99214</v>
      </c>
      <c r="F12955">
        <v>99292</v>
      </c>
      <c r="G12955" t="s">
        <v>3377</v>
      </c>
      <c r="H12955" s="34">
        <v>86835</v>
      </c>
      <c r="I12955" s="7">
        <v>65126</v>
      </c>
      <c r="J12955" s="7">
        <v>50312.1</v>
      </c>
      <c r="K12955" s="7">
        <v>5045</v>
      </c>
      <c r="L12955" s="7">
        <v>9768.9</v>
      </c>
      <c r="M12955" s="5">
        <v>0.15</v>
      </c>
      <c r="N12955" t="s">
        <v>1139</v>
      </c>
      <c r="O12955" t="s">
        <v>30</v>
      </c>
      <c r="P12955" t="s">
        <v>58</v>
      </c>
      <c r="Q12955" t="s">
        <v>32</v>
      </c>
      <c r="R12955" t="s">
        <v>20</v>
      </c>
      <c r="S12955" t="s">
        <v>27</v>
      </c>
      <c r="T12955" t="s">
        <v>13311</v>
      </c>
      <c r="U12955" s="1">
        <v>45952</v>
      </c>
      <c r="V12955">
        <v>79</v>
      </c>
      <c r="W12955" t="str">
        <f t="shared" si="249"/>
        <v>60-89</v>
      </c>
    </row>
    <row r="12956" spans="1:23" x14ac:dyDescent="0.25">
      <c r="A12956" t="s">
        <v>13205</v>
      </c>
      <c r="B12956">
        <v>597364216</v>
      </c>
      <c r="C12956">
        <v>1788161843</v>
      </c>
      <c r="D12956" s="1">
        <v>45494</v>
      </c>
      <c r="E12956">
        <v>99233</v>
      </c>
      <c r="F12956">
        <v>81000</v>
      </c>
      <c r="G12956" t="s">
        <v>3548</v>
      </c>
      <c r="H12956" s="34">
        <v>69927</v>
      </c>
      <c r="I12956" s="7">
        <v>55242</v>
      </c>
      <c r="J12956" s="7">
        <v>39587.279999999999</v>
      </c>
      <c r="K12956" s="7">
        <v>6816</v>
      </c>
      <c r="L12956" s="7">
        <v>8838.7199999999993</v>
      </c>
      <c r="M12956" s="5">
        <v>0.16</v>
      </c>
      <c r="N12956" t="s">
        <v>1138</v>
      </c>
      <c r="O12956" t="s">
        <v>30</v>
      </c>
      <c r="P12956" t="s">
        <v>3148</v>
      </c>
      <c r="Q12956" t="s">
        <v>19</v>
      </c>
      <c r="R12956" t="s">
        <v>43</v>
      </c>
      <c r="S12956" t="s">
        <v>17</v>
      </c>
      <c r="T12956" t="s">
        <v>13311</v>
      </c>
      <c r="U12956" s="1">
        <v>45588</v>
      </c>
      <c r="V12956">
        <v>94</v>
      </c>
      <c r="W12956" t="str">
        <f t="shared" si="249"/>
        <v>90-119</v>
      </c>
    </row>
    <row r="12957" spans="1:23" x14ac:dyDescent="0.25">
      <c r="A12957" t="s">
        <v>13206</v>
      </c>
      <c r="B12957">
        <v>5168219213</v>
      </c>
      <c r="C12957">
        <v>2936849162</v>
      </c>
      <c r="D12957" s="1">
        <v>45442</v>
      </c>
      <c r="E12957">
        <v>99233</v>
      </c>
      <c r="F12957">
        <v>99203</v>
      </c>
      <c r="G12957" t="s">
        <v>3537</v>
      </c>
      <c r="H12957" s="34">
        <v>31442</v>
      </c>
      <c r="I12957" s="7">
        <v>23582</v>
      </c>
      <c r="J12957" s="7">
        <v>17726.7</v>
      </c>
      <c r="K12957" s="7">
        <v>2318</v>
      </c>
      <c r="L12957" s="7">
        <v>3537.3</v>
      </c>
      <c r="M12957" s="5">
        <v>0.15</v>
      </c>
      <c r="N12957" t="s">
        <v>1139</v>
      </c>
      <c r="O12957" t="s">
        <v>30</v>
      </c>
      <c r="P12957" t="s">
        <v>3147</v>
      </c>
      <c r="Q12957" t="s">
        <v>19</v>
      </c>
      <c r="R12957" t="s">
        <v>43</v>
      </c>
      <c r="S12957" t="s">
        <v>27</v>
      </c>
      <c r="T12957" t="s">
        <v>13310</v>
      </c>
      <c r="U12957" s="1">
        <v>45589</v>
      </c>
      <c r="V12957">
        <v>147</v>
      </c>
      <c r="W12957" t="str">
        <f t="shared" si="249"/>
        <v>120-149</v>
      </c>
    </row>
    <row r="12958" spans="1:23" x14ac:dyDescent="0.25">
      <c r="A12958" t="s">
        <v>13207</v>
      </c>
      <c r="B12958">
        <v>8780489599</v>
      </c>
      <c r="C12958">
        <v>1117212215</v>
      </c>
      <c r="D12958" s="1">
        <v>45297</v>
      </c>
      <c r="E12958">
        <v>99215</v>
      </c>
      <c r="F12958">
        <v>97110</v>
      </c>
      <c r="G12958" t="s">
        <v>3494</v>
      </c>
      <c r="H12958" s="34">
        <v>78506</v>
      </c>
      <c r="I12958" s="7">
        <v>62805</v>
      </c>
      <c r="J12958" s="7">
        <v>35917.300000000003</v>
      </c>
      <c r="K12958" s="7">
        <v>18095</v>
      </c>
      <c r="L12958" s="7">
        <v>8792.7000000000007</v>
      </c>
      <c r="M12958" s="5">
        <v>0.14000000000000001</v>
      </c>
      <c r="N12958" t="s">
        <v>1135</v>
      </c>
      <c r="O12958" t="s">
        <v>27</v>
      </c>
      <c r="P12958" t="s">
        <v>25</v>
      </c>
      <c r="Q12958" t="s">
        <v>32</v>
      </c>
      <c r="R12958" t="s">
        <v>27</v>
      </c>
      <c r="S12958" t="s">
        <v>27</v>
      </c>
      <c r="T12958" t="s">
        <v>13310</v>
      </c>
      <c r="U12958" s="1">
        <v>45406</v>
      </c>
      <c r="V12958">
        <v>109</v>
      </c>
      <c r="W12958" t="str">
        <f t="shared" si="249"/>
        <v>90-119</v>
      </c>
    </row>
    <row r="12959" spans="1:23" x14ac:dyDescent="0.25">
      <c r="A12959" t="s">
        <v>13208</v>
      </c>
      <c r="B12959">
        <v>1872208237</v>
      </c>
      <c r="C12959">
        <v>1129820249</v>
      </c>
      <c r="D12959" s="1">
        <v>45402</v>
      </c>
      <c r="E12959">
        <v>99213</v>
      </c>
      <c r="F12959">
        <v>99213</v>
      </c>
      <c r="G12959" t="s">
        <v>3232</v>
      </c>
      <c r="H12959" s="34">
        <v>86225</v>
      </c>
      <c r="I12959" s="7">
        <v>68980</v>
      </c>
      <c r="J12959" s="7">
        <v>59322.8</v>
      </c>
      <c r="K12959" s="7">
        <v>0</v>
      </c>
      <c r="L12959" s="7">
        <v>9657.2000000000007</v>
      </c>
      <c r="M12959" s="5">
        <v>0.14000000000000001</v>
      </c>
      <c r="N12959" t="s">
        <v>1135</v>
      </c>
      <c r="O12959" t="s">
        <v>17</v>
      </c>
      <c r="P12959" t="s">
        <v>3147</v>
      </c>
      <c r="Q12959" t="s">
        <v>32</v>
      </c>
      <c r="R12959" t="s">
        <v>26</v>
      </c>
      <c r="S12959" t="s">
        <v>17</v>
      </c>
      <c r="T12959" t="s">
        <v>13312</v>
      </c>
      <c r="U12959" s="1">
        <v>45549</v>
      </c>
      <c r="V12959">
        <v>147</v>
      </c>
      <c r="W12959" t="str">
        <f t="shared" si="249"/>
        <v>120-149</v>
      </c>
    </row>
    <row r="12960" spans="1:23" x14ac:dyDescent="0.25">
      <c r="A12960" t="s">
        <v>13209</v>
      </c>
      <c r="B12960">
        <v>9944117451</v>
      </c>
      <c r="C12960">
        <v>7601364647</v>
      </c>
      <c r="D12960" s="1">
        <v>45329</v>
      </c>
      <c r="E12960">
        <v>99221</v>
      </c>
      <c r="F12960">
        <v>90834</v>
      </c>
      <c r="G12960" t="s">
        <v>3449</v>
      </c>
      <c r="H12960" s="34">
        <v>86607</v>
      </c>
      <c r="I12960" s="7">
        <v>68420</v>
      </c>
      <c r="J12960" s="7">
        <v>46694.8</v>
      </c>
      <c r="K12960" s="7">
        <v>10778</v>
      </c>
      <c r="L12960" s="7">
        <v>10947.2</v>
      </c>
      <c r="M12960" s="5">
        <v>0.16</v>
      </c>
      <c r="N12960" t="s">
        <v>1138</v>
      </c>
      <c r="O12960" t="s">
        <v>27</v>
      </c>
      <c r="P12960" t="s">
        <v>25</v>
      </c>
      <c r="Q12960" t="s">
        <v>32</v>
      </c>
      <c r="R12960" t="s">
        <v>20</v>
      </c>
      <c r="S12960" t="s">
        <v>27</v>
      </c>
      <c r="T12960" t="s">
        <v>13311</v>
      </c>
      <c r="U12960" s="1">
        <v>45447</v>
      </c>
      <c r="V12960">
        <v>118</v>
      </c>
      <c r="W12960" t="str">
        <f t="shared" si="249"/>
        <v>90-119</v>
      </c>
    </row>
    <row r="12961" spans="1:23" x14ac:dyDescent="0.25">
      <c r="A12961" t="s">
        <v>13210</v>
      </c>
      <c r="B12961">
        <v>8946888963</v>
      </c>
      <c r="C12961">
        <v>7947497596</v>
      </c>
      <c r="D12961" s="1">
        <v>45544</v>
      </c>
      <c r="E12961">
        <v>99238</v>
      </c>
      <c r="F12961">
        <v>99204</v>
      </c>
      <c r="G12961" t="s">
        <v>37</v>
      </c>
      <c r="H12961" s="34">
        <v>63258</v>
      </c>
      <c r="I12961" s="7">
        <v>41118</v>
      </c>
      <c r="J12961" s="7">
        <v>32227.839999999997</v>
      </c>
      <c r="K12961" s="7">
        <v>3956</v>
      </c>
      <c r="L12961" s="7">
        <v>4934.16</v>
      </c>
      <c r="M12961" s="5">
        <v>0.12</v>
      </c>
      <c r="N12961" t="s">
        <v>46</v>
      </c>
      <c r="O12961" t="s">
        <v>30</v>
      </c>
      <c r="P12961" t="s">
        <v>40</v>
      </c>
      <c r="Q12961" t="s">
        <v>19</v>
      </c>
      <c r="R12961" t="s">
        <v>20</v>
      </c>
      <c r="S12961" t="s">
        <v>27</v>
      </c>
      <c r="T12961" t="s">
        <v>13310</v>
      </c>
      <c r="U12961" s="1">
        <v>45695</v>
      </c>
      <c r="V12961">
        <v>151</v>
      </c>
      <c r="W12961" t="str">
        <f t="shared" si="249"/>
        <v>150-179</v>
      </c>
    </row>
    <row r="12962" spans="1:23" x14ac:dyDescent="0.25">
      <c r="A12962" t="s">
        <v>13211</v>
      </c>
      <c r="B12962">
        <v>9432458017</v>
      </c>
      <c r="C12962">
        <v>6098949193</v>
      </c>
      <c r="D12962" s="1">
        <v>45544</v>
      </c>
      <c r="E12962">
        <v>99215</v>
      </c>
      <c r="F12962">
        <v>81000</v>
      </c>
      <c r="G12962" t="s">
        <v>198</v>
      </c>
      <c r="H12962" s="34">
        <v>18904</v>
      </c>
      <c r="I12962" s="7">
        <v>15123</v>
      </c>
      <c r="J12962" s="7">
        <v>13005.78</v>
      </c>
      <c r="K12962" s="7">
        <v>0</v>
      </c>
      <c r="L12962" s="7">
        <v>2117.2199999999998</v>
      </c>
      <c r="M12962" s="5">
        <v>0.14000000000000001</v>
      </c>
      <c r="N12962" t="s">
        <v>1135</v>
      </c>
      <c r="O12962" t="s">
        <v>17</v>
      </c>
      <c r="P12962" t="s">
        <v>40</v>
      </c>
      <c r="Q12962" t="s">
        <v>19</v>
      </c>
      <c r="R12962" t="s">
        <v>27</v>
      </c>
      <c r="S12962" t="s">
        <v>21</v>
      </c>
      <c r="T12962" t="s">
        <v>13312</v>
      </c>
      <c r="U12962" s="1">
        <v>45664</v>
      </c>
      <c r="V12962">
        <v>120</v>
      </c>
      <c r="W12962" t="str">
        <f t="shared" si="249"/>
        <v>120-149</v>
      </c>
    </row>
    <row r="12963" spans="1:23" x14ac:dyDescent="0.25">
      <c r="A12963" t="s">
        <v>13212</v>
      </c>
      <c r="B12963">
        <v>8698022950</v>
      </c>
      <c r="C12963">
        <v>2887603234</v>
      </c>
      <c r="D12963" s="1">
        <v>45614</v>
      </c>
      <c r="E12963">
        <v>99221</v>
      </c>
      <c r="F12963">
        <v>71046</v>
      </c>
      <c r="G12963" t="s">
        <v>124</v>
      </c>
      <c r="H12963" s="34">
        <v>58135</v>
      </c>
      <c r="I12963" s="7">
        <v>46508</v>
      </c>
      <c r="J12963" s="7">
        <v>34190.879999999997</v>
      </c>
      <c r="K12963" s="7">
        <v>5806</v>
      </c>
      <c r="L12963" s="7">
        <v>6511.12</v>
      </c>
      <c r="M12963" s="5">
        <v>0.14000000000000001</v>
      </c>
      <c r="N12963" t="s">
        <v>1135</v>
      </c>
      <c r="O12963" t="s">
        <v>27</v>
      </c>
      <c r="P12963" t="s">
        <v>18</v>
      </c>
      <c r="Q12963" t="s">
        <v>19</v>
      </c>
      <c r="R12963" t="s">
        <v>43</v>
      </c>
      <c r="S12963" t="s">
        <v>27</v>
      </c>
      <c r="T12963" t="s">
        <v>13310</v>
      </c>
      <c r="U12963" s="1">
        <v>45664</v>
      </c>
      <c r="V12963">
        <v>50</v>
      </c>
      <c r="W12963" t="str">
        <f t="shared" si="249"/>
        <v>30-59</v>
      </c>
    </row>
    <row r="12964" spans="1:23" x14ac:dyDescent="0.25">
      <c r="A12964" t="s">
        <v>13213</v>
      </c>
      <c r="B12964">
        <v>666835936</v>
      </c>
      <c r="C12964">
        <v>5765561417</v>
      </c>
      <c r="D12964" s="1">
        <v>45683</v>
      </c>
      <c r="E12964">
        <v>99221</v>
      </c>
      <c r="F12964">
        <v>36415</v>
      </c>
      <c r="G12964" t="s">
        <v>124</v>
      </c>
      <c r="H12964" s="34">
        <v>62665</v>
      </c>
      <c r="I12964" s="7">
        <v>49505</v>
      </c>
      <c r="J12964" s="7">
        <v>35572.199999999997</v>
      </c>
      <c r="K12964" s="7">
        <v>6012</v>
      </c>
      <c r="L12964" s="7">
        <v>7920.8</v>
      </c>
      <c r="M12964" s="5">
        <v>0.16</v>
      </c>
      <c r="N12964" t="s">
        <v>1138</v>
      </c>
      <c r="O12964" t="s">
        <v>27</v>
      </c>
      <c r="P12964" t="s">
        <v>3146</v>
      </c>
      <c r="Q12964" t="s">
        <v>19</v>
      </c>
      <c r="R12964" t="s">
        <v>38</v>
      </c>
      <c r="S12964" t="s">
        <v>27</v>
      </c>
      <c r="T12964" t="s">
        <v>13312</v>
      </c>
      <c r="U12964" s="1">
        <v>45791</v>
      </c>
      <c r="V12964">
        <v>108</v>
      </c>
      <c r="W12964" t="str">
        <f t="shared" si="249"/>
        <v>90-119</v>
      </c>
    </row>
    <row r="12965" spans="1:23" x14ac:dyDescent="0.25">
      <c r="A12965" t="s">
        <v>13214</v>
      </c>
      <c r="B12965">
        <v>965735798</v>
      </c>
      <c r="C12965">
        <v>5984219392</v>
      </c>
      <c r="D12965" s="1">
        <v>45528</v>
      </c>
      <c r="E12965">
        <v>99223</v>
      </c>
      <c r="F12965">
        <v>99204</v>
      </c>
      <c r="G12965" t="s">
        <v>3192</v>
      </c>
      <c r="H12965" s="34">
        <v>91010</v>
      </c>
      <c r="I12965" s="7">
        <v>71898</v>
      </c>
      <c r="J12965" s="7">
        <v>60394.32</v>
      </c>
      <c r="K12965" s="7">
        <v>0</v>
      </c>
      <c r="L12965" s="7">
        <v>11503.68</v>
      </c>
      <c r="M12965" s="5">
        <v>0.16</v>
      </c>
      <c r="N12965" t="s">
        <v>1138</v>
      </c>
      <c r="O12965" t="s">
        <v>17</v>
      </c>
      <c r="P12965" t="s">
        <v>3150</v>
      </c>
      <c r="Q12965" t="s">
        <v>19</v>
      </c>
      <c r="R12965" t="s">
        <v>27</v>
      </c>
      <c r="S12965" t="s">
        <v>21</v>
      </c>
      <c r="T12965" t="s">
        <v>13312</v>
      </c>
      <c r="U12965" s="1">
        <v>45685</v>
      </c>
      <c r="V12965">
        <v>157</v>
      </c>
      <c r="W12965" t="str">
        <f t="shared" si="249"/>
        <v>150-179</v>
      </c>
    </row>
    <row r="12966" spans="1:23" x14ac:dyDescent="0.25">
      <c r="A12966" t="s">
        <v>13215</v>
      </c>
      <c r="B12966">
        <v>4450272386</v>
      </c>
      <c r="C12966">
        <v>3165112893</v>
      </c>
      <c r="D12966" s="1">
        <v>45377</v>
      </c>
      <c r="E12966">
        <v>99215</v>
      </c>
      <c r="F12966">
        <v>99203</v>
      </c>
      <c r="G12966" t="s">
        <v>3225</v>
      </c>
      <c r="H12966" s="34">
        <v>53381</v>
      </c>
      <c r="I12966" s="7">
        <v>40036</v>
      </c>
      <c r="J12966" s="7">
        <v>34030.6</v>
      </c>
      <c r="K12966" s="7">
        <v>0</v>
      </c>
      <c r="L12966" s="7">
        <v>6005.4</v>
      </c>
      <c r="M12966" s="5">
        <v>0.15</v>
      </c>
      <c r="N12966" t="s">
        <v>1139</v>
      </c>
      <c r="O12966" t="s">
        <v>17</v>
      </c>
      <c r="P12966" t="s">
        <v>31</v>
      </c>
      <c r="Q12966" t="s">
        <v>32</v>
      </c>
      <c r="R12966" t="s">
        <v>21</v>
      </c>
      <c r="S12966" t="s">
        <v>21</v>
      </c>
      <c r="T12966" t="s">
        <v>13310</v>
      </c>
      <c r="U12966" s="1">
        <v>45462</v>
      </c>
      <c r="V12966">
        <v>85</v>
      </c>
      <c r="W12966" t="str">
        <f t="shared" si="249"/>
        <v>60-89</v>
      </c>
    </row>
    <row r="12967" spans="1:23" x14ac:dyDescent="0.25">
      <c r="A12967" t="s">
        <v>13216</v>
      </c>
      <c r="B12967">
        <v>1782215485</v>
      </c>
      <c r="C12967">
        <v>6910090844</v>
      </c>
      <c r="D12967" s="1">
        <v>45693</v>
      </c>
      <c r="E12967">
        <v>99232</v>
      </c>
      <c r="F12967">
        <v>99282</v>
      </c>
      <c r="G12967" t="s">
        <v>3405</v>
      </c>
      <c r="H12967" s="34">
        <v>95152</v>
      </c>
      <c r="I12967" s="7">
        <v>71364</v>
      </c>
      <c r="J12967" s="7">
        <v>52329.4</v>
      </c>
      <c r="K12967" s="7">
        <v>8330</v>
      </c>
      <c r="L12967" s="7">
        <v>10704.6</v>
      </c>
      <c r="M12967" s="5">
        <v>0.15</v>
      </c>
      <c r="N12967" t="s">
        <v>1139</v>
      </c>
      <c r="O12967" t="s">
        <v>30</v>
      </c>
      <c r="P12967" t="s">
        <v>97</v>
      </c>
      <c r="Q12967" t="s">
        <v>19</v>
      </c>
      <c r="R12967" t="s">
        <v>43</v>
      </c>
      <c r="S12967" t="s">
        <v>21</v>
      </c>
      <c r="T12967" t="s">
        <v>13310</v>
      </c>
      <c r="U12967" s="1">
        <v>45754</v>
      </c>
      <c r="V12967">
        <v>61</v>
      </c>
      <c r="W12967" t="str">
        <f t="shared" si="249"/>
        <v>60-89</v>
      </c>
    </row>
    <row r="12968" spans="1:23" x14ac:dyDescent="0.25">
      <c r="A12968" t="s">
        <v>13217</v>
      </c>
      <c r="B12968">
        <v>8095799181</v>
      </c>
      <c r="C12968">
        <v>8736671762</v>
      </c>
      <c r="D12968" s="1">
        <v>45363</v>
      </c>
      <c r="E12968">
        <v>99232</v>
      </c>
      <c r="F12968">
        <v>81000</v>
      </c>
      <c r="G12968" t="s">
        <v>3283</v>
      </c>
      <c r="H12968" s="34">
        <v>94061</v>
      </c>
      <c r="I12968" s="7">
        <v>77130</v>
      </c>
      <c r="J12968" s="7">
        <v>54756.6</v>
      </c>
      <c r="K12968" s="7">
        <v>8490</v>
      </c>
      <c r="L12968" s="7">
        <v>13883.4</v>
      </c>
      <c r="M12968" s="5">
        <v>0.18</v>
      </c>
      <c r="N12968" t="s">
        <v>3141</v>
      </c>
      <c r="O12968" t="s">
        <v>30</v>
      </c>
      <c r="P12968" t="s">
        <v>35</v>
      </c>
      <c r="Q12968" t="s">
        <v>32</v>
      </c>
      <c r="R12968" t="s">
        <v>20</v>
      </c>
      <c r="S12968" t="s">
        <v>21</v>
      </c>
      <c r="T12968" t="s">
        <v>13312</v>
      </c>
      <c r="U12968" s="1">
        <v>45445</v>
      </c>
      <c r="V12968">
        <v>82</v>
      </c>
      <c r="W12968" t="str">
        <f t="shared" si="249"/>
        <v>60-89</v>
      </c>
    </row>
    <row r="12969" spans="1:23" x14ac:dyDescent="0.25">
      <c r="A12969" t="s">
        <v>13218</v>
      </c>
      <c r="B12969">
        <v>1146175298</v>
      </c>
      <c r="C12969">
        <v>9686084988</v>
      </c>
      <c r="D12969" s="1">
        <v>45700</v>
      </c>
      <c r="E12969">
        <v>99214</v>
      </c>
      <c r="F12969">
        <v>99282</v>
      </c>
      <c r="G12969" t="s">
        <v>104</v>
      </c>
      <c r="H12969" s="34">
        <v>46855</v>
      </c>
      <c r="I12969" s="7">
        <v>37484</v>
      </c>
      <c r="J12969" s="7">
        <v>27212.240000000002</v>
      </c>
      <c r="K12969" s="7">
        <v>5024</v>
      </c>
      <c r="L12969" s="7">
        <v>5247.76</v>
      </c>
      <c r="M12969" s="5">
        <v>0.14000000000000001</v>
      </c>
      <c r="N12969" t="s">
        <v>1135</v>
      </c>
      <c r="O12969" t="s">
        <v>30</v>
      </c>
      <c r="P12969" t="s">
        <v>3148</v>
      </c>
      <c r="Q12969" t="s">
        <v>32</v>
      </c>
      <c r="R12969" t="s">
        <v>38</v>
      </c>
      <c r="S12969" t="s">
        <v>27</v>
      </c>
      <c r="T12969" t="s">
        <v>13310</v>
      </c>
      <c r="U12969" s="1">
        <v>45813</v>
      </c>
      <c r="V12969">
        <v>113</v>
      </c>
      <c r="W12969" t="str">
        <f t="shared" si="249"/>
        <v>90-119</v>
      </c>
    </row>
    <row r="12970" spans="1:23" x14ac:dyDescent="0.25">
      <c r="A12970" t="s">
        <v>13219</v>
      </c>
      <c r="B12970">
        <v>2833487735</v>
      </c>
      <c r="C12970">
        <v>6020312874</v>
      </c>
      <c r="D12970" s="1">
        <v>45680</v>
      </c>
      <c r="E12970">
        <v>99238</v>
      </c>
      <c r="F12970">
        <v>99205</v>
      </c>
      <c r="G12970" t="s">
        <v>3328</v>
      </c>
      <c r="H12970" s="34">
        <v>30065</v>
      </c>
      <c r="I12970" s="7">
        <v>24653</v>
      </c>
      <c r="J12970" s="7">
        <v>20215.46</v>
      </c>
      <c r="K12970" s="7">
        <v>0</v>
      </c>
      <c r="L12970" s="7">
        <v>4437.54</v>
      </c>
      <c r="M12970" s="5">
        <v>0.18</v>
      </c>
      <c r="N12970" t="s">
        <v>3141</v>
      </c>
      <c r="O12970" t="s">
        <v>17</v>
      </c>
      <c r="P12970" t="s">
        <v>3148</v>
      </c>
      <c r="Q12970" t="s">
        <v>19</v>
      </c>
      <c r="R12970" t="s">
        <v>20</v>
      </c>
      <c r="S12970" t="s">
        <v>21</v>
      </c>
      <c r="T12970" t="s">
        <v>13312</v>
      </c>
      <c r="U12970" s="1">
        <v>45725</v>
      </c>
      <c r="V12970">
        <v>45</v>
      </c>
      <c r="W12970" t="str">
        <f t="shared" si="249"/>
        <v>30-59</v>
      </c>
    </row>
    <row r="12971" spans="1:23" x14ac:dyDescent="0.25">
      <c r="A12971" t="s">
        <v>13220</v>
      </c>
      <c r="B12971">
        <v>9062948244</v>
      </c>
      <c r="C12971">
        <v>5504727037</v>
      </c>
      <c r="D12971" s="1">
        <v>45593</v>
      </c>
      <c r="E12971">
        <v>99213</v>
      </c>
      <c r="F12971">
        <v>99204</v>
      </c>
      <c r="G12971" t="s">
        <v>3301</v>
      </c>
      <c r="H12971" s="34">
        <v>50096</v>
      </c>
      <c r="I12971" s="7">
        <v>40077</v>
      </c>
      <c r="J12971" s="7">
        <v>20946.22</v>
      </c>
      <c r="K12971" s="7">
        <v>13520</v>
      </c>
      <c r="L12971" s="7">
        <v>5610.78</v>
      </c>
      <c r="M12971" s="5">
        <v>0.14000000000000001</v>
      </c>
      <c r="N12971" t="s">
        <v>1135</v>
      </c>
      <c r="O12971" t="s">
        <v>27</v>
      </c>
      <c r="P12971" t="s">
        <v>40</v>
      </c>
      <c r="Q12971" t="s">
        <v>19</v>
      </c>
      <c r="R12971" t="s">
        <v>27</v>
      </c>
      <c r="S12971" t="s">
        <v>17</v>
      </c>
      <c r="T12971" t="s">
        <v>13311</v>
      </c>
      <c r="U12971" s="1">
        <v>45654</v>
      </c>
      <c r="V12971">
        <v>61</v>
      </c>
      <c r="W12971" t="str">
        <f t="shared" si="249"/>
        <v>60-89</v>
      </c>
    </row>
    <row r="12972" spans="1:23" x14ac:dyDescent="0.25">
      <c r="A12972" t="s">
        <v>13221</v>
      </c>
      <c r="B12972">
        <v>9027256330</v>
      </c>
      <c r="C12972">
        <v>2439211445</v>
      </c>
      <c r="D12972" s="1">
        <v>45377</v>
      </c>
      <c r="E12972">
        <v>99221</v>
      </c>
      <c r="F12972">
        <v>81000</v>
      </c>
      <c r="G12972" t="s">
        <v>3377</v>
      </c>
      <c r="H12972" s="34">
        <v>38557</v>
      </c>
      <c r="I12972" s="7">
        <v>31617</v>
      </c>
      <c r="J12972" s="7">
        <v>17108.939999999999</v>
      </c>
      <c r="K12972" s="7">
        <v>8817</v>
      </c>
      <c r="L12972" s="7">
        <v>5691.06</v>
      </c>
      <c r="M12972" s="5">
        <v>0.18</v>
      </c>
      <c r="N12972" t="s">
        <v>3141</v>
      </c>
      <c r="O12972" t="s">
        <v>27</v>
      </c>
      <c r="P12972" t="s">
        <v>35</v>
      </c>
      <c r="Q12972" t="s">
        <v>32</v>
      </c>
      <c r="R12972" t="s">
        <v>43</v>
      </c>
      <c r="S12972" t="s">
        <v>21</v>
      </c>
      <c r="T12972" t="s">
        <v>13312</v>
      </c>
      <c r="U12972" s="1">
        <v>45484</v>
      </c>
      <c r="V12972">
        <v>107</v>
      </c>
      <c r="W12972" t="str">
        <f t="shared" si="249"/>
        <v>90-119</v>
      </c>
    </row>
    <row r="12973" spans="1:23" x14ac:dyDescent="0.25">
      <c r="A12973" t="s">
        <v>13222</v>
      </c>
      <c r="B12973">
        <v>9526747042</v>
      </c>
      <c r="C12973">
        <v>9588596549</v>
      </c>
      <c r="D12973" s="1">
        <v>45396</v>
      </c>
      <c r="E12973">
        <v>99215</v>
      </c>
      <c r="F12973">
        <v>80053</v>
      </c>
      <c r="G12973" t="s">
        <v>194</v>
      </c>
      <c r="H12973" s="34">
        <v>44949</v>
      </c>
      <c r="I12973" s="7">
        <v>33712</v>
      </c>
      <c r="J12973" s="7">
        <v>24901.200000000001</v>
      </c>
      <c r="K12973" s="7">
        <v>3754</v>
      </c>
      <c r="L12973" s="7">
        <v>5056.8</v>
      </c>
      <c r="M12973" s="5">
        <v>0.15</v>
      </c>
      <c r="N12973" t="s">
        <v>1139</v>
      </c>
      <c r="O12973" t="s">
        <v>30</v>
      </c>
      <c r="P12973" t="s">
        <v>58</v>
      </c>
      <c r="Q12973" t="s">
        <v>32</v>
      </c>
      <c r="R12973" t="s">
        <v>21</v>
      </c>
      <c r="S12973" t="s">
        <v>21</v>
      </c>
      <c r="T12973" t="s">
        <v>13310</v>
      </c>
      <c r="U12973" s="1">
        <v>45460</v>
      </c>
      <c r="V12973">
        <v>64</v>
      </c>
      <c r="W12973" t="str">
        <f t="shared" si="249"/>
        <v>60-89</v>
      </c>
    </row>
    <row r="12974" spans="1:23" x14ac:dyDescent="0.25">
      <c r="A12974" t="s">
        <v>13223</v>
      </c>
      <c r="B12974">
        <v>9070999609</v>
      </c>
      <c r="C12974">
        <v>234169480</v>
      </c>
      <c r="D12974" s="1">
        <v>45536</v>
      </c>
      <c r="E12974">
        <v>99223</v>
      </c>
      <c r="F12974">
        <v>99282</v>
      </c>
      <c r="G12974" t="s">
        <v>191</v>
      </c>
      <c r="H12974" s="34">
        <v>64600</v>
      </c>
      <c r="I12974" s="7">
        <v>41990</v>
      </c>
      <c r="J12974" s="7">
        <v>36951.199999999997</v>
      </c>
      <c r="K12974" s="7">
        <v>0</v>
      </c>
      <c r="L12974" s="7">
        <v>5038.8</v>
      </c>
      <c r="M12974" s="5">
        <v>0.12</v>
      </c>
      <c r="N12974" t="s">
        <v>46</v>
      </c>
      <c r="O12974" t="s">
        <v>17</v>
      </c>
      <c r="P12974" t="s">
        <v>55</v>
      </c>
      <c r="Q12974" t="s">
        <v>32</v>
      </c>
      <c r="R12974" t="s">
        <v>27</v>
      </c>
      <c r="S12974" t="s">
        <v>21</v>
      </c>
      <c r="T12974" t="s">
        <v>13312</v>
      </c>
      <c r="U12974" s="1">
        <v>45585</v>
      </c>
      <c r="V12974">
        <v>49</v>
      </c>
      <c r="W12974" t="str">
        <f t="shared" si="249"/>
        <v>30-59</v>
      </c>
    </row>
    <row r="12975" spans="1:23" x14ac:dyDescent="0.25">
      <c r="A12975" t="s">
        <v>13224</v>
      </c>
      <c r="B12975">
        <v>1872622816</v>
      </c>
      <c r="C12975">
        <v>1402331546</v>
      </c>
      <c r="D12975" s="1">
        <v>45708</v>
      </c>
      <c r="E12975">
        <v>99231</v>
      </c>
      <c r="F12975">
        <v>97110</v>
      </c>
      <c r="G12975" t="s">
        <v>3152</v>
      </c>
      <c r="H12975" s="34">
        <v>66659</v>
      </c>
      <c r="I12975" s="7">
        <v>56660</v>
      </c>
      <c r="J12975" s="7">
        <v>52291.8</v>
      </c>
      <c r="K12975" s="7">
        <v>3235</v>
      </c>
      <c r="L12975" s="7">
        <v>1133.2</v>
      </c>
      <c r="M12975" s="5">
        <v>0.02</v>
      </c>
      <c r="N12975" t="s">
        <v>16</v>
      </c>
      <c r="O12975" t="s">
        <v>30</v>
      </c>
      <c r="P12975" t="s">
        <v>3148</v>
      </c>
      <c r="Q12975" t="s">
        <v>32</v>
      </c>
      <c r="R12975" t="s">
        <v>20</v>
      </c>
      <c r="S12975" t="s">
        <v>27</v>
      </c>
      <c r="T12975" t="s">
        <v>13311</v>
      </c>
      <c r="U12975" s="1">
        <v>45786</v>
      </c>
      <c r="V12975">
        <v>78</v>
      </c>
      <c r="W12975" t="str">
        <f t="shared" si="249"/>
        <v>60-89</v>
      </c>
    </row>
    <row r="12976" spans="1:23" x14ac:dyDescent="0.25">
      <c r="A12976" t="s">
        <v>13225</v>
      </c>
      <c r="B12976">
        <v>1194197584</v>
      </c>
      <c r="C12976">
        <v>2586198517</v>
      </c>
      <c r="D12976" s="1">
        <v>45888</v>
      </c>
      <c r="E12976">
        <v>99233</v>
      </c>
      <c r="F12976">
        <v>99282</v>
      </c>
      <c r="G12976" t="s">
        <v>3220</v>
      </c>
      <c r="H12976" s="34">
        <v>87043</v>
      </c>
      <c r="I12976" s="7">
        <v>65282</v>
      </c>
      <c r="J12976" s="7">
        <v>55489.7</v>
      </c>
      <c r="K12976" s="7">
        <v>0</v>
      </c>
      <c r="L12976" s="7">
        <v>9792.2999999999993</v>
      </c>
      <c r="M12976" s="5">
        <v>0.15</v>
      </c>
      <c r="N12976" t="s">
        <v>1139</v>
      </c>
      <c r="O12976" t="s">
        <v>17</v>
      </c>
      <c r="P12976" t="s">
        <v>35</v>
      </c>
      <c r="Q12976" t="s">
        <v>32</v>
      </c>
      <c r="R12976" t="s">
        <v>21</v>
      </c>
      <c r="S12976" t="s">
        <v>27</v>
      </c>
      <c r="T12976" t="s">
        <v>13312</v>
      </c>
      <c r="U12976" s="1">
        <v>45992</v>
      </c>
      <c r="V12976">
        <v>104</v>
      </c>
      <c r="W12976" t="str">
        <f t="shared" si="249"/>
        <v>90-119</v>
      </c>
    </row>
    <row r="12977" spans="1:23" x14ac:dyDescent="0.25">
      <c r="A12977" t="s">
        <v>13226</v>
      </c>
      <c r="B12977">
        <v>4987548886</v>
      </c>
      <c r="C12977">
        <v>5983068258</v>
      </c>
      <c r="D12977" s="1">
        <v>45493</v>
      </c>
      <c r="E12977">
        <v>99223</v>
      </c>
      <c r="F12977">
        <v>99203</v>
      </c>
      <c r="G12977" t="s">
        <v>159</v>
      </c>
      <c r="H12977" s="34">
        <v>23986</v>
      </c>
      <c r="I12977" s="7">
        <v>20388</v>
      </c>
      <c r="J12977" s="7">
        <v>17302.240000000002</v>
      </c>
      <c r="K12977" s="7">
        <v>2678</v>
      </c>
      <c r="L12977" s="7">
        <v>407.76</v>
      </c>
      <c r="M12977" s="5">
        <v>0.02</v>
      </c>
      <c r="N12977" t="s">
        <v>16</v>
      </c>
      <c r="O12977" t="s">
        <v>30</v>
      </c>
      <c r="P12977" t="s">
        <v>31</v>
      </c>
      <c r="Q12977" t="s">
        <v>32</v>
      </c>
      <c r="R12977" t="s">
        <v>38</v>
      </c>
      <c r="S12977" t="s">
        <v>21</v>
      </c>
      <c r="T12977" t="s">
        <v>13310</v>
      </c>
      <c r="U12977" s="1">
        <v>45526</v>
      </c>
      <c r="V12977">
        <v>33</v>
      </c>
      <c r="W12977" t="str">
        <f t="shared" si="249"/>
        <v>30-59</v>
      </c>
    </row>
    <row r="12978" spans="1:23" x14ac:dyDescent="0.25">
      <c r="A12978" t="s">
        <v>13227</v>
      </c>
      <c r="B12978">
        <v>6519934571</v>
      </c>
      <c r="C12978">
        <v>9687640714</v>
      </c>
      <c r="D12978" s="1">
        <v>45428</v>
      </c>
      <c r="E12978">
        <v>99222</v>
      </c>
      <c r="F12978">
        <v>80053</v>
      </c>
      <c r="G12978" t="s">
        <v>3256</v>
      </c>
      <c r="H12978" s="34">
        <v>63755</v>
      </c>
      <c r="I12978" s="7">
        <v>45904</v>
      </c>
      <c r="J12978" s="7">
        <v>29214.68</v>
      </c>
      <c r="K12978" s="7">
        <v>13017</v>
      </c>
      <c r="L12978" s="7">
        <v>3672.32</v>
      </c>
      <c r="M12978" s="5">
        <v>0.08</v>
      </c>
      <c r="N12978" t="s">
        <v>24</v>
      </c>
      <c r="O12978" t="s">
        <v>27</v>
      </c>
      <c r="P12978" t="s">
        <v>3147</v>
      </c>
      <c r="Q12978" t="s">
        <v>19</v>
      </c>
      <c r="R12978" t="s">
        <v>20</v>
      </c>
      <c r="S12978" t="s">
        <v>17</v>
      </c>
      <c r="T12978" t="s">
        <v>13312</v>
      </c>
      <c r="U12978" s="1">
        <v>45598</v>
      </c>
      <c r="V12978">
        <v>170</v>
      </c>
      <c r="W12978" t="str">
        <f t="shared" si="249"/>
        <v>150-179</v>
      </c>
    </row>
    <row r="12979" spans="1:23" x14ac:dyDescent="0.25">
      <c r="A12979" t="s">
        <v>13228</v>
      </c>
      <c r="B12979">
        <v>7523184340</v>
      </c>
      <c r="C12979">
        <v>8067736927</v>
      </c>
      <c r="D12979" s="1">
        <v>45937</v>
      </c>
      <c r="E12979">
        <v>99214</v>
      </c>
      <c r="F12979">
        <v>99213</v>
      </c>
      <c r="G12979" t="s">
        <v>222</v>
      </c>
      <c r="H12979" s="34">
        <v>99364</v>
      </c>
      <c r="I12979" s="7">
        <v>81478</v>
      </c>
      <c r="J12979" s="7">
        <v>37728.959999999999</v>
      </c>
      <c r="K12979" s="7">
        <v>29083</v>
      </c>
      <c r="L12979" s="7">
        <v>14666.04</v>
      </c>
      <c r="M12979" s="5">
        <v>0.18</v>
      </c>
      <c r="N12979" t="s">
        <v>3141</v>
      </c>
      <c r="O12979" t="s">
        <v>27</v>
      </c>
      <c r="P12979" t="s">
        <v>58</v>
      </c>
      <c r="Q12979" t="s">
        <v>19</v>
      </c>
      <c r="R12979" t="s">
        <v>43</v>
      </c>
      <c r="S12979" t="s">
        <v>17</v>
      </c>
      <c r="T12979" t="s">
        <v>13312</v>
      </c>
      <c r="U12979" s="1">
        <v>46050</v>
      </c>
      <c r="V12979">
        <v>113</v>
      </c>
      <c r="W12979" t="str">
        <f t="shared" si="249"/>
        <v>90-119</v>
      </c>
    </row>
    <row r="12980" spans="1:23" x14ac:dyDescent="0.25">
      <c r="A12980" t="s">
        <v>13229</v>
      </c>
      <c r="B12980">
        <v>9970261723</v>
      </c>
      <c r="C12980">
        <v>753728578</v>
      </c>
      <c r="D12980" s="1">
        <v>45670</v>
      </c>
      <c r="E12980">
        <v>99238</v>
      </c>
      <c r="F12980">
        <v>99281</v>
      </c>
      <c r="G12980" t="s">
        <v>3537</v>
      </c>
      <c r="H12980" s="34">
        <v>56203</v>
      </c>
      <c r="I12980" s="7">
        <v>42152</v>
      </c>
      <c r="J12980" s="7">
        <v>32775.199999999997</v>
      </c>
      <c r="K12980" s="7">
        <v>3054</v>
      </c>
      <c r="L12980" s="7">
        <v>6322.8</v>
      </c>
      <c r="M12980" s="5">
        <v>0.15</v>
      </c>
      <c r="N12980" t="s">
        <v>1139</v>
      </c>
      <c r="O12980" t="s">
        <v>30</v>
      </c>
      <c r="P12980" t="s">
        <v>31</v>
      </c>
      <c r="Q12980" t="s">
        <v>32</v>
      </c>
      <c r="R12980" t="s">
        <v>20</v>
      </c>
      <c r="S12980" t="s">
        <v>17</v>
      </c>
      <c r="T12980" t="s">
        <v>13311</v>
      </c>
      <c r="U12980" s="1">
        <v>45757</v>
      </c>
      <c r="V12980">
        <v>87</v>
      </c>
      <c r="W12980" t="str">
        <f t="shared" si="249"/>
        <v>60-89</v>
      </c>
    </row>
    <row r="12981" spans="1:23" x14ac:dyDescent="0.25">
      <c r="A12981" t="s">
        <v>13230</v>
      </c>
      <c r="B12981">
        <v>3601441349</v>
      </c>
      <c r="C12981">
        <v>2954173673</v>
      </c>
      <c r="D12981" s="1">
        <v>45337</v>
      </c>
      <c r="E12981">
        <v>99221</v>
      </c>
      <c r="F12981">
        <v>99211</v>
      </c>
      <c r="G12981" t="s">
        <v>3451</v>
      </c>
      <c r="H12981" s="34">
        <v>62384</v>
      </c>
      <c r="I12981" s="7">
        <v>46788</v>
      </c>
      <c r="J12981" s="7">
        <v>26655.8</v>
      </c>
      <c r="K12981" s="7">
        <v>13114</v>
      </c>
      <c r="L12981" s="7">
        <v>7018.2</v>
      </c>
      <c r="M12981" s="5">
        <v>0.15</v>
      </c>
      <c r="N12981" t="s">
        <v>1139</v>
      </c>
      <c r="O12981" t="s">
        <v>27</v>
      </c>
      <c r="P12981" t="s">
        <v>58</v>
      </c>
      <c r="Q12981" t="s">
        <v>19</v>
      </c>
      <c r="R12981" t="s">
        <v>27</v>
      </c>
      <c r="S12981" t="s">
        <v>21</v>
      </c>
      <c r="T12981" t="s">
        <v>13312</v>
      </c>
      <c r="U12981" s="1">
        <v>45420</v>
      </c>
      <c r="V12981">
        <v>82</v>
      </c>
      <c r="W12981" t="str">
        <f t="shared" si="249"/>
        <v>60-89</v>
      </c>
    </row>
    <row r="12982" spans="1:23" x14ac:dyDescent="0.25">
      <c r="A12982" t="s">
        <v>13231</v>
      </c>
      <c r="B12982">
        <v>983946416</v>
      </c>
      <c r="C12982">
        <v>3380234323</v>
      </c>
      <c r="D12982" s="1">
        <v>45536</v>
      </c>
      <c r="E12982">
        <v>99238</v>
      </c>
      <c r="F12982">
        <v>99285</v>
      </c>
      <c r="G12982" t="s">
        <v>3262</v>
      </c>
      <c r="H12982" s="34">
        <v>11665</v>
      </c>
      <c r="I12982" s="7">
        <v>8399</v>
      </c>
      <c r="J12982" s="7">
        <v>7727.08</v>
      </c>
      <c r="K12982" s="7">
        <v>0</v>
      </c>
      <c r="L12982" s="7">
        <v>671.92</v>
      </c>
      <c r="M12982" s="5">
        <v>0.08</v>
      </c>
      <c r="N12982" t="s">
        <v>24</v>
      </c>
      <c r="O12982" t="s">
        <v>17</v>
      </c>
      <c r="P12982" t="s">
        <v>35</v>
      </c>
      <c r="Q12982" t="s">
        <v>32</v>
      </c>
      <c r="R12982" t="s">
        <v>20</v>
      </c>
      <c r="S12982" t="s">
        <v>21</v>
      </c>
      <c r="T12982" t="s">
        <v>13310</v>
      </c>
      <c r="U12982" s="1">
        <v>45648</v>
      </c>
      <c r="V12982">
        <v>112</v>
      </c>
      <c r="W12982" t="str">
        <f t="shared" si="249"/>
        <v>90-119</v>
      </c>
    </row>
    <row r="12983" spans="1:23" x14ac:dyDescent="0.25">
      <c r="A12983" t="s">
        <v>13232</v>
      </c>
      <c r="B12983">
        <v>8484481982</v>
      </c>
      <c r="C12983">
        <v>1402380960</v>
      </c>
      <c r="D12983" s="1">
        <v>45405</v>
      </c>
      <c r="E12983">
        <v>99221</v>
      </c>
      <c r="F12983">
        <v>99212</v>
      </c>
      <c r="G12983" t="s">
        <v>3451</v>
      </c>
      <c r="H12983" s="34">
        <v>99814</v>
      </c>
      <c r="I12983" s="7">
        <v>78853</v>
      </c>
      <c r="J12983" s="7">
        <v>37570.519999999997</v>
      </c>
      <c r="K12983" s="7">
        <v>28666</v>
      </c>
      <c r="L12983" s="7">
        <v>12616.48</v>
      </c>
      <c r="M12983" s="5">
        <v>0.16</v>
      </c>
      <c r="N12983" t="s">
        <v>1138</v>
      </c>
      <c r="O12983" t="s">
        <v>27</v>
      </c>
      <c r="P12983" t="s">
        <v>3149</v>
      </c>
      <c r="Q12983" t="s">
        <v>32</v>
      </c>
      <c r="R12983" t="s">
        <v>38</v>
      </c>
      <c r="S12983" t="s">
        <v>27</v>
      </c>
      <c r="T12983" t="s">
        <v>13311</v>
      </c>
      <c r="U12983" s="1">
        <v>45547</v>
      </c>
      <c r="V12983">
        <v>142</v>
      </c>
      <c r="W12983" t="str">
        <f t="shared" si="249"/>
        <v>120-149</v>
      </c>
    </row>
    <row r="12984" spans="1:23" x14ac:dyDescent="0.25">
      <c r="A12984" t="s">
        <v>13233</v>
      </c>
      <c r="B12984">
        <v>1666661265</v>
      </c>
      <c r="C12984">
        <v>8892703904</v>
      </c>
      <c r="D12984" s="1">
        <v>45559</v>
      </c>
      <c r="E12984">
        <v>99223</v>
      </c>
      <c r="F12984">
        <v>99292</v>
      </c>
      <c r="G12984" t="s">
        <v>3176</v>
      </c>
      <c r="H12984" s="34">
        <v>73721</v>
      </c>
      <c r="I12984" s="7">
        <v>47919</v>
      </c>
      <c r="J12984" s="7">
        <v>36401.72</v>
      </c>
      <c r="K12984" s="7">
        <v>5767</v>
      </c>
      <c r="L12984" s="7">
        <v>5750.28</v>
      </c>
      <c r="M12984" s="5">
        <v>0.12</v>
      </c>
      <c r="N12984" t="s">
        <v>46</v>
      </c>
      <c r="O12984" t="s">
        <v>30</v>
      </c>
      <c r="P12984" t="s">
        <v>58</v>
      </c>
      <c r="Q12984" t="s">
        <v>19</v>
      </c>
      <c r="R12984" t="s">
        <v>20</v>
      </c>
      <c r="S12984" t="s">
        <v>27</v>
      </c>
      <c r="T12984" t="s">
        <v>13312</v>
      </c>
      <c r="U12984" s="1">
        <v>45663</v>
      </c>
      <c r="V12984">
        <v>104</v>
      </c>
      <c r="W12984" t="str">
        <f t="shared" si="249"/>
        <v>90-119</v>
      </c>
    </row>
    <row r="12985" spans="1:23" x14ac:dyDescent="0.25">
      <c r="A12985" t="s">
        <v>13234</v>
      </c>
      <c r="B12985">
        <v>4974214912</v>
      </c>
      <c r="C12985">
        <v>6936439708</v>
      </c>
      <c r="D12985" s="1">
        <v>45292</v>
      </c>
      <c r="E12985">
        <v>99238</v>
      </c>
      <c r="F12985">
        <v>99283</v>
      </c>
      <c r="G12985" t="s">
        <v>3306</v>
      </c>
      <c r="H12985" s="34">
        <v>43998</v>
      </c>
      <c r="I12985" s="7">
        <v>34758</v>
      </c>
      <c r="J12985" s="7">
        <v>25604.720000000001</v>
      </c>
      <c r="K12985" s="7">
        <v>3592</v>
      </c>
      <c r="L12985" s="7">
        <v>5561.28</v>
      </c>
      <c r="M12985" s="5">
        <v>0.16</v>
      </c>
      <c r="N12985" t="s">
        <v>1138</v>
      </c>
      <c r="O12985" t="s">
        <v>30</v>
      </c>
      <c r="P12985" t="s">
        <v>3150</v>
      </c>
      <c r="Q12985" t="s">
        <v>32</v>
      </c>
      <c r="R12985" t="s">
        <v>26</v>
      </c>
      <c r="S12985" t="s">
        <v>21</v>
      </c>
      <c r="T12985" t="s">
        <v>13312</v>
      </c>
      <c r="U12985" s="1">
        <v>45337</v>
      </c>
      <c r="V12985">
        <v>45</v>
      </c>
      <c r="W12985" t="str">
        <f t="shared" si="249"/>
        <v>30-59</v>
      </c>
    </row>
    <row r="12986" spans="1:23" x14ac:dyDescent="0.25">
      <c r="A12986" t="s">
        <v>13235</v>
      </c>
      <c r="B12986">
        <v>359658294</v>
      </c>
      <c r="C12986">
        <v>8342217628</v>
      </c>
      <c r="D12986" s="1">
        <v>45629</v>
      </c>
      <c r="E12986">
        <v>99232</v>
      </c>
      <c r="F12986">
        <v>99214</v>
      </c>
      <c r="G12986" t="s">
        <v>83</v>
      </c>
      <c r="H12986" s="34">
        <v>84587</v>
      </c>
      <c r="I12986" s="7">
        <v>60903</v>
      </c>
      <c r="J12986" s="7">
        <v>56030.76</v>
      </c>
      <c r="K12986" s="7">
        <v>0</v>
      </c>
      <c r="L12986" s="7">
        <v>4872.24</v>
      </c>
      <c r="M12986" s="5">
        <v>0.08</v>
      </c>
      <c r="N12986" t="s">
        <v>24</v>
      </c>
      <c r="O12986" t="s">
        <v>17</v>
      </c>
      <c r="P12986" t="s">
        <v>3146</v>
      </c>
      <c r="Q12986" t="s">
        <v>32</v>
      </c>
      <c r="R12986" t="s">
        <v>26</v>
      </c>
      <c r="S12986" t="s">
        <v>17</v>
      </c>
      <c r="T12986" t="s">
        <v>13312</v>
      </c>
      <c r="U12986" s="1">
        <v>45695</v>
      </c>
      <c r="V12986">
        <v>66</v>
      </c>
      <c r="W12986" t="str">
        <f t="shared" si="249"/>
        <v>60-89</v>
      </c>
    </row>
    <row r="12987" spans="1:23" x14ac:dyDescent="0.25">
      <c r="A12987" t="s">
        <v>13236</v>
      </c>
      <c r="B12987">
        <v>1200843727</v>
      </c>
      <c r="C12987">
        <v>3300505270</v>
      </c>
      <c r="D12987" s="1">
        <v>45595</v>
      </c>
      <c r="E12987">
        <v>99214</v>
      </c>
      <c r="F12987">
        <v>99291</v>
      </c>
      <c r="G12987" t="s">
        <v>48</v>
      </c>
      <c r="H12987" s="34">
        <v>84566</v>
      </c>
      <c r="I12987" s="7">
        <v>54968</v>
      </c>
      <c r="J12987" s="7">
        <v>48371.839999999997</v>
      </c>
      <c r="K12987" s="7">
        <v>0</v>
      </c>
      <c r="L12987" s="7">
        <v>6596.16</v>
      </c>
      <c r="M12987" s="5">
        <v>0.12</v>
      </c>
      <c r="N12987" t="s">
        <v>46</v>
      </c>
      <c r="O12987" t="s">
        <v>17</v>
      </c>
      <c r="P12987" t="s">
        <v>55</v>
      </c>
      <c r="Q12987" t="s">
        <v>32</v>
      </c>
      <c r="R12987" t="s">
        <v>21</v>
      </c>
      <c r="S12987" t="s">
        <v>27</v>
      </c>
      <c r="T12987" t="s">
        <v>13310</v>
      </c>
      <c r="U12987" s="1">
        <v>45732</v>
      </c>
      <c r="V12987">
        <v>137</v>
      </c>
      <c r="W12987" t="str">
        <f t="shared" si="249"/>
        <v>120-149</v>
      </c>
    </row>
    <row r="12988" spans="1:23" x14ac:dyDescent="0.25">
      <c r="A12988" t="s">
        <v>13237</v>
      </c>
      <c r="B12988">
        <v>3988730289</v>
      </c>
      <c r="C12988">
        <v>3108188942</v>
      </c>
      <c r="D12988" s="1">
        <v>45735</v>
      </c>
      <c r="E12988">
        <v>99222</v>
      </c>
      <c r="F12988">
        <v>90834</v>
      </c>
      <c r="G12988" t="s">
        <v>3220</v>
      </c>
      <c r="H12988" s="34">
        <v>26114</v>
      </c>
      <c r="I12988" s="7">
        <v>19586</v>
      </c>
      <c r="J12988" s="7">
        <v>14189.1</v>
      </c>
      <c r="K12988" s="7">
        <v>2459</v>
      </c>
      <c r="L12988" s="7">
        <v>2937.9</v>
      </c>
      <c r="M12988" s="5">
        <v>0.15</v>
      </c>
      <c r="N12988" t="s">
        <v>1139</v>
      </c>
      <c r="O12988" t="s">
        <v>27</v>
      </c>
      <c r="P12988" t="s">
        <v>3148</v>
      </c>
      <c r="Q12988" t="s">
        <v>32</v>
      </c>
      <c r="R12988" t="s">
        <v>20</v>
      </c>
      <c r="S12988" t="s">
        <v>21</v>
      </c>
      <c r="T12988" t="s">
        <v>13312</v>
      </c>
      <c r="U12988" s="1">
        <v>45840</v>
      </c>
      <c r="V12988">
        <v>105</v>
      </c>
      <c r="W12988" t="str">
        <f t="shared" si="249"/>
        <v>90-119</v>
      </c>
    </row>
    <row r="12989" spans="1:23" x14ac:dyDescent="0.25">
      <c r="A12989" t="s">
        <v>13238</v>
      </c>
      <c r="B12989">
        <v>2727436954</v>
      </c>
      <c r="C12989">
        <v>265318037</v>
      </c>
      <c r="D12989" s="1">
        <v>45574</v>
      </c>
      <c r="E12989">
        <v>99214</v>
      </c>
      <c r="F12989">
        <v>85025</v>
      </c>
      <c r="G12989" t="s">
        <v>3453</v>
      </c>
      <c r="H12989" s="34">
        <v>23775</v>
      </c>
      <c r="I12989" s="7">
        <v>19496</v>
      </c>
      <c r="J12989" s="7">
        <v>14829.72</v>
      </c>
      <c r="K12989" s="7">
        <v>1157</v>
      </c>
      <c r="L12989" s="7">
        <v>3509.28</v>
      </c>
      <c r="M12989" s="5">
        <v>0.18</v>
      </c>
      <c r="N12989" t="s">
        <v>3141</v>
      </c>
      <c r="O12989" t="s">
        <v>30</v>
      </c>
      <c r="P12989" t="s">
        <v>35</v>
      </c>
      <c r="Q12989" t="s">
        <v>19</v>
      </c>
      <c r="R12989" t="s">
        <v>20</v>
      </c>
      <c r="S12989" t="s">
        <v>17</v>
      </c>
      <c r="T12989" t="s">
        <v>13311</v>
      </c>
      <c r="U12989" s="1">
        <v>45731</v>
      </c>
      <c r="V12989">
        <v>157</v>
      </c>
      <c r="W12989" t="str">
        <f t="shared" si="249"/>
        <v>150-179</v>
      </c>
    </row>
    <row r="12990" spans="1:23" x14ac:dyDescent="0.25">
      <c r="A12990" t="s">
        <v>13239</v>
      </c>
      <c r="B12990">
        <v>5431048308</v>
      </c>
      <c r="C12990">
        <v>4255366738</v>
      </c>
      <c r="D12990" s="1">
        <v>45549</v>
      </c>
      <c r="E12990">
        <v>99222</v>
      </c>
      <c r="F12990">
        <v>99292</v>
      </c>
      <c r="G12990" t="s">
        <v>150</v>
      </c>
      <c r="H12990" s="34">
        <v>94778</v>
      </c>
      <c r="I12990" s="7">
        <v>73927</v>
      </c>
      <c r="J12990" s="7">
        <v>53220.6</v>
      </c>
      <c r="K12990" s="7">
        <v>5921</v>
      </c>
      <c r="L12990" s="7">
        <v>14785.4</v>
      </c>
      <c r="M12990" s="5">
        <v>0.2</v>
      </c>
      <c r="N12990" t="s">
        <v>3140</v>
      </c>
      <c r="O12990" t="s">
        <v>30</v>
      </c>
      <c r="P12990" t="s">
        <v>3147</v>
      </c>
      <c r="Q12990" t="s">
        <v>19</v>
      </c>
      <c r="R12990" t="s">
        <v>20</v>
      </c>
      <c r="S12990" t="s">
        <v>27</v>
      </c>
      <c r="T12990" t="s">
        <v>13310</v>
      </c>
      <c r="U12990" s="1">
        <v>45587</v>
      </c>
      <c r="V12990">
        <v>38</v>
      </c>
      <c r="W12990" t="str">
        <f t="shared" si="249"/>
        <v>30-59</v>
      </c>
    </row>
    <row r="12991" spans="1:23" x14ac:dyDescent="0.25">
      <c r="A12991" t="s">
        <v>13240</v>
      </c>
      <c r="B12991">
        <v>1523095598</v>
      </c>
      <c r="C12991">
        <v>1586343305</v>
      </c>
      <c r="D12991" s="1">
        <v>45942</v>
      </c>
      <c r="E12991">
        <v>99238</v>
      </c>
      <c r="F12991">
        <v>71046</v>
      </c>
      <c r="G12991" t="s">
        <v>3276</v>
      </c>
      <c r="H12991" s="34">
        <v>91746</v>
      </c>
      <c r="I12991" s="7">
        <v>75232</v>
      </c>
      <c r="J12991" s="7">
        <v>61690.239999999998</v>
      </c>
      <c r="K12991" s="7">
        <v>0</v>
      </c>
      <c r="L12991" s="7">
        <v>13541.76</v>
      </c>
      <c r="M12991" s="5">
        <v>0.18</v>
      </c>
      <c r="N12991" t="s">
        <v>3141</v>
      </c>
      <c r="O12991" t="s">
        <v>17</v>
      </c>
      <c r="P12991" t="s">
        <v>25</v>
      </c>
      <c r="Q12991" t="s">
        <v>19</v>
      </c>
      <c r="R12991" t="s">
        <v>20</v>
      </c>
      <c r="S12991" t="s">
        <v>27</v>
      </c>
      <c r="T12991" t="s">
        <v>13310</v>
      </c>
      <c r="U12991" s="1">
        <v>46048</v>
      </c>
      <c r="V12991">
        <v>106</v>
      </c>
      <c r="W12991" t="str">
        <f t="shared" si="249"/>
        <v>90-119</v>
      </c>
    </row>
    <row r="12992" spans="1:23" x14ac:dyDescent="0.25">
      <c r="A12992" t="s">
        <v>13241</v>
      </c>
      <c r="B12992">
        <v>217867932</v>
      </c>
      <c r="C12992">
        <v>8299463822</v>
      </c>
      <c r="D12992" s="1">
        <v>45332</v>
      </c>
      <c r="E12992">
        <v>99215</v>
      </c>
      <c r="F12992">
        <v>99215</v>
      </c>
      <c r="G12992" t="s">
        <v>3320</v>
      </c>
      <c r="H12992" s="34">
        <v>66603</v>
      </c>
      <c r="I12992" s="7">
        <v>51950</v>
      </c>
      <c r="J12992" s="7">
        <v>36770</v>
      </c>
      <c r="K12992" s="7">
        <v>4790</v>
      </c>
      <c r="L12992" s="7">
        <v>10390</v>
      </c>
      <c r="M12992" s="5">
        <v>0.2</v>
      </c>
      <c r="N12992" t="s">
        <v>3140</v>
      </c>
      <c r="O12992" t="s">
        <v>30</v>
      </c>
      <c r="P12992" t="s">
        <v>58</v>
      </c>
      <c r="Q12992" t="s">
        <v>19</v>
      </c>
      <c r="R12992" t="s">
        <v>38</v>
      </c>
      <c r="S12992" t="s">
        <v>21</v>
      </c>
      <c r="T12992" t="s">
        <v>13311</v>
      </c>
      <c r="U12992" s="1">
        <v>45498</v>
      </c>
      <c r="V12992">
        <v>166</v>
      </c>
      <c r="W12992" t="str">
        <f t="shared" si="249"/>
        <v>150-179</v>
      </c>
    </row>
    <row r="12993" spans="1:23" x14ac:dyDescent="0.25">
      <c r="A12993" t="s">
        <v>13242</v>
      </c>
      <c r="B12993">
        <v>6109752919</v>
      </c>
      <c r="C12993">
        <v>544624401</v>
      </c>
      <c r="D12993" s="1">
        <v>45369</v>
      </c>
      <c r="E12993">
        <v>99223</v>
      </c>
      <c r="F12993">
        <v>99292</v>
      </c>
      <c r="G12993" t="s">
        <v>4083</v>
      </c>
      <c r="H12993" s="34">
        <v>91982</v>
      </c>
      <c r="I12993" s="7">
        <v>78185</v>
      </c>
      <c r="J12993" s="7">
        <v>69192.3</v>
      </c>
      <c r="K12993" s="7">
        <v>7429</v>
      </c>
      <c r="L12993" s="7">
        <v>1563.7</v>
      </c>
      <c r="M12993" s="5">
        <v>0.02</v>
      </c>
      <c r="N12993" t="s">
        <v>16</v>
      </c>
      <c r="O12993" t="s">
        <v>30</v>
      </c>
      <c r="P12993" t="s">
        <v>3148</v>
      </c>
      <c r="Q12993" t="s">
        <v>32</v>
      </c>
      <c r="R12993" t="s">
        <v>21</v>
      </c>
      <c r="S12993" t="s">
        <v>21</v>
      </c>
      <c r="T12993" t="s">
        <v>13310</v>
      </c>
      <c r="U12993" s="1">
        <v>45455</v>
      </c>
      <c r="V12993">
        <v>86</v>
      </c>
      <c r="W12993" t="str">
        <f t="shared" si="249"/>
        <v>60-89</v>
      </c>
    </row>
    <row r="12994" spans="1:23" x14ac:dyDescent="0.25">
      <c r="A12994" t="s">
        <v>13243</v>
      </c>
      <c r="B12994">
        <v>8943439139</v>
      </c>
      <c r="C12994">
        <v>8149263098</v>
      </c>
      <c r="D12994" s="1">
        <v>45936</v>
      </c>
      <c r="E12994">
        <v>99232</v>
      </c>
      <c r="F12994">
        <v>99284</v>
      </c>
      <c r="G12994" t="s">
        <v>3256</v>
      </c>
      <c r="H12994" s="34">
        <v>54498</v>
      </c>
      <c r="I12994" s="7">
        <v>40874</v>
      </c>
      <c r="J12994" s="7">
        <v>30895.9</v>
      </c>
      <c r="K12994" s="7">
        <v>3847</v>
      </c>
      <c r="L12994" s="7">
        <v>6131.1</v>
      </c>
      <c r="M12994" s="5">
        <v>0.15</v>
      </c>
      <c r="N12994" t="s">
        <v>1139</v>
      </c>
      <c r="O12994" t="s">
        <v>30</v>
      </c>
      <c r="P12994" t="s">
        <v>25</v>
      </c>
      <c r="Q12994" t="s">
        <v>32</v>
      </c>
      <c r="R12994" t="s">
        <v>21</v>
      </c>
      <c r="S12994" t="s">
        <v>27</v>
      </c>
      <c r="T12994" t="s">
        <v>13312</v>
      </c>
      <c r="U12994" s="1">
        <v>46112</v>
      </c>
      <c r="V12994">
        <v>176</v>
      </c>
      <c r="W12994" t="str">
        <f t="shared" si="249"/>
        <v>150-179</v>
      </c>
    </row>
    <row r="12995" spans="1:23" x14ac:dyDescent="0.25">
      <c r="A12995" t="s">
        <v>13244</v>
      </c>
      <c r="B12995">
        <v>5655118403</v>
      </c>
      <c r="C12995">
        <v>5713203517</v>
      </c>
      <c r="D12995" s="1">
        <v>45661</v>
      </c>
      <c r="E12995">
        <v>99233</v>
      </c>
      <c r="F12995">
        <v>90834</v>
      </c>
      <c r="G12995" t="s">
        <v>166</v>
      </c>
      <c r="H12995" s="34">
        <v>49918</v>
      </c>
      <c r="I12995" s="7">
        <v>37439</v>
      </c>
      <c r="J12995" s="7">
        <v>31823.15</v>
      </c>
      <c r="K12995" s="7">
        <v>0</v>
      </c>
      <c r="L12995" s="7">
        <v>5615.85</v>
      </c>
      <c r="M12995" s="5">
        <v>0.15</v>
      </c>
      <c r="N12995" t="s">
        <v>1139</v>
      </c>
      <c r="O12995" t="s">
        <v>17</v>
      </c>
      <c r="P12995" t="s">
        <v>3149</v>
      </c>
      <c r="Q12995" t="s">
        <v>19</v>
      </c>
      <c r="R12995" t="s">
        <v>20</v>
      </c>
      <c r="S12995" t="s">
        <v>17</v>
      </c>
      <c r="T12995" t="s">
        <v>13311</v>
      </c>
      <c r="U12995" s="1">
        <v>45817</v>
      </c>
      <c r="V12995">
        <v>156</v>
      </c>
      <c r="W12995" t="str">
        <f t="shared" ref="W12995:W13001" si="250">IF(V12995="","",IF(V12995&lt;30,"0-29",IF(V12995&lt;60,"30-59",IF(V12995&lt;90,"60-89",IF(V12995&lt;120,"90-119",IF(V12995&lt;150,"120-149",IF(V12995&lt;180,"150-179",IF(V12995&lt;210,"180-209",IF(V12995&lt;240,"210-239",IF(V12995&lt;270,"240-269",IF(V12995&lt;300,"270-299",IF(V12995&lt;330,"300-329",IF(V12995&lt;360,"330-359","360+")))))))))))))</f>
        <v>150-179</v>
      </c>
    </row>
    <row r="12996" spans="1:23" x14ac:dyDescent="0.25">
      <c r="A12996" t="s">
        <v>13245</v>
      </c>
      <c r="B12996">
        <v>539776274</v>
      </c>
      <c r="C12996">
        <v>8107585166</v>
      </c>
      <c r="D12996" s="1">
        <v>45411</v>
      </c>
      <c r="E12996">
        <v>99231</v>
      </c>
      <c r="F12996">
        <v>99282</v>
      </c>
      <c r="G12996" t="s">
        <v>3508</v>
      </c>
      <c r="H12996" s="34">
        <v>39948</v>
      </c>
      <c r="I12996" s="7">
        <v>25966</v>
      </c>
      <c r="J12996" s="7">
        <v>19031.080000000002</v>
      </c>
      <c r="K12996" s="7">
        <v>3819</v>
      </c>
      <c r="L12996" s="7">
        <v>3115.92</v>
      </c>
      <c r="M12996" s="5">
        <v>0.12</v>
      </c>
      <c r="N12996" t="s">
        <v>46</v>
      </c>
      <c r="O12996" t="s">
        <v>30</v>
      </c>
      <c r="P12996" t="s">
        <v>58</v>
      </c>
      <c r="Q12996" t="s">
        <v>32</v>
      </c>
      <c r="R12996" t="s">
        <v>43</v>
      </c>
      <c r="S12996" t="s">
        <v>27</v>
      </c>
      <c r="T12996" t="s">
        <v>13311</v>
      </c>
      <c r="U12996" s="1">
        <v>45545</v>
      </c>
      <c r="V12996">
        <v>134</v>
      </c>
      <c r="W12996" t="str">
        <f t="shared" si="250"/>
        <v>120-149</v>
      </c>
    </row>
    <row r="12997" spans="1:23" x14ac:dyDescent="0.25">
      <c r="A12997" t="s">
        <v>13246</v>
      </c>
      <c r="B12997">
        <v>2914333696</v>
      </c>
      <c r="C12997">
        <v>2682745164</v>
      </c>
      <c r="D12997" s="1">
        <v>45306</v>
      </c>
      <c r="E12997">
        <v>99232</v>
      </c>
      <c r="F12997">
        <v>99283</v>
      </c>
      <c r="G12997" t="s">
        <v>3218</v>
      </c>
      <c r="H12997" s="34">
        <v>64526</v>
      </c>
      <c r="I12997" s="7">
        <v>50976</v>
      </c>
      <c r="J12997" s="7">
        <v>26111.84</v>
      </c>
      <c r="K12997" s="7">
        <v>16708</v>
      </c>
      <c r="L12997" s="7">
        <v>8156.16</v>
      </c>
      <c r="M12997" s="5">
        <v>0.16</v>
      </c>
      <c r="N12997" t="s">
        <v>1138</v>
      </c>
      <c r="O12997" t="s">
        <v>27</v>
      </c>
      <c r="P12997" t="s">
        <v>3148</v>
      </c>
      <c r="Q12997" t="s">
        <v>32</v>
      </c>
      <c r="R12997" t="s">
        <v>26</v>
      </c>
      <c r="S12997" t="s">
        <v>17</v>
      </c>
      <c r="T12997" t="s">
        <v>13310</v>
      </c>
      <c r="U12997" s="1">
        <v>45437</v>
      </c>
      <c r="V12997">
        <v>131</v>
      </c>
      <c r="W12997" t="str">
        <f t="shared" si="250"/>
        <v>120-149</v>
      </c>
    </row>
    <row r="12998" spans="1:23" x14ac:dyDescent="0.25">
      <c r="A12998" t="s">
        <v>13247</v>
      </c>
      <c r="B12998">
        <v>7822254062</v>
      </c>
      <c r="C12998">
        <v>2754921077</v>
      </c>
      <c r="D12998" s="1">
        <v>45688</v>
      </c>
      <c r="E12998">
        <v>99233</v>
      </c>
      <c r="F12998">
        <v>99211</v>
      </c>
      <c r="G12998" t="s">
        <v>207</v>
      </c>
      <c r="H12998" s="34">
        <v>35022</v>
      </c>
      <c r="I12998" s="7">
        <v>27317</v>
      </c>
      <c r="J12998" s="7">
        <v>18838.599999999999</v>
      </c>
      <c r="K12998" s="7">
        <v>3015</v>
      </c>
      <c r="L12998" s="7">
        <v>5463.4</v>
      </c>
      <c r="M12998" s="5">
        <v>0.2</v>
      </c>
      <c r="N12998" t="s">
        <v>3140</v>
      </c>
      <c r="O12998" t="s">
        <v>30</v>
      </c>
      <c r="P12998" t="s">
        <v>3146</v>
      </c>
      <c r="Q12998" t="s">
        <v>32</v>
      </c>
      <c r="R12998" t="s">
        <v>21</v>
      </c>
      <c r="S12998" t="s">
        <v>21</v>
      </c>
      <c r="T12998" t="s">
        <v>13310</v>
      </c>
      <c r="U12998" s="1">
        <v>45850</v>
      </c>
      <c r="V12998">
        <v>162</v>
      </c>
      <c r="W12998" t="str">
        <f t="shared" si="250"/>
        <v>150-179</v>
      </c>
    </row>
    <row r="12999" spans="1:23" x14ac:dyDescent="0.25">
      <c r="A12999" t="s">
        <v>13248</v>
      </c>
      <c r="B12999">
        <v>1957631749</v>
      </c>
      <c r="C12999">
        <v>2313808670</v>
      </c>
      <c r="D12999" s="1">
        <v>45439</v>
      </c>
      <c r="E12999">
        <v>99231</v>
      </c>
      <c r="F12999">
        <v>99214</v>
      </c>
      <c r="G12999" t="s">
        <v>3309</v>
      </c>
      <c r="H12999" s="34">
        <v>26974</v>
      </c>
      <c r="I12999" s="7">
        <v>21040</v>
      </c>
      <c r="J12999" s="7">
        <v>15605</v>
      </c>
      <c r="K12999" s="7">
        <v>1227</v>
      </c>
      <c r="L12999" s="7">
        <v>4208</v>
      </c>
      <c r="M12999" s="5">
        <v>0.2</v>
      </c>
      <c r="N12999" t="s">
        <v>3140</v>
      </c>
      <c r="O12999" t="s">
        <v>30</v>
      </c>
      <c r="P12999" t="s">
        <v>3146</v>
      </c>
      <c r="Q12999" t="s">
        <v>19</v>
      </c>
      <c r="R12999" t="s">
        <v>27</v>
      </c>
      <c r="S12999" t="s">
        <v>27</v>
      </c>
      <c r="T12999" t="s">
        <v>13310</v>
      </c>
      <c r="U12999" s="1">
        <v>45499</v>
      </c>
      <c r="V12999">
        <v>60</v>
      </c>
      <c r="W12999" t="str">
        <f t="shared" si="250"/>
        <v>60-89</v>
      </c>
    </row>
    <row r="13000" spans="1:23" x14ac:dyDescent="0.25">
      <c r="A13000" t="s">
        <v>13249</v>
      </c>
      <c r="B13000">
        <v>6675290629</v>
      </c>
      <c r="C13000">
        <v>8482811857</v>
      </c>
      <c r="D13000" s="1">
        <v>45606</v>
      </c>
      <c r="E13000">
        <v>99215</v>
      </c>
      <c r="F13000">
        <v>99292</v>
      </c>
      <c r="G13000" t="s">
        <v>209</v>
      </c>
      <c r="H13000" s="34">
        <v>61924</v>
      </c>
      <c r="I13000" s="7">
        <v>49539</v>
      </c>
      <c r="J13000" s="7">
        <v>42603.54</v>
      </c>
      <c r="K13000" s="7">
        <v>0</v>
      </c>
      <c r="L13000" s="7">
        <v>6935.46</v>
      </c>
      <c r="M13000" s="5">
        <v>0.14000000000000001</v>
      </c>
      <c r="N13000" t="s">
        <v>1135</v>
      </c>
      <c r="O13000" t="s">
        <v>17</v>
      </c>
      <c r="P13000" t="s">
        <v>18</v>
      </c>
      <c r="Q13000" t="s">
        <v>32</v>
      </c>
      <c r="R13000" t="s">
        <v>38</v>
      </c>
      <c r="S13000" t="s">
        <v>17</v>
      </c>
      <c r="T13000" t="s">
        <v>13311</v>
      </c>
      <c r="U13000" s="1">
        <v>45693</v>
      </c>
      <c r="V13000">
        <v>87</v>
      </c>
      <c r="W13000" t="str">
        <f t="shared" si="250"/>
        <v>60-89</v>
      </c>
    </row>
    <row r="13001" spans="1:23" x14ac:dyDescent="0.25">
      <c r="A13001" t="s">
        <v>13250</v>
      </c>
      <c r="B13001">
        <v>7944923415</v>
      </c>
      <c r="C13001">
        <v>6371047449</v>
      </c>
      <c r="D13001" s="1">
        <v>45520</v>
      </c>
      <c r="E13001">
        <v>99214</v>
      </c>
      <c r="F13001">
        <v>99204</v>
      </c>
      <c r="G13001" t="s">
        <v>3673</v>
      </c>
      <c r="H13001" s="34">
        <v>74759</v>
      </c>
      <c r="I13001" s="7">
        <v>61302</v>
      </c>
      <c r="J13001" s="7">
        <v>50267.64</v>
      </c>
      <c r="K13001" s="7">
        <v>0</v>
      </c>
      <c r="L13001" s="7">
        <v>11034.36</v>
      </c>
      <c r="M13001" s="5">
        <v>0.18</v>
      </c>
      <c r="N13001" t="s">
        <v>3141</v>
      </c>
      <c r="O13001" t="s">
        <v>17</v>
      </c>
      <c r="P13001" t="s">
        <v>18</v>
      </c>
      <c r="Q13001" t="s">
        <v>32</v>
      </c>
      <c r="R13001" t="s">
        <v>43</v>
      </c>
      <c r="S13001" t="s">
        <v>17</v>
      </c>
      <c r="T13001" t="s">
        <v>13312</v>
      </c>
      <c r="U13001" s="1">
        <v>45562</v>
      </c>
      <c r="V13001">
        <v>42</v>
      </c>
      <c r="W13001" t="str">
        <f t="shared" si="250"/>
        <v>30-59</v>
      </c>
    </row>
  </sheetData>
  <autoFilter ref="A1:S13001" xr:uid="{A9E0BD8B-0C97-4B66-A769-0CA75062DBE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2C539-4CE4-47A2-8391-14DFFAE268BC}">
  <dimension ref="J1:J5"/>
  <sheetViews>
    <sheetView workbookViewId="0">
      <selection activeCell="G10" sqref="G10"/>
    </sheetView>
  </sheetViews>
  <sheetFormatPr defaultRowHeight="15" x14ac:dyDescent="0.25"/>
  <sheetData>
    <row r="1" spans="10:10" x14ac:dyDescent="0.25">
      <c r="J1" t="s">
        <v>1135</v>
      </c>
    </row>
    <row r="2" spans="10:10" x14ac:dyDescent="0.25">
      <c r="J2" t="s">
        <v>1136</v>
      </c>
    </row>
    <row r="3" spans="10:10" x14ac:dyDescent="0.25">
      <c r="J3" t="s">
        <v>1137</v>
      </c>
    </row>
    <row r="4" spans="10:10" x14ac:dyDescent="0.25">
      <c r="J4" t="s">
        <v>1138</v>
      </c>
    </row>
    <row r="5" spans="10:10" x14ac:dyDescent="0.25">
      <c r="J5" t="s">
        <v>1139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AEE72-85FE-444D-895E-6D32E411F89B}">
  <dimension ref="A1:J69"/>
  <sheetViews>
    <sheetView workbookViewId="0">
      <selection activeCell="D19" sqref="D19"/>
    </sheetView>
  </sheetViews>
  <sheetFormatPr defaultRowHeight="15" x14ac:dyDescent="0.25"/>
  <cols>
    <col min="1" max="1" width="58.5703125" bestFit="1" customWidth="1"/>
    <col min="2" max="2" width="13.140625" bestFit="1" customWidth="1"/>
    <col min="3" max="3" width="14.5703125" bestFit="1" customWidth="1"/>
    <col min="4" max="4" width="16.85546875" bestFit="1" customWidth="1"/>
    <col min="5" max="5" width="10.28515625" bestFit="1" customWidth="1"/>
    <col min="7" max="7" width="42" bestFit="1" customWidth="1"/>
    <col min="8" max="9" width="11.85546875" bestFit="1" customWidth="1"/>
    <col min="10" max="10" width="20.42578125" bestFit="1" customWidth="1"/>
  </cols>
  <sheetData>
    <row r="1" spans="1:10" ht="18.75" x14ac:dyDescent="0.3">
      <c r="A1" s="4" t="s">
        <v>13252</v>
      </c>
      <c r="G1" s="4" t="s">
        <v>13295</v>
      </c>
    </row>
    <row r="3" spans="1:10" x14ac:dyDescent="0.25">
      <c r="A3" s="3" t="s">
        <v>13253</v>
      </c>
      <c r="B3" s="3" t="s">
        <v>13254</v>
      </c>
      <c r="C3" s="3" t="s">
        <v>13255</v>
      </c>
      <c r="D3" s="3" t="s">
        <v>13256</v>
      </c>
      <c r="G3" s="3" t="s">
        <v>13296</v>
      </c>
      <c r="H3" s="3" t="s">
        <v>13297</v>
      </c>
      <c r="I3" s="3" t="s">
        <v>13261</v>
      </c>
      <c r="J3" s="3" t="s">
        <v>13298</v>
      </c>
    </row>
    <row r="4" spans="1:10" x14ac:dyDescent="0.25">
      <c r="A4" t="s">
        <v>24</v>
      </c>
      <c r="B4">
        <f>COUNTIF(claim_data!N:N,"Medicare")</f>
        <v>2017</v>
      </c>
      <c r="C4">
        <f>COUNTIFS(claim_data!N:N,"Medicare",claim_data!O:O,"Denied")</f>
        <v>689</v>
      </c>
      <c r="D4" s="5">
        <f t="shared" ref="D4:D12" si="0">IF(B4&gt;0,C4/B4,0)</f>
        <v>0.34159643034209219</v>
      </c>
      <c r="G4" s="9">
        <v>45292</v>
      </c>
      <c r="H4" s="7" cm="1">
        <f t="array" ref="H4">SUMPRODUCT((MONTH(claim_data!D2:D13001)=1)*(YEAR(claim_data!D2:D13001)=2024)*claim_data!I2:I13001)</f>
        <v>27515459</v>
      </c>
      <c r="I4" s="7" cm="1">
        <f t="array" ref="I4">SUMPRODUCT((MONTH(claim_data!D2:D13001)=1)*(YEAR(claim_data!D2:D13001)=2024)*claim_data!J2:J13001)</f>
        <v>20511402.069999997</v>
      </c>
      <c r="J4" s="5">
        <f t="shared" ref="J4:J26" si="1">IF(H4&gt;0,I4/H4,0)</f>
        <v>0.74545011478819945</v>
      </c>
    </row>
    <row r="5" spans="1:10" x14ac:dyDescent="0.25">
      <c r="A5" t="s">
        <v>46</v>
      </c>
      <c r="B5">
        <f>COUNTIF(claim_data!N:N,"Medicaid")</f>
        <v>1954</v>
      </c>
      <c r="C5">
        <f>COUNTIFS(claim_data!N:N,"Medicaid",claim_data!O:O,"Denied")</f>
        <v>634</v>
      </c>
      <c r="D5" s="5">
        <f t="shared" si="0"/>
        <v>0.32446264073694986</v>
      </c>
      <c r="G5" s="9">
        <v>45323</v>
      </c>
      <c r="H5" s="7" cm="1">
        <f t="array" ref="H5">SUMPRODUCT((MONTH(claim_data!D2:D13001)=2)*(YEAR(claim_data!D2:D13001)=2024)*claim_data!I2:I13001)</f>
        <v>27870140</v>
      </c>
      <c r="I5" s="7" cm="1">
        <f t="array" ref="I5">SUMPRODUCT((MONTH(claim_data!D2:D13001)=2)*(YEAR(claim_data!D2:D13001)=2024)*claim_data!J2:J13001)</f>
        <v>20879164.699999999</v>
      </c>
      <c r="J5" s="5">
        <f t="shared" si="1"/>
        <v>0.74915894573905972</v>
      </c>
    </row>
    <row r="6" spans="1:10" x14ac:dyDescent="0.25">
      <c r="A6" t="s">
        <v>16</v>
      </c>
      <c r="B6">
        <f>COUNTIF(claim_data!N:N,"Self-Pay")</f>
        <v>2026</v>
      </c>
      <c r="C6">
        <f>COUNTIFS(claim_data!N:N,"Self-Pay",claim_data!O:O,"Denied")</f>
        <v>701</v>
      </c>
      <c r="D6" s="5">
        <f t="shared" si="0"/>
        <v>0.34600197433366237</v>
      </c>
      <c r="G6" s="9">
        <v>45352</v>
      </c>
      <c r="H6" s="7" cm="1">
        <f t="array" ref="H6">SUMPRODUCT((MONTH(claim_data!D2:D13001)=3)*(YEAR(claim_data!D2:D13001)=2024)*claim_data!I2:I13001)</f>
        <v>28418460</v>
      </c>
      <c r="I6" s="7" cm="1">
        <f t="array" ref="I6">SUMPRODUCT((MONTH(claim_data!D2:D13001)=3)*(YEAR(claim_data!D2:D13001)=2024)*claim_data!J2:J13001)</f>
        <v>21327788.969999995</v>
      </c>
      <c r="J6" s="5">
        <f t="shared" si="1"/>
        <v>0.75049066592630265</v>
      </c>
    </row>
    <row r="7" spans="1:10" x14ac:dyDescent="0.25">
      <c r="A7" t="s">
        <v>1138</v>
      </c>
      <c r="B7">
        <f>COUNTIF(claim_data!N:N,"Cigna")</f>
        <v>1326</v>
      </c>
      <c r="C7">
        <f>COUNTIFS(claim_data!N:N,"Cigna",claim_data!O:O,"Denied")</f>
        <v>452</v>
      </c>
      <c r="D7" s="5">
        <f t="shared" si="0"/>
        <v>0.34087481146304677</v>
      </c>
      <c r="G7" s="9">
        <v>45383</v>
      </c>
      <c r="H7" s="7" cm="1">
        <f t="array" ref="H7">SUMPRODUCT((MONTH(claim_data!D2:D13001)=4)*(YEAR(claim_data!D2:D13001)=2024)*claim_data!I2:I13001)</f>
        <v>27735241</v>
      </c>
      <c r="I7" s="7" cm="1">
        <f t="array" ref="I7">SUMPRODUCT((MONTH(claim_data!D2:D13001)=4)*(YEAR(claim_data!D2:D13001)=2024)*claim_data!J2:J13001)</f>
        <v>20731173.749999985</v>
      </c>
      <c r="J7" s="5">
        <f t="shared" si="1"/>
        <v>0.74746686895563608</v>
      </c>
    </row>
    <row r="8" spans="1:10" x14ac:dyDescent="0.25">
      <c r="A8" t="s">
        <v>3141</v>
      </c>
      <c r="B8">
        <f>COUNTIF(claim_data!N:N,"BCBS")</f>
        <v>1447</v>
      </c>
      <c r="C8">
        <f>COUNTIFS(claim_data!N:N,"BCBS",claim_data!O:O,"Denied")</f>
        <v>470</v>
      </c>
      <c r="D8" s="5">
        <f t="shared" si="0"/>
        <v>0.32480995162404974</v>
      </c>
      <c r="G8" s="9">
        <v>45413</v>
      </c>
      <c r="H8" s="7" cm="1">
        <f t="array" ref="H8">SUMPRODUCT((MONTH(claim_data!D2:D13001)=5)*(YEAR(claim_data!D2:D13001)=2024)*claim_data!I2:I13001)</f>
        <v>31096381</v>
      </c>
      <c r="I8" s="7" cm="1">
        <f t="array" ref="I8">SUMPRODUCT((MONTH(claim_data!D2:D13001)=5)*(YEAR(claim_data!D2:D13001)=2024)*claim_data!J2:J13001)</f>
        <v>23564061.650000002</v>
      </c>
      <c r="J8" s="5">
        <f t="shared" si="1"/>
        <v>0.75777504945028817</v>
      </c>
    </row>
    <row r="9" spans="1:10" x14ac:dyDescent="0.25">
      <c r="A9" t="s">
        <v>1135</v>
      </c>
      <c r="B9">
        <f>COUNTIF(claim_data!N:N,"Aetna")</f>
        <v>1411</v>
      </c>
      <c r="C9">
        <f>COUNTIFS(claim_data!N:N,"Aetna",claim_data!O:O,"Denied")</f>
        <v>462</v>
      </c>
      <c r="D9" s="5">
        <f t="shared" si="0"/>
        <v>0.32742735648476257</v>
      </c>
      <c r="G9" s="9">
        <v>45444</v>
      </c>
      <c r="H9" s="7" cm="1">
        <f t="array" ref="H9">SUMPRODUCT((MONTH(claim_data!D2:D13001)=6)*(YEAR(claim_data!D2:D13001)=2024)*claim_data!I2:I13001)</f>
        <v>26690529</v>
      </c>
      <c r="I9" s="7" cm="1">
        <f t="array" ref="I9">SUMPRODUCT((MONTH(claim_data!D2:D13001)=6)*(YEAR(claim_data!D2:D13001)=2024)*claim_data!J2:J13001)</f>
        <v>19879258.100000024</v>
      </c>
      <c r="J9" s="5">
        <f t="shared" si="1"/>
        <v>0.74480569868060775</v>
      </c>
    </row>
    <row r="10" spans="1:10" x14ac:dyDescent="0.25">
      <c r="A10" t="s">
        <v>3140</v>
      </c>
      <c r="B10">
        <f>COUNTIF(claim_data!N:N,"UHC")</f>
        <v>1450</v>
      </c>
      <c r="C10">
        <f>COUNTIFS(claim_data!N:N,"UHC",claim_data!O:O,"Denied")</f>
        <v>480</v>
      </c>
      <c r="D10" s="5">
        <f t="shared" si="0"/>
        <v>0.33103448275862069</v>
      </c>
      <c r="G10" s="9">
        <v>45474</v>
      </c>
      <c r="H10" s="7" cm="1">
        <f t="array" ref="H10">SUMPRODUCT((MONTH(claim_data!D2:D13001)=7)*(YEAR(claim_data!D2:D13001)=2024)*claim_data!I2:I13001)</f>
        <v>29527844</v>
      </c>
      <c r="I10" s="7" cm="1">
        <f t="array" ref="I10">SUMPRODUCT((MONTH(claim_data!D2:D13001)=7)*(YEAR(claim_data!D2:D13001)=2024)*claim_data!J2:J13001)</f>
        <v>22278196.540000018</v>
      </c>
      <c r="J10" s="5">
        <f t="shared" si="1"/>
        <v>0.75448097531265801</v>
      </c>
    </row>
    <row r="11" spans="1:10" x14ac:dyDescent="0.25">
      <c r="A11" t="s">
        <v>1139</v>
      </c>
      <c r="B11">
        <f>COUNTIF(claim_data!N:N,"Humana")</f>
        <v>1369</v>
      </c>
      <c r="C11">
        <f>COUNTIFS(claim_data!N:N,"Humana",claim_data!O:O,"Denied")</f>
        <v>459</v>
      </c>
      <c r="D11" s="5">
        <f t="shared" si="0"/>
        <v>0.33528122717311909</v>
      </c>
      <c r="G11" s="9">
        <v>45505</v>
      </c>
      <c r="H11" s="7" cm="1">
        <f t="array" ref="H11">SUMPRODUCT((MONTH(claim_data!D2:D13001)=8)*(YEAR(claim_data!D2:D13001)=2024)*claim_data!I2:I13001)</f>
        <v>29506517</v>
      </c>
      <c r="I11" s="7" cm="1">
        <f t="array" ref="I11">SUMPRODUCT((MONTH(claim_data!D2:D13001)=8)*(YEAR(claim_data!D2:D13001)=2024)*claim_data!J2:J13001)</f>
        <v>22059611.48</v>
      </c>
      <c r="J11" s="5">
        <f t="shared" si="1"/>
        <v>0.7476182797176637</v>
      </c>
    </row>
    <row r="12" spans="1:10" x14ac:dyDescent="0.25">
      <c r="A12" s="3" t="s">
        <v>13257</v>
      </c>
      <c r="B12" s="3">
        <f>SUM(B4:B11)</f>
        <v>13000</v>
      </c>
      <c r="C12" s="3">
        <f>SUM(C4:C11)</f>
        <v>4347</v>
      </c>
      <c r="D12" s="6">
        <f t="shared" si="0"/>
        <v>0.33438461538461539</v>
      </c>
      <c r="G12" s="9">
        <v>45536</v>
      </c>
      <c r="H12" s="7" cm="1">
        <f t="array" ref="H12">SUMPRODUCT((MONTH(claim_data!D2:D13001)=9)*(YEAR(claim_data!D2:D13001)=2024)*claim_data!I2:I13001)</f>
        <v>29402198</v>
      </c>
      <c r="I12" s="7" cm="1">
        <f t="array" ref="I12">SUMPRODUCT((MONTH(claim_data!D2:D13001)=9)*(YEAR(claim_data!D2:D13001)=2024)*claim_data!J2:J13001)</f>
        <v>22101207.149999999</v>
      </c>
      <c r="J12" s="5">
        <f t="shared" si="1"/>
        <v>0.75168554235299001</v>
      </c>
    </row>
    <row r="13" spans="1:10" x14ac:dyDescent="0.25">
      <c r="G13" s="9">
        <v>45566</v>
      </c>
      <c r="H13" s="7" cm="1">
        <f t="array" ref="H13">SUMPRODUCT((MONTH(claim_data!D2:D13001)=10)*(YEAR(claim_data!D2:D13001)=2024)*claim_data!I2:I13001)</f>
        <v>29407705</v>
      </c>
      <c r="I13" s="7" cm="1">
        <f t="array" ref="I13">SUMPRODUCT((MONTH(claim_data!D2:D13001)=10)*(YEAR(claim_data!D2:D13001)=2024)*claim_data!J2:J13001)</f>
        <v>22298869.789999984</v>
      </c>
      <c r="J13" s="5">
        <f t="shared" si="1"/>
        <v>0.75826623634860268</v>
      </c>
    </row>
    <row r="14" spans="1:10" ht="18.75" x14ac:dyDescent="0.3">
      <c r="A14" s="4" t="s">
        <v>13258</v>
      </c>
      <c r="G14" s="9">
        <v>45597</v>
      </c>
      <c r="H14" s="7" cm="1">
        <f t="array" ref="H14">SUMPRODUCT((MONTH(claim_data!D2:D13001)=11)*(YEAR(claim_data!D2:D13001)=2024)*claim_data!I2:I13001)</f>
        <v>27733206</v>
      </c>
      <c r="I14" s="7" cm="1">
        <f t="array" ref="I14">SUMPRODUCT((MONTH(claim_data!D2:D13001)=11)*(YEAR(claim_data!D2:D13001)=2024)*claim_data!J2:J13001)</f>
        <v>21278716.199999996</v>
      </c>
      <c r="J14" s="5">
        <f t="shared" si="1"/>
        <v>0.76726492422116632</v>
      </c>
    </row>
    <row r="15" spans="1:10" x14ac:dyDescent="0.25">
      <c r="G15" s="9">
        <v>45627</v>
      </c>
      <c r="H15" s="7" cm="1">
        <f t="array" ref="H15">SUMPRODUCT((MONTH(claim_data!D2:D13001)=12)*(YEAR(claim_data!D2:D13001)=2024)*claim_data!I2:I13001)</f>
        <v>29377789</v>
      </c>
      <c r="I15" s="7" cm="1">
        <f t="array" ref="I15">SUMPRODUCT((MONTH(claim_data!D2:D13001)=12)*(YEAR(claim_data!D2:D13001)=2024)*claim_data!J2:J13001)</f>
        <v>22231271.240000024</v>
      </c>
      <c r="J15" s="5">
        <f t="shared" si="1"/>
        <v>0.75673738551257297</v>
      </c>
    </row>
    <row r="16" spans="1:10" x14ac:dyDescent="0.25">
      <c r="A16" s="3" t="s">
        <v>13259</v>
      </c>
      <c r="B16" s="3" t="s">
        <v>13260</v>
      </c>
      <c r="C16" s="3" t="s">
        <v>13261</v>
      </c>
      <c r="D16" s="3" t="s">
        <v>13262</v>
      </c>
      <c r="E16" s="3" t="s">
        <v>13263</v>
      </c>
      <c r="G16" s="9">
        <v>45658</v>
      </c>
      <c r="H16" s="7" cm="1">
        <f t="array" ref="H16">SUMPRODUCT((MONTH(claim_data!D2:D13001)=1)*(YEAR(claim_data!D2:D13001)=2025)*claim_data!I2:I13001)</f>
        <v>29811926</v>
      </c>
      <c r="I16" s="7" cm="1">
        <f t="array" ref="I16">SUMPRODUCT((MONTH(claim_data!D2:D13001)=1)*(YEAR(claim_data!D2:D13001)=2025)*claim_data!J2:J13001)</f>
        <v>22513657.730000015</v>
      </c>
      <c r="J16" s="5">
        <f t="shared" si="1"/>
        <v>0.75518964222573259</v>
      </c>
    </row>
    <row r="17" spans="1:10" x14ac:dyDescent="0.25">
      <c r="A17">
        <v>99201</v>
      </c>
      <c r="B17" s="7">
        <f>SUMIF(claim_data!F:F,"99201",claim_data!I:I)</f>
        <v>26045672</v>
      </c>
      <c r="C17" s="7">
        <f>SUMIF(claim_data!F:F,"99201",claim_data!J:J)</f>
        <v>19762710.210000005</v>
      </c>
      <c r="D17" s="7">
        <f t="shared" ref="D17:D42" si="2">B17-C17</f>
        <v>6282961.7899999954</v>
      </c>
      <c r="E17" s="5">
        <f t="shared" ref="E17:E42" si="3">IF(B17&gt;0,D17/B17,0)</f>
        <v>0.24122863061471386</v>
      </c>
      <c r="G17" s="9">
        <v>45689</v>
      </c>
      <c r="H17" s="7" cm="1">
        <f t="array" ref="H17">SUMPRODUCT((MONTH(claim_data!D2:D13001)=2)*(YEAR(claim_data!D2:D13001)=2025)*claim_data!I2:I13001)</f>
        <v>25295562</v>
      </c>
      <c r="I17" s="7" cm="1">
        <f t="array" ref="I17">SUMPRODUCT((MONTH(claim_data!D2:D13001)=2)*(YEAR(claim_data!D2:D13001)=2025)*claim_data!J2:J13001)</f>
        <v>18980480.509999994</v>
      </c>
      <c r="J17" s="5">
        <f t="shared" si="1"/>
        <v>0.75034824330054395</v>
      </c>
    </row>
    <row r="18" spans="1:10" x14ac:dyDescent="0.25">
      <c r="A18">
        <v>99202</v>
      </c>
      <c r="B18" s="7">
        <f>SUMIF(claim_data!F:F,"99202",claim_data!I:I)</f>
        <v>26221051</v>
      </c>
      <c r="C18" s="7">
        <f>SUMIF(claim_data!F:F,"99202",claim_data!J:J)</f>
        <v>19651493.789999995</v>
      </c>
      <c r="D18" s="7">
        <f t="shared" si="2"/>
        <v>6569557.2100000046</v>
      </c>
      <c r="E18" s="5">
        <f t="shared" si="3"/>
        <v>0.25054515206122002</v>
      </c>
      <c r="G18" s="9">
        <v>45717</v>
      </c>
      <c r="H18" s="7" cm="1">
        <f t="array" ref="H18">SUMPRODUCT((MONTH(claim_data!D2:D13001)=3)*(YEAR(claim_data!D2:D13001)=2025)*claim_data!I2:I13001)</f>
        <v>28812634</v>
      </c>
      <c r="I18" s="7" cm="1">
        <f t="array" ref="I18">SUMPRODUCT((MONTH(claim_data!D2:D13001)=3)*(YEAR(claim_data!D2:D13001)=2025)*claim_data!J2:J13001)</f>
        <v>21677646.210000016</v>
      </c>
      <c r="J18" s="5">
        <f t="shared" si="1"/>
        <v>0.75236600062319936</v>
      </c>
    </row>
    <row r="19" spans="1:10" x14ac:dyDescent="0.25">
      <c r="A19">
        <v>99203</v>
      </c>
      <c r="B19" s="7">
        <f>SUMIF(claim_data!F:F,"99203",claim_data!I:I)</f>
        <v>24984732</v>
      </c>
      <c r="C19" s="7">
        <f>SUMIF(claim_data!F:F,"99203",claim_data!J:J)</f>
        <v>18932862.589999992</v>
      </c>
      <c r="D19" s="7">
        <f t="shared" si="2"/>
        <v>6051869.4100000076</v>
      </c>
      <c r="E19" s="5">
        <f t="shared" si="3"/>
        <v>0.24222270665140644</v>
      </c>
      <c r="G19" s="9">
        <v>45748</v>
      </c>
      <c r="H19" s="7" cm="1">
        <f t="array" ref="H19">SUMPRODUCT((MONTH(claim_data!D2:D13001)=4)*(YEAR(claim_data!D2:D13001)=2025)*claim_data!I2:I13001)</f>
        <v>27367492</v>
      </c>
      <c r="I19" s="7" cm="1">
        <f t="array" ref="I19">SUMPRODUCT((MONTH(claim_data!D2:D13001)=4)*(YEAR(claim_data!D2:D13001)=2025)*claim_data!J2:J13001)</f>
        <v>20591739.549999997</v>
      </c>
      <c r="J19" s="5">
        <f t="shared" si="1"/>
        <v>0.75241602518783957</v>
      </c>
    </row>
    <row r="20" spans="1:10" x14ac:dyDescent="0.25">
      <c r="A20">
        <v>99204</v>
      </c>
      <c r="B20" s="7">
        <f>SUMIF(claim_data!F:F,"99204",claim_data!I:I)</f>
        <v>25350419</v>
      </c>
      <c r="C20" s="7">
        <f>SUMIF(claim_data!F:F,"99204",claim_data!J:J)</f>
        <v>18957213.069999982</v>
      </c>
      <c r="D20" s="7">
        <f t="shared" si="2"/>
        <v>6393205.9300000183</v>
      </c>
      <c r="E20" s="5">
        <f t="shared" si="3"/>
        <v>0.25219330418167912</v>
      </c>
      <c r="G20" s="9">
        <v>45778</v>
      </c>
      <c r="H20" s="7" cm="1">
        <f t="array" ref="H20">SUMPRODUCT((MONTH(claim_data!D2:D13001)=5)*(YEAR(claim_data!D2:D13001)=2025)*claim_data!I2:I13001)</f>
        <v>27937889</v>
      </c>
      <c r="I20" s="7" cm="1">
        <f t="array" ref="I20">SUMPRODUCT((MONTH(claim_data!D2:D13001)=5)*(YEAR(claim_data!D2:D13001)=2025)*claim_data!J2:J13001)</f>
        <v>21024872.649999999</v>
      </c>
      <c r="J20" s="5">
        <f t="shared" si="1"/>
        <v>0.75255766998000451</v>
      </c>
    </row>
    <row r="21" spans="1:10" x14ac:dyDescent="0.25">
      <c r="A21">
        <v>99205</v>
      </c>
      <c r="B21" s="7">
        <f>SUMIF(claim_data!F:F,"99205",claim_data!I:I)</f>
        <v>24813179</v>
      </c>
      <c r="C21" s="7">
        <f>SUMIF(claim_data!F:F,"99205",claim_data!J:J)</f>
        <v>18830014.219999995</v>
      </c>
      <c r="D21" s="7">
        <f t="shared" si="2"/>
        <v>5983164.7800000049</v>
      </c>
      <c r="E21" s="5">
        <f t="shared" si="3"/>
        <v>0.24112850594436147</v>
      </c>
      <c r="G21" s="9">
        <v>45809</v>
      </c>
      <c r="H21" s="7" cm="1">
        <f t="array" ref="H21">SUMPRODUCT((MONTH(claim_data!D2:D13001)=6)*(YEAR(claim_data!D2:D13001)=2025)*claim_data!I2:I13001)</f>
        <v>27130176</v>
      </c>
      <c r="I21" s="7" cm="1">
        <f t="array" ref="I21">SUMPRODUCT((MONTH(claim_data!D2:D13001)=6)*(YEAR(claim_data!D2:D13001)=2025)*claim_data!J2:J13001)</f>
        <v>20300069.069999989</v>
      </c>
      <c r="J21" s="5">
        <f t="shared" si="1"/>
        <v>0.74824686246045691</v>
      </c>
    </row>
    <row r="22" spans="1:10" x14ac:dyDescent="0.25">
      <c r="A22">
        <v>99211</v>
      </c>
      <c r="B22" s="7">
        <f>SUMIF(claim_data!F:F,"99211",claim_data!I:I)</f>
        <v>25682461</v>
      </c>
      <c r="C22" s="7">
        <f>SUMIF(claim_data!F:F,"99211",claim_data!J:J)</f>
        <v>19291182.499999985</v>
      </c>
      <c r="D22" s="7">
        <f t="shared" si="2"/>
        <v>6391278.5000000149</v>
      </c>
      <c r="E22" s="5">
        <f t="shared" si="3"/>
        <v>0.24885771266235018</v>
      </c>
      <c r="G22" s="9">
        <v>45839</v>
      </c>
      <c r="H22" s="7" cm="1">
        <f t="array" ref="H22">SUMPRODUCT((MONTH(claim_data!D2:D13001)=7)*(YEAR(claim_data!D2:D13001)=2025)*claim_data!I2:I13001)</f>
        <v>29044721</v>
      </c>
      <c r="I22" s="7" cm="1">
        <f t="array" ref="I22">SUMPRODUCT((MONTH(claim_data!D2:D13001)=7)*(YEAR(claim_data!D2:D13001)=2025)*claim_data!J2:J13001)</f>
        <v>22156877.669999976</v>
      </c>
      <c r="J22" s="5">
        <f t="shared" si="1"/>
        <v>0.7628538649071539</v>
      </c>
    </row>
    <row r="23" spans="1:10" x14ac:dyDescent="0.25">
      <c r="A23">
        <v>99212</v>
      </c>
      <c r="B23" s="7">
        <f>SUMIF(claim_data!F:F,"99212",claim_data!I:I)</f>
        <v>25597419</v>
      </c>
      <c r="C23" s="7">
        <f>SUMIF(claim_data!F:F,"99212",claim_data!J:J)</f>
        <v>19197985.32</v>
      </c>
      <c r="D23" s="7">
        <f t="shared" si="2"/>
        <v>6399433.6799999997</v>
      </c>
      <c r="E23" s="5">
        <f t="shared" si="3"/>
        <v>0.25000308351400585</v>
      </c>
      <c r="G23" s="9">
        <v>45870</v>
      </c>
      <c r="H23" s="7" cm="1">
        <f t="array" ref="H23">SUMPRODUCT((MONTH(claim_data!D2:D13001)=8)*(YEAR(claim_data!D2:D13001)=2025)*claim_data!I2:I13001)</f>
        <v>27358114</v>
      </c>
      <c r="I23" s="7" cm="1">
        <f t="array" ref="I23">SUMPRODUCT((MONTH(claim_data!D2:D13001)=8)*(YEAR(claim_data!D2:D13001)=2025)*claim_data!J2:J13001)</f>
        <v>20609754.459999997</v>
      </c>
      <c r="J23" s="5">
        <f t="shared" si="1"/>
        <v>0.75333242854386806</v>
      </c>
    </row>
    <row r="24" spans="1:10" x14ac:dyDescent="0.25">
      <c r="A24">
        <v>99213</v>
      </c>
      <c r="B24" s="7">
        <f>SUMIF(claim_data!F:F,"99213",claim_data!I:I)</f>
        <v>24477026</v>
      </c>
      <c r="C24" s="7">
        <f>SUMIF(claim_data!F:F,"99213",claim_data!J:J)</f>
        <v>18421951.529999979</v>
      </c>
      <c r="D24" s="7">
        <f t="shared" si="2"/>
        <v>6055074.4700000212</v>
      </c>
      <c r="E24" s="5">
        <f t="shared" si="3"/>
        <v>0.24737786649407575</v>
      </c>
      <c r="G24" s="9">
        <v>45901</v>
      </c>
      <c r="H24" s="7" cm="1">
        <f t="array" ref="H24">SUMPRODUCT((MONTH(claim_data!D2:D13001)=9)*(YEAR(claim_data!D2:D13001)=2025)*claim_data!I2:I13001)</f>
        <v>28903205</v>
      </c>
      <c r="I24" s="7" cm="1">
        <f t="array" ref="I24">SUMPRODUCT((MONTH(claim_data!D2:D13001)=9)*(YEAR(claim_data!D2:D13001)=2025)*claim_data!J2:J13001)</f>
        <v>22097689.490000002</v>
      </c>
      <c r="J24" s="5">
        <f t="shared" si="1"/>
        <v>0.76454114656142813</v>
      </c>
    </row>
    <row r="25" spans="1:10" x14ac:dyDescent="0.25">
      <c r="A25">
        <v>99214</v>
      </c>
      <c r="B25" s="7">
        <f>SUMIF(claim_data!F:F,"99214",claim_data!I:I)</f>
        <v>25354739</v>
      </c>
      <c r="C25" s="7">
        <f>SUMIF(claim_data!F:F,"99214",claim_data!J:J)</f>
        <v>19302424.769999996</v>
      </c>
      <c r="D25" s="7">
        <f t="shared" si="2"/>
        <v>6052314.2300000042</v>
      </c>
      <c r="E25" s="5">
        <f t="shared" si="3"/>
        <v>0.23870544398031485</v>
      </c>
      <c r="G25" s="9">
        <v>45931</v>
      </c>
      <c r="H25" s="7" cm="1">
        <f t="array" ref="H25">SUMPRODUCT((MONTH(claim_data!D2:D13001)=10)*(YEAR(claim_data!D2:D13001)=2025)*claim_data!I2:I13001)</f>
        <v>28432673</v>
      </c>
      <c r="I25" s="7" cm="1">
        <f t="array" ref="I25">SUMPRODUCT((MONTH(claim_data!D2:D13001)=10)*(YEAR(claim_data!D2:D13001)=2025)*claim_data!J2:J13001)</f>
        <v>21527243.779999979</v>
      </c>
      <c r="J25" s="5">
        <f t="shared" si="1"/>
        <v>0.75713049490633466</v>
      </c>
    </row>
    <row r="26" spans="1:10" x14ac:dyDescent="0.25">
      <c r="A26">
        <v>99215</v>
      </c>
      <c r="B26" s="7">
        <f>SUMIF(claim_data!F:F,"99215",claim_data!I:I)</f>
        <v>25078630</v>
      </c>
      <c r="C26" s="7">
        <f>SUMIF(claim_data!F:F,"99215",claim_data!J:J)</f>
        <v>18855908.760000005</v>
      </c>
      <c r="D26" s="7">
        <f t="shared" si="2"/>
        <v>6222721.2399999946</v>
      </c>
      <c r="E26" s="5">
        <f t="shared" si="3"/>
        <v>0.24812843604295748</v>
      </c>
      <c r="G26" s="3" t="s">
        <v>13257</v>
      </c>
      <c r="H26" s="8">
        <f>SUM(H4:H25)</f>
        <v>624375861</v>
      </c>
      <c r="I26" s="8">
        <f>SUM(I4:I25)</f>
        <v>470620752.75999999</v>
      </c>
      <c r="J26" s="6">
        <f t="shared" si="1"/>
        <v>0.75374591196759921</v>
      </c>
    </row>
    <row r="27" spans="1:10" x14ac:dyDescent="0.25">
      <c r="A27">
        <v>99281</v>
      </c>
      <c r="B27" s="7">
        <f>SUMIF(claim_data!F:F,"99281",claim_data!I:I)</f>
        <v>25045028</v>
      </c>
      <c r="C27" s="7">
        <f>SUMIF(claim_data!F:F,"99281",claim_data!J:J)</f>
        <v>18865646.259999998</v>
      </c>
      <c r="D27" s="7">
        <f t="shared" si="2"/>
        <v>6179381.7400000021</v>
      </c>
      <c r="E27" s="5">
        <f t="shared" si="3"/>
        <v>0.24673087768159022</v>
      </c>
    </row>
    <row r="28" spans="1:10" ht="18.75" x14ac:dyDescent="0.3">
      <c r="A28">
        <v>99282</v>
      </c>
      <c r="B28" s="7">
        <f>SUMIF(claim_data!F:F,"99282",claim_data!I:I)</f>
        <v>23481744</v>
      </c>
      <c r="C28" s="7">
        <f>SUMIF(claim_data!F:F,"99282",claim_data!J:J)</f>
        <v>17872164.510000005</v>
      </c>
      <c r="D28" s="7">
        <f t="shared" si="2"/>
        <v>5609579.4899999946</v>
      </c>
      <c r="E28" s="5">
        <f t="shared" si="3"/>
        <v>0.23889109301251196</v>
      </c>
      <c r="G28" s="4" t="s">
        <v>13299</v>
      </c>
    </row>
    <row r="29" spans="1:10" x14ac:dyDescent="0.25">
      <c r="A29">
        <v>99283</v>
      </c>
      <c r="B29" s="7">
        <f>SUMIF(claim_data!F:F,"99283",claim_data!I:I)</f>
        <v>24030172</v>
      </c>
      <c r="C29" s="7">
        <f>SUMIF(claim_data!F:F,"99283",claim_data!J:J)</f>
        <v>18052225.929999985</v>
      </c>
      <c r="D29" s="7">
        <f t="shared" si="2"/>
        <v>5977946.0700000152</v>
      </c>
      <c r="E29" s="5">
        <f t="shared" si="3"/>
        <v>0.24876834298148243</v>
      </c>
    </row>
    <row r="30" spans="1:10" x14ac:dyDescent="0.25">
      <c r="A30">
        <v>99284</v>
      </c>
      <c r="B30" s="7">
        <f>SUMIF(claim_data!F:F,"99284",claim_data!I:I)</f>
        <v>25611937</v>
      </c>
      <c r="C30" s="7">
        <f>SUMIF(claim_data!F:F,"99284",claim_data!J:J)</f>
        <v>19292350.390000008</v>
      </c>
      <c r="D30" s="7">
        <f t="shared" si="2"/>
        <v>6319586.609999992</v>
      </c>
      <c r="E30" s="5">
        <f t="shared" si="3"/>
        <v>0.24674379801886878</v>
      </c>
      <c r="G30" s="3" t="s">
        <v>13288</v>
      </c>
      <c r="H30" s="3" t="s">
        <v>13300</v>
      </c>
      <c r="I30" s="3" t="s">
        <v>13301</v>
      </c>
    </row>
    <row r="31" spans="1:10" x14ac:dyDescent="0.25">
      <c r="A31">
        <v>99285</v>
      </c>
      <c r="B31" s="7">
        <f>SUMIF(claim_data!F:F,"99285",claim_data!I:I)</f>
        <v>23712473</v>
      </c>
      <c r="C31" s="7">
        <f>SUMIF(claim_data!F:F,"99285",claim_data!J:J)</f>
        <v>18050055.150000002</v>
      </c>
      <c r="D31" s="7">
        <f t="shared" si="2"/>
        <v>5662417.8499999978</v>
      </c>
      <c r="E31" s="5">
        <f t="shared" si="3"/>
        <v>0.2387949097506615</v>
      </c>
      <c r="G31" t="s">
        <v>13302</v>
      </c>
      <c r="H31">
        <f>COUNTIF(claim_data!O:O,"Denied")</f>
        <v>4347</v>
      </c>
    </row>
    <row r="32" spans="1:10" x14ac:dyDescent="0.25">
      <c r="A32">
        <v>99291</v>
      </c>
      <c r="B32" s="7">
        <f>SUMIF(claim_data!F:F,"99291",claim_data!I:I)</f>
        <v>25547542</v>
      </c>
      <c r="C32" s="7">
        <f>SUMIF(claim_data!F:F,"99291",claim_data!J:J)</f>
        <v>19260887.340000004</v>
      </c>
      <c r="D32" s="7">
        <f t="shared" si="2"/>
        <v>6286654.6599999964</v>
      </c>
      <c r="E32" s="5">
        <f t="shared" si="3"/>
        <v>0.24607669340557289</v>
      </c>
      <c r="G32" t="s">
        <v>13303</v>
      </c>
      <c r="H32">
        <f>COUNTIFS(claim_data!O:O,"Denied",claim_data!S:S,"Paid")</f>
        <v>1406</v>
      </c>
      <c r="I32" s="5">
        <f>IF(H31&gt;0,H32/H31,0)</f>
        <v>0.32344145387623646</v>
      </c>
    </row>
    <row r="33" spans="1:9" x14ac:dyDescent="0.25">
      <c r="A33">
        <v>99292</v>
      </c>
      <c r="B33" s="7">
        <f>SUMIF(claim_data!F:F,"99292",claim_data!I:I)</f>
        <v>24907553</v>
      </c>
      <c r="C33" s="7">
        <f>SUMIF(claim_data!F:F,"99292",claim_data!J:J)</f>
        <v>18607675.620000005</v>
      </c>
      <c r="D33" s="7">
        <f t="shared" si="2"/>
        <v>6299877.3799999952</v>
      </c>
      <c r="E33" s="5">
        <f t="shared" si="3"/>
        <v>0.25293040147299878</v>
      </c>
      <c r="G33" t="s">
        <v>13304</v>
      </c>
      <c r="H33">
        <f>COUNTIFS(claim_data!O:O,"Denied",claim_data!S:S,"Partially Paid")</f>
        <v>1444</v>
      </c>
      <c r="I33" s="5">
        <f>IF(H31&gt;0,H33/H31,0)</f>
        <v>0.33218311479181045</v>
      </c>
    </row>
    <row r="34" spans="1:9" x14ac:dyDescent="0.25">
      <c r="A34">
        <v>36415</v>
      </c>
      <c r="B34" s="7">
        <f>SUMIF(claim_data!F:F,"36415",claim_data!I:I)</f>
        <v>22915638</v>
      </c>
      <c r="C34" s="7">
        <f>SUMIF(claim_data!F:F,"36415",claim_data!J:J)</f>
        <v>17236722.549999993</v>
      </c>
      <c r="D34" s="7">
        <f t="shared" si="2"/>
        <v>5678915.4500000067</v>
      </c>
      <c r="E34" s="5">
        <f t="shared" si="3"/>
        <v>0.2478183435259366</v>
      </c>
      <c r="G34" t="s">
        <v>13305</v>
      </c>
      <c r="H34">
        <f>COUNTIFS(claim_data!O:O,"Denied",claim_data!S:S,"Denied")</f>
        <v>1497</v>
      </c>
      <c r="I34" s="5">
        <f>IF(H31&gt;0,H34/H31,0)</f>
        <v>0.34437543133195309</v>
      </c>
    </row>
    <row r="35" spans="1:9" x14ac:dyDescent="0.25">
      <c r="A35">
        <v>81000</v>
      </c>
      <c r="B35" s="7">
        <f>SUMIF(claim_data!F:F,"81000",claim_data!I:I)</f>
        <v>24767202</v>
      </c>
      <c r="C35" s="7">
        <f>SUMIF(claim_data!F:F,"81000",claim_data!J:J)</f>
        <v>18564056.920000009</v>
      </c>
      <c r="D35" s="7">
        <f t="shared" si="2"/>
        <v>6203145.0799999908</v>
      </c>
      <c r="E35" s="5">
        <f t="shared" si="3"/>
        <v>0.25045804851109105</v>
      </c>
      <c r="I35" s="5"/>
    </row>
    <row r="36" spans="1:9" x14ac:dyDescent="0.25">
      <c r="A36">
        <v>85025</v>
      </c>
      <c r="B36" s="7">
        <f>SUMIF(claim_data!F:F,"85025",claim_data!I:I)</f>
        <v>25429860</v>
      </c>
      <c r="C36" s="7">
        <f>SUMIF(claim_data!F:F,"85025",claim_data!J:J)</f>
        <v>19020459.57</v>
      </c>
      <c r="D36" s="7">
        <f t="shared" si="2"/>
        <v>6409400.4299999997</v>
      </c>
      <c r="E36" s="5">
        <f t="shared" si="3"/>
        <v>0.2520423010586767</v>
      </c>
      <c r="G36" s="3" t="s">
        <v>13306</v>
      </c>
      <c r="H36">
        <f>H32+H33</f>
        <v>2850</v>
      </c>
      <c r="I36" s="6">
        <f>IF(H31&gt;0,H36/H31,0)</f>
        <v>0.65562456866804697</v>
      </c>
    </row>
    <row r="37" spans="1:9" x14ac:dyDescent="0.25">
      <c r="A37">
        <v>80053</v>
      </c>
      <c r="B37" s="7">
        <f>SUMIF(claim_data!F:F,"80053",claim_data!I:I)</f>
        <v>24310679</v>
      </c>
      <c r="C37" s="7">
        <f>SUMIF(claim_data!F:F,"80053",claim_data!J:J)</f>
        <v>18628178.430000015</v>
      </c>
      <c r="D37" s="7">
        <f t="shared" si="2"/>
        <v>5682500.5699999854</v>
      </c>
      <c r="E37" s="5">
        <f t="shared" si="3"/>
        <v>0.23374503731467086</v>
      </c>
    </row>
    <row r="38" spans="1:9" x14ac:dyDescent="0.25">
      <c r="A38">
        <v>71046</v>
      </c>
      <c r="B38" s="7">
        <f>SUMIF(claim_data!F:F,"71046",claim_data!I:I)</f>
        <v>23448900</v>
      </c>
      <c r="C38" s="7">
        <f>SUMIF(claim_data!F:F,"71046",claim_data!J:J)</f>
        <v>17536396.610000003</v>
      </c>
      <c r="D38" s="7">
        <f t="shared" si="2"/>
        <v>5912503.3899999969</v>
      </c>
      <c r="E38" s="5">
        <f t="shared" si="3"/>
        <v>0.25214416838316495</v>
      </c>
      <c r="G38" t="s">
        <v>13307</v>
      </c>
      <c r="H38" s="7">
        <f>SUMIFS(claim_data!J:J,claim_data!O:O,"Denied",claim_data!S:S,"Paid")+SUMIFS(claim_data!J:J,claim_data!O:O,"Denied",claim_data!S:S,"Partially Paid")</f>
        <v>83227853.669999897</v>
      </c>
    </row>
    <row r="39" spans="1:9" x14ac:dyDescent="0.25">
      <c r="A39">
        <v>93000</v>
      </c>
      <c r="B39" s="7">
        <f>SUMIF(claim_data!F:F,"93000",claim_data!I:I)</f>
        <v>26698132</v>
      </c>
      <c r="C39" s="7">
        <f>SUMIF(claim_data!F:F,"93000",claim_data!J:J)</f>
        <v>20011984.699999984</v>
      </c>
      <c r="D39" s="7">
        <f t="shared" si="2"/>
        <v>6686147.3000000156</v>
      </c>
      <c r="E39" s="5">
        <f t="shared" si="3"/>
        <v>0.25043502294467701</v>
      </c>
    </row>
    <row r="40" spans="1:9" x14ac:dyDescent="0.25">
      <c r="A40">
        <v>90834</v>
      </c>
      <c r="B40" s="7">
        <f>SUMIF(claim_data!F:F,"90834",claim_data!I:I)</f>
        <v>25900741</v>
      </c>
      <c r="C40" s="7">
        <f>SUMIF(claim_data!F:F,"90834",claim_data!J:J)</f>
        <v>19394287.690000016</v>
      </c>
      <c r="D40" s="7">
        <f t="shared" si="2"/>
        <v>6506453.3099999838</v>
      </c>
      <c r="E40" s="5">
        <f t="shared" si="3"/>
        <v>0.2512072264650646</v>
      </c>
    </row>
    <row r="41" spans="1:9" x14ac:dyDescent="0.25">
      <c r="A41">
        <v>97110</v>
      </c>
      <c r="B41" s="7">
        <f>SUMIF(claim_data!F:F,"97110",claim_data!I:I)</f>
        <v>25084167</v>
      </c>
      <c r="C41" s="7">
        <f>SUMIF(claim_data!F:F,"97110",claim_data!J:J)</f>
        <v>19121977.010000009</v>
      </c>
      <c r="D41" s="7">
        <f t="shared" si="2"/>
        <v>5962189.9899999909</v>
      </c>
      <c r="E41" s="5">
        <f t="shared" si="3"/>
        <v>0.23768738224394659</v>
      </c>
    </row>
    <row r="42" spans="1:9" x14ac:dyDescent="0.25">
      <c r="A42" s="3" t="s">
        <v>13257</v>
      </c>
      <c r="B42" s="8">
        <f>SUM(B17:B41)</f>
        <v>624497096</v>
      </c>
      <c r="C42" s="8">
        <f>SUM(C17:C41)</f>
        <v>470718815.43999994</v>
      </c>
      <c r="D42" s="8">
        <f t="shared" si="2"/>
        <v>153778280.56000006</v>
      </c>
      <c r="E42" s="6">
        <f t="shared" si="3"/>
        <v>0.24624338775147814</v>
      </c>
    </row>
    <row r="44" spans="1:9" ht="18.75" x14ac:dyDescent="0.3">
      <c r="A44" s="4" t="s">
        <v>13264</v>
      </c>
    </row>
    <row r="46" spans="1:9" x14ac:dyDescent="0.25">
      <c r="A46" s="3" t="s">
        <v>13251</v>
      </c>
      <c r="B46" s="3" t="s">
        <v>13265</v>
      </c>
      <c r="C46" s="3" t="s">
        <v>13266</v>
      </c>
      <c r="D46" s="3" t="s">
        <v>13267</v>
      </c>
      <c r="E46" s="3" t="s">
        <v>13268</v>
      </c>
    </row>
    <row r="47" spans="1:9" x14ac:dyDescent="0.25">
      <c r="A47" t="s">
        <v>13269</v>
      </c>
      <c r="B47">
        <f>COUNTIF(claim_data!W:W,"0-29")</f>
        <v>113</v>
      </c>
      <c r="C47" s="7">
        <f>SUMIF(claim_data!W:W,"0-29",claim_data!I:I)-SUMIF(claim_data!W:W,"0-29",claim_data!J:J)</f>
        <v>1170250.3100000005</v>
      </c>
      <c r="D47" s="5">
        <f t="shared" ref="D47:D59" si="4">IF(C$60&gt;0,C47/C$60,0)</f>
        <v>7.6099843601997019E-3</v>
      </c>
      <c r="E47" t="s">
        <v>13270</v>
      </c>
    </row>
    <row r="48" spans="1:9" x14ac:dyDescent="0.25">
      <c r="A48" t="s">
        <v>13271</v>
      </c>
      <c r="B48">
        <f>COUNTIF(claim_data!W:W,"30-59")</f>
        <v>2194</v>
      </c>
      <c r="C48" s="7">
        <f>SUMIF(claim_data!W:W,"30-59",claim_data!I:I)-SUMIF(claim_data!W:W,"30-59",claim_data!J:J)</f>
        <v>26133828.850000009</v>
      </c>
      <c r="D48" s="5">
        <f t="shared" si="4"/>
        <v>0.16994486318113922</v>
      </c>
      <c r="E48" t="s">
        <v>13270</v>
      </c>
    </row>
    <row r="49" spans="1:5" x14ac:dyDescent="0.25">
      <c r="A49" t="s">
        <v>13272</v>
      </c>
      <c r="B49">
        <f>COUNTIF(claim_data!W:W,"60-89")</f>
        <v>2200</v>
      </c>
      <c r="C49" s="7">
        <f>SUMIF(claim_data!W:W,"60-89",claim_data!I:I)-SUMIF(claim_data!W:W,"60-89",claim_data!J:J)</f>
        <v>26517544.690000102</v>
      </c>
      <c r="D49" s="5">
        <f t="shared" si="4"/>
        <v>0.17244011698813166</v>
      </c>
      <c r="E49" t="s">
        <v>13273</v>
      </c>
    </row>
    <row r="50" spans="1:5" x14ac:dyDescent="0.25">
      <c r="A50" t="s">
        <v>13274</v>
      </c>
      <c r="B50">
        <f>COUNTIF(claim_data!W:W,"90-119")</f>
        <v>2191</v>
      </c>
      <c r="C50" s="7">
        <f>SUMIF(claim_data!W:W,"90-119",claim_data!I:I)-SUMIF(claim_data!W:W,"90-119",claim_data!J:J)</f>
        <v>27013700.289999917</v>
      </c>
      <c r="D50" s="5">
        <f t="shared" si="4"/>
        <v>0.17566655181490312</v>
      </c>
      <c r="E50" t="s">
        <v>13273</v>
      </c>
    </row>
    <row r="51" spans="1:5" x14ac:dyDescent="0.25">
      <c r="A51" t="s">
        <v>13275</v>
      </c>
      <c r="B51">
        <f>COUNTIF(claim_data!W:W,"120-149")</f>
        <v>2258</v>
      </c>
      <c r="C51" s="7">
        <f>SUMIF(claim_data!W:W,"120-149",claim_data!I:I)-SUMIF(claim_data!W:W,"120-149",claim_data!J:J)</f>
        <v>26887585.550000012</v>
      </c>
      <c r="D51" s="5">
        <f t="shared" si="4"/>
        <v>0.1748464441928082</v>
      </c>
      <c r="E51" t="s">
        <v>13276</v>
      </c>
    </row>
    <row r="52" spans="1:5" x14ac:dyDescent="0.25">
      <c r="A52" t="s">
        <v>13277</v>
      </c>
      <c r="B52">
        <f>COUNTIF(claim_data!W:W,"150-179")</f>
        <v>2200</v>
      </c>
      <c r="C52" s="7">
        <f>SUMIF(claim_data!W:W,"150-179",claim_data!I:I)-SUMIF(claim_data!W:W,"150-179",claim_data!J:J)</f>
        <v>26553128.629999846</v>
      </c>
      <c r="D52" s="5">
        <f t="shared" si="4"/>
        <v>0.17267151468532377</v>
      </c>
      <c r="E52" t="s">
        <v>13276</v>
      </c>
    </row>
    <row r="53" spans="1:5" x14ac:dyDescent="0.25">
      <c r="A53" t="s">
        <v>13278</v>
      </c>
      <c r="B53">
        <f>COUNTIF(claim_data!W:W,"180-209")</f>
        <v>219</v>
      </c>
      <c r="C53" s="7">
        <f>SUMIF(claim_data!W:W,"180-209",claim_data!I:I)-SUMIF(claim_data!W:W,"180-209",claim_data!J:J)</f>
        <v>2491366.1899999948</v>
      </c>
      <c r="D53" s="5">
        <f t="shared" si="4"/>
        <v>1.620102774544898E-2</v>
      </c>
      <c r="E53" t="s">
        <v>13279</v>
      </c>
    </row>
    <row r="54" spans="1:5" x14ac:dyDescent="0.25">
      <c r="A54" t="s">
        <v>13280</v>
      </c>
      <c r="B54">
        <f>COUNTIF(claim_data!W:W,"210-239")</f>
        <v>126</v>
      </c>
      <c r="C54" s="7">
        <f>SUMIF(claim_data!W:W,"210-239",claim_data!I:I)-SUMIF(claim_data!W:W,"210-239",claim_data!J:J)</f>
        <v>1242249.1300000008</v>
      </c>
      <c r="D54" s="5">
        <f t="shared" si="4"/>
        <v>8.0781832484809919E-3</v>
      </c>
      <c r="E54" t="s">
        <v>13279</v>
      </c>
    </row>
    <row r="55" spans="1:5" x14ac:dyDescent="0.25">
      <c r="A55" t="s">
        <v>13281</v>
      </c>
      <c r="B55">
        <f>COUNTIF(claim_data!W:W,"240-269")</f>
        <v>142</v>
      </c>
      <c r="C55" s="7">
        <f>SUMIF(claim_data!W:W,"240-269",claim_data!I:I)-SUMIF(claim_data!W:W,"240-269",claim_data!J:J)</f>
        <v>1490824.7499999981</v>
      </c>
      <c r="D55" s="5">
        <f t="shared" si="4"/>
        <v>9.6946379200690928E-3</v>
      </c>
      <c r="E55" t="s">
        <v>13282</v>
      </c>
    </row>
    <row r="56" spans="1:5" x14ac:dyDescent="0.25">
      <c r="A56" t="s">
        <v>13283</v>
      </c>
      <c r="B56">
        <f>COUNTIF(claim_data!W:W,"270-299")</f>
        <v>135</v>
      </c>
      <c r="C56" s="7">
        <f>SUMIF(claim_data!W:W,"270-299",claim_data!I:I)-SUMIF(claim_data!W:W,"270-299",claim_data!J:J)</f>
        <v>1484669.1899999967</v>
      </c>
      <c r="D56" s="5">
        <f t="shared" si="4"/>
        <v>9.6546091203089102E-3</v>
      </c>
      <c r="E56" t="s">
        <v>13282</v>
      </c>
    </row>
    <row r="57" spans="1:5" x14ac:dyDescent="0.25">
      <c r="A57" t="s">
        <v>13284</v>
      </c>
      <c r="B57">
        <f>COUNTIF(claim_data!W:W,"300-329")</f>
        <v>143</v>
      </c>
      <c r="C57" s="7">
        <f>SUMIF(claim_data!W:W,"300-329",claim_data!I:I)-SUMIF(claim_data!W:W,"300-329",claim_data!J:J)</f>
        <v>1476916.4699999979</v>
      </c>
      <c r="D57" s="5">
        <f t="shared" si="4"/>
        <v>9.6041941984371972E-3</v>
      </c>
      <c r="E57" t="s">
        <v>13282</v>
      </c>
    </row>
    <row r="58" spans="1:5" x14ac:dyDescent="0.25">
      <c r="A58" t="s">
        <v>13285</v>
      </c>
      <c r="B58">
        <f>COUNTIF(claim_data!W:W,"330-359")</f>
        <v>127</v>
      </c>
      <c r="C58" s="7">
        <f>SUMIF(claim_data!W:W,"330-359",claim_data!I:I)-SUMIF(claim_data!W:W,"330-359",claim_data!J:J)</f>
        <v>1159080.2799999993</v>
      </c>
      <c r="D58" s="5">
        <f t="shared" si="4"/>
        <v>7.5373471193661825E-3</v>
      </c>
      <c r="E58" t="s">
        <v>13282</v>
      </c>
    </row>
    <row r="59" spans="1:5" x14ac:dyDescent="0.25">
      <c r="A59" t="s">
        <v>13286</v>
      </c>
      <c r="B59">
        <f>COUNTIF(claim_data!W:W,"360+")</f>
        <v>952</v>
      </c>
      <c r="C59" s="7">
        <f>SUMIF(claim_data!W:W,"360+",claim_data!I:I)-SUMIF(claim_data!W:W,"360+",claim_data!J:J)</f>
        <v>10157136.229999974</v>
      </c>
      <c r="D59" s="5">
        <f t="shared" si="4"/>
        <v>6.6050525425383172E-2</v>
      </c>
      <c r="E59" t="s">
        <v>13282</v>
      </c>
    </row>
    <row r="60" spans="1:5" x14ac:dyDescent="0.25">
      <c r="A60" s="3" t="s">
        <v>13257</v>
      </c>
      <c r="B60" s="3">
        <f>SUM(B47:B59)</f>
        <v>13000</v>
      </c>
      <c r="C60" s="8">
        <f>SUM(C47:C59)</f>
        <v>153778280.55999982</v>
      </c>
      <c r="D60" s="6">
        <f>SUM(D47:D59)</f>
        <v>0.99999999999999989</v>
      </c>
      <c r="E60" s="3"/>
    </row>
    <row r="62" spans="1:5" ht="18.75" x14ac:dyDescent="0.3">
      <c r="A62" s="4" t="s">
        <v>13287</v>
      </c>
    </row>
    <row r="64" spans="1:5" x14ac:dyDescent="0.25">
      <c r="A64" s="3" t="s">
        <v>13288</v>
      </c>
      <c r="B64" s="3" t="s">
        <v>13289</v>
      </c>
      <c r="C64" s="3"/>
      <c r="D64" s="3"/>
    </row>
    <row r="65" spans="1:2" x14ac:dyDescent="0.25">
      <c r="A65" t="s">
        <v>13290</v>
      </c>
      <c r="B65">
        <f>COUNTIF(claim_data!P:P,"*authorization*")+COUNTIF(claim_data!P:P,"*Authorization*")</f>
        <v>3780</v>
      </c>
    </row>
    <row r="66" spans="1:2" x14ac:dyDescent="0.25">
      <c r="A66" t="s">
        <v>13291</v>
      </c>
      <c r="B66" s="7">
        <f>SUMIF(claim_data!P:P,"*authorization*",claim_data!I:I)+SUMIF(claim_data!P:P,"*Authorization*",claim_data!I:I)</f>
        <v>179800338</v>
      </c>
    </row>
    <row r="67" spans="1:2" x14ac:dyDescent="0.25">
      <c r="A67" t="s">
        <v>13292</v>
      </c>
      <c r="B67" s="7">
        <f>SUMIF(claim_data!P:P,"*authorization*",claim_data!J:J)+SUMIF(claim_data!P:P,"*Authorization*",claim_data!J:J)</f>
        <v>135361747.84000021</v>
      </c>
    </row>
    <row r="68" spans="1:2" x14ac:dyDescent="0.25">
      <c r="A68" s="3" t="s">
        <v>13293</v>
      </c>
      <c r="B68" s="8">
        <f>B66-B67</f>
        <v>44438590.159999788</v>
      </c>
    </row>
    <row r="69" spans="1:2" x14ac:dyDescent="0.25">
      <c r="A69" t="s">
        <v>13294</v>
      </c>
      <c r="B69" s="5">
        <f>IF(D42&gt;0,B68/D42,0)</f>
        <v>0.28897832644617893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58593-140B-43D5-8621-0DC36815207F}">
  <dimension ref="A1:H103"/>
  <sheetViews>
    <sheetView workbookViewId="0">
      <selection activeCell="C40" sqref="C40"/>
    </sheetView>
  </sheetViews>
  <sheetFormatPr defaultRowHeight="15" x14ac:dyDescent="0.25"/>
  <cols>
    <col min="1" max="1" width="46" bestFit="1" customWidth="1"/>
    <col min="2" max="2" width="14.42578125" bestFit="1" customWidth="1"/>
    <col min="3" max="3" width="16.5703125" bestFit="1" customWidth="1"/>
    <col min="4" max="4" width="15.28515625" bestFit="1" customWidth="1"/>
    <col min="5" max="5" width="25.140625" bestFit="1" customWidth="1"/>
    <col min="6" max="6" width="23.85546875" bestFit="1" customWidth="1"/>
    <col min="7" max="7" width="27.5703125" bestFit="1" customWidth="1"/>
    <col min="8" max="8" width="17.42578125" bestFit="1" customWidth="1"/>
  </cols>
  <sheetData>
    <row r="1" spans="1:8" ht="18.75" x14ac:dyDescent="0.3">
      <c r="A1" s="4" t="s">
        <v>13313</v>
      </c>
    </row>
    <row r="3" spans="1:8" x14ac:dyDescent="0.25">
      <c r="A3" s="10" t="s">
        <v>13253</v>
      </c>
      <c r="B3" s="10" t="s">
        <v>13314</v>
      </c>
      <c r="C3" s="10" t="s">
        <v>13315</v>
      </c>
      <c r="D3" s="10" t="s">
        <v>13316</v>
      </c>
      <c r="E3" s="10" t="s">
        <v>13317</v>
      </c>
      <c r="F3" s="10" t="s">
        <v>13318</v>
      </c>
      <c r="G3" s="10" t="s">
        <v>13319</v>
      </c>
    </row>
    <row r="4" spans="1:8" x14ac:dyDescent="0.25">
      <c r="A4" t="s">
        <v>24</v>
      </c>
      <c r="B4" s="7">
        <f>SUMIF(claim_data!N:N,"Medicare",claim_data!H:H)</f>
        <v>124234963</v>
      </c>
      <c r="C4" s="7">
        <f>SUMIF(claim_data!N:N,"Medicare",claim_data!I:I)</f>
        <v>89449205</v>
      </c>
      <c r="D4" s="7">
        <f>SUMIF(claim_data!N:N,"Medicare",claim_data!J:J)</f>
        <v>70297220.600000069</v>
      </c>
      <c r="E4" s="7">
        <f t="shared" ref="E4:F11" si="0">B4-C4</f>
        <v>34785758</v>
      </c>
      <c r="F4" s="7">
        <f t="shared" si="0"/>
        <v>19151984.399999931</v>
      </c>
      <c r="G4" s="5">
        <f t="shared" ref="G4:G12" si="1">IF(B4=0,0,D4/B4)</f>
        <v>0.565840878465107</v>
      </c>
    </row>
    <row r="5" spans="1:8" x14ac:dyDescent="0.25">
      <c r="A5" t="s">
        <v>46</v>
      </c>
      <c r="B5" s="7">
        <f>SUMIF(claim_data!N:N,"Medicaid",claim_data!H:H)</f>
        <v>121811026</v>
      </c>
      <c r="C5" s="7">
        <f>SUMIF(claim_data!N:N,"Medicaid",claim_data!I:I)</f>
        <v>79177233</v>
      </c>
      <c r="D5" s="7">
        <f>SUMIF(claim_data!N:N,"Medicaid",claim_data!J:J)</f>
        <v>60138154.040000021</v>
      </c>
      <c r="E5" s="7">
        <f t="shared" si="0"/>
        <v>42633793</v>
      </c>
      <c r="F5" s="7">
        <f t="shared" si="0"/>
        <v>19039078.959999979</v>
      </c>
      <c r="G5" s="5">
        <f t="shared" si="1"/>
        <v>0.4937004146077878</v>
      </c>
    </row>
    <row r="6" spans="1:8" x14ac:dyDescent="0.25">
      <c r="A6" t="s">
        <v>16</v>
      </c>
      <c r="B6" s="7">
        <f>SUMIF(claim_data!N:N,"Self-Pay",claim_data!H:H)</f>
        <v>128054440</v>
      </c>
      <c r="C6" s="7">
        <f>SUMIF(claim_data!N:N,"Self-Pay",claim_data!I:I)</f>
        <v>108846326</v>
      </c>
      <c r="D6" s="7">
        <f>SUMIF(claim_data!N:N,"Self-Pay",claim_data!J:J)</f>
        <v>91793451.479999974</v>
      </c>
      <c r="E6" s="7">
        <f t="shared" si="0"/>
        <v>19208114</v>
      </c>
      <c r="F6" s="7">
        <f t="shared" si="0"/>
        <v>17052874.520000026</v>
      </c>
      <c r="G6" s="5">
        <f t="shared" si="1"/>
        <v>0.71683146230618766</v>
      </c>
    </row>
    <row r="7" spans="1:8" x14ac:dyDescent="0.25">
      <c r="A7" t="s">
        <v>1138</v>
      </c>
      <c r="B7" s="7">
        <f>SUMIF(claim_data!N:N,"Cigna",claim_data!H:H)</f>
        <v>82911556</v>
      </c>
      <c r="C7" s="7">
        <f>SUMIF(claim_data!N:N,"Cigna",claim_data!I:I)</f>
        <v>65500132</v>
      </c>
      <c r="D7" s="7">
        <f>SUMIF(claim_data!N:N,"Cigna",claim_data!J:J)</f>
        <v>47400940.879999951</v>
      </c>
      <c r="E7" s="7">
        <f t="shared" si="0"/>
        <v>17411424</v>
      </c>
      <c r="F7" s="7">
        <f t="shared" si="0"/>
        <v>18099191.120000049</v>
      </c>
      <c r="G7" s="5">
        <f t="shared" si="1"/>
        <v>0.57170487645895762</v>
      </c>
    </row>
    <row r="8" spans="1:8" x14ac:dyDescent="0.25">
      <c r="A8" t="s">
        <v>3141</v>
      </c>
      <c r="B8" s="7">
        <f>SUMIF(claim_data!N:N,"BCBS",claim_data!H:H)</f>
        <v>91328700</v>
      </c>
      <c r="C8" s="7">
        <f>SUMIF(claim_data!N:N,"BCBS",claim_data!I:I)</f>
        <v>74889557</v>
      </c>
      <c r="D8" s="7">
        <f>SUMIF(claim_data!N:N,"BCBS",claim_data!J:J)</f>
        <v>52864405.740000047</v>
      </c>
      <c r="E8" s="7">
        <f t="shared" si="0"/>
        <v>16439143</v>
      </c>
      <c r="F8" s="7">
        <f t="shared" si="0"/>
        <v>22025151.259999953</v>
      </c>
      <c r="G8" s="5">
        <f t="shared" si="1"/>
        <v>0.57883672646167139</v>
      </c>
    </row>
    <row r="9" spans="1:8" x14ac:dyDescent="0.25">
      <c r="A9" t="s">
        <v>1135</v>
      </c>
      <c r="B9" s="7">
        <f>SUMIF(claim_data!N:N,"Aetna",claim_data!H:H)</f>
        <v>87223375</v>
      </c>
      <c r="C9" s="7">
        <f>SUMIF(claim_data!N:N,"Aetna",claim_data!I:I)</f>
        <v>69778705</v>
      </c>
      <c r="D9" s="7">
        <f>SUMIF(claim_data!N:N,"Aetna",claim_data!J:J)</f>
        <v>51281107.29999999</v>
      </c>
      <c r="E9" s="7">
        <f t="shared" si="0"/>
        <v>17444670</v>
      </c>
      <c r="F9" s="7">
        <f t="shared" si="0"/>
        <v>18497597.70000001</v>
      </c>
      <c r="G9" s="5">
        <f t="shared" si="1"/>
        <v>0.58792849164573135</v>
      </c>
    </row>
    <row r="10" spans="1:8" x14ac:dyDescent="0.25">
      <c r="A10" t="s">
        <v>3140</v>
      </c>
      <c r="B10" s="7">
        <f>SUMIF(claim_data!N:N,"UHC",claim_data!H:H)</f>
        <v>92443712</v>
      </c>
      <c r="C10" s="7">
        <f>SUMIF(claim_data!N:N,"UHC",claim_data!I:I)</f>
        <v>72106118</v>
      </c>
      <c r="D10" s="7">
        <f>SUMIF(claim_data!N:N,"UHC",claim_data!J:J)</f>
        <v>49672087.400000028</v>
      </c>
      <c r="E10" s="7">
        <f t="shared" si="0"/>
        <v>20337594</v>
      </c>
      <c r="F10" s="7">
        <f t="shared" si="0"/>
        <v>22434030.599999972</v>
      </c>
      <c r="G10" s="5">
        <f t="shared" si="1"/>
        <v>0.5373225103725825</v>
      </c>
    </row>
    <row r="11" spans="1:8" x14ac:dyDescent="0.25">
      <c r="A11" t="s">
        <v>1139</v>
      </c>
      <c r="B11" s="7">
        <f>SUMIF(claim_data!N:N,"Humana",claim_data!H:H)</f>
        <v>86332863</v>
      </c>
      <c r="C11" s="7">
        <f>SUMIF(claim_data!N:N,"Humana",claim_data!I:I)</f>
        <v>64749820</v>
      </c>
      <c r="D11" s="7">
        <f>SUMIF(claim_data!N:N,"Humana",claim_data!J:J)</f>
        <v>47271448.000000015</v>
      </c>
      <c r="E11" s="7">
        <f t="shared" si="0"/>
        <v>21583043</v>
      </c>
      <c r="F11" s="7">
        <f t="shared" si="0"/>
        <v>17478371.999999985</v>
      </c>
      <c r="G11" s="5">
        <f t="shared" si="1"/>
        <v>0.54754871270746597</v>
      </c>
    </row>
    <row r="12" spans="1:8" x14ac:dyDescent="0.25">
      <c r="A12" s="11" t="s">
        <v>13257</v>
      </c>
      <c r="B12" s="12">
        <f>SUM(B4:B11)</f>
        <v>814340635</v>
      </c>
      <c r="C12" s="12">
        <f>SUM(C4:C11)</f>
        <v>624497096</v>
      </c>
      <c r="D12" s="12">
        <f>SUM(D4:D11)</f>
        <v>470718815.44000012</v>
      </c>
      <c r="E12" s="12">
        <f>SUM(E4:E11)</f>
        <v>189843539</v>
      </c>
      <c r="F12" s="12">
        <f>SUM(F4:F11)</f>
        <v>153778280.55999988</v>
      </c>
      <c r="G12" s="13">
        <f t="shared" si="1"/>
        <v>0.57803675170894564</v>
      </c>
    </row>
    <row r="14" spans="1:8" ht="18.75" x14ac:dyDescent="0.3">
      <c r="A14" s="4" t="s">
        <v>13320</v>
      </c>
    </row>
    <row r="16" spans="1:8" x14ac:dyDescent="0.25">
      <c r="A16" s="14" t="s">
        <v>13253</v>
      </c>
      <c r="B16" s="14" t="s">
        <v>13265</v>
      </c>
      <c r="C16" s="14" t="s">
        <v>13321</v>
      </c>
      <c r="D16" s="14" t="s">
        <v>13322</v>
      </c>
      <c r="E16" s="14" t="s">
        <v>13323</v>
      </c>
      <c r="F16" s="14" t="s">
        <v>13324</v>
      </c>
      <c r="G16" s="14" t="s">
        <v>13325</v>
      </c>
      <c r="H16" s="14" t="s">
        <v>13326</v>
      </c>
    </row>
    <row r="17" spans="1:8" x14ac:dyDescent="0.25">
      <c r="A17" t="s">
        <v>24</v>
      </c>
      <c r="B17">
        <f>COUNTIF(claim_data!N:N,"Medicare")</f>
        <v>2017</v>
      </c>
      <c r="C17" s="7">
        <f>AVERAGEIF(claim_data!N:N,"Medicare",claim_data!H:H)</f>
        <v>61593.93306891423</v>
      </c>
      <c r="D17" s="7">
        <f>AVERAGEIF(claim_data!N:N,"Medicare",claim_data!I:I)</f>
        <v>44347.647496281606</v>
      </c>
      <c r="E17" s="7">
        <f>AVERAGEIF(claim_data!N:N,"Medicare",claim_data!J:J)</f>
        <v>34852.365195835431</v>
      </c>
      <c r="F17" s="7">
        <f>AVERAGEIF(claim_data!N:N,"Medicare",claim_data!L:L)</f>
        <v>3547.8117997025338</v>
      </c>
      <c r="G17" s="5">
        <f t="shared" ref="G17:G24" si="2">IF(C17=0,0,E17/C17)</f>
        <v>0.565840878465107</v>
      </c>
      <c r="H17" s="5">
        <f t="shared" ref="H17:H24" si="3">IF(D17=0,0,(E17-F17)/D17)</f>
        <v>0.7058898309940268</v>
      </c>
    </row>
    <row r="18" spans="1:8" x14ac:dyDescent="0.25">
      <c r="A18" t="s">
        <v>46</v>
      </c>
      <c r="B18">
        <f>COUNTIF(claim_data!N:N,"Medicaid")</f>
        <v>1954</v>
      </c>
      <c r="C18" s="7">
        <f>AVERAGEIF(claim_data!N:N,"Medicaid",claim_data!H:H)</f>
        <v>62339.317297850561</v>
      </c>
      <c r="D18" s="7">
        <f>AVERAGEIF(claim_data!N:N,"Medicaid",claim_data!I:I)</f>
        <v>40520.590071647901</v>
      </c>
      <c r="E18" s="7">
        <f>AVERAGEIF(claim_data!N:N,"Medicaid",claim_data!J:J)</f>
        <v>30776.94679631526</v>
      </c>
      <c r="F18" s="7">
        <f>AVERAGEIF(claim_data!N:N,"Medicaid",claim_data!L:L)</f>
        <v>4862.4708085977491</v>
      </c>
      <c r="G18" s="5">
        <f t="shared" si="2"/>
        <v>0.4937004146077878</v>
      </c>
      <c r="H18" s="5">
        <f t="shared" si="3"/>
        <v>0.63953846530605607</v>
      </c>
    </row>
    <row r="19" spans="1:8" x14ac:dyDescent="0.25">
      <c r="A19" t="s">
        <v>16</v>
      </c>
      <c r="B19">
        <f>COUNTIF(claim_data!N:N,"Self-Pay")</f>
        <v>2026</v>
      </c>
      <c r="C19" s="7">
        <f>AVERAGEIF(claim_data!N:N,"Self-Pay",claim_data!H:H)</f>
        <v>63205.547877591314</v>
      </c>
      <c r="D19" s="7">
        <f>AVERAGEIF(claim_data!N:N,"Self-Pay",claim_data!I:I)</f>
        <v>53724.741362290224</v>
      </c>
      <c r="E19" s="7">
        <f>AVERAGEIF(claim_data!N:N,"Self-Pay",claim_data!J:J)</f>
        <v>45307.725310957539</v>
      </c>
      <c r="F19" s="7">
        <f>AVERAGEIF(claim_data!N:N,"Self-Pay",claim_data!L:L)</f>
        <v>1074.494827245805</v>
      </c>
      <c r="G19" s="5">
        <f t="shared" si="2"/>
        <v>0.71683146230618766</v>
      </c>
      <c r="H19" s="5">
        <f t="shared" si="3"/>
        <v>0.82333072923380046</v>
      </c>
    </row>
    <row r="20" spans="1:8" x14ac:dyDescent="0.25">
      <c r="A20" t="s">
        <v>1138</v>
      </c>
      <c r="B20">
        <f>COUNTIF(claim_data!N:N,"Cigna")</f>
        <v>1326</v>
      </c>
      <c r="C20" s="7">
        <f>AVERAGEIF(claim_data!N:N,"Cigna",claim_data!H:H)</f>
        <v>62527.568627450979</v>
      </c>
      <c r="D20" s="7">
        <f>AVERAGEIF(claim_data!N:N,"Cigna",claim_data!I:I)</f>
        <v>49396.781297134236</v>
      </c>
      <c r="E20" s="7">
        <f>AVERAGEIF(claim_data!N:N,"Cigna",claim_data!J:J)</f>
        <v>35747.315897435859</v>
      </c>
      <c r="F20" s="7">
        <f>AVERAGEIF(claim_data!N:N,"Cigna",claim_data!L:L)</f>
        <v>7903.4850075414715</v>
      </c>
      <c r="G20" s="5">
        <f t="shared" si="2"/>
        <v>0.57170487645895762</v>
      </c>
      <c r="H20" s="5">
        <f t="shared" si="3"/>
        <v>0.56367702831499578</v>
      </c>
    </row>
    <row r="21" spans="1:8" x14ac:dyDescent="0.25">
      <c r="A21" t="s">
        <v>3141</v>
      </c>
      <c r="B21">
        <f>COUNTIF(claim_data!N:N,"BCBS")</f>
        <v>1447</v>
      </c>
      <c r="C21" s="7">
        <f>AVERAGEIF(claim_data!N:N,"BCBS",claim_data!H:H)</f>
        <v>63115.894955079471</v>
      </c>
      <c r="D21" s="7">
        <f>AVERAGEIF(claim_data!N:N,"BCBS",claim_data!I:I)</f>
        <v>51755.049758120251</v>
      </c>
      <c r="E21" s="7">
        <f>AVERAGEIF(claim_data!N:N,"BCBS",claim_data!J:J)</f>
        <v>36533.798023496922</v>
      </c>
      <c r="F21" s="7">
        <f>AVERAGEIF(claim_data!N:N,"BCBS",claim_data!L:L)</f>
        <v>9315.9089564616297</v>
      </c>
      <c r="G21" s="5">
        <f t="shared" si="2"/>
        <v>0.57883672646167139</v>
      </c>
      <c r="H21" s="5">
        <f t="shared" si="3"/>
        <v>0.5258982301097076</v>
      </c>
    </row>
    <row r="22" spans="1:8" x14ac:dyDescent="0.25">
      <c r="A22" t="s">
        <v>1135</v>
      </c>
      <c r="B22">
        <f>COUNTIF(claim_data!N:N,"Aetna")</f>
        <v>1411</v>
      </c>
      <c r="C22" s="7">
        <f>AVERAGEIF(claim_data!N:N,"Aetna",claim_data!H:H)</f>
        <v>61816.708008504604</v>
      </c>
      <c r="D22" s="7">
        <f>AVERAGEIF(claim_data!N:N,"Aetna",claim_data!I:I)</f>
        <v>49453.369950389795</v>
      </c>
      <c r="E22" s="7">
        <f>AVERAGEIF(claim_data!N:N,"Aetna",claim_data!J:J)</f>
        <v>36343.803897944716</v>
      </c>
      <c r="F22" s="7">
        <f>AVERAGEIF(claim_data!N:N,"Aetna",claim_data!L:L)</f>
        <v>6923.4717930545721</v>
      </c>
      <c r="G22" s="5">
        <f t="shared" si="2"/>
        <v>0.58792849164573135</v>
      </c>
      <c r="H22" s="5">
        <f t="shared" si="3"/>
        <v>0.59491056189707148</v>
      </c>
    </row>
    <row r="23" spans="1:8" x14ac:dyDescent="0.25">
      <c r="A23" t="s">
        <v>3140</v>
      </c>
      <c r="B23">
        <f>COUNTIF(claim_data!N:N,"UHC")</f>
        <v>1450</v>
      </c>
      <c r="C23" s="7">
        <f>AVERAGEIF(claim_data!N:N,"UHC",claim_data!H:H)</f>
        <v>63754.284137931034</v>
      </c>
      <c r="D23" s="7">
        <f>AVERAGEIF(claim_data!N:N,"UHC",claim_data!I:I)</f>
        <v>49728.357241379308</v>
      </c>
      <c r="E23" s="7">
        <f>AVERAGEIF(claim_data!N:N,"UHC",claim_data!J:J)</f>
        <v>34256.612000000023</v>
      </c>
      <c r="F23" s="7">
        <f>AVERAGEIF(claim_data!N:N,"UHC",claim_data!L:L)</f>
        <v>9945.6714482758725</v>
      </c>
      <c r="G23" s="5">
        <f t="shared" si="2"/>
        <v>0.5373225103725825</v>
      </c>
      <c r="H23" s="5">
        <f t="shared" si="3"/>
        <v>0.48887479700404923</v>
      </c>
    </row>
    <row r="24" spans="1:8" x14ac:dyDescent="0.25">
      <c r="A24" t="s">
        <v>1139</v>
      </c>
      <c r="B24">
        <f>COUNTIF(claim_data!N:N,"Humana")</f>
        <v>1369</v>
      </c>
      <c r="C24" s="7">
        <f>AVERAGEIF(claim_data!N:N,"Humana",claim_data!H:H)</f>
        <v>63062.719503287073</v>
      </c>
      <c r="D24" s="7">
        <f>AVERAGEIF(claim_data!N:N,"Humana",claim_data!I:I)</f>
        <v>47297.165814463115</v>
      </c>
      <c r="E24" s="7">
        <f>AVERAGEIF(claim_data!N:N,"Humana",claim_data!J:J)</f>
        <v>34529.910883856843</v>
      </c>
      <c r="F24" s="7">
        <f>AVERAGEIF(claim_data!N:N,"Humana",claim_data!L:L)</f>
        <v>7094.5748721694699</v>
      </c>
      <c r="G24" s="5">
        <f t="shared" si="2"/>
        <v>0.54754871270746597</v>
      </c>
      <c r="H24" s="5">
        <f t="shared" si="3"/>
        <v>0.58006300249174458</v>
      </c>
    </row>
    <row r="25" spans="1:8" x14ac:dyDescent="0.25">
      <c r="A25" s="15" t="s">
        <v>13327</v>
      </c>
      <c r="B25" s="15">
        <f>SUM(B17:B24)</f>
        <v>13000</v>
      </c>
      <c r="C25" s="16">
        <f t="shared" ref="C25:H25" si="4">AVERAGE(C17:C24)</f>
        <v>62676.996684576152</v>
      </c>
      <c r="D25" s="16">
        <f t="shared" si="4"/>
        <v>48277.962873963304</v>
      </c>
      <c r="E25" s="16">
        <f t="shared" si="4"/>
        <v>36043.559750730325</v>
      </c>
      <c r="F25" s="16">
        <f t="shared" si="4"/>
        <v>6333.4861891311375</v>
      </c>
      <c r="G25" s="17">
        <f t="shared" si="4"/>
        <v>0.57496425912818638</v>
      </c>
      <c r="H25" s="17">
        <f t="shared" si="4"/>
        <v>0.61527283066893146</v>
      </c>
    </row>
    <row r="27" spans="1:8" ht="18.75" x14ac:dyDescent="0.3">
      <c r="A27" s="4" t="s">
        <v>13328</v>
      </c>
    </row>
    <row r="29" spans="1:8" x14ac:dyDescent="0.25">
      <c r="A29" s="18" t="s">
        <v>13288</v>
      </c>
      <c r="B29" s="18" t="s">
        <v>13289</v>
      </c>
      <c r="C29" s="18" t="s">
        <v>13329</v>
      </c>
      <c r="D29" s="18" t="s">
        <v>13330</v>
      </c>
    </row>
    <row r="30" spans="1:8" x14ac:dyDescent="0.25">
      <c r="A30" t="s">
        <v>13331</v>
      </c>
      <c r="B30" s="7">
        <f>SUM(claim_data!H2:H13001)</f>
        <v>814340635</v>
      </c>
      <c r="D30" t="s">
        <v>13332</v>
      </c>
    </row>
    <row r="31" spans="1:8" x14ac:dyDescent="0.25">
      <c r="A31" t="s">
        <v>13333</v>
      </c>
      <c r="B31" s="7">
        <f>SUM(claim_data!I2:I13001)</f>
        <v>624497096</v>
      </c>
      <c r="C31" s="5">
        <f>B31/B30</f>
        <v>0.76687453524899929</v>
      </c>
      <c r="D31" t="s">
        <v>13334</v>
      </c>
    </row>
    <row r="32" spans="1:8" x14ac:dyDescent="0.25">
      <c r="A32" t="s">
        <v>13335</v>
      </c>
      <c r="B32" s="7">
        <f>SUM(claim_data!J2:J13001)</f>
        <v>470718815.44000006</v>
      </c>
      <c r="C32" s="5">
        <f>B32/B30</f>
        <v>0.57803675170894553</v>
      </c>
      <c r="D32" t="s">
        <v>13336</v>
      </c>
    </row>
    <row r="33" spans="1:6" x14ac:dyDescent="0.25">
      <c r="A33" t="s">
        <v>13337</v>
      </c>
      <c r="B33" s="7">
        <f>SUM(claim_data!L2:L13001)</f>
        <v>76696987.559999779</v>
      </c>
      <c r="C33" s="5">
        <f>B33/B31</f>
        <v>0.12281400194053069</v>
      </c>
      <c r="D33" t="s">
        <v>13338</v>
      </c>
    </row>
    <row r="34" spans="1:6" x14ac:dyDescent="0.25">
      <c r="A34" t="s">
        <v>13339</v>
      </c>
      <c r="B34" s="7">
        <f>B30-B32</f>
        <v>343621819.55999994</v>
      </c>
      <c r="C34" s="5">
        <f>B34/B30</f>
        <v>0.42196324829105447</v>
      </c>
      <c r="D34" t="s">
        <v>13282</v>
      </c>
    </row>
    <row r="35" spans="1:6" x14ac:dyDescent="0.25">
      <c r="A35" t="s">
        <v>13340</v>
      </c>
      <c r="B35" s="7">
        <f>B30-B31</f>
        <v>189843539</v>
      </c>
      <c r="C35" s="5">
        <f>B35/B30</f>
        <v>0.23312546475100066</v>
      </c>
      <c r="D35" t="s">
        <v>13341</v>
      </c>
    </row>
    <row r="37" spans="1:6" x14ac:dyDescent="0.25">
      <c r="A37" s="3" t="s">
        <v>13342</v>
      </c>
    </row>
    <row r="38" spans="1:6" x14ac:dyDescent="0.25">
      <c r="A38" s="18" t="s">
        <v>3143</v>
      </c>
      <c r="B38" s="18" t="s">
        <v>13297</v>
      </c>
      <c r="C38" s="18" t="s">
        <v>13261</v>
      </c>
      <c r="D38" s="18" t="s">
        <v>13325</v>
      </c>
    </row>
    <row r="39" spans="1:6" x14ac:dyDescent="0.25">
      <c r="A39" t="s">
        <v>13310</v>
      </c>
      <c r="B39" s="7">
        <f>SUMIF(claim_data!T:T,"Baltimore Infusion Center",claim_data!H:H)</f>
        <v>273772007</v>
      </c>
      <c r="C39" s="7">
        <f>SUMIF(claim_data!T:T,"Baltimore Infusion Center",claim_data!J:J)</f>
        <v>157785990.57999957</v>
      </c>
      <c r="D39" s="5">
        <f>IF(B39=0,0,C39/B39)</f>
        <v>0.57634084766014648</v>
      </c>
    </row>
    <row r="40" spans="1:6" x14ac:dyDescent="0.25">
      <c r="A40" t="s">
        <v>13311</v>
      </c>
      <c r="B40" s="7">
        <f>SUMIF(claim_data!T:T,"Columbia Infusion Center",claim_data!H:H)</f>
        <v>270397926</v>
      </c>
      <c r="C40" s="7">
        <f>SUMIF(claim_data!T:T,"Columbia Infusion Center",claim_data!J:J)</f>
        <v>156786336.8699995</v>
      </c>
      <c r="D40" s="5">
        <f>IF(B40=0,0,C40/B40)</f>
        <v>0.57983557488528781</v>
      </c>
    </row>
    <row r="41" spans="1:6" x14ac:dyDescent="0.25">
      <c r="A41" t="s">
        <v>13312</v>
      </c>
      <c r="B41" s="7">
        <f>SUMIF(claim_data!T:T,"Towson Infusion Center",claim_data!H:H)</f>
        <v>270170702</v>
      </c>
      <c r="C41" s="7">
        <f>SUMIF(claim_data!T:T,"Towson Infusion Center",claim_data!J:J)</f>
        <v>156146487.99000007</v>
      </c>
      <c r="D41" s="5">
        <f>IF(B41=0,0,C41/B41)</f>
        <v>0.57795492566029627</v>
      </c>
    </row>
    <row r="42" spans="1:6" x14ac:dyDescent="0.25">
      <c r="A42" s="19" t="s">
        <v>13257</v>
      </c>
      <c r="B42" s="20">
        <f>SUM(B39:B41)</f>
        <v>814340635</v>
      </c>
      <c r="C42" s="20">
        <f>SUM(C39:C41)</f>
        <v>470718815.43999916</v>
      </c>
      <c r="D42" s="21">
        <f>IF(B42=0,0,C42/B42)</f>
        <v>0.57803675170894442</v>
      </c>
    </row>
    <row r="45" spans="1:6" ht="18.75" x14ac:dyDescent="0.3">
      <c r="A45" s="4" t="s">
        <v>13343</v>
      </c>
    </row>
    <row r="47" spans="1:6" x14ac:dyDescent="0.25">
      <c r="A47" s="23" t="s">
        <v>13296</v>
      </c>
      <c r="B47" s="23" t="s">
        <v>13344</v>
      </c>
      <c r="C47" s="23" t="s">
        <v>13297</v>
      </c>
      <c r="D47" s="23" t="s">
        <v>13261</v>
      </c>
      <c r="E47" s="23" t="s">
        <v>13298</v>
      </c>
      <c r="F47" s="23" t="s">
        <v>13345</v>
      </c>
    </row>
    <row r="48" spans="1:6" x14ac:dyDescent="0.25">
      <c r="A48" s="22">
        <v>46046</v>
      </c>
      <c r="B48" cm="1">
        <f t="array" ref="B48">SUMPRODUCT((MONTH(claim_data!D2:D13001)=1)*(YEAR(claim_data!D2:D13001)=2024)*1)</f>
        <v>568</v>
      </c>
      <c r="C48" s="7" cm="1">
        <f t="array" ref="C48">SUMPRODUCT((MONTH(claim_data!D2:D13001)=1)*(YEAR(claim_data!D2:D13001)=2024)*(claim_data!H2:H13001))</f>
        <v>35921785</v>
      </c>
      <c r="D48" s="7" cm="1">
        <f t="array" ref="D48">SUMPRODUCT((MONTH(claim_data!D2:D13001)=1)*(YEAR(claim_data!D2:D13001)=2024)*(claim_data!J2:J13001))</f>
        <v>20511402.069999997</v>
      </c>
      <c r="E48" s="5">
        <f t="shared" ref="E48:E70" si="5">IF(C48=0,0,D48/C48)</f>
        <v>0.57100174921708369</v>
      </c>
      <c r="F48" s="5"/>
    </row>
    <row r="49" spans="1:6" x14ac:dyDescent="0.25">
      <c r="A49" s="22">
        <v>46077</v>
      </c>
      <c r="B49" cm="1">
        <f t="array" ref="B49">SUMPRODUCT((MONTH(claim_data!D2:D13001)=2)*(YEAR(claim_data!D2:D13001)=2024)*1)</f>
        <v>585</v>
      </c>
      <c r="C49" s="7" cm="1">
        <f t="array" ref="C49">SUMPRODUCT((MONTH(claim_data!D2:D13001)=2)*(YEAR(claim_data!D2:D13001)=2024)*(claim_data!H2:H13001))</f>
        <v>36365088</v>
      </c>
      <c r="D49" s="7" cm="1">
        <f t="array" ref="D49">SUMPRODUCT((MONTH(claim_data!D2:D13001)=2)*(YEAR(claim_data!D2:D13001)=2024)*(claim_data!J2:J13001))</f>
        <v>20879164.699999999</v>
      </c>
      <c r="E49" s="5">
        <f t="shared" si="5"/>
        <v>0.57415410901796793</v>
      </c>
      <c r="F49" s="5">
        <f t="shared" ref="F49:F69" si="6">IF(D48=0,0,(D49-D48)/D48)</f>
        <v>1.7929668032683772E-2</v>
      </c>
    </row>
    <row r="50" spans="1:6" x14ac:dyDescent="0.25">
      <c r="A50" s="22">
        <v>46105</v>
      </c>
      <c r="B50" cm="1">
        <f t="array" ref="B50">SUMPRODUCT((MONTH(claim_data!D2:D13001)=3)*(YEAR(claim_data!D2:D13001)=2024)*1)</f>
        <v>590</v>
      </c>
      <c r="C50" s="7" cm="1">
        <f t="array" ref="C50">SUMPRODUCT((MONTH(claim_data!D2:D13001)=3)*(YEAR(claim_data!D2:D13001)=2024)*(claim_data!H2:H13001))</f>
        <v>36979405</v>
      </c>
      <c r="D50" s="7" cm="1">
        <f t="array" ref="D50">SUMPRODUCT((MONTH(claim_data!D2:D13001)=3)*(YEAR(claim_data!D2:D13001)=2024)*(claim_data!J2:J13001))</f>
        <v>21327788.969999995</v>
      </c>
      <c r="E50" s="5">
        <f t="shared" si="5"/>
        <v>0.57674775919190679</v>
      </c>
      <c r="F50" s="5">
        <f t="shared" si="6"/>
        <v>2.1486696256579452E-2</v>
      </c>
    </row>
    <row r="51" spans="1:6" x14ac:dyDescent="0.25">
      <c r="A51" s="22">
        <v>46136</v>
      </c>
      <c r="B51" cm="1">
        <f t="array" ref="B51">SUMPRODUCT((MONTH(claim_data!D2:D13001)=4)*(YEAR(claim_data!D2:D13001)=2024)*1)</f>
        <v>581</v>
      </c>
      <c r="C51" s="7" cm="1">
        <f t="array" ref="C51">SUMPRODUCT((MONTH(claim_data!D2:D13001)=4)*(YEAR(claim_data!D2:D13001)=2024)*(claim_data!H2:H13001))</f>
        <v>36224651</v>
      </c>
      <c r="D51" s="7" cm="1">
        <f t="array" ref="D51">SUMPRODUCT((MONTH(claim_data!D2:D13001)=4)*(YEAR(claim_data!D2:D13001)=2024)*(claim_data!J2:J13001))</f>
        <v>20731173.749999985</v>
      </c>
      <c r="E51" s="5">
        <f t="shared" si="5"/>
        <v>0.57229464405329911</v>
      </c>
      <c r="F51" s="5">
        <f t="shared" si="6"/>
        <v>-2.7973608555449343E-2</v>
      </c>
    </row>
    <row r="52" spans="1:6" x14ac:dyDescent="0.25">
      <c r="A52" s="22">
        <v>46166</v>
      </c>
      <c r="B52" cm="1">
        <f t="array" ref="B52">SUMPRODUCT((MONTH(claim_data!D2:D13001)=5)*(YEAR(claim_data!D2:D13001)=2024)*1)</f>
        <v>639</v>
      </c>
      <c r="C52" s="7" cm="1">
        <f t="array" ref="C52">SUMPRODUCT((MONTH(claim_data!D2:D13001)=5)*(YEAR(claim_data!D2:D13001)=2024)*(claim_data!H2:H13001))</f>
        <v>40341768</v>
      </c>
      <c r="D52" s="7" cm="1">
        <f t="array" ref="D52">SUMPRODUCT((MONTH(claim_data!D2:D13001)=5)*(YEAR(claim_data!D2:D13001)=2024)*(claim_data!J2:J13001))</f>
        <v>23564061.650000002</v>
      </c>
      <c r="E52" s="5">
        <f t="shared" si="5"/>
        <v>0.58411078190722832</v>
      </c>
      <c r="F52" s="5">
        <f t="shared" si="6"/>
        <v>0.13664869795421106</v>
      </c>
    </row>
    <row r="53" spans="1:6" x14ac:dyDescent="0.25">
      <c r="A53" s="22">
        <v>46197</v>
      </c>
      <c r="B53" cm="1">
        <f t="array" ref="B53">SUMPRODUCT((MONTH(claim_data!D2:D13001)=6)*(YEAR(claim_data!D2:D13001)=2024)*1)</f>
        <v>553</v>
      </c>
      <c r="C53" s="7" cm="1">
        <f t="array" ref="C53">SUMPRODUCT((MONTH(claim_data!D2:D13001)=6)*(YEAR(claim_data!D2:D13001)=2024)*(claim_data!H2:H13001))</f>
        <v>34869226</v>
      </c>
      <c r="D53" s="7" cm="1">
        <f t="array" ref="D53">SUMPRODUCT((MONTH(claim_data!D2:D13001)=6)*(YEAR(claim_data!D2:D13001)=2024)*(claim_data!J2:J13001))</f>
        <v>19879258.100000024</v>
      </c>
      <c r="E53" s="5">
        <f t="shared" si="5"/>
        <v>0.57010895796769401</v>
      </c>
      <c r="F53" s="5">
        <f t="shared" si="6"/>
        <v>-0.15637387156470872</v>
      </c>
    </row>
    <row r="54" spans="1:6" x14ac:dyDescent="0.25">
      <c r="A54" s="22">
        <v>46227</v>
      </c>
      <c r="B54" cm="1">
        <f t="array" ref="B54">SUMPRODUCT((MONTH(claim_data!D2:D13001)=7)*(YEAR(claim_data!D2:D13001)=2024)*1)</f>
        <v>612</v>
      </c>
      <c r="C54" s="7" cm="1">
        <f t="array" ref="C54">SUMPRODUCT((MONTH(claim_data!D2:D13001)=7)*(YEAR(claim_data!D2:D13001)=2024)*(claim_data!H2:H13001))</f>
        <v>38421688</v>
      </c>
      <c r="D54" s="7" cm="1">
        <f t="array" ref="D54">SUMPRODUCT((MONTH(claim_data!D2:D13001)=7)*(YEAR(claim_data!D2:D13001)=2024)*(claim_data!J2:J13001))</f>
        <v>22278196.540000018</v>
      </c>
      <c r="E54" s="5">
        <f t="shared" si="5"/>
        <v>0.57983388288406323</v>
      </c>
      <c r="F54" s="5">
        <f t="shared" si="6"/>
        <v>0.12067545116283745</v>
      </c>
    </row>
    <row r="55" spans="1:6" x14ac:dyDescent="0.25">
      <c r="A55" s="22">
        <v>46258</v>
      </c>
      <c r="B55" cm="1">
        <f t="array" ref="B55">SUMPRODUCT((MONTH(claim_data!D2:D13001)=8)*(YEAR(claim_data!D2:D13001)=2024)*1)</f>
        <v>604</v>
      </c>
      <c r="C55" s="7" cm="1">
        <f t="array" ref="C55">SUMPRODUCT((MONTH(claim_data!D2:D13001)=8)*(YEAR(claim_data!D2:D13001)=2024)*(claim_data!H2:H13001))</f>
        <v>38427534</v>
      </c>
      <c r="D55" s="7" cm="1">
        <f t="array" ref="D55">SUMPRODUCT((MONTH(claim_data!D2:D13001)=8)*(YEAR(claim_data!D2:D13001)=2024)*(claim_data!J2:J13001))</f>
        <v>22059611.48</v>
      </c>
      <c r="E55" s="5">
        <f t="shared" si="5"/>
        <v>0.57405743184040903</v>
      </c>
      <c r="F55" s="5">
        <f t="shared" si="6"/>
        <v>-9.811613772575915E-3</v>
      </c>
    </row>
    <row r="56" spans="1:6" x14ac:dyDescent="0.25">
      <c r="A56" s="22">
        <v>46289</v>
      </c>
      <c r="B56" cm="1">
        <f t="array" ref="B56">SUMPRODUCT((MONTH(claim_data!D2:D13001)=9)*(YEAR(claim_data!D2:D13001)=2024)*1)</f>
        <v>627</v>
      </c>
      <c r="C56" s="7" cm="1">
        <f t="array" ref="C56">SUMPRODUCT((MONTH(claim_data!D2:D13001)=9)*(YEAR(claim_data!D2:D13001)=2024)*(claim_data!H2:H13001))</f>
        <v>38283034</v>
      </c>
      <c r="D56" s="7" cm="1">
        <f t="array" ref="D56">SUMPRODUCT((MONTH(claim_data!D2:D13001)=9)*(YEAR(claim_data!D2:D13001)=2024)*(claim_data!J2:J13001))</f>
        <v>22101207.149999999</v>
      </c>
      <c r="E56" s="5">
        <f t="shared" si="5"/>
        <v>0.57731075206839666</v>
      </c>
      <c r="F56" s="5">
        <f t="shared" si="6"/>
        <v>1.8856030187888904E-3</v>
      </c>
    </row>
    <row r="57" spans="1:6" x14ac:dyDescent="0.25">
      <c r="A57" s="22">
        <v>46319</v>
      </c>
      <c r="B57" cm="1">
        <f t="array" ref="B57">SUMPRODUCT((MONTH(claim_data!D2:D13001)=10)*(YEAR(claim_data!D2:D13001)=2024)*1)</f>
        <v>615</v>
      </c>
      <c r="C57" s="7" cm="1">
        <f t="array" ref="C57">SUMPRODUCT((MONTH(claim_data!D2:D13001)=10)*(YEAR(claim_data!D2:D13001)=2024)*(claim_data!H2:H13001))</f>
        <v>38452870</v>
      </c>
      <c r="D57" s="7" cm="1">
        <f t="array" ref="D57">SUMPRODUCT((MONTH(claim_data!D2:D13001)=10)*(YEAR(claim_data!D2:D13001)=2024)*(claim_data!J2:J13001))</f>
        <v>22298869.789999984</v>
      </c>
      <c r="E57" s="5">
        <f t="shared" si="5"/>
        <v>0.57990131269785539</v>
      </c>
      <c r="F57" s="5">
        <f t="shared" si="6"/>
        <v>8.943522345112526E-3</v>
      </c>
    </row>
    <row r="58" spans="1:6" x14ac:dyDescent="0.25">
      <c r="A58" s="22">
        <v>46350</v>
      </c>
      <c r="B58" cm="1">
        <f t="array" ref="B58">SUMPRODUCT((MONTH(claim_data!D2:D13001)=11)*(YEAR(claim_data!D2:D13001)=2024)*1)</f>
        <v>583</v>
      </c>
      <c r="C58" s="7" cm="1">
        <f t="array" ref="C58">SUMPRODUCT((MONTH(claim_data!D2:D13001)=11)*(YEAR(claim_data!D2:D13001)=2024)*(claim_data!H2:H13001))</f>
        <v>36203851</v>
      </c>
      <c r="D58" s="7" cm="1">
        <f t="array" ref="D58">SUMPRODUCT((MONTH(claim_data!D2:D13001)=11)*(YEAR(claim_data!D2:D13001)=2024)*(claim_data!J2:J13001))</f>
        <v>21278716.199999996</v>
      </c>
      <c r="E58" s="5">
        <f t="shared" si="5"/>
        <v>0.58774731450529938</v>
      </c>
      <c r="F58" s="5">
        <f t="shared" si="6"/>
        <v>-4.5749116417437466E-2</v>
      </c>
    </row>
    <row r="59" spans="1:6" x14ac:dyDescent="0.25">
      <c r="A59" s="22">
        <v>46380</v>
      </c>
      <c r="B59" cm="1">
        <f t="array" ref="B59">SUMPRODUCT((MONTH(claim_data!D2:D13001)=12)*(YEAR(claim_data!D2:D13001)=2024)*1)</f>
        <v>601</v>
      </c>
      <c r="C59" s="7" cm="1">
        <f t="array" ref="C59">SUMPRODUCT((MONTH(claim_data!D2:D13001)=12)*(YEAR(claim_data!D2:D13001)=2024)*(claim_data!H2:H13001))</f>
        <v>38152254</v>
      </c>
      <c r="D59" s="7" cm="1">
        <f t="array" ref="D59">SUMPRODUCT((MONTH(claim_data!D2:D13001)=12)*(YEAR(claim_data!D2:D13001)=2024)*(claim_data!J2:J13001))</f>
        <v>22231271.240000024</v>
      </c>
      <c r="E59" s="5">
        <f t="shared" si="5"/>
        <v>0.58269876374800877</v>
      </c>
      <c r="F59" s="5">
        <f t="shared" si="6"/>
        <v>4.4765625475094648E-2</v>
      </c>
    </row>
    <row r="60" spans="1:6" x14ac:dyDescent="0.25">
      <c r="A60" s="22">
        <v>46047</v>
      </c>
      <c r="B60" cm="1">
        <f t="array" ref="B60">SUMPRODUCT((MONTH(claim_data!D2:D13001)=1)*(YEAR(claim_data!D2:D13001)=2025)*1)</f>
        <v>604</v>
      </c>
      <c r="C60" s="7" cm="1">
        <f t="array" ref="C60">SUMPRODUCT((MONTH(claim_data!D2:D13001)=1)*(YEAR(claim_data!D2:D13001)=2025)*(claim_data!H2:H13001))</f>
        <v>38857774</v>
      </c>
      <c r="D60" s="7" cm="1">
        <f t="array" ref="D60">SUMPRODUCT((MONTH(claim_data!D2:D13001)=1)*(YEAR(claim_data!D2:D13001)=2025)*(claim_data!J2:J13001))</f>
        <v>22513657.730000015</v>
      </c>
      <c r="E60" s="5">
        <f t="shared" si="5"/>
        <v>0.57938619258015178</v>
      </c>
      <c r="F60" s="5">
        <f t="shared" si="6"/>
        <v>1.2702219632492353E-2</v>
      </c>
    </row>
    <row r="61" spans="1:6" x14ac:dyDescent="0.25">
      <c r="A61" s="22">
        <v>46078</v>
      </c>
      <c r="B61" cm="1">
        <f t="array" ref="B61">SUMPRODUCT((MONTH(claim_data!D2:D13001)=2)*(YEAR(claim_data!D2:D13001)=2025)*1)</f>
        <v>515</v>
      </c>
      <c r="C61" s="7" cm="1">
        <f t="array" ref="C61">SUMPRODUCT((MONTH(claim_data!D2:D13001)=2)*(YEAR(claim_data!D2:D13001)=2025)*(claim_data!H2:H13001))</f>
        <v>32996656</v>
      </c>
      <c r="D61" s="7" cm="1">
        <f t="array" ref="D61">SUMPRODUCT((MONTH(claim_data!D2:D13001)=2)*(YEAR(claim_data!D2:D13001)=2025)*(claim_data!J2:J13001))</f>
        <v>18980480.509999994</v>
      </c>
      <c r="E61" s="5">
        <f t="shared" si="5"/>
        <v>0.57522436546297284</v>
      </c>
      <c r="F61" s="5">
        <f t="shared" si="6"/>
        <v>-0.15693483761601179</v>
      </c>
    </row>
    <row r="62" spans="1:6" x14ac:dyDescent="0.25">
      <c r="A62" s="22">
        <v>46106</v>
      </c>
      <c r="B62" cm="1">
        <f t="array" ref="B62">SUMPRODUCT((MONTH(claim_data!D2:D13001)=3)*(YEAR(claim_data!D2:D13001)=2025)*1)</f>
        <v>602</v>
      </c>
      <c r="C62" s="7" cm="1">
        <f t="array" ref="C62">SUMPRODUCT((MONTH(claim_data!D2:D13001)=3)*(YEAR(claim_data!D2:D13001)=2025)*(claim_data!H2:H13001))</f>
        <v>37571097</v>
      </c>
      <c r="D62" s="7" cm="1">
        <f t="array" ref="D62">SUMPRODUCT((MONTH(claim_data!D2:D13001)=3)*(YEAR(claim_data!D2:D13001)=2025)*(claim_data!J2:J13001))</f>
        <v>21677646.210000016</v>
      </c>
      <c r="E62" s="5">
        <f t="shared" si="5"/>
        <v>0.57697666400318348</v>
      </c>
      <c r="F62" s="5">
        <f t="shared" si="6"/>
        <v>0.14210207684568374</v>
      </c>
    </row>
    <row r="63" spans="1:6" x14ac:dyDescent="0.25">
      <c r="A63" s="22">
        <v>46137</v>
      </c>
      <c r="B63" cm="1">
        <f t="array" ref="B63">SUMPRODUCT((MONTH(claim_data!D2:D13001)=4)*(YEAR(claim_data!D2:D13001)=2025)*1)</f>
        <v>572</v>
      </c>
      <c r="C63" s="7" cm="1">
        <f t="array" ref="C63">SUMPRODUCT((MONTH(claim_data!D2:D13001)=4)*(YEAR(claim_data!D2:D13001)=2025)*(claim_data!H2:H13001))</f>
        <v>35932622</v>
      </c>
      <c r="D63" s="7" cm="1">
        <f t="array" ref="D63">SUMPRODUCT((MONTH(claim_data!D2:D13001)=4)*(YEAR(claim_data!D2:D13001)=2025)*(claim_data!J2:J13001))</f>
        <v>20591739.549999997</v>
      </c>
      <c r="E63" s="5">
        <f t="shared" si="5"/>
        <v>0.57306532069939109</v>
      </c>
      <c r="F63" s="5">
        <f t="shared" si="6"/>
        <v>-5.0093384193117985E-2</v>
      </c>
    </row>
    <row r="64" spans="1:6" x14ac:dyDescent="0.25">
      <c r="A64" s="22">
        <v>46167</v>
      </c>
      <c r="B64" cm="1">
        <f t="array" ref="B64">SUMPRODUCT((MONTH(claim_data!D2:D13001)=5)*(YEAR(claim_data!D2:D13001)=2025)*1)</f>
        <v>579</v>
      </c>
      <c r="C64" s="7" cm="1">
        <f t="array" ref="C64">SUMPRODUCT((MONTH(claim_data!D2:D13001)=5)*(YEAR(claim_data!D2:D13001)=2025)*(claim_data!H2:H13001))</f>
        <v>36241935</v>
      </c>
      <c r="D64" s="7" cm="1">
        <f t="array" ref="D64">SUMPRODUCT((MONTH(claim_data!D2:D13001)=5)*(YEAR(claim_data!D2:D13001)=2025)*(claim_data!J2:J13001))</f>
        <v>21024872.649999999</v>
      </c>
      <c r="E64" s="5">
        <f t="shared" si="5"/>
        <v>0.58012555483033668</v>
      </c>
      <c r="F64" s="5">
        <f t="shared" si="6"/>
        <v>2.1034313247226436E-2</v>
      </c>
    </row>
    <row r="65" spans="1:8" x14ac:dyDescent="0.25">
      <c r="A65" s="22">
        <v>46198</v>
      </c>
      <c r="B65" cm="1">
        <f t="array" ref="B65">SUMPRODUCT((MONTH(claim_data!D2:D13001)=6)*(YEAR(claim_data!D2:D13001)=2025)*1)</f>
        <v>586</v>
      </c>
      <c r="C65" s="7" cm="1">
        <f t="array" ref="C65">SUMPRODUCT((MONTH(claim_data!D2:D13001)=6)*(YEAR(claim_data!D2:D13001)=2025)*(claim_data!H2:H13001))</f>
        <v>35482042</v>
      </c>
      <c r="D65" s="7" cm="1">
        <f t="array" ref="D65">SUMPRODUCT((MONTH(claim_data!D2:D13001)=6)*(YEAR(claim_data!D2:D13001)=2025)*(claim_data!J2:J13001))</f>
        <v>20300069.069999989</v>
      </c>
      <c r="E65" s="5">
        <f t="shared" si="5"/>
        <v>0.57212234487519031</v>
      </c>
      <c r="F65" s="5">
        <f t="shared" si="6"/>
        <v>-3.4473625218367707E-2</v>
      </c>
    </row>
    <row r="66" spans="1:8" x14ac:dyDescent="0.25">
      <c r="A66" s="22">
        <v>46228</v>
      </c>
      <c r="B66" cm="1">
        <f t="array" ref="B66">SUMPRODUCT((MONTH(claim_data!D2:D13001)=7)*(YEAR(claim_data!D2:D13001)=2025)*1)</f>
        <v>618</v>
      </c>
      <c r="C66" s="7" cm="1">
        <f t="array" ref="C66">SUMPRODUCT((MONTH(claim_data!D2:D13001)=7)*(YEAR(claim_data!D2:D13001)=2025)*(claim_data!H2:H13001))</f>
        <v>38029128</v>
      </c>
      <c r="D66" s="7" cm="1">
        <f t="array" ref="D66">SUMPRODUCT((MONTH(claim_data!D2:D13001)=7)*(YEAR(claim_data!D2:D13001)=2025)*(claim_data!J2:J13001))</f>
        <v>22156877.669999976</v>
      </c>
      <c r="E66" s="5">
        <f t="shared" si="5"/>
        <v>0.58262912759924379</v>
      </c>
      <c r="F66" s="5">
        <f t="shared" si="6"/>
        <v>9.1468092724079963E-2</v>
      </c>
    </row>
    <row r="67" spans="1:8" x14ac:dyDescent="0.25">
      <c r="A67" s="22">
        <v>46259</v>
      </c>
      <c r="B67" cm="1">
        <f t="array" ref="B67">SUMPRODUCT((MONTH(claim_data!D2:D13001)=8)*(YEAR(claim_data!D2:D13001)=2025)*1)</f>
        <v>565</v>
      </c>
      <c r="C67" s="7" cm="1">
        <f t="array" ref="C67">SUMPRODUCT((MONTH(claim_data!D2:D13001)=8)*(YEAR(claim_data!D2:D13001)=2025)*(claim_data!H2:H13001))</f>
        <v>35675954</v>
      </c>
      <c r="D67" s="7" cm="1">
        <f t="array" ref="D67">SUMPRODUCT((MONTH(claim_data!D2:D13001)=8)*(YEAR(claim_data!D2:D13001)=2025)*(claim_data!J2:J13001))</f>
        <v>20609754.459999997</v>
      </c>
      <c r="E67" s="5">
        <f t="shared" si="5"/>
        <v>0.57769315601202975</v>
      </c>
      <c r="F67" s="5">
        <f t="shared" si="6"/>
        <v>-6.9825867752781628E-2</v>
      </c>
    </row>
    <row r="68" spans="1:8" x14ac:dyDescent="0.25">
      <c r="A68" s="22">
        <v>46290</v>
      </c>
      <c r="B68" cm="1">
        <f t="array" ref="B68">SUMPRODUCT((MONTH(claim_data!D2:D13001)=9)*(YEAR(claim_data!D2:D13001)=2025)*1)</f>
        <v>601</v>
      </c>
      <c r="C68" s="7" cm="1">
        <f t="array" ref="C68">SUMPRODUCT((MONTH(claim_data!D2:D13001)=9)*(YEAR(claim_data!D2:D13001)=2025)*(claim_data!H2:H13001))</f>
        <v>37714649</v>
      </c>
      <c r="D68" s="7" cm="1">
        <f t="array" ref="D68">SUMPRODUCT((MONTH(claim_data!D2:D13001)=9)*(YEAR(claim_data!D2:D13001)=2025)*(claim_data!J2:J13001))</f>
        <v>22097689.490000002</v>
      </c>
      <c r="E68" s="5">
        <f t="shared" si="5"/>
        <v>0.5859179410631663</v>
      </c>
      <c r="F68" s="5">
        <f t="shared" si="6"/>
        <v>7.2195669913866847E-2</v>
      </c>
    </row>
    <row r="69" spans="1:8" x14ac:dyDescent="0.25">
      <c r="A69" s="22">
        <v>46320</v>
      </c>
      <c r="B69" cm="1">
        <f t="array" ref="B69">SUMPRODUCT((MONTH(claim_data!D2:D13001)=10)*(YEAR(claim_data!D2:D13001)=2025)*1)</f>
        <v>598</v>
      </c>
      <c r="C69" s="7" cm="1">
        <f t="array" ref="C69">SUMPRODUCT((MONTH(claim_data!D2:D13001)=10)*(YEAR(claim_data!D2:D13001)=2025)*(claim_data!H2:H13001))</f>
        <v>37043055</v>
      </c>
      <c r="D69" s="7" cm="1">
        <f t="array" ref="D69">SUMPRODUCT((MONTH(claim_data!D2:D13001)=10)*(YEAR(claim_data!D2:D13001)=2025)*(claim_data!J2:J13001))</f>
        <v>21527243.779999979</v>
      </c>
      <c r="E69" s="5">
        <f t="shared" si="5"/>
        <v>0.58114115533937416</v>
      </c>
      <c r="F69" s="5">
        <f t="shared" si="6"/>
        <v>-2.5814721953540457E-2</v>
      </c>
    </row>
    <row r="70" spans="1:8" x14ac:dyDescent="0.25">
      <c r="A70" s="24" t="s">
        <v>13257</v>
      </c>
      <c r="B70" s="24">
        <f>SUM(B48:B69)</f>
        <v>12998</v>
      </c>
      <c r="C70" s="25">
        <f>SUM(C48:C69)</f>
        <v>814188066</v>
      </c>
      <c r="D70" s="25">
        <f>SUM(D48:D69)</f>
        <v>470620752.75999999</v>
      </c>
      <c r="E70" s="26">
        <f t="shared" si="5"/>
        <v>0.57802462651178188</v>
      </c>
      <c r="F70" s="26"/>
    </row>
    <row r="73" spans="1:8" ht="18.75" x14ac:dyDescent="0.3">
      <c r="A73" s="4" t="s">
        <v>13346</v>
      </c>
    </row>
    <row r="75" spans="1:8" x14ac:dyDescent="0.25">
      <c r="A75" s="27" t="s">
        <v>13309</v>
      </c>
      <c r="B75" s="27" t="s">
        <v>13254</v>
      </c>
      <c r="C75" s="27" t="s">
        <v>13347</v>
      </c>
      <c r="D75" s="27" t="s">
        <v>13324</v>
      </c>
      <c r="E75" s="27" t="s">
        <v>13348</v>
      </c>
      <c r="F75" s="27" t="s">
        <v>13349</v>
      </c>
      <c r="G75" s="27"/>
      <c r="H75" s="27"/>
    </row>
    <row r="76" spans="1:8" x14ac:dyDescent="0.25">
      <c r="A76" t="s">
        <v>35</v>
      </c>
      <c r="B76">
        <f>COUNTIF(claim_data!P:P,"Authorization not obtained")</f>
        <v>1140</v>
      </c>
      <c r="C76" s="7">
        <f>SUMIF(claim_data!P:P,"Authorization not obtained",claim_data!L:L)</f>
        <v>6360469.8199999928</v>
      </c>
      <c r="D76" s="7">
        <f t="shared" ref="D76:D89" si="7">IF(B76=0,0,C76/B76)</f>
        <v>5579.3594912280641</v>
      </c>
      <c r="E76" s="5">
        <f t="shared" ref="E76:E88" si="8">IF($C$89=0,0,C76/$C$89)</f>
        <v>8.2929851906167751E-2</v>
      </c>
    </row>
    <row r="77" spans="1:8" x14ac:dyDescent="0.25">
      <c r="A77" t="s">
        <v>3149</v>
      </c>
      <c r="B77">
        <f>COUNTIF(claim_data!P:P,"Authorization required")</f>
        <v>750</v>
      </c>
      <c r="C77" s="7">
        <f>SUMIF(claim_data!P:P,"Authorization required",claim_data!L:L)</f>
        <v>4692126.259999997</v>
      </c>
      <c r="D77" s="7">
        <f t="shared" si="7"/>
        <v>6256.1683466666627</v>
      </c>
      <c r="E77" s="5">
        <f t="shared" si="8"/>
        <v>6.1177451804470782E-2</v>
      </c>
    </row>
    <row r="78" spans="1:8" x14ac:dyDescent="0.25">
      <c r="A78" t="s">
        <v>3150</v>
      </c>
      <c r="B78">
        <f>COUNTIF(claim_data!P:P,"Coordination of benefits")</f>
        <v>727</v>
      </c>
      <c r="C78" s="7">
        <f>SUMIF(claim_data!P:P,"Coordination of benefits",claim_data!L:L)</f>
        <v>4689160.3300000066</v>
      </c>
      <c r="D78" s="7">
        <f t="shared" si="7"/>
        <v>6450.0142090784138</v>
      </c>
      <c r="E78" s="5">
        <f t="shared" si="8"/>
        <v>6.1138781054884038E-2</v>
      </c>
    </row>
    <row r="79" spans="1:8" x14ac:dyDescent="0.25">
      <c r="A79" t="s">
        <v>31</v>
      </c>
      <c r="B79">
        <f>COUNTIF(claim_data!P:P,"Duplicate claim")</f>
        <v>1164</v>
      </c>
      <c r="C79" s="7">
        <f>SUMIF(claim_data!P:P,"Duplicate claim",claim_data!L:L)</f>
        <v>6620138.7400000039</v>
      </c>
      <c r="D79" s="7">
        <f t="shared" si="7"/>
        <v>5687.404415807564</v>
      </c>
      <c r="E79" s="5">
        <f t="shared" si="8"/>
        <v>8.6315498830003862E-2</v>
      </c>
    </row>
    <row r="80" spans="1:8" x14ac:dyDescent="0.25">
      <c r="A80" t="s">
        <v>18</v>
      </c>
      <c r="B80">
        <f>COUNTIF(claim_data!P:P,"Incorrect billing information")</f>
        <v>1128</v>
      </c>
      <c r="C80" s="7">
        <f>SUMIF(claim_data!P:P,"Incorrect billing information",claim_data!L:L)</f>
        <v>6345167.9200000064</v>
      </c>
      <c r="D80" s="7">
        <f t="shared" si="7"/>
        <v>5625.1488652482331</v>
      </c>
      <c r="E80" s="5">
        <f t="shared" si="8"/>
        <v>8.2730340810793682E-2</v>
      </c>
    </row>
    <row r="81" spans="1:8" x14ac:dyDescent="0.25">
      <c r="A81" t="s">
        <v>3147</v>
      </c>
      <c r="B81">
        <f>COUNTIF(claim_data!P:P,"Invalid CPT Code")</f>
        <v>783</v>
      </c>
      <c r="C81" s="7">
        <f>SUMIF(claim_data!P:P,"Invalid CPT Code",claim_data!L:L)</f>
        <v>4937480.900000005</v>
      </c>
      <c r="D81" s="7">
        <f t="shared" si="7"/>
        <v>6305.8504469987292</v>
      </c>
      <c r="E81" s="5">
        <f t="shared" si="8"/>
        <v>6.4376464540245662E-2</v>
      </c>
    </row>
    <row r="82" spans="1:8" x14ac:dyDescent="0.25">
      <c r="A82" t="s">
        <v>55</v>
      </c>
      <c r="B82">
        <f>COUNTIF(claim_data!P:P,"Lack of medical necessity")</f>
        <v>1125</v>
      </c>
      <c r="C82" s="7">
        <f>SUMIF(claim_data!P:P,"Lack of medical necessity",claim_data!L:L)</f>
        <v>6609437.6000000108</v>
      </c>
      <c r="D82" s="7">
        <f t="shared" si="7"/>
        <v>5875.0556444444537</v>
      </c>
      <c r="E82" s="5">
        <f t="shared" si="8"/>
        <v>8.6175973923740476E-2</v>
      </c>
    </row>
    <row r="83" spans="1:8" x14ac:dyDescent="0.25">
      <c r="A83" t="s">
        <v>3146</v>
      </c>
      <c r="B83">
        <f>COUNTIF(claim_data!P:P,"Medical necessity")</f>
        <v>785</v>
      </c>
      <c r="C83" s="7">
        <f>SUMIF(claim_data!P:P,"Medical necessity",claim_data!L:L)</f>
        <v>4951100.0000000009</v>
      </c>
      <c r="D83" s="7">
        <f t="shared" si="7"/>
        <v>6307.1337579617848</v>
      </c>
      <c r="E83" s="5">
        <f t="shared" si="8"/>
        <v>6.4554034747802275E-2</v>
      </c>
    </row>
    <row r="84" spans="1:8" x14ac:dyDescent="0.25">
      <c r="A84" t="s">
        <v>97</v>
      </c>
      <c r="B84">
        <f>COUNTIF(claim_data!P:P,"Missing documentation")</f>
        <v>1118</v>
      </c>
      <c r="C84" s="7">
        <f>SUMIF(claim_data!P:P,"Missing documentation",claim_data!L:L)</f>
        <v>6541967.5999999959</v>
      </c>
      <c r="D84" s="7">
        <f t="shared" si="7"/>
        <v>5851.4915921287975</v>
      </c>
      <c r="E84" s="5">
        <f t="shared" si="8"/>
        <v>8.5296278356202931E-2</v>
      </c>
    </row>
    <row r="85" spans="1:8" x14ac:dyDescent="0.25">
      <c r="A85" t="s">
        <v>40</v>
      </c>
      <c r="B85">
        <f>COUNTIF(claim_data!P:P,"Patient eligibility issues")</f>
        <v>1160</v>
      </c>
      <c r="C85" s="7">
        <f>SUMIF(claim_data!P:P,"Patient eligibility issues",claim_data!L:L)</f>
        <v>6725802.7400000133</v>
      </c>
      <c r="D85" s="7">
        <f t="shared" si="7"/>
        <v>5798.1058103448386</v>
      </c>
      <c r="E85" s="5">
        <f t="shared" si="8"/>
        <v>8.7693180057931475E-2</v>
      </c>
    </row>
    <row r="86" spans="1:8" x14ac:dyDescent="0.25">
      <c r="A86" t="s">
        <v>25</v>
      </c>
      <c r="B86">
        <f>COUNTIF(claim_data!P:P,"Pre-existing condition")</f>
        <v>1190</v>
      </c>
      <c r="C86" s="7">
        <f>SUMIF(claim_data!P:P,"Pre-existing condition",claim_data!L:L)</f>
        <v>6784597.3199999984</v>
      </c>
      <c r="D86" s="7">
        <f t="shared" si="7"/>
        <v>5701.3422857142841</v>
      </c>
      <c r="E86" s="5">
        <f t="shared" si="8"/>
        <v>8.8459762708312503E-2</v>
      </c>
    </row>
    <row r="87" spans="1:8" x14ac:dyDescent="0.25">
      <c r="A87" t="s">
        <v>58</v>
      </c>
      <c r="B87">
        <f>COUNTIF(claim_data!P:P,"Service not covered")</f>
        <v>1143</v>
      </c>
      <c r="C87" s="7">
        <f>SUMIF(claim_data!P:P,"Service not covered",claim_data!L:L)</f>
        <v>6597382.6000000015</v>
      </c>
      <c r="D87" s="7">
        <f t="shared" si="7"/>
        <v>5771.9882764654431</v>
      </c>
      <c r="E87" s="5">
        <f t="shared" si="8"/>
        <v>8.6018796955211196E-2</v>
      </c>
    </row>
    <row r="88" spans="1:8" x14ac:dyDescent="0.25">
      <c r="A88" t="s">
        <v>3148</v>
      </c>
      <c r="B88">
        <f>COUNTIF(claim_data!P:P,"Timely Filing")</f>
        <v>787</v>
      </c>
      <c r="C88" s="7">
        <f>SUMIF(claim_data!P:P,"Timely Filing",claim_data!L:L)</f>
        <v>4842155.730000006</v>
      </c>
      <c r="D88" s="7">
        <f t="shared" si="7"/>
        <v>6152.6756416772632</v>
      </c>
      <c r="E88" s="5">
        <f t="shared" si="8"/>
        <v>6.313358430423345E-2</v>
      </c>
    </row>
    <row r="89" spans="1:8" x14ac:dyDescent="0.25">
      <c r="A89" s="28" t="s">
        <v>13257</v>
      </c>
      <c r="B89" s="28">
        <f>SUM(B76:B88)</f>
        <v>13000</v>
      </c>
      <c r="C89" s="29">
        <f>SUM(C76:C88)</f>
        <v>76696987.560000032</v>
      </c>
      <c r="D89" s="29">
        <f t="shared" si="7"/>
        <v>5899.7682738461563</v>
      </c>
      <c r="E89" s="28"/>
      <c r="F89" s="28"/>
      <c r="G89" s="28"/>
      <c r="H89" s="28"/>
    </row>
    <row r="92" spans="1:8" ht="18.75" x14ac:dyDescent="0.3">
      <c r="A92" s="4" t="s">
        <v>13350</v>
      </c>
    </row>
    <row r="94" spans="1:8" x14ac:dyDescent="0.25">
      <c r="A94" s="30" t="s">
        <v>13253</v>
      </c>
      <c r="B94" s="30" t="s">
        <v>13254</v>
      </c>
      <c r="C94" s="30" t="s">
        <v>13255</v>
      </c>
      <c r="D94" s="30" t="s">
        <v>13256</v>
      </c>
      <c r="E94" s="30" t="s">
        <v>13351</v>
      </c>
      <c r="F94" s="30" t="s">
        <v>13352</v>
      </c>
    </row>
    <row r="95" spans="1:8" x14ac:dyDescent="0.25">
      <c r="A95" t="s">
        <v>24</v>
      </c>
      <c r="B95">
        <f>COUNTIF(claim_data!N:N,"Medicare")</f>
        <v>2017</v>
      </c>
      <c r="C95">
        <f>COUNTIFS(claim_data!N:N,"Medicare",claim_data!O:O,"Denied")</f>
        <v>689</v>
      </c>
      <c r="D95" s="5">
        <f t="shared" ref="D95:D103" si="9">IF(B95=0,0,C95/B95)</f>
        <v>0.34159643034209219</v>
      </c>
      <c r="E95" s="7">
        <f>SUMIF(claim_data!N:N,"Medicare",claim_data!L:L)</f>
        <v>7155936.4000000106</v>
      </c>
      <c r="F95" s="7">
        <f t="shared" ref="F95:F103" si="10">IF(C95=0,0,E95/C95)</f>
        <v>10385.974455732961</v>
      </c>
    </row>
    <row r="96" spans="1:8" x14ac:dyDescent="0.25">
      <c r="A96" t="s">
        <v>46</v>
      </c>
      <c r="B96">
        <f>COUNTIF(claim_data!N:N,"Medicaid")</f>
        <v>1954</v>
      </c>
      <c r="C96">
        <f>COUNTIFS(claim_data!N:N,"Medicaid",claim_data!O:O,"Denied")</f>
        <v>634</v>
      </c>
      <c r="D96" s="5">
        <f t="shared" si="9"/>
        <v>0.32446264073694986</v>
      </c>
      <c r="E96" s="7">
        <f>SUMIF(claim_data!N:N,"Medicaid",claim_data!L:L)</f>
        <v>9501267.9600000009</v>
      </c>
      <c r="F96" s="7">
        <f t="shared" si="10"/>
        <v>14986.227066246058</v>
      </c>
    </row>
    <row r="97" spans="1:6" x14ac:dyDescent="0.25">
      <c r="A97" t="s">
        <v>16</v>
      </c>
      <c r="B97">
        <f>COUNTIF(claim_data!N:N,"Self-Pay")</f>
        <v>2026</v>
      </c>
      <c r="C97">
        <f>COUNTIFS(claim_data!N:N,"Self-Pay",claim_data!O:O,"Denied")</f>
        <v>701</v>
      </c>
      <c r="D97" s="5">
        <f t="shared" si="9"/>
        <v>0.34600197433366237</v>
      </c>
      <c r="E97" s="7">
        <f>SUMIF(claim_data!N:N,"Self-Pay",claim_data!L:L)</f>
        <v>2176926.5200000009</v>
      </c>
      <c r="F97" s="7">
        <f t="shared" si="10"/>
        <v>3105.458659058489</v>
      </c>
    </row>
    <row r="98" spans="1:6" x14ac:dyDescent="0.25">
      <c r="A98" t="s">
        <v>1138</v>
      </c>
      <c r="B98">
        <f>COUNTIF(claim_data!N:N,"Cigna")</f>
        <v>1326</v>
      </c>
      <c r="C98">
        <f>COUNTIFS(claim_data!N:N,"Cigna",claim_data!O:O,"Denied")</f>
        <v>452</v>
      </c>
      <c r="D98" s="5">
        <f t="shared" si="9"/>
        <v>0.34087481146304677</v>
      </c>
      <c r="E98" s="7">
        <f>SUMIF(claim_data!N:N,"Cigna",claim_data!L:L)</f>
        <v>10480021.119999992</v>
      </c>
      <c r="F98" s="7">
        <f t="shared" si="10"/>
        <v>23185.887433628301</v>
      </c>
    </row>
    <row r="99" spans="1:6" x14ac:dyDescent="0.25">
      <c r="A99" t="s">
        <v>3141</v>
      </c>
      <c r="B99">
        <f>COUNTIF(claim_data!N:N,"BCBS")</f>
        <v>1447</v>
      </c>
      <c r="C99">
        <f>COUNTIFS(claim_data!N:N,"BCBS",claim_data!O:O,"Denied")</f>
        <v>470</v>
      </c>
      <c r="D99" s="5">
        <f t="shared" si="9"/>
        <v>0.32480995162404974</v>
      </c>
      <c r="E99" s="7">
        <f>SUMIF(claim_data!N:N,"BCBS",claim_data!L:L)</f>
        <v>13480120.259999979</v>
      </c>
      <c r="F99" s="7">
        <f t="shared" si="10"/>
        <v>28681.10693617017</v>
      </c>
    </row>
    <row r="100" spans="1:6" x14ac:dyDescent="0.25">
      <c r="A100" t="s">
        <v>1135</v>
      </c>
      <c r="B100">
        <f>COUNTIF(claim_data!N:N,"Aetna")</f>
        <v>1411</v>
      </c>
      <c r="C100">
        <f>COUNTIFS(claim_data!N:N,"Aetna",claim_data!O:O,"Denied")</f>
        <v>462</v>
      </c>
      <c r="D100" s="5">
        <f t="shared" si="9"/>
        <v>0.32742735648476257</v>
      </c>
      <c r="E100" s="7">
        <f>SUMIF(claim_data!N:N,"Aetna",claim_data!L:L)</f>
        <v>9769018.7000000011</v>
      </c>
      <c r="F100" s="7">
        <f t="shared" si="10"/>
        <v>21145.062121212122</v>
      </c>
    </row>
    <row r="101" spans="1:6" x14ac:dyDescent="0.25">
      <c r="A101" t="s">
        <v>3140</v>
      </c>
      <c r="B101">
        <f>COUNTIF(claim_data!N:N,"UHC")</f>
        <v>1450</v>
      </c>
      <c r="C101">
        <f>COUNTIFS(claim_data!N:N,"UHC",claim_data!O:O,"Denied")</f>
        <v>480</v>
      </c>
      <c r="D101" s="5">
        <f t="shared" si="9"/>
        <v>0.33103448275862069</v>
      </c>
      <c r="E101" s="7">
        <f>SUMIF(claim_data!N:N,"UHC",claim_data!L:L)</f>
        <v>14421223.600000016</v>
      </c>
      <c r="F101" s="7">
        <f t="shared" si="10"/>
        <v>30044.215833333368</v>
      </c>
    </row>
    <row r="102" spans="1:6" x14ac:dyDescent="0.25">
      <c r="A102" t="s">
        <v>1139</v>
      </c>
      <c r="B102">
        <f>COUNTIF(claim_data!N:N,"Humana")</f>
        <v>1369</v>
      </c>
      <c r="C102">
        <f>COUNTIFS(claim_data!N:N,"Humana",claim_data!O:O,"Denied")</f>
        <v>459</v>
      </c>
      <c r="D102" s="5">
        <f t="shared" si="9"/>
        <v>0.33528122717311909</v>
      </c>
      <c r="E102" s="7">
        <f>SUMIF(claim_data!N:N,"Humana",claim_data!L:L)</f>
        <v>9712473.0000000037</v>
      </c>
      <c r="F102" s="7">
        <f t="shared" si="10"/>
        <v>21160.071895424844</v>
      </c>
    </row>
    <row r="103" spans="1:6" x14ac:dyDescent="0.25">
      <c r="A103" s="31" t="s">
        <v>13257</v>
      </c>
      <c r="B103" s="31">
        <f>SUM(B95:B102)</f>
        <v>13000</v>
      </c>
      <c r="C103" s="31">
        <f>SUM(C95:C102)</f>
        <v>4347</v>
      </c>
      <c r="D103" s="32">
        <f t="shared" si="9"/>
        <v>0.33438461538461539</v>
      </c>
      <c r="E103" s="33">
        <f>SUM(E95:E102)</f>
        <v>76696987.560000002</v>
      </c>
      <c r="F103" s="33">
        <f t="shared" si="10"/>
        <v>17643.659434092478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claim_data</vt:lpstr>
      <vt:lpstr>Sheet1</vt:lpstr>
      <vt:lpstr>Analysis Dashboard</vt:lpstr>
      <vt:lpstr>Financial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Clark</dc:creator>
  <cp:lastModifiedBy>Justin Clark</cp:lastModifiedBy>
  <dcterms:created xsi:type="dcterms:W3CDTF">2026-02-27T20:34:36Z</dcterms:created>
  <dcterms:modified xsi:type="dcterms:W3CDTF">2026-03-09T18:50:19Z</dcterms:modified>
</cp:coreProperties>
</file>